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c30dcd9d3bf6471/Desktop/"/>
    </mc:Choice>
  </mc:AlternateContent>
  <xr:revisionPtr revIDLastSave="0" documentId="8_{431ACF2D-C1C6-465D-8EA5-A8527682DA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2" sheetId="16" r:id="rId1"/>
    <sheet name="dashboard" sheetId="18" r:id="rId2"/>
    <sheet name="analisis" sheetId="8" r:id="rId3"/>
    <sheet name="datos" sheetId="10" r:id="rId4"/>
    <sheet name="Resumen Ejecutivo" sheetId="1" state="hidden" r:id="rId5"/>
    <sheet name="Productividad" sheetId="2" state="hidden" r:id="rId6"/>
    <sheet name="Financieros" sheetId="3" state="hidden" r:id="rId7"/>
    <sheet name="Agentes" sheetId="4" state="hidden" r:id="rId8"/>
    <sheet name="Funnel" sheetId="5" state="hidden" r:id="rId9"/>
    <sheet name="Promesas vs Pagos" sheetId="6" state="hidden" r:id="rId10"/>
    <sheet name="Efectividad" sheetId="7" state="hidden" r:id="rId11"/>
    <sheet name="bases UTILIZADAS" sheetId="13" r:id="rId12"/>
    <sheet name="Promesas se pago dinero" sheetId="14" r:id="rId13"/>
    <sheet name="Vici" sheetId="15" r:id="rId14"/>
    <sheet name="Ref" sheetId="17" r:id="rId15"/>
  </sheets>
  <externalReferences>
    <externalReference r:id="rId16"/>
  </externalReferences>
  <definedNames>
    <definedName name="_xlchart.v2.0" hidden="1">DASHBOARD2!$H$4:$H$8</definedName>
    <definedName name="_xlchart.v2.1" hidden="1">DASHBOARD2!$I$4:$I$8</definedName>
    <definedName name="_xlchart.v2.2" hidden="1">datos!$A$33:$A$37</definedName>
    <definedName name="_xlchart.v2.3" hidden="1">datos!$B$32</definedName>
    <definedName name="_xlchart.v2.4" hidden="1">datos!$B$33:$B$37</definedName>
    <definedName name="DatosExternos_1" localSheetId="11" hidden="1">'bases UTILIZADAS'!$A$1:$Z$2421</definedName>
  </definedNames>
  <calcPr calcId="191029"/>
  <pivotCaches>
    <pivotCache cacheId="16" r:id="rId17"/>
    <pivotCache cacheId="17" r:id="rId18"/>
    <pivotCache cacheId="18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378" i="15" l="1"/>
  <c r="A3379" i="15"/>
  <c r="A3380" i="15"/>
  <c r="A3381" i="15"/>
  <c r="A3382" i="15"/>
  <c r="A3383" i="15"/>
  <c r="A3384" i="15"/>
  <c r="A3385" i="15"/>
  <c r="A3386" i="15"/>
  <c r="A3387" i="15"/>
  <c r="A3388" i="15"/>
  <c r="A3389" i="15"/>
  <c r="A3390" i="15"/>
  <c r="A3391" i="15"/>
  <c r="A3392" i="15"/>
  <c r="A3393" i="15"/>
  <c r="A3394" i="15"/>
  <c r="A3395" i="15"/>
  <c r="A3396" i="15"/>
  <c r="A3397" i="15"/>
  <c r="A3398" i="15"/>
  <c r="A3399" i="15"/>
  <c r="A3400" i="15"/>
  <c r="A3401" i="15"/>
  <c r="A3402" i="15"/>
  <c r="A3403" i="15"/>
  <c r="A3404" i="15"/>
  <c r="A3405" i="15"/>
  <c r="A3406" i="15"/>
  <c r="A3407" i="15"/>
  <c r="A3408" i="15"/>
  <c r="A3409" i="15"/>
  <c r="A3410" i="15"/>
  <c r="A3411" i="15"/>
  <c r="A3412" i="15"/>
  <c r="A3413" i="15"/>
  <c r="A3414" i="15"/>
  <c r="A3415" i="15"/>
  <c r="A3416" i="15"/>
  <c r="A3417" i="15"/>
  <c r="A3418" i="15"/>
  <c r="A3419" i="15"/>
  <c r="A3420" i="15"/>
  <c r="A3421" i="15"/>
  <c r="A3422" i="15"/>
  <c r="A3423" i="15"/>
  <c r="A3424" i="15"/>
  <c r="A3425" i="15"/>
  <c r="A3426" i="15"/>
  <c r="A3427" i="15"/>
  <c r="A3428" i="15"/>
  <c r="A3429" i="15"/>
  <c r="A3430" i="15"/>
  <c r="A3431" i="15"/>
  <c r="A3432" i="15"/>
  <c r="A3433" i="15"/>
  <c r="A3434" i="15"/>
  <c r="A3435" i="15"/>
  <c r="A3436" i="15"/>
  <c r="A3437" i="15"/>
  <c r="A3438" i="15"/>
  <c r="A3439" i="15"/>
  <c r="A3440" i="15"/>
  <c r="A3441" i="15"/>
  <c r="A3442" i="15"/>
  <c r="A3443" i="15"/>
  <c r="A3444" i="15"/>
  <c r="A3445" i="15"/>
  <c r="A3446" i="15"/>
  <c r="A3447" i="15"/>
  <c r="A3448" i="15"/>
  <c r="A3449" i="15"/>
  <c r="A3450" i="15"/>
  <c r="A3451" i="15"/>
  <c r="A3452" i="15"/>
  <c r="A3453" i="15"/>
  <c r="A3454" i="15"/>
  <c r="A3455" i="15"/>
  <c r="A3456" i="15"/>
  <c r="A3457" i="15"/>
  <c r="A3458" i="15"/>
  <c r="A3459" i="15"/>
  <c r="A3460" i="15"/>
  <c r="A3461" i="15"/>
  <c r="A3462" i="15"/>
  <c r="A3463" i="15"/>
  <c r="A3464" i="15"/>
  <c r="A3465" i="15"/>
  <c r="A3466" i="15"/>
  <c r="A3467" i="15"/>
  <c r="A3468" i="15"/>
  <c r="A3469" i="15"/>
  <c r="A3470" i="15"/>
  <c r="A3471" i="15"/>
  <c r="A3472" i="15"/>
  <c r="A3473" i="15"/>
  <c r="A3474" i="15"/>
  <c r="A3475" i="15"/>
  <c r="A3476" i="15"/>
  <c r="A3477" i="15"/>
  <c r="A3478" i="15"/>
  <c r="A3479" i="15"/>
  <c r="A3480" i="15"/>
  <c r="A3481" i="15"/>
  <c r="A3482" i="15"/>
  <c r="A3483" i="15"/>
  <c r="A3484" i="15"/>
  <c r="A3485" i="15"/>
  <c r="A3486" i="15"/>
  <c r="A3487" i="15"/>
  <c r="A3488" i="15"/>
  <c r="A3489" i="15"/>
  <c r="A3490" i="15"/>
  <c r="A3491" i="15"/>
  <c r="A3492" i="15"/>
  <c r="A3493" i="15"/>
  <c r="A3494" i="15"/>
  <c r="A3495" i="15"/>
  <c r="A3496" i="15"/>
  <c r="A3497" i="15"/>
  <c r="A3498" i="15"/>
  <c r="A3499" i="15"/>
  <c r="A3500" i="15"/>
  <c r="A3501" i="15"/>
  <c r="A3502" i="15"/>
  <c r="A3503" i="15"/>
  <c r="A3504" i="15"/>
  <c r="A3505" i="15"/>
  <c r="A3506" i="15"/>
  <c r="A3507" i="15"/>
  <c r="A3508" i="15"/>
  <c r="A3509" i="15"/>
  <c r="A3510" i="15"/>
  <c r="A3511" i="15"/>
  <c r="A3512" i="15"/>
  <c r="A3513" i="15"/>
  <c r="A3514" i="15"/>
  <c r="A3515" i="15"/>
  <c r="A3516" i="15"/>
  <c r="A3517" i="15"/>
  <c r="A3518" i="15"/>
  <c r="A3519" i="15"/>
  <c r="A3520" i="15"/>
  <c r="A3521" i="15"/>
  <c r="A3522" i="15"/>
  <c r="A3523" i="15"/>
  <c r="A3524" i="15"/>
  <c r="A3525" i="15"/>
  <c r="A3526" i="15"/>
  <c r="A3527" i="15"/>
  <c r="A3528" i="15"/>
  <c r="A3529" i="15"/>
  <c r="A3530" i="15"/>
  <c r="A3531" i="15"/>
  <c r="A3532" i="15"/>
  <c r="A3533" i="15"/>
  <c r="A3534" i="15"/>
  <c r="A3535" i="15"/>
  <c r="A3536" i="15"/>
  <c r="A3537" i="15"/>
  <c r="A3538" i="15"/>
  <c r="A3539" i="15"/>
  <c r="A3540" i="15"/>
  <c r="A3541" i="15"/>
  <c r="A3542" i="15"/>
  <c r="A3543" i="15"/>
  <c r="A3544" i="15"/>
  <c r="A3545" i="15"/>
  <c r="A3546" i="15"/>
  <c r="A3547" i="15"/>
  <c r="A3548" i="15"/>
  <c r="A3549" i="15"/>
  <c r="A3550" i="15"/>
  <c r="A3551" i="15"/>
  <c r="A3552" i="15"/>
  <c r="A3553" i="15"/>
  <c r="A3554" i="15"/>
  <c r="A3555" i="15"/>
  <c r="A3556" i="15"/>
  <c r="A3557" i="15"/>
  <c r="A3558" i="15"/>
  <c r="A3559" i="15"/>
  <c r="A3560" i="15"/>
  <c r="A3561" i="15"/>
  <c r="A3562" i="15"/>
  <c r="A3563" i="15"/>
  <c r="A3564" i="15"/>
  <c r="A3565" i="15"/>
  <c r="A3566" i="15"/>
  <c r="A3567" i="15"/>
  <c r="A3568" i="15"/>
  <c r="A3569" i="15"/>
  <c r="A3570" i="15"/>
  <c r="A3571" i="15"/>
  <c r="A3572" i="15"/>
  <c r="A3573" i="15"/>
  <c r="A3574" i="15"/>
  <c r="A3575" i="15"/>
  <c r="A3576" i="15"/>
  <c r="A3577" i="15"/>
  <c r="A3578" i="15"/>
  <c r="A3579" i="15"/>
  <c r="A3580" i="15"/>
  <c r="A3581" i="15"/>
  <c r="A3582" i="15"/>
  <c r="A3583" i="15"/>
  <c r="A3584" i="15"/>
  <c r="A3585" i="15"/>
  <c r="A3586" i="15"/>
  <c r="A3587" i="15"/>
  <c r="A3588" i="15"/>
  <c r="A3589" i="15"/>
  <c r="A3590" i="15"/>
  <c r="A3591" i="15"/>
  <c r="A3592" i="15"/>
  <c r="A3593" i="15"/>
  <c r="A3594" i="15"/>
  <c r="A3595" i="15"/>
  <c r="A3596" i="15"/>
  <c r="A3597" i="15"/>
  <c r="A3598" i="15"/>
  <c r="A3599" i="15"/>
  <c r="A3600" i="15"/>
  <c r="A3601" i="15"/>
  <c r="A3602" i="15"/>
  <c r="A3603" i="15"/>
  <c r="A3604" i="15"/>
  <c r="A3605" i="15"/>
  <c r="A3606" i="15"/>
  <c r="A3607" i="15"/>
  <c r="A3608" i="15"/>
  <c r="A3609" i="15"/>
  <c r="A3610" i="15"/>
  <c r="A3611" i="15"/>
  <c r="A3612" i="15"/>
  <c r="A3613" i="15"/>
  <c r="A3614" i="15"/>
  <c r="A3615" i="15"/>
  <c r="A3616" i="15"/>
  <c r="A3617" i="15"/>
  <c r="A3618" i="15"/>
  <c r="A3619" i="15"/>
  <c r="A3620" i="15"/>
  <c r="A3621" i="15"/>
  <c r="A3622" i="15"/>
  <c r="A3623" i="15"/>
  <c r="A3624" i="15"/>
  <c r="A3625" i="15"/>
  <c r="A3626" i="15"/>
  <c r="A3627" i="15"/>
  <c r="A3628" i="15"/>
  <c r="A3629" i="15"/>
  <c r="A3630" i="15"/>
  <c r="A3631" i="15"/>
  <c r="A3632" i="15"/>
  <c r="A3633" i="15"/>
  <c r="A3634" i="15"/>
  <c r="A3635" i="15"/>
  <c r="A3636" i="15"/>
  <c r="A3637" i="15"/>
  <c r="A3638" i="15"/>
  <c r="A3639" i="15"/>
  <c r="A3640" i="15"/>
  <c r="A3641" i="15"/>
  <c r="A3642" i="15"/>
  <c r="A3643" i="15"/>
  <c r="A3644" i="15"/>
  <c r="A3645" i="15"/>
  <c r="A3646" i="15"/>
  <c r="A3647" i="15"/>
  <c r="A3648" i="15"/>
  <c r="A3649" i="15"/>
  <c r="A3650" i="15"/>
  <c r="A3651" i="15"/>
  <c r="A3652" i="15"/>
  <c r="A3653" i="15"/>
  <c r="A3654" i="15"/>
  <c r="A3655" i="15"/>
  <c r="A3656" i="15"/>
  <c r="A3657" i="15"/>
  <c r="A3658" i="15"/>
  <c r="A3659" i="15"/>
  <c r="A3660" i="15"/>
  <c r="A3661" i="15"/>
  <c r="A3662" i="15"/>
  <c r="A3663" i="15"/>
  <c r="A3664" i="15"/>
  <c r="A3665" i="15"/>
  <c r="A3666" i="15"/>
  <c r="A3667" i="15"/>
  <c r="A3668" i="15"/>
  <c r="A3669" i="15"/>
  <c r="A3670" i="15"/>
  <c r="A3671" i="15"/>
  <c r="A3672" i="15"/>
  <c r="A3673" i="15"/>
  <c r="A3674" i="15"/>
  <c r="A3675" i="15"/>
  <c r="A3676" i="15"/>
  <c r="A3677" i="15"/>
  <c r="A3678" i="15"/>
  <c r="A3679" i="15"/>
  <c r="A3680" i="15"/>
  <c r="A3681" i="15"/>
  <c r="A3682" i="15"/>
  <c r="A3683" i="15"/>
  <c r="A3684" i="15"/>
  <c r="A3685" i="15"/>
  <c r="A3686" i="15"/>
  <c r="A3687" i="15"/>
  <c r="A3688" i="15"/>
  <c r="A3689" i="15"/>
  <c r="A3690" i="15"/>
  <c r="A3691" i="15"/>
  <c r="A3692" i="15"/>
  <c r="A3693" i="15"/>
  <c r="A3694" i="15"/>
  <c r="A3695" i="15"/>
  <c r="A3696" i="15"/>
  <c r="A3697" i="15"/>
  <c r="A3698" i="15"/>
  <c r="A3699" i="15"/>
  <c r="A3700" i="15"/>
  <c r="A3701" i="15"/>
  <c r="A3702" i="15"/>
  <c r="A3703" i="15"/>
  <c r="A3704" i="15"/>
  <c r="A3705" i="15"/>
  <c r="A3706" i="15"/>
  <c r="A3707" i="15"/>
  <c r="A3708" i="15"/>
  <c r="A3709" i="15"/>
  <c r="A3710" i="15"/>
  <c r="A3711" i="15"/>
  <c r="A3712" i="15"/>
  <c r="A3713" i="15"/>
  <c r="A3714" i="15"/>
  <c r="A3715" i="15"/>
  <c r="A3716" i="15"/>
  <c r="A3717" i="15"/>
  <c r="A3718" i="15"/>
  <c r="A3719" i="15"/>
  <c r="A3720" i="15"/>
  <c r="A3721" i="15"/>
  <c r="A3722" i="15"/>
  <c r="A3723" i="15"/>
  <c r="A3724" i="15"/>
  <c r="A3725" i="15"/>
  <c r="A3726" i="15"/>
  <c r="A3727" i="15"/>
  <c r="A3728" i="15"/>
  <c r="A3729" i="15"/>
  <c r="A3730" i="15"/>
  <c r="A3731" i="15"/>
  <c r="A3732" i="15"/>
  <c r="A3733" i="15"/>
  <c r="A3734" i="15"/>
  <c r="A3735" i="15"/>
  <c r="A3736" i="15"/>
  <c r="A3737" i="15"/>
  <c r="A3738" i="15"/>
  <c r="A3739" i="15"/>
  <c r="A3740" i="15"/>
  <c r="A3741" i="15"/>
  <c r="A3742" i="15"/>
  <c r="A3743" i="15"/>
  <c r="A3744" i="15"/>
  <c r="A3745" i="15"/>
  <c r="A3746" i="15"/>
  <c r="A3747" i="15"/>
  <c r="A3748" i="15"/>
  <c r="A3749" i="15"/>
  <c r="A3750" i="15"/>
  <c r="A3751" i="15"/>
  <c r="A3752" i="15"/>
  <c r="A3753" i="15"/>
  <c r="A3754" i="15"/>
  <c r="A3755" i="15"/>
  <c r="A3756" i="15"/>
  <c r="A3757" i="15"/>
  <c r="A3758" i="15"/>
  <c r="A3759" i="15"/>
  <c r="A3760" i="15"/>
  <c r="A3761" i="15"/>
  <c r="A3762" i="15"/>
  <c r="A3763" i="15"/>
  <c r="A3764" i="15"/>
  <c r="A3765" i="15"/>
  <c r="A3766" i="15"/>
  <c r="A3767" i="15"/>
  <c r="A3768" i="15"/>
  <c r="A3769" i="15"/>
  <c r="A3770" i="15"/>
  <c r="A3771" i="15"/>
  <c r="A3772" i="15"/>
  <c r="A3773" i="15"/>
  <c r="A3774" i="15"/>
  <c r="A3775" i="15"/>
  <c r="A3776" i="15"/>
  <c r="A3777" i="15"/>
  <c r="A3778" i="15"/>
  <c r="A3779" i="15"/>
  <c r="A3780" i="15"/>
  <c r="A3781" i="15"/>
  <c r="A3782" i="15"/>
  <c r="A3783" i="15"/>
  <c r="A3784" i="15"/>
  <c r="A3785" i="15"/>
  <c r="A3786" i="15"/>
  <c r="A3787" i="15"/>
  <c r="A3788" i="15"/>
  <c r="A3789" i="15"/>
  <c r="A3790" i="15"/>
  <c r="A3791" i="15"/>
  <c r="A3792" i="15"/>
  <c r="A3793" i="15"/>
  <c r="A3794" i="15"/>
  <c r="A3795" i="15"/>
  <c r="A3796" i="15"/>
  <c r="A3797" i="15"/>
  <c r="A3798" i="15"/>
  <c r="A3799" i="15"/>
  <c r="A3800" i="15"/>
  <c r="A3801" i="15"/>
  <c r="A3802" i="15"/>
  <c r="A3803" i="15"/>
  <c r="A3804" i="15"/>
  <c r="A3805" i="15"/>
  <c r="A3806" i="15"/>
  <c r="A3807" i="15"/>
  <c r="A3808" i="15"/>
  <c r="A3809" i="15"/>
  <c r="A3810" i="15"/>
  <c r="A3811" i="15"/>
  <c r="A3812" i="15"/>
  <c r="A3813" i="15"/>
  <c r="A3814" i="15"/>
  <c r="A3815" i="15"/>
  <c r="A3816" i="15"/>
  <c r="A3817" i="15"/>
  <c r="A3818" i="15"/>
  <c r="A3819" i="15"/>
  <c r="A3820" i="15"/>
  <c r="A3821" i="15"/>
  <c r="A3822" i="15"/>
  <c r="A3823" i="15"/>
  <c r="A3824" i="15"/>
  <c r="A3825" i="15"/>
  <c r="A3826" i="15"/>
  <c r="A3827" i="15"/>
  <c r="A3828" i="15"/>
  <c r="A3829" i="15"/>
  <c r="A3830" i="15"/>
  <c r="A3831" i="15"/>
  <c r="A3832" i="15"/>
  <c r="A3833" i="15"/>
  <c r="A3834" i="15"/>
  <c r="A3835" i="15"/>
  <c r="A3836" i="15"/>
  <c r="A3837" i="15"/>
  <c r="A3838" i="15"/>
  <c r="A3839" i="15"/>
  <c r="A3840" i="15"/>
  <c r="A3841" i="15"/>
  <c r="A3842" i="15"/>
  <c r="A3843" i="15"/>
  <c r="A3844" i="15"/>
  <c r="A3845" i="15"/>
  <c r="A3846" i="15"/>
  <c r="A3847" i="15"/>
  <c r="A3848" i="15"/>
  <c r="A3849" i="15"/>
  <c r="A3850" i="15"/>
  <c r="A3851" i="15"/>
  <c r="A3852" i="15"/>
  <c r="A3853" i="15"/>
  <c r="A3854" i="15"/>
  <c r="A3855" i="15"/>
  <c r="A3856" i="15"/>
  <c r="A3857" i="15"/>
  <c r="A3858" i="15"/>
  <c r="A3859" i="15"/>
  <c r="A3860" i="15"/>
  <c r="A3861" i="15"/>
  <c r="A3862" i="15"/>
  <c r="A3863" i="15"/>
  <c r="A3864" i="15"/>
  <c r="A3865" i="15"/>
  <c r="A3866" i="15"/>
  <c r="A3867" i="15"/>
  <c r="A3868" i="15"/>
  <c r="A3869" i="15"/>
  <c r="A3870" i="15"/>
  <c r="A3871" i="15"/>
  <c r="A3872" i="15"/>
  <c r="A3873" i="15"/>
  <c r="A3874" i="15"/>
  <c r="A3875" i="15"/>
  <c r="A3876" i="15"/>
  <c r="A3877" i="15"/>
  <c r="A3878" i="15"/>
  <c r="A3879" i="15"/>
  <c r="A3880" i="15"/>
  <c r="A3881" i="15"/>
  <c r="A3882" i="15"/>
  <c r="A3883" i="15"/>
  <c r="A3884" i="15"/>
  <c r="A3885" i="15"/>
  <c r="A3886" i="15"/>
  <c r="A3887" i="15"/>
  <c r="A3888" i="15"/>
  <c r="A3889" i="15"/>
  <c r="A3890" i="15"/>
  <c r="A3891" i="15"/>
  <c r="A3892" i="15"/>
  <c r="A3893" i="15"/>
  <c r="A3894" i="15"/>
  <c r="A3895" i="15"/>
  <c r="A3896" i="15"/>
  <c r="A3897" i="15"/>
  <c r="A3898" i="15"/>
  <c r="A3899" i="15"/>
  <c r="A3900" i="15"/>
  <c r="A3901" i="15"/>
  <c r="A3902" i="15"/>
  <c r="A3903" i="15"/>
  <c r="A3904" i="15"/>
  <c r="A3905" i="15"/>
  <c r="A3906" i="15"/>
  <c r="A3907" i="15"/>
  <c r="A3908" i="15"/>
  <c r="A3909" i="15"/>
  <c r="A3910" i="15"/>
  <c r="A3911" i="15"/>
  <c r="A3912" i="15"/>
  <c r="A3913" i="15"/>
  <c r="A3914" i="15"/>
  <c r="A3915" i="15"/>
  <c r="A3916" i="15"/>
  <c r="A3917" i="15"/>
  <c r="A3918" i="15"/>
  <c r="A3919" i="15"/>
  <c r="A3920" i="15"/>
  <c r="A3921" i="15"/>
  <c r="A3922" i="15"/>
  <c r="A3923" i="15"/>
  <c r="A3924" i="15"/>
  <c r="A3925" i="15"/>
  <c r="A3926" i="15"/>
  <c r="A3927" i="15"/>
  <c r="A3928" i="15"/>
  <c r="A3929" i="15"/>
  <c r="A3930" i="15"/>
  <c r="A3931" i="15"/>
  <c r="A3932" i="15"/>
  <c r="A3933" i="15"/>
  <c r="A3934" i="15"/>
  <c r="A3935" i="15"/>
  <c r="A3936" i="15"/>
  <c r="A3937" i="15"/>
  <c r="A3938" i="15"/>
  <c r="A3939" i="15"/>
  <c r="A3940" i="15"/>
  <c r="A3941" i="15"/>
  <c r="A3942" i="15"/>
  <c r="A3943" i="15"/>
  <c r="A3944" i="15"/>
  <c r="A3945" i="15"/>
  <c r="A3946" i="15"/>
  <c r="A3947" i="15"/>
  <c r="A3948" i="15"/>
  <c r="A3949" i="15"/>
  <c r="A3950" i="15"/>
  <c r="A3951" i="15"/>
  <c r="A3952" i="15"/>
  <c r="A3953" i="15"/>
  <c r="A3954" i="15"/>
  <c r="A3955" i="15"/>
  <c r="A3956" i="15"/>
  <c r="A3957" i="15"/>
  <c r="A3958" i="15"/>
  <c r="A3959" i="15"/>
  <c r="A3960" i="15"/>
  <c r="A3961" i="15"/>
  <c r="A3962" i="15"/>
  <c r="A3963" i="15"/>
  <c r="A3964" i="15"/>
  <c r="A3965" i="15"/>
  <c r="A3966" i="15"/>
  <c r="A3967" i="15"/>
  <c r="A3968" i="15"/>
  <c r="A3969" i="15"/>
  <c r="A3970" i="15"/>
  <c r="A3971" i="15"/>
  <c r="A3972" i="15"/>
  <c r="A3973" i="15"/>
  <c r="A3974" i="15"/>
  <c r="A3975" i="15"/>
  <c r="A3976" i="15"/>
  <c r="A3977" i="15"/>
  <c r="A3978" i="15"/>
  <c r="A3979" i="15"/>
  <c r="A3980" i="15"/>
  <c r="A3981" i="15"/>
  <c r="A3982" i="15"/>
  <c r="A3983" i="15"/>
  <c r="A3984" i="15"/>
  <c r="A3985" i="15"/>
  <c r="A3986" i="15"/>
  <c r="A3987" i="15"/>
  <c r="A3988" i="15"/>
  <c r="A3989" i="15"/>
  <c r="A3990" i="15"/>
  <c r="A3991" i="15"/>
  <c r="A3992" i="15"/>
  <c r="A3993" i="15"/>
  <c r="A3994" i="15"/>
  <c r="A3995" i="15"/>
  <c r="A3996" i="15"/>
  <c r="A3997" i="15"/>
  <c r="A3998" i="15"/>
  <c r="A3999" i="15"/>
  <c r="A4000" i="15"/>
  <c r="A4001" i="15"/>
  <c r="A4002" i="15"/>
  <c r="A4003" i="15"/>
  <c r="A4004" i="15"/>
  <c r="A4005" i="15"/>
  <c r="A4006" i="15"/>
  <c r="A4007" i="15"/>
  <c r="A4008" i="15"/>
  <c r="A4009" i="15"/>
  <c r="A4010" i="15"/>
  <c r="A4011" i="15"/>
  <c r="A4012" i="15"/>
  <c r="A4013" i="15"/>
  <c r="A4014" i="15"/>
  <c r="A4015" i="15"/>
  <c r="A4016" i="15"/>
  <c r="A4017" i="15"/>
  <c r="A4018" i="15"/>
  <c r="A4019" i="15"/>
  <c r="A4020" i="15"/>
  <c r="A4021" i="15"/>
  <c r="A4022" i="15"/>
  <c r="A4023" i="15"/>
  <c r="A4024" i="15"/>
  <c r="A4025" i="15"/>
  <c r="A4026" i="15"/>
  <c r="A4027" i="15"/>
  <c r="A4028" i="15"/>
  <c r="A4029" i="15"/>
  <c r="A4030" i="15"/>
  <c r="A4031" i="15"/>
  <c r="A4032" i="15"/>
  <c r="A4033" i="15"/>
  <c r="A4034" i="15"/>
  <c r="A4035" i="15"/>
  <c r="A4036" i="15"/>
  <c r="A4037" i="15"/>
  <c r="A4038" i="15"/>
  <c r="A4039" i="15"/>
  <c r="A4040" i="15"/>
  <c r="A4041" i="15"/>
  <c r="A4042" i="15"/>
  <c r="A4043" i="15"/>
  <c r="A4044" i="15"/>
  <c r="A4045" i="15"/>
  <c r="A4046" i="15"/>
  <c r="A4047" i="15"/>
  <c r="A4048" i="15"/>
  <c r="A4049" i="15"/>
  <c r="A4050" i="15"/>
  <c r="A4051" i="15"/>
  <c r="A4052" i="15"/>
  <c r="A4053" i="15"/>
  <c r="A4054" i="15"/>
  <c r="A4055" i="15"/>
  <c r="A4056" i="15"/>
  <c r="A4057" i="15"/>
  <c r="A4058" i="15"/>
  <c r="A4059" i="15"/>
  <c r="A4060" i="15"/>
  <c r="A4061" i="15"/>
  <c r="A4062" i="15"/>
  <c r="A4063" i="15"/>
  <c r="A4064" i="15"/>
  <c r="A4065" i="15"/>
  <c r="A4066" i="15"/>
  <c r="A4067" i="15"/>
  <c r="A4068" i="15"/>
  <c r="A4069" i="15"/>
  <c r="A4070" i="15"/>
  <c r="A4071" i="15"/>
  <c r="A4072" i="15"/>
  <c r="A4073" i="15"/>
  <c r="A4074" i="15"/>
  <c r="A4075" i="15"/>
  <c r="A4076" i="15"/>
  <c r="A4077" i="15"/>
  <c r="A4078" i="15"/>
  <c r="A4079" i="15"/>
  <c r="A4080" i="15"/>
  <c r="A4081" i="15"/>
  <c r="A4082" i="15"/>
  <c r="A4083" i="15"/>
  <c r="A4084" i="15"/>
  <c r="A4085" i="15"/>
  <c r="A4086" i="15"/>
  <c r="A4087" i="15"/>
  <c r="A4088" i="15"/>
  <c r="A4089" i="15"/>
  <c r="A4090" i="15"/>
  <c r="A4091" i="15"/>
  <c r="A4092" i="15"/>
  <c r="A4093" i="15"/>
  <c r="A4094" i="15"/>
  <c r="A4095" i="15"/>
  <c r="A4096" i="15"/>
  <c r="A4097" i="15"/>
  <c r="A4098" i="15"/>
  <c r="A4099" i="15"/>
  <c r="A4100" i="15"/>
  <c r="A4101" i="15"/>
  <c r="A4102" i="15"/>
  <c r="A4103" i="15"/>
  <c r="A4104" i="15"/>
  <c r="A4105" i="15"/>
  <c r="A4106" i="15"/>
  <c r="A4107" i="15"/>
  <c r="A4108" i="15"/>
  <c r="A4109" i="15"/>
  <c r="A4110" i="15"/>
  <c r="A4111" i="15"/>
  <c r="A4112" i="15"/>
  <c r="A4113" i="15"/>
  <c r="A4114" i="15"/>
  <c r="A4115" i="15"/>
  <c r="A4116" i="15"/>
  <c r="A4117" i="15"/>
  <c r="A4118" i="15"/>
  <c r="A4119" i="15"/>
  <c r="A4120" i="15"/>
  <c r="A4121" i="15"/>
  <c r="A4122" i="15"/>
  <c r="A4123" i="15"/>
  <c r="A4124" i="15"/>
  <c r="A4125" i="15"/>
  <c r="A4126" i="15"/>
  <c r="A4127" i="15"/>
  <c r="A4128" i="15"/>
  <c r="A4129" i="15"/>
  <c r="A4130" i="15"/>
  <c r="A4131" i="15"/>
  <c r="A4132" i="15"/>
  <c r="A4133" i="15"/>
  <c r="A4134" i="15"/>
  <c r="A4135" i="15"/>
  <c r="A4136" i="15"/>
  <c r="A4137" i="15"/>
  <c r="A4138" i="15"/>
  <c r="A4139" i="15"/>
  <c r="A4140" i="15"/>
  <c r="A4141" i="15"/>
  <c r="A4142" i="15"/>
  <c r="A4143" i="15"/>
  <c r="A4144" i="15"/>
  <c r="A4145" i="15"/>
  <c r="A4146" i="15"/>
  <c r="A4147" i="15"/>
  <c r="A4148" i="15"/>
  <c r="A4149" i="15"/>
  <c r="A4150" i="15"/>
  <c r="A4151" i="15"/>
  <c r="A4152" i="15"/>
  <c r="A4153" i="15"/>
  <c r="A4154" i="15"/>
  <c r="A4155" i="15"/>
  <c r="A4156" i="15"/>
  <c r="A4157" i="15"/>
  <c r="A4158" i="15"/>
  <c r="A4159" i="15"/>
  <c r="A4160" i="15"/>
  <c r="A4161" i="15"/>
  <c r="A4162" i="15"/>
  <c r="A4163" i="15"/>
  <c r="A4164" i="15"/>
  <c r="A4165" i="15"/>
  <c r="A4166" i="15"/>
  <c r="A4167" i="15"/>
  <c r="A4168" i="15"/>
  <c r="A4169" i="15"/>
  <c r="A4170" i="15"/>
  <c r="A4171" i="15"/>
  <c r="A4172" i="15"/>
  <c r="A4173" i="15"/>
  <c r="A4174" i="15"/>
  <c r="A4175" i="15"/>
  <c r="A4176" i="15"/>
  <c r="A4177" i="15"/>
  <c r="A4178" i="15"/>
  <c r="A4179" i="15"/>
  <c r="A4180" i="15"/>
  <c r="A4181" i="15"/>
  <c r="A4182" i="15"/>
  <c r="A4183" i="15"/>
  <c r="A4184" i="15"/>
  <c r="A4185" i="15"/>
  <c r="A4186" i="15"/>
  <c r="A4187" i="15"/>
  <c r="A4188" i="15"/>
  <c r="A4189" i="15"/>
  <c r="A4190" i="15"/>
  <c r="A4191" i="15"/>
  <c r="A4192" i="15"/>
  <c r="A4193" i="15"/>
  <c r="A4194" i="15"/>
  <c r="A4195" i="15"/>
  <c r="A4196" i="15"/>
  <c r="A4197" i="15"/>
  <c r="A4198" i="15"/>
  <c r="A4199" i="15"/>
  <c r="A4200" i="15"/>
  <c r="A4201" i="15"/>
  <c r="A4202" i="15"/>
  <c r="A4203" i="15"/>
  <c r="A4204" i="15"/>
  <c r="A4205" i="15"/>
  <c r="A4206" i="15"/>
  <c r="A4207" i="15"/>
  <c r="A4208" i="15"/>
  <c r="A4209" i="15"/>
  <c r="A4210" i="15"/>
  <c r="A4211" i="15"/>
  <c r="A4212" i="15"/>
  <c r="A4213" i="15"/>
  <c r="A4214" i="15"/>
  <c r="A4215" i="15"/>
  <c r="A4216" i="15"/>
  <c r="A4217" i="15"/>
  <c r="A4218" i="15"/>
  <c r="A4219" i="15"/>
  <c r="A4220" i="15"/>
  <c r="A4221" i="15"/>
  <c r="A4222" i="15"/>
  <c r="A4223" i="15"/>
  <c r="A4224" i="15"/>
  <c r="A4225" i="15"/>
  <c r="A4226" i="15"/>
  <c r="A4227" i="15"/>
  <c r="A4228" i="15"/>
  <c r="A4229" i="15"/>
  <c r="A4230" i="15"/>
  <c r="A4231" i="15"/>
  <c r="A4232" i="15"/>
  <c r="A4233" i="15"/>
  <c r="A4234" i="15"/>
  <c r="A4235" i="15"/>
  <c r="A4236" i="15"/>
  <c r="A4237" i="15"/>
  <c r="A4238" i="15"/>
  <c r="A4239" i="15"/>
  <c r="A4240" i="15"/>
  <c r="A4241" i="15"/>
  <c r="A4242" i="15"/>
  <c r="A4243" i="15"/>
  <c r="A4244" i="15"/>
  <c r="A4245" i="15"/>
  <c r="A4246" i="15"/>
  <c r="A4247" i="15"/>
  <c r="A4248" i="15"/>
  <c r="A4249" i="15"/>
  <c r="A4250" i="15"/>
  <c r="A4251" i="15"/>
  <c r="A4252" i="15"/>
  <c r="A4253" i="15"/>
  <c r="A4254" i="15"/>
  <c r="A4255" i="15"/>
  <c r="A4256" i="15"/>
  <c r="A4257" i="15"/>
  <c r="A4258" i="15"/>
  <c r="A4259" i="15"/>
  <c r="A4260" i="15"/>
  <c r="A4261" i="15"/>
  <c r="A4262" i="15"/>
  <c r="A4263" i="15"/>
  <c r="A4264" i="15"/>
  <c r="A4265" i="15"/>
  <c r="A4266" i="15"/>
  <c r="A4267" i="15"/>
  <c r="A4268" i="15"/>
  <c r="A4269" i="15"/>
  <c r="A4270" i="15"/>
  <c r="A4271" i="15"/>
  <c r="A4272" i="15"/>
  <c r="A4273" i="15"/>
  <c r="A4274" i="15"/>
  <c r="A4275" i="15"/>
  <c r="A4276" i="15"/>
  <c r="A4277" i="15"/>
  <c r="A4278" i="15"/>
  <c r="A4279" i="15"/>
  <c r="A4280" i="15"/>
  <c r="A4281" i="15"/>
  <c r="A4282" i="15"/>
  <c r="A4283" i="15"/>
  <c r="A4284" i="15"/>
  <c r="A4285" i="15"/>
  <c r="A4286" i="15"/>
  <c r="A4287" i="15"/>
  <c r="A4288" i="15"/>
  <c r="A4289" i="15"/>
  <c r="A4290" i="15"/>
  <c r="A4291" i="15"/>
  <c r="A4292" i="15"/>
  <c r="A4293" i="15"/>
  <c r="A4294" i="15"/>
  <c r="A4295" i="15"/>
  <c r="A4296" i="15"/>
  <c r="A4297" i="15"/>
  <c r="A4298" i="15"/>
  <c r="A4299" i="15"/>
  <c r="A4300" i="15"/>
  <c r="A4301" i="15"/>
  <c r="A4302" i="15"/>
  <c r="A4303" i="15"/>
  <c r="A4304" i="15"/>
  <c r="A4305" i="15"/>
  <c r="A4306" i="15"/>
  <c r="A4307" i="15"/>
  <c r="A4308" i="15"/>
  <c r="A4309" i="15"/>
  <c r="A4310" i="15"/>
  <c r="A4311" i="15"/>
  <c r="A4312" i="15"/>
  <c r="A4313" i="15"/>
  <c r="A4314" i="15"/>
  <c r="A4315" i="15"/>
  <c r="A4316" i="15"/>
  <c r="A4317" i="15"/>
  <c r="A4318" i="15"/>
  <c r="A4319" i="15"/>
  <c r="A4320" i="15"/>
  <c r="A4321" i="15"/>
  <c r="A4322" i="15"/>
  <c r="A4323" i="15"/>
  <c r="A4324" i="15"/>
  <c r="A4325" i="15"/>
  <c r="A4326" i="15"/>
  <c r="A4327" i="15"/>
  <c r="A4328" i="15"/>
  <c r="A4329" i="15"/>
  <c r="A4330" i="15"/>
  <c r="A4331" i="15"/>
  <c r="A4332" i="15"/>
  <c r="A4333" i="15"/>
  <c r="A4334" i="15"/>
  <c r="A4335" i="15"/>
  <c r="A4336" i="15"/>
  <c r="A4337" i="15"/>
  <c r="A4338" i="15"/>
  <c r="A4339" i="15"/>
  <c r="A4340" i="15"/>
  <c r="A4341" i="15"/>
  <c r="A4342" i="15"/>
  <c r="A4343" i="15"/>
  <c r="A4344" i="15"/>
  <c r="A4345" i="15"/>
  <c r="A4346" i="15"/>
  <c r="A4347" i="15"/>
  <c r="A4348" i="15"/>
  <c r="A4349" i="15"/>
  <c r="A4350" i="15"/>
  <c r="A4351" i="15"/>
  <c r="A4352" i="15"/>
  <c r="A4353" i="15"/>
  <c r="A4354" i="15"/>
  <c r="A4355" i="15"/>
  <c r="A4356" i="15"/>
  <c r="A4357" i="15"/>
  <c r="A4358" i="15"/>
  <c r="A4359" i="15"/>
  <c r="A4360" i="15"/>
  <c r="A4361" i="15"/>
  <c r="A4362" i="15"/>
  <c r="A4363" i="15"/>
  <c r="A4364" i="15"/>
  <c r="A4365" i="15"/>
  <c r="A4366" i="15"/>
  <c r="A4367" i="15"/>
  <c r="A4368" i="15"/>
  <c r="A4369" i="15"/>
  <c r="A4370" i="15"/>
  <c r="A4371" i="15"/>
  <c r="A4372" i="15"/>
  <c r="A4373" i="15"/>
  <c r="A4374" i="15"/>
  <c r="A4375" i="15"/>
  <c r="A4376" i="15"/>
  <c r="A4377" i="15"/>
  <c r="A4378" i="15"/>
  <c r="A4379" i="15"/>
  <c r="A4380" i="15"/>
  <c r="A4381" i="15"/>
  <c r="A4382" i="15"/>
  <c r="A4383" i="15"/>
  <c r="A4384" i="15"/>
  <c r="A4385" i="15"/>
  <c r="A4386" i="15"/>
  <c r="A4387" i="15"/>
  <c r="A4388" i="15"/>
  <c r="A4389" i="15"/>
  <c r="A4390" i="15"/>
  <c r="A4391" i="15"/>
  <c r="A4392" i="15"/>
  <c r="A4393" i="15"/>
  <c r="A4394" i="15"/>
  <c r="A4395" i="15"/>
  <c r="A4396" i="15"/>
  <c r="A4397" i="15"/>
  <c r="A4398" i="15"/>
  <c r="A4399" i="15"/>
  <c r="A4400" i="15"/>
  <c r="A4401" i="15"/>
  <c r="A4402" i="15"/>
  <c r="A4403" i="15"/>
  <c r="A4404" i="15"/>
  <c r="A4405" i="15"/>
  <c r="A4406" i="15"/>
  <c r="A4407" i="15"/>
  <c r="A4408" i="15"/>
  <c r="A4409" i="15"/>
  <c r="A4410" i="15"/>
  <c r="A4411" i="15"/>
  <c r="A4412" i="15"/>
  <c r="A4413" i="15"/>
  <c r="A4414" i="15"/>
  <c r="A4415" i="15"/>
  <c r="A4416" i="15"/>
  <c r="A4417" i="15"/>
  <c r="A4418" i="15"/>
  <c r="A4419" i="15"/>
  <c r="A4420" i="15"/>
  <c r="A4421" i="15"/>
  <c r="A4422" i="15"/>
  <c r="A4423" i="15"/>
  <c r="A4424" i="15"/>
  <c r="A4425" i="15"/>
  <c r="A4426" i="15"/>
  <c r="A4427" i="15"/>
  <c r="A4428" i="15"/>
  <c r="A4429" i="15"/>
  <c r="A4430" i="15"/>
  <c r="A4431" i="15"/>
  <c r="A4432" i="15"/>
  <c r="A4433" i="15"/>
  <c r="A4434" i="15"/>
  <c r="A4435" i="15"/>
  <c r="A4436" i="15"/>
  <c r="A4437" i="15"/>
  <c r="A4438" i="15"/>
  <c r="A4439" i="15"/>
  <c r="A4440" i="15"/>
  <c r="A4441" i="15"/>
  <c r="A4442" i="15"/>
  <c r="A4443" i="15"/>
  <c r="A4444" i="15"/>
  <c r="A4445" i="15"/>
  <c r="A4446" i="15"/>
  <c r="A4447" i="15"/>
  <c r="A4448" i="15"/>
  <c r="A4449" i="15"/>
  <c r="A4450" i="15"/>
  <c r="A4451" i="15"/>
  <c r="A4452" i="15"/>
  <c r="A4453" i="15"/>
  <c r="A4454" i="15"/>
  <c r="A4455" i="15"/>
  <c r="A4456" i="15"/>
  <c r="A4457" i="15"/>
  <c r="A4458" i="15"/>
  <c r="A4459" i="15"/>
  <c r="A4460" i="15"/>
  <c r="A4461" i="15"/>
  <c r="A4462" i="15"/>
  <c r="A4463" i="15"/>
  <c r="A4464" i="15"/>
  <c r="A4465" i="15"/>
  <c r="A4466" i="15"/>
  <c r="A4467" i="15"/>
  <c r="A4468" i="15"/>
  <c r="A4469" i="15"/>
  <c r="A4470" i="15"/>
  <c r="A4471" i="15"/>
  <c r="A4472" i="15"/>
  <c r="A4473" i="15"/>
  <c r="A4474" i="15"/>
  <c r="A4475" i="15"/>
  <c r="A4476" i="15"/>
  <c r="A4477" i="15"/>
  <c r="A4478" i="15"/>
  <c r="A4479" i="15"/>
  <c r="A4480" i="15"/>
  <c r="A4481" i="15"/>
  <c r="A4482" i="15"/>
  <c r="A4483" i="15"/>
  <c r="A4484" i="15"/>
  <c r="A4485" i="15"/>
  <c r="A4486" i="15"/>
  <c r="A4487" i="15"/>
  <c r="A4488" i="15"/>
  <c r="A4489" i="15"/>
  <c r="A4490" i="15"/>
  <c r="A4491" i="15"/>
  <c r="A4492" i="15"/>
  <c r="A4493" i="15"/>
  <c r="A4494" i="15"/>
  <c r="A4495" i="15"/>
  <c r="A4496" i="15"/>
  <c r="A4497" i="15"/>
  <c r="A4498" i="15"/>
  <c r="A4499" i="15"/>
  <c r="A4500" i="15"/>
  <c r="A4501" i="15"/>
  <c r="A4502" i="15"/>
  <c r="A4503" i="15"/>
  <c r="A4504" i="15"/>
  <c r="A4505" i="15"/>
  <c r="A4506" i="15"/>
  <c r="A4507" i="15"/>
  <c r="A4508" i="15"/>
  <c r="A4509" i="15"/>
  <c r="A4510" i="15"/>
  <c r="A4511" i="15"/>
  <c r="A4512" i="15"/>
  <c r="A4513" i="15"/>
  <c r="A4514" i="15"/>
  <c r="A4515" i="15"/>
  <c r="A4516" i="15"/>
  <c r="A4517" i="15"/>
  <c r="A4518" i="15"/>
  <c r="A4519" i="15"/>
  <c r="A4520" i="15"/>
  <c r="A4521" i="15"/>
  <c r="A4522" i="15"/>
  <c r="A4523" i="15"/>
  <c r="A4524" i="15"/>
  <c r="A4525" i="15"/>
  <c r="A4526" i="15"/>
  <c r="A4527" i="15"/>
  <c r="A4528" i="15"/>
  <c r="A4529" i="15"/>
  <c r="A4530" i="15"/>
  <c r="A4531" i="15"/>
  <c r="A4532" i="15"/>
  <c r="A4533" i="15"/>
  <c r="A4534" i="15"/>
  <c r="A4535" i="15"/>
  <c r="A4536" i="15"/>
  <c r="A4537" i="15"/>
  <c r="A4538" i="15"/>
  <c r="A4539" i="15"/>
  <c r="A4540" i="15"/>
  <c r="A4541" i="15"/>
  <c r="A4542" i="15"/>
  <c r="A4543" i="15"/>
  <c r="A4544" i="15"/>
  <c r="A4545" i="15"/>
  <c r="A4546" i="15"/>
  <c r="A4547" i="15"/>
  <c r="A4548" i="15"/>
  <c r="A4549" i="15"/>
  <c r="A4550" i="15"/>
  <c r="A4551" i="15"/>
  <c r="A4552" i="15"/>
  <c r="A4553" i="15"/>
  <c r="A4554" i="15"/>
  <c r="A4555" i="15"/>
  <c r="A4556" i="15"/>
  <c r="A4557" i="15"/>
  <c r="A4558" i="15"/>
  <c r="A4559" i="15"/>
  <c r="A4560" i="15"/>
  <c r="A4561" i="15"/>
  <c r="A4562" i="15"/>
  <c r="A4563" i="15"/>
  <c r="A4564" i="15"/>
  <c r="A4565" i="15"/>
  <c r="A4566" i="15"/>
  <c r="A4567" i="15"/>
  <c r="A4568" i="15"/>
  <c r="A4569" i="15"/>
  <c r="A4570" i="15"/>
  <c r="A4571" i="15"/>
  <c r="A4572" i="15"/>
  <c r="A4573" i="15"/>
  <c r="A4574" i="15"/>
  <c r="A4575" i="15"/>
  <c r="A4576" i="15"/>
  <c r="A4577" i="15"/>
  <c r="A4578" i="15"/>
  <c r="A4579" i="15"/>
  <c r="A4580" i="15"/>
  <c r="A4581" i="15"/>
  <c r="A4582" i="15"/>
  <c r="A4583" i="15"/>
  <c r="A4584" i="15"/>
  <c r="A4585" i="15"/>
  <c r="A4586" i="15"/>
  <c r="A4587" i="15"/>
  <c r="A4588" i="15"/>
  <c r="A4589" i="15"/>
  <c r="A4590" i="15"/>
  <c r="A4591" i="15"/>
  <c r="A4592" i="15"/>
  <c r="A4593" i="15"/>
  <c r="A4594" i="15"/>
  <c r="A4595" i="15"/>
  <c r="A4596" i="15"/>
  <c r="A4597" i="15"/>
  <c r="A4598" i="15"/>
  <c r="A4599" i="15"/>
  <c r="A4600" i="15"/>
  <c r="A4601" i="15"/>
  <c r="A4602" i="15"/>
  <c r="A4603" i="15"/>
  <c r="A4604" i="15"/>
  <c r="A4605" i="15"/>
  <c r="A4606" i="15"/>
  <c r="A4607" i="15"/>
  <c r="A4608" i="15"/>
  <c r="A4609" i="15"/>
  <c r="A4610" i="15"/>
  <c r="A4611" i="15"/>
  <c r="A4612" i="15"/>
  <c r="A4613" i="15"/>
  <c r="A4614" i="15"/>
  <c r="A4615" i="15"/>
  <c r="A4616" i="15"/>
  <c r="A4617" i="15"/>
  <c r="A4618" i="15"/>
  <c r="A4619" i="15"/>
  <c r="A4620" i="15"/>
  <c r="A4621" i="15"/>
  <c r="A4622" i="15"/>
  <c r="A4623" i="15"/>
  <c r="A4624" i="15"/>
  <c r="A4625" i="15"/>
  <c r="A4626" i="15"/>
  <c r="A4627" i="15"/>
  <c r="A4628" i="15"/>
  <c r="A4629" i="15"/>
  <c r="A4630" i="15"/>
  <c r="A4631" i="15"/>
  <c r="A4632" i="15"/>
  <c r="A4633" i="15"/>
  <c r="A4634" i="15"/>
  <c r="A4635" i="15"/>
  <c r="A4636" i="15"/>
  <c r="A4637" i="15"/>
  <c r="A4638" i="15"/>
  <c r="A4639" i="15"/>
  <c r="A4640" i="15"/>
  <c r="A4641" i="15"/>
  <c r="A4642" i="15"/>
  <c r="A4643" i="15"/>
  <c r="A4644" i="15"/>
  <c r="A4645" i="15"/>
  <c r="A4646" i="15"/>
  <c r="A4647" i="15"/>
  <c r="A4648" i="15"/>
  <c r="A4649" i="15"/>
  <c r="A4650" i="15"/>
  <c r="A4651" i="15"/>
  <c r="A4652" i="15"/>
  <c r="A4653" i="15"/>
  <c r="A4654" i="15"/>
  <c r="A4655" i="15"/>
  <c r="A4656" i="15"/>
  <c r="A4657" i="15"/>
  <c r="A4658" i="15"/>
  <c r="A4659" i="15"/>
  <c r="A4660" i="15"/>
  <c r="A4661" i="15"/>
  <c r="A4662" i="15"/>
  <c r="A4663" i="15"/>
  <c r="A4664" i="15"/>
  <c r="A4665" i="15"/>
  <c r="A4666" i="15"/>
  <c r="A4667" i="15"/>
  <c r="A4668" i="15"/>
  <c r="A4669" i="15"/>
  <c r="A4670" i="15"/>
  <c r="A4671" i="15"/>
  <c r="A4672" i="15"/>
  <c r="A4673" i="15"/>
  <c r="A4674" i="15"/>
  <c r="A4675" i="15"/>
  <c r="A4676" i="15"/>
  <c r="A4677" i="15"/>
  <c r="A4678" i="15"/>
  <c r="A4679" i="15"/>
  <c r="A4680" i="15"/>
  <c r="A4681" i="15"/>
  <c r="A4682" i="15"/>
  <c r="A4683" i="15"/>
  <c r="A4684" i="15"/>
  <c r="A4685" i="15"/>
  <c r="A4686" i="15"/>
  <c r="A4687" i="15"/>
  <c r="A4688" i="15"/>
  <c r="A4689" i="15"/>
  <c r="A4690" i="15"/>
  <c r="A4691" i="15"/>
  <c r="A4692" i="15"/>
  <c r="A4693" i="15"/>
  <c r="A4694" i="15"/>
  <c r="A4695" i="15"/>
  <c r="A4696" i="15"/>
  <c r="A4697" i="15"/>
  <c r="A4698" i="15"/>
  <c r="A4699" i="15"/>
  <c r="A4700" i="15"/>
  <c r="A4701" i="15"/>
  <c r="A4702" i="15"/>
  <c r="A4703" i="15"/>
  <c r="A4704" i="15"/>
  <c r="A4705" i="15"/>
  <c r="A4706" i="15"/>
  <c r="A4707" i="15"/>
  <c r="A4708" i="15"/>
  <c r="A4709" i="15"/>
  <c r="A4710" i="15"/>
  <c r="A4711" i="15"/>
  <c r="A4712" i="15"/>
  <c r="A4713" i="15"/>
  <c r="A4714" i="15"/>
  <c r="A4715" i="15"/>
  <c r="A4716" i="15"/>
  <c r="A4717" i="15"/>
  <c r="A4718" i="15"/>
  <c r="A4719" i="15"/>
  <c r="A4720" i="15"/>
  <c r="A4721" i="15"/>
  <c r="A4722" i="15"/>
  <c r="A4723" i="15"/>
  <c r="A4724" i="15"/>
  <c r="A4725" i="15"/>
  <c r="A4726" i="15"/>
  <c r="A4727" i="15"/>
  <c r="A4728" i="15"/>
  <c r="A4729" i="15"/>
  <c r="A4730" i="15"/>
  <c r="A4731" i="15"/>
  <c r="A4732" i="15"/>
  <c r="A4733" i="15"/>
  <c r="A4734" i="15"/>
  <c r="A4735" i="15"/>
  <c r="A4736" i="15"/>
  <c r="A4737" i="15"/>
  <c r="A4738" i="15"/>
  <c r="A4739" i="15"/>
  <c r="A4740" i="15"/>
  <c r="A4741" i="15"/>
  <c r="A4742" i="15"/>
  <c r="A4743" i="15"/>
  <c r="A4744" i="15"/>
  <c r="A4745" i="15"/>
  <c r="A4746" i="15"/>
  <c r="A4747" i="15"/>
  <c r="A4748" i="15"/>
  <c r="A4749" i="15"/>
  <c r="A4750" i="15"/>
  <c r="A4751" i="15"/>
  <c r="A4752" i="15"/>
  <c r="A4753" i="15"/>
  <c r="A4754" i="15"/>
  <c r="A4755" i="15"/>
  <c r="A4756" i="15"/>
  <c r="A4757" i="15"/>
  <c r="A4758" i="15"/>
  <c r="A4759" i="15"/>
  <c r="A4760" i="15"/>
  <c r="A4761" i="15"/>
  <c r="A4762" i="15"/>
  <c r="A4763" i="15"/>
  <c r="A4764" i="15"/>
  <c r="A4765" i="15"/>
  <c r="A4766" i="15"/>
  <c r="A4767" i="15"/>
  <c r="A4768" i="15"/>
  <c r="A4769" i="15"/>
  <c r="A4770" i="15"/>
  <c r="A4771" i="15"/>
  <c r="A4772" i="15"/>
  <c r="A4773" i="15"/>
  <c r="A4774" i="15"/>
  <c r="A4775" i="15"/>
  <c r="A4776" i="15"/>
  <c r="A4777" i="15"/>
  <c r="A4778" i="15"/>
  <c r="A4779" i="15"/>
  <c r="A4780" i="15"/>
  <c r="A4781" i="15"/>
  <c r="A4782" i="15"/>
  <c r="A4783" i="15"/>
  <c r="A4784" i="15"/>
  <c r="A4785" i="15"/>
  <c r="A4786" i="15"/>
  <c r="A4787" i="15"/>
  <c r="A4788" i="15"/>
  <c r="A4789" i="15"/>
  <c r="A4790" i="15"/>
  <c r="A4791" i="15"/>
  <c r="A4792" i="15"/>
  <c r="A4793" i="15"/>
  <c r="A4794" i="15"/>
  <c r="A4795" i="15"/>
  <c r="A4796" i="15"/>
  <c r="A4797" i="15"/>
  <c r="A4798" i="15"/>
  <c r="A4799" i="15"/>
  <c r="A4800" i="15"/>
  <c r="A4801" i="15"/>
  <c r="A4802" i="15"/>
  <c r="A4803" i="15"/>
  <c r="A4804" i="15"/>
  <c r="A4805" i="15"/>
  <c r="A4806" i="15"/>
  <c r="A4807" i="15"/>
  <c r="A4808" i="15"/>
  <c r="A4809" i="15"/>
  <c r="A4810" i="15"/>
  <c r="A4811" i="15"/>
  <c r="A4812" i="15"/>
  <c r="A4813" i="15"/>
  <c r="A4814" i="15"/>
  <c r="A4815" i="15"/>
  <c r="A4816" i="15"/>
  <c r="A4817" i="15"/>
  <c r="A4818" i="15"/>
  <c r="A4819" i="15"/>
  <c r="A4820" i="15"/>
  <c r="A4821" i="15"/>
  <c r="A4822" i="15"/>
  <c r="A4823" i="15"/>
  <c r="A4824" i="15"/>
  <c r="A4825" i="15"/>
  <c r="A4826" i="15"/>
  <c r="A4827" i="15"/>
  <c r="A4828" i="15"/>
  <c r="A4829" i="15"/>
  <c r="A4830" i="15"/>
  <c r="A4831" i="15"/>
  <c r="A4832" i="15"/>
  <c r="A4833" i="15"/>
  <c r="A4834" i="15"/>
  <c r="A4835" i="15"/>
  <c r="A4836" i="15"/>
  <c r="A4837" i="15"/>
  <c r="A4838" i="15"/>
  <c r="A4839" i="15"/>
  <c r="A4840" i="15"/>
  <c r="A4841" i="15"/>
  <c r="A4842" i="15"/>
  <c r="A4843" i="15"/>
  <c r="A4844" i="15"/>
  <c r="A4845" i="15"/>
  <c r="A4846" i="15"/>
  <c r="A4847" i="15"/>
  <c r="A4848" i="15"/>
  <c r="A4849" i="15"/>
  <c r="A4850" i="15"/>
  <c r="A4851" i="15"/>
  <c r="A4852" i="15"/>
  <c r="A4853" i="15"/>
  <c r="A4854" i="15"/>
  <c r="A4855" i="15"/>
  <c r="A4856" i="15"/>
  <c r="A4857" i="15"/>
  <c r="A4858" i="15"/>
  <c r="A4859" i="15"/>
  <c r="A4860" i="15"/>
  <c r="A4861" i="15"/>
  <c r="A4862" i="15"/>
  <c r="A4863" i="15"/>
  <c r="A4864" i="15"/>
  <c r="A4865" i="15"/>
  <c r="A4866" i="15"/>
  <c r="A4867" i="15"/>
  <c r="A4868" i="15"/>
  <c r="A4869" i="15"/>
  <c r="A4870" i="15"/>
  <c r="A4871" i="15"/>
  <c r="A4872" i="15"/>
  <c r="A4873" i="15"/>
  <c r="A4874" i="15"/>
  <c r="A4875" i="15"/>
  <c r="A4876" i="15"/>
  <c r="A4877" i="15"/>
  <c r="A4878" i="15"/>
  <c r="A4879" i="15"/>
  <c r="A4880" i="15"/>
  <c r="A4881" i="15"/>
  <c r="A4882" i="15"/>
  <c r="A4883" i="15"/>
  <c r="A4884" i="15"/>
  <c r="A4885" i="15"/>
  <c r="A4886" i="15"/>
  <c r="A4887" i="15"/>
  <c r="A4888" i="15"/>
  <c r="A4889" i="15"/>
  <c r="A4890" i="15"/>
  <c r="A4891" i="15"/>
  <c r="A4892" i="15"/>
  <c r="A4893" i="15"/>
  <c r="A4894" i="15"/>
  <c r="A4895" i="15"/>
  <c r="A4896" i="15"/>
  <c r="A4897" i="15"/>
  <c r="A4898" i="15"/>
  <c r="A4899" i="15"/>
  <c r="A4900" i="15"/>
  <c r="A4901" i="15"/>
  <c r="A4902" i="15"/>
  <c r="A4903" i="15"/>
  <c r="A4904" i="15"/>
  <c r="A4905" i="15"/>
  <c r="A4906" i="15"/>
  <c r="A4907" i="15"/>
  <c r="A4908" i="15"/>
  <c r="A4909" i="15"/>
  <c r="A4910" i="15"/>
  <c r="A4911" i="15"/>
  <c r="A4912" i="15"/>
  <c r="A4913" i="15"/>
  <c r="A4914" i="15"/>
  <c r="A4915" i="15"/>
  <c r="A4916" i="15"/>
  <c r="A4917" i="15"/>
  <c r="A4918" i="15"/>
  <c r="A4919" i="15"/>
  <c r="A4920" i="15"/>
  <c r="A4921" i="15"/>
  <c r="A4922" i="15"/>
  <c r="A4923" i="15"/>
  <c r="A4924" i="15"/>
  <c r="A4925" i="15"/>
  <c r="A4926" i="15"/>
  <c r="A4927" i="15"/>
  <c r="A4928" i="15"/>
  <c r="A4929" i="15"/>
  <c r="A4930" i="15"/>
  <c r="A4931" i="15"/>
  <c r="A4932" i="15"/>
  <c r="A4933" i="15"/>
  <c r="A4934" i="15"/>
  <c r="A4935" i="15"/>
  <c r="A4936" i="15"/>
  <c r="A4937" i="15"/>
  <c r="A4938" i="15"/>
  <c r="A4939" i="15"/>
  <c r="A4940" i="15"/>
  <c r="A4941" i="15"/>
  <c r="A4942" i="15"/>
  <c r="A4943" i="15"/>
  <c r="A4944" i="15"/>
  <c r="B3378" i="15"/>
  <c r="B3379" i="15"/>
  <c r="B3380" i="15"/>
  <c r="B3381" i="15"/>
  <c r="B3382" i="15"/>
  <c r="B3383" i="15"/>
  <c r="B3384" i="15"/>
  <c r="B3385" i="15"/>
  <c r="B3386" i="15"/>
  <c r="B3387" i="15"/>
  <c r="B3388" i="15"/>
  <c r="B3389" i="15"/>
  <c r="B3390" i="15"/>
  <c r="B3391" i="15"/>
  <c r="B3392" i="15"/>
  <c r="B3393" i="15"/>
  <c r="B3394" i="15"/>
  <c r="B3395" i="15"/>
  <c r="B3396" i="15"/>
  <c r="B3397" i="15"/>
  <c r="B3398" i="15"/>
  <c r="B3399" i="15"/>
  <c r="B3400" i="15"/>
  <c r="B3401" i="15"/>
  <c r="B3402" i="15"/>
  <c r="B3403" i="15"/>
  <c r="B3404" i="15"/>
  <c r="B3405" i="15"/>
  <c r="B3406" i="15"/>
  <c r="B3407" i="15"/>
  <c r="B3408" i="15"/>
  <c r="B3409" i="15"/>
  <c r="B3410" i="15"/>
  <c r="B3411" i="15"/>
  <c r="B3412" i="15"/>
  <c r="B3413" i="15"/>
  <c r="B3414" i="15"/>
  <c r="B3415" i="15"/>
  <c r="B3416" i="15"/>
  <c r="B3417" i="15"/>
  <c r="B3418" i="15"/>
  <c r="B3419" i="15"/>
  <c r="B3420" i="15"/>
  <c r="B3421" i="15"/>
  <c r="B3422" i="15"/>
  <c r="B3423" i="15"/>
  <c r="B3424" i="15"/>
  <c r="B3425" i="15"/>
  <c r="B3426" i="15"/>
  <c r="B3427" i="15"/>
  <c r="B3428" i="15"/>
  <c r="B3429" i="15"/>
  <c r="B3430" i="15"/>
  <c r="B3431" i="15"/>
  <c r="B3432" i="15"/>
  <c r="B3433" i="15"/>
  <c r="B3434" i="15"/>
  <c r="B3435" i="15"/>
  <c r="B3436" i="15"/>
  <c r="B3437" i="15"/>
  <c r="B3438" i="15"/>
  <c r="B3439" i="15"/>
  <c r="B3440" i="15"/>
  <c r="B3441" i="15"/>
  <c r="B3442" i="15"/>
  <c r="B3443" i="15"/>
  <c r="B3444" i="15"/>
  <c r="B3445" i="15"/>
  <c r="B3446" i="15"/>
  <c r="B3447" i="15"/>
  <c r="B3448" i="15"/>
  <c r="B3449" i="15"/>
  <c r="B3450" i="15"/>
  <c r="B3451" i="15"/>
  <c r="B3452" i="15"/>
  <c r="B3453" i="15"/>
  <c r="B3454" i="15"/>
  <c r="B3455" i="15"/>
  <c r="B3456" i="15"/>
  <c r="B3457" i="15"/>
  <c r="B3458" i="15"/>
  <c r="B3459" i="15"/>
  <c r="B3460" i="15"/>
  <c r="B3461" i="15"/>
  <c r="B3462" i="15"/>
  <c r="B3463" i="15"/>
  <c r="B3464" i="15"/>
  <c r="B3465" i="15"/>
  <c r="B3466" i="15"/>
  <c r="B3467" i="15"/>
  <c r="B3468" i="15"/>
  <c r="B3469" i="15"/>
  <c r="B3470" i="15"/>
  <c r="B3471" i="15"/>
  <c r="B3472" i="15"/>
  <c r="B3473" i="15"/>
  <c r="B3474" i="15"/>
  <c r="B3475" i="15"/>
  <c r="B3476" i="15"/>
  <c r="B3477" i="15"/>
  <c r="B3478" i="15"/>
  <c r="B3479" i="15"/>
  <c r="B3480" i="15"/>
  <c r="B3481" i="15"/>
  <c r="B3482" i="15"/>
  <c r="B3483" i="15"/>
  <c r="B3484" i="15"/>
  <c r="B3485" i="15"/>
  <c r="B3486" i="15"/>
  <c r="B3487" i="15"/>
  <c r="B3488" i="15"/>
  <c r="B3489" i="15"/>
  <c r="B3490" i="15"/>
  <c r="B3491" i="15"/>
  <c r="B3492" i="15"/>
  <c r="B3493" i="15"/>
  <c r="B3494" i="15"/>
  <c r="B3495" i="15"/>
  <c r="B3496" i="15"/>
  <c r="B3497" i="15"/>
  <c r="B3498" i="15"/>
  <c r="B3499" i="15"/>
  <c r="B3500" i="15"/>
  <c r="B3501" i="15"/>
  <c r="B3502" i="15"/>
  <c r="B3503" i="15"/>
  <c r="B3504" i="15"/>
  <c r="B3505" i="15"/>
  <c r="B3506" i="15"/>
  <c r="B3507" i="15"/>
  <c r="B3508" i="15"/>
  <c r="B3509" i="15"/>
  <c r="B3510" i="15"/>
  <c r="B3511" i="15"/>
  <c r="B3512" i="15"/>
  <c r="B3513" i="15"/>
  <c r="B3514" i="15"/>
  <c r="B3515" i="15"/>
  <c r="B3516" i="15"/>
  <c r="B3517" i="15"/>
  <c r="B3518" i="15"/>
  <c r="B3519" i="15"/>
  <c r="B3520" i="15"/>
  <c r="B3521" i="15"/>
  <c r="B3522" i="15"/>
  <c r="B3523" i="15"/>
  <c r="B3524" i="15"/>
  <c r="B3525" i="15"/>
  <c r="B3526" i="15"/>
  <c r="B3527" i="15"/>
  <c r="B3528" i="15"/>
  <c r="B3529" i="15"/>
  <c r="B3530" i="15"/>
  <c r="B3531" i="15"/>
  <c r="B3532" i="15"/>
  <c r="B3533" i="15"/>
  <c r="B3534" i="15"/>
  <c r="B3535" i="15"/>
  <c r="B3536" i="15"/>
  <c r="B3537" i="15"/>
  <c r="B3538" i="15"/>
  <c r="B3539" i="15"/>
  <c r="B3540" i="15"/>
  <c r="B3541" i="15"/>
  <c r="B3542" i="15"/>
  <c r="B3543" i="15"/>
  <c r="B3544" i="15"/>
  <c r="B3545" i="15"/>
  <c r="B3546" i="15"/>
  <c r="B3547" i="15"/>
  <c r="B3548" i="15"/>
  <c r="B3549" i="15"/>
  <c r="B3550" i="15"/>
  <c r="B3551" i="15"/>
  <c r="B3552" i="15"/>
  <c r="B3553" i="15"/>
  <c r="B3554" i="15"/>
  <c r="B3555" i="15"/>
  <c r="B3556" i="15"/>
  <c r="B3557" i="15"/>
  <c r="B3558" i="15"/>
  <c r="B3559" i="15"/>
  <c r="B3560" i="15"/>
  <c r="B3561" i="15"/>
  <c r="B3562" i="15"/>
  <c r="B3563" i="15"/>
  <c r="B3564" i="15"/>
  <c r="B3565" i="15"/>
  <c r="B3566" i="15"/>
  <c r="B3567" i="15"/>
  <c r="B3568" i="15"/>
  <c r="B3569" i="15"/>
  <c r="B3570" i="15"/>
  <c r="B3571" i="15"/>
  <c r="B3572" i="15"/>
  <c r="B3573" i="15"/>
  <c r="B3574" i="15"/>
  <c r="B3575" i="15"/>
  <c r="B3576" i="15"/>
  <c r="B3577" i="15"/>
  <c r="B3578" i="15"/>
  <c r="B3579" i="15"/>
  <c r="B3580" i="15"/>
  <c r="B3581" i="15"/>
  <c r="B3582" i="15"/>
  <c r="B3583" i="15"/>
  <c r="B3584" i="15"/>
  <c r="B3585" i="15"/>
  <c r="B3586" i="15"/>
  <c r="B3587" i="15"/>
  <c r="B3588" i="15"/>
  <c r="B3589" i="15"/>
  <c r="B3590" i="15"/>
  <c r="B3591" i="15"/>
  <c r="B3592" i="15"/>
  <c r="B3593" i="15"/>
  <c r="B3594" i="15"/>
  <c r="B3595" i="15"/>
  <c r="B3596" i="15"/>
  <c r="B3597" i="15"/>
  <c r="B3598" i="15"/>
  <c r="B3599" i="15"/>
  <c r="B3600" i="15"/>
  <c r="B3601" i="15"/>
  <c r="B3602" i="15"/>
  <c r="B3603" i="15"/>
  <c r="B3604" i="15"/>
  <c r="B3605" i="15"/>
  <c r="B3606" i="15"/>
  <c r="B3607" i="15"/>
  <c r="B3608" i="15"/>
  <c r="B3609" i="15"/>
  <c r="B3610" i="15"/>
  <c r="B3611" i="15"/>
  <c r="B3612" i="15"/>
  <c r="B3613" i="15"/>
  <c r="B3614" i="15"/>
  <c r="B3615" i="15"/>
  <c r="B3616" i="15"/>
  <c r="B3617" i="15"/>
  <c r="B3618" i="15"/>
  <c r="B3619" i="15"/>
  <c r="B3620" i="15"/>
  <c r="B3621" i="15"/>
  <c r="B3622" i="15"/>
  <c r="B3623" i="15"/>
  <c r="B3624" i="15"/>
  <c r="B3625" i="15"/>
  <c r="B3626" i="15"/>
  <c r="B3627" i="15"/>
  <c r="B3628" i="15"/>
  <c r="B3629" i="15"/>
  <c r="B3630" i="15"/>
  <c r="B3631" i="15"/>
  <c r="B3632" i="15"/>
  <c r="B3633" i="15"/>
  <c r="B3634" i="15"/>
  <c r="B3635" i="15"/>
  <c r="B3636" i="15"/>
  <c r="B3637" i="15"/>
  <c r="B3638" i="15"/>
  <c r="B3639" i="15"/>
  <c r="B3640" i="15"/>
  <c r="B3641" i="15"/>
  <c r="B3642" i="15"/>
  <c r="B3643" i="15"/>
  <c r="B3644" i="15"/>
  <c r="B3645" i="15"/>
  <c r="B3646" i="15"/>
  <c r="B3647" i="15"/>
  <c r="B3648" i="15"/>
  <c r="B3649" i="15"/>
  <c r="B3650" i="15"/>
  <c r="B3651" i="15"/>
  <c r="B3652" i="15"/>
  <c r="B3653" i="15"/>
  <c r="B3654" i="15"/>
  <c r="B3655" i="15"/>
  <c r="B3656" i="15"/>
  <c r="B3657" i="15"/>
  <c r="B3658" i="15"/>
  <c r="B3659" i="15"/>
  <c r="B3660" i="15"/>
  <c r="B3661" i="15"/>
  <c r="B3662" i="15"/>
  <c r="B3663" i="15"/>
  <c r="B3664" i="15"/>
  <c r="B3665" i="15"/>
  <c r="B3666" i="15"/>
  <c r="B3667" i="15"/>
  <c r="B3668" i="15"/>
  <c r="B3669" i="15"/>
  <c r="B3670" i="15"/>
  <c r="B3671" i="15"/>
  <c r="B3672" i="15"/>
  <c r="B3673" i="15"/>
  <c r="B3674" i="15"/>
  <c r="B3675" i="15"/>
  <c r="B3676" i="15"/>
  <c r="B3677" i="15"/>
  <c r="B3678" i="15"/>
  <c r="B3679" i="15"/>
  <c r="B3680" i="15"/>
  <c r="B3681" i="15"/>
  <c r="B3682" i="15"/>
  <c r="B3683" i="15"/>
  <c r="B3684" i="15"/>
  <c r="B3685" i="15"/>
  <c r="B3686" i="15"/>
  <c r="B3687" i="15"/>
  <c r="B3688" i="15"/>
  <c r="B3689" i="15"/>
  <c r="B3690" i="15"/>
  <c r="B3691" i="15"/>
  <c r="B3692" i="15"/>
  <c r="B3693" i="15"/>
  <c r="B3694" i="15"/>
  <c r="B3695" i="15"/>
  <c r="B3696" i="15"/>
  <c r="B3697" i="15"/>
  <c r="B3698" i="15"/>
  <c r="B3699" i="15"/>
  <c r="B3700" i="15"/>
  <c r="B3701" i="15"/>
  <c r="B3702" i="15"/>
  <c r="B3703" i="15"/>
  <c r="B3704" i="15"/>
  <c r="B3705" i="15"/>
  <c r="B3706" i="15"/>
  <c r="B3707" i="15"/>
  <c r="B3708" i="15"/>
  <c r="B3709" i="15"/>
  <c r="B3710" i="15"/>
  <c r="B3711" i="15"/>
  <c r="B3712" i="15"/>
  <c r="B3713" i="15"/>
  <c r="B3714" i="15"/>
  <c r="B3715" i="15"/>
  <c r="B3716" i="15"/>
  <c r="B3717" i="15"/>
  <c r="B3718" i="15"/>
  <c r="B3719" i="15"/>
  <c r="B3720" i="15"/>
  <c r="B3721" i="15"/>
  <c r="B3722" i="15"/>
  <c r="B3723" i="15"/>
  <c r="B3724" i="15"/>
  <c r="B3725" i="15"/>
  <c r="B3726" i="15"/>
  <c r="B3727" i="15"/>
  <c r="B3728" i="15"/>
  <c r="B3729" i="15"/>
  <c r="B3730" i="15"/>
  <c r="B3731" i="15"/>
  <c r="B3732" i="15"/>
  <c r="B3733" i="15"/>
  <c r="B3734" i="15"/>
  <c r="B3735" i="15"/>
  <c r="B3736" i="15"/>
  <c r="B3737" i="15"/>
  <c r="B3738" i="15"/>
  <c r="B3739" i="15"/>
  <c r="B3740" i="15"/>
  <c r="B3741" i="15"/>
  <c r="B3742" i="15"/>
  <c r="B3743" i="15"/>
  <c r="B3744" i="15"/>
  <c r="B3745" i="15"/>
  <c r="B3746" i="15"/>
  <c r="B3747" i="15"/>
  <c r="B3748" i="15"/>
  <c r="B3749" i="15"/>
  <c r="B3750" i="15"/>
  <c r="B3751" i="15"/>
  <c r="B3752" i="15"/>
  <c r="B3753" i="15"/>
  <c r="B3754" i="15"/>
  <c r="B3755" i="15"/>
  <c r="B3756" i="15"/>
  <c r="B3757" i="15"/>
  <c r="B3758" i="15"/>
  <c r="B3759" i="15"/>
  <c r="B3760" i="15"/>
  <c r="B3761" i="15"/>
  <c r="B3762" i="15"/>
  <c r="B3763" i="15"/>
  <c r="B3764" i="15"/>
  <c r="B3765" i="15"/>
  <c r="B3766" i="15"/>
  <c r="B3767" i="15"/>
  <c r="B3768" i="15"/>
  <c r="B3769" i="15"/>
  <c r="B3770" i="15"/>
  <c r="B3771" i="15"/>
  <c r="B3772" i="15"/>
  <c r="B3773" i="15"/>
  <c r="B3774" i="15"/>
  <c r="B3775" i="15"/>
  <c r="B3776" i="15"/>
  <c r="B3777" i="15"/>
  <c r="B3778" i="15"/>
  <c r="B3779" i="15"/>
  <c r="B3780" i="15"/>
  <c r="B3781" i="15"/>
  <c r="B3782" i="15"/>
  <c r="B3783" i="15"/>
  <c r="B3784" i="15"/>
  <c r="B3785" i="15"/>
  <c r="B3786" i="15"/>
  <c r="B3787" i="15"/>
  <c r="B3788" i="15"/>
  <c r="B3789" i="15"/>
  <c r="B3790" i="15"/>
  <c r="B3791" i="15"/>
  <c r="B3792" i="15"/>
  <c r="B3793" i="15"/>
  <c r="B3794" i="15"/>
  <c r="B3795" i="15"/>
  <c r="B3796" i="15"/>
  <c r="B3797" i="15"/>
  <c r="B3798" i="15"/>
  <c r="B3799" i="15"/>
  <c r="B3800" i="15"/>
  <c r="B3801" i="15"/>
  <c r="B3802" i="15"/>
  <c r="B3803" i="15"/>
  <c r="B3804" i="15"/>
  <c r="B3805" i="15"/>
  <c r="B3806" i="15"/>
  <c r="B3807" i="15"/>
  <c r="B3808" i="15"/>
  <c r="B3809" i="15"/>
  <c r="B3810" i="15"/>
  <c r="B3811" i="15"/>
  <c r="B3812" i="15"/>
  <c r="B3813" i="15"/>
  <c r="B3814" i="15"/>
  <c r="B3815" i="15"/>
  <c r="B3816" i="15"/>
  <c r="B3817" i="15"/>
  <c r="B3818" i="15"/>
  <c r="B3819" i="15"/>
  <c r="B3820" i="15"/>
  <c r="B3821" i="15"/>
  <c r="B3822" i="15"/>
  <c r="B3823" i="15"/>
  <c r="B3824" i="15"/>
  <c r="B3825" i="15"/>
  <c r="B3826" i="15"/>
  <c r="B3827" i="15"/>
  <c r="B3828" i="15"/>
  <c r="B3829" i="15"/>
  <c r="B3830" i="15"/>
  <c r="B3831" i="15"/>
  <c r="B3832" i="15"/>
  <c r="B3833" i="15"/>
  <c r="B3834" i="15"/>
  <c r="B3835" i="15"/>
  <c r="B3836" i="15"/>
  <c r="B3837" i="15"/>
  <c r="B3838" i="15"/>
  <c r="B3839" i="15"/>
  <c r="B3840" i="15"/>
  <c r="B3841" i="15"/>
  <c r="B3842" i="15"/>
  <c r="B3843" i="15"/>
  <c r="B3844" i="15"/>
  <c r="B3845" i="15"/>
  <c r="B3846" i="15"/>
  <c r="B3847" i="15"/>
  <c r="B3848" i="15"/>
  <c r="B3849" i="15"/>
  <c r="B3850" i="15"/>
  <c r="B3851" i="15"/>
  <c r="B3852" i="15"/>
  <c r="B3853" i="15"/>
  <c r="B3854" i="15"/>
  <c r="B3855" i="15"/>
  <c r="B3856" i="15"/>
  <c r="B3857" i="15"/>
  <c r="B3858" i="15"/>
  <c r="B3859" i="15"/>
  <c r="B3860" i="15"/>
  <c r="B3861" i="15"/>
  <c r="B3862" i="15"/>
  <c r="B3863" i="15"/>
  <c r="B3864" i="15"/>
  <c r="B3865" i="15"/>
  <c r="B3866" i="15"/>
  <c r="B3867" i="15"/>
  <c r="B3868" i="15"/>
  <c r="B3869" i="15"/>
  <c r="B3870" i="15"/>
  <c r="B3871" i="15"/>
  <c r="B3872" i="15"/>
  <c r="B3873" i="15"/>
  <c r="B3874" i="15"/>
  <c r="B3875" i="15"/>
  <c r="B3876" i="15"/>
  <c r="B3877" i="15"/>
  <c r="B3878" i="15"/>
  <c r="B3879" i="15"/>
  <c r="B3880" i="15"/>
  <c r="B3881" i="15"/>
  <c r="B3882" i="15"/>
  <c r="B3883" i="15"/>
  <c r="B3884" i="15"/>
  <c r="B3885" i="15"/>
  <c r="B3886" i="15"/>
  <c r="B3887" i="15"/>
  <c r="B3888" i="15"/>
  <c r="B3889" i="15"/>
  <c r="B3890" i="15"/>
  <c r="B3891" i="15"/>
  <c r="B3892" i="15"/>
  <c r="B3893" i="15"/>
  <c r="B3894" i="15"/>
  <c r="B3895" i="15"/>
  <c r="B3896" i="15"/>
  <c r="B3897" i="15"/>
  <c r="B3898" i="15"/>
  <c r="B3899" i="15"/>
  <c r="B3900" i="15"/>
  <c r="B3901" i="15"/>
  <c r="B3902" i="15"/>
  <c r="B3903" i="15"/>
  <c r="B3904" i="15"/>
  <c r="B3905" i="15"/>
  <c r="B3906" i="15"/>
  <c r="B3907" i="15"/>
  <c r="B3908" i="15"/>
  <c r="B3909" i="15"/>
  <c r="B3910" i="15"/>
  <c r="B3911" i="15"/>
  <c r="B3912" i="15"/>
  <c r="B3913" i="15"/>
  <c r="B3914" i="15"/>
  <c r="B3915" i="15"/>
  <c r="B3916" i="15"/>
  <c r="B3917" i="15"/>
  <c r="B3918" i="15"/>
  <c r="B3919" i="15"/>
  <c r="B3920" i="15"/>
  <c r="B3921" i="15"/>
  <c r="B3922" i="15"/>
  <c r="B3923" i="15"/>
  <c r="B3924" i="15"/>
  <c r="B3925" i="15"/>
  <c r="B3926" i="15"/>
  <c r="B3927" i="15"/>
  <c r="B3928" i="15"/>
  <c r="B3929" i="15"/>
  <c r="B3930" i="15"/>
  <c r="B3931" i="15"/>
  <c r="B3932" i="15"/>
  <c r="B3933" i="15"/>
  <c r="B3934" i="15"/>
  <c r="B3935" i="15"/>
  <c r="B3936" i="15"/>
  <c r="B3937" i="15"/>
  <c r="B3938" i="15"/>
  <c r="B3939" i="15"/>
  <c r="B3940" i="15"/>
  <c r="B3941" i="15"/>
  <c r="B3942" i="15"/>
  <c r="B3943" i="15"/>
  <c r="B3944" i="15"/>
  <c r="B3945" i="15"/>
  <c r="B3946" i="15"/>
  <c r="B3947" i="15"/>
  <c r="B3948" i="15"/>
  <c r="B3949" i="15"/>
  <c r="B3950" i="15"/>
  <c r="B3951" i="15"/>
  <c r="B3952" i="15"/>
  <c r="B3953" i="15"/>
  <c r="B3954" i="15"/>
  <c r="B3955" i="15"/>
  <c r="B3956" i="15"/>
  <c r="B3957" i="15"/>
  <c r="B3958" i="15"/>
  <c r="B3959" i="15"/>
  <c r="B3960" i="15"/>
  <c r="B3961" i="15"/>
  <c r="B3962" i="15"/>
  <c r="B3963" i="15"/>
  <c r="B3964" i="15"/>
  <c r="B3965" i="15"/>
  <c r="B3966" i="15"/>
  <c r="B3967" i="15"/>
  <c r="B3968" i="15"/>
  <c r="B3969" i="15"/>
  <c r="B3970" i="15"/>
  <c r="B3971" i="15"/>
  <c r="B3972" i="15"/>
  <c r="B3973" i="15"/>
  <c r="B3974" i="15"/>
  <c r="B3975" i="15"/>
  <c r="B3976" i="15"/>
  <c r="B3977" i="15"/>
  <c r="B3978" i="15"/>
  <c r="B3979" i="15"/>
  <c r="B3980" i="15"/>
  <c r="B3981" i="15"/>
  <c r="B3982" i="15"/>
  <c r="B3983" i="15"/>
  <c r="B3984" i="15"/>
  <c r="B3985" i="15"/>
  <c r="B3986" i="15"/>
  <c r="B3987" i="15"/>
  <c r="B3988" i="15"/>
  <c r="B3989" i="15"/>
  <c r="B3990" i="15"/>
  <c r="B3991" i="15"/>
  <c r="B3992" i="15"/>
  <c r="B3993" i="15"/>
  <c r="B3994" i="15"/>
  <c r="B3995" i="15"/>
  <c r="B3996" i="15"/>
  <c r="B3997" i="15"/>
  <c r="B3998" i="15"/>
  <c r="B3999" i="15"/>
  <c r="B4000" i="15"/>
  <c r="B4001" i="15"/>
  <c r="B4002" i="15"/>
  <c r="B4003" i="15"/>
  <c r="B4004" i="15"/>
  <c r="B4005" i="15"/>
  <c r="B4006" i="15"/>
  <c r="B4007" i="15"/>
  <c r="B4008" i="15"/>
  <c r="B4009" i="15"/>
  <c r="B4010" i="15"/>
  <c r="B4011" i="15"/>
  <c r="B4012" i="15"/>
  <c r="B4013" i="15"/>
  <c r="B4014" i="15"/>
  <c r="B4015" i="15"/>
  <c r="B4016" i="15"/>
  <c r="B4017" i="15"/>
  <c r="B4018" i="15"/>
  <c r="B4019" i="15"/>
  <c r="B4020" i="15"/>
  <c r="B4021" i="15"/>
  <c r="B4022" i="15"/>
  <c r="B4023" i="15"/>
  <c r="B4024" i="15"/>
  <c r="B4025" i="15"/>
  <c r="B4026" i="15"/>
  <c r="B4027" i="15"/>
  <c r="B4028" i="15"/>
  <c r="B4029" i="15"/>
  <c r="B4030" i="15"/>
  <c r="B4031" i="15"/>
  <c r="B4032" i="15"/>
  <c r="B4033" i="15"/>
  <c r="B4034" i="15"/>
  <c r="B4035" i="15"/>
  <c r="B4036" i="15"/>
  <c r="B4037" i="15"/>
  <c r="B4038" i="15"/>
  <c r="B4039" i="15"/>
  <c r="B4040" i="15"/>
  <c r="B4041" i="15"/>
  <c r="B4042" i="15"/>
  <c r="B4043" i="15"/>
  <c r="B4044" i="15"/>
  <c r="B4045" i="15"/>
  <c r="B4046" i="15"/>
  <c r="B4047" i="15"/>
  <c r="B4048" i="15"/>
  <c r="B4049" i="15"/>
  <c r="B4050" i="15"/>
  <c r="B4051" i="15"/>
  <c r="B4052" i="15"/>
  <c r="B4053" i="15"/>
  <c r="B4054" i="15"/>
  <c r="B4055" i="15"/>
  <c r="B4056" i="15"/>
  <c r="B4057" i="15"/>
  <c r="B4058" i="15"/>
  <c r="B4059" i="15"/>
  <c r="B4060" i="15"/>
  <c r="B4061" i="15"/>
  <c r="B4062" i="15"/>
  <c r="B4063" i="15"/>
  <c r="B4064" i="15"/>
  <c r="B4065" i="15"/>
  <c r="B4066" i="15"/>
  <c r="B4067" i="15"/>
  <c r="B4068" i="15"/>
  <c r="B4069" i="15"/>
  <c r="B4070" i="15"/>
  <c r="B4071" i="15"/>
  <c r="B4072" i="15"/>
  <c r="B4073" i="15"/>
  <c r="B4074" i="15"/>
  <c r="B4075" i="15"/>
  <c r="B4076" i="15"/>
  <c r="B4077" i="15"/>
  <c r="B4078" i="15"/>
  <c r="B4079" i="15"/>
  <c r="B4080" i="15"/>
  <c r="B4081" i="15"/>
  <c r="B4082" i="15"/>
  <c r="B4083" i="15"/>
  <c r="B4084" i="15"/>
  <c r="B4085" i="15"/>
  <c r="B4086" i="15"/>
  <c r="B4087" i="15"/>
  <c r="B4088" i="15"/>
  <c r="B4089" i="15"/>
  <c r="B4090" i="15"/>
  <c r="B4091" i="15"/>
  <c r="B4092" i="15"/>
  <c r="B4093" i="15"/>
  <c r="B4094" i="15"/>
  <c r="B4095" i="15"/>
  <c r="B4096" i="15"/>
  <c r="B4097" i="15"/>
  <c r="B4098" i="15"/>
  <c r="B4099" i="15"/>
  <c r="B4100" i="15"/>
  <c r="B4101" i="15"/>
  <c r="B4102" i="15"/>
  <c r="B4103" i="15"/>
  <c r="B4104" i="15"/>
  <c r="B4105" i="15"/>
  <c r="B4106" i="15"/>
  <c r="B4107" i="15"/>
  <c r="B4108" i="15"/>
  <c r="B4109" i="15"/>
  <c r="B4110" i="15"/>
  <c r="B4111" i="15"/>
  <c r="B4112" i="15"/>
  <c r="B4113" i="15"/>
  <c r="B4114" i="15"/>
  <c r="B4115" i="15"/>
  <c r="B4116" i="15"/>
  <c r="B4117" i="15"/>
  <c r="B4118" i="15"/>
  <c r="B4119" i="15"/>
  <c r="B4120" i="15"/>
  <c r="B4121" i="15"/>
  <c r="B4122" i="15"/>
  <c r="B4123" i="15"/>
  <c r="B4124" i="15"/>
  <c r="B4125" i="15"/>
  <c r="B4126" i="15"/>
  <c r="B4127" i="15"/>
  <c r="B4128" i="15"/>
  <c r="B4129" i="15"/>
  <c r="B4130" i="15"/>
  <c r="B4131" i="15"/>
  <c r="B4132" i="15"/>
  <c r="B4133" i="15"/>
  <c r="B4134" i="15"/>
  <c r="B4135" i="15"/>
  <c r="B4136" i="15"/>
  <c r="B4137" i="15"/>
  <c r="B4138" i="15"/>
  <c r="B4139" i="15"/>
  <c r="B4140" i="15"/>
  <c r="B4141" i="15"/>
  <c r="B4142" i="15"/>
  <c r="B4143" i="15"/>
  <c r="B4144" i="15"/>
  <c r="B4145" i="15"/>
  <c r="B4146" i="15"/>
  <c r="B4147" i="15"/>
  <c r="B4148" i="15"/>
  <c r="B4149" i="15"/>
  <c r="B4150" i="15"/>
  <c r="B4151" i="15"/>
  <c r="B4152" i="15"/>
  <c r="B4153" i="15"/>
  <c r="B4154" i="15"/>
  <c r="B4155" i="15"/>
  <c r="B4156" i="15"/>
  <c r="B4157" i="15"/>
  <c r="B4158" i="15"/>
  <c r="B4159" i="15"/>
  <c r="B4160" i="15"/>
  <c r="B4161" i="15"/>
  <c r="B4162" i="15"/>
  <c r="B4163" i="15"/>
  <c r="B4164" i="15"/>
  <c r="B4165" i="15"/>
  <c r="B4166" i="15"/>
  <c r="B4167" i="15"/>
  <c r="B4168" i="15"/>
  <c r="B4169" i="15"/>
  <c r="B4170" i="15"/>
  <c r="B4171" i="15"/>
  <c r="B4172" i="15"/>
  <c r="B4173" i="15"/>
  <c r="B4174" i="15"/>
  <c r="B4175" i="15"/>
  <c r="B4176" i="15"/>
  <c r="B4177" i="15"/>
  <c r="B4178" i="15"/>
  <c r="B4179" i="15"/>
  <c r="B4180" i="15"/>
  <c r="B4181" i="15"/>
  <c r="B4182" i="15"/>
  <c r="B4183" i="15"/>
  <c r="B4184" i="15"/>
  <c r="B4185" i="15"/>
  <c r="B4186" i="15"/>
  <c r="B4187" i="15"/>
  <c r="B4188" i="15"/>
  <c r="B4189" i="15"/>
  <c r="B4190" i="15"/>
  <c r="B4191" i="15"/>
  <c r="B4192" i="15"/>
  <c r="B4193" i="15"/>
  <c r="B4194" i="15"/>
  <c r="B4195" i="15"/>
  <c r="B4196" i="15"/>
  <c r="B4197" i="15"/>
  <c r="B4198" i="15"/>
  <c r="B4199" i="15"/>
  <c r="B4200" i="15"/>
  <c r="B4201" i="15"/>
  <c r="B4202" i="15"/>
  <c r="B4203" i="15"/>
  <c r="B4204" i="15"/>
  <c r="B4205" i="15"/>
  <c r="B4206" i="15"/>
  <c r="B4207" i="15"/>
  <c r="B4208" i="15"/>
  <c r="B4209" i="15"/>
  <c r="B4210" i="15"/>
  <c r="B4211" i="15"/>
  <c r="B4212" i="15"/>
  <c r="B4213" i="15"/>
  <c r="B4214" i="15"/>
  <c r="B4215" i="15"/>
  <c r="B4216" i="15"/>
  <c r="B4217" i="15"/>
  <c r="B4218" i="15"/>
  <c r="B4219" i="15"/>
  <c r="B4220" i="15"/>
  <c r="B4221" i="15"/>
  <c r="B4222" i="15"/>
  <c r="B4223" i="15"/>
  <c r="B4224" i="15"/>
  <c r="B4225" i="15"/>
  <c r="B4226" i="15"/>
  <c r="B4227" i="15"/>
  <c r="B4228" i="15"/>
  <c r="B4229" i="15"/>
  <c r="B4230" i="15"/>
  <c r="B4231" i="15"/>
  <c r="B4232" i="15"/>
  <c r="B4233" i="15"/>
  <c r="B4234" i="15"/>
  <c r="B4235" i="15"/>
  <c r="B4236" i="15"/>
  <c r="B4237" i="15"/>
  <c r="B4238" i="15"/>
  <c r="B4239" i="15"/>
  <c r="B4240" i="15"/>
  <c r="B4241" i="15"/>
  <c r="B4242" i="15"/>
  <c r="B4243" i="15"/>
  <c r="B4244" i="15"/>
  <c r="B4245" i="15"/>
  <c r="B4246" i="15"/>
  <c r="B4247" i="15"/>
  <c r="B4248" i="15"/>
  <c r="B4249" i="15"/>
  <c r="B4250" i="15"/>
  <c r="B4251" i="15"/>
  <c r="B4252" i="15"/>
  <c r="B4253" i="15"/>
  <c r="B4254" i="15"/>
  <c r="B4255" i="15"/>
  <c r="B4256" i="15"/>
  <c r="B4257" i="15"/>
  <c r="B4258" i="15"/>
  <c r="B4259" i="15"/>
  <c r="B4260" i="15"/>
  <c r="B4261" i="15"/>
  <c r="B4262" i="15"/>
  <c r="B4263" i="15"/>
  <c r="B4264" i="15"/>
  <c r="B4265" i="15"/>
  <c r="B4266" i="15"/>
  <c r="B4267" i="15"/>
  <c r="B4268" i="15"/>
  <c r="B4269" i="15"/>
  <c r="B4270" i="15"/>
  <c r="B4271" i="15"/>
  <c r="B4272" i="15"/>
  <c r="B4273" i="15"/>
  <c r="B4274" i="15"/>
  <c r="B4275" i="15"/>
  <c r="B4276" i="15"/>
  <c r="B4277" i="15"/>
  <c r="B4278" i="15"/>
  <c r="B4279" i="15"/>
  <c r="B4280" i="15"/>
  <c r="B4281" i="15"/>
  <c r="B4282" i="15"/>
  <c r="B4283" i="15"/>
  <c r="B4284" i="15"/>
  <c r="B4285" i="15"/>
  <c r="B4286" i="15"/>
  <c r="B4287" i="15"/>
  <c r="B4288" i="15"/>
  <c r="B4289" i="15"/>
  <c r="B4290" i="15"/>
  <c r="B4291" i="15"/>
  <c r="B4292" i="15"/>
  <c r="B4293" i="15"/>
  <c r="B4294" i="15"/>
  <c r="B4295" i="15"/>
  <c r="B4296" i="15"/>
  <c r="B4297" i="15"/>
  <c r="B4298" i="15"/>
  <c r="B4299" i="15"/>
  <c r="B4300" i="15"/>
  <c r="B4301" i="15"/>
  <c r="B4302" i="15"/>
  <c r="B4303" i="15"/>
  <c r="B4304" i="15"/>
  <c r="B4305" i="15"/>
  <c r="B4306" i="15"/>
  <c r="B4307" i="15"/>
  <c r="B4308" i="15"/>
  <c r="B4309" i="15"/>
  <c r="B4310" i="15"/>
  <c r="B4311" i="15"/>
  <c r="B4312" i="15"/>
  <c r="B4313" i="15"/>
  <c r="B4314" i="15"/>
  <c r="B4315" i="15"/>
  <c r="B4316" i="15"/>
  <c r="B4317" i="15"/>
  <c r="B4318" i="15"/>
  <c r="B4319" i="15"/>
  <c r="B4320" i="15"/>
  <c r="B4321" i="15"/>
  <c r="B4322" i="15"/>
  <c r="B4323" i="15"/>
  <c r="B4324" i="15"/>
  <c r="B4325" i="15"/>
  <c r="B4326" i="15"/>
  <c r="B4327" i="15"/>
  <c r="B4328" i="15"/>
  <c r="B4329" i="15"/>
  <c r="B4330" i="15"/>
  <c r="B4331" i="15"/>
  <c r="B4332" i="15"/>
  <c r="B4333" i="15"/>
  <c r="B4334" i="15"/>
  <c r="B4335" i="15"/>
  <c r="B4336" i="15"/>
  <c r="B4337" i="15"/>
  <c r="B4338" i="15"/>
  <c r="B4339" i="15"/>
  <c r="B4340" i="15"/>
  <c r="B4341" i="15"/>
  <c r="B4342" i="15"/>
  <c r="B4343" i="15"/>
  <c r="B4344" i="15"/>
  <c r="B4345" i="15"/>
  <c r="B4346" i="15"/>
  <c r="B4347" i="15"/>
  <c r="B4348" i="15"/>
  <c r="B4349" i="15"/>
  <c r="B4350" i="15"/>
  <c r="B4351" i="15"/>
  <c r="B4352" i="15"/>
  <c r="B4353" i="15"/>
  <c r="B4354" i="15"/>
  <c r="B4355" i="15"/>
  <c r="B4356" i="15"/>
  <c r="B4357" i="15"/>
  <c r="B4358" i="15"/>
  <c r="B4359" i="15"/>
  <c r="B4360" i="15"/>
  <c r="B4361" i="15"/>
  <c r="B4362" i="15"/>
  <c r="B4363" i="15"/>
  <c r="B4364" i="15"/>
  <c r="B4365" i="15"/>
  <c r="B4366" i="15"/>
  <c r="B4367" i="15"/>
  <c r="B4368" i="15"/>
  <c r="B4369" i="15"/>
  <c r="B4370" i="15"/>
  <c r="B4371" i="15"/>
  <c r="B4372" i="15"/>
  <c r="B4373" i="15"/>
  <c r="B4374" i="15"/>
  <c r="B4375" i="15"/>
  <c r="B4376" i="15"/>
  <c r="B4377" i="15"/>
  <c r="B4378" i="15"/>
  <c r="B4379" i="15"/>
  <c r="B4380" i="15"/>
  <c r="B4381" i="15"/>
  <c r="B4382" i="15"/>
  <c r="B4383" i="15"/>
  <c r="B4384" i="15"/>
  <c r="B4385" i="15"/>
  <c r="B4386" i="15"/>
  <c r="B4387" i="15"/>
  <c r="B4388" i="15"/>
  <c r="B4389" i="15"/>
  <c r="B4390" i="15"/>
  <c r="B4391" i="15"/>
  <c r="B4392" i="15"/>
  <c r="B4393" i="15"/>
  <c r="B4394" i="15"/>
  <c r="B4395" i="15"/>
  <c r="B4396" i="15"/>
  <c r="B4397" i="15"/>
  <c r="B4398" i="15"/>
  <c r="B4399" i="15"/>
  <c r="B4400" i="15"/>
  <c r="B4401" i="15"/>
  <c r="B4402" i="15"/>
  <c r="B4403" i="15"/>
  <c r="B4404" i="15"/>
  <c r="B4405" i="15"/>
  <c r="B4406" i="15"/>
  <c r="B4407" i="15"/>
  <c r="B4408" i="15"/>
  <c r="B4409" i="15"/>
  <c r="B4410" i="15"/>
  <c r="B4411" i="15"/>
  <c r="B4412" i="15"/>
  <c r="B4413" i="15"/>
  <c r="B4414" i="15"/>
  <c r="B4415" i="15"/>
  <c r="B4416" i="15"/>
  <c r="B4417" i="15"/>
  <c r="B4418" i="15"/>
  <c r="B4419" i="15"/>
  <c r="B4420" i="15"/>
  <c r="B4421" i="15"/>
  <c r="B4422" i="15"/>
  <c r="B4423" i="15"/>
  <c r="B4424" i="15"/>
  <c r="B4425" i="15"/>
  <c r="B4426" i="15"/>
  <c r="B4427" i="15"/>
  <c r="B4428" i="15"/>
  <c r="B4429" i="15"/>
  <c r="B4430" i="15"/>
  <c r="B4431" i="15"/>
  <c r="B4432" i="15"/>
  <c r="B4433" i="15"/>
  <c r="B4434" i="15"/>
  <c r="B4435" i="15"/>
  <c r="B4436" i="15"/>
  <c r="B4437" i="15"/>
  <c r="B4438" i="15"/>
  <c r="B4439" i="15"/>
  <c r="B4440" i="15"/>
  <c r="B4441" i="15"/>
  <c r="B4442" i="15"/>
  <c r="B4443" i="15"/>
  <c r="B4444" i="15"/>
  <c r="B4445" i="15"/>
  <c r="B4446" i="15"/>
  <c r="B4447" i="15"/>
  <c r="B4448" i="15"/>
  <c r="B4449" i="15"/>
  <c r="B4450" i="15"/>
  <c r="B4451" i="15"/>
  <c r="B4452" i="15"/>
  <c r="B4453" i="15"/>
  <c r="B4454" i="15"/>
  <c r="B4455" i="15"/>
  <c r="B4456" i="15"/>
  <c r="B4457" i="15"/>
  <c r="B4458" i="15"/>
  <c r="B4459" i="15"/>
  <c r="B4460" i="15"/>
  <c r="B4461" i="15"/>
  <c r="B4462" i="15"/>
  <c r="B4463" i="15"/>
  <c r="B4464" i="15"/>
  <c r="B4465" i="15"/>
  <c r="B4466" i="15"/>
  <c r="B4467" i="15"/>
  <c r="B4468" i="15"/>
  <c r="B4469" i="15"/>
  <c r="B4470" i="15"/>
  <c r="B4471" i="15"/>
  <c r="B4472" i="15"/>
  <c r="B4473" i="15"/>
  <c r="B4474" i="15"/>
  <c r="B4475" i="15"/>
  <c r="B4476" i="15"/>
  <c r="B4477" i="15"/>
  <c r="B4478" i="15"/>
  <c r="B4479" i="15"/>
  <c r="B4480" i="15"/>
  <c r="B4481" i="15"/>
  <c r="B4482" i="15"/>
  <c r="B4483" i="15"/>
  <c r="B4484" i="15"/>
  <c r="B4485" i="15"/>
  <c r="B4486" i="15"/>
  <c r="B4487" i="15"/>
  <c r="B4488" i="15"/>
  <c r="B4489" i="15"/>
  <c r="B4490" i="15"/>
  <c r="B4491" i="15"/>
  <c r="B4492" i="15"/>
  <c r="B4493" i="15"/>
  <c r="B4494" i="15"/>
  <c r="B4495" i="15"/>
  <c r="B4496" i="15"/>
  <c r="B4497" i="15"/>
  <c r="B4498" i="15"/>
  <c r="B4499" i="15"/>
  <c r="B4500" i="15"/>
  <c r="B4501" i="15"/>
  <c r="B4502" i="15"/>
  <c r="B4503" i="15"/>
  <c r="B4504" i="15"/>
  <c r="B4505" i="15"/>
  <c r="B4506" i="15"/>
  <c r="B4507" i="15"/>
  <c r="B4508" i="15"/>
  <c r="B4509" i="15"/>
  <c r="B4510" i="15"/>
  <c r="B4511" i="15"/>
  <c r="B4512" i="15"/>
  <c r="B4513" i="15"/>
  <c r="B4514" i="15"/>
  <c r="B4515" i="15"/>
  <c r="B4516" i="15"/>
  <c r="B4517" i="15"/>
  <c r="B4518" i="15"/>
  <c r="B4519" i="15"/>
  <c r="B4520" i="15"/>
  <c r="B4521" i="15"/>
  <c r="B4522" i="15"/>
  <c r="B4523" i="15"/>
  <c r="B4524" i="15"/>
  <c r="B4525" i="15"/>
  <c r="B4526" i="15"/>
  <c r="B4527" i="15"/>
  <c r="B4528" i="15"/>
  <c r="B4529" i="15"/>
  <c r="B4530" i="15"/>
  <c r="B4531" i="15"/>
  <c r="B4532" i="15"/>
  <c r="B4533" i="15"/>
  <c r="B4534" i="15"/>
  <c r="B4535" i="15"/>
  <c r="B4536" i="15"/>
  <c r="B4537" i="15"/>
  <c r="B4538" i="15"/>
  <c r="B4539" i="15"/>
  <c r="B4540" i="15"/>
  <c r="B4541" i="15"/>
  <c r="B4542" i="15"/>
  <c r="B4543" i="15"/>
  <c r="B4544" i="15"/>
  <c r="B4545" i="15"/>
  <c r="B4546" i="15"/>
  <c r="B4547" i="15"/>
  <c r="B4548" i="15"/>
  <c r="B4549" i="15"/>
  <c r="B4550" i="15"/>
  <c r="B4551" i="15"/>
  <c r="B4552" i="15"/>
  <c r="B4553" i="15"/>
  <c r="B4554" i="15"/>
  <c r="B4555" i="15"/>
  <c r="B4556" i="15"/>
  <c r="B4557" i="15"/>
  <c r="B4558" i="15"/>
  <c r="B4559" i="15"/>
  <c r="B4560" i="15"/>
  <c r="B4561" i="15"/>
  <c r="B4562" i="15"/>
  <c r="B4563" i="15"/>
  <c r="B4564" i="15"/>
  <c r="B4565" i="15"/>
  <c r="B4566" i="15"/>
  <c r="B4567" i="15"/>
  <c r="B4568" i="15"/>
  <c r="B4569" i="15"/>
  <c r="B4570" i="15"/>
  <c r="B4571" i="15"/>
  <c r="B4572" i="15"/>
  <c r="B4573" i="15"/>
  <c r="B4574" i="15"/>
  <c r="B4575" i="15"/>
  <c r="B4576" i="15"/>
  <c r="B4577" i="15"/>
  <c r="B4578" i="15"/>
  <c r="B4579" i="15"/>
  <c r="B4580" i="15"/>
  <c r="B4581" i="15"/>
  <c r="B4582" i="15"/>
  <c r="B4583" i="15"/>
  <c r="B4584" i="15"/>
  <c r="B4585" i="15"/>
  <c r="B4586" i="15"/>
  <c r="B4587" i="15"/>
  <c r="B4588" i="15"/>
  <c r="B4589" i="15"/>
  <c r="B4590" i="15"/>
  <c r="B4591" i="15"/>
  <c r="B4592" i="15"/>
  <c r="B4593" i="15"/>
  <c r="B4594" i="15"/>
  <c r="B4595" i="15"/>
  <c r="B4596" i="15"/>
  <c r="B4597" i="15"/>
  <c r="B4598" i="15"/>
  <c r="B4599" i="15"/>
  <c r="B4600" i="15"/>
  <c r="B4601" i="15"/>
  <c r="B4602" i="15"/>
  <c r="B4603" i="15"/>
  <c r="B4604" i="15"/>
  <c r="B4605" i="15"/>
  <c r="B4606" i="15"/>
  <c r="B4607" i="15"/>
  <c r="B4608" i="15"/>
  <c r="B4609" i="15"/>
  <c r="B4610" i="15"/>
  <c r="B4611" i="15"/>
  <c r="B4612" i="15"/>
  <c r="B4613" i="15"/>
  <c r="B4614" i="15"/>
  <c r="B4615" i="15"/>
  <c r="B4616" i="15"/>
  <c r="B4617" i="15"/>
  <c r="B4618" i="15"/>
  <c r="B4619" i="15"/>
  <c r="B4620" i="15"/>
  <c r="B4621" i="15"/>
  <c r="B4622" i="15"/>
  <c r="B4623" i="15"/>
  <c r="B4624" i="15"/>
  <c r="B4625" i="15"/>
  <c r="B4626" i="15"/>
  <c r="B4627" i="15"/>
  <c r="B4628" i="15"/>
  <c r="B4629" i="15"/>
  <c r="B4630" i="15"/>
  <c r="B4631" i="15"/>
  <c r="B4632" i="15"/>
  <c r="B4633" i="15"/>
  <c r="B4634" i="15"/>
  <c r="B4635" i="15"/>
  <c r="B4636" i="15"/>
  <c r="B4637" i="15"/>
  <c r="B4638" i="15"/>
  <c r="B4639" i="15"/>
  <c r="B4640" i="15"/>
  <c r="B4641" i="15"/>
  <c r="B4642" i="15"/>
  <c r="B4643" i="15"/>
  <c r="B4644" i="15"/>
  <c r="B4645" i="15"/>
  <c r="B4646" i="15"/>
  <c r="B4647" i="15"/>
  <c r="B4648" i="15"/>
  <c r="B4649" i="15"/>
  <c r="B4650" i="15"/>
  <c r="B4651" i="15"/>
  <c r="B4652" i="15"/>
  <c r="B4653" i="15"/>
  <c r="B4654" i="15"/>
  <c r="B4655" i="15"/>
  <c r="B4656" i="15"/>
  <c r="B4657" i="15"/>
  <c r="B4658" i="15"/>
  <c r="B4659" i="15"/>
  <c r="B4660" i="15"/>
  <c r="B4661" i="15"/>
  <c r="B4662" i="15"/>
  <c r="B4663" i="15"/>
  <c r="B4664" i="15"/>
  <c r="B4665" i="15"/>
  <c r="B4666" i="15"/>
  <c r="B4667" i="15"/>
  <c r="B4668" i="15"/>
  <c r="B4669" i="15"/>
  <c r="B4670" i="15"/>
  <c r="B4671" i="15"/>
  <c r="B4672" i="15"/>
  <c r="B4673" i="15"/>
  <c r="B4674" i="15"/>
  <c r="B4675" i="15"/>
  <c r="B4676" i="15"/>
  <c r="B4677" i="15"/>
  <c r="B4678" i="15"/>
  <c r="B4679" i="15"/>
  <c r="B4680" i="15"/>
  <c r="B4681" i="15"/>
  <c r="B4682" i="15"/>
  <c r="B4683" i="15"/>
  <c r="B4684" i="15"/>
  <c r="B4685" i="15"/>
  <c r="B4686" i="15"/>
  <c r="B4687" i="15"/>
  <c r="B4688" i="15"/>
  <c r="B4689" i="15"/>
  <c r="B4690" i="15"/>
  <c r="B4691" i="15"/>
  <c r="B4692" i="15"/>
  <c r="B4693" i="15"/>
  <c r="B4694" i="15"/>
  <c r="B4695" i="15"/>
  <c r="B4696" i="15"/>
  <c r="B4697" i="15"/>
  <c r="B4698" i="15"/>
  <c r="B4699" i="15"/>
  <c r="B4700" i="15"/>
  <c r="B4701" i="15"/>
  <c r="B4702" i="15"/>
  <c r="B4703" i="15"/>
  <c r="B4704" i="15"/>
  <c r="B4705" i="15"/>
  <c r="B4706" i="15"/>
  <c r="B4707" i="15"/>
  <c r="B4708" i="15"/>
  <c r="B4709" i="15"/>
  <c r="B4710" i="15"/>
  <c r="B4711" i="15"/>
  <c r="B4712" i="15"/>
  <c r="B4713" i="15"/>
  <c r="B4714" i="15"/>
  <c r="B4715" i="15"/>
  <c r="B4716" i="15"/>
  <c r="B4717" i="15"/>
  <c r="B4718" i="15"/>
  <c r="B4719" i="15"/>
  <c r="B4720" i="15"/>
  <c r="B4721" i="15"/>
  <c r="B4722" i="15"/>
  <c r="B4723" i="15"/>
  <c r="B4724" i="15"/>
  <c r="B4725" i="15"/>
  <c r="B4726" i="15"/>
  <c r="B4727" i="15"/>
  <c r="B4728" i="15"/>
  <c r="B4729" i="15"/>
  <c r="B4730" i="15"/>
  <c r="B4731" i="15"/>
  <c r="B4732" i="15"/>
  <c r="B4733" i="15"/>
  <c r="B4734" i="15"/>
  <c r="B4735" i="15"/>
  <c r="B4736" i="15"/>
  <c r="B4737" i="15"/>
  <c r="B4738" i="15"/>
  <c r="B4739" i="15"/>
  <c r="B4740" i="15"/>
  <c r="B4741" i="15"/>
  <c r="B4742" i="15"/>
  <c r="B4743" i="15"/>
  <c r="B4744" i="15"/>
  <c r="B4745" i="15"/>
  <c r="B4746" i="15"/>
  <c r="B4747" i="15"/>
  <c r="B4748" i="15"/>
  <c r="B4749" i="15"/>
  <c r="B4750" i="15"/>
  <c r="B4751" i="15"/>
  <c r="B4752" i="15"/>
  <c r="B4753" i="15"/>
  <c r="B4754" i="15"/>
  <c r="B4755" i="15"/>
  <c r="B4756" i="15"/>
  <c r="B4757" i="15"/>
  <c r="B4758" i="15"/>
  <c r="B4759" i="15"/>
  <c r="B4760" i="15"/>
  <c r="B4761" i="15"/>
  <c r="B4762" i="15"/>
  <c r="B4763" i="15"/>
  <c r="B4764" i="15"/>
  <c r="B4765" i="15"/>
  <c r="B4766" i="15"/>
  <c r="B4767" i="15"/>
  <c r="B4768" i="15"/>
  <c r="B4769" i="15"/>
  <c r="B4770" i="15"/>
  <c r="B4771" i="15"/>
  <c r="B4772" i="15"/>
  <c r="B4773" i="15"/>
  <c r="B4774" i="15"/>
  <c r="B4775" i="15"/>
  <c r="B4776" i="15"/>
  <c r="B4777" i="15"/>
  <c r="B4778" i="15"/>
  <c r="B4779" i="15"/>
  <c r="B4780" i="15"/>
  <c r="B4781" i="15"/>
  <c r="B4782" i="15"/>
  <c r="B4783" i="15"/>
  <c r="B4784" i="15"/>
  <c r="B4785" i="15"/>
  <c r="B4786" i="15"/>
  <c r="B4787" i="15"/>
  <c r="B4788" i="15"/>
  <c r="B4789" i="15"/>
  <c r="B4790" i="15"/>
  <c r="B4791" i="15"/>
  <c r="B4792" i="15"/>
  <c r="B4793" i="15"/>
  <c r="B4794" i="15"/>
  <c r="B4795" i="15"/>
  <c r="B4796" i="15"/>
  <c r="B4797" i="15"/>
  <c r="B4798" i="15"/>
  <c r="B4799" i="15"/>
  <c r="B4800" i="15"/>
  <c r="B4801" i="15"/>
  <c r="B4802" i="15"/>
  <c r="B4803" i="15"/>
  <c r="B4804" i="15"/>
  <c r="B4805" i="15"/>
  <c r="B4806" i="15"/>
  <c r="B4807" i="15"/>
  <c r="B4808" i="15"/>
  <c r="B4809" i="15"/>
  <c r="B4810" i="15"/>
  <c r="B4811" i="15"/>
  <c r="B4812" i="15"/>
  <c r="B4813" i="15"/>
  <c r="B4814" i="15"/>
  <c r="B4815" i="15"/>
  <c r="B4816" i="15"/>
  <c r="B4817" i="15"/>
  <c r="B4818" i="15"/>
  <c r="B4819" i="15"/>
  <c r="B4820" i="15"/>
  <c r="B4821" i="15"/>
  <c r="B4822" i="15"/>
  <c r="B4823" i="15"/>
  <c r="B4824" i="15"/>
  <c r="B4825" i="15"/>
  <c r="B4826" i="15"/>
  <c r="B4827" i="15"/>
  <c r="B4828" i="15"/>
  <c r="B4829" i="15"/>
  <c r="B4830" i="15"/>
  <c r="B4831" i="15"/>
  <c r="B4832" i="15"/>
  <c r="B4833" i="15"/>
  <c r="B4834" i="15"/>
  <c r="B4835" i="15"/>
  <c r="B4836" i="15"/>
  <c r="B4837" i="15"/>
  <c r="B4838" i="15"/>
  <c r="B4839" i="15"/>
  <c r="B4840" i="15"/>
  <c r="B4841" i="15"/>
  <c r="B4842" i="15"/>
  <c r="B4843" i="15"/>
  <c r="B4844" i="15"/>
  <c r="B4845" i="15"/>
  <c r="B4846" i="15"/>
  <c r="B4847" i="15"/>
  <c r="B4848" i="15"/>
  <c r="B4849" i="15"/>
  <c r="B4850" i="15"/>
  <c r="B4851" i="15"/>
  <c r="B4852" i="15"/>
  <c r="B4853" i="15"/>
  <c r="B4854" i="15"/>
  <c r="B4855" i="15"/>
  <c r="B4856" i="15"/>
  <c r="B4857" i="15"/>
  <c r="B4858" i="15"/>
  <c r="B4859" i="15"/>
  <c r="B4860" i="15"/>
  <c r="B4861" i="15"/>
  <c r="B4862" i="15"/>
  <c r="B4863" i="15"/>
  <c r="B4864" i="15"/>
  <c r="B4865" i="15"/>
  <c r="B4866" i="15"/>
  <c r="B4867" i="15"/>
  <c r="B4868" i="15"/>
  <c r="B4869" i="15"/>
  <c r="B4870" i="15"/>
  <c r="B4871" i="15"/>
  <c r="B4872" i="15"/>
  <c r="B4873" i="15"/>
  <c r="B4874" i="15"/>
  <c r="B4875" i="15"/>
  <c r="B4876" i="15"/>
  <c r="B4877" i="15"/>
  <c r="B4878" i="15"/>
  <c r="B4879" i="15"/>
  <c r="B4880" i="15"/>
  <c r="B4881" i="15"/>
  <c r="B4882" i="15"/>
  <c r="B4883" i="15"/>
  <c r="B4884" i="15"/>
  <c r="B4885" i="15"/>
  <c r="B4886" i="15"/>
  <c r="B4887" i="15"/>
  <c r="B4888" i="15"/>
  <c r="B4889" i="15"/>
  <c r="B4890" i="15"/>
  <c r="B4891" i="15"/>
  <c r="B4892" i="15"/>
  <c r="B4893" i="15"/>
  <c r="B4894" i="15"/>
  <c r="B4895" i="15"/>
  <c r="B4896" i="15"/>
  <c r="B4897" i="15"/>
  <c r="B4898" i="15"/>
  <c r="B4899" i="15"/>
  <c r="B4900" i="15"/>
  <c r="B4901" i="15"/>
  <c r="B4902" i="15"/>
  <c r="B4903" i="15"/>
  <c r="B4904" i="15"/>
  <c r="B4905" i="15"/>
  <c r="B4906" i="15"/>
  <c r="B4907" i="15"/>
  <c r="B4908" i="15"/>
  <c r="B4909" i="15"/>
  <c r="B4910" i="15"/>
  <c r="B4911" i="15"/>
  <c r="B4912" i="15"/>
  <c r="B4913" i="15"/>
  <c r="B4914" i="15"/>
  <c r="B4915" i="15"/>
  <c r="B4916" i="15"/>
  <c r="B4917" i="15"/>
  <c r="B4918" i="15"/>
  <c r="B4919" i="15"/>
  <c r="B4920" i="15"/>
  <c r="B4921" i="15"/>
  <c r="B4922" i="15"/>
  <c r="B4923" i="15"/>
  <c r="B4924" i="15"/>
  <c r="B4925" i="15"/>
  <c r="B4926" i="15"/>
  <c r="B4927" i="15"/>
  <c r="B4928" i="15"/>
  <c r="B4929" i="15"/>
  <c r="B4930" i="15"/>
  <c r="B4931" i="15"/>
  <c r="B4932" i="15"/>
  <c r="B4933" i="15"/>
  <c r="B4934" i="15"/>
  <c r="B4935" i="15"/>
  <c r="B4936" i="15"/>
  <c r="B4937" i="15"/>
  <c r="B4938" i="15"/>
  <c r="B4939" i="15"/>
  <c r="B4940" i="15"/>
  <c r="B4941" i="15"/>
  <c r="B4942" i="15"/>
  <c r="B4943" i="15"/>
  <c r="B4944" i="15"/>
  <c r="C3378" i="15"/>
  <c r="C3379" i="15"/>
  <c r="C3380" i="15"/>
  <c r="C3381" i="15"/>
  <c r="C3382" i="15"/>
  <c r="C3383" i="15"/>
  <c r="C3384" i="15"/>
  <c r="C3385" i="15"/>
  <c r="C3386" i="15"/>
  <c r="C3387" i="15"/>
  <c r="C3388" i="15"/>
  <c r="C3389" i="15"/>
  <c r="C3390" i="15"/>
  <c r="C3391" i="15"/>
  <c r="C3392" i="15"/>
  <c r="C3393" i="15"/>
  <c r="C3394" i="15"/>
  <c r="C3395" i="15"/>
  <c r="C3396" i="15"/>
  <c r="C3397" i="15"/>
  <c r="C3398" i="15"/>
  <c r="C3399" i="15"/>
  <c r="C3400" i="15"/>
  <c r="C3401" i="15"/>
  <c r="C3402" i="15"/>
  <c r="C3403" i="15"/>
  <c r="C3404" i="15"/>
  <c r="C3405" i="15"/>
  <c r="C3406" i="15"/>
  <c r="C3407" i="15"/>
  <c r="C3408" i="15"/>
  <c r="C3409" i="15"/>
  <c r="C3410" i="15"/>
  <c r="C3411" i="15"/>
  <c r="C3412" i="15"/>
  <c r="C3413" i="15"/>
  <c r="C3414" i="15"/>
  <c r="C3415" i="15"/>
  <c r="C3416" i="15"/>
  <c r="C3417" i="15"/>
  <c r="C3418" i="15"/>
  <c r="C3419" i="15"/>
  <c r="C3420" i="15"/>
  <c r="C3421" i="15"/>
  <c r="C3422" i="15"/>
  <c r="C3423" i="15"/>
  <c r="C3424" i="15"/>
  <c r="C3425" i="15"/>
  <c r="C3426" i="15"/>
  <c r="C3427" i="15"/>
  <c r="C3428" i="15"/>
  <c r="C3429" i="15"/>
  <c r="C3430" i="15"/>
  <c r="C3431" i="15"/>
  <c r="C3432" i="15"/>
  <c r="C3433" i="15"/>
  <c r="C3434" i="15"/>
  <c r="C3435" i="15"/>
  <c r="C3436" i="15"/>
  <c r="C3437" i="15"/>
  <c r="C3438" i="15"/>
  <c r="C3439" i="15"/>
  <c r="C3440" i="15"/>
  <c r="C3441" i="15"/>
  <c r="C3442" i="15"/>
  <c r="C3443" i="15"/>
  <c r="C3444" i="15"/>
  <c r="C3445" i="15"/>
  <c r="C3446" i="15"/>
  <c r="C3447" i="15"/>
  <c r="C3448" i="15"/>
  <c r="C3449" i="15"/>
  <c r="C3450" i="15"/>
  <c r="C3451" i="15"/>
  <c r="C3452" i="15"/>
  <c r="C3453" i="15"/>
  <c r="C3454" i="15"/>
  <c r="C3455" i="15"/>
  <c r="C3456" i="15"/>
  <c r="C3457" i="15"/>
  <c r="C3458" i="15"/>
  <c r="C3459" i="15"/>
  <c r="C3460" i="15"/>
  <c r="C3461" i="15"/>
  <c r="C3462" i="15"/>
  <c r="C3463" i="15"/>
  <c r="C3464" i="15"/>
  <c r="C3465" i="15"/>
  <c r="C3466" i="15"/>
  <c r="C3467" i="15"/>
  <c r="C3468" i="15"/>
  <c r="C3469" i="15"/>
  <c r="C3470" i="15"/>
  <c r="C3471" i="15"/>
  <c r="C3472" i="15"/>
  <c r="C3473" i="15"/>
  <c r="C3474" i="15"/>
  <c r="C3475" i="15"/>
  <c r="C3476" i="15"/>
  <c r="C3477" i="15"/>
  <c r="C3478" i="15"/>
  <c r="C3479" i="15"/>
  <c r="C3480" i="15"/>
  <c r="C3481" i="15"/>
  <c r="C3482" i="15"/>
  <c r="C3483" i="15"/>
  <c r="C3484" i="15"/>
  <c r="C3485" i="15"/>
  <c r="C3486" i="15"/>
  <c r="C3487" i="15"/>
  <c r="C3488" i="15"/>
  <c r="C3489" i="15"/>
  <c r="C3490" i="15"/>
  <c r="C3491" i="15"/>
  <c r="C3492" i="15"/>
  <c r="C3493" i="15"/>
  <c r="C3494" i="15"/>
  <c r="C3495" i="15"/>
  <c r="C3496" i="15"/>
  <c r="C3497" i="15"/>
  <c r="C3498" i="15"/>
  <c r="C3499" i="15"/>
  <c r="C3500" i="15"/>
  <c r="C3501" i="15"/>
  <c r="C3502" i="15"/>
  <c r="C3503" i="15"/>
  <c r="C3504" i="15"/>
  <c r="C3505" i="15"/>
  <c r="C3506" i="15"/>
  <c r="C3507" i="15"/>
  <c r="C3508" i="15"/>
  <c r="C3509" i="15"/>
  <c r="C3510" i="15"/>
  <c r="C3511" i="15"/>
  <c r="C3512" i="15"/>
  <c r="C3513" i="15"/>
  <c r="C3514" i="15"/>
  <c r="C3515" i="15"/>
  <c r="C3516" i="15"/>
  <c r="C3517" i="15"/>
  <c r="C3518" i="15"/>
  <c r="C3519" i="15"/>
  <c r="C3520" i="15"/>
  <c r="C3521" i="15"/>
  <c r="C3522" i="15"/>
  <c r="C3523" i="15"/>
  <c r="C3524" i="15"/>
  <c r="C3525" i="15"/>
  <c r="C3526" i="15"/>
  <c r="C3527" i="15"/>
  <c r="C3528" i="15"/>
  <c r="C3529" i="15"/>
  <c r="C3530" i="15"/>
  <c r="C3531" i="15"/>
  <c r="C3532" i="15"/>
  <c r="C3533" i="15"/>
  <c r="C3534" i="15"/>
  <c r="C3535" i="15"/>
  <c r="C3536" i="15"/>
  <c r="C3537" i="15"/>
  <c r="C3538" i="15"/>
  <c r="C3539" i="15"/>
  <c r="C3540" i="15"/>
  <c r="C3541" i="15"/>
  <c r="C3542" i="15"/>
  <c r="C3543" i="15"/>
  <c r="C3544" i="15"/>
  <c r="C3545" i="15"/>
  <c r="C3546" i="15"/>
  <c r="C3547" i="15"/>
  <c r="C3548" i="15"/>
  <c r="C3549" i="15"/>
  <c r="C3550" i="15"/>
  <c r="C3551" i="15"/>
  <c r="C3552" i="15"/>
  <c r="C3553" i="15"/>
  <c r="C3554" i="15"/>
  <c r="C3555" i="15"/>
  <c r="C3556" i="15"/>
  <c r="C3557" i="15"/>
  <c r="C3558" i="15"/>
  <c r="C3559" i="15"/>
  <c r="C3560" i="15"/>
  <c r="C3561" i="15"/>
  <c r="C3562" i="15"/>
  <c r="C3563" i="15"/>
  <c r="C3564" i="15"/>
  <c r="C3565" i="15"/>
  <c r="C3566" i="15"/>
  <c r="C3567" i="15"/>
  <c r="C3568" i="15"/>
  <c r="C3569" i="15"/>
  <c r="C3570" i="15"/>
  <c r="C3571" i="15"/>
  <c r="C3572" i="15"/>
  <c r="C3573" i="15"/>
  <c r="C3574" i="15"/>
  <c r="C3575" i="15"/>
  <c r="C3576" i="15"/>
  <c r="C3577" i="15"/>
  <c r="C3578" i="15"/>
  <c r="C3579" i="15"/>
  <c r="C3580" i="15"/>
  <c r="C3581" i="15"/>
  <c r="C3582" i="15"/>
  <c r="C3583" i="15"/>
  <c r="C3584" i="15"/>
  <c r="C3585" i="15"/>
  <c r="C3586" i="15"/>
  <c r="C3587" i="15"/>
  <c r="C3588" i="15"/>
  <c r="C3589" i="15"/>
  <c r="C3590" i="15"/>
  <c r="C3591" i="15"/>
  <c r="C3592" i="15"/>
  <c r="C3593" i="15"/>
  <c r="C3594" i="15"/>
  <c r="C3595" i="15"/>
  <c r="C3596" i="15"/>
  <c r="C3597" i="15"/>
  <c r="C3598" i="15"/>
  <c r="C3599" i="15"/>
  <c r="C3600" i="15"/>
  <c r="C3601" i="15"/>
  <c r="C3602" i="15"/>
  <c r="C3603" i="15"/>
  <c r="C3604" i="15"/>
  <c r="C3605" i="15"/>
  <c r="C3606" i="15"/>
  <c r="C3607" i="15"/>
  <c r="C3608" i="15"/>
  <c r="C3609" i="15"/>
  <c r="C3610" i="15"/>
  <c r="C3611" i="15"/>
  <c r="C3612" i="15"/>
  <c r="C3613" i="15"/>
  <c r="C3614" i="15"/>
  <c r="C3615" i="15"/>
  <c r="C3616" i="15"/>
  <c r="C3617" i="15"/>
  <c r="C3618" i="15"/>
  <c r="C3619" i="15"/>
  <c r="C3620" i="15"/>
  <c r="C3621" i="15"/>
  <c r="C3622" i="15"/>
  <c r="C3623" i="15"/>
  <c r="C3624" i="15"/>
  <c r="C3625" i="15"/>
  <c r="C3626" i="15"/>
  <c r="C3627" i="15"/>
  <c r="C3628" i="15"/>
  <c r="C3629" i="15"/>
  <c r="C3630" i="15"/>
  <c r="C3631" i="15"/>
  <c r="C3632" i="15"/>
  <c r="C3633" i="15"/>
  <c r="C3634" i="15"/>
  <c r="C3635" i="15"/>
  <c r="C3636" i="15"/>
  <c r="C3637" i="15"/>
  <c r="C3638" i="15"/>
  <c r="C3639" i="15"/>
  <c r="C3640" i="15"/>
  <c r="C3641" i="15"/>
  <c r="C3642" i="15"/>
  <c r="C3643" i="15"/>
  <c r="C3644" i="15"/>
  <c r="C3645" i="15"/>
  <c r="C3646" i="15"/>
  <c r="C3647" i="15"/>
  <c r="C3648" i="15"/>
  <c r="C3649" i="15"/>
  <c r="C3650" i="15"/>
  <c r="C3651" i="15"/>
  <c r="C3652" i="15"/>
  <c r="C3653" i="15"/>
  <c r="C3654" i="15"/>
  <c r="C3655" i="15"/>
  <c r="C3656" i="15"/>
  <c r="C3657" i="15"/>
  <c r="C3658" i="15"/>
  <c r="C3659" i="15"/>
  <c r="C3660" i="15"/>
  <c r="C3661" i="15"/>
  <c r="C3662" i="15"/>
  <c r="C3663" i="15"/>
  <c r="C3664" i="15"/>
  <c r="C3665" i="15"/>
  <c r="C3666" i="15"/>
  <c r="C3667" i="15"/>
  <c r="C3668" i="15"/>
  <c r="C3669" i="15"/>
  <c r="C3670" i="15"/>
  <c r="C3671" i="15"/>
  <c r="C3672" i="15"/>
  <c r="C3673" i="15"/>
  <c r="C3674" i="15"/>
  <c r="C3675" i="15"/>
  <c r="C3676" i="15"/>
  <c r="C3677" i="15"/>
  <c r="C3678" i="15"/>
  <c r="C3679" i="15"/>
  <c r="C3680" i="15"/>
  <c r="C3681" i="15"/>
  <c r="C3682" i="15"/>
  <c r="C3683" i="15"/>
  <c r="C3684" i="15"/>
  <c r="C3685" i="15"/>
  <c r="C3686" i="15"/>
  <c r="C3687" i="15"/>
  <c r="C3688" i="15"/>
  <c r="C3689" i="15"/>
  <c r="C3690" i="15"/>
  <c r="C3691" i="15"/>
  <c r="C3692" i="15"/>
  <c r="C3693" i="15"/>
  <c r="C3694" i="15"/>
  <c r="C3695" i="15"/>
  <c r="C3696" i="15"/>
  <c r="C3697" i="15"/>
  <c r="C3698" i="15"/>
  <c r="C3699" i="15"/>
  <c r="C3700" i="15"/>
  <c r="C3701" i="15"/>
  <c r="C3702" i="15"/>
  <c r="C3703" i="15"/>
  <c r="C3704" i="15"/>
  <c r="C3705" i="15"/>
  <c r="C3706" i="15"/>
  <c r="C3707" i="15"/>
  <c r="C3708" i="15"/>
  <c r="C3709" i="15"/>
  <c r="C3710" i="15"/>
  <c r="C3711" i="15"/>
  <c r="C3712" i="15"/>
  <c r="C3713" i="15"/>
  <c r="C3714" i="15"/>
  <c r="C3715" i="15"/>
  <c r="C3716" i="15"/>
  <c r="C3717" i="15"/>
  <c r="C3718" i="15"/>
  <c r="C3719" i="15"/>
  <c r="C3720" i="15"/>
  <c r="C3721" i="15"/>
  <c r="C3722" i="15"/>
  <c r="C3723" i="15"/>
  <c r="C3724" i="15"/>
  <c r="C3725" i="15"/>
  <c r="C3726" i="15"/>
  <c r="C3727" i="15"/>
  <c r="C3728" i="15"/>
  <c r="C3729" i="15"/>
  <c r="C3730" i="15"/>
  <c r="C3731" i="15"/>
  <c r="C3732" i="15"/>
  <c r="C3733" i="15"/>
  <c r="C3734" i="15"/>
  <c r="C3735" i="15"/>
  <c r="C3736" i="15"/>
  <c r="C3737" i="15"/>
  <c r="C3738" i="15"/>
  <c r="C3739" i="15"/>
  <c r="C3740" i="15"/>
  <c r="C3741" i="15"/>
  <c r="C3742" i="15"/>
  <c r="C3743" i="15"/>
  <c r="C3744" i="15"/>
  <c r="C3745" i="15"/>
  <c r="C3746" i="15"/>
  <c r="C3747" i="15"/>
  <c r="C3748" i="15"/>
  <c r="C3749" i="15"/>
  <c r="C3750" i="15"/>
  <c r="C3751" i="15"/>
  <c r="C3752" i="15"/>
  <c r="C3753" i="15"/>
  <c r="C3754" i="15"/>
  <c r="C3755" i="15"/>
  <c r="C3756" i="15"/>
  <c r="C3757" i="15"/>
  <c r="C3758" i="15"/>
  <c r="C3759" i="15"/>
  <c r="C3760" i="15"/>
  <c r="C3761" i="15"/>
  <c r="C3762" i="15"/>
  <c r="C3763" i="15"/>
  <c r="C3764" i="15"/>
  <c r="C3765" i="15"/>
  <c r="C3766" i="15"/>
  <c r="C3767" i="15"/>
  <c r="C3768" i="15"/>
  <c r="C3769" i="15"/>
  <c r="C3770" i="15"/>
  <c r="C3771" i="15"/>
  <c r="C3772" i="15"/>
  <c r="C3773" i="15"/>
  <c r="C3774" i="15"/>
  <c r="C3775" i="15"/>
  <c r="C3776" i="15"/>
  <c r="C3777" i="15"/>
  <c r="C3778" i="15"/>
  <c r="C3779" i="15"/>
  <c r="C3780" i="15"/>
  <c r="C3781" i="15"/>
  <c r="C3782" i="15"/>
  <c r="C3783" i="15"/>
  <c r="C3784" i="15"/>
  <c r="C3785" i="15"/>
  <c r="C3786" i="15"/>
  <c r="C3787" i="15"/>
  <c r="C3788" i="15"/>
  <c r="C3789" i="15"/>
  <c r="C3790" i="15"/>
  <c r="C3791" i="15"/>
  <c r="C3792" i="15"/>
  <c r="C3793" i="15"/>
  <c r="C3794" i="15"/>
  <c r="C3795" i="15"/>
  <c r="C3796" i="15"/>
  <c r="C3797" i="15"/>
  <c r="C3798" i="15"/>
  <c r="C3799" i="15"/>
  <c r="C3800" i="15"/>
  <c r="C3801" i="15"/>
  <c r="C3802" i="15"/>
  <c r="C3803" i="15"/>
  <c r="C3804" i="15"/>
  <c r="C3805" i="15"/>
  <c r="C3806" i="15"/>
  <c r="C3807" i="15"/>
  <c r="C3808" i="15"/>
  <c r="C3809" i="15"/>
  <c r="C3810" i="15"/>
  <c r="C3811" i="15"/>
  <c r="C3812" i="15"/>
  <c r="C3813" i="15"/>
  <c r="C3814" i="15"/>
  <c r="C3815" i="15"/>
  <c r="C3816" i="15"/>
  <c r="C3817" i="15"/>
  <c r="C3818" i="15"/>
  <c r="C3819" i="15"/>
  <c r="C3820" i="15"/>
  <c r="C3821" i="15"/>
  <c r="C3822" i="15"/>
  <c r="C3823" i="15"/>
  <c r="C3824" i="15"/>
  <c r="C3825" i="15"/>
  <c r="C3826" i="15"/>
  <c r="C3827" i="15"/>
  <c r="C3828" i="15"/>
  <c r="C3829" i="15"/>
  <c r="C3830" i="15"/>
  <c r="C3831" i="15"/>
  <c r="C3832" i="15"/>
  <c r="C3833" i="15"/>
  <c r="C3834" i="15"/>
  <c r="C3835" i="15"/>
  <c r="C3836" i="15"/>
  <c r="C3837" i="15"/>
  <c r="C3838" i="15"/>
  <c r="C3839" i="15"/>
  <c r="C3840" i="15"/>
  <c r="C3841" i="15"/>
  <c r="C3842" i="15"/>
  <c r="C3843" i="15"/>
  <c r="C3844" i="15"/>
  <c r="C3845" i="15"/>
  <c r="C3846" i="15"/>
  <c r="C3847" i="15"/>
  <c r="C3848" i="15"/>
  <c r="C3849" i="15"/>
  <c r="C3850" i="15"/>
  <c r="C3851" i="15"/>
  <c r="C3852" i="15"/>
  <c r="C3853" i="15"/>
  <c r="C3854" i="15"/>
  <c r="C3855" i="15"/>
  <c r="C3856" i="15"/>
  <c r="C3857" i="15"/>
  <c r="C3858" i="15"/>
  <c r="C3859" i="15"/>
  <c r="C3860" i="15"/>
  <c r="C3861" i="15"/>
  <c r="C3862" i="15"/>
  <c r="C3863" i="15"/>
  <c r="C3864" i="15"/>
  <c r="C3865" i="15"/>
  <c r="C3866" i="15"/>
  <c r="C3867" i="15"/>
  <c r="C3868" i="15"/>
  <c r="C3869" i="15"/>
  <c r="C3870" i="15"/>
  <c r="C3871" i="15"/>
  <c r="C3872" i="15"/>
  <c r="C3873" i="15"/>
  <c r="C3874" i="15"/>
  <c r="C3875" i="15"/>
  <c r="C3876" i="15"/>
  <c r="C3877" i="15"/>
  <c r="C3878" i="15"/>
  <c r="C3879" i="15"/>
  <c r="C3880" i="15"/>
  <c r="C3881" i="15"/>
  <c r="C3882" i="15"/>
  <c r="C3883" i="15"/>
  <c r="C3884" i="15"/>
  <c r="C3885" i="15"/>
  <c r="C3886" i="15"/>
  <c r="C3887" i="15"/>
  <c r="C3888" i="15"/>
  <c r="C3889" i="15"/>
  <c r="C3890" i="15"/>
  <c r="C3891" i="15"/>
  <c r="C3892" i="15"/>
  <c r="C3893" i="15"/>
  <c r="C3894" i="15"/>
  <c r="C3895" i="15"/>
  <c r="C3896" i="15"/>
  <c r="C3897" i="15"/>
  <c r="C3898" i="15"/>
  <c r="C3899" i="15"/>
  <c r="C3900" i="15"/>
  <c r="C3901" i="15"/>
  <c r="C3902" i="15"/>
  <c r="C3903" i="15"/>
  <c r="C3904" i="15"/>
  <c r="C3905" i="15"/>
  <c r="C3906" i="15"/>
  <c r="C3907" i="15"/>
  <c r="C3908" i="15"/>
  <c r="C3909" i="15"/>
  <c r="C3910" i="15"/>
  <c r="C3911" i="15"/>
  <c r="C3912" i="15"/>
  <c r="C3913" i="15"/>
  <c r="C3914" i="15"/>
  <c r="C3915" i="15"/>
  <c r="C3916" i="15"/>
  <c r="C3917" i="15"/>
  <c r="C3918" i="15"/>
  <c r="C3919" i="15"/>
  <c r="C3920" i="15"/>
  <c r="C3921" i="15"/>
  <c r="C3922" i="15"/>
  <c r="C3923" i="15"/>
  <c r="C3924" i="15"/>
  <c r="C3925" i="15"/>
  <c r="C3926" i="15"/>
  <c r="C3927" i="15"/>
  <c r="C3928" i="15"/>
  <c r="C3929" i="15"/>
  <c r="C3930" i="15"/>
  <c r="C3931" i="15"/>
  <c r="C3932" i="15"/>
  <c r="C3933" i="15"/>
  <c r="C3934" i="15"/>
  <c r="C3935" i="15"/>
  <c r="C3936" i="15"/>
  <c r="C3937" i="15"/>
  <c r="C3938" i="15"/>
  <c r="C3939" i="15"/>
  <c r="C3940" i="15"/>
  <c r="C3941" i="15"/>
  <c r="C3942" i="15"/>
  <c r="C3943" i="15"/>
  <c r="C3944" i="15"/>
  <c r="C3945" i="15"/>
  <c r="C3946" i="15"/>
  <c r="C3947" i="15"/>
  <c r="C3948" i="15"/>
  <c r="C3949" i="15"/>
  <c r="C3950" i="15"/>
  <c r="C3951" i="15"/>
  <c r="C3952" i="15"/>
  <c r="C3953" i="15"/>
  <c r="C3954" i="15"/>
  <c r="C3955" i="15"/>
  <c r="C3956" i="15"/>
  <c r="C3957" i="15"/>
  <c r="C3958" i="15"/>
  <c r="C3959" i="15"/>
  <c r="C3960" i="15"/>
  <c r="C3961" i="15"/>
  <c r="C3962" i="15"/>
  <c r="C3963" i="15"/>
  <c r="C3964" i="15"/>
  <c r="C3965" i="15"/>
  <c r="C3966" i="15"/>
  <c r="C3967" i="15"/>
  <c r="C3968" i="15"/>
  <c r="C3969" i="15"/>
  <c r="C3970" i="15"/>
  <c r="C3971" i="15"/>
  <c r="C3972" i="15"/>
  <c r="C3973" i="15"/>
  <c r="C3974" i="15"/>
  <c r="C3975" i="15"/>
  <c r="C3976" i="15"/>
  <c r="C3977" i="15"/>
  <c r="C3978" i="15"/>
  <c r="C3979" i="15"/>
  <c r="C3980" i="15"/>
  <c r="C3981" i="15"/>
  <c r="C3982" i="15"/>
  <c r="C3983" i="15"/>
  <c r="C3984" i="15"/>
  <c r="C3985" i="15"/>
  <c r="C3986" i="15"/>
  <c r="C3987" i="15"/>
  <c r="C3988" i="15"/>
  <c r="C3989" i="15"/>
  <c r="C3990" i="15"/>
  <c r="C3991" i="15"/>
  <c r="C3992" i="15"/>
  <c r="C3993" i="15"/>
  <c r="C3994" i="15"/>
  <c r="C3995" i="15"/>
  <c r="C3996" i="15"/>
  <c r="C3997" i="15"/>
  <c r="C3998" i="15"/>
  <c r="C3999" i="15"/>
  <c r="C4000" i="15"/>
  <c r="C4001" i="15"/>
  <c r="C4002" i="15"/>
  <c r="C4003" i="15"/>
  <c r="C4004" i="15"/>
  <c r="C4005" i="15"/>
  <c r="C4006" i="15"/>
  <c r="C4007" i="15"/>
  <c r="C4008" i="15"/>
  <c r="C4009" i="15"/>
  <c r="C4010" i="15"/>
  <c r="C4011" i="15"/>
  <c r="C4012" i="15"/>
  <c r="C4013" i="15"/>
  <c r="C4014" i="15"/>
  <c r="C4015" i="15"/>
  <c r="C4016" i="15"/>
  <c r="C4017" i="15"/>
  <c r="C4018" i="15"/>
  <c r="C4019" i="15"/>
  <c r="C4020" i="15"/>
  <c r="C4021" i="15"/>
  <c r="C4022" i="15"/>
  <c r="C4023" i="15"/>
  <c r="C4024" i="15"/>
  <c r="C4025" i="15"/>
  <c r="C4026" i="15"/>
  <c r="C4027" i="15"/>
  <c r="C4028" i="15"/>
  <c r="C4029" i="15"/>
  <c r="C4030" i="15"/>
  <c r="C4031" i="15"/>
  <c r="C4032" i="15"/>
  <c r="C4033" i="15"/>
  <c r="C4034" i="15"/>
  <c r="C4035" i="15"/>
  <c r="C4036" i="15"/>
  <c r="C4037" i="15"/>
  <c r="C4038" i="15"/>
  <c r="C4039" i="15"/>
  <c r="C4040" i="15"/>
  <c r="C4041" i="15"/>
  <c r="C4042" i="15"/>
  <c r="C4043" i="15"/>
  <c r="C4044" i="15"/>
  <c r="C4045" i="15"/>
  <c r="C4046" i="15"/>
  <c r="C4047" i="15"/>
  <c r="C4048" i="15"/>
  <c r="C4049" i="15"/>
  <c r="C4050" i="15"/>
  <c r="C4051" i="15"/>
  <c r="C4052" i="15"/>
  <c r="C4053" i="15"/>
  <c r="C4054" i="15"/>
  <c r="C4055" i="15"/>
  <c r="C4056" i="15"/>
  <c r="C4057" i="15"/>
  <c r="C4058" i="15"/>
  <c r="C4059" i="15"/>
  <c r="C4060" i="15"/>
  <c r="C4061" i="15"/>
  <c r="C4062" i="15"/>
  <c r="C4063" i="15"/>
  <c r="C4064" i="15"/>
  <c r="C4065" i="15"/>
  <c r="C4066" i="15"/>
  <c r="C4067" i="15"/>
  <c r="C4068" i="15"/>
  <c r="C4069" i="15"/>
  <c r="C4070" i="15"/>
  <c r="C4071" i="15"/>
  <c r="C4072" i="15"/>
  <c r="C4073" i="15"/>
  <c r="C4074" i="15"/>
  <c r="C4075" i="15"/>
  <c r="C4076" i="15"/>
  <c r="C4077" i="15"/>
  <c r="C4078" i="15"/>
  <c r="C4079" i="15"/>
  <c r="C4080" i="15"/>
  <c r="C4081" i="15"/>
  <c r="C4082" i="15"/>
  <c r="C4083" i="15"/>
  <c r="C4084" i="15"/>
  <c r="C4085" i="15"/>
  <c r="C4086" i="15"/>
  <c r="C4087" i="15"/>
  <c r="C4088" i="15"/>
  <c r="C4089" i="15"/>
  <c r="C4090" i="15"/>
  <c r="C4091" i="15"/>
  <c r="C4092" i="15"/>
  <c r="C4093" i="15"/>
  <c r="C4094" i="15"/>
  <c r="C4095" i="15"/>
  <c r="C4096" i="15"/>
  <c r="C4097" i="15"/>
  <c r="C4098" i="15"/>
  <c r="C4099" i="15"/>
  <c r="C4100" i="15"/>
  <c r="C4101" i="15"/>
  <c r="C4102" i="15"/>
  <c r="C4103" i="15"/>
  <c r="C4104" i="15"/>
  <c r="C4105" i="15"/>
  <c r="C4106" i="15"/>
  <c r="C4107" i="15"/>
  <c r="C4108" i="15"/>
  <c r="C4109" i="15"/>
  <c r="C4110" i="15"/>
  <c r="C4111" i="15"/>
  <c r="C4112" i="15"/>
  <c r="C4113" i="15"/>
  <c r="C4114" i="15"/>
  <c r="C4115" i="15"/>
  <c r="C4116" i="15"/>
  <c r="C4117" i="15"/>
  <c r="C4118" i="15"/>
  <c r="C4119" i="15"/>
  <c r="C4120" i="15"/>
  <c r="C4121" i="15"/>
  <c r="C4122" i="15"/>
  <c r="C4123" i="15"/>
  <c r="C4124" i="15"/>
  <c r="C4125" i="15"/>
  <c r="C4126" i="15"/>
  <c r="C4127" i="15"/>
  <c r="C4128" i="15"/>
  <c r="C4129" i="15"/>
  <c r="C4130" i="15"/>
  <c r="C4131" i="15"/>
  <c r="C4132" i="15"/>
  <c r="C4133" i="15"/>
  <c r="C4134" i="15"/>
  <c r="C4135" i="15"/>
  <c r="C4136" i="15"/>
  <c r="C4137" i="15"/>
  <c r="C4138" i="15"/>
  <c r="C4139" i="15"/>
  <c r="C4140" i="15"/>
  <c r="C4141" i="15"/>
  <c r="C4142" i="15"/>
  <c r="C4143" i="15"/>
  <c r="C4144" i="15"/>
  <c r="C4145" i="15"/>
  <c r="C4146" i="15"/>
  <c r="C4147" i="15"/>
  <c r="C4148" i="15"/>
  <c r="C4149" i="15"/>
  <c r="C4150" i="15"/>
  <c r="C4151" i="15"/>
  <c r="C4152" i="15"/>
  <c r="C4153" i="15"/>
  <c r="C4154" i="15"/>
  <c r="C4155" i="15"/>
  <c r="C4156" i="15"/>
  <c r="C4157" i="15"/>
  <c r="C4158" i="15"/>
  <c r="C4159" i="15"/>
  <c r="C4160" i="15"/>
  <c r="C4161" i="15"/>
  <c r="C4162" i="15"/>
  <c r="C4163" i="15"/>
  <c r="C4164" i="15"/>
  <c r="C4165" i="15"/>
  <c r="C4166" i="15"/>
  <c r="C4167" i="15"/>
  <c r="C4168" i="15"/>
  <c r="C4169" i="15"/>
  <c r="C4170" i="15"/>
  <c r="C4171" i="15"/>
  <c r="C4172" i="15"/>
  <c r="C4173" i="15"/>
  <c r="C4174" i="15"/>
  <c r="C4175" i="15"/>
  <c r="C4176" i="15"/>
  <c r="C4177" i="15"/>
  <c r="C4178" i="15"/>
  <c r="C4179" i="15"/>
  <c r="C4180" i="15"/>
  <c r="C4181" i="15"/>
  <c r="C4182" i="15"/>
  <c r="C4183" i="15"/>
  <c r="C4184" i="15"/>
  <c r="C4185" i="15"/>
  <c r="C4186" i="15"/>
  <c r="C4187" i="15"/>
  <c r="C4188" i="15"/>
  <c r="C4189" i="15"/>
  <c r="C4190" i="15"/>
  <c r="C4191" i="15"/>
  <c r="C4192" i="15"/>
  <c r="C4193" i="15"/>
  <c r="C4194" i="15"/>
  <c r="C4195" i="15"/>
  <c r="C4196" i="15"/>
  <c r="C4197" i="15"/>
  <c r="C4198" i="15"/>
  <c r="C4199" i="15"/>
  <c r="C4200" i="15"/>
  <c r="C4201" i="15"/>
  <c r="C4202" i="15"/>
  <c r="C4203" i="15"/>
  <c r="C4204" i="15"/>
  <c r="C4205" i="15"/>
  <c r="C4206" i="15"/>
  <c r="C4207" i="15"/>
  <c r="C4208" i="15"/>
  <c r="C4209" i="15"/>
  <c r="C4210" i="15"/>
  <c r="C4211" i="15"/>
  <c r="C4212" i="15"/>
  <c r="C4213" i="15"/>
  <c r="C4214" i="15"/>
  <c r="C4215" i="15"/>
  <c r="C4216" i="15"/>
  <c r="C4217" i="15"/>
  <c r="C4218" i="15"/>
  <c r="C4219" i="15"/>
  <c r="C4220" i="15"/>
  <c r="C4221" i="15"/>
  <c r="C4222" i="15"/>
  <c r="C4223" i="15"/>
  <c r="C4224" i="15"/>
  <c r="C4225" i="15"/>
  <c r="C4226" i="15"/>
  <c r="C4227" i="15"/>
  <c r="C4228" i="15"/>
  <c r="C4229" i="15"/>
  <c r="C4230" i="15"/>
  <c r="C4231" i="15"/>
  <c r="C4232" i="15"/>
  <c r="C4233" i="15"/>
  <c r="C4234" i="15"/>
  <c r="C4235" i="15"/>
  <c r="C4236" i="15"/>
  <c r="C4237" i="15"/>
  <c r="C4238" i="15"/>
  <c r="C4239" i="15"/>
  <c r="C4240" i="15"/>
  <c r="C4241" i="15"/>
  <c r="C4242" i="15"/>
  <c r="C4243" i="15"/>
  <c r="C4244" i="15"/>
  <c r="C4245" i="15"/>
  <c r="C4246" i="15"/>
  <c r="C4247" i="15"/>
  <c r="C4248" i="15"/>
  <c r="C4249" i="15"/>
  <c r="C4250" i="15"/>
  <c r="C4251" i="15"/>
  <c r="C4252" i="15"/>
  <c r="C4253" i="15"/>
  <c r="C4254" i="15"/>
  <c r="C4255" i="15"/>
  <c r="C4256" i="15"/>
  <c r="C4257" i="15"/>
  <c r="C4258" i="15"/>
  <c r="C4259" i="15"/>
  <c r="C4260" i="15"/>
  <c r="C4261" i="15"/>
  <c r="C4262" i="15"/>
  <c r="C4263" i="15"/>
  <c r="C4264" i="15"/>
  <c r="C4265" i="15"/>
  <c r="C4266" i="15"/>
  <c r="C4267" i="15"/>
  <c r="C4268" i="15"/>
  <c r="C4269" i="15"/>
  <c r="C4270" i="15"/>
  <c r="C4271" i="15"/>
  <c r="C4272" i="15"/>
  <c r="C4273" i="15"/>
  <c r="C4274" i="15"/>
  <c r="C4275" i="15"/>
  <c r="C4276" i="15"/>
  <c r="C4277" i="15"/>
  <c r="C4278" i="15"/>
  <c r="C4279" i="15"/>
  <c r="C4280" i="15"/>
  <c r="C4281" i="15"/>
  <c r="C4282" i="15"/>
  <c r="C4283" i="15"/>
  <c r="C4284" i="15"/>
  <c r="C4285" i="15"/>
  <c r="C4286" i="15"/>
  <c r="C4287" i="15"/>
  <c r="C4288" i="15"/>
  <c r="C4289" i="15"/>
  <c r="C4290" i="15"/>
  <c r="C4291" i="15"/>
  <c r="C4292" i="15"/>
  <c r="C4293" i="15"/>
  <c r="C4294" i="15"/>
  <c r="C4295" i="15"/>
  <c r="C4296" i="15"/>
  <c r="C4297" i="15"/>
  <c r="C4298" i="15"/>
  <c r="C4299" i="15"/>
  <c r="C4300" i="15"/>
  <c r="C4301" i="15"/>
  <c r="C4302" i="15"/>
  <c r="C4303" i="15"/>
  <c r="C4304" i="15"/>
  <c r="C4305" i="15"/>
  <c r="C4306" i="15"/>
  <c r="C4307" i="15"/>
  <c r="C4308" i="15"/>
  <c r="C4309" i="15"/>
  <c r="C4310" i="15"/>
  <c r="C4311" i="15"/>
  <c r="C4312" i="15"/>
  <c r="C4313" i="15"/>
  <c r="C4314" i="15"/>
  <c r="C4315" i="15"/>
  <c r="C4316" i="15"/>
  <c r="C4317" i="15"/>
  <c r="C4318" i="15"/>
  <c r="C4319" i="15"/>
  <c r="C4320" i="15"/>
  <c r="C4321" i="15"/>
  <c r="C4322" i="15"/>
  <c r="C4323" i="15"/>
  <c r="C4324" i="15"/>
  <c r="C4325" i="15"/>
  <c r="C4326" i="15"/>
  <c r="C4327" i="15"/>
  <c r="C4328" i="15"/>
  <c r="C4329" i="15"/>
  <c r="C4330" i="15"/>
  <c r="C4331" i="15"/>
  <c r="C4332" i="15"/>
  <c r="C4333" i="15"/>
  <c r="C4334" i="15"/>
  <c r="C4335" i="15"/>
  <c r="C4336" i="15"/>
  <c r="C4337" i="15"/>
  <c r="C4338" i="15"/>
  <c r="C4339" i="15"/>
  <c r="C4340" i="15"/>
  <c r="C4341" i="15"/>
  <c r="C4342" i="15"/>
  <c r="C4343" i="15"/>
  <c r="C4344" i="15"/>
  <c r="C4345" i="15"/>
  <c r="C4346" i="15"/>
  <c r="C4347" i="15"/>
  <c r="C4348" i="15"/>
  <c r="C4349" i="15"/>
  <c r="C4350" i="15"/>
  <c r="C4351" i="15"/>
  <c r="C4352" i="15"/>
  <c r="C4353" i="15"/>
  <c r="C4354" i="15"/>
  <c r="C4355" i="15"/>
  <c r="C4356" i="15"/>
  <c r="C4357" i="15"/>
  <c r="C4358" i="15"/>
  <c r="C4359" i="15"/>
  <c r="C4360" i="15"/>
  <c r="C4361" i="15"/>
  <c r="C4362" i="15"/>
  <c r="C4363" i="15"/>
  <c r="C4364" i="15"/>
  <c r="C4365" i="15"/>
  <c r="C4366" i="15"/>
  <c r="C4367" i="15"/>
  <c r="C4368" i="15"/>
  <c r="C4369" i="15"/>
  <c r="C4370" i="15"/>
  <c r="C4371" i="15"/>
  <c r="C4372" i="15"/>
  <c r="C4373" i="15"/>
  <c r="C4374" i="15"/>
  <c r="C4375" i="15"/>
  <c r="C4376" i="15"/>
  <c r="C4377" i="15"/>
  <c r="C4378" i="15"/>
  <c r="C4379" i="15"/>
  <c r="C4380" i="15"/>
  <c r="C4381" i="15"/>
  <c r="C4382" i="15"/>
  <c r="C4383" i="15"/>
  <c r="C4384" i="15"/>
  <c r="C4385" i="15"/>
  <c r="C4386" i="15"/>
  <c r="C4387" i="15"/>
  <c r="C4388" i="15"/>
  <c r="C4389" i="15"/>
  <c r="C4390" i="15"/>
  <c r="C4391" i="15"/>
  <c r="C4392" i="15"/>
  <c r="C4393" i="15"/>
  <c r="C4394" i="15"/>
  <c r="C4395" i="15"/>
  <c r="C4396" i="15"/>
  <c r="C4397" i="15"/>
  <c r="C4398" i="15"/>
  <c r="C4399" i="15"/>
  <c r="C4400" i="15"/>
  <c r="C4401" i="15"/>
  <c r="C4402" i="15"/>
  <c r="C4403" i="15"/>
  <c r="C4404" i="15"/>
  <c r="C4405" i="15"/>
  <c r="C4406" i="15"/>
  <c r="C4407" i="15"/>
  <c r="C4408" i="15"/>
  <c r="C4409" i="15"/>
  <c r="C4410" i="15"/>
  <c r="C4411" i="15"/>
  <c r="C4412" i="15"/>
  <c r="C4413" i="15"/>
  <c r="C4414" i="15"/>
  <c r="C4415" i="15"/>
  <c r="C4416" i="15"/>
  <c r="C4417" i="15"/>
  <c r="C4418" i="15"/>
  <c r="C4419" i="15"/>
  <c r="C4420" i="15"/>
  <c r="C4421" i="15"/>
  <c r="C4422" i="15"/>
  <c r="C4423" i="15"/>
  <c r="C4424" i="15"/>
  <c r="C4425" i="15"/>
  <c r="C4426" i="15"/>
  <c r="C4427" i="15"/>
  <c r="C4428" i="15"/>
  <c r="C4429" i="15"/>
  <c r="C4430" i="15"/>
  <c r="C4431" i="15"/>
  <c r="C4432" i="15"/>
  <c r="C4433" i="15"/>
  <c r="C4434" i="15"/>
  <c r="C4435" i="15"/>
  <c r="C4436" i="15"/>
  <c r="C4437" i="15"/>
  <c r="C4438" i="15"/>
  <c r="C4439" i="15"/>
  <c r="C4440" i="15"/>
  <c r="C4441" i="15"/>
  <c r="C4442" i="15"/>
  <c r="C4443" i="15"/>
  <c r="C4444" i="15"/>
  <c r="C4445" i="15"/>
  <c r="C4446" i="15"/>
  <c r="C4447" i="15"/>
  <c r="C4448" i="15"/>
  <c r="C4449" i="15"/>
  <c r="C4450" i="15"/>
  <c r="C4451" i="15"/>
  <c r="C4452" i="15"/>
  <c r="C4453" i="15"/>
  <c r="C4454" i="15"/>
  <c r="C4455" i="15"/>
  <c r="C4456" i="15"/>
  <c r="C4457" i="15"/>
  <c r="C4458" i="15"/>
  <c r="C4459" i="15"/>
  <c r="C4460" i="15"/>
  <c r="C4461" i="15"/>
  <c r="C4462" i="15"/>
  <c r="C4463" i="15"/>
  <c r="C4464" i="15"/>
  <c r="C4465" i="15"/>
  <c r="C4466" i="15"/>
  <c r="C4467" i="15"/>
  <c r="C4468" i="15"/>
  <c r="C4469" i="15"/>
  <c r="C4470" i="15"/>
  <c r="C4471" i="15"/>
  <c r="C4472" i="15"/>
  <c r="C4473" i="15"/>
  <c r="C4474" i="15"/>
  <c r="C4475" i="15"/>
  <c r="C4476" i="15"/>
  <c r="C4477" i="15"/>
  <c r="C4478" i="15"/>
  <c r="C4479" i="15"/>
  <c r="C4480" i="15"/>
  <c r="C4481" i="15"/>
  <c r="C4482" i="15"/>
  <c r="C4483" i="15"/>
  <c r="C4484" i="15"/>
  <c r="C4485" i="15"/>
  <c r="C4486" i="15"/>
  <c r="C4487" i="15"/>
  <c r="C4488" i="15"/>
  <c r="C4489" i="15"/>
  <c r="C4490" i="15"/>
  <c r="C4491" i="15"/>
  <c r="C4492" i="15"/>
  <c r="C4493" i="15"/>
  <c r="C4494" i="15"/>
  <c r="C4495" i="15"/>
  <c r="C4496" i="15"/>
  <c r="C4497" i="15"/>
  <c r="C4498" i="15"/>
  <c r="C4499" i="15"/>
  <c r="C4500" i="15"/>
  <c r="C4501" i="15"/>
  <c r="C4502" i="15"/>
  <c r="C4503" i="15"/>
  <c r="C4504" i="15"/>
  <c r="C4505" i="15"/>
  <c r="C4506" i="15"/>
  <c r="C4507" i="15"/>
  <c r="C4508" i="15"/>
  <c r="C4509" i="15"/>
  <c r="C4510" i="15"/>
  <c r="C4511" i="15"/>
  <c r="C4512" i="15"/>
  <c r="C4513" i="15"/>
  <c r="C4514" i="15"/>
  <c r="C4515" i="15"/>
  <c r="C4516" i="15"/>
  <c r="C4517" i="15"/>
  <c r="C4518" i="15"/>
  <c r="C4519" i="15"/>
  <c r="C4520" i="15"/>
  <c r="C4521" i="15"/>
  <c r="C4522" i="15"/>
  <c r="C4523" i="15"/>
  <c r="C4524" i="15"/>
  <c r="C4525" i="15"/>
  <c r="C4526" i="15"/>
  <c r="C4527" i="15"/>
  <c r="C4528" i="15"/>
  <c r="C4529" i="15"/>
  <c r="C4530" i="15"/>
  <c r="C4531" i="15"/>
  <c r="C4532" i="15"/>
  <c r="C4533" i="15"/>
  <c r="C4534" i="15"/>
  <c r="C4535" i="15"/>
  <c r="C4536" i="15"/>
  <c r="C4537" i="15"/>
  <c r="C4538" i="15"/>
  <c r="C4539" i="15"/>
  <c r="C4540" i="15"/>
  <c r="C4541" i="15"/>
  <c r="C4542" i="15"/>
  <c r="C4543" i="15"/>
  <c r="C4544" i="15"/>
  <c r="C4545" i="15"/>
  <c r="C4546" i="15"/>
  <c r="C4547" i="15"/>
  <c r="C4548" i="15"/>
  <c r="C4549" i="15"/>
  <c r="C4550" i="15"/>
  <c r="C4551" i="15"/>
  <c r="C4552" i="15"/>
  <c r="C4553" i="15"/>
  <c r="C4554" i="15"/>
  <c r="C4555" i="15"/>
  <c r="C4556" i="15"/>
  <c r="C4557" i="15"/>
  <c r="C4558" i="15"/>
  <c r="C4559" i="15"/>
  <c r="C4560" i="15"/>
  <c r="C4561" i="15"/>
  <c r="C4562" i="15"/>
  <c r="C4563" i="15"/>
  <c r="C4564" i="15"/>
  <c r="C4565" i="15"/>
  <c r="C4566" i="15"/>
  <c r="C4567" i="15"/>
  <c r="C4568" i="15"/>
  <c r="C4569" i="15"/>
  <c r="C4570" i="15"/>
  <c r="C4571" i="15"/>
  <c r="C4572" i="15"/>
  <c r="C4573" i="15"/>
  <c r="C4574" i="15"/>
  <c r="C4575" i="15"/>
  <c r="C4576" i="15"/>
  <c r="C4577" i="15"/>
  <c r="C4578" i="15"/>
  <c r="C4579" i="15"/>
  <c r="C4580" i="15"/>
  <c r="C4581" i="15"/>
  <c r="C4582" i="15"/>
  <c r="C4583" i="15"/>
  <c r="C4584" i="15"/>
  <c r="C4585" i="15"/>
  <c r="C4586" i="15"/>
  <c r="C4587" i="15"/>
  <c r="C4588" i="15"/>
  <c r="C4589" i="15"/>
  <c r="C4590" i="15"/>
  <c r="C4591" i="15"/>
  <c r="C4592" i="15"/>
  <c r="C4593" i="15"/>
  <c r="C4594" i="15"/>
  <c r="C4595" i="15"/>
  <c r="C4596" i="15"/>
  <c r="C4597" i="15"/>
  <c r="C4598" i="15"/>
  <c r="C4599" i="15"/>
  <c r="C4600" i="15"/>
  <c r="C4601" i="15"/>
  <c r="C4602" i="15"/>
  <c r="C4603" i="15"/>
  <c r="C4604" i="15"/>
  <c r="C4605" i="15"/>
  <c r="C4606" i="15"/>
  <c r="C4607" i="15"/>
  <c r="C4608" i="15"/>
  <c r="C4609" i="15"/>
  <c r="C4610" i="15"/>
  <c r="C4611" i="15"/>
  <c r="C4612" i="15"/>
  <c r="C4613" i="15"/>
  <c r="C4614" i="15"/>
  <c r="C4615" i="15"/>
  <c r="C4616" i="15"/>
  <c r="C4617" i="15"/>
  <c r="C4618" i="15"/>
  <c r="C4619" i="15"/>
  <c r="C4620" i="15"/>
  <c r="C4621" i="15"/>
  <c r="C4622" i="15"/>
  <c r="C4623" i="15"/>
  <c r="C4624" i="15"/>
  <c r="C4625" i="15"/>
  <c r="C4626" i="15"/>
  <c r="C4627" i="15"/>
  <c r="C4628" i="15"/>
  <c r="C4629" i="15"/>
  <c r="C4630" i="15"/>
  <c r="C4631" i="15"/>
  <c r="C4632" i="15"/>
  <c r="C4633" i="15"/>
  <c r="C4634" i="15"/>
  <c r="C4635" i="15"/>
  <c r="C4636" i="15"/>
  <c r="C4637" i="15"/>
  <c r="C4638" i="15"/>
  <c r="C4639" i="15"/>
  <c r="C4640" i="15"/>
  <c r="C4641" i="15"/>
  <c r="C4642" i="15"/>
  <c r="C4643" i="15"/>
  <c r="C4644" i="15"/>
  <c r="C4645" i="15"/>
  <c r="C4646" i="15"/>
  <c r="C4647" i="15"/>
  <c r="C4648" i="15"/>
  <c r="C4649" i="15"/>
  <c r="C4650" i="15"/>
  <c r="C4651" i="15"/>
  <c r="C4652" i="15"/>
  <c r="C4653" i="15"/>
  <c r="C4654" i="15"/>
  <c r="C4655" i="15"/>
  <c r="C4656" i="15"/>
  <c r="C4657" i="15"/>
  <c r="C4658" i="15"/>
  <c r="C4659" i="15"/>
  <c r="C4660" i="15"/>
  <c r="C4661" i="15"/>
  <c r="C4662" i="15"/>
  <c r="C4663" i="15"/>
  <c r="C4664" i="15"/>
  <c r="C4665" i="15"/>
  <c r="C4666" i="15"/>
  <c r="C4667" i="15"/>
  <c r="C4668" i="15"/>
  <c r="C4669" i="15"/>
  <c r="C4670" i="15"/>
  <c r="C4671" i="15"/>
  <c r="C4672" i="15"/>
  <c r="C4673" i="15"/>
  <c r="C4674" i="15"/>
  <c r="C4675" i="15"/>
  <c r="C4676" i="15"/>
  <c r="C4677" i="15"/>
  <c r="C4678" i="15"/>
  <c r="C4679" i="15"/>
  <c r="C4680" i="15"/>
  <c r="C4681" i="15"/>
  <c r="C4682" i="15"/>
  <c r="C4683" i="15"/>
  <c r="C4684" i="15"/>
  <c r="C4685" i="15"/>
  <c r="C4686" i="15"/>
  <c r="C4687" i="15"/>
  <c r="C4688" i="15"/>
  <c r="C4689" i="15"/>
  <c r="C4690" i="15"/>
  <c r="C4691" i="15"/>
  <c r="C4692" i="15"/>
  <c r="C4693" i="15"/>
  <c r="C4694" i="15"/>
  <c r="C4695" i="15"/>
  <c r="C4696" i="15"/>
  <c r="C4697" i="15"/>
  <c r="C4698" i="15"/>
  <c r="C4699" i="15"/>
  <c r="C4700" i="15"/>
  <c r="C4701" i="15"/>
  <c r="C4702" i="15"/>
  <c r="C4703" i="15"/>
  <c r="C4704" i="15"/>
  <c r="C4705" i="15"/>
  <c r="C4706" i="15"/>
  <c r="C4707" i="15"/>
  <c r="C4708" i="15"/>
  <c r="C4709" i="15"/>
  <c r="C4710" i="15"/>
  <c r="C4711" i="15"/>
  <c r="C4712" i="15"/>
  <c r="C4713" i="15"/>
  <c r="C4714" i="15"/>
  <c r="C4715" i="15"/>
  <c r="C4716" i="15"/>
  <c r="C4717" i="15"/>
  <c r="C4718" i="15"/>
  <c r="C4719" i="15"/>
  <c r="C4720" i="15"/>
  <c r="C4721" i="15"/>
  <c r="C4722" i="15"/>
  <c r="C4723" i="15"/>
  <c r="C4724" i="15"/>
  <c r="C4725" i="15"/>
  <c r="C4726" i="15"/>
  <c r="C4727" i="15"/>
  <c r="C4728" i="15"/>
  <c r="C4729" i="15"/>
  <c r="C4730" i="15"/>
  <c r="C4731" i="15"/>
  <c r="C4732" i="15"/>
  <c r="C4733" i="15"/>
  <c r="C4734" i="15"/>
  <c r="C4735" i="15"/>
  <c r="C4736" i="15"/>
  <c r="C4737" i="15"/>
  <c r="C4738" i="15"/>
  <c r="C4739" i="15"/>
  <c r="C4740" i="15"/>
  <c r="C4741" i="15"/>
  <c r="C4742" i="15"/>
  <c r="C4743" i="15"/>
  <c r="C4744" i="15"/>
  <c r="C4745" i="15"/>
  <c r="C4746" i="15"/>
  <c r="C4747" i="15"/>
  <c r="C4748" i="15"/>
  <c r="C4749" i="15"/>
  <c r="C4750" i="15"/>
  <c r="C4751" i="15"/>
  <c r="C4752" i="15"/>
  <c r="C4753" i="15"/>
  <c r="C4754" i="15"/>
  <c r="C4755" i="15"/>
  <c r="C4756" i="15"/>
  <c r="C4757" i="15"/>
  <c r="C4758" i="15"/>
  <c r="C4759" i="15"/>
  <c r="C4760" i="15"/>
  <c r="C4761" i="15"/>
  <c r="C4762" i="15"/>
  <c r="C4763" i="15"/>
  <c r="C4764" i="15"/>
  <c r="C4765" i="15"/>
  <c r="C4766" i="15"/>
  <c r="C4767" i="15"/>
  <c r="C4768" i="15"/>
  <c r="C4769" i="15"/>
  <c r="C4770" i="15"/>
  <c r="C4771" i="15"/>
  <c r="C4772" i="15"/>
  <c r="C4773" i="15"/>
  <c r="C4774" i="15"/>
  <c r="C4775" i="15"/>
  <c r="C4776" i="15"/>
  <c r="C4777" i="15"/>
  <c r="C4778" i="15"/>
  <c r="C4779" i="15"/>
  <c r="C4780" i="15"/>
  <c r="C4781" i="15"/>
  <c r="C4782" i="15"/>
  <c r="C4783" i="15"/>
  <c r="C4784" i="15"/>
  <c r="C4785" i="15"/>
  <c r="C4786" i="15"/>
  <c r="C4787" i="15"/>
  <c r="C4788" i="15"/>
  <c r="C4789" i="15"/>
  <c r="C4790" i="15"/>
  <c r="C4791" i="15"/>
  <c r="C4792" i="15"/>
  <c r="C4793" i="15"/>
  <c r="C4794" i="15"/>
  <c r="C4795" i="15"/>
  <c r="C4796" i="15"/>
  <c r="C4797" i="15"/>
  <c r="C4798" i="15"/>
  <c r="C4799" i="15"/>
  <c r="C4800" i="15"/>
  <c r="C4801" i="15"/>
  <c r="C4802" i="15"/>
  <c r="C4803" i="15"/>
  <c r="C4804" i="15"/>
  <c r="C4805" i="15"/>
  <c r="C4806" i="15"/>
  <c r="C4807" i="15"/>
  <c r="C4808" i="15"/>
  <c r="C4809" i="15"/>
  <c r="C4810" i="15"/>
  <c r="C4811" i="15"/>
  <c r="C4812" i="15"/>
  <c r="C4813" i="15"/>
  <c r="C4814" i="15"/>
  <c r="C4815" i="15"/>
  <c r="C4816" i="15"/>
  <c r="C4817" i="15"/>
  <c r="C4818" i="15"/>
  <c r="C4819" i="15"/>
  <c r="C4820" i="15"/>
  <c r="C4821" i="15"/>
  <c r="C4822" i="15"/>
  <c r="C4823" i="15"/>
  <c r="C4824" i="15"/>
  <c r="C4825" i="15"/>
  <c r="C4826" i="15"/>
  <c r="C4827" i="15"/>
  <c r="C4828" i="15"/>
  <c r="C4829" i="15"/>
  <c r="C4830" i="15"/>
  <c r="C4831" i="15"/>
  <c r="C4832" i="15"/>
  <c r="C4833" i="15"/>
  <c r="C4834" i="15"/>
  <c r="C4835" i="15"/>
  <c r="C4836" i="15"/>
  <c r="C4837" i="15"/>
  <c r="C4838" i="15"/>
  <c r="C4839" i="15"/>
  <c r="C4840" i="15"/>
  <c r="C4841" i="15"/>
  <c r="C4842" i="15"/>
  <c r="C4843" i="15"/>
  <c r="C4844" i="15"/>
  <c r="C4845" i="15"/>
  <c r="C4846" i="15"/>
  <c r="C4847" i="15"/>
  <c r="C4848" i="15"/>
  <c r="C4849" i="15"/>
  <c r="C4850" i="15"/>
  <c r="C4851" i="15"/>
  <c r="C4852" i="15"/>
  <c r="C4853" i="15"/>
  <c r="C4854" i="15"/>
  <c r="C4855" i="15"/>
  <c r="C4856" i="15"/>
  <c r="C4857" i="15"/>
  <c r="C4858" i="15"/>
  <c r="C4859" i="15"/>
  <c r="C4860" i="15"/>
  <c r="C4861" i="15"/>
  <c r="C4862" i="15"/>
  <c r="C4863" i="15"/>
  <c r="C4864" i="15"/>
  <c r="C4865" i="15"/>
  <c r="C4866" i="15"/>
  <c r="C4867" i="15"/>
  <c r="C4868" i="15"/>
  <c r="C4869" i="15"/>
  <c r="C4870" i="15"/>
  <c r="C4871" i="15"/>
  <c r="C4872" i="15"/>
  <c r="C4873" i="15"/>
  <c r="C4874" i="15"/>
  <c r="C4875" i="15"/>
  <c r="C4876" i="15"/>
  <c r="C4877" i="15"/>
  <c r="C4878" i="15"/>
  <c r="C4879" i="15"/>
  <c r="C4880" i="15"/>
  <c r="C4881" i="15"/>
  <c r="C4882" i="15"/>
  <c r="C4883" i="15"/>
  <c r="C4884" i="15"/>
  <c r="C4885" i="15"/>
  <c r="C4886" i="15"/>
  <c r="C4887" i="15"/>
  <c r="C4888" i="15"/>
  <c r="C4889" i="15"/>
  <c r="C4890" i="15"/>
  <c r="C4891" i="15"/>
  <c r="C4892" i="15"/>
  <c r="C4893" i="15"/>
  <c r="C4894" i="15"/>
  <c r="C4895" i="15"/>
  <c r="C4896" i="15"/>
  <c r="C4897" i="15"/>
  <c r="C4898" i="15"/>
  <c r="C4899" i="15"/>
  <c r="C4900" i="15"/>
  <c r="C4901" i="15"/>
  <c r="C4902" i="15"/>
  <c r="C4903" i="15"/>
  <c r="C4904" i="15"/>
  <c r="C4905" i="15"/>
  <c r="C4906" i="15"/>
  <c r="C4907" i="15"/>
  <c r="C4908" i="15"/>
  <c r="C4909" i="15"/>
  <c r="C4910" i="15"/>
  <c r="C4911" i="15"/>
  <c r="C4912" i="15"/>
  <c r="C4913" i="15"/>
  <c r="C4914" i="15"/>
  <c r="C4915" i="15"/>
  <c r="C4916" i="15"/>
  <c r="C4917" i="15"/>
  <c r="C4918" i="15"/>
  <c r="C4919" i="15"/>
  <c r="C4920" i="15"/>
  <c r="C4921" i="15"/>
  <c r="C4922" i="15"/>
  <c r="C4923" i="15"/>
  <c r="C4924" i="15"/>
  <c r="C4925" i="15"/>
  <c r="C4926" i="15"/>
  <c r="C4927" i="15"/>
  <c r="C4928" i="15"/>
  <c r="C4929" i="15"/>
  <c r="C4930" i="15"/>
  <c r="C4931" i="15"/>
  <c r="C4932" i="15"/>
  <c r="C4933" i="15"/>
  <c r="C4934" i="15"/>
  <c r="C4935" i="15"/>
  <c r="C4936" i="15"/>
  <c r="C4937" i="15"/>
  <c r="C4938" i="15"/>
  <c r="C4939" i="15"/>
  <c r="C4940" i="15"/>
  <c r="C4941" i="15"/>
  <c r="C4942" i="15"/>
  <c r="C4943" i="15"/>
  <c r="C4944" i="15"/>
  <c r="D3378" i="15"/>
  <c r="D3379" i="15"/>
  <c r="D3380" i="15"/>
  <c r="D3381" i="15"/>
  <c r="D3382" i="15"/>
  <c r="D3383" i="15"/>
  <c r="D3384" i="15"/>
  <c r="D3385" i="15"/>
  <c r="D3386" i="15"/>
  <c r="D3387" i="15"/>
  <c r="D3388" i="15"/>
  <c r="D3389" i="15"/>
  <c r="D3390" i="15"/>
  <c r="D3391" i="15"/>
  <c r="D3392" i="15"/>
  <c r="D3393" i="15"/>
  <c r="D3394" i="15"/>
  <c r="D3395" i="15"/>
  <c r="D3396" i="15"/>
  <c r="D3397" i="15"/>
  <c r="D3398" i="15"/>
  <c r="D3399" i="15"/>
  <c r="D3400" i="15"/>
  <c r="D3401" i="15"/>
  <c r="D3402" i="15"/>
  <c r="D3403" i="15"/>
  <c r="D3404" i="15"/>
  <c r="D3405" i="15"/>
  <c r="D3406" i="15"/>
  <c r="D3407" i="15"/>
  <c r="D3408" i="15"/>
  <c r="D3409" i="15"/>
  <c r="D3410" i="15"/>
  <c r="D3411" i="15"/>
  <c r="D3412" i="15"/>
  <c r="D3413" i="15"/>
  <c r="D3414" i="15"/>
  <c r="D3415" i="15"/>
  <c r="D3416" i="15"/>
  <c r="D3417" i="15"/>
  <c r="D3418" i="15"/>
  <c r="D3419" i="15"/>
  <c r="D3420" i="15"/>
  <c r="D3421" i="15"/>
  <c r="D3422" i="15"/>
  <c r="D3423" i="15"/>
  <c r="D3424" i="15"/>
  <c r="D3425" i="15"/>
  <c r="D3426" i="15"/>
  <c r="D3427" i="15"/>
  <c r="D3428" i="15"/>
  <c r="D3429" i="15"/>
  <c r="D3430" i="15"/>
  <c r="D3431" i="15"/>
  <c r="D3432" i="15"/>
  <c r="D3433" i="15"/>
  <c r="D3434" i="15"/>
  <c r="D3435" i="15"/>
  <c r="D3436" i="15"/>
  <c r="D3437" i="15"/>
  <c r="D3438" i="15"/>
  <c r="D3439" i="15"/>
  <c r="D3440" i="15"/>
  <c r="D3441" i="15"/>
  <c r="D3442" i="15"/>
  <c r="D3443" i="15"/>
  <c r="D3444" i="15"/>
  <c r="D3445" i="15"/>
  <c r="D3446" i="15"/>
  <c r="D3447" i="15"/>
  <c r="D3448" i="15"/>
  <c r="D3449" i="15"/>
  <c r="D3450" i="15"/>
  <c r="D3451" i="15"/>
  <c r="D3452" i="15"/>
  <c r="D3453" i="15"/>
  <c r="D3454" i="15"/>
  <c r="D3455" i="15"/>
  <c r="D3456" i="15"/>
  <c r="D3457" i="15"/>
  <c r="D3458" i="15"/>
  <c r="D3459" i="15"/>
  <c r="D3460" i="15"/>
  <c r="D3461" i="15"/>
  <c r="D3462" i="15"/>
  <c r="D3463" i="15"/>
  <c r="D3464" i="15"/>
  <c r="D3465" i="15"/>
  <c r="D3466" i="15"/>
  <c r="D3467" i="15"/>
  <c r="D3468" i="15"/>
  <c r="D3469" i="15"/>
  <c r="D3470" i="15"/>
  <c r="D3471" i="15"/>
  <c r="D3472" i="15"/>
  <c r="D3473" i="15"/>
  <c r="D3474" i="15"/>
  <c r="D3475" i="15"/>
  <c r="D3476" i="15"/>
  <c r="D3477" i="15"/>
  <c r="D3478" i="15"/>
  <c r="D3479" i="15"/>
  <c r="D3480" i="15"/>
  <c r="D3481" i="15"/>
  <c r="D3482" i="15"/>
  <c r="D3483" i="15"/>
  <c r="D3484" i="15"/>
  <c r="D3485" i="15"/>
  <c r="D3486" i="15"/>
  <c r="D3487" i="15"/>
  <c r="D3488" i="15"/>
  <c r="D3489" i="15"/>
  <c r="D3490" i="15"/>
  <c r="D3491" i="15"/>
  <c r="D3492" i="15"/>
  <c r="D3493" i="15"/>
  <c r="D3494" i="15"/>
  <c r="D3495" i="15"/>
  <c r="D3496" i="15"/>
  <c r="D3497" i="15"/>
  <c r="D3498" i="15"/>
  <c r="D3499" i="15"/>
  <c r="D3500" i="15"/>
  <c r="D3501" i="15"/>
  <c r="D3502" i="15"/>
  <c r="D3503" i="15"/>
  <c r="D3504" i="15"/>
  <c r="D3505" i="15"/>
  <c r="D3506" i="15"/>
  <c r="D3507" i="15"/>
  <c r="D3508" i="15"/>
  <c r="D3509" i="15"/>
  <c r="D3510" i="15"/>
  <c r="D3511" i="15"/>
  <c r="D3512" i="15"/>
  <c r="D3513" i="15"/>
  <c r="D3514" i="15"/>
  <c r="D3515" i="15"/>
  <c r="D3516" i="15"/>
  <c r="D3517" i="15"/>
  <c r="D3518" i="15"/>
  <c r="D3519" i="15"/>
  <c r="D3520" i="15"/>
  <c r="D3521" i="15"/>
  <c r="D3522" i="15"/>
  <c r="D3523" i="15"/>
  <c r="D3524" i="15"/>
  <c r="D3525" i="15"/>
  <c r="D3526" i="15"/>
  <c r="D3527" i="15"/>
  <c r="D3528" i="15"/>
  <c r="D3529" i="15"/>
  <c r="D3530" i="15"/>
  <c r="D3531" i="15"/>
  <c r="D3532" i="15"/>
  <c r="D3533" i="15"/>
  <c r="D3534" i="15"/>
  <c r="D3535" i="15"/>
  <c r="D3536" i="15"/>
  <c r="D3537" i="15"/>
  <c r="D3538" i="15"/>
  <c r="D3539" i="15"/>
  <c r="D3540" i="15"/>
  <c r="D3541" i="15"/>
  <c r="D3542" i="15"/>
  <c r="D3543" i="15"/>
  <c r="D3544" i="15"/>
  <c r="D3545" i="15"/>
  <c r="D3546" i="15"/>
  <c r="D3547" i="15"/>
  <c r="D3548" i="15"/>
  <c r="D3549" i="15"/>
  <c r="D3550" i="15"/>
  <c r="D3551" i="15"/>
  <c r="D3552" i="15"/>
  <c r="D3553" i="15"/>
  <c r="D3554" i="15"/>
  <c r="D3555" i="15"/>
  <c r="D3556" i="15"/>
  <c r="D3557" i="15"/>
  <c r="D3558" i="15"/>
  <c r="D3559" i="15"/>
  <c r="D3560" i="15"/>
  <c r="D3561" i="15"/>
  <c r="D3562" i="15"/>
  <c r="D3563" i="15"/>
  <c r="D3564" i="15"/>
  <c r="D3565" i="15"/>
  <c r="D3566" i="15"/>
  <c r="D3567" i="15"/>
  <c r="D3568" i="15"/>
  <c r="D3569" i="15"/>
  <c r="D3570" i="15"/>
  <c r="D3571" i="15"/>
  <c r="D3572" i="15"/>
  <c r="D3573" i="15"/>
  <c r="D3574" i="15"/>
  <c r="D3575" i="15"/>
  <c r="D3576" i="15"/>
  <c r="D3577" i="15"/>
  <c r="D3578" i="15"/>
  <c r="D3579" i="15"/>
  <c r="D3580" i="15"/>
  <c r="D3581" i="15"/>
  <c r="D3582" i="15"/>
  <c r="D3583" i="15"/>
  <c r="D3584" i="15"/>
  <c r="D3585" i="15"/>
  <c r="D3586" i="15"/>
  <c r="D3587" i="15"/>
  <c r="D3588" i="15"/>
  <c r="D3589" i="15"/>
  <c r="D3590" i="15"/>
  <c r="D3591" i="15"/>
  <c r="D3592" i="15"/>
  <c r="D3593" i="15"/>
  <c r="D3594" i="15"/>
  <c r="D3595" i="15"/>
  <c r="D3596" i="15"/>
  <c r="D3597" i="15"/>
  <c r="D3598" i="15"/>
  <c r="D3599" i="15"/>
  <c r="D3600" i="15"/>
  <c r="D3601" i="15"/>
  <c r="D3602" i="15"/>
  <c r="D3603" i="15"/>
  <c r="D3604" i="15"/>
  <c r="D3605" i="15"/>
  <c r="D3606" i="15"/>
  <c r="D3607" i="15"/>
  <c r="D3608" i="15"/>
  <c r="D3609" i="15"/>
  <c r="D3610" i="15"/>
  <c r="D3611" i="15"/>
  <c r="D3612" i="15"/>
  <c r="D3613" i="15"/>
  <c r="D3614" i="15"/>
  <c r="D3615" i="15"/>
  <c r="D3616" i="15"/>
  <c r="D3617" i="15"/>
  <c r="D3618" i="15"/>
  <c r="D3619" i="15"/>
  <c r="D3620" i="15"/>
  <c r="D3621" i="15"/>
  <c r="D3622" i="15"/>
  <c r="D3623" i="15"/>
  <c r="D3624" i="15"/>
  <c r="D3625" i="15"/>
  <c r="D3626" i="15"/>
  <c r="D3627" i="15"/>
  <c r="D3628" i="15"/>
  <c r="D3629" i="15"/>
  <c r="D3630" i="15"/>
  <c r="D3631" i="15"/>
  <c r="D3632" i="15"/>
  <c r="D3633" i="15"/>
  <c r="D3634" i="15"/>
  <c r="D3635" i="15"/>
  <c r="D3636" i="15"/>
  <c r="D3637" i="15"/>
  <c r="D3638" i="15"/>
  <c r="D3639" i="15"/>
  <c r="D3640" i="15"/>
  <c r="D3641" i="15"/>
  <c r="D3642" i="15"/>
  <c r="D3643" i="15"/>
  <c r="D3644" i="15"/>
  <c r="D3645" i="15"/>
  <c r="D3646" i="15"/>
  <c r="D3647" i="15"/>
  <c r="D3648" i="15"/>
  <c r="D3649" i="15"/>
  <c r="D3650" i="15"/>
  <c r="D3651" i="15"/>
  <c r="D3652" i="15"/>
  <c r="D3653" i="15"/>
  <c r="D3654" i="15"/>
  <c r="D3655" i="15"/>
  <c r="D3656" i="15"/>
  <c r="D3657" i="15"/>
  <c r="D3658" i="15"/>
  <c r="D3659" i="15"/>
  <c r="D3660" i="15"/>
  <c r="D3661" i="15"/>
  <c r="D3662" i="15"/>
  <c r="D3663" i="15"/>
  <c r="D3664" i="15"/>
  <c r="D3665" i="15"/>
  <c r="D3666" i="15"/>
  <c r="D3667" i="15"/>
  <c r="D3668" i="15"/>
  <c r="D3669" i="15"/>
  <c r="D3670" i="15"/>
  <c r="D3671" i="15"/>
  <c r="D3672" i="15"/>
  <c r="D3673" i="15"/>
  <c r="D3674" i="15"/>
  <c r="D3675" i="15"/>
  <c r="D3676" i="15"/>
  <c r="D3677" i="15"/>
  <c r="D3678" i="15"/>
  <c r="D3679" i="15"/>
  <c r="D3680" i="15"/>
  <c r="D3681" i="15"/>
  <c r="D3682" i="15"/>
  <c r="D3683" i="15"/>
  <c r="D3684" i="15"/>
  <c r="D3685" i="15"/>
  <c r="D3686" i="15"/>
  <c r="D3687" i="15"/>
  <c r="D3688" i="15"/>
  <c r="D3689" i="15"/>
  <c r="D3690" i="15"/>
  <c r="D3691" i="15"/>
  <c r="D3692" i="15"/>
  <c r="D3693" i="15"/>
  <c r="D3694" i="15"/>
  <c r="D3695" i="15"/>
  <c r="D3696" i="15"/>
  <c r="D3697" i="15"/>
  <c r="D3698" i="15"/>
  <c r="D3699" i="15"/>
  <c r="D3700" i="15"/>
  <c r="D3701" i="15"/>
  <c r="D3702" i="15"/>
  <c r="D3703" i="15"/>
  <c r="D3704" i="15"/>
  <c r="D3705" i="15"/>
  <c r="D3706" i="15"/>
  <c r="D3707" i="15"/>
  <c r="D3708" i="15"/>
  <c r="D3709" i="15"/>
  <c r="D3710" i="15"/>
  <c r="D3711" i="15"/>
  <c r="D3712" i="15"/>
  <c r="D3713" i="15"/>
  <c r="D3714" i="15"/>
  <c r="D3715" i="15"/>
  <c r="D3716" i="15"/>
  <c r="D3717" i="15"/>
  <c r="D3718" i="15"/>
  <c r="D3719" i="15"/>
  <c r="D3720" i="15"/>
  <c r="D3721" i="15"/>
  <c r="D3722" i="15"/>
  <c r="D3723" i="15"/>
  <c r="D3724" i="15"/>
  <c r="D3725" i="15"/>
  <c r="D3726" i="15"/>
  <c r="D3727" i="15"/>
  <c r="D3728" i="15"/>
  <c r="D3729" i="15"/>
  <c r="D3730" i="15"/>
  <c r="D3731" i="15"/>
  <c r="D3732" i="15"/>
  <c r="D3733" i="15"/>
  <c r="D3734" i="15"/>
  <c r="D3735" i="15"/>
  <c r="D3736" i="15"/>
  <c r="D3737" i="15"/>
  <c r="D3738" i="15"/>
  <c r="D3739" i="15"/>
  <c r="D3740" i="15"/>
  <c r="D3741" i="15"/>
  <c r="D3742" i="15"/>
  <c r="D3743" i="15"/>
  <c r="D3744" i="15"/>
  <c r="D3745" i="15"/>
  <c r="D3746" i="15"/>
  <c r="D3747" i="15"/>
  <c r="D3748" i="15"/>
  <c r="D3749" i="15"/>
  <c r="D3750" i="15"/>
  <c r="D3751" i="15"/>
  <c r="D3752" i="15"/>
  <c r="D3753" i="15"/>
  <c r="D3754" i="15"/>
  <c r="D3755" i="15"/>
  <c r="D3756" i="15"/>
  <c r="D3757" i="15"/>
  <c r="D3758" i="15"/>
  <c r="D3759" i="15"/>
  <c r="D3760" i="15"/>
  <c r="D3761" i="15"/>
  <c r="D3762" i="15"/>
  <c r="D3763" i="15"/>
  <c r="D3764" i="15"/>
  <c r="D3765" i="15"/>
  <c r="D3766" i="15"/>
  <c r="D3767" i="15"/>
  <c r="D3768" i="15"/>
  <c r="D3769" i="15"/>
  <c r="D3770" i="15"/>
  <c r="D3771" i="15"/>
  <c r="D3772" i="15"/>
  <c r="D3773" i="15"/>
  <c r="D3774" i="15"/>
  <c r="D3775" i="15"/>
  <c r="D3776" i="15"/>
  <c r="D3777" i="15"/>
  <c r="D3778" i="15"/>
  <c r="D3779" i="15"/>
  <c r="D3780" i="15"/>
  <c r="D3781" i="15"/>
  <c r="D3782" i="15"/>
  <c r="D3783" i="15"/>
  <c r="D3784" i="15"/>
  <c r="D3785" i="15"/>
  <c r="D3786" i="15"/>
  <c r="D3787" i="15"/>
  <c r="D3788" i="15"/>
  <c r="D3789" i="15"/>
  <c r="D3790" i="15"/>
  <c r="D3791" i="15"/>
  <c r="D3792" i="15"/>
  <c r="D3793" i="15"/>
  <c r="D3794" i="15"/>
  <c r="D3795" i="15"/>
  <c r="D3796" i="15"/>
  <c r="D3797" i="15"/>
  <c r="D3798" i="15"/>
  <c r="D3799" i="15"/>
  <c r="D3800" i="15"/>
  <c r="D3801" i="15"/>
  <c r="D3802" i="15"/>
  <c r="D3803" i="15"/>
  <c r="D3804" i="15"/>
  <c r="D3805" i="15"/>
  <c r="D3806" i="15"/>
  <c r="D3807" i="15"/>
  <c r="D3808" i="15"/>
  <c r="D3809" i="15"/>
  <c r="D3810" i="15"/>
  <c r="D3811" i="15"/>
  <c r="D3812" i="15"/>
  <c r="D3813" i="15"/>
  <c r="D3814" i="15"/>
  <c r="D3815" i="15"/>
  <c r="D3816" i="15"/>
  <c r="D3817" i="15"/>
  <c r="D3818" i="15"/>
  <c r="D3819" i="15"/>
  <c r="D3820" i="15"/>
  <c r="D3821" i="15"/>
  <c r="D3822" i="15"/>
  <c r="D3823" i="15"/>
  <c r="D3824" i="15"/>
  <c r="D3825" i="15"/>
  <c r="D3826" i="15"/>
  <c r="D3827" i="15"/>
  <c r="D3828" i="15"/>
  <c r="D3829" i="15"/>
  <c r="D3830" i="15"/>
  <c r="D3831" i="15"/>
  <c r="D3832" i="15"/>
  <c r="D3833" i="15"/>
  <c r="D3834" i="15"/>
  <c r="D3835" i="15"/>
  <c r="D3836" i="15"/>
  <c r="D3837" i="15"/>
  <c r="D3838" i="15"/>
  <c r="D3839" i="15"/>
  <c r="D3840" i="15"/>
  <c r="D3841" i="15"/>
  <c r="D3842" i="15"/>
  <c r="D3843" i="15"/>
  <c r="D3844" i="15"/>
  <c r="D3845" i="15"/>
  <c r="D3846" i="15"/>
  <c r="D3847" i="15"/>
  <c r="D3848" i="15"/>
  <c r="D3849" i="15"/>
  <c r="D3850" i="15"/>
  <c r="D3851" i="15"/>
  <c r="D3852" i="15"/>
  <c r="D3853" i="15"/>
  <c r="D3854" i="15"/>
  <c r="D3855" i="15"/>
  <c r="D3856" i="15"/>
  <c r="D3857" i="15"/>
  <c r="D3858" i="15"/>
  <c r="D3859" i="15"/>
  <c r="D3860" i="15"/>
  <c r="D3861" i="15"/>
  <c r="D3862" i="15"/>
  <c r="D3863" i="15"/>
  <c r="D3864" i="15"/>
  <c r="D3865" i="15"/>
  <c r="D3866" i="15"/>
  <c r="D3867" i="15"/>
  <c r="D3868" i="15"/>
  <c r="D3869" i="15"/>
  <c r="D3870" i="15"/>
  <c r="D3871" i="15"/>
  <c r="D3872" i="15"/>
  <c r="D3873" i="15"/>
  <c r="D3874" i="15"/>
  <c r="D3875" i="15"/>
  <c r="D3876" i="15"/>
  <c r="D3877" i="15"/>
  <c r="D3878" i="15"/>
  <c r="D3879" i="15"/>
  <c r="D3880" i="15"/>
  <c r="D3881" i="15"/>
  <c r="D3882" i="15"/>
  <c r="D3883" i="15"/>
  <c r="D3884" i="15"/>
  <c r="D3885" i="15"/>
  <c r="D3886" i="15"/>
  <c r="D3887" i="15"/>
  <c r="D3888" i="15"/>
  <c r="D3889" i="15"/>
  <c r="D3890" i="15"/>
  <c r="D3891" i="15"/>
  <c r="D3892" i="15"/>
  <c r="D3893" i="15"/>
  <c r="D3894" i="15"/>
  <c r="D3895" i="15"/>
  <c r="D3896" i="15"/>
  <c r="D3897" i="15"/>
  <c r="D3898" i="15"/>
  <c r="D3899" i="15"/>
  <c r="D3900" i="15"/>
  <c r="D3901" i="15"/>
  <c r="D3902" i="15"/>
  <c r="D3903" i="15"/>
  <c r="D3904" i="15"/>
  <c r="D3905" i="15"/>
  <c r="D3906" i="15"/>
  <c r="D3907" i="15"/>
  <c r="D3908" i="15"/>
  <c r="D3909" i="15"/>
  <c r="D3910" i="15"/>
  <c r="D3911" i="15"/>
  <c r="D3912" i="15"/>
  <c r="D3913" i="15"/>
  <c r="D3914" i="15"/>
  <c r="D3915" i="15"/>
  <c r="D3916" i="15"/>
  <c r="D3917" i="15"/>
  <c r="D3918" i="15"/>
  <c r="D3919" i="15"/>
  <c r="D3920" i="15"/>
  <c r="D3921" i="15"/>
  <c r="D3922" i="15"/>
  <c r="D3923" i="15"/>
  <c r="D3924" i="15"/>
  <c r="D3925" i="15"/>
  <c r="D3926" i="15"/>
  <c r="D3927" i="15"/>
  <c r="D3928" i="15"/>
  <c r="D3929" i="15"/>
  <c r="D3930" i="15"/>
  <c r="D3931" i="15"/>
  <c r="D3932" i="15"/>
  <c r="D3933" i="15"/>
  <c r="D3934" i="15"/>
  <c r="D3935" i="15"/>
  <c r="D3936" i="15"/>
  <c r="D3937" i="15"/>
  <c r="D3938" i="15"/>
  <c r="D3939" i="15"/>
  <c r="D3940" i="15"/>
  <c r="D3941" i="15"/>
  <c r="D3942" i="15"/>
  <c r="D3943" i="15"/>
  <c r="D3944" i="15"/>
  <c r="D3945" i="15"/>
  <c r="D3946" i="15"/>
  <c r="D3947" i="15"/>
  <c r="D3948" i="15"/>
  <c r="D3949" i="15"/>
  <c r="D3950" i="15"/>
  <c r="D3951" i="15"/>
  <c r="D3952" i="15"/>
  <c r="D3953" i="15"/>
  <c r="D3954" i="15"/>
  <c r="D3955" i="15"/>
  <c r="D3956" i="15"/>
  <c r="D3957" i="15"/>
  <c r="D3958" i="15"/>
  <c r="D3959" i="15"/>
  <c r="D3960" i="15"/>
  <c r="D3961" i="15"/>
  <c r="D3962" i="15"/>
  <c r="D3963" i="15"/>
  <c r="D3964" i="15"/>
  <c r="D3965" i="15"/>
  <c r="D3966" i="15"/>
  <c r="D3967" i="15"/>
  <c r="D3968" i="15"/>
  <c r="D3969" i="15"/>
  <c r="D3970" i="15"/>
  <c r="D3971" i="15"/>
  <c r="D3972" i="15"/>
  <c r="D3973" i="15"/>
  <c r="D3974" i="15"/>
  <c r="D3975" i="15"/>
  <c r="D3976" i="15"/>
  <c r="D3977" i="15"/>
  <c r="D3978" i="15"/>
  <c r="D3979" i="15"/>
  <c r="D3980" i="15"/>
  <c r="D3981" i="15"/>
  <c r="D3982" i="15"/>
  <c r="D3983" i="15"/>
  <c r="D3984" i="15"/>
  <c r="D3985" i="15"/>
  <c r="D3986" i="15"/>
  <c r="D3987" i="15"/>
  <c r="D3988" i="15"/>
  <c r="D3989" i="15"/>
  <c r="D3990" i="15"/>
  <c r="D3991" i="15"/>
  <c r="D3992" i="15"/>
  <c r="D3993" i="15"/>
  <c r="D3994" i="15"/>
  <c r="D3995" i="15"/>
  <c r="D3996" i="15"/>
  <c r="D3997" i="15"/>
  <c r="D3998" i="15"/>
  <c r="D3999" i="15"/>
  <c r="D4000" i="15"/>
  <c r="D4001" i="15"/>
  <c r="D4002" i="15"/>
  <c r="D4003" i="15"/>
  <c r="D4004" i="15"/>
  <c r="D4005" i="15"/>
  <c r="D4006" i="15"/>
  <c r="D4007" i="15"/>
  <c r="D4008" i="15"/>
  <c r="D4009" i="15"/>
  <c r="D4010" i="15"/>
  <c r="D4011" i="15"/>
  <c r="D4012" i="15"/>
  <c r="D4013" i="15"/>
  <c r="D4014" i="15"/>
  <c r="D4015" i="15"/>
  <c r="D4016" i="15"/>
  <c r="D4017" i="15"/>
  <c r="D4018" i="15"/>
  <c r="D4019" i="15"/>
  <c r="D4020" i="15"/>
  <c r="D4021" i="15"/>
  <c r="D4022" i="15"/>
  <c r="D4023" i="15"/>
  <c r="D4024" i="15"/>
  <c r="D4025" i="15"/>
  <c r="D4026" i="15"/>
  <c r="D4027" i="15"/>
  <c r="D4028" i="15"/>
  <c r="D4029" i="15"/>
  <c r="D4030" i="15"/>
  <c r="D4031" i="15"/>
  <c r="D4032" i="15"/>
  <c r="D4033" i="15"/>
  <c r="D4034" i="15"/>
  <c r="D4035" i="15"/>
  <c r="D4036" i="15"/>
  <c r="D4037" i="15"/>
  <c r="D4038" i="15"/>
  <c r="D4039" i="15"/>
  <c r="D4040" i="15"/>
  <c r="D4041" i="15"/>
  <c r="D4042" i="15"/>
  <c r="D4043" i="15"/>
  <c r="D4044" i="15"/>
  <c r="D4045" i="15"/>
  <c r="D4046" i="15"/>
  <c r="D4047" i="15"/>
  <c r="D4048" i="15"/>
  <c r="D4049" i="15"/>
  <c r="D4050" i="15"/>
  <c r="D4051" i="15"/>
  <c r="D4052" i="15"/>
  <c r="D4053" i="15"/>
  <c r="D4054" i="15"/>
  <c r="D4055" i="15"/>
  <c r="D4056" i="15"/>
  <c r="D4057" i="15"/>
  <c r="D4058" i="15"/>
  <c r="D4059" i="15"/>
  <c r="D4060" i="15"/>
  <c r="D4061" i="15"/>
  <c r="D4062" i="15"/>
  <c r="D4063" i="15"/>
  <c r="D4064" i="15"/>
  <c r="D4065" i="15"/>
  <c r="D4066" i="15"/>
  <c r="D4067" i="15"/>
  <c r="D4068" i="15"/>
  <c r="D4069" i="15"/>
  <c r="D4070" i="15"/>
  <c r="D4071" i="15"/>
  <c r="D4072" i="15"/>
  <c r="D4073" i="15"/>
  <c r="D4074" i="15"/>
  <c r="D4075" i="15"/>
  <c r="D4076" i="15"/>
  <c r="D4077" i="15"/>
  <c r="D4078" i="15"/>
  <c r="D4079" i="15"/>
  <c r="D4080" i="15"/>
  <c r="D4081" i="15"/>
  <c r="D4082" i="15"/>
  <c r="D4083" i="15"/>
  <c r="D4084" i="15"/>
  <c r="D4085" i="15"/>
  <c r="D4086" i="15"/>
  <c r="D4087" i="15"/>
  <c r="D4088" i="15"/>
  <c r="D4089" i="15"/>
  <c r="D4090" i="15"/>
  <c r="D4091" i="15"/>
  <c r="D4092" i="15"/>
  <c r="D4093" i="15"/>
  <c r="D4094" i="15"/>
  <c r="D4095" i="15"/>
  <c r="D4096" i="15"/>
  <c r="D4097" i="15"/>
  <c r="D4098" i="15"/>
  <c r="D4099" i="15"/>
  <c r="D4100" i="15"/>
  <c r="D4101" i="15"/>
  <c r="D4102" i="15"/>
  <c r="D4103" i="15"/>
  <c r="D4104" i="15"/>
  <c r="D4105" i="15"/>
  <c r="D4106" i="15"/>
  <c r="D4107" i="15"/>
  <c r="D4108" i="15"/>
  <c r="D4109" i="15"/>
  <c r="D4110" i="15"/>
  <c r="D4111" i="15"/>
  <c r="D4112" i="15"/>
  <c r="D4113" i="15"/>
  <c r="D4114" i="15"/>
  <c r="D4115" i="15"/>
  <c r="D4116" i="15"/>
  <c r="D4117" i="15"/>
  <c r="D4118" i="15"/>
  <c r="D4119" i="15"/>
  <c r="D4120" i="15"/>
  <c r="D4121" i="15"/>
  <c r="D4122" i="15"/>
  <c r="D4123" i="15"/>
  <c r="D4124" i="15"/>
  <c r="D4125" i="15"/>
  <c r="D4126" i="15"/>
  <c r="D4127" i="15"/>
  <c r="D4128" i="15"/>
  <c r="D4129" i="15"/>
  <c r="D4130" i="15"/>
  <c r="D4131" i="15"/>
  <c r="D4132" i="15"/>
  <c r="D4133" i="15"/>
  <c r="D4134" i="15"/>
  <c r="D4135" i="15"/>
  <c r="D4136" i="15"/>
  <c r="D4137" i="15"/>
  <c r="D4138" i="15"/>
  <c r="D4139" i="15"/>
  <c r="D4140" i="15"/>
  <c r="D4141" i="15"/>
  <c r="D4142" i="15"/>
  <c r="D4143" i="15"/>
  <c r="D4144" i="15"/>
  <c r="D4145" i="15"/>
  <c r="D4146" i="15"/>
  <c r="D4147" i="15"/>
  <c r="D4148" i="15"/>
  <c r="D4149" i="15"/>
  <c r="D4150" i="15"/>
  <c r="D4151" i="15"/>
  <c r="D4152" i="15"/>
  <c r="D4153" i="15"/>
  <c r="D4154" i="15"/>
  <c r="D4155" i="15"/>
  <c r="D4156" i="15"/>
  <c r="D4157" i="15"/>
  <c r="D4158" i="15"/>
  <c r="D4159" i="15"/>
  <c r="D4160" i="15"/>
  <c r="D4161" i="15"/>
  <c r="D4162" i="15"/>
  <c r="D4163" i="15"/>
  <c r="D4164" i="15"/>
  <c r="D4165" i="15"/>
  <c r="D4166" i="15"/>
  <c r="D4167" i="15"/>
  <c r="D4168" i="15"/>
  <c r="D4169" i="15"/>
  <c r="D4170" i="15"/>
  <c r="D4171" i="15"/>
  <c r="D4172" i="15"/>
  <c r="D4173" i="15"/>
  <c r="D4174" i="15"/>
  <c r="D4175" i="15"/>
  <c r="D4176" i="15"/>
  <c r="D4177" i="15"/>
  <c r="D4178" i="15"/>
  <c r="D4179" i="15"/>
  <c r="D4180" i="15"/>
  <c r="D4181" i="15"/>
  <c r="D4182" i="15"/>
  <c r="D4183" i="15"/>
  <c r="D4184" i="15"/>
  <c r="D4185" i="15"/>
  <c r="D4186" i="15"/>
  <c r="D4187" i="15"/>
  <c r="D4188" i="15"/>
  <c r="D4189" i="15"/>
  <c r="D4190" i="15"/>
  <c r="D4191" i="15"/>
  <c r="D4192" i="15"/>
  <c r="D4193" i="15"/>
  <c r="D4194" i="15"/>
  <c r="D4195" i="15"/>
  <c r="D4196" i="15"/>
  <c r="D4197" i="15"/>
  <c r="D4198" i="15"/>
  <c r="D4199" i="15"/>
  <c r="D4200" i="15"/>
  <c r="D4201" i="15"/>
  <c r="D4202" i="15"/>
  <c r="D4203" i="15"/>
  <c r="D4204" i="15"/>
  <c r="D4205" i="15"/>
  <c r="D4206" i="15"/>
  <c r="D4207" i="15"/>
  <c r="D4208" i="15"/>
  <c r="D4209" i="15"/>
  <c r="D4210" i="15"/>
  <c r="D4211" i="15"/>
  <c r="D4212" i="15"/>
  <c r="D4213" i="15"/>
  <c r="D4214" i="15"/>
  <c r="D4215" i="15"/>
  <c r="D4216" i="15"/>
  <c r="D4217" i="15"/>
  <c r="D4218" i="15"/>
  <c r="D4219" i="15"/>
  <c r="D4220" i="15"/>
  <c r="D4221" i="15"/>
  <c r="D4222" i="15"/>
  <c r="D4223" i="15"/>
  <c r="D4224" i="15"/>
  <c r="D4225" i="15"/>
  <c r="D4226" i="15"/>
  <c r="D4227" i="15"/>
  <c r="D4228" i="15"/>
  <c r="D4229" i="15"/>
  <c r="D4230" i="15"/>
  <c r="D4231" i="15"/>
  <c r="D4232" i="15"/>
  <c r="D4233" i="15"/>
  <c r="D4234" i="15"/>
  <c r="D4235" i="15"/>
  <c r="D4236" i="15"/>
  <c r="D4237" i="15"/>
  <c r="D4238" i="15"/>
  <c r="D4239" i="15"/>
  <c r="D4240" i="15"/>
  <c r="D4241" i="15"/>
  <c r="D4242" i="15"/>
  <c r="D4243" i="15"/>
  <c r="D4244" i="15"/>
  <c r="D4245" i="15"/>
  <c r="D4246" i="15"/>
  <c r="D4247" i="15"/>
  <c r="D4248" i="15"/>
  <c r="D4249" i="15"/>
  <c r="D4250" i="15"/>
  <c r="D4251" i="15"/>
  <c r="D4252" i="15"/>
  <c r="D4253" i="15"/>
  <c r="D4254" i="15"/>
  <c r="D4255" i="15"/>
  <c r="D4256" i="15"/>
  <c r="D4257" i="15"/>
  <c r="D4258" i="15"/>
  <c r="D4259" i="15"/>
  <c r="D4260" i="15"/>
  <c r="D4261" i="15"/>
  <c r="D4262" i="15"/>
  <c r="D4263" i="15"/>
  <c r="D4264" i="15"/>
  <c r="D4265" i="15"/>
  <c r="D4266" i="15"/>
  <c r="D4267" i="15"/>
  <c r="D4268" i="15"/>
  <c r="D4269" i="15"/>
  <c r="D4270" i="15"/>
  <c r="D4271" i="15"/>
  <c r="D4272" i="15"/>
  <c r="D4273" i="15"/>
  <c r="D4274" i="15"/>
  <c r="D4275" i="15"/>
  <c r="D4276" i="15"/>
  <c r="D4277" i="15"/>
  <c r="D4278" i="15"/>
  <c r="D4279" i="15"/>
  <c r="D4280" i="15"/>
  <c r="D4281" i="15"/>
  <c r="D4282" i="15"/>
  <c r="D4283" i="15"/>
  <c r="D4284" i="15"/>
  <c r="D4285" i="15"/>
  <c r="D4286" i="15"/>
  <c r="D4287" i="15"/>
  <c r="D4288" i="15"/>
  <c r="D4289" i="15"/>
  <c r="D4290" i="15"/>
  <c r="D4291" i="15"/>
  <c r="D4292" i="15"/>
  <c r="D4293" i="15"/>
  <c r="D4294" i="15"/>
  <c r="D4295" i="15"/>
  <c r="D4296" i="15"/>
  <c r="D4297" i="15"/>
  <c r="D4298" i="15"/>
  <c r="D4299" i="15"/>
  <c r="D4300" i="15"/>
  <c r="D4301" i="15"/>
  <c r="D4302" i="15"/>
  <c r="D4303" i="15"/>
  <c r="D4304" i="15"/>
  <c r="D4305" i="15"/>
  <c r="D4306" i="15"/>
  <c r="D4307" i="15"/>
  <c r="D4308" i="15"/>
  <c r="D4309" i="15"/>
  <c r="D4310" i="15"/>
  <c r="D4311" i="15"/>
  <c r="D4312" i="15"/>
  <c r="D4313" i="15"/>
  <c r="D4314" i="15"/>
  <c r="D4315" i="15"/>
  <c r="D4316" i="15"/>
  <c r="D4317" i="15"/>
  <c r="D4318" i="15"/>
  <c r="D4319" i="15"/>
  <c r="D4320" i="15"/>
  <c r="D4321" i="15"/>
  <c r="D4322" i="15"/>
  <c r="D4323" i="15"/>
  <c r="D4324" i="15"/>
  <c r="D4325" i="15"/>
  <c r="D4326" i="15"/>
  <c r="D4327" i="15"/>
  <c r="D4328" i="15"/>
  <c r="D4329" i="15"/>
  <c r="D4330" i="15"/>
  <c r="D4331" i="15"/>
  <c r="D4332" i="15"/>
  <c r="D4333" i="15"/>
  <c r="D4334" i="15"/>
  <c r="D4335" i="15"/>
  <c r="D4336" i="15"/>
  <c r="D4337" i="15"/>
  <c r="D4338" i="15"/>
  <c r="D4339" i="15"/>
  <c r="D4340" i="15"/>
  <c r="D4341" i="15"/>
  <c r="D4342" i="15"/>
  <c r="D4343" i="15"/>
  <c r="D4344" i="15"/>
  <c r="D4345" i="15"/>
  <c r="D4346" i="15"/>
  <c r="D4347" i="15"/>
  <c r="D4348" i="15"/>
  <c r="D4349" i="15"/>
  <c r="D4350" i="15"/>
  <c r="D4351" i="15"/>
  <c r="D4352" i="15"/>
  <c r="D4353" i="15"/>
  <c r="D4354" i="15"/>
  <c r="D4355" i="15"/>
  <c r="D4356" i="15"/>
  <c r="D4357" i="15"/>
  <c r="D4358" i="15"/>
  <c r="D4359" i="15"/>
  <c r="D4360" i="15"/>
  <c r="D4361" i="15"/>
  <c r="D4362" i="15"/>
  <c r="D4363" i="15"/>
  <c r="D4364" i="15"/>
  <c r="D4365" i="15"/>
  <c r="D4366" i="15"/>
  <c r="D4367" i="15"/>
  <c r="D4368" i="15"/>
  <c r="D4369" i="15"/>
  <c r="D4370" i="15"/>
  <c r="D4371" i="15"/>
  <c r="D4372" i="15"/>
  <c r="D4373" i="15"/>
  <c r="D4374" i="15"/>
  <c r="D4375" i="15"/>
  <c r="D4376" i="15"/>
  <c r="D4377" i="15"/>
  <c r="D4378" i="15"/>
  <c r="D4379" i="15"/>
  <c r="D4380" i="15"/>
  <c r="D4381" i="15"/>
  <c r="D4382" i="15"/>
  <c r="D4383" i="15"/>
  <c r="D4384" i="15"/>
  <c r="D4385" i="15"/>
  <c r="D4386" i="15"/>
  <c r="D4387" i="15"/>
  <c r="D4388" i="15"/>
  <c r="D4389" i="15"/>
  <c r="D4390" i="15"/>
  <c r="D4391" i="15"/>
  <c r="D4392" i="15"/>
  <c r="D4393" i="15"/>
  <c r="D4394" i="15"/>
  <c r="D4395" i="15"/>
  <c r="D4396" i="15"/>
  <c r="D4397" i="15"/>
  <c r="D4398" i="15"/>
  <c r="D4399" i="15"/>
  <c r="D4400" i="15"/>
  <c r="D4401" i="15"/>
  <c r="D4402" i="15"/>
  <c r="D4403" i="15"/>
  <c r="D4404" i="15"/>
  <c r="D4405" i="15"/>
  <c r="D4406" i="15"/>
  <c r="D4407" i="15"/>
  <c r="D4408" i="15"/>
  <c r="D4409" i="15"/>
  <c r="D4410" i="15"/>
  <c r="D4411" i="15"/>
  <c r="D4412" i="15"/>
  <c r="D4413" i="15"/>
  <c r="D4414" i="15"/>
  <c r="D4415" i="15"/>
  <c r="D4416" i="15"/>
  <c r="D4417" i="15"/>
  <c r="D4418" i="15"/>
  <c r="D4419" i="15"/>
  <c r="D4420" i="15"/>
  <c r="D4421" i="15"/>
  <c r="D4422" i="15"/>
  <c r="D4423" i="15"/>
  <c r="D4424" i="15"/>
  <c r="D4425" i="15"/>
  <c r="D4426" i="15"/>
  <c r="D4427" i="15"/>
  <c r="D4428" i="15"/>
  <c r="D4429" i="15"/>
  <c r="D4430" i="15"/>
  <c r="D4431" i="15"/>
  <c r="D4432" i="15"/>
  <c r="D4433" i="15"/>
  <c r="D4434" i="15"/>
  <c r="D4435" i="15"/>
  <c r="D4436" i="15"/>
  <c r="D4437" i="15"/>
  <c r="D4438" i="15"/>
  <c r="D4439" i="15"/>
  <c r="D4440" i="15"/>
  <c r="D4441" i="15"/>
  <c r="D4442" i="15"/>
  <c r="D4443" i="15"/>
  <c r="D4444" i="15"/>
  <c r="D4445" i="15"/>
  <c r="D4446" i="15"/>
  <c r="D4447" i="15"/>
  <c r="D4448" i="15"/>
  <c r="D4449" i="15"/>
  <c r="D4450" i="15"/>
  <c r="D4451" i="15"/>
  <c r="D4452" i="15"/>
  <c r="D4453" i="15"/>
  <c r="D4454" i="15"/>
  <c r="D4455" i="15"/>
  <c r="D4456" i="15"/>
  <c r="D4457" i="15"/>
  <c r="D4458" i="15"/>
  <c r="D4459" i="15"/>
  <c r="D4460" i="15"/>
  <c r="D4461" i="15"/>
  <c r="D4462" i="15"/>
  <c r="D4463" i="15"/>
  <c r="D4464" i="15"/>
  <c r="D4465" i="15"/>
  <c r="D4466" i="15"/>
  <c r="D4467" i="15"/>
  <c r="D4468" i="15"/>
  <c r="D4469" i="15"/>
  <c r="D4470" i="15"/>
  <c r="D4471" i="15"/>
  <c r="D4472" i="15"/>
  <c r="D4473" i="15"/>
  <c r="D4474" i="15"/>
  <c r="D4475" i="15"/>
  <c r="D4476" i="15"/>
  <c r="D4477" i="15"/>
  <c r="D4478" i="15"/>
  <c r="D4479" i="15"/>
  <c r="D4480" i="15"/>
  <c r="D4481" i="15"/>
  <c r="D4482" i="15"/>
  <c r="D4483" i="15"/>
  <c r="D4484" i="15"/>
  <c r="D4485" i="15"/>
  <c r="D4486" i="15"/>
  <c r="D4487" i="15"/>
  <c r="D4488" i="15"/>
  <c r="D4489" i="15"/>
  <c r="D4490" i="15"/>
  <c r="D4491" i="15"/>
  <c r="D4492" i="15"/>
  <c r="D4493" i="15"/>
  <c r="D4494" i="15"/>
  <c r="D4495" i="15"/>
  <c r="D4496" i="15"/>
  <c r="D4497" i="15"/>
  <c r="D4498" i="15"/>
  <c r="D4499" i="15"/>
  <c r="D4500" i="15"/>
  <c r="D4501" i="15"/>
  <c r="D4502" i="15"/>
  <c r="D4503" i="15"/>
  <c r="D4504" i="15"/>
  <c r="D4505" i="15"/>
  <c r="D4506" i="15"/>
  <c r="D4507" i="15"/>
  <c r="D4508" i="15"/>
  <c r="D4509" i="15"/>
  <c r="D4510" i="15"/>
  <c r="D4511" i="15"/>
  <c r="D4512" i="15"/>
  <c r="D4513" i="15"/>
  <c r="D4514" i="15"/>
  <c r="D4515" i="15"/>
  <c r="D4516" i="15"/>
  <c r="D4517" i="15"/>
  <c r="D4518" i="15"/>
  <c r="D4519" i="15"/>
  <c r="D4520" i="15"/>
  <c r="D4521" i="15"/>
  <c r="D4522" i="15"/>
  <c r="D4523" i="15"/>
  <c r="D4524" i="15"/>
  <c r="D4525" i="15"/>
  <c r="D4526" i="15"/>
  <c r="D4527" i="15"/>
  <c r="D4528" i="15"/>
  <c r="D4529" i="15"/>
  <c r="D4530" i="15"/>
  <c r="D4531" i="15"/>
  <c r="D4532" i="15"/>
  <c r="D4533" i="15"/>
  <c r="D4534" i="15"/>
  <c r="D4535" i="15"/>
  <c r="D4536" i="15"/>
  <c r="D4537" i="15"/>
  <c r="D4538" i="15"/>
  <c r="D4539" i="15"/>
  <c r="D4540" i="15"/>
  <c r="D4541" i="15"/>
  <c r="D4542" i="15"/>
  <c r="D4543" i="15"/>
  <c r="D4544" i="15"/>
  <c r="D4545" i="15"/>
  <c r="D4546" i="15"/>
  <c r="D4547" i="15"/>
  <c r="D4548" i="15"/>
  <c r="D4549" i="15"/>
  <c r="D4550" i="15"/>
  <c r="D4551" i="15"/>
  <c r="D4552" i="15"/>
  <c r="D4553" i="15"/>
  <c r="D4554" i="15"/>
  <c r="D4555" i="15"/>
  <c r="D4556" i="15"/>
  <c r="D4557" i="15"/>
  <c r="D4558" i="15"/>
  <c r="D4559" i="15"/>
  <c r="D4560" i="15"/>
  <c r="D4561" i="15"/>
  <c r="D4562" i="15"/>
  <c r="D4563" i="15"/>
  <c r="D4564" i="15"/>
  <c r="D4565" i="15"/>
  <c r="D4566" i="15"/>
  <c r="D4567" i="15"/>
  <c r="D4568" i="15"/>
  <c r="D4569" i="15"/>
  <c r="D4570" i="15"/>
  <c r="D4571" i="15"/>
  <c r="D4572" i="15"/>
  <c r="D4573" i="15"/>
  <c r="D4574" i="15"/>
  <c r="D4575" i="15"/>
  <c r="D4576" i="15"/>
  <c r="D4577" i="15"/>
  <c r="D4578" i="15"/>
  <c r="D4579" i="15"/>
  <c r="D4580" i="15"/>
  <c r="D4581" i="15"/>
  <c r="D4582" i="15"/>
  <c r="D4583" i="15"/>
  <c r="D4584" i="15"/>
  <c r="D4585" i="15"/>
  <c r="D4586" i="15"/>
  <c r="D4587" i="15"/>
  <c r="D4588" i="15"/>
  <c r="D4589" i="15"/>
  <c r="D4590" i="15"/>
  <c r="D4591" i="15"/>
  <c r="D4592" i="15"/>
  <c r="D4593" i="15"/>
  <c r="D4594" i="15"/>
  <c r="D4595" i="15"/>
  <c r="D4596" i="15"/>
  <c r="D4597" i="15"/>
  <c r="D4598" i="15"/>
  <c r="D4599" i="15"/>
  <c r="D4600" i="15"/>
  <c r="D4601" i="15"/>
  <c r="D4602" i="15"/>
  <c r="D4603" i="15"/>
  <c r="D4604" i="15"/>
  <c r="D4605" i="15"/>
  <c r="D4606" i="15"/>
  <c r="D4607" i="15"/>
  <c r="D4608" i="15"/>
  <c r="D4609" i="15"/>
  <c r="D4610" i="15"/>
  <c r="D4611" i="15"/>
  <c r="D4612" i="15"/>
  <c r="D4613" i="15"/>
  <c r="D4614" i="15"/>
  <c r="D4615" i="15"/>
  <c r="D4616" i="15"/>
  <c r="D4617" i="15"/>
  <c r="D4618" i="15"/>
  <c r="D4619" i="15"/>
  <c r="D4620" i="15"/>
  <c r="D4621" i="15"/>
  <c r="D4622" i="15"/>
  <c r="D4623" i="15"/>
  <c r="D4624" i="15"/>
  <c r="D4625" i="15"/>
  <c r="D4626" i="15"/>
  <c r="D4627" i="15"/>
  <c r="D4628" i="15"/>
  <c r="D4629" i="15"/>
  <c r="D4630" i="15"/>
  <c r="D4631" i="15"/>
  <c r="D4632" i="15"/>
  <c r="D4633" i="15"/>
  <c r="D4634" i="15"/>
  <c r="D4635" i="15"/>
  <c r="D4636" i="15"/>
  <c r="D4637" i="15"/>
  <c r="D4638" i="15"/>
  <c r="D4639" i="15"/>
  <c r="D4640" i="15"/>
  <c r="D4641" i="15"/>
  <c r="D4642" i="15"/>
  <c r="D4643" i="15"/>
  <c r="D4644" i="15"/>
  <c r="D4645" i="15"/>
  <c r="D4646" i="15"/>
  <c r="D4647" i="15"/>
  <c r="D4648" i="15"/>
  <c r="D4649" i="15"/>
  <c r="D4650" i="15"/>
  <c r="D4651" i="15"/>
  <c r="D4652" i="15"/>
  <c r="D4653" i="15"/>
  <c r="D4654" i="15"/>
  <c r="D4655" i="15"/>
  <c r="D4656" i="15"/>
  <c r="D4657" i="15"/>
  <c r="D4658" i="15"/>
  <c r="D4659" i="15"/>
  <c r="D4660" i="15"/>
  <c r="D4661" i="15"/>
  <c r="D4662" i="15"/>
  <c r="D4663" i="15"/>
  <c r="D4664" i="15"/>
  <c r="D4665" i="15"/>
  <c r="D4666" i="15"/>
  <c r="D4667" i="15"/>
  <c r="D4668" i="15"/>
  <c r="D4669" i="15"/>
  <c r="D4670" i="15"/>
  <c r="D4671" i="15"/>
  <c r="D4672" i="15"/>
  <c r="D4673" i="15"/>
  <c r="D4674" i="15"/>
  <c r="D4675" i="15"/>
  <c r="D4676" i="15"/>
  <c r="D4677" i="15"/>
  <c r="D4678" i="15"/>
  <c r="D4679" i="15"/>
  <c r="D4680" i="15"/>
  <c r="D4681" i="15"/>
  <c r="D4682" i="15"/>
  <c r="D4683" i="15"/>
  <c r="D4684" i="15"/>
  <c r="D4685" i="15"/>
  <c r="D4686" i="15"/>
  <c r="D4687" i="15"/>
  <c r="D4688" i="15"/>
  <c r="D4689" i="15"/>
  <c r="D4690" i="15"/>
  <c r="D4691" i="15"/>
  <c r="D4692" i="15"/>
  <c r="D4693" i="15"/>
  <c r="D4694" i="15"/>
  <c r="D4695" i="15"/>
  <c r="D4696" i="15"/>
  <c r="D4697" i="15"/>
  <c r="D4698" i="15"/>
  <c r="D4699" i="15"/>
  <c r="D4700" i="15"/>
  <c r="D4701" i="15"/>
  <c r="D4702" i="15"/>
  <c r="D4703" i="15"/>
  <c r="D4704" i="15"/>
  <c r="D4705" i="15"/>
  <c r="D4706" i="15"/>
  <c r="D4707" i="15"/>
  <c r="D4708" i="15"/>
  <c r="D4709" i="15"/>
  <c r="D4710" i="15"/>
  <c r="D4711" i="15"/>
  <c r="D4712" i="15"/>
  <c r="D4713" i="15"/>
  <c r="D4714" i="15"/>
  <c r="D4715" i="15"/>
  <c r="D4716" i="15"/>
  <c r="D4717" i="15"/>
  <c r="D4718" i="15"/>
  <c r="D4719" i="15"/>
  <c r="D4720" i="15"/>
  <c r="D4721" i="15"/>
  <c r="D4722" i="15"/>
  <c r="D4723" i="15"/>
  <c r="D4724" i="15"/>
  <c r="D4725" i="15"/>
  <c r="D4726" i="15"/>
  <c r="D4727" i="15"/>
  <c r="D4728" i="15"/>
  <c r="D4729" i="15"/>
  <c r="D4730" i="15"/>
  <c r="D4731" i="15"/>
  <c r="D4732" i="15"/>
  <c r="D4733" i="15"/>
  <c r="D4734" i="15"/>
  <c r="D4735" i="15"/>
  <c r="D4736" i="15"/>
  <c r="D4737" i="15"/>
  <c r="D4738" i="15"/>
  <c r="D4739" i="15"/>
  <c r="D4740" i="15"/>
  <c r="D4741" i="15"/>
  <c r="D4742" i="15"/>
  <c r="D4743" i="15"/>
  <c r="D4744" i="15"/>
  <c r="D4745" i="15"/>
  <c r="D4746" i="15"/>
  <c r="D4747" i="15"/>
  <c r="D4748" i="15"/>
  <c r="D4749" i="15"/>
  <c r="D4750" i="15"/>
  <c r="D4751" i="15"/>
  <c r="D4752" i="15"/>
  <c r="D4753" i="15"/>
  <c r="D4754" i="15"/>
  <c r="D4755" i="15"/>
  <c r="D4756" i="15"/>
  <c r="D4757" i="15"/>
  <c r="D4758" i="15"/>
  <c r="D4759" i="15"/>
  <c r="D4760" i="15"/>
  <c r="D4761" i="15"/>
  <c r="D4762" i="15"/>
  <c r="D4763" i="15"/>
  <c r="D4764" i="15"/>
  <c r="D4765" i="15"/>
  <c r="D4766" i="15"/>
  <c r="D4767" i="15"/>
  <c r="D4768" i="15"/>
  <c r="D4769" i="15"/>
  <c r="D4770" i="15"/>
  <c r="D4771" i="15"/>
  <c r="D4772" i="15"/>
  <c r="D4773" i="15"/>
  <c r="D4774" i="15"/>
  <c r="D4775" i="15"/>
  <c r="D4776" i="15"/>
  <c r="D4777" i="15"/>
  <c r="D4778" i="15"/>
  <c r="D4779" i="15"/>
  <c r="D4780" i="15"/>
  <c r="D4781" i="15"/>
  <c r="D4782" i="15"/>
  <c r="D4783" i="15"/>
  <c r="D4784" i="15"/>
  <c r="D4785" i="15"/>
  <c r="D4786" i="15"/>
  <c r="D4787" i="15"/>
  <c r="D4788" i="15"/>
  <c r="D4789" i="15"/>
  <c r="D4790" i="15"/>
  <c r="D4791" i="15"/>
  <c r="D4792" i="15"/>
  <c r="D4793" i="15"/>
  <c r="D4794" i="15"/>
  <c r="D4795" i="15"/>
  <c r="D4796" i="15"/>
  <c r="D4797" i="15"/>
  <c r="D4798" i="15"/>
  <c r="D4799" i="15"/>
  <c r="D4800" i="15"/>
  <c r="D4801" i="15"/>
  <c r="D4802" i="15"/>
  <c r="D4803" i="15"/>
  <c r="D4804" i="15"/>
  <c r="D4805" i="15"/>
  <c r="D4806" i="15"/>
  <c r="D4807" i="15"/>
  <c r="D4808" i="15"/>
  <c r="D4809" i="15"/>
  <c r="D4810" i="15"/>
  <c r="D4811" i="15"/>
  <c r="D4812" i="15"/>
  <c r="D4813" i="15"/>
  <c r="D4814" i="15"/>
  <c r="D4815" i="15"/>
  <c r="D4816" i="15"/>
  <c r="D4817" i="15"/>
  <c r="D4818" i="15"/>
  <c r="D4819" i="15"/>
  <c r="D4820" i="15"/>
  <c r="D4821" i="15"/>
  <c r="D4822" i="15"/>
  <c r="D4823" i="15"/>
  <c r="D4824" i="15"/>
  <c r="D4825" i="15"/>
  <c r="D4826" i="15"/>
  <c r="D4827" i="15"/>
  <c r="D4828" i="15"/>
  <c r="D4829" i="15"/>
  <c r="D4830" i="15"/>
  <c r="D4831" i="15"/>
  <c r="D4832" i="15"/>
  <c r="D4833" i="15"/>
  <c r="D4834" i="15"/>
  <c r="D4835" i="15"/>
  <c r="D4836" i="15"/>
  <c r="D4837" i="15"/>
  <c r="D4838" i="15"/>
  <c r="D4839" i="15"/>
  <c r="D4840" i="15"/>
  <c r="D4841" i="15"/>
  <c r="D4842" i="15"/>
  <c r="D4843" i="15"/>
  <c r="D4844" i="15"/>
  <c r="D4845" i="15"/>
  <c r="D4846" i="15"/>
  <c r="D4847" i="15"/>
  <c r="D4848" i="15"/>
  <c r="D4849" i="15"/>
  <c r="D4850" i="15"/>
  <c r="D4851" i="15"/>
  <c r="D4852" i="15"/>
  <c r="D4853" i="15"/>
  <c r="D4854" i="15"/>
  <c r="D4855" i="15"/>
  <c r="D4856" i="15"/>
  <c r="D4857" i="15"/>
  <c r="D4858" i="15"/>
  <c r="D4859" i="15"/>
  <c r="D4860" i="15"/>
  <c r="D4861" i="15"/>
  <c r="D4862" i="15"/>
  <c r="D4863" i="15"/>
  <c r="D4864" i="15"/>
  <c r="D4865" i="15"/>
  <c r="D4866" i="15"/>
  <c r="D4867" i="15"/>
  <c r="D4868" i="15"/>
  <c r="D4869" i="15"/>
  <c r="D4870" i="15"/>
  <c r="D4871" i="15"/>
  <c r="D4872" i="15"/>
  <c r="D4873" i="15"/>
  <c r="D4874" i="15"/>
  <c r="D4875" i="15"/>
  <c r="D4876" i="15"/>
  <c r="D4877" i="15"/>
  <c r="D4878" i="15"/>
  <c r="D4879" i="15"/>
  <c r="D4880" i="15"/>
  <c r="D4881" i="15"/>
  <c r="D4882" i="15"/>
  <c r="D4883" i="15"/>
  <c r="D4884" i="15"/>
  <c r="D4885" i="15"/>
  <c r="D4886" i="15"/>
  <c r="D4887" i="15"/>
  <c r="D4888" i="15"/>
  <c r="D4889" i="15"/>
  <c r="D4890" i="15"/>
  <c r="D4891" i="15"/>
  <c r="D4892" i="15"/>
  <c r="D4893" i="15"/>
  <c r="D4894" i="15"/>
  <c r="D4895" i="15"/>
  <c r="D4896" i="15"/>
  <c r="D4897" i="15"/>
  <c r="D4898" i="15"/>
  <c r="D4899" i="15"/>
  <c r="D4900" i="15"/>
  <c r="D4901" i="15"/>
  <c r="D4902" i="15"/>
  <c r="D4903" i="15"/>
  <c r="D4904" i="15"/>
  <c r="D4905" i="15"/>
  <c r="D4906" i="15"/>
  <c r="D4907" i="15"/>
  <c r="D4908" i="15"/>
  <c r="D4909" i="15"/>
  <c r="D4910" i="15"/>
  <c r="D4911" i="15"/>
  <c r="D4912" i="15"/>
  <c r="D4913" i="15"/>
  <c r="D4914" i="15"/>
  <c r="D4915" i="15"/>
  <c r="D4916" i="15"/>
  <c r="D4917" i="15"/>
  <c r="D4918" i="15"/>
  <c r="D4919" i="15"/>
  <c r="D4920" i="15"/>
  <c r="D4921" i="15"/>
  <c r="D4922" i="15"/>
  <c r="D4923" i="15"/>
  <c r="D4924" i="15"/>
  <c r="D4925" i="15"/>
  <c r="D4926" i="15"/>
  <c r="D4927" i="15"/>
  <c r="D4928" i="15"/>
  <c r="D4929" i="15"/>
  <c r="D4930" i="15"/>
  <c r="D4931" i="15"/>
  <c r="D4932" i="15"/>
  <c r="D4933" i="15"/>
  <c r="D4934" i="15"/>
  <c r="D4935" i="15"/>
  <c r="D4936" i="15"/>
  <c r="D4937" i="15"/>
  <c r="D4938" i="15"/>
  <c r="D4939" i="15"/>
  <c r="D4940" i="15"/>
  <c r="D4941" i="15"/>
  <c r="D4942" i="15"/>
  <c r="D4943" i="15"/>
  <c r="D4944" i="15"/>
  <c r="E3378" i="15"/>
  <c r="E3379" i="15"/>
  <c r="E3380" i="15"/>
  <c r="E3381" i="15"/>
  <c r="E3382" i="15"/>
  <c r="E3383" i="15"/>
  <c r="E3384" i="15"/>
  <c r="E3385" i="15"/>
  <c r="E3386" i="15"/>
  <c r="E3387" i="15"/>
  <c r="E3388" i="15"/>
  <c r="E3389" i="15"/>
  <c r="E3390" i="15"/>
  <c r="E3391" i="15"/>
  <c r="E3392" i="15"/>
  <c r="E3393" i="15"/>
  <c r="E3394" i="15"/>
  <c r="E3395" i="15"/>
  <c r="E3396" i="15"/>
  <c r="E3397" i="15"/>
  <c r="E3398" i="15"/>
  <c r="E3399" i="15"/>
  <c r="E3400" i="15"/>
  <c r="E3401" i="15"/>
  <c r="E3402" i="15"/>
  <c r="E3403" i="15"/>
  <c r="E3404" i="15"/>
  <c r="E3405" i="15"/>
  <c r="E3406" i="15"/>
  <c r="E3407" i="15"/>
  <c r="E3408" i="15"/>
  <c r="E3409" i="15"/>
  <c r="E3410" i="15"/>
  <c r="E3411" i="15"/>
  <c r="E3412" i="15"/>
  <c r="E3413" i="15"/>
  <c r="E3414" i="15"/>
  <c r="E3415" i="15"/>
  <c r="E3416" i="15"/>
  <c r="E3417" i="15"/>
  <c r="E3418" i="15"/>
  <c r="E3419" i="15"/>
  <c r="E3420" i="15"/>
  <c r="E3421" i="15"/>
  <c r="E3422" i="15"/>
  <c r="E3423" i="15"/>
  <c r="E3424" i="15"/>
  <c r="E3425" i="15"/>
  <c r="E3426" i="15"/>
  <c r="E3427" i="15"/>
  <c r="E3428" i="15"/>
  <c r="E3429" i="15"/>
  <c r="E3430" i="15"/>
  <c r="E3431" i="15"/>
  <c r="E3432" i="15"/>
  <c r="E3433" i="15"/>
  <c r="E3434" i="15"/>
  <c r="E3435" i="15"/>
  <c r="E3436" i="15"/>
  <c r="E3437" i="15"/>
  <c r="E3438" i="15"/>
  <c r="E3439" i="15"/>
  <c r="E3440" i="15"/>
  <c r="E3441" i="15"/>
  <c r="E3442" i="15"/>
  <c r="E3443" i="15"/>
  <c r="E3444" i="15"/>
  <c r="E3445" i="15"/>
  <c r="E3446" i="15"/>
  <c r="E3447" i="15"/>
  <c r="E3448" i="15"/>
  <c r="E3449" i="15"/>
  <c r="E3450" i="15"/>
  <c r="E3451" i="15"/>
  <c r="E3452" i="15"/>
  <c r="E3453" i="15"/>
  <c r="E3454" i="15"/>
  <c r="E3455" i="15"/>
  <c r="E3456" i="15"/>
  <c r="E3457" i="15"/>
  <c r="E3458" i="15"/>
  <c r="E3459" i="15"/>
  <c r="E3460" i="15"/>
  <c r="E3461" i="15"/>
  <c r="E3462" i="15"/>
  <c r="E3463" i="15"/>
  <c r="E3464" i="15"/>
  <c r="E3465" i="15"/>
  <c r="E3466" i="15"/>
  <c r="E3467" i="15"/>
  <c r="E3468" i="15"/>
  <c r="E3469" i="15"/>
  <c r="E3470" i="15"/>
  <c r="E3471" i="15"/>
  <c r="E3472" i="15"/>
  <c r="E3473" i="15"/>
  <c r="E3474" i="15"/>
  <c r="E3475" i="15"/>
  <c r="E3476" i="15"/>
  <c r="E3477" i="15"/>
  <c r="E3478" i="15"/>
  <c r="E3479" i="15"/>
  <c r="E3480" i="15"/>
  <c r="E3481" i="15"/>
  <c r="E3482" i="15"/>
  <c r="E3483" i="15"/>
  <c r="E3484" i="15"/>
  <c r="E3485" i="15"/>
  <c r="E3486" i="15"/>
  <c r="E3487" i="15"/>
  <c r="E3488" i="15"/>
  <c r="E3489" i="15"/>
  <c r="E3490" i="15"/>
  <c r="E3491" i="15"/>
  <c r="E3492" i="15"/>
  <c r="E3493" i="15"/>
  <c r="E3494" i="15"/>
  <c r="E3495" i="15"/>
  <c r="E3496" i="15"/>
  <c r="E3497" i="15"/>
  <c r="E3498" i="15"/>
  <c r="E3499" i="15"/>
  <c r="E3500" i="15"/>
  <c r="E3501" i="15"/>
  <c r="E3502" i="15"/>
  <c r="E3503" i="15"/>
  <c r="E3504" i="15"/>
  <c r="E3505" i="15"/>
  <c r="E3506" i="15"/>
  <c r="E3507" i="15"/>
  <c r="E3508" i="15"/>
  <c r="E3509" i="15"/>
  <c r="E3510" i="15"/>
  <c r="E3511" i="15"/>
  <c r="E3512" i="15"/>
  <c r="E3513" i="15"/>
  <c r="E3514" i="15"/>
  <c r="E3515" i="15"/>
  <c r="E3516" i="15"/>
  <c r="E3517" i="15"/>
  <c r="E3518" i="15"/>
  <c r="E3519" i="15"/>
  <c r="E3520" i="15"/>
  <c r="E3521" i="15"/>
  <c r="E3522" i="15"/>
  <c r="E3523" i="15"/>
  <c r="E3524" i="15"/>
  <c r="E3525" i="15"/>
  <c r="E3526" i="15"/>
  <c r="E3527" i="15"/>
  <c r="E3528" i="15"/>
  <c r="E3529" i="15"/>
  <c r="E3530" i="15"/>
  <c r="E3531" i="15"/>
  <c r="E3532" i="15"/>
  <c r="E3533" i="15"/>
  <c r="E3534" i="15"/>
  <c r="E3535" i="15"/>
  <c r="E3536" i="15"/>
  <c r="E3537" i="15"/>
  <c r="E3538" i="15"/>
  <c r="E3539" i="15"/>
  <c r="E3540" i="15"/>
  <c r="E3541" i="15"/>
  <c r="E3542" i="15"/>
  <c r="E3543" i="15"/>
  <c r="E3544" i="15"/>
  <c r="E3545" i="15"/>
  <c r="E3546" i="15"/>
  <c r="E3547" i="15"/>
  <c r="E3548" i="15"/>
  <c r="E3549" i="15"/>
  <c r="E3550" i="15"/>
  <c r="E3551" i="15"/>
  <c r="E3552" i="15"/>
  <c r="E3553" i="15"/>
  <c r="E3554" i="15"/>
  <c r="E3555" i="15"/>
  <c r="E3556" i="15"/>
  <c r="E3557" i="15"/>
  <c r="E3558" i="15"/>
  <c r="E3559" i="15"/>
  <c r="E3560" i="15"/>
  <c r="E3561" i="15"/>
  <c r="E3562" i="15"/>
  <c r="E3563" i="15"/>
  <c r="E3564" i="15"/>
  <c r="E3565" i="15"/>
  <c r="E3566" i="15"/>
  <c r="E3567" i="15"/>
  <c r="E3568" i="15"/>
  <c r="E3569" i="15"/>
  <c r="E3570" i="15"/>
  <c r="E3571" i="15"/>
  <c r="E3572" i="15"/>
  <c r="E3573" i="15"/>
  <c r="E3574" i="15"/>
  <c r="E3575" i="15"/>
  <c r="E3576" i="15"/>
  <c r="E3577" i="15"/>
  <c r="E3578" i="15"/>
  <c r="E3579" i="15"/>
  <c r="E3580" i="15"/>
  <c r="E3581" i="15"/>
  <c r="E3582" i="15"/>
  <c r="E3583" i="15"/>
  <c r="E3584" i="15"/>
  <c r="E3585" i="15"/>
  <c r="E3586" i="15"/>
  <c r="E3587" i="15"/>
  <c r="E3588" i="15"/>
  <c r="E3589" i="15"/>
  <c r="E3590" i="15"/>
  <c r="E3591" i="15"/>
  <c r="E3592" i="15"/>
  <c r="E3593" i="15"/>
  <c r="E3594" i="15"/>
  <c r="E3595" i="15"/>
  <c r="E3596" i="15"/>
  <c r="E3597" i="15"/>
  <c r="E3598" i="15"/>
  <c r="E3599" i="15"/>
  <c r="E3600" i="15"/>
  <c r="E3601" i="15"/>
  <c r="E3602" i="15"/>
  <c r="E3603" i="15"/>
  <c r="E3604" i="15"/>
  <c r="E3605" i="15"/>
  <c r="E3606" i="15"/>
  <c r="E3607" i="15"/>
  <c r="E3608" i="15"/>
  <c r="E3609" i="15"/>
  <c r="E3610" i="15"/>
  <c r="E3611" i="15"/>
  <c r="E3612" i="15"/>
  <c r="E3613" i="15"/>
  <c r="E3614" i="15"/>
  <c r="E3615" i="15"/>
  <c r="E3616" i="15"/>
  <c r="E3617" i="15"/>
  <c r="E3618" i="15"/>
  <c r="E3619" i="15"/>
  <c r="E3620" i="15"/>
  <c r="E3621" i="15"/>
  <c r="E3622" i="15"/>
  <c r="E3623" i="15"/>
  <c r="E3624" i="15"/>
  <c r="E3625" i="15"/>
  <c r="E3626" i="15"/>
  <c r="E3627" i="15"/>
  <c r="E3628" i="15"/>
  <c r="E3629" i="15"/>
  <c r="E3630" i="15"/>
  <c r="E3631" i="15"/>
  <c r="E3632" i="15"/>
  <c r="E3633" i="15"/>
  <c r="E3634" i="15"/>
  <c r="E3635" i="15"/>
  <c r="E3636" i="15"/>
  <c r="E3637" i="15"/>
  <c r="E3638" i="15"/>
  <c r="E3639" i="15"/>
  <c r="E3640" i="15"/>
  <c r="E3641" i="15"/>
  <c r="E3642" i="15"/>
  <c r="E3643" i="15"/>
  <c r="E3644" i="15"/>
  <c r="E3645" i="15"/>
  <c r="E3646" i="15"/>
  <c r="E3647" i="15"/>
  <c r="E3648" i="15"/>
  <c r="E3649" i="15"/>
  <c r="E3650" i="15"/>
  <c r="E3651" i="15"/>
  <c r="E3652" i="15"/>
  <c r="E3653" i="15"/>
  <c r="E3654" i="15"/>
  <c r="E3655" i="15"/>
  <c r="E3656" i="15"/>
  <c r="E3657" i="15"/>
  <c r="E3658" i="15"/>
  <c r="E3659" i="15"/>
  <c r="E3660" i="15"/>
  <c r="E3661" i="15"/>
  <c r="E3662" i="15"/>
  <c r="E3663" i="15"/>
  <c r="E3664" i="15"/>
  <c r="E3665" i="15"/>
  <c r="E3666" i="15"/>
  <c r="E3667" i="15"/>
  <c r="E3668" i="15"/>
  <c r="E3669" i="15"/>
  <c r="E3670" i="15"/>
  <c r="E3671" i="15"/>
  <c r="E3672" i="15"/>
  <c r="E3673" i="15"/>
  <c r="E3674" i="15"/>
  <c r="E3675" i="15"/>
  <c r="E3676" i="15"/>
  <c r="E3677" i="15"/>
  <c r="E3678" i="15"/>
  <c r="E3679" i="15"/>
  <c r="E3680" i="15"/>
  <c r="E3681" i="15"/>
  <c r="E3682" i="15"/>
  <c r="E3683" i="15"/>
  <c r="E3684" i="15"/>
  <c r="E3685" i="15"/>
  <c r="E3686" i="15"/>
  <c r="E3687" i="15"/>
  <c r="E3688" i="15"/>
  <c r="E3689" i="15"/>
  <c r="E3690" i="15"/>
  <c r="E3691" i="15"/>
  <c r="E3692" i="15"/>
  <c r="E3693" i="15"/>
  <c r="E3694" i="15"/>
  <c r="E3695" i="15"/>
  <c r="E3696" i="15"/>
  <c r="E3697" i="15"/>
  <c r="E3698" i="15"/>
  <c r="E3699" i="15"/>
  <c r="E3700" i="15"/>
  <c r="E3701" i="15"/>
  <c r="E3702" i="15"/>
  <c r="E3703" i="15"/>
  <c r="E3704" i="15"/>
  <c r="E3705" i="15"/>
  <c r="E3706" i="15"/>
  <c r="E3707" i="15"/>
  <c r="E3708" i="15"/>
  <c r="E3709" i="15"/>
  <c r="E3710" i="15"/>
  <c r="E3711" i="15"/>
  <c r="E3712" i="15"/>
  <c r="E3713" i="15"/>
  <c r="E3714" i="15"/>
  <c r="E3715" i="15"/>
  <c r="E3716" i="15"/>
  <c r="E3717" i="15"/>
  <c r="E3718" i="15"/>
  <c r="E3719" i="15"/>
  <c r="E3720" i="15"/>
  <c r="E3721" i="15"/>
  <c r="E3722" i="15"/>
  <c r="E3723" i="15"/>
  <c r="E3724" i="15"/>
  <c r="E3725" i="15"/>
  <c r="E3726" i="15"/>
  <c r="E3727" i="15"/>
  <c r="E3728" i="15"/>
  <c r="E3729" i="15"/>
  <c r="E3730" i="15"/>
  <c r="E3731" i="15"/>
  <c r="E3732" i="15"/>
  <c r="E3733" i="15"/>
  <c r="E3734" i="15"/>
  <c r="E3735" i="15"/>
  <c r="E3736" i="15"/>
  <c r="E3737" i="15"/>
  <c r="E3738" i="15"/>
  <c r="E3739" i="15"/>
  <c r="E3740" i="15"/>
  <c r="E3741" i="15"/>
  <c r="E3742" i="15"/>
  <c r="E3743" i="15"/>
  <c r="E3744" i="15"/>
  <c r="E3745" i="15"/>
  <c r="E3746" i="15"/>
  <c r="E3747" i="15"/>
  <c r="E3748" i="15"/>
  <c r="E3749" i="15"/>
  <c r="E3750" i="15"/>
  <c r="E3751" i="15"/>
  <c r="E3752" i="15"/>
  <c r="E3753" i="15"/>
  <c r="E3754" i="15"/>
  <c r="E3755" i="15"/>
  <c r="E3756" i="15"/>
  <c r="E3757" i="15"/>
  <c r="E3758" i="15"/>
  <c r="E3759" i="15"/>
  <c r="E3760" i="15"/>
  <c r="E3761" i="15"/>
  <c r="E3762" i="15"/>
  <c r="E3763" i="15"/>
  <c r="E3764" i="15"/>
  <c r="E3765" i="15"/>
  <c r="E3766" i="15"/>
  <c r="E3767" i="15"/>
  <c r="E3768" i="15"/>
  <c r="E3769" i="15"/>
  <c r="E3770" i="15"/>
  <c r="E3771" i="15"/>
  <c r="E3772" i="15"/>
  <c r="E3773" i="15"/>
  <c r="E3774" i="15"/>
  <c r="E3775" i="15"/>
  <c r="E3776" i="15"/>
  <c r="E3777" i="15"/>
  <c r="E3778" i="15"/>
  <c r="E3779" i="15"/>
  <c r="E3780" i="15"/>
  <c r="E3781" i="15"/>
  <c r="E3782" i="15"/>
  <c r="E3783" i="15"/>
  <c r="E3784" i="15"/>
  <c r="E3785" i="15"/>
  <c r="E3786" i="15"/>
  <c r="E3787" i="15"/>
  <c r="E3788" i="15"/>
  <c r="E3789" i="15"/>
  <c r="E3790" i="15"/>
  <c r="E3791" i="15"/>
  <c r="E3792" i="15"/>
  <c r="E3793" i="15"/>
  <c r="E3794" i="15"/>
  <c r="E3795" i="15"/>
  <c r="E3796" i="15"/>
  <c r="E3797" i="15"/>
  <c r="E3798" i="15"/>
  <c r="E3799" i="15"/>
  <c r="E3800" i="15"/>
  <c r="E3801" i="15"/>
  <c r="E3802" i="15"/>
  <c r="E3803" i="15"/>
  <c r="E3804" i="15"/>
  <c r="E3805" i="15"/>
  <c r="E3806" i="15"/>
  <c r="E3807" i="15"/>
  <c r="E3808" i="15"/>
  <c r="E3809" i="15"/>
  <c r="E3810" i="15"/>
  <c r="E3811" i="15"/>
  <c r="E3812" i="15"/>
  <c r="E3813" i="15"/>
  <c r="E3814" i="15"/>
  <c r="E3815" i="15"/>
  <c r="E3816" i="15"/>
  <c r="E3817" i="15"/>
  <c r="E3818" i="15"/>
  <c r="E3819" i="15"/>
  <c r="E3820" i="15"/>
  <c r="E3821" i="15"/>
  <c r="E3822" i="15"/>
  <c r="E3823" i="15"/>
  <c r="E3824" i="15"/>
  <c r="E3825" i="15"/>
  <c r="E3826" i="15"/>
  <c r="E3827" i="15"/>
  <c r="E3828" i="15"/>
  <c r="E3829" i="15"/>
  <c r="E3830" i="15"/>
  <c r="E3831" i="15"/>
  <c r="E3832" i="15"/>
  <c r="E3833" i="15"/>
  <c r="E3834" i="15"/>
  <c r="E3835" i="15"/>
  <c r="E3836" i="15"/>
  <c r="E3837" i="15"/>
  <c r="E3838" i="15"/>
  <c r="E3839" i="15"/>
  <c r="E3840" i="15"/>
  <c r="E3841" i="15"/>
  <c r="E3842" i="15"/>
  <c r="E3843" i="15"/>
  <c r="E3844" i="15"/>
  <c r="E3845" i="15"/>
  <c r="E3846" i="15"/>
  <c r="E3847" i="15"/>
  <c r="E3848" i="15"/>
  <c r="E3849" i="15"/>
  <c r="E3850" i="15"/>
  <c r="E3851" i="15"/>
  <c r="E3852" i="15"/>
  <c r="E3853" i="15"/>
  <c r="E3854" i="15"/>
  <c r="E3855" i="15"/>
  <c r="E3856" i="15"/>
  <c r="E3857" i="15"/>
  <c r="E3858" i="15"/>
  <c r="E3859" i="15"/>
  <c r="E3860" i="15"/>
  <c r="E3861" i="15"/>
  <c r="E3862" i="15"/>
  <c r="E3863" i="15"/>
  <c r="E3864" i="15"/>
  <c r="E3865" i="15"/>
  <c r="E3866" i="15"/>
  <c r="E3867" i="15"/>
  <c r="E3868" i="15"/>
  <c r="E3869" i="15"/>
  <c r="E3870" i="15"/>
  <c r="E3871" i="15"/>
  <c r="E3872" i="15"/>
  <c r="E3873" i="15"/>
  <c r="E3874" i="15"/>
  <c r="E3875" i="15"/>
  <c r="E3876" i="15"/>
  <c r="E3877" i="15"/>
  <c r="E3878" i="15"/>
  <c r="E3879" i="15"/>
  <c r="E3880" i="15"/>
  <c r="E3881" i="15"/>
  <c r="E3882" i="15"/>
  <c r="E3883" i="15"/>
  <c r="E3884" i="15"/>
  <c r="E3885" i="15"/>
  <c r="E3886" i="15"/>
  <c r="E3887" i="15"/>
  <c r="E3888" i="15"/>
  <c r="E3889" i="15"/>
  <c r="E3890" i="15"/>
  <c r="E3891" i="15"/>
  <c r="E3892" i="15"/>
  <c r="E3893" i="15"/>
  <c r="E3894" i="15"/>
  <c r="E3895" i="15"/>
  <c r="E3896" i="15"/>
  <c r="E3897" i="15"/>
  <c r="E3898" i="15"/>
  <c r="E3899" i="15"/>
  <c r="E3900" i="15"/>
  <c r="E3901" i="15"/>
  <c r="E3902" i="15"/>
  <c r="E3903" i="15"/>
  <c r="E3904" i="15"/>
  <c r="E3905" i="15"/>
  <c r="E3906" i="15"/>
  <c r="E3907" i="15"/>
  <c r="E3908" i="15"/>
  <c r="E3909" i="15"/>
  <c r="E3910" i="15"/>
  <c r="E3911" i="15"/>
  <c r="E3912" i="15"/>
  <c r="E3913" i="15"/>
  <c r="E3914" i="15"/>
  <c r="E3915" i="15"/>
  <c r="E3916" i="15"/>
  <c r="E3917" i="15"/>
  <c r="E3918" i="15"/>
  <c r="E3919" i="15"/>
  <c r="E3920" i="15"/>
  <c r="E3921" i="15"/>
  <c r="E3922" i="15"/>
  <c r="E3923" i="15"/>
  <c r="E3924" i="15"/>
  <c r="E3925" i="15"/>
  <c r="E3926" i="15"/>
  <c r="E3927" i="15"/>
  <c r="E3928" i="15"/>
  <c r="E3929" i="15"/>
  <c r="E3930" i="15"/>
  <c r="E3931" i="15"/>
  <c r="E3932" i="15"/>
  <c r="E3933" i="15"/>
  <c r="E3934" i="15"/>
  <c r="E3935" i="15"/>
  <c r="E3936" i="15"/>
  <c r="E3937" i="15"/>
  <c r="E3938" i="15"/>
  <c r="E3939" i="15"/>
  <c r="E3940" i="15"/>
  <c r="E3941" i="15"/>
  <c r="E3942" i="15"/>
  <c r="E3943" i="15"/>
  <c r="E3944" i="15"/>
  <c r="E3945" i="15"/>
  <c r="E3946" i="15"/>
  <c r="E3947" i="15"/>
  <c r="E3948" i="15"/>
  <c r="E3949" i="15"/>
  <c r="E3950" i="15"/>
  <c r="E3951" i="15"/>
  <c r="E3952" i="15"/>
  <c r="E3953" i="15"/>
  <c r="E3954" i="15"/>
  <c r="E3955" i="15"/>
  <c r="E3956" i="15"/>
  <c r="E3957" i="15"/>
  <c r="E3958" i="15"/>
  <c r="E3959" i="15"/>
  <c r="E3960" i="15"/>
  <c r="E3961" i="15"/>
  <c r="E3962" i="15"/>
  <c r="E3963" i="15"/>
  <c r="E3964" i="15"/>
  <c r="E3965" i="15"/>
  <c r="E3966" i="15"/>
  <c r="E3967" i="15"/>
  <c r="E3968" i="15"/>
  <c r="E3969" i="15"/>
  <c r="E3970" i="15"/>
  <c r="E3971" i="15"/>
  <c r="E3972" i="15"/>
  <c r="E3973" i="15"/>
  <c r="E3974" i="15"/>
  <c r="E3975" i="15"/>
  <c r="E3976" i="15"/>
  <c r="E3977" i="15"/>
  <c r="E3978" i="15"/>
  <c r="E3979" i="15"/>
  <c r="E3980" i="15"/>
  <c r="E3981" i="15"/>
  <c r="E3982" i="15"/>
  <c r="E3983" i="15"/>
  <c r="E3984" i="15"/>
  <c r="E3985" i="15"/>
  <c r="E3986" i="15"/>
  <c r="E3987" i="15"/>
  <c r="E3988" i="15"/>
  <c r="E3989" i="15"/>
  <c r="E3990" i="15"/>
  <c r="E3991" i="15"/>
  <c r="E3992" i="15"/>
  <c r="E3993" i="15"/>
  <c r="E3994" i="15"/>
  <c r="E3995" i="15"/>
  <c r="E3996" i="15"/>
  <c r="E3997" i="15"/>
  <c r="E3998" i="15"/>
  <c r="E3999" i="15"/>
  <c r="E4000" i="15"/>
  <c r="E4001" i="15"/>
  <c r="E4002" i="15"/>
  <c r="E4003" i="15"/>
  <c r="E4004" i="15"/>
  <c r="E4005" i="15"/>
  <c r="E4006" i="15"/>
  <c r="E4007" i="15"/>
  <c r="E4008" i="15"/>
  <c r="E4009" i="15"/>
  <c r="E4010" i="15"/>
  <c r="E4011" i="15"/>
  <c r="E4012" i="15"/>
  <c r="E4013" i="15"/>
  <c r="E4014" i="15"/>
  <c r="E4015" i="15"/>
  <c r="E4016" i="15"/>
  <c r="E4017" i="15"/>
  <c r="E4018" i="15"/>
  <c r="E4019" i="15"/>
  <c r="E4020" i="15"/>
  <c r="E4021" i="15"/>
  <c r="E4022" i="15"/>
  <c r="E4023" i="15"/>
  <c r="E4024" i="15"/>
  <c r="E4025" i="15"/>
  <c r="E4026" i="15"/>
  <c r="E4027" i="15"/>
  <c r="E4028" i="15"/>
  <c r="E4029" i="15"/>
  <c r="E4030" i="15"/>
  <c r="E4031" i="15"/>
  <c r="E4032" i="15"/>
  <c r="E4033" i="15"/>
  <c r="E4034" i="15"/>
  <c r="E4035" i="15"/>
  <c r="E4036" i="15"/>
  <c r="E4037" i="15"/>
  <c r="E4038" i="15"/>
  <c r="E4039" i="15"/>
  <c r="E4040" i="15"/>
  <c r="E4041" i="15"/>
  <c r="E4042" i="15"/>
  <c r="E4043" i="15"/>
  <c r="E4044" i="15"/>
  <c r="E4045" i="15"/>
  <c r="E4046" i="15"/>
  <c r="E4047" i="15"/>
  <c r="E4048" i="15"/>
  <c r="E4049" i="15"/>
  <c r="E4050" i="15"/>
  <c r="E4051" i="15"/>
  <c r="E4052" i="15"/>
  <c r="E4053" i="15"/>
  <c r="E4054" i="15"/>
  <c r="E4055" i="15"/>
  <c r="E4056" i="15"/>
  <c r="E4057" i="15"/>
  <c r="E4058" i="15"/>
  <c r="E4059" i="15"/>
  <c r="E4060" i="15"/>
  <c r="E4061" i="15"/>
  <c r="E4062" i="15"/>
  <c r="E4063" i="15"/>
  <c r="E4064" i="15"/>
  <c r="E4065" i="15"/>
  <c r="E4066" i="15"/>
  <c r="E4067" i="15"/>
  <c r="E4068" i="15"/>
  <c r="E4069" i="15"/>
  <c r="E4070" i="15"/>
  <c r="E4071" i="15"/>
  <c r="E4072" i="15"/>
  <c r="E4073" i="15"/>
  <c r="E4074" i="15"/>
  <c r="E4075" i="15"/>
  <c r="E4076" i="15"/>
  <c r="E4077" i="15"/>
  <c r="E4078" i="15"/>
  <c r="E4079" i="15"/>
  <c r="E4080" i="15"/>
  <c r="E4081" i="15"/>
  <c r="E4082" i="15"/>
  <c r="E4083" i="15"/>
  <c r="E4084" i="15"/>
  <c r="E4085" i="15"/>
  <c r="E4086" i="15"/>
  <c r="E4087" i="15"/>
  <c r="E4088" i="15"/>
  <c r="E4089" i="15"/>
  <c r="E4090" i="15"/>
  <c r="E4091" i="15"/>
  <c r="E4092" i="15"/>
  <c r="E4093" i="15"/>
  <c r="E4094" i="15"/>
  <c r="E4095" i="15"/>
  <c r="E4096" i="15"/>
  <c r="E4097" i="15"/>
  <c r="E4098" i="15"/>
  <c r="E4099" i="15"/>
  <c r="E4100" i="15"/>
  <c r="E4101" i="15"/>
  <c r="E4102" i="15"/>
  <c r="E4103" i="15"/>
  <c r="E4104" i="15"/>
  <c r="E4105" i="15"/>
  <c r="E4106" i="15"/>
  <c r="E4107" i="15"/>
  <c r="E4108" i="15"/>
  <c r="E4109" i="15"/>
  <c r="E4110" i="15"/>
  <c r="E4111" i="15"/>
  <c r="E4112" i="15"/>
  <c r="E4113" i="15"/>
  <c r="E4114" i="15"/>
  <c r="E4115" i="15"/>
  <c r="E4116" i="15"/>
  <c r="E4117" i="15"/>
  <c r="E4118" i="15"/>
  <c r="E4119" i="15"/>
  <c r="E4120" i="15"/>
  <c r="E4121" i="15"/>
  <c r="E4122" i="15"/>
  <c r="E4123" i="15"/>
  <c r="E4124" i="15"/>
  <c r="E4125" i="15"/>
  <c r="E4126" i="15"/>
  <c r="E4127" i="15"/>
  <c r="E4128" i="15"/>
  <c r="E4129" i="15"/>
  <c r="E4130" i="15"/>
  <c r="E4131" i="15"/>
  <c r="E4132" i="15"/>
  <c r="E4133" i="15"/>
  <c r="E4134" i="15"/>
  <c r="E4135" i="15"/>
  <c r="E4136" i="15"/>
  <c r="E4137" i="15"/>
  <c r="E4138" i="15"/>
  <c r="E4139" i="15"/>
  <c r="E4140" i="15"/>
  <c r="E4141" i="15"/>
  <c r="E4142" i="15"/>
  <c r="E4143" i="15"/>
  <c r="E4144" i="15"/>
  <c r="E4145" i="15"/>
  <c r="E4146" i="15"/>
  <c r="E4147" i="15"/>
  <c r="E4148" i="15"/>
  <c r="E4149" i="15"/>
  <c r="E4150" i="15"/>
  <c r="E4151" i="15"/>
  <c r="E4152" i="15"/>
  <c r="E4153" i="15"/>
  <c r="E4154" i="15"/>
  <c r="E4155" i="15"/>
  <c r="E4156" i="15"/>
  <c r="E4157" i="15"/>
  <c r="E4158" i="15"/>
  <c r="E4159" i="15"/>
  <c r="E4160" i="15"/>
  <c r="E4161" i="15"/>
  <c r="E4162" i="15"/>
  <c r="E4163" i="15"/>
  <c r="E4164" i="15"/>
  <c r="E4165" i="15"/>
  <c r="E4166" i="15"/>
  <c r="E4167" i="15"/>
  <c r="E4168" i="15"/>
  <c r="E4169" i="15"/>
  <c r="E4170" i="15"/>
  <c r="E4171" i="15"/>
  <c r="E4172" i="15"/>
  <c r="E4173" i="15"/>
  <c r="E4174" i="15"/>
  <c r="E4175" i="15"/>
  <c r="E4176" i="15"/>
  <c r="E4177" i="15"/>
  <c r="E4178" i="15"/>
  <c r="E4179" i="15"/>
  <c r="E4180" i="15"/>
  <c r="E4181" i="15"/>
  <c r="E4182" i="15"/>
  <c r="E4183" i="15"/>
  <c r="E4184" i="15"/>
  <c r="E4185" i="15"/>
  <c r="E4186" i="15"/>
  <c r="E4187" i="15"/>
  <c r="E4188" i="15"/>
  <c r="E4189" i="15"/>
  <c r="E4190" i="15"/>
  <c r="E4191" i="15"/>
  <c r="E4192" i="15"/>
  <c r="E4193" i="15"/>
  <c r="E4194" i="15"/>
  <c r="E4195" i="15"/>
  <c r="E4196" i="15"/>
  <c r="E4197" i="15"/>
  <c r="E4198" i="15"/>
  <c r="E4199" i="15"/>
  <c r="E4200" i="15"/>
  <c r="E4201" i="15"/>
  <c r="E4202" i="15"/>
  <c r="E4203" i="15"/>
  <c r="E4204" i="15"/>
  <c r="E4205" i="15"/>
  <c r="E4206" i="15"/>
  <c r="E4207" i="15"/>
  <c r="E4208" i="15"/>
  <c r="E4209" i="15"/>
  <c r="E4210" i="15"/>
  <c r="E4211" i="15"/>
  <c r="E4212" i="15"/>
  <c r="E4213" i="15"/>
  <c r="E4214" i="15"/>
  <c r="E4215" i="15"/>
  <c r="E4216" i="15"/>
  <c r="E4217" i="15"/>
  <c r="E4218" i="15"/>
  <c r="E4219" i="15"/>
  <c r="E4220" i="15"/>
  <c r="E4221" i="15"/>
  <c r="E4222" i="15"/>
  <c r="E4223" i="15"/>
  <c r="E4224" i="15"/>
  <c r="E4225" i="15"/>
  <c r="E4226" i="15"/>
  <c r="E4227" i="15"/>
  <c r="E4228" i="15"/>
  <c r="E4229" i="15"/>
  <c r="E4230" i="15"/>
  <c r="E4231" i="15"/>
  <c r="E4232" i="15"/>
  <c r="E4233" i="15"/>
  <c r="E4234" i="15"/>
  <c r="E4235" i="15"/>
  <c r="E4236" i="15"/>
  <c r="E4237" i="15"/>
  <c r="E4238" i="15"/>
  <c r="E4239" i="15"/>
  <c r="E4240" i="15"/>
  <c r="E4241" i="15"/>
  <c r="E4242" i="15"/>
  <c r="E4243" i="15"/>
  <c r="E4244" i="15"/>
  <c r="E4245" i="15"/>
  <c r="E4246" i="15"/>
  <c r="E4247" i="15"/>
  <c r="E4248" i="15"/>
  <c r="E4249" i="15"/>
  <c r="E4250" i="15"/>
  <c r="E4251" i="15"/>
  <c r="E4252" i="15"/>
  <c r="E4253" i="15"/>
  <c r="E4254" i="15"/>
  <c r="E4255" i="15"/>
  <c r="E4256" i="15"/>
  <c r="E4257" i="15"/>
  <c r="E4258" i="15"/>
  <c r="E4259" i="15"/>
  <c r="E4260" i="15"/>
  <c r="E4261" i="15"/>
  <c r="E4262" i="15"/>
  <c r="E4263" i="15"/>
  <c r="E4264" i="15"/>
  <c r="E4265" i="15"/>
  <c r="E4266" i="15"/>
  <c r="E4267" i="15"/>
  <c r="E4268" i="15"/>
  <c r="E4269" i="15"/>
  <c r="E4270" i="15"/>
  <c r="E4271" i="15"/>
  <c r="E4272" i="15"/>
  <c r="E4273" i="15"/>
  <c r="E4274" i="15"/>
  <c r="E4275" i="15"/>
  <c r="E4276" i="15"/>
  <c r="E4277" i="15"/>
  <c r="E4278" i="15"/>
  <c r="E4279" i="15"/>
  <c r="E4280" i="15"/>
  <c r="E4281" i="15"/>
  <c r="E4282" i="15"/>
  <c r="E4283" i="15"/>
  <c r="E4284" i="15"/>
  <c r="E4285" i="15"/>
  <c r="E4286" i="15"/>
  <c r="E4287" i="15"/>
  <c r="E4288" i="15"/>
  <c r="E4289" i="15"/>
  <c r="E4290" i="15"/>
  <c r="E4291" i="15"/>
  <c r="E4292" i="15"/>
  <c r="E4293" i="15"/>
  <c r="E4294" i="15"/>
  <c r="E4295" i="15"/>
  <c r="E4296" i="15"/>
  <c r="E4297" i="15"/>
  <c r="E4298" i="15"/>
  <c r="E4299" i="15"/>
  <c r="E4300" i="15"/>
  <c r="E4301" i="15"/>
  <c r="E4302" i="15"/>
  <c r="E4303" i="15"/>
  <c r="E4304" i="15"/>
  <c r="E4305" i="15"/>
  <c r="E4306" i="15"/>
  <c r="E4307" i="15"/>
  <c r="E4308" i="15"/>
  <c r="E4309" i="15"/>
  <c r="E4310" i="15"/>
  <c r="E4311" i="15"/>
  <c r="E4312" i="15"/>
  <c r="E4313" i="15"/>
  <c r="E4314" i="15"/>
  <c r="E4315" i="15"/>
  <c r="E4316" i="15"/>
  <c r="E4317" i="15"/>
  <c r="E4318" i="15"/>
  <c r="E4319" i="15"/>
  <c r="E4320" i="15"/>
  <c r="E4321" i="15"/>
  <c r="E4322" i="15"/>
  <c r="E4323" i="15"/>
  <c r="E4324" i="15"/>
  <c r="E4325" i="15"/>
  <c r="E4326" i="15"/>
  <c r="E4327" i="15"/>
  <c r="E4328" i="15"/>
  <c r="E4329" i="15"/>
  <c r="E4330" i="15"/>
  <c r="E4331" i="15"/>
  <c r="E4332" i="15"/>
  <c r="E4333" i="15"/>
  <c r="E4334" i="15"/>
  <c r="E4335" i="15"/>
  <c r="E4336" i="15"/>
  <c r="E4337" i="15"/>
  <c r="E4338" i="15"/>
  <c r="E4339" i="15"/>
  <c r="E4340" i="15"/>
  <c r="E4341" i="15"/>
  <c r="E4342" i="15"/>
  <c r="E4343" i="15"/>
  <c r="E4344" i="15"/>
  <c r="E4345" i="15"/>
  <c r="E4346" i="15"/>
  <c r="E4347" i="15"/>
  <c r="E4348" i="15"/>
  <c r="E4349" i="15"/>
  <c r="E4350" i="15"/>
  <c r="E4351" i="15"/>
  <c r="E4352" i="15"/>
  <c r="E4353" i="15"/>
  <c r="E4354" i="15"/>
  <c r="E4355" i="15"/>
  <c r="E4356" i="15"/>
  <c r="E4357" i="15"/>
  <c r="E4358" i="15"/>
  <c r="E4359" i="15"/>
  <c r="E4360" i="15"/>
  <c r="E4361" i="15"/>
  <c r="E4362" i="15"/>
  <c r="E4363" i="15"/>
  <c r="E4364" i="15"/>
  <c r="E4365" i="15"/>
  <c r="E4366" i="15"/>
  <c r="E4367" i="15"/>
  <c r="E4368" i="15"/>
  <c r="E4369" i="15"/>
  <c r="E4370" i="15"/>
  <c r="E4371" i="15"/>
  <c r="E4372" i="15"/>
  <c r="E4373" i="15"/>
  <c r="E4374" i="15"/>
  <c r="E4375" i="15"/>
  <c r="E4376" i="15"/>
  <c r="E4377" i="15"/>
  <c r="E4378" i="15"/>
  <c r="E4379" i="15"/>
  <c r="E4380" i="15"/>
  <c r="E4381" i="15"/>
  <c r="E4382" i="15"/>
  <c r="E4383" i="15"/>
  <c r="E4384" i="15"/>
  <c r="E4385" i="15"/>
  <c r="E4386" i="15"/>
  <c r="E4387" i="15"/>
  <c r="E4388" i="15"/>
  <c r="E4389" i="15"/>
  <c r="E4390" i="15"/>
  <c r="E4391" i="15"/>
  <c r="E4392" i="15"/>
  <c r="E4393" i="15"/>
  <c r="E4394" i="15"/>
  <c r="E4395" i="15"/>
  <c r="E4396" i="15"/>
  <c r="E4397" i="15"/>
  <c r="E4398" i="15"/>
  <c r="E4399" i="15"/>
  <c r="E4400" i="15"/>
  <c r="E4401" i="15"/>
  <c r="E4402" i="15"/>
  <c r="E4403" i="15"/>
  <c r="E4404" i="15"/>
  <c r="E4405" i="15"/>
  <c r="E4406" i="15"/>
  <c r="E4407" i="15"/>
  <c r="E4408" i="15"/>
  <c r="E4409" i="15"/>
  <c r="E4410" i="15"/>
  <c r="E4411" i="15"/>
  <c r="E4412" i="15"/>
  <c r="E4413" i="15"/>
  <c r="E4414" i="15"/>
  <c r="E4415" i="15"/>
  <c r="E4416" i="15"/>
  <c r="E4417" i="15"/>
  <c r="E4418" i="15"/>
  <c r="E4419" i="15"/>
  <c r="E4420" i="15"/>
  <c r="E4421" i="15"/>
  <c r="E4422" i="15"/>
  <c r="E4423" i="15"/>
  <c r="E4424" i="15"/>
  <c r="E4425" i="15"/>
  <c r="E4426" i="15"/>
  <c r="E4427" i="15"/>
  <c r="E4428" i="15"/>
  <c r="E4429" i="15"/>
  <c r="E4430" i="15"/>
  <c r="E4431" i="15"/>
  <c r="E4432" i="15"/>
  <c r="E4433" i="15"/>
  <c r="E4434" i="15"/>
  <c r="E4435" i="15"/>
  <c r="E4436" i="15"/>
  <c r="E4437" i="15"/>
  <c r="E4438" i="15"/>
  <c r="E4439" i="15"/>
  <c r="E4440" i="15"/>
  <c r="E4441" i="15"/>
  <c r="E4442" i="15"/>
  <c r="E4443" i="15"/>
  <c r="E4444" i="15"/>
  <c r="E4445" i="15"/>
  <c r="E4446" i="15"/>
  <c r="E4447" i="15"/>
  <c r="E4448" i="15"/>
  <c r="E4449" i="15"/>
  <c r="E4450" i="15"/>
  <c r="E4451" i="15"/>
  <c r="E4452" i="15"/>
  <c r="E4453" i="15"/>
  <c r="E4454" i="15"/>
  <c r="E4455" i="15"/>
  <c r="E4456" i="15"/>
  <c r="E4457" i="15"/>
  <c r="E4458" i="15"/>
  <c r="E4459" i="15"/>
  <c r="E4460" i="15"/>
  <c r="E4461" i="15"/>
  <c r="E4462" i="15"/>
  <c r="E4463" i="15"/>
  <c r="E4464" i="15"/>
  <c r="E4465" i="15"/>
  <c r="E4466" i="15"/>
  <c r="E4467" i="15"/>
  <c r="E4468" i="15"/>
  <c r="E4469" i="15"/>
  <c r="E4470" i="15"/>
  <c r="E4471" i="15"/>
  <c r="E4472" i="15"/>
  <c r="E4473" i="15"/>
  <c r="E4474" i="15"/>
  <c r="E4475" i="15"/>
  <c r="E4476" i="15"/>
  <c r="E4477" i="15"/>
  <c r="E4478" i="15"/>
  <c r="E4479" i="15"/>
  <c r="E4480" i="15"/>
  <c r="E4481" i="15"/>
  <c r="E4482" i="15"/>
  <c r="E4483" i="15"/>
  <c r="E4484" i="15"/>
  <c r="E4485" i="15"/>
  <c r="E4486" i="15"/>
  <c r="E4487" i="15"/>
  <c r="E4488" i="15"/>
  <c r="E4489" i="15"/>
  <c r="E4490" i="15"/>
  <c r="E4491" i="15"/>
  <c r="E4492" i="15"/>
  <c r="E4493" i="15"/>
  <c r="E4494" i="15"/>
  <c r="E4495" i="15"/>
  <c r="E4496" i="15"/>
  <c r="E4497" i="15"/>
  <c r="E4498" i="15"/>
  <c r="E4499" i="15"/>
  <c r="E4500" i="15"/>
  <c r="E4501" i="15"/>
  <c r="E4502" i="15"/>
  <c r="E4503" i="15"/>
  <c r="E4504" i="15"/>
  <c r="E4505" i="15"/>
  <c r="E4506" i="15"/>
  <c r="E4507" i="15"/>
  <c r="E4508" i="15"/>
  <c r="E4509" i="15"/>
  <c r="E4510" i="15"/>
  <c r="E4511" i="15"/>
  <c r="E4512" i="15"/>
  <c r="E4513" i="15"/>
  <c r="E4514" i="15"/>
  <c r="E4515" i="15"/>
  <c r="E4516" i="15"/>
  <c r="E4517" i="15"/>
  <c r="E4518" i="15"/>
  <c r="E4519" i="15"/>
  <c r="E4520" i="15"/>
  <c r="E4521" i="15"/>
  <c r="E4522" i="15"/>
  <c r="E4523" i="15"/>
  <c r="E4524" i="15"/>
  <c r="E4525" i="15"/>
  <c r="E4526" i="15"/>
  <c r="E4527" i="15"/>
  <c r="E4528" i="15"/>
  <c r="E4529" i="15"/>
  <c r="E4530" i="15"/>
  <c r="E4531" i="15"/>
  <c r="E4532" i="15"/>
  <c r="E4533" i="15"/>
  <c r="E4534" i="15"/>
  <c r="E4535" i="15"/>
  <c r="E4536" i="15"/>
  <c r="E4537" i="15"/>
  <c r="E4538" i="15"/>
  <c r="E4539" i="15"/>
  <c r="E4540" i="15"/>
  <c r="E4541" i="15"/>
  <c r="E4542" i="15"/>
  <c r="E4543" i="15"/>
  <c r="E4544" i="15"/>
  <c r="E4545" i="15"/>
  <c r="E4546" i="15"/>
  <c r="E4547" i="15"/>
  <c r="E4548" i="15"/>
  <c r="E4549" i="15"/>
  <c r="E4550" i="15"/>
  <c r="E4551" i="15"/>
  <c r="E4552" i="15"/>
  <c r="E4553" i="15"/>
  <c r="E4554" i="15"/>
  <c r="E4555" i="15"/>
  <c r="E4556" i="15"/>
  <c r="E4557" i="15"/>
  <c r="E4558" i="15"/>
  <c r="E4559" i="15"/>
  <c r="E4560" i="15"/>
  <c r="E4561" i="15"/>
  <c r="E4562" i="15"/>
  <c r="E4563" i="15"/>
  <c r="E4564" i="15"/>
  <c r="E4565" i="15"/>
  <c r="E4566" i="15"/>
  <c r="E4567" i="15"/>
  <c r="E4568" i="15"/>
  <c r="E4569" i="15"/>
  <c r="E4570" i="15"/>
  <c r="E4571" i="15"/>
  <c r="E4572" i="15"/>
  <c r="E4573" i="15"/>
  <c r="E4574" i="15"/>
  <c r="E4575" i="15"/>
  <c r="E4576" i="15"/>
  <c r="E4577" i="15"/>
  <c r="E4578" i="15"/>
  <c r="E4579" i="15"/>
  <c r="E4580" i="15"/>
  <c r="E4581" i="15"/>
  <c r="E4582" i="15"/>
  <c r="E4583" i="15"/>
  <c r="E4584" i="15"/>
  <c r="E4585" i="15"/>
  <c r="E4586" i="15"/>
  <c r="E4587" i="15"/>
  <c r="E4588" i="15"/>
  <c r="E4589" i="15"/>
  <c r="E4590" i="15"/>
  <c r="E4591" i="15"/>
  <c r="E4592" i="15"/>
  <c r="E4593" i="15"/>
  <c r="E4594" i="15"/>
  <c r="E4595" i="15"/>
  <c r="E4596" i="15"/>
  <c r="E4597" i="15"/>
  <c r="E4598" i="15"/>
  <c r="E4599" i="15"/>
  <c r="E4600" i="15"/>
  <c r="E4601" i="15"/>
  <c r="E4602" i="15"/>
  <c r="E4603" i="15"/>
  <c r="E4604" i="15"/>
  <c r="E4605" i="15"/>
  <c r="E4606" i="15"/>
  <c r="E4607" i="15"/>
  <c r="E4608" i="15"/>
  <c r="E4609" i="15"/>
  <c r="E4610" i="15"/>
  <c r="E4611" i="15"/>
  <c r="E4612" i="15"/>
  <c r="E4613" i="15"/>
  <c r="E4614" i="15"/>
  <c r="E4615" i="15"/>
  <c r="E4616" i="15"/>
  <c r="E4617" i="15"/>
  <c r="E4618" i="15"/>
  <c r="E4619" i="15"/>
  <c r="E4620" i="15"/>
  <c r="E4621" i="15"/>
  <c r="E4622" i="15"/>
  <c r="E4623" i="15"/>
  <c r="E4624" i="15"/>
  <c r="E4625" i="15"/>
  <c r="E4626" i="15"/>
  <c r="E4627" i="15"/>
  <c r="E4628" i="15"/>
  <c r="E4629" i="15"/>
  <c r="E4630" i="15"/>
  <c r="E4631" i="15"/>
  <c r="E4632" i="15"/>
  <c r="E4633" i="15"/>
  <c r="E4634" i="15"/>
  <c r="E4635" i="15"/>
  <c r="E4636" i="15"/>
  <c r="E4637" i="15"/>
  <c r="E4638" i="15"/>
  <c r="E4639" i="15"/>
  <c r="E4640" i="15"/>
  <c r="E4641" i="15"/>
  <c r="E4642" i="15"/>
  <c r="E4643" i="15"/>
  <c r="E4644" i="15"/>
  <c r="E4645" i="15"/>
  <c r="E4646" i="15"/>
  <c r="E4647" i="15"/>
  <c r="E4648" i="15"/>
  <c r="E4649" i="15"/>
  <c r="E4650" i="15"/>
  <c r="E4651" i="15"/>
  <c r="E4652" i="15"/>
  <c r="E4653" i="15"/>
  <c r="E4654" i="15"/>
  <c r="E4655" i="15"/>
  <c r="E4656" i="15"/>
  <c r="E4657" i="15"/>
  <c r="E4658" i="15"/>
  <c r="E4659" i="15"/>
  <c r="E4660" i="15"/>
  <c r="E4661" i="15"/>
  <c r="E4662" i="15"/>
  <c r="E4663" i="15"/>
  <c r="E4664" i="15"/>
  <c r="E4665" i="15"/>
  <c r="E4666" i="15"/>
  <c r="E4667" i="15"/>
  <c r="E4668" i="15"/>
  <c r="E4669" i="15"/>
  <c r="E4670" i="15"/>
  <c r="E4671" i="15"/>
  <c r="E4672" i="15"/>
  <c r="E4673" i="15"/>
  <c r="E4674" i="15"/>
  <c r="E4675" i="15"/>
  <c r="E4676" i="15"/>
  <c r="E4677" i="15"/>
  <c r="E4678" i="15"/>
  <c r="E4679" i="15"/>
  <c r="E4680" i="15"/>
  <c r="E4681" i="15"/>
  <c r="E4682" i="15"/>
  <c r="E4683" i="15"/>
  <c r="E4684" i="15"/>
  <c r="E4685" i="15"/>
  <c r="E4686" i="15"/>
  <c r="E4687" i="15"/>
  <c r="E4688" i="15"/>
  <c r="E4689" i="15"/>
  <c r="E4690" i="15"/>
  <c r="E4691" i="15"/>
  <c r="E4692" i="15"/>
  <c r="E4693" i="15"/>
  <c r="E4694" i="15"/>
  <c r="E4695" i="15"/>
  <c r="E4696" i="15"/>
  <c r="E4697" i="15"/>
  <c r="E4698" i="15"/>
  <c r="E4699" i="15"/>
  <c r="E4700" i="15"/>
  <c r="E4701" i="15"/>
  <c r="E4702" i="15"/>
  <c r="E4703" i="15"/>
  <c r="E4704" i="15"/>
  <c r="E4705" i="15"/>
  <c r="E4706" i="15"/>
  <c r="E4707" i="15"/>
  <c r="E4708" i="15"/>
  <c r="E4709" i="15"/>
  <c r="E4710" i="15"/>
  <c r="E4711" i="15"/>
  <c r="E4712" i="15"/>
  <c r="E4713" i="15"/>
  <c r="E4714" i="15"/>
  <c r="E4715" i="15"/>
  <c r="E4716" i="15"/>
  <c r="E4717" i="15"/>
  <c r="E4718" i="15"/>
  <c r="E4719" i="15"/>
  <c r="E4720" i="15"/>
  <c r="E4721" i="15"/>
  <c r="E4722" i="15"/>
  <c r="E4723" i="15"/>
  <c r="E4724" i="15"/>
  <c r="E4725" i="15"/>
  <c r="E4726" i="15"/>
  <c r="E4727" i="15"/>
  <c r="E4728" i="15"/>
  <c r="E4729" i="15"/>
  <c r="E4730" i="15"/>
  <c r="E4731" i="15"/>
  <c r="E4732" i="15"/>
  <c r="E4733" i="15"/>
  <c r="E4734" i="15"/>
  <c r="E4735" i="15"/>
  <c r="E4736" i="15"/>
  <c r="E4737" i="15"/>
  <c r="E4738" i="15"/>
  <c r="E4739" i="15"/>
  <c r="E4740" i="15"/>
  <c r="E4741" i="15"/>
  <c r="E4742" i="15"/>
  <c r="E4743" i="15"/>
  <c r="E4744" i="15"/>
  <c r="E4745" i="15"/>
  <c r="E4746" i="15"/>
  <c r="E4747" i="15"/>
  <c r="E4748" i="15"/>
  <c r="E4749" i="15"/>
  <c r="E4750" i="15"/>
  <c r="E4751" i="15"/>
  <c r="E4752" i="15"/>
  <c r="E4753" i="15"/>
  <c r="E4754" i="15"/>
  <c r="E4755" i="15"/>
  <c r="E4756" i="15"/>
  <c r="E4757" i="15"/>
  <c r="E4758" i="15"/>
  <c r="E4759" i="15"/>
  <c r="E4760" i="15"/>
  <c r="E4761" i="15"/>
  <c r="E4762" i="15"/>
  <c r="E4763" i="15"/>
  <c r="E4764" i="15"/>
  <c r="E4765" i="15"/>
  <c r="E4766" i="15"/>
  <c r="E4767" i="15"/>
  <c r="E4768" i="15"/>
  <c r="E4769" i="15"/>
  <c r="E4770" i="15"/>
  <c r="E4771" i="15"/>
  <c r="E4772" i="15"/>
  <c r="E4773" i="15"/>
  <c r="E4774" i="15"/>
  <c r="E4775" i="15"/>
  <c r="E4776" i="15"/>
  <c r="E4777" i="15"/>
  <c r="E4778" i="15"/>
  <c r="E4779" i="15"/>
  <c r="E4780" i="15"/>
  <c r="E4781" i="15"/>
  <c r="E4782" i="15"/>
  <c r="E4783" i="15"/>
  <c r="E4784" i="15"/>
  <c r="E4785" i="15"/>
  <c r="E4786" i="15"/>
  <c r="E4787" i="15"/>
  <c r="E4788" i="15"/>
  <c r="E4789" i="15"/>
  <c r="E4790" i="15"/>
  <c r="E4791" i="15"/>
  <c r="E4792" i="15"/>
  <c r="E4793" i="15"/>
  <c r="E4794" i="15"/>
  <c r="E4795" i="15"/>
  <c r="E4796" i="15"/>
  <c r="E4797" i="15"/>
  <c r="E4798" i="15"/>
  <c r="E4799" i="15"/>
  <c r="E4800" i="15"/>
  <c r="E4801" i="15"/>
  <c r="E4802" i="15"/>
  <c r="E4803" i="15"/>
  <c r="E4804" i="15"/>
  <c r="E4805" i="15"/>
  <c r="E4806" i="15"/>
  <c r="E4807" i="15"/>
  <c r="E4808" i="15"/>
  <c r="E4809" i="15"/>
  <c r="E4810" i="15"/>
  <c r="E4811" i="15"/>
  <c r="E4812" i="15"/>
  <c r="E4813" i="15"/>
  <c r="E4814" i="15"/>
  <c r="E4815" i="15"/>
  <c r="E4816" i="15"/>
  <c r="E4817" i="15"/>
  <c r="E4818" i="15"/>
  <c r="E4819" i="15"/>
  <c r="E4820" i="15"/>
  <c r="E4821" i="15"/>
  <c r="E4822" i="15"/>
  <c r="E4823" i="15"/>
  <c r="E4824" i="15"/>
  <c r="E4825" i="15"/>
  <c r="E4826" i="15"/>
  <c r="E4827" i="15"/>
  <c r="E4828" i="15"/>
  <c r="E4829" i="15"/>
  <c r="E4830" i="15"/>
  <c r="E4831" i="15"/>
  <c r="E4832" i="15"/>
  <c r="E4833" i="15"/>
  <c r="E4834" i="15"/>
  <c r="E4835" i="15"/>
  <c r="E4836" i="15"/>
  <c r="E4837" i="15"/>
  <c r="E4838" i="15"/>
  <c r="E4839" i="15"/>
  <c r="E4840" i="15"/>
  <c r="E4841" i="15"/>
  <c r="E4842" i="15"/>
  <c r="E4843" i="15"/>
  <c r="E4844" i="15"/>
  <c r="E4845" i="15"/>
  <c r="E4846" i="15"/>
  <c r="E4847" i="15"/>
  <c r="E4848" i="15"/>
  <c r="E4849" i="15"/>
  <c r="E4850" i="15"/>
  <c r="E4851" i="15"/>
  <c r="E4852" i="15"/>
  <c r="E4853" i="15"/>
  <c r="E4854" i="15"/>
  <c r="E4855" i="15"/>
  <c r="E4856" i="15"/>
  <c r="E4857" i="15"/>
  <c r="E4858" i="15"/>
  <c r="E4859" i="15"/>
  <c r="E4860" i="15"/>
  <c r="E4861" i="15"/>
  <c r="E4862" i="15"/>
  <c r="E4863" i="15"/>
  <c r="E4864" i="15"/>
  <c r="E4865" i="15"/>
  <c r="E4866" i="15"/>
  <c r="E4867" i="15"/>
  <c r="E4868" i="15"/>
  <c r="E4869" i="15"/>
  <c r="E4870" i="15"/>
  <c r="E4871" i="15"/>
  <c r="E4872" i="15"/>
  <c r="E4873" i="15"/>
  <c r="E4874" i="15"/>
  <c r="E4875" i="15"/>
  <c r="E4876" i="15"/>
  <c r="E4877" i="15"/>
  <c r="E4878" i="15"/>
  <c r="E4879" i="15"/>
  <c r="E4880" i="15"/>
  <c r="E4881" i="15"/>
  <c r="E4882" i="15"/>
  <c r="E4883" i="15"/>
  <c r="E4884" i="15"/>
  <c r="E4885" i="15"/>
  <c r="E4886" i="15"/>
  <c r="E4887" i="15"/>
  <c r="E4888" i="15"/>
  <c r="E4889" i="15"/>
  <c r="E4890" i="15"/>
  <c r="E4891" i="15"/>
  <c r="E4892" i="15"/>
  <c r="E4893" i="15"/>
  <c r="E4894" i="15"/>
  <c r="E4895" i="15"/>
  <c r="E4896" i="15"/>
  <c r="E4897" i="15"/>
  <c r="E4898" i="15"/>
  <c r="E4899" i="15"/>
  <c r="E4900" i="15"/>
  <c r="E4901" i="15"/>
  <c r="E4902" i="15"/>
  <c r="E4903" i="15"/>
  <c r="E4904" i="15"/>
  <c r="E4905" i="15"/>
  <c r="E4906" i="15"/>
  <c r="E4907" i="15"/>
  <c r="E4908" i="15"/>
  <c r="E4909" i="15"/>
  <c r="E4910" i="15"/>
  <c r="E4911" i="15"/>
  <c r="E4912" i="15"/>
  <c r="E4913" i="15"/>
  <c r="E4914" i="15"/>
  <c r="E4915" i="15"/>
  <c r="E4916" i="15"/>
  <c r="E4917" i="15"/>
  <c r="E4918" i="15"/>
  <c r="E4919" i="15"/>
  <c r="E4920" i="15"/>
  <c r="E4921" i="15"/>
  <c r="E4922" i="15"/>
  <c r="E4923" i="15"/>
  <c r="E4924" i="15"/>
  <c r="E4925" i="15"/>
  <c r="E4926" i="15"/>
  <c r="E4927" i="15"/>
  <c r="E4928" i="15"/>
  <c r="E4929" i="15"/>
  <c r="E4930" i="15"/>
  <c r="E4931" i="15"/>
  <c r="E4932" i="15"/>
  <c r="E4933" i="15"/>
  <c r="E4934" i="15"/>
  <c r="E4935" i="15"/>
  <c r="E4936" i="15"/>
  <c r="E4937" i="15"/>
  <c r="E4938" i="15"/>
  <c r="E4939" i="15"/>
  <c r="E4940" i="15"/>
  <c r="E4941" i="15"/>
  <c r="E4942" i="15"/>
  <c r="E4943" i="15"/>
  <c r="E4944" i="15"/>
  <c r="G3378" i="15"/>
  <c r="G3379" i="15"/>
  <c r="G3380" i="15"/>
  <c r="G3381" i="15"/>
  <c r="G3382" i="15"/>
  <c r="G3383" i="15"/>
  <c r="G3384" i="15"/>
  <c r="G3385" i="15"/>
  <c r="G3386" i="15"/>
  <c r="G3387" i="15"/>
  <c r="G3388" i="15"/>
  <c r="G3389" i="15"/>
  <c r="G3390" i="15"/>
  <c r="G3391" i="15"/>
  <c r="G3392" i="15"/>
  <c r="G3393" i="15"/>
  <c r="G3394" i="15"/>
  <c r="G3395" i="15"/>
  <c r="G3396" i="15"/>
  <c r="G3397" i="15"/>
  <c r="G3398" i="15"/>
  <c r="G3399" i="15"/>
  <c r="G3400" i="15"/>
  <c r="G3401" i="15"/>
  <c r="G3402" i="15"/>
  <c r="G3403" i="15"/>
  <c r="G3404" i="15"/>
  <c r="G3405" i="15"/>
  <c r="G3406" i="15"/>
  <c r="G3407" i="15"/>
  <c r="G3408" i="15"/>
  <c r="G3409" i="15"/>
  <c r="G3410" i="15"/>
  <c r="G3411" i="15"/>
  <c r="G3412" i="15"/>
  <c r="G3413" i="15"/>
  <c r="G3414" i="15"/>
  <c r="G3415" i="15"/>
  <c r="G3416" i="15"/>
  <c r="G3417" i="15"/>
  <c r="G3418" i="15"/>
  <c r="G3419" i="15"/>
  <c r="G3420" i="15"/>
  <c r="G3421" i="15"/>
  <c r="G3422" i="15"/>
  <c r="G3423" i="15"/>
  <c r="G3424" i="15"/>
  <c r="G3425" i="15"/>
  <c r="G3426" i="15"/>
  <c r="G3427" i="15"/>
  <c r="G3428" i="15"/>
  <c r="G3429" i="15"/>
  <c r="G3430" i="15"/>
  <c r="G3431" i="15"/>
  <c r="G3432" i="15"/>
  <c r="G3433" i="15"/>
  <c r="G3434" i="15"/>
  <c r="G3435" i="15"/>
  <c r="G3436" i="15"/>
  <c r="G3437" i="15"/>
  <c r="G3438" i="15"/>
  <c r="G3439" i="15"/>
  <c r="G3440" i="15"/>
  <c r="G3441" i="15"/>
  <c r="G3442" i="15"/>
  <c r="G3443" i="15"/>
  <c r="G3444" i="15"/>
  <c r="G3445" i="15"/>
  <c r="G3446" i="15"/>
  <c r="G3447" i="15"/>
  <c r="G3448" i="15"/>
  <c r="G3449" i="15"/>
  <c r="G3450" i="15"/>
  <c r="G3451" i="15"/>
  <c r="G3452" i="15"/>
  <c r="G3453" i="15"/>
  <c r="G3454" i="15"/>
  <c r="G3455" i="15"/>
  <c r="G3456" i="15"/>
  <c r="G3457" i="15"/>
  <c r="G3458" i="15"/>
  <c r="G3459" i="15"/>
  <c r="G3460" i="15"/>
  <c r="G3461" i="15"/>
  <c r="G3462" i="15"/>
  <c r="G3463" i="15"/>
  <c r="G3464" i="15"/>
  <c r="G3465" i="15"/>
  <c r="G3466" i="15"/>
  <c r="G3467" i="15"/>
  <c r="G3468" i="15"/>
  <c r="G3469" i="15"/>
  <c r="G3470" i="15"/>
  <c r="G3471" i="15"/>
  <c r="G3472" i="15"/>
  <c r="G3473" i="15"/>
  <c r="G3474" i="15"/>
  <c r="G3475" i="15"/>
  <c r="G3476" i="15"/>
  <c r="G3477" i="15"/>
  <c r="G3478" i="15"/>
  <c r="G3479" i="15"/>
  <c r="G3480" i="15"/>
  <c r="G3481" i="15"/>
  <c r="G3482" i="15"/>
  <c r="G3483" i="15"/>
  <c r="G3484" i="15"/>
  <c r="G3485" i="15"/>
  <c r="G3486" i="15"/>
  <c r="G3487" i="15"/>
  <c r="G3488" i="15"/>
  <c r="G3489" i="15"/>
  <c r="G3490" i="15"/>
  <c r="G3491" i="15"/>
  <c r="G3492" i="15"/>
  <c r="G3493" i="15"/>
  <c r="G3494" i="15"/>
  <c r="G3495" i="15"/>
  <c r="G3496" i="15"/>
  <c r="G3497" i="15"/>
  <c r="G3498" i="15"/>
  <c r="G3499" i="15"/>
  <c r="G3500" i="15"/>
  <c r="G3501" i="15"/>
  <c r="G3502" i="15"/>
  <c r="G3503" i="15"/>
  <c r="G3504" i="15"/>
  <c r="G3505" i="15"/>
  <c r="G3506" i="15"/>
  <c r="G3507" i="15"/>
  <c r="G3508" i="15"/>
  <c r="G3509" i="15"/>
  <c r="G3510" i="15"/>
  <c r="G3511" i="15"/>
  <c r="G3512" i="15"/>
  <c r="G3513" i="15"/>
  <c r="G3514" i="15"/>
  <c r="G3515" i="15"/>
  <c r="G3516" i="15"/>
  <c r="G3517" i="15"/>
  <c r="G3518" i="15"/>
  <c r="G3519" i="15"/>
  <c r="G3520" i="15"/>
  <c r="G3521" i="15"/>
  <c r="G3522" i="15"/>
  <c r="G3523" i="15"/>
  <c r="G3524" i="15"/>
  <c r="G3525" i="15"/>
  <c r="G3526" i="15"/>
  <c r="G3527" i="15"/>
  <c r="G3528" i="15"/>
  <c r="G3529" i="15"/>
  <c r="G3530" i="15"/>
  <c r="G3531" i="15"/>
  <c r="G3532" i="15"/>
  <c r="G3533" i="15"/>
  <c r="G3534" i="15"/>
  <c r="G3535" i="15"/>
  <c r="G3536" i="15"/>
  <c r="G3537" i="15"/>
  <c r="G3538" i="15"/>
  <c r="G3539" i="15"/>
  <c r="G3540" i="15"/>
  <c r="G3541" i="15"/>
  <c r="G3542" i="15"/>
  <c r="G3543" i="15"/>
  <c r="G3544" i="15"/>
  <c r="G3545" i="15"/>
  <c r="G3546" i="15"/>
  <c r="G3547" i="15"/>
  <c r="G3548" i="15"/>
  <c r="G3549" i="15"/>
  <c r="G3550" i="15"/>
  <c r="G3551" i="15"/>
  <c r="G3552" i="15"/>
  <c r="G3553" i="15"/>
  <c r="G3554" i="15"/>
  <c r="G3555" i="15"/>
  <c r="G3556" i="15"/>
  <c r="G3557" i="15"/>
  <c r="G3558" i="15"/>
  <c r="G3559" i="15"/>
  <c r="G3560" i="15"/>
  <c r="G3561" i="15"/>
  <c r="G3562" i="15"/>
  <c r="G3563" i="15"/>
  <c r="G3564" i="15"/>
  <c r="G3565" i="15"/>
  <c r="G3566" i="15"/>
  <c r="G3567" i="15"/>
  <c r="G3568" i="15"/>
  <c r="G3569" i="15"/>
  <c r="G3570" i="15"/>
  <c r="G3571" i="15"/>
  <c r="G3572" i="15"/>
  <c r="G3573" i="15"/>
  <c r="G3574" i="15"/>
  <c r="G3575" i="15"/>
  <c r="G3576" i="15"/>
  <c r="G3577" i="15"/>
  <c r="G3578" i="15"/>
  <c r="G3579" i="15"/>
  <c r="G3580" i="15"/>
  <c r="G3581" i="15"/>
  <c r="G3582" i="15"/>
  <c r="G3583" i="15"/>
  <c r="G3584" i="15"/>
  <c r="G3585" i="15"/>
  <c r="G3586" i="15"/>
  <c r="G3587" i="15"/>
  <c r="G3588" i="15"/>
  <c r="G3589" i="15"/>
  <c r="G3590" i="15"/>
  <c r="G3591" i="15"/>
  <c r="G3592" i="15"/>
  <c r="G3593" i="15"/>
  <c r="G3594" i="15"/>
  <c r="G3595" i="15"/>
  <c r="G3596" i="15"/>
  <c r="G3597" i="15"/>
  <c r="G3598" i="15"/>
  <c r="G3599" i="15"/>
  <c r="G3600" i="15"/>
  <c r="G3601" i="15"/>
  <c r="G3602" i="15"/>
  <c r="G3603" i="15"/>
  <c r="G3604" i="15"/>
  <c r="G3605" i="15"/>
  <c r="G3606" i="15"/>
  <c r="G3607" i="15"/>
  <c r="G3608" i="15"/>
  <c r="G3609" i="15"/>
  <c r="G3610" i="15"/>
  <c r="G3611" i="15"/>
  <c r="G3612" i="15"/>
  <c r="G3613" i="15"/>
  <c r="G3614" i="15"/>
  <c r="G3615" i="15"/>
  <c r="G3616" i="15"/>
  <c r="G3617" i="15"/>
  <c r="G3618" i="15"/>
  <c r="G3619" i="15"/>
  <c r="G3620" i="15"/>
  <c r="G3621" i="15"/>
  <c r="G3622" i="15"/>
  <c r="G3623" i="15"/>
  <c r="G3624" i="15"/>
  <c r="G3625" i="15"/>
  <c r="G3626" i="15"/>
  <c r="G3627" i="15"/>
  <c r="G3628" i="15"/>
  <c r="G3629" i="15"/>
  <c r="G3630" i="15"/>
  <c r="G3631" i="15"/>
  <c r="G3632" i="15"/>
  <c r="G3633" i="15"/>
  <c r="G3634" i="15"/>
  <c r="G3635" i="15"/>
  <c r="G3636" i="15"/>
  <c r="G3637" i="15"/>
  <c r="G3638" i="15"/>
  <c r="G3639" i="15"/>
  <c r="G3640" i="15"/>
  <c r="G3641" i="15"/>
  <c r="G3642" i="15"/>
  <c r="G3643" i="15"/>
  <c r="G3644" i="15"/>
  <c r="G3645" i="15"/>
  <c r="G3646" i="15"/>
  <c r="G3647" i="15"/>
  <c r="G3648" i="15"/>
  <c r="G3649" i="15"/>
  <c r="G3650" i="15"/>
  <c r="G3651" i="15"/>
  <c r="G3652" i="15"/>
  <c r="G3653" i="15"/>
  <c r="G3654" i="15"/>
  <c r="G3655" i="15"/>
  <c r="G3656" i="15"/>
  <c r="G3657" i="15"/>
  <c r="G3658" i="15"/>
  <c r="G3659" i="15"/>
  <c r="G3660" i="15"/>
  <c r="G3661" i="15"/>
  <c r="G3662" i="15"/>
  <c r="G3663" i="15"/>
  <c r="G3664" i="15"/>
  <c r="G3665" i="15"/>
  <c r="G3666" i="15"/>
  <c r="G3667" i="15"/>
  <c r="G3668" i="15"/>
  <c r="G3669" i="15"/>
  <c r="G3670" i="15"/>
  <c r="G3671" i="15"/>
  <c r="G3672" i="15"/>
  <c r="G3673" i="15"/>
  <c r="G3674" i="15"/>
  <c r="G3675" i="15"/>
  <c r="G3676" i="15"/>
  <c r="G3677" i="15"/>
  <c r="G3678" i="15"/>
  <c r="G3679" i="15"/>
  <c r="G3680" i="15"/>
  <c r="G3681" i="15"/>
  <c r="G3682" i="15"/>
  <c r="G3683" i="15"/>
  <c r="G3684" i="15"/>
  <c r="G3685" i="15"/>
  <c r="G3686" i="15"/>
  <c r="G3687" i="15"/>
  <c r="G3688" i="15"/>
  <c r="G3689" i="15"/>
  <c r="G3690" i="15"/>
  <c r="G3691" i="15"/>
  <c r="G3692" i="15"/>
  <c r="G3693" i="15"/>
  <c r="G3694" i="15"/>
  <c r="G3695" i="15"/>
  <c r="G3696" i="15"/>
  <c r="G3697" i="15"/>
  <c r="G3698" i="15"/>
  <c r="G3699" i="15"/>
  <c r="G3700" i="15"/>
  <c r="G3701" i="15"/>
  <c r="G3702" i="15"/>
  <c r="G3703" i="15"/>
  <c r="G3704" i="15"/>
  <c r="G3705" i="15"/>
  <c r="G3706" i="15"/>
  <c r="G3707" i="15"/>
  <c r="G3708" i="15"/>
  <c r="G3709" i="15"/>
  <c r="G3710" i="15"/>
  <c r="G3711" i="15"/>
  <c r="G3712" i="15"/>
  <c r="G3713" i="15"/>
  <c r="G3714" i="15"/>
  <c r="G3715" i="15"/>
  <c r="G3716" i="15"/>
  <c r="G3717" i="15"/>
  <c r="G3718" i="15"/>
  <c r="G3719" i="15"/>
  <c r="G3720" i="15"/>
  <c r="G3721" i="15"/>
  <c r="G3722" i="15"/>
  <c r="G3723" i="15"/>
  <c r="G3724" i="15"/>
  <c r="G3725" i="15"/>
  <c r="G3726" i="15"/>
  <c r="G3727" i="15"/>
  <c r="G3728" i="15"/>
  <c r="G3729" i="15"/>
  <c r="G3730" i="15"/>
  <c r="G3731" i="15"/>
  <c r="G3732" i="15"/>
  <c r="G3733" i="15"/>
  <c r="G3734" i="15"/>
  <c r="G3735" i="15"/>
  <c r="G3736" i="15"/>
  <c r="G3737" i="15"/>
  <c r="G3738" i="15"/>
  <c r="G3739" i="15"/>
  <c r="G3740" i="15"/>
  <c r="G3741" i="15"/>
  <c r="G3742" i="15"/>
  <c r="G3743" i="15"/>
  <c r="G3744" i="15"/>
  <c r="G3745" i="15"/>
  <c r="G3746" i="15"/>
  <c r="G3747" i="15"/>
  <c r="G3748" i="15"/>
  <c r="G3749" i="15"/>
  <c r="G3750" i="15"/>
  <c r="G3751" i="15"/>
  <c r="G3752" i="15"/>
  <c r="G3753" i="15"/>
  <c r="G3754" i="15"/>
  <c r="G3755" i="15"/>
  <c r="G3756" i="15"/>
  <c r="G3757" i="15"/>
  <c r="G3758" i="15"/>
  <c r="G3759" i="15"/>
  <c r="G3760" i="15"/>
  <c r="G3761" i="15"/>
  <c r="G3762" i="15"/>
  <c r="G3763" i="15"/>
  <c r="G3764" i="15"/>
  <c r="G3765" i="15"/>
  <c r="G3766" i="15"/>
  <c r="G3767" i="15"/>
  <c r="G3768" i="15"/>
  <c r="G3769" i="15"/>
  <c r="G3770" i="15"/>
  <c r="G3771" i="15"/>
  <c r="G3772" i="15"/>
  <c r="G3773" i="15"/>
  <c r="G3774" i="15"/>
  <c r="G3775" i="15"/>
  <c r="G3776" i="15"/>
  <c r="G3777" i="15"/>
  <c r="G3778" i="15"/>
  <c r="G3779" i="15"/>
  <c r="G3780" i="15"/>
  <c r="G3781" i="15"/>
  <c r="G3782" i="15"/>
  <c r="G3783" i="15"/>
  <c r="G3784" i="15"/>
  <c r="G3785" i="15"/>
  <c r="G3786" i="15"/>
  <c r="G3787" i="15"/>
  <c r="G3788" i="15"/>
  <c r="G3789" i="15"/>
  <c r="G3790" i="15"/>
  <c r="G3791" i="15"/>
  <c r="G3792" i="15"/>
  <c r="G3793" i="15"/>
  <c r="G3794" i="15"/>
  <c r="G3795" i="15"/>
  <c r="G3796" i="15"/>
  <c r="G3797" i="15"/>
  <c r="G3798" i="15"/>
  <c r="G3799" i="15"/>
  <c r="G3800" i="15"/>
  <c r="G3801" i="15"/>
  <c r="G3802" i="15"/>
  <c r="G3803" i="15"/>
  <c r="G3804" i="15"/>
  <c r="G3805" i="15"/>
  <c r="G3806" i="15"/>
  <c r="G3807" i="15"/>
  <c r="G3808" i="15"/>
  <c r="G3809" i="15"/>
  <c r="G3810" i="15"/>
  <c r="G3811" i="15"/>
  <c r="G3812" i="15"/>
  <c r="G3813" i="15"/>
  <c r="G3814" i="15"/>
  <c r="G3815" i="15"/>
  <c r="G3816" i="15"/>
  <c r="G3817" i="15"/>
  <c r="G3818" i="15"/>
  <c r="G3819" i="15"/>
  <c r="G3820" i="15"/>
  <c r="G3821" i="15"/>
  <c r="G3822" i="15"/>
  <c r="G3823" i="15"/>
  <c r="G3824" i="15"/>
  <c r="G3825" i="15"/>
  <c r="G3826" i="15"/>
  <c r="G3827" i="15"/>
  <c r="G3828" i="15"/>
  <c r="G3829" i="15"/>
  <c r="G3830" i="15"/>
  <c r="G3831" i="15"/>
  <c r="G3832" i="15"/>
  <c r="G3833" i="15"/>
  <c r="G3834" i="15"/>
  <c r="G3835" i="15"/>
  <c r="G3836" i="15"/>
  <c r="G3837" i="15"/>
  <c r="G3838" i="15"/>
  <c r="G3839" i="15"/>
  <c r="G3840" i="15"/>
  <c r="G3841" i="15"/>
  <c r="G3842" i="15"/>
  <c r="G3843" i="15"/>
  <c r="G3844" i="15"/>
  <c r="G3845" i="15"/>
  <c r="G3846" i="15"/>
  <c r="G3847" i="15"/>
  <c r="G3848" i="15"/>
  <c r="G3849" i="15"/>
  <c r="G3850" i="15"/>
  <c r="G3851" i="15"/>
  <c r="G3852" i="15"/>
  <c r="G3853" i="15"/>
  <c r="G3854" i="15"/>
  <c r="G3855" i="15"/>
  <c r="G3856" i="15"/>
  <c r="G3857" i="15"/>
  <c r="G3858" i="15"/>
  <c r="G3859" i="15"/>
  <c r="G3860" i="15"/>
  <c r="G3861" i="15"/>
  <c r="G3862" i="15"/>
  <c r="G3863" i="15"/>
  <c r="G3864" i="15"/>
  <c r="G3865" i="15"/>
  <c r="G3866" i="15"/>
  <c r="G3867" i="15"/>
  <c r="G3868" i="15"/>
  <c r="G3869" i="15"/>
  <c r="G3870" i="15"/>
  <c r="G3871" i="15"/>
  <c r="G3872" i="15"/>
  <c r="G3873" i="15"/>
  <c r="G3874" i="15"/>
  <c r="G3875" i="15"/>
  <c r="G3876" i="15"/>
  <c r="G3877" i="15"/>
  <c r="G3878" i="15"/>
  <c r="G3879" i="15"/>
  <c r="G3880" i="15"/>
  <c r="G3881" i="15"/>
  <c r="G3882" i="15"/>
  <c r="G3883" i="15"/>
  <c r="G3884" i="15"/>
  <c r="G3885" i="15"/>
  <c r="G3886" i="15"/>
  <c r="G3887" i="15"/>
  <c r="G3888" i="15"/>
  <c r="G3889" i="15"/>
  <c r="G3890" i="15"/>
  <c r="G3891" i="15"/>
  <c r="G3892" i="15"/>
  <c r="G3893" i="15"/>
  <c r="G3894" i="15"/>
  <c r="G3895" i="15"/>
  <c r="G3896" i="15"/>
  <c r="G3897" i="15"/>
  <c r="G3898" i="15"/>
  <c r="G3899" i="15"/>
  <c r="G3900" i="15"/>
  <c r="G3901" i="15"/>
  <c r="G3902" i="15"/>
  <c r="G3903" i="15"/>
  <c r="G3904" i="15"/>
  <c r="G3905" i="15"/>
  <c r="G3906" i="15"/>
  <c r="G3907" i="15"/>
  <c r="G3908" i="15"/>
  <c r="G3909" i="15"/>
  <c r="G3910" i="15"/>
  <c r="G3911" i="15"/>
  <c r="G3912" i="15"/>
  <c r="G3913" i="15"/>
  <c r="G3914" i="15"/>
  <c r="G3915" i="15"/>
  <c r="G3916" i="15"/>
  <c r="G3917" i="15"/>
  <c r="G3918" i="15"/>
  <c r="G3919" i="15"/>
  <c r="G3920" i="15"/>
  <c r="G3921" i="15"/>
  <c r="G3922" i="15"/>
  <c r="G3923" i="15"/>
  <c r="G3924" i="15"/>
  <c r="G3925" i="15"/>
  <c r="G3926" i="15"/>
  <c r="G3927" i="15"/>
  <c r="G3928" i="15"/>
  <c r="G3929" i="15"/>
  <c r="G3930" i="15"/>
  <c r="G3931" i="15"/>
  <c r="G3932" i="15"/>
  <c r="G3933" i="15"/>
  <c r="G3934" i="15"/>
  <c r="G3935" i="15"/>
  <c r="G3936" i="15"/>
  <c r="G3937" i="15"/>
  <c r="G3938" i="15"/>
  <c r="G3939" i="15"/>
  <c r="G3940" i="15"/>
  <c r="G3941" i="15"/>
  <c r="G3942" i="15"/>
  <c r="G3943" i="15"/>
  <c r="G3944" i="15"/>
  <c r="G3945" i="15"/>
  <c r="G3946" i="15"/>
  <c r="G3947" i="15"/>
  <c r="G3948" i="15"/>
  <c r="G3949" i="15"/>
  <c r="G3950" i="15"/>
  <c r="G3951" i="15"/>
  <c r="G3952" i="15"/>
  <c r="G3953" i="15"/>
  <c r="G3954" i="15"/>
  <c r="G3955" i="15"/>
  <c r="G3956" i="15"/>
  <c r="G3957" i="15"/>
  <c r="G3958" i="15"/>
  <c r="G3959" i="15"/>
  <c r="G3960" i="15"/>
  <c r="G3961" i="15"/>
  <c r="G3962" i="15"/>
  <c r="G3963" i="15"/>
  <c r="G3964" i="15"/>
  <c r="G3965" i="15"/>
  <c r="G3966" i="15"/>
  <c r="G3967" i="15"/>
  <c r="G3968" i="15"/>
  <c r="G3969" i="15"/>
  <c r="G3970" i="15"/>
  <c r="G3971" i="15"/>
  <c r="G3972" i="15"/>
  <c r="G3973" i="15"/>
  <c r="G3974" i="15"/>
  <c r="G3975" i="15"/>
  <c r="G3976" i="15"/>
  <c r="G3977" i="15"/>
  <c r="G3978" i="15"/>
  <c r="G3979" i="15"/>
  <c r="G3980" i="15"/>
  <c r="G3981" i="15"/>
  <c r="G3982" i="15"/>
  <c r="G3983" i="15"/>
  <c r="G3984" i="15"/>
  <c r="G3985" i="15"/>
  <c r="G3986" i="15"/>
  <c r="G3987" i="15"/>
  <c r="G3988" i="15"/>
  <c r="G3989" i="15"/>
  <c r="G3990" i="15"/>
  <c r="G3991" i="15"/>
  <c r="G3992" i="15"/>
  <c r="G3993" i="15"/>
  <c r="G3994" i="15"/>
  <c r="G3995" i="15"/>
  <c r="G3996" i="15"/>
  <c r="G3997" i="15"/>
  <c r="G3998" i="15"/>
  <c r="G3999" i="15"/>
  <c r="G4000" i="15"/>
  <c r="G4001" i="15"/>
  <c r="G4002" i="15"/>
  <c r="G4003" i="15"/>
  <c r="G4004" i="15"/>
  <c r="G4005" i="15"/>
  <c r="G4006" i="15"/>
  <c r="G4007" i="15"/>
  <c r="G4008" i="15"/>
  <c r="G4009" i="15"/>
  <c r="G4010" i="15"/>
  <c r="G4011" i="15"/>
  <c r="G4012" i="15"/>
  <c r="G4013" i="15"/>
  <c r="G4014" i="15"/>
  <c r="G4015" i="15"/>
  <c r="G4016" i="15"/>
  <c r="G4017" i="15"/>
  <c r="G4018" i="15"/>
  <c r="G4019" i="15"/>
  <c r="G4020" i="15"/>
  <c r="G4021" i="15"/>
  <c r="G4022" i="15"/>
  <c r="G4023" i="15"/>
  <c r="G4024" i="15"/>
  <c r="G4025" i="15"/>
  <c r="G4026" i="15"/>
  <c r="G4027" i="15"/>
  <c r="G4028" i="15"/>
  <c r="G4029" i="15"/>
  <c r="G4030" i="15"/>
  <c r="G4031" i="15"/>
  <c r="G4032" i="15"/>
  <c r="G4033" i="15"/>
  <c r="G4034" i="15"/>
  <c r="G4035" i="15"/>
  <c r="G4036" i="15"/>
  <c r="G4037" i="15"/>
  <c r="G4038" i="15"/>
  <c r="G4039" i="15"/>
  <c r="G4040" i="15"/>
  <c r="G4041" i="15"/>
  <c r="G4042" i="15"/>
  <c r="G4043" i="15"/>
  <c r="G4044" i="15"/>
  <c r="G4045" i="15"/>
  <c r="G4046" i="15"/>
  <c r="G4047" i="15"/>
  <c r="G4048" i="15"/>
  <c r="G4049" i="15"/>
  <c r="G4050" i="15"/>
  <c r="G4051" i="15"/>
  <c r="G4052" i="15"/>
  <c r="G4053" i="15"/>
  <c r="G4054" i="15"/>
  <c r="G4055" i="15"/>
  <c r="G4056" i="15"/>
  <c r="G4057" i="15"/>
  <c r="G4058" i="15"/>
  <c r="G4059" i="15"/>
  <c r="G4060" i="15"/>
  <c r="G4061" i="15"/>
  <c r="G4062" i="15"/>
  <c r="G4063" i="15"/>
  <c r="G4064" i="15"/>
  <c r="G4065" i="15"/>
  <c r="G4066" i="15"/>
  <c r="G4067" i="15"/>
  <c r="G4068" i="15"/>
  <c r="G4069" i="15"/>
  <c r="G4070" i="15"/>
  <c r="G4071" i="15"/>
  <c r="G4072" i="15"/>
  <c r="G4073" i="15"/>
  <c r="G4074" i="15"/>
  <c r="G4075" i="15"/>
  <c r="G4076" i="15"/>
  <c r="G4077" i="15"/>
  <c r="G4078" i="15"/>
  <c r="G4079" i="15"/>
  <c r="G4080" i="15"/>
  <c r="G4081" i="15"/>
  <c r="G4082" i="15"/>
  <c r="G4083" i="15"/>
  <c r="G4084" i="15"/>
  <c r="G4085" i="15"/>
  <c r="G4086" i="15"/>
  <c r="G4087" i="15"/>
  <c r="G4088" i="15"/>
  <c r="G4089" i="15"/>
  <c r="G4090" i="15"/>
  <c r="G4091" i="15"/>
  <c r="G4092" i="15"/>
  <c r="G4093" i="15"/>
  <c r="G4094" i="15"/>
  <c r="G4095" i="15"/>
  <c r="G4096" i="15"/>
  <c r="G4097" i="15"/>
  <c r="G4098" i="15"/>
  <c r="G4099" i="15"/>
  <c r="G4100" i="15"/>
  <c r="G4101" i="15"/>
  <c r="G4102" i="15"/>
  <c r="G4103" i="15"/>
  <c r="G4104" i="15"/>
  <c r="G4105" i="15"/>
  <c r="G4106" i="15"/>
  <c r="G4107" i="15"/>
  <c r="G4108" i="15"/>
  <c r="G4109" i="15"/>
  <c r="G4110" i="15"/>
  <c r="G4111" i="15"/>
  <c r="G4112" i="15"/>
  <c r="G4113" i="15"/>
  <c r="G4114" i="15"/>
  <c r="G4115" i="15"/>
  <c r="G4116" i="15"/>
  <c r="G4117" i="15"/>
  <c r="G4118" i="15"/>
  <c r="G4119" i="15"/>
  <c r="G4120" i="15"/>
  <c r="G4121" i="15"/>
  <c r="G4122" i="15"/>
  <c r="G4123" i="15"/>
  <c r="G4124" i="15"/>
  <c r="G4125" i="15"/>
  <c r="G4126" i="15"/>
  <c r="G4127" i="15"/>
  <c r="G4128" i="15"/>
  <c r="G4129" i="15"/>
  <c r="G4130" i="15"/>
  <c r="G4131" i="15"/>
  <c r="G4132" i="15"/>
  <c r="G4133" i="15"/>
  <c r="G4134" i="15"/>
  <c r="G4135" i="15"/>
  <c r="G4136" i="15"/>
  <c r="G4137" i="15"/>
  <c r="G4138" i="15"/>
  <c r="G4139" i="15"/>
  <c r="G4140" i="15"/>
  <c r="G4141" i="15"/>
  <c r="G4142" i="15"/>
  <c r="G4143" i="15"/>
  <c r="G4144" i="15"/>
  <c r="G4145" i="15"/>
  <c r="G4146" i="15"/>
  <c r="G4147" i="15"/>
  <c r="G4148" i="15"/>
  <c r="G4149" i="15"/>
  <c r="G4150" i="15"/>
  <c r="G4151" i="15"/>
  <c r="G4152" i="15"/>
  <c r="G4153" i="15"/>
  <c r="G4154" i="15"/>
  <c r="G4155" i="15"/>
  <c r="G4156" i="15"/>
  <c r="G4157" i="15"/>
  <c r="G4158" i="15"/>
  <c r="G4159" i="15"/>
  <c r="G4160" i="15"/>
  <c r="G4161" i="15"/>
  <c r="G4162" i="15"/>
  <c r="G4163" i="15"/>
  <c r="G4164" i="15"/>
  <c r="G4165" i="15"/>
  <c r="G4166" i="15"/>
  <c r="G4167" i="15"/>
  <c r="G4168" i="15"/>
  <c r="G4169" i="15"/>
  <c r="G4170" i="15"/>
  <c r="G4171" i="15"/>
  <c r="G4172" i="15"/>
  <c r="G4173" i="15"/>
  <c r="G4174" i="15"/>
  <c r="G4175" i="15"/>
  <c r="G4176" i="15"/>
  <c r="G4177" i="15"/>
  <c r="G4178" i="15"/>
  <c r="G4179" i="15"/>
  <c r="G4180" i="15"/>
  <c r="G4181" i="15"/>
  <c r="G4182" i="15"/>
  <c r="G4183" i="15"/>
  <c r="G4184" i="15"/>
  <c r="G4185" i="15"/>
  <c r="G4186" i="15"/>
  <c r="G4187" i="15"/>
  <c r="G4188" i="15"/>
  <c r="G4189" i="15"/>
  <c r="G4190" i="15"/>
  <c r="G4191" i="15"/>
  <c r="G4192" i="15"/>
  <c r="G4193" i="15"/>
  <c r="G4194" i="15"/>
  <c r="G4195" i="15"/>
  <c r="G4196" i="15"/>
  <c r="G4197" i="15"/>
  <c r="G4198" i="15"/>
  <c r="G4199" i="15"/>
  <c r="G4200" i="15"/>
  <c r="G4201" i="15"/>
  <c r="G4202" i="15"/>
  <c r="G4203" i="15"/>
  <c r="G4204" i="15"/>
  <c r="G4205" i="15"/>
  <c r="G4206" i="15"/>
  <c r="G4207" i="15"/>
  <c r="G4208" i="15"/>
  <c r="G4209" i="15"/>
  <c r="G4210" i="15"/>
  <c r="G4211" i="15"/>
  <c r="G4212" i="15"/>
  <c r="G4213" i="15"/>
  <c r="G4214" i="15"/>
  <c r="G4215" i="15"/>
  <c r="G4216" i="15"/>
  <c r="G4217" i="15"/>
  <c r="G4218" i="15"/>
  <c r="G4219" i="15"/>
  <c r="G4220" i="15"/>
  <c r="G4221" i="15"/>
  <c r="G4222" i="15"/>
  <c r="G4223" i="15"/>
  <c r="G4224" i="15"/>
  <c r="G4225" i="15"/>
  <c r="G4226" i="15"/>
  <c r="G4227" i="15"/>
  <c r="G4228" i="15"/>
  <c r="G4229" i="15"/>
  <c r="G4230" i="15"/>
  <c r="G4231" i="15"/>
  <c r="G4232" i="15"/>
  <c r="G4233" i="15"/>
  <c r="G4234" i="15"/>
  <c r="G4235" i="15"/>
  <c r="G4236" i="15"/>
  <c r="G4237" i="15"/>
  <c r="G4238" i="15"/>
  <c r="G4239" i="15"/>
  <c r="G4240" i="15"/>
  <c r="G4241" i="15"/>
  <c r="G4242" i="15"/>
  <c r="G4243" i="15"/>
  <c r="G4244" i="15"/>
  <c r="G4245" i="15"/>
  <c r="G4246" i="15"/>
  <c r="G4247" i="15"/>
  <c r="G4248" i="15"/>
  <c r="G4249" i="15"/>
  <c r="G4250" i="15"/>
  <c r="G4251" i="15"/>
  <c r="G4252" i="15"/>
  <c r="G4253" i="15"/>
  <c r="G4254" i="15"/>
  <c r="G4255" i="15"/>
  <c r="G4256" i="15"/>
  <c r="G4257" i="15"/>
  <c r="G4258" i="15"/>
  <c r="G4259" i="15"/>
  <c r="G4260" i="15"/>
  <c r="G4261" i="15"/>
  <c r="G4262" i="15"/>
  <c r="G4263" i="15"/>
  <c r="G4264" i="15"/>
  <c r="G4265" i="15"/>
  <c r="G4266" i="15"/>
  <c r="G4267" i="15"/>
  <c r="G4268" i="15"/>
  <c r="G4269" i="15"/>
  <c r="G4270" i="15"/>
  <c r="G4271" i="15"/>
  <c r="G4272" i="15"/>
  <c r="G4273" i="15"/>
  <c r="G4274" i="15"/>
  <c r="G4275" i="15"/>
  <c r="G4276" i="15"/>
  <c r="G4277" i="15"/>
  <c r="G4278" i="15"/>
  <c r="G4279" i="15"/>
  <c r="G4280" i="15"/>
  <c r="G4281" i="15"/>
  <c r="G4282" i="15"/>
  <c r="G4283" i="15"/>
  <c r="G4284" i="15"/>
  <c r="G4285" i="15"/>
  <c r="G4286" i="15"/>
  <c r="G4287" i="15"/>
  <c r="G4288" i="15"/>
  <c r="G4289" i="15"/>
  <c r="G4290" i="15"/>
  <c r="G4291" i="15"/>
  <c r="G4292" i="15"/>
  <c r="G4293" i="15"/>
  <c r="G4294" i="15"/>
  <c r="G4295" i="15"/>
  <c r="G4296" i="15"/>
  <c r="G4297" i="15"/>
  <c r="G4298" i="15"/>
  <c r="G4299" i="15"/>
  <c r="G4300" i="15"/>
  <c r="G4301" i="15"/>
  <c r="G4302" i="15"/>
  <c r="G4303" i="15"/>
  <c r="G4304" i="15"/>
  <c r="G4305" i="15"/>
  <c r="G4306" i="15"/>
  <c r="G4307" i="15"/>
  <c r="G4308" i="15"/>
  <c r="G4309" i="15"/>
  <c r="G4310" i="15"/>
  <c r="G4311" i="15"/>
  <c r="G4312" i="15"/>
  <c r="G4313" i="15"/>
  <c r="G4314" i="15"/>
  <c r="G4315" i="15"/>
  <c r="G4316" i="15"/>
  <c r="G4317" i="15"/>
  <c r="G4318" i="15"/>
  <c r="G4319" i="15"/>
  <c r="G4320" i="15"/>
  <c r="G4321" i="15"/>
  <c r="G4322" i="15"/>
  <c r="G4323" i="15"/>
  <c r="G4324" i="15"/>
  <c r="G4325" i="15"/>
  <c r="G4326" i="15"/>
  <c r="G4327" i="15"/>
  <c r="G4328" i="15"/>
  <c r="G4329" i="15"/>
  <c r="G4330" i="15"/>
  <c r="G4331" i="15"/>
  <c r="G4332" i="15"/>
  <c r="G4333" i="15"/>
  <c r="G4334" i="15"/>
  <c r="G4335" i="15"/>
  <c r="G4336" i="15"/>
  <c r="G4337" i="15"/>
  <c r="G4338" i="15"/>
  <c r="G4339" i="15"/>
  <c r="G4340" i="15"/>
  <c r="G4341" i="15"/>
  <c r="G4342" i="15"/>
  <c r="G4343" i="15"/>
  <c r="G4344" i="15"/>
  <c r="G4345" i="15"/>
  <c r="G4346" i="15"/>
  <c r="G4347" i="15"/>
  <c r="G4348" i="15"/>
  <c r="G4349" i="15"/>
  <c r="G4350" i="15"/>
  <c r="G4351" i="15"/>
  <c r="G4352" i="15"/>
  <c r="G4353" i="15"/>
  <c r="G4354" i="15"/>
  <c r="G4355" i="15"/>
  <c r="G4356" i="15"/>
  <c r="G4357" i="15"/>
  <c r="G4358" i="15"/>
  <c r="G4359" i="15"/>
  <c r="G4360" i="15"/>
  <c r="G4361" i="15"/>
  <c r="G4362" i="15"/>
  <c r="G4363" i="15"/>
  <c r="G4364" i="15"/>
  <c r="G4365" i="15"/>
  <c r="G4366" i="15"/>
  <c r="G4367" i="15"/>
  <c r="G4368" i="15"/>
  <c r="G4369" i="15"/>
  <c r="G4370" i="15"/>
  <c r="G4371" i="15"/>
  <c r="G4372" i="15"/>
  <c r="G4373" i="15"/>
  <c r="G4374" i="15"/>
  <c r="G4375" i="15"/>
  <c r="G4376" i="15"/>
  <c r="G4377" i="15"/>
  <c r="G4378" i="15"/>
  <c r="G4379" i="15"/>
  <c r="G4380" i="15"/>
  <c r="G4381" i="15"/>
  <c r="G4382" i="15"/>
  <c r="G4383" i="15"/>
  <c r="G4384" i="15"/>
  <c r="G4385" i="15"/>
  <c r="G4386" i="15"/>
  <c r="G4387" i="15"/>
  <c r="G4388" i="15"/>
  <c r="G4389" i="15"/>
  <c r="G4390" i="15"/>
  <c r="G4391" i="15"/>
  <c r="G4392" i="15"/>
  <c r="G4393" i="15"/>
  <c r="G4394" i="15"/>
  <c r="G4395" i="15"/>
  <c r="G4396" i="15"/>
  <c r="G4397" i="15"/>
  <c r="G4398" i="15"/>
  <c r="G4399" i="15"/>
  <c r="G4400" i="15"/>
  <c r="G4401" i="15"/>
  <c r="G4402" i="15"/>
  <c r="G4403" i="15"/>
  <c r="G4404" i="15"/>
  <c r="G4405" i="15"/>
  <c r="G4406" i="15"/>
  <c r="G4407" i="15"/>
  <c r="G4408" i="15"/>
  <c r="G4409" i="15"/>
  <c r="G4410" i="15"/>
  <c r="G4411" i="15"/>
  <c r="G4412" i="15"/>
  <c r="G4413" i="15"/>
  <c r="G4414" i="15"/>
  <c r="G4415" i="15"/>
  <c r="G4416" i="15"/>
  <c r="G4417" i="15"/>
  <c r="G4418" i="15"/>
  <c r="G4419" i="15"/>
  <c r="G4420" i="15"/>
  <c r="G4421" i="15"/>
  <c r="G4422" i="15"/>
  <c r="G4423" i="15"/>
  <c r="G4424" i="15"/>
  <c r="G4425" i="15"/>
  <c r="G4426" i="15"/>
  <c r="G4427" i="15"/>
  <c r="G4428" i="15"/>
  <c r="G4429" i="15"/>
  <c r="G4430" i="15"/>
  <c r="G4431" i="15"/>
  <c r="G4432" i="15"/>
  <c r="G4433" i="15"/>
  <c r="G4434" i="15"/>
  <c r="G4435" i="15"/>
  <c r="G4436" i="15"/>
  <c r="G4437" i="15"/>
  <c r="G4438" i="15"/>
  <c r="G4439" i="15"/>
  <c r="G4440" i="15"/>
  <c r="G4441" i="15"/>
  <c r="G4442" i="15"/>
  <c r="G4443" i="15"/>
  <c r="G4444" i="15"/>
  <c r="G4445" i="15"/>
  <c r="G4446" i="15"/>
  <c r="G4447" i="15"/>
  <c r="G4448" i="15"/>
  <c r="G4449" i="15"/>
  <c r="G4450" i="15"/>
  <c r="G4451" i="15"/>
  <c r="G4452" i="15"/>
  <c r="G4453" i="15"/>
  <c r="G4454" i="15"/>
  <c r="G4455" i="15"/>
  <c r="G4456" i="15"/>
  <c r="G4457" i="15"/>
  <c r="G4458" i="15"/>
  <c r="G4459" i="15"/>
  <c r="G4460" i="15"/>
  <c r="G4461" i="15"/>
  <c r="G4462" i="15"/>
  <c r="G4463" i="15"/>
  <c r="G4464" i="15"/>
  <c r="G4465" i="15"/>
  <c r="G4466" i="15"/>
  <c r="G4467" i="15"/>
  <c r="G4468" i="15"/>
  <c r="G4469" i="15"/>
  <c r="G4470" i="15"/>
  <c r="G4471" i="15"/>
  <c r="G4472" i="15"/>
  <c r="G4473" i="15"/>
  <c r="G4474" i="15"/>
  <c r="G4475" i="15"/>
  <c r="G4476" i="15"/>
  <c r="G4477" i="15"/>
  <c r="G4478" i="15"/>
  <c r="G4479" i="15"/>
  <c r="G4480" i="15"/>
  <c r="G4481" i="15"/>
  <c r="G4482" i="15"/>
  <c r="G4483" i="15"/>
  <c r="G4484" i="15"/>
  <c r="G4485" i="15"/>
  <c r="G4486" i="15"/>
  <c r="G4487" i="15"/>
  <c r="G4488" i="15"/>
  <c r="G4489" i="15"/>
  <c r="G4490" i="15"/>
  <c r="G4491" i="15"/>
  <c r="G4492" i="15"/>
  <c r="G4493" i="15"/>
  <c r="G4494" i="15"/>
  <c r="G4495" i="15"/>
  <c r="G4496" i="15"/>
  <c r="G4497" i="15"/>
  <c r="G4498" i="15"/>
  <c r="G4499" i="15"/>
  <c r="G4500" i="15"/>
  <c r="G4501" i="15"/>
  <c r="G4502" i="15"/>
  <c r="G4503" i="15"/>
  <c r="G4504" i="15"/>
  <c r="G4505" i="15"/>
  <c r="G4506" i="15"/>
  <c r="G4507" i="15"/>
  <c r="G4508" i="15"/>
  <c r="G4509" i="15"/>
  <c r="G4510" i="15"/>
  <c r="G4511" i="15"/>
  <c r="G4512" i="15"/>
  <c r="G4513" i="15"/>
  <c r="G4514" i="15"/>
  <c r="G4515" i="15"/>
  <c r="G4516" i="15"/>
  <c r="G4517" i="15"/>
  <c r="G4518" i="15"/>
  <c r="G4519" i="15"/>
  <c r="G4520" i="15"/>
  <c r="G4521" i="15"/>
  <c r="G4522" i="15"/>
  <c r="G4523" i="15"/>
  <c r="G4524" i="15"/>
  <c r="G4525" i="15"/>
  <c r="G4526" i="15"/>
  <c r="G4527" i="15"/>
  <c r="G4528" i="15"/>
  <c r="G4529" i="15"/>
  <c r="G4530" i="15"/>
  <c r="G4531" i="15"/>
  <c r="G4532" i="15"/>
  <c r="G4533" i="15"/>
  <c r="G4534" i="15"/>
  <c r="G4535" i="15"/>
  <c r="G4536" i="15"/>
  <c r="G4537" i="15"/>
  <c r="G4538" i="15"/>
  <c r="G4539" i="15"/>
  <c r="G4540" i="15"/>
  <c r="G4541" i="15"/>
  <c r="G4542" i="15"/>
  <c r="G4543" i="15"/>
  <c r="G4544" i="15"/>
  <c r="G4545" i="15"/>
  <c r="G4546" i="15"/>
  <c r="G4547" i="15"/>
  <c r="G4548" i="15"/>
  <c r="G4549" i="15"/>
  <c r="G4550" i="15"/>
  <c r="G4551" i="15"/>
  <c r="G4552" i="15"/>
  <c r="G4553" i="15"/>
  <c r="G4554" i="15"/>
  <c r="G4555" i="15"/>
  <c r="G4556" i="15"/>
  <c r="G4557" i="15"/>
  <c r="G4558" i="15"/>
  <c r="G4559" i="15"/>
  <c r="G4560" i="15"/>
  <c r="G4561" i="15"/>
  <c r="G4562" i="15"/>
  <c r="G4563" i="15"/>
  <c r="G4564" i="15"/>
  <c r="G4565" i="15"/>
  <c r="G4566" i="15"/>
  <c r="G4567" i="15"/>
  <c r="G4568" i="15"/>
  <c r="G4569" i="15"/>
  <c r="G4570" i="15"/>
  <c r="G4571" i="15"/>
  <c r="G4572" i="15"/>
  <c r="G4573" i="15"/>
  <c r="G4574" i="15"/>
  <c r="G4575" i="15"/>
  <c r="G4576" i="15"/>
  <c r="G4577" i="15"/>
  <c r="G4578" i="15"/>
  <c r="G4579" i="15"/>
  <c r="G4580" i="15"/>
  <c r="G4581" i="15"/>
  <c r="G4582" i="15"/>
  <c r="G4583" i="15"/>
  <c r="G4584" i="15"/>
  <c r="G4585" i="15"/>
  <c r="G4586" i="15"/>
  <c r="G4587" i="15"/>
  <c r="G4588" i="15"/>
  <c r="G4589" i="15"/>
  <c r="G4590" i="15"/>
  <c r="G4591" i="15"/>
  <c r="G4592" i="15"/>
  <c r="G4593" i="15"/>
  <c r="G4594" i="15"/>
  <c r="G4595" i="15"/>
  <c r="G4596" i="15"/>
  <c r="G4597" i="15"/>
  <c r="G4598" i="15"/>
  <c r="G4599" i="15"/>
  <c r="G4600" i="15"/>
  <c r="G4601" i="15"/>
  <c r="G4602" i="15"/>
  <c r="G4603" i="15"/>
  <c r="G4604" i="15"/>
  <c r="G4605" i="15"/>
  <c r="G4606" i="15"/>
  <c r="G4607" i="15"/>
  <c r="G4608" i="15"/>
  <c r="G4609" i="15"/>
  <c r="G4610" i="15"/>
  <c r="G4611" i="15"/>
  <c r="G4612" i="15"/>
  <c r="G4613" i="15"/>
  <c r="G4614" i="15"/>
  <c r="G4615" i="15"/>
  <c r="G4616" i="15"/>
  <c r="G4617" i="15"/>
  <c r="G4618" i="15"/>
  <c r="G4619" i="15"/>
  <c r="G4620" i="15"/>
  <c r="G4621" i="15"/>
  <c r="G4622" i="15"/>
  <c r="G4623" i="15"/>
  <c r="G4624" i="15"/>
  <c r="G4625" i="15"/>
  <c r="G4626" i="15"/>
  <c r="G4627" i="15"/>
  <c r="G4628" i="15"/>
  <c r="G4629" i="15"/>
  <c r="G4630" i="15"/>
  <c r="G4631" i="15"/>
  <c r="G4632" i="15"/>
  <c r="G4633" i="15"/>
  <c r="G4634" i="15"/>
  <c r="G4635" i="15"/>
  <c r="G4636" i="15"/>
  <c r="G4637" i="15"/>
  <c r="G4638" i="15"/>
  <c r="G4639" i="15"/>
  <c r="G4640" i="15"/>
  <c r="G4641" i="15"/>
  <c r="G4642" i="15"/>
  <c r="G4643" i="15"/>
  <c r="G4644" i="15"/>
  <c r="G4645" i="15"/>
  <c r="G4646" i="15"/>
  <c r="G4647" i="15"/>
  <c r="G4648" i="15"/>
  <c r="G4649" i="15"/>
  <c r="G4650" i="15"/>
  <c r="G4651" i="15"/>
  <c r="G4652" i="15"/>
  <c r="G4653" i="15"/>
  <c r="G4654" i="15"/>
  <c r="G4655" i="15"/>
  <c r="G4656" i="15"/>
  <c r="G4657" i="15"/>
  <c r="G4658" i="15"/>
  <c r="G4659" i="15"/>
  <c r="G4660" i="15"/>
  <c r="G4661" i="15"/>
  <c r="G4662" i="15"/>
  <c r="G4663" i="15"/>
  <c r="G4664" i="15"/>
  <c r="G4665" i="15"/>
  <c r="G4666" i="15"/>
  <c r="G4667" i="15"/>
  <c r="G4668" i="15"/>
  <c r="G4669" i="15"/>
  <c r="G4670" i="15"/>
  <c r="G4671" i="15"/>
  <c r="G4672" i="15"/>
  <c r="G4673" i="15"/>
  <c r="G4674" i="15"/>
  <c r="G4675" i="15"/>
  <c r="G4676" i="15"/>
  <c r="G4677" i="15"/>
  <c r="G4678" i="15"/>
  <c r="G4679" i="15"/>
  <c r="G4680" i="15"/>
  <c r="G4681" i="15"/>
  <c r="G4682" i="15"/>
  <c r="G4683" i="15"/>
  <c r="G4684" i="15"/>
  <c r="G4685" i="15"/>
  <c r="G4686" i="15"/>
  <c r="G4687" i="15"/>
  <c r="G4688" i="15"/>
  <c r="G4689" i="15"/>
  <c r="G4690" i="15"/>
  <c r="G4691" i="15"/>
  <c r="G4692" i="15"/>
  <c r="G4693" i="15"/>
  <c r="G4694" i="15"/>
  <c r="G4695" i="15"/>
  <c r="G4696" i="15"/>
  <c r="G4697" i="15"/>
  <c r="G4698" i="15"/>
  <c r="G4699" i="15"/>
  <c r="G4700" i="15"/>
  <c r="G4701" i="15"/>
  <c r="G4702" i="15"/>
  <c r="G4703" i="15"/>
  <c r="G4704" i="15"/>
  <c r="G4705" i="15"/>
  <c r="G4706" i="15"/>
  <c r="G4707" i="15"/>
  <c r="G4708" i="15"/>
  <c r="G4709" i="15"/>
  <c r="G4710" i="15"/>
  <c r="G4711" i="15"/>
  <c r="G4712" i="15"/>
  <c r="G4713" i="15"/>
  <c r="G4714" i="15"/>
  <c r="G4715" i="15"/>
  <c r="G4716" i="15"/>
  <c r="G4717" i="15"/>
  <c r="G4718" i="15"/>
  <c r="G4719" i="15"/>
  <c r="G4720" i="15"/>
  <c r="G4721" i="15"/>
  <c r="G4722" i="15"/>
  <c r="G4723" i="15"/>
  <c r="G4724" i="15"/>
  <c r="G4725" i="15"/>
  <c r="G4726" i="15"/>
  <c r="G4727" i="15"/>
  <c r="G4728" i="15"/>
  <c r="G4729" i="15"/>
  <c r="G4730" i="15"/>
  <c r="G4731" i="15"/>
  <c r="G4732" i="15"/>
  <c r="G4733" i="15"/>
  <c r="G4734" i="15"/>
  <c r="G4735" i="15"/>
  <c r="G4736" i="15"/>
  <c r="G4737" i="15"/>
  <c r="G4738" i="15"/>
  <c r="G4739" i="15"/>
  <c r="G4740" i="15"/>
  <c r="G4741" i="15"/>
  <c r="G4742" i="15"/>
  <c r="G4743" i="15"/>
  <c r="G4744" i="15"/>
  <c r="G4745" i="15"/>
  <c r="G4746" i="15"/>
  <c r="G4747" i="15"/>
  <c r="G4748" i="15"/>
  <c r="G4749" i="15"/>
  <c r="G4750" i="15"/>
  <c r="G4751" i="15"/>
  <c r="G4752" i="15"/>
  <c r="G4753" i="15"/>
  <c r="G4754" i="15"/>
  <c r="G4755" i="15"/>
  <c r="G4756" i="15"/>
  <c r="G4757" i="15"/>
  <c r="G4758" i="15"/>
  <c r="G4759" i="15"/>
  <c r="G4760" i="15"/>
  <c r="G4761" i="15"/>
  <c r="G4762" i="15"/>
  <c r="G4763" i="15"/>
  <c r="G4764" i="15"/>
  <c r="G4765" i="15"/>
  <c r="G4766" i="15"/>
  <c r="G4767" i="15"/>
  <c r="G4768" i="15"/>
  <c r="G4769" i="15"/>
  <c r="G4770" i="15"/>
  <c r="G4771" i="15"/>
  <c r="G4772" i="15"/>
  <c r="G4773" i="15"/>
  <c r="G4774" i="15"/>
  <c r="G4775" i="15"/>
  <c r="G4776" i="15"/>
  <c r="G4777" i="15"/>
  <c r="G4778" i="15"/>
  <c r="G4779" i="15"/>
  <c r="G4780" i="15"/>
  <c r="G4781" i="15"/>
  <c r="G4782" i="15"/>
  <c r="G4783" i="15"/>
  <c r="G4784" i="15"/>
  <c r="G4785" i="15"/>
  <c r="G4786" i="15"/>
  <c r="G4787" i="15"/>
  <c r="G4788" i="15"/>
  <c r="G4789" i="15"/>
  <c r="G4790" i="15"/>
  <c r="G4791" i="15"/>
  <c r="G4792" i="15"/>
  <c r="G4793" i="15"/>
  <c r="G4794" i="15"/>
  <c r="G4795" i="15"/>
  <c r="G4796" i="15"/>
  <c r="G4797" i="15"/>
  <c r="G4798" i="15"/>
  <c r="G4799" i="15"/>
  <c r="G4800" i="15"/>
  <c r="G4801" i="15"/>
  <c r="G4802" i="15"/>
  <c r="G4803" i="15"/>
  <c r="G4804" i="15"/>
  <c r="G4805" i="15"/>
  <c r="G4806" i="15"/>
  <c r="G4807" i="15"/>
  <c r="G4808" i="15"/>
  <c r="G4809" i="15"/>
  <c r="G4810" i="15"/>
  <c r="G4811" i="15"/>
  <c r="G4812" i="15"/>
  <c r="G4813" i="15"/>
  <c r="G4814" i="15"/>
  <c r="G4815" i="15"/>
  <c r="G4816" i="15"/>
  <c r="G4817" i="15"/>
  <c r="G4818" i="15"/>
  <c r="G4819" i="15"/>
  <c r="G4820" i="15"/>
  <c r="G4821" i="15"/>
  <c r="G4822" i="15"/>
  <c r="G4823" i="15"/>
  <c r="G4824" i="15"/>
  <c r="G4825" i="15"/>
  <c r="G4826" i="15"/>
  <c r="G4827" i="15"/>
  <c r="G4828" i="15"/>
  <c r="G4829" i="15"/>
  <c r="G4830" i="15"/>
  <c r="G4831" i="15"/>
  <c r="G4832" i="15"/>
  <c r="G4833" i="15"/>
  <c r="G4834" i="15"/>
  <c r="G4835" i="15"/>
  <c r="G4836" i="15"/>
  <c r="G4837" i="15"/>
  <c r="G4838" i="15"/>
  <c r="G4839" i="15"/>
  <c r="G4840" i="15"/>
  <c r="G4841" i="15"/>
  <c r="G4842" i="15"/>
  <c r="G4843" i="15"/>
  <c r="G4844" i="15"/>
  <c r="G4845" i="15"/>
  <c r="G4846" i="15"/>
  <c r="G4847" i="15"/>
  <c r="G4848" i="15"/>
  <c r="G4849" i="15"/>
  <c r="G4850" i="15"/>
  <c r="G4851" i="15"/>
  <c r="G4852" i="15"/>
  <c r="G4853" i="15"/>
  <c r="G4854" i="15"/>
  <c r="G4855" i="15"/>
  <c r="G4856" i="15"/>
  <c r="G4857" i="15"/>
  <c r="G4858" i="15"/>
  <c r="G4859" i="15"/>
  <c r="G4860" i="15"/>
  <c r="G4861" i="15"/>
  <c r="G4862" i="15"/>
  <c r="G4863" i="15"/>
  <c r="G4864" i="15"/>
  <c r="G4865" i="15"/>
  <c r="G4866" i="15"/>
  <c r="G4867" i="15"/>
  <c r="G4868" i="15"/>
  <c r="G4869" i="15"/>
  <c r="G4870" i="15"/>
  <c r="G4871" i="15"/>
  <c r="G4872" i="15"/>
  <c r="G4873" i="15"/>
  <c r="G4874" i="15"/>
  <c r="G4875" i="15"/>
  <c r="G4876" i="15"/>
  <c r="G4877" i="15"/>
  <c r="G4878" i="15"/>
  <c r="G4879" i="15"/>
  <c r="G4880" i="15"/>
  <c r="G4881" i="15"/>
  <c r="G4882" i="15"/>
  <c r="G4883" i="15"/>
  <c r="G4884" i="15"/>
  <c r="G4885" i="15"/>
  <c r="G4886" i="15"/>
  <c r="G4887" i="15"/>
  <c r="G4888" i="15"/>
  <c r="G4889" i="15"/>
  <c r="G4890" i="15"/>
  <c r="G4891" i="15"/>
  <c r="G4892" i="15"/>
  <c r="G4893" i="15"/>
  <c r="G4894" i="15"/>
  <c r="G4895" i="15"/>
  <c r="G4896" i="15"/>
  <c r="G4897" i="15"/>
  <c r="G4898" i="15"/>
  <c r="G4899" i="15"/>
  <c r="G4900" i="15"/>
  <c r="G4901" i="15"/>
  <c r="G4902" i="15"/>
  <c r="G4903" i="15"/>
  <c r="G4904" i="15"/>
  <c r="G4905" i="15"/>
  <c r="G4906" i="15"/>
  <c r="G4907" i="15"/>
  <c r="G4908" i="15"/>
  <c r="G4909" i="15"/>
  <c r="G4910" i="15"/>
  <c r="G4911" i="15"/>
  <c r="G4912" i="15"/>
  <c r="G4913" i="15"/>
  <c r="G4914" i="15"/>
  <c r="G4915" i="15"/>
  <c r="G4916" i="15"/>
  <c r="G4917" i="15"/>
  <c r="G4918" i="15"/>
  <c r="G4919" i="15"/>
  <c r="G4920" i="15"/>
  <c r="G4921" i="15"/>
  <c r="G4922" i="15"/>
  <c r="G4923" i="15"/>
  <c r="G4924" i="15"/>
  <c r="G4925" i="15"/>
  <c r="G4926" i="15"/>
  <c r="G4927" i="15"/>
  <c r="G4928" i="15"/>
  <c r="G4929" i="15"/>
  <c r="G4930" i="15"/>
  <c r="G4931" i="15"/>
  <c r="G4932" i="15"/>
  <c r="G4933" i="15"/>
  <c r="G4934" i="15"/>
  <c r="G4935" i="15"/>
  <c r="G4936" i="15"/>
  <c r="G4937" i="15"/>
  <c r="G4938" i="15"/>
  <c r="G4939" i="15"/>
  <c r="G4940" i="15"/>
  <c r="G4941" i="15"/>
  <c r="G4942" i="15"/>
  <c r="G4943" i="15"/>
  <c r="G4944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274" i="14"/>
  <c r="A275" i="14"/>
  <c r="A276" i="14"/>
  <c r="A277" i="14"/>
  <c r="A278" i="14"/>
  <c r="A279" i="14"/>
  <c r="A280" i="14"/>
  <c r="A281" i="14"/>
  <c r="A282" i="14"/>
  <c r="A283" i="14"/>
  <c r="A284" i="14"/>
  <c r="A285" i="14"/>
  <c r="A286" i="14"/>
  <c r="A287" i="14"/>
  <c r="A288" i="14"/>
  <c r="A289" i="14"/>
  <c r="A290" i="14"/>
  <c r="A291" i="14"/>
  <c r="A292" i="14"/>
  <c r="A293" i="14"/>
  <c r="A294" i="14"/>
  <c r="A295" i="14"/>
  <c r="A296" i="14"/>
  <c r="A297" i="14"/>
  <c r="A298" i="14"/>
  <c r="A299" i="14"/>
  <c r="A300" i="14"/>
  <c r="A301" i="14"/>
  <c r="A302" i="14"/>
  <c r="A303" i="14"/>
  <c r="A304" i="14"/>
  <c r="A305" i="14"/>
  <c r="A306" i="14"/>
  <c r="A307" i="14"/>
  <c r="A308" i="14"/>
  <c r="A309" i="14"/>
  <c r="A310" i="14"/>
  <c r="A311" i="14"/>
  <c r="A312" i="14"/>
  <c r="A313" i="14"/>
  <c r="A314" i="14"/>
  <c r="A315" i="14"/>
  <c r="A316" i="14"/>
  <c r="A317" i="14"/>
  <c r="A318" i="14"/>
  <c r="A319" i="14"/>
  <c r="A320" i="14"/>
  <c r="A321" i="14"/>
  <c r="A322" i="14"/>
  <c r="A323" i="14"/>
  <c r="A324" i="14"/>
  <c r="A325" i="14"/>
  <c r="A326" i="14"/>
  <c r="A327" i="14"/>
  <c r="A328" i="14"/>
  <c r="A329" i="14"/>
  <c r="A330" i="14"/>
  <c r="A331" i="14"/>
  <c r="A332" i="14"/>
  <c r="A333" i="14"/>
  <c r="A334" i="14"/>
  <c r="A335" i="14"/>
  <c r="A336" i="14"/>
  <c r="A337" i="14"/>
  <c r="A338" i="14"/>
  <c r="A339" i="14"/>
  <c r="A340" i="14"/>
  <c r="A341" i="14"/>
  <c r="A342" i="14"/>
  <c r="A343" i="14"/>
  <c r="A344" i="14"/>
  <c r="A345" i="14"/>
  <c r="A346" i="14"/>
  <c r="A347" i="14"/>
  <c r="A348" i="14"/>
  <c r="A349" i="14"/>
  <c r="A350" i="14"/>
  <c r="A351" i="14"/>
  <c r="A352" i="14"/>
  <c r="A353" i="14"/>
  <c r="A354" i="14"/>
  <c r="A355" i="14"/>
  <c r="A356" i="14"/>
  <c r="A357" i="14"/>
  <c r="A358" i="14"/>
  <c r="A359" i="14"/>
  <c r="A360" i="14"/>
  <c r="A361" i="14"/>
  <c r="A362" i="14"/>
  <c r="A363" i="14"/>
  <c r="A364" i="14"/>
  <c r="A365" i="14"/>
  <c r="A366" i="14"/>
  <c r="A367" i="14"/>
  <c r="A368" i="14"/>
  <c r="A369" i="14"/>
  <c r="A370" i="14"/>
  <c r="A371" i="14"/>
  <c r="A372" i="14"/>
  <c r="A373" i="14"/>
  <c r="A374" i="14"/>
  <c r="A375" i="14"/>
  <c r="A376" i="14"/>
  <c r="A377" i="14"/>
  <c r="A378" i="14"/>
  <c r="A379" i="14"/>
  <c r="A380" i="14"/>
  <c r="A381" i="14"/>
  <c r="A382" i="14"/>
  <c r="A383" i="14"/>
  <c r="A384" i="14"/>
  <c r="A385" i="14"/>
  <c r="A386" i="14"/>
  <c r="A387" i="14"/>
  <c r="A388" i="14"/>
  <c r="A389" i="14"/>
  <c r="A390" i="14"/>
  <c r="A391" i="14"/>
  <c r="A392" i="14"/>
  <c r="A393" i="14"/>
  <c r="A394" i="14"/>
  <c r="A395" i="14"/>
  <c r="A396" i="14"/>
  <c r="A397" i="14"/>
  <c r="A398" i="14"/>
  <c r="A399" i="14"/>
  <c r="A400" i="14"/>
  <c r="A401" i="14"/>
  <c r="A402" i="14"/>
  <c r="A403" i="14"/>
  <c r="A404" i="14"/>
  <c r="A405" i="14"/>
  <c r="A406" i="14"/>
  <c r="A407" i="14"/>
  <c r="A408" i="14"/>
  <c r="A409" i="14"/>
  <c r="A410" i="14"/>
  <c r="A411" i="14"/>
  <c r="A412" i="14"/>
  <c r="A413" i="14"/>
  <c r="A414" i="14"/>
  <c r="A415" i="14"/>
  <c r="A416" i="14"/>
  <c r="A417" i="14"/>
  <c r="A418" i="14"/>
  <c r="A419" i="14"/>
  <c r="A420" i="14"/>
  <c r="A421" i="14"/>
  <c r="A422" i="14"/>
  <c r="A423" i="14"/>
  <c r="A424" i="14"/>
  <c r="A425" i="14"/>
  <c r="A426" i="14"/>
  <c r="A427" i="14"/>
  <c r="A428" i="14"/>
  <c r="A429" i="14"/>
  <c r="A430" i="14"/>
  <c r="A431" i="14"/>
  <c r="A432" i="14"/>
  <c r="A433" i="14"/>
  <c r="A434" i="14"/>
  <c r="A435" i="14"/>
  <c r="A436" i="14"/>
  <c r="A437" i="14"/>
  <c r="A438" i="14"/>
  <c r="A439" i="14"/>
  <c r="A440" i="14"/>
  <c r="A441" i="14"/>
  <c r="A442" i="14"/>
  <c r="A443" i="14"/>
  <c r="A444" i="14"/>
  <c r="A445" i="14"/>
  <c r="A446" i="14"/>
  <c r="A447" i="14"/>
  <c r="A448" i="14"/>
  <c r="A449" i="14"/>
  <c r="A450" i="14"/>
  <c r="A451" i="14"/>
  <c r="A452" i="14"/>
  <c r="A453" i="14"/>
  <c r="A454" i="14"/>
  <c r="A455" i="14"/>
  <c r="A456" i="14"/>
  <c r="A457" i="14"/>
  <c r="A458" i="14"/>
  <c r="A459" i="14"/>
  <c r="A460" i="14"/>
  <c r="A461" i="14"/>
  <c r="A462" i="14"/>
  <c r="A463" i="14"/>
  <c r="A464" i="14"/>
  <c r="A465" i="14"/>
  <c r="A466" i="14"/>
  <c r="A467" i="14"/>
  <c r="A468" i="14"/>
  <c r="A469" i="14"/>
  <c r="A470" i="14"/>
  <c r="A471" i="14"/>
  <c r="A472" i="14"/>
  <c r="A473" i="14"/>
  <c r="A474" i="14"/>
  <c r="A475" i="14"/>
  <c r="A476" i="14"/>
  <c r="A477" i="14"/>
  <c r="A478" i="14"/>
  <c r="A479" i="14"/>
  <c r="A480" i="14"/>
  <c r="A481" i="14"/>
  <c r="A482" i="14"/>
  <c r="A483" i="14"/>
  <c r="A484" i="14"/>
  <c r="A485" i="14"/>
  <c r="A486" i="14"/>
  <c r="A487" i="14"/>
  <c r="A488" i="14"/>
  <c r="A489" i="14"/>
  <c r="A490" i="14"/>
  <c r="A491" i="14"/>
  <c r="A492" i="14"/>
  <c r="A493" i="14"/>
  <c r="A494" i="14"/>
  <c r="A495" i="14"/>
  <c r="A496" i="14"/>
  <c r="A497" i="14"/>
  <c r="A498" i="14"/>
  <c r="A499" i="14"/>
  <c r="A500" i="14"/>
  <c r="A501" i="14"/>
  <c r="A502" i="14"/>
  <c r="A503" i="14"/>
  <c r="A504" i="14"/>
  <c r="A505" i="14"/>
  <c r="A506" i="14"/>
  <c r="A507" i="14"/>
  <c r="A508" i="14"/>
  <c r="A509" i="14"/>
  <c r="A510" i="14"/>
  <c r="A511" i="14"/>
  <c r="A512" i="14"/>
  <c r="A513" i="14"/>
  <c r="A514" i="14"/>
  <c r="A515" i="14"/>
  <c r="A516" i="14"/>
  <c r="A517" i="14"/>
  <c r="A518" i="14"/>
  <c r="A519" i="14"/>
  <c r="A520" i="14"/>
  <c r="A521" i="14"/>
  <c r="A522" i="14"/>
  <c r="A523" i="14"/>
  <c r="A524" i="14"/>
  <c r="A525" i="14"/>
  <c r="A526" i="14"/>
  <c r="A527" i="14"/>
  <c r="A528" i="14"/>
  <c r="A529" i="14"/>
  <c r="A530" i="14"/>
  <c r="A531" i="14"/>
  <c r="A532" i="14"/>
  <c r="A533" i="14"/>
  <c r="A534" i="14"/>
  <c r="A535" i="14"/>
  <c r="A536" i="14"/>
  <c r="A537" i="14"/>
  <c r="A538" i="14"/>
  <c r="A539" i="14"/>
  <c r="A540" i="14"/>
  <c r="A541" i="14"/>
  <c r="A542" i="14"/>
  <c r="A543" i="14"/>
  <c r="A544" i="14"/>
  <c r="A545" i="14"/>
  <c r="A546" i="14"/>
  <c r="A547" i="14"/>
  <c r="A548" i="14"/>
  <c r="A549" i="14"/>
  <c r="A550" i="14"/>
  <c r="A551" i="14"/>
  <c r="A552" i="14"/>
  <c r="A553" i="14"/>
  <c r="A554" i="14"/>
  <c r="A555" i="14"/>
  <c r="A556" i="14"/>
  <c r="A557" i="14"/>
  <c r="A558" i="14"/>
  <c r="A559" i="14"/>
  <c r="A560" i="14"/>
  <c r="A561" i="14"/>
  <c r="A562" i="14"/>
  <c r="A563" i="14"/>
  <c r="A564" i="14"/>
  <c r="A565" i="14"/>
  <c r="A566" i="14"/>
  <c r="A567" i="14"/>
  <c r="A568" i="14"/>
  <c r="A569" i="14"/>
  <c r="A570" i="14"/>
  <c r="A571" i="14"/>
  <c r="A572" i="14"/>
  <c r="A573" i="14"/>
  <c r="A574" i="14"/>
  <c r="A575" i="14"/>
  <c r="A576" i="14"/>
  <c r="A577" i="14"/>
  <c r="A578" i="14"/>
  <c r="A579" i="14"/>
  <c r="A580" i="14"/>
  <c r="A581" i="14"/>
  <c r="A582" i="14"/>
  <c r="A583" i="14"/>
  <c r="A584" i="14"/>
  <c r="A585" i="14"/>
  <c r="A586" i="14"/>
  <c r="A587" i="14"/>
  <c r="A588" i="14"/>
  <c r="A589" i="14"/>
  <c r="A590" i="14"/>
  <c r="A591" i="14"/>
  <c r="A592" i="14"/>
  <c r="A593" i="14"/>
  <c r="A594" i="14"/>
  <c r="A595" i="14"/>
  <c r="A596" i="14"/>
  <c r="A597" i="14"/>
  <c r="A598" i="14"/>
  <c r="A599" i="14"/>
  <c r="A600" i="14"/>
  <c r="A601" i="14"/>
  <c r="A602" i="14"/>
  <c r="A603" i="14"/>
  <c r="A604" i="14"/>
  <c r="A605" i="14"/>
  <c r="A606" i="14"/>
  <c r="A607" i="14"/>
  <c r="A608" i="14"/>
  <c r="A609" i="14"/>
  <c r="A610" i="14"/>
  <c r="A611" i="14"/>
  <c r="A612" i="14"/>
  <c r="A613" i="14"/>
  <c r="A614" i="14"/>
  <c r="A615" i="14"/>
  <c r="A616" i="14"/>
  <c r="A617" i="14"/>
  <c r="A618" i="14"/>
  <c r="A619" i="14"/>
  <c r="A620" i="14"/>
  <c r="A621" i="14"/>
  <c r="A622" i="14"/>
  <c r="A623" i="14"/>
  <c r="A624" i="14"/>
  <c r="A625" i="14"/>
  <c r="A626" i="14"/>
  <c r="A627" i="14"/>
  <c r="A628" i="14"/>
  <c r="A629" i="14"/>
  <c r="A630" i="14"/>
  <c r="A631" i="14"/>
  <c r="A632" i="14"/>
  <c r="A633" i="14"/>
  <c r="A634" i="14"/>
  <c r="A635" i="14"/>
  <c r="A636" i="14"/>
  <c r="A637" i="14"/>
  <c r="A638" i="14"/>
  <c r="A639" i="14"/>
  <c r="A640" i="14"/>
  <c r="A641" i="14"/>
  <c r="A642" i="14"/>
  <c r="A643" i="14"/>
  <c r="A644" i="14"/>
  <c r="A645" i="14"/>
  <c r="A646" i="14"/>
  <c r="A647" i="14"/>
  <c r="A648" i="14"/>
  <c r="A649" i="14"/>
  <c r="A650" i="14"/>
  <c r="A651" i="14"/>
  <c r="A652" i="14"/>
  <c r="A653" i="14"/>
  <c r="A654" i="14"/>
  <c r="A655" i="14"/>
  <c r="A656" i="14"/>
  <c r="A657" i="14"/>
  <c r="A658" i="14"/>
  <c r="A659" i="14"/>
  <c r="A660" i="14"/>
  <c r="A661" i="14"/>
  <c r="A662" i="14"/>
  <c r="A663" i="14"/>
  <c r="A664" i="14"/>
  <c r="A665" i="14"/>
  <c r="A666" i="14"/>
  <c r="A667" i="14"/>
  <c r="A668" i="14"/>
  <c r="A669" i="14"/>
  <c r="A670" i="14"/>
  <c r="A671" i="14"/>
  <c r="A672" i="14"/>
  <c r="A673" i="14"/>
  <c r="A674" i="14"/>
  <c r="A675" i="14"/>
  <c r="A676" i="14"/>
  <c r="A677" i="14"/>
  <c r="A678" i="14"/>
  <c r="A679" i="14"/>
  <c r="A680" i="14"/>
  <c r="A681" i="14"/>
  <c r="A682" i="14"/>
  <c r="A683" i="14"/>
  <c r="A684" i="14"/>
  <c r="A685" i="14"/>
  <c r="A686" i="14"/>
  <c r="A687" i="14"/>
  <c r="A688" i="14"/>
  <c r="A689" i="14"/>
  <c r="A690" i="14"/>
  <c r="A691" i="14"/>
  <c r="A692" i="14"/>
  <c r="A693" i="14"/>
  <c r="A694" i="14"/>
  <c r="A695" i="14"/>
  <c r="A696" i="14"/>
  <c r="A697" i="14"/>
  <c r="A698" i="14"/>
  <c r="A699" i="14"/>
  <c r="A700" i="14"/>
  <c r="A701" i="14"/>
  <c r="A702" i="14"/>
  <c r="A703" i="14"/>
  <c r="A704" i="14"/>
  <c r="A705" i="14"/>
  <c r="A706" i="14"/>
  <c r="A707" i="14"/>
  <c r="A708" i="14"/>
  <c r="A709" i="14"/>
  <c r="A710" i="14"/>
  <c r="A711" i="14"/>
  <c r="A712" i="14"/>
  <c r="A713" i="14"/>
  <c r="A714" i="14"/>
  <c r="A715" i="14"/>
  <c r="A716" i="14"/>
  <c r="A717" i="14"/>
  <c r="A718" i="14"/>
  <c r="A719" i="14"/>
  <c r="A720" i="14"/>
  <c r="A721" i="14"/>
  <c r="A722" i="14"/>
  <c r="A723" i="14"/>
  <c r="A724" i="14"/>
  <c r="A725" i="14"/>
  <c r="A726" i="14"/>
  <c r="A727" i="14"/>
  <c r="A728" i="14"/>
  <c r="A729" i="14"/>
  <c r="A730" i="14"/>
  <c r="A731" i="14"/>
  <c r="A732" i="14"/>
  <c r="A733" i="14"/>
  <c r="A734" i="14"/>
  <c r="A735" i="14"/>
  <c r="A736" i="14"/>
  <c r="A737" i="14"/>
  <c r="A738" i="14"/>
  <c r="A739" i="14"/>
  <c r="A740" i="14"/>
  <c r="A741" i="14"/>
  <c r="A742" i="14"/>
  <c r="A743" i="14"/>
  <c r="A744" i="14"/>
  <c r="A745" i="14"/>
  <c r="A746" i="14"/>
  <c r="A747" i="14"/>
  <c r="A748" i="14"/>
  <c r="A749" i="14"/>
  <c r="A750" i="14"/>
  <c r="A751" i="14"/>
  <c r="A752" i="14"/>
  <c r="A753" i="14"/>
  <c r="A754" i="14"/>
  <c r="A755" i="14"/>
  <c r="A756" i="14"/>
  <c r="A757" i="14"/>
  <c r="A758" i="14"/>
  <c r="A759" i="14"/>
  <c r="A760" i="14"/>
  <c r="A761" i="14"/>
  <c r="A762" i="14"/>
  <c r="A763" i="14"/>
  <c r="A764" i="14"/>
  <c r="A765" i="14"/>
  <c r="A766" i="14"/>
  <c r="A767" i="14"/>
  <c r="A768" i="14"/>
  <c r="A769" i="14"/>
  <c r="A770" i="14"/>
  <c r="A771" i="14"/>
  <c r="A772" i="14"/>
  <c r="A773" i="14"/>
  <c r="A774" i="14"/>
  <c r="A775" i="14"/>
  <c r="A776" i="14"/>
  <c r="A777" i="14"/>
  <c r="A778" i="14"/>
  <c r="A779" i="14"/>
  <c r="A780" i="14"/>
  <c r="A781" i="14"/>
  <c r="A782" i="14"/>
  <c r="A783" i="14"/>
  <c r="A784" i="14"/>
  <c r="A785" i="14"/>
  <c r="A786" i="14"/>
  <c r="A787" i="14"/>
  <c r="A788" i="14"/>
  <c r="A789" i="14"/>
  <c r="A790" i="14"/>
  <c r="A791" i="14"/>
  <c r="A792" i="14"/>
  <c r="A793" i="14"/>
  <c r="A794" i="14"/>
  <c r="A795" i="14"/>
  <c r="A796" i="14"/>
  <c r="A797" i="14"/>
  <c r="A798" i="14"/>
  <c r="A799" i="14"/>
  <c r="A800" i="14"/>
  <c r="A801" i="14"/>
  <c r="A802" i="14"/>
  <c r="A803" i="14"/>
  <c r="A804" i="14"/>
  <c r="A805" i="14"/>
  <c r="A806" i="14"/>
  <c r="A807" i="14"/>
  <c r="A808" i="14"/>
  <c r="A809" i="14"/>
  <c r="A810" i="14"/>
  <c r="A811" i="14"/>
  <c r="A812" i="14"/>
  <c r="A813" i="14"/>
  <c r="A814" i="14"/>
  <c r="A815" i="14"/>
  <c r="A816" i="14"/>
  <c r="A817" i="14"/>
  <c r="A818" i="14"/>
  <c r="A819" i="14"/>
  <c r="A820" i="14"/>
  <c r="A821" i="14"/>
  <c r="A822" i="14"/>
  <c r="A823" i="14"/>
  <c r="A824" i="14"/>
  <c r="A825" i="14"/>
  <c r="A826" i="14"/>
  <c r="A827" i="14"/>
  <c r="A828" i="14"/>
  <c r="A829" i="14"/>
  <c r="A830" i="14"/>
  <c r="A831" i="14"/>
  <c r="A832" i="14"/>
  <c r="A833" i="14"/>
  <c r="A834" i="14"/>
  <c r="A835" i="14"/>
  <c r="A836" i="14"/>
  <c r="A837" i="14"/>
  <c r="A838" i="14"/>
  <c r="A839" i="14"/>
  <c r="A840" i="14"/>
  <c r="A841" i="14"/>
  <c r="A842" i="14"/>
  <c r="A843" i="14"/>
  <c r="A844" i="14"/>
  <c r="A845" i="14"/>
  <c r="A846" i="14"/>
  <c r="A847" i="14"/>
  <c r="A848" i="14"/>
  <c r="A849" i="14"/>
  <c r="A850" i="14"/>
  <c r="A851" i="14"/>
  <c r="A852" i="14"/>
  <c r="A853" i="14"/>
  <c r="A854" i="14"/>
  <c r="A855" i="14"/>
  <c r="A856" i="14"/>
  <c r="A857" i="14"/>
  <c r="A858" i="14"/>
  <c r="A859" i="14"/>
  <c r="A860" i="14"/>
  <c r="A861" i="14"/>
  <c r="A862" i="14"/>
  <c r="A863" i="14"/>
  <c r="A864" i="14"/>
  <c r="A865" i="14"/>
  <c r="A866" i="14"/>
  <c r="A867" i="14"/>
  <c r="A868" i="14"/>
  <c r="A869" i="14"/>
  <c r="A870" i="14"/>
  <c r="A871" i="14"/>
  <c r="A872" i="14"/>
  <c r="A873" i="14"/>
  <c r="A874" i="14"/>
  <c r="A875" i="14"/>
  <c r="A876" i="14"/>
  <c r="A877" i="14"/>
  <c r="A878" i="14"/>
  <c r="A879" i="14"/>
  <c r="A880" i="14"/>
  <c r="A881" i="14"/>
  <c r="A882" i="14"/>
  <c r="A883" i="14"/>
  <c r="A884" i="14"/>
  <c r="A885" i="14"/>
  <c r="A886" i="14"/>
  <c r="A887" i="14"/>
  <c r="A888" i="14"/>
  <c r="A889" i="14"/>
  <c r="A890" i="14"/>
  <c r="A891" i="14"/>
  <c r="A892" i="14"/>
  <c r="A893" i="14"/>
  <c r="A894" i="14"/>
  <c r="A895" i="14"/>
  <c r="A896" i="14"/>
  <c r="A897" i="14"/>
  <c r="A898" i="14"/>
  <c r="A899" i="14"/>
  <c r="A900" i="14"/>
  <c r="A901" i="14"/>
  <c r="A902" i="14"/>
  <c r="A903" i="14"/>
  <c r="A904" i="14"/>
  <c r="A905" i="14"/>
  <c r="A906" i="14"/>
  <c r="A907" i="14"/>
  <c r="A908" i="14"/>
  <c r="A909" i="14"/>
  <c r="A910" i="14"/>
  <c r="A911" i="14"/>
  <c r="A912" i="14"/>
  <c r="A913" i="14"/>
  <c r="A914" i="14"/>
  <c r="A915" i="14"/>
  <c r="A916" i="14"/>
  <c r="A917" i="14"/>
  <c r="A918" i="14"/>
  <c r="A919" i="14"/>
  <c r="A920" i="14"/>
  <c r="A921" i="14"/>
  <c r="A922" i="14"/>
  <c r="A923" i="14"/>
  <c r="A924" i="14"/>
  <c r="A925" i="14"/>
  <c r="A926" i="14"/>
  <c r="A927" i="14"/>
  <c r="A928" i="14"/>
  <c r="A929" i="14"/>
  <c r="A930" i="14"/>
  <c r="A931" i="14"/>
  <c r="A932" i="14"/>
  <c r="A933" i="14"/>
  <c r="A934" i="14"/>
  <c r="A935" i="14"/>
  <c r="A936" i="14"/>
  <c r="A937" i="14"/>
  <c r="A938" i="14"/>
  <c r="A939" i="14"/>
  <c r="A940" i="14"/>
  <c r="A941" i="14"/>
  <c r="A942" i="14"/>
  <c r="A943" i="14"/>
  <c r="A944" i="14"/>
  <c r="A945" i="14"/>
  <c r="A946" i="14"/>
  <c r="A947" i="14"/>
  <c r="A948" i="14"/>
  <c r="A949" i="14"/>
  <c r="A950" i="14"/>
  <c r="A951" i="14"/>
  <c r="A952" i="14"/>
  <c r="A953" i="14"/>
  <c r="A954" i="14"/>
  <c r="A955" i="14"/>
  <c r="A956" i="14"/>
  <c r="A957" i="14"/>
  <c r="A958" i="14"/>
  <c r="A959" i="14"/>
  <c r="A960" i="14"/>
  <c r="A961" i="14"/>
  <c r="A962" i="14"/>
  <c r="A963" i="14"/>
  <c r="A964" i="14"/>
  <c r="A965" i="14"/>
  <c r="A966" i="14"/>
  <c r="A967" i="14"/>
  <c r="A968" i="14"/>
  <c r="A969" i="14"/>
  <c r="A970" i="14"/>
  <c r="A971" i="14"/>
  <c r="A972" i="14"/>
  <c r="A973" i="14"/>
  <c r="A974" i="14"/>
  <c r="A975" i="14"/>
  <c r="A976" i="14"/>
  <c r="A977" i="14"/>
  <c r="A978" i="14"/>
  <c r="A979" i="14"/>
  <c r="A980" i="14"/>
  <c r="A981" i="14"/>
  <c r="A982" i="14"/>
  <c r="A983" i="14"/>
  <c r="A984" i="14"/>
  <c r="A985" i="14"/>
  <c r="A986" i="14"/>
  <c r="A987" i="14"/>
  <c r="A988" i="14"/>
  <c r="A989" i="14"/>
  <c r="A990" i="14"/>
  <c r="A991" i="14"/>
  <c r="A992" i="14"/>
  <c r="A993" i="14"/>
  <c r="A994" i="14"/>
  <c r="A995" i="14"/>
  <c r="A996" i="14"/>
  <c r="A997" i="14"/>
  <c r="A998" i="14"/>
  <c r="A999" i="14"/>
  <c r="A1000" i="14"/>
  <c r="A1001" i="14"/>
  <c r="A1002" i="14"/>
  <c r="A1003" i="14"/>
  <c r="A1004" i="14"/>
  <c r="A1005" i="14"/>
  <c r="A1006" i="14"/>
  <c r="A1007" i="14"/>
  <c r="A1008" i="14"/>
  <c r="A1009" i="14"/>
  <c r="A1010" i="14"/>
  <c r="A1011" i="14"/>
  <c r="A1012" i="14"/>
  <c r="A1013" i="14"/>
  <c r="A1014" i="14"/>
  <c r="A1015" i="14"/>
  <c r="A1016" i="14"/>
  <c r="A1017" i="14"/>
  <c r="A1018" i="14"/>
  <c r="A1019" i="14"/>
  <c r="A1020" i="14"/>
  <c r="A1021" i="14"/>
  <c r="A1022" i="14"/>
  <c r="A1023" i="14"/>
  <c r="A1024" i="14"/>
  <c r="A1025" i="14"/>
  <c r="A1026" i="14"/>
  <c r="A1027" i="14"/>
  <c r="A1028" i="14"/>
  <c r="A1029" i="14"/>
  <c r="A1030" i="14"/>
  <c r="A1031" i="14"/>
  <c r="A1032" i="14"/>
  <c r="A1033" i="14"/>
  <c r="A1034" i="14"/>
  <c r="A1035" i="14"/>
  <c r="A1036" i="14"/>
  <c r="A1037" i="14"/>
  <c r="A1038" i="14"/>
  <c r="A1039" i="14"/>
  <c r="A1040" i="14"/>
  <c r="A1041" i="14"/>
  <c r="A1042" i="14"/>
  <c r="A1043" i="14"/>
  <c r="A1044" i="14"/>
  <c r="A1045" i="14"/>
  <c r="A1046" i="14"/>
  <c r="A1047" i="14"/>
  <c r="A1048" i="14"/>
  <c r="A1049" i="14"/>
  <c r="A1050" i="14"/>
  <c r="A1051" i="14"/>
  <c r="A1052" i="14"/>
  <c r="A1053" i="14"/>
  <c r="A1054" i="14"/>
  <c r="A1055" i="14"/>
  <c r="A1056" i="14"/>
  <c r="A1057" i="14"/>
  <c r="A1058" i="14"/>
  <c r="A1059" i="14"/>
  <c r="A1060" i="14"/>
  <c r="A1061" i="14"/>
  <c r="A1062" i="14"/>
  <c r="A1063" i="14"/>
  <c r="A1064" i="14"/>
  <c r="A1065" i="14"/>
  <c r="A1066" i="14"/>
  <c r="A1067" i="14"/>
  <c r="A1068" i="14"/>
  <c r="A1069" i="14"/>
  <c r="A1070" i="14"/>
  <c r="A1071" i="14"/>
  <c r="A1072" i="14"/>
  <c r="A1073" i="14"/>
  <c r="A1074" i="14"/>
  <c r="A1075" i="14"/>
  <c r="A1076" i="14"/>
  <c r="A1077" i="14"/>
  <c r="A1078" i="14"/>
  <c r="A1079" i="14"/>
  <c r="A1080" i="14"/>
  <c r="A1081" i="14"/>
  <c r="A1082" i="14"/>
  <c r="A1083" i="14"/>
  <c r="A1084" i="14"/>
  <c r="A1085" i="14"/>
  <c r="A1086" i="14"/>
  <c r="A1087" i="14"/>
  <c r="A1088" i="14"/>
  <c r="A1089" i="14"/>
  <c r="A1090" i="14"/>
  <c r="A1091" i="14"/>
  <c r="A1092" i="14"/>
  <c r="A1093" i="14"/>
  <c r="A1094" i="14"/>
  <c r="A1095" i="14"/>
  <c r="A1096" i="14"/>
  <c r="A1097" i="14"/>
  <c r="A1098" i="14"/>
  <c r="A1099" i="14"/>
  <c r="A1100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352" i="14"/>
  <c r="R353" i="14"/>
  <c r="R354" i="14"/>
  <c r="R355" i="14"/>
  <c r="R356" i="14"/>
  <c r="R357" i="14"/>
  <c r="R358" i="14"/>
  <c r="R359" i="14"/>
  <c r="R360" i="14"/>
  <c r="R361" i="14"/>
  <c r="R362" i="14"/>
  <c r="R363" i="14"/>
  <c r="R364" i="14"/>
  <c r="R365" i="14"/>
  <c r="R366" i="14"/>
  <c r="R367" i="14"/>
  <c r="R368" i="14"/>
  <c r="R369" i="14"/>
  <c r="R370" i="14"/>
  <c r="R371" i="14"/>
  <c r="R372" i="14"/>
  <c r="R373" i="14"/>
  <c r="R374" i="14"/>
  <c r="R375" i="14"/>
  <c r="R376" i="14"/>
  <c r="R377" i="14"/>
  <c r="R378" i="14"/>
  <c r="R379" i="14"/>
  <c r="R380" i="14"/>
  <c r="R381" i="14"/>
  <c r="R382" i="14"/>
  <c r="R383" i="14"/>
  <c r="R384" i="14"/>
  <c r="R385" i="14"/>
  <c r="R386" i="14"/>
  <c r="R387" i="14"/>
  <c r="R388" i="14"/>
  <c r="R389" i="14"/>
  <c r="R390" i="14"/>
  <c r="R391" i="14"/>
  <c r="R392" i="14"/>
  <c r="R393" i="14"/>
  <c r="R394" i="14"/>
  <c r="R395" i="14"/>
  <c r="R396" i="14"/>
  <c r="R397" i="14"/>
  <c r="R398" i="14"/>
  <c r="R399" i="14"/>
  <c r="R400" i="14"/>
  <c r="R401" i="14"/>
  <c r="R402" i="14"/>
  <c r="R403" i="14"/>
  <c r="R404" i="14"/>
  <c r="R405" i="14"/>
  <c r="R406" i="14"/>
  <c r="R407" i="14"/>
  <c r="R408" i="14"/>
  <c r="R409" i="14"/>
  <c r="R410" i="14"/>
  <c r="R411" i="14"/>
  <c r="R412" i="14"/>
  <c r="R413" i="14"/>
  <c r="R414" i="14"/>
  <c r="R415" i="14"/>
  <c r="R416" i="14"/>
  <c r="R417" i="14"/>
  <c r="R418" i="14"/>
  <c r="R419" i="14"/>
  <c r="R420" i="14"/>
  <c r="R421" i="14"/>
  <c r="R422" i="14"/>
  <c r="R423" i="14"/>
  <c r="R424" i="14"/>
  <c r="R425" i="14"/>
  <c r="R426" i="14"/>
  <c r="R427" i="14"/>
  <c r="R428" i="14"/>
  <c r="R429" i="14"/>
  <c r="R430" i="14"/>
  <c r="R431" i="14"/>
  <c r="R432" i="14"/>
  <c r="R433" i="14"/>
  <c r="R434" i="14"/>
  <c r="R435" i="14"/>
  <c r="R436" i="14"/>
  <c r="R437" i="14"/>
  <c r="R438" i="14"/>
  <c r="R439" i="14"/>
  <c r="R440" i="14"/>
  <c r="R441" i="14"/>
  <c r="R442" i="14"/>
  <c r="R443" i="14"/>
  <c r="R444" i="14"/>
  <c r="R445" i="14"/>
  <c r="R446" i="14"/>
  <c r="R447" i="14"/>
  <c r="R448" i="14"/>
  <c r="R449" i="14"/>
  <c r="R450" i="14"/>
  <c r="R451" i="14"/>
  <c r="R452" i="14"/>
  <c r="R453" i="14"/>
  <c r="R454" i="14"/>
  <c r="R455" i="14"/>
  <c r="R456" i="14"/>
  <c r="R457" i="14"/>
  <c r="R458" i="14"/>
  <c r="R459" i="14"/>
  <c r="R460" i="14"/>
  <c r="R461" i="14"/>
  <c r="R462" i="14"/>
  <c r="R463" i="14"/>
  <c r="R464" i="14"/>
  <c r="R465" i="14"/>
  <c r="R466" i="14"/>
  <c r="R467" i="14"/>
  <c r="R468" i="14"/>
  <c r="R469" i="14"/>
  <c r="R470" i="14"/>
  <c r="R471" i="14"/>
  <c r="R472" i="14"/>
  <c r="R473" i="14"/>
  <c r="R474" i="14"/>
  <c r="R475" i="14"/>
  <c r="R476" i="14"/>
  <c r="R477" i="14"/>
  <c r="R478" i="14"/>
  <c r="R479" i="14"/>
  <c r="R480" i="14"/>
  <c r="R481" i="14"/>
  <c r="R482" i="14"/>
  <c r="R483" i="14"/>
  <c r="R484" i="14"/>
  <c r="R485" i="14"/>
  <c r="R486" i="14"/>
  <c r="R487" i="14"/>
  <c r="R488" i="14"/>
  <c r="R489" i="14"/>
  <c r="R490" i="14"/>
  <c r="R491" i="14"/>
  <c r="R492" i="14"/>
  <c r="R493" i="14"/>
  <c r="R494" i="14"/>
  <c r="R495" i="14"/>
  <c r="R496" i="14"/>
  <c r="R497" i="14"/>
  <c r="R498" i="14"/>
  <c r="R499" i="14"/>
  <c r="R500" i="14"/>
  <c r="R501" i="14"/>
  <c r="R502" i="14"/>
  <c r="R503" i="14"/>
  <c r="R504" i="14"/>
  <c r="R505" i="14"/>
  <c r="R506" i="14"/>
  <c r="R507" i="14"/>
  <c r="R508" i="14"/>
  <c r="R509" i="14"/>
  <c r="R510" i="14"/>
  <c r="R511" i="14"/>
  <c r="R512" i="14"/>
  <c r="R513" i="14"/>
  <c r="R514" i="14"/>
  <c r="R515" i="14"/>
  <c r="R516" i="14"/>
  <c r="R517" i="14"/>
  <c r="R518" i="14"/>
  <c r="R519" i="14"/>
  <c r="R520" i="14"/>
  <c r="R521" i="14"/>
  <c r="R522" i="14"/>
  <c r="R523" i="14"/>
  <c r="R524" i="14"/>
  <c r="R525" i="14"/>
  <c r="R526" i="14"/>
  <c r="R527" i="14"/>
  <c r="R528" i="14"/>
  <c r="R529" i="14"/>
  <c r="R530" i="14"/>
  <c r="R531" i="14"/>
  <c r="R532" i="14"/>
  <c r="R533" i="14"/>
  <c r="R534" i="14"/>
  <c r="R535" i="14"/>
  <c r="R536" i="14"/>
  <c r="R537" i="14"/>
  <c r="R538" i="14"/>
  <c r="R539" i="14"/>
  <c r="R540" i="14"/>
  <c r="R541" i="14"/>
  <c r="R542" i="14"/>
  <c r="R543" i="14"/>
  <c r="R544" i="14"/>
  <c r="R545" i="14"/>
  <c r="R546" i="14"/>
  <c r="R547" i="14"/>
  <c r="R548" i="14"/>
  <c r="R549" i="14"/>
  <c r="R550" i="14"/>
  <c r="R551" i="14"/>
  <c r="R552" i="14"/>
  <c r="R553" i="14"/>
  <c r="R554" i="14"/>
  <c r="R555" i="14"/>
  <c r="R556" i="14"/>
  <c r="R557" i="14"/>
  <c r="R558" i="14"/>
  <c r="R559" i="14"/>
  <c r="R560" i="14"/>
  <c r="R561" i="14"/>
  <c r="R562" i="14"/>
  <c r="R563" i="14"/>
  <c r="R564" i="14"/>
  <c r="R565" i="14"/>
  <c r="R566" i="14"/>
  <c r="R567" i="14"/>
  <c r="R568" i="14"/>
  <c r="R569" i="14"/>
  <c r="R570" i="14"/>
  <c r="R571" i="14"/>
  <c r="R572" i="14"/>
  <c r="R573" i="14"/>
  <c r="R574" i="14"/>
  <c r="R575" i="14"/>
  <c r="R576" i="14"/>
  <c r="R577" i="14"/>
  <c r="R578" i="14"/>
  <c r="R579" i="14"/>
  <c r="R580" i="14"/>
  <c r="R581" i="14"/>
  <c r="R582" i="14"/>
  <c r="R583" i="14"/>
  <c r="R584" i="14"/>
  <c r="R585" i="14"/>
  <c r="R586" i="14"/>
  <c r="R587" i="14"/>
  <c r="R588" i="14"/>
  <c r="R589" i="14"/>
  <c r="R590" i="14"/>
  <c r="R591" i="14"/>
  <c r="R592" i="14"/>
  <c r="R593" i="14"/>
  <c r="R594" i="14"/>
  <c r="R595" i="14"/>
  <c r="R596" i="14"/>
  <c r="R597" i="14"/>
  <c r="R598" i="14"/>
  <c r="R599" i="14"/>
  <c r="R600" i="14"/>
  <c r="R601" i="14"/>
  <c r="R602" i="14"/>
  <c r="R603" i="14"/>
  <c r="R604" i="14"/>
  <c r="R605" i="14"/>
  <c r="R606" i="14"/>
  <c r="R607" i="14"/>
  <c r="R608" i="14"/>
  <c r="R609" i="14"/>
  <c r="R610" i="14"/>
  <c r="R611" i="14"/>
  <c r="R612" i="14"/>
  <c r="R613" i="14"/>
  <c r="R614" i="14"/>
  <c r="R615" i="14"/>
  <c r="R616" i="14"/>
  <c r="R617" i="14"/>
  <c r="R618" i="14"/>
  <c r="R619" i="14"/>
  <c r="R620" i="14"/>
  <c r="R621" i="14"/>
  <c r="R622" i="14"/>
  <c r="R623" i="14"/>
  <c r="R624" i="14"/>
  <c r="R625" i="14"/>
  <c r="R626" i="14"/>
  <c r="R627" i="14"/>
  <c r="R628" i="14"/>
  <c r="R629" i="14"/>
  <c r="R630" i="14"/>
  <c r="R631" i="14"/>
  <c r="R632" i="14"/>
  <c r="R633" i="14"/>
  <c r="R634" i="14"/>
  <c r="R635" i="14"/>
  <c r="R636" i="14"/>
  <c r="R637" i="14"/>
  <c r="R638" i="14"/>
  <c r="R639" i="14"/>
  <c r="R640" i="14"/>
  <c r="R641" i="14"/>
  <c r="R642" i="14"/>
  <c r="R643" i="14"/>
  <c r="R644" i="14"/>
  <c r="R645" i="14"/>
  <c r="R646" i="14"/>
  <c r="R647" i="14"/>
  <c r="R648" i="14"/>
  <c r="R649" i="14"/>
  <c r="R650" i="14"/>
  <c r="R651" i="14"/>
  <c r="R652" i="14"/>
  <c r="R653" i="14"/>
  <c r="R654" i="14"/>
  <c r="R655" i="14"/>
  <c r="R656" i="14"/>
  <c r="R657" i="14"/>
  <c r="R658" i="14"/>
  <c r="R659" i="14"/>
  <c r="R660" i="14"/>
  <c r="R661" i="14"/>
  <c r="R662" i="14"/>
  <c r="R663" i="14"/>
  <c r="R664" i="14"/>
  <c r="R665" i="14"/>
  <c r="R666" i="14"/>
  <c r="R667" i="14"/>
  <c r="R668" i="14"/>
  <c r="R669" i="14"/>
  <c r="R670" i="14"/>
  <c r="R671" i="14"/>
  <c r="R672" i="14"/>
  <c r="R673" i="14"/>
  <c r="R674" i="14"/>
  <c r="R675" i="14"/>
  <c r="R676" i="14"/>
  <c r="R677" i="14"/>
  <c r="R678" i="14"/>
  <c r="R679" i="14"/>
  <c r="R680" i="14"/>
  <c r="R681" i="14"/>
  <c r="R682" i="14"/>
  <c r="R683" i="14"/>
  <c r="R684" i="14"/>
  <c r="R685" i="14"/>
  <c r="R686" i="14"/>
  <c r="R687" i="14"/>
  <c r="R688" i="14"/>
  <c r="R689" i="14"/>
  <c r="R690" i="14"/>
  <c r="R691" i="14"/>
  <c r="R692" i="14"/>
  <c r="R693" i="14"/>
  <c r="R694" i="14"/>
  <c r="R695" i="14"/>
  <c r="R696" i="14"/>
  <c r="R697" i="14"/>
  <c r="R698" i="14"/>
  <c r="R699" i="14"/>
  <c r="R700" i="14"/>
  <c r="R701" i="14"/>
  <c r="R702" i="14"/>
  <c r="R703" i="14"/>
  <c r="R704" i="14"/>
  <c r="R705" i="14"/>
  <c r="R706" i="14"/>
  <c r="R707" i="14"/>
  <c r="R708" i="14"/>
  <c r="R709" i="14"/>
  <c r="R710" i="14"/>
  <c r="R711" i="14"/>
  <c r="R712" i="14"/>
  <c r="R713" i="14"/>
  <c r="R714" i="14"/>
  <c r="R715" i="14"/>
  <c r="R716" i="14"/>
  <c r="R717" i="14"/>
  <c r="R718" i="14"/>
  <c r="R719" i="14"/>
  <c r="R720" i="14"/>
  <c r="R721" i="14"/>
  <c r="R722" i="14"/>
  <c r="R723" i="14"/>
  <c r="R724" i="14"/>
  <c r="R725" i="14"/>
  <c r="R726" i="14"/>
  <c r="R727" i="14"/>
  <c r="R728" i="14"/>
  <c r="R729" i="14"/>
  <c r="R730" i="14"/>
  <c r="R731" i="14"/>
  <c r="R732" i="14"/>
  <c r="R733" i="14"/>
  <c r="R734" i="14"/>
  <c r="R735" i="14"/>
  <c r="R736" i="14"/>
  <c r="R737" i="14"/>
  <c r="R738" i="14"/>
  <c r="R739" i="14"/>
  <c r="R740" i="14"/>
  <c r="R741" i="14"/>
  <c r="R742" i="14"/>
  <c r="R743" i="14"/>
  <c r="R744" i="14"/>
  <c r="R745" i="14"/>
  <c r="R746" i="14"/>
  <c r="R747" i="14"/>
  <c r="R748" i="14"/>
  <c r="R749" i="14"/>
  <c r="R750" i="14"/>
  <c r="R751" i="14"/>
  <c r="R752" i="14"/>
  <c r="R753" i="14"/>
  <c r="R754" i="14"/>
  <c r="R755" i="14"/>
  <c r="R756" i="14"/>
  <c r="R757" i="14"/>
  <c r="R758" i="14"/>
  <c r="R759" i="14"/>
  <c r="R760" i="14"/>
  <c r="R761" i="14"/>
  <c r="R762" i="14"/>
  <c r="R763" i="14"/>
  <c r="R764" i="14"/>
  <c r="R765" i="14"/>
  <c r="R766" i="14"/>
  <c r="R767" i="14"/>
  <c r="R768" i="14"/>
  <c r="R769" i="14"/>
  <c r="R770" i="14"/>
  <c r="R771" i="14"/>
  <c r="R772" i="14"/>
  <c r="R773" i="14"/>
  <c r="R774" i="14"/>
  <c r="R775" i="14"/>
  <c r="R776" i="14"/>
  <c r="R777" i="14"/>
  <c r="R778" i="14"/>
  <c r="R779" i="14"/>
  <c r="R780" i="14"/>
  <c r="R781" i="14"/>
  <c r="R782" i="14"/>
  <c r="R783" i="14"/>
  <c r="R784" i="14"/>
  <c r="R785" i="14"/>
  <c r="R786" i="14"/>
  <c r="R787" i="14"/>
  <c r="R788" i="14"/>
  <c r="R789" i="14"/>
  <c r="R790" i="14"/>
  <c r="R791" i="14"/>
  <c r="R792" i="14"/>
  <c r="R793" i="14"/>
  <c r="R794" i="14"/>
  <c r="R795" i="14"/>
  <c r="R796" i="14"/>
  <c r="R797" i="14"/>
  <c r="R798" i="14"/>
  <c r="R799" i="14"/>
  <c r="R800" i="14"/>
  <c r="R801" i="14"/>
  <c r="R802" i="14"/>
  <c r="R803" i="14"/>
  <c r="R804" i="14"/>
  <c r="R805" i="14"/>
  <c r="R806" i="14"/>
  <c r="R807" i="14"/>
  <c r="R808" i="14"/>
  <c r="R809" i="14"/>
  <c r="R810" i="14"/>
  <c r="R811" i="14"/>
  <c r="R812" i="14"/>
  <c r="R813" i="14"/>
  <c r="R814" i="14"/>
  <c r="R815" i="14"/>
  <c r="R816" i="14"/>
  <c r="R817" i="14"/>
  <c r="R818" i="14"/>
  <c r="R819" i="14"/>
  <c r="R820" i="14"/>
  <c r="R821" i="14"/>
  <c r="R822" i="14"/>
  <c r="R823" i="14"/>
  <c r="R824" i="14"/>
  <c r="R825" i="14"/>
  <c r="R826" i="14"/>
  <c r="R827" i="14"/>
  <c r="R828" i="14"/>
  <c r="R829" i="14"/>
  <c r="R830" i="14"/>
  <c r="R831" i="14"/>
  <c r="R832" i="14"/>
  <c r="R833" i="14"/>
  <c r="R834" i="14"/>
  <c r="R835" i="14"/>
  <c r="R836" i="14"/>
  <c r="R837" i="14"/>
  <c r="R838" i="14"/>
  <c r="R839" i="14"/>
  <c r="R840" i="14"/>
  <c r="R841" i="14"/>
  <c r="R842" i="14"/>
  <c r="R843" i="14"/>
  <c r="R844" i="14"/>
  <c r="R845" i="14"/>
  <c r="R846" i="14"/>
  <c r="R847" i="14"/>
  <c r="R848" i="14"/>
  <c r="R849" i="14"/>
  <c r="R850" i="14"/>
  <c r="R851" i="14"/>
  <c r="R852" i="14"/>
  <c r="R853" i="14"/>
  <c r="R854" i="14"/>
  <c r="R855" i="14"/>
  <c r="R856" i="14"/>
  <c r="R857" i="14"/>
  <c r="R858" i="14"/>
  <c r="R859" i="14"/>
  <c r="R860" i="14"/>
  <c r="R861" i="14"/>
  <c r="R862" i="14"/>
  <c r="R863" i="14"/>
  <c r="R864" i="14"/>
  <c r="R865" i="14"/>
  <c r="R866" i="14"/>
  <c r="R867" i="14"/>
  <c r="R868" i="14"/>
  <c r="R869" i="14"/>
  <c r="R870" i="14"/>
  <c r="R871" i="14"/>
  <c r="R872" i="14"/>
  <c r="R873" i="14"/>
  <c r="R874" i="14"/>
  <c r="R875" i="14"/>
  <c r="R876" i="14"/>
  <c r="R877" i="14"/>
  <c r="R878" i="14"/>
  <c r="R879" i="14"/>
  <c r="R880" i="14"/>
  <c r="R881" i="14"/>
  <c r="R882" i="14"/>
  <c r="R883" i="14"/>
  <c r="R884" i="14"/>
  <c r="R885" i="14"/>
  <c r="R886" i="14"/>
  <c r="R887" i="14"/>
  <c r="R888" i="14"/>
  <c r="R889" i="14"/>
  <c r="R890" i="14"/>
  <c r="R891" i="14"/>
  <c r="R892" i="14"/>
  <c r="R893" i="14"/>
  <c r="R894" i="14"/>
  <c r="R895" i="14"/>
  <c r="R896" i="14"/>
  <c r="R897" i="14"/>
  <c r="R898" i="14"/>
  <c r="R899" i="14"/>
  <c r="R900" i="14"/>
  <c r="R901" i="14"/>
  <c r="R902" i="14"/>
  <c r="R903" i="14"/>
  <c r="R904" i="14"/>
  <c r="R905" i="14"/>
  <c r="R906" i="14"/>
  <c r="R907" i="14"/>
  <c r="R908" i="14"/>
  <c r="R909" i="14"/>
  <c r="R910" i="14"/>
  <c r="R911" i="14"/>
  <c r="R912" i="14"/>
  <c r="R913" i="14"/>
  <c r="R914" i="14"/>
  <c r="R915" i="14"/>
  <c r="R916" i="14"/>
  <c r="R917" i="14"/>
  <c r="R918" i="14"/>
  <c r="R919" i="14"/>
  <c r="R920" i="14"/>
  <c r="R921" i="14"/>
  <c r="R922" i="14"/>
  <c r="R923" i="14"/>
  <c r="R924" i="14"/>
  <c r="R925" i="14"/>
  <c r="R926" i="14"/>
  <c r="R927" i="14"/>
  <c r="R928" i="14"/>
  <c r="R929" i="14"/>
  <c r="R930" i="14"/>
  <c r="R931" i="14"/>
  <c r="R932" i="14"/>
  <c r="R933" i="14"/>
  <c r="R934" i="14"/>
  <c r="R935" i="14"/>
  <c r="R936" i="14"/>
  <c r="R937" i="14"/>
  <c r="R938" i="14"/>
  <c r="R939" i="14"/>
  <c r="R940" i="14"/>
  <c r="R941" i="14"/>
  <c r="R942" i="14"/>
  <c r="R943" i="14"/>
  <c r="R944" i="14"/>
  <c r="R945" i="14"/>
  <c r="R946" i="14"/>
  <c r="R947" i="14"/>
  <c r="R948" i="14"/>
  <c r="R949" i="14"/>
  <c r="R950" i="14"/>
  <c r="R951" i="14"/>
  <c r="R952" i="14"/>
  <c r="R953" i="14"/>
  <c r="R954" i="14"/>
  <c r="R955" i="14"/>
  <c r="R956" i="14"/>
  <c r="R957" i="14"/>
  <c r="R958" i="14"/>
  <c r="R959" i="14"/>
  <c r="R960" i="14"/>
  <c r="R961" i="14"/>
  <c r="R962" i="14"/>
  <c r="R963" i="14"/>
  <c r="R964" i="14"/>
  <c r="R965" i="14"/>
  <c r="R966" i="14"/>
  <c r="R967" i="14"/>
  <c r="R968" i="14"/>
  <c r="R969" i="14"/>
  <c r="R970" i="14"/>
  <c r="R971" i="14"/>
  <c r="R972" i="14"/>
  <c r="R973" i="14"/>
  <c r="R974" i="14"/>
  <c r="R975" i="14"/>
  <c r="R976" i="14"/>
  <c r="R977" i="14"/>
  <c r="R978" i="14"/>
  <c r="R979" i="14"/>
  <c r="R980" i="14"/>
  <c r="R981" i="14"/>
  <c r="R982" i="14"/>
  <c r="R983" i="14"/>
  <c r="R984" i="14"/>
  <c r="R985" i="14"/>
  <c r="R986" i="14"/>
  <c r="R987" i="14"/>
  <c r="R988" i="14"/>
  <c r="R989" i="14"/>
  <c r="R990" i="14"/>
  <c r="R991" i="14"/>
  <c r="R992" i="14"/>
  <c r="R993" i="14"/>
  <c r="R994" i="14"/>
  <c r="R995" i="14"/>
  <c r="R996" i="14"/>
  <c r="R997" i="14"/>
  <c r="R998" i="14"/>
  <c r="R999" i="14"/>
  <c r="R1000" i="14"/>
  <c r="R1001" i="14"/>
  <c r="R1002" i="14"/>
  <c r="R1003" i="14"/>
  <c r="R1004" i="14"/>
  <c r="R1005" i="14"/>
  <c r="R1006" i="14"/>
  <c r="R1007" i="14"/>
  <c r="R1008" i="14"/>
  <c r="R1009" i="14"/>
  <c r="R1010" i="14"/>
  <c r="R1011" i="14"/>
  <c r="R1012" i="14"/>
  <c r="R1013" i="14"/>
  <c r="R1014" i="14"/>
  <c r="R1015" i="14"/>
  <c r="R1016" i="14"/>
  <c r="R1017" i="14"/>
  <c r="R1018" i="14"/>
  <c r="R1019" i="14"/>
  <c r="R1020" i="14"/>
  <c r="R1021" i="14"/>
  <c r="R1022" i="14"/>
  <c r="R1023" i="14"/>
  <c r="R1024" i="14"/>
  <c r="R1025" i="14"/>
  <c r="R1026" i="14"/>
  <c r="R1027" i="14"/>
  <c r="R1028" i="14"/>
  <c r="R1029" i="14"/>
  <c r="R1030" i="14"/>
  <c r="R1031" i="14"/>
  <c r="R1032" i="14"/>
  <c r="R1033" i="14"/>
  <c r="R1034" i="14"/>
  <c r="R1035" i="14"/>
  <c r="R1036" i="14"/>
  <c r="R1037" i="14"/>
  <c r="R1038" i="14"/>
  <c r="R1039" i="14"/>
  <c r="R1040" i="14"/>
  <c r="R1041" i="14"/>
  <c r="R1042" i="14"/>
  <c r="R1043" i="14"/>
  <c r="R1044" i="14"/>
  <c r="R1045" i="14"/>
  <c r="R1046" i="14"/>
  <c r="R1047" i="14"/>
  <c r="R1048" i="14"/>
  <c r="R1049" i="14"/>
  <c r="R1050" i="14"/>
  <c r="R1051" i="14"/>
  <c r="R1052" i="14"/>
  <c r="R1053" i="14"/>
  <c r="R1054" i="14"/>
  <c r="R1055" i="14"/>
  <c r="R1056" i="14"/>
  <c r="R1057" i="14"/>
  <c r="R1058" i="14"/>
  <c r="R1059" i="14"/>
  <c r="R1060" i="14"/>
  <c r="R1061" i="14"/>
  <c r="R1062" i="14"/>
  <c r="R1063" i="14"/>
  <c r="R1064" i="14"/>
  <c r="R1065" i="14"/>
  <c r="R1066" i="14"/>
  <c r="R1067" i="14"/>
  <c r="R1068" i="14"/>
  <c r="R1069" i="14"/>
  <c r="R1070" i="14"/>
  <c r="R1071" i="14"/>
  <c r="R1072" i="14"/>
  <c r="R1073" i="14"/>
  <c r="R1074" i="14"/>
  <c r="R1075" i="14"/>
  <c r="R1076" i="14"/>
  <c r="R1077" i="14"/>
  <c r="R1078" i="14"/>
  <c r="R1079" i="14"/>
  <c r="R1080" i="14"/>
  <c r="R1081" i="14"/>
  <c r="R1082" i="14"/>
  <c r="R1083" i="14"/>
  <c r="R1084" i="14"/>
  <c r="R1085" i="14"/>
  <c r="R1086" i="14"/>
  <c r="R1087" i="14"/>
  <c r="R1088" i="14"/>
  <c r="R1089" i="14"/>
  <c r="R1090" i="14"/>
  <c r="R1091" i="14"/>
  <c r="R1092" i="14"/>
  <c r="R1093" i="14"/>
  <c r="R1094" i="14"/>
  <c r="R1095" i="14"/>
  <c r="R1096" i="14"/>
  <c r="R1097" i="14"/>
  <c r="R1098" i="14"/>
  <c r="R1099" i="14"/>
  <c r="R1100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65" i="14"/>
  <c r="S66" i="14"/>
  <c r="S67" i="14"/>
  <c r="S68" i="14"/>
  <c r="S69" i="14"/>
  <c r="S70" i="14"/>
  <c r="S71" i="14"/>
  <c r="S72" i="14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S110" i="14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78" i="14"/>
  <c r="S179" i="14"/>
  <c r="S180" i="14"/>
  <c r="S181" i="14"/>
  <c r="S182" i="14"/>
  <c r="S183" i="14"/>
  <c r="S184" i="14"/>
  <c r="S185" i="14"/>
  <c r="S186" i="14"/>
  <c r="S187" i="14"/>
  <c r="S188" i="14"/>
  <c r="S189" i="14"/>
  <c r="S190" i="14"/>
  <c r="S191" i="14"/>
  <c r="S192" i="14"/>
  <c r="S193" i="14"/>
  <c r="S194" i="14"/>
  <c r="S195" i="14"/>
  <c r="S196" i="14"/>
  <c r="S197" i="14"/>
  <c r="S198" i="14"/>
  <c r="S199" i="14"/>
  <c r="S200" i="14"/>
  <c r="S201" i="14"/>
  <c r="S202" i="14"/>
  <c r="S203" i="14"/>
  <c r="S204" i="14"/>
  <c r="S205" i="14"/>
  <c r="S206" i="14"/>
  <c r="S207" i="14"/>
  <c r="S208" i="14"/>
  <c r="S209" i="14"/>
  <c r="S210" i="14"/>
  <c r="S211" i="14"/>
  <c r="S212" i="14"/>
  <c r="S213" i="14"/>
  <c r="S214" i="14"/>
  <c r="S215" i="14"/>
  <c r="S216" i="14"/>
  <c r="S217" i="14"/>
  <c r="S218" i="14"/>
  <c r="S219" i="14"/>
  <c r="S220" i="14"/>
  <c r="S221" i="14"/>
  <c r="S222" i="14"/>
  <c r="S223" i="14"/>
  <c r="S224" i="14"/>
  <c r="S225" i="14"/>
  <c r="S226" i="14"/>
  <c r="S227" i="14"/>
  <c r="S228" i="14"/>
  <c r="S229" i="14"/>
  <c r="S230" i="14"/>
  <c r="S231" i="14"/>
  <c r="S232" i="14"/>
  <c r="S233" i="14"/>
  <c r="S234" i="14"/>
  <c r="S235" i="14"/>
  <c r="S236" i="14"/>
  <c r="S237" i="14"/>
  <c r="S238" i="14"/>
  <c r="S239" i="14"/>
  <c r="S240" i="14"/>
  <c r="S241" i="14"/>
  <c r="S242" i="14"/>
  <c r="S243" i="14"/>
  <c r="S244" i="14"/>
  <c r="S245" i="14"/>
  <c r="S246" i="14"/>
  <c r="S247" i="14"/>
  <c r="S248" i="14"/>
  <c r="S249" i="14"/>
  <c r="S250" i="14"/>
  <c r="S251" i="14"/>
  <c r="S252" i="14"/>
  <c r="S253" i="14"/>
  <c r="S254" i="14"/>
  <c r="S255" i="14"/>
  <c r="S256" i="14"/>
  <c r="S257" i="14"/>
  <c r="S258" i="14"/>
  <c r="S259" i="14"/>
  <c r="S260" i="14"/>
  <c r="S261" i="14"/>
  <c r="S262" i="14"/>
  <c r="S263" i="14"/>
  <c r="S264" i="14"/>
  <c r="S265" i="14"/>
  <c r="S266" i="14"/>
  <c r="S267" i="14"/>
  <c r="S268" i="14"/>
  <c r="S269" i="14"/>
  <c r="S270" i="14"/>
  <c r="S271" i="14"/>
  <c r="S272" i="14"/>
  <c r="S273" i="14"/>
  <c r="S274" i="14"/>
  <c r="S275" i="14"/>
  <c r="S276" i="14"/>
  <c r="S277" i="14"/>
  <c r="S278" i="14"/>
  <c r="S279" i="14"/>
  <c r="S280" i="14"/>
  <c r="S281" i="14"/>
  <c r="S282" i="14"/>
  <c r="S283" i="14"/>
  <c r="S284" i="14"/>
  <c r="S285" i="14"/>
  <c r="S286" i="14"/>
  <c r="S287" i="14"/>
  <c r="S288" i="14"/>
  <c r="S289" i="14"/>
  <c r="S290" i="14"/>
  <c r="S291" i="14"/>
  <c r="S292" i="14"/>
  <c r="S293" i="14"/>
  <c r="S294" i="14"/>
  <c r="S295" i="14"/>
  <c r="S296" i="14"/>
  <c r="S297" i="14"/>
  <c r="S298" i="14"/>
  <c r="S299" i="14"/>
  <c r="S300" i="14"/>
  <c r="S301" i="14"/>
  <c r="S302" i="14"/>
  <c r="S303" i="14"/>
  <c r="S304" i="14"/>
  <c r="S305" i="14"/>
  <c r="S306" i="14"/>
  <c r="S307" i="14"/>
  <c r="S308" i="14"/>
  <c r="S309" i="14"/>
  <c r="S310" i="14"/>
  <c r="S311" i="14"/>
  <c r="S312" i="14"/>
  <c r="S313" i="14"/>
  <c r="S314" i="14"/>
  <c r="S315" i="14"/>
  <c r="S316" i="14"/>
  <c r="S317" i="14"/>
  <c r="S318" i="14"/>
  <c r="S319" i="14"/>
  <c r="S320" i="14"/>
  <c r="S321" i="14"/>
  <c r="S322" i="14"/>
  <c r="S323" i="14"/>
  <c r="S324" i="14"/>
  <c r="S325" i="14"/>
  <c r="S326" i="14"/>
  <c r="S327" i="14"/>
  <c r="S328" i="14"/>
  <c r="S329" i="14"/>
  <c r="S330" i="14"/>
  <c r="S331" i="14"/>
  <c r="S332" i="14"/>
  <c r="S333" i="14"/>
  <c r="S334" i="14"/>
  <c r="S335" i="14"/>
  <c r="S336" i="14"/>
  <c r="S337" i="14"/>
  <c r="S338" i="14"/>
  <c r="S339" i="14"/>
  <c r="S340" i="14"/>
  <c r="S341" i="14"/>
  <c r="S342" i="14"/>
  <c r="S343" i="14"/>
  <c r="S344" i="14"/>
  <c r="S345" i="14"/>
  <c r="S346" i="14"/>
  <c r="S347" i="14"/>
  <c r="S348" i="14"/>
  <c r="S349" i="14"/>
  <c r="S350" i="14"/>
  <c r="S351" i="14"/>
  <c r="S352" i="14"/>
  <c r="S353" i="14"/>
  <c r="S354" i="14"/>
  <c r="S355" i="14"/>
  <c r="S356" i="14"/>
  <c r="S357" i="14"/>
  <c r="S358" i="14"/>
  <c r="S359" i="14"/>
  <c r="S360" i="14"/>
  <c r="S361" i="14"/>
  <c r="S362" i="14"/>
  <c r="S363" i="14"/>
  <c r="S364" i="14"/>
  <c r="S365" i="14"/>
  <c r="S366" i="14"/>
  <c r="S367" i="14"/>
  <c r="S368" i="14"/>
  <c r="S369" i="14"/>
  <c r="S370" i="14"/>
  <c r="S371" i="14"/>
  <c r="S372" i="14"/>
  <c r="S373" i="14"/>
  <c r="S374" i="14"/>
  <c r="S375" i="14"/>
  <c r="S376" i="14"/>
  <c r="S377" i="14"/>
  <c r="S378" i="14"/>
  <c r="S379" i="14"/>
  <c r="S380" i="14"/>
  <c r="S381" i="14"/>
  <c r="S382" i="14"/>
  <c r="S383" i="14"/>
  <c r="S384" i="14"/>
  <c r="S385" i="14"/>
  <c r="S386" i="14"/>
  <c r="S387" i="14"/>
  <c r="S388" i="14"/>
  <c r="S389" i="14"/>
  <c r="S390" i="14"/>
  <c r="S391" i="14"/>
  <c r="S392" i="14"/>
  <c r="S393" i="14"/>
  <c r="S394" i="14"/>
  <c r="S395" i="14"/>
  <c r="S396" i="14"/>
  <c r="S397" i="14"/>
  <c r="S398" i="14"/>
  <c r="S399" i="14"/>
  <c r="S400" i="14"/>
  <c r="S401" i="14"/>
  <c r="S402" i="14"/>
  <c r="S403" i="14"/>
  <c r="S404" i="14"/>
  <c r="S405" i="14"/>
  <c r="S406" i="14"/>
  <c r="S407" i="14"/>
  <c r="S408" i="14"/>
  <c r="S409" i="14"/>
  <c r="S410" i="14"/>
  <c r="S411" i="14"/>
  <c r="S412" i="14"/>
  <c r="S413" i="14"/>
  <c r="S414" i="14"/>
  <c r="S415" i="14"/>
  <c r="S416" i="14"/>
  <c r="S417" i="14"/>
  <c r="S418" i="14"/>
  <c r="S419" i="14"/>
  <c r="S420" i="14"/>
  <c r="S421" i="14"/>
  <c r="S422" i="14"/>
  <c r="S423" i="14"/>
  <c r="S424" i="14"/>
  <c r="S425" i="14"/>
  <c r="S426" i="14"/>
  <c r="S427" i="14"/>
  <c r="S428" i="14"/>
  <c r="S429" i="14"/>
  <c r="S430" i="14"/>
  <c r="S431" i="14"/>
  <c r="S432" i="14"/>
  <c r="S433" i="14"/>
  <c r="S434" i="14"/>
  <c r="S435" i="14"/>
  <c r="S436" i="14"/>
  <c r="S437" i="14"/>
  <c r="S438" i="14"/>
  <c r="S439" i="14"/>
  <c r="S440" i="14"/>
  <c r="S441" i="14"/>
  <c r="S442" i="14"/>
  <c r="S443" i="14"/>
  <c r="S444" i="14"/>
  <c r="S445" i="14"/>
  <c r="S446" i="14"/>
  <c r="S447" i="14"/>
  <c r="S448" i="14"/>
  <c r="S449" i="14"/>
  <c r="S450" i="14"/>
  <c r="S451" i="14"/>
  <c r="S452" i="14"/>
  <c r="S453" i="14"/>
  <c r="S454" i="14"/>
  <c r="S455" i="14"/>
  <c r="S456" i="14"/>
  <c r="S457" i="14"/>
  <c r="S458" i="14"/>
  <c r="S459" i="14"/>
  <c r="S460" i="14"/>
  <c r="S461" i="14"/>
  <c r="S462" i="14"/>
  <c r="S463" i="14"/>
  <c r="S464" i="14"/>
  <c r="S465" i="14"/>
  <c r="S466" i="14"/>
  <c r="S467" i="14"/>
  <c r="S468" i="14"/>
  <c r="S469" i="14"/>
  <c r="S470" i="14"/>
  <c r="S471" i="14"/>
  <c r="S472" i="14"/>
  <c r="S473" i="14"/>
  <c r="S474" i="14"/>
  <c r="S475" i="14"/>
  <c r="S476" i="14"/>
  <c r="S477" i="14"/>
  <c r="S478" i="14"/>
  <c r="S479" i="14"/>
  <c r="S480" i="14"/>
  <c r="S481" i="14"/>
  <c r="S482" i="14"/>
  <c r="S483" i="14"/>
  <c r="S484" i="14"/>
  <c r="S485" i="14"/>
  <c r="S486" i="14"/>
  <c r="S487" i="14"/>
  <c r="S488" i="14"/>
  <c r="S489" i="14"/>
  <c r="S490" i="14"/>
  <c r="S491" i="14"/>
  <c r="S492" i="14"/>
  <c r="S493" i="14"/>
  <c r="S494" i="14"/>
  <c r="S495" i="14"/>
  <c r="S496" i="14"/>
  <c r="S497" i="14"/>
  <c r="S498" i="14"/>
  <c r="S499" i="14"/>
  <c r="S500" i="14"/>
  <c r="S501" i="14"/>
  <c r="S502" i="14"/>
  <c r="S503" i="14"/>
  <c r="S504" i="14"/>
  <c r="S505" i="14"/>
  <c r="S506" i="14"/>
  <c r="S507" i="14"/>
  <c r="S508" i="14"/>
  <c r="S509" i="14"/>
  <c r="S510" i="14"/>
  <c r="S511" i="14"/>
  <c r="S512" i="14"/>
  <c r="S513" i="14"/>
  <c r="S514" i="14"/>
  <c r="S515" i="14"/>
  <c r="S516" i="14"/>
  <c r="S517" i="14"/>
  <c r="S518" i="14"/>
  <c r="S519" i="14"/>
  <c r="S520" i="14"/>
  <c r="S521" i="14"/>
  <c r="S522" i="14"/>
  <c r="S523" i="14"/>
  <c r="S524" i="14"/>
  <c r="S525" i="14"/>
  <c r="S526" i="14"/>
  <c r="S527" i="14"/>
  <c r="S528" i="14"/>
  <c r="S529" i="14"/>
  <c r="S530" i="14"/>
  <c r="S531" i="14"/>
  <c r="S532" i="14"/>
  <c r="S533" i="14"/>
  <c r="S534" i="14"/>
  <c r="S535" i="14"/>
  <c r="S536" i="14"/>
  <c r="S537" i="14"/>
  <c r="S538" i="14"/>
  <c r="S539" i="14"/>
  <c r="S540" i="14"/>
  <c r="S541" i="14"/>
  <c r="S542" i="14"/>
  <c r="S543" i="14"/>
  <c r="S544" i="14"/>
  <c r="S545" i="14"/>
  <c r="S546" i="14"/>
  <c r="S547" i="14"/>
  <c r="S548" i="14"/>
  <c r="S549" i="14"/>
  <c r="S550" i="14"/>
  <c r="S551" i="14"/>
  <c r="S552" i="14"/>
  <c r="S553" i="14"/>
  <c r="S554" i="14"/>
  <c r="S555" i="14"/>
  <c r="S556" i="14"/>
  <c r="S557" i="14"/>
  <c r="S558" i="14"/>
  <c r="S559" i="14"/>
  <c r="S560" i="14"/>
  <c r="S561" i="14"/>
  <c r="S562" i="14"/>
  <c r="S563" i="14"/>
  <c r="S564" i="14"/>
  <c r="S565" i="14"/>
  <c r="S566" i="14"/>
  <c r="S567" i="14"/>
  <c r="S568" i="14"/>
  <c r="S569" i="14"/>
  <c r="S570" i="14"/>
  <c r="S571" i="14"/>
  <c r="S572" i="14"/>
  <c r="S573" i="14"/>
  <c r="S574" i="14"/>
  <c r="S575" i="14"/>
  <c r="S576" i="14"/>
  <c r="S577" i="14"/>
  <c r="S578" i="14"/>
  <c r="S579" i="14"/>
  <c r="S580" i="14"/>
  <c r="S581" i="14"/>
  <c r="S582" i="14"/>
  <c r="S583" i="14"/>
  <c r="S584" i="14"/>
  <c r="S585" i="14"/>
  <c r="S586" i="14"/>
  <c r="S587" i="14"/>
  <c r="S588" i="14"/>
  <c r="S589" i="14"/>
  <c r="S590" i="14"/>
  <c r="S591" i="14"/>
  <c r="S592" i="14"/>
  <c r="S593" i="14"/>
  <c r="S594" i="14"/>
  <c r="S595" i="14"/>
  <c r="S596" i="14"/>
  <c r="S597" i="14"/>
  <c r="S598" i="14"/>
  <c r="S599" i="14"/>
  <c r="S600" i="14"/>
  <c r="S601" i="14"/>
  <c r="S602" i="14"/>
  <c r="S603" i="14"/>
  <c r="S604" i="14"/>
  <c r="S605" i="14"/>
  <c r="S606" i="14"/>
  <c r="S607" i="14"/>
  <c r="S608" i="14"/>
  <c r="S609" i="14"/>
  <c r="S610" i="14"/>
  <c r="S611" i="14"/>
  <c r="S612" i="14"/>
  <c r="S613" i="14"/>
  <c r="S614" i="14"/>
  <c r="S615" i="14"/>
  <c r="S616" i="14"/>
  <c r="S617" i="14"/>
  <c r="S618" i="14"/>
  <c r="S619" i="14"/>
  <c r="S620" i="14"/>
  <c r="S621" i="14"/>
  <c r="S622" i="14"/>
  <c r="S623" i="14"/>
  <c r="S624" i="14"/>
  <c r="S625" i="14"/>
  <c r="S626" i="14"/>
  <c r="S627" i="14"/>
  <c r="S628" i="14"/>
  <c r="S629" i="14"/>
  <c r="S630" i="14"/>
  <c r="S631" i="14"/>
  <c r="S632" i="14"/>
  <c r="S633" i="14"/>
  <c r="S634" i="14"/>
  <c r="S635" i="14"/>
  <c r="S636" i="14"/>
  <c r="S637" i="14"/>
  <c r="S638" i="14"/>
  <c r="S639" i="14"/>
  <c r="S640" i="14"/>
  <c r="S641" i="14"/>
  <c r="S642" i="14"/>
  <c r="S643" i="14"/>
  <c r="S644" i="14"/>
  <c r="S645" i="14"/>
  <c r="S646" i="14"/>
  <c r="S647" i="14"/>
  <c r="S648" i="14"/>
  <c r="S649" i="14"/>
  <c r="S650" i="14"/>
  <c r="S651" i="14"/>
  <c r="S652" i="14"/>
  <c r="S653" i="14"/>
  <c r="S654" i="14"/>
  <c r="S655" i="14"/>
  <c r="S656" i="14"/>
  <c r="S657" i="14"/>
  <c r="S658" i="14"/>
  <c r="S659" i="14"/>
  <c r="S660" i="14"/>
  <c r="S661" i="14"/>
  <c r="S662" i="14"/>
  <c r="S663" i="14"/>
  <c r="S664" i="14"/>
  <c r="S665" i="14"/>
  <c r="S666" i="14"/>
  <c r="S667" i="14"/>
  <c r="S668" i="14"/>
  <c r="S669" i="14"/>
  <c r="S670" i="14"/>
  <c r="S671" i="14"/>
  <c r="S672" i="14"/>
  <c r="S673" i="14"/>
  <c r="S674" i="14"/>
  <c r="S675" i="14"/>
  <c r="S676" i="14"/>
  <c r="S677" i="14"/>
  <c r="S678" i="14"/>
  <c r="S679" i="14"/>
  <c r="S680" i="14"/>
  <c r="S681" i="14"/>
  <c r="S682" i="14"/>
  <c r="S683" i="14"/>
  <c r="S684" i="14"/>
  <c r="S685" i="14"/>
  <c r="S686" i="14"/>
  <c r="S687" i="14"/>
  <c r="S688" i="14"/>
  <c r="S689" i="14"/>
  <c r="S690" i="14"/>
  <c r="S691" i="14"/>
  <c r="S692" i="14"/>
  <c r="S693" i="14"/>
  <c r="S694" i="14"/>
  <c r="S695" i="14"/>
  <c r="S696" i="14"/>
  <c r="S697" i="14"/>
  <c r="S698" i="14"/>
  <c r="S699" i="14"/>
  <c r="S700" i="14"/>
  <c r="S701" i="14"/>
  <c r="S702" i="14"/>
  <c r="S703" i="14"/>
  <c r="S704" i="14"/>
  <c r="S705" i="14"/>
  <c r="S706" i="14"/>
  <c r="S707" i="14"/>
  <c r="S708" i="14"/>
  <c r="S709" i="14"/>
  <c r="S710" i="14"/>
  <c r="S711" i="14"/>
  <c r="S712" i="14"/>
  <c r="S713" i="14"/>
  <c r="S714" i="14"/>
  <c r="S715" i="14"/>
  <c r="S716" i="14"/>
  <c r="S717" i="14"/>
  <c r="S718" i="14"/>
  <c r="S719" i="14"/>
  <c r="S720" i="14"/>
  <c r="S721" i="14"/>
  <c r="S722" i="14"/>
  <c r="S723" i="14"/>
  <c r="S724" i="14"/>
  <c r="S725" i="14"/>
  <c r="S726" i="14"/>
  <c r="S727" i="14"/>
  <c r="S728" i="14"/>
  <c r="S729" i="14"/>
  <c r="S730" i="14"/>
  <c r="S731" i="14"/>
  <c r="S732" i="14"/>
  <c r="S733" i="14"/>
  <c r="S734" i="14"/>
  <c r="S735" i="14"/>
  <c r="S736" i="14"/>
  <c r="S737" i="14"/>
  <c r="S738" i="14"/>
  <c r="S739" i="14"/>
  <c r="S740" i="14"/>
  <c r="S741" i="14"/>
  <c r="S742" i="14"/>
  <c r="S743" i="14"/>
  <c r="S744" i="14"/>
  <c r="S745" i="14"/>
  <c r="S746" i="14"/>
  <c r="S747" i="14"/>
  <c r="S748" i="14"/>
  <c r="S749" i="14"/>
  <c r="S750" i="14"/>
  <c r="S751" i="14"/>
  <c r="S752" i="14"/>
  <c r="S753" i="14"/>
  <c r="S754" i="14"/>
  <c r="S755" i="14"/>
  <c r="S756" i="14"/>
  <c r="S757" i="14"/>
  <c r="S758" i="14"/>
  <c r="S759" i="14"/>
  <c r="S760" i="14"/>
  <c r="S761" i="14"/>
  <c r="S762" i="14"/>
  <c r="S763" i="14"/>
  <c r="S764" i="14"/>
  <c r="S765" i="14"/>
  <c r="S766" i="14"/>
  <c r="S767" i="14"/>
  <c r="S768" i="14"/>
  <c r="S769" i="14"/>
  <c r="S770" i="14"/>
  <c r="S771" i="14"/>
  <c r="S772" i="14"/>
  <c r="S773" i="14"/>
  <c r="S774" i="14"/>
  <c r="S775" i="14"/>
  <c r="S776" i="14"/>
  <c r="S777" i="14"/>
  <c r="S778" i="14"/>
  <c r="S779" i="14"/>
  <c r="S780" i="14"/>
  <c r="S781" i="14"/>
  <c r="S782" i="14"/>
  <c r="S783" i="14"/>
  <c r="S784" i="14"/>
  <c r="S785" i="14"/>
  <c r="S786" i="14"/>
  <c r="S787" i="14"/>
  <c r="S788" i="14"/>
  <c r="S789" i="14"/>
  <c r="S790" i="14"/>
  <c r="S791" i="14"/>
  <c r="S792" i="14"/>
  <c r="S793" i="14"/>
  <c r="S794" i="14"/>
  <c r="S795" i="14"/>
  <c r="S796" i="14"/>
  <c r="S797" i="14"/>
  <c r="S798" i="14"/>
  <c r="S799" i="14"/>
  <c r="S800" i="14"/>
  <c r="S801" i="14"/>
  <c r="S802" i="14"/>
  <c r="S803" i="14"/>
  <c r="S804" i="14"/>
  <c r="S805" i="14"/>
  <c r="S806" i="14"/>
  <c r="S807" i="14"/>
  <c r="S808" i="14"/>
  <c r="S809" i="14"/>
  <c r="S810" i="14"/>
  <c r="S811" i="14"/>
  <c r="S812" i="14"/>
  <c r="S813" i="14"/>
  <c r="S814" i="14"/>
  <c r="S815" i="14"/>
  <c r="S816" i="14"/>
  <c r="S817" i="14"/>
  <c r="S818" i="14"/>
  <c r="S819" i="14"/>
  <c r="S820" i="14"/>
  <c r="S821" i="14"/>
  <c r="S822" i="14"/>
  <c r="S823" i="14"/>
  <c r="S824" i="14"/>
  <c r="S825" i="14"/>
  <c r="S826" i="14"/>
  <c r="S827" i="14"/>
  <c r="S828" i="14"/>
  <c r="S829" i="14"/>
  <c r="S830" i="14"/>
  <c r="S831" i="14"/>
  <c r="S832" i="14"/>
  <c r="S833" i="14"/>
  <c r="S834" i="14"/>
  <c r="S835" i="14"/>
  <c r="S836" i="14"/>
  <c r="S837" i="14"/>
  <c r="S838" i="14"/>
  <c r="S839" i="14"/>
  <c r="S840" i="14"/>
  <c r="S841" i="14"/>
  <c r="S842" i="14"/>
  <c r="S843" i="14"/>
  <c r="S844" i="14"/>
  <c r="S845" i="14"/>
  <c r="S846" i="14"/>
  <c r="S847" i="14"/>
  <c r="S848" i="14"/>
  <c r="S849" i="14"/>
  <c r="S850" i="14"/>
  <c r="S851" i="14"/>
  <c r="S852" i="14"/>
  <c r="S853" i="14"/>
  <c r="S854" i="14"/>
  <c r="S855" i="14"/>
  <c r="S856" i="14"/>
  <c r="S857" i="14"/>
  <c r="S858" i="14"/>
  <c r="S859" i="14"/>
  <c r="S860" i="14"/>
  <c r="S861" i="14"/>
  <c r="S862" i="14"/>
  <c r="S863" i="14"/>
  <c r="S864" i="14"/>
  <c r="S865" i="14"/>
  <c r="S866" i="14"/>
  <c r="S867" i="14"/>
  <c r="S868" i="14"/>
  <c r="S869" i="14"/>
  <c r="S870" i="14"/>
  <c r="S871" i="14"/>
  <c r="S872" i="14"/>
  <c r="S873" i="14"/>
  <c r="S874" i="14"/>
  <c r="S875" i="14"/>
  <c r="S876" i="14"/>
  <c r="S877" i="14"/>
  <c r="S878" i="14"/>
  <c r="S879" i="14"/>
  <c r="S880" i="14"/>
  <c r="S881" i="14"/>
  <c r="S882" i="14"/>
  <c r="S883" i="14"/>
  <c r="S884" i="14"/>
  <c r="S885" i="14"/>
  <c r="S886" i="14"/>
  <c r="S887" i="14"/>
  <c r="S888" i="14"/>
  <c r="S889" i="14"/>
  <c r="S890" i="14"/>
  <c r="S891" i="14"/>
  <c r="S892" i="14"/>
  <c r="S893" i="14"/>
  <c r="S894" i="14"/>
  <c r="S895" i="14"/>
  <c r="S896" i="14"/>
  <c r="S897" i="14"/>
  <c r="S898" i="14"/>
  <c r="S899" i="14"/>
  <c r="S900" i="14"/>
  <c r="S901" i="14"/>
  <c r="S902" i="14"/>
  <c r="S903" i="14"/>
  <c r="S904" i="14"/>
  <c r="S905" i="14"/>
  <c r="S906" i="14"/>
  <c r="S907" i="14"/>
  <c r="S908" i="14"/>
  <c r="S909" i="14"/>
  <c r="S910" i="14"/>
  <c r="S911" i="14"/>
  <c r="S912" i="14"/>
  <c r="S913" i="14"/>
  <c r="S914" i="14"/>
  <c r="S915" i="14"/>
  <c r="S916" i="14"/>
  <c r="S917" i="14"/>
  <c r="S918" i="14"/>
  <c r="S919" i="14"/>
  <c r="S920" i="14"/>
  <c r="S921" i="14"/>
  <c r="S922" i="14"/>
  <c r="S923" i="14"/>
  <c r="S924" i="14"/>
  <c r="S925" i="14"/>
  <c r="S926" i="14"/>
  <c r="S927" i="14"/>
  <c r="S928" i="14"/>
  <c r="S929" i="14"/>
  <c r="S930" i="14"/>
  <c r="S931" i="14"/>
  <c r="S932" i="14"/>
  <c r="S933" i="14"/>
  <c r="S934" i="14"/>
  <c r="S935" i="14"/>
  <c r="S936" i="14"/>
  <c r="S937" i="14"/>
  <c r="S938" i="14"/>
  <c r="S939" i="14"/>
  <c r="S940" i="14"/>
  <c r="S941" i="14"/>
  <c r="S942" i="14"/>
  <c r="S943" i="14"/>
  <c r="S944" i="14"/>
  <c r="S945" i="14"/>
  <c r="S946" i="14"/>
  <c r="S947" i="14"/>
  <c r="S948" i="14"/>
  <c r="S949" i="14"/>
  <c r="S950" i="14"/>
  <c r="S951" i="14"/>
  <c r="S952" i="14"/>
  <c r="S953" i="14"/>
  <c r="S954" i="14"/>
  <c r="S955" i="14"/>
  <c r="S956" i="14"/>
  <c r="S957" i="14"/>
  <c r="S958" i="14"/>
  <c r="S959" i="14"/>
  <c r="S960" i="14"/>
  <c r="S961" i="14"/>
  <c r="S962" i="14"/>
  <c r="S963" i="14"/>
  <c r="S964" i="14"/>
  <c r="S965" i="14"/>
  <c r="S966" i="14"/>
  <c r="S967" i="14"/>
  <c r="S968" i="14"/>
  <c r="S969" i="14"/>
  <c r="S970" i="14"/>
  <c r="S971" i="14"/>
  <c r="S972" i="14"/>
  <c r="S973" i="14"/>
  <c r="S974" i="14"/>
  <c r="S975" i="14"/>
  <c r="S976" i="14"/>
  <c r="S977" i="14"/>
  <c r="S978" i="14"/>
  <c r="S979" i="14"/>
  <c r="S980" i="14"/>
  <c r="S981" i="14"/>
  <c r="S982" i="14"/>
  <c r="S983" i="14"/>
  <c r="S984" i="14"/>
  <c r="S985" i="14"/>
  <c r="S986" i="14"/>
  <c r="S987" i="14"/>
  <c r="S988" i="14"/>
  <c r="S989" i="14"/>
  <c r="S990" i="14"/>
  <c r="S991" i="14"/>
  <c r="S992" i="14"/>
  <c r="S993" i="14"/>
  <c r="S994" i="14"/>
  <c r="S995" i="14"/>
  <c r="S996" i="14"/>
  <c r="S997" i="14"/>
  <c r="S998" i="14"/>
  <c r="S999" i="14"/>
  <c r="S1000" i="14"/>
  <c r="S1001" i="14"/>
  <c r="S1002" i="14"/>
  <c r="S1003" i="14"/>
  <c r="S1004" i="14"/>
  <c r="S1005" i="14"/>
  <c r="S1006" i="14"/>
  <c r="S1007" i="14"/>
  <c r="S1008" i="14"/>
  <c r="S1009" i="14"/>
  <c r="S1010" i="14"/>
  <c r="S1011" i="14"/>
  <c r="S1012" i="14"/>
  <c r="S1013" i="14"/>
  <c r="S1014" i="14"/>
  <c r="S1015" i="14"/>
  <c r="S1016" i="14"/>
  <c r="S1017" i="14"/>
  <c r="S1018" i="14"/>
  <c r="S1019" i="14"/>
  <c r="S1020" i="14"/>
  <c r="S1021" i="14"/>
  <c r="S1022" i="14"/>
  <c r="S1023" i="14"/>
  <c r="S1024" i="14"/>
  <c r="S1025" i="14"/>
  <c r="S1026" i="14"/>
  <c r="S1027" i="14"/>
  <c r="S1028" i="14"/>
  <c r="S1029" i="14"/>
  <c r="S1030" i="14"/>
  <c r="S1031" i="14"/>
  <c r="S1032" i="14"/>
  <c r="S1033" i="14"/>
  <c r="S1034" i="14"/>
  <c r="S1035" i="14"/>
  <c r="S1036" i="14"/>
  <c r="S1037" i="14"/>
  <c r="S1038" i="14"/>
  <c r="S1039" i="14"/>
  <c r="S1040" i="14"/>
  <c r="S1041" i="14"/>
  <c r="S1042" i="14"/>
  <c r="S1043" i="14"/>
  <c r="S1044" i="14"/>
  <c r="S1045" i="14"/>
  <c r="S1046" i="14"/>
  <c r="S1047" i="14"/>
  <c r="S1048" i="14"/>
  <c r="S1049" i="14"/>
  <c r="S1050" i="14"/>
  <c r="S1051" i="14"/>
  <c r="S1052" i="14"/>
  <c r="S1053" i="14"/>
  <c r="S1054" i="14"/>
  <c r="S1055" i="14"/>
  <c r="S1056" i="14"/>
  <c r="S1057" i="14"/>
  <c r="S1058" i="14"/>
  <c r="S1059" i="14"/>
  <c r="S1060" i="14"/>
  <c r="S1061" i="14"/>
  <c r="S1062" i="14"/>
  <c r="S1063" i="14"/>
  <c r="S1064" i="14"/>
  <c r="S1065" i="14"/>
  <c r="S1066" i="14"/>
  <c r="S1067" i="14"/>
  <c r="S1068" i="14"/>
  <c r="S1069" i="14"/>
  <c r="S1070" i="14"/>
  <c r="S1071" i="14"/>
  <c r="S1072" i="14"/>
  <c r="S1073" i="14"/>
  <c r="S1074" i="14"/>
  <c r="S1075" i="14"/>
  <c r="S1076" i="14"/>
  <c r="S1077" i="14"/>
  <c r="S1078" i="14"/>
  <c r="S1079" i="14"/>
  <c r="S1080" i="14"/>
  <c r="S1081" i="14"/>
  <c r="S1082" i="14"/>
  <c r="S1083" i="14"/>
  <c r="S1084" i="14"/>
  <c r="S1085" i="14"/>
  <c r="S1086" i="14"/>
  <c r="S1087" i="14"/>
  <c r="S1088" i="14"/>
  <c r="S1089" i="14"/>
  <c r="S1090" i="14"/>
  <c r="S1091" i="14"/>
  <c r="S1092" i="14"/>
  <c r="S1093" i="14"/>
  <c r="S1094" i="14"/>
  <c r="S1095" i="14"/>
  <c r="S1096" i="14"/>
  <c r="S1097" i="14"/>
  <c r="S1098" i="14"/>
  <c r="S1099" i="14"/>
  <c r="S1100" i="14"/>
  <c r="T4" i="14"/>
  <c r="T5" i="14"/>
  <c r="T6" i="14"/>
  <c r="T7" i="14"/>
  <c r="T8" i="14"/>
  <c r="T9" i="14"/>
  <c r="T10" i="14"/>
  <c r="T11" i="14"/>
  <c r="T12" i="14"/>
  <c r="T13" i="14"/>
  <c r="T14" i="14"/>
  <c r="T15" i="14"/>
  <c r="T16" i="14"/>
  <c r="T17" i="14"/>
  <c r="T18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65" i="14"/>
  <c r="T66" i="14"/>
  <c r="T67" i="14"/>
  <c r="T68" i="14"/>
  <c r="T69" i="14"/>
  <c r="T70" i="14"/>
  <c r="T71" i="14"/>
  <c r="T72" i="14"/>
  <c r="T73" i="14"/>
  <c r="T74" i="14"/>
  <c r="T75" i="14"/>
  <c r="T76" i="14"/>
  <c r="T77" i="14"/>
  <c r="T78" i="14"/>
  <c r="T79" i="14"/>
  <c r="T80" i="14"/>
  <c r="T81" i="14"/>
  <c r="T82" i="14"/>
  <c r="T83" i="14"/>
  <c r="T84" i="14"/>
  <c r="T85" i="14"/>
  <c r="T86" i="14"/>
  <c r="T87" i="14"/>
  <c r="T88" i="14"/>
  <c r="T89" i="14"/>
  <c r="T90" i="14"/>
  <c r="T91" i="14"/>
  <c r="T92" i="14"/>
  <c r="T93" i="14"/>
  <c r="T94" i="14"/>
  <c r="T95" i="14"/>
  <c r="T96" i="14"/>
  <c r="T97" i="14"/>
  <c r="T98" i="14"/>
  <c r="T99" i="14"/>
  <c r="T100" i="14"/>
  <c r="T101" i="14"/>
  <c r="T102" i="14"/>
  <c r="T103" i="14"/>
  <c r="T10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122" i="14"/>
  <c r="T123" i="14"/>
  <c r="T124" i="14"/>
  <c r="T125" i="14"/>
  <c r="T126" i="14"/>
  <c r="T127" i="14"/>
  <c r="T128" i="14"/>
  <c r="T129" i="14"/>
  <c r="T130" i="14"/>
  <c r="T131" i="14"/>
  <c r="T132" i="14"/>
  <c r="T133" i="14"/>
  <c r="T134" i="14"/>
  <c r="T135" i="14"/>
  <c r="T136" i="14"/>
  <c r="T137" i="14"/>
  <c r="T138" i="14"/>
  <c r="T139" i="14"/>
  <c r="T140" i="14"/>
  <c r="T141" i="14"/>
  <c r="T142" i="14"/>
  <c r="T143" i="14"/>
  <c r="T144" i="14"/>
  <c r="T145" i="14"/>
  <c r="T146" i="14"/>
  <c r="T147" i="14"/>
  <c r="T148" i="14"/>
  <c r="T149" i="14"/>
  <c r="T150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20" i="14"/>
  <c r="T221" i="14"/>
  <c r="T222" i="14"/>
  <c r="T223" i="14"/>
  <c r="T224" i="14"/>
  <c r="T225" i="14"/>
  <c r="T226" i="14"/>
  <c r="T227" i="14"/>
  <c r="T228" i="14"/>
  <c r="T229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45" i="14"/>
  <c r="T246" i="14"/>
  <c r="T247" i="14"/>
  <c r="T248" i="14"/>
  <c r="T249" i="14"/>
  <c r="T250" i="14"/>
  <c r="T251" i="14"/>
  <c r="T252" i="14"/>
  <c r="T253" i="14"/>
  <c r="T254" i="14"/>
  <c r="T255" i="14"/>
  <c r="T25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69" i="14"/>
  <c r="T270" i="14"/>
  <c r="T271" i="14"/>
  <c r="T272" i="14"/>
  <c r="T273" i="14"/>
  <c r="T274" i="14"/>
  <c r="T275" i="14"/>
  <c r="T276" i="14"/>
  <c r="T277" i="14"/>
  <c r="T278" i="14"/>
  <c r="T279" i="14"/>
  <c r="T280" i="14"/>
  <c r="T281" i="14"/>
  <c r="T282" i="14"/>
  <c r="T283" i="14"/>
  <c r="T284" i="14"/>
  <c r="T285" i="14"/>
  <c r="T286" i="14"/>
  <c r="T287" i="14"/>
  <c r="T288" i="14"/>
  <c r="T289" i="14"/>
  <c r="T290" i="14"/>
  <c r="T291" i="14"/>
  <c r="T292" i="14"/>
  <c r="T293" i="14"/>
  <c r="T294" i="14"/>
  <c r="T295" i="14"/>
  <c r="T296" i="14"/>
  <c r="T297" i="14"/>
  <c r="T298" i="14"/>
  <c r="T299" i="14"/>
  <c r="T300" i="14"/>
  <c r="T301" i="14"/>
  <c r="T302" i="14"/>
  <c r="T303" i="14"/>
  <c r="T304" i="14"/>
  <c r="T305" i="14"/>
  <c r="T306" i="14"/>
  <c r="T307" i="14"/>
  <c r="T308" i="14"/>
  <c r="T309" i="14"/>
  <c r="T310" i="14"/>
  <c r="T311" i="14"/>
  <c r="T312" i="14"/>
  <c r="T313" i="14"/>
  <c r="T314" i="14"/>
  <c r="T315" i="14"/>
  <c r="T316" i="14"/>
  <c r="T317" i="14"/>
  <c r="T318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2" i="14"/>
  <c r="T343" i="14"/>
  <c r="T344" i="14"/>
  <c r="T345" i="14"/>
  <c r="T346" i="14"/>
  <c r="T347" i="14"/>
  <c r="T348" i="14"/>
  <c r="T349" i="14"/>
  <c r="T350" i="14"/>
  <c r="T351" i="14"/>
  <c r="T352" i="14"/>
  <c r="T353" i="14"/>
  <c r="T354" i="14"/>
  <c r="T355" i="14"/>
  <c r="T356" i="14"/>
  <c r="T357" i="14"/>
  <c r="T358" i="14"/>
  <c r="T359" i="14"/>
  <c r="T360" i="14"/>
  <c r="T361" i="14"/>
  <c r="T362" i="14"/>
  <c r="T363" i="14"/>
  <c r="T364" i="14"/>
  <c r="T365" i="14"/>
  <c r="T366" i="14"/>
  <c r="T367" i="14"/>
  <c r="T368" i="14"/>
  <c r="T369" i="14"/>
  <c r="T370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387" i="14"/>
  <c r="T388" i="14"/>
  <c r="T389" i="14"/>
  <c r="T390" i="14"/>
  <c r="T391" i="14"/>
  <c r="T392" i="14"/>
  <c r="T393" i="14"/>
  <c r="T394" i="14"/>
  <c r="T395" i="14"/>
  <c r="T396" i="14"/>
  <c r="T397" i="14"/>
  <c r="T398" i="14"/>
  <c r="T399" i="14"/>
  <c r="T400" i="14"/>
  <c r="T401" i="14"/>
  <c r="T402" i="14"/>
  <c r="T403" i="14"/>
  <c r="T404" i="14"/>
  <c r="T405" i="14"/>
  <c r="T406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459" i="14"/>
  <c r="T460" i="14"/>
  <c r="T461" i="14"/>
  <c r="T462" i="14"/>
  <c r="T463" i="14"/>
  <c r="T464" i="14"/>
  <c r="T465" i="14"/>
  <c r="T466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495" i="14"/>
  <c r="T496" i="14"/>
  <c r="T497" i="14"/>
  <c r="T498" i="14"/>
  <c r="T499" i="14"/>
  <c r="T500" i="14"/>
  <c r="T501" i="14"/>
  <c r="T502" i="14"/>
  <c r="T503" i="14"/>
  <c r="T504" i="14"/>
  <c r="T505" i="14"/>
  <c r="T506" i="14"/>
  <c r="T507" i="14"/>
  <c r="T508" i="14"/>
  <c r="T509" i="14"/>
  <c r="T510" i="14"/>
  <c r="T511" i="14"/>
  <c r="T512" i="14"/>
  <c r="T513" i="14"/>
  <c r="T514" i="14"/>
  <c r="T515" i="14"/>
  <c r="T516" i="14"/>
  <c r="T517" i="14"/>
  <c r="T518" i="14"/>
  <c r="T519" i="14"/>
  <c r="T520" i="14"/>
  <c r="T521" i="14"/>
  <c r="T522" i="14"/>
  <c r="T523" i="14"/>
  <c r="T524" i="14"/>
  <c r="T525" i="14"/>
  <c r="T526" i="14"/>
  <c r="T527" i="14"/>
  <c r="T528" i="14"/>
  <c r="T529" i="14"/>
  <c r="T530" i="14"/>
  <c r="T531" i="14"/>
  <c r="T532" i="14"/>
  <c r="T533" i="14"/>
  <c r="T534" i="14"/>
  <c r="T535" i="14"/>
  <c r="T536" i="14"/>
  <c r="T537" i="14"/>
  <c r="T538" i="14"/>
  <c r="T539" i="14"/>
  <c r="T540" i="14"/>
  <c r="T541" i="14"/>
  <c r="T542" i="14"/>
  <c r="T543" i="14"/>
  <c r="T544" i="14"/>
  <c r="T545" i="14"/>
  <c r="T546" i="14"/>
  <c r="T547" i="14"/>
  <c r="T548" i="14"/>
  <c r="T549" i="14"/>
  <c r="T550" i="14"/>
  <c r="T551" i="14"/>
  <c r="T552" i="14"/>
  <c r="T553" i="14"/>
  <c r="T554" i="14"/>
  <c r="T555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568" i="14"/>
  <c r="T569" i="14"/>
  <c r="T570" i="14"/>
  <c r="T571" i="14"/>
  <c r="T572" i="14"/>
  <c r="T573" i="14"/>
  <c r="T574" i="14"/>
  <c r="T575" i="14"/>
  <c r="T576" i="14"/>
  <c r="T577" i="14"/>
  <c r="T578" i="14"/>
  <c r="T579" i="14"/>
  <c r="T580" i="14"/>
  <c r="T581" i="14"/>
  <c r="T582" i="14"/>
  <c r="T583" i="14"/>
  <c r="T584" i="14"/>
  <c r="T585" i="14"/>
  <c r="T586" i="14"/>
  <c r="T587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605" i="14"/>
  <c r="T606" i="14"/>
  <c r="T607" i="14"/>
  <c r="T608" i="14"/>
  <c r="T609" i="14"/>
  <c r="T610" i="14"/>
  <c r="T611" i="14"/>
  <c r="T612" i="14"/>
  <c r="T613" i="14"/>
  <c r="T614" i="14"/>
  <c r="T615" i="14"/>
  <c r="T616" i="14"/>
  <c r="T617" i="14"/>
  <c r="T618" i="14"/>
  <c r="T619" i="14"/>
  <c r="T620" i="14"/>
  <c r="T621" i="14"/>
  <c r="T622" i="14"/>
  <c r="T623" i="14"/>
  <c r="T624" i="14"/>
  <c r="T625" i="14"/>
  <c r="T626" i="14"/>
  <c r="T627" i="14"/>
  <c r="T628" i="14"/>
  <c r="T629" i="14"/>
  <c r="T630" i="14"/>
  <c r="T631" i="14"/>
  <c r="T632" i="14"/>
  <c r="T633" i="14"/>
  <c r="T634" i="14"/>
  <c r="T635" i="14"/>
  <c r="T636" i="14"/>
  <c r="T637" i="14"/>
  <c r="T638" i="14"/>
  <c r="T639" i="14"/>
  <c r="T640" i="14"/>
  <c r="T641" i="14"/>
  <c r="T642" i="14"/>
  <c r="T643" i="14"/>
  <c r="T644" i="14"/>
  <c r="T645" i="14"/>
  <c r="T646" i="14"/>
  <c r="T647" i="14"/>
  <c r="T648" i="14"/>
  <c r="T649" i="14"/>
  <c r="T650" i="14"/>
  <c r="T651" i="14"/>
  <c r="T652" i="14"/>
  <c r="T653" i="14"/>
  <c r="T654" i="14"/>
  <c r="T655" i="14"/>
  <c r="T656" i="14"/>
  <c r="T657" i="14"/>
  <c r="T658" i="14"/>
  <c r="T659" i="14"/>
  <c r="T660" i="14"/>
  <c r="T661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698" i="14"/>
  <c r="T699" i="14"/>
  <c r="T700" i="14"/>
  <c r="T701" i="14"/>
  <c r="T702" i="14"/>
  <c r="T703" i="14"/>
  <c r="T704" i="14"/>
  <c r="T705" i="14"/>
  <c r="T706" i="14"/>
  <c r="T707" i="14"/>
  <c r="T708" i="14"/>
  <c r="T709" i="14"/>
  <c r="T710" i="14"/>
  <c r="T711" i="14"/>
  <c r="T712" i="14"/>
  <c r="T713" i="14"/>
  <c r="T714" i="14"/>
  <c r="T715" i="14"/>
  <c r="T716" i="14"/>
  <c r="T717" i="14"/>
  <c r="T718" i="14"/>
  <c r="T719" i="14"/>
  <c r="T720" i="14"/>
  <c r="T721" i="14"/>
  <c r="T722" i="14"/>
  <c r="T723" i="14"/>
  <c r="T724" i="14"/>
  <c r="T725" i="14"/>
  <c r="T726" i="14"/>
  <c r="T727" i="14"/>
  <c r="T728" i="14"/>
  <c r="T729" i="14"/>
  <c r="T730" i="14"/>
  <c r="T731" i="14"/>
  <c r="T732" i="14"/>
  <c r="T733" i="14"/>
  <c r="T734" i="14"/>
  <c r="T735" i="14"/>
  <c r="T736" i="14"/>
  <c r="T737" i="14"/>
  <c r="T738" i="14"/>
  <c r="T739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777" i="14"/>
  <c r="T778" i="14"/>
  <c r="T779" i="14"/>
  <c r="T780" i="14"/>
  <c r="T781" i="14"/>
  <c r="T782" i="14"/>
  <c r="T783" i="14"/>
  <c r="T784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797" i="14"/>
  <c r="T798" i="14"/>
  <c r="T799" i="14"/>
  <c r="T800" i="14"/>
  <c r="T801" i="14"/>
  <c r="T802" i="14"/>
  <c r="T803" i="14"/>
  <c r="T804" i="14"/>
  <c r="T805" i="14"/>
  <c r="T806" i="14"/>
  <c r="T807" i="14"/>
  <c r="T808" i="14"/>
  <c r="T809" i="14"/>
  <c r="T810" i="14"/>
  <c r="T811" i="14"/>
  <c r="T812" i="14"/>
  <c r="T813" i="14"/>
  <c r="T814" i="14"/>
  <c r="T815" i="14"/>
  <c r="T816" i="14"/>
  <c r="T817" i="14"/>
  <c r="T818" i="14"/>
  <c r="T819" i="14"/>
  <c r="T820" i="14"/>
  <c r="T821" i="14"/>
  <c r="T822" i="14"/>
  <c r="T823" i="14"/>
  <c r="T824" i="14"/>
  <c r="T825" i="14"/>
  <c r="T826" i="14"/>
  <c r="T827" i="14"/>
  <c r="T828" i="14"/>
  <c r="T829" i="14"/>
  <c r="T830" i="14"/>
  <c r="T831" i="14"/>
  <c r="T832" i="14"/>
  <c r="T833" i="14"/>
  <c r="T834" i="14"/>
  <c r="T835" i="14"/>
  <c r="T836" i="14"/>
  <c r="T837" i="14"/>
  <c r="T838" i="14"/>
  <c r="T839" i="14"/>
  <c r="T840" i="14"/>
  <c r="T841" i="14"/>
  <c r="T842" i="14"/>
  <c r="T843" i="14"/>
  <c r="T844" i="14"/>
  <c r="T845" i="14"/>
  <c r="T846" i="14"/>
  <c r="T847" i="14"/>
  <c r="T848" i="14"/>
  <c r="T849" i="14"/>
  <c r="T850" i="14"/>
  <c r="T851" i="14"/>
  <c r="T852" i="14"/>
  <c r="T853" i="14"/>
  <c r="T854" i="14"/>
  <c r="T855" i="14"/>
  <c r="T856" i="14"/>
  <c r="T857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T872" i="14"/>
  <c r="T873" i="14"/>
  <c r="T874" i="14"/>
  <c r="T875" i="14"/>
  <c r="T876" i="14"/>
  <c r="T877" i="14"/>
  <c r="T878" i="14"/>
  <c r="T879" i="14"/>
  <c r="T880" i="14"/>
  <c r="T881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936" i="14"/>
  <c r="T937" i="14"/>
  <c r="T938" i="14"/>
  <c r="T939" i="14"/>
  <c r="T940" i="14"/>
  <c r="T941" i="14"/>
  <c r="T942" i="14"/>
  <c r="T943" i="14"/>
  <c r="T944" i="14"/>
  <c r="T945" i="14"/>
  <c r="T946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971" i="14"/>
  <c r="T972" i="14"/>
  <c r="T973" i="14"/>
  <c r="T974" i="14"/>
  <c r="T975" i="14"/>
  <c r="T976" i="14"/>
  <c r="T977" i="14"/>
  <c r="T978" i="14"/>
  <c r="T979" i="14"/>
  <c r="T980" i="14"/>
  <c r="T981" i="14"/>
  <c r="T982" i="14"/>
  <c r="T983" i="14"/>
  <c r="T984" i="14"/>
  <c r="T985" i="14"/>
  <c r="T986" i="14"/>
  <c r="T987" i="14"/>
  <c r="T988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1003" i="14"/>
  <c r="T1004" i="14"/>
  <c r="T1005" i="14"/>
  <c r="T1006" i="14"/>
  <c r="T1007" i="14"/>
  <c r="T1008" i="14"/>
  <c r="T1009" i="14"/>
  <c r="T1010" i="14"/>
  <c r="T1011" i="14"/>
  <c r="T1012" i="14"/>
  <c r="T1013" i="14"/>
  <c r="T1014" i="14"/>
  <c r="T1015" i="14"/>
  <c r="T1016" i="14"/>
  <c r="T1017" i="14"/>
  <c r="T1018" i="14"/>
  <c r="T1019" i="14"/>
  <c r="T1020" i="14"/>
  <c r="T1021" i="14"/>
  <c r="T1022" i="14"/>
  <c r="T1023" i="14"/>
  <c r="T1024" i="14"/>
  <c r="T1025" i="14"/>
  <c r="T1026" i="14"/>
  <c r="T1027" i="14"/>
  <c r="T1028" i="14"/>
  <c r="T1029" i="14"/>
  <c r="T1030" i="14"/>
  <c r="T1031" i="14"/>
  <c r="T1032" i="14"/>
  <c r="T1033" i="14"/>
  <c r="T1034" i="14"/>
  <c r="T1035" i="14"/>
  <c r="T1036" i="14"/>
  <c r="T1037" i="14"/>
  <c r="T1038" i="14"/>
  <c r="T1039" i="14"/>
  <c r="T1040" i="14"/>
  <c r="T1041" i="14"/>
  <c r="T1042" i="14"/>
  <c r="T1043" i="14"/>
  <c r="T1044" i="14"/>
  <c r="T1045" i="14"/>
  <c r="T1046" i="14"/>
  <c r="T1047" i="14"/>
  <c r="T1048" i="14"/>
  <c r="T1049" i="14"/>
  <c r="T1050" i="14"/>
  <c r="T1051" i="14"/>
  <c r="T1052" i="14"/>
  <c r="T1053" i="14"/>
  <c r="T1054" i="14"/>
  <c r="T1055" i="14"/>
  <c r="T1056" i="14"/>
  <c r="T1057" i="14"/>
  <c r="T1058" i="14"/>
  <c r="T1059" i="14"/>
  <c r="T1060" i="14"/>
  <c r="T1061" i="14"/>
  <c r="T1062" i="14"/>
  <c r="T1063" i="14"/>
  <c r="T1064" i="14"/>
  <c r="T1065" i="14"/>
  <c r="T1066" i="14"/>
  <c r="T1067" i="14"/>
  <c r="T1068" i="14"/>
  <c r="T1069" i="14"/>
  <c r="T1070" i="14"/>
  <c r="T1071" i="14"/>
  <c r="T1072" i="14"/>
  <c r="T1073" i="14"/>
  <c r="T1074" i="14"/>
  <c r="T1075" i="14"/>
  <c r="T1076" i="14"/>
  <c r="T1077" i="14"/>
  <c r="T1078" i="14"/>
  <c r="T1079" i="14"/>
  <c r="T1080" i="14"/>
  <c r="T1081" i="14"/>
  <c r="T1082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4" i="14"/>
  <c r="T1095" i="14"/>
  <c r="T1096" i="14"/>
  <c r="T1097" i="14"/>
  <c r="T1098" i="14"/>
  <c r="T1099" i="14"/>
  <c r="T1100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U154" i="14"/>
  <c r="U155" i="14"/>
  <c r="U156" i="14"/>
  <c r="U157" i="14"/>
  <c r="U158" i="14"/>
  <c r="U159" i="14"/>
  <c r="U160" i="14"/>
  <c r="U161" i="14"/>
  <c r="U162" i="14"/>
  <c r="U163" i="14"/>
  <c r="U164" i="14"/>
  <c r="U165" i="14"/>
  <c r="U166" i="14"/>
  <c r="U167" i="14"/>
  <c r="U168" i="14"/>
  <c r="U169" i="14"/>
  <c r="U170" i="14"/>
  <c r="U171" i="14"/>
  <c r="U172" i="14"/>
  <c r="U173" i="14"/>
  <c r="U174" i="14"/>
  <c r="U175" i="14"/>
  <c r="U176" i="14"/>
  <c r="U177" i="14"/>
  <c r="U178" i="14"/>
  <c r="U179" i="14"/>
  <c r="U180" i="14"/>
  <c r="U181" i="14"/>
  <c r="U182" i="14"/>
  <c r="U183" i="14"/>
  <c r="U184" i="14"/>
  <c r="U185" i="14"/>
  <c r="U186" i="14"/>
  <c r="U187" i="14"/>
  <c r="U188" i="14"/>
  <c r="U189" i="14"/>
  <c r="U190" i="14"/>
  <c r="U191" i="14"/>
  <c r="U192" i="14"/>
  <c r="U193" i="14"/>
  <c r="U194" i="14"/>
  <c r="U195" i="14"/>
  <c r="U196" i="14"/>
  <c r="U197" i="14"/>
  <c r="U198" i="14"/>
  <c r="U199" i="14"/>
  <c r="U200" i="14"/>
  <c r="U201" i="14"/>
  <c r="U202" i="14"/>
  <c r="U203" i="14"/>
  <c r="U204" i="14"/>
  <c r="U205" i="14"/>
  <c r="U206" i="14"/>
  <c r="U207" i="14"/>
  <c r="U208" i="14"/>
  <c r="U209" i="14"/>
  <c r="U210" i="14"/>
  <c r="U211" i="14"/>
  <c r="U212" i="14"/>
  <c r="U213" i="14"/>
  <c r="U214" i="14"/>
  <c r="U215" i="14"/>
  <c r="U216" i="14"/>
  <c r="U217" i="14"/>
  <c r="U218" i="14"/>
  <c r="U219" i="14"/>
  <c r="U220" i="14"/>
  <c r="U221" i="14"/>
  <c r="U222" i="14"/>
  <c r="U223" i="14"/>
  <c r="U224" i="14"/>
  <c r="U225" i="14"/>
  <c r="U226" i="14"/>
  <c r="U227" i="14"/>
  <c r="U228" i="14"/>
  <c r="U229" i="14"/>
  <c r="U230" i="14"/>
  <c r="U231" i="14"/>
  <c r="U232" i="14"/>
  <c r="U233" i="14"/>
  <c r="U234" i="14"/>
  <c r="U235" i="14"/>
  <c r="U236" i="14"/>
  <c r="U237" i="14"/>
  <c r="U238" i="14"/>
  <c r="U239" i="14"/>
  <c r="U240" i="14"/>
  <c r="U241" i="14"/>
  <c r="U242" i="14"/>
  <c r="U243" i="14"/>
  <c r="U244" i="14"/>
  <c r="U245" i="14"/>
  <c r="U246" i="14"/>
  <c r="U247" i="14"/>
  <c r="U248" i="14"/>
  <c r="U249" i="14"/>
  <c r="U250" i="14"/>
  <c r="U251" i="14"/>
  <c r="U252" i="14"/>
  <c r="U253" i="14"/>
  <c r="U254" i="14"/>
  <c r="U255" i="14"/>
  <c r="U256" i="14"/>
  <c r="U257" i="14"/>
  <c r="U258" i="14"/>
  <c r="U259" i="14"/>
  <c r="U260" i="14"/>
  <c r="U261" i="14"/>
  <c r="U262" i="14"/>
  <c r="U263" i="14"/>
  <c r="U264" i="14"/>
  <c r="U265" i="14"/>
  <c r="U266" i="14"/>
  <c r="U267" i="14"/>
  <c r="U268" i="14"/>
  <c r="U269" i="14"/>
  <c r="U270" i="14"/>
  <c r="U271" i="14"/>
  <c r="U272" i="14"/>
  <c r="U273" i="14"/>
  <c r="U274" i="14"/>
  <c r="U275" i="14"/>
  <c r="U276" i="14"/>
  <c r="U277" i="14"/>
  <c r="U278" i="14"/>
  <c r="U279" i="14"/>
  <c r="U280" i="14"/>
  <c r="U281" i="14"/>
  <c r="U282" i="14"/>
  <c r="U283" i="14"/>
  <c r="U284" i="14"/>
  <c r="U285" i="14"/>
  <c r="U286" i="14"/>
  <c r="U287" i="14"/>
  <c r="U288" i="14"/>
  <c r="U289" i="14"/>
  <c r="U290" i="14"/>
  <c r="U291" i="14"/>
  <c r="U292" i="14"/>
  <c r="U293" i="14"/>
  <c r="U294" i="14"/>
  <c r="U295" i="14"/>
  <c r="U296" i="14"/>
  <c r="U297" i="14"/>
  <c r="U298" i="14"/>
  <c r="U299" i="14"/>
  <c r="U300" i="14"/>
  <c r="U301" i="14"/>
  <c r="U302" i="14"/>
  <c r="U303" i="14"/>
  <c r="U304" i="14"/>
  <c r="U305" i="14"/>
  <c r="U306" i="14"/>
  <c r="U307" i="14"/>
  <c r="U308" i="14"/>
  <c r="U309" i="14"/>
  <c r="U310" i="14"/>
  <c r="U311" i="14"/>
  <c r="U312" i="14"/>
  <c r="U313" i="14"/>
  <c r="U314" i="14"/>
  <c r="U315" i="14"/>
  <c r="U316" i="14"/>
  <c r="U317" i="14"/>
  <c r="U318" i="14"/>
  <c r="U319" i="14"/>
  <c r="U320" i="14"/>
  <c r="U321" i="14"/>
  <c r="U322" i="14"/>
  <c r="U323" i="14"/>
  <c r="U324" i="14"/>
  <c r="U325" i="14"/>
  <c r="U326" i="14"/>
  <c r="U327" i="14"/>
  <c r="U328" i="14"/>
  <c r="U329" i="14"/>
  <c r="U330" i="14"/>
  <c r="U331" i="14"/>
  <c r="U332" i="14"/>
  <c r="U333" i="14"/>
  <c r="U334" i="14"/>
  <c r="U335" i="14"/>
  <c r="U336" i="14"/>
  <c r="U337" i="14"/>
  <c r="U338" i="14"/>
  <c r="U339" i="14"/>
  <c r="U340" i="14"/>
  <c r="U341" i="14"/>
  <c r="U342" i="14"/>
  <c r="U343" i="14"/>
  <c r="U344" i="14"/>
  <c r="U345" i="14"/>
  <c r="U346" i="14"/>
  <c r="U347" i="14"/>
  <c r="U348" i="14"/>
  <c r="U349" i="14"/>
  <c r="U350" i="14"/>
  <c r="U351" i="14"/>
  <c r="U352" i="14"/>
  <c r="U353" i="14"/>
  <c r="U354" i="14"/>
  <c r="U355" i="14"/>
  <c r="U356" i="14"/>
  <c r="U357" i="14"/>
  <c r="U358" i="14"/>
  <c r="U359" i="14"/>
  <c r="U360" i="14"/>
  <c r="U361" i="14"/>
  <c r="U362" i="14"/>
  <c r="U363" i="14"/>
  <c r="U364" i="14"/>
  <c r="U365" i="14"/>
  <c r="U366" i="14"/>
  <c r="U367" i="14"/>
  <c r="U368" i="14"/>
  <c r="U369" i="14"/>
  <c r="U370" i="14"/>
  <c r="U371" i="14"/>
  <c r="U372" i="14"/>
  <c r="U373" i="14"/>
  <c r="U374" i="14"/>
  <c r="U375" i="14"/>
  <c r="U376" i="14"/>
  <c r="U377" i="14"/>
  <c r="U378" i="14"/>
  <c r="U379" i="14"/>
  <c r="U380" i="14"/>
  <c r="U381" i="14"/>
  <c r="U382" i="14"/>
  <c r="U383" i="14"/>
  <c r="U384" i="14"/>
  <c r="U385" i="14"/>
  <c r="U386" i="14"/>
  <c r="U387" i="14"/>
  <c r="U388" i="14"/>
  <c r="U389" i="14"/>
  <c r="U390" i="14"/>
  <c r="U391" i="14"/>
  <c r="U392" i="14"/>
  <c r="U393" i="14"/>
  <c r="U394" i="14"/>
  <c r="U395" i="14"/>
  <c r="U396" i="14"/>
  <c r="U397" i="14"/>
  <c r="U398" i="14"/>
  <c r="U399" i="14"/>
  <c r="U400" i="14"/>
  <c r="U401" i="14"/>
  <c r="U402" i="14"/>
  <c r="U403" i="14"/>
  <c r="U404" i="14"/>
  <c r="U405" i="14"/>
  <c r="U406" i="14"/>
  <c r="U407" i="14"/>
  <c r="U408" i="14"/>
  <c r="U409" i="14"/>
  <c r="U410" i="14"/>
  <c r="U411" i="14"/>
  <c r="U412" i="14"/>
  <c r="U413" i="14"/>
  <c r="U414" i="14"/>
  <c r="U415" i="14"/>
  <c r="U416" i="14"/>
  <c r="U417" i="14"/>
  <c r="U418" i="14"/>
  <c r="U419" i="14"/>
  <c r="U420" i="14"/>
  <c r="U421" i="14"/>
  <c r="U422" i="14"/>
  <c r="U423" i="14"/>
  <c r="U424" i="14"/>
  <c r="U425" i="14"/>
  <c r="U426" i="14"/>
  <c r="U427" i="14"/>
  <c r="U428" i="14"/>
  <c r="U429" i="14"/>
  <c r="U430" i="14"/>
  <c r="U431" i="14"/>
  <c r="U432" i="14"/>
  <c r="U433" i="14"/>
  <c r="U434" i="14"/>
  <c r="U435" i="14"/>
  <c r="U436" i="14"/>
  <c r="U437" i="14"/>
  <c r="U438" i="14"/>
  <c r="U439" i="14"/>
  <c r="U440" i="14"/>
  <c r="U441" i="14"/>
  <c r="U442" i="14"/>
  <c r="U443" i="14"/>
  <c r="U444" i="14"/>
  <c r="U445" i="14"/>
  <c r="U446" i="14"/>
  <c r="U447" i="14"/>
  <c r="U448" i="14"/>
  <c r="U449" i="14"/>
  <c r="U450" i="14"/>
  <c r="U451" i="14"/>
  <c r="U452" i="14"/>
  <c r="U453" i="14"/>
  <c r="U454" i="14"/>
  <c r="U455" i="14"/>
  <c r="U456" i="14"/>
  <c r="U457" i="14"/>
  <c r="U458" i="14"/>
  <c r="U459" i="14"/>
  <c r="U460" i="14"/>
  <c r="U461" i="14"/>
  <c r="U462" i="14"/>
  <c r="U463" i="14"/>
  <c r="U464" i="14"/>
  <c r="U465" i="14"/>
  <c r="U466" i="14"/>
  <c r="U467" i="14"/>
  <c r="U468" i="14"/>
  <c r="U469" i="14"/>
  <c r="U470" i="14"/>
  <c r="U471" i="14"/>
  <c r="U472" i="14"/>
  <c r="U473" i="14"/>
  <c r="U474" i="14"/>
  <c r="U475" i="14"/>
  <c r="U476" i="14"/>
  <c r="U477" i="14"/>
  <c r="U478" i="14"/>
  <c r="U479" i="14"/>
  <c r="U480" i="14"/>
  <c r="U481" i="14"/>
  <c r="U482" i="14"/>
  <c r="U483" i="14"/>
  <c r="U484" i="14"/>
  <c r="U485" i="14"/>
  <c r="U486" i="14"/>
  <c r="U487" i="14"/>
  <c r="U488" i="14"/>
  <c r="U489" i="14"/>
  <c r="U490" i="14"/>
  <c r="U491" i="14"/>
  <c r="U492" i="14"/>
  <c r="U493" i="14"/>
  <c r="U494" i="14"/>
  <c r="U495" i="14"/>
  <c r="U496" i="14"/>
  <c r="U497" i="14"/>
  <c r="U498" i="14"/>
  <c r="U499" i="14"/>
  <c r="U500" i="14"/>
  <c r="U501" i="14"/>
  <c r="U502" i="14"/>
  <c r="U503" i="14"/>
  <c r="U504" i="14"/>
  <c r="U505" i="14"/>
  <c r="U506" i="14"/>
  <c r="U507" i="14"/>
  <c r="U508" i="14"/>
  <c r="U509" i="14"/>
  <c r="U510" i="14"/>
  <c r="U511" i="14"/>
  <c r="U512" i="14"/>
  <c r="U513" i="14"/>
  <c r="U514" i="14"/>
  <c r="U515" i="14"/>
  <c r="U516" i="14"/>
  <c r="U517" i="14"/>
  <c r="U518" i="14"/>
  <c r="U519" i="14"/>
  <c r="U520" i="14"/>
  <c r="U521" i="14"/>
  <c r="U522" i="14"/>
  <c r="U523" i="14"/>
  <c r="U524" i="14"/>
  <c r="U525" i="14"/>
  <c r="U526" i="14"/>
  <c r="U527" i="14"/>
  <c r="U528" i="14"/>
  <c r="U529" i="14"/>
  <c r="U530" i="14"/>
  <c r="U531" i="14"/>
  <c r="U532" i="14"/>
  <c r="U533" i="14"/>
  <c r="U534" i="14"/>
  <c r="U535" i="14"/>
  <c r="U536" i="14"/>
  <c r="U537" i="14"/>
  <c r="U538" i="14"/>
  <c r="U539" i="14"/>
  <c r="U540" i="14"/>
  <c r="U541" i="14"/>
  <c r="U542" i="14"/>
  <c r="U543" i="14"/>
  <c r="U544" i="14"/>
  <c r="U545" i="14"/>
  <c r="U546" i="14"/>
  <c r="U547" i="14"/>
  <c r="U548" i="14"/>
  <c r="U549" i="14"/>
  <c r="U550" i="14"/>
  <c r="U551" i="14"/>
  <c r="U552" i="14"/>
  <c r="U553" i="14"/>
  <c r="U554" i="14"/>
  <c r="U555" i="14"/>
  <c r="U556" i="14"/>
  <c r="U557" i="14"/>
  <c r="U558" i="14"/>
  <c r="U559" i="14"/>
  <c r="U560" i="14"/>
  <c r="U561" i="14"/>
  <c r="U562" i="14"/>
  <c r="U563" i="14"/>
  <c r="U564" i="14"/>
  <c r="U565" i="14"/>
  <c r="U566" i="14"/>
  <c r="U567" i="14"/>
  <c r="U568" i="14"/>
  <c r="U569" i="14"/>
  <c r="U570" i="14"/>
  <c r="U571" i="14"/>
  <c r="U572" i="14"/>
  <c r="U573" i="14"/>
  <c r="U574" i="14"/>
  <c r="U575" i="14"/>
  <c r="U576" i="14"/>
  <c r="U577" i="14"/>
  <c r="U578" i="14"/>
  <c r="U579" i="14"/>
  <c r="U580" i="14"/>
  <c r="U581" i="14"/>
  <c r="U582" i="14"/>
  <c r="U583" i="14"/>
  <c r="U584" i="14"/>
  <c r="U585" i="14"/>
  <c r="U586" i="14"/>
  <c r="U587" i="14"/>
  <c r="U588" i="14"/>
  <c r="U589" i="14"/>
  <c r="U590" i="14"/>
  <c r="U591" i="14"/>
  <c r="U592" i="14"/>
  <c r="U593" i="14"/>
  <c r="U594" i="14"/>
  <c r="U595" i="14"/>
  <c r="U596" i="14"/>
  <c r="U597" i="14"/>
  <c r="U598" i="14"/>
  <c r="U599" i="14"/>
  <c r="U600" i="14"/>
  <c r="U601" i="14"/>
  <c r="U602" i="14"/>
  <c r="U603" i="14"/>
  <c r="U604" i="14"/>
  <c r="U605" i="14"/>
  <c r="U606" i="14"/>
  <c r="U607" i="14"/>
  <c r="U608" i="14"/>
  <c r="U609" i="14"/>
  <c r="U610" i="14"/>
  <c r="U611" i="14"/>
  <c r="U612" i="14"/>
  <c r="U613" i="14"/>
  <c r="U614" i="14"/>
  <c r="U615" i="14"/>
  <c r="U616" i="14"/>
  <c r="U617" i="14"/>
  <c r="U618" i="14"/>
  <c r="U619" i="14"/>
  <c r="U620" i="14"/>
  <c r="U621" i="14"/>
  <c r="U622" i="14"/>
  <c r="U623" i="14"/>
  <c r="U624" i="14"/>
  <c r="U625" i="14"/>
  <c r="U626" i="14"/>
  <c r="U627" i="14"/>
  <c r="U628" i="14"/>
  <c r="U629" i="14"/>
  <c r="U630" i="14"/>
  <c r="U631" i="14"/>
  <c r="U632" i="14"/>
  <c r="U633" i="14"/>
  <c r="U634" i="14"/>
  <c r="U635" i="14"/>
  <c r="U636" i="14"/>
  <c r="U637" i="14"/>
  <c r="U638" i="14"/>
  <c r="U639" i="14"/>
  <c r="U640" i="14"/>
  <c r="U641" i="14"/>
  <c r="U642" i="14"/>
  <c r="U643" i="14"/>
  <c r="U644" i="14"/>
  <c r="U645" i="14"/>
  <c r="U646" i="14"/>
  <c r="U647" i="14"/>
  <c r="U648" i="14"/>
  <c r="U649" i="14"/>
  <c r="U650" i="14"/>
  <c r="U651" i="14"/>
  <c r="U652" i="14"/>
  <c r="U653" i="14"/>
  <c r="U654" i="14"/>
  <c r="U655" i="14"/>
  <c r="U656" i="14"/>
  <c r="U657" i="14"/>
  <c r="U658" i="14"/>
  <c r="U659" i="14"/>
  <c r="U660" i="14"/>
  <c r="U661" i="14"/>
  <c r="U662" i="14"/>
  <c r="U663" i="14"/>
  <c r="U664" i="14"/>
  <c r="U665" i="14"/>
  <c r="U666" i="14"/>
  <c r="U667" i="14"/>
  <c r="U668" i="14"/>
  <c r="U669" i="14"/>
  <c r="U670" i="14"/>
  <c r="U671" i="14"/>
  <c r="U672" i="14"/>
  <c r="U673" i="14"/>
  <c r="U674" i="14"/>
  <c r="U675" i="14"/>
  <c r="U676" i="14"/>
  <c r="U677" i="14"/>
  <c r="U678" i="14"/>
  <c r="U679" i="14"/>
  <c r="U680" i="14"/>
  <c r="U681" i="14"/>
  <c r="U682" i="14"/>
  <c r="U683" i="14"/>
  <c r="U684" i="14"/>
  <c r="U685" i="14"/>
  <c r="U686" i="14"/>
  <c r="U687" i="14"/>
  <c r="U688" i="14"/>
  <c r="U689" i="14"/>
  <c r="U690" i="14"/>
  <c r="U691" i="14"/>
  <c r="U692" i="14"/>
  <c r="U693" i="14"/>
  <c r="U694" i="14"/>
  <c r="U695" i="14"/>
  <c r="U696" i="14"/>
  <c r="U697" i="14"/>
  <c r="U698" i="14"/>
  <c r="U699" i="14"/>
  <c r="U700" i="14"/>
  <c r="U701" i="14"/>
  <c r="U702" i="14"/>
  <c r="U703" i="14"/>
  <c r="U704" i="14"/>
  <c r="U705" i="14"/>
  <c r="U706" i="14"/>
  <c r="U707" i="14"/>
  <c r="U708" i="14"/>
  <c r="U709" i="14"/>
  <c r="U710" i="14"/>
  <c r="U711" i="14"/>
  <c r="U712" i="14"/>
  <c r="U713" i="14"/>
  <c r="U714" i="14"/>
  <c r="U715" i="14"/>
  <c r="U716" i="14"/>
  <c r="U717" i="14"/>
  <c r="U718" i="14"/>
  <c r="U719" i="14"/>
  <c r="U720" i="14"/>
  <c r="U721" i="14"/>
  <c r="U722" i="14"/>
  <c r="U723" i="14"/>
  <c r="U724" i="14"/>
  <c r="U725" i="14"/>
  <c r="U726" i="14"/>
  <c r="U727" i="14"/>
  <c r="U728" i="14"/>
  <c r="U729" i="14"/>
  <c r="U730" i="14"/>
  <c r="U731" i="14"/>
  <c r="U732" i="14"/>
  <c r="U733" i="14"/>
  <c r="U734" i="14"/>
  <c r="U735" i="14"/>
  <c r="U736" i="14"/>
  <c r="U737" i="14"/>
  <c r="U738" i="14"/>
  <c r="U739" i="14"/>
  <c r="U740" i="14"/>
  <c r="U741" i="14"/>
  <c r="U742" i="14"/>
  <c r="U743" i="14"/>
  <c r="U744" i="14"/>
  <c r="U745" i="14"/>
  <c r="U746" i="14"/>
  <c r="U747" i="14"/>
  <c r="U748" i="14"/>
  <c r="U749" i="14"/>
  <c r="U750" i="14"/>
  <c r="U751" i="14"/>
  <c r="U752" i="14"/>
  <c r="U753" i="14"/>
  <c r="U754" i="14"/>
  <c r="U755" i="14"/>
  <c r="U756" i="14"/>
  <c r="U757" i="14"/>
  <c r="U758" i="14"/>
  <c r="U759" i="14"/>
  <c r="U760" i="14"/>
  <c r="U761" i="14"/>
  <c r="U762" i="14"/>
  <c r="U763" i="14"/>
  <c r="U764" i="14"/>
  <c r="U765" i="14"/>
  <c r="U766" i="14"/>
  <c r="U767" i="14"/>
  <c r="U768" i="14"/>
  <c r="U769" i="14"/>
  <c r="U770" i="14"/>
  <c r="U771" i="14"/>
  <c r="U772" i="14"/>
  <c r="U773" i="14"/>
  <c r="U774" i="14"/>
  <c r="U775" i="14"/>
  <c r="U776" i="14"/>
  <c r="U777" i="14"/>
  <c r="U778" i="14"/>
  <c r="U779" i="14"/>
  <c r="U780" i="14"/>
  <c r="U781" i="14"/>
  <c r="U782" i="14"/>
  <c r="U783" i="14"/>
  <c r="U784" i="14"/>
  <c r="U785" i="14"/>
  <c r="U786" i="14"/>
  <c r="U787" i="14"/>
  <c r="U788" i="14"/>
  <c r="U789" i="14"/>
  <c r="U790" i="14"/>
  <c r="U791" i="14"/>
  <c r="U792" i="14"/>
  <c r="U793" i="14"/>
  <c r="U794" i="14"/>
  <c r="U795" i="14"/>
  <c r="U796" i="14"/>
  <c r="U797" i="14"/>
  <c r="U798" i="14"/>
  <c r="U799" i="14"/>
  <c r="U800" i="14"/>
  <c r="U801" i="14"/>
  <c r="U802" i="14"/>
  <c r="U803" i="14"/>
  <c r="U804" i="14"/>
  <c r="U805" i="14"/>
  <c r="U806" i="14"/>
  <c r="U807" i="14"/>
  <c r="U808" i="14"/>
  <c r="U809" i="14"/>
  <c r="U810" i="14"/>
  <c r="U811" i="14"/>
  <c r="U812" i="14"/>
  <c r="U813" i="14"/>
  <c r="U814" i="14"/>
  <c r="U815" i="14"/>
  <c r="U816" i="14"/>
  <c r="U817" i="14"/>
  <c r="U818" i="14"/>
  <c r="U819" i="14"/>
  <c r="U820" i="14"/>
  <c r="U821" i="14"/>
  <c r="U822" i="14"/>
  <c r="U823" i="14"/>
  <c r="U824" i="14"/>
  <c r="U825" i="14"/>
  <c r="U826" i="14"/>
  <c r="U827" i="14"/>
  <c r="U828" i="14"/>
  <c r="U829" i="14"/>
  <c r="U830" i="14"/>
  <c r="U831" i="14"/>
  <c r="U832" i="14"/>
  <c r="U833" i="14"/>
  <c r="U834" i="14"/>
  <c r="U835" i="14"/>
  <c r="U836" i="14"/>
  <c r="U837" i="14"/>
  <c r="U838" i="14"/>
  <c r="U839" i="14"/>
  <c r="U840" i="14"/>
  <c r="U841" i="14"/>
  <c r="U842" i="14"/>
  <c r="U843" i="14"/>
  <c r="U844" i="14"/>
  <c r="U845" i="14"/>
  <c r="U846" i="14"/>
  <c r="U847" i="14"/>
  <c r="U848" i="14"/>
  <c r="U849" i="14"/>
  <c r="U850" i="14"/>
  <c r="U851" i="14"/>
  <c r="U852" i="14"/>
  <c r="U853" i="14"/>
  <c r="U854" i="14"/>
  <c r="U855" i="14"/>
  <c r="U856" i="14"/>
  <c r="U857" i="14"/>
  <c r="U858" i="14"/>
  <c r="U859" i="14"/>
  <c r="U860" i="14"/>
  <c r="U861" i="14"/>
  <c r="U862" i="14"/>
  <c r="U863" i="14"/>
  <c r="U864" i="14"/>
  <c r="U865" i="14"/>
  <c r="U866" i="14"/>
  <c r="U867" i="14"/>
  <c r="U868" i="14"/>
  <c r="U869" i="14"/>
  <c r="U870" i="14"/>
  <c r="U871" i="14"/>
  <c r="U872" i="14"/>
  <c r="U873" i="14"/>
  <c r="U874" i="14"/>
  <c r="U875" i="14"/>
  <c r="U876" i="14"/>
  <c r="U877" i="14"/>
  <c r="U878" i="14"/>
  <c r="U879" i="14"/>
  <c r="U880" i="14"/>
  <c r="U881" i="14"/>
  <c r="U882" i="14"/>
  <c r="U883" i="14"/>
  <c r="U884" i="14"/>
  <c r="U885" i="14"/>
  <c r="U886" i="14"/>
  <c r="U887" i="14"/>
  <c r="U888" i="14"/>
  <c r="U889" i="14"/>
  <c r="U890" i="14"/>
  <c r="U891" i="14"/>
  <c r="U892" i="14"/>
  <c r="U893" i="14"/>
  <c r="U894" i="14"/>
  <c r="U895" i="14"/>
  <c r="U896" i="14"/>
  <c r="U897" i="14"/>
  <c r="U898" i="14"/>
  <c r="U899" i="14"/>
  <c r="U900" i="14"/>
  <c r="U901" i="14"/>
  <c r="U902" i="14"/>
  <c r="U903" i="14"/>
  <c r="U904" i="14"/>
  <c r="U905" i="14"/>
  <c r="U906" i="14"/>
  <c r="U907" i="14"/>
  <c r="U908" i="14"/>
  <c r="U909" i="14"/>
  <c r="U910" i="14"/>
  <c r="U911" i="14"/>
  <c r="U912" i="14"/>
  <c r="U913" i="14"/>
  <c r="U914" i="14"/>
  <c r="U915" i="14"/>
  <c r="U916" i="14"/>
  <c r="U917" i="14"/>
  <c r="U918" i="14"/>
  <c r="U919" i="14"/>
  <c r="U920" i="14"/>
  <c r="U921" i="14"/>
  <c r="U922" i="14"/>
  <c r="U923" i="14"/>
  <c r="U924" i="14"/>
  <c r="U925" i="14"/>
  <c r="U926" i="14"/>
  <c r="U927" i="14"/>
  <c r="U928" i="14"/>
  <c r="U929" i="14"/>
  <c r="U930" i="14"/>
  <c r="U931" i="14"/>
  <c r="U932" i="14"/>
  <c r="U933" i="14"/>
  <c r="U934" i="14"/>
  <c r="U935" i="14"/>
  <c r="U936" i="14"/>
  <c r="U937" i="14"/>
  <c r="U938" i="14"/>
  <c r="U939" i="14"/>
  <c r="U940" i="14"/>
  <c r="U941" i="14"/>
  <c r="U942" i="14"/>
  <c r="U943" i="14"/>
  <c r="U944" i="14"/>
  <c r="U945" i="14"/>
  <c r="U946" i="14"/>
  <c r="U947" i="14"/>
  <c r="U948" i="14"/>
  <c r="U949" i="14"/>
  <c r="U950" i="14"/>
  <c r="U951" i="14"/>
  <c r="U952" i="14"/>
  <c r="U953" i="14"/>
  <c r="U954" i="14"/>
  <c r="U955" i="14"/>
  <c r="U956" i="14"/>
  <c r="U957" i="14"/>
  <c r="U958" i="14"/>
  <c r="U959" i="14"/>
  <c r="U960" i="14"/>
  <c r="U961" i="14"/>
  <c r="U962" i="14"/>
  <c r="U963" i="14"/>
  <c r="U964" i="14"/>
  <c r="U965" i="14"/>
  <c r="U966" i="14"/>
  <c r="U967" i="14"/>
  <c r="U968" i="14"/>
  <c r="U969" i="14"/>
  <c r="U970" i="14"/>
  <c r="U971" i="14"/>
  <c r="U972" i="14"/>
  <c r="U973" i="14"/>
  <c r="U974" i="14"/>
  <c r="U975" i="14"/>
  <c r="U976" i="14"/>
  <c r="U977" i="14"/>
  <c r="U978" i="14"/>
  <c r="U979" i="14"/>
  <c r="U980" i="14"/>
  <c r="U981" i="14"/>
  <c r="U982" i="14"/>
  <c r="U983" i="14"/>
  <c r="U984" i="14"/>
  <c r="U985" i="14"/>
  <c r="U986" i="14"/>
  <c r="U987" i="14"/>
  <c r="U988" i="14"/>
  <c r="U989" i="14"/>
  <c r="U990" i="14"/>
  <c r="U991" i="14"/>
  <c r="U992" i="14"/>
  <c r="U993" i="14"/>
  <c r="U994" i="14"/>
  <c r="U995" i="14"/>
  <c r="U996" i="14"/>
  <c r="U997" i="14"/>
  <c r="U998" i="14"/>
  <c r="U999" i="14"/>
  <c r="U1000" i="14"/>
  <c r="U1001" i="14"/>
  <c r="U1002" i="14"/>
  <c r="U1003" i="14"/>
  <c r="U1004" i="14"/>
  <c r="U1005" i="14"/>
  <c r="U1006" i="14"/>
  <c r="U1007" i="14"/>
  <c r="U1008" i="14"/>
  <c r="U1009" i="14"/>
  <c r="U1010" i="14"/>
  <c r="U1011" i="14"/>
  <c r="U1012" i="14"/>
  <c r="U1013" i="14"/>
  <c r="U1014" i="14"/>
  <c r="U1015" i="14"/>
  <c r="U1016" i="14"/>
  <c r="U1017" i="14"/>
  <c r="U1018" i="14"/>
  <c r="U1019" i="14"/>
  <c r="U1020" i="14"/>
  <c r="U1021" i="14"/>
  <c r="U1022" i="14"/>
  <c r="U1023" i="14"/>
  <c r="U1024" i="14"/>
  <c r="U1025" i="14"/>
  <c r="U1026" i="14"/>
  <c r="U1027" i="14"/>
  <c r="U1028" i="14"/>
  <c r="U1029" i="14"/>
  <c r="U1030" i="14"/>
  <c r="U1031" i="14"/>
  <c r="U1032" i="14"/>
  <c r="U1033" i="14"/>
  <c r="U1034" i="14"/>
  <c r="U1035" i="14"/>
  <c r="U1036" i="14"/>
  <c r="U1037" i="14"/>
  <c r="U1038" i="14"/>
  <c r="U1039" i="14"/>
  <c r="U1040" i="14"/>
  <c r="U1041" i="14"/>
  <c r="U1042" i="14"/>
  <c r="U1043" i="14"/>
  <c r="U1044" i="14"/>
  <c r="U1045" i="14"/>
  <c r="U1046" i="14"/>
  <c r="U1047" i="14"/>
  <c r="U1048" i="14"/>
  <c r="U1049" i="14"/>
  <c r="U1050" i="14"/>
  <c r="U1051" i="14"/>
  <c r="U1052" i="14"/>
  <c r="U1053" i="14"/>
  <c r="U1054" i="14"/>
  <c r="U1055" i="14"/>
  <c r="U1056" i="14"/>
  <c r="U1057" i="14"/>
  <c r="U1058" i="14"/>
  <c r="U1059" i="14"/>
  <c r="U1060" i="14"/>
  <c r="U1061" i="14"/>
  <c r="U1062" i="14"/>
  <c r="U1063" i="14"/>
  <c r="U1064" i="14"/>
  <c r="U1065" i="14"/>
  <c r="U1066" i="14"/>
  <c r="U1067" i="14"/>
  <c r="U1068" i="14"/>
  <c r="U1069" i="14"/>
  <c r="U1070" i="14"/>
  <c r="U1071" i="14"/>
  <c r="U1072" i="14"/>
  <c r="U1073" i="14"/>
  <c r="U1074" i="14"/>
  <c r="U1075" i="14"/>
  <c r="U1076" i="14"/>
  <c r="U1077" i="14"/>
  <c r="U1078" i="14"/>
  <c r="U1079" i="14"/>
  <c r="U1080" i="14"/>
  <c r="U1081" i="14"/>
  <c r="U1082" i="14"/>
  <c r="U1083" i="14"/>
  <c r="U1084" i="14"/>
  <c r="U1085" i="14"/>
  <c r="U1086" i="14"/>
  <c r="U1087" i="14"/>
  <c r="U1088" i="14"/>
  <c r="U1089" i="14"/>
  <c r="U1090" i="14"/>
  <c r="U1091" i="14"/>
  <c r="U1092" i="14"/>
  <c r="U1093" i="14"/>
  <c r="U1094" i="14"/>
  <c r="U1095" i="14"/>
  <c r="U1096" i="14"/>
  <c r="U1097" i="14"/>
  <c r="U1098" i="14"/>
  <c r="U1099" i="14"/>
  <c r="U1100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V382" i="14"/>
  <c r="V383" i="14"/>
  <c r="V384" i="14"/>
  <c r="V385" i="14"/>
  <c r="V386" i="14"/>
  <c r="V387" i="14"/>
  <c r="V388" i="14"/>
  <c r="V389" i="14"/>
  <c r="V390" i="14"/>
  <c r="V391" i="14"/>
  <c r="V392" i="14"/>
  <c r="V393" i="14"/>
  <c r="V394" i="14"/>
  <c r="V395" i="14"/>
  <c r="V396" i="14"/>
  <c r="V397" i="14"/>
  <c r="V398" i="14"/>
  <c r="V399" i="14"/>
  <c r="V400" i="14"/>
  <c r="V401" i="14"/>
  <c r="V402" i="14"/>
  <c r="V403" i="14"/>
  <c r="V404" i="14"/>
  <c r="V405" i="14"/>
  <c r="V406" i="14"/>
  <c r="V407" i="14"/>
  <c r="V408" i="14"/>
  <c r="V409" i="14"/>
  <c r="V410" i="14"/>
  <c r="V411" i="14"/>
  <c r="V412" i="14"/>
  <c r="V413" i="14"/>
  <c r="V414" i="14"/>
  <c r="V415" i="14"/>
  <c r="V416" i="14"/>
  <c r="V417" i="14"/>
  <c r="V418" i="14"/>
  <c r="V419" i="14"/>
  <c r="V420" i="14"/>
  <c r="V421" i="14"/>
  <c r="V422" i="14"/>
  <c r="V423" i="14"/>
  <c r="V424" i="14"/>
  <c r="V425" i="14"/>
  <c r="V426" i="14"/>
  <c r="V427" i="14"/>
  <c r="V428" i="14"/>
  <c r="V429" i="14"/>
  <c r="V430" i="14"/>
  <c r="V431" i="14"/>
  <c r="V432" i="14"/>
  <c r="V433" i="14"/>
  <c r="V434" i="14"/>
  <c r="V435" i="14"/>
  <c r="V436" i="14"/>
  <c r="V437" i="14"/>
  <c r="V438" i="14"/>
  <c r="V439" i="14"/>
  <c r="V440" i="14"/>
  <c r="V441" i="14"/>
  <c r="V442" i="14"/>
  <c r="V443" i="14"/>
  <c r="V444" i="14"/>
  <c r="V445" i="14"/>
  <c r="V446" i="14"/>
  <c r="V447" i="14"/>
  <c r="V448" i="14"/>
  <c r="V449" i="14"/>
  <c r="V450" i="14"/>
  <c r="V451" i="14"/>
  <c r="V452" i="14"/>
  <c r="V453" i="14"/>
  <c r="V454" i="14"/>
  <c r="V455" i="14"/>
  <c r="V456" i="14"/>
  <c r="V457" i="14"/>
  <c r="V458" i="14"/>
  <c r="V459" i="14"/>
  <c r="V460" i="14"/>
  <c r="V461" i="14"/>
  <c r="V462" i="14"/>
  <c r="V463" i="14"/>
  <c r="V464" i="14"/>
  <c r="V465" i="14"/>
  <c r="V466" i="14"/>
  <c r="V467" i="14"/>
  <c r="V468" i="14"/>
  <c r="V469" i="14"/>
  <c r="V470" i="14"/>
  <c r="V471" i="14"/>
  <c r="V472" i="14"/>
  <c r="V473" i="14"/>
  <c r="V474" i="14"/>
  <c r="V475" i="14"/>
  <c r="V476" i="14"/>
  <c r="V477" i="14"/>
  <c r="V478" i="14"/>
  <c r="V479" i="14"/>
  <c r="V480" i="14"/>
  <c r="V481" i="14"/>
  <c r="V482" i="14"/>
  <c r="V483" i="14"/>
  <c r="V484" i="14"/>
  <c r="V485" i="14"/>
  <c r="V486" i="14"/>
  <c r="V487" i="14"/>
  <c r="V488" i="14"/>
  <c r="V489" i="14"/>
  <c r="V490" i="14"/>
  <c r="V491" i="14"/>
  <c r="V492" i="14"/>
  <c r="V493" i="14"/>
  <c r="V494" i="14"/>
  <c r="V495" i="14"/>
  <c r="V496" i="14"/>
  <c r="V497" i="14"/>
  <c r="V498" i="14"/>
  <c r="V499" i="14"/>
  <c r="V500" i="14"/>
  <c r="V501" i="14"/>
  <c r="V502" i="14"/>
  <c r="V503" i="14"/>
  <c r="V504" i="14"/>
  <c r="V505" i="14"/>
  <c r="V506" i="14"/>
  <c r="V507" i="14"/>
  <c r="V508" i="14"/>
  <c r="V509" i="14"/>
  <c r="V510" i="14"/>
  <c r="V511" i="14"/>
  <c r="V512" i="14"/>
  <c r="V513" i="14"/>
  <c r="V514" i="14"/>
  <c r="V515" i="14"/>
  <c r="V516" i="14"/>
  <c r="V517" i="14"/>
  <c r="V518" i="14"/>
  <c r="V519" i="14"/>
  <c r="V520" i="14"/>
  <c r="V521" i="14"/>
  <c r="V522" i="14"/>
  <c r="V523" i="14"/>
  <c r="V524" i="14"/>
  <c r="V525" i="14"/>
  <c r="V526" i="14"/>
  <c r="V527" i="14"/>
  <c r="V528" i="14"/>
  <c r="V529" i="14"/>
  <c r="V530" i="14"/>
  <c r="V531" i="14"/>
  <c r="V532" i="14"/>
  <c r="V533" i="14"/>
  <c r="V534" i="14"/>
  <c r="V535" i="14"/>
  <c r="V536" i="14"/>
  <c r="V537" i="14"/>
  <c r="V538" i="14"/>
  <c r="V539" i="14"/>
  <c r="V540" i="14"/>
  <c r="V541" i="14"/>
  <c r="V542" i="14"/>
  <c r="V543" i="14"/>
  <c r="V544" i="14"/>
  <c r="V545" i="14"/>
  <c r="V546" i="14"/>
  <c r="V547" i="14"/>
  <c r="V548" i="14"/>
  <c r="V549" i="14"/>
  <c r="V550" i="14"/>
  <c r="V551" i="14"/>
  <c r="V552" i="14"/>
  <c r="V553" i="14"/>
  <c r="V554" i="14"/>
  <c r="V555" i="14"/>
  <c r="V556" i="14"/>
  <c r="V557" i="14"/>
  <c r="V558" i="14"/>
  <c r="V559" i="14"/>
  <c r="V560" i="14"/>
  <c r="V561" i="14"/>
  <c r="V562" i="14"/>
  <c r="V563" i="14"/>
  <c r="V564" i="14"/>
  <c r="V565" i="14"/>
  <c r="V566" i="14"/>
  <c r="V567" i="14"/>
  <c r="V568" i="14"/>
  <c r="V569" i="14"/>
  <c r="V570" i="14"/>
  <c r="V571" i="14"/>
  <c r="V572" i="14"/>
  <c r="V573" i="14"/>
  <c r="V574" i="14"/>
  <c r="V575" i="14"/>
  <c r="V576" i="14"/>
  <c r="V577" i="14"/>
  <c r="V578" i="14"/>
  <c r="V579" i="14"/>
  <c r="V580" i="14"/>
  <c r="V581" i="14"/>
  <c r="V582" i="14"/>
  <c r="V583" i="14"/>
  <c r="V584" i="14"/>
  <c r="V585" i="14"/>
  <c r="V586" i="14"/>
  <c r="V587" i="14"/>
  <c r="V588" i="14"/>
  <c r="V589" i="14"/>
  <c r="V590" i="14"/>
  <c r="V591" i="14"/>
  <c r="V592" i="14"/>
  <c r="V593" i="14"/>
  <c r="V594" i="14"/>
  <c r="V595" i="14"/>
  <c r="V596" i="14"/>
  <c r="V597" i="14"/>
  <c r="V598" i="14"/>
  <c r="V599" i="14"/>
  <c r="V600" i="14"/>
  <c r="V601" i="14"/>
  <c r="V602" i="14"/>
  <c r="V603" i="14"/>
  <c r="V604" i="14"/>
  <c r="V605" i="14"/>
  <c r="V606" i="14"/>
  <c r="V607" i="14"/>
  <c r="V608" i="14"/>
  <c r="V609" i="14"/>
  <c r="V610" i="14"/>
  <c r="V611" i="14"/>
  <c r="V612" i="14"/>
  <c r="V613" i="14"/>
  <c r="V614" i="14"/>
  <c r="V615" i="14"/>
  <c r="V616" i="14"/>
  <c r="V617" i="14"/>
  <c r="V618" i="14"/>
  <c r="V619" i="14"/>
  <c r="V620" i="14"/>
  <c r="V621" i="14"/>
  <c r="V622" i="14"/>
  <c r="V623" i="14"/>
  <c r="V624" i="14"/>
  <c r="V625" i="14"/>
  <c r="V626" i="14"/>
  <c r="V627" i="14"/>
  <c r="V628" i="14"/>
  <c r="V629" i="14"/>
  <c r="V630" i="14"/>
  <c r="V631" i="14"/>
  <c r="V632" i="14"/>
  <c r="V633" i="14"/>
  <c r="V634" i="14"/>
  <c r="V635" i="14"/>
  <c r="V636" i="14"/>
  <c r="V637" i="14"/>
  <c r="V638" i="14"/>
  <c r="V639" i="14"/>
  <c r="V640" i="14"/>
  <c r="V641" i="14"/>
  <c r="V642" i="14"/>
  <c r="V643" i="14"/>
  <c r="V644" i="14"/>
  <c r="V645" i="14"/>
  <c r="V646" i="14"/>
  <c r="V647" i="14"/>
  <c r="V648" i="14"/>
  <c r="V649" i="14"/>
  <c r="V650" i="14"/>
  <c r="V651" i="14"/>
  <c r="V652" i="14"/>
  <c r="V653" i="14"/>
  <c r="V654" i="14"/>
  <c r="V655" i="14"/>
  <c r="V656" i="14"/>
  <c r="V657" i="14"/>
  <c r="V658" i="14"/>
  <c r="V659" i="14"/>
  <c r="V660" i="14"/>
  <c r="V661" i="14"/>
  <c r="V662" i="14"/>
  <c r="V663" i="14"/>
  <c r="V664" i="14"/>
  <c r="V665" i="14"/>
  <c r="V666" i="14"/>
  <c r="V667" i="14"/>
  <c r="V668" i="14"/>
  <c r="V669" i="14"/>
  <c r="V670" i="14"/>
  <c r="V671" i="14"/>
  <c r="V672" i="14"/>
  <c r="V673" i="14"/>
  <c r="V674" i="14"/>
  <c r="V675" i="14"/>
  <c r="V676" i="14"/>
  <c r="V677" i="14"/>
  <c r="V678" i="14"/>
  <c r="V679" i="14"/>
  <c r="V680" i="14"/>
  <c r="V681" i="14"/>
  <c r="V682" i="14"/>
  <c r="V683" i="14"/>
  <c r="V684" i="14"/>
  <c r="V685" i="14"/>
  <c r="V686" i="14"/>
  <c r="V687" i="14"/>
  <c r="V688" i="14"/>
  <c r="V689" i="14"/>
  <c r="V690" i="14"/>
  <c r="V691" i="14"/>
  <c r="V692" i="14"/>
  <c r="V693" i="14"/>
  <c r="V694" i="14"/>
  <c r="V695" i="14"/>
  <c r="V696" i="14"/>
  <c r="V697" i="14"/>
  <c r="V698" i="14"/>
  <c r="V699" i="14"/>
  <c r="V700" i="14"/>
  <c r="V701" i="14"/>
  <c r="V702" i="14"/>
  <c r="V703" i="14"/>
  <c r="V704" i="14"/>
  <c r="V705" i="14"/>
  <c r="V706" i="14"/>
  <c r="V707" i="14"/>
  <c r="V708" i="14"/>
  <c r="V709" i="14"/>
  <c r="V710" i="14"/>
  <c r="V711" i="14"/>
  <c r="V712" i="14"/>
  <c r="V713" i="14"/>
  <c r="V714" i="14"/>
  <c r="V715" i="14"/>
  <c r="V716" i="14"/>
  <c r="V717" i="14"/>
  <c r="V718" i="14"/>
  <c r="V719" i="14"/>
  <c r="V720" i="14"/>
  <c r="V721" i="14"/>
  <c r="V722" i="14"/>
  <c r="V723" i="14"/>
  <c r="V724" i="14"/>
  <c r="V725" i="14"/>
  <c r="V726" i="14"/>
  <c r="V727" i="14"/>
  <c r="V728" i="14"/>
  <c r="V729" i="14"/>
  <c r="V730" i="14"/>
  <c r="V731" i="14"/>
  <c r="V732" i="14"/>
  <c r="V733" i="14"/>
  <c r="V734" i="14"/>
  <c r="V735" i="14"/>
  <c r="V736" i="14"/>
  <c r="V737" i="14"/>
  <c r="V738" i="14"/>
  <c r="V739" i="14"/>
  <c r="V740" i="14"/>
  <c r="V741" i="14"/>
  <c r="V742" i="14"/>
  <c r="V743" i="14"/>
  <c r="V744" i="14"/>
  <c r="V745" i="14"/>
  <c r="V746" i="14"/>
  <c r="V747" i="14"/>
  <c r="V748" i="14"/>
  <c r="V749" i="14"/>
  <c r="V750" i="14"/>
  <c r="V751" i="14"/>
  <c r="V752" i="14"/>
  <c r="V753" i="14"/>
  <c r="V754" i="14"/>
  <c r="V755" i="14"/>
  <c r="V756" i="14"/>
  <c r="V757" i="14"/>
  <c r="V758" i="14"/>
  <c r="V759" i="14"/>
  <c r="V760" i="14"/>
  <c r="V761" i="14"/>
  <c r="V762" i="14"/>
  <c r="V763" i="14"/>
  <c r="V764" i="14"/>
  <c r="V765" i="14"/>
  <c r="V766" i="14"/>
  <c r="V767" i="14"/>
  <c r="V768" i="14"/>
  <c r="V769" i="14"/>
  <c r="V770" i="14"/>
  <c r="V771" i="14"/>
  <c r="V772" i="14"/>
  <c r="V773" i="14"/>
  <c r="V774" i="14"/>
  <c r="V775" i="14"/>
  <c r="V776" i="14"/>
  <c r="V777" i="14"/>
  <c r="V778" i="14"/>
  <c r="V779" i="14"/>
  <c r="V780" i="14"/>
  <c r="V781" i="14"/>
  <c r="V782" i="14"/>
  <c r="V783" i="14"/>
  <c r="V784" i="14"/>
  <c r="V785" i="14"/>
  <c r="V786" i="14"/>
  <c r="V787" i="14"/>
  <c r="V788" i="14"/>
  <c r="V789" i="14"/>
  <c r="V790" i="14"/>
  <c r="V791" i="14"/>
  <c r="V792" i="14"/>
  <c r="V793" i="14"/>
  <c r="V794" i="14"/>
  <c r="V795" i="14"/>
  <c r="V796" i="14"/>
  <c r="V797" i="14"/>
  <c r="V798" i="14"/>
  <c r="V799" i="14"/>
  <c r="V800" i="14"/>
  <c r="V801" i="14"/>
  <c r="V802" i="14"/>
  <c r="V803" i="14"/>
  <c r="V804" i="14"/>
  <c r="V805" i="14"/>
  <c r="V806" i="14"/>
  <c r="V807" i="14"/>
  <c r="V808" i="14"/>
  <c r="V809" i="14"/>
  <c r="V810" i="14"/>
  <c r="V811" i="14"/>
  <c r="V812" i="14"/>
  <c r="V813" i="14"/>
  <c r="V814" i="14"/>
  <c r="V815" i="14"/>
  <c r="V816" i="14"/>
  <c r="V817" i="14"/>
  <c r="V818" i="14"/>
  <c r="V819" i="14"/>
  <c r="V820" i="14"/>
  <c r="V821" i="14"/>
  <c r="V822" i="14"/>
  <c r="V823" i="14"/>
  <c r="V824" i="14"/>
  <c r="V825" i="14"/>
  <c r="V826" i="14"/>
  <c r="V827" i="14"/>
  <c r="V828" i="14"/>
  <c r="V829" i="14"/>
  <c r="V830" i="14"/>
  <c r="V831" i="14"/>
  <c r="V832" i="14"/>
  <c r="V833" i="14"/>
  <c r="V834" i="14"/>
  <c r="V835" i="14"/>
  <c r="V836" i="14"/>
  <c r="V837" i="14"/>
  <c r="V838" i="14"/>
  <c r="V839" i="14"/>
  <c r="V840" i="14"/>
  <c r="V841" i="14"/>
  <c r="V842" i="14"/>
  <c r="V843" i="14"/>
  <c r="V844" i="14"/>
  <c r="V845" i="14"/>
  <c r="V846" i="14"/>
  <c r="V847" i="14"/>
  <c r="V848" i="14"/>
  <c r="V849" i="14"/>
  <c r="V850" i="14"/>
  <c r="V851" i="14"/>
  <c r="V852" i="14"/>
  <c r="V853" i="14"/>
  <c r="V854" i="14"/>
  <c r="V855" i="14"/>
  <c r="V856" i="14"/>
  <c r="V857" i="14"/>
  <c r="V858" i="14"/>
  <c r="V859" i="14"/>
  <c r="V860" i="14"/>
  <c r="V861" i="14"/>
  <c r="V862" i="14"/>
  <c r="V863" i="14"/>
  <c r="V864" i="14"/>
  <c r="V865" i="14"/>
  <c r="V866" i="14"/>
  <c r="V867" i="14"/>
  <c r="V868" i="14"/>
  <c r="V869" i="14"/>
  <c r="V870" i="14"/>
  <c r="V871" i="14"/>
  <c r="V872" i="14"/>
  <c r="V873" i="14"/>
  <c r="V874" i="14"/>
  <c r="V875" i="14"/>
  <c r="V876" i="14"/>
  <c r="V877" i="14"/>
  <c r="V878" i="14"/>
  <c r="V879" i="14"/>
  <c r="V880" i="14"/>
  <c r="V881" i="14"/>
  <c r="V882" i="14"/>
  <c r="V883" i="14"/>
  <c r="V884" i="14"/>
  <c r="V885" i="14"/>
  <c r="V886" i="14"/>
  <c r="V887" i="14"/>
  <c r="V888" i="14"/>
  <c r="V889" i="14"/>
  <c r="V890" i="14"/>
  <c r="V891" i="14"/>
  <c r="V892" i="14"/>
  <c r="V893" i="14"/>
  <c r="V894" i="14"/>
  <c r="V895" i="14"/>
  <c r="V896" i="14"/>
  <c r="V897" i="14"/>
  <c r="V898" i="14"/>
  <c r="V899" i="14"/>
  <c r="V900" i="14"/>
  <c r="V901" i="14"/>
  <c r="V902" i="14"/>
  <c r="V903" i="14"/>
  <c r="V904" i="14"/>
  <c r="V905" i="14"/>
  <c r="V906" i="14"/>
  <c r="V907" i="14"/>
  <c r="V908" i="14"/>
  <c r="V909" i="14"/>
  <c r="V910" i="14"/>
  <c r="V911" i="14"/>
  <c r="V912" i="14"/>
  <c r="V913" i="14"/>
  <c r="V914" i="14"/>
  <c r="V915" i="14"/>
  <c r="V916" i="14"/>
  <c r="V917" i="14"/>
  <c r="V918" i="14"/>
  <c r="V919" i="14"/>
  <c r="V920" i="14"/>
  <c r="V921" i="14"/>
  <c r="V922" i="14"/>
  <c r="V923" i="14"/>
  <c r="V924" i="14"/>
  <c r="V925" i="14"/>
  <c r="V926" i="14"/>
  <c r="V927" i="14"/>
  <c r="V928" i="14"/>
  <c r="V929" i="14"/>
  <c r="V930" i="14"/>
  <c r="V931" i="14"/>
  <c r="V932" i="14"/>
  <c r="V933" i="14"/>
  <c r="V934" i="14"/>
  <c r="V935" i="14"/>
  <c r="V936" i="14"/>
  <c r="V937" i="14"/>
  <c r="V938" i="14"/>
  <c r="V939" i="14"/>
  <c r="V940" i="14"/>
  <c r="V941" i="14"/>
  <c r="V942" i="14"/>
  <c r="V943" i="14"/>
  <c r="V944" i="14"/>
  <c r="V945" i="14"/>
  <c r="V946" i="14"/>
  <c r="V947" i="14"/>
  <c r="V948" i="14"/>
  <c r="V949" i="14"/>
  <c r="V950" i="14"/>
  <c r="V951" i="14"/>
  <c r="V952" i="14"/>
  <c r="V953" i="14"/>
  <c r="V954" i="14"/>
  <c r="V955" i="14"/>
  <c r="V956" i="14"/>
  <c r="V957" i="14"/>
  <c r="V958" i="14"/>
  <c r="V959" i="14"/>
  <c r="V960" i="14"/>
  <c r="V961" i="14"/>
  <c r="V962" i="14"/>
  <c r="V963" i="14"/>
  <c r="V964" i="14"/>
  <c r="V965" i="14"/>
  <c r="V966" i="14"/>
  <c r="V967" i="14"/>
  <c r="V968" i="14"/>
  <c r="V969" i="14"/>
  <c r="V970" i="14"/>
  <c r="V971" i="14"/>
  <c r="V972" i="14"/>
  <c r="V973" i="14"/>
  <c r="V974" i="14"/>
  <c r="V975" i="14"/>
  <c r="V976" i="14"/>
  <c r="V977" i="14"/>
  <c r="V978" i="14"/>
  <c r="V979" i="14"/>
  <c r="V980" i="14"/>
  <c r="V981" i="14"/>
  <c r="V982" i="14"/>
  <c r="V983" i="14"/>
  <c r="V984" i="14"/>
  <c r="V985" i="14"/>
  <c r="V986" i="14"/>
  <c r="V987" i="14"/>
  <c r="V988" i="14"/>
  <c r="V989" i="14"/>
  <c r="V990" i="14"/>
  <c r="V991" i="14"/>
  <c r="V992" i="14"/>
  <c r="V993" i="14"/>
  <c r="V994" i="14"/>
  <c r="V995" i="14"/>
  <c r="V996" i="14"/>
  <c r="V997" i="14"/>
  <c r="V998" i="14"/>
  <c r="V999" i="14"/>
  <c r="V1000" i="14"/>
  <c r="V1001" i="14"/>
  <c r="V1002" i="14"/>
  <c r="V1003" i="14"/>
  <c r="V1004" i="14"/>
  <c r="V1005" i="14"/>
  <c r="V1006" i="14"/>
  <c r="V1007" i="14"/>
  <c r="V1008" i="14"/>
  <c r="V1009" i="14"/>
  <c r="V1010" i="14"/>
  <c r="V1011" i="14"/>
  <c r="V1012" i="14"/>
  <c r="V1013" i="14"/>
  <c r="V1014" i="14"/>
  <c r="V1015" i="14"/>
  <c r="V1016" i="14"/>
  <c r="V1017" i="14"/>
  <c r="V1018" i="14"/>
  <c r="V1019" i="14"/>
  <c r="V1020" i="14"/>
  <c r="V1021" i="14"/>
  <c r="V1022" i="14"/>
  <c r="V1023" i="14"/>
  <c r="V1024" i="14"/>
  <c r="V1025" i="14"/>
  <c r="V1026" i="14"/>
  <c r="V1027" i="14"/>
  <c r="V1028" i="14"/>
  <c r="V1029" i="14"/>
  <c r="V1030" i="14"/>
  <c r="V1031" i="14"/>
  <c r="V1032" i="14"/>
  <c r="V1033" i="14"/>
  <c r="V1034" i="14"/>
  <c r="V1035" i="14"/>
  <c r="V1036" i="14"/>
  <c r="V1037" i="14"/>
  <c r="V1038" i="14"/>
  <c r="V1039" i="14"/>
  <c r="V1040" i="14"/>
  <c r="V1041" i="14"/>
  <c r="V1042" i="14"/>
  <c r="V1043" i="14"/>
  <c r="V1044" i="14"/>
  <c r="V1045" i="14"/>
  <c r="V1046" i="14"/>
  <c r="V1047" i="14"/>
  <c r="V1048" i="14"/>
  <c r="V1049" i="14"/>
  <c r="V1050" i="14"/>
  <c r="V1051" i="14"/>
  <c r="V1052" i="14"/>
  <c r="V1053" i="14"/>
  <c r="V1054" i="14"/>
  <c r="V1055" i="14"/>
  <c r="V1056" i="14"/>
  <c r="V1057" i="14"/>
  <c r="V1058" i="14"/>
  <c r="V1059" i="14"/>
  <c r="V1060" i="14"/>
  <c r="V1061" i="14"/>
  <c r="V1062" i="14"/>
  <c r="V1063" i="14"/>
  <c r="V1064" i="14"/>
  <c r="V1065" i="14"/>
  <c r="V1066" i="14"/>
  <c r="V1067" i="14"/>
  <c r="V1068" i="14"/>
  <c r="V1069" i="14"/>
  <c r="V1070" i="14"/>
  <c r="V1071" i="14"/>
  <c r="V1072" i="14"/>
  <c r="V1073" i="14"/>
  <c r="V1074" i="14"/>
  <c r="V1075" i="14"/>
  <c r="V1076" i="14"/>
  <c r="V1077" i="14"/>
  <c r="V1078" i="14"/>
  <c r="V1079" i="14"/>
  <c r="V1080" i="14"/>
  <c r="V1081" i="14"/>
  <c r="V1082" i="14"/>
  <c r="V1083" i="14"/>
  <c r="V1084" i="14"/>
  <c r="V1085" i="14"/>
  <c r="V1086" i="14"/>
  <c r="V1087" i="14"/>
  <c r="V1088" i="14"/>
  <c r="V1089" i="14"/>
  <c r="V1090" i="14"/>
  <c r="V1091" i="14"/>
  <c r="V1092" i="14"/>
  <c r="V1093" i="14"/>
  <c r="V1094" i="14"/>
  <c r="V1095" i="14"/>
  <c r="V1096" i="14"/>
  <c r="V1097" i="14"/>
  <c r="V1098" i="14"/>
  <c r="V1099" i="14"/>
  <c r="V1100" i="14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3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382" i="14"/>
  <c r="W383" i="14"/>
  <c r="W384" i="14"/>
  <c r="W385" i="14"/>
  <c r="W386" i="14"/>
  <c r="W387" i="14"/>
  <c r="W388" i="14"/>
  <c r="W389" i="14"/>
  <c r="W390" i="14"/>
  <c r="W391" i="14"/>
  <c r="W392" i="14"/>
  <c r="W393" i="14"/>
  <c r="W394" i="14"/>
  <c r="W395" i="14"/>
  <c r="W396" i="14"/>
  <c r="W397" i="14"/>
  <c r="W398" i="14"/>
  <c r="W399" i="14"/>
  <c r="W400" i="14"/>
  <c r="W401" i="14"/>
  <c r="W402" i="14"/>
  <c r="W403" i="14"/>
  <c r="W404" i="14"/>
  <c r="W405" i="14"/>
  <c r="W406" i="14"/>
  <c r="W407" i="14"/>
  <c r="W408" i="14"/>
  <c r="W409" i="14"/>
  <c r="W410" i="14"/>
  <c r="W411" i="14"/>
  <c r="W412" i="14"/>
  <c r="W413" i="14"/>
  <c r="W414" i="14"/>
  <c r="W415" i="14"/>
  <c r="W416" i="14"/>
  <c r="W417" i="14"/>
  <c r="W418" i="14"/>
  <c r="W419" i="14"/>
  <c r="W420" i="14"/>
  <c r="W421" i="14"/>
  <c r="W422" i="14"/>
  <c r="W423" i="14"/>
  <c r="W424" i="14"/>
  <c r="W425" i="14"/>
  <c r="W426" i="14"/>
  <c r="W427" i="14"/>
  <c r="W428" i="14"/>
  <c r="W429" i="14"/>
  <c r="W430" i="14"/>
  <c r="W431" i="14"/>
  <c r="W432" i="14"/>
  <c r="W433" i="14"/>
  <c r="W434" i="14"/>
  <c r="W435" i="14"/>
  <c r="W436" i="14"/>
  <c r="W437" i="14"/>
  <c r="W438" i="14"/>
  <c r="W439" i="14"/>
  <c r="W440" i="14"/>
  <c r="W441" i="14"/>
  <c r="W442" i="14"/>
  <c r="W443" i="14"/>
  <c r="W444" i="14"/>
  <c r="W445" i="14"/>
  <c r="W446" i="14"/>
  <c r="W447" i="14"/>
  <c r="W448" i="14"/>
  <c r="W449" i="14"/>
  <c r="W450" i="14"/>
  <c r="W451" i="14"/>
  <c r="W452" i="14"/>
  <c r="W453" i="14"/>
  <c r="W454" i="14"/>
  <c r="W455" i="14"/>
  <c r="W456" i="14"/>
  <c r="W457" i="14"/>
  <c r="W458" i="14"/>
  <c r="W459" i="14"/>
  <c r="W460" i="14"/>
  <c r="W461" i="14"/>
  <c r="W462" i="14"/>
  <c r="W463" i="14"/>
  <c r="W464" i="14"/>
  <c r="W465" i="14"/>
  <c r="W466" i="14"/>
  <c r="W467" i="14"/>
  <c r="W468" i="14"/>
  <c r="W469" i="14"/>
  <c r="W470" i="14"/>
  <c r="W471" i="14"/>
  <c r="W472" i="14"/>
  <c r="W473" i="14"/>
  <c r="W474" i="14"/>
  <c r="W475" i="14"/>
  <c r="W476" i="14"/>
  <c r="W477" i="14"/>
  <c r="W478" i="14"/>
  <c r="W479" i="14"/>
  <c r="W480" i="14"/>
  <c r="W481" i="14"/>
  <c r="W482" i="14"/>
  <c r="W483" i="14"/>
  <c r="W484" i="14"/>
  <c r="W485" i="14"/>
  <c r="W486" i="14"/>
  <c r="W487" i="14"/>
  <c r="W488" i="14"/>
  <c r="W489" i="14"/>
  <c r="W490" i="14"/>
  <c r="W491" i="14"/>
  <c r="W492" i="14"/>
  <c r="W493" i="14"/>
  <c r="W494" i="14"/>
  <c r="W495" i="14"/>
  <c r="W496" i="14"/>
  <c r="W497" i="14"/>
  <c r="W498" i="14"/>
  <c r="W499" i="14"/>
  <c r="W500" i="14"/>
  <c r="W501" i="14"/>
  <c r="W502" i="14"/>
  <c r="W503" i="14"/>
  <c r="W504" i="14"/>
  <c r="W505" i="14"/>
  <c r="W506" i="14"/>
  <c r="W507" i="14"/>
  <c r="W508" i="14"/>
  <c r="W509" i="14"/>
  <c r="W510" i="14"/>
  <c r="W511" i="14"/>
  <c r="W512" i="14"/>
  <c r="W513" i="14"/>
  <c r="W514" i="14"/>
  <c r="W515" i="14"/>
  <c r="W516" i="14"/>
  <c r="W517" i="14"/>
  <c r="W518" i="14"/>
  <c r="W519" i="14"/>
  <c r="W520" i="14"/>
  <c r="W521" i="14"/>
  <c r="W522" i="14"/>
  <c r="W523" i="14"/>
  <c r="W524" i="14"/>
  <c r="W525" i="14"/>
  <c r="W526" i="14"/>
  <c r="W527" i="14"/>
  <c r="W528" i="14"/>
  <c r="W529" i="14"/>
  <c r="W530" i="14"/>
  <c r="W531" i="14"/>
  <c r="W532" i="14"/>
  <c r="W533" i="14"/>
  <c r="W534" i="14"/>
  <c r="W535" i="14"/>
  <c r="W536" i="14"/>
  <c r="W537" i="14"/>
  <c r="W538" i="14"/>
  <c r="W539" i="14"/>
  <c r="W540" i="14"/>
  <c r="W541" i="14"/>
  <c r="W542" i="14"/>
  <c r="W543" i="14"/>
  <c r="W544" i="14"/>
  <c r="W545" i="14"/>
  <c r="W546" i="14"/>
  <c r="W547" i="14"/>
  <c r="W548" i="14"/>
  <c r="W549" i="14"/>
  <c r="W550" i="14"/>
  <c r="W551" i="14"/>
  <c r="W552" i="14"/>
  <c r="W553" i="14"/>
  <c r="W554" i="14"/>
  <c r="W555" i="14"/>
  <c r="W556" i="14"/>
  <c r="W557" i="14"/>
  <c r="W558" i="14"/>
  <c r="W559" i="14"/>
  <c r="W560" i="14"/>
  <c r="W561" i="14"/>
  <c r="W562" i="14"/>
  <c r="W563" i="14"/>
  <c r="W564" i="14"/>
  <c r="W565" i="14"/>
  <c r="W566" i="14"/>
  <c r="W567" i="14"/>
  <c r="W568" i="14"/>
  <c r="W569" i="14"/>
  <c r="W570" i="14"/>
  <c r="W571" i="14"/>
  <c r="W572" i="14"/>
  <c r="W573" i="14"/>
  <c r="W574" i="14"/>
  <c r="W575" i="14"/>
  <c r="W576" i="14"/>
  <c r="W577" i="14"/>
  <c r="W578" i="14"/>
  <c r="W579" i="14"/>
  <c r="W580" i="14"/>
  <c r="W581" i="14"/>
  <c r="W582" i="14"/>
  <c r="W583" i="14"/>
  <c r="W584" i="14"/>
  <c r="W585" i="14"/>
  <c r="W586" i="14"/>
  <c r="W587" i="14"/>
  <c r="W588" i="14"/>
  <c r="W589" i="14"/>
  <c r="W590" i="14"/>
  <c r="W591" i="14"/>
  <c r="W592" i="14"/>
  <c r="W593" i="14"/>
  <c r="W594" i="14"/>
  <c r="W595" i="14"/>
  <c r="W596" i="14"/>
  <c r="W597" i="14"/>
  <c r="W598" i="14"/>
  <c r="W599" i="14"/>
  <c r="W600" i="14"/>
  <c r="W601" i="14"/>
  <c r="W602" i="14"/>
  <c r="W603" i="14"/>
  <c r="W604" i="14"/>
  <c r="W605" i="14"/>
  <c r="W606" i="14"/>
  <c r="W607" i="14"/>
  <c r="W608" i="14"/>
  <c r="W609" i="14"/>
  <c r="W610" i="14"/>
  <c r="W611" i="14"/>
  <c r="W612" i="14"/>
  <c r="W613" i="14"/>
  <c r="W614" i="14"/>
  <c r="W615" i="14"/>
  <c r="W616" i="14"/>
  <c r="W617" i="14"/>
  <c r="W618" i="14"/>
  <c r="W619" i="14"/>
  <c r="W620" i="14"/>
  <c r="W621" i="14"/>
  <c r="W622" i="14"/>
  <c r="W623" i="14"/>
  <c r="W624" i="14"/>
  <c r="W625" i="14"/>
  <c r="W626" i="14"/>
  <c r="W627" i="14"/>
  <c r="W628" i="14"/>
  <c r="W629" i="14"/>
  <c r="W630" i="14"/>
  <c r="W631" i="14"/>
  <c r="W632" i="14"/>
  <c r="W633" i="14"/>
  <c r="W634" i="14"/>
  <c r="W635" i="14"/>
  <c r="W636" i="14"/>
  <c r="W637" i="14"/>
  <c r="W638" i="14"/>
  <c r="W639" i="14"/>
  <c r="W640" i="14"/>
  <c r="W641" i="14"/>
  <c r="W642" i="14"/>
  <c r="W643" i="14"/>
  <c r="W644" i="14"/>
  <c r="W645" i="14"/>
  <c r="W646" i="14"/>
  <c r="W647" i="14"/>
  <c r="W648" i="14"/>
  <c r="W649" i="14"/>
  <c r="W650" i="14"/>
  <c r="W651" i="14"/>
  <c r="W652" i="14"/>
  <c r="W653" i="14"/>
  <c r="W654" i="14"/>
  <c r="W655" i="14"/>
  <c r="W656" i="14"/>
  <c r="W657" i="14"/>
  <c r="W658" i="14"/>
  <c r="W659" i="14"/>
  <c r="W660" i="14"/>
  <c r="W661" i="14"/>
  <c r="W662" i="14"/>
  <c r="W663" i="14"/>
  <c r="W664" i="14"/>
  <c r="W665" i="14"/>
  <c r="W666" i="14"/>
  <c r="W667" i="14"/>
  <c r="W668" i="14"/>
  <c r="W669" i="14"/>
  <c r="W670" i="14"/>
  <c r="W671" i="14"/>
  <c r="W672" i="14"/>
  <c r="W673" i="14"/>
  <c r="W674" i="14"/>
  <c r="W675" i="14"/>
  <c r="W676" i="14"/>
  <c r="W677" i="14"/>
  <c r="W678" i="14"/>
  <c r="W679" i="14"/>
  <c r="W680" i="14"/>
  <c r="W681" i="14"/>
  <c r="W682" i="14"/>
  <c r="W683" i="14"/>
  <c r="W684" i="14"/>
  <c r="W685" i="14"/>
  <c r="W686" i="14"/>
  <c r="W687" i="14"/>
  <c r="W688" i="14"/>
  <c r="W689" i="14"/>
  <c r="W690" i="14"/>
  <c r="W691" i="14"/>
  <c r="W692" i="14"/>
  <c r="W693" i="14"/>
  <c r="W694" i="14"/>
  <c r="W695" i="14"/>
  <c r="W696" i="14"/>
  <c r="W697" i="14"/>
  <c r="W698" i="14"/>
  <c r="W699" i="14"/>
  <c r="W700" i="14"/>
  <c r="W701" i="14"/>
  <c r="W702" i="14"/>
  <c r="W703" i="14"/>
  <c r="W704" i="14"/>
  <c r="W705" i="14"/>
  <c r="W706" i="14"/>
  <c r="W707" i="14"/>
  <c r="W708" i="14"/>
  <c r="W709" i="14"/>
  <c r="W710" i="14"/>
  <c r="W711" i="14"/>
  <c r="W712" i="14"/>
  <c r="W713" i="14"/>
  <c r="W714" i="14"/>
  <c r="W715" i="14"/>
  <c r="W716" i="14"/>
  <c r="W717" i="14"/>
  <c r="W718" i="14"/>
  <c r="W719" i="14"/>
  <c r="W720" i="14"/>
  <c r="W721" i="14"/>
  <c r="W722" i="14"/>
  <c r="W723" i="14"/>
  <c r="W724" i="14"/>
  <c r="W725" i="14"/>
  <c r="W726" i="14"/>
  <c r="W727" i="14"/>
  <c r="W728" i="14"/>
  <c r="W729" i="14"/>
  <c r="W730" i="14"/>
  <c r="W731" i="14"/>
  <c r="W732" i="14"/>
  <c r="W733" i="14"/>
  <c r="W734" i="14"/>
  <c r="W735" i="14"/>
  <c r="W736" i="14"/>
  <c r="W737" i="14"/>
  <c r="W738" i="14"/>
  <c r="W739" i="14"/>
  <c r="W740" i="14"/>
  <c r="W741" i="14"/>
  <c r="W742" i="14"/>
  <c r="W743" i="14"/>
  <c r="W744" i="14"/>
  <c r="W745" i="14"/>
  <c r="W746" i="14"/>
  <c r="W747" i="14"/>
  <c r="W748" i="14"/>
  <c r="W749" i="14"/>
  <c r="W750" i="14"/>
  <c r="W751" i="14"/>
  <c r="W752" i="14"/>
  <c r="W753" i="14"/>
  <c r="W754" i="14"/>
  <c r="W755" i="14"/>
  <c r="W756" i="14"/>
  <c r="W757" i="14"/>
  <c r="W758" i="14"/>
  <c r="W759" i="14"/>
  <c r="W760" i="14"/>
  <c r="W761" i="14"/>
  <c r="W762" i="14"/>
  <c r="W763" i="14"/>
  <c r="W764" i="14"/>
  <c r="W765" i="14"/>
  <c r="W766" i="14"/>
  <c r="W767" i="14"/>
  <c r="W768" i="14"/>
  <c r="W769" i="14"/>
  <c r="W770" i="14"/>
  <c r="W771" i="14"/>
  <c r="W772" i="14"/>
  <c r="W773" i="14"/>
  <c r="W774" i="14"/>
  <c r="W775" i="14"/>
  <c r="W776" i="14"/>
  <c r="W777" i="14"/>
  <c r="W778" i="14"/>
  <c r="W779" i="14"/>
  <c r="W780" i="14"/>
  <c r="W781" i="14"/>
  <c r="W782" i="14"/>
  <c r="W783" i="14"/>
  <c r="W784" i="14"/>
  <c r="W785" i="14"/>
  <c r="W786" i="14"/>
  <c r="W787" i="14"/>
  <c r="W788" i="14"/>
  <c r="W789" i="14"/>
  <c r="W790" i="14"/>
  <c r="W791" i="14"/>
  <c r="W792" i="14"/>
  <c r="W793" i="14"/>
  <c r="W794" i="14"/>
  <c r="W795" i="14"/>
  <c r="W796" i="14"/>
  <c r="W797" i="14"/>
  <c r="W798" i="14"/>
  <c r="W799" i="14"/>
  <c r="W800" i="14"/>
  <c r="W801" i="14"/>
  <c r="W802" i="14"/>
  <c r="W803" i="14"/>
  <c r="W804" i="14"/>
  <c r="W805" i="14"/>
  <c r="W806" i="14"/>
  <c r="W807" i="14"/>
  <c r="W808" i="14"/>
  <c r="W809" i="14"/>
  <c r="W810" i="14"/>
  <c r="W811" i="14"/>
  <c r="W812" i="14"/>
  <c r="W813" i="14"/>
  <c r="W814" i="14"/>
  <c r="W815" i="14"/>
  <c r="W816" i="14"/>
  <c r="W817" i="14"/>
  <c r="W818" i="14"/>
  <c r="W819" i="14"/>
  <c r="W820" i="14"/>
  <c r="W821" i="14"/>
  <c r="W822" i="14"/>
  <c r="W823" i="14"/>
  <c r="W824" i="14"/>
  <c r="W825" i="14"/>
  <c r="W826" i="14"/>
  <c r="W827" i="14"/>
  <c r="W828" i="14"/>
  <c r="W829" i="14"/>
  <c r="W830" i="14"/>
  <c r="W831" i="14"/>
  <c r="W832" i="14"/>
  <c r="W833" i="14"/>
  <c r="W834" i="14"/>
  <c r="W835" i="14"/>
  <c r="W836" i="14"/>
  <c r="W837" i="14"/>
  <c r="W838" i="14"/>
  <c r="W839" i="14"/>
  <c r="W840" i="14"/>
  <c r="W841" i="14"/>
  <c r="W842" i="14"/>
  <c r="W843" i="14"/>
  <c r="W844" i="14"/>
  <c r="W845" i="14"/>
  <c r="W846" i="14"/>
  <c r="W847" i="14"/>
  <c r="W848" i="14"/>
  <c r="W849" i="14"/>
  <c r="W850" i="14"/>
  <c r="W851" i="14"/>
  <c r="W852" i="14"/>
  <c r="W853" i="14"/>
  <c r="W854" i="14"/>
  <c r="W855" i="14"/>
  <c r="W856" i="14"/>
  <c r="W857" i="14"/>
  <c r="W858" i="14"/>
  <c r="W859" i="14"/>
  <c r="W860" i="14"/>
  <c r="W861" i="14"/>
  <c r="W862" i="14"/>
  <c r="W863" i="14"/>
  <c r="W864" i="14"/>
  <c r="W865" i="14"/>
  <c r="W866" i="14"/>
  <c r="W867" i="14"/>
  <c r="W868" i="14"/>
  <c r="W869" i="14"/>
  <c r="W870" i="14"/>
  <c r="W871" i="14"/>
  <c r="W872" i="14"/>
  <c r="W873" i="14"/>
  <c r="W874" i="14"/>
  <c r="W875" i="14"/>
  <c r="W876" i="14"/>
  <c r="W877" i="14"/>
  <c r="W878" i="14"/>
  <c r="W879" i="14"/>
  <c r="W880" i="14"/>
  <c r="W881" i="14"/>
  <c r="W882" i="14"/>
  <c r="W883" i="14"/>
  <c r="W884" i="14"/>
  <c r="W885" i="14"/>
  <c r="W886" i="14"/>
  <c r="W887" i="14"/>
  <c r="W888" i="14"/>
  <c r="W889" i="14"/>
  <c r="W890" i="14"/>
  <c r="W891" i="14"/>
  <c r="W892" i="14"/>
  <c r="W893" i="14"/>
  <c r="W894" i="14"/>
  <c r="W895" i="14"/>
  <c r="W896" i="14"/>
  <c r="W897" i="14"/>
  <c r="W898" i="14"/>
  <c r="W899" i="14"/>
  <c r="W900" i="14"/>
  <c r="W901" i="14"/>
  <c r="W902" i="14"/>
  <c r="W903" i="14"/>
  <c r="W904" i="14"/>
  <c r="W905" i="14"/>
  <c r="W906" i="14"/>
  <c r="W907" i="14"/>
  <c r="W908" i="14"/>
  <c r="W909" i="14"/>
  <c r="W910" i="14"/>
  <c r="W911" i="14"/>
  <c r="W912" i="14"/>
  <c r="W913" i="14"/>
  <c r="W914" i="14"/>
  <c r="W915" i="14"/>
  <c r="W916" i="14"/>
  <c r="W917" i="14"/>
  <c r="W918" i="14"/>
  <c r="W919" i="14"/>
  <c r="W920" i="14"/>
  <c r="W921" i="14"/>
  <c r="W922" i="14"/>
  <c r="W923" i="14"/>
  <c r="W924" i="14"/>
  <c r="W925" i="14"/>
  <c r="W926" i="14"/>
  <c r="W927" i="14"/>
  <c r="W928" i="14"/>
  <c r="W929" i="14"/>
  <c r="W930" i="14"/>
  <c r="W931" i="14"/>
  <c r="W932" i="14"/>
  <c r="W933" i="14"/>
  <c r="W934" i="14"/>
  <c r="W935" i="14"/>
  <c r="W936" i="14"/>
  <c r="W937" i="14"/>
  <c r="W938" i="14"/>
  <c r="W939" i="14"/>
  <c r="W940" i="14"/>
  <c r="W941" i="14"/>
  <c r="W942" i="14"/>
  <c r="W943" i="14"/>
  <c r="W944" i="14"/>
  <c r="W945" i="14"/>
  <c r="W946" i="14"/>
  <c r="W947" i="14"/>
  <c r="W948" i="14"/>
  <c r="W949" i="14"/>
  <c r="W950" i="14"/>
  <c r="W951" i="14"/>
  <c r="W952" i="14"/>
  <c r="W953" i="14"/>
  <c r="W954" i="14"/>
  <c r="W955" i="14"/>
  <c r="W956" i="14"/>
  <c r="W957" i="14"/>
  <c r="W958" i="14"/>
  <c r="W959" i="14"/>
  <c r="W960" i="14"/>
  <c r="W961" i="14"/>
  <c r="W962" i="14"/>
  <c r="W963" i="14"/>
  <c r="W964" i="14"/>
  <c r="W965" i="14"/>
  <c r="W966" i="14"/>
  <c r="W967" i="14"/>
  <c r="W968" i="14"/>
  <c r="W969" i="14"/>
  <c r="W970" i="14"/>
  <c r="W971" i="14"/>
  <c r="W972" i="14"/>
  <c r="W973" i="14"/>
  <c r="W974" i="14"/>
  <c r="W975" i="14"/>
  <c r="W976" i="14"/>
  <c r="W977" i="14"/>
  <c r="W978" i="14"/>
  <c r="W979" i="14"/>
  <c r="W980" i="14"/>
  <c r="W981" i="14"/>
  <c r="W982" i="14"/>
  <c r="W983" i="14"/>
  <c r="W984" i="14"/>
  <c r="W985" i="14"/>
  <c r="W986" i="14"/>
  <c r="W987" i="14"/>
  <c r="W988" i="14"/>
  <c r="W989" i="14"/>
  <c r="W990" i="14"/>
  <c r="W991" i="14"/>
  <c r="W992" i="14"/>
  <c r="W993" i="14"/>
  <c r="W994" i="14"/>
  <c r="W995" i="14"/>
  <c r="W996" i="14"/>
  <c r="W997" i="14"/>
  <c r="W998" i="14"/>
  <c r="W999" i="14"/>
  <c r="W1000" i="14"/>
  <c r="W1001" i="14"/>
  <c r="W1002" i="14"/>
  <c r="W1003" i="14"/>
  <c r="W1004" i="14"/>
  <c r="W1005" i="14"/>
  <c r="W1006" i="14"/>
  <c r="W1007" i="14"/>
  <c r="W1008" i="14"/>
  <c r="W1009" i="14"/>
  <c r="W1010" i="14"/>
  <c r="W1011" i="14"/>
  <c r="W1012" i="14"/>
  <c r="W1013" i="14"/>
  <c r="W1014" i="14"/>
  <c r="W1015" i="14"/>
  <c r="W1016" i="14"/>
  <c r="W1017" i="14"/>
  <c r="W1018" i="14"/>
  <c r="W1019" i="14"/>
  <c r="W1020" i="14"/>
  <c r="W1021" i="14"/>
  <c r="W1022" i="14"/>
  <c r="W1023" i="14"/>
  <c r="W1024" i="14"/>
  <c r="W1025" i="14"/>
  <c r="W1026" i="14"/>
  <c r="W1027" i="14"/>
  <c r="W1028" i="14"/>
  <c r="W1029" i="14"/>
  <c r="W1030" i="14"/>
  <c r="W1031" i="14"/>
  <c r="W1032" i="14"/>
  <c r="W1033" i="14"/>
  <c r="W1034" i="14"/>
  <c r="W1035" i="14"/>
  <c r="W1036" i="14"/>
  <c r="W1037" i="14"/>
  <c r="W1038" i="14"/>
  <c r="W1039" i="14"/>
  <c r="W1040" i="14"/>
  <c r="W1041" i="14"/>
  <c r="W1042" i="14"/>
  <c r="W1043" i="14"/>
  <c r="W1044" i="14"/>
  <c r="W1045" i="14"/>
  <c r="W1046" i="14"/>
  <c r="W1047" i="14"/>
  <c r="W1048" i="14"/>
  <c r="W1049" i="14"/>
  <c r="W1050" i="14"/>
  <c r="W1051" i="14"/>
  <c r="W1052" i="14"/>
  <c r="W1053" i="14"/>
  <c r="W1054" i="14"/>
  <c r="W1055" i="14"/>
  <c r="W1056" i="14"/>
  <c r="W1057" i="14"/>
  <c r="W1058" i="14"/>
  <c r="W1059" i="14"/>
  <c r="W1060" i="14"/>
  <c r="W1061" i="14"/>
  <c r="W1062" i="14"/>
  <c r="W1063" i="14"/>
  <c r="W1064" i="14"/>
  <c r="W1065" i="14"/>
  <c r="W1066" i="14"/>
  <c r="W1067" i="14"/>
  <c r="W1068" i="14"/>
  <c r="W1069" i="14"/>
  <c r="W1070" i="14"/>
  <c r="W1071" i="14"/>
  <c r="W1072" i="14"/>
  <c r="W1073" i="14"/>
  <c r="W1074" i="14"/>
  <c r="W1075" i="14"/>
  <c r="W1076" i="14"/>
  <c r="W1077" i="14"/>
  <c r="W1078" i="14"/>
  <c r="W1079" i="14"/>
  <c r="W1080" i="14"/>
  <c r="W1081" i="14"/>
  <c r="W1082" i="14"/>
  <c r="W1083" i="14"/>
  <c r="W1084" i="14"/>
  <c r="W1085" i="14"/>
  <c r="W1086" i="14"/>
  <c r="W1087" i="14"/>
  <c r="W1088" i="14"/>
  <c r="W1089" i="14"/>
  <c r="W1090" i="14"/>
  <c r="W1091" i="14"/>
  <c r="W1092" i="14"/>
  <c r="W1093" i="14"/>
  <c r="W1094" i="14"/>
  <c r="W1095" i="14"/>
  <c r="W1096" i="14"/>
  <c r="W1097" i="14"/>
  <c r="W1098" i="14"/>
  <c r="W1099" i="14"/>
  <c r="W1100" i="14"/>
  <c r="E15" i="16"/>
  <c r="E16" i="16"/>
  <c r="E17" i="16"/>
  <c r="E18" i="16"/>
  <c r="E19" i="16"/>
  <c r="E20" i="16"/>
  <c r="E22" i="16"/>
  <c r="E14" i="16"/>
  <c r="D15" i="16"/>
  <c r="D16" i="16"/>
  <c r="D17" i="16"/>
  <c r="D18" i="16"/>
  <c r="D19" i="16"/>
  <c r="D20" i="16"/>
  <c r="D14" i="16"/>
  <c r="S2" i="14"/>
  <c r="S3" i="14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2" i="15"/>
  <c r="G543" i="15"/>
  <c r="G544" i="15"/>
  <c r="G545" i="15"/>
  <c r="G546" i="15"/>
  <c r="G547" i="15"/>
  <c r="G548" i="15"/>
  <c r="G549" i="15"/>
  <c r="G550" i="15"/>
  <c r="G551" i="15"/>
  <c r="G552" i="15"/>
  <c r="G553" i="15"/>
  <c r="G554" i="15"/>
  <c r="G555" i="15"/>
  <c r="G556" i="15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G758" i="15"/>
  <c r="G759" i="15"/>
  <c r="G760" i="15"/>
  <c r="G761" i="15"/>
  <c r="G762" i="15"/>
  <c r="G763" i="15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7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56" i="15"/>
  <c r="G957" i="15"/>
  <c r="G958" i="15"/>
  <c r="G959" i="15"/>
  <c r="G960" i="15"/>
  <c r="G961" i="15"/>
  <c r="G962" i="15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G976" i="15"/>
  <c r="G977" i="15"/>
  <c r="G978" i="15"/>
  <c r="G979" i="15"/>
  <c r="G980" i="15"/>
  <c r="G981" i="15"/>
  <c r="G982" i="15"/>
  <c r="G983" i="15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G1002" i="15"/>
  <c r="G1003" i="15"/>
  <c r="G1004" i="15"/>
  <c r="G1005" i="15"/>
  <c r="G1006" i="15"/>
  <c r="G1007" i="15"/>
  <c r="G1008" i="15"/>
  <c r="G1009" i="15"/>
  <c r="G1010" i="15"/>
  <c r="G1011" i="15"/>
  <c r="G1012" i="15"/>
  <c r="G1013" i="15"/>
  <c r="G1014" i="15"/>
  <c r="G1015" i="15"/>
  <c r="G1016" i="15"/>
  <c r="G1017" i="15"/>
  <c r="G1018" i="15"/>
  <c r="G1019" i="15"/>
  <c r="G1020" i="15"/>
  <c r="G1021" i="15"/>
  <c r="G1022" i="15"/>
  <c r="G1023" i="15"/>
  <c r="G1024" i="15"/>
  <c r="G1025" i="15"/>
  <c r="G1026" i="15"/>
  <c r="G1027" i="15"/>
  <c r="G1028" i="15"/>
  <c r="G1029" i="15"/>
  <c r="G1030" i="15"/>
  <c r="G1031" i="15"/>
  <c r="G1032" i="15"/>
  <c r="G1033" i="15"/>
  <c r="G1034" i="15"/>
  <c r="G1035" i="15"/>
  <c r="G1036" i="15"/>
  <c r="G1037" i="15"/>
  <c r="G1038" i="15"/>
  <c r="G1039" i="15"/>
  <c r="G1040" i="15"/>
  <c r="G1041" i="15"/>
  <c r="G1042" i="15"/>
  <c r="G1043" i="15"/>
  <c r="G1044" i="15"/>
  <c r="G1045" i="15"/>
  <c r="G1046" i="15"/>
  <c r="G1047" i="15"/>
  <c r="G1048" i="15"/>
  <c r="G1049" i="15"/>
  <c r="G1050" i="15"/>
  <c r="G1051" i="15"/>
  <c r="G1052" i="15"/>
  <c r="G1053" i="15"/>
  <c r="G1054" i="15"/>
  <c r="G1055" i="15"/>
  <c r="G1056" i="15"/>
  <c r="G1057" i="15"/>
  <c r="G1058" i="15"/>
  <c r="G1059" i="15"/>
  <c r="G1060" i="15"/>
  <c r="G1061" i="15"/>
  <c r="G1062" i="15"/>
  <c r="G1063" i="15"/>
  <c r="G1064" i="15"/>
  <c r="G1065" i="15"/>
  <c r="G1066" i="15"/>
  <c r="G1067" i="15"/>
  <c r="G1068" i="15"/>
  <c r="G1069" i="15"/>
  <c r="G1070" i="15"/>
  <c r="G1071" i="15"/>
  <c r="G1072" i="15"/>
  <c r="G1073" i="15"/>
  <c r="G1074" i="15"/>
  <c r="G1075" i="15"/>
  <c r="G1076" i="15"/>
  <c r="G1077" i="15"/>
  <c r="G1078" i="15"/>
  <c r="G1079" i="15"/>
  <c r="G1080" i="15"/>
  <c r="G1081" i="15"/>
  <c r="G1082" i="15"/>
  <c r="G1083" i="15"/>
  <c r="G1084" i="15"/>
  <c r="G1085" i="15"/>
  <c r="G1086" i="15"/>
  <c r="G1087" i="15"/>
  <c r="G1088" i="15"/>
  <c r="G1089" i="15"/>
  <c r="G1090" i="15"/>
  <c r="G1091" i="15"/>
  <c r="G1092" i="15"/>
  <c r="G1093" i="15"/>
  <c r="G1094" i="15"/>
  <c r="G1095" i="15"/>
  <c r="G1096" i="15"/>
  <c r="G1097" i="15"/>
  <c r="G1098" i="15"/>
  <c r="G1099" i="15"/>
  <c r="G1100" i="15"/>
  <c r="G1101" i="15"/>
  <c r="G1102" i="15"/>
  <c r="G1103" i="15"/>
  <c r="G1104" i="15"/>
  <c r="G1105" i="15"/>
  <c r="G1106" i="15"/>
  <c r="G1107" i="15"/>
  <c r="G1108" i="15"/>
  <c r="G1109" i="15"/>
  <c r="G1110" i="15"/>
  <c r="G1111" i="15"/>
  <c r="G1112" i="15"/>
  <c r="G1113" i="15"/>
  <c r="G1114" i="15"/>
  <c r="G1115" i="15"/>
  <c r="G1116" i="15"/>
  <c r="G1117" i="15"/>
  <c r="G1118" i="15"/>
  <c r="G1119" i="15"/>
  <c r="G1120" i="15"/>
  <c r="G1121" i="15"/>
  <c r="G1122" i="15"/>
  <c r="G1123" i="15"/>
  <c r="G1124" i="15"/>
  <c r="G1125" i="15"/>
  <c r="G1126" i="15"/>
  <c r="G1127" i="15"/>
  <c r="G1128" i="15"/>
  <c r="G1129" i="15"/>
  <c r="G1130" i="15"/>
  <c r="G1131" i="15"/>
  <c r="G1132" i="15"/>
  <c r="G1133" i="15"/>
  <c r="G1134" i="15"/>
  <c r="G1135" i="15"/>
  <c r="G1136" i="15"/>
  <c r="G1137" i="15"/>
  <c r="G1138" i="15"/>
  <c r="G1139" i="15"/>
  <c r="G1140" i="15"/>
  <c r="G1141" i="15"/>
  <c r="G1142" i="15"/>
  <c r="G1143" i="15"/>
  <c r="G1144" i="15"/>
  <c r="G1145" i="15"/>
  <c r="G1146" i="15"/>
  <c r="G1147" i="15"/>
  <c r="G1148" i="15"/>
  <c r="G1149" i="15"/>
  <c r="G1150" i="15"/>
  <c r="G1151" i="15"/>
  <c r="G1152" i="15"/>
  <c r="G1153" i="15"/>
  <c r="G1154" i="15"/>
  <c r="G1155" i="15"/>
  <c r="G1156" i="15"/>
  <c r="G1157" i="15"/>
  <c r="G1158" i="15"/>
  <c r="G1159" i="15"/>
  <c r="G1160" i="15"/>
  <c r="G1161" i="15"/>
  <c r="G1162" i="15"/>
  <c r="G1163" i="15"/>
  <c r="G1164" i="15"/>
  <c r="G1165" i="15"/>
  <c r="G1166" i="15"/>
  <c r="G1167" i="15"/>
  <c r="G1168" i="15"/>
  <c r="G1169" i="15"/>
  <c r="G1170" i="15"/>
  <c r="G1171" i="15"/>
  <c r="G1172" i="15"/>
  <c r="G1173" i="15"/>
  <c r="G1174" i="15"/>
  <c r="G1175" i="15"/>
  <c r="G1176" i="15"/>
  <c r="G1177" i="15"/>
  <c r="G1178" i="15"/>
  <c r="G1179" i="15"/>
  <c r="G1180" i="15"/>
  <c r="G1181" i="15"/>
  <c r="G1182" i="15"/>
  <c r="G1183" i="15"/>
  <c r="G1184" i="15"/>
  <c r="G1185" i="15"/>
  <c r="G1186" i="15"/>
  <c r="G1187" i="15"/>
  <c r="G1188" i="15"/>
  <c r="G1189" i="15"/>
  <c r="G1190" i="15"/>
  <c r="G1191" i="15"/>
  <c r="G1192" i="15"/>
  <c r="G1193" i="15"/>
  <c r="G1194" i="15"/>
  <c r="G1195" i="15"/>
  <c r="G1196" i="15"/>
  <c r="G1197" i="15"/>
  <c r="G1198" i="15"/>
  <c r="G1199" i="15"/>
  <c r="G1200" i="15"/>
  <c r="G1201" i="15"/>
  <c r="G1202" i="15"/>
  <c r="G1203" i="15"/>
  <c r="G1204" i="15"/>
  <c r="G1205" i="15"/>
  <c r="G1206" i="15"/>
  <c r="G1207" i="15"/>
  <c r="G1208" i="15"/>
  <c r="G1209" i="15"/>
  <c r="G1210" i="15"/>
  <c r="G1211" i="15"/>
  <c r="G1212" i="15"/>
  <c r="G1213" i="15"/>
  <c r="G1214" i="15"/>
  <c r="G1215" i="15"/>
  <c r="G1216" i="15"/>
  <c r="G1217" i="15"/>
  <c r="G1218" i="15"/>
  <c r="G1219" i="15"/>
  <c r="G1220" i="15"/>
  <c r="G1221" i="15"/>
  <c r="G1222" i="15"/>
  <c r="G1223" i="15"/>
  <c r="G1224" i="15"/>
  <c r="G1225" i="15"/>
  <c r="G1226" i="15"/>
  <c r="G1227" i="15"/>
  <c r="G1228" i="15"/>
  <c r="G1229" i="15"/>
  <c r="G1230" i="15"/>
  <c r="G1231" i="15"/>
  <c r="G1232" i="15"/>
  <c r="G1233" i="15"/>
  <c r="G1234" i="15"/>
  <c r="G1235" i="15"/>
  <c r="G1236" i="15"/>
  <c r="G1237" i="15"/>
  <c r="G1238" i="15"/>
  <c r="G1239" i="15"/>
  <c r="G1240" i="15"/>
  <c r="G1241" i="15"/>
  <c r="G1242" i="15"/>
  <c r="G1243" i="15"/>
  <c r="G1244" i="15"/>
  <c r="G1245" i="15"/>
  <c r="G1246" i="15"/>
  <c r="G1247" i="15"/>
  <c r="G1248" i="15"/>
  <c r="G1249" i="15"/>
  <c r="G1250" i="15"/>
  <c r="G1251" i="15"/>
  <c r="G1252" i="15"/>
  <c r="G1253" i="15"/>
  <c r="G1254" i="15"/>
  <c r="G1255" i="15"/>
  <c r="G1256" i="15"/>
  <c r="G1257" i="15"/>
  <c r="G1258" i="15"/>
  <c r="G1259" i="15"/>
  <c r="G1260" i="15"/>
  <c r="G1261" i="15"/>
  <c r="G1262" i="15"/>
  <c r="G1263" i="15"/>
  <c r="G1264" i="15"/>
  <c r="G1265" i="15"/>
  <c r="G1266" i="15"/>
  <c r="G1267" i="15"/>
  <c r="G1268" i="15"/>
  <c r="G1269" i="15"/>
  <c r="G1270" i="15"/>
  <c r="G1271" i="15"/>
  <c r="G1272" i="15"/>
  <c r="G1273" i="15"/>
  <c r="G1274" i="15"/>
  <c r="G1275" i="15"/>
  <c r="G1276" i="15"/>
  <c r="G1277" i="15"/>
  <c r="G1278" i="15"/>
  <c r="G1279" i="15"/>
  <c r="G1280" i="15"/>
  <c r="G1281" i="15"/>
  <c r="G1282" i="15"/>
  <c r="G1283" i="15"/>
  <c r="G1284" i="15"/>
  <c r="G1285" i="15"/>
  <c r="G1286" i="15"/>
  <c r="G1287" i="15"/>
  <c r="G1288" i="15"/>
  <c r="G1289" i="15"/>
  <c r="G1290" i="15"/>
  <c r="G1291" i="15"/>
  <c r="G1292" i="15"/>
  <c r="G1293" i="15"/>
  <c r="G1294" i="15"/>
  <c r="G1295" i="15"/>
  <c r="G1296" i="15"/>
  <c r="G1297" i="15"/>
  <c r="G1298" i="15"/>
  <c r="G1299" i="15"/>
  <c r="G1300" i="15"/>
  <c r="G1301" i="15"/>
  <c r="G1302" i="15"/>
  <c r="G1303" i="15"/>
  <c r="G1304" i="15"/>
  <c r="G1305" i="15"/>
  <c r="G1306" i="15"/>
  <c r="G1307" i="15"/>
  <c r="G1308" i="15"/>
  <c r="G1309" i="15"/>
  <c r="G1310" i="15"/>
  <c r="G1311" i="15"/>
  <c r="G1312" i="15"/>
  <c r="G1313" i="15"/>
  <c r="G1314" i="15"/>
  <c r="G1315" i="15"/>
  <c r="G1316" i="15"/>
  <c r="G1317" i="15"/>
  <c r="G1318" i="15"/>
  <c r="G1319" i="15"/>
  <c r="G1320" i="15"/>
  <c r="G1321" i="15"/>
  <c r="G1322" i="15"/>
  <c r="G1323" i="15"/>
  <c r="G1324" i="15"/>
  <c r="G1325" i="15"/>
  <c r="G1326" i="15"/>
  <c r="G1327" i="15"/>
  <c r="G1328" i="15"/>
  <c r="G1329" i="15"/>
  <c r="G1330" i="15"/>
  <c r="G1331" i="15"/>
  <c r="G1332" i="15"/>
  <c r="G1333" i="15"/>
  <c r="G1334" i="15"/>
  <c r="G1335" i="15"/>
  <c r="G1336" i="15"/>
  <c r="G1337" i="15"/>
  <c r="G1338" i="15"/>
  <c r="G1339" i="15"/>
  <c r="G1340" i="15"/>
  <c r="G1341" i="15"/>
  <c r="G1342" i="15"/>
  <c r="G1343" i="15"/>
  <c r="G1344" i="15"/>
  <c r="G1345" i="15"/>
  <c r="G1346" i="15"/>
  <c r="G1347" i="15"/>
  <c r="G1348" i="15"/>
  <c r="G1349" i="15"/>
  <c r="G1350" i="15"/>
  <c r="G1351" i="15"/>
  <c r="G1352" i="15"/>
  <c r="G1353" i="15"/>
  <c r="G1354" i="15"/>
  <c r="G1355" i="15"/>
  <c r="G1356" i="15"/>
  <c r="G1357" i="15"/>
  <c r="G1358" i="15"/>
  <c r="G1359" i="15"/>
  <c r="G1360" i="15"/>
  <c r="G1361" i="15"/>
  <c r="G1362" i="15"/>
  <c r="G1363" i="15"/>
  <c r="G1364" i="15"/>
  <c r="G1365" i="15"/>
  <c r="G1366" i="15"/>
  <c r="G1367" i="15"/>
  <c r="G1368" i="15"/>
  <c r="G1369" i="15"/>
  <c r="G1370" i="15"/>
  <c r="G1371" i="15"/>
  <c r="G1372" i="15"/>
  <c r="G1373" i="15"/>
  <c r="G1374" i="15"/>
  <c r="G1375" i="15"/>
  <c r="G1376" i="15"/>
  <c r="G1377" i="15"/>
  <c r="G1378" i="15"/>
  <c r="G1379" i="15"/>
  <c r="G1380" i="15"/>
  <c r="G1381" i="15"/>
  <c r="G1382" i="15"/>
  <c r="G1383" i="15"/>
  <c r="G1384" i="15"/>
  <c r="G1385" i="15"/>
  <c r="G1386" i="15"/>
  <c r="G1387" i="15"/>
  <c r="G1388" i="15"/>
  <c r="G1389" i="15"/>
  <c r="G1390" i="15"/>
  <c r="G1391" i="15"/>
  <c r="G1392" i="15"/>
  <c r="G1393" i="15"/>
  <c r="G1394" i="15"/>
  <c r="G1395" i="15"/>
  <c r="G1396" i="15"/>
  <c r="G1397" i="15"/>
  <c r="G1398" i="15"/>
  <c r="G1399" i="15"/>
  <c r="G1400" i="15"/>
  <c r="G1401" i="15"/>
  <c r="G1402" i="15"/>
  <c r="G1403" i="15"/>
  <c r="G1404" i="15"/>
  <c r="G1405" i="15"/>
  <c r="G1406" i="15"/>
  <c r="G1407" i="15"/>
  <c r="G1408" i="15"/>
  <c r="G1409" i="15"/>
  <c r="G1410" i="15"/>
  <c r="G1411" i="15"/>
  <c r="G1412" i="15"/>
  <c r="G1413" i="15"/>
  <c r="G1414" i="15"/>
  <c r="G1415" i="15"/>
  <c r="G1416" i="15"/>
  <c r="G1417" i="15"/>
  <c r="G1418" i="15"/>
  <c r="G1419" i="15"/>
  <c r="G1420" i="15"/>
  <c r="G1421" i="15"/>
  <c r="G1422" i="15"/>
  <c r="G1423" i="15"/>
  <c r="G1424" i="15"/>
  <c r="G1425" i="15"/>
  <c r="G1426" i="15"/>
  <c r="G1427" i="15"/>
  <c r="G1428" i="15"/>
  <c r="G1429" i="15"/>
  <c r="G1430" i="15"/>
  <c r="G1431" i="15"/>
  <c r="G1432" i="15"/>
  <c r="G1433" i="15"/>
  <c r="G1434" i="15"/>
  <c r="G1435" i="15"/>
  <c r="G1436" i="15"/>
  <c r="G1437" i="15"/>
  <c r="G1438" i="15"/>
  <c r="G1439" i="15"/>
  <c r="G1440" i="15"/>
  <c r="G1441" i="15"/>
  <c r="G1442" i="15"/>
  <c r="G1443" i="15"/>
  <c r="G1444" i="15"/>
  <c r="G1445" i="15"/>
  <c r="G1446" i="15"/>
  <c r="G1447" i="15"/>
  <c r="G1448" i="15"/>
  <c r="G1449" i="15"/>
  <c r="G1450" i="15"/>
  <c r="G1451" i="15"/>
  <c r="G1452" i="15"/>
  <c r="G1453" i="15"/>
  <c r="G1454" i="15"/>
  <c r="G1455" i="15"/>
  <c r="G1456" i="15"/>
  <c r="G1457" i="15"/>
  <c r="G1458" i="15"/>
  <c r="G1459" i="15"/>
  <c r="G1460" i="15"/>
  <c r="G1461" i="15"/>
  <c r="G1462" i="15"/>
  <c r="G1463" i="15"/>
  <c r="G1464" i="15"/>
  <c r="G1465" i="15"/>
  <c r="G1466" i="15"/>
  <c r="G1467" i="15"/>
  <c r="G1468" i="15"/>
  <c r="G1469" i="15"/>
  <c r="G1470" i="15"/>
  <c r="G1471" i="15"/>
  <c r="G1472" i="15"/>
  <c r="G1473" i="15"/>
  <c r="G1474" i="15"/>
  <c r="G1475" i="15"/>
  <c r="G1476" i="15"/>
  <c r="G1477" i="15"/>
  <c r="G1478" i="15"/>
  <c r="G1479" i="15"/>
  <c r="G1480" i="15"/>
  <c r="G1481" i="15"/>
  <c r="G1482" i="15"/>
  <c r="G1483" i="15"/>
  <c r="G1484" i="15"/>
  <c r="G1485" i="15"/>
  <c r="G1486" i="15"/>
  <c r="G1487" i="15"/>
  <c r="G1488" i="15"/>
  <c r="G1489" i="15"/>
  <c r="G1490" i="15"/>
  <c r="G1491" i="15"/>
  <c r="G1492" i="15"/>
  <c r="G1493" i="15"/>
  <c r="G1494" i="15"/>
  <c r="G1495" i="15"/>
  <c r="G1496" i="15"/>
  <c r="G1497" i="15"/>
  <c r="G1498" i="15"/>
  <c r="G1499" i="15"/>
  <c r="G1500" i="15"/>
  <c r="G1501" i="15"/>
  <c r="G1502" i="15"/>
  <c r="G1503" i="15"/>
  <c r="G1504" i="15"/>
  <c r="G1505" i="15"/>
  <c r="G1506" i="15"/>
  <c r="G1507" i="15"/>
  <c r="G1508" i="15"/>
  <c r="G1509" i="15"/>
  <c r="G1510" i="15"/>
  <c r="G1511" i="15"/>
  <c r="G1512" i="15"/>
  <c r="G1513" i="15"/>
  <c r="G1514" i="15"/>
  <c r="G1515" i="15"/>
  <c r="G1516" i="15"/>
  <c r="G1517" i="15"/>
  <c r="G1518" i="15"/>
  <c r="G1519" i="15"/>
  <c r="G1520" i="15"/>
  <c r="G1521" i="15"/>
  <c r="G1522" i="15"/>
  <c r="G1523" i="15"/>
  <c r="G1524" i="15"/>
  <c r="G1525" i="15"/>
  <c r="G1526" i="15"/>
  <c r="G1527" i="15"/>
  <c r="G1528" i="15"/>
  <c r="G1529" i="15"/>
  <c r="G1530" i="15"/>
  <c r="G1531" i="15"/>
  <c r="G1532" i="15"/>
  <c r="G1533" i="15"/>
  <c r="G1534" i="15"/>
  <c r="G1535" i="15"/>
  <c r="G1536" i="15"/>
  <c r="G1537" i="15"/>
  <c r="G1538" i="15"/>
  <c r="G1539" i="15"/>
  <c r="G1540" i="15"/>
  <c r="G1541" i="15"/>
  <c r="G1542" i="15"/>
  <c r="G1543" i="15"/>
  <c r="G1544" i="15"/>
  <c r="G1545" i="15"/>
  <c r="G1546" i="15"/>
  <c r="G1547" i="15"/>
  <c r="G1548" i="15"/>
  <c r="G1549" i="15"/>
  <c r="G1550" i="15"/>
  <c r="G1551" i="15"/>
  <c r="G1552" i="15"/>
  <c r="G1553" i="15"/>
  <c r="G1554" i="15"/>
  <c r="G1555" i="15"/>
  <c r="G1556" i="15"/>
  <c r="G1557" i="15"/>
  <c r="G1558" i="15"/>
  <c r="G1559" i="15"/>
  <c r="G1560" i="15"/>
  <c r="G1561" i="15"/>
  <c r="G1562" i="15"/>
  <c r="G1563" i="15"/>
  <c r="G1564" i="15"/>
  <c r="G1565" i="15"/>
  <c r="G1566" i="15"/>
  <c r="G1567" i="15"/>
  <c r="G1568" i="15"/>
  <c r="G1569" i="15"/>
  <c r="G1570" i="15"/>
  <c r="G1571" i="15"/>
  <c r="G1572" i="15"/>
  <c r="G1573" i="15"/>
  <c r="G1574" i="15"/>
  <c r="G1575" i="15"/>
  <c r="G1576" i="15"/>
  <c r="G1577" i="15"/>
  <c r="G1578" i="15"/>
  <c r="G1579" i="15"/>
  <c r="G1580" i="15"/>
  <c r="G1581" i="15"/>
  <c r="G1582" i="15"/>
  <c r="G1583" i="15"/>
  <c r="G1584" i="15"/>
  <c r="G1585" i="15"/>
  <c r="G1586" i="15"/>
  <c r="G1587" i="15"/>
  <c r="G1588" i="15"/>
  <c r="G1589" i="15"/>
  <c r="G1590" i="15"/>
  <c r="G1591" i="15"/>
  <c r="G1592" i="15"/>
  <c r="G1593" i="15"/>
  <c r="G1594" i="15"/>
  <c r="G1595" i="15"/>
  <c r="G1596" i="15"/>
  <c r="G1597" i="15"/>
  <c r="G1598" i="15"/>
  <c r="G1599" i="15"/>
  <c r="G1600" i="15"/>
  <c r="G1601" i="15"/>
  <c r="G1602" i="15"/>
  <c r="G1603" i="15"/>
  <c r="G1604" i="15"/>
  <c r="G1605" i="15"/>
  <c r="G1606" i="15"/>
  <c r="G1607" i="15"/>
  <c r="G1608" i="15"/>
  <c r="G1609" i="15"/>
  <c r="G1610" i="15"/>
  <c r="G1611" i="15"/>
  <c r="G1612" i="15"/>
  <c r="G1613" i="15"/>
  <c r="G1614" i="15"/>
  <c r="G1615" i="15"/>
  <c r="G1616" i="15"/>
  <c r="G1617" i="15"/>
  <c r="G1618" i="15"/>
  <c r="G1619" i="15"/>
  <c r="G1620" i="15"/>
  <c r="G1621" i="15"/>
  <c r="G1622" i="15"/>
  <c r="G1623" i="15"/>
  <c r="G1624" i="15"/>
  <c r="G1625" i="15"/>
  <c r="G1626" i="15"/>
  <c r="G1627" i="15"/>
  <c r="G1628" i="15"/>
  <c r="G1629" i="15"/>
  <c r="G1630" i="15"/>
  <c r="G1631" i="15"/>
  <c r="G1632" i="15"/>
  <c r="G1633" i="15"/>
  <c r="G1634" i="15"/>
  <c r="G1635" i="15"/>
  <c r="G1636" i="15"/>
  <c r="G1637" i="15"/>
  <c r="G1638" i="15"/>
  <c r="G1639" i="15"/>
  <c r="G1640" i="15"/>
  <c r="G1641" i="15"/>
  <c r="G1642" i="15"/>
  <c r="G1643" i="15"/>
  <c r="G1644" i="15"/>
  <c r="G1645" i="15"/>
  <c r="G1646" i="15"/>
  <c r="G1647" i="15"/>
  <c r="G1648" i="15"/>
  <c r="G1649" i="15"/>
  <c r="G1650" i="15"/>
  <c r="G1651" i="15"/>
  <c r="G1652" i="15"/>
  <c r="G1653" i="15"/>
  <c r="G1654" i="15"/>
  <c r="G1655" i="15"/>
  <c r="G1656" i="15"/>
  <c r="G1657" i="15"/>
  <c r="G1658" i="15"/>
  <c r="G1659" i="15"/>
  <c r="G1660" i="15"/>
  <c r="G1661" i="15"/>
  <c r="G1662" i="15"/>
  <c r="G1663" i="15"/>
  <c r="G1664" i="15"/>
  <c r="G1665" i="15"/>
  <c r="G1666" i="15"/>
  <c r="G1667" i="15"/>
  <c r="G1668" i="15"/>
  <c r="G1669" i="15"/>
  <c r="G1670" i="15"/>
  <c r="G1671" i="15"/>
  <c r="G1672" i="15"/>
  <c r="G1673" i="15"/>
  <c r="G1674" i="15"/>
  <c r="G1675" i="15"/>
  <c r="G1676" i="15"/>
  <c r="G1677" i="15"/>
  <c r="G1678" i="15"/>
  <c r="G1679" i="15"/>
  <c r="G1680" i="15"/>
  <c r="G1681" i="15"/>
  <c r="G1682" i="15"/>
  <c r="G1683" i="15"/>
  <c r="G1684" i="15"/>
  <c r="G1685" i="15"/>
  <c r="G1686" i="15"/>
  <c r="G1687" i="15"/>
  <c r="G1688" i="15"/>
  <c r="G1689" i="15"/>
  <c r="G1690" i="15"/>
  <c r="G1691" i="15"/>
  <c r="G1692" i="15"/>
  <c r="G1693" i="15"/>
  <c r="G1694" i="15"/>
  <c r="G1695" i="15"/>
  <c r="G1696" i="15"/>
  <c r="G1697" i="15"/>
  <c r="G1698" i="15"/>
  <c r="G1699" i="15"/>
  <c r="G1700" i="15"/>
  <c r="G1701" i="15"/>
  <c r="G1702" i="15"/>
  <c r="G1703" i="15"/>
  <c r="G1704" i="15"/>
  <c r="G1705" i="15"/>
  <c r="G1706" i="15"/>
  <c r="G1707" i="15"/>
  <c r="G1708" i="15"/>
  <c r="G1709" i="15"/>
  <c r="G1710" i="15"/>
  <c r="G1711" i="15"/>
  <c r="G1712" i="15"/>
  <c r="G1713" i="15"/>
  <c r="G1714" i="15"/>
  <c r="G1715" i="15"/>
  <c r="G1716" i="15"/>
  <c r="G1717" i="15"/>
  <c r="G1718" i="15"/>
  <c r="G1719" i="15"/>
  <c r="G1720" i="15"/>
  <c r="G1721" i="15"/>
  <c r="G1722" i="15"/>
  <c r="G1723" i="15"/>
  <c r="G1724" i="15"/>
  <c r="G1725" i="15"/>
  <c r="G1726" i="15"/>
  <c r="G1727" i="15"/>
  <c r="G1728" i="15"/>
  <c r="G1729" i="15"/>
  <c r="G1730" i="15"/>
  <c r="G1731" i="15"/>
  <c r="G1732" i="15"/>
  <c r="G1733" i="15"/>
  <c r="G1734" i="15"/>
  <c r="G1735" i="15"/>
  <c r="G1736" i="15"/>
  <c r="G1737" i="15"/>
  <c r="G1738" i="15"/>
  <c r="G1739" i="15"/>
  <c r="G1740" i="15"/>
  <c r="G1741" i="15"/>
  <c r="G1742" i="15"/>
  <c r="G1743" i="15"/>
  <c r="G1744" i="15"/>
  <c r="G1745" i="15"/>
  <c r="G1746" i="15"/>
  <c r="G1747" i="15"/>
  <c r="G1748" i="15"/>
  <c r="G1749" i="15"/>
  <c r="G1750" i="15"/>
  <c r="G1751" i="15"/>
  <c r="G1752" i="15"/>
  <c r="G1753" i="15"/>
  <c r="G1754" i="15"/>
  <c r="G1755" i="15"/>
  <c r="G1756" i="15"/>
  <c r="G1757" i="15"/>
  <c r="G1758" i="15"/>
  <c r="G1759" i="15"/>
  <c r="G1760" i="15"/>
  <c r="G1761" i="15"/>
  <c r="G1762" i="15"/>
  <c r="G1763" i="15"/>
  <c r="G1764" i="15"/>
  <c r="G1765" i="15"/>
  <c r="G1766" i="15"/>
  <c r="G1767" i="15"/>
  <c r="G1768" i="15"/>
  <c r="G1769" i="15"/>
  <c r="G1770" i="15"/>
  <c r="G1771" i="15"/>
  <c r="G1772" i="15"/>
  <c r="G1773" i="15"/>
  <c r="G1774" i="15"/>
  <c r="G1775" i="15"/>
  <c r="G1776" i="15"/>
  <c r="G1777" i="15"/>
  <c r="G1778" i="15"/>
  <c r="G1779" i="15"/>
  <c r="G1780" i="15"/>
  <c r="G1781" i="15"/>
  <c r="G1782" i="15"/>
  <c r="G1783" i="15"/>
  <c r="G1784" i="15"/>
  <c r="G1785" i="15"/>
  <c r="G1786" i="15"/>
  <c r="G1787" i="15"/>
  <c r="G1788" i="15"/>
  <c r="G1789" i="15"/>
  <c r="G1790" i="15"/>
  <c r="G1791" i="15"/>
  <c r="G1792" i="15"/>
  <c r="G1793" i="15"/>
  <c r="G1794" i="15"/>
  <c r="G1795" i="15"/>
  <c r="G1796" i="15"/>
  <c r="G1797" i="15"/>
  <c r="G1798" i="15"/>
  <c r="G1799" i="15"/>
  <c r="G1800" i="15"/>
  <c r="G1801" i="15"/>
  <c r="G1802" i="15"/>
  <c r="G1803" i="15"/>
  <c r="G1804" i="15"/>
  <c r="G1805" i="15"/>
  <c r="G1806" i="15"/>
  <c r="G1807" i="15"/>
  <c r="G1808" i="15"/>
  <c r="G1809" i="15"/>
  <c r="G1810" i="15"/>
  <c r="G1811" i="15"/>
  <c r="G1812" i="15"/>
  <c r="G1813" i="15"/>
  <c r="G1814" i="15"/>
  <c r="G1815" i="15"/>
  <c r="G1816" i="15"/>
  <c r="G1817" i="15"/>
  <c r="G1818" i="15"/>
  <c r="G1819" i="15"/>
  <c r="G1820" i="15"/>
  <c r="G1821" i="15"/>
  <c r="G1822" i="15"/>
  <c r="G1823" i="15"/>
  <c r="G1824" i="15"/>
  <c r="G1825" i="15"/>
  <c r="G1826" i="15"/>
  <c r="G1827" i="15"/>
  <c r="G1828" i="15"/>
  <c r="G1829" i="15"/>
  <c r="G1830" i="15"/>
  <c r="G1831" i="15"/>
  <c r="G1832" i="15"/>
  <c r="G1833" i="15"/>
  <c r="G1834" i="15"/>
  <c r="G1835" i="15"/>
  <c r="G1836" i="15"/>
  <c r="G1837" i="15"/>
  <c r="G1838" i="15"/>
  <c r="G1839" i="15"/>
  <c r="G1840" i="15"/>
  <c r="G1841" i="15"/>
  <c r="G1842" i="15"/>
  <c r="G1843" i="15"/>
  <c r="G1844" i="15"/>
  <c r="G1845" i="15"/>
  <c r="G1846" i="15"/>
  <c r="G1847" i="15"/>
  <c r="G1848" i="15"/>
  <c r="G1849" i="15"/>
  <c r="G1850" i="15"/>
  <c r="G1851" i="15"/>
  <c r="G1852" i="15"/>
  <c r="G1853" i="15"/>
  <c r="G1854" i="15"/>
  <c r="G1855" i="15"/>
  <c r="G1856" i="15"/>
  <c r="G1857" i="15"/>
  <c r="G1858" i="15"/>
  <c r="G1859" i="15"/>
  <c r="G1860" i="15"/>
  <c r="G1861" i="15"/>
  <c r="G1862" i="15"/>
  <c r="G1863" i="15"/>
  <c r="G1864" i="15"/>
  <c r="G1865" i="15"/>
  <c r="G1866" i="15"/>
  <c r="G1867" i="15"/>
  <c r="G1868" i="15"/>
  <c r="G1869" i="15"/>
  <c r="G1870" i="15"/>
  <c r="G1871" i="15"/>
  <c r="G1872" i="15"/>
  <c r="G1873" i="15"/>
  <c r="G1874" i="15"/>
  <c r="G1875" i="15"/>
  <c r="G1876" i="15"/>
  <c r="G1877" i="15"/>
  <c r="G1878" i="15"/>
  <c r="G1879" i="15"/>
  <c r="G1880" i="15"/>
  <c r="G1881" i="15"/>
  <c r="G1882" i="15"/>
  <c r="G1883" i="15"/>
  <c r="G1884" i="15"/>
  <c r="G1885" i="15"/>
  <c r="G1886" i="15"/>
  <c r="G1887" i="15"/>
  <c r="G1888" i="15"/>
  <c r="G1889" i="15"/>
  <c r="G1890" i="15"/>
  <c r="G1891" i="15"/>
  <c r="G1892" i="15"/>
  <c r="G1893" i="15"/>
  <c r="G1894" i="15"/>
  <c r="G1895" i="15"/>
  <c r="G1896" i="15"/>
  <c r="G1897" i="15"/>
  <c r="G1898" i="15"/>
  <c r="G1899" i="15"/>
  <c r="G1900" i="15"/>
  <c r="G1901" i="15"/>
  <c r="G1902" i="15"/>
  <c r="G1903" i="15"/>
  <c r="G1904" i="15"/>
  <c r="G1905" i="15"/>
  <c r="G1906" i="15"/>
  <c r="G1907" i="15"/>
  <c r="G1908" i="15"/>
  <c r="G1909" i="15"/>
  <c r="G1910" i="15"/>
  <c r="G1911" i="15"/>
  <c r="G1912" i="15"/>
  <c r="G1913" i="15"/>
  <c r="G1914" i="15"/>
  <c r="G1915" i="15"/>
  <c r="G1916" i="15"/>
  <c r="G1917" i="15"/>
  <c r="G1918" i="15"/>
  <c r="G1919" i="15"/>
  <c r="G1920" i="15"/>
  <c r="G1921" i="15"/>
  <c r="G1922" i="15"/>
  <c r="G1923" i="15"/>
  <c r="G1924" i="15"/>
  <c r="G1925" i="15"/>
  <c r="G1926" i="15"/>
  <c r="G1927" i="15"/>
  <c r="G1928" i="15"/>
  <c r="G1929" i="15"/>
  <c r="G1930" i="15"/>
  <c r="G1931" i="15"/>
  <c r="G1932" i="15"/>
  <c r="G1933" i="15"/>
  <c r="G1934" i="15"/>
  <c r="G1935" i="15"/>
  <c r="G1936" i="15"/>
  <c r="G1937" i="15"/>
  <c r="G1938" i="15"/>
  <c r="G1939" i="15"/>
  <c r="G1940" i="15"/>
  <c r="G1941" i="15"/>
  <c r="G1942" i="15"/>
  <c r="G1943" i="15"/>
  <c r="G1944" i="15"/>
  <c r="G1945" i="15"/>
  <c r="G1946" i="15"/>
  <c r="G1947" i="15"/>
  <c r="G1948" i="15"/>
  <c r="G1949" i="15"/>
  <c r="G1950" i="15"/>
  <c r="G1951" i="15"/>
  <c r="G1952" i="15"/>
  <c r="G1953" i="15"/>
  <c r="G1954" i="15"/>
  <c r="G1955" i="15"/>
  <c r="G1956" i="15"/>
  <c r="G1957" i="15"/>
  <c r="G1958" i="15"/>
  <c r="G1959" i="15"/>
  <c r="G1960" i="15"/>
  <c r="G1961" i="15"/>
  <c r="G1962" i="15"/>
  <c r="G1963" i="15"/>
  <c r="G1964" i="15"/>
  <c r="G1965" i="15"/>
  <c r="G1966" i="15"/>
  <c r="G1967" i="15"/>
  <c r="G1968" i="15"/>
  <c r="G1969" i="15"/>
  <c r="G1970" i="15"/>
  <c r="G1971" i="15"/>
  <c r="G1972" i="15"/>
  <c r="G1973" i="15"/>
  <c r="G1974" i="15"/>
  <c r="G1975" i="15"/>
  <c r="G1976" i="15"/>
  <c r="G1977" i="15"/>
  <c r="G1978" i="15"/>
  <c r="G1979" i="15"/>
  <c r="G1980" i="15"/>
  <c r="G1981" i="15"/>
  <c r="G1982" i="15"/>
  <c r="G1983" i="15"/>
  <c r="G1984" i="15"/>
  <c r="G1985" i="15"/>
  <c r="G1986" i="15"/>
  <c r="G1987" i="15"/>
  <c r="G1988" i="15"/>
  <c r="G1989" i="15"/>
  <c r="G1990" i="15"/>
  <c r="G1991" i="15"/>
  <c r="G1992" i="15"/>
  <c r="G1993" i="15"/>
  <c r="G1994" i="15"/>
  <c r="G1995" i="15"/>
  <c r="G1996" i="15"/>
  <c r="G1997" i="15"/>
  <c r="G1998" i="15"/>
  <c r="G1999" i="15"/>
  <c r="G2000" i="15"/>
  <c r="G2001" i="15"/>
  <c r="G2002" i="15"/>
  <c r="G2003" i="15"/>
  <c r="G2004" i="15"/>
  <c r="G2005" i="15"/>
  <c r="G2006" i="15"/>
  <c r="G2007" i="15"/>
  <c r="G2008" i="15"/>
  <c r="G2009" i="15"/>
  <c r="G2010" i="15"/>
  <c r="G2011" i="15"/>
  <c r="G2012" i="15"/>
  <c r="G2013" i="15"/>
  <c r="G2014" i="15"/>
  <c r="G2015" i="15"/>
  <c r="G2016" i="15"/>
  <c r="G2017" i="15"/>
  <c r="G2018" i="15"/>
  <c r="G2019" i="15"/>
  <c r="G2020" i="15"/>
  <c r="G2021" i="15"/>
  <c r="G2022" i="15"/>
  <c r="G2023" i="15"/>
  <c r="G2024" i="15"/>
  <c r="G2025" i="15"/>
  <c r="G2026" i="15"/>
  <c r="G2027" i="15"/>
  <c r="G2028" i="15"/>
  <c r="G2029" i="15"/>
  <c r="G2030" i="15"/>
  <c r="G2031" i="15"/>
  <c r="G2032" i="15"/>
  <c r="G2033" i="15"/>
  <c r="G2034" i="15"/>
  <c r="G2035" i="15"/>
  <c r="G2036" i="15"/>
  <c r="G2037" i="15"/>
  <c r="G2038" i="15"/>
  <c r="G2039" i="15"/>
  <c r="G2040" i="15"/>
  <c r="G2041" i="15"/>
  <c r="G2042" i="15"/>
  <c r="G2043" i="15"/>
  <c r="G2044" i="15"/>
  <c r="G2045" i="15"/>
  <c r="G2046" i="15"/>
  <c r="G2047" i="15"/>
  <c r="G2048" i="15"/>
  <c r="G2049" i="15"/>
  <c r="G2050" i="15"/>
  <c r="G2051" i="15"/>
  <c r="G2052" i="15"/>
  <c r="G2053" i="15"/>
  <c r="G2054" i="15"/>
  <c r="G2055" i="15"/>
  <c r="G2056" i="15"/>
  <c r="G2057" i="15"/>
  <c r="G2058" i="15"/>
  <c r="G2059" i="15"/>
  <c r="G2060" i="15"/>
  <c r="G2061" i="15"/>
  <c r="G2062" i="15"/>
  <c r="G2063" i="15"/>
  <c r="G2064" i="15"/>
  <c r="G2065" i="15"/>
  <c r="G2066" i="15"/>
  <c r="G2067" i="15"/>
  <c r="G2068" i="15"/>
  <c r="G2069" i="15"/>
  <c r="G2070" i="15"/>
  <c r="G2071" i="15"/>
  <c r="G2072" i="15"/>
  <c r="G2073" i="15"/>
  <c r="G2074" i="15"/>
  <c r="G2075" i="15"/>
  <c r="G2076" i="15"/>
  <c r="G2077" i="15"/>
  <c r="G2078" i="15"/>
  <c r="G2079" i="15"/>
  <c r="G2080" i="15"/>
  <c r="G2081" i="15"/>
  <c r="G2082" i="15"/>
  <c r="G2083" i="15"/>
  <c r="G2084" i="15"/>
  <c r="G2085" i="15"/>
  <c r="G2086" i="15"/>
  <c r="G2087" i="15"/>
  <c r="G2088" i="15"/>
  <c r="G2089" i="15"/>
  <c r="G2090" i="15"/>
  <c r="G2091" i="15"/>
  <c r="G2092" i="15"/>
  <c r="G2093" i="15"/>
  <c r="G2094" i="15"/>
  <c r="G2095" i="15"/>
  <c r="G2096" i="15"/>
  <c r="G2097" i="15"/>
  <c r="G2098" i="15"/>
  <c r="G2099" i="15"/>
  <c r="G2100" i="15"/>
  <c r="G2101" i="15"/>
  <c r="G2102" i="15"/>
  <c r="G2103" i="15"/>
  <c r="G2104" i="15"/>
  <c r="G2105" i="15"/>
  <c r="G2106" i="15"/>
  <c r="G2107" i="15"/>
  <c r="G2108" i="15"/>
  <c r="G2109" i="15"/>
  <c r="G2110" i="15"/>
  <c r="G2111" i="15"/>
  <c r="G2112" i="15"/>
  <c r="G2113" i="15"/>
  <c r="G2114" i="15"/>
  <c r="G2115" i="15"/>
  <c r="G2116" i="15"/>
  <c r="G2117" i="15"/>
  <c r="G2118" i="15"/>
  <c r="G2119" i="15"/>
  <c r="G2120" i="15"/>
  <c r="G2121" i="15"/>
  <c r="G2122" i="15"/>
  <c r="G2123" i="15"/>
  <c r="G2124" i="15"/>
  <c r="G2125" i="15"/>
  <c r="G2126" i="15"/>
  <c r="G2127" i="15"/>
  <c r="G2128" i="15"/>
  <c r="G2129" i="15"/>
  <c r="G2130" i="15"/>
  <c r="G2131" i="15"/>
  <c r="G2132" i="15"/>
  <c r="G2133" i="15"/>
  <c r="G2134" i="15"/>
  <c r="G2135" i="15"/>
  <c r="G2136" i="15"/>
  <c r="G2137" i="15"/>
  <c r="G2138" i="15"/>
  <c r="G2139" i="15"/>
  <c r="G2140" i="15"/>
  <c r="G2141" i="15"/>
  <c r="G2142" i="15"/>
  <c r="G2143" i="15"/>
  <c r="G2144" i="15"/>
  <c r="G2145" i="15"/>
  <c r="G2146" i="15"/>
  <c r="G2147" i="15"/>
  <c r="G2148" i="15"/>
  <c r="G2149" i="15"/>
  <c r="G2150" i="15"/>
  <c r="G2151" i="15"/>
  <c r="G2152" i="15"/>
  <c r="G2153" i="15"/>
  <c r="G2154" i="15"/>
  <c r="G2155" i="15"/>
  <c r="G2156" i="15"/>
  <c r="G2157" i="15"/>
  <c r="G2158" i="15"/>
  <c r="G2159" i="15"/>
  <c r="G2160" i="15"/>
  <c r="G2161" i="15"/>
  <c r="G2162" i="15"/>
  <c r="G2163" i="15"/>
  <c r="G2164" i="15"/>
  <c r="G2165" i="15"/>
  <c r="G2166" i="15"/>
  <c r="G2167" i="15"/>
  <c r="G2168" i="15"/>
  <c r="G2169" i="15"/>
  <c r="G2170" i="15"/>
  <c r="G2171" i="15"/>
  <c r="G2172" i="15"/>
  <c r="G2173" i="15"/>
  <c r="G2174" i="15"/>
  <c r="G2175" i="15"/>
  <c r="G2176" i="15"/>
  <c r="G2177" i="15"/>
  <c r="G2178" i="15"/>
  <c r="G2179" i="15"/>
  <c r="G2180" i="15"/>
  <c r="G2181" i="15"/>
  <c r="G2182" i="15"/>
  <c r="G2183" i="15"/>
  <c r="G2184" i="15"/>
  <c r="G2185" i="15"/>
  <c r="G2186" i="15"/>
  <c r="G2187" i="15"/>
  <c r="G2188" i="15"/>
  <c r="G2189" i="15"/>
  <c r="G2190" i="15"/>
  <c r="G2191" i="15"/>
  <c r="G2192" i="15"/>
  <c r="G2193" i="15"/>
  <c r="G2194" i="15"/>
  <c r="G2195" i="15"/>
  <c r="G2196" i="15"/>
  <c r="G2197" i="15"/>
  <c r="G2198" i="15"/>
  <c r="G2199" i="15"/>
  <c r="G2200" i="15"/>
  <c r="G2201" i="15"/>
  <c r="G2202" i="15"/>
  <c r="G2203" i="15"/>
  <c r="G2204" i="15"/>
  <c r="G2205" i="15"/>
  <c r="G2206" i="15"/>
  <c r="G2207" i="15"/>
  <c r="G2208" i="15"/>
  <c r="G2209" i="15"/>
  <c r="G2210" i="15"/>
  <c r="G2211" i="15"/>
  <c r="G2212" i="15"/>
  <c r="G2213" i="15"/>
  <c r="G2214" i="15"/>
  <c r="G2215" i="15"/>
  <c r="G2216" i="15"/>
  <c r="G2217" i="15"/>
  <c r="G2218" i="15"/>
  <c r="G2219" i="15"/>
  <c r="G2220" i="15"/>
  <c r="G2221" i="15"/>
  <c r="G2222" i="15"/>
  <c r="G2223" i="15"/>
  <c r="G2224" i="15"/>
  <c r="G2225" i="15"/>
  <c r="G2226" i="15"/>
  <c r="G2227" i="15"/>
  <c r="G2228" i="15"/>
  <c r="G2229" i="15"/>
  <c r="G2230" i="15"/>
  <c r="G2231" i="15"/>
  <c r="G2232" i="15"/>
  <c r="G2233" i="15"/>
  <c r="G2234" i="15"/>
  <c r="G2235" i="15"/>
  <c r="G2236" i="15"/>
  <c r="G2237" i="15"/>
  <c r="G2238" i="15"/>
  <c r="G2239" i="15"/>
  <c r="G2240" i="15"/>
  <c r="G2241" i="15"/>
  <c r="G2242" i="15"/>
  <c r="G2243" i="15"/>
  <c r="G2244" i="15"/>
  <c r="G2245" i="15"/>
  <c r="G2246" i="15"/>
  <c r="G2247" i="15"/>
  <c r="G2248" i="15"/>
  <c r="G2249" i="15"/>
  <c r="G2250" i="15"/>
  <c r="G2251" i="15"/>
  <c r="G2252" i="15"/>
  <c r="G2253" i="15"/>
  <c r="G2254" i="15"/>
  <c r="G2255" i="15"/>
  <c r="G2256" i="15"/>
  <c r="G2257" i="15"/>
  <c r="G2258" i="15"/>
  <c r="G2259" i="15"/>
  <c r="G2260" i="15"/>
  <c r="G2261" i="15"/>
  <c r="G2262" i="15"/>
  <c r="G2263" i="15"/>
  <c r="G2264" i="15"/>
  <c r="G2265" i="15"/>
  <c r="G2266" i="15"/>
  <c r="G2267" i="15"/>
  <c r="G2268" i="15"/>
  <c r="G2269" i="15"/>
  <c r="G2270" i="15"/>
  <c r="G2271" i="15"/>
  <c r="G2272" i="15"/>
  <c r="G2273" i="15"/>
  <c r="G2274" i="15"/>
  <c r="G2275" i="15"/>
  <c r="G2276" i="15"/>
  <c r="G2277" i="15"/>
  <c r="G2278" i="15"/>
  <c r="G2279" i="15"/>
  <c r="G2280" i="15"/>
  <c r="G2281" i="15"/>
  <c r="G2282" i="15"/>
  <c r="G2283" i="15"/>
  <c r="G2284" i="15"/>
  <c r="G2285" i="15"/>
  <c r="G2286" i="15"/>
  <c r="G2287" i="15"/>
  <c r="G2288" i="15"/>
  <c r="G2289" i="15"/>
  <c r="G2290" i="15"/>
  <c r="G2291" i="15"/>
  <c r="G2292" i="15"/>
  <c r="G2293" i="15"/>
  <c r="G2294" i="15"/>
  <c r="G2295" i="15"/>
  <c r="G2296" i="15"/>
  <c r="G2297" i="15"/>
  <c r="G2298" i="15"/>
  <c r="G2299" i="15"/>
  <c r="G2300" i="15"/>
  <c r="G2301" i="15"/>
  <c r="G2302" i="15"/>
  <c r="G2303" i="15"/>
  <c r="G2304" i="15"/>
  <c r="G2305" i="15"/>
  <c r="G2306" i="15"/>
  <c r="G2307" i="15"/>
  <c r="G2308" i="15"/>
  <c r="G2309" i="15"/>
  <c r="G2310" i="15"/>
  <c r="G2311" i="15"/>
  <c r="G2312" i="15"/>
  <c r="G2313" i="15"/>
  <c r="G2314" i="15"/>
  <c r="G2315" i="15"/>
  <c r="G2316" i="15"/>
  <c r="G2317" i="15"/>
  <c r="G2318" i="15"/>
  <c r="G2319" i="15"/>
  <c r="G2320" i="15"/>
  <c r="G2321" i="15"/>
  <c r="G2322" i="15"/>
  <c r="G2323" i="15"/>
  <c r="G2324" i="15"/>
  <c r="G2325" i="15"/>
  <c r="G2326" i="15"/>
  <c r="G2327" i="15"/>
  <c r="G2328" i="15"/>
  <c r="G2329" i="15"/>
  <c r="G2330" i="15"/>
  <c r="G2331" i="15"/>
  <c r="G2332" i="15"/>
  <c r="G2333" i="15"/>
  <c r="G2334" i="15"/>
  <c r="G2335" i="15"/>
  <c r="G2336" i="15"/>
  <c r="G2337" i="15"/>
  <c r="G2338" i="15"/>
  <c r="G2339" i="15"/>
  <c r="G2340" i="15"/>
  <c r="G2341" i="15"/>
  <c r="G2342" i="15"/>
  <c r="G2343" i="15"/>
  <c r="G2344" i="15"/>
  <c r="G2345" i="15"/>
  <c r="G2346" i="15"/>
  <c r="G2347" i="15"/>
  <c r="G2348" i="15"/>
  <c r="G2349" i="15"/>
  <c r="G2350" i="15"/>
  <c r="G2351" i="15"/>
  <c r="G2352" i="15"/>
  <c r="G2353" i="15"/>
  <c r="G2354" i="15"/>
  <c r="G2355" i="15"/>
  <c r="G2356" i="15"/>
  <c r="G2357" i="15"/>
  <c r="G2358" i="15"/>
  <c r="G2359" i="15"/>
  <c r="G2360" i="15"/>
  <c r="G2361" i="15"/>
  <c r="G2362" i="15"/>
  <c r="G2363" i="15"/>
  <c r="G2364" i="15"/>
  <c r="G2365" i="15"/>
  <c r="G2366" i="15"/>
  <c r="G2367" i="15"/>
  <c r="G2368" i="15"/>
  <c r="G2369" i="15"/>
  <c r="G2370" i="15"/>
  <c r="G2371" i="15"/>
  <c r="G2372" i="15"/>
  <c r="G2373" i="15"/>
  <c r="G2374" i="15"/>
  <c r="G2375" i="15"/>
  <c r="G2376" i="15"/>
  <c r="G2377" i="15"/>
  <c r="G2378" i="15"/>
  <c r="G2379" i="15"/>
  <c r="G2380" i="15"/>
  <c r="G2381" i="15"/>
  <c r="G2382" i="15"/>
  <c r="G2383" i="15"/>
  <c r="G2384" i="15"/>
  <c r="G2385" i="15"/>
  <c r="G2386" i="15"/>
  <c r="G2387" i="15"/>
  <c r="G2388" i="15"/>
  <c r="G2389" i="15"/>
  <c r="G2390" i="15"/>
  <c r="G2391" i="15"/>
  <c r="G2392" i="15"/>
  <c r="G2393" i="15"/>
  <c r="G2394" i="15"/>
  <c r="G2395" i="15"/>
  <c r="G2396" i="15"/>
  <c r="G2397" i="15"/>
  <c r="G2398" i="15"/>
  <c r="G2399" i="15"/>
  <c r="G2400" i="15"/>
  <c r="G2401" i="15"/>
  <c r="G2402" i="15"/>
  <c r="G2403" i="15"/>
  <c r="G2404" i="15"/>
  <c r="G2405" i="15"/>
  <c r="G2406" i="15"/>
  <c r="G2407" i="15"/>
  <c r="G2408" i="15"/>
  <c r="G2409" i="15"/>
  <c r="G2410" i="15"/>
  <c r="G2411" i="15"/>
  <c r="G2412" i="15"/>
  <c r="G2413" i="15"/>
  <c r="G2414" i="15"/>
  <c r="G2415" i="15"/>
  <c r="G2416" i="15"/>
  <c r="G2417" i="15"/>
  <c r="G2418" i="15"/>
  <c r="G2419" i="15"/>
  <c r="G2420" i="15"/>
  <c r="G2421" i="15"/>
  <c r="G2422" i="15"/>
  <c r="G2423" i="15"/>
  <c r="G2424" i="15"/>
  <c r="G2425" i="15"/>
  <c r="G2426" i="15"/>
  <c r="G2427" i="15"/>
  <c r="G2428" i="15"/>
  <c r="G2429" i="15"/>
  <c r="G2430" i="15"/>
  <c r="G2431" i="15"/>
  <c r="G2432" i="15"/>
  <c r="G2433" i="15"/>
  <c r="G2434" i="15"/>
  <c r="G2435" i="15"/>
  <c r="G2436" i="15"/>
  <c r="G2437" i="15"/>
  <c r="G2438" i="15"/>
  <c r="G2439" i="15"/>
  <c r="G2440" i="15"/>
  <c r="G2441" i="15"/>
  <c r="G2442" i="15"/>
  <c r="G2443" i="15"/>
  <c r="G2444" i="15"/>
  <c r="G2445" i="15"/>
  <c r="G2446" i="15"/>
  <c r="G2447" i="15"/>
  <c r="G2448" i="15"/>
  <c r="G2449" i="15"/>
  <c r="G2450" i="15"/>
  <c r="G2451" i="15"/>
  <c r="G2452" i="15"/>
  <c r="G2453" i="15"/>
  <c r="G2454" i="15"/>
  <c r="G2455" i="15"/>
  <c r="G2456" i="15"/>
  <c r="G2457" i="15"/>
  <c r="G2458" i="15"/>
  <c r="G2459" i="15"/>
  <c r="G2460" i="15"/>
  <c r="G2461" i="15"/>
  <c r="G2462" i="15"/>
  <c r="G2463" i="15"/>
  <c r="G2464" i="15"/>
  <c r="G2465" i="15"/>
  <c r="G2466" i="15"/>
  <c r="G2467" i="15"/>
  <c r="G2468" i="15"/>
  <c r="G2469" i="15"/>
  <c r="G2470" i="15"/>
  <c r="G2471" i="15"/>
  <c r="G2472" i="15"/>
  <c r="G2473" i="15"/>
  <c r="G2474" i="15"/>
  <c r="G2475" i="15"/>
  <c r="G2476" i="15"/>
  <c r="G2477" i="15"/>
  <c r="G2478" i="15"/>
  <c r="G2479" i="15"/>
  <c r="G2480" i="15"/>
  <c r="G2481" i="15"/>
  <c r="G2482" i="15"/>
  <c r="G2483" i="15"/>
  <c r="G2484" i="15"/>
  <c r="G2485" i="15"/>
  <c r="G2486" i="15"/>
  <c r="G2487" i="15"/>
  <c r="G2488" i="15"/>
  <c r="G2489" i="15"/>
  <c r="G2490" i="15"/>
  <c r="G2491" i="15"/>
  <c r="G2492" i="15"/>
  <c r="G2493" i="15"/>
  <c r="G2494" i="15"/>
  <c r="G2495" i="15"/>
  <c r="G2496" i="15"/>
  <c r="G2497" i="15"/>
  <c r="G2498" i="15"/>
  <c r="G2499" i="15"/>
  <c r="G2500" i="15"/>
  <c r="G2501" i="15"/>
  <c r="G2502" i="15"/>
  <c r="G2503" i="15"/>
  <c r="G2504" i="15"/>
  <c r="G2505" i="15"/>
  <c r="G2506" i="15"/>
  <c r="G2507" i="15"/>
  <c r="G2508" i="15"/>
  <c r="G2509" i="15"/>
  <c r="G2510" i="15"/>
  <c r="G2511" i="15"/>
  <c r="G2512" i="15"/>
  <c r="G2513" i="15"/>
  <c r="G2514" i="15"/>
  <c r="G2515" i="15"/>
  <c r="G2516" i="15"/>
  <c r="G2517" i="15"/>
  <c r="G2518" i="15"/>
  <c r="G2519" i="15"/>
  <c r="G2520" i="15"/>
  <c r="G2521" i="15"/>
  <c r="G2522" i="15"/>
  <c r="G2523" i="15"/>
  <c r="G2524" i="15"/>
  <c r="G2525" i="15"/>
  <c r="G2526" i="15"/>
  <c r="G2527" i="15"/>
  <c r="G2528" i="15"/>
  <c r="G2529" i="15"/>
  <c r="G2530" i="15"/>
  <c r="G2531" i="15"/>
  <c r="G2532" i="15"/>
  <c r="G2533" i="15"/>
  <c r="G2534" i="15"/>
  <c r="G2535" i="15"/>
  <c r="G2536" i="15"/>
  <c r="G2537" i="15"/>
  <c r="G2538" i="15"/>
  <c r="G2539" i="15"/>
  <c r="G2540" i="15"/>
  <c r="G2541" i="15"/>
  <c r="G2542" i="15"/>
  <c r="G2543" i="15"/>
  <c r="G2544" i="15"/>
  <c r="G2545" i="15"/>
  <c r="G2546" i="15"/>
  <c r="G2547" i="15"/>
  <c r="G2548" i="15"/>
  <c r="G2549" i="15"/>
  <c r="G2550" i="15"/>
  <c r="G2551" i="15"/>
  <c r="G2552" i="15"/>
  <c r="G2553" i="15"/>
  <c r="G2554" i="15"/>
  <c r="G2555" i="15"/>
  <c r="G2556" i="15"/>
  <c r="G2557" i="15"/>
  <c r="G2558" i="15"/>
  <c r="G2559" i="15"/>
  <c r="G2560" i="15"/>
  <c r="G2561" i="15"/>
  <c r="G2562" i="15"/>
  <c r="G2563" i="15"/>
  <c r="G2564" i="15"/>
  <c r="G2565" i="15"/>
  <c r="G2566" i="15"/>
  <c r="G2567" i="15"/>
  <c r="G2568" i="15"/>
  <c r="G2569" i="15"/>
  <c r="G2570" i="15"/>
  <c r="G2571" i="15"/>
  <c r="G2572" i="15"/>
  <c r="G2573" i="15"/>
  <c r="G2574" i="15"/>
  <c r="G2575" i="15"/>
  <c r="G2576" i="15"/>
  <c r="G2577" i="15"/>
  <c r="G2578" i="15"/>
  <c r="G2579" i="15"/>
  <c r="G2580" i="15"/>
  <c r="G2581" i="15"/>
  <c r="G2582" i="15"/>
  <c r="G2583" i="15"/>
  <c r="G2584" i="15"/>
  <c r="G2585" i="15"/>
  <c r="G2586" i="15"/>
  <c r="G2587" i="15"/>
  <c r="G2588" i="15"/>
  <c r="G2589" i="15"/>
  <c r="G2590" i="15"/>
  <c r="G2591" i="15"/>
  <c r="G2592" i="15"/>
  <c r="G2593" i="15"/>
  <c r="G2594" i="15"/>
  <c r="G2595" i="15"/>
  <c r="G2596" i="15"/>
  <c r="G2597" i="15"/>
  <c r="G2598" i="15"/>
  <c r="G2599" i="15"/>
  <c r="G2600" i="15"/>
  <c r="G2601" i="15"/>
  <c r="G2602" i="15"/>
  <c r="G2603" i="15"/>
  <c r="G2604" i="15"/>
  <c r="G2605" i="15"/>
  <c r="G2606" i="15"/>
  <c r="G2607" i="15"/>
  <c r="G2608" i="15"/>
  <c r="G2609" i="15"/>
  <c r="G2610" i="15"/>
  <c r="G2611" i="15"/>
  <c r="G2612" i="15"/>
  <c r="G2613" i="15"/>
  <c r="G2614" i="15"/>
  <c r="G2615" i="15"/>
  <c r="G2616" i="15"/>
  <c r="G2617" i="15"/>
  <c r="G2618" i="15"/>
  <c r="G2619" i="15"/>
  <c r="G2620" i="15"/>
  <c r="G2621" i="15"/>
  <c r="G2622" i="15"/>
  <c r="G2623" i="15"/>
  <c r="G2624" i="15"/>
  <c r="G2625" i="15"/>
  <c r="G2626" i="15"/>
  <c r="G2627" i="15"/>
  <c r="G2628" i="15"/>
  <c r="G2629" i="15"/>
  <c r="G2630" i="15"/>
  <c r="G2631" i="15"/>
  <c r="G2632" i="15"/>
  <c r="G2633" i="15"/>
  <c r="G2634" i="15"/>
  <c r="G2635" i="15"/>
  <c r="G2636" i="15"/>
  <c r="G2637" i="15"/>
  <c r="G2638" i="15"/>
  <c r="G2639" i="15"/>
  <c r="G2640" i="15"/>
  <c r="G2641" i="15"/>
  <c r="G2642" i="15"/>
  <c r="G2643" i="15"/>
  <c r="G2644" i="15"/>
  <c r="G2645" i="15"/>
  <c r="G2646" i="15"/>
  <c r="G2647" i="15"/>
  <c r="G2648" i="15"/>
  <c r="G2649" i="15"/>
  <c r="G2650" i="15"/>
  <c r="G2651" i="15"/>
  <c r="G2652" i="15"/>
  <c r="G2653" i="15"/>
  <c r="G2654" i="15"/>
  <c r="G2655" i="15"/>
  <c r="G2656" i="15"/>
  <c r="G2657" i="15"/>
  <c r="G2658" i="15"/>
  <c r="G2659" i="15"/>
  <c r="G2660" i="15"/>
  <c r="G2661" i="15"/>
  <c r="G2662" i="15"/>
  <c r="G2663" i="15"/>
  <c r="G2664" i="15"/>
  <c r="G2665" i="15"/>
  <c r="G2666" i="15"/>
  <c r="G2667" i="15"/>
  <c r="G2668" i="15"/>
  <c r="G2669" i="15"/>
  <c r="G2670" i="15"/>
  <c r="G2671" i="15"/>
  <c r="G2672" i="15"/>
  <c r="G2673" i="15"/>
  <c r="G2674" i="15"/>
  <c r="G2675" i="15"/>
  <c r="G2676" i="15"/>
  <c r="G2677" i="15"/>
  <c r="G2678" i="15"/>
  <c r="G2679" i="15"/>
  <c r="G2680" i="15"/>
  <c r="G2681" i="15"/>
  <c r="G2682" i="15"/>
  <c r="G2683" i="15"/>
  <c r="G2684" i="15"/>
  <c r="G2685" i="15"/>
  <c r="G2686" i="15"/>
  <c r="G2687" i="15"/>
  <c r="G2688" i="15"/>
  <c r="G2689" i="15"/>
  <c r="G2690" i="15"/>
  <c r="G2691" i="15"/>
  <c r="G2692" i="15"/>
  <c r="G2693" i="15"/>
  <c r="G2694" i="15"/>
  <c r="G2695" i="15"/>
  <c r="G2696" i="15"/>
  <c r="G2697" i="15"/>
  <c r="G2698" i="15"/>
  <c r="G2699" i="15"/>
  <c r="G2700" i="15"/>
  <c r="G2701" i="15"/>
  <c r="G2702" i="15"/>
  <c r="G2703" i="15"/>
  <c r="G2704" i="15"/>
  <c r="G2705" i="15"/>
  <c r="G2706" i="15"/>
  <c r="G2707" i="15"/>
  <c r="G2708" i="15"/>
  <c r="G2709" i="15"/>
  <c r="G2710" i="15"/>
  <c r="G2711" i="15"/>
  <c r="G2712" i="15"/>
  <c r="G2713" i="15"/>
  <c r="G2714" i="15"/>
  <c r="G2715" i="15"/>
  <c r="G2716" i="15"/>
  <c r="G2717" i="15"/>
  <c r="G2718" i="15"/>
  <c r="G2719" i="15"/>
  <c r="G2720" i="15"/>
  <c r="G2721" i="15"/>
  <c r="G2722" i="15"/>
  <c r="G2723" i="15"/>
  <c r="G2724" i="15"/>
  <c r="G2725" i="15"/>
  <c r="G2726" i="15"/>
  <c r="G2727" i="15"/>
  <c r="G2728" i="15"/>
  <c r="G2729" i="15"/>
  <c r="G2730" i="15"/>
  <c r="G2731" i="15"/>
  <c r="G2732" i="15"/>
  <c r="G2733" i="15"/>
  <c r="G2734" i="15"/>
  <c r="G2735" i="15"/>
  <c r="G2736" i="15"/>
  <c r="G2737" i="15"/>
  <c r="G2738" i="15"/>
  <c r="G2739" i="15"/>
  <c r="G2740" i="15"/>
  <c r="G2741" i="15"/>
  <c r="G2742" i="15"/>
  <c r="G2743" i="15"/>
  <c r="G2744" i="15"/>
  <c r="G2745" i="15"/>
  <c r="G2746" i="15"/>
  <c r="G2747" i="15"/>
  <c r="G2748" i="15"/>
  <c r="G2749" i="15"/>
  <c r="G2750" i="15"/>
  <c r="G2751" i="15"/>
  <c r="G2752" i="15"/>
  <c r="G2753" i="15"/>
  <c r="G2754" i="15"/>
  <c r="G2755" i="15"/>
  <c r="G2756" i="15"/>
  <c r="G2757" i="15"/>
  <c r="G2758" i="15"/>
  <c r="G2759" i="15"/>
  <c r="G2760" i="15"/>
  <c r="G2761" i="15"/>
  <c r="G2762" i="15"/>
  <c r="G2763" i="15"/>
  <c r="G2764" i="15"/>
  <c r="G2765" i="15"/>
  <c r="G2766" i="15"/>
  <c r="G2767" i="15"/>
  <c r="G2768" i="15"/>
  <c r="G2769" i="15"/>
  <c r="G2770" i="15"/>
  <c r="G2771" i="15"/>
  <c r="G2772" i="15"/>
  <c r="G2773" i="15"/>
  <c r="G2774" i="15"/>
  <c r="G2775" i="15"/>
  <c r="G2776" i="15"/>
  <c r="G2777" i="15"/>
  <c r="G2778" i="15"/>
  <c r="G2779" i="15"/>
  <c r="G2780" i="15"/>
  <c r="G2781" i="15"/>
  <c r="G2782" i="15"/>
  <c r="G2783" i="15"/>
  <c r="G2784" i="15"/>
  <c r="G2785" i="15"/>
  <c r="G2786" i="15"/>
  <c r="G2787" i="15"/>
  <c r="G2788" i="15"/>
  <c r="G2789" i="15"/>
  <c r="G2790" i="15"/>
  <c r="G2791" i="15"/>
  <c r="G2792" i="15"/>
  <c r="G2793" i="15"/>
  <c r="G2794" i="15"/>
  <c r="G2795" i="15"/>
  <c r="G2796" i="15"/>
  <c r="G2797" i="15"/>
  <c r="G2798" i="15"/>
  <c r="G2799" i="15"/>
  <c r="G2800" i="15"/>
  <c r="G2801" i="15"/>
  <c r="G2802" i="15"/>
  <c r="G2803" i="15"/>
  <c r="G2804" i="15"/>
  <c r="G2805" i="15"/>
  <c r="G2806" i="15"/>
  <c r="G2807" i="15"/>
  <c r="G2808" i="15"/>
  <c r="G2809" i="15"/>
  <c r="G2810" i="15"/>
  <c r="G2811" i="15"/>
  <c r="G2812" i="15"/>
  <c r="G2813" i="15"/>
  <c r="G2814" i="15"/>
  <c r="G2815" i="15"/>
  <c r="G2816" i="15"/>
  <c r="G2817" i="15"/>
  <c r="G2818" i="15"/>
  <c r="G2819" i="15"/>
  <c r="G2820" i="15"/>
  <c r="G2821" i="15"/>
  <c r="G2822" i="15"/>
  <c r="G2823" i="15"/>
  <c r="G2824" i="15"/>
  <c r="G2825" i="15"/>
  <c r="G2826" i="15"/>
  <c r="G2827" i="15"/>
  <c r="G2828" i="15"/>
  <c r="G2829" i="15"/>
  <c r="G2830" i="15"/>
  <c r="G2831" i="15"/>
  <c r="G2832" i="15"/>
  <c r="G2833" i="15"/>
  <c r="G2834" i="15"/>
  <c r="G2835" i="15"/>
  <c r="G2836" i="15"/>
  <c r="G2837" i="15"/>
  <c r="G2838" i="15"/>
  <c r="G2839" i="15"/>
  <c r="G2840" i="15"/>
  <c r="G2841" i="15"/>
  <c r="G2842" i="15"/>
  <c r="G2843" i="15"/>
  <c r="G2844" i="15"/>
  <c r="G2845" i="15"/>
  <c r="G2846" i="15"/>
  <c r="G2847" i="15"/>
  <c r="G2848" i="15"/>
  <c r="G2849" i="15"/>
  <c r="G2850" i="15"/>
  <c r="G2851" i="15"/>
  <c r="G2852" i="15"/>
  <c r="G2853" i="15"/>
  <c r="G2854" i="15"/>
  <c r="G2855" i="15"/>
  <c r="G2856" i="15"/>
  <c r="G2857" i="15"/>
  <c r="G2858" i="15"/>
  <c r="G2859" i="15"/>
  <c r="G2860" i="15"/>
  <c r="G2861" i="15"/>
  <c r="G2862" i="15"/>
  <c r="G2863" i="15"/>
  <c r="G2864" i="15"/>
  <c r="G2865" i="15"/>
  <c r="G2866" i="15"/>
  <c r="G2867" i="15"/>
  <c r="G2868" i="15"/>
  <c r="G2869" i="15"/>
  <c r="G2870" i="15"/>
  <c r="G2871" i="15"/>
  <c r="G2872" i="15"/>
  <c r="G2873" i="15"/>
  <c r="G2874" i="15"/>
  <c r="G2875" i="15"/>
  <c r="G2876" i="15"/>
  <c r="G2877" i="15"/>
  <c r="G2878" i="15"/>
  <c r="G2879" i="15"/>
  <c r="G2880" i="15"/>
  <c r="G2881" i="15"/>
  <c r="G2882" i="15"/>
  <c r="G2883" i="15"/>
  <c r="G2884" i="15"/>
  <c r="G2885" i="15"/>
  <c r="G2886" i="15"/>
  <c r="G2887" i="15"/>
  <c r="G2888" i="15"/>
  <c r="G2889" i="15"/>
  <c r="G2890" i="15"/>
  <c r="G2891" i="15"/>
  <c r="G2892" i="15"/>
  <c r="G2893" i="15"/>
  <c r="G2894" i="15"/>
  <c r="G2895" i="15"/>
  <c r="G2896" i="15"/>
  <c r="G2897" i="15"/>
  <c r="G2898" i="15"/>
  <c r="G2899" i="15"/>
  <c r="G2900" i="15"/>
  <c r="G2901" i="15"/>
  <c r="G2902" i="15"/>
  <c r="G2903" i="15"/>
  <c r="G2904" i="15"/>
  <c r="G2905" i="15"/>
  <c r="G2906" i="15"/>
  <c r="G2907" i="15"/>
  <c r="G2908" i="15"/>
  <c r="G2909" i="15"/>
  <c r="G2910" i="15"/>
  <c r="G2911" i="15"/>
  <c r="G2912" i="15"/>
  <c r="G2913" i="15"/>
  <c r="G2914" i="15"/>
  <c r="G2915" i="15"/>
  <c r="G2916" i="15"/>
  <c r="G2917" i="15"/>
  <c r="G2918" i="15"/>
  <c r="G2919" i="15"/>
  <c r="G2920" i="15"/>
  <c r="G2921" i="15"/>
  <c r="G2922" i="15"/>
  <c r="G2923" i="15"/>
  <c r="G2924" i="15"/>
  <c r="G2925" i="15"/>
  <c r="G2926" i="15"/>
  <c r="G2927" i="15"/>
  <c r="G2928" i="15"/>
  <c r="G2929" i="15"/>
  <c r="G2930" i="15"/>
  <c r="G2931" i="15"/>
  <c r="G2932" i="15"/>
  <c r="G2933" i="15"/>
  <c r="G2934" i="15"/>
  <c r="G2935" i="15"/>
  <c r="G2936" i="15"/>
  <c r="G2937" i="15"/>
  <c r="G2938" i="15"/>
  <c r="G2939" i="15"/>
  <c r="G2940" i="15"/>
  <c r="G2941" i="15"/>
  <c r="G2942" i="15"/>
  <c r="G2943" i="15"/>
  <c r="G2944" i="15"/>
  <c r="G2945" i="15"/>
  <c r="G2946" i="15"/>
  <c r="G2947" i="15"/>
  <c r="G2948" i="15"/>
  <c r="G2949" i="15"/>
  <c r="G2950" i="15"/>
  <c r="G2951" i="15"/>
  <c r="G2952" i="15"/>
  <c r="G2953" i="15"/>
  <c r="G2954" i="15"/>
  <c r="G2955" i="15"/>
  <c r="G2956" i="15"/>
  <c r="G2957" i="15"/>
  <c r="G2958" i="15"/>
  <c r="G2959" i="15"/>
  <c r="G2960" i="15"/>
  <c r="G2961" i="15"/>
  <c r="G2962" i="15"/>
  <c r="G2963" i="15"/>
  <c r="G2964" i="15"/>
  <c r="G2965" i="15"/>
  <c r="G2966" i="15"/>
  <c r="G2967" i="15"/>
  <c r="G2968" i="15"/>
  <c r="G2969" i="15"/>
  <c r="G2970" i="15"/>
  <c r="G2971" i="15"/>
  <c r="G2972" i="15"/>
  <c r="G2973" i="15"/>
  <c r="G2974" i="15"/>
  <c r="G2975" i="15"/>
  <c r="G2976" i="15"/>
  <c r="G2977" i="15"/>
  <c r="G2978" i="15"/>
  <c r="G2979" i="15"/>
  <c r="G2980" i="15"/>
  <c r="G2981" i="15"/>
  <c r="G2982" i="15"/>
  <c r="G2983" i="15"/>
  <c r="G2984" i="15"/>
  <c r="G2985" i="15"/>
  <c r="G2986" i="15"/>
  <c r="G2987" i="15"/>
  <c r="G2988" i="15"/>
  <c r="G2989" i="15"/>
  <c r="G2990" i="15"/>
  <c r="G2991" i="15"/>
  <c r="G2992" i="15"/>
  <c r="G2993" i="15"/>
  <c r="G2994" i="15"/>
  <c r="G2995" i="15"/>
  <c r="G2996" i="15"/>
  <c r="G2997" i="15"/>
  <c r="G2998" i="15"/>
  <c r="G2999" i="15"/>
  <c r="G3000" i="15"/>
  <c r="G3001" i="15"/>
  <c r="G3002" i="15"/>
  <c r="G3003" i="15"/>
  <c r="G3004" i="15"/>
  <c r="G3005" i="15"/>
  <c r="G3006" i="15"/>
  <c r="G3007" i="15"/>
  <c r="G3008" i="15"/>
  <c r="G3009" i="15"/>
  <c r="G3010" i="15"/>
  <c r="G3011" i="15"/>
  <c r="G3012" i="15"/>
  <c r="G3013" i="15"/>
  <c r="G3014" i="15"/>
  <c r="G3015" i="15"/>
  <c r="G3016" i="15"/>
  <c r="G3017" i="15"/>
  <c r="G3018" i="15"/>
  <c r="G3019" i="15"/>
  <c r="G3020" i="15"/>
  <c r="G3021" i="15"/>
  <c r="G3022" i="15"/>
  <c r="G3023" i="15"/>
  <c r="G3024" i="15"/>
  <c r="G3025" i="15"/>
  <c r="G3026" i="15"/>
  <c r="G3027" i="15"/>
  <c r="G3028" i="15"/>
  <c r="G3029" i="15"/>
  <c r="G3030" i="15"/>
  <c r="G3031" i="15"/>
  <c r="G3032" i="15"/>
  <c r="G3033" i="15"/>
  <c r="G3034" i="15"/>
  <c r="G3035" i="15"/>
  <c r="G3036" i="15"/>
  <c r="G3037" i="15"/>
  <c r="G3038" i="15"/>
  <c r="G3039" i="15"/>
  <c r="G3040" i="15"/>
  <c r="G3041" i="15"/>
  <c r="G3042" i="15"/>
  <c r="G3043" i="15"/>
  <c r="G3044" i="15"/>
  <c r="G3045" i="15"/>
  <c r="G3046" i="15"/>
  <c r="G3047" i="15"/>
  <c r="G3048" i="15"/>
  <c r="G3049" i="15"/>
  <c r="G3050" i="15"/>
  <c r="G3051" i="15"/>
  <c r="G3052" i="15"/>
  <c r="G3053" i="15"/>
  <c r="G3054" i="15"/>
  <c r="G3055" i="15"/>
  <c r="G3056" i="15"/>
  <c r="G3057" i="15"/>
  <c r="G3058" i="15"/>
  <c r="G3059" i="15"/>
  <c r="G3060" i="15"/>
  <c r="G3061" i="15"/>
  <c r="G3062" i="15"/>
  <c r="G3063" i="15"/>
  <c r="G3064" i="15"/>
  <c r="G3065" i="15"/>
  <c r="G3066" i="15"/>
  <c r="G3067" i="15"/>
  <c r="G3068" i="15"/>
  <c r="G3069" i="15"/>
  <c r="G3070" i="15"/>
  <c r="G3071" i="15"/>
  <c r="G3072" i="15"/>
  <c r="G3073" i="15"/>
  <c r="G3074" i="15"/>
  <c r="G3075" i="15"/>
  <c r="G3076" i="15"/>
  <c r="G3077" i="15"/>
  <c r="G3078" i="15"/>
  <c r="G3079" i="15"/>
  <c r="G3080" i="15"/>
  <c r="G3081" i="15"/>
  <c r="G3082" i="15"/>
  <c r="G3083" i="15"/>
  <c r="G3084" i="15"/>
  <c r="G3085" i="15"/>
  <c r="G3086" i="15"/>
  <c r="G3087" i="15"/>
  <c r="G3088" i="15"/>
  <c r="G3089" i="15"/>
  <c r="G3090" i="15"/>
  <c r="G3091" i="15"/>
  <c r="G3092" i="15"/>
  <c r="G3093" i="15"/>
  <c r="G3094" i="15"/>
  <c r="G3095" i="15"/>
  <c r="G3096" i="15"/>
  <c r="G3097" i="15"/>
  <c r="G3098" i="15"/>
  <c r="G3099" i="15"/>
  <c r="G3100" i="15"/>
  <c r="G3101" i="15"/>
  <c r="G3102" i="15"/>
  <c r="G3103" i="15"/>
  <c r="G3104" i="15"/>
  <c r="G3105" i="15"/>
  <c r="G3106" i="15"/>
  <c r="G3107" i="15"/>
  <c r="G3108" i="15"/>
  <c r="G3109" i="15"/>
  <c r="G3110" i="15"/>
  <c r="G3111" i="15"/>
  <c r="G3112" i="15"/>
  <c r="G3113" i="15"/>
  <c r="G3114" i="15"/>
  <c r="G3115" i="15"/>
  <c r="G3116" i="15"/>
  <c r="G3117" i="15"/>
  <c r="G3118" i="15"/>
  <c r="G3119" i="15"/>
  <c r="G3120" i="15"/>
  <c r="G3121" i="15"/>
  <c r="G3122" i="15"/>
  <c r="G3123" i="15"/>
  <c r="G3124" i="15"/>
  <c r="G3125" i="15"/>
  <c r="G3126" i="15"/>
  <c r="G3127" i="15"/>
  <c r="G3128" i="15"/>
  <c r="G3129" i="15"/>
  <c r="G3130" i="15"/>
  <c r="G3131" i="15"/>
  <c r="G3132" i="15"/>
  <c r="G3133" i="15"/>
  <c r="G3134" i="15"/>
  <c r="G3135" i="15"/>
  <c r="G3136" i="15"/>
  <c r="G3137" i="15"/>
  <c r="G3138" i="15"/>
  <c r="G3139" i="15"/>
  <c r="G3140" i="15"/>
  <c r="G3141" i="15"/>
  <c r="G3142" i="15"/>
  <c r="G3143" i="15"/>
  <c r="G3144" i="15"/>
  <c r="G3145" i="15"/>
  <c r="G3146" i="15"/>
  <c r="G3147" i="15"/>
  <c r="G3148" i="15"/>
  <c r="G3149" i="15"/>
  <c r="G3150" i="15"/>
  <c r="G3151" i="15"/>
  <c r="G3152" i="15"/>
  <c r="G3153" i="15"/>
  <c r="G3154" i="15"/>
  <c r="G3155" i="15"/>
  <c r="G3156" i="15"/>
  <c r="G3157" i="15"/>
  <c r="G3158" i="15"/>
  <c r="G3159" i="15"/>
  <c r="G3160" i="15"/>
  <c r="G3161" i="15"/>
  <c r="G3162" i="15"/>
  <c r="G3163" i="15"/>
  <c r="G3164" i="15"/>
  <c r="G3165" i="15"/>
  <c r="G3166" i="15"/>
  <c r="G3167" i="15"/>
  <c r="G3168" i="15"/>
  <c r="G3169" i="15"/>
  <c r="G3170" i="15"/>
  <c r="G3171" i="15"/>
  <c r="G3172" i="15"/>
  <c r="G3173" i="15"/>
  <c r="G3174" i="15"/>
  <c r="G3175" i="15"/>
  <c r="G3176" i="15"/>
  <c r="G3177" i="15"/>
  <c r="G3178" i="15"/>
  <c r="G3179" i="15"/>
  <c r="G3180" i="15"/>
  <c r="G3181" i="15"/>
  <c r="G3182" i="15"/>
  <c r="G3183" i="15"/>
  <c r="G3184" i="15"/>
  <c r="G3185" i="15"/>
  <c r="G3186" i="15"/>
  <c r="G3187" i="15"/>
  <c r="G3188" i="15"/>
  <c r="G3189" i="15"/>
  <c r="G3190" i="15"/>
  <c r="G3191" i="15"/>
  <c r="G3192" i="15"/>
  <c r="G3193" i="15"/>
  <c r="G3194" i="15"/>
  <c r="G3195" i="15"/>
  <c r="G3196" i="15"/>
  <c r="G3197" i="15"/>
  <c r="G3198" i="15"/>
  <c r="G3199" i="15"/>
  <c r="G3200" i="15"/>
  <c r="G3201" i="15"/>
  <c r="G3202" i="15"/>
  <c r="G3203" i="15"/>
  <c r="G3204" i="15"/>
  <c r="G3205" i="15"/>
  <c r="G3206" i="15"/>
  <c r="G3207" i="15"/>
  <c r="G3208" i="15"/>
  <c r="G3209" i="15"/>
  <c r="G3210" i="15"/>
  <c r="G3211" i="15"/>
  <c r="G3212" i="15"/>
  <c r="G3213" i="15"/>
  <c r="G3214" i="15"/>
  <c r="G3215" i="15"/>
  <c r="G3216" i="15"/>
  <c r="G3217" i="15"/>
  <c r="G3218" i="15"/>
  <c r="G3219" i="15"/>
  <c r="G3220" i="15"/>
  <c r="G3221" i="15"/>
  <c r="G3222" i="15"/>
  <c r="G3223" i="15"/>
  <c r="G3224" i="15"/>
  <c r="G3225" i="15"/>
  <c r="G3226" i="15"/>
  <c r="G3227" i="15"/>
  <c r="G3228" i="15"/>
  <c r="G3229" i="15"/>
  <c r="G3230" i="15"/>
  <c r="G3231" i="15"/>
  <c r="G3232" i="15"/>
  <c r="G3233" i="15"/>
  <c r="G3234" i="15"/>
  <c r="G3235" i="15"/>
  <c r="G3236" i="15"/>
  <c r="G3237" i="15"/>
  <c r="G3238" i="15"/>
  <c r="G3239" i="15"/>
  <c r="G3240" i="15"/>
  <c r="G3241" i="15"/>
  <c r="G3242" i="15"/>
  <c r="G3243" i="15"/>
  <c r="G3244" i="15"/>
  <c r="G3245" i="15"/>
  <c r="G3246" i="15"/>
  <c r="G3247" i="15"/>
  <c r="G3248" i="15"/>
  <c r="G3249" i="15"/>
  <c r="G3250" i="15"/>
  <c r="G3251" i="15"/>
  <c r="G3252" i="15"/>
  <c r="G3253" i="15"/>
  <c r="G3254" i="15"/>
  <c r="G3255" i="15"/>
  <c r="G3256" i="15"/>
  <c r="G3257" i="15"/>
  <c r="G3258" i="15"/>
  <c r="G3259" i="15"/>
  <c r="G3260" i="15"/>
  <c r="G3261" i="15"/>
  <c r="G3262" i="15"/>
  <c r="G3263" i="15"/>
  <c r="G3264" i="15"/>
  <c r="G3265" i="15"/>
  <c r="G3266" i="15"/>
  <c r="G3267" i="15"/>
  <c r="G3268" i="15"/>
  <c r="G3269" i="15"/>
  <c r="G3270" i="15"/>
  <c r="G3271" i="15"/>
  <c r="G3272" i="15"/>
  <c r="G3273" i="15"/>
  <c r="G3274" i="15"/>
  <c r="G3275" i="15"/>
  <c r="G3276" i="15"/>
  <c r="G3277" i="15"/>
  <c r="G3278" i="15"/>
  <c r="G3279" i="15"/>
  <c r="G3280" i="15"/>
  <c r="G3281" i="15"/>
  <c r="G3282" i="15"/>
  <c r="G3283" i="15"/>
  <c r="G3284" i="15"/>
  <c r="G3285" i="15"/>
  <c r="G3286" i="15"/>
  <c r="G3287" i="15"/>
  <c r="G3288" i="15"/>
  <c r="G3289" i="15"/>
  <c r="G3290" i="15"/>
  <c r="G3291" i="15"/>
  <c r="G3292" i="15"/>
  <c r="G3293" i="15"/>
  <c r="G3294" i="15"/>
  <c r="G3295" i="15"/>
  <c r="G3296" i="15"/>
  <c r="G3297" i="15"/>
  <c r="G3298" i="15"/>
  <c r="G3299" i="15"/>
  <c r="G3300" i="15"/>
  <c r="G3301" i="15"/>
  <c r="G3302" i="15"/>
  <c r="G3303" i="15"/>
  <c r="G3304" i="15"/>
  <c r="G3305" i="15"/>
  <c r="G3306" i="15"/>
  <c r="G3307" i="15"/>
  <c r="G3308" i="15"/>
  <c r="G3309" i="15"/>
  <c r="G3310" i="15"/>
  <c r="G3311" i="15"/>
  <c r="G3312" i="15"/>
  <c r="G3313" i="15"/>
  <c r="G3314" i="15"/>
  <c r="G3315" i="15"/>
  <c r="G3316" i="15"/>
  <c r="G3317" i="15"/>
  <c r="G3318" i="15"/>
  <c r="G3319" i="15"/>
  <c r="G3320" i="15"/>
  <c r="G3321" i="15"/>
  <c r="G3322" i="15"/>
  <c r="G3323" i="15"/>
  <c r="G3324" i="15"/>
  <c r="G3325" i="15"/>
  <c r="G3326" i="15"/>
  <c r="G3327" i="15"/>
  <c r="G3328" i="15"/>
  <c r="G3329" i="15"/>
  <c r="G3330" i="15"/>
  <c r="G3331" i="15"/>
  <c r="G3332" i="15"/>
  <c r="G3333" i="15"/>
  <c r="G3334" i="15"/>
  <c r="G3335" i="15"/>
  <c r="G3336" i="15"/>
  <c r="G3337" i="15"/>
  <c r="G3338" i="15"/>
  <c r="G3339" i="15"/>
  <c r="G3340" i="15"/>
  <c r="G3341" i="15"/>
  <c r="G3342" i="15"/>
  <c r="G3343" i="15"/>
  <c r="G3344" i="15"/>
  <c r="G3345" i="15"/>
  <c r="G3346" i="15"/>
  <c r="G3347" i="15"/>
  <c r="G3348" i="15"/>
  <c r="G3349" i="15"/>
  <c r="G3350" i="15"/>
  <c r="G3351" i="15"/>
  <c r="G3352" i="15"/>
  <c r="G3353" i="15"/>
  <c r="G3354" i="15"/>
  <c r="G3355" i="15"/>
  <c r="G3356" i="15"/>
  <c r="G3357" i="15"/>
  <c r="G3358" i="15"/>
  <c r="G3359" i="15"/>
  <c r="G3360" i="15"/>
  <c r="G3361" i="15"/>
  <c r="G3362" i="15"/>
  <c r="G3363" i="15"/>
  <c r="G3364" i="15"/>
  <c r="G3365" i="15"/>
  <c r="G3366" i="15"/>
  <c r="G3367" i="15"/>
  <c r="G3368" i="15"/>
  <c r="G3369" i="15"/>
  <c r="G3370" i="15"/>
  <c r="G3371" i="15"/>
  <c r="G3372" i="15"/>
  <c r="G3373" i="15"/>
  <c r="G3374" i="15"/>
  <c r="G3375" i="15"/>
  <c r="G3376" i="15"/>
  <c r="G3377" i="15"/>
  <c r="G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E401" i="15"/>
  <c r="E402" i="15"/>
  <c r="E403" i="15"/>
  <c r="E404" i="15"/>
  <c r="E405" i="15"/>
  <c r="E406" i="15"/>
  <c r="E407" i="15"/>
  <c r="E408" i="15"/>
  <c r="E409" i="15"/>
  <c r="E410" i="15"/>
  <c r="E411" i="15"/>
  <c r="E412" i="15"/>
  <c r="E413" i="15"/>
  <c r="E414" i="15"/>
  <c r="E415" i="15"/>
  <c r="E416" i="15"/>
  <c r="E417" i="15"/>
  <c r="E418" i="15"/>
  <c r="E419" i="15"/>
  <c r="E420" i="15"/>
  <c r="E421" i="15"/>
  <c r="E422" i="15"/>
  <c r="E423" i="15"/>
  <c r="E424" i="15"/>
  <c r="E425" i="15"/>
  <c r="E426" i="15"/>
  <c r="E427" i="15"/>
  <c r="E428" i="15"/>
  <c r="E429" i="15"/>
  <c r="E430" i="15"/>
  <c r="E431" i="15"/>
  <c r="E432" i="15"/>
  <c r="E433" i="15"/>
  <c r="E434" i="15"/>
  <c r="E435" i="15"/>
  <c r="E436" i="15"/>
  <c r="E437" i="15"/>
  <c r="E438" i="15"/>
  <c r="E439" i="15"/>
  <c r="E440" i="15"/>
  <c r="E441" i="15"/>
  <c r="E442" i="15"/>
  <c r="E443" i="15"/>
  <c r="E444" i="15"/>
  <c r="E445" i="15"/>
  <c r="E446" i="15"/>
  <c r="E447" i="15"/>
  <c r="E448" i="15"/>
  <c r="E449" i="15"/>
  <c r="E450" i="15"/>
  <c r="E451" i="15"/>
  <c r="E452" i="15"/>
  <c r="E453" i="15"/>
  <c r="E454" i="15"/>
  <c r="E455" i="15"/>
  <c r="E456" i="15"/>
  <c r="E457" i="15"/>
  <c r="E458" i="15"/>
  <c r="E459" i="15"/>
  <c r="E460" i="15"/>
  <c r="E461" i="15"/>
  <c r="E462" i="15"/>
  <c r="E463" i="15"/>
  <c r="E464" i="15"/>
  <c r="E465" i="15"/>
  <c r="E466" i="15"/>
  <c r="E467" i="15"/>
  <c r="E468" i="15"/>
  <c r="E469" i="15"/>
  <c r="E470" i="15"/>
  <c r="E471" i="15"/>
  <c r="E472" i="15"/>
  <c r="E473" i="15"/>
  <c r="E474" i="15"/>
  <c r="E475" i="15"/>
  <c r="E476" i="15"/>
  <c r="E477" i="15"/>
  <c r="E478" i="15"/>
  <c r="E479" i="15"/>
  <c r="E480" i="15"/>
  <c r="E481" i="15"/>
  <c r="E482" i="15"/>
  <c r="E483" i="15"/>
  <c r="E484" i="15"/>
  <c r="E485" i="15"/>
  <c r="E486" i="15"/>
  <c r="E487" i="15"/>
  <c r="E488" i="15"/>
  <c r="E489" i="15"/>
  <c r="E490" i="15"/>
  <c r="E491" i="15"/>
  <c r="E492" i="15"/>
  <c r="E493" i="15"/>
  <c r="E494" i="15"/>
  <c r="E495" i="15"/>
  <c r="E496" i="15"/>
  <c r="E497" i="15"/>
  <c r="E498" i="15"/>
  <c r="E499" i="15"/>
  <c r="E500" i="15"/>
  <c r="E501" i="15"/>
  <c r="E502" i="15"/>
  <c r="E503" i="15"/>
  <c r="E504" i="15"/>
  <c r="E505" i="15"/>
  <c r="E506" i="15"/>
  <c r="E507" i="15"/>
  <c r="E508" i="15"/>
  <c r="E509" i="15"/>
  <c r="E510" i="15"/>
  <c r="E511" i="15"/>
  <c r="E512" i="15"/>
  <c r="E513" i="15"/>
  <c r="E514" i="15"/>
  <c r="E515" i="15"/>
  <c r="E516" i="15"/>
  <c r="E517" i="15"/>
  <c r="E518" i="15"/>
  <c r="E519" i="15"/>
  <c r="E520" i="15"/>
  <c r="E521" i="15"/>
  <c r="E522" i="15"/>
  <c r="E523" i="15"/>
  <c r="E524" i="15"/>
  <c r="E525" i="15"/>
  <c r="E526" i="15"/>
  <c r="E527" i="15"/>
  <c r="E528" i="15"/>
  <c r="E529" i="15"/>
  <c r="E530" i="15"/>
  <c r="E531" i="15"/>
  <c r="E532" i="15"/>
  <c r="E533" i="15"/>
  <c r="E534" i="15"/>
  <c r="E535" i="15"/>
  <c r="E536" i="15"/>
  <c r="E537" i="15"/>
  <c r="E538" i="15"/>
  <c r="E539" i="15"/>
  <c r="E540" i="15"/>
  <c r="E541" i="15"/>
  <c r="E542" i="15"/>
  <c r="E543" i="15"/>
  <c r="E544" i="15"/>
  <c r="E545" i="15"/>
  <c r="E546" i="15"/>
  <c r="E547" i="15"/>
  <c r="E548" i="15"/>
  <c r="E549" i="15"/>
  <c r="E550" i="15"/>
  <c r="E551" i="15"/>
  <c r="E552" i="15"/>
  <c r="E553" i="15"/>
  <c r="E554" i="15"/>
  <c r="E555" i="15"/>
  <c r="E556" i="15"/>
  <c r="E557" i="15"/>
  <c r="E558" i="15"/>
  <c r="E559" i="15"/>
  <c r="E560" i="15"/>
  <c r="E561" i="15"/>
  <c r="E562" i="15"/>
  <c r="E563" i="15"/>
  <c r="E564" i="15"/>
  <c r="E565" i="15"/>
  <c r="E566" i="15"/>
  <c r="E567" i="15"/>
  <c r="E568" i="15"/>
  <c r="E569" i="15"/>
  <c r="E570" i="15"/>
  <c r="E571" i="15"/>
  <c r="E572" i="15"/>
  <c r="E573" i="15"/>
  <c r="E574" i="15"/>
  <c r="E575" i="15"/>
  <c r="E576" i="15"/>
  <c r="E577" i="15"/>
  <c r="E578" i="15"/>
  <c r="E579" i="15"/>
  <c r="E580" i="15"/>
  <c r="E581" i="15"/>
  <c r="E582" i="15"/>
  <c r="E583" i="15"/>
  <c r="E584" i="15"/>
  <c r="E585" i="15"/>
  <c r="E586" i="15"/>
  <c r="E587" i="15"/>
  <c r="E588" i="15"/>
  <c r="E589" i="15"/>
  <c r="E590" i="15"/>
  <c r="E591" i="15"/>
  <c r="E592" i="15"/>
  <c r="E593" i="15"/>
  <c r="E594" i="15"/>
  <c r="E595" i="15"/>
  <c r="E596" i="15"/>
  <c r="E597" i="15"/>
  <c r="E598" i="15"/>
  <c r="E599" i="15"/>
  <c r="E600" i="15"/>
  <c r="E601" i="15"/>
  <c r="E602" i="15"/>
  <c r="E603" i="15"/>
  <c r="E604" i="15"/>
  <c r="E605" i="15"/>
  <c r="E606" i="15"/>
  <c r="E607" i="15"/>
  <c r="E608" i="15"/>
  <c r="E609" i="15"/>
  <c r="E610" i="15"/>
  <c r="E611" i="15"/>
  <c r="E612" i="15"/>
  <c r="E613" i="15"/>
  <c r="E614" i="15"/>
  <c r="E615" i="15"/>
  <c r="E616" i="15"/>
  <c r="E617" i="15"/>
  <c r="E618" i="15"/>
  <c r="E619" i="15"/>
  <c r="E620" i="15"/>
  <c r="E621" i="15"/>
  <c r="E622" i="15"/>
  <c r="E623" i="15"/>
  <c r="E624" i="15"/>
  <c r="E625" i="15"/>
  <c r="E626" i="15"/>
  <c r="E627" i="15"/>
  <c r="E628" i="15"/>
  <c r="E629" i="15"/>
  <c r="E630" i="15"/>
  <c r="E631" i="15"/>
  <c r="E632" i="15"/>
  <c r="E633" i="15"/>
  <c r="E634" i="15"/>
  <c r="E635" i="15"/>
  <c r="E636" i="15"/>
  <c r="E637" i="15"/>
  <c r="E638" i="15"/>
  <c r="E639" i="15"/>
  <c r="E640" i="15"/>
  <c r="E641" i="15"/>
  <c r="E642" i="15"/>
  <c r="E643" i="15"/>
  <c r="E644" i="15"/>
  <c r="E645" i="15"/>
  <c r="E646" i="15"/>
  <c r="E647" i="15"/>
  <c r="E648" i="15"/>
  <c r="E649" i="15"/>
  <c r="E650" i="15"/>
  <c r="E651" i="15"/>
  <c r="E652" i="15"/>
  <c r="E653" i="15"/>
  <c r="E654" i="15"/>
  <c r="E655" i="15"/>
  <c r="E656" i="15"/>
  <c r="E657" i="15"/>
  <c r="E658" i="15"/>
  <c r="E659" i="15"/>
  <c r="E660" i="15"/>
  <c r="E661" i="15"/>
  <c r="E662" i="15"/>
  <c r="E663" i="15"/>
  <c r="E664" i="15"/>
  <c r="E665" i="15"/>
  <c r="E666" i="15"/>
  <c r="E667" i="15"/>
  <c r="E668" i="15"/>
  <c r="E669" i="15"/>
  <c r="E670" i="15"/>
  <c r="E671" i="15"/>
  <c r="E672" i="15"/>
  <c r="E673" i="15"/>
  <c r="E674" i="15"/>
  <c r="E675" i="15"/>
  <c r="E676" i="15"/>
  <c r="E677" i="15"/>
  <c r="E678" i="15"/>
  <c r="E679" i="15"/>
  <c r="E680" i="15"/>
  <c r="E681" i="15"/>
  <c r="E682" i="15"/>
  <c r="E683" i="15"/>
  <c r="E684" i="15"/>
  <c r="E685" i="15"/>
  <c r="E686" i="15"/>
  <c r="E687" i="15"/>
  <c r="E688" i="15"/>
  <c r="E689" i="15"/>
  <c r="E690" i="15"/>
  <c r="E691" i="15"/>
  <c r="E692" i="15"/>
  <c r="E693" i="15"/>
  <c r="E694" i="15"/>
  <c r="E695" i="15"/>
  <c r="E696" i="15"/>
  <c r="E697" i="15"/>
  <c r="E698" i="15"/>
  <c r="E699" i="15"/>
  <c r="E700" i="15"/>
  <c r="E701" i="15"/>
  <c r="E702" i="15"/>
  <c r="E703" i="15"/>
  <c r="E704" i="15"/>
  <c r="E705" i="15"/>
  <c r="E706" i="15"/>
  <c r="E707" i="15"/>
  <c r="E708" i="15"/>
  <c r="E709" i="15"/>
  <c r="E710" i="15"/>
  <c r="E711" i="15"/>
  <c r="E712" i="15"/>
  <c r="E713" i="15"/>
  <c r="E714" i="15"/>
  <c r="E715" i="15"/>
  <c r="E716" i="15"/>
  <c r="E717" i="15"/>
  <c r="E718" i="15"/>
  <c r="E719" i="15"/>
  <c r="E720" i="15"/>
  <c r="E721" i="15"/>
  <c r="E722" i="15"/>
  <c r="E723" i="15"/>
  <c r="E724" i="15"/>
  <c r="E725" i="15"/>
  <c r="E726" i="15"/>
  <c r="E727" i="15"/>
  <c r="E728" i="15"/>
  <c r="E729" i="15"/>
  <c r="E730" i="15"/>
  <c r="E731" i="15"/>
  <c r="E732" i="15"/>
  <c r="E733" i="15"/>
  <c r="E734" i="15"/>
  <c r="E735" i="15"/>
  <c r="E736" i="15"/>
  <c r="E737" i="15"/>
  <c r="E738" i="15"/>
  <c r="E739" i="15"/>
  <c r="E740" i="15"/>
  <c r="E741" i="15"/>
  <c r="E742" i="15"/>
  <c r="E743" i="15"/>
  <c r="E744" i="15"/>
  <c r="E745" i="15"/>
  <c r="E746" i="15"/>
  <c r="E747" i="15"/>
  <c r="E748" i="15"/>
  <c r="E749" i="15"/>
  <c r="E750" i="15"/>
  <c r="E751" i="15"/>
  <c r="E752" i="15"/>
  <c r="E753" i="15"/>
  <c r="E754" i="15"/>
  <c r="E755" i="15"/>
  <c r="E756" i="15"/>
  <c r="E757" i="15"/>
  <c r="E758" i="15"/>
  <c r="E759" i="15"/>
  <c r="E760" i="15"/>
  <c r="E761" i="15"/>
  <c r="E762" i="15"/>
  <c r="E763" i="15"/>
  <c r="E764" i="15"/>
  <c r="E765" i="15"/>
  <c r="E766" i="15"/>
  <c r="E767" i="15"/>
  <c r="E768" i="15"/>
  <c r="E769" i="15"/>
  <c r="E770" i="15"/>
  <c r="E771" i="15"/>
  <c r="E772" i="15"/>
  <c r="E773" i="15"/>
  <c r="E774" i="15"/>
  <c r="E775" i="15"/>
  <c r="E776" i="15"/>
  <c r="E777" i="15"/>
  <c r="E778" i="15"/>
  <c r="E779" i="15"/>
  <c r="E780" i="15"/>
  <c r="E781" i="15"/>
  <c r="E782" i="15"/>
  <c r="E783" i="15"/>
  <c r="E784" i="15"/>
  <c r="E785" i="15"/>
  <c r="E786" i="15"/>
  <c r="E787" i="15"/>
  <c r="E788" i="15"/>
  <c r="E789" i="15"/>
  <c r="E790" i="15"/>
  <c r="E791" i="15"/>
  <c r="E792" i="15"/>
  <c r="E793" i="15"/>
  <c r="E794" i="15"/>
  <c r="E795" i="15"/>
  <c r="E796" i="15"/>
  <c r="E797" i="15"/>
  <c r="E798" i="15"/>
  <c r="E799" i="15"/>
  <c r="E800" i="15"/>
  <c r="E801" i="15"/>
  <c r="E802" i="15"/>
  <c r="E803" i="15"/>
  <c r="E804" i="15"/>
  <c r="E805" i="15"/>
  <c r="E806" i="15"/>
  <c r="E807" i="15"/>
  <c r="E808" i="15"/>
  <c r="E809" i="15"/>
  <c r="E810" i="15"/>
  <c r="E811" i="15"/>
  <c r="E812" i="15"/>
  <c r="E813" i="15"/>
  <c r="E814" i="15"/>
  <c r="E815" i="15"/>
  <c r="E816" i="15"/>
  <c r="E817" i="15"/>
  <c r="E818" i="15"/>
  <c r="E819" i="15"/>
  <c r="E820" i="15"/>
  <c r="E821" i="15"/>
  <c r="E822" i="15"/>
  <c r="E823" i="15"/>
  <c r="E824" i="15"/>
  <c r="E825" i="15"/>
  <c r="E826" i="15"/>
  <c r="E827" i="15"/>
  <c r="E828" i="15"/>
  <c r="E829" i="15"/>
  <c r="E830" i="15"/>
  <c r="E831" i="15"/>
  <c r="E832" i="15"/>
  <c r="E833" i="15"/>
  <c r="E834" i="15"/>
  <c r="E835" i="15"/>
  <c r="E836" i="15"/>
  <c r="E837" i="15"/>
  <c r="E838" i="15"/>
  <c r="E839" i="15"/>
  <c r="E840" i="15"/>
  <c r="E841" i="15"/>
  <c r="E842" i="15"/>
  <c r="E843" i="15"/>
  <c r="E844" i="15"/>
  <c r="E845" i="15"/>
  <c r="E846" i="15"/>
  <c r="E847" i="15"/>
  <c r="E848" i="15"/>
  <c r="E849" i="15"/>
  <c r="E850" i="15"/>
  <c r="E851" i="15"/>
  <c r="E852" i="15"/>
  <c r="E853" i="15"/>
  <c r="E854" i="15"/>
  <c r="E855" i="15"/>
  <c r="E856" i="15"/>
  <c r="E857" i="15"/>
  <c r="E858" i="15"/>
  <c r="E859" i="15"/>
  <c r="E860" i="15"/>
  <c r="E861" i="15"/>
  <c r="E862" i="15"/>
  <c r="E863" i="15"/>
  <c r="E864" i="15"/>
  <c r="E865" i="15"/>
  <c r="E866" i="15"/>
  <c r="E867" i="15"/>
  <c r="E868" i="15"/>
  <c r="E869" i="15"/>
  <c r="E870" i="15"/>
  <c r="E871" i="15"/>
  <c r="E872" i="15"/>
  <c r="E873" i="15"/>
  <c r="E874" i="15"/>
  <c r="E875" i="15"/>
  <c r="E876" i="15"/>
  <c r="E877" i="15"/>
  <c r="E878" i="15"/>
  <c r="E879" i="15"/>
  <c r="E880" i="15"/>
  <c r="E881" i="15"/>
  <c r="E882" i="15"/>
  <c r="E883" i="15"/>
  <c r="E884" i="15"/>
  <c r="E885" i="15"/>
  <c r="E886" i="15"/>
  <c r="E887" i="15"/>
  <c r="E888" i="15"/>
  <c r="E889" i="15"/>
  <c r="E890" i="15"/>
  <c r="E891" i="15"/>
  <c r="E892" i="15"/>
  <c r="E893" i="15"/>
  <c r="E894" i="15"/>
  <c r="E895" i="15"/>
  <c r="E896" i="15"/>
  <c r="E897" i="15"/>
  <c r="E898" i="15"/>
  <c r="E899" i="15"/>
  <c r="E900" i="15"/>
  <c r="E901" i="15"/>
  <c r="E902" i="15"/>
  <c r="E903" i="15"/>
  <c r="E904" i="15"/>
  <c r="E905" i="15"/>
  <c r="E906" i="15"/>
  <c r="E907" i="15"/>
  <c r="E908" i="15"/>
  <c r="E909" i="15"/>
  <c r="E910" i="15"/>
  <c r="E911" i="15"/>
  <c r="E912" i="15"/>
  <c r="E913" i="15"/>
  <c r="E914" i="15"/>
  <c r="E915" i="15"/>
  <c r="E916" i="15"/>
  <c r="E917" i="15"/>
  <c r="E918" i="15"/>
  <c r="E919" i="15"/>
  <c r="E920" i="15"/>
  <c r="E921" i="15"/>
  <c r="E922" i="15"/>
  <c r="E923" i="15"/>
  <c r="E924" i="15"/>
  <c r="E925" i="15"/>
  <c r="E926" i="15"/>
  <c r="E927" i="15"/>
  <c r="E928" i="15"/>
  <c r="E929" i="15"/>
  <c r="E930" i="15"/>
  <c r="E931" i="15"/>
  <c r="E932" i="15"/>
  <c r="E933" i="15"/>
  <c r="E934" i="15"/>
  <c r="E935" i="15"/>
  <c r="E936" i="15"/>
  <c r="E937" i="15"/>
  <c r="E938" i="15"/>
  <c r="E939" i="15"/>
  <c r="E940" i="15"/>
  <c r="E941" i="15"/>
  <c r="E942" i="15"/>
  <c r="E943" i="15"/>
  <c r="E944" i="15"/>
  <c r="E945" i="15"/>
  <c r="E946" i="15"/>
  <c r="E947" i="15"/>
  <c r="E948" i="15"/>
  <c r="E949" i="15"/>
  <c r="E950" i="15"/>
  <c r="E951" i="15"/>
  <c r="E952" i="15"/>
  <c r="E953" i="15"/>
  <c r="E954" i="15"/>
  <c r="E955" i="15"/>
  <c r="E956" i="15"/>
  <c r="E957" i="15"/>
  <c r="E958" i="15"/>
  <c r="E959" i="15"/>
  <c r="E960" i="15"/>
  <c r="E961" i="15"/>
  <c r="E962" i="15"/>
  <c r="E963" i="15"/>
  <c r="E964" i="15"/>
  <c r="E965" i="15"/>
  <c r="E966" i="15"/>
  <c r="E967" i="15"/>
  <c r="E968" i="15"/>
  <c r="E969" i="15"/>
  <c r="E970" i="15"/>
  <c r="E971" i="15"/>
  <c r="E972" i="15"/>
  <c r="E973" i="15"/>
  <c r="E974" i="15"/>
  <c r="E975" i="15"/>
  <c r="E976" i="15"/>
  <c r="E977" i="15"/>
  <c r="E978" i="15"/>
  <c r="E979" i="15"/>
  <c r="E980" i="15"/>
  <c r="E981" i="15"/>
  <c r="E982" i="15"/>
  <c r="E983" i="15"/>
  <c r="E984" i="15"/>
  <c r="E985" i="15"/>
  <c r="E986" i="15"/>
  <c r="E987" i="15"/>
  <c r="E988" i="15"/>
  <c r="E989" i="15"/>
  <c r="E990" i="15"/>
  <c r="E991" i="15"/>
  <c r="E992" i="15"/>
  <c r="E993" i="15"/>
  <c r="E994" i="15"/>
  <c r="E995" i="15"/>
  <c r="E996" i="15"/>
  <c r="E997" i="15"/>
  <c r="E998" i="15"/>
  <c r="E999" i="15"/>
  <c r="E1000" i="15"/>
  <c r="E1001" i="15"/>
  <c r="E1002" i="15"/>
  <c r="E1003" i="15"/>
  <c r="E1004" i="15"/>
  <c r="E1005" i="15"/>
  <c r="E1006" i="15"/>
  <c r="E1007" i="15"/>
  <c r="E1008" i="15"/>
  <c r="E1009" i="15"/>
  <c r="E1010" i="15"/>
  <c r="E1011" i="15"/>
  <c r="E1012" i="15"/>
  <c r="E1013" i="15"/>
  <c r="E1014" i="15"/>
  <c r="E1015" i="15"/>
  <c r="E1016" i="15"/>
  <c r="E1017" i="15"/>
  <c r="E1018" i="15"/>
  <c r="E1019" i="15"/>
  <c r="E1020" i="15"/>
  <c r="E1021" i="15"/>
  <c r="E1022" i="15"/>
  <c r="E1023" i="15"/>
  <c r="E1024" i="15"/>
  <c r="E1025" i="15"/>
  <c r="E1026" i="15"/>
  <c r="E1027" i="15"/>
  <c r="E1028" i="15"/>
  <c r="E1029" i="15"/>
  <c r="E1030" i="15"/>
  <c r="E1031" i="15"/>
  <c r="E1032" i="15"/>
  <c r="E1033" i="15"/>
  <c r="E1034" i="15"/>
  <c r="E1035" i="15"/>
  <c r="E1036" i="15"/>
  <c r="E1037" i="15"/>
  <c r="E1038" i="15"/>
  <c r="E1039" i="15"/>
  <c r="E1040" i="15"/>
  <c r="E1041" i="15"/>
  <c r="E1042" i="15"/>
  <c r="E1043" i="15"/>
  <c r="E1044" i="15"/>
  <c r="E1045" i="15"/>
  <c r="E1046" i="15"/>
  <c r="E1047" i="15"/>
  <c r="E1048" i="15"/>
  <c r="E1049" i="15"/>
  <c r="E1050" i="15"/>
  <c r="E1051" i="15"/>
  <c r="E1052" i="15"/>
  <c r="E1053" i="15"/>
  <c r="E1054" i="15"/>
  <c r="E1055" i="15"/>
  <c r="E1056" i="15"/>
  <c r="E1057" i="15"/>
  <c r="E1058" i="15"/>
  <c r="E1059" i="15"/>
  <c r="E1060" i="15"/>
  <c r="E1061" i="15"/>
  <c r="E1062" i="15"/>
  <c r="E1063" i="15"/>
  <c r="E1064" i="15"/>
  <c r="E1065" i="15"/>
  <c r="E1066" i="15"/>
  <c r="E1067" i="15"/>
  <c r="E1068" i="15"/>
  <c r="E1069" i="15"/>
  <c r="E1070" i="15"/>
  <c r="E1071" i="15"/>
  <c r="E1072" i="15"/>
  <c r="E1073" i="15"/>
  <c r="E1074" i="15"/>
  <c r="E1075" i="15"/>
  <c r="E1076" i="15"/>
  <c r="E1077" i="15"/>
  <c r="E1078" i="15"/>
  <c r="E1079" i="15"/>
  <c r="E1080" i="15"/>
  <c r="E1081" i="15"/>
  <c r="E1082" i="15"/>
  <c r="E1083" i="15"/>
  <c r="E1084" i="15"/>
  <c r="E1085" i="15"/>
  <c r="E1086" i="15"/>
  <c r="E1087" i="15"/>
  <c r="E1088" i="15"/>
  <c r="E1089" i="15"/>
  <c r="E1090" i="15"/>
  <c r="E1091" i="15"/>
  <c r="E1092" i="15"/>
  <c r="E1093" i="15"/>
  <c r="E1094" i="15"/>
  <c r="E1095" i="15"/>
  <c r="E1096" i="15"/>
  <c r="E1097" i="15"/>
  <c r="E1098" i="15"/>
  <c r="E1099" i="15"/>
  <c r="E1100" i="15"/>
  <c r="E1101" i="15"/>
  <c r="E1102" i="15"/>
  <c r="E1103" i="15"/>
  <c r="E1104" i="15"/>
  <c r="E1105" i="15"/>
  <c r="E1106" i="15"/>
  <c r="E1107" i="15"/>
  <c r="E1108" i="15"/>
  <c r="E1109" i="15"/>
  <c r="E1110" i="15"/>
  <c r="E1111" i="15"/>
  <c r="E1112" i="15"/>
  <c r="E1113" i="15"/>
  <c r="E1114" i="15"/>
  <c r="E1115" i="15"/>
  <c r="E1116" i="15"/>
  <c r="E1117" i="15"/>
  <c r="E1118" i="15"/>
  <c r="E1119" i="15"/>
  <c r="E1120" i="15"/>
  <c r="E1121" i="15"/>
  <c r="E1122" i="15"/>
  <c r="E1123" i="15"/>
  <c r="E1124" i="15"/>
  <c r="E1125" i="15"/>
  <c r="E1126" i="15"/>
  <c r="E1127" i="15"/>
  <c r="E1128" i="15"/>
  <c r="E1129" i="15"/>
  <c r="E1130" i="15"/>
  <c r="E1131" i="15"/>
  <c r="E1132" i="15"/>
  <c r="E1133" i="15"/>
  <c r="E1134" i="15"/>
  <c r="E1135" i="15"/>
  <c r="E1136" i="15"/>
  <c r="E1137" i="15"/>
  <c r="E1138" i="15"/>
  <c r="E1139" i="15"/>
  <c r="E1140" i="15"/>
  <c r="E1141" i="15"/>
  <c r="E1142" i="15"/>
  <c r="E1143" i="15"/>
  <c r="E1144" i="15"/>
  <c r="E1145" i="15"/>
  <c r="E1146" i="15"/>
  <c r="E1147" i="15"/>
  <c r="E1148" i="15"/>
  <c r="E1149" i="15"/>
  <c r="E1150" i="15"/>
  <c r="E1151" i="15"/>
  <c r="E1152" i="15"/>
  <c r="E1153" i="15"/>
  <c r="E1154" i="15"/>
  <c r="E1155" i="15"/>
  <c r="E1156" i="15"/>
  <c r="E1157" i="15"/>
  <c r="E1158" i="15"/>
  <c r="E1159" i="15"/>
  <c r="E1160" i="15"/>
  <c r="E1161" i="15"/>
  <c r="E1162" i="15"/>
  <c r="E1163" i="15"/>
  <c r="E1164" i="15"/>
  <c r="E1165" i="15"/>
  <c r="E1166" i="15"/>
  <c r="E1167" i="15"/>
  <c r="E1168" i="15"/>
  <c r="E1169" i="15"/>
  <c r="E1170" i="15"/>
  <c r="E1171" i="15"/>
  <c r="E1172" i="15"/>
  <c r="E1173" i="15"/>
  <c r="E1174" i="15"/>
  <c r="E1175" i="15"/>
  <c r="E1176" i="15"/>
  <c r="E1177" i="15"/>
  <c r="E1178" i="15"/>
  <c r="E1179" i="15"/>
  <c r="E1180" i="15"/>
  <c r="E1181" i="15"/>
  <c r="E1182" i="15"/>
  <c r="E1183" i="15"/>
  <c r="E1184" i="15"/>
  <c r="E1185" i="15"/>
  <c r="E1186" i="15"/>
  <c r="E1187" i="15"/>
  <c r="E1188" i="15"/>
  <c r="E1189" i="15"/>
  <c r="E1190" i="15"/>
  <c r="E1191" i="15"/>
  <c r="E1192" i="15"/>
  <c r="E1193" i="15"/>
  <c r="E1194" i="15"/>
  <c r="E1195" i="15"/>
  <c r="E1196" i="15"/>
  <c r="E1197" i="15"/>
  <c r="E1198" i="15"/>
  <c r="E1199" i="15"/>
  <c r="E1200" i="15"/>
  <c r="E1201" i="15"/>
  <c r="E1202" i="15"/>
  <c r="E1203" i="15"/>
  <c r="E1204" i="15"/>
  <c r="E1205" i="15"/>
  <c r="E1206" i="15"/>
  <c r="E1207" i="15"/>
  <c r="E1208" i="15"/>
  <c r="E1209" i="15"/>
  <c r="E1210" i="15"/>
  <c r="E1211" i="15"/>
  <c r="E1212" i="15"/>
  <c r="E1213" i="15"/>
  <c r="E1214" i="15"/>
  <c r="E1215" i="15"/>
  <c r="E1216" i="15"/>
  <c r="E1217" i="15"/>
  <c r="E1218" i="15"/>
  <c r="E1219" i="15"/>
  <c r="E1220" i="15"/>
  <c r="E1221" i="15"/>
  <c r="E1222" i="15"/>
  <c r="E1223" i="15"/>
  <c r="E1224" i="15"/>
  <c r="E1225" i="15"/>
  <c r="E1226" i="15"/>
  <c r="E1227" i="15"/>
  <c r="E1228" i="15"/>
  <c r="E1229" i="15"/>
  <c r="E1230" i="15"/>
  <c r="E1231" i="15"/>
  <c r="E1232" i="15"/>
  <c r="E1233" i="15"/>
  <c r="E1234" i="15"/>
  <c r="E1235" i="15"/>
  <c r="E1236" i="15"/>
  <c r="E1237" i="15"/>
  <c r="E1238" i="15"/>
  <c r="E1239" i="15"/>
  <c r="E1240" i="15"/>
  <c r="E1241" i="15"/>
  <c r="E1242" i="15"/>
  <c r="E1243" i="15"/>
  <c r="E1244" i="15"/>
  <c r="E1245" i="15"/>
  <c r="E1246" i="15"/>
  <c r="E1247" i="15"/>
  <c r="E1248" i="15"/>
  <c r="E1249" i="15"/>
  <c r="E1250" i="15"/>
  <c r="E1251" i="15"/>
  <c r="E1252" i="15"/>
  <c r="E1253" i="15"/>
  <c r="E1254" i="15"/>
  <c r="E1255" i="15"/>
  <c r="E1256" i="15"/>
  <c r="E1257" i="15"/>
  <c r="E1258" i="15"/>
  <c r="E1259" i="15"/>
  <c r="E1260" i="15"/>
  <c r="E1261" i="15"/>
  <c r="E1262" i="15"/>
  <c r="E1263" i="15"/>
  <c r="E1264" i="15"/>
  <c r="E1265" i="15"/>
  <c r="E1266" i="15"/>
  <c r="E1267" i="15"/>
  <c r="E1268" i="15"/>
  <c r="E1269" i="15"/>
  <c r="E1270" i="15"/>
  <c r="E1271" i="15"/>
  <c r="E1272" i="15"/>
  <c r="E1273" i="15"/>
  <c r="E1274" i="15"/>
  <c r="E1275" i="15"/>
  <c r="E1276" i="15"/>
  <c r="E1277" i="15"/>
  <c r="E1278" i="15"/>
  <c r="E1279" i="15"/>
  <c r="E1280" i="15"/>
  <c r="E1281" i="15"/>
  <c r="E1282" i="15"/>
  <c r="E1283" i="15"/>
  <c r="E1284" i="15"/>
  <c r="E1285" i="15"/>
  <c r="E1286" i="15"/>
  <c r="E1287" i="15"/>
  <c r="E1288" i="15"/>
  <c r="E1289" i="15"/>
  <c r="E1290" i="15"/>
  <c r="E1291" i="15"/>
  <c r="E1292" i="15"/>
  <c r="E1293" i="15"/>
  <c r="E1294" i="15"/>
  <c r="E1295" i="15"/>
  <c r="E1296" i="15"/>
  <c r="E1297" i="15"/>
  <c r="E1298" i="15"/>
  <c r="E1299" i="15"/>
  <c r="E1300" i="15"/>
  <c r="E1301" i="15"/>
  <c r="E1302" i="15"/>
  <c r="E1303" i="15"/>
  <c r="E1304" i="15"/>
  <c r="E1305" i="15"/>
  <c r="E1306" i="15"/>
  <c r="E1307" i="15"/>
  <c r="E1308" i="15"/>
  <c r="E1309" i="15"/>
  <c r="E1310" i="15"/>
  <c r="E1311" i="15"/>
  <c r="E1312" i="15"/>
  <c r="E1313" i="15"/>
  <c r="E1314" i="15"/>
  <c r="E1315" i="15"/>
  <c r="E1316" i="15"/>
  <c r="E1317" i="15"/>
  <c r="E1318" i="15"/>
  <c r="E1319" i="15"/>
  <c r="E1320" i="15"/>
  <c r="E1321" i="15"/>
  <c r="E1322" i="15"/>
  <c r="E1323" i="15"/>
  <c r="E1324" i="15"/>
  <c r="E1325" i="15"/>
  <c r="E1326" i="15"/>
  <c r="E1327" i="15"/>
  <c r="E1328" i="15"/>
  <c r="E1329" i="15"/>
  <c r="E1330" i="15"/>
  <c r="E1331" i="15"/>
  <c r="E1332" i="15"/>
  <c r="E1333" i="15"/>
  <c r="E1334" i="15"/>
  <c r="E1335" i="15"/>
  <c r="E1336" i="15"/>
  <c r="E1337" i="15"/>
  <c r="E1338" i="15"/>
  <c r="E1339" i="15"/>
  <c r="E1340" i="15"/>
  <c r="E1341" i="15"/>
  <c r="E1342" i="15"/>
  <c r="E1343" i="15"/>
  <c r="E1344" i="15"/>
  <c r="E1345" i="15"/>
  <c r="E1346" i="15"/>
  <c r="E1347" i="15"/>
  <c r="E1348" i="15"/>
  <c r="E1349" i="15"/>
  <c r="E1350" i="15"/>
  <c r="E1351" i="15"/>
  <c r="E1352" i="15"/>
  <c r="E1353" i="15"/>
  <c r="E1354" i="15"/>
  <c r="E1355" i="15"/>
  <c r="E1356" i="15"/>
  <c r="E1357" i="15"/>
  <c r="E1358" i="15"/>
  <c r="E1359" i="15"/>
  <c r="E1360" i="15"/>
  <c r="E1361" i="15"/>
  <c r="E1362" i="15"/>
  <c r="E1363" i="15"/>
  <c r="E1364" i="15"/>
  <c r="E1365" i="15"/>
  <c r="E1366" i="15"/>
  <c r="E1367" i="15"/>
  <c r="E1368" i="15"/>
  <c r="E1369" i="15"/>
  <c r="E1370" i="15"/>
  <c r="E1371" i="15"/>
  <c r="E1372" i="15"/>
  <c r="E1373" i="15"/>
  <c r="E1374" i="15"/>
  <c r="E1375" i="15"/>
  <c r="E1376" i="15"/>
  <c r="E1377" i="15"/>
  <c r="E1378" i="15"/>
  <c r="E1379" i="15"/>
  <c r="E1380" i="15"/>
  <c r="E1381" i="15"/>
  <c r="E1382" i="15"/>
  <c r="E1383" i="15"/>
  <c r="E1384" i="15"/>
  <c r="E1385" i="15"/>
  <c r="E1386" i="15"/>
  <c r="E1387" i="15"/>
  <c r="E1388" i="15"/>
  <c r="E1389" i="15"/>
  <c r="E1390" i="15"/>
  <c r="E1391" i="15"/>
  <c r="E1392" i="15"/>
  <c r="E1393" i="15"/>
  <c r="E1394" i="15"/>
  <c r="E1395" i="15"/>
  <c r="E1396" i="15"/>
  <c r="E1397" i="15"/>
  <c r="E1398" i="15"/>
  <c r="E1399" i="15"/>
  <c r="E1400" i="15"/>
  <c r="E1401" i="15"/>
  <c r="E1402" i="15"/>
  <c r="E1403" i="15"/>
  <c r="E1404" i="15"/>
  <c r="E1405" i="15"/>
  <c r="E1406" i="15"/>
  <c r="E1407" i="15"/>
  <c r="E1408" i="15"/>
  <c r="E1409" i="15"/>
  <c r="E1410" i="15"/>
  <c r="E1411" i="15"/>
  <c r="E1412" i="15"/>
  <c r="E1413" i="15"/>
  <c r="E1414" i="15"/>
  <c r="E1415" i="15"/>
  <c r="E1416" i="15"/>
  <c r="E1417" i="15"/>
  <c r="E1418" i="15"/>
  <c r="E1419" i="15"/>
  <c r="E1420" i="15"/>
  <c r="E1421" i="15"/>
  <c r="E1422" i="15"/>
  <c r="E1423" i="15"/>
  <c r="E1424" i="15"/>
  <c r="E1425" i="15"/>
  <c r="E1426" i="15"/>
  <c r="E1427" i="15"/>
  <c r="E1428" i="15"/>
  <c r="E1429" i="15"/>
  <c r="E1430" i="15"/>
  <c r="E1431" i="15"/>
  <c r="E1432" i="15"/>
  <c r="E1433" i="15"/>
  <c r="E1434" i="15"/>
  <c r="E1435" i="15"/>
  <c r="E1436" i="15"/>
  <c r="E1437" i="15"/>
  <c r="E1438" i="15"/>
  <c r="E1439" i="15"/>
  <c r="E1440" i="15"/>
  <c r="E1441" i="15"/>
  <c r="E1442" i="15"/>
  <c r="E1443" i="15"/>
  <c r="E1444" i="15"/>
  <c r="E1445" i="15"/>
  <c r="E1446" i="15"/>
  <c r="E1447" i="15"/>
  <c r="E1448" i="15"/>
  <c r="E1449" i="15"/>
  <c r="E1450" i="15"/>
  <c r="E1451" i="15"/>
  <c r="E1452" i="15"/>
  <c r="E1453" i="15"/>
  <c r="E1454" i="15"/>
  <c r="E1455" i="15"/>
  <c r="E1456" i="15"/>
  <c r="E1457" i="15"/>
  <c r="E1458" i="15"/>
  <c r="E1459" i="15"/>
  <c r="E1460" i="15"/>
  <c r="E1461" i="15"/>
  <c r="E1462" i="15"/>
  <c r="E1463" i="15"/>
  <c r="E1464" i="15"/>
  <c r="E1465" i="15"/>
  <c r="E1466" i="15"/>
  <c r="E1467" i="15"/>
  <c r="E1468" i="15"/>
  <c r="E1469" i="15"/>
  <c r="E1470" i="15"/>
  <c r="E1471" i="15"/>
  <c r="E1472" i="15"/>
  <c r="E1473" i="15"/>
  <c r="E1474" i="15"/>
  <c r="E1475" i="15"/>
  <c r="E1476" i="15"/>
  <c r="E1477" i="15"/>
  <c r="E1478" i="15"/>
  <c r="E1479" i="15"/>
  <c r="E1480" i="15"/>
  <c r="E1481" i="15"/>
  <c r="E1482" i="15"/>
  <c r="E1483" i="15"/>
  <c r="E1484" i="15"/>
  <c r="E1485" i="15"/>
  <c r="E1486" i="15"/>
  <c r="E1487" i="15"/>
  <c r="E1488" i="15"/>
  <c r="E1489" i="15"/>
  <c r="E1490" i="15"/>
  <c r="E1491" i="15"/>
  <c r="E1492" i="15"/>
  <c r="E1493" i="15"/>
  <c r="E1494" i="15"/>
  <c r="E1495" i="15"/>
  <c r="E1496" i="15"/>
  <c r="E1497" i="15"/>
  <c r="E1498" i="15"/>
  <c r="E1499" i="15"/>
  <c r="E1500" i="15"/>
  <c r="E1501" i="15"/>
  <c r="E1502" i="15"/>
  <c r="E1503" i="15"/>
  <c r="E1504" i="15"/>
  <c r="E1505" i="15"/>
  <c r="E1506" i="15"/>
  <c r="E1507" i="15"/>
  <c r="E1508" i="15"/>
  <c r="E1509" i="15"/>
  <c r="E1510" i="15"/>
  <c r="E1511" i="15"/>
  <c r="E1512" i="15"/>
  <c r="E1513" i="15"/>
  <c r="E1514" i="15"/>
  <c r="E1515" i="15"/>
  <c r="E1516" i="15"/>
  <c r="E1517" i="15"/>
  <c r="E1518" i="15"/>
  <c r="E1519" i="15"/>
  <c r="E1520" i="15"/>
  <c r="E1521" i="15"/>
  <c r="E1522" i="15"/>
  <c r="E1523" i="15"/>
  <c r="E1524" i="15"/>
  <c r="E1525" i="15"/>
  <c r="E1526" i="15"/>
  <c r="E1527" i="15"/>
  <c r="E1528" i="15"/>
  <c r="E1529" i="15"/>
  <c r="E1530" i="15"/>
  <c r="E1531" i="15"/>
  <c r="E1532" i="15"/>
  <c r="E1533" i="15"/>
  <c r="E1534" i="15"/>
  <c r="E1535" i="15"/>
  <c r="E1536" i="15"/>
  <c r="E1537" i="15"/>
  <c r="E1538" i="15"/>
  <c r="E1539" i="15"/>
  <c r="E1540" i="15"/>
  <c r="E1541" i="15"/>
  <c r="E1542" i="15"/>
  <c r="E1543" i="15"/>
  <c r="E1544" i="15"/>
  <c r="E1545" i="15"/>
  <c r="E1546" i="15"/>
  <c r="E1547" i="15"/>
  <c r="E1548" i="15"/>
  <c r="E1549" i="15"/>
  <c r="E1550" i="15"/>
  <c r="E1551" i="15"/>
  <c r="E1552" i="15"/>
  <c r="E1553" i="15"/>
  <c r="E1554" i="15"/>
  <c r="E1555" i="15"/>
  <c r="E1556" i="15"/>
  <c r="E1557" i="15"/>
  <c r="E1558" i="15"/>
  <c r="E1559" i="15"/>
  <c r="E1560" i="15"/>
  <c r="E1561" i="15"/>
  <c r="E1562" i="15"/>
  <c r="E1563" i="15"/>
  <c r="E1564" i="15"/>
  <c r="E1565" i="15"/>
  <c r="E1566" i="15"/>
  <c r="E1567" i="15"/>
  <c r="E1568" i="15"/>
  <c r="E1569" i="15"/>
  <c r="E1570" i="15"/>
  <c r="E1571" i="15"/>
  <c r="E1572" i="15"/>
  <c r="E1573" i="15"/>
  <c r="E1574" i="15"/>
  <c r="E1575" i="15"/>
  <c r="E1576" i="15"/>
  <c r="E1577" i="15"/>
  <c r="E1578" i="15"/>
  <c r="E1579" i="15"/>
  <c r="E1580" i="15"/>
  <c r="E1581" i="15"/>
  <c r="E1582" i="15"/>
  <c r="E1583" i="15"/>
  <c r="E1584" i="15"/>
  <c r="E1585" i="15"/>
  <c r="E1586" i="15"/>
  <c r="E1587" i="15"/>
  <c r="E1588" i="15"/>
  <c r="E1589" i="15"/>
  <c r="E1590" i="15"/>
  <c r="E1591" i="15"/>
  <c r="E1592" i="15"/>
  <c r="E1593" i="15"/>
  <c r="E1594" i="15"/>
  <c r="E1595" i="15"/>
  <c r="E1596" i="15"/>
  <c r="E1597" i="15"/>
  <c r="E1598" i="15"/>
  <c r="E1599" i="15"/>
  <c r="E1600" i="15"/>
  <c r="E1601" i="15"/>
  <c r="E1602" i="15"/>
  <c r="E1603" i="15"/>
  <c r="E1604" i="15"/>
  <c r="E1605" i="15"/>
  <c r="E1606" i="15"/>
  <c r="E1607" i="15"/>
  <c r="E1608" i="15"/>
  <c r="E1609" i="15"/>
  <c r="E1610" i="15"/>
  <c r="E1611" i="15"/>
  <c r="E1612" i="15"/>
  <c r="E1613" i="15"/>
  <c r="E1614" i="15"/>
  <c r="E1615" i="15"/>
  <c r="E1616" i="15"/>
  <c r="E1617" i="15"/>
  <c r="E1618" i="15"/>
  <c r="E1619" i="15"/>
  <c r="E1620" i="15"/>
  <c r="E1621" i="15"/>
  <c r="E1622" i="15"/>
  <c r="E1623" i="15"/>
  <c r="E1624" i="15"/>
  <c r="E1625" i="15"/>
  <c r="E1626" i="15"/>
  <c r="E1627" i="15"/>
  <c r="E1628" i="15"/>
  <c r="E1629" i="15"/>
  <c r="E1630" i="15"/>
  <c r="E1631" i="15"/>
  <c r="E1632" i="15"/>
  <c r="E1633" i="15"/>
  <c r="E1634" i="15"/>
  <c r="E1635" i="15"/>
  <c r="E1636" i="15"/>
  <c r="E1637" i="15"/>
  <c r="E1638" i="15"/>
  <c r="E1639" i="15"/>
  <c r="E1640" i="15"/>
  <c r="E1641" i="15"/>
  <c r="E1642" i="15"/>
  <c r="E1643" i="15"/>
  <c r="E1644" i="15"/>
  <c r="E1645" i="15"/>
  <c r="E1646" i="15"/>
  <c r="E1647" i="15"/>
  <c r="E1648" i="15"/>
  <c r="E1649" i="15"/>
  <c r="E1650" i="15"/>
  <c r="E1651" i="15"/>
  <c r="E1652" i="15"/>
  <c r="E1653" i="15"/>
  <c r="E1654" i="15"/>
  <c r="E1655" i="15"/>
  <c r="E1656" i="15"/>
  <c r="E1657" i="15"/>
  <c r="E1658" i="15"/>
  <c r="E1659" i="15"/>
  <c r="E1660" i="15"/>
  <c r="E1661" i="15"/>
  <c r="E1662" i="15"/>
  <c r="E1663" i="15"/>
  <c r="E1664" i="15"/>
  <c r="E1665" i="15"/>
  <c r="E1666" i="15"/>
  <c r="E1667" i="15"/>
  <c r="E1668" i="15"/>
  <c r="E1669" i="15"/>
  <c r="E1670" i="15"/>
  <c r="E1671" i="15"/>
  <c r="E1672" i="15"/>
  <c r="E1673" i="15"/>
  <c r="E1674" i="15"/>
  <c r="E1675" i="15"/>
  <c r="E1676" i="15"/>
  <c r="E1677" i="15"/>
  <c r="E1678" i="15"/>
  <c r="E1679" i="15"/>
  <c r="E1680" i="15"/>
  <c r="E1681" i="15"/>
  <c r="E1682" i="15"/>
  <c r="E1683" i="15"/>
  <c r="E1684" i="15"/>
  <c r="E1685" i="15"/>
  <c r="E1686" i="15"/>
  <c r="E1687" i="15"/>
  <c r="E1688" i="15"/>
  <c r="E1689" i="15"/>
  <c r="E1690" i="15"/>
  <c r="E1691" i="15"/>
  <c r="E1692" i="15"/>
  <c r="E1693" i="15"/>
  <c r="E1694" i="15"/>
  <c r="E1695" i="15"/>
  <c r="E1696" i="15"/>
  <c r="E1697" i="15"/>
  <c r="E1698" i="15"/>
  <c r="E1699" i="15"/>
  <c r="E1700" i="15"/>
  <c r="E1701" i="15"/>
  <c r="E1702" i="15"/>
  <c r="E1703" i="15"/>
  <c r="E1704" i="15"/>
  <c r="E1705" i="15"/>
  <c r="E1706" i="15"/>
  <c r="E1707" i="15"/>
  <c r="E1708" i="15"/>
  <c r="E1709" i="15"/>
  <c r="E1710" i="15"/>
  <c r="E1711" i="15"/>
  <c r="E1712" i="15"/>
  <c r="E1713" i="15"/>
  <c r="E1714" i="15"/>
  <c r="E1715" i="15"/>
  <c r="E1716" i="15"/>
  <c r="E1717" i="15"/>
  <c r="E1718" i="15"/>
  <c r="E1719" i="15"/>
  <c r="E1720" i="15"/>
  <c r="E1721" i="15"/>
  <c r="E1722" i="15"/>
  <c r="E1723" i="15"/>
  <c r="E1724" i="15"/>
  <c r="E1725" i="15"/>
  <c r="E1726" i="15"/>
  <c r="E1727" i="15"/>
  <c r="E1728" i="15"/>
  <c r="E1729" i="15"/>
  <c r="E1730" i="15"/>
  <c r="E1731" i="15"/>
  <c r="E1732" i="15"/>
  <c r="E1733" i="15"/>
  <c r="E1734" i="15"/>
  <c r="E1735" i="15"/>
  <c r="E1736" i="15"/>
  <c r="E1737" i="15"/>
  <c r="E1738" i="15"/>
  <c r="E1739" i="15"/>
  <c r="E1740" i="15"/>
  <c r="E1741" i="15"/>
  <c r="E1742" i="15"/>
  <c r="E1743" i="15"/>
  <c r="E1744" i="15"/>
  <c r="E1745" i="15"/>
  <c r="E1746" i="15"/>
  <c r="E1747" i="15"/>
  <c r="E1748" i="15"/>
  <c r="E1749" i="15"/>
  <c r="E1750" i="15"/>
  <c r="E1751" i="15"/>
  <c r="E1752" i="15"/>
  <c r="E1753" i="15"/>
  <c r="E1754" i="15"/>
  <c r="E1755" i="15"/>
  <c r="E1756" i="15"/>
  <c r="E1757" i="15"/>
  <c r="E1758" i="15"/>
  <c r="E1759" i="15"/>
  <c r="E1760" i="15"/>
  <c r="E1761" i="15"/>
  <c r="E1762" i="15"/>
  <c r="E1763" i="15"/>
  <c r="E1764" i="15"/>
  <c r="E1765" i="15"/>
  <c r="E1766" i="15"/>
  <c r="E1767" i="15"/>
  <c r="E1768" i="15"/>
  <c r="E1769" i="15"/>
  <c r="E1770" i="15"/>
  <c r="E1771" i="15"/>
  <c r="E1772" i="15"/>
  <c r="E1773" i="15"/>
  <c r="E1774" i="15"/>
  <c r="E1775" i="15"/>
  <c r="E1776" i="15"/>
  <c r="E1777" i="15"/>
  <c r="E1778" i="15"/>
  <c r="E1779" i="15"/>
  <c r="E1780" i="15"/>
  <c r="E1781" i="15"/>
  <c r="E1782" i="15"/>
  <c r="E1783" i="15"/>
  <c r="E1784" i="15"/>
  <c r="E1785" i="15"/>
  <c r="E1786" i="15"/>
  <c r="E1787" i="15"/>
  <c r="E1788" i="15"/>
  <c r="E1789" i="15"/>
  <c r="E1790" i="15"/>
  <c r="E1791" i="15"/>
  <c r="E1792" i="15"/>
  <c r="E1793" i="15"/>
  <c r="E1794" i="15"/>
  <c r="E1795" i="15"/>
  <c r="E1796" i="15"/>
  <c r="E1797" i="15"/>
  <c r="E1798" i="15"/>
  <c r="E1799" i="15"/>
  <c r="E1800" i="15"/>
  <c r="E1801" i="15"/>
  <c r="E1802" i="15"/>
  <c r="E1803" i="15"/>
  <c r="E1804" i="15"/>
  <c r="E1805" i="15"/>
  <c r="E1806" i="15"/>
  <c r="E1807" i="15"/>
  <c r="E1808" i="15"/>
  <c r="E1809" i="15"/>
  <c r="E1810" i="15"/>
  <c r="E1811" i="15"/>
  <c r="E1812" i="15"/>
  <c r="E1813" i="15"/>
  <c r="E1814" i="15"/>
  <c r="E1815" i="15"/>
  <c r="E1816" i="15"/>
  <c r="E1817" i="15"/>
  <c r="E1818" i="15"/>
  <c r="E1819" i="15"/>
  <c r="E1820" i="15"/>
  <c r="E1821" i="15"/>
  <c r="E1822" i="15"/>
  <c r="E1823" i="15"/>
  <c r="E1824" i="15"/>
  <c r="E1825" i="15"/>
  <c r="E1826" i="15"/>
  <c r="E1827" i="15"/>
  <c r="E1828" i="15"/>
  <c r="E1829" i="15"/>
  <c r="E1830" i="15"/>
  <c r="E1831" i="15"/>
  <c r="E1832" i="15"/>
  <c r="E1833" i="15"/>
  <c r="E1834" i="15"/>
  <c r="E1835" i="15"/>
  <c r="E1836" i="15"/>
  <c r="E1837" i="15"/>
  <c r="E1838" i="15"/>
  <c r="E1839" i="15"/>
  <c r="E1840" i="15"/>
  <c r="E1841" i="15"/>
  <c r="E1842" i="15"/>
  <c r="E1843" i="15"/>
  <c r="E1844" i="15"/>
  <c r="E1845" i="15"/>
  <c r="E1846" i="15"/>
  <c r="E1847" i="15"/>
  <c r="E1848" i="15"/>
  <c r="E1849" i="15"/>
  <c r="E1850" i="15"/>
  <c r="E1851" i="15"/>
  <c r="E1852" i="15"/>
  <c r="E1853" i="15"/>
  <c r="E1854" i="15"/>
  <c r="E1855" i="15"/>
  <c r="E1856" i="15"/>
  <c r="E1857" i="15"/>
  <c r="E1858" i="15"/>
  <c r="E1859" i="15"/>
  <c r="E1860" i="15"/>
  <c r="E1861" i="15"/>
  <c r="E1862" i="15"/>
  <c r="E1863" i="15"/>
  <c r="E1864" i="15"/>
  <c r="E1865" i="15"/>
  <c r="E1866" i="15"/>
  <c r="E1867" i="15"/>
  <c r="E1868" i="15"/>
  <c r="E1869" i="15"/>
  <c r="E1870" i="15"/>
  <c r="E1871" i="15"/>
  <c r="E1872" i="15"/>
  <c r="E1873" i="15"/>
  <c r="E1874" i="15"/>
  <c r="E1875" i="15"/>
  <c r="E1876" i="15"/>
  <c r="E1877" i="15"/>
  <c r="E1878" i="15"/>
  <c r="E1879" i="15"/>
  <c r="E1880" i="15"/>
  <c r="E1881" i="15"/>
  <c r="E1882" i="15"/>
  <c r="E1883" i="15"/>
  <c r="E1884" i="15"/>
  <c r="E1885" i="15"/>
  <c r="E1886" i="15"/>
  <c r="E1887" i="15"/>
  <c r="E1888" i="15"/>
  <c r="E1889" i="15"/>
  <c r="E1890" i="15"/>
  <c r="E1891" i="15"/>
  <c r="E1892" i="15"/>
  <c r="E1893" i="15"/>
  <c r="E1894" i="15"/>
  <c r="E1895" i="15"/>
  <c r="E1896" i="15"/>
  <c r="E1897" i="15"/>
  <c r="E1898" i="15"/>
  <c r="E1899" i="15"/>
  <c r="E1900" i="15"/>
  <c r="E1901" i="15"/>
  <c r="E1902" i="15"/>
  <c r="E1903" i="15"/>
  <c r="E1904" i="15"/>
  <c r="E1905" i="15"/>
  <c r="E1906" i="15"/>
  <c r="E1907" i="15"/>
  <c r="E1908" i="15"/>
  <c r="E1909" i="15"/>
  <c r="E1910" i="15"/>
  <c r="E1911" i="15"/>
  <c r="E1912" i="15"/>
  <c r="E1913" i="15"/>
  <c r="E1914" i="15"/>
  <c r="E1915" i="15"/>
  <c r="E1916" i="15"/>
  <c r="E1917" i="15"/>
  <c r="E1918" i="15"/>
  <c r="E1919" i="15"/>
  <c r="E1920" i="15"/>
  <c r="E1921" i="15"/>
  <c r="E1922" i="15"/>
  <c r="E1923" i="15"/>
  <c r="E1924" i="15"/>
  <c r="E1925" i="15"/>
  <c r="E1926" i="15"/>
  <c r="E1927" i="15"/>
  <c r="E1928" i="15"/>
  <c r="E1929" i="15"/>
  <c r="E1930" i="15"/>
  <c r="E1931" i="15"/>
  <c r="E1932" i="15"/>
  <c r="E1933" i="15"/>
  <c r="E1934" i="15"/>
  <c r="E1935" i="15"/>
  <c r="E1936" i="15"/>
  <c r="E1937" i="15"/>
  <c r="E1938" i="15"/>
  <c r="E1939" i="15"/>
  <c r="E1940" i="15"/>
  <c r="E1941" i="15"/>
  <c r="E1942" i="15"/>
  <c r="E1943" i="15"/>
  <c r="E1944" i="15"/>
  <c r="E1945" i="15"/>
  <c r="E1946" i="15"/>
  <c r="E1947" i="15"/>
  <c r="E1948" i="15"/>
  <c r="E1949" i="15"/>
  <c r="E1950" i="15"/>
  <c r="E1951" i="15"/>
  <c r="E1952" i="15"/>
  <c r="E1953" i="15"/>
  <c r="E1954" i="15"/>
  <c r="E1955" i="15"/>
  <c r="E1956" i="15"/>
  <c r="E1957" i="15"/>
  <c r="E1958" i="15"/>
  <c r="E1959" i="15"/>
  <c r="E1960" i="15"/>
  <c r="E1961" i="15"/>
  <c r="E1962" i="15"/>
  <c r="E1963" i="15"/>
  <c r="E1964" i="15"/>
  <c r="E1965" i="15"/>
  <c r="E1966" i="15"/>
  <c r="E1967" i="15"/>
  <c r="E1968" i="15"/>
  <c r="E1969" i="15"/>
  <c r="E1970" i="15"/>
  <c r="E1971" i="15"/>
  <c r="E1972" i="15"/>
  <c r="E1973" i="15"/>
  <c r="E1974" i="15"/>
  <c r="E1975" i="15"/>
  <c r="E1976" i="15"/>
  <c r="E1977" i="15"/>
  <c r="E1978" i="15"/>
  <c r="E1979" i="15"/>
  <c r="E1980" i="15"/>
  <c r="E1981" i="15"/>
  <c r="E1982" i="15"/>
  <c r="E1983" i="15"/>
  <c r="E1984" i="15"/>
  <c r="E1985" i="15"/>
  <c r="E1986" i="15"/>
  <c r="E1987" i="15"/>
  <c r="E1988" i="15"/>
  <c r="E1989" i="15"/>
  <c r="E1990" i="15"/>
  <c r="E1991" i="15"/>
  <c r="E1992" i="15"/>
  <c r="E1993" i="15"/>
  <c r="E1994" i="15"/>
  <c r="E1995" i="15"/>
  <c r="E1996" i="15"/>
  <c r="E1997" i="15"/>
  <c r="E1998" i="15"/>
  <c r="E1999" i="15"/>
  <c r="E2000" i="15"/>
  <c r="E2001" i="15"/>
  <c r="E2002" i="15"/>
  <c r="E2003" i="15"/>
  <c r="E2004" i="15"/>
  <c r="E2005" i="15"/>
  <c r="E2006" i="15"/>
  <c r="E2007" i="15"/>
  <c r="E2008" i="15"/>
  <c r="E2009" i="15"/>
  <c r="E2010" i="15"/>
  <c r="E2011" i="15"/>
  <c r="E2012" i="15"/>
  <c r="E2013" i="15"/>
  <c r="E2014" i="15"/>
  <c r="E2015" i="15"/>
  <c r="E2016" i="15"/>
  <c r="E2017" i="15"/>
  <c r="E2018" i="15"/>
  <c r="E2019" i="15"/>
  <c r="E2020" i="15"/>
  <c r="E2021" i="15"/>
  <c r="E2022" i="15"/>
  <c r="E2023" i="15"/>
  <c r="E2024" i="15"/>
  <c r="E2025" i="15"/>
  <c r="E2026" i="15"/>
  <c r="E2027" i="15"/>
  <c r="E2028" i="15"/>
  <c r="E2029" i="15"/>
  <c r="E2030" i="15"/>
  <c r="E2031" i="15"/>
  <c r="E2032" i="15"/>
  <c r="E2033" i="15"/>
  <c r="E2034" i="15"/>
  <c r="E2035" i="15"/>
  <c r="E2036" i="15"/>
  <c r="E2037" i="15"/>
  <c r="E2038" i="15"/>
  <c r="E2039" i="15"/>
  <c r="E2040" i="15"/>
  <c r="E2041" i="15"/>
  <c r="E2042" i="15"/>
  <c r="E2043" i="15"/>
  <c r="E2044" i="15"/>
  <c r="E2045" i="15"/>
  <c r="E2046" i="15"/>
  <c r="E2047" i="15"/>
  <c r="E2048" i="15"/>
  <c r="E2049" i="15"/>
  <c r="E2050" i="15"/>
  <c r="E2051" i="15"/>
  <c r="E2052" i="15"/>
  <c r="E2053" i="15"/>
  <c r="E2054" i="15"/>
  <c r="E2055" i="15"/>
  <c r="E2056" i="15"/>
  <c r="E2057" i="15"/>
  <c r="E2058" i="15"/>
  <c r="E2059" i="15"/>
  <c r="E2060" i="15"/>
  <c r="E2061" i="15"/>
  <c r="E2062" i="15"/>
  <c r="E2063" i="15"/>
  <c r="E2064" i="15"/>
  <c r="E2065" i="15"/>
  <c r="E2066" i="15"/>
  <c r="E2067" i="15"/>
  <c r="E2068" i="15"/>
  <c r="E2069" i="15"/>
  <c r="E2070" i="15"/>
  <c r="E2071" i="15"/>
  <c r="E2072" i="15"/>
  <c r="E2073" i="15"/>
  <c r="E2074" i="15"/>
  <c r="E2075" i="15"/>
  <c r="E2076" i="15"/>
  <c r="E2077" i="15"/>
  <c r="E2078" i="15"/>
  <c r="E2079" i="15"/>
  <c r="E2080" i="15"/>
  <c r="E2081" i="15"/>
  <c r="E2082" i="15"/>
  <c r="E2083" i="15"/>
  <c r="E2084" i="15"/>
  <c r="E2085" i="15"/>
  <c r="E2086" i="15"/>
  <c r="E2087" i="15"/>
  <c r="E2088" i="15"/>
  <c r="E2089" i="15"/>
  <c r="E2090" i="15"/>
  <c r="E2091" i="15"/>
  <c r="E2092" i="15"/>
  <c r="E2093" i="15"/>
  <c r="E2094" i="15"/>
  <c r="E2095" i="15"/>
  <c r="E2096" i="15"/>
  <c r="E2097" i="15"/>
  <c r="E2098" i="15"/>
  <c r="E2099" i="15"/>
  <c r="E2100" i="15"/>
  <c r="E2101" i="15"/>
  <c r="E2102" i="15"/>
  <c r="E2103" i="15"/>
  <c r="E2104" i="15"/>
  <c r="E2105" i="15"/>
  <c r="E2106" i="15"/>
  <c r="E2107" i="15"/>
  <c r="E2108" i="15"/>
  <c r="E2109" i="15"/>
  <c r="E2110" i="15"/>
  <c r="E2111" i="15"/>
  <c r="E2112" i="15"/>
  <c r="E2113" i="15"/>
  <c r="E2114" i="15"/>
  <c r="E2115" i="15"/>
  <c r="E2116" i="15"/>
  <c r="E2117" i="15"/>
  <c r="E2118" i="15"/>
  <c r="E2119" i="15"/>
  <c r="E2120" i="15"/>
  <c r="E2121" i="15"/>
  <c r="E2122" i="15"/>
  <c r="E2123" i="15"/>
  <c r="E2124" i="15"/>
  <c r="E2125" i="15"/>
  <c r="E2126" i="15"/>
  <c r="E2127" i="15"/>
  <c r="E2128" i="15"/>
  <c r="E2129" i="15"/>
  <c r="E2130" i="15"/>
  <c r="E2131" i="15"/>
  <c r="E2132" i="15"/>
  <c r="E2133" i="15"/>
  <c r="E2134" i="15"/>
  <c r="E2135" i="15"/>
  <c r="E2136" i="15"/>
  <c r="E2137" i="15"/>
  <c r="E2138" i="15"/>
  <c r="E2139" i="15"/>
  <c r="E2140" i="15"/>
  <c r="E2141" i="15"/>
  <c r="E2142" i="15"/>
  <c r="E2143" i="15"/>
  <c r="E2144" i="15"/>
  <c r="E2145" i="15"/>
  <c r="E2146" i="15"/>
  <c r="E2147" i="15"/>
  <c r="E2148" i="15"/>
  <c r="E2149" i="15"/>
  <c r="E2150" i="15"/>
  <c r="E2151" i="15"/>
  <c r="E2152" i="15"/>
  <c r="E2153" i="15"/>
  <c r="E2154" i="15"/>
  <c r="E2155" i="15"/>
  <c r="E2156" i="15"/>
  <c r="E2157" i="15"/>
  <c r="E2158" i="15"/>
  <c r="E2159" i="15"/>
  <c r="E2160" i="15"/>
  <c r="E2161" i="15"/>
  <c r="E2162" i="15"/>
  <c r="E2163" i="15"/>
  <c r="E2164" i="15"/>
  <c r="E2165" i="15"/>
  <c r="E2166" i="15"/>
  <c r="E2167" i="15"/>
  <c r="E2168" i="15"/>
  <c r="E2169" i="15"/>
  <c r="E2170" i="15"/>
  <c r="E2171" i="15"/>
  <c r="E2172" i="15"/>
  <c r="E2173" i="15"/>
  <c r="E2174" i="15"/>
  <c r="E2175" i="15"/>
  <c r="E2176" i="15"/>
  <c r="E2177" i="15"/>
  <c r="E2178" i="15"/>
  <c r="E2179" i="15"/>
  <c r="E2180" i="15"/>
  <c r="E2181" i="15"/>
  <c r="E2182" i="15"/>
  <c r="E2183" i="15"/>
  <c r="E2184" i="15"/>
  <c r="E2185" i="15"/>
  <c r="E2186" i="15"/>
  <c r="E2187" i="15"/>
  <c r="E2188" i="15"/>
  <c r="E2189" i="15"/>
  <c r="E2190" i="15"/>
  <c r="E2191" i="15"/>
  <c r="E2192" i="15"/>
  <c r="E2193" i="15"/>
  <c r="E2194" i="15"/>
  <c r="E2195" i="15"/>
  <c r="E2196" i="15"/>
  <c r="E2197" i="15"/>
  <c r="E2198" i="15"/>
  <c r="E2199" i="15"/>
  <c r="E2200" i="15"/>
  <c r="E2201" i="15"/>
  <c r="E2202" i="15"/>
  <c r="E2203" i="15"/>
  <c r="E2204" i="15"/>
  <c r="E2205" i="15"/>
  <c r="E2206" i="15"/>
  <c r="E2207" i="15"/>
  <c r="E2208" i="15"/>
  <c r="E2209" i="15"/>
  <c r="E2210" i="15"/>
  <c r="E2211" i="15"/>
  <c r="E2212" i="15"/>
  <c r="E2213" i="15"/>
  <c r="E2214" i="15"/>
  <c r="E2215" i="15"/>
  <c r="E2216" i="15"/>
  <c r="E2217" i="15"/>
  <c r="E2218" i="15"/>
  <c r="E2219" i="15"/>
  <c r="E2220" i="15"/>
  <c r="E2221" i="15"/>
  <c r="E2222" i="15"/>
  <c r="E2223" i="15"/>
  <c r="E2224" i="15"/>
  <c r="E2225" i="15"/>
  <c r="E2226" i="15"/>
  <c r="E2227" i="15"/>
  <c r="E2228" i="15"/>
  <c r="E2229" i="15"/>
  <c r="E2230" i="15"/>
  <c r="E2231" i="15"/>
  <c r="E2232" i="15"/>
  <c r="E2233" i="15"/>
  <c r="E2234" i="15"/>
  <c r="E2235" i="15"/>
  <c r="E2236" i="15"/>
  <c r="E2237" i="15"/>
  <c r="E2238" i="15"/>
  <c r="E2239" i="15"/>
  <c r="E2240" i="15"/>
  <c r="E2241" i="15"/>
  <c r="E2242" i="15"/>
  <c r="E2243" i="15"/>
  <c r="E2244" i="15"/>
  <c r="E2245" i="15"/>
  <c r="E2246" i="15"/>
  <c r="E2247" i="15"/>
  <c r="E2248" i="15"/>
  <c r="E2249" i="15"/>
  <c r="E2250" i="15"/>
  <c r="E2251" i="15"/>
  <c r="E2252" i="15"/>
  <c r="E2253" i="15"/>
  <c r="E2254" i="15"/>
  <c r="E2255" i="15"/>
  <c r="E2256" i="15"/>
  <c r="E2257" i="15"/>
  <c r="E2258" i="15"/>
  <c r="E2259" i="15"/>
  <c r="E2260" i="15"/>
  <c r="E2261" i="15"/>
  <c r="E2262" i="15"/>
  <c r="E2263" i="15"/>
  <c r="E2264" i="15"/>
  <c r="E2265" i="15"/>
  <c r="E2266" i="15"/>
  <c r="E2267" i="15"/>
  <c r="E2268" i="15"/>
  <c r="E2269" i="15"/>
  <c r="E2270" i="15"/>
  <c r="E2271" i="15"/>
  <c r="E2272" i="15"/>
  <c r="E2273" i="15"/>
  <c r="E2274" i="15"/>
  <c r="E2275" i="15"/>
  <c r="E2276" i="15"/>
  <c r="E2277" i="15"/>
  <c r="E2278" i="15"/>
  <c r="E2279" i="15"/>
  <c r="E2280" i="15"/>
  <c r="E2281" i="15"/>
  <c r="E2282" i="15"/>
  <c r="E2283" i="15"/>
  <c r="E2284" i="15"/>
  <c r="E2285" i="15"/>
  <c r="E2286" i="15"/>
  <c r="E2287" i="15"/>
  <c r="E2288" i="15"/>
  <c r="E2289" i="15"/>
  <c r="E2290" i="15"/>
  <c r="E2291" i="15"/>
  <c r="E2292" i="15"/>
  <c r="E2293" i="15"/>
  <c r="E2294" i="15"/>
  <c r="E2295" i="15"/>
  <c r="E2296" i="15"/>
  <c r="E2297" i="15"/>
  <c r="E2298" i="15"/>
  <c r="E2299" i="15"/>
  <c r="E2300" i="15"/>
  <c r="E2301" i="15"/>
  <c r="E2302" i="15"/>
  <c r="E2303" i="15"/>
  <c r="E2304" i="15"/>
  <c r="E2305" i="15"/>
  <c r="E2306" i="15"/>
  <c r="E2307" i="15"/>
  <c r="E2308" i="15"/>
  <c r="E2309" i="15"/>
  <c r="E2310" i="15"/>
  <c r="E2311" i="15"/>
  <c r="E2312" i="15"/>
  <c r="E2313" i="15"/>
  <c r="E2314" i="15"/>
  <c r="E2315" i="15"/>
  <c r="E2316" i="15"/>
  <c r="E2317" i="15"/>
  <c r="E2318" i="15"/>
  <c r="E2319" i="15"/>
  <c r="E2320" i="15"/>
  <c r="E2321" i="15"/>
  <c r="E2322" i="15"/>
  <c r="E2323" i="15"/>
  <c r="E2324" i="15"/>
  <c r="E2325" i="15"/>
  <c r="E2326" i="15"/>
  <c r="E2327" i="15"/>
  <c r="E2328" i="15"/>
  <c r="E2329" i="15"/>
  <c r="E2330" i="15"/>
  <c r="E2331" i="15"/>
  <c r="E2332" i="15"/>
  <c r="E2333" i="15"/>
  <c r="E2334" i="15"/>
  <c r="E2335" i="15"/>
  <c r="E2336" i="15"/>
  <c r="E2337" i="15"/>
  <c r="E2338" i="15"/>
  <c r="E2339" i="15"/>
  <c r="E2340" i="15"/>
  <c r="E2341" i="15"/>
  <c r="E2342" i="15"/>
  <c r="E2343" i="15"/>
  <c r="E2344" i="15"/>
  <c r="E2345" i="15"/>
  <c r="E2346" i="15"/>
  <c r="E2347" i="15"/>
  <c r="E2348" i="15"/>
  <c r="E2349" i="15"/>
  <c r="E2350" i="15"/>
  <c r="E2351" i="15"/>
  <c r="E2352" i="15"/>
  <c r="E2353" i="15"/>
  <c r="E2354" i="15"/>
  <c r="E2355" i="15"/>
  <c r="E2356" i="15"/>
  <c r="E2357" i="15"/>
  <c r="E2358" i="15"/>
  <c r="E2359" i="15"/>
  <c r="E2360" i="15"/>
  <c r="E2361" i="15"/>
  <c r="E2362" i="15"/>
  <c r="E2363" i="15"/>
  <c r="E2364" i="15"/>
  <c r="E2365" i="15"/>
  <c r="E2366" i="15"/>
  <c r="E2367" i="15"/>
  <c r="E2368" i="15"/>
  <c r="E2369" i="15"/>
  <c r="E2370" i="15"/>
  <c r="E2371" i="15"/>
  <c r="E2372" i="15"/>
  <c r="E2373" i="15"/>
  <c r="E2374" i="15"/>
  <c r="E2375" i="15"/>
  <c r="E2376" i="15"/>
  <c r="E2377" i="15"/>
  <c r="E2378" i="15"/>
  <c r="E2379" i="15"/>
  <c r="E2380" i="15"/>
  <c r="E2381" i="15"/>
  <c r="E2382" i="15"/>
  <c r="E2383" i="15"/>
  <c r="E2384" i="15"/>
  <c r="E2385" i="15"/>
  <c r="E2386" i="15"/>
  <c r="E2387" i="15"/>
  <c r="E2388" i="15"/>
  <c r="E2389" i="15"/>
  <c r="E2390" i="15"/>
  <c r="E2391" i="15"/>
  <c r="E2392" i="15"/>
  <c r="E2393" i="15"/>
  <c r="E2394" i="15"/>
  <c r="E2395" i="15"/>
  <c r="E2396" i="15"/>
  <c r="E2397" i="15"/>
  <c r="E2398" i="15"/>
  <c r="E2399" i="15"/>
  <c r="E2400" i="15"/>
  <c r="E2401" i="15"/>
  <c r="E2402" i="15"/>
  <c r="E2403" i="15"/>
  <c r="E2404" i="15"/>
  <c r="E2405" i="15"/>
  <c r="E2406" i="15"/>
  <c r="E2407" i="15"/>
  <c r="E2408" i="15"/>
  <c r="E2409" i="15"/>
  <c r="E2410" i="15"/>
  <c r="E2411" i="15"/>
  <c r="E2412" i="15"/>
  <c r="E2413" i="15"/>
  <c r="E2414" i="15"/>
  <c r="E2415" i="15"/>
  <c r="E2416" i="15"/>
  <c r="E2417" i="15"/>
  <c r="E2418" i="15"/>
  <c r="E2419" i="15"/>
  <c r="E2420" i="15"/>
  <c r="E2421" i="15"/>
  <c r="E2422" i="15"/>
  <c r="E2423" i="15"/>
  <c r="E2424" i="15"/>
  <c r="E2425" i="15"/>
  <c r="E2426" i="15"/>
  <c r="E2427" i="15"/>
  <c r="E2428" i="15"/>
  <c r="E2429" i="15"/>
  <c r="E2430" i="15"/>
  <c r="E2431" i="15"/>
  <c r="E2432" i="15"/>
  <c r="E2433" i="15"/>
  <c r="E2434" i="15"/>
  <c r="E2435" i="15"/>
  <c r="E2436" i="15"/>
  <c r="E2437" i="15"/>
  <c r="E2438" i="15"/>
  <c r="E2439" i="15"/>
  <c r="E2440" i="15"/>
  <c r="E2441" i="15"/>
  <c r="E2442" i="15"/>
  <c r="E2443" i="15"/>
  <c r="E2444" i="15"/>
  <c r="E2445" i="15"/>
  <c r="E2446" i="15"/>
  <c r="E2447" i="15"/>
  <c r="E2448" i="15"/>
  <c r="E2449" i="15"/>
  <c r="E2450" i="15"/>
  <c r="E2451" i="15"/>
  <c r="E2452" i="15"/>
  <c r="E2453" i="15"/>
  <c r="E2454" i="15"/>
  <c r="E2455" i="15"/>
  <c r="E2456" i="15"/>
  <c r="E2457" i="15"/>
  <c r="E2458" i="15"/>
  <c r="E2459" i="15"/>
  <c r="E2460" i="15"/>
  <c r="E2461" i="15"/>
  <c r="E2462" i="15"/>
  <c r="E2463" i="15"/>
  <c r="E2464" i="15"/>
  <c r="E2465" i="15"/>
  <c r="E2466" i="15"/>
  <c r="E2467" i="15"/>
  <c r="E2468" i="15"/>
  <c r="E2469" i="15"/>
  <c r="E2470" i="15"/>
  <c r="E2471" i="15"/>
  <c r="E2472" i="15"/>
  <c r="E2473" i="15"/>
  <c r="E2474" i="15"/>
  <c r="E2475" i="15"/>
  <c r="E2476" i="15"/>
  <c r="E2477" i="15"/>
  <c r="E2478" i="15"/>
  <c r="E2479" i="15"/>
  <c r="E2480" i="15"/>
  <c r="E2481" i="15"/>
  <c r="E2482" i="15"/>
  <c r="E2483" i="15"/>
  <c r="E2484" i="15"/>
  <c r="E2485" i="15"/>
  <c r="E2486" i="15"/>
  <c r="E2487" i="15"/>
  <c r="E2488" i="15"/>
  <c r="E2489" i="15"/>
  <c r="E2490" i="15"/>
  <c r="E2491" i="15"/>
  <c r="E2492" i="15"/>
  <c r="E2493" i="15"/>
  <c r="E2494" i="15"/>
  <c r="E2495" i="15"/>
  <c r="E2496" i="15"/>
  <c r="E2497" i="15"/>
  <c r="E2498" i="15"/>
  <c r="E2499" i="15"/>
  <c r="E2500" i="15"/>
  <c r="E2501" i="15"/>
  <c r="E2502" i="15"/>
  <c r="E2503" i="15"/>
  <c r="E2504" i="15"/>
  <c r="E2505" i="15"/>
  <c r="E2506" i="15"/>
  <c r="E2507" i="15"/>
  <c r="E2508" i="15"/>
  <c r="E2509" i="15"/>
  <c r="E2510" i="15"/>
  <c r="E2511" i="15"/>
  <c r="E2512" i="15"/>
  <c r="E2513" i="15"/>
  <c r="E2514" i="15"/>
  <c r="E2515" i="15"/>
  <c r="E2516" i="15"/>
  <c r="E2517" i="15"/>
  <c r="E2518" i="15"/>
  <c r="E2519" i="15"/>
  <c r="E2520" i="15"/>
  <c r="E2521" i="15"/>
  <c r="E2522" i="15"/>
  <c r="E2523" i="15"/>
  <c r="E2524" i="15"/>
  <c r="E2525" i="15"/>
  <c r="E2526" i="15"/>
  <c r="E2527" i="15"/>
  <c r="E2528" i="15"/>
  <c r="E2529" i="15"/>
  <c r="E2530" i="15"/>
  <c r="E2531" i="15"/>
  <c r="E2532" i="15"/>
  <c r="E2533" i="15"/>
  <c r="E2534" i="15"/>
  <c r="E2535" i="15"/>
  <c r="E2536" i="15"/>
  <c r="E2537" i="15"/>
  <c r="E2538" i="15"/>
  <c r="E2539" i="15"/>
  <c r="E2540" i="15"/>
  <c r="E2541" i="15"/>
  <c r="E2542" i="15"/>
  <c r="E2543" i="15"/>
  <c r="E2544" i="15"/>
  <c r="E2545" i="15"/>
  <c r="E2546" i="15"/>
  <c r="E2547" i="15"/>
  <c r="E2548" i="15"/>
  <c r="E2549" i="15"/>
  <c r="E2550" i="15"/>
  <c r="E2551" i="15"/>
  <c r="E2552" i="15"/>
  <c r="E2553" i="15"/>
  <c r="E2554" i="15"/>
  <c r="E2555" i="15"/>
  <c r="E2556" i="15"/>
  <c r="E2557" i="15"/>
  <c r="E2558" i="15"/>
  <c r="E2559" i="15"/>
  <c r="E2560" i="15"/>
  <c r="E2561" i="15"/>
  <c r="E2562" i="15"/>
  <c r="E2563" i="15"/>
  <c r="E2564" i="15"/>
  <c r="E2565" i="15"/>
  <c r="E2566" i="15"/>
  <c r="E2567" i="15"/>
  <c r="E2568" i="15"/>
  <c r="E2569" i="15"/>
  <c r="E2570" i="15"/>
  <c r="E2571" i="15"/>
  <c r="E2572" i="15"/>
  <c r="E2573" i="15"/>
  <c r="E2574" i="15"/>
  <c r="E2575" i="15"/>
  <c r="E2576" i="15"/>
  <c r="E2577" i="15"/>
  <c r="E2578" i="15"/>
  <c r="E2579" i="15"/>
  <c r="E2580" i="15"/>
  <c r="E2581" i="15"/>
  <c r="E2582" i="15"/>
  <c r="E2583" i="15"/>
  <c r="E2584" i="15"/>
  <c r="E2585" i="15"/>
  <c r="E2586" i="15"/>
  <c r="E2587" i="15"/>
  <c r="E2588" i="15"/>
  <c r="E2589" i="15"/>
  <c r="E2590" i="15"/>
  <c r="E2591" i="15"/>
  <c r="E2592" i="15"/>
  <c r="E2593" i="15"/>
  <c r="E2594" i="15"/>
  <c r="E2595" i="15"/>
  <c r="E2596" i="15"/>
  <c r="E2597" i="15"/>
  <c r="E2598" i="15"/>
  <c r="E2599" i="15"/>
  <c r="E2600" i="15"/>
  <c r="E2601" i="15"/>
  <c r="E2602" i="15"/>
  <c r="E2603" i="15"/>
  <c r="E2604" i="15"/>
  <c r="E2605" i="15"/>
  <c r="E2606" i="15"/>
  <c r="E2607" i="15"/>
  <c r="E2608" i="15"/>
  <c r="E2609" i="15"/>
  <c r="E2610" i="15"/>
  <c r="E2611" i="15"/>
  <c r="E2612" i="15"/>
  <c r="E2613" i="15"/>
  <c r="E2614" i="15"/>
  <c r="E2615" i="15"/>
  <c r="E2616" i="15"/>
  <c r="E2617" i="15"/>
  <c r="E2618" i="15"/>
  <c r="E2619" i="15"/>
  <c r="E2620" i="15"/>
  <c r="E2621" i="15"/>
  <c r="E2622" i="15"/>
  <c r="E2623" i="15"/>
  <c r="E2624" i="15"/>
  <c r="E2625" i="15"/>
  <c r="E2626" i="15"/>
  <c r="E2627" i="15"/>
  <c r="E2628" i="15"/>
  <c r="E2629" i="15"/>
  <c r="E2630" i="15"/>
  <c r="E2631" i="15"/>
  <c r="E2632" i="15"/>
  <c r="E2633" i="15"/>
  <c r="E2634" i="15"/>
  <c r="E2635" i="15"/>
  <c r="E2636" i="15"/>
  <c r="E2637" i="15"/>
  <c r="E2638" i="15"/>
  <c r="E2639" i="15"/>
  <c r="E2640" i="15"/>
  <c r="E2641" i="15"/>
  <c r="E2642" i="15"/>
  <c r="E2643" i="15"/>
  <c r="E2644" i="15"/>
  <c r="E2645" i="15"/>
  <c r="E2646" i="15"/>
  <c r="E2647" i="15"/>
  <c r="E2648" i="15"/>
  <c r="E2649" i="15"/>
  <c r="E2650" i="15"/>
  <c r="E2651" i="15"/>
  <c r="E2652" i="15"/>
  <c r="E2653" i="15"/>
  <c r="E2654" i="15"/>
  <c r="E2655" i="15"/>
  <c r="E2656" i="15"/>
  <c r="E2657" i="15"/>
  <c r="E2658" i="15"/>
  <c r="E2659" i="15"/>
  <c r="E2660" i="15"/>
  <c r="E2661" i="15"/>
  <c r="E2662" i="15"/>
  <c r="E2663" i="15"/>
  <c r="E2664" i="15"/>
  <c r="E2665" i="15"/>
  <c r="E2666" i="15"/>
  <c r="E2667" i="15"/>
  <c r="E2668" i="15"/>
  <c r="E2669" i="15"/>
  <c r="E2670" i="15"/>
  <c r="E2671" i="15"/>
  <c r="E2672" i="15"/>
  <c r="E2673" i="15"/>
  <c r="E2674" i="15"/>
  <c r="E2675" i="15"/>
  <c r="E2676" i="15"/>
  <c r="E2677" i="15"/>
  <c r="E2678" i="15"/>
  <c r="E2679" i="15"/>
  <c r="E2680" i="15"/>
  <c r="E2681" i="15"/>
  <c r="E2682" i="15"/>
  <c r="E2683" i="15"/>
  <c r="E2684" i="15"/>
  <c r="E2685" i="15"/>
  <c r="E2686" i="15"/>
  <c r="E2687" i="15"/>
  <c r="E2688" i="15"/>
  <c r="E2689" i="15"/>
  <c r="E2690" i="15"/>
  <c r="E2691" i="15"/>
  <c r="E2692" i="15"/>
  <c r="E2693" i="15"/>
  <c r="E2694" i="15"/>
  <c r="E2695" i="15"/>
  <c r="E2696" i="15"/>
  <c r="E2697" i="15"/>
  <c r="E2698" i="15"/>
  <c r="E2699" i="15"/>
  <c r="E2700" i="15"/>
  <c r="E2701" i="15"/>
  <c r="E2702" i="15"/>
  <c r="E2703" i="15"/>
  <c r="E2704" i="15"/>
  <c r="E2705" i="15"/>
  <c r="E2706" i="15"/>
  <c r="E2707" i="15"/>
  <c r="E2708" i="15"/>
  <c r="E2709" i="15"/>
  <c r="E2710" i="15"/>
  <c r="E2711" i="15"/>
  <c r="E2712" i="15"/>
  <c r="E2713" i="15"/>
  <c r="E2714" i="15"/>
  <c r="E2715" i="15"/>
  <c r="E2716" i="15"/>
  <c r="E2717" i="15"/>
  <c r="E2718" i="15"/>
  <c r="E2719" i="15"/>
  <c r="E2720" i="15"/>
  <c r="E2721" i="15"/>
  <c r="E2722" i="15"/>
  <c r="E2723" i="15"/>
  <c r="E2724" i="15"/>
  <c r="E2725" i="15"/>
  <c r="E2726" i="15"/>
  <c r="E2727" i="15"/>
  <c r="E2728" i="15"/>
  <c r="E2729" i="15"/>
  <c r="E2730" i="15"/>
  <c r="E2731" i="15"/>
  <c r="E2732" i="15"/>
  <c r="E2733" i="15"/>
  <c r="E2734" i="15"/>
  <c r="E2735" i="15"/>
  <c r="E2736" i="15"/>
  <c r="E2737" i="15"/>
  <c r="E2738" i="15"/>
  <c r="E2739" i="15"/>
  <c r="E2740" i="15"/>
  <c r="E2741" i="15"/>
  <c r="E2742" i="15"/>
  <c r="E2743" i="15"/>
  <c r="E2744" i="15"/>
  <c r="E2745" i="15"/>
  <c r="E2746" i="15"/>
  <c r="E2747" i="15"/>
  <c r="E2748" i="15"/>
  <c r="E2749" i="15"/>
  <c r="E2750" i="15"/>
  <c r="E2751" i="15"/>
  <c r="E2752" i="15"/>
  <c r="E2753" i="15"/>
  <c r="E2754" i="15"/>
  <c r="E2755" i="15"/>
  <c r="E2756" i="15"/>
  <c r="E2757" i="15"/>
  <c r="E2758" i="15"/>
  <c r="E2759" i="15"/>
  <c r="E2760" i="15"/>
  <c r="E2761" i="15"/>
  <c r="E2762" i="15"/>
  <c r="E2763" i="15"/>
  <c r="E2764" i="15"/>
  <c r="E2765" i="15"/>
  <c r="E2766" i="15"/>
  <c r="E2767" i="15"/>
  <c r="E2768" i="15"/>
  <c r="E2769" i="15"/>
  <c r="E2770" i="15"/>
  <c r="E2771" i="15"/>
  <c r="E2772" i="15"/>
  <c r="E2773" i="15"/>
  <c r="E2774" i="15"/>
  <c r="E2775" i="15"/>
  <c r="E2776" i="15"/>
  <c r="E2777" i="15"/>
  <c r="E2778" i="15"/>
  <c r="E2779" i="15"/>
  <c r="E2780" i="15"/>
  <c r="E2781" i="15"/>
  <c r="E2782" i="15"/>
  <c r="E2783" i="15"/>
  <c r="E2784" i="15"/>
  <c r="E2785" i="15"/>
  <c r="E2786" i="15"/>
  <c r="E2787" i="15"/>
  <c r="E2788" i="15"/>
  <c r="E2789" i="15"/>
  <c r="E2790" i="15"/>
  <c r="E2791" i="15"/>
  <c r="E2792" i="15"/>
  <c r="E2793" i="15"/>
  <c r="E2794" i="15"/>
  <c r="E2795" i="15"/>
  <c r="E2796" i="15"/>
  <c r="E2797" i="15"/>
  <c r="E2798" i="15"/>
  <c r="E2799" i="15"/>
  <c r="E2800" i="15"/>
  <c r="E2801" i="15"/>
  <c r="E2802" i="15"/>
  <c r="E2803" i="15"/>
  <c r="E2804" i="15"/>
  <c r="E2805" i="15"/>
  <c r="E2806" i="15"/>
  <c r="E2807" i="15"/>
  <c r="E2808" i="15"/>
  <c r="E2809" i="15"/>
  <c r="E2810" i="15"/>
  <c r="E2811" i="15"/>
  <c r="E2812" i="15"/>
  <c r="E2813" i="15"/>
  <c r="E2814" i="15"/>
  <c r="E2815" i="15"/>
  <c r="E2816" i="15"/>
  <c r="E2817" i="15"/>
  <c r="E2818" i="15"/>
  <c r="E2819" i="15"/>
  <c r="E2820" i="15"/>
  <c r="E2821" i="15"/>
  <c r="E2822" i="15"/>
  <c r="E2823" i="15"/>
  <c r="E2824" i="15"/>
  <c r="E2825" i="15"/>
  <c r="E2826" i="15"/>
  <c r="E2827" i="15"/>
  <c r="E2828" i="15"/>
  <c r="E2829" i="15"/>
  <c r="E2830" i="15"/>
  <c r="E2831" i="15"/>
  <c r="E2832" i="15"/>
  <c r="E2833" i="15"/>
  <c r="E2834" i="15"/>
  <c r="E2835" i="15"/>
  <c r="E2836" i="15"/>
  <c r="E2837" i="15"/>
  <c r="E2838" i="15"/>
  <c r="E2839" i="15"/>
  <c r="E2840" i="15"/>
  <c r="E2841" i="15"/>
  <c r="E2842" i="15"/>
  <c r="E2843" i="15"/>
  <c r="E2844" i="15"/>
  <c r="E2845" i="15"/>
  <c r="E2846" i="15"/>
  <c r="E2847" i="15"/>
  <c r="E2848" i="15"/>
  <c r="E2849" i="15"/>
  <c r="E2850" i="15"/>
  <c r="E2851" i="15"/>
  <c r="E2852" i="15"/>
  <c r="E2853" i="15"/>
  <c r="E2854" i="15"/>
  <c r="E2855" i="15"/>
  <c r="E2856" i="15"/>
  <c r="E2857" i="15"/>
  <c r="E2858" i="15"/>
  <c r="E2859" i="15"/>
  <c r="E2860" i="15"/>
  <c r="E2861" i="15"/>
  <c r="E2862" i="15"/>
  <c r="E2863" i="15"/>
  <c r="E2864" i="15"/>
  <c r="E2865" i="15"/>
  <c r="E2866" i="15"/>
  <c r="E2867" i="15"/>
  <c r="E2868" i="15"/>
  <c r="E2869" i="15"/>
  <c r="E2870" i="15"/>
  <c r="E2871" i="15"/>
  <c r="E2872" i="15"/>
  <c r="E2873" i="15"/>
  <c r="E2874" i="15"/>
  <c r="E2875" i="15"/>
  <c r="E2876" i="15"/>
  <c r="E2877" i="15"/>
  <c r="E2878" i="15"/>
  <c r="E2879" i="15"/>
  <c r="E2880" i="15"/>
  <c r="E2881" i="15"/>
  <c r="E2882" i="15"/>
  <c r="E2883" i="15"/>
  <c r="E2884" i="15"/>
  <c r="E2885" i="15"/>
  <c r="E2886" i="15"/>
  <c r="E2887" i="15"/>
  <c r="E2888" i="15"/>
  <c r="E2889" i="15"/>
  <c r="E2890" i="15"/>
  <c r="E2891" i="15"/>
  <c r="E2892" i="15"/>
  <c r="E2893" i="15"/>
  <c r="E2894" i="15"/>
  <c r="E2895" i="15"/>
  <c r="E2896" i="15"/>
  <c r="E2897" i="15"/>
  <c r="E2898" i="15"/>
  <c r="E2899" i="15"/>
  <c r="E2900" i="15"/>
  <c r="E2901" i="15"/>
  <c r="E2902" i="15"/>
  <c r="E2903" i="15"/>
  <c r="E2904" i="15"/>
  <c r="E2905" i="15"/>
  <c r="E2906" i="15"/>
  <c r="E2907" i="15"/>
  <c r="E2908" i="15"/>
  <c r="E2909" i="15"/>
  <c r="E2910" i="15"/>
  <c r="E2911" i="15"/>
  <c r="E2912" i="15"/>
  <c r="E2913" i="15"/>
  <c r="E2914" i="15"/>
  <c r="E2915" i="15"/>
  <c r="E2916" i="15"/>
  <c r="E2917" i="15"/>
  <c r="E2918" i="15"/>
  <c r="E2919" i="15"/>
  <c r="E2920" i="15"/>
  <c r="E2921" i="15"/>
  <c r="E2922" i="15"/>
  <c r="E2923" i="15"/>
  <c r="E2924" i="15"/>
  <c r="E2925" i="15"/>
  <c r="E2926" i="15"/>
  <c r="E2927" i="15"/>
  <c r="E2928" i="15"/>
  <c r="E2929" i="15"/>
  <c r="E2930" i="15"/>
  <c r="E2931" i="15"/>
  <c r="E2932" i="15"/>
  <c r="E2933" i="15"/>
  <c r="E2934" i="15"/>
  <c r="E2935" i="15"/>
  <c r="E2936" i="15"/>
  <c r="E2937" i="15"/>
  <c r="E2938" i="15"/>
  <c r="E2939" i="15"/>
  <c r="E2940" i="15"/>
  <c r="E2941" i="15"/>
  <c r="E2942" i="15"/>
  <c r="E2943" i="15"/>
  <c r="E2944" i="15"/>
  <c r="E2945" i="15"/>
  <c r="E2946" i="15"/>
  <c r="E2947" i="15"/>
  <c r="E2948" i="15"/>
  <c r="E2949" i="15"/>
  <c r="E2950" i="15"/>
  <c r="E2951" i="15"/>
  <c r="E2952" i="15"/>
  <c r="E2953" i="15"/>
  <c r="E2954" i="15"/>
  <c r="E2955" i="15"/>
  <c r="E2956" i="15"/>
  <c r="E2957" i="15"/>
  <c r="E2958" i="15"/>
  <c r="E2959" i="15"/>
  <c r="E2960" i="15"/>
  <c r="E2961" i="15"/>
  <c r="E2962" i="15"/>
  <c r="E2963" i="15"/>
  <c r="E2964" i="15"/>
  <c r="E2965" i="15"/>
  <c r="E2966" i="15"/>
  <c r="E2967" i="15"/>
  <c r="E2968" i="15"/>
  <c r="E2969" i="15"/>
  <c r="E2970" i="15"/>
  <c r="E2971" i="15"/>
  <c r="E2972" i="15"/>
  <c r="E2973" i="15"/>
  <c r="E2974" i="15"/>
  <c r="E2975" i="15"/>
  <c r="E2976" i="15"/>
  <c r="E2977" i="15"/>
  <c r="E2978" i="15"/>
  <c r="E2979" i="15"/>
  <c r="E2980" i="15"/>
  <c r="E2981" i="15"/>
  <c r="E2982" i="15"/>
  <c r="E2983" i="15"/>
  <c r="E2984" i="15"/>
  <c r="E2985" i="15"/>
  <c r="E2986" i="15"/>
  <c r="E2987" i="15"/>
  <c r="E2988" i="15"/>
  <c r="E2989" i="15"/>
  <c r="E2990" i="15"/>
  <c r="E2991" i="15"/>
  <c r="E2992" i="15"/>
  <c r="E2993" i="15"/>
  <c r="E2994" i="15"/>
  <c r="E2995" i="15"/>
  <c r="E2996" i="15"/>
  <c r="E2997" i="15"/>
  <c r="E2998" i="15"/>
  <c r="E2999" i="15"/>
  <c r="E3000" i="15"/>
  <c r="E3001" i="15"/>
  <c r="E3002" i="15"/>
  <c r="E3003" i="15"/>
  <c r="E3004" i="15"/>
  <c r="E3005" i="15"/>
  <c r="E3006" i="15"/>
  <c r="E3007" i="15"/>
  <c r="E3008" i="15"/>
  <c r="E3009" i="15"/>
  <c r="E3010" i="15"/>
  <c r="E3011" i="15"/>
  <c r="E3012" i="15"/>
  <c r="E3013" i="15"/>
  <c r="E3014" i="15"/>
  <c r="E3015" i="15"/>
  <c r="E3016" i="15"/>
  <c r="E3017" i="15"/>
  <c r="E3018" i="15"/>
  <c r="E3019" i="15"/>
  <c r="E3020" i="15"/>
  <c r="E3021" i="15"/>
  <c r="E3022" i="15"/>
  <c r="E3023" i="15"/>
  <c r="E3024" i="15"/>
  <c r="E3025" i="15"/>
  <c r="E3026" i="15"/>
  <c r="E3027" i="15"/>
  <c r="E3028" i="15"/>
  <c r="E3029" i="15"/>
  <c r="E3030" i="15"/>
  <c r="E3031" i="15"/>
  <c r="E3032" i="15"/>
  <c r="E3033" i="15"/>
  <c r="E3034" i="15"/>
  <c r="E3035" i="15"/>
  <c r="E3036" i="15"/>
  <c r="E3037" i="15"/>
  <c r="E3038" i="15"/>
  <c r="E3039" i="15"/>
  <c r="E3040" i="15"/>
  <c r="E3041" i="15"/>
  <c r="E3042" i="15"/>
  <c r="E3043" i="15"/>
  <c r="E3044" i="15"/>
  <c r="E3045" i="15"/>
  <c r="E3046" i="15"/>
  <c r="E3047" i="15"/>
  <c r="E3048" i="15"/>
  <c r="E3049" i="15"/>
  <c r="E3050" i="15"/>
  <c r="E3051" i="15"/>
  <c r="E3052" i="15"/>
  <c r="E3053" i="15"/>
  <c r="E3054" i="15"/>
  <c r="E3055" i="15"/>
  <c r="E3056" i="15"/>
  <c r="E3057" i="15"/>
  <c r="E3058" i="15"/>
  <c r="E3059" i="15"/>
  <c r="E3060" i="15"/>
  <c r="E3061" i="15"/>
  <c r="E3062" i="15"/>
  <c r="E3063" i="15"/>
  <c r="E3064" i="15"/>
  <c r="E3065" i="15"/>
  <c r="E3066" i="15"/>
  <c r="E3067" i="15"/>
  <c r="E3068" i="15"/>
  <c r="E3069" i="15"/>
  <c r="E3070" i="15"/>
  <c r="E3071" i="15"/>
  <c r="E3072" i="15"/>
  <c r="E3073" i="15"/>
  <c r="E3074" i="15"/>
  <c r="E3075" i="15"/>
  <c r="E3076" i="15"/>
  <c r="E3077" i="15"/>
  <c r="E3078" i="15"/>
  <c r="E3079" i="15"/>
  <c r="E3080" i="15"/>
  <c r="E3081" i="15"/>
  <c r="E3082" i="15"/>
  <c r="E3083" i="15"/>
  <c r="E3084" i="15"/>
  <c r="E3085" i="15"/>
  <c r="E3086" i="15"/>
  <c r="E3087" i="15"/>
  <c r="E3088" i="15"/>
  <c r="E3089" i="15"/>
  <c r="E3090" i="15"/>
  <c r="E3091" i="15"/>
  <c r="E3092" i="15"/>
  <c r="E3093" i="15"/>
  <c r="E3094" i="15"/>
  <c r="E3095" i="15"/>
  <c r="E3096" i="15"/>
  <c r="E3097" i="15"/>
  <c r="E3098" i="15"/>
  <c r="E3099" i="15"/>
  <c r="E3100" i="15"/>
  <c r="E3101" i="15"/>
  <c r="E3102" i="15"/>
  <c r="E3103" i="15"/>
  <c r="E3104" i="15"/>
  <c r="E3105" i="15"/>
  <c r="E3106" i="15"/>
  <c r="E3107" i="15"/>
  <c r="E3108" i="15"/>
  <c r="E3109" i="15"/>
  <c r="E3110" i="15"/>
  <c r="E3111" i="15"/>
  <c r="E3112" i="15"/>
  <c r="E3113" i="15"/>
  <c r="E3114" i="15"/>
  <c r="E3115" i="15"/>
  <c r="E3116" i="15"/>
  <c r="E3117" i="15"/>
  <c r="E3118" i="15"/>
  <c r="E3119" i="15"/>
  <c r="E3120" i="15"/>
  <c r="E3121" i="15"/>
  <c r="E3122" i="15"/>
  <c r="E3123" i="15"/>
  <c r="E3124" i="15"/>
  <c r="E3125" i="15"/>
  <c r="E3126" i="15"/>
  <c r="E3127" i="15"/>
  <c r="E3128" i="15"/>
  <c r="E3129" i="15"/>
  <c r="E3130" i="15"/>
  <c r="E3131" i="15"/>
  <c r="E3132" i="15"/>
  <c r="E3133" i="15"/>
  <c r="E3134" i="15"/>
  <c r="E3135" i="15"/>
  <c r="E3136" i="15"/>
  <c r="E3137" i="15"/>
  <c r="E3138" i="15"/>
  <c r="E3139" i="15"/>
  <c r="E3140" i="15"/>
  <c r="E3141" i="15"/>
  <c r="E3142" i="15"/>
  <c r="E3143" i="15"/>
  <c r="E3144" i="15"/>
  <c r="E3145" i="15"/>
  <c r="E3146" i="15"/>
  <c r="E3147" i="15"/>
  <c r="E3148" i="15"/>
  <c r="E3149" i="15"/>
  <c r="E3150" i="15"/>
  <c r="E3151" i="15"/>
  <c r="E3152" i="15"/>
  <c r="E3153" i="15"/>
  <c r="E3154" i="15"/>
  <c r="E3155" i="15"/>
  <c r="E3156" i="15"/>
  <c r="E3157" i="15"/>
  <c r="E3158" i="15"/>
  <c r="E3159" i="15"/>
  <c r="E3160" i="15"/>
  <c r="E3161" i="15"/>
  <c r="E3162" i="15"/>
  <c r="E3163" i="15"/>
  <c r="E3164" i="15"/>
  <c r="E3165" i="15"/>
  <c r="E3166" i="15"/>
  <c r="E3167" i="15"/>
  <c r="E3168" i="15"/>
  <c r="E3169" i="15"/>
  <c r="E3170" i="15"/>
  <c r="E3171" i="15"/>
  <c r="E3172" i="15"/>
  <c r="E3173" i="15"/>
  <c r="E3174" i="15"/>
  <c r="E3175" i="15"/>
  <c r="E3176" i="15"/>
  <c r="E3177" i="15"/>
  <c r="E3178" i="15"/>
  <c r="E3179" i="15"/>
  <c r="E3180" i="15"/>
  <c r="E3181" i="15"/>
  <c r="E3182" i="15"/>
  <c r="E3183" i="15"/>
  <c r="E3184" i="15"/>
  <c r="E3185" i="15"/>
  <c r="E3186" i="15"/>
  <c r="E3187" i="15"/>
  <c r="E3188" i="15"/>
  <c r="E3189" i="15"/>
  <c r="E3190" i="15"/>
  <c r="E3191" i="15"/>
  <c r="E3192" i="15"/>
  <c r="E3193" i="15"/>
  <c r="E3194" i="15"/>
  <c r="E3195" i="15"/>
  <c r="E3196" i="15"/>
  <c r="E3197" i="15"/>
  <c r="E3198" i="15"/>
  <c r="E3199" i="15"/>
  <c r="E3200" i="15"/>
  <c r="E3201" i="15"/>
  <c r="E3202" i="15"/>
  <c r="E3203" i="15"/>
  <c r="E3204" i="15"/>
  <c r="E3205" i="15"/>
  <c r="E3206" i="15"/>
  <c r="E3207" i="15"/>
  <c r="E3208" i="15"/>
  <c r="E3209" i="15"/>
  <c r="E3210" i="15"/>
  <c r="E3211" i="15"/>
  <c r="E3212" i="15"/>
  <c r="E3213" i="15"/>
  <c r="E3214" i="15"/>
  <c r="E3215" i="15"/>
  <c r="E3216" i="15"/>
  <c r="E3217" i="15"/>
  <c r="E3218" i="15"/>
  <c r="E3219" i="15"/>
  <c r="E3220" i="15"/>
  <c r="E3221" i="15"/>
  <c r="E3222" i="15"/>
  <c r="E3223" i="15"/>
  <c r="E3224" i="15"/>
  <c r="E3225" i="15"/>
  <c r="E3226" i="15"/>
  <c r="E3227" i="15"/>
  <c r="E3228" i="15"/>
  <c r="E3229" i="15"/>
  <c r="E3230" i="15"/>
  <c r="E3231" i="15"/>
  <c r="E3232" i="15"/>
  <c r="E3233" i="15"/>
  <c r="E3234" i="15"/>
  <c r="E3235" i="15"/>
  <c r="E3236" i="15"/>
  <c r="E3237" i="15"/>
  <c r="E3238" i="15"/>
  <c r="E3239" i="15"/>
  <c r="E3240" i="15"/>
  <c r="E3241" i="15"/>
  <c r="E3242" i="15"/>
  <c r="E3243" i="15"/>
  <c r="E3244" i="15"/>
  <c r="E3245" i="15"/>
  <c r="E3246" i="15"/>
  <c r="E3247" i="15"/>
  <c r="E3248" i="15"/>
  <c r="E3249" i="15"/>
  <c r="E3250" i="15"/>
  <c r="E3251" i="15"/>
  <c r="E3252" i="15"/>
  <c r="E3253" i="15"/>
  <c r="E3254" i="15"/>
  <c r="E3255" i="15"/>
  <c r="E3256" i="15"/>
  <c r="E3257" i="15"/>
  <c r="E3258" i="15"/>
  <c r="E3259" i="15"/>
  <c r="E3260" i="15"/>
  <c r="E3261" i="15"/>
  <c r="E3262" i="15"/>
  <c r="E3263" i="15"/>
  <c r="E3264" i="15"/>
  <c r="E3265" i="15"/>
  <c r="E3266" i="15"/>
  <c r="E3267" i="15"/>
  <c r="E3268" i="15"/>
  <c r="E3269" i="15"/>
  <c r="E3270" i="15"/>
  <c r="E3271" i="15"/>
  <c r="E3272" i="15"/>
  <c r="E3273" i="15"/>
  <c r="E3274" i="15"/>
  <c r="E3275" i="15"/>
  <c r="E3276" i="15"/>
  <c r="E3277" i="15"/>
  <c r="E3278" i="15"/>
  <c r="E3279" i="15"/>
  <c r="E3280" i="15"/>
  <c r="E3281" i="15"/>
  <c r="E3282" i="15"/>
  <c r="E3283" i="15"/>
  <c r="E3284" i="15"/>
  <c r="E3285" i="15"/>
  <c r="E3286" i="15"/>
  <c r="E3287" i="15"/>
  <c r="E3288" i="15"/>
  <c r="E3289" i="15"/>
  <c r="E3290" i="15"/>
  <c r="E3291" i="15"/>
  <c r="E3292" i="15"/>
  <c r="E3293" i="15"/>
  <c r="E3294" i="15"/>
  <c r="E3295" i="15"/>
  <c r="E3296" i="15"/>
  <c r="E3297" i="15"/>
  <c r="E3298" i="15"/>
  <c r="E3299" i="15"/>
  <c r="E3300" i="15"/>
  <c r="E3301" i="15"/>
  <c r="E3302" i="15"/>
  <c r="E3303" i="15"/>
  <c r="E3304" i="15"/>
  <c r="E3305" i="15"/>
  <c r="E3306" i="15"/>
  <c r="E3307" i="15"/>
  <c r="E3308" i="15"/>
  <c r="E3309" i="15"/>
  <c r="E3310" i="15"/>
  <c r="E3311" i="15"/>
  <c r="E3312" i="15"/>
  <c r="E3313" i="15"/>
  <c r="E3314" i="15"/>
  <c r="E3315" i="15"/>
  <c r="E3316" i="15"/>
  <c r="E3317" i="15"/>
  <c r="E3318" i="15"/>
  <c r="E3319" i="15"/>
  <c r="E3320" i="15"/>
  <c r="E3321" i="15"/>
  <c r="E3322" i="15"/>
  <c r="E3323" i="15"/>
  <c r="E3324" i="15"/>
  <c r="E3325" i="15"/>
  <c r="E3326" i="15"/>
  <c r="E3327" i="15"/>
  <c r="E3328" i="15"/>
  <c r="E3329" i="15"/>
  <c r="E3330" i="15"/>
  <c r="E3331" i="15"/>
  <c r="E3332" i="15"/>
  <c r="E3333" i="15"/>
  <c r="E3334" i="15"/>
  <c r="E3335" i="15"/>
  <c r="E3336" i="15"/>
  <c r="E3337" i="15"/>
  <c r="E3338" i="15"/>
  <c r="E3339" i="15"/>
  <c r="E3340" i="15"/>
  <c r="E3341" i="15"/>
  <c r="E3342" i="15"/>
  <c r="E3343" i="15"/>
  <c r="E3344" i="15"/>
  <c r="E3345" i="15"/>
  <c r="E3346" i="15"/>
  <c r="E3347" i="15"/>
  <c r="E3348" i="15"/>
  <c r="E3349" i="15"/>
  <c r="E3350" i="15"/>
  <c r="E3351" i="15"/>
  <c r="E3352" i="15"/>
  <c r="E3353" i="15"/>
  <c r="E3354" i="15"/>
  <c r="E3355" i="15"/>
  <c r="E3356" i="15"/>
  <c r="E3357" i="15"/>
  <c r="E3358" i="15"/>
  <c r="E3359" i="15"/>
  <c r="E3360" i="15"/>
  <c r="E3361" i="15"/>
  <c r="E3362" i="15"/>
  <c r="E3363" i="15"/>
  <c r="E3364" i="15"/>
  <c r="E3365" i="15"/>
  <c r="E3366" i="15"/>
  <c r="E3367" i="15"/>
  <c r="E3368" i="15"/>
  <c r="E3369" i="15"/>
  <c r="E3370" i="15"/>
  <c r="E3371" i="15"/>
  <c r="E3372" i="15"/>
  <c r="E3373" i="15"/>
  <c r="E3374" i="15"/>
  <c r="E3375" i="15"/>
  <c r="E3376" i="15"/>
  <c r="E3377" i="15"/>
  <c r="A3" i="14"/>
  <c r="R3" i="14"/>
  <c r="T3" i="14"/>
  <c r="U3" i="14"/>
  <c r="V3" i="14"/>
  <c r="W3" i="14"/>
  <c r="A2" i="14"/>
  <c r="R2" i="14"/>
  <c r="T2" i="14"/>
  <c r="U2" i="14"/>
  <c r="V2" i="14"/>
  <c r="W2" i="14"/>
  <c r="I17" i="8"/>
  <c r="K33" i="8"/>
  <c r="AI20" i="8"/>
  <c r="E21" i="16"/>
  <c r="AL3" i="8"/>
  <c r="D22" i="16"/>
  <c r="L17" i="8"/>
  <c r="D21" i="16"/>
  <c r="I33" i="8"/>
  <c r="F27" i="10"/>
  <c r="AK3" i="8"/>
  <c r="E23" i="16" l="1"/>
  <c r="F27" i="16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5" i="15"/>
  <c r="A1247" i="15"/>
  <c r="A1248" i="15"/>
  <c r="A1250" i="15"/>
  <c r="A1251" i="15"/>
  <c r="A1254" i="15"/>
  <c r="A1255" i="15"/>
  <c r="A1258" i="15"/>
  <c r="A1259" i="15"/>
  <c r="A1260" i="15"/>
  <c r="A1262" i="15"/>
  <c r="A1263" i="15"/>
  <c r="A1265" i="15"/>
  <c r="A1267" i="15"/>
  <c r="A1268" i="15"/>
  <c r="A1269" i="15"/>
  <c r="A1270" i="15"/>
  <c r="A1271" i="15"/>
  <c r="A1273" i="15"/>
  <c r="A1275" i="15"/>
  <c r="A1276" i="15"/>
  <c r="A1279" i="15"/>
  <c r="A1280" i="15"/>
  <c r="A1281" i="15"/>
  <c r="A1283" i="15"/>
  <c r="A1284" i="15"/>
  <c r="A1286" i="15"/>
  <c r="A1288" i="15"/>
  <c r="A1290" i="15"/>
  <c r="A1291" i="15"/>
  <c r="A1295" i="15"/>
  <c r="A1296" i="15"/>
  <c r="A1297" i="15"/>
  <c r="A1298" i="15"/>
  <c r="A1299" i="15"/>
  <c r="A1300" i="15"/>
  <c r="A1301" i="15"/>
  <c r="A1308" i="15"/>
  <c r="A1309" i="15"/>
  <c r="A1310" i="15"/>
  <c r="A1311" i="15"/>
  <c r="A1312" i="15"/>
  <c r="A1313" i="15"/>
  <c r="A1316" i="15"/>
  <c r="A1317" i="15"/>
  <c r="A1318" i="15"/>
  <c r="A1320" i="15"/>
  <c r="A1321" i="15"/>
  <c r="A1325" i="15"/>
  <c r="A1326" i="15"/>
  <c r="A1327" i="15"/>
  <c r="A1329" i="15"/>
  <c r="A1330" i="15"/>
  <c r="A1332" i="15"/>
  <c r="A1333" i="15"/>
  <c r="A1335" i="15"/>
  <c r="A1336" i="15"/>
  <c r="A1338" i="15"/>
  <c r="A1339" i="15"/>
  <c r="A1341" i="15"/>
  <c r="A1343" i="15"/>
  <c r="A1344" i="15"/>
  <c r="A1346" i="15"/>
  <c r="A1347" i="15"/>
  <c r="A1349" i="15"/>
  <c r="A1350" i="15"/>
  <c r="A1352" i="15"/>
  <c r="A1354" i="15"/>
  <c r="A1356" i="15"/>
  <c r="A1357" i="15"/>
  <c r="A1359" i="15"/>
  <c r="A1360" i="15"/>
  <c r="A1362" i="15"/>
  <c r="A1363" i="15"/>
  <c r="A1365" i="15"/>
  <c r="A1366" i="15"/>
  <c r="A1368" i="15"/>
  <c r="A1370" i="15"/>
  <c r="A1372" i="15"/>
  <c r="A1373" i="15"/>
  <c r="A1375" i="15"/>
  <c r="A1377" i="15"/>
  <c r="A1378" i="15"/>
  <c r="A1380" i="15"/>
  <c r="A1381" i="15"/>
  <c r="A1383" i="15"/>
  <c r="A1385" i="15"/>
  <c r="A1386" i="15"/>
  <c r="A1388" i="15"/>
  <c r="A1389" i="15"/>
  <c r="A1391" i="15"/>
  <c r="A1392" i="15"/>
  <c r="A1394" i="15"/>
  <c r="A1400" i="15"/>
  <c r="A1401" i="15"/>
  <c r="A1402" i="15"/>
  <c r="A1403" i="15"/>
  <c r="A1404" i="15"/>
  <c r="A1405" i="15"/>
  <c r="A1407" i="15"/>
  <c r="A1408" i="15"/>
  <c r="A1410" i="15"/>
  <c r="A1411" i="15"/>
  <c r="A1413" i="15"/>
  <c r="A1415" i="15"/>
  <c r="A1416" i="15"/>
  <c r="A1418" i="15"/>
  <c r="A1419" i="15"/>
  <c r="A1421" i="15"/>
  <c r="A1423" i="15"/>
  <c r="A1424" i="15"/>
  <c r="A1426" i="15"/>
  <c r="A1428" i="15"/>
  <c r="A1429" i="15"/>
  <c r="A1431" i="15"/>
  <c r="A1432" i="15"/>
  <c r="A1437" i="15"/>
  <c r="A1438" i="15"/>
  <c r="A1439" i="15"/>
  <c r="A1440" i="15"/>
  <c r="A1443" i="15"/>
  <c r="A1444" i="15"/>
  <c r="A1445" i="15"/>
  <c r="A1447" i="15"/>
  <c r="A1449" i="15"/>
  <c r="A1452" i="15"/>
  <c r="A1453" i="15"/>
  <c r="A1454" i="15"/>
  <c r="A1457" i="15"/>
  <c r="A1458" i="15"/>
  <c r="A1459" i="15"/>
  <c r="A1461" i="15"/>
  <c r="A1464" i="15"/>
  <c r="A1465" i="15"/>
  <c r="A1466" i="15"/>
  <c r="A1468" i="15"/>
  <c r="A1469" i="15"/>
  <c r="A1471" i="15"/>
  <c r="A1473" i="15"/>
  <c r="A1474" i="15"/>
  <c r="A1476" i="15"/>
  <c r="A1477" i="15"/>
  <c r="A1480" i="15"/>
  <c r="A1481" i="15"/>
  <c r="A1482" i="15"/>
  <c r="A1483" i="15"/>
  <c r="A1484" i="15"/>
  <c r="A1486" i="15"/>
  <c r="A1488" i="15"/>
  <c r="A1490" i="15"/>
  <c r="A1491" i="15"/>
  <c r="A1493" i="15"/>
  <c r="A1494" i="15"/>
  <c r="A1496" i="15"/>
  <c r="A1497" i="15"/>
  <c r="A1499" i="15"/>
  <c r="A1501" i="15"/>
  <c r="A1502" i="15"/>
  <c r="A1504" i="15"/>
  <c r="A1506" i="15"/>
  <c r="A1507" i="15"/>
  <c r="A1509" i="15"/>
  <c r="A1510" i="15"/>
  <c r="A1512" i="15"/>
  <c r="A1513" i="15"/>
  <c r="A1515" i="15"/>
  <c r="A1517" i="15"/>
  <c r="A1518" i="15"/>
  <c r="A1520" i="15"/>
  <c r="A1521" i="15"/>
  <c r="A1523" i="15"/>
  <c r="A1525" i="15"/>
  <c r="A1526" i="15"/>
  <c r="A1528" i="15"/>
  <c r="A1529" i="15"/>
  <c r="A1531" i="15"/>
  <c r="A1533" i="15"/>
  <c r="A1534" i="15"/>
  <c r="A1537" i="15"/>
  <c r="A1538" i="15"/>
  <c r="A1539" i="15"/>
  <c r="A1541" i="15"/>
  <c r="A1544" i="15"/>
  <c r="A1545" i="15"/>
  <c r="A1546" i="15"/>
  <c r="A1552" i="15"/>
  <c r="A1553" i="15"/>
  <c r="A1554" i="15"/>
  <c r="A1555" i="15"/>
  <c r="A1556" i="15"/>
  <c r="A1557" i="15"/>
  <c r="A1562" i="15"/>
  <c r="A1563" i="15"/>
  <c r="A1564" i="15"/>
  <c r="A1565" i="15"/>
  <c r="A1567" i="15"/>
  <c r="A1568" i="15"/>
  <c r="A1570" i="15"/>
  <c r="A1572" i="15"/>
  <c r="A1573" i="15"/>
  <c r="A1575" i="15"/>
  <c r="A1576" i="15"/>
  <c r="A1578" i="15"/>
  <c r="A1579" i="15"/>
  <c r="A1581" i="15"/>
  <c r="A1582" i="15"/>
  <c r="A1584" i="15"/>
  <c r="A1585" i="15"/>
  <c r="A1587" i="15"/>
  <c r="A1588" i="15"/>
  <c r="A1590" i="15"/>
  <c r="A1592" i="15"/>
  <c r="A1593" i="15"/>
  <c r="A1595" i="15"/>
  <c r="A1598" i="15"/>
  <c r="A1599" i="15"/>
  <c r="A1601" i="15"/>
  <c r="A1603" i="15"/>
  <c r="A1604" i="15"/>
  <c r="A1606" i="15"/>
  <c r="A1607" i="15"/>
  <c r="A1609" i="15"/>
  <c r="A1611" i="15"/>
  <c r="A1613" i="15"/>
  <c r="A1615" i="15"/>
  <c r="A1616" i="15"/>
  <c r="A1618" i="15"/>
  <c r="A1619" i="15"/>
  <c r="A1621" i="15"/>
  <c r="A1623" i="15"/>
  <c r="A1624" i="15"/>
  <c r="A1626" i="15"/>
  <c r="A1627" i="15"/>
  <c r="A1629" i="15"/>
  <c r="A1632" i="15"/>
  <c r="A1633" i="15"/>
  <c r="A1634" i="15"/>
  <c r="A1636" i="15"/>
  <c r="A1637" i="15"/>
  <c r="A1639" i="15"/>
  <c r="A1640" i="15"/>
  <c r="A1641" i="15"/>
  <c r="A1642" i="15"/>
  <c r="A1643" i="15"/>
  <c r="A1645" i="15"/>
  <c r="A1648" i="15"/>
  <c r="A1649" i="15"/>
  <c r="A1650" i="15"/>
  <c r="A1652" i="15"/>
  <c r="A1653" i="15"/>
  <c r="A1655" i="15"/>
  <c r="A1656" i="15"/>
  <c r="A1658" i="15"/>
  <c r="A1660" i="15"/>
  <c r="A1661" i="15"/>
  <c r="A1668" i="15"/>
  <c r="A1669" i="15"/>
  <c r="A1670" i="15"/>
  <c r="A1671" i="15"/>
  <c r="A1672" i="15"/>
  <c r="A1673" i="15"/>
  <c r="A1674" i="15"/>
  <c r="A1676" i="15"/>
  <c r="A1677" i="15"/>
  <c r="A1678" i="15"/>
  <c r="A1680" i="15"/>
  <c r="A1681" i="15"/>
  <c r="A1685" i="15"/>
  <c r="A1686" i="15"/>
  <c r="A1687" i="15"/>
  <c r="A1689" i="15"/>
  <c r="A1690" i="15"/>
  <c r="A1692" i="15"/>
  <c r="A1694" i="15"/>
  <c r="A1695" i="15"/>
  <c r="A1700" i="15"/>
  <c r="A1701" i="15"/>
  <c r="A1702" i="15"/>
  <c r="A1703" i="15"/>
  <c r="A1704" i="15"/>
  <c r="A1706" i="15"/>
  <c r="A1707" i="15"/>
  <c r="A1709" i="15"/>
  <c r="A1710" i="15"/>
  <c r="A1712" i="15"/>
  <c r="A1713" i="15"/>
  <c r="A1715" i="15"/>
  <c r="A1720" i="15"/>
  <c r="A1721" i="15"/>
  <c r="A1722" i="15"/>
  <c r="A1723" i="15"/>
  <c r="A1725" i="15"/>
  <c r="A1727" i="15"/>
  <c r="A1728" i="15"/>
  <c r="A1732" i="15"/>
  <c r="A1733" i="15"/>
  <c r="A1734" i="15"/>
  <c r="A1735" i="15"/>
  <c r="A1737" i="15"/>
  <c r="A1738" i="15"/>
  <c r="A1740" i="15"/>
  <c r="A1742" i="15"/>
  <c r="A1744" i="15"/>
  <c r="A1745" i="15"/>
  <c r="A1747" i="15"/>
  <c r="A1748" i="15"/>
  <c r="A1750" i="15"/>
  <c r="A1751" i="15"/>
  <c r="A1753" i="15"/>
  <c r="A1754" i="15"/>
  <c r="A1756" i="15"/>
  <c r="A1757" i="15"/>
  <c r="A1759" i="15"/>
  <c r="A1761" i="15"/>
  <c r="A1762" i="15"/>
  <c r="A1764" i="15"/>
  <c r="A1765" i="15"/>
  <c r="A1767" i="15"/>
  <c r="A1769" i="15"/>
  <c r="A1770" i="15"/>
  <c r="A1773" i="15"/>
  <c r="A1774" i="15"/>
  <c r="A1782" i="15"/>
  <c r="A1783" i="15"/>
  <c r="A1784" i="15"/>
  <c r="A1785" i="15"/>
  <c r="A1786" i="15"/>
  <c r="A1787" i="15"/>
  <c r="A1788" i="15"/>
  <c r="A1789" i="15"/>
  <c r="A1791" i="15"/>
  <c r="A1794" i="15"/>
  <c r="A1795" i="15"/>
  <c r="A1797" i="15"/>
  <c r="A1798" i="15"/>
  <c r="A1800" i="15"/>
  <c r="A1801" i="15"/>
  <c r="A1808" i="15"/>
  <c r="A1809" i="15"/>
  <c r="A1810" i="15"/>
  <c r="A1811" i="15"/>
  <c r="A1812" i="15"/>
  <c r="A1813" i="15"/>
  <c r="A1814" i="15"/>
  <c r="A1815" i="15"/>
  <c r="A1817" i="15"/>
  <c r="A1819" i="15"/>
  <c r="A1820" i="15"/>
  <c r="A1822" i="15"/>
  <c r="A1823" i="15"/>
  <c r="A1825" i="15"/>
  <c r="A1826" i="15"/>
  <c r="A1829" i="15"/>
  <c r="A1830" i="15"/>
  <c r="A1832" i="15"/>
  <c r="A1833" i="15"/>
  <c r="A1834" i="15"/>
  <c r="A1836" i="15"/>
  <c r="A1837" i="15"/>
  <c r="A1839" i="15"/>
  <c r="A1841" i="15"/>
  <c r="A1842" i="15"/>
  <c r="A1844" i="15"/>
  <c r="A1845" i="15"/>
  <c r="A1848" i="15"/>
  <c r="A1849" i="15"/>
  <c r="A1851" i="15"/>
  <c r="A1852" i="15"/>
  <c r="A1854" i="15"/>
  <c r="A1856" i="15"/>
  <c r="A1857" i="15"/>
  <c r="A1858" i="15"/>
  <c r="A1860" i="15"/>
  <c r="A1861" i="15"/>
  <c r="A1864" i="15"/>
  <c r="A1865" i="15"/>
  <c r="A1868" i="15"/>
  <c r="A1869" i="15"/>
  <c r="A1870" i="15"/>
  <c r="A1872" i="15"/>
  <c r="A1874" i="15"/>
  <c r="A1875" i="15"/>
  <c r="A1877" i="15"/>
  <c r="A1879" i="15"/>
  <c r="A1880" i="15"/>
  <c r="A1882" i="15"/>
  <c r="A1883" i="15"/>
  <c r="A1886" i="15"/>
  <c r="A1887" i="15"/>
  <c r="A1888" i="15"/>
  <c r="A1890" i="15"/>
  <c r="A1891" i="15"/>
  <c r="A1893" i="15"/>
  <c r="A1894" i="15"/>
  <c r="A1896" i="15"/>
  <c r="A1898" i="15"/>
  <c r="A1899" i="15"/>
  <c r="A1901" i="15"/>
  <c r="A1906" i="15"/>
  <c r="A1907" i="15"/>
  <c r="A1908" i="15"/>
  <c r="A1909" i="15"/>
  <c r="A1911" i="15"/>
  <c r="A1912" i="15"/>
  <c r="A1914" i="15"/>
  <c r="A1915" i="15"/>
  <c r="A1921" i="15"/>
  <c r="A1922" i="15"/>
  <c r="A1923" i="15"/>
  <c r="A1924" i="15"/>
  <c r="A1925" i="15"/>
  <c r="A1926" i="15"/>
  <c r="A1928" i="15"/>
  <c r="A1929" i="15"/>
  <c r="A1931" i="15"/>
  <c r="A1932" i="15"/>
  <c r="A1934" i="15"/>
  <c r="A1935" i="15"/>
  <c r="A1937" i="15"/>
  <c r="A1938" i="15"/>
  <c r="A1940" i="15"/>
  <c r="A1941" i="15"/>
  <c r="A1943" i="15"/>
  <c r="A1946" i="15"/>
  <c r="A1947" i="15"/>
  <c r="A1948" i="15"/>
  <c r="A1950" i="15"/>
  <c r="A1951" i="15"/>
  <c r="A1953" i="15"/>
  <c r="A1955" i="15"/>
  <c r="A1956" i="15"/>
  <c r="A1958" i="15"/>
  <c r="A1959" i="15"/>
  <c r="A1962" i="15"/>
  <c r="A1963" i="15"/>
  <c r="A1964" i="15"/>
  <c r="A1967" i="15"/>
  <c r="A1968" i="15"/>
  <c r="A1969" i="15"/>
  <c r="A1971" i="15"/>
  <c r="A1972" i="15"/>
  <c r="A1977" i="15"/>
  <c r="A1978" i="15"/>
  <c r="A1979" i="15"/>
  <c r="A1980" i="15"/>
  <c r="A1981" i="15"/>
  <c r="A1982" i="15"/>
  <c r="A1983" i="15"/>
  <c r="A1984" i="15"/>
  <c r="A1986" i="15"/>
  <c r="A1987" i="15"/>
  <c r="A1988" i="15"/>
  <c r="A1990" i="15"/>
  <c r="A1991" i="15"/>
  <c r="A1997" i="15"/>
  <c r="A1998" i="15"/>
  <c r="A1999" i="15"/>
  <c r="A2000" i="15"/>
  <c r="A2001" i="15"/>
  <c r="A2002" i="15"/>
  <c r="A2004" i="15"/>
  <c r="A2006" i="15"/>
  <c r="A2007" i="15"/>
  <c r="A2008" i="15"/>
  <c r="A2010" i="15"/>
  <c r="A2011" i="15"/>
  <c r="A2013" i="15"/>
  <c r="A2016" i="15"/>
  <c r="A2017" i="15"/>
  <c r="A2018" i="15"/>
  <c r="A201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3" i="15"/>
  <c r="A2086" i="15"/>
  <c r="A2087" i="15"/>
  <c r="A2088" i="15"/>
  <c r="A2090" i="15"/>
  <c r="A2091" i="15"/>
  <c r="A2093" i="15"/>
  <c r="A2095" i="15"/>
  <c r="A2096" i="15"/>
  <c r="A2098" i="15"/>
  <c r="A2107" i="15"/>
  <c r="A2108" i="15"/>
  <c r="A2109" i="15"/>
  <c r="A2110" i="15"/>
  <c r="A2111" i="15"/>
  <c r="A2112" i="15"/>
  <c r="A2113" i="15"/>
  <c r="A2114" i="15"/>
  <c r="A2115" i="15"/>
  <c r="A2116" i="15"/>
  <c r="A2118" i="15"/>
  <c r="A2120" i="15"/>
  <c r="A2121" i="15"/>
  <c r="A2123" i="15"/>
  <c r="A2124" i="15"/>
  <c r="A2126" i="15"/>
  <c r="A2127" i="15"/>
  <c r="A2129" i="15"/>
  <c r="A2135" i="15"/>
  <c r="A2136" i="15"/>
  <c r="A2137" i="15"/>
  <c r="A2138" i="15"/>
  <c r="A2139" i="15"/>
  <c r="A2140" i="15"/>
  <c r="A2141" i="15"/>
  <c r="A2142" i="15"/>
  <c r="A2147" i="15"/>
  <c r="A2148" i="15"/>
  <c r="A2149" i="15"/>
  <c r="A2150" i="15"/>
  <c r="A2152" i="15"/>
  <c r="A2153" i="15"/>
  <c r="A2156" i="15"/>
  <c r="A2157" i="15"/>
  <c r="A2158" i="15"/>
  <c r="A2160" i="15"/>
  <c r="A2161" i="15"/>
  <c r="A2163" i="15"/>
  <c r="A2165" i="15"/>
  <c r="A2166" i="15"/>
  <c r="A2167" i="15"/>
  <c r="A2169" i="15"/>
  <c r="A2171" i="15"/>
  <c r="A2172" i="15"/>
  <c r="A2173" i="15"/>
  <c r="A2177" i="15"/>
  <c r="A2178" i="15"/>
  <c r="A2179" i="15"/>
  <c r="A2181" i="15"/>
  <c r="A2183" i="15"/>
  <c r="A2184" i="15"/>
  <c r="A2186" i="15"/>
  <c r="A2187" i="15"/>
  <c r="A2189" i="15"/>
  <c r="A2190" i="15"/>
  <c r="A2196" i="15"/>
  <c r="A2197" i="15"/>
  <c r="A2198" i="15"/>
  <c r="A2199" i="15"/>
  <c r="A2200" i="15"/>
  <c r="A2203" i="15"/>
  <c r="A2204" i="15"/>
  <c r="A2205" i="15"/>
  <c r="A2207" i="15"/>
  <c r="A2208" i="15"/>
  <c r="A2216" i="15"/>
  <c r="A2217" i="15"/>
  <c r="A2218" i="15"/>
  <c r="A2219" i="15"/>
  <c r="A2220" i="15"/>
  <c r="A2221" i="15"/>
  <c r="A2222" i="15"/>
  <c r="A2223" i="15"/>
  <c r="A2224" i="15"/>
  <c r="A2226" i="15"/>
  <c r="A2228" i="15"/>
  <c r="A2235" i="15"/>
  <c r="A2236" i="15"/>
  <c r="A2237" i="15"/>
  <c r="A2238" i="15"/>
  <c r="A2239" i="15"/>
  <c r="A2240" i="15"/>
  <c r="A2242" i="15"/>
  <c r="A2243" i="15"/>
  <c r="A2245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A2431" i="15"/>
  <c r="A2432" i="15"/>
  <c r="A2433" i="15"/>
  <c r="A2434" i="15"/>
  <c r="A2435" i="15"/>
  <c r="A2436" i="15"/>
  <c r="A2437" i="15"/>
  <c r="A2438" i="15"/>
  <c r="A2439" i="15"/>
  <c r="A2440" i="15"/>
  <c r="A2441" i="15"/>
  <c r="A2442" i="15"/>
  <c r="A2443" i="15"/>
  <c r="A2444" i="15"/>
  <c r="A2445" i="15"/>
  <c r="A2446" i="15"/>
  <c r="A2447" i="15"/>
  <c r="A2448" i="15"/>
  <c r="A2449" i="15"/>
  <c r="A2450" i="15"/>
  <c r="A2451" i="15"/>
  <c r="A2452" i="15"/>
  <c r="A2453" i="15"/>
  <c r="A2454" i="15"/>
  <c r="A2455" i="15"/>
  <c r="A2456" i="15"/>
  <c r="A2457" i="15"/>
  <c r="A2458" i="15"/>
  <c r="A2459" i="15"/>
  <c r="A2460" i="15"/>
  <c r="A2461" i="15"/>
  <c r="A2462" i="15"/>
  <c r="A2463" i="15"/>
  <c r="A2464" i="15"/>
  <c r="A2465" i="15"/>
  <c r="A2466" i="15"/>
  <c r="A2467" i="15"/>
  <c r="A2468" i="15"/>
  <c r="A2469" i="15"/>
  <c r="A2470" i="15"/>
  <c r="A2471" i="15"/>
  <c r="A2472" i="15"/>
  <c r="A2473" i="15"/>
  <c r="A2474" i="15"/>
  <c r="A2475" i="15"/>
  <c r="A2476" i="15"/>
  <c r="A2477" i="15"/>
  <c r="A2478" i="15"/>
  <c r="A2479" i="15"/>
  <c r="A2480" i="15"/>
  <c r="A2481" i="15"/>
  <c r="A2482" i="15"/>
  <c r="A2483" i="15"/>
  <c r="A2484" i="15"/>
  <c r="A2485" i="15"/>
  <c r="A2486" i="15"/>
  <c r="A2487" i="15"/>
  <c r="A2488" i="15"/>
  <c r="A2489" i="15"/>
  <c r="A2490" i="15"/>
  <c r="A2491" i="15"/>
  <c r="A2492" i="15"/>
  <c r="A2493" i="15"/>
  <c r="A2494" i="15"/>
  <c r="A2495" i="15"/>
  <c r="A2496" i="15"/>
  <c r="A2497" i="15"/>
  <c r="A2498" i="15"/>
  <c r="A2499" i="15"/>
  <c r="A2500" i="15"/>
  <c r="A2501" i="15"/>
  <c r="A2502" i="15"/>
  <c r="A2503" i="15"/>
  <c r="A2504" i="15"/>
  <c r="A2505" i="15"/>
  <c r="A2506" i="15"/>
  <c r="A2507" i="15"/>
  <c r="A2508" i="15"/>
  <c r="A2509" i="15"/>
  <c r="A2510" i="15"/>
  <c r="A2511" i="15"/>
  <c r="A2512" i="15"/>
  <c r="A2513" i="15"/>
  <c r="A2514" i="15"/>
  <c r="A2515" i="15"/>
  <c r="A2516" i="15"/>
  <c r="A2517" i="15"/>
  <c r="A2518" i="15"/>
  <c r="A2519" i="15"/>
  <c r="A2520" i="15"/>
  <c r="A2521" i="15"/>
  <c r="A2522" i="15"/>
  <c r="A2523" i="15"/>
  <c r="A2524" i="15"/>
  <c r="A2525" i="15"/>
  <c r="A2526" i="15"/>
  <c r="A2527" i="15"/>
  <c r="A2528" i="15"/>
  <c r="A2529" i="15"/>
  <c r="A2530" i="15"/>
  <c r="A2531" i="15"/>
  <c r="A2532" i="15"/>
  <c r="A2533" i="15"/>
  <c r="A2534" i="15"/>
  <c r="A2535" i="15"/>
  <c r="A2536" i="15"/>
  <c r="A2537" i="15"/>
  <c r="A2538" i="15"/>
  <c r="A2539" i="15"/>
  <c r="A2540" i="15"/>
  <c r="A2541" i="15"/>
  <c r="A2542" i="15"/>
  <c r="A2543" i="15"/>
  <c r="A2544" i="15"/>
  <c r="A2545" i="15"/>
  <c r="A2546" i="15"/>
  <c r="A2547" i="15"/>
  <c r="A2548" i="15"/>
  <c r="A2549" i="15"/>
  <c r="A2550" i="15"/>
  <c r="A2551" i="15"/>
  <c r="A2552" i="15"/>
  <c r="A2553" i="15"/>
  <c r="A2554" i="15"/>
  <c r="A2555" i="15"/>
  <c r="A2556" i="15"/>
  <c r="A2557" i="15"/>
  <c r="A2558" i="15"/>
  <c r="A2559" i="15"/>
  <c r="A2560" i="15"/>
  <c r="A2561" i="15"/>
  <c r="A2562" i="15"/>
  <c r="A2563" i="15"/>
  <c r="A2564" i="15"/>
  <c r="A2565" i="15"/>
  <c r="A2566" i="15"/>
  <c r="A2567" i="15"/>
  <c r="A2568" i="15"/>
  <c r="A2569" i="15"/>
  <c r="A2570" i="15"/>
  <c r="A2571" i="15"/>
  <c r="A2572" i="15"/>
  <c r="A2573" i="15"/>
  <c r="A2574" i="15"/>
  <c r="A2575" i="15"/>
  <c r="A2576" i="15"/>
  <c r="A2577" i="15"/>
  <c r="A2578" i="15"/>
  <c r="A2579" i="15"/>
  <c r="A2580" i="15"/>
  <c r="A2581" i="15"/>
  <c r="A2582" i="15"/>
  <c r="A2583" i="15"/>
  <c r="A2584" i="15"/>
  <c r="A2585" i="15"/>
  <c r="A2586" i="15"/>
  <c r="A2587" i="15"/>
  <c r="A2588" i="15"/>
  <c r="A2589" i="15"/>
  <c r="A2590" i="15"/>
  <c r="A2591" i="15"/>
  <c r="A2592" i="15"/>
  <c r="A2593" i="15"/>
  <c r="A2594" i="15"/>
  <c r="A2595" i="15"/>
  <c r="A2596" i="15"/>
  <c r="A2597" i="15"/>
  <c r="A2598" i="15"/>
  <c r="A2599" i="15"/>
  <c r="A2600" i="15"/>
  <c r="A2601" i="15"/>
  <c r="A2602" i="15"/>
  <c r="A2603" i="15"/>
  <c r="A2604" i="15"/>
  <c r="A2605" i="15"/>
  <c r="A2606" i="15"/>
  <c r="A2607" i="15"/>
  <c r="A2608" i="15"/>
  <c r="A2609" i="15"/>
  <c r="A2610" i="15"/>
  <c r="A2611" i="15"/>
  <c r="A2612" i="15"/>
  <c r="A2613" i="15"/>
  <c r="A2614" i="15"/>
  <c r="A2615" i="15"/>
  <c r="A2616" i="15"/>
  <c r="A2617" i="15"/>
  <c r="A2618" i="15"/>
  <c r="A2619" i="15"/>
  <c r="A2620" i="15"/>
  <c r="A2621" i="15"/>
  <c r="A2622" i="15"/>
  <c r="A2623" i="15"/>
  <c r="A2624" i="15"/>
  <c r="A2625" i="15"/>
  <c r="A2626" i="15"/>
  <c r="A2627" i="15"/>
  <c r="A2628" i="15"/>
  <c r="A2629" i="15"/>
  <c r="A2630" i="15"/>
  <c r="A2631" i="15"/>
  <c r="A2632" i="15"/>
  <c r="A2633" i="15"/>
  <c r="A2634" i="15"/>
  <c r="A2635" i="15"/>
  <c r="A2636" i="15"/>
  <c r="A2637" i="15"/>
  <c r="A2638" i="15"/>
  <c r="A2639" i="15"/>
  <c r="A2640" i="15"/>
  <c r="A2641" i="15"/>
  <c r="A2642" i="15"/>
  <c r="A2643" i="15"/>
  <c r="A2644" i="15"/>
  <c r="A2645" i="15"/>
  <c r="A2646" i="15"/>
  <c r="A2647" i="15"/>
  <c r="A2648" i="15"/>
  <c r="A2649" i="15"/>
  <c r="A2650" i="15"/>
  <c r="A2651" i="15"/>
  <c r="A2652" i="15"/>
  <c r="A2653" i="15"/>
  <c r="A2654" i="15"/>
  <c r="A2655" i="15"/>
  <c r="A2656" i="15"/>
  <c r="A2657" i="15"/>
  <c r="A2658" i="15"/>
  <c r="A2659" i="15"/>
  <c r="A2660" i="15"/>
  <c r="A2661" i="15"/>
  <c r="A2662" i="15"/>
  <c r="A2663" i="15"/>
  <c r="A2664" i="15"/>
  <c r="A2665" i="15"/>
  <c r="A2666" i="15"/>
  <c r="A2667" i="15"/>
  <c r="A2668" i="15"/>
  <c r="A2669" i="15"/>
  <c r="A2670" i="15"/>
  <c r="A2671" i="15"/>
  <c r="A2672" i="15"/>
  <c r="A2673" i="15"/>
  <c r="A2674" i="15"/>
  <c r="A2675" i="15"/>
  <c r="A2676" i="15"/>
  <c r="A2677" i="15"/>
  <c r="A2678" i="15"/>
  <c r="A2679" i="15"/>
  <c r="A2680" i="15"/>
  <c r="A2681" i="15"/>
  <c r="A2682" i="15"/>
  <c r="A2683" i="15"/>
  <c r="A2684" i="15"/>
  <c r="A2685" i="15"/>
  <c r="A2686" i="15"/>
  <c r="A2687" i="15"/>
  <c r="A2688" i="15"/>
  <c r="A2689" i="15"/>
  <c r="A2690" i="15"/>
  <c r="A2691" i="15"/>
  <c r="A2692" i="15"/>
  <c r="A2693" i="15"/>
  <c r="A2694" i="15"/>
  <c r="A2695" i="15"/>
  <c r="A2696" i="15"/>
  <c r="A2697" i="15"/>
  <c r="A2698" i="15"/>
  <c r="A2699" i="15"/>
  <c r="A2700" i="15"/>
  <c r="A2701" i="15"/>
  <c r="A2702" i="15"/>
  <c r="A2703" i="15"/>
  <c r="A2704" i="15"/>
  <c r="A2705" i="15"/>
  <c r="A2706" i="15"/>
  <c r="A2707" i="15"/>
  <c r="A2708" i="15"/>
  <c r="A2709" i="15"/>
  <c r="A2710" i="15"/>
  <c r="A2711" i="15"/>
  <c r="A2712" i="15"/>
  <c r="A2713" i="15"/>
  <c r="A2714" i="15"/>
  <c r="A2715" i="15"/>
  <c r="A2716" i="15"/>
  <c r="A2717" i="15"/>
  <c r="A2718" i="15"/>
  <c r="A2719" i="15"/>
  <c r="A2720" i="15"/>
  <c r="A2721" i="15"/>
  <c r="A2722" i="15"/>
  <c r="A2723" i="15"/>
  <c r="A2724" i="15"/>
  <c r="A2725" i="15"/>
  <c r="A2726" i="15"/>
  <c r="A2727" i="15"/>
  <c r="A2728" i="15"/>
  <c r="A2729" i="15"/>
  <c r="A2730" i="15"/>
  <c r="A2731" i="15"/>
  <c r="A2732" i="15"/>
  <c r="A2733" i="15"/>
  <c r="A2734" i="15"/>
  <c r="A2735" i="15"/>
  <c r="A2736" i="15"/>
  <c r="A2737" i="15"/>
  <c r="A2738" i="15"/>
  <c r="A2739" i="15"/>
  <c r="A2740" i="15"/>
  <c r="A2741" i="15"/>
  <c r="A2742" i="15"/>
  <c r="A2743" i="15"/>
  <c r="A2744" i="15"/>
  <c r="A2745" i="15"/>
  <c r="A2746" i="15"/>
  <c r="A2747" i="15"/>
  <c r="A2748" i="15"/>
  <c r="A2749" i="15"/>
  <c r="A2750" i="15"/>
  <c r="A2751" i="15"/>
  <c r="A2752" i="15"/>
  <c r="A2753" i="15"/>
  <c r="A2754" i="15"/>
  <c r="A2755" i="15"/>
  <c r="A2756" i="15"/>
  <c r="A2757" i="15"/>
  <c r="A2758" i="15"/>
  <c r="A2759" i="15"/>
  <c r="A2760" i="15"/>
  <c r="A2761" i="15"/>
  <c r="A2762" i="15"/>
  <c r="A2763" i="15"/>
  <c r="A2764" i="15"/>
  <c r="A2765" i="15"/>
  <c r="A2766" i="15"/>
  <c r="A2767" i="15"/>
  <c r="A2768" i="15"/>
  <c r="A2769" i="15"/>
  <c r="A2770" i="15"/>
  <c r="A2771" i="15"/>
  <c r="A2772" i="15"/>
  <c r="A2773" i="15"/>
  <c r="A2774" i="15"/>
  <c r="A2775" i="15"/>
  <c r="A2776" i="15"/>
  <c r="A2777" i="15"/>
  <c r="A2778" i="15"/>
  <c r="A2779" i="15"/>
  <c r="A2780" i="15"/>
  <c r="A2781" i="15"/>
  <c r="A2782" i="15"/>
  <c r="A2783" i="15"/>
  <c r="A2784" i="15"/>
  <c r="A2785" i="15"/>
  <c r="A2786" i="15"/>
  <c r="A2787" i="15"/>
  <c r="A2788" i="15"/>
  <c r="A2789" i="15"/>
  <c r="A2790" i="15"/>
  <c r="A2791" i="15"/>
  <c r="A2792" i="15"/>
  <c r="A2793" i="15"/>
  <c r="A2794" i="15"/>
  <c r="A2795" i="15"/>
  <c r="A2796" i="15"/>
  <c r="A2797" i="15"/>
  <c r="A2798" i="15"/>
  <c r="A2799" i="15"/>
  <c r="A2800" i="15"/>
  <c r="A2801" i="15"/>
  <c r="A2802" i="15"/>
  <c r="A2803" i="15"/>
  <c r="A2804" i="15"/>
  <c r="A2805" i="15"/>
  <c r="A2806" i="15"/>
  <c r="A2807" i="15"/>
  <c r="A2808" i="15"/>
  <c r="A2809" i="15"/>
  <c r="A2810" i="15"/>
  <c r="A2811" i="15"/>
  <c r="A2812" i="15"/>
  <c r="A2813" i="15"/>
  <c r="A2814" i="15"/>
  <c r="A2815" i="15"/>
  <c r="A2816" i="15"/>
  <c r="A2817" i="15"/>
  <c r="A2818" i="15"/>
  <c r="A2819" i="15"/>
  <c r="A2820" i="15"/>
  <c r="A2821" i="15"/>
  <c r="A2822" i="15"/>
  <c r="A2823" i="15"/>
  <c r="A2824" i="15"/>
  <c r="A2825" i="15"/>
  <c r="A2826" i="15"/>
  <c r="A2827" i="15"/>
  <c r="A2828" i="15"/>
  <c r="A2829" i="15"/>
  <c r="A2830" i="15"/>
  <c r="A2831" i="15"/>
  <c r="A2832" i="15"/>
  <c r="A2833" i="15"/>
  <c r="A2834" i="15"/>
  <c r="A2835" i="15"/>
  <c r="A2836" i="15"/>
  <c r="A2837" i="15"/>
  <c r="A2838" i="15"/>
  <c r="A2839" i="15"/>
  <c r="A2840" i="15"/>
  <c r="A2841" i="15"/>
  <c r="A2842" i="15"/>
  <c r="A2843" i="15"/>
  <c r="A2844" i="15"/>
  <c r="A2845" i="15"/>
  <c r="A2846" i="15"/>
  <c r="A2847" i="15"/>
  <c r="A2848" i="15"/>
  <c r="A2849" i="15"/>
  <c r="A2850" i="15"/>
  <c r="A2851" i="15"/>
  <c r="A2852" i="15"/>
  <c r="A2853" i="15"/>
  <c r="A2854" i="15"/>
  <c r="A2855" i="15"/>
  <c r="A2856" i="15"/>
  <c r="A2857" i="15"/>
  <c r="A2858" i="15"/>
  <c r="A2859" i="15"/>
  <c r="A2860" i="15"/>
  <c r="A2861" i="15"/>
  <c r="A2862" i="15"/>
  <c r="A2863" i="15"/>
  <c r="A2864" i="15"/>
  <c r="A2865" i="15"/>
  <c r="A2866" i="15"/>
  <c r="A2867" i="15"/>
  <c r="A2868" i="15"/>
  <c r="A2869" i="15"/>
  <c r="A2870" i="15"/>
  <c r="A2871" i="15"/>
  <c r="A2872" i="15"/>
  <c r="A2873" i="15"/>
  <c r="A2874" i="15"/>
  <c r="A2875" i="15"/>
  <c r="A2876" i="15"/>
  <c r="A2877" i="15"/>
  <c r="A2878" i="15"/>
  <c r="A2879" i="15"/>
  <c r="A2880" i="15"/>
  <c r="A2881" i="15"/>
  <c r="A2882" i="15"/>
  <c r="A2883" i="15"/>
  <c r="A2884" i="15"/>
  <c r="A2885" i="15"/>
  <c r="A2886" i="15"/>
  <c r="A2887" i="15"/>
  <c r="A2888" i="15"/>
  <c r="A2889" i="15"/>
  <c r="A2890" i="15"/>
  <c r="A2891" i="15"/>
  <c r="A2892" i="15"/>
  <c r="A2893" i="15"/>
  <c r="A2894" i="15"/>
  <c r="A2895" i="15"/>
  <c r="A2896" i="15"/>
  <c r="A2897" i="15"/>
  <c r="A2898" i="15"/>
  <c r="A2899" i="15"/>
  <c r="A2900" i="15"/>
  <c r="A2901" i="15"/>
  <c r="A2902" i="15"/>
  <c r="A2903" i="15"/>
  <c r="A2904" i="15"/>
  <c r="A2905" i="15"/>
  <c r="A2906" i="15"/>
  <c r="A2907" i="15"/>
  <c r="A2908" i="15"/>
  <c r="A2909" i="15"/>
  <c r="A2910" i="15"/>
  <c r="A2911" i="15"/>
  <c r="A2912" i="15"/>
  <c r="A2913" i="15"/>
  <c r="A2914" i="15"/>
  <c r="A2915" i="15"/>
  <c r="A2916" i="15"/>
  <c r="A2917" i="15"/>
  <c r="A2918" i="15"/>
  <c r="A2919" i="15"/>
  <c r="A2920" i="15"/>
  <c r="A2921" i="15"/>
  <c r="A2922" i="15"/>
  <c r="A2923" i="15"/>
  <c r="A2924" i="15"/>
  <c r="A2925" i="15"/>
  <c r="A2926" i="15"/>
  <c r="A2927" i="15"/>
  <c r="A2928" i="15"/>
  <c r="A2929" i="15"/>
  <c r="A2930" i="15"/>
  <c r="A2931" i="15"/>
  <c r="A2932" i="15"/>
  <c r="A2933" i="15"/>
  <c r="A2934" i="15"/>
  <c r="A2935" i="15"/>
  <c r="A2936" i="15"/>
  <c r="A2937" i="15"/>
  <c r="A2938" i="15"/>
  <c r="A2939" i="15"/>
  <c r="A2940" i="15"/>
  <c r="A2941" i="15"/>
  <c r="A2942" i="15"/>
  <c r="A2943" i="15"/>
  <c r="A2944" i="15"/>
  <c r="A2945" i="15"/>
  <c r="A2946" i="15"/>
  <c r="A2947" i="15"/>
  <c r="A2948" i="15"/>
  <c r="A2949" i="15"/>
  <c r="A2950" i="15"/>
  <c r="A2951" i="15"/>
  <c r="A2952" i="15"/>
  <c r="A2953" i="15"/>
  <c r="A2954" i="15"/>
  <c r="A2955" i="15"/>
  <c r="A2956" i="15"/>
  <c r="A2957" i="15"/>
  <c r="A2958" i="15"/>
  <c r="A2959" i="15"/>
  <c r="A2960" i="15"/>
  <c r="A2961" i="15"/>
  <c r="A2962" i="15"/>
  <c r="A2963" i="15"/>
  <c r="A2964" i="15"/>
  <c r="A2965" i="15"/>
  <c r="A2966" i="15"/>
  <c r="A2967" i="15"/>
  <c r="A2968" i="15"/>
  <c r="A2969" i="15"/>
  <c r="A2970" i="15"/>
  <c r="A2971" i="15"/>
  <c r="A2972" i="15"/>
  <c r="A2973" i="15"/>
  <c r="A2974" i="15"/>
  <c r="A2975" i="15"/>
  <c r="A2976" i="15"/>
  <c r="A2977" i="15"/>
  <c r="A2978" i="15"/>
  <c r="A2979" i="15"/>
  <c r="A2980" i="15"/>
  <c r="A2981" i="15"/>
  <c r="A2982" i="15"/>
  <c r="A2983" i="15"/>
  <c r="A2984" i="15"/>
  <c r="A2985" i="15"/>
  <c r="A2986" i="15"/>
  <c r="A2987" i="15"/>
  <c r="A2988" i="15"/>
  <c r="A2989" i="15"/>
  <c r="A2990" i="15"/>
  <c r="A2991" i="15"/>
  <c r="A2992" i="15"/>
  <c r="A2993" i="15"/>
  <c r="A2994" i="15"/>
  <c r="A2995" i="15"/>
  <c r="A2996" i="15"/>
  <c r="A2997" i="15"/>
  <c r="A2998" i="15"/>
  <c r="A2999" i="15"/>
  <c r="A3000" i="15"/>
  <c r="A3001" i="15"/>
  <c r="A3002" i="15"/>
  <c r="A3003" i="15"/>
  <c r="A3004" i="15"/>
  <c r="A3005" i="15"/>
  <c r="A3006" i="15"/>
  <c r="A3007" i="15"/>
  <c r="A3008" i="15"/>
  <c r="A3009" i="15"/>
  <c r="A3010" i="15"/>
  <c r="A3011" i="15"/>
  <c r="A3012" i="15"/>
  <c r="A3013" i="15"/>
  <c r="A3014" i="15"/>
  <c r="A3015" i="15"/>
  <c r="A3016" i="15"/>
  <c r="A3017" i="15"/>
  <c r="A3018" i="15"/>
  <c r="A3019" i="15"/>
  <c r="A3020" i="15"/>
  <c r="A3021" i="15"/>
  <c r="A3022" i="15"/>
  <c r="A3023" i="15"/>
  <c r="A3024" i="15"/>
  <c r="A3025" i="15"/>
  <c r="A3026" i="15"/>
  <c r="A3027" i="15"/>
  <c r="A3028" i="15"/>
  <c r="A3029" i="15"/>
  <c r="A3030" i="15"/>
  <c r="A3031" i="15"/>
  <c r="A3032" i="15"/>
  <c r="A3033" i="15"/>
  <c r="A3034" i="15"/>
  <c r="A3035" i="15"/>
  <c r="A3036" i="15"/>
  <c r="A3037" i="15"/>
  <c r="A3038" i="15"/>
  <c r="A3039" i="15"/>
  <c r="A3040" i="15"/>
  <c r="A3041" i="15"/>
  <c r="A3042" i="15"/>
  <c r="A3043" i="15"/>
  <c r="A3044" i="15"/>
  <c r="A3045" i="15"/>
  <c r="A3046" i="15"/>
  <c r="A3047" i="15"/>
  <c r="A3048" i="15"/>
  <c r="A3049" i="15"/>
  <c r="A3050" i="15"/>
  <c r="A3051" i="15"/>
  <c r="A3052" i="15"/>
  <c r="A3053" i="15"/>
  <c r="A3054" i="15"/>
  <c r="A3055" i="15"/>
  <c r="A3056" i="15"/>
  <c r="A3057" i="15"/>
  <c r="A3058" i="15"/>
  <c r="A3059" i="15"/>
  <c r="A3060" i="15"/>
  <c r="A3061" i="15"/>
  <c r="A3062" i="15"/>
  <c r="A3063" i="15"/>
  <c r="A3064" i="15"/>
  <c r="A3065" i="15"/>
  <c r="A3066" i="15"/>
  <c r="A3067" i="15"/>
  <c r="A3068" i="15"/>
  <c r="A3069" i="15"/>
  <c r="A3070" i="15"/>
  <c r="A3071" i="15"/>
  <c r="A3072" i="15"/>
  <c r="A3073" i="15"/>
  <c r="A3074" i="15"/>
  <c r="A3075" i="15"/>
  <c r="A3076" i="15"/>
  <c r="A3077" i="15"/>
  <c r="A3078" i="15"/>
  <c r="A3079" i="15"/>
  <c r="A3080" i="15"/>
  <c r="A3081" i="15"/>
  <c r="A3082" i="15"/>
  <c r="A3083" i="15"/>
  <c r="A3084" i="15"/>
  <c r="A3085" i="15"/>
  <c r="A3086" i="15"/>
  <c r="A3087" i="15"/>
  <c r="A3088" i="15"/>
  <c r="A3089" i="15"/>
  <c r="A3090" i="15"/>
  <c r="A3091" i="15"/>
  <c r="A3092" i="15"/>
  <c r="A3093" i="15"/>
  <c r="A3094" i="15"/>
  <c r="A3095" i="15"/>
  <c r="A3096" i="15"/>
  <c r="A3097" i="15"/>
  <c r="A3098" i="15"/>
  <c r="A3099" i="15"/>
  <c r="A3100" i="15"/>
  <c r="A3101" i="15"/>
  <c r="A3102" i="15"/>
  <c r="A3103" i="15"/>
  <c r="A3104" i="15"/>
  <c r="A3105" i="15"/>
  <c r="A3106" i="15"/>
  <c r="A3107" i="15"/>
  <c r="A3108" i="15"/>
  <c r="A3109" i="15"/>
  <c r="A3110" i="15"/>
  <c r="A3111" i="15"/>
  <c r="A3112" i="15"/>
  <c r="A3113" i="15"/>
  <c r="A3114" i="15"/>
  <c r="A3115" i="15"/>
  <c r="A3116" i="15"/>
  <c r="A3117" i="15"/>
  <c r="A3118" i="15"/>
  <c r="A3119" i="15"/>
  <c r="A3120" i="15"/>
  <c r="A3121" i="15"/>
  <c r="A3122" i="15"/>
  <c r="A3123" i="15"/>
  <c r="A3124" i="15"/>
  <c r="A3125" i="15"/>
  <c r="A3126" i="15"/>
  <c r="A3127" i="15"/>
  <c r="A3128" i="15"/>
  <c r="A3129" i="15"/>
  <c r="A3130" i="15"/>
  <c r="A3131" i="15"/>
  <c r="A3132" i="15"/>
  <c r="A3133" i="15"/>
  <c r="A3134" i="15"/>
  <c r="A3135" i="15"/>
  <c r="A3136" i="15"/>
  <c r="A3137" i="15"/>
  <c r="A3138" i="15"/>
  <c r="A3139" i="15"/>
  <c r="A3140" i="15"/>
  <c r="A3141" i="15"/>
  <c r="A3142" i="15"/>
  <c r="A3143" i="15"/>
  <c r="A3144" i="15"/>
  <c r="A3145" i="15"/>
  <c r="A3146" i="15"/>
  <c r="A3147" i="15"/>
  <c r="A3148" i="15"/>
  <c r="A3149" i="15"/>
  <c r="A3150" i="15"/>
  <c r="A3151" i="15"/>
  <c r="A3152" i="15"/>
  <c r="A3153" i="15"/>
  <c r="A3154" i="15"/>
  <c r="A3155" i="15"/>
  <c r="A3156" i="15"/>
  <c r="A3157" i="15"/>
  <c r="A3158" i="15"/>
  <c r="A3159" i="15"/>
  <c r="A3160" i="15"/>
  <c r="A3161" i="15"/>
  <c r="A3162" i="15"/>
  <c r="A3163" i="15"/>
  <c r="A3164" i="15"/>
  <c r="A3165" i="15"/>
  <c r="A3166" i="15"/>
  <c r="A3167" i="15"/>
  <c r="A3168" i="15"/>
  <c r="A3169" i="15"/>
  <c r="A3170" i="15"/>
  <c r="A3171" i="15"/>
  <c r="A3172" i="15"/>
  <c r="A3173" i="15"/>
  <c r="A3174" i="15"/>
  <c r="A3175" i="15"/>
  <c r="A3176" i="15"/>
  <c r="A3177" i="15"/>
  <c r="A3178" i="15"/>
  <c r="A3179" i="15"/>
  <c r="A3180" i="15"/>
  <c r="A3181" i="15"/>
  <c r="A3182" i="15"/>
  <c r="A3183" i="15"/>
  <c r="A3184" i="15"/>
  <c r="A3185" i="15"/>
  <c r="A3186" i="15"/>
  <c r="A3187" i="15"/>
  <c r="A3188" i="15"/>
  <c r="A3189" i="15"/>
  <c r="A3190" i="15"/>
  <c r="A3191" i="15"/>
  <c r="A3192" i="15"/>
  <c r="A3193" i="15"/>
  <c r="A3194" i="15"/>
  <c r="A3195" i="15"/>
  <c r="A3196" i="15"/>
  <c r="A3197" i="15"/>
  <c r="A3198" i="15"/>
  <c r="A3199" i="15"/>
  <c r="A3200" i="15"/>
  <c r="A3201" i="15"/>
  <c r="A3202" i="15"/>
  <c r="A3203" i="15"/>
  <c r="A3204" i="15"/>
  <c r="A3205" i="15"/>
  <c r="A3206" i="15"/>
  <c r="A3207" i="15"/>
  <c r="A3208" i="15"/>
  <c r="A3209" i="15"/>
  <c r="A3210" i="15"/>
  <c r="A3211" i="15"/>
  <c r="A3212" i="15"/>
  <c r="A3213" i="15"/>
  <c r="A3214" i="15"/>
  <c r="A3215" i="15"/>
  <c r="A3216" i="15"/>
  <c r="A3217" i="15"/>
  <c r="A3218" i="15"/>
  <c r="A3219" i="15"/>
  <c r="A3220" i="15"/>
  <c r="A3221" i="15"/>
  <c r="A3222" i="15"/>
  <c r="A3223" i="15"/>
  <c r="A3224" i="15"/>
  <c r="A3225" i="15"/>
  <c r="A3226" i="15"/>
  <c r="A3227" i="15"/>
  <c r="A3228" i="15"/>
  <c r="A3229" i="15"/>
  <c r="A3230" i="15"/>
  <c r="A3231" i="15"/>
  <c r="A3232" i="15"/>
  <c r="A3233" i="15"/>
  <c r="A3234" i="15"/>
  <c r="A3235" i="15"/>
  <c r="A3236" i="15"/>
  <c r="A3237" i="15"/>
  <c r="A3238" i="15"/>
  <c r="A3239" i="15"/>
  <c r="A3240" i="15"/>
  <c r="A3241" i="15"/>
  <c r="A3242" i="15"/>
  <c r="A3243" i="15"/>
  <c r="A3244" i="15"/>
  <c r="A3245" i="15"/>
  <c r="A3246" i="15"/>
  <c r="A3247" i="15"/>
  <c r="A3248" i="15"/>
  <c r="A3249" i="15"/>
  <c r="A3250" i="15"/>
  <c r="A3251" i="15"/>
  <c r="A3252" i="15"/>
  <c r="A3253" i="15"/>
  <c r="A3254" i="15"/>
  <c r="A3255" i="15"/>
  <c r="A3256" i="15"/>
  <c r="A3257" i="15"/>
  <c r="A3258" i="15"/>
  <c r="A3259" i="15"/>
  <c r="A3260" i="15"/>
  <c r="A3261" i="15"/>
  <c r="A3262" i="15"/>
  <c r="A3263" i="15"/>
  <c r="A3264" i="15"/>
  <c r="A3265" i="15"/>
  <c r="A3266" i="15"/>
  <c r="A3267" i="15"/>
  <c r="A3268" i="15"/>
  <c r="A3269" i="15"/>
  <c r="A3270" i="15"/>
  <c r="A3271" i="15"/>
  <c r="A3272" i="15"/>
  <c r="A3273" i="15"/>
  <c r="A3274" i="15"/>
  <c r="A3275" i="15"/>
  <c r="A3276" i="15"/>
  <c r="A3277" i="15"/>
  <c r="A3278" i="15"/>
  <c r="A3279" i="15"/>
  <c r="A3280" i="15"/>
  <c r="A3281" i="15"/>
  <c r="A3282" i="15"/>
  <c r="A3283" i="15"/>
  <c r="A3284" i="15"/>
  <c r="A3285" i="15"/>
  <c r="A3286" i="15"/>
  <c r="A3287" i="15"/>
  <c r="A3288" i="15"/>
  <c r="A3289" i="15"/>
  <c r="A3290" i="15"/>
  <c r="A3291" i="15"/>
  <c r="A3292" i="15"/>
  <c r="A3293" i="15"/>
  <c r="A3294" i="15"/>
  <c r="A3295" i="15"/>
  <c r="A3296" i="15"/>
  <c r="A3297" i="15"/>
  <c r="A3298" i="15"/>
  <c r="A3299" i="15"/>
  <c r="A3300" i="15"/>
  <c r="A3301" i="15"/>
  <c r="A3302" i="15"/>
  <c r="A3303" i="15"/>
  <c r="A3304" i="15"/>
  <c r="A3305" i="15"/>
  <c r="A3306" i="15"/>
  <c r="A3307" i="15"/>
  <c r="A3308" i="15"/>
  <c r="A3309" i="15"/>
  <c r="A3310" i="15"/>
  <c r="A3311" i="15"/>
  <c r="A3312" i="15"/>
  <c r="A3313" i="15"/>
  <c r="A3314" i="15"/>
  <c r="A3315" i="15"/>
  <c r="A3316" i="15"/>
  <c r="A3317" i="15"/>
  <c r="A3318" i="15"/>
  <c r="A3319" i="15"/>
  <c r="A3320" i="15"/>
  <c r="A3321" i="15"/>
  <c r="A3322" i="15"/>
  <c r="A3323" i="15"/>
  <c r="A3324" i="15"/>
  <c r="A3325" i="15"/>
  <c r="A3326" i="15"/>
  <c r="A3327" i="15"/>
  <c r="A3328" i="15"/>
  <c r="A3329" i="15"/>
  <c r="A3330" i="15"/>
  <c r="A3331" i="15"/>
  <c r="A3332" i="15"/>
  <c r="A3333" i="15"/>
  <c r="A3334" i="15"/>
  <c r="A3335" i="15"/>
  <c r="A3336" i="15"/>
  <c r="A3337" i="15"/>
  <c r="A3338" i="15"/>
  <c r="A3339" i="15"/>
  <c r="A3340" i="15"/>
  <c r="A3341" i="15"/>
  <c r="A3342" i="15"/>
  <c r="A3343" i="15"/>
  <c r="A3344" i="15"/>
  <c r="A3345" i="15"/>
  <c r="A3346" i="15"/>
  <c r="A3347" i="15"/>
  <c r="A3348" i="15"/>
  <c r="A3349" i="15"/>
  <c r="A3350" i="15"/>
  <c r="A3351" i="15"/>
  <c r="A3352" i="15"/>
  <c r="A3353" i="15"/>
  <c r="A3354" i="15"/>
  <c r="A3355" i="15"/>
  <c r="A3356" i="15"/>
  <c r="A3357" i="15"/>
  <c r="A3358" i="15"/>
  <c r="A3359" i="15"/>
  <c r="A3360" i="15"/>
  <c r="A3361" i="15"/>
  <c r="A3362" i="15"/>
  <c r="A3363" i="15"/>
  <c r="A3364" i="15"/>
  <c r="A3365" i="15"/>
  <c r="A3366" i="15"/>
  <c r="A3367" i="15"/>
  <c r="A3368" i="15"/>
  <c r="A3369" i="15"/>
  <c r="A3370" i="15"/>
  <c r="A3371" i="15"/>
  <c r="A3372" i="15"/>
  <c r="A3373" i="15"/>
  <c r="A3374" i="15"/>
  <c r="A3375" i="15"/>
  <c r="A3376" i="15"/>
  <c r="A3377" i="15"/>
  <c r="B1220" i="15"/>
  <c r="B1221" i="15"/>
  <c r="B1222" i="15"/>
  <c r="B1223" i="15"/>
  <c r="B1224" i="15"/>
  <c r="B1225" i="15"/>
  <c r="B1226" i="15"/>
  <c r="B1227" i="15"/>
  <c r="B1228" i="15"/>
  <c r="B1229" i="15"/>
  <c r="B1230" i="15"/>
  <c r="B1231" i="15"/>
  <c r="B1232" i="15"/>
  <c r="B1233" i="15"/>
  <c r="B1234" i="15"/>
  <c r="B1235" i="15"/>
  <c r="B1236" i="15"/>
  <c r="B1237" i="15"/>
  <c r="B1238" i="15"/>
  <c r="B1239" i="15"/>
  <c r="B1240" i="15"/>
  <c r="B1241" i="15"/>
  <c r="B1242" i="15"/>
  <c r="B1243" i="15"/>
  <c r="B1245" i="15"/>
  <c r="B1247" i="15"/>
  <c r="B1248" i="15"/>
  <c r="B1250" i="15"/>
  <c r="B1251" i="15"/>
  <c r="B1254" i="15"/>
  <c r="B1255" i="15"/>
  <c r="B1258" i="15"/>
  <c r="B1259" i="15"/>
  <c r="B1260" i="15"/>
  <c r="B1262" i="15"/>
  <c r="B1263" i="15"/>
  <c r="B1265" i="15"/>
  <c r="B1267" i="15"/>
  <c r="B1268" i="15"/>
  <c r="B1269" i="15"/>
  <c r="B1270" i="15"/>
  <c r="B1271" i="15"/>
  <c r="B1273" i="15"/>
  <c r="B1275" i="15"/>
  <c r="B1276" i="15"/>
  <c r="B1279" i="15"/>
  <c r="B1280" i="15"/>
  <c r="B1281" i="15"/>
  <c r="B1283" i="15"/>
  <c r="B1284" i="15"/>
  <c r="B1286" i="15"/>
  <c r="B1288" i="15"/>
  <c r="B1290" i="15"/>
  <c r="B1291" i="15"/>
  <c r="B1295" i="15"/>
  <c r="B1296" i="15"/>
  <c r="B1297" i="15"/>
  <c r="B1298" i="15"/>
  <c r="B1299" i="15"/>
  <c r="B1300" i="15"/>
  <c r="B1301" i="15"/>
  <c r="B1308" i="15"/>
  <c r="B1309" i="15"/>
  <c r="B1310" i="15"/>
  <c r="B1311" i="15"/>
  <c r="B1312" i="15"/>
  <c r="B1313" i="15"/>
  <c r="B1316" i="15"/>
  <c r="B1317" i="15"/>
  <c r="B1318" i="15"/>
  <c r="B1320" i="15"/>
  <c r="B1321" i="15"/>
  <c r="B1325" i="15"/>
  <c r="B1326" i="15"/>
  <c r="B1327" i="15"/>
  <c r="B1329" i="15"/>
  <c r="B1330" i="15"/>
  <c r="B1332" i="15"/>
  <c r="B1333" i="15"/>
  <c r="B1335" i="15"/>
  <c r="B1336" i="15"/>
  <c r="B1338" i="15"/>
  <c r="B1339" i="15"/>
  <c r="B1341" i="15"/>
  <c r="B1343" i="15"/>
  <c r="B1344" i="15"/>
  <c r="B1346" i="15"/>
  <c r="B1347" i="15"/>
  <c r="B1349" i="15"/>
  <c r="B1350" i="15"/>
  <c r="B1352" i="15"/>
  <c r="B1354" i="15"/>
  <c r="B1356" i="15"/>
  <c r="B1357" i="15"/>
  <c r="B1359" i="15"/>
  <c r="B1360" i="15"/>
  <c r="B1362" i="15"/>
  <c r="B1363" i="15"/>
  <c r="B1365" i="15"/>
  <c r="B1366" i="15"/>
  <c r="B1368" i="15"/>
  <c r="B1370" i="15"/>
  <c r="B1372" i="15"/>
  <c r="B1373" i="15"/>
  <c r="B1375" i="15"/>
  <c r="B1377" i="15"/>
  <c r="B1378" i="15"/>
  <c r="B1380" i="15"/>
  <c r="B1381" i="15"/>
  <c r="B1383" i="15"/>
  <c r="B1385" i="15"/>
  <c r="B1386" i="15"/>
  <c r="B1388" i="15"/>
  <c r="B1389" i="15"/>
  <c r="B1391" i="15"/>
  <c r="B1392" i="15"/>
  <c r="B1394" i="15"/>
  <c r="B1400" i="15"/>
  <c r="B1401" i="15"/>
  <c r="B1402" i="15"/>
  <c r="B1403" i="15"/>
  <c r="B1404" i="15"/>
  <c r="B1405" i="15"/>
  <c r="B1407" i="15"/>
  <c r="B1408" i="15"/>
  <c r="B1410" i="15"/>
  <c r="B1411" i="15"/>
  <c r="B1413" i="15"/>
  <c r="B1415" i="15"/>
  <c r="B1416" i="15"/>
  <c r="B1418" i="15"/>
  <c r="B1419" i="15"/>
  <c r="B1421" i="15"/>
  <c r="B1423" i="15"/>
  <c r="B1424" i="15"/>
  <c r="B1426" i="15"/>
  <c r="B1428" i="15"/>
  <c r="B1429" i="15"/>
  <c r="B1431" i="15"/>
  <c r="B1432" i="15"/>
  <c r="B1437" i="15"/>
  <c r="B1438" i="15"/>
  <c r="B1439" i="15"/>
  <c r="B1440" i="15"/>
  <c r="B1443" i="15"/>
  <c r="B1444" i="15"/>
  <c r="B1445" i="15"/>
  <c r="B1447" i="15"/>
  <c r="B1449" i="15"/>
  <c r="B1452" i="15"/>
  <c r="B1453" i="15"/>
  <c r="B1454" i="15"/>
  <c r="B1457" i="15"/>
  <c r="B1458" i="15"/>
  <c r="B1459" i="15"/>
  <c r="B1461" i="15"/>
  <c r="B1464" i="15"/>
  <c r="B1465" i="15"/>
  <c r="B1466" i="15"/>
  <c r="B1468" i="15"/>
  <c r="B1469" i="15"/>
  <c r="B1471" i="15"/>
  <c r="B1473" i="15"/>
  <c r="B1474" i="15"/>
  <c r="B1476" i="15"/>
  <c r="B1477" i="15"/>
  <c r="B1480" i="15"/>
  <c r="B1481" i="15"/>
  <c r="B1482" i="15"/>
  <c r="B1483" i="15"/>
  <c r="B1484" i="15"/>
  <c r="B1486" i="15"/>
  <c r="B1488" i="15"/>
  <c r="B1490" i="15"/>
  <c r="B1491" i="15"/>
  <c r="B1493" i="15"/>
  <c r="B1494" i="15"/>
  <c r="B1496" i="15"/>
  <c r="B1497" i="15"/>
  <c r="B1499" i="15"/>
  <c r="B1501" i="15"/>
  <c r="B1502" i="15"/>
  <c r="B1504" i="15"/>
  <c r="B1506" i="15"/>
  <c r="B1507" i="15"/>
  <c r="B1509" i="15"/>
  <c r="B1510" i="15"/>
  <c r="B1512" i="15"/>
  <c r="B1513" i="15"/>
  <c r="B1515" i="15"/>
  <c r="B1517" i="15"/>
  <c r="B1518" i="15"/>
  <c r="B1520" i="15"/>
  <c r="B1521" i="15"/>
  <c r="B1523" i="15"/>
  <c r="B1525" i="15"/>
  <c r="B1526" i="15"/>
  <c r="B1528" i="15"/>
  <c r="B1529" i="15"/>
  <c r="B1531" i="15"/>
  <c r="B1533" i="15"/>
  <c r="B1534" i="15"/>
  <c r="B1537" i="15"/>
  <c r="B1538" i="15"/>
  <c r="B1539" i="15"/>
  <c r="B1541" i="15"/>
  <c r="B1544" i="15"/>
  <c r="B1545" i="15"/>
  <c r="B1546" i="15"/>
  <c r="B1552" i="15"/>
  <c r="B1553" i="15"/>
  <c r="B1554" i="15"/>
  <c r="B1555" i="15"/>
  <c r="B1556" i="15"/>
  <c r="B1557" i="15"/>
  <c r="B1562" i="15"/>
  <c r="B1563" i="15"/>
  <c r="B1564" i="15"/>
  <c r="B1565" i="15"/>
  <c r="B1567" i="15"/>
  <c r="B1568" i="15"/>
  <c r="B1570" i="15"/>
  <c r="B1572" i="15"/>
  <c r="B1573" i="15"/>
  <c r="B1575" i="15"/>
  <c r="B1576" i="15"/>
  <c r="B1578" i="15"/>
  <c r="B1579" i="15"/>
  <c r="B1581" i="15"/>
  <c r="B1582" i="15"/>
  <c r="B1584" i="15"/>
  <c r="B1585" i="15"/>
  <c r="B1587" i="15"/>
  <c r="B1588" i="15"/>
  <c r="B1590" i="15"/>
  <c r="B1592" i="15"/>
  <c r="B1593" i="15"/>
  <c r="B1595" i="15"/>
  <c r="B1598" i="15"/>
  <c r="B1599" i="15"/>
  <c r="B1601" i="15"/>
  <c r="B1603" i="15"/>
  <c r="B1604" i="15"/>
  <c r="B1606" i="15"/>
  <c r="B1607" i="15"/>
  <c r="B1609" i="15"/>
  <c r="B1611" i="15"/>
  <c r="B1613" i="15"/>
  <c r="B1615" i="15"/>
  <c r="B1616" i="15"/>
  <c r="B1618" i="15"/>
  <c r="B1619" i="15"/>
  <c r="B1621" i="15"/>
  <c r="B1623" i="15"/>
  <c r="B1624" i="15"/>
  <c r="B1626" i="15"/>
  <c r="B1627" i="15"/>
  <c r="B1629" i="15"/>
  <c r="B1632" i="15"/>
  <c r="B1633" i="15"/>
  <c r="B1634" i="15"/>
  <c r="B1636" i="15"/>
  <c r="B1637" i="15"/>
  <c r="B1639" i="15"/>
  <c r="B1640" i="15"/>
  <c r="B1641" i="15"/>
  <c r="B1642" i="15"/>
  <c r="B1643" i="15"/>
  <c r="B1645" i="15"/>
  <c r="B1648" i="15"/>
  <c r="B1649" i="15"/>
  <c r="B1650" i="15"/>
  <c r="B1652" i="15"/>
  <c r="B1653" i="15"/>
  <c r="B1655" i="15"/>
  <c r="B1656" i="15"/>
  <c r="B1658" i="15"/>
  <c r="B1660" i="15"/>
  <c r="B1661" i="15"/>
  <c r="B1668" i="15"/>
  <c r="B1669" i="15"/>
  <c r="B1670" i="15"/>
  <c r="B1671" i="15"/>
  <c r="B1672" i="15"/>
  <c r="B1673" i="15"/>
  <c r="B1674" i="15"/>
  <c r="B1676" i="15"/>
  <c r="B1677" i="15"/>
  <c r="B1678" i="15"/>
  <c r="B1680" i="15"/>
  <c r="B1681" i="15"/>
  <c r="B1685" i="15"/>
  <c r="B1686" i="15"/>
  <c r="B1687" i="15"/>
  <c r="B1689" i="15"/>
  <c r="B1690" i="15"/>
  <c r="B1692" i="15"/>
  <c r="B1694" i="15"/>
  <c r="B1695" i="15"/>
  <c r="B1700" i="15"/>
  <c r="B1701" i="15"/>
  <c r="B1702" i="15"/>
  <c r="B1703" i="15"/>
  <c r="B1704" i="15"/>
  <c r="B1706" i="15"/>
  <c r="B1707" i="15"/>
  <c r="B1709" i="15"/>
  <c r="B1710" i="15"/>
  <c r="B1712" i="15"/>
  <c r="B1713" i="15"/>
  <c r="B1715" i="15"/>
  <c r="B1720" i="15"/>
  <c r="B1721" i="15"/>
  <c r="B1722" i="15"/>
  <c r="B1723" i="15"/>
  <c r="B1725" i="15"/>
  <c r="B1727" i="15"/>
  <c r="B1728" i="15"/>
  <c r="B1732" i="15"/>
  <c r="B1733" i="15"/>
  <c r="B1734" i="15"/>
  <c r="B1735" i="15"/>
  <c r="B1737" i="15"/>
  <c r="B1738" i="15"/>
  <c r="B1740" i="15"/>
  <c r="B1742" i="15"/>
  <c r="B1744" i="15"/>
  <c r="B1745" i="15"/>
  <c r="B1747" i="15"/>
  <c r="B1748" i="15"/>
  <c r="B1750" i="15"/>
  <c r="B1751" i="15"/>
  <c r="B1753" i="15"/>
  <c r="B1754" i="15"/>
  <c r="B1756" i="15"/>
  <c r="B1757" i="15"/>
  <c r="B1759" i="15"/>
  <c r="B1761" i="15"/>
  <c r="B1762" i="15"/>
  <c r="B1764" i="15"/>
  <c r="B1765" i="15"/>
  <c r="B1767" i="15"/>
  <c r="B1769" i="15"/>
  <c r="B1770" i="15"/>
  <c r="B1773" i="15"/>
  <c r="B1774" i="15"/>
  <c r="B1782" i="15"/>
  <c r="B1783" i="15"/>
  <c r="B1784" i="15"/>
  <c r="B1785" i="15"/>
  <c r="B1786" i="15"/>
  <c r="B1787" i="15"/>
  <c r="B1788" i="15"/>
  <c r="B1789" i="15"/>
  <c r="B1791" i="15"/>
  <c r="B1794" i="15"/>
  <c r="B1795" i="15"/>
  <c r="B1797" i="15"/>
  <c r="B1798" i="15"/>
  <c r="B1800" i="15"/>
  <c r="B1801" i="15"/>
  <c r="B1808" i="15"/>
  <c r="B1809" i="15"/>
  <c r="B1810" i="15"/>
  <c r="B1811" i="15"/>
  <c r="B1812" i="15"/>
  <c r="B1813" i="15"/>
  <c r="B1814" i="15"/>
  <c r="B1815" i="15"/>
  <c r="B1817" i="15"/>
  <c r="B1819" i="15"/>
  <c r="B1820" i="15"/>
  <c r="B1822" i="15"/>
  <c r="B1823" i="15"/>
  <c r="B1825" i="15"/>
  <c r="B1826" i="15"/>
  <c r="B1829" i="15"/>
  <c r="B1830" i="15"/>
  <c r="B1832" i="15"/>
  <c r="B1833" i="15"/>
  <c r="B1834" i="15"/>
  <c r="B1836" i="15"/>
  <c r="B1837" i="15"/>
  <c r="B1839" i="15"/>
  <c r="B1841" i="15"/>
  <c r="B1842" i="15"/>
  <c r="B1844" i="15"/>
  <c r="B1845" i="15"/>
  <c r="B1848" i="15"/>
  <c r="B1849" i="15"/>
  <c r="B1851" i="15"/>
  <c r="B1852" i="15"/>
  <c r="B1854" i="15"/>
  <c r="B1856" i="15"/>
  <c r="B1857" i="15"/>
  <c r="B1858" i="15"/>
  <c r="B1860" i="15"/>
  <c r="B1861" i="15"/>
  <c r="B1864" i="15"/>
  <c r="B1865" i="15"/>
  <c r="B1868" i="15"/>
  <c r="B1869" i="15"/>
  <c r="B1870" i="15"/>
  <c r="B1872" i="15"/>
  <c r="B1874" i="15"/>
  <c r="B1875" i="15"/>
  <c r="B1877" i="15"/>
  <c r="B1879" i="15"/>
  <c r="B1880" i="15"/>
  <c r="B1882" i="15"/>
  <c r="B1883" i="15"/>
  <c r="B1886" i="15"/>
  <c r="B1887" i="15"/>
  <c r="B1888" i="15"/>
  <c r="B1890" i="15"/>
  <c r="B1891" i="15"/>
  <c r="B1893" i="15"/>
  <c r="B1894" i="15"/>
  <c r="B1896" i="15"/>
  <c r="B1898" i="15"/>
  <c r="B1899" i="15"/>
  <c r="B1901" i="15"/>
  <c r="B1906" i="15"/>
  <c r="B1907" i="15"/>
  <c r="B1908" i="15"/>
  <c r="B1909" i="15"/>
  <c r="B1911" i="15"/>
  <c r="B1912" i="15"/>
  <c r="B1914" i="15"/>
  <c r="B1915" i="15"/>
  <c r="B1921" i="15"/>
  <c r="B1922" i="15"/>
  <c r="B1923" i="15"/>
  <c r="B1924" i="15"/>
  <c r="B1925" i="15"/>
  <c r="B1926" i="15"/>
  <c r="B1928" i="15"/>
  <c r="B1929" i="15"/>
  <c r="B1931" i="15"/>
  <c r="B1932" i="15"/>
  <c r="B1934" i="15"/>
  <c r="B1935" i="15"/>
  <c r="B1937" i="15"/>
  <c r="B1938" i="15"/>
  <c r="B1940" i="15"/>
  <c r="B1941" i="15"/>
  <c r="B1943" i="15"/>
  <c r="B1946" i="15"/>
  <c r="B1947" i="15"/>
  <c r="B1948" i="15"/>
  <c r="B1950" i="15"/>
  <c r="B1951" i="15"/>
  <c r="B1953" i="15"/>
  <c r="B1955" i="15"/>
  <c r="B1956" i="15"/>
  <c r="B1958" i="15"/>
  <c r="B1959" i="15"/>
  <c r="B1962" i="15"/>
  <c r="B1963" i="15"/>
  <c r="B1964" i="15"/>
  <c r="B1967" i="15"/>
  <c r="B1968" i="15"/>
  <c r="B1969" i="15"/>
  <c r="B1971" i="15"/>
  <c r="B1972" i="15"/>
  <c r="B1977" i="15"/>
  <c r="B1978" i="15"/>
  <c r="B1979" i="15"/>
  <c r="B1980" i="15"/>
  <c r="B1981" i="15"/>
  <c r="B1982" i="15"/>
  <c r="B1983" i="15"/>
  <c r="B1984" i="15"/>
  <c r="B1986" i="15"/>
  <c r="B1987" i="15"/>
  <c r="B1988" i="15"/>
  <c r="B1990" i="15"/>
  <c r="B1991" i="15"/>
  <c r="B1997" i="15"/>
  <c r="B1998" i="15"/>
  <c r="B1999" i="15"/>
  <c r="B2000" i="15"/>
  <c r="B2001" i="15"/>
  <c r="B2002" i="15"/>
  <c r="B2004" i="15"/>
  <c r="B2006" i="15"/>
  <c r="B2007" i="15"/>
  <c r="B2008" i="15"/>
  <c r="B2010" i="15"/>
  <c r="B2011" i="15"/>
  <c r="B2013" i="15"/>
  <c r="B2016" i="15"/>
  <c r="B2017" i="15"/>
  <c r="B2018" i="15"/>
  <c r="B2019" i="15"/>
  <c r="B2050" i="15"/>
  <c r="B2051" i="15"/>
  <c r="B2052" i="15"/>
  <c r="B2053" i="15"/>
  <c r="B2054" i="15"/>
  <c r="B2055" i="15"/>
  <c r="B2056" i="15"/>
  <c r="B2057" i="15"/>
  <c r="B2058" i="15"/>
  <c r="B2059" i="15"/>
  <c r="B2060" i="15"/>
  <c r="B2061" i="15"/>
  <c r="B2062" i="15"/>
  <c r="B2063" i="15"/>
  <c r="B2064" i="15"/>
  <c r="B2065" i="15"/>
  <c r="B2066" i="15"/>
  <c r="B2067" i="15"/>
  <c r="B2068" i="15"/>
  <c r="B2069" i="15"/>
  <c r="B2070" i="15"/>
  <c r="B2071" i="15"/>
  <c r="B2072" i="15"/>
  <c r="B2073" i="15"/>
  <c r="B2074" i="15"/>
  <c r="B2075" i="15"/>
  <c r="B2076" i="15"/>
  <c r="B2077" i="15"/>
  <c r="B2078" i="15"/>
  <c r="B2079" i="15"/>
  <c r="B2080" i="15"/>
  <c r="B2081" i="15"/>
  <c r="B2083" i="15"/>
  <c r="B2086" i="15"/>
  <c r="B2087" i="15"/>
  <c r="B2088" i="15"/>
  <c r="B2090" i="15"/>
  <c r="B2091" i="15"/>
  <c r="B2093" i="15"/>
  <c r="B2095" i="15"/>
  <c r="B2096" i="15"/>
  <c r="B2098" i="15"/>
  <c r="B2107" i="15"/>
  <c r="B2108" i="15"/>
  <c r="B2109" i="15"/>
  <c r="B2110" i="15"/>
  <c r="B2111" i="15"/>
  <c r="B2112" i="15"/>
  <c r="B2113" i="15"/>
  <c r="B2114" i="15"/>
  <c r="B2115" i="15"/>
  <c r="B2116" i="15"/>
  <c r="B2118" i="15"/>
  <c r="B2120" i="15"/>
  <c r="B2121" i="15"/>
  <c r="B2123" i="15"/>
  <c r="B2124" i="15"/>
  <c r="B2126" i="15"/>
  <c r="B2127" i="15"/>
  <c r="B2129" i="15"/>
  <c r="B2135" i="15"/>
  <c r="B2136" i="15"/>
  <c r="B2137" i="15"/>
  <c r="B2138" i="15"/>
  <c r="B2139" i="15"/>
  <c r="B2140" i="15"/>
  <c r="B2141" i="15"/>
  <c r="B2142" i="15"/>
  <c r="B2147" i="15"/>
  <c r="B2148" i="15"/>
  <c r="B2149" i="15"/>
  <c r="B2150" i="15"/>
  <c r="B2152" i="15"/>
  <c r="B2153" i="15"/>
  <c r="B2156" i="15"/>
  <c r="B2157" i="15"/>
  <c r="B2158" i="15"/>
  <c r="B2160" i="15"/>
  <c r="B2161" i="15"/>
  <c r="B2163" i="15"/>
  <c r="B2165" i="15"/>
  <c r="B2166" i="15"/>
  <c r="B2167" i="15"/>
  <c r="B2169" i="15"/>
  <c r="B2171" i="15"/>
  <c r="B2172" i="15"/>
  <c r="B2173" i="15"/>
  <c r="B2177" i="15"/>
  <c r="B2178" i="15"/>
  <c r="B2179" i="15"/>
  <c r="B2181" i="15"/>
  <c r="B2183" i="15"/>
  <c r="B2184" i="15"/>
  <c r="B2186" i="15"/>
  <c r="B2187" i="15"/>
  <c r="B2189" i="15"/>
  <c r="B2190" i="15"/>
  <c r="B2196" i="15"/>
  <c r="B2197" i="15"/>
  <c r="B2198" i="15"/>
  <c r="B2199" i="15"/>
  <c r="B2200" i="15"/>
  <c r="B2203" i="15"/>
  <c r="B2204" i="15"/>
  <c r="B2205" i="15"/>
  <c r="B2207" i="15"/>
  <c r="B2208" i="15"/>
  <c r="B2216" i="15"/>
  <c r="B2217" i="15"/>
  <c r="B2218" i="15"/>
  <c r="B2219" i="15"/>
  <c r="B2220" i="15"/>
  <c r="B2221" i="15"/>
  <c r="B2222" i="15"/>
  <c r="B2223" i="15"/>
  <c r="B2224" i="15"/>
  <c r="B2226" i="15"/>
  <c r="B2228" i="15"/>
  <c r="B2235" i="15"/>
  <c r="B2236" i="15"/>
  <c r="B2237" i="15"/>
  <c r="B2238" i="15"/>
  <c r="B2239" i="15"/>
  <c r="B2240" i="15"/>
  <c r="B2242" i="15"/>
  <c r="B2243" i="15"/>
  <c r="B2245" i="15"/>
  <c r="B2252" i="15"/>
  <c r="B2253" i="15"/>
  <c r="B2254" i="15"/>
  <c r="B2255" i="15"/>
  <c r="B2256" i="15"/>
  <c r="B2257" i="15"/>
  <c r="B2258" i="15"/>
  <c r="B2259" i="15"/>
  <c r="B2260" i="15"/>
  <c r="B2261" i="15"/>
  <c r="B2262" i="15"/>
  <c r="B2263" i="15"/>
  <c r="B2264" i="15"/>
  <c r="B2265" i="15"/>
  <c r="B2266" i="15"/>
  <c r="B2267" i="15"/>
  <c r="B2268" i="15"/>
  <c r="B2269" i="15"/>
  <c r="B2270" i="15"/>
  <c r="B2271" i="15"/>
  <c r="B2272" i="15"/>
  <c r="B2273" i="15"/>
  <c r="B2274" i="15"/>
  <c r="B2275" i="15"/>
  <c r="B2276" i="15"/>
  <c r="B2277" i="15"/>
  <c r="B2278" i="15"/>
  <c r="B2279" i="15"/>
  <c r="B2280" i="15"/>
  <c r="B2281" i="15"/>
  <c r="B2282" i="15"/>
  <c r="B2283" i="15"/>
  <c r="B2284" i="15"/>
  <c r="B2285" i="15"/>
  <c r="B2286" i="15"/>
  <c r="B2287" i="15"/>
  <c r="B2288" i="15"/>
  <c r="B2289" i="15"/>
  <c r="B2290" i="15"/>
  <c r="B2291" i="15"/>
  <c r="B2292" i="15"/>
  <c r="B2293" i="15"/>
  <c r="B2294" i="15"/>
  <c r="B2295" i="15"/>
  <c r="B2296" i="15"/>
  <c r="B2297" i="15"/>
  <c r="B2298" i="15"/>
  <c r="B2299" i="15"/>
  <c r="B2300" i="15"/>
  <c r="B2301" i="15"/>
  <c r="B2302" i="15"/>
  <c r="B2303" i="15"/>
  <c r="B2304" i="15"/>
  <c r="B2305" i="15"/>
  <c r="B2306" i="15"/>
  <c r="B2307" i="15"/>
  <c r="B2308" i="15"/>
  <c r="B2309" i="15"/>
  <c r="B2310" i="15"/>
  <c r="B2311" i="15"/>
  <c r="B2312" i="15"/>
  <c r="B2313" i="15"/>
  <c r="B2314" i="15"/>
  <c r="B2315" i="15"/>
  <c r="B2316" i="15"/>
  <c r="B2317" i="15"/>
  <c r="B2318" i="15"/>
  <c r="B2319" i="15"/>
  <c r="B2320" i="15"/>
  <c r="B2321" i="15"/>
  <c r="B2322" i="15"/>
  <c r="B2323" i="15"/>
  <c r="B2324" i="15"/>
  <c r="B2325" i="15"/>
  <c r="B2326" i="15"/>
  <c r="B2327" i="15"/>
  <c r="B2328" i="15"/>
  <c r="B2329" i="15"/>
  <c r="B2330" i="15"/>
  <c r="B2331" i="15"/>
  <c r="B2332" i="15"/>
  <c r="B2333" i="15"/>
  <c r="B2334" i="15"/>
  <c r="B2335" i="15"/>
  <c r="B2336" i="15"/>
  <c r="B2337" i="15"/>
  <c r="B2338" i="15"/>
  <c r="B2339" i="15"/>
  <c r="B2340" i="15"/>
  <c r="B2341" i="15"/>
  <c r="B2342" i="15"/>
  <c r="B2343" i="15"/>
  <c r="B2344" i="15"/>
  <c r="B2345" i="15"/>
  <c r="B2346" i="15"/>
  <c r="B2347" i="15"/>
  <c r="B2348" i="15"/>
  <c r="B2349" i="15"/>
  <c r="B2350" i="15"/>
  <c r="B2351" i="15"/>
  <c r="B2352" i="15"/>
  <c r="B2353" i="15"/>
  <c r="B2354" i="15"/>
  <c r="B2355" i="15"/>
  <c r="B2356" i="15"/>
  <c r="B2357" i="15"/>
  <c r="B2358" i="15"/>
  <c r="B2359" i="15"/>
  <c r="B2360" i="15"/>
  <c r="B2361" i="15"/>
  <c r="B2362" i="15"/>
  <c r="B2363" i="15"/>
  <c r="B2364" i="15"/>
  <c r="B2365" i="15"/>
  <c r="B2366" i="15"/>
  <c r="B2367" i="15"/>
  <c r="B2368" i="15"/>
  <c r="B2369" i="15"/>
  <c r="B2370" i="15"/>
  <c r="B2371" i="15"/>
  <c r="B2372" i="15"/>
  <c r="B2373" i="15"/>
  <c r="B2374" i="15"/>
  <c r="B2375" i="15"/>
  <c r="B2376" i="15"/>
  <c r="B2377" i="15"/>
  <c r="B2378" i="15"/>
  <c r="B2379" i="15"/>
  <c r="B2380" i="15"/>
  <c r="B2381" i="15"/>
  <c r="B2382" i="15"/>
  <c r="B2383" i="15"/>
  <c r="B2384" i="15"/>
  <c r="B2385" i="15"/>
  <c r="B2386" i="15"/>
  <c r="B2387" i="15"/>
  <c r="B2388" i="15"/>
  <c r="B2389" i="15"/>
  <c r="B2390" i="15"/>
  <c r="B2391" i="15"/>
  <c r="B2392" i="15"/>
  <c r="B2393" i="15"/>
  <c r="B2394" i="15"/>
  <c r="B2395" i="15"/>
  <c r="B2396" i="15"/>
  <c r="B2397" i="15"/>
  <c r="B2398" i="15"/>
  <c r="B2399" i="15"/>
  <c r="B2400" i="15"/>
  <c r="B2401" i="15"/>
  <c r="B2402" i="15"/>
  <c r="B2403" i="15"/>
  <c r="B2404" i="15"/>
  <c r="B2405" i="15"/>
  <c r="B2406" i="15"/>
  <c r="B2407" i="15"/>
  <c r="B2408" i="15"/>
  <c r="B2409" i="15"/>
  <c r="B2410" i="15"/>
  <c r="B2411" i="15"/>
  <c r="B2412" i="15"/>
  <c r="B2413" i="15"/>
  <c r="B2414" i="15"/>
  <c r="B2415" i="15"/>
  <c r="B2416" i="15"/>
  <c r="B2417" i="15"/>
  <c r="B2418" i="15"/>
  <c r="B2419" i="15"/>
  <c r="B2420" i="15"/>
  <c r="B2421" i="15"/>
  <c r="B2422" i="15"/>
  <c r="B2423" i="15"/>
  <c r="B2424" i="15"/>
  <c r="B2425" i="15"/>
  <c r="B2426" i="15"/>
  <c r="B2427" i="15"/>
  <c r="B2428" i="15"/>
  <c r="B2429" i="15"/>
  <c r="B2430" i="15"/>
  <c r="B2431" i="15"/>
  <c r="B2432" i="15"/>
  <c r="B2433" i="15"/>
  <c r="B2434" i="15"/>
  <c r="B2435" i="15"/>
  <c r="B2436" i="15"/>
  <c r="B2437" i="15"/>
  <c r="B2438" i="15"/>
  <c r="B2439" i="15"/>
  <c r="B2440" i="15"/>
  <c r="B2441" i="15"/>
  <c r="B2442" i="15"/>
  <c r="B2443" i="15"/>
  <c r="B2444" i="15"/>
  <c r="B2445" i="15"/>
  <c r="B2446" i="15"/>
  <c r="B2447" i="15"/>
  <c r="B2448" i="15"/>
  <c r="B2449" i="15"/>
  <c r="B2450" i="15"/>
  <c r="B2451" i="15"/>
  <c r="B2452" i="15"/>
  <c r="B2453" i="15"/>
  <c r="B2454" i="15"/>
  <c r="B2455" i="15"/>
  <c r="B2456" i="15"/>
  <c r="B2457" i="15"/>
  <c r="B2458" i="15"/>
  <c r="B2459" i="15"/>
  <c r="B2460" i="15"/>
  <c r="B2461" i="15"/>
  <c r="B2462" i="15"/>
  <c r="B2463" i="15"/>
  <c r="B2464" i="15"/>
  <c r="B2465" i="15"/>
  <c r="B2466" i="15"/>
  <c r="B2467" i="15"/>
  <c r="B2468" i="15"/>
  <c r="B2469" i="15"/>
  <c r="B2470" i="15"/>
  <c r="B2471" i="15"/>
  <c r="B2472" i="15"/>
  <c r="B2473" i="15"/>
  <c r="B2474" i="15"/>
  <c r="B2475" i="15"/>
  <c r="B2476" i="15"/>
  <c r="B2477" i="15"/>
  <c r="B2478" i="15"/>
  <c r="B2479" i="15"/>
  <c r="B2480" i="15"/>
  <c r="B2481" i="15"/>
  <c r="B2482" i="15"/>
  <c r="B2483" i="15"/>
  <c r="B2484" i="15"/>
  <c r="B2485" i="15"/>
  <c r="B2486" i="15"/>
  <c r="B2487" i="15"/>
  <c r="B2488" i="15"/>
  <c r="B2489" i="15"/>
  <c r="B2490" i="15"/>
  <c r="B2491" i="15"/>
  <c r="B2492" i="15"/>
  <c r="B2493" i="15"/>
  <c r="B2494" i="15"/>
  <c r="B2495" i="15"/>
  <c r="B2496" i="15"/>
  <c r="B2497" i="15"/>
  <c r="B2498" i="15"/>
  <c r="B2499" i="15"/>
  <c r="B2500" i="15"/>
  <c r="B2501" i="15"/>
  <c r="B2502" i="15"/>
  <c r="B2503" i="15"/>
  <c r="B2504" i="15"/>
  <c r="B2505" i="15"/>
  <c r="B2506" i="15"/>
  <c r="B2507" i="15"/>
  <c r="B2508" i="15"/>
  <c r="B2509" i="15"/>
  <c r="B2510" i="15"/>
  <c r="B2511" i="15"/>
  <c r="B2512" i="15"/>
  <c r="B2513" i="15"/>
  <c r="B2514" i="15"/>
  <c r="B2515" i="15"/>
  <c r="B2516" i="15"/>
  <c r="B2517" i="15"/>
  <c r="B2518" i="15"/>
  <c r="B2519" i="15"/>
  <c r="B2520" i="15"/>
  <c r="B2521" i="15"/>
  <c r="B2522" i="15"/>
  <c r="B2523" i="15"/>
  <c r="B2524" i="15"/>
  <c r="B2525" i="15"/>
  <c r="B2526" i="15"/>
  <c r="B2527" i="15"/>
  <c r="B2528" i="15"/>
  <c r="B2529" i="15"/>
  <c r="B2530" i="15"/>
  <c r="B2531" i="15"/>
  <c r="B2532" i="15"/>
  <c r="B2533" i="15"/>
  <c r="B2534" i="15"/>
  <c r="B2535" i="15"/>
  <c r="B2536" i="15"/>
  <c r="B2537" i="15"/>
  <c r="B2538" i="15"/>
  <c r="B2539" i="15"/>
  <c r="B2540" i="15"/>
  <c r="B2541" i="15"/>
  <c r="B2542" i="15"/>
  <c r="B2543" i="15"/>
  <c r="B2544" i="15"/>
  <c r="B2545" i="15"/>
  <c r="B2546" i="15"/>
  <c r="B2547" i="15"/>
  <c r="B2548" i="15"/>
  <c r="B2549" i="15"/>
  <c r="B2550" i="15"/>
  <c r="B2551" i="15"/>
  <c r="B2552" i="15"/>
  <c r="B2553" i="15"/>
  <c r="B2554" i="15"/>
  <c r="B2555" i="15"/>
  <c r="B2556" i="15"/>
  <c r="B2557" i="15"/>
  <c r="B2558" i="15"/>
  <c r="B2559" i="15"/>
  <c r="B2560" i="15"/>
  <c r="B2561" i="15"/>
  <c r="B2562" i="15"/>
  <c r="B2563" i="15"/>
  <c r="B2564" i="15"/>
  <c r="B2565" i="15"/>
  <c r="B2566" i="15"/>
  <c r="B2567" i="15"/>
  <c r="B2568" i="15"/>
  <c r="B2569" i="15"/>
  <c r="B2570" i="15"/>
  <c r="B2571" i="15"/>
  <c r="B2572" i="15"/>
  <c r="B2573" i="15"/>
  <c r="B2574" i="15"/>
  <c r="B2575" i="15"/>
  <c r="B2576" i="15"/>
  <c r="B2577" i="15"/>
  <c r="B2578" i="15"/>
  <c r="B2579" i="15"/>
  <c r="B2580" i="15"/>
  <c r="B2581" i="15"/>
  <c r="B2582" i="15"/>
  <c r="B2583" i="15"/>
  <c r="B2584" i="15"/>
  <c r="B2585" i="15"/>
  <c r="B2586" i="15"/>
  <c r="B2587" i="15"/>
  <c r="B2588" i="15"/>
  <c r="B2589" i="15"/>
  <c r="B2590" i="15"/>
  <c r="B2591" i="15"/>
  <c r="B2592" i="15"/>
  <c r="B2593" i="15"/>
  <c r="B2594" i="15"/>
  <c r="B2595" i="15"/>
  <c r="B2596" i="15"/>
  <c r="B2597" i="15"/>
  <c r="B2598" i="15"/>
  <c r="B2599" i="15"/>
  <c r="B2600" i="15"/>
  <c r="B2601" i="15"/>
  <c r="B2602" i="15"/>
  <c r="B2603" i="15"/>
  <c r="B2604" i="15"/>
  <c r="B2605" i="15"/>
  <c r="B2606" i="15"/>
  <c r="B2607" i="15"/>
  <c r="B2608" i="15"/>
  <c r="B2609" i="15"/>
  <c r="B2610" i="15"/>
  <c r="B2611" i="15"/>
  <c r="B2612" i="15"/>
  <c r="B2613" i="15"/>
  <c r="B2614" i="15"/>
  <c r="B2615" i="15"/>
  <c r="B2616" i="15"/>
  <c r="B2617" i="15"/>
  <c r="B2618" i="15"/>
  <c r="B2619" i="15"/>
  <c r="B2620" i="15"/>
  <c r="B2621" i="15"/>
  <c r="B2622" i="15"/>
  <c r="B2623" i="15"/>
  <c r="B2624" i="15"/>
  <c r="B2625" i="15"/>
  <c r="B2626" i="15"/>
  <c r="B2627" i="15"/>
  <c r="B2628" i="15"/>
  <c r="B2629" i="15"/>
  <c r="B2630" i="15"/>
  <c r="B2631" i="15"/>
  <c r="B2632" i="15"/>
  <c r="B2633" i="15"/>
  <c r="B2634" i="15"/>
  <c r="B2635" i="15"/>
  <c r="B2636" i="15"/>
  <c r="B2637" i="15"/>
  <c r="B2638" i="15"/>
  <c r="B2639" i="15"/>
  <c r="B2640" i="15"/>
  <c r="B2641" i="15"/>
  <c r="B2642" i="15"/>
  <c r="B2643" i="15"/>
  <c r="B2644" i="15"/>
  <c r="B2645" i="15"/>
  <c r="B2646" i="15"/>
  <c r="B2647" i="15"/>
  <c r="B2648" i="15"/>
  <c r="B2649" i="15"/>
  <c r="B2650" i="15"/>
  <c r="B2651" i="15"/>
  <c r="B2652" i="15"/>
  <c r="B2653" i="15"/>
  <c r="B2654" i="15"/>
  <c r="B2655" i="15"/>
  <c r="B2656" i="15"/>
  <c r="B2657" i="15"/>
  <c r="B2658" i="15"/>
  <c r="B2659" i="15"/>
  <c r="B2660" i="15"/>
  <c r="B2661" i="15"/>
  <c r="B2662" i="15"/>
  <c r="B2663" i="15"/>
  <c r="B2664" i="15"/>
  <c r="B2665" i="15"/>
  <c r="B2666" i="15"/>
  <c r="B2667" i="15"/>
  <c r="B2668" i="15"/>
  <c r="B2669" i="15"/>
  <c r="B2670" i="15"/>
  <c r="B2671" i="15"/>
  <c r="B2672" i="15"/>
  <c r="B2673" i="15"/>
  <c r="B2674" i="15"/>
  <c r="B2675" i="15"/>
  <c r="B2676" i="15"/>
  <c r="B2677" i="15"/>
  <c r="B2678" i="15"/>
  <c r="B2679" i="15"/>
  <c r="B2680" i="15"/>
  <c r="B2681" i="15"/>
  <c r="B2682" i="15"/>
  <c r="B2683" i="15"/>
  <c r="B2684" i="15"/>
  <c r="B2685" i="15"/>
  <c r="B2686" i="15"/>
  <c r="B2687" i="15"/>
  <c r="B2688" i="15"/>
  <c r="B2689" i="15"/>
  <c r="B2690" i="15"/>
  <c r="B2691" i="15"/>
  <c r="B2692" i="15"/>
  <c r="B2693" i="15"/>
  <c r="B2694" i="15"/>
  <c r="B2695" i="15"/>
  <c r="B2696" i="15"/>
  <c r="B2697" i="15"/>
  <c r="B2698" i="15"/>
  <c r="B2699" i="15"/>
  <c r="B2700" i="15"/>
  <c r="B2701" i="15"/>
  <c r="B2702" i="15"/>
  <c r="B2703" i="15"/>
  <c r="B2704" i="15"/>
  <c r="B2705" i="15"/>
  <c r="B2706" i="15"/>
  <c r="B2707" i="15"/>
  <c r="B2708" i="15"/>
  <c r="B2709" i="15"/>
  <c r="B2710" i="15"/>
  <c r="B2711" i="15"/>
  <c r="B2712" i="15"/>
  <c r="B2713" i="15"/>
  <c r="B2714" i="15"/>
  <c r="B2715" i="15"/>
  <c r="B2716" i="15"/>
  <c r="B2717" i="15"/>
  <c r="B2718" i="15"/>
  <c r="B2719" i="15"/>
  <c r="B2720" i="15"/>
  <c r="B2721" i="15"/>
  <c r="B2722" i="15"/>
  <c r="B2723" i="15"/>
  <c r="B2724" i="15"/>
  <c r="B2725" i="15"/>
  <c r="B2726" i="15"/>
  <c r="B2727" i="15"/>
  <c r="B2728" i="15"/>
  <c r="B2729" i="15"/>
  <c r="B2730" i="15"/>
  <c r="B2731" i="15"/>
  <c r="B2732" i="15"/>
  <c r="B2733" i="15"/>
  <c r="B2734" i="15"/>
  <c r="B2735" i="15"/>
  <c r="B2736" i="15"/>
  <c r="B2737" i="15"/>
  <c r="B2738" i="15"/>
  <c r="B2739" i="15"/>
  <c r="B2740" i="15"/>
  <c r="B2741" i="15"/>
  <c r="B2742" i="15"/>
  <c r="B2743" i="15"/>
  <c r="B2744" i="15"/>
  <c r="B2745" i="15"/>
  <c r="B2746" i="15"/>
  <c r="B2747" i="15"/>
  <c r="B2748" i="15"/>
  <c r="B2749" i="15"/>
  <c r="B2750" i="15"/>
  <c r="B2751" i="15"/>
  <c r="B2752" i="15"/>
  <c r="B2753" i="15"/>
  <c r="B2754" i="15"/>
  <c r="B2755" i="15"/>
  <c r="B2756" i="15"/>
  <c r="B2757" i="15"/>
  <c r="B2758" i="15"/>
  <c r="B2759" i="15"/>
  <c r="B2760" i="15"/>
  <c r="B2761" i="15"/>
  <c r="B2762" i="15"/>
  <c r="B2763" i="15"/>
  <c r="B2764" i="15"/>
  <c r="B2765" i="15"/>
  <c r="B2766" i="15"/>
  <c r="B2767" i="15"/>
  <c r="B2768" i="15"/>
  <c r="B2769" i="15"/>
  <c r="B2770" i="15"/>
  <c r="B2771" i="15"/>
  <c r="B2772" i="15"/>
  <c r="B2773" i="15"/>
  <c r="B2774" i="15"/>
  <c r="B2775" i="15"/>
  <c r="B2776" i="15"/>
  <c r="B2777" i="15"/>
  <c r="B2778" i="15"/>
  <c r="B2779" i="15"/>
  <c r="B2780" i="15"/>
  <c r="B2781" i="15"/>
  <c r="B2782" i="15"/>
  <c r="B2783" i="15"/>
  <c r="B2784" i="15"/>
  <c r="B2785" i="15"/>
  <c r="B2786" i="15"/>
  <c r="B2787" i="15"/>
  <c r="B2788" i="15"/>
  <c r="B2789" i="15"/>
  <c r="B2790" i="15"/>
  <c r="B2791" i="15"/>
  <c r="B2792" i="15"/>
  <c r="B2793" i="15"/>
  <c r="B2794" i="15"/>
  <c r="B2795" i="15"/>
  <c r="B2796" i="15"/>
  <c r="B2797" i="15"/>
  <c r="B2798" i="15"/>
  <c r="B2799" i="15"/>
  <c r="B2800" i="15"/>
  <c r="B2801" i="15"/>
  <c r="B2802" i="15"/>
  <c r="B2803" i="15"/>
  <c r="B2804" i="15"/>
  <c r="B2805" i="15"/>
  <c r="B2806" i="15"/>
  <c r="B2807" i="15"/>
  <c r="B2808" i="15"/>
  <c r="B2809" i="15"/>
  <c r="B2810" i="15"/>
  <c r="B2811" i="15"/>
  <c r="B2812" i="15"/>
  <c r="B2813" i="15"/>
  <c r="B2814" i="15"/>
  <c r="B2815" i="15"/>
  <c r="B2816" i="15"/>
  <c r="B2817" i="15"/>
  <c r="B2818" i="15"/>
  <c r="B2819" i="15"/>
  <c r="B2820" i="15"/>
  <c r="B2821" i="15"/>
  <c r="B2822" i="15"/>
  <c r="B2823" i="15"/>
  <c r="B2824" i="15"/>
  <c r="B2825" i="15"/>
  <c r="B2826" i="15"/>
  <c r="B2827" i="15"/>
  <c r="B2828" i="15"/>
  <c r="B2829" i="15"/>
  <c r="B2830" i="15"/>
  <c r="B2831" i="15"/>
  <c r="B2832" i="15"/>
  <c r="B2833" i="15"/>
  <c r="B2834" i="15"/>
  <c r="B2835" i="15"/>
  <c r="B2836" i="15"/>
  <c r="B2837" i="15"/>
  <c r="B2838" i="15"/>
  <c r="B2839" i="15"/>
  <c r="B2840" i="15"/>
  <c r="B2841" i="15"/>
  <c r="B2842" i="15"/>
  <c r="B2843" i="15"/>
  <c r="B2844" i="15"/>
  <c r="B2845" i="15"/>
  <c r="B2846" i="15"/>
  <c r="B2847" i="15"/>
  <c r="B2848" i="15"/>
  <c r="B2849" i="15"/>
  <c r="B2850" i="15"/>
  <c r="B2851" i="15"/>
  <c r="B2852" i="15"/>
  <c r="B2853" i="15"/>
  <c r="B2854" i="15"/>
  <c r="B2855" i="15"/>
  <c r="B2856" i="15"/>
  <c r="B2857" i="15"/>
  <c r="B2858" i="15"/>
  <c r="B2859" i="15"/>
  <c r="B2860" i="15"/>
  <c r="B2861" i="15"/>
  <c r="B2862" i="15"/>
  <c r="B2863" i="15"/>
  <c r="B2864" i="15"/>
  <c r="B2865" i="15"/>
  <c r="B2866" i="15"/>
  <c r="B2867" i="15"/>
  <c r="B2868" i="15"/>
  <c r="B2869" i="15"/>
  <c r="B2870" i="15"/>
  <c r="B2871" i="15"/>
  <c r="B2872" i="15"/>
  <c r="B2873" i="15"/>
  <c r="B2874" i="15"/>
  <c r="B2875" i="15"/>
  <c r="B2876" i="15"/>
  <c r="B2877" i="15"/>
  <c r="B2878" i="15"/>
  <c r="B2879" i="15"/>
  <c r="B2880" i="15"/>
  <c r="B2881" i="15"/>
  <c r="B2882" i="15"/>
  <c r="B2883" i="15"/>
  <c r="B2884" i="15"/>
  <c r="B2885" i="15"/>
  <c r="B2886" i="15"/>
  <c r="B2887" i="15"/>
  <c r="B2888" i="15"/>
  <c r="B2889" i="15"/>
  <c r="B2890" i="15"/>
  <c r="B2891" i="15"/>
  <c r="B2892" i="15"/>
  <c r="B2893" i="15"/>
  <c r="B2894" i="15"/>
  <c r="B2895" i="15"/>
  <c r="B2896" i="15"/>
  <c r="B2897" i="15"/>
  <c r="B2898" i="15"/>
  <c r="B2899" i="15"/>
  <c r="B2900" i="15"/>
  <c r="B2901" i="15"/>
  <c r="B2902" i="15"/>
  <c r="B2903" i="15"/>
  <c r="B2904" i="15"/>
  <c r="B2905" i="15"/>
  <c r="B2906" i="15"/>
  <c r="B2907" i="15"/>
  <c r="B2908" i="15"/>
  <c r="B2909" i="15"/>
  <c r="B2910" i="15"/>
  <c r="B2911" i="15"/>
  <c r="B2912" i="15"/>
  <c r="B2913" i="15"/>
  <c r="B2914" i="15"/>
  <c r="B2915" i="15"/>
  <c r="B2916" i="15"/>
  <c r="B2917" i="15"/>
  <c r="B2918" i="15"/>
  <c r="B2919" i="15"/>
  <c r="B2920" i="15"/>
  <c r="B2921" i="15"/>
  <c r="B2922" i="15"/>
  <c r="B2923" i="15"/>
  <c r="B2924" i="15"/>
  <c r="B2925" i="15"/>
  <c r="B2926" i="15"/>
  <c r="B2927" i="15"/>
  <c r="B2928" i="15"/>
  <c r="B2929" i="15"/>
  <c r="B2930" i="15"/>
  <c r="B2931" i="15"/>
  <c r="B2932" i="15"/>
  <c r="B2933" i="15"/>
  <c r="B2934" i="15"/>
  <c r="B2935" i="15"/>
  <c r="B2936" i="15"/>
  <c r="B2937" i="15"/>
  <c r="B2938" i="15"/>
  <c r="B2939" i="15"/>
  <c r="B2940" i="15"/>
  <c r="B2941" i="15"/>
  <c r="B2942" i="15"/>
  <c r="B2943" i="15"/>
  <c r="B2944" i="15"/>
  <c r="B2945" i="15"/>
  <c r="B2946" i="15"/>
  <c r="B2947" i="15"/>
  <c r="B2948" i="15"/>
  <c r="B2949" i="15"/>
  <c r="B2950" i="15"/>
  <c r="B2951" i="15"/>
  <c r="B2952" i="15"/>
  <c r="B2953" i="15"/>
  <c r="B2954" i="15"/>
  <c r="B2955" i="15"/>
  <c r="B2956" i="15"/>
  <c r="B2957" i="15"/>
  <c r="B2958" i="15"/>
  <c r="B2959" i="15"/>
  <c r="B2960" i="15"/>
  <c r="B2961" i="15"/>
  <c r="B2962" i="15"/>
  <c r="B2963" i="15"/>
  <c r="B2964" i="15"/>
  <c r="B2965" i="15"/>
  <c r="B2966" i="15"/>
  <c r="B2967" i="15"/>
  <c r="B2968" i="15"/>
  <c r="B2969" i="15"/>
  <c r="B2970" i="15"/>
  <c r="B2971" i="15"/>
  <c r="B2972" i="15"/>
  <c r="B2973" i="15"/>
  <c r="B2974" i="15"/>
  <c r="B2975" i="15"/>
  <c r="B2976" i="15"/>
  <c r="B2977" i="15"/>
  <c r="B2978" i="15"/>
  <c r="B2979" i="15"/>
  <c r="B2980" i="15"/>
  <c r="B2981" i="15"/>
  <c r="B2982" i="15"/>
  <c r="B2983" i="15"/>
  <c r="B2984" i="15"/>
  <c r="B2985" i="15"/>
  <c r="B2986" i="15"/>
  <c r="B2987" i="15"/>
  <c r="B2988" i="15"/>
  <c r="B2989" i="15"/>
  <c r="B2990" i="15"/>
  <c r="B2991" i="15"/>
  <c r="B2992" i="15"/>
  <c r="B2993" i="15"/>
  <c r="B2994" i="15"/>
  <c r="B2995" i="15"/>
  <c r="B2996" i="15"/>
  <c r="B2997" i="15"/>
  <c r="B2998" i="15"/>
  <c r="B2999" i="15"/>
  <c r="B3000" i="15"/>
  <c r="B3001" i="15"/>
  <c r="B3002" i="15"/>
  <c r="B3003" i="15"/>
  <c r="B3004" i="15"/>
  <c r="B3005" i="15"/>
  <c r="B3006" i="15"/>
  <c r="B3007" i="15"/>
  <c r="B3008" i="15"/>
  <c r="B3009" i="15"/>
  <c r="B3010" i="15"/>
  <c r="B3011" i="15"/>
  <c r="B3012" i="15"/>
  <c r="B3013" i="15"/>
  <c r="B3014" i="15"/>
  <c r="B3015" i="15"/>
  <c r="B3016" i="15"/>
  <c r="B3017" i="15"/>
  <c r="B3018" i="15"/>
  <c r="B3019" i="15"/>
  <c r="B3020" i="15"/>
  <c r="B3021" i="15"/>
  <c r="B3022" i="15"/>
  <c r="B3023" i="15"/>
  <c r="B3024" i="15"/>
  <c r="B3025" i="15"/>
  <c r="B3026" i="15"/>
  <c r="B3027" i="15"/>
  <c r="B3028" i="15"/>
  <c r="B3029" i="15"/>
  <c r="B3030" i="15"/>
  <c r="B3031" i="15"/>
  <c r="B3032" i="15"/>
  <c r="B3033" i="15"/>
  <c r="B3034" i="15"/>
  <c r="B3035" i="15"/>
  <c r="B3036" i="15"/>
  <c r="B3037" i="15"/>
  <c r="B3038" i="15"/>
  <c r="B3039" i="15"/>
  <c r="B3040" i="15"/>
  <c r="B3041" i="15"/>
  <c r="B3042" i="15"/>
  <c r="B3043" i="15"/>
  <c r="B3044" i="15"/>
  <c r="B3045" i="15"/>
  <c r="B3046" i="15"/>
  <c r="B3047" i="15"/>
  <c r="B3048" i="15"/>
  <c r="B3049" i="15"/>
  <c r="B3050" i="15"/>
  <c r="B3051" i="15"/>
  <c r="B3052" i="15"/>
  <c r="B3053" i="15"/>
  <c r="B3054" i="15"/>
  <c r="B3055" i="15"/>
  <c r="B3056" i="15"/>
  <c r="B3057" i="15"/>
  <c r="B3058" i="15"/>
  <c r="B3059" i="15"/>
  <c r="B3060" i="15"/>
  <c r="B3061" i="15"/>
  <c r="B3062" i="15"/>
  <c r="B3063" i="15"/>
  <c r="B3064" i="15"/>
  <c r="B3065" i="15"/>
  <c r="B3066" i="15"/>
  <c r="B3067" i="15"/>
  <c r="B3068" i="15"/>
  <c r="B3069" i="15"/>
  <c r="B3070" i="15"/>
  <c r="B3071" i="15"/>
  <c r="B3072" i="15"/>
  <c r="B3073" i="15"/>
  <c r="B3074" i="15"/>
  <c r="B3075" i="15"/>
  <c r="B3076" i="15"/>
  <c r="B3077" i="15"/>
  <c r="B3078" i="15"/>
  <c r="B3079" i="15"/>
  <c r="B3080" i="15"/>
  <c r="B3081" i="15"/>
  <c r="B3082" i="15"/>
  <c r="B3083" i="15"/>
  <c r="B3084" i="15"/>
  <c r="B3085" i="15"/>
  <c r="B3086" i="15"/>
  <c r="B3087" i="15"/>
  <c r="B3088" i="15"/>
  <c r="B3089" i="15"/>
  <c r="B3090" i="15"/>
  <c r="B3091" i="15"/>
  <c r="B3092" i="15"/>
  <c r="B3093" i="15"/>
  <c r="B3094" i="15"/>
  <c r="B3095" i="15"/>
  <c r="B3096" i="15"/>
  <c r="B3097" i="15"/>
  <c r="B3098" i="15"/>
  <c r="B3099" i="15"/>
  <c r="B3100" i="15"/>
  <c r="B3101" i="15"/>
  <c r="B3102" i="15"/>
  <c r="B3103" i="15"/>
  <c r="B3104" i="15"/>
  <c r="B3105" i="15"/>
  <c r="B3106" i="15"/>
  <c r="B3107" i="15"/>
  <c r="B3108" i="15"/>
  <c r="B3109" i="15"/>
  <c r="B3110" i="15"/>
  <c r="B3111" i="15"/>
  <c r="B3112" i="15"/>
  <c r="B3113" i="15"/>
  <c r="B3114" i="15"/>
  <c r="B3115" i="15"/>
  <c r="B3116" i="15"/>
  <c r="B3117" i="15"/>
  <c r="B3118" i="15"/>
  <c r="B3119" i="15"/>
  <c r="B3120" i="15"/>
  <c r="B3121" i="15"/>
  <c r="B3122" i="15"/>
  <c r="B3123" i="15"/>
  <c r="B3124" i="15"/>
  <c r="B3125" i="15"/>
  <c r="B3126" i="15"/>
  <c r="B3127" i="15"/>
  <c r="B3128" i="15"/>
  <c r="B3129" i="15"/>
  <c r="B3130" i="15"/>
  <c r="B3131" i="15"/>
  <c r="B3132" i="15"/>
  <c r="B3133" i="15"/>
  <c r="B3134" i="15"/>
  <c r="B3135" i="15"/>
  <c r="B3136" i="15"/>
  <c r="B3137" i="15"/>
  <c r="B3138" i="15"/>
  <c r="B3139" i="15"/>
  <c r="B3140" i="15"/>
  <c r="B3141" i="15"/>
  <c r="B3142" i="15"/>
  <c r="B3143" i="15"/>
  <c r="B3144" i="15"/>
  <c r="B3145" i="15"/>
  <c r="B3146" i="15"/>
  <c r="B3147" i="15"/>
  <c r="B3148" i="15"/>
  <c r="B3149" i="15"/>
  <c r="B3150" i="15"/>
  <c r="B3151" i="15"/>
  <c r="B3152" i="15"/>
  <c r="B3153" i="15"/>
  <c r="B3154" i="15"/>
  <c r="B3155" i="15"/>
  <c r="B3156" i="15"/>
  <c r="B3157" i="15"/>
  <c r="B3158" i="15"/>
  <c r="B3159" i="15"/>
  <c r="B3160" i="15"/>
  <c r="B3161" i="15"/>
  <c r="B3162" i="15"/>
  <c r="B3163" i="15"/>
  <c r="B3164" i="15"/>
  <c r="B3165" i="15"/>
  <c r="B3166" i="15"/>
  <c r="B3167" i="15"/>
  <c r="B3168" i="15"/>
  <c r="B3169" i="15"/>
  <c r="B3170" i="15"/>
  <c r="B3171" i="15"/>
  <c r="B3172" i="15"/>
  <c r="B3173" i="15"/>
  <c r="B3174" i="15"/>
  <c r="B3175" i="15"/>
  <c r="B3176" i="15"/>
  <c r="B3177" i="15"/>
  <c r="B3178" i="15"/>
  <c r="B3179" i="15"/>
  <c r="B3180" i="15"/>
  <c r="B3181" i="15"/>
  <c r="B3182" i="15"/>
  <c r="B3183" i="15"/>
  <c r="B3184" i="15"/>
  <c r="B3185" i="15"/>
  <c r="B3186" i="15"/>
  <c r="B3187" i="15"/>
  <c r="B3188" i="15"/>
  <c r="B3189" i="15"/>
  <c r="B3190" i="15"/>
  <c r="B3191" i="15"/>
  <c r="B3192" i="15"/>
  <c r="B3193" i="15"/>
  <c r="B3194" i="15"/>
  <c r="B3195" i="15"/>
  <c r="B3196" i="15"/>
  <c r="B3197" i="15"/>
  <c r="B3198" i="15"/>
  <c r="B3199" i="15"/>
  <c r="B3200" i="15"/>
  <c r="B3201" i="15"/>
  <c r="B3202" i="15"/>
  <c r="B3203" i="15"/>
  <c r="B3204" i="15"/>
  <c r="B3205" i="15"/>
  <c r="B3206" i="15"/>
  <c r="B3207" i="15"/>
  <c r="B3208" i="15"/>
  <c r="B3209" i="15"/>
  <c r="B3210" i="15"/>
  <c r="B3211" i="15"/>
  <c r="B3212" i="15"/>
  <c r="B3213" i="15"/>
  <c r="B3214" i="15"/>
  <c r="B3215" i="15"/>
  <c r="B3216" i="15"/>
  <c r="B3217" i="15"/>
  <c r="B3218" i="15"/>
  <c r="B3219" i="15"/>
  <c r="B3220" i="15"/>
  <c r="B3221" i="15"/>
  <c r="B3222" i="15"/>
  <c r="B3223" i="15"/>
  <c r="B3224" i="15"/>
  <c r="B3225" i="15"/>
  <c r="B3226" i="15"/>
  <c r="B3227" i="15"/>
  <c r="B3228" i="15"/>
  <c r="B3229" i="15"/>
  <c r="B3230" i="15"/>
  <c r="B3231" i="15"/>
  <c r="B3232" i="15"/>
  <c r="B3233" i="15"/>
  <c r="B3234" i="15"/>
  <c r="B3235" i="15"/>
  <c r="B3236" i="15"/>
  <c r="B3237" i="15"/>
  <c r="B3238" i="15"/>
  <c r="B3239" i="15"/>
  <c r="B3240" i="15"/>
  <c r="B3241" i="15"/>
  <c r="B3242" i="15"/>
  <c r="B3243" i="15"/>
  <c r="B3244" i="15"/>
  <c r="B3245" i="15"/>
  <c r="B3246" i="15"/>
  <c r="B3247" i="15"/>
  <c r="B3248" i="15"/>
  <c r="B3249" i="15"/>
  <c r="B3250" i="15"/>
  <c r="B3251" i="15"/>
  <c r="B3252" i="15"/>
  <c r="B3253" i="15"/>
  <c r="B3254" i="15"/>
  <c r="B3255" i="15"/>
  <c r="B3256" i="15"/>
  <c r="B3257" i="15"/>
  <c r="B3258" i="15"/>
  <c r="B3259" i="15"/>
  <c r="B3260" i="15"/>
  <c r="B3261" i="15"/>
  <c r="B3262" i="15"/>
  <c r="B3263" i="15"/>
  <c r="B3264" i="15"/>
  <c r="B3265" i="15"/>
  <c r="B3266" i="15"/>
  <c r="B3267" i="15"/>
  <c r="B3268" i="15"/>
  <c r="B3269" i="15"/>
  <c r="B3270" i="15"/>
  <c r="B3271" i="15"/>
  <c r="B3272" i="15"/>
  <c r="B3273" i="15"/>
  <c r="B3274" i="15"/>
  <c r="B3275" i="15"/>
  <c r="B3276" i="15"/>
  <c r="B3277" i="15"/>
  <c r="B3278" i="15"/>
  <c r="B3279" i="15"/>
  <c r="B3280" i="15"/>
  <c r="B3281" i="15"/>
  <c r="B3282" i="15"/>
  <c r="B3283" i="15"/>
  <c r="B3284" i="15"/>
  <c r="B3285" i="15"/>
  <c r="B3286" i="15"/>
  <c r="B3287" i="15"/>
  <c r="B3288" i="15"/>
  <c r="B3289" i="15"/>
  <c r="B3290" i="15"/>
  <c r="B3291" i="15"/>
  <c r="B3292" i="15"/>
  <c r="B3293" i="15"/>
  <c r="B3294" i="15"/>
  <c r="B3295" i="15"/>
  <c r="B3296" i="15"/>
  <c r="B3297" i="15"/>
  <c r="B3298" i="15"/>
  <c r="B3299" i="15"/>
  <c r="B3300" i="15"/>
  <c r="B3301" i="15"/>
  <c r="B3302" i="15"/>
  <c r="B3303" i="15"/>
  <c r="B3304" i="15"/>
  <c r="B3305" i="15"/>
  <c r="B3306" i="15"/>
  <c r="B3307" i="15"/>
  <c r="B3308" i="15"/>
  <c r="B3309" i="15"/>
  <c r="B3310" i="15"/>
  <c r="B3311" i="15"/>
  <c r="B3312" i="15"/>
  <c r="B3313" i="15"/>
  <c r="B3314" i="15"/>
  <c r="B3315" i="15"/>
  <c r="B3316" i="15"/>
  <c r="B3317" i="15"/>
  <c r="B3318" i="15"/>
  <c r="B3319" i="15"/>
  <c r="B3320" i="15"/>
  <c r="B3321" i="15"/>
  <c r="B3322" i="15"/>
  <c r="B3323" i="15"/>
  <c r="B3324" i="15"/>
  <c r="B3325" i="15"/>
  <c r="B3326" i="15"/>
  <c r="B3327" i="15"/>
  <c r="B3328" i="15"/>
  <c r="B3329" i="15"/>
  <c r="B3330" i="15"/>
  <c r="B3331" i="15"/>
  <c r="B3332" i="15"/>
  <c r="B3333" i="15"/>
  <c r="B3334" i="15"/>
  <c r="B3335" i="15"/>
  <c r="B3336" i="15"/>
  <c r="B3337" i="15"/>
  <c r="B3338" i="15"/>
  <c r="B3339" i="15"/>
  <c r="B3340" i="15"/>
  <c r="B3341" i="15"/>
  <c r="B3342" i="15"/>
  <c r="B3343" i="15"/>
  <c r="B3344" i="15"/>
  <c r="B3345" i="15"/>
  <c r="B3346" i="15"/>
  <c r="B3347" i="15"/>
  <c r="B3348" i="15"/>
  <c r="B3349" i="15"/>
  <c r="B3350" i="15"/>
  <c r="B3351" i="15"/>
  <c r="B3352" i="15"/>
  <c r="B3353" i="15"/>
  <c r="B3354" i="15"/>
  <c r="B3355" i="15"/>
  <c r="B3356" i="15"/>
  <c r="B3357" i="15"/>
  <c r="B3358" i="15"/>
  <c r="B3359" i="15"/>
  <c r="B3360" i="15"/>
  <c r="B3361" i="15"/>
  <c r="B3362" i="15"/>
  <c r="B3363" i="15"/>
  <c r="B3364" i="15"/>
  <c r="B3365" i="15"/>
  <c r="B3366" i="15"/>
  <c r="B3367" i="15"/>
  <c r="B3368" i="15"/>
  <c r="B3369" i="15"/>
  <c r="B3370" i="15"/>
  <c r="B3371" i="15"/>
  <c r="B3372" i="15"/>
  <c r="B3373" i="15"/>
  <c r="B3374" i="15"/>
  <c r="B3375" i="15"/>
  <c r="B3376" i="15"/>
  <c r="B3377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5" i="15"/>
  <c r="C1247" i="15"/>
  <c r="C1248" i="15"/>
  <c r="C1250" i="15"/>
  <c r="C1251" i="15"/>
  <c r="C1254" i="15"/>
  <c r="C1255" i="15"/>
  <c r="C1258" i="15"/>
  <c r="C1259" i="15"/>
  <c r="C1260" i="15"/>
  <c r="C1262" i="15"/>
  <c r="C1263" i="15"/>
  <c r="C1265" i="15"/>
  <c r="C1267" i="15"/>
  <c r="C1268" i="15"/>
  <c r="C1269" i="15"/>
  <c r="C1270" i="15"/>
  <c r="C1271" i="15"/>
  <c r="C1273" i="15"/>
  <c r="C1275" i="15"/>
  <c r="C1276" i="15"/>
  <c r="C1279" i="15"/>
  <c r="C1280" i="15"/>
  <c r="C1281" i="15"/>
  <c r="C1283" i="15"/>
  <c r="C1284" i="15"/>
  <c r="C1286" i="15"/>
  <c r="C1288" i="15"/>
  <c r="C1290" i="15"/>
  <c r="C1291" i="15"/>
  <c r="C1295" i="15"/>
  <c r="C1296" i="15"/>
  <c r="C1297" i="15"/>
  <c r="C1298" i="15"/>
  <c r="C1299" i="15"/>
  <c r="C1300" i="15"/>
  <c r="C1301" i="15"/>
  <c r="C1308" i="15"/>
  <c r="C1309" i="15"/>
  <c r="C1310" i="15"/>
  <c r="C1311" i="15"/>
  <c r="C1312" i="15"/>
  <c r="C1313" i="15"/>
  <c r="C1316" i="15"/>
  <c r="C1317" i="15"/>
  <c r="C1318" i="15"/>
  <c r="C1320" i="15"/>
  <c r="C1321" i="15"/>
  <c r="C1325" i="15"/>
  <c r="C1326" i="15"/>
  <c r="C1327" i="15"/>
  <c r="C1329" i="15"/>
  <c r="C1330" i="15"/>
  <c r="C1332" i="15"/>
  <c r="C1333" i="15"/>
  <c r="C1335" i="15"/>
  <c r="C1336" i="15"/>
  <c r="C1338" i="15"/>
  <c r="C1339" i="15"/>
  <c r="C1341" i="15"/>
  <c r="C1343" i="15"/>
  <c r="C1344" i="15"/>
  <c r="C1346" i="15"/>
  <c r="C1347" i="15"/>
  <c r="C1349" i="15"/>
  <c r="C1350" i="15"/>
  <c r="C1352" i="15"/>
  <c r="C1354" i="15"/>
  <c r="C1356" i="15"/>
  <c r="C1357" i="15"/>
  <c r="C1359" i="15"/>
  <c r="C1360" i="15"/>
  <c r="C1362" i="15"/>
  <c r="C1363" i="15"/>
  <c r="C1365" i="15"/>
  <c r="C1366" i="15"/>
  <c r="C1368" i="15"/>
  <c r="C1370" i="15"/>
  <c r="C1372" i="15"/>
  <c r="C1373" i="15"/>
  <c r="C1375" i="15"/>
  <c r="C1377" i="15"/>
  <c r="C1378" i="15"/>
  <c r="C1380" i="15"/>
  <c r="C1381" i="15"/>
  <c r="C1383" i="15"/>
  <c r="C1385" i="15"/>
  <c r="C1386" i="15"/>
  <c r="C1388" i="15"/>
  <c r="C1389" i="15"/>
  <c r="C1391" i="15"/>
  <c r="C1392" i="15"/>
  <c r="C1394" i="15"/>
  <c r="C1400" i="15"/>
  <c r="C1401" i="15"/>
  <c r="C1402" i="15"/>
  <c r="C1403" i="15"/>
  <c r="C1404" i="15"/>
  <c r="C1405" i="15"/>
  <c r="C1407" i="15"/>
  <c r="C1408" i="15"/>
  <c r="C1410" i="15"/>
  <c r="C1411" i="15"/>
  <c r="C1413" i="15"/>
  <c r="C1415" i="15"/>
  <c r="C1416" i="15"/>
  <c r="C1418" i="15"/>
  <c r="C1419" i="15"/>
  <c r="C1421" i="15"/>
  <c r="C1423" i="15"/>
  <c r="C1424" i="15"/>
  <c r="C1426" i="15"/>
  <c r="C1428" i="15"/>
  <c r="C1429" i="15"/>
  <c r="C1431" i="15"/>
  <c r="C1432" i="15"/>
  <c r="C1437" i="15"/>
  <c r="C1438" i="15"/>
  <c r="C1439" i="15"/>
  <c r="C1440" i="15"/>
  <c r="C1443" i="15"/>
  <c r="C1444" i="15"/>
  <c r="C1445" i="15"/>
  <c r="C1447" i="15"/>
  <c r="C1449" i="15"/>
  <c r="C1452" i="15"/>
  <c r="C1453" i="15"/>
  <c r="C1454" i="15"/>
  <c r="C1457" i="15"/>
  <c r="C1458" i="15"/>
  <c r="C1459" i="15"/>
  <c r="C1461" i="15"/>
  <c r="C1464" i="15"/>
  <c r="C1465" i="15"/>
  <c r="C1466" i="15"/>
  <c r="C1468" i="15"/>
  <c r="C1469" i="15"/>
  <c r="C1471" i="15"/>
  <c r="C1473" i="15"/>
  <c r="C1474" i="15"/>
  <c r="C1476" i="15"/>
  <c r="C1477" i="15"/>
  <c r="C1480" i="15"/>
  <c r="C1481" i="15"/>
  <c r="C1482" i="15"/>
  <c r="C1483" i="15"/>
  <c r="C1484" i="15"/>
  <c r="C1486" i="15"/>
  <c r="C1488" i="15"/>
  <c r="C1490" i="15"/>
  <c r="C1491" i="15"/>
  <c r="C1493" i="15"/>
  <c r="C1494" i="15"/>
  <c r="C1496" i="15"/>
  <c r="C1497" i="15"/>
  <c r="C1499" i="15"/>
  <c r="C1501" i="15"/>
  <c r="C1502" i="15"/>
  <c r="C1504" i="15"/>
  <c r="C1506" i="15"/>
  <c r="C1507" i="15"/>
  <c r="C1509" i="15"/>
  <c r="C1510" i="15"/>
  <c r="C1512" i="15"/>
  <c r="C1513" i="15"/>
  <c r="C1515" i="15"/>
  <c r="C1517" i="15"/>
  <c r="C1518" i="15"/>
  <c r="C1520" i="15"/>
  <c r="C1521" i="15"/>
  <c r="C1523" i="15"/>
  <c r="C1525" i="15"/>
  <c r="C1526" i="15"/>
  <c r="C1528" i="15"/>
  <c r="C1529" i="15"/>
  <c r="C1531" i="15"/>
  <c r="C1533" i="15"/>
  <c r="C1534" i="15"/>
  <c r="C1537" i="15"/>
  <c r="C1538" i="15"/>
  <c r="C1539" i="15"/>
  <c r="C1541" i="15"/>
  <c r="C1544" i="15"/>
  <c r="C1545" i="15"/>
  <c r="C1546" i="15"/>
  <c r="C1552" i="15"/>
  <c r="C1553" i="15"/>
  <c r="C1554" i="15"/>
  <c r="C1555" i="15"/>
  <c r="C1556" i="15"/>
  <c r="C1557" i="15"/>
  <c r="C1562" i="15"/>
  <c r="C1563" i="15"/>
  <c r="C1564" i="15"/>
  <c r="C1565" i="15"/>
  <c r="C1567" i="15"/>
  <c r="C1568" i="15"/>
  <c r="C1570" i="15"/>
  <c r="C1572" i="15"/>
  <c r="C1573" i="15"/>
  <c r="C1575" i="15"/>
  <c r="C1576" i="15"/>
  <c r="C1578" i="15"/>
  <c r="C1579" i="15"/>
  <c r="C1581" i="15"/>
  <c r="C1582" i="15"/>
  <c r="C1584" i="15"/>
  <c r="C1585" i="15"/>
  <c r="C1587" i="15"/>
  <c r="C1588" i="15"/>
  <c r="C1590" i="15"/>
  <c r="C1592" i="15"/>
  <c r="C1593" i="15"/>
  <c r="C1595" i="15"/>
  <c r="C1598" i="15"/>
  <c r="C1599" i="15"/>
  <c r="C1601" i="15"/>
  <c r="C1603" i="15"/>
  <c r="C1604" i="15"/>
  <c r="C1606" i="15"/>
  <c r="C1607" i="15"/>
  <c r="C1609" i="15"/>
  <c r="C1611" i="15"/>
  <c r="C1613" i="15"/>
  <c r="C1615" i="15"/>
  <c r="C1616" i="15"/>
  <c r="C1618" i="15"/>
  <c r="C1619" i="15"/>
  <c r="C1621" i="15"/>
  <c r="C1623" i="15"/>
  <c r="C1624" i="15"/>
  <c r="C1626" i="15"/>
  <c r="C1627" i="15"/>
  <c r="C1629" i="15"/>
  <c r="C1632" i="15"/>
  <c r="C1633" i="15"/>
  <c r="C1634" i="15"/>
  <c r="C1636" i="15"/>
  <c r="C1637" i="15"/>
  <c r="C1639" i="15"/>
  <c r="C1640" i="15"/>
  <c r="C1641" i="15"/>
  <c r="C1642" i="15"/>
  <c r="C1643" i="15"/>
  <c r="C1645" i="15"/>
  <c r="C1648" i="15"/>
  <c r="C1649" i="15"/>
  <c r="C1650" i="15"/>
  <c r="C1652" i="15"/>
  <c r="C1653" i="15"/>
  <c r="C1655" i="15"/>
  <c r="C1656" i="15"/>
  <c r="C1658" i="15"/>
  <c r="C1660" i="15"/>
  <c r="C1661" i="15"/>
  <c r="C1668" i="15"/>
  <c r="C1669" i="15"/>
  <c r="C1670" i="15"/>
  <c r="C1671" i="15"/>
  <c r="C1672" i="15"/>
  <c r="C1673" i="15"/>
  <c r="C1674" i="15"/>
  <c r="C1676" i="15"/>
  <c r="C1677" i="15"/>
  <c r="C1678" i="15"/>
  <c r="C1680" i="15"/>
  <c r="C1681" i="15"/>
  <c r="C1685" i="15"/>
  <c r="C1686" i="15"/>
  <c r="C1687" i="15"/>
  <c r="C1689" i="15"/>
  <c r="C1690" i="15"/>
  <c r="C1692" i="15"/>
  <c r="C1694" i="15"/>
  <c r="C1695" i="15"/>
  <c r="C1700" i="15"/>
  <c r="C1701" i="15"/>
  <c r="C1702" i="15"/>
  <c r="C1703" i="15"/>
  <c r="C1704" i="15"/>
  <c r="C1706" i="15"/>
  <c r="C1707" i="15"/>
  <c r="C1709" i="15"/>
  <c r="C1710" i="15"/>
  <c r="C1712" i="15"/>
  <c r="C1713" i="15"/>
  <c r="C1715" i="15"/>
  <c r="C1720" i="15"/>
  <c r="C1721" i="15"/>
  <c r="C1722" i="15"/>
  <c r="C1723" i="15"/>
  <c r="C1725" i="15"/>
  <c r="C1727" i="15"/>
  <c r="C1728" i="15"/>
  <c r="C1732" i="15"/>
  <c r="C1733" i="15"/>
  <c r="C1734" i="15"/>
  <c r="C1735" i="15"/>
  <c r="C1737" i="15"/>
  <c r="C1738" i="15"/>
  <c r="C1740" i="15"/>
  <c r="C1742" i="15"/>
  <c r="C1744" i="15"/>
  <c r="C1745" i="15"/>
  <c r="C1747" i="15"/>
  <c r="C1748" i="15"/>
  <c r="C1750" i="15"/>
  <c r="C1751" i="15"/>
  <c r="C1753" i="15"/>
  <c r="C1754" i="15"/>
  <c r="C1756" i="15"/>
  <c r="C1757" i="15"/>
  <c r="C1759" i="15"/>
  <c r="C1761" i="15"/>
  <c r="C1762" i="15"/>
  <c r="C1764" i="15"/>
  <c r="C1765" i="15"/>
  <c r="C1767" i="15"/>
  <c r="C1769" i="15"/>
  <c r="C1770" i="15"/>
  <c r="C1773" i="15"/>
  <c r="C1774" i="15"/>
  <c r="C1782" i="15"/>
  <c r="C1783" i="15"/>
  <c r="C1784" i="15"/>
  <c r="C1785" i="15"/>
  <c r="C1786" i="15"/>
  <c r="C1787" i="15"/>
  <c r="C1788" i="15"/>
  <c r="C1789" i="15"/>
  <c r="C1791" i="15"/>
  <c r="C1794" i="15"/>
  <c r="C1795" i="15"/>
  <c r="C1797" i="15"/>
  <c r="C1798" i="15"/>
  <c r="C1800" i="15"/>
  <c r="C1801" i="15"/>
  <c r="C1808" i="15"/>
  <c r="C1809" i="15"/>
  <c r="C1810" i="15"/>
  <c r="C1811" i="15"/>
  <c r="C1812" i="15"/>
  <c r="C1813" i="15"/>
  <c r="C1814" i="15"/>
  <c r="C1815" i="15"/>
  <c r="C1817" i="15"/>
  <c r="C1819" i="15"/>
  <c r="C1820" i="15"/>
  <c r="C1822" i="15"/>
  <c r="C1823" i="15"/>
  <c r="C1825" i="15"/>
  <c r="C1826" i="15"/>
  <c r="C1829" i="15"/>
  <c r="C1830" i="15"/>
  <c r="C1832" i="15"/>
  <c r="C1833" i="15"/>
  <c r="C1834" i="15"/>
  <c r="C1836" i="15"/>
  <c r="C1837" i="15"/>
  <c r="C1839" i="15"/>
  <c r="C1841" i="15"/>
  <c r="C1842" i="15"/>
  <c r="C1844" i="15"/>
  <c r="C1845" i="15"/>
  <c r="C1848" i="15"/>
  <c r="C1849" i="15"/>
  <c r="C1851" i="15"/>
  <c r="C1852" i="15"/>
  <c r="C1854" i="15"/>
  <c r="C1856" i="15"/>
  <c r="C1857" i="15"/>
  <c r="C1858" i="15"/>
  <c r="C1860" i="15"/>
  <c r="C1861" i="15"/>
  <c r="C1864" i="15"/>
  <c r="C1865" i="15"/>
  <c r="C1868" i="15"/>
  <c r="C1869" i="15"/>
  <c r="C1870" i="15"/>
  <c r="C1872" i="15"/>
  <c r="C1874" i="15"/>
  <c r="C1875" i="15"/>
  <c r="C1877" i="15"/>
  <c r="C1879" i="15"/>
  <c r="C1880" i="15"/>
  <c r="C1882" i="15"/>
  <c r="C1883" i="15"/>
  <c r="C1886" i="15"/>
  <c r="C1887" i="15"/>
  <c r="C1888" i="15"/>
  <c r="C1890" i="15"/>
  <c r="C1891" i="15"/>
  <c r="C1893" i="15"/>
  <c r="C1894" i="15"/>
  <c r="C1896" i="15"/>
  <c r="C1898" i="15"/>
  <c r="C1899" i="15"/>
  <c r="C1901" i="15"/>
  <c r="C1906" i="15"/>
  <c r="C1907" i="15"/>
  <c r="C1908" i="15"/>
  <c r="C1909" i="15"/>
  <c r="C1911" i="15"/>
  <c r="C1912" i="15"/>
  <c r="C1914" i="15"/>
  <c r="C1915" i="15"/>
  <c r="C1921" i="15"/>
  <c r="C1922" i="15"/>
  <c r="C1923" i="15"/>
  <c r="C1924" i="15"/>
  <c r="C1925" i="15"/>
  <c r="C1926" i="15"/>
  <c r="C1928" i="15"/>
  <c r="C1929" i="15"/>
  <c r="C1931" i="15"/>
  <c r="C1932" i="15"/>
  <c r="C1934" i="15"/>
  <c r="C1935" i="15"/>
  <c r="C1937" i="15"/>
  <c r="C1938" i="15"/>
  <c r="C1940" i="15"/>
  <c r="C1941" i="15"/>
  <c r="C1943" i="15"/>
  <c r="C1946" i="15"/>
  <c r="C1947" i="15"/>
  <c r="C1948" i="15"/>
  <c r="C1950" i="15"/>
  <c r="C1951" i="15"/>
  <c r="C1953" i="15"/>
  <c r="C1955" i="15"/>
  <c r="C1956" i="15"/>
  <c r="C1958" i="15"/>
  <c r="C1959" i="15"/>
  <c r="C1962" i="15"/>
  <c r="C1963" i="15"/>
  <c r="C1964" i="15"/>
  <c r="C1967" i="15"/>
  <c r="C1968" i="15"/>
  <c r="C1969" i="15"/>
  <c r="C1971" i="15"/>
  <c r="C1972" i="15"/>
  <c r="C1977" i="15"/>
  <c r="C1978" i="15"/>
  <c r="C1979" i="15"/>
  <c r="C1980" i="15"/>
  <c r="C1981" i="15"/>
  <c r="C1982" i="15"/>
  <c r="C1983" i="15"/>
  <c r="C1984" i="15"/>
  <c r="C1986" i="15"/>
  <c r="C1987" i="15"/>
  <c r="C1988" i="15"/>
  <c r="C1990" i="15"/>
  <c r="C1991" i="15"/>
  <c r="C1997" i="15"/>
  <c r="C1998" i="15"/>
  <c r="C1999" i="15"/>
  <c r="C2000" i="15"/>
  <c r="C2001" i="15"/>
  <c r="C2002" i="15"/>
  <c r="C2004" i="15"/>
  <c r="C2006" i="15"/>
  <c r="C2007" i="15"/>
  <c r="C2008" i="15"/>
  <c r="C2010" i="15"/>
  <c r="C2011" i="15"/>
  <c r="C2013" i="15"/>
  <c r="C2016" i="15"/>
  <c r="C2017" i="15"/>
  <c r="C2018" i="15"/>
  <c r="C201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3" i="15"/>
  <c r="C2086" i="15"/>
  <c r="C2087" i="15"/>
  <c r="C2088" i="15"/>
  <c r="C2090" i="15"/>
  <c r="C2091" i="15"/>
  <c r="C2093" i="15"/>
  <c r="C2095" i="15"/>
  <c r="C2096" i="15"/>
  <c r="C2098" i="15"/>
  <c r="C2107" i="15"/>
  <c r="C2108" i="15"/>
  <c r="C2109" i="15"/>
  <c r="C2110" i="15"/>
  <c r="C2111" i="15"/>
  <c r="C2112" i="15"/>
  <c r="C2113" i="15"/>
  <c r="C2114" i="15"/>
  <c r="C2115" i="15"/>
  <c r="C2116" i="15"/>
  <c r="C2118" i="15"/>
  <c r="C2120" i="15"/>
  <c r="C2121" i="15"/>
  <c r="C2123" i="15"/>
  <c r="C2124" i="15"/>
  <c r="C2126" i="15"/>
  <c r="C2127" i="15"/>
  <c r="C2129" i="15"/>
  <c r="C2135" i="15"/>
  <c r="C2136" i="15"/>
  <c r="C2137" i="15"/>
  <c r="C2138" i="15"/>
  <c r="C2139" i="15"/>
  <c r="C2140" i="15"/>
  <c r="C2141" i="15"/>
  <c r="C2142" i="15"/>
  <c r="C2147" i="15"/>
  <c r="C2148" i="15"/>
  <c r="C2149" i="15"/>
  <c r="C2150" i="15"/>
  <c r="C2152" i="15"/>
  <c r="C2153" i="15"/>
  <c r="C2156" i="15"/>
  <c r="C2157" i="15"/>
  <c r="C2158" i="15"/>
  <c r="C2160" i="15"/>
  <c r="C2161" i="15"/>
  <c r="C2163" i="15"/>
  <c r="C2165" i="15"/>
  <c r="C2166" i="15"/>
  <c r="C2167" i="15"/>
  <c r="C2169" i="15"/>
  <c r="C2171" i="15"/>
  <c r="C2172" i="15"/>
  <c r="C2173" i="15"/>
  <c r="C2177" i="15"/>
  <c r="C2178" i="15"/>
  <c r="C2179" i="15"/>
  <c r="C2181" i="15"/>
  <c r="C2183" i="15"/>
  <c r="C2184" i="15"/>
  <c r="C2186" i="15"/>
  <c r="C2187" i="15"/>
  <c r="C2189" i="15"/>
  <c r="C2190" i="15"/>
  <c r="C2196" i="15"/>
  <c r="C2197" i="15"/>
  <c r="C2198" i="15"/>
  <c r="C2199" i="15"/>
  <c r="C2200" i="15"/>
  <c r="C2203" i="15"/>
  <c r="C2204" i="15"/>
  <c r="C2205" i="15"/>
  <c r="C2207" i="15"/>
  <c r="C2208" i="15"/>
  <c r="C2216" i="15"/>
  <c r="C2217" i="15"/>
  <c r="C2218" i="15"/>
  <c r="C2219" i="15"/>
  <c r="C2220" i="15"/>
  <c r="C2221" i="15"/>
  <c r="C2222" i="15"/>
  <c r="C2223" i="15"/>
  <c r="C2224" i="15"/>
  <c r="C2226" i="15"/>
  <c r="C2228" i="15"/>
  <c r="C2235" i="15"/>
  <c r="C2236" i="15"/>
  <c r="C2237" i="15"/>
  <c r="C2238" i="15"/>
  <c r="C2239" i="15"/>
  <c r="C2240" i="15"/>
  <c r="C2242" i="15"/>
  <c r="C2243" i="15"/>
  <c r="C2245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C2347" i="15"/>
  <c r="C2348" i="15"/>
  <c r="C2349" i="15"/>
  <c r="C2350" i="15"/>
  <c r="C2351" i="15"/>
  <c r="C2352" i="15"/>
  <c r="C2353" i="15"/>
  <c r="C2354" i="15"/>
  <c r="C2355" i="15"/>
  <c r="C2356" i="15"/>
  <c r="C2357" i="15"/>
  <c r="C2358" i="15"/>
  <c r="C2359" i="15"/>
  <c r="C2360" i="15"/>
  <c r="C2361" i="15"/>
  <c r="C2362" i="15"/>
  <c r="C2363" i="15"/>
  <c r="C2364" i="15"/>
  <c r="C2365" i="15"/>
  <c r="C2366" i="15"/>
  <c r="C2367" i="15"/>
  <c r="C2368" i="15"/>
  <c r="C2369" i="15"/>
  <c r="C2370" i="15"/>
  <c r="C2371" i="15"/>
  <c r="C2372" i="15"/>
  <c r="C2373" i="15"/>
  <c r="C2374" i="15"/>
  <c r="C2375" i="15"/>
  <c r="C2376" i="15"/>
  <c r="C2377" i="15"/>
  <c r="C2378" i="15"/>
  <c r="C2379" i="15"/>
  <c r="C2380" i="15"/>
  <c r="C2381" i="15"/>
  <c r="C2382" i="15"/>
  <c r="C2383" i="15"/>
  <c r="C2384" i="15"/>
  <c r="C2385" i="15"/>
  <c r="C2386" i="15"/>
  <c r="C2387" i="15"/>
  <c r="C2388" i="15"/>
  <c r="C2389" i="15"/>
  <c r="C2390" i="15"/>
  <c r="C2391" i="15"/>
  <c r="C2392" i="15"/>
  <c r="C2393" i="15"/>
  <c r="C2394" i="15"/>
  <c r="C2395" i="15"/>
  <c r="C2396" i="15"/>
  <c r="C2397" i="15"/>
  <c r="C2398" i="15"/>
  <c r="C2399" i="15"/>
  <c r="C2400" i="15"/>
  <c r="C2401" i="15"/>
  <c r="C2402" i="15"/>
  <c r="C2403" i="15"/>
  <c r="C2404" i="15"/>
  <c r="C2405" i="15"/>
  <c r="C2406" i="15"/>
  <c r="C2407" i="15"/>
  <c r="C2408" i="15"/>
  <c r="C2409" i="15"/>
  <c r="C2410" i="15"/>
  <c r="C2411" i="15"/>
  <c r="C2412" i="15"/>
  <c r="C2413" i="15"/>
  <c r="C2414" i="15"/>
  <c r="C2415" i="15"/>
  <c r="C2416" i="15"/>
  <c r="C2417" i="15"/>
  <c r="C2418" i="15"/>
  <c r="C2419" i="15"/>
  <c r="C2420" i="15"/>
  <c r="C2421" i="15"/>
  <c r="C2422" i="15"/>
  <c r="C2423" i="15"/>
  <c r="C2424" i="15"/>
  <c r="C2425" i="15"/>
  <c r="C2426" i="15"/>
  <c r="C2427" i="15"/>
  <c r="C2428" i="15"/>
  <c r="C2429" i="15"/>
  <c r="C2430" i="15"/>
  <c r="C2431" i="15"/>
  <c r="C2432" i="15"/>
  <c r="C2433" i="15"/>
  <c r="C2434" i="15"/>
  <c r="C2435" i="15"/>
  <c r="C2436" i="15"/>
  <c r="C2437" i="15"/>
  <c r="C2438" i="15"/>
  <c r="C2439" i="15"/>
  <c r="C2440" i="15"/>
  <c r="C2441" i="15"/>
  <c r="C2442" i="15"/>
  <c r="C2443" i="15"/>
  <c r="C2444" i="15"/>
  <c r="C2445" i="15"/>
  <c r="C2446" i="15"/>
  <c r="C2447" i="15"/>
  <c r="C2448" i="15"/>
  <c r="C2449" i="15"/>
  <c r="C2450" i="15"/>
  <c r="C2451" i="15"/>
  <c r="C2452" i="15"/>
  <c r="C2453" i="15"/>
  <c r="C2454" i="15"/>
  <c r="C2455" i="15"/>
  <c r="C2456" i="15"/>
  <c r="C2457" i="15"/>
  <c r="C2458" i="15"/>
  <c r="C2459" i="15"/>
  <c r="C2460" i="15"/>
  <c r="C2461" i="15"/>
  <c r="C2462" i="15"/>
  <c r="C2463" i="15"/>
  <c r="C2464" i="15"/>
  <c r="C2465" i="15"/>
  <c r="C2466" i="15"/>
  <c r="C2467" i="15"/>
  <c r="C2468" i="15"/>
  <c r="C2469" i="15"/>
  <c r="C2470" i="15"/>
  <c r="C2471" i="15"/>
  <c r="C2472" i="15"/>
  <c r="C2473" i="15"/>
  <c r="C2474" i="15"/>
  <c r="C2475" i="15"/>
  <c r="C2476" i="15"/>
  <c r="C2477" i="15"/>
  <c r="C2478" i="15"/>
  <c r="C2479" i="15"/>
  <c r="C2480" i="15"/>
  <c r="C2481" i="15"/>
  <c r="C2482" i="15"/>
  <c r="C2483" i="15"/>
  <c r="C2484" i="15"/>
  <c r="C2485" i="15"/>
  <c r="C2486" i="15"/>
  <c r="C2487" i="15"/>
  <c r="C2488" i="15"/>
  <c r="C2489" i="15"/>
  <c r="C2490" i="15"/>
  <c r="C2491" i="15"/>
  <c r="C2492" i="15"/>
  <c r="C2493" i="15"/>
  <c r="C2494" i="15"/>
  <c r="C2495" i="15"/>
  <c r="C2496" i="15"/>
  <c r="C2497" i="15"/>
  <c r="C2498" i="15"/>
  <c r="C2499" i="15"/>
  <c r="C2500" i="15"/>
  <c r="C2501" i="15"/>
  <c r="C2502" i="15"/>
  <c r="C2503" i="15"/>
  <c r="C2504" i="15"/>
  <c r="C2505" i="15"/>
  <c r="C2506" i="15"/>
  <c r="C2507" i="15"/>
  <c r="C2508" i="15"/>
  <c r="C2509" i="15"/>
  <c r="C2510" i="15"/>
  <c r="C2511" i="15"/>
  <c r="C2512" i="15"/>
  <c r="C2513" i="15"/>
  <c r="C2514" i="15"/>
  <c r="C2515" i="15"/>
  <c r="C2516" i="15"/>
  <c r="C2517" i="15"/>
  <c r="C2518" i="15"/>
  <c r="C2519" i="15"/>
  <c r="C2520" i="15"/>
  <c r="C2521" i="15"/>
  <c r="C2522" i="15"/>
  <c r="C2523" i="15"/>
  <c r="C2524" i="15"/>
  <c r="C2525" i="15"/>
  <c r="C2526" i="15"/>
  <c r="C2527" i="15"/>
  <c r="C2528" i="15"/>
  <c r="C2529" i="15"/>
  <c r="C2530" i="15"/>
  <c r="C2531" i="15"/>
  <c r="C2532" i="15"/>
  <c r="C2533" i="15"/>
  <c r="C2534" i="15"/>
  <c r="C2535" i="15"/>
  <c r="C2536" i="15"/>
  <c r="C2537" i="15"/>
  <c r="C2538" i="15"/>
  <c r="C2539" i="15"/>
  <c r="C2540" i="15"/>
  <c r="C2541" i="15"/>
  <c r="C2542" i="15"/>
  <c r="C2543" i="15"/>
  <c r="C2544" i="15"/>
  <c r="C2545" i="15"/>
  <c r="C2546" i="15"/>
  <c r="C2547" i="15"/>
  <c r="C2548" i="15"/>
  <c r="C2549" i="15"/>
  <c r="C2550" i="15"/>
  <c r="C2551" i="15"/>
  <c r="C2552" i="15"/>
  <c r="C2553" i="15"/>
  <c r="C2554" i="15"/>
  <c r="C2555" i="15"/>
  <c r="C2556" i="15"/>
  <c r="C2557" i="15"/>
  <c r="C2558" i="15"/>
  <c r="C2559" i="15"/>
  <c r="C2560" i="15"/>
  <c r="C2561" i="15"/>
  <c r="C2562" i="15"/>
  <c r="C2563" i="15"/>
  <c r="C2564" i="15"/>
  <c r="C2565" i="15"/>
  <c r="C2566" i="15"/>
  <c r="C2567" i="15"/>
  <c r="C2568" i="15"/>
  <c r="C2569" i="15"/>
  <c r="C2570" i="15"/>
  <c r="C2571" i="15"/>
  <c r="C2572" i="15"/>
  <c r="C2573" i="15"/>
  <c r="C2574" i="15"/>
  <c r="C2575" i="15"/>
  <c r="C2576" i="15"/>
  <c r="C2577" i="15"/>
  <c r="C2578" i="15"/>
  <c r="C2579" i="15"/>
  <c r="C2580" i="15"/>
  <c r="C2581" i="15"/>
  <c r="C2582" i="15"/>
  <c r="C2583" i="15"/>
  <c r="C2584" i="15"/>
  <c r="C2585" i="15"/>
  <c r="C2586" i="15"/>
  <c r="C2587" i="15"/>
  <c r="C2588" i="15"/>
  <c r="C2589" i="15"/>
  <c r="C2590" i="15"/>
  <c r="C2591" i="15"/>
  <c r="C2592" i="15"/>
  <c r="C2593" i="15"/>
  <c r="C2594" i="15"/>
  <c r="C2595" i="15"/>
  <c r="C2596" i="15"/>
  <c r="C2597" i="15"/>
  <c r="C2598" i="15"/>
  <c r="C2599" i="15"/>
  <c r="C2600" i="15"/>
  <c r="C2601" i="15"/>
  <c r="C2602" i="15"/>
  <c r="C2603" i="15"/>
  <c r="C2604" i="15"/>
  <c r="C2605" i="15"/>
  <c r="C2606" i="15"/>
  <c r="C2607" i="15"/>
  <c r="C2608" i="15"/>
  <c r="C2609" i="15"/>
  <c r="C2610" i="15"/>
  <c r="C2611" i="15"/>
  <c r="C2612" i="15"/>
  <c r="C2613" i="15"/>
  <c r="C2614" i="15"/>
  <c r="C2615" i="15"/>
  <c r="C2616" i="15"/>
  <c r="C2617" i="15"/>
  <c r="C2618" i="15"/>
  <c r="C2619" i="15"/>
  <c r="C2620" i="15"/>
  <c r="C2621" i="15"/>
  <c r="C2622" i="15"/>
  <c r="C2623" i="15"/>
  <c r="C2624" i="15"/>
  <c r="C2625" i="15"/>
  <c r="C2626" i="15"/>
  <c r="C2627" i="15"/>
  <c r="C2628" i="15"/>
  <c r="C2629" i="15"/>
  <c r="C2630" i="15"/>
  <c r="C2631" i="15"/>
  <c r="C2632" i="15"/>
  <c r="C2633" i="15"/>
  <c r="C2634" i="15"/>
  <c r="C2635" i="15"/>
  <c r="C2636" i="15"/>
  <c r="C2637" i="15"/>
  <c r="C2638" i="15"/>
  <c r="C2639" i="15"/>
  <c r="C2640" i="15"/>
  <c r="C2641" i="15"/>
  <c r="C2642" i="15"/>
  <c r="C2643" i="15"/>
  <c r="C2644" i="15"/>
  <c r="C2645" i="15"/>
  <c r="C2646" i="15"/>
  <c r="C2647" i="15"/>
  <c r="C2648" i="15"/>
  <c r="C2649" i="15"/>
  <c r="C2650" i="15"/>
  <c r="C2651" i="15"/>
  <c r="C2652" i="15"/>
  <c r="C2653" i="15"/>
  <c r="C2654" i="15"/>
  <c r="C2655" i="15"/>
  <c r="C2656" i="15"/>
  <c r="C2657" i="15"/>
  <c r="C2658" i="15"/>
  <c r="C2659" i="15"/>
  <c r="C2660" i="15"/>
  <c r="C2661" i="15"/>
  <c r="C2662" i="15"/>
  <c r="C2663" i="15"/>
  <c r="C2664" i="15"/>
  <c r="C2665" i="15"/>
  <c r="C2666" i="15"/>
  <c r="C2667" i="15"/>
  <c r="C2668" i="15"/>
  <c r="C2669" i="15"/>
  <c r="C2670" i="15"/>
  <c r="C2671" i="15"/>
  <c r="C2672" i="15"/>
  <c r="C2673" i="15"/>
  <c r="C2674" i="15"/>
  <c r="C2675" i="15"/>
  <c r="C2676" i="15"/>
  <c r="C2677" i="15"/>
  <c r="C2678" i="15"/>
  <c r="C2679" i="15"/>
  <c r="C2680" i="15"/>
  <c r="C2681" i="15"/>
  <c r="C2682" i="15"/>
  <c r="C2683" i="15"/>
  <c r="C2684" i="15"/>
  <c r="C2685" i="15"/>
  <c r="C2686" i="15"/>
  <c r="C2687" i="15"/>
  <c r="C2688" i="15"/>
  <c r="C2689" i="15"/>
  <c r="C2690" i="15"/>
  <c r="C2691" i="15"/>
  <c r="C2692" i="15"/>
  <c r="C2693" i="15"/>
  <c r="C2694" i="15"/>
  <c r="C2695" i="15"/>
  <c r="C2696" i="15"/>
  <c r="C2697" i="15"/>
  <c r="C2698" i="15"/>
  <c r="C2699" i="15"/>
  <c r="C2700" i="15"/>
  <c r="C2701" i="15"/>
  <c r="C2702" i="15"/>
  <c r="C2703" i="15"/>
  <c r="C2704" i="15"/>
  <c r="C2705" i="15"/>
  <c r="C2706" i="15"/>
  <c r="C2707" i="15"/>
  <c r="C2708" i="15"/>
  <c r="C2709" i="15"/>
  <c r="C2710" i="15"/>
  <c r="C2711" i="15"/>
  <c r="C2712" i="15"/>
  <c r="C2713" i="15"/>
  <c r="C2714" i="15"/>
  <c r="C2715" i="15"/>
  <c r="C2716" i="15"/>
  <c r="C2717" i="15"/>
  <c r="C2718" i="15"/>
  <c r="C2719" i="15"/>
  <c r="C2720" i="15"/>
  <c r="C2721" i="15"/>
  <c r="C2722" i="15"/>
  <c r="C2723" i="15"/>
  <c r="C2724" i="15"/>
  <c r="C2725" i="15"/>
  <c r="C2726" i="15"/>
  <c r="C2727" i="15"/>
  <c r="C2728" i="15"/>
  <c r="C2729" i="15"/>
  <c r="C2730" i="15"/>
  <c r="C2731" i="15"/>
  <c r="C2732" i="15"/>
  <c r="C2733" i="15"/>
  <c r="C2734" i="15"/>
  <c r="C2735" i="15"/>
  <c r="C2736" i="15"/>
  <c r="C2737" i="15"/>
  <c r="C2738" i="15"/>
  <c r="C2739" i="15"/>
  <c r="C2740" i="15"/>
  <c r="C2741" i="15"/>
  <c r="C2742" i="15"/>
  <c r="C2743" i="15"/>
  <c r="C2744" i="15"/>
  <c r="C2745" i="15"/>
  <c r="C2746" i="15"/>
  <c r="C2747" i="15"/>
  <c r="C2748" i="15"/>
  <c r="C2749" i="15"/>
  <c r="C2750" i="15"/>
  <c r="C2751" i="15"/>
  <c r="C2752" i="15"/>
  <c r="C2753" i="15"/>
  <c r="C2754" i="15"/>
  <c r="C2755" i="15"/>
  <c r="C2756" i="15"/>
  <c r="C2757" i="15"/>
  <c r="C2758" i="15"/>
  <c r="C2759" i="15"/>
  <c r="C2760" i="15"/>
  <c r="C2761" i="15"/>
  <c r="C2762" i="15"/>
  <c r="C2763" i="15"/>
  <c r="C2764" i="15"/>
  <c r="C2765" i="15"/>
  <c r="C2766" i="15"/>
  <c r="C2767" i="15"/>
  <c r="C2768" i="15"/>
  <c r="C2769" i="15"/>
  <c r="C2770" i="15"/>
  <c r="C2771" i="15"/>
  <c r="C2772" i="15"/>
  <c r="C2773" i="15"/>
  <c r="C2774" i="15"/>
  <c r="C2775" i="15"/>
  <c r="C2776" i="15"/>
  <c r="C2777" i="15"/>
  <c r="C2778" i="15"/>
  <c r="C2779" i="15"/>
  <c r="C2780" i="15"/>
  <c r="C2781" i="15"/>
  <c r="C2782" i="15"/>
  <c r="C2783" i="15"/>
  <c r="C2784" i="15"/>
  <c r="C2785" i="15"/>
  <c r="C2786" i="15"/>
  <c r="C2787" i="15"/>
  <c r="C2788" i="15"/>
  <c r="C2789" i="15"/>
  <c r="C2790" i="15"/>
  <c r="C2791" i="15"/>
  <c r="C2792" i="15"/>
  <c r="C2793" i="15"/>
  <c r="C2794" i="15"/>
  <c r="C2795" i="15"/>
  <c r="C2796" i="15"/>
  <c r="C2797" i="15"/>
  <c r="C2798" i="15"/>
  <c r="C2799" i="15"/>
  <c r="C2800" i="15"/>
  <c r="C2801" i="15"/>
  <c r="C2802" i="15"/>
  <c r="C2803" i="15"/>
  <c r="C2804" i="15"/>
  <c r="C2805" i="15"/>
  <c r="C2806" i="15"/>
  <c r="C2807" i="15"/>
  <c r="C2808" i="15"/>
  <c r="C2809" i="15"/>
  <c r="C2810" i="15"/>
  <c r="C2811" i="15"/>
  <c r="C2812" i="15"/>
  <c r="C2813" i="15"/>
  <c r="C2814" i="15"/>
  <c r="C2815" i="15"/>
  <c r="C2816" i="15"/>
  <c r="C2817" i="15"/>
  <c r="C2818" i="15"/>
  <c r="C2819" i="15"/>
  <c r="C2820" i="15"/>
  <c r="C2821" i="15"/>
  <c r="C2822" i="15"/>
  <c r="C2823" i="15"/>
  <c r="C2824" i="15"/>
  <c r="C2825" i="15"/>
  <c r="C2826" i="15"/>
  <c r="C2827" i="15"/>
  <c r="C2828" i="15"/>
  <c r="C2829" i="15"/>
  <c r="C2830" i="15"/>
  <c r="C2831" i="15"/>
  <c r="C2832" i="15"/>
  <c r="C2833" i="15"/>
  <c r="C2834" i="15"/>
  <c r="C2835" i="15"/>
  <c r="C2836" i="15"/>
  <c r="C2837" i="15"/>
  <c r="C2838" i="15"/>
  <c r="C2839" i="15"/>
  <c r="C2840" i="15"/>
  <c r="C2841" i="15"/>
  <c r="C2842" i="15"/>
  <c r="C2843" i="15"/>
  <c r="C2844" i="15"/>
  <c r="C2845" i="15"/>
  <c r="C2846" i="15"/>
  <c r="C2847" i="15"/>
  <c r="C2848" i="15"/>
  <c r="C2849" i="15"/>
  <c r="C2850" i="15"/>
  <c r="C2851" i="15"/>
  <c r="C2852" i="15"/>
  <c r="C2853" i="15"/>
  <c r="C2854" i="15"/>
  <c r="C2855" i="15"/>
  <c r="C2856" i="15"/>
  <c r="C2857" i="15"/>
  <c r="C2858" i="15"/>
  <c r="C2859" i="15"/>
  <c r="C2860" i="15"/>
  <c r="C2861" i="15"/>
  <c r="C2862" i="15"/>
  <c r="C2863" i="15"/>
  <c r="C2864" i="15"/>
  <c r="C2865" i="15"/>
  <c r="C2866" i="15"/>
  <c r="C2867" i="15"/>
  <c r="C2868" i="15"/>
  <c r="C2869" i="15"/>
  <c r="C2870" i="15"/>
  <c r="C2871" i="15"/>
  <c r="C2872" i="15"/>
  <c r="C2873" i="15"/>
  <c r="C2874" i="15"/>
  <c r="C2875" i="15"/>
  <c r="C2876" i="15"/>
  <c r="C2877" i="15"/>
  <c r="C2878" i="15"/>
  <c r="C2879" i="15"/>
  <c r="C2880" i="15"/>
  <c r="C2881" i="15"/>
  <c r="C2882" i="15"/>
  <c r="C2883" i="15"/>
  <c r="C2884" i="15"/>
  <c r="C2885" i="15"/>
  <c r="C2886" i="15"/>
  <c r="C2887" i="15"/>
  <c r="C2888" i="15"/>
  <c r="C2889" i="15"/>
  <c r="C2890" i="15"/>
  <c r="C2891" i="15"/>
  <c r="C2892" i="15"/>
  <c r="C2893" i="15"/>
  <c r="C2894" i="15"/>
  <c r="C2895" i="15"/>
  <c r="C2896" i="15"/>
  <c r="C2897" i="15"/>
  <c r="C2898" i="15"/>
  <c r="C2899" i="15"/>
  <c r="C2900" i="15"/>
  <c r="C2901" i="15"/>
  <c r="C2902" i="15"/>
  <c r="C2903" i="15"/>
  <c r="C2904" i="15"/>
  <c r="C2905" i="15"/>
  <c r="C2906" i="15"/>
  <c r="C2907" i="15"/>
  <c r="C2908" i="15"/>
  <c r="C2909" i="15"/>
  <c r="C2910" i="15"/>
  <c r="C2911" i="15"/>
  <c r="C2912" i="15"/>
  <c r="C2913" i="15"/>
  <c r="C2914" i="15"/>
  <c r="C2915" i="15"/>
  <c r="C2916" i="15"/>
  <c r="C2917" i="15"/>
  <c r="C2918" i="15"/>
  <c r="C2919" i="15"/>
  <c r="C2920" i="15"/>
  <c r="C2921" i="15"/>
  <c r="C2922" i="15"/>
  <c r="C2923" i="15"/>
  <c r="C2924" i="15"/>
  <c r="C2925" i="15"/>
  <c r="C2926" i="15"/>
  <c r="C2927" i="15"/>
  <c r="C2928" i="15"/>
  <c r="C2929" i="15"/>
  <c r="C2930" i="15"/>
  <c r="C2931" i="15"/>
  <c r="C2932" i="15"/>
  <c r="C2933" i="15"/>
  <c r="C2934" i="15"/>
  <c r="C2935" i="15"/>
  <c r="C2936" i="15"/>
  <c r="C2937" i="15"/>
  <c r="C2938" i="15"/>
  <c r="C2939" i="15"/>
  <c r="C2940" i="15"/>
  <c r="C2941" i="15"/>
  <c r="C2942" i="15"/>
  <c r="C2943" i="15"/>
  <c r="C2944" i="15"/>
  <c r="C2945" i="15"/>
  <c r="C2946" i="15"/>
  <c r="C2947" i="15"/>
  <c r="C2948" i="15"/>
  <c r="C2949" i="15"/>
  <c r="C2950" i="15"/>
  <c r="C2951" i="15"/>
  <c r="C2952" i="15"/>
  <c r="C2953" i="15"/>
  <c r="C2954" i="15"/>
  <c r="C2955" i="15"/>
  <c r="C2956" i="15"/>
  <c r="C2957" i="15"/>
  <c r="C2958" i="15"/>
  <c r="C2959" i="15"/>
  <c r="C2960" i="15"/>
  <c r="C2961" i="15"/>
  <c r="C2962" i="15"/>
  <c r="C2963" i="15"/>
  <c r="C2964" i="15"/>
  <c r="C2965" i="15"/>
  <c r="C2966" i="15"/>
  <c r="C2967" i="15"/>
  <c r="C2968" i="15"/>
  <c r="C2969" i="15"/>
  <c r="C2970" i="15"/>
  <c r="C2971" i="15"/>
  <c r="C2972" i="15"/>
  <c r="C2973" i="15"/>
  <c r="C2974" i="15"/>
  <c r="C2975" i="15"/>
  <c r="C2976" i="15"/>
  <c r="C2977" i="15"/>
  <c r="C2978" i="15"/>
  <c r="C2979" i="15"/>
  <c r="C2980" i="15"/>
  <c r="C2981" i="15"/>
  <c r="C2982" i="15"/>
  <c r="C2983" i="15"/>
  <c r="C2984" i="15"/>
  <c r="C2985" i="15"/>
  <c r="C2986" i="15"/>
  <c r="C2987" i="15"/>
  <c r="C2988" i="15"/>
  <c r="C2989" i="15"/>
  <c r="C2990" i="15"/>
  <c r="C2991" i="15"/>
  <c r="C2992" i="15"/>
  <c r="C2993" i="15"/>
  <c r="C2994" i="15"/>
  <c r="C2995" i="15"/>
  <c r="C2996" i="15"/>
  <c r="C2997" i="15"/>
  <c r="C2998" i="15"/>
  <c r="C2999" i="15"/>
  <c r="C3000" i="15"/>
  <c r="C3001" i="15"/>
  <c r="C3002" i="15"/>
  <c r="C3003" i="15"/>
  <c r="C3004" i="15"/>
  <c r="C3005" i="15"/>
  <c r="C3006" i="15"/>
  <c r="C3007" i="15"/>
  <c r="C3008" i="15"/>
  <c r="C3009" i="15"/>
  <c r="C3010" i="15"/>
  <c r="C3011" i="15"/>
  <c r="C3012" i="15"/>
  <c r="C3013" i="15"/>
  <c r="C3014" i="15"/>
  <c r="C3015" i="15"/>
  <c r="C3016" i="15"/>
  <c r="C3017" i="15"/>
  <c r="C3018" i="15"/>
  <c r="C3019" i="15"/>
  <c r="C3020" i="15"/>
  <c r="C3021" i="15"/>
  <c r="C3022" i="15"/>
  <c r="C3023" i="15"/>
  <c r="C3024" i="15"/>
  <c r="C3025" i="15"/>
  <c r="C3026" i="15"/>
  <c r="C3027" i="15"/>
  <c r="C3028" i="15"/>
  <c r="C3029" i="15"/>
  <c r="C3030" i="15"/>
  <c r="C3031" i="15"/>
  <c r="C3032" i="15"/>
  <c r="C3033" i="15"/>
  <c r="C3034" i="15"/>
  <c r="C3035" i="15"/>
  <c r="C3036" i="15"/>
  <c r="C3037" i="15"/>
  <c r="C3038" i="15"/>
  <c r="C3039" i="15"/>
  <c r="C3040" i="15"/>
  <c r="C3041" i="15"/>
  <c r="C3042" i="15"/>
  <c r="C3043" i="15"/>
  <c r="C3044" i="15"/>
  <c r="C3045" i="15"/>
  <c r="C3046" i="15"/>
  <c r="C3047" i="15"/>
  <c r="C3048" i="15"/>
  <c r="C3049" i="15"/>
  <c r="C3050" i="15"/>
  <c r="C3051" i="15"/>
  <c r="C3052" i="15"/>
  <c r="C3053" i="15"/>
  <c r="C3054" i="15"/>
  <c r="C3055" i="15"/>
  <c r="C3056" i="15"/>
  <c r="C3057" i="15"/>
  <c r="C3058" i="15"/>
  <c r="C3059" i="15"/>
  <c r="C3060" i="15"/>
  <c r="C3061" i="15"/>
  <c r="C3062" i="15"/>
  <c r="C3063" i="15"/>
  <c r="C3064" i="15"/>
  <c r="C3065" i="15"/>
  <c r="C3066" i="15"/>
  <c r="C3067" i="15"/>
  <c r="C3068" i="15"/>
  <c r="C3069" i="15"/>
  <c r="C3070" i="15"/>
  <c r="C3071" i="15"/>
  <c r="C3072" i="15"/>
  <c r="C3073" i="15"/>
  <c r="C3074" i="15"/>
  <c r="C3075" i="15"/>
  <c r="C3076" i="15"/>
  <c r="C3077" i="15"/>
  <c r="C3078" i="15"/>
  <c r="C3079" i="15"/>
  <c r="C3080" i="15"/>
  <c r="C3081" i="15"/>
  <c r="C3082" i="15"/>
  <c r="C3083" i="15"/>
  <c r="C3084" i="15"/>
  <c r="C3085" i="15"/>
  <c r="C3086" i="15"/>
  <c r="C3087" i="15"/>
  <c r="C3088" i="15"/>
  <c r="C3089" i="15"/>
  <c r="C3090" i="15"/>
  <c r="C3091" i="15"/>
  <c r="C3092" i="15"/>
  <c r="C3093" i="15"/>
  <c r="C3094" i="15"/>
  <c r="C3095" i="15"/>
  <c r="C3096" i="15"/>
  <c r="C3097" i="15"/>
  <c r="C3098" i="15"/>
  <c r="C3099" i="15"/>
  <c r="C3100" i="15"/>
  <c r="C3101" i="15"/>
  <c r="C3102" i="15"/>
  <c r="C3103" i="15"/>
  <c r="C3104" i="15"/>
  <c r="C3105" i="15"/>
  <c r="C3106" i="15"/>
  <c r="C3107" i="15"/>
  <c r="C3108" i="15"/>
  <c r="C3109" i="15"/>
  <c r="C3110" i="15"/>
  <c r="C3111" i="15"/>
  <c r="C3112" i="15"/>
  <c r="C3113" i="15"/>
  <c r="C3114" i="15"/>
  <c r="C3115" i="15"/>
  <c r="C3116" i="15"/>
  <c r="C3117" i="15"/>
  <c r="C3118" i="15"/>
  <c r="C3119" i="15"/>
  <c r="C3120" i="15"/>
  <c r="C3121" i="15"/>
  <c r="C3122" i="15"/>
  <c r="C3123" i="15"/>
  <c r="C3124" i="15"/>
  <c r="C3125" i="15"/>
  <c r="C3126" i="15"/>
  <c r="C3127" i="15"/>
  <c r="C3128" i="15"/>
  <c r="C3129" i="15"/>
  <c r="C3130" i="15"/>
  <c r="C3131" i="15"/>
  <c r="C3132" i="15"/>
  <c r="C3133" i="15"/>
  <c r="C3134" i="15"/>
  <c r="C3135" i="15"/>
  <c r="C3136" i="15"/>
  <c r="C3137" i="15"/>
  <c r="C3138" i="15"/>
  <c r="C3139" i="15"/>
  <c r="C3140" i="15"/>
  <c r="C3141" i="15"/>
  <c r="C3142" i="15"/>
  <c r="C3143" i="15"/>
  <c r="C3144" i="15"/>
  <c r="C3145" i="15"/>
  <c r="C3146" i="15"/>
  <c r="C3147" i="15"/>
  <c r="C3148" i="15"/>
  <c r="C3149" i="15"/>
  <c r="C3150" i="15"/>
  <c r="C3151" i="15"/>
  <c r="C3152" i="15"/>
  <c r="C3153" i="15"/>
  <c r="C3154" i="15"/>
  <c r="C3155" i="15"/>
  <c r="C3156" i="15"/>
  <c r="C3157" i="15"/>
  <c r="C3158" i="15"/>
  <c r="C3159" i="15"/>
  <c r="C3160" i="15"/>
  <c r="C3161" i="15"/>
  <c r="C3162" i="15"/>
  <c r="C3163" i="15"/>
  <c r="C3164" i="15"/>
  <c r="C3165" i="15"/>
  <c r="C3166" i="15"/>
  <c r="C3167" i="15"/>
  <c r="C3168" i="15"/>
  <c r="C3169" i="15"/>
  <c r="C3170" i="15"/>
  <c r="C3171" i="15"/>
  <c r="C3172" i="15"/>
  <c r="C3173" i="15"/>
  <c r="C3174" i="15"/>
  <c r="C3175" i="15"/>
  <c r="C3176" i="15"/>
  <c r="C3177" i="15"/>
  <c r="C3178" i="15"/>
  <c r="C3179" i="15"/>
  <c r="C3180" i="15"/>
  <c r="C3181" i="15"/>
  <c r="C3182" i="15"/>
  <c r="C3183" i="15"/>
  <c r="C3184" i="15"/>
  <c r="C3185" i="15"/>
  <c r="C3186" i="15"/>
  <c r="C3187" i="15"/>
  <c r="C3188" i="15"/>
  <c r="C3189" i="15"/>
  <c r="C3190" i="15"/>
  <c r="C3191" i="15"/>
  <c r="C3192" i="15"/>
  <c r="C3193" i="15"/>
  <c r="C3194" i="15"/>
  <c r="C3195" i="15"/>
  <c r="C3196" i="15"/>
  <c r="C3197" i="15"/>
  <c r="C3198" i="15"/>
  <c r="C3199" i="15"/>
  <c r="C3200" i="15"/>
  <c r="C3201" i="15"/>
  <c r="C3202" i="15"/>
  <c r="C3203" i="15"/>
  <c r="C3204" i="15"/>
  <c r="C3205" i="15"/>
  <c r="C3206" i="15"/>
  <c r="C3207" i="15"/>
  <c r="C3208" i="15"/>
  <c r="C3209" i="15"/>
  <c r="C3210" i="15"/>
  <c r="C3211" i="15"/>
  <c r="C3212" i="15"/>
  <c r="C3213" i="15"/>
  <c r="C3214" i="15"/>
  <c r="C3215" i="15"/>
  <c r="C3216" i="15"/>
  <c r="C3217" i="15"/>
  <c r="C3218" i="15"/>
  <c r="C3219" i="15"/>
  <c r="C3220" i="15"/>
  <c r="C3221" i="15"/>
  <c r="C3222" i="15"/>
  <c r="C3223" i="15"/>
  <c r="C3224" i="15"/>
  <c r="C3225" i="15"/>
  <c r="C3226" i="15"/>
  <c r="C3227" i="15"/>
  <c r="C3228" i="15"/>
  <c r="C3229" i="15"/>
  <c r="C3230" i="15"/>
  <c r="C3231" i="15"/>
  <c r="C3232" i="15"/>
  <c r="C3233" i="15"/>
  <c r="C3234" i="15"/>
  <c r="C3235" i="15"/>
  <c r="C3236" i="15"/>
  <c r="C3237" i="15"/>
  <c r="C3238" i="15"/>
  <c r="C3239" i="15"/>
  <c r="C3240" i="15"/>
  <c r="C3241" i="15"/>
  <c r="C3242" i="15"/>
  <c r="C3243" i="15"/>
  <c r="C3244" i="15"/>
  <c r="C3245" i="15"/>
  <c r="C3246" i="15"/>
  <c r="C3247" i="15"/>
  <c r="C3248" i="15"/>
  <c r="C3249" i="15"/>
  <c r="C3250" i="15"/>
  <c r="C3251" i="15"/>
  <c r="C3252" i="15"/>
  <c r="C3253" i="15"/>
  <c r="C3254" i="15"/>
  <c r="C3255" i="15"/>
  <c r="C3256" i="15"/>
  <c r="C3257" i="15"/>
  <c r="C3258" i="15"/>
  <c r="C3259" i="15"/>
  <c r="C3260" i="15"/>
  <c r="C3261" i="15"/>
  <c r="C3262" i="15"/>
  <c r="C3263" i="15"/>
  <c r="C3264" i="15"/>
  <c r="C3265" i="15"/>
  <c r="C3266" i="15"/>
  <c r="C3267" i="15"/>
  <c r="C3268" i="15"/>
  <c r="C3269" i="15"/>
  <c r="C3270" i="15"/>
  <c r="C3271" i="15"/>
  <c r="C3272" i="15"/>
  <c r="C3273" i="15"/>
  <c r="C3274" i="15"/>
  <c r="C3275" i="15"/>
  <c r="C3276" i="15"/>
  <c r="C3277" i="15"/>
  <c r="C3278" i="15"/>
  <c r="C3279" i="15"/>
  <c r="C3280" i="15"/>
  <c r="C3281" i="15"/>
  <c r="C3282" i="15"/>
  <c r="C3283" i="15"/>
  <c r="C3284" i="15"/>
  <c r="C3285" i="15"/>
  <c r="C3286" i="15"/>
  <c r="C3287" i="15"/>
  <c r="C3288" i="15"/>
  <c r="C3289" i="15"/>
  <c r="C3290" i="15"/>
  <c r="C3291" i="15"/>
  <c r="C3292" i="15"/>
  <c r="C3293" i="15"/>
  <c r="C3294" i="15"/>
  <c r="C3295" i="15"/>
  <c r="C3296" i="15"/>
  <c r="C3297" i="15"/>
  <c r="C3298" i="15"/>
  <c r="C3299" i="15"/>
  <c r="C3300" i="15"/>
  <c r="C3301" i="15"/>
  <c r="C3302" i="15"/>
  <c r="C3303" i="15"/>
  <c r="C3304" i="15"/>
  <c r="C3305" i="15"/>
  <c r="C3306" i="15"/>
  <c r="C3307" i="15"/>
  <c r="C3308" i="15"/>
  <c r="C3309" i="15"/>
  <c r="C3310" i="15"/>
  <c r="C3311" i="15"/>
  <c r="C3312" i="15"/>
  <c r="C3313" i="15"/>
  <c r="C3314" i="15"/>
  <c r="C3315" i="15"/>
  <c r="C3316" i="15"/>
  <c r="C3317" i="15"/>
  <c r="C3318" i="15"/>
  <c r="C3319" i="15"/>
  <c r="C3320" i="15"/>
  <c r="C3321" i="15"/>
  <c r="C3322" i="15"/>
  <c r="C3323" i="15"/>
  <c r="C3324" i="15"/>
  <c r="C3325" i="15"/>
  <c r="C3326" i="15"/>
  <c r="C3327" i="15"/>
  <c r="C3328" i="15"/>
  <c r="C3329" i="15"/>
  <c r="C3330" i="15"/>
  <c r="C3331" i="15"/>
  <c r="C3332" i="15"/>
  <c r="C3333" i="15"/>
  <c r="C3334" i="15"/>
  <c r="C3335" i="15"/>
  <c r="C3336" i="15"/>
  <c r="C3337" i="15"/>
  <c r="C3338" i="15"/>
  <c r="C3339" i="15"/>
  <c r="C3340" i="15"/>
  <c r="C3341" i="15"/>
  <c r="C3342" i="15"/>
  <c r="C3343" i="15"/>
  <c r="C3344" i="15"/>
  <c r="C3345" i="15"/>
  <c r="C3346" i="15"/>
  <c r="C3347" i="15"/>
  <c r="C3348" i="15"/>
  <c r="C3349" i="15"/>
  <c r="C3350" i="15"/>
  <c r="C3351" i="15"/>
  <c r="C3352" i="15"/>
  <c r="C3353" i="15"/>
  <c r="C3354" i="15"/>
  <c r="C3355" i="15"/>
  <c r="C3356" i="15"/>
  <c r="C3357" i="15"/>
  <c r="C3358" i="15"/>
  <c r="C3359" i="15"/>
  <c r="C3360" i="15"/>
  <c r="C3361" i="15"/>
  <c r="C3362" i="15"/>
  <c r="C3363" i="15"/>
  <c r="C3364" i="15"/>
  <c r="C3365" i="15"/>
  <c r="C3366" i="15"/>
  <c r="C3367" i="15"/>
  <c r="C3368" i="15"/>
  <c r="C3369" i="15"/>
  <c r="C3370" i="15"/>
  <c r="C3371" i="15"/>
  <c r="C3372" i="15"/>
  <c r="C3373" i="15"/>
  <c r="C3374" i="15"/>
  <c r="C3375" i="15"/>
  <c r="C3376" i="15"/>
  <c r="C3377" i="15"/>
  <c r="D1220" i="15"/>
  <c r="D1221" i="15"/>
  <c r="D1222" i="15"/>
  <c r="D1223" i="15"/>
  <c r="D1224" i="15"/>
  <c r="D1225" i="15"/>
  <c r="D1226" i="15"/>
  <c r="D1227" i="15"/>
  <c r="D1228" i="15"/>
  <c r="D1229" i="15"/>
  <c r="D1230" i="15"/>
  <c r="D1231" i="15"/>
  <c r="D1232" i="15"/>
  <c r="D1233" i="15"/>
  <c r="D1234" i="15"/>
  <c r="D1235" i="15"/>
  <c r="D1236" i="15"/>
  <c r="D1237" i="15"/>
  <c r="D1238" i="15"/>
  <c r="D1239" i="15"/>
  <c r="D1240" i="15"/>
  <c r="D1241" i="15"/>
  <c r="D1242" i="15"/>
  <c r="D1243" i="15"/>
  <c r="D1245" i="15"/>
  <c r="D1247" i="15"/>
  <c r="D1248" i="15"/>
  <c r="D1250" i="15"/>
  <c r="D1251" i="15"/>
  <c r="D1254" i="15"/>
  <c r="D1255" i="15"/>
  <c r="D1258" i="15"/>
  <c r="D1259" i="15"/>
  <c r="D1260" i="15"/>
  <c r="D1262" i="15"/>
  <c r="D1263" i="15"/>
  <c r="D1265" i="15"/>
  <c r="D1267" i="15"/>
  <c r="D1268" i="15"/>
  <c r="D1269" i="15"/>
  <c r="D1270" i="15"/>
  <c r="D1271" i="15"/>
  <c r="D1273" i="15"/>
  <c r="D1275" i="15"/>
  <c r="D1276" i="15"/>
  <c r="D1279" i="15"/>
  <c r="D1280" i="15"/>
  <c r="D1281" i="15"/>
  <c r="D1283" i="15"/>
  <c r="D1284" i="15"/>
  <c r="D1286" i="15"/>
  <c r="D1288" i="15"/>
  <c r="D1290" i="15"/>
  <c r="D1291" i="15"/>
  <c r="D1295" i="15"/>
  <c r="D1296" i="15"/>
  <c r="D1297" i="15"/>
  <c r="D1298" i="15"/>
  <c r="D1299" i="15"/>
  <c r="D1300" i="15"/>
  <c r="D1301" i="15"/>
  <c r="D1308" i="15"/>
  <c r="D1309" i="15"/>
  <c r="D1310" i="15"/>
  <c r="D1311" i="15"/>
  <c r="D1312" i="15"/>
  <c r="D1313" i="15"/>
  <c r="D1316" i="15"/>
  <c r="D1317" i="15"/>
  <c r="D1318" i="15"/>
  <c r="D1320" i="15"/>
  <c r="D1321" i="15"/>
  <c r="D1325" i="15"/>
  <c r="D1326" i="15"/>
  <c r="D1327" i="15"/>
  <c r="D1329" i="15"/>
  <c r="D1330" i="15"/>
  <c r="D1332" i="15"/>
  <c r="D1333" i="15"/>
  <c r="D1335" i="15"/>
  <c r="D1336" i="15"/>
  <c r="D1338" i="15"/>
  <c r="D1339" i="15"/>
  <c r="D1341" i="15"/>
  <c r="D1343" i="15"/>
  <c r="D1344" i="15"/>
  <c r="D1346" i="15"/>
  <c r="D1347" i="15"/>
  <c r="D1349" i="15"/>
  <c r="D1350" i="15"/>
  <c r="D1352" i="15"/>
  <c r="D1354" i="15"/>
  <c r="D1356" i="15"/>
  <c r="D1357" i="15"/>
  <c r="D1359" i="15"/>
  <c r="D1360" i="15"/>
  <c r="D1362" i="15"/>
  <c r="D1363" i="15"/>
  <c r="D1365" i="15"/>
  <c r="D1366" i="15"/>
  <c r="D1368" i="15"/>
  <c r="D1370" i="15"/>
  <c r="D1372" i="15"/>
  <c r="D1373" i="15"/>
  <c r="D1375" i="15"/>
  <c r="D1377" i="15"/>
  <c r="D1378" i="15"/>
  <c r="D1380" i="15"/>
  <c r="D1381" i="15"/>
  <c r="D1383" i="15"/>
  <c r="D1385" i="15"/>
  <c r="D1386" i="15"/>
  <c r="D1388" i="15"/>
  <c r="D1389" i="15"/>
  <c r="D1391" i="15"/>
  <c r="D1392" i="15"/>
  <c r="D1394" i="15"/>
  <c r="D1400" i="15"/>
  <c r="D1401" i="15"/>
  <c r="D1402" i="15"/>
  <c r="D1403" i="15"/>
  <c r="D1404" i="15"/>
  <c r="D1405" i="15"/>
  <c r="D1407" i="15"/>
  <c r="D1408" i="15"/>
  <c r="D1410" i="15"/>
  <c r="D1411" i="15"/>
  <c r="D1413" i="15"/>
  <c r="D1415" i="15"/>
  <c r="D1416" i="15"/>
  <c r="D1418" i="15"/>
  <c r="D1419" i="15"/>
  <c r="D1421" i="15"/>
  <c r="D1423" i="15"/>
  <c r="D1424" i="15"/>
  <c r="D1426" i="15"/>
  <c r="D1428" i="15"/>
  <c r="D1429" i="15"/>
  <c r="D1431" i="15"/>
  <c r="D1432" i="15"/>
  <c r="D1437" i="15"/>
  <c r="D1438" i="15"/>
  <c r="D1439" i="15"/>
  <c r="D1440" i="15"/>
  <c r="D1443" i="15"/>
  <c r="D1444" i="15"/>
  <c r="D1445" i="15"/>
  <c r="D1447" i="15"/>
  <c r="D1449" i="15"/>
  <c r="D1452" i="15"/>
  <c r="D1453" i="15"/>
  <c r="D1454" i="15"/>
  <c r="D1457" i="15"/>
  <c r="D1458" i="15"/>
  <c r="D1459" i="15"/>
  <c r="D1461" i="15"/>
  <c r="D1464" i="15"/>
  <c r="D1465" i="15"/>
  <c r="D1466" i="15"/>
  <c r="D1468" i="15"/>
  <c r="D1469" i="15"/>
  <c r="D1471" i="15"/>
  <c r="D1473" i="15"/>
  <c r="D1474" i="15"/>
  <c r="D1476" i="15"/>
  <c r="D1477" i="15"/>
  <c r="D1480" i="15"/>
  <c r="D1481" i="15"/>
  <c r="D1482" i="15"/>
  <c r="D1483" i="15"/>
  <c r="D1484" i="15"/>
  <c r="D1486" i="15"/>
  <c r="D1488" i="15"/>
  <c r="D1490" i="15"/>
  <c r="D1491" i="15"/>
  <c r="D1493" i="15"/>
  <c r="D1494" i="15"/>
  <c r="D1496" i="15"/>
  <c r="D1497" i="15"/>
  <c r="D1499" i="15"/>
  <c r="D1501" i="15"/>
  <c r="D1502" i="15"/>
  <c r="D1504" i="15"/>
  <c r="D1506" i="15"/>
  <c r="D1507" i="15"/>
  <c r="D1509" i="15"/>
  <c r="D1510" i="15"/>
  <c r="D1512" i="15"/>
  <c r="D1513" i="15"/>
  <c r="D1515" i="15"/>
  <c r="D1517" i="15"/>
  <c r="D1518" i="15"/>
  <c r="D1520" i="15"/>
  <c r="D1521" i="15"/>
  <c r="D1523" i="15"/>
  <c r="D1525" i="15"/>
  <c r="D1526" i="15"/>
  <c r="D1528" i="15"/>
  <c r="D1529" i="15"/>
  <c r="D1531" i="15"/>
  <c r="D1533" i="15"/>
  <c r="D1534" i="15"/>
  <c r="D1537" i="15"/>
  <c r="D1538" i="15"/>
  <c r="D1539" i="15"/>
  <c r="D1541" i="15"/>
  <c r="D1544" i="15"/>
  <c r="D1545" i="15"/>
  <c r="D1546" i="15"/>
  <c r="D1552" i="15"/>
  <c r="D1553" i="15"/>
  <c r="D1554" i="15"/>
  <c r="D1555" i="15"/>
  <c r="D1556" i="15"/>
  <c r="D1557" i="15"/>
  <c r="D1562" i="15"/>
  <c r="D1563" i="15"/>
  <c r="D1564" i="15"/>
  <c r="D1565" i="15"/>
  <c r="D1567" i="15"/>
  <c r="D1568" i="15"/>
  <c r="D1570" i="15"/>
  <c r="D1572" i="15"/>
  <c r="D1573" i="15"/>
  <c r="D1575" i="15"/>
  <c r="D1576" i="15"/>
  <c r="D1578" i="15"/>
  <c r="D1579" i="15"/>
  <c r="D1581" i="15"/>
  <c r="D1582" i="15"/>
  <c r="D1584" i="15"/>
  <c r="D1585" i="15"/>
  <c r="D1587" i="15"/>
  <c r="D1588" i="15"/>
  <c r="D1590" i="15"/>
  <c r="D1592" i="15"/>
  <c r="D1593" i="15"/>
  <c r="D1595" i="15"/>
  <c r="D1598" i="15"/>
  <c r="D1599" i="15"/>
  <c r="D1601" i="15"/>
  <c r="D1603" i="15"/>
  <c r="D1604" i="15"/>
  <c r="D1606" i="15"/>
  <c r="D1607" i="15"/>
  <c r="D1609" i="15"/>
  <c r="D1611" i="15"/>
  <c r="D1613" i="15"/>
  <c r="D1615" i="15"/>
  <c r="D1616" i="15"/>
  <c r="D1618" i="15"/>
  <c r="D1619" i="15"/>
  <c r="D1621" i="15"/>
  <c r="D1623" i="15"/>
  <c r="D1624" i="15"/>
  <c r="D1626" i="15"/>
  <c r="D1627" i="15"/>
  <c r="D1629" i="15"/>
  <c r="D1632" i="15"/>
  <c r="D1633" i="15"/>
  <c r="D1634" i="15"/>
  <c r="D1636" i="15"/>
  <c r="D1637" i="15"/>
  <c r="D1639" i="15"/>
  <c r="D1640" i="15"/>
  <c r="D1641" i="15"/>
  <c r="D1642" i="15"/>
  <c r="D1643" i="15"/>
  <c r="D1645" i="15"/>
  <c r="D1648" i="15"/>
  <c r="D1649" i="15"/>
  <c r="D1650" i="15"/>
  <c r="D1652" i="15"/>
  <c r="D1653" i="15"/>
  <c r="D1655" i="15"/>
  <c r="D1656" i="15"/>
  <c r="D1658" i="15"/>
  <c r="D1660" i="15"/>
  <c r="D1661" i="15"/>
  <c r="D1668" i="15"/>
  <c r="D1669" i="15"/>
  <c r="D1670" i="15"/>
  <c r="D1671" i="15"/>
  <c r="D1672" i="15"/>
  <c r="D1673" i="15"/>
  <c r="D1674" i="15"/>
  <c r="D1676" i="15"/>
  <c r="D1677" i="15"/>
  <c r="D1678" i="15"/>
  <c r="D1680" i="15"/>
  <c r="D1681" i="15"/>
  <c r="D1685" i="15"/>
  <c r="D1686" i="15"/>
  <c r="D1687" i="15"/>
  <c r="D1689" i="15"/>
  <c r="D1690" i="15"/>
  <c r="D1692" i="15"/>
  <c r="D1694" i="15"/>
  <c r="D1695" i="15"/>
  <c r="D1700" i="15"/>
  <c r="D1701" i="15"/>
  <c r="D1702" i="15"/>
  <c r="D1703" i="15"/>
  <c r="D1704" i="15"/>
  <c r="D1706" i="15"/>
  <c r="D1707" i="15"/>
  <c r="D1709" i="15"/>
  <c r="D1710" i="15"/>
  <c r="D1712" i="15"/>
  <c r="D1713" i="15"/>
  <c r="D1715" i="15"/>
  <c r="D1720" i="15"/>
  <c r="D1721" i="15"/>
  <c r="D1722" i="15"/>
  <c r="D1723" i="15"/>
  <c r="D1725" i="15"/>
  <c r="D1727" i="15"/>
  <c r="D1728" i="15"/>
  <c r="D1732" i="15"/>
  <c r="D1733" i="15"/>
  <c r="D1734" i="15"/>
  <c r="D1735" i="15"/>
  <c r="D1737" i="15"/>
  <c r="D1738" i="15"/>
  <c r="D1740" i="15"/>
  <c r="D1742" i="15"/>
  <c r="D1744" i="15"/>
  <c r="D1745" i="15"/>
  <c r="D1747" i="15"/>
  <c r="D1748" i="15"/>
  <c r="D1750" i="15"/>
  <c r="D1751" i="15"/>
  <c r="D1753" i="15"/>
  <c r="D1754" i="15"/>
  <c r="D1756" i="15"/>
  <c r="D1757" i="15"/>
  <c r="D1759" i="15"/>
  <c r="D1761" i="15"/>
  <c r="D1762" i="15"/>
  <c r="D1764" i="15"/>
  <c r="D1765" i="15"/>
  <c r="D1767" i="15"/>
  <c r="D1769" i="15"/>
  <c r="D1770" i="15"/>
  <c r="D1773" i="15"/>
  <c r="D1774" i="15"/>
  <c r="D1782" i="15"/>
  <c r="D1783" i="15"/>
  <c r="D1784" i="15"/>
  <c r="D1785" i="15"/>
  <c r="D1786" i="15"/>
  <c r="D1787" i="15"/>
  <c r="D1788" i="15"/>
  <c r="D1789" i="15"/>
  <c r="D1791" i="15"/>
  <c r="D1794" i="15"/>
  <c r="D1795" i="15"/>
  <c r="D1797" i="15"/>
  <c r="D1798" i="15"/>
  <c r="D1800" i="15"/>
  <c r="D1801" i="15"/>
  <c r="D1808" i="15"/>
  <c r="D1809" i="15"/>
  <c r="D1810" i="15"/>
  <c r="D1811" i="15"/>
  <c r="D1812" i="15"/>
  <c r="D1813" i="15"/>
  <c r="D1814" i="15"/>
  <c r="D1815" i="15"/>
  <c r="D1817" i="15"/>
  <c r="D1819" i="15"/>
  <c r="D1820" i="15"/>
  <c r="D1822" i="15"/>
  <c r="D1823" i="15"/>
  <c r="D1825" i="15"/>
  <c r="D1826" i="15"/>
  <c r="D1829" i="15"/>
  <c r="D1830" i="15"/>
  <c r="D1832" i="15"/>
  <c r="D1833" i="15"/>
  <c r="D1834" i="15"/>
  <c r="D1836" i="15"/>
  <c r="D1837" i="15"/>
  <c r="D1839" i="15"/>
  <c r="D1841" i="15"/>
  <c r="D1842" i="15"/>
  <c r="D1844" i="15"/>
  <c r="D1845" i="15"/>
  <c r="D1848" i="15"/>
  <c r="D1849" i="15"/>
  <c r="D1851" i="15"/>
  <c r="D1852" i="15"/>
  <c r="D1854" i="15"/>
  <c r="D1856" i="15"/>
  <c r="D1857" i="15"/>
  <c r="D1858" i="15"/>
  <c r="D1860" i="15"/>
  <c r="D1861" i="15"/>
  <c r="D1864" i="15"/>
  <c r="D1865" i="15"/>
  <c r="D1868" i="15"/>
  <c r="D1869" i="15"/>
  <c r="D1870" i="15"/>
  <c r="D1872" i="15"/>
  <c r="D1874" i="15"/>
  <c r="D1875" i="15"/>
  <c r="D1877" i="15"/>
  <c r="D1879" i="15"/>
  <c r="D1880" i="15"/>
  <c r="D1882" i="15"/>
  <c r="D1883" i="15"/>
  <c r="D1886" i="15"/>
  <c r="D1887" i="15"/>
  <c r="D1888" i="15"/>
  <c r="D1890" i="15"/>
  <c r="D1891" i="15"/>
  <c r="D1893" i="15"/>
  <c r="D1894" i="15"/>
  <c r="D1896" i="15"/>
  <c r="D1898" i="15"/>
  <c r="D1899" i="15"/>
  <c r="D1901" i="15"/>
  <c r="D1906" i="15"/>
  <c r="D1907" i="15"/>
  <c r="D1908" i="15"/>
  <c r="D1909" i="15"/>
  <c r="D1911" i="15"/>
  <c r="D1912" i="15"/>
  <c r="D1914" i="15"/>
  <c r="D1915" i="15"/>
  <c r="D1921" i="15"/>
  <c r="D1922" i="15"/>
  <c r="D1923" i="15"/>
  <c r="D1924" i="15"/>
  <c r="D1925" i="15"/>
  <c r="D1926" i="15"/>
  <c r="D1928" i="15"/>
  <c r="D1929" i="15"/>
  <c r="D1931" i="15"/>
  <c r="D1932" i="15"/>
  <c r="D1934" i="15"/>
  <c r="D1935" i="15"/>
  <c r="D1937" i="15"/>
  <c r="D1938" i="15"/>
  <c r="D1940" i="15"/>
  <c r="D1941" i="15"/>
  <c r="D1943" i="15"/>
  <c r="D1946" i="15"/>
  <c r="D1947" i="15"/>
  <c r="D1948" i="15"/>
  <c r="D1950" i="15"/>
  <c r="D1951" i="15"/>
  <c r="D1953" i="15"/>
  <c r="D1955" i="15"/>
  <c r="D1956" i="15"/>
  <c r="D1958" i="15"/>
  <c r="D1959" i="15"/>
  <c r="D1962" i="15"/>
  <c r="D1963" i="15"/>
  <c r="D1964" i="15"/>
  <c r="D1967" i="15"/>
  <c r="D1968" i="15"/>
  <c r="D1969" i="15"/>
  <c r="D1971" i="15"/>
  <c r="D1972" i="15"/>
  <c r="D1977" i="15"/>
  <c r="D1978" i="15"/>
  <c r="D1979" i="15"/>
  <c r="D1980" i="15"/>
  <c r="D1981" i="15"/>
  <c r="D1982" i="15"/>
  <c r="D1983" i="15"/>
  <c r="D1984" i="15"/>
  <c r="D1986" i="15"/>
  <c r="D1987" i="15"/>
  <c r="D1988" i="15"/>
  <c r="D1990" i="15"/>
  <c r="D1991" i="15"/>
  <c r="D1997" i="15"/>
  <c r="D1998" i="15"/>
  <c r="D1999" i="15"/>
  <c r="D2000" i="15"/>
  <c r="D2001" i="15"/>
  <c r="D2002" i="15"/>
  <c r="D2004" i="15"/>
  <c r="D2006" i="15"/>
  <c r="D2007" i="15"/>
  <c r="D2008" i="15"/>
  <c r="D2010" i="15"/>
  <c r="D2011" i="15"/>
  <c r="D2013" i="15"/>
  <c r="D2016" i="15"/>
  <c r="D2017" i="15"/>
  <c r="D2018" i="15"/>
  <c r="D2019" i="15"/>
  <c r="D2050" i="15"/>
  <c r="D2051" i="15"/>
  <c r="D2052" i="15"/>
  <c r="D2053" i="15"/>
  <c r="D2054" i="15"/>
  <c r="D2055" i="15"/>
  <c r="D2056" i="15"/>
  <c r="D2057" i="15"/>
  <c r="D2058" i="15"/>
  <c r="D2059" i="15"/>
  <c r="D2060" i="15"/>
  <c r="D2061" i="15"/>
  <c r="D2062" i="15"/>
  <c r="D2063" i="15"/>
  <c r="D2064" i="15"/>
  <c r="D2065" i="15"/>
  <c r="D2066" i="15"/>
  <c r="D2067" i="15"/>
  <c r="D2068" i="15"/>
  <c r="D2069" i="15"/>
  <c r="D2070" i="15"/>
  <c r="D2071" i="15"/>
  <c r="D2072" i="15"/>
  <c r="D2073" i="15"/>
  <c r="D2074" i="15"/>
  <c r="D2075" i="15"/>
  <c r="D2076" i="15"/>
  <c r="D2077" i="15"/>
  <c r="D2078" i="15"/>
  <c r="D2079" i="15"/>
  <c r="D2080" i="15"/>
  <c r="D2081" i="15"/>
  <c r="D2083" i="15"/>
  <c r="D2086" i="15"/>
  <c r="D2087" i="15"/>
  <c r="D2088" i="15"/>
  <c r="D2090" i="15"/>
  <c r="D2091" i="15"/>
  <c r="D2093" i="15"/>
  <c r="D2095" i="15"/>
  <c r="D2096" i="15"/>
  <c r="D2098" i="15"/>
  <c r="D2107" i="15"/>
  <c r="D2108" i="15"/>
  <c r="D2109" i="15"/>
  <c r="D2110" i="15"/>
  <c r="D2111" i="15"/>
  <c r="D2112" i="15"/>
  <c r="D2113" i="15"/>
  <c r="D2114" i="15"/>
  <c r="D2115" i="15"/>
  <c r="D2116" i="15"/>
  <c r="D2118" i="15"/>
  <c r="D2120" i="15"/>
  <c r="D2121" i="15"/>
  <c r="D2123" i="15"/>
  <c r="D2124" i="15"/>
  <c r="D2126" i="15"/>
  <c r="D2127" i="15"/>
  <c r="D2129" i="15"/>
  <c r="D2135" i="15"/>
  <c r="D2136" i="15"/>
  <c r="D2137" i="15"/>
  <c r="D2138" i="15"/>
  <c r="D2139" i="15"/>
  <c r="D2140" i="15"/>
  <c r="D2141" i="15"/>
  <c r="D2142" i="15"/>
  <c r="D2147" i="15"/>
  <c r="D2148" i="15"/>
  <c r="D2149" i="15"/>
  <c r="D2150" i="15"/>
  <c r="D2152" i="15"/>
  <c r="D2153" i="15"/>
  <c r="D2156" i="15"/>
  <c r="D2157" i="15"/>
  <c r="D2158" i="15"/>
  <c r="D2160" i="15"/>
  <c r="D2161" i="15"/>
  <c r="D2163" i="15"/>
  <c r="D2165" i="15"/>
  <c r="D2166" i="15"/>
  <c r="D2167" i="15"/>
  <c r="D2169" i="15"/>
  <c r="D2171" i="15"/>
  <c r="D2172" i="15"/>
  <c r="D2173" i="15"/>
  <c r="D2177" i="15"/>
  <c r="D2178" i="15"/>
  <c r="D2179" i="15"/>
  <c r="D2181" i="15"/>
  <c r="D2183" i="15"/>
  <c r="D2184" i="15"/>
  <c r="D2186" i="15"/>
  <c r="D2187" i="15"/>
  <c r="D2189" i="15"/>
  <c r="D2190" i="15"/>
  <c r="D2196" i="15"/>
  <c r="D2197" i="15"/>
  <c r="D2198" i="15"/>
  <c r="D2199" i="15"/>
  <c r="D2200" i="15"/>
  <c r="D2203" i="15"/>
  <c r="D2204" i="15"/>
  <c r="D2205" i="15"/>
  <c r="D2207" i="15"/>
  <c r="D2208" i="15"/>
  <c r="D2216" i="15"/>
  <c r="D2217" i="15"/>
  <c r="D2218" i="15"/>
  <c r="D2219" i="15"/>
  <c r="D2220" i="15"/>
  <c r="D2221" i="15"/>
  <c r="D2222" i="15"/>
  <c r="D2223" i="15"/>
  <c r="D2224" i="15"/>
  <c r="D2226" i="15"/>
  <c r="D2228" i="15"/>
  <c r="D2235" i="15"/>
  <c r="D2236" i="15"/>
  <c r="D2237" i="15"/>
  <c r="D2238" i="15"/>
  <c r="D2239" i="15"/>
  <c r="D2240" i="15"/>
  <c r="D2242" i="15"/>
  <c r="D2243" i="15"/>
  <c r="D2245" i="15"/>
  <c r="D2252" i="15"/>
  <c r="D2253" i="15"/>
  <c r="D2254" i="15"/>
  <c r="D2255" i="15"/>
  <c r="D2256" i="15"/>
  <c r="D2257" i="15"/>
  <c r="D2258" i="15"/>
  <c r="D2259" i="15"/>
  <c r="D2260" i="15"/>
  <c r="D2261" i="15"/>
  <c r="D2262" i="15"/>
  <c r="D2263" i="15"/>
  <c r="D2264" i="15"/>
  <c r="D2265" i="15"/>
  <c r="D2266" i="15"/>
  <c r="D2267" i="15"/>
  <c r="D2268" i="15"/>
  <c r="D2269" i="15"/>
  <c r="D2270" i="15"/>
  <c r="D2271" i="15"/>
  <c r="D2272" i="15"/>
  <c r="D2273" i="15"/>
  <c r="D2274" i="15"/>
  <c r="D2275" i="15"/>
  <c r="D2276" i="15"/>
  <c r="D2277" i="15"/>
  <c r="D2278" i="15"/>
  <c r="D2279" i="15"/>
  <c r="D2280" i="15"/>
  <c r="D2281" i="15"/>
  <c r="D2282" i="15"/>
  <c r="D2283" i="15"/>
  <c r="D2284" i="15"/>
  <c r="D2285" i="15"/>
  <c r="D2286" i="15"/>
  <c r="D2287" i="15"/>
  <c r="D2288" i="15"/>
  <c r="D2289" i="15"/>
  <c r="D2290" i="15"/>
  <c r="D2291" i="15"/>
  <c r="D2292" i="15"/>
  <c r="D2293" i="15"/>
  <c r="D2294" i="15"/>
  <c r="D2295" i="15"/>
  <c r="D2296" i="15"/>
  <c r="D2297" i="15"/>
  <c r="D2298" i="15"/>
  <c r="D2299" i="15"/>
  <c r="D2300" i="15"/>
  <c r="D2301" i="15"/>
  <c r="D2302" i="15"/>
  <c r="D2303" i="15"/>
  <c r="D2304" i="15"/>
  <c r="D2305" i="15"/>
  <c r="D2306" i="15"/>
  <c r="D2307" i="15"/>
  <c r="D2308" i="15"/>
  <c r="D2309" i="15"/>
  <c r="D2310" i="15"/>
  <c r="D2311" i="15"/>
  <c r="D2312" i="15"/>
  <c r="D2313" i="15"/>
  <c r="D2314" i="15"/>
  <c r="D2315" i="15"/>
  <c r="D2316" i="15"/>
  <c r="D2317" i="15"/>
  <c r="D2318" i="15"/>
  <c r="D2319" i="15"/>
  <c r="D2320" i="15"/>
  <c r="D2321" i="15"/>
  <c r="D2322" i="15"/>
  <c r="D2323" i="15"/>
  <c r="D2324" i="15"/>
  <c r="D2325" i="15"/>
  <c r="D2326" i="15"/>
  <c r="D2327" i="15"/>
  <c r="D2328" i="15"/>
  <c r="D2329" i="15"/>
  <c r="D2330" i="15"/>
  <c r="D2331" i="15"/>
  <c r="D2332" i="15"/>
  <c r="D2333" i="15"/>
  <c r="D2334" i="15"/>
  <c r="D2335" i="15"/>
  <c r="D2336" i="15"/>
  <c r="D2337" i="15"/>
  <c r="D2338" i="15"/>
  <c r="D2339" i="15"/>
  <c r="D2340" i="15"/>
  <c r="D2341" i="15"/>
  <c r="D2342" i="15"/>
  <c r="D2343" i="15"/>
  <c r="D2344" i="15"/>
  <c r="D2345" i="15"/>
  <c r="D2346" i="15"/>
  <c r="D2347" i="15"/>
  <c r="D2348" i="15"/>
  <c r="D2349" i="15"/>
  <c r="D2350" i="15"/>
  <c r="D2351" i="15"/>
  <c r="D2352" i="15"/>
  <c r="D2353" i="15"/>
  <c r="D2354" i="15"/>
  <c r="D2355" i="15"/>
  <c r="D2356" i="15"/>
  <c r="D2357" i="15"/>
  <c r="D2358" i="15"/>
  <c r="D2359" i="15"/>
  <c r="D2360" i="15"/>
  <c r="D2361" i="15"/>
  <c r="D2362" i="15"/>
  <c r="D2363" i="15"/>
  <c r="D2364" i="15"/>
  <c r="D2365" i="15"/>
  <c r="D2366" i="15"/>
  <c r="D2367" i="15"/>
  <c r="D2368" i="15"/>
  <c r="D2369" i="15"/>
  <c r="D2370" i="15"/>
  <c r="D2371" i="15"/>
  <c r="D2372" i="15"/>
  <c r="D2373" i="15"/>
  <c r="D2374" i="15"/>
  <c r="D2375" i="15"/>
  <c r="D2376" i="15"/>
  <c r="D2377" i="15"/>
  <c r="D2378" i="15"/>
  <c r="D2379" i="15"/>
  <c r="D2380" i="15"/>
  <c r="D2381" i="15"/>
  <c r="D2382" i="15"/>
  <c r="D2383" i="15"/>
  <c r="D2384" i="15"/>
  <c r="D2385" i="15"/>
  <c r="D2386" i="15"/>
  <c r="D2387" i="15"/>
  <c r="D2388" i="15"/>
  <c r="D2389" i="15"/>
  <c r="D2390" i="15"/>
  <c r="D2391" i="15"/>
  <c r="D2392" i="15"/>
  <c r="D2393" i="15"/>
  <c r="D2394" i="15"/>
  <c r="D2395" i="15"/>
  <c r="D2396" i="15"/>
  <c r="D2397" i="15"/>
  <c r="D2398" i="15"/>
  <c r="D2399" i="15"/>
  <c r="D2400" i="15"/>
  <c r="D2401" i="15"/>
  <c r="D2402" i="15"/>
  <c r="D2403" i="15"/>
  <c r="D2404" i="15"/>
  <c r="D2405" i="15"/>
  <c r="D2406" i="15"/>
  <c r="D2407" i="15"/>
  <c r="D2408" i="15"/>
  <c r="D2409" i="15"/>
  <c r="D2410" i="15"/>
  <c r="D2411" i="15"/>
  <c r="D2412" i="15"/>
  <c r="D2413" i="15"/>
  <c r="D2414" i="15"/>
  <c r="D2415" i="15"/>
  <c r="D2416" i="15"/>
  <c r="D2417" i="15"/>
  <c r="D2418" i="15"/>
  <c r="D2419" i="15"/>
  <c r="D2420" i="15"/>
  <c r="D2421" i="15"/>
  <c r="D2422" i="15"/>
  <c r="D2423" i="15"/>
  <c r="D2424" i="15"/>
  <c r="D2425" i="15"/>
  <c r="D2426" i="15"/>
  <c r="D2427" i="15"/>
  <c r="D2428" i="15"/>
  <c r="D2429" i="15"/>
  <c r="D2430" i="15"/>
  <c r="D2431" i="15"/>
  <c r="D2432" i="15"/>
  <c r="D2433" i="15"/>
  <c r="D2434" i="15"/>
  <c r="D2435" i="15"/>
  <c r="D2436" i="15"/>
  <c r="D2437" i="15"/>
  <c r="D2438" i="15"/>
  <c r="D2439" i="15"/>
  <c r="D2440" i="15"/>
  <c r="D2441" i="15"/>
  <c r="D2442" i="15"/>
  <c r="D2443" i="15"/>
  <c r="D2444" i="15"/>
  <c r="D2445" i="15"/>
  <c r="D2446" i="15"/>
  <c r="D2447" i="15"/>
  <c r="D2448" i="15"/>
  <c r="D2449" i="15"/>
  <c r="D2450" i="15"/>
  <c r="D2451" i="15"/>
  <c r="D2452" i="15"/>
  <c r="D2453" i="15"/>
  <c r="D2454" i="15"/>
  <c r="D2455" i="15"/>
  <c r="D2456" i="15"/>
  <c r="D2457" i="15"/>
  <c r="D2458" i="15"/>
  <c r="D2459" i="15"/>
  <c r="D2460" i="15"/>
  <c r="D2461" i="15"/>
  <c r="D2462" i="15"/>
  <c r="D2463" i="15"/>
  <c r="D2464" i="15"/>
  <c r="D2465" i="15"/>
  <c r="D2466" i="15"/>
  <c r="D2467" i="15"/>
  <c r="D2468" i="15"/>
  <c r="D2469" i="15"/>
  <c r="D2470" i="15"/>
  <c r="D2471" i="15"/>
  <c r="D2472" i="15"/>
  <c r="D2473" i="15"/>
  <c r="D2474" i="15"/>
  <c r="D2475" i="15"/>
  <c r="D2476" i="15"/>
  <c r="D2477" i="15"/>
  <c r="D2478" i="15"/>
  <c r="D2479" i="15"/>
  <c r="D2480" i="15"/>
  <c r="D2481" i="15"/>
  <c r="D2482" i="15"/>
  <c r="D2483" i="15"/>
  <c r="D2484" i="15"/>
  <c r="D2485" i="15"/>
  <c r="D2486" i="15"/>
  <c r="D2487" i="15"/>
  <c r="D2488" i="15"/>
  <c r="D2489" i="15"/>
  <c r="D2490" i="15"/>
  <c r="D2491" i="15"/>
  <c r="D2492" i="15"/>
  <c r="D2493" i="15"/>
  <c r="D2494" i="15"/>
  <c r="D2495" i="15"/>
  <c r="D2496" i="15"/>
  <c r="D2497" i="15"/>
  <c r="D2498" i="15"/>
  <c r="D2499" i="15"/>
  <c r="D2500" i="15"/>
  <c r="D2501" i="15"/>
  <c r="D2502" i="15"/>
  <c r="D2503" i="15"/>
  <c r="D2504" i="15"/>
  <c r="D2505" i="15"/>
  <c r="D2506" i="15"/>
  <c r="D2507" i="15"/>
  <c r="D2508" i="15"/>
  <c r="D2509" i="15"/>
  <c r="D2510" i="15"/>
  <c r="D2511" i="15"/>
  <c r="D2512" i="15"/>
  <c r="D2513" i="15"/>
  <c r="D2514" i="15"/>
  <c r="D2515" i="15"/>
  <c r="D2516" i="15"/>
  <c r="D2517" i="15"/>
  <c r="D2518" i="15"/>
  <c r="D2519" i="15"/>
  <c r="D2520" i="15"/>
  <c r="D2521" i="15"/>
  <c r="D2522" i="15"/>
  <c r="D2523" i="15"/>
  <c r="D2524" i="15"/>
  <c r="D2525" i="15"/>
  <c r="D2526" i="15"/>
  <c r="D2527" i="15"/>
  <c r="D2528" i="15"/>
  <c r="D2529" i="15"/>
  <c r="D2530" i="15"/>
  <c r="D2531" i="15"/>
  <c r="D2532" i="15"/>
  <c r="D2533" i="15"/>
  <c r="D2534" i="15"/>
  <c r="D2535" i="15"/>
  <c r="D2536" i="15"/>
  <c r="D2537" i="15"/>
  <c r="D2538" i="15"/>
  <c r="D2539" i="15"/>
  <c r="D2540" i="15"/>
  <c r="D2541" i="15"/>
  <c r="D2542" i="15"/>
  <c r="D2543" i="15"/>
  <c r="D2544" i="15"/>
  <c r="D2545" i="15"/>
  <c r="D2546" i="15"/>
  <c r="D2547" i="15"/>
  <c r="D2548" i="15"/>
  <c r="D2549" i="15"/>
  <c r="D2550" i="15"/>
  <c r="D2551" i="15"/>
  <c r="D2552" i="15"/>
  <c r="D2553" i="15"/>
  <c r="D2554" i="15"/>
  <c r="D2555" i="15"/>
  <c r="D2556" i="15"/>
  <c r="D2557" i="15"/>
  <c r="D2558" i="15"/>
  <c r="D2559" i="15"/>
  <c r="D2560" i="15"/>
  <c r="D2561" i="15"/>
  <c r="D2562" i="15"/>
  <c r="D2563" i="15"/>
  <c r="D2564" i="15"/>
  <c r="D2565" i="15"/>
  <c r="D2566" i="15"/>
  <c r="D2567" i="15"/>
  <c r="D2568" i="15"/>
  <c r="D2569" i="15"/>
  <c r="D2570" i="15"/>
  <c r="D2571" i="15"/>
  <c r="D2572" i="15"/>
  <c r="D2573" i="15"/>
  <c r="D2574" i="15"/>
  <c r="D2575" i="15"/>
  <c r="D2576" i="15"/>
  <c r="D2577" i="15"/>
  <c r="D2578" i="15"/>
  <c r="D2579" i="15"/>
  <c r="D2580" i="15"/>
  <c r="D2581" i="15"/>
  <c r="D2582" i="15"/>
  <c r="D2583" i="15"/>
  <c r="D2584" i="15"/>
  <c r="D2585" i="15"/>
  <c r="D2586" i="15"/>
  <c r="D2587" i="15"/>
  <c r="D2588" i="15"/>
  <c r="D2589" i="15"/>
  <c r="D2590" i="15"/>
  <c r="D2591" i="15"/>
  <c r="D2592" i="15"/>
  <c r="D2593" i="15"/>
  <c r="D2594" i="15"/>
  <c r="D2595" i="15"/>
  <c r="D2596" i="15"/>
  <c r="D2597" i="15"/>
  <c r="D2598" i="15"/>
  <c r="D2599" i="15"/>
  <c r="D2600" i="15"/>
  <c r="D2601" i="15"/>
  <c r="D2602" i="15"/>
  <c r="D2603" i="15"/>
  <c r="D2604" i="15"/>
  <c r="D2605" i="15"/>
  <c r="D2606" i="15"/>
  <c r="D2607" i="15"/>
  <c r="D2608" i="15"/>
  <c r="D2609" i="15"/>
  <c r="D2610" i="15"/>
  <c r="D2611" i="15"/>
  <c r="D2612" i="15"/>
  <c r="D2613" i="15"/>
  <c r="D2614" i="15"/>
  <c r="D2615" i="15"/>
  <c r="D2616" i="15"/>
  <c r="D2617" i="15"/>
  <c r="D2618" i="15"/>
  <c r="D2619" i="15"/>
  <c r="D2620" i="15"/>
  <c r="D2621" i="15"/>
  <c r="D2622" i="15"/>
  <c r="D2623" i="15"/>
  <c r="D2624" i="15"/>
  <c r="D2625" i="15"/>
  <c r="D2626" i="15"/>
  <c r="D2627" i="15"/>
  <c r="D2628" i="15"/>
  <c r="D2629" i="15"/>
  <c r="D2630" i="15"/>
  <c r="D2631" i="15"/>
  <c r="D2632" i="15"/>
  <c r="D2633" i="15"/>
  <c r="D2634" i="15"/>
  <c r="D2635" i="15"/>
  <c r="D2636" i="15"/>
  <c r="D2637" i="15"/>
  <c r="D2638" i="15"/>
  <c r="D2639" i="15"/>
  <c r="D2640" i="15"/>
  <c r="D2641" i="15"/>
  <c r="D2642" i="15"/>
  <c r="D2643" i="15"/>
  <c r="D2644" i="15"/>
  <c r="D2645" i="15"/>
  <c r="D2646" i="15"/>
  <c r="D2647" i="15"/>
  <c r="D2648" i="15"/>
  <c r="D2649" i="15"/>
  <c r="D2650" i="15"/>
  <c r="D2651" i="15"/>
  <c r="D2652" i="15"/>
  <c r="D2653" i="15"/>
  <c r="D2654" i="15"/>
  <c r="D2655" i="15"/>
  <c r="D2656" i="15"/>
  <c r="D2657" i="15"/>
  <c r="D2658" i="15"/>
  <c r="D2659" i="15"/>
  <c r="D2660" i="15"/>
  <c r="D2661" i="15"/>
  <c r="D2662" i="15"/>
  <c r="D2663" i="15"/>
  <c r="D2664" i="15"/>
  <c r="D2665" i="15"/>
  <c r="D2666" i="15"/>
  <c r="D2667" i="15"/>
  <c r="D2668" i="15"/>
  <c r="D2669" i="15"/>
  <c r="D2670" i="15"/>
  <c r="D2671" i="15"/>
  <c r="D2672" i="15"/>
  <c r="D2673" i="15"/>
  <c r="D2674" i="15"/>
  <c r="D2675" i="15"/>
  <c r="D2676" i="15"/>
  <c r="D2677" i="15"/>
  <c r="D2678" i="15"/>
  <c r="D2679" i="15"/>
  <c r="D2680" i="15"/>
  <c r="D2681" i="15"/>
  <c r="D2682" i="15"/>
  <c r="D2683" i="15"/>
  <c r="D2684" i="15"/>
  <c r="D2685" i="15"/>
  <c r="D2686" i="15"/>
  <c r="D2687" i="15"/>
  <c r="D2688" i="15"/>
  <c r="D2689" i="15"/>
  <c r="D2690" i="15"/>
  <c r="D2691" i="15"/>
  <c r="D2692" i="15"/>
  <c r="D2693" i="15"/>
  <c r="D2694" i="15"/>
  <c r="D2695" i="15"/>
  <c r="D2696" i="15"/>
  <c r="D2697" i="15"/>
  <c r="D2698" i="15"/>
  <c r="D2699" i="15"/>
  <c r="D2700" i="15"/>
  <c r="D2701" i="15"/>
  <c r="D2702" i="15"/>
  <c r="D2703" i="15"/>
  <c r="D2704" i="15"/>
  <c r="D2705" i="15"/>
  <c r="D2706" i="15"/>
  <c r="D2707" i="15"/>
  <c r="D2708" i="15"/>
  <c r="D2709" i="15"/>
  <c r="D2710" i="15"/>
  <c r="D2711" i="15"/>
  <c r="D2712" i="15"/>
  <c r="D2713" i="15"/>
  <c r="D2714" i="15"/>
  <c r="D2715" i="15"/>
  <c r="D2716" i="15"/>
  <c r="D2717" i="15"/>
  <c r="D2718" i="15"/>
  <c r="D2719" i="15"/>
  <c r="D2720" i="15"/>
  <c r="D2721" i="15"/>
  <c r="D2722" i="15"/>
  <c r="D2723" i="15"/>
  <c r="D2724" i="15"/>
  <c r="D2725" i="15"/>
  <c r="D2726" i="15"/>
  <c r="D2727" i="15"/>
  <c r="D2728" i="15"/>
  <c r="D2729" i="15"/>
  <c r="D2730" i="15"/>
  <c r="D2731" i="15"/>
  <c r="D2732" i="15"/>
  <c r="D2733" i="15"/>
  <c r="D2734" i="15"/>
  <c r="D2735" i="15"/>
  <c r="D2736" i="15"/>
  <c r="D2737" i="15"/>
  <c r="D2738" i="15"/>
  <c r="D2739" i="15"/>
  <c r="D2740" i="15"/>
  <c r="D2741" i="15"/>
  <c r="D2742" i="15"/>
  <c r="D2743" i="15"/>
  <c r="D2744" i="15"/>
  <c r="D2745" i="15"/>
  <c r="D2746" i="15"/>
  <c r="D2747" i="15"/>
  <c r="D2748" i="15"/>
  <c r="D2749" i="15"/>
  <c r="D2750" i="15"/>
  <c r="D2751" i="15"/>
  <c r="D2752" i="15"/>
  <c r="D2753" i="15"/>
  <c r="D2754" i="15"/>
  <c r="D2755" i="15"/>
  <c r="D2756" i="15"/>
  <c r="D2757" i="15"/>
  <c r="D2758" i="15"/>
  <c r="D2759" i="15"/>
  <c r="D2760" i="15"/>
  <c r="D2761" i="15"/>
  <c r="D2762" i="15"/>
  <c r="D2763" i="15"/>
  <c r="D2764" i="15"/>
  <c r="D2765" i="15"/>
  <c r="D2766" i="15"/>
  <c r="D2767" i="15"/>
  <c r="D2768" i="15"/>
  <c r="D2769" i="15"/>
  <c r="D2770" i="15"/>
  <c r="D2771" i="15"/>
  <c r="D2772" i="15"/>
  <c r="D2773" i="15"/>
  <c r="D2774" i="15"/>
  <c r="D2775" i="15"/>
  <c r="D2776" i="15"/>
  <c r="D2777" i="15"/>
  <c r="D2778" i="15"/>
  <c r="D2779" i="15"/>
  <c r="D2780" i="15"/>
  <c r="D2781" i="15"/>
  <c r="D2782" i="15"/>
  <c r="D2783" i="15"/>
  <c r="D2784" i="15"/>
  <c r="D2785" i="15"/>
  <c r="D2786" i="15"/>
  <c r="D2787" i="15"/>
  <c r="D2788" i="15"/>
  <c r="D2789" i="15"/>
  <c r="D2790" i="15"/>
  <c r="D2791" i="15"/>
  <c r="D2792" i="15"/>
  <c r="D2793" i="15"/>
  <c r="D2794" i="15"/>
  <c r="D2795" i="15"/>
  <c r="D2796" i="15"/>
  <c r="D2797" i="15"/>
  <c r="D2798" i="15"/>
  <c r="D2799" i="15"/>
  <c r="D2800" i="15"/>
  <c r="D2801" i="15"/>
  <c r="D2802" i="15"/>
  <c r="D2803" i="15"/>
  <c r="D2804" i="15"/>
  <c r="D2805" i="15"/>
  <c r="D2806" i="15"/>
  <c r="D2807" i="15"/>
  <c r="D2808" i="15"/>
  <c r="D2809" i="15"/>
  <c r="D2810" i="15"/>
  <c r="D2811" i="15"/>
  <c r="D2812" i="15"/>
  <c r="D2813" i="15"/>
  <c r="D2814" i="15"/>
  <c r="D2815" i="15"/>
  <c r="D2816" i="15"/>
  <c r="D2817" i="15"/>
  <c r="D2818" i="15"/>
  <c r="D2819" i="15"/>
  <c r="D2820" i="15"/>
  <c r="D2821" i="15"/>
  <c r="D2822" i="15"/>
  <c r="D2823" i="15"/>
  <c r="D2824" i="15"/>
  <c r="D2825" i="15"/>
  <c r="D2826" i="15"/>
  <c r="D2827" i="15"/>
  <c r="D2828" i="15"/>
  <c r="D2829" i="15"/>
  <c r="D2830" i="15"/>
  <c r="D2831" i="15"/>
  <c r="D2832" i="15"/>
  <c r="D2833" i="15"/>
  <c r="D2834" i="15"/>
  <c r="D2835" i="15"/>
  <c r="D2836" i="15"/>
  <c r="D2837" i="15"/>
  <c r="D2838" i="15"/>
  <c r="D2839" i="15"/>
  <c r="D2840" i="15"/>
  <c r="D2841" i="15"/>
  <c r="D2842" i="15"/>
  <c r="D2843" i="15"/>
  <c r="D2844" i="15"/>
  <c r="D2845" i="15"/>
  <c r="D2846" i="15"/>
  <c r="D2847" i="15"/>
  <c r="D2848" i="15"/>
  <c r="D2849" i="15"/>
  <c r="D2850" i="15"/>
  <c r="D2851" i="15"/>
  <c r="D2852" i="15"/>
  <c r="D2853" i="15"/>
  <c r="D2854" i="15"/>
  <c r="D2855" i="15"/>
  <c r="D2856" i="15"/>
  <c r="D2857" i="15"/>
  <c r="D2858" i="15"/>
  <c r="D2859" i="15"/>
  <c r="D2860" i="15"/>
  <c r="D2861" i="15"/>
  <c r="D2862" i="15"/>
  <c r="D2863" i="15"/>
  <c r="D2864" i="15"/>
  <c r="D2865" i="15"/>
  <c r="D2866" i="15"/>
  <c r="D2867" i="15"/>
  <c r="D2868" i="15"/>
  <c r="D2869" i="15"/>
  <c r="D2870" i="15"/>
  <c r="D2871" i="15"/>
  <c r="D2872" i="15"/>
  <c r="D2873" i="15"/>
  <c r="D2874" i="15"/>
  <c r="D2875" i="15"/>
  <c r="D2876" i="15"/>
  <c r="D2877" i="15"/>
  <c r="D2878" i="15"/>
  <c r="D2879" i="15"/>
  <c r="D2880" i="15"/>
  <c r="D2881" i="15"/>
  <c r="D2882" i="15"/>
  <c r="D2883" i="15"/>
  <c r="D2884" i="15"/>
  <c r="D2885" i="15"/>
  <c r="D2886" i="15"/>
  <c r="D2887" i="15"/>
  <c r="D2888" i="15"/>
  <c r="D2889" i="15"/>
  <c r="D2890" i="15"/>
  <c r="D2891" i="15"/>
  <c r="D2892" i="15"/>
  <c r="D2893" i="15"/>
  <c r="D2894" i="15"/>
  <c r="D2895" i="15"/>
  <c r="D2896" i="15"/>
  <c r="D2897" i="15"/>
  <c r="D2898" i="15"/>
  <c r="D2899" i="15"/>
  <c r="D2900" i="15"/>
  <c r="D2901" i="15"/>
  <c r="D2902" i="15"/>
  <c r="D2903" i="15"/>
  <c r="D2904" i="15"/>
  <c r="D2905" i="15"/>
  <c r="D2906" i="15"/>
  <c r="D2907" i="15"/>
  <c r="D2908" i="15"/>
  <c r="D2909" i="15"/>
  <c r="D2910" i="15"/>
  <c r="D2911" i="15"/>
  <c r="D2912" i="15"/>
  <c r="D2913" i="15"/>
  <c r="D2914" i="15"/>
  <c r="D2915" i="15"/>
  <c r="D2916" i="15"/>
  <c r="D2917" i="15"/>
  <c r="D2918" i="15"/>
  <c r="D2919" i="15"/>
  <c r="D2920" i="15"/>
  <c r="D2921" i="15"/>
  <c r="D2922" i="15"/>
  <c r="D2923" i="15"/>
  <c r="D2924" i="15"/>
  <c r="D2925" i="15"/>
  <c r="D2926" i="15"/>
  <c r="D2927" i="15"/>
  <c r="D2928" i="15"/>
  <c r="D2929" i="15"/>
  <c r="D2930" i="15"/>
  <c r="D2931" i="15"/>
  <c r="D2932" i="15"/>
  <c r="D2933" i="15"/>
  <c r="D2934" i="15"/>
  <c r="D2935" i="15"/>
  <c r="D2936" i="15"/>
  <c r="D2937" i="15"/>
  <c r="D2938" i="15"/>
  <c r="D2939" i="15"/>
  <c r="D2940" i="15"/>
  <c r="D2941" i="15"/>
  <c r="D2942" i="15"/>
  <c r="D2943" i="15"/>
  <c r="D2944" i="15"/>
  <c r="D2945" i="15"/>
  <c r="D2946" i="15"/>
  <c r="D2947" i="15"/>
  <c r="D2948" i="15"/>
  <c r="D2949" i="15"/>
  <c r="D2950" i="15"/>
  <c r="D2951" i="15"/>
  <c r="D2952" i="15"/>
  <c r="D2953" i="15"/>
  <c r="D2954" i="15"/>
  <c r="D2955" i="15"/>
  <c r="D2956" i="15"/>
  <c r="D2957" i="15"/>
  <c r="D2958" i="15"/>
  <c r="D2959" i="15"/>
  <c r="D2960" i="15"/>
  <c r="D2961" i="15"/>
  <c r="D2962" i="15"/>
  <c r="D2963" i="15"/>
  <c r="D2964" i="15"/>
  <c r="D2965" i="15"/>
  <c r="D2966" i="15"/>
  <c r="D2967" i="15"/>
  <c r="D2968" i="15"/>
  <c r="D2969" i="15"/>
  <c r="D2970" i="15"/>
  <c r="D2971" i="15"/>
  <c r="D2972" i="15"/>
  <c r="D2973" i="15"/>
  <c r="D2974" i="15"/>
  <c r="D2975" i="15"/>
  <c r="D2976" i="15"/>
  <c r="D2977" i="15"/>
  <c r="D2978" i="15"/>
  <c r="D2979" i="15"/>
  <c r="D2980" i="15"/>
  <c r="D2981" i="15"/>
  <c r="D2982" i="15"/>
  <c r="D2983" i="15"/>
  <c r="D2984" i="15"/>
  <c r="D2985" i="15"/>
  <c r="D2986" i="15"/>
  <c r="D2987" i="15"/>
  <c r="D2988" i="15"/>
  <c r="D2989" i="15"/>
  <c r="D2990" i="15"/>
  <c r="D2991" i="15"/>
  <c r="D2992" i="15"/>
  <c r="D2993" i="15"/>
  <c r="D2994" i="15"/>
  <c r="D2995" i="15"/>
  <c r="D2996" i="15"/>
  <c r="D2997" i="15"/>
  <c r="D2998" i="15"/>
  <c r="D2999" i="15"/>
  <c r="D3000" i="15"/>
  <c r="D3001" i="15"/>
  <c r="D3002" i="15"/>
  <c r="D3003" i="15"/>
  <c r="D3004" i="15"/>
  <c r="D3005" i="15"/>
  <c r="D3006" i="15"/>
  <c r="D3007" i="15"/>
  <c r="D3008" i="15"/>
  <c r="D3009" i="15"/>
  <c r="D3010" i="15"/>
  <c r="D3011" i="15"/>
  <c r="D3012" i="15"/>
  <c r="D3013" i="15"/>
  <c r="D3014" i="15"/>
  <c r="D3015" i="15"/>
  <c r="D3016" i="15"/>
  <c r="D3017" i="15"/>
  <c r="D3018" i="15"/>
  <c r="D3019" i="15"/>
  <c r="D3020" i="15"/>
  <c r="D3021" i="15"/>
  <c r="D3022" i="15"/>
  <c r="D3023" i="15"/>
  <c r="D3024" i="15"/>
  <c r="D3025" i="15"/>
  <c r="D3026" i="15"/>
  <c r="D3027" i="15"/>
  <c r="D3028" i="15"/>
  <c r="D3029" i="15"/>
  <c r="D3030" i="15"/>
  <c r="D3031" i="15"/>
  <c r="D3032" i="15"/>
  <c r="D3033" i="15"/>
  <c r="D3034" i="15"/>
  <c r="D3035" i="15"/>
  <c r="D3036" i="15"/>
  <c r="D3037" i="15"/>
  <c r="D3038" i="15"/>
  <c r="D3039" i="15"/>
  <c r="D3040" i="15"/>
  <c r="D3041" i="15"/>
  <c r="D3042" i="15"/>
  <c r="D3043" i="15"/>
  <c r="D3044" i="15"/>
  <c r="D3045" i="15"/>
  <c r="D3046" i="15"/>
  <c r="D3047" i="15"/>
  <c r="D3048" i="15"/>
  <c r="D3049" i="15"/>
  <c r="D3050" i="15"/>
  <c r="D3051" i="15"/>
  <c r="D3052" i="15"/>
  <c r="D3053" i="15"/>
  <c r="D3054" i="15"/>
  <c r="D3055" i="15"/>
  <c r="D3056" i="15"/>
  <c r="D3057" i="15"/>
  <c r="D3058" i="15"/>
  <c r="D3059" i="15"/>
  <c r="D3060" i="15"/>
  <c r="D3061" i="15"/>
  <c r="D3062" i="15"/>
  <c r="D3063" i="15"/>
  <c r="D3064" i="15"/>
  <c r="D3065" i="15"/>
  <c r="D3066" i="15"/>
  <c r="D3067" i="15"/>
  <c r="D3068" i="15"/>
  <c r="D3069" i="15"/>
  <c r="D3070" i="15"/>
  <c r="D3071" i="15"/>
  <c r="D3072" i="15"/>
  <c r="D3073" i="15"/>
  <c r="D3074" i="15"/>
  <c r="D3075" i="15"/>
  <c r="D3076" i="15"/>
  <c r="D3077" i="15"/>
  <c r="D3078" i="15"/>
  <c r="D3079" i="15"/>
  <c r="D3080" i="15"/>
  <c r="D3081" i="15"/>
  <c r="D3082" i="15"/>
  <c r="D3083" i="15"/>
  <c r="D3084" i="15"/>
  <c r="D3085" i="15"/>
  <c r="D3086" i="15"/>
  <c r="D3087" i="15"/>
  <c r="D3088" i="15"/>
  <c r="D3089" i="15"/>
  <c r="D3090" i="15"/>
  <c r="D3091" i="15"/>
  <c r="D3092" i="15"/>
  <c r="D3093" i="15"/>
  <c r="D3094" i="15"/>
  <c r="D3095" i="15"/>
  <c r="D3096" i="15"/>
  <c r="D3097" i="15"/>
  <c r="D3098" i="15"/>
  <c r="D3099" i="15"/>
  <c r="D3100" i="15"/>
  <c r="D3101" i="15"/>
  <c r="D3102" i="15"/>
  <c r="D3103" i="15"/>
  <c r="D3104" i="15"/>
  <c r="D3105" i="15"/>
  <c r="D3106" i="15"/>
  <c r="D3107" i="15"/>
  <c r="D3108" i="15"/>
  <c r="D3109" i="15"/>
  <c r="D3110" i="15"/>
  <c r="D3111" i="15"/>
  <c r="D3112" i="15"/>
  <c r="D3113" i="15"/>
  <c r="D3114" i="15"/>
  <c r="D3115" i="15"/>
  <c r="D3116" i="15"/>
  <c r="D3117" i="15"/>
  <c r="D3118" i="15"/>
  <c r="D3119" i="15"/>
  <c r="D3120" i="15"/>
  <c r="D3121" i="15"/>
  <c r="D3122" i="15"/>
  <c r="D3123" i="15"/>
  <c r="D3124" i="15"/>
  <c r="D3125" i="15"/>
  <c r="D3126" i="15"/>
  <c r="D3127" i="15"/>
  <c r="D3128" i="15"/>
  <c r="D3129" i="15"/>
  <c r="D3130" i="15"/>
  <c r="D3131" i="15"/>
  <c r="D3132" i="15"/>
  <c r="D3133" i="15"/>
  <c r="D3134" i="15"/>
  <c r="D3135" i="15"/>
  <c r="D3136" i="15"/>
  <c r="D3137" i="15"/>
  <c r="D3138" i="15"/>
  <c r="D3139" i="15"/>
  <c r="D3140" i="15"/>
  <c r="D3141" i="15"/>
  <c r="D3142" i="15"/>
  <c r="D3143" i="15"/>
  <c r="D3144" i="15"/>
  <c r="D3145" i="15"/>
  <c r="D3146" i="15"/>
  <c r="D3147" i="15"/>
  <c r="D3148" i="15"/>
  <c r="D3149" i="15"/>
  <c r="D3150" i="15"/>
  <c r="D3151" i="15"/>
  <c r="D3152" i="15"/>
  <c r="D3153" i="15"/>
  <c r="D3154" i="15"/>
  <c r="D3155" i="15"/>
  <c r="D3156" i="15"/>
  <c r="D3157" i="15"/>
  <c r="D3158" i="15"/>
  <c r="D3159" i="15"/>
  <c r="D3160" i="15"/>
  <c r="D3161" i="15"/>
  <c r="D3162" i="15"/>
  <c r="D3163" i="15"/>
  <c r="D3164" i="15"/>
  <c r="D3165" i="15"/>
  <c r="D3166" i="15"/>
  <c r="D3167" i="15"/>
  <c r="D3168" i="15"/>
  <c r="D3169" i="15"/>
  <c r="D3170" i="15"/>
  <c r="D3171" i="15"/>
  <c r="D3172" i="15"/>
  <c r="D3173" i="15"/>
  <c r="D3174" i="15"/>
  <c r="D3175" i="15"/>
  <c r="D3176" i="15"/>
  <c r="D3177" i="15"/>
  <c r="D3178" i="15"/>
  <c r="D3179" i="15"/>
  <c r="D3180" i="15"/>
  <c r="D3181" i="15"/>
  <c r="D3182" i="15"/>
  <c r="D3183" i="15"/>
  <c r="D3184" i="15"/>
  <c r="D3185" i="15"/>
  <c r="D3186" i="15"/>
  <c r="D3187" i="15"/>
  <c r="D3188" i="15"/>
  <c r="D3189" i="15"/>
  <c r="D3190" i="15"/>
  <c r="D3191" i="15"/>
  <c r="D3192" i="15"/>
  <c r="D3193" i="15"/>
  <c r="D3194" i="15"/>
  <c r="D3195" i="15"/>
  <c r="D3196" i="15"/>
  <c r="D3197" i="15"/>
  <c r="D3198" i="15"/>
  <c r="D3199" i="15"/>
  <c r="D3200" i="15"/>
  <c r="D3201" i="15"/>
  <c r="D3202" i="15"/>
  <c r="D3203" i="15"/>
  <c r="D3204" i="15"/>
  <c r="D3205" i="15"/>
  <c r="D3206" i="15"/>
  <c r="D3207" i="15"/>
  <c r="D3208" i="15"/>
  <c r="D3209" i="15"/>
  <c r="D3210" i="15"/>
  <c r="D3211" i="15"/>
  <c r="D3212" i="15"/>
  <c r="D3213" i="15"/>
  <c r="D3214" i="15"/>
  <c r="D3215" i="15"/>
  <c r="D3216" i="15"/>
  <c r="D3217" i="15"/>
  <c r="D3218" i="15"/>
  <c r="D3219" i="15"/>
  <c r="D3220" i="15"/>
  <c r="D3221" i="15"/>
  <c r="D3222" i="15"/>
  <c r="D3223" i="15"/>
  <c r="D3224" i="15"/>
  <c r="D3225" i="15"/>
  <c r="D3226" i="15"/>
  <c r="D3227" i="15"/>
  <c r="D3228" i="15"/>
  <c r="D3229" i="15"/>
  <c r="D3230" i="15"/>
  <c r="D3231" i="15"/>
  <c r="D3232" i="15"/>
  <c r="D3233" i="15"/>
  <c r="D3234" i="15"/>
  <c r="D3235" i="15"/>
  <c r="D3236" i="15"/>
  <c r="D3237" i="15"/>
  <c r="D3238" i="15"/>
  <c r="D3239" i="15"/>
  <c r="D3240" i="15"/>
  <c r="D3241" i="15"/>
  <c r="D3242" i="15"/>
  <c r="D3243" i="15"/>
  <c r="D3244" i="15"/>
  <c r="D3245" i="15"/>
  <c r="D3246" i="15"/>
  <c r="D3247" i="15"/>
  <c r="D3248" i="15"/>
  <c r="D3249" i="15"/>
  <c r="D3250" i="15"/>
  <c r="D3251" i="15"/>
  <c r="D3252" i="15"/>
  <c r="D3253" i="15"/>
  <c r="D3254" i="15"/>
  <c r="D3255" i="15"/>
  <c r="D3256" i="15"/>
  <c r="D3257" i="15"/>
  <c r="D3258" i="15"/>
  <c r="D3259" i="15"/>
  <c r="D3260" i="15"/>
  <c r="D3261" i="15"/>
  <c r="D3262" i="15"/>
  <c r="D3263" i="15"/>
  <c r="D3264" i="15"/>
  <c r="D3265" i="15"/>
  <c r="D3266" i="15"/>
  <c r="D3267" i="15"/>
  <c r="D3268" i="15"/>
  <c r="D3269" i="15"/>
  <c r="D3270" i="15"/>
  <c r="D3271" i="15"/>
  <c r="D3272" i="15"/>
  <c r="D3273" i="15"/>
  <c r="D3274" i="15"/>
  <c r="D3275" i="15"/>
  <c r="D3276" i="15"/>
  <c r="D3277" i="15"/>
  <c r="D3278" i="15"/>
  <c r="D3279" i="15"/>
  <c r="D3280" i="15"/>
  <c r="D3281" i="15"/>
  <c r="D3282" i="15"/>
  <c r="D3283" i="15"/>
  <c r="D3284" i="15"/>
  <c r="D3285" i="15"/>
  <c r="D3286" i="15"/>
  <c r="D3287" i="15"/>
  <c r="D3288" i="15"/>
  <c r="D3289" i="15"/>
  <c r="D3290" i="15"/>
  <c r="D3291" i="15"/>
  <c r="D3292" i="15"/>
  <c r="D3293" i="15"/>
  <c r="D3294" i="15"/>
  <c r="D3295" i="15"/>
  <c r="D3296" i="15"/>
  <c r="D3297" i="15"/>
  <c r="D3298" i="15"/>
  <c r="D3299" i="15"/>
  <c r="D3300" i="15"/>
  <c r="D3301" i="15"/>
  <c r="D3302" i="15"/>
  <c r="D3303" i="15"/>
  <c r="D3304" i="15"/>
  <c r="D3305" i="15"/>
  <c r="D3306" i="15"/>
  <c r="D3307" i="15"/>
  <c r="D3308" i="15"/>
  <c r="D3309" i="15"/>
  <c r="D3310" i="15"/>
  <c r="D3311" i="15"/>
  <c r="D3312" i="15"/>
  <c r="D3313" i="15"/>
  <c r="D3314" i="15"/>
  <c r="D3315" i="15"/>
  <c r="D3316" i="15"/>
  <c r="D3317" i="15"/>
  <c r="D3318" i="15"/>
  <c r="D3319" i="15"/>
  <c r="D3320" i="15"/>
  <c r="D3321" i="15"/>
  <c r="D3322" i="15"/>
  <c r="D3323" i="15"/>
  <c r="D3324" i="15"/>
  <c r="D3325" i="15"/>
  <c r="D3326" i="15"/>
  <c r="D3327" i="15"/>
  <c r="D3328" i="15"/>
  <c r="D3329" i="15"/>
  <c r="D3330" i="15"/>
  <c r="D3331" i="15"/>
  <c r="D3332" i="15"/>
  <c r="D3333" i="15"/>
  <c r="D3334" i="15"/>
  <c r="D3335" i="15"/>
  <c r="D3336" i="15"/>
  <c r="D3337" i="15"/>
  <c r="D3338" i="15"/>
  <c r="D3339" i="15"/>
  <c r="D3340" i="15"/>
  <c r="D3341" i="15"/>
  <c r="D3342" i="15"/>
  <c r="D3343" i="15"/>
  <c r="D3344" i="15"/>
  <c r="D3345" i="15"/>
  <c r="D3346" i="15"/>
  <c r="D3347" i="15"/>
  <c r="D3348" i="15"/>
  <c r="D3349" i="15"/>
  <c r="D3350" i="15"/>
  <c r="D3351" i="15"/>
  <c r="D3352" i="15"/>
  <c r="D3353" i="15"/>
  <c r="D3354" i="15"/>
  <c r="D3355" i="15"/>
  <c r="D3356" i="15"/>
  <c r="D3357" i="15"/>
  <c r="D3358" i="15"/>
  <c r="D3359" i="15"/>
  <c r="D3360" i="15"/>
  <c r="D3361" i="15"/>
  <c r="D3362" i="15"/>
  <c r="D3363" i="15"/>
  <c r="D3364" i="15"/>
  <c r="D3365" i="15"/>
  <c r="D3366" i="15"/>
  <c r="D3367" i="15"/>
  <c r="D3368" i="15"/>
  <c r="D3369" i="15"/>
  <c r="D3370" i="15"/>
  <c r="D3371" i="15"/>
  <c r="D3372" i="15"/>
  <c r="D3373" i="15"/>
  <c r="D3374" i="15"/>
  <c r="D3375" i="15"/>
  <c r="D3376" i="15"/>
  <c r="D3377" i="15"/>
  <c r="C60" i="10"/>
  <c r="C38" i="16" s="1"/>
  <c r="V1349" i="13"/>
  <c r="V1350" i="13"/>
  <c r="V1351" i="13"/>
  <c r="V1352" i="13"/>
  <c r="V1353" i="13"/>
  <c r="V1354" i="13"/>
  <c r="V1355" i="13"/>
  <c r="V1356" i="13"/>
  <c r="V1357" i="13"/>
  <c r="V1358" i="13"/>
  <c r="V1359" i="13"/>
  <c r="V1360" i="13"/>
  <c r="V1361" i="13"/>
  <c r="V1362" i="13"/>
  <c r="V1363" i="13"/>
  <c r="V1364" i="13"/>
  <c r="V1365" i="13"/>
  <c r="V1366" i="13"/>
  <c r="V1367" i="13"/>
  <c r="V1368" i="13"/>
  <c r="V1369" i="13"/>
  <c r="V1370" i="13"/>
  <c r="V1371" i="13"/>
  <c r="V1372" i="13"/>
  <c r="V1373" i="13"/>
  <c r="V1374" i="13"/>
  <c r="V1375" i="13"/>
  <c r="V1376" i="13"/>
  <c r="V1377" i="13"/>
  <c r="V1378" i="13"/>
  <c r="V1379" i="13"/>
  <c r="V1380" i="13"/>
  <c r="V1381" i="13"/>
  <c r="V1382" i="13"/>
  <c r="V1383" i="13"/>
  <c r="V1384" i="13"/>
  <c r="V1385" i="13"/>
  <c r="V1386" i="13"/>
  <c r="V1387" i="13"/>
  <c r="V1388" i="13"/>
  <c r="V1389" i="13"/>
  <c r="V1390" i="13"/>
  <c r="V1391" i="13"/>
  <c r="V1392" i="13"/>
  <c r="V1393" i="13"/>
  <c r="V1394" i="13"/>
  <c r="V1395" i="13"/>
  <c r="V1396" i="13"/>
  <c r="V1397" i="13"/>
  <c r="V1398" i="13"/>
  <c r="V1399" i="13"/>
  <c r="V1400" i="13"/>
  <c r="V1401" i="13"/>
  <c r="V1402" i="13"/>
  <c r="V1403" i="13"/>
  <c r="V1404" i="13"/>
  <c r="V1405" i="13"/>
  <c r="V1406" i="13"/>
  <c r="V1407" i="13"/>
  <c r="V1408" i="13"/>
  <c r="V1409" i="13"/>
  <c r="V1410" i="13"/>
  <c r="V1411" i="13"/>
  <c r="V1412" i="13"/>
  <c r="V1413" i="13"/>
  <c r="V1414" i="13"/>
  <c r="V1415" i="13"/>
  <c r="V1416" i="13"/>
  <c r="V1417" i="13"/>
  <c r="V1418" i="13"/>
  <c r="V1419" i="13"/>
  <c r="V1420" i="13"/>
  <c r="V1421" i="13"/>
  <c r="V1422" i="13"/>
  <c r="V1423" i="13"/>
  <c r="V1424" i="13"/>
  <c r="V1425" i="13"/>
  <c r="V1426" i="13"/>
  <c r="V1427" i="13"/>
  <c r="V1428" i="13"/>
  <c r="V1429" i="13"/>
  <c r="V1430" i="13"/>
  <c r="V1431" i="13"/>
  <c r="V1432" i="13"/>
  <c r="V1433" i="13"/>
  <c r="V1434" i="13"/>
  <c r="V1435" i="13"/>
  <c r="V1436" i="13"/>
  <c r="V1437" i="13"/>
  <c r="V1438" i="13"/>
  <c r="V1439" i="13"/>
  <c r="V1440" i="13"/>
  <c r="V1441" i="13"/>
  <c r="V1442" i="13"/>
  <c r="V1443" i="13"/>
  <c r="V1444" i="13"/>
  <c r="V1445" i="13"/>
  <c r="V1446" i="13"/>
  <c r="V1447" i="13"/>
  <c r="V1448" i="13"/>
  <c r="V1449" i="13"/>
  <c r="V1450" i="13"/>
  <c r="V1451" i="13"/>
  <c r="V1452" i="13"/>
  <c r="V1453" i="13"/>
  <c r="V1454" i="13"/>
  <c r="V1455" i="13"/>
  <c r="V1456" i="13"/>
  <c r="V1457" i="13"/>
  <c r="V1458" i="13"/>
  <c r="V1459" i="13"/>
  <c r="V1460" i="13"/>
  <c r="V1461" i="13"/>
  <c r="V1462" i="13"/>
  <c r="V1463" i="13"/>
  <c r="V1464" i="13"/>
  <c r="V1465" i="13"/>
  <c r="V1466" i="13"/>
  <c r="V1467" i="13"/>
  <c r="V1468" i="13"/>
  <c r="V1469" i="13"/>
  <c r="V1470" i="13"/>
  <c r="V1471" i="13"/>
  <c r="V1472" i="13"/>
  <c r="V1473" i="13"/>
  <c r="V1474" i="13"/>
  <c r="V1475" i="13"/>
  <c r="V1476" i="13"/>
  <c r="V1477" i="13"/>
  <c r="V1478" i="13"/>
  <c r="V1479" i="13"/>
  <c r="V1480" i="13"/>
  <c r="V1481" i="13"/>
  <c r="V1482" i="13"/>
  <c r="V1483" i="13"/>
  <c r="V1484" i="13"/>
  <c r="V1485" i="13"/>
  <c r="V1486" i="13"/>
  <c r="V1487" i="13"/>
  <c r="V1488" i="13"/>
  <c r="V1489" i="13"/>
  <c r="V1490" i="13"/>
  <c r="V1491" i="13"/>
  <c r="V1492" i="13"/>
  <c r="V1493" i="13"/>
  <c r="V1494" i="13"/>
  <c r="V1495" i="13"/>
  <c r="V1496" i="13"/>
  <c r="V1497" i="13"/>
  <c r="V1498" i="13"/>
  <c r="V1499" i="13"/>
  <c r="V1500" i="13"/>
  <c r="V1501" i="13"/>
  <c r="V1502" i="13"/>
  <c r="V1503" i="13"/>
  <c r="V1504" i="13"/>
  <c r="V1505" i="13"/>
  <c r="V1506" i="13"/>
  <c r="V1507" i="13"/>
  <c r="V1508" i="13"/>
  <c r="V1509" i="13"/>
  <c r="V1510" i="13"/>
  <c r="V1511" i="13"/>
  <c r="V1512" i="13"/>
  <c r="V1513" i="13"/>
  <c r="V1514" i="13"/>
  <c r="V1515" i="13"/>
  <c r="V1516" i="13"/>
  <c r="V1517" i="13"/>
  <c r="V1518" i="13"/>
  <c r="V1519" i="13"/>
  <c r="V1520" i="13"/>
  <c r="V1521" i="13"/>
  <c r="V1522" i="13"/>
  <c r="V1523" i="13"/>
  <c r="V1524" i="13"/>
  <c r="V1525" i="13"/>
  <c r="V1526" i="13"/>
  <c r="V1527" i="13"/>
  <c r="V1528" i="13"/>
  <c r="V1529" i="13"/>
  <c r="V1530" i="13"/>
  <c r="V1531" i="13"/>
  <c r="V1532" i="13"/>
  <c r="V1533" i="13"/>
  <c r="V1534" i="13"/>
  <c r="V1535" i="13"/>
  <c r="V1536" i="13"/>
  <c r="V1537" i="13"/>
  <c r="V1538" i="13"/>
  <c r="V1539" i="13"/>
  <c r="V1540" i="13"/>
  <c r="V1541" i="13"/>
  <c r="V1542" i="13"/>
  <c r="V1543" i="13"/>
  <c r="V1544" i="13"/>
  <c r="V1545" i="13"/>
  <c r="V1546" i="13"/>
  <c r="V1547" i="13"/>
  <c r="V1548" i="13"/>
  <c r="V1549" i="13"/>
  <c r="V1550" i="13"/>
  <c r="V1551" i="13"/>
  <c r="V1552" i="13"/>
  <c r="V1553" i="13"/>
  <c r="V1554" i="13"/>
  <c r="V1555" i="13"/>
  <c r="V1556" i="13"/>
  <c r="V1557" i="13"/>
  <c r="V1558" i="13"/>
  <c r="V1559" i="13"/>
  <c r="V1560" i="13"/>
  <c r="V1561" i="13"/>
  <c r="V1562" i="13"/>
  <c r="V1563" i="13"/>
  <c r="V1564" i="13"/>
  <c r="V1565" i="13"/>
  <c r="V1566" i="13"/>
  <c r="V1567" i="13"/>
  <c r="V1568" i="13"/>
  <c r="V1569" i="13"/>
  <c r="V1570" i="13"/>
  <c r="V1571" i="13"/>
  <c r="V1572" i="13"/>
  <c r="V1573" i="13"/>
  <c r="V1574" i="13"/>
  <c r="V1575" i="13"/>
  <c r="V1576" i="13"/>
  <c r="V1577" i="13"/>
  <c r="V1578" i="13"/>
  <c r="V1579" i="13"/>
  <c r="V1580" i="13"/>
  <c r="V1581" i="13"/>
  <c r="V1582" i="13"/>
  <c r="V1583" i="13"/>
  <c r="V1584" i="13"/>
  <c r="V1585" i="13"/>
  <c r="V1586" i="13"/>
  <c r="V1587" i="13"/>
  <c r="V1588" i="13"/>
  <c r="V1589" i="13"/>
  <c r="V1590" i="13"/>
  <c r="V1591" i="13"/>
  <c r="V1592" i="13"/>
  <c r="V1593" i="13"/>
  <c r="V1594" i="13"/>
  <c r="V1595" i="13"/>
  <c r="V1596" i="13"/>
  <c r="V1597" i="13"/>
  <c r="V1598" i="13"/>
  <c r="V1599" i="13"/>
  <c r="V1600" i="13"/>
  <c r="V1601" i="13"/>
  <c r="V1602" i="13"/>
  <c r="V1603" i="13"/>
  <c r="V1604" i="13"/>
  <c r="V1605" i="13"/>
  <c r="V1606" i="13"/>
  <c r="V1607" i="13"/>
  <c r="V1608" i="13"/>
  <c r="V1609" i="13"/>
  <c r="V1610" i="13"/>
  <c r="V1611" i="13"/>
  <c r="V1612" i="13"/>
  <c r="V1613" i="13"/>
  <c r="V1614" i="13"/>
  <c r="V1615" i="13"/>
  <c r="V1616" i="13"/>
  <c r="V1617" i="13"/>
  <c r="V1618" i="13"/>
  <c r="V1619" i="13"/>
  <c r="V1620" i="13"/>
  <c r="V1621" i="13"/>
  <c r="V1622" i="13"/>
  <c r="V1623" i="13"/>
  <c r="V1624" i="13"/>
  <c r="V1625" i="13"/>
  <c r="V1626" i="13"/>
  <c r="V1627" i="13"/>
  <c r="V1628" i="13"/>
  <c r="V1629" i="13"/>
  <c r="V1630" i="13"/>
  <c r="V1631" i="13"/>
  <c r="V1632" i="13"/>
  <c r="V1633" i="13"/>
  <c r="V1634" i="13"/>
  <c r="V1635" i="13"/>
  <c r="V1636" i="13"/>
  <c r="V1637" i="13"/>
  <c r="V1638" i="13"/>
  <c r="V1639" i="13"/>
  <c r="V1640" i="13"/>
  <c r="V1641" i="13"/>
  <c r="V1642" i="13"/>
  <c r="V1643" i="13"/>
  <c r="V1644" i="13"/>
  <c r="V1645" i="13"/>
  <c r="V1646" i="13"/>
  <c r="V1647" i="13"/>
  <c r="V1648" i="13"/>
  <c r="V1649" i="13"/>
  <c r="V1650" i="13"/>
  <c r="V1651" i="13"/>
  <c r="V1652" i="13"/>
  <c r="V1653" i="13"/>
  <c r="V1654" i="13"/>
  <c r="V1655" i="13"/>
  <c r="V1656" i="13"/>
  <c r="V1657" i="13"/>
  <c r="V1658" i="13"/>
  <c r="V1659" i="13"/>
  <c r="V1660" i="13"/>
  <c r="V1661" i="13"/>
  <c r="V1662" i="13"/>
  <c r="V1663" i="13"/>
  <c r="V1664" i="13"/>
  <c r="V1665" i="13"/>
  <c r="V1666" i="13"/>
  <c r="V1667" i="13"/>
  <c r="V1668" i="13"/>
  <c r="V1669" i="13"/>
  <c r="V1670" i="13"/>
  <c r="V1671" i="13"/>
  <c r="V1672" i="13"/>
  <c r="V1673" i="13"/>
  <c r="V1674" i="13"/>
  <c r="V1675" i="13"/>
  <c r="V1676" i="13"/>
  <c r="V1677" i="13"/>
  <c r="V1678" i="13"/>
  <c r="V1679" i="13"/>
  <c r="V1680" i="13"/>
  <c r="V1681" i="13"/>
  <c r="V1682" i="13"/>
  <c r="V1683" i="13"/>
  <c r="V1684" i="13"/>
  <c r="V1685" i="13"/>
  <c r="V1686" i="13"/>
  <c r="V1687" i="13"/>
  <c r="V1688" i="13"/>
  <c r="V1689" i="13"/>
  <c r="V1690" i="13"/>
  <c r="V1691" i="13"/>
  <c r="V1692" i="13"/>
  <c r="V1693" i="13"/>
  <c r="V1694" i="13"/>
  <c r="V1695" i="13"/>
  <c r="V1696" i="13"/>
  <c r="V1697" i="13"/>
  <c r="V1698" i="13"/>
  <c r="V1699" i="13"/>
  <c r="V1700" i="13"/>
  <c r="V1701" i="13"/>
  <c r="V1702" i="13"/>
  <c r="V1703" i="13"/>
  <c r="V1704" i="13"/>
  <c r="V1705" i="13"/>
  <c r="V1706" i="13"/>
  <c r="V1707" i="13"/>
  <c r="V1708" i="13"/>
  <c r="V1709" i="13"/>
  <c r="V1710" i="13"/>
  <c r="V1711" i="13"/>
  <c r="V1712" i="13"/>
  <c r="V1713" i="13"/>
  <c r="V1714" i="13"/>
  <c r="V1715" i="13"/>
  <c r="V1716" i="13"/>
  <c r="V1717" i="13"/>
  <c r="V1718" i="13"/>
  <c r="V1719" i="13"/>
  <c r="V1720" i="13"/>
  <c r="V1721" i="13"/>
  <c r="V1722" i="13"/>
  <c r="V1723" i="13"/>
  <c r="V1724" i="13"/>
  <c r="V1725" i="13"/>
  <c r="V1726" i="13"/>
  <c r="V1727" i="13"/>
  <c r="V1728" i="13"/>
  <c r="V1729" i="13"/>
  <c r="V1730" i="13"/>
  <c r="V1731" i="13"/>
  <c r="V1732" i="13"/>
  <c r="V1733" i="13"/>
  <c r="V1734" i="13"/>
  <c r="V1735" i="13"/>
  <c r="V1736" i="13"/>
  <c r="V1737" i="13"/>
  <c r="V1738" i="13"/>
  <c r="V1739" i="13"/>
  <c r="V1740" i="13"/>
  <c r="V1741" i="13"/>
  <c r="V1742" i="13"/>
  <c r="V1743" i="13"/>
  <c r="V1744" i="13"/>
  <c r="V1745" i="13"/>
  <c r="V1746" i="13"/>
  <c r="V1747" i="13"/>
  <c r="V1748" i="13"/>
  <c r="V1749" i="13"/>
  <c r="V1750" i="13"/>
  <c r="V1751" i="13"/>
  <c r="V1752" i="13"/>
  <c r="V1753" i="13"/>
  <c r="V1754" i="13"/>
  <c r="V1755" i="13"/>
  <c r="V1756" i="13"/>
  <c r="V1757" i="13"/>
  <c r="V1758" i="13"/>
  <c r="V1759" i="13"/>
  <c r="V1760" i="13"/>
  <c r="V1761" i="13"/>
  <c r="V1762" i="13"/>
  <c r="V1763" i="13"/>
  <c r="V1764" i="13"/>
  <c r="V1765" i="13"/>
  <c r="V1766" i="13"/>
  <c r="V1767" i="13"/>
  <c r="V1768" i="13"/>
  <c r="V1769" i="13"/>
  <c r="V1770" i="13"/>
  <c r="V1771" i="13"/>
  <c r="V1772" i="13"/>
  <c r="V1773" i="13"/>
  <c r="V1774" i="13"/>
  <c r="V1775" i="13"/>
  <c r="V1776" i="13"/>
  <c r="V1777" i="13"/>
  <c r="V1778" i="13"/>
  <c r="V1779" i="13"/>
  <c r="V1780" i="13"/>
  <c r="V1781" i="13"/>
  <c r="V1782" i="13"/>
  <c r="V1783" i="13"/>
  <c r="V1784" i="13"/>
  <c r="V1785" i="13"/>
  <c r="V1786" i="13"/>
  <c r="V1787" i="13"/>
  <c r="V1788" i="13"/>
  <c r="V1789" i="13"/>
  <c r="V1790" i="13"/>
  <c r="V1791" i="13"/>
  <c r="V1792" i="13"/>
  <c r="V1793" i="13"/>
  <c r="V1794" i="13"/>
  <c r="V1795" i="13"/>
  <c r="V1796" i="13"/>
  <c r="V1797" i="13"/>
  <c r="V1798" i="13"/>
  <c r="V1799" i="13"/>
  <c r="V1800" i="13"/>
  <c r="V1801" i="13"/>
  <c r="V1802" i="13"/>
  <c r="V1803" i="13"/>
  <c r="V1804" i="13"/>
  <c r="V1805" i="13"/>
  <c r="V1806" i="13"/>
  <c r="V1807" i="13"/>
  <c r="V1808" i="13"/>
  <c r="V1809" i="13"/>
  <c r="V1810" i="13"/>
  <c r="V1811" i="13"/>
  <c r="V1812" i="13"/>
  <c r="V1813" i="13"/>
  <c r="V1814" i="13"/>
  <c r="V1815" i="13"/>
  <c r="V1816" i="13"/>
  <c r="V1817" i="13"/>
  <c r="V1818" i="13"/>
  <c r="V1819" i="13"/>
  <c r="V1820" i="13"/>
  <c r="V1821" i="13"/>
  <c r="V1822" i="13"/>
  <c r="V1823" i="13"/>
  <c r="V1824" i="13"/>
  <c r="V1825" i="13"/>
  <c r="V1826" i="13"/>
  <c r="V1827" i="13"/>
  <c r="V1828" i="13"/>
  <c r="V1829" i="13"/>
  <c r="V1830" i="13"/>
  <c r="V1831" i="13"/>
  <c r="V1832" i="13"/>
  <c r="V1833" i="13"/>
  <c r="V1834" i="13"/>
  <c r="V1835" i="13"/>
  <c r="V1836" i="13"/>
  <c r="V1837" i="13"/>
  <c r="V1838" i="13"/>
  <c r="V1839" i="13"/>
  <c r="V1840" i="13"/>
  <c r="V1841" i="13"/>
  <c r="V1842" i="13"/>
  <c r="V1843" i="13"/>
  <c r="V1844" i="13"/>
  <c r="V1845" i="13"/>
  <c r="V1846" i="13"/>
  <c r="V1847" i="13"/>
  <c r="V1848" i="13"/>
  <c r="V1849" i="13"/>
  <c r="V1850" i="13"/>
  <c r="V1851" i="13"/>
  <c r="V1852" i="13"/>
  <c r="V1853" i="13"/>
  <c r="V1854" i="13"/>
  <c r="V1855" i="13"/>
  <c r="V1856" i="13"/>
  <c r="V1857" i="13"/>
  <c r="V1858" i="13"/>
  <c r="V1859" i="13"/>
  <c r="V1860" i="13"/>
  <c r="V1861" i="13"/>
  <c r="V1862" i="13"/>
  <c r="V1863" i="13"/>
  <c r="V1864" i="13"/>
  <c r="V1865" i="13"/>
  <c r="V1866" i="13"/>
  <c r="V1867" i="13"/>
  <c r="V1868" i="13"/>
  <c r="V1869" i="13"/>
  <c r="V1870" i="13"/>
  <c r="V1871" i="13"/>
  <c r="V1872" i="13"/>
  <c r="V1873" i="13"/>
  <c r="V1874" i="13"/>
  <c r="V1875" i="13"/>
  <c r="V1876" i="13"/>
  <c r="V1877" i="13"/>
  <c r="V1878" i="13"/>
  <c r="V1879" i="13"/>
  <c r="V1880" i="13"/>
  <c r="V1881" i="13"/>
  <c r="V1882" i="13"/>
  <c r="V1883" i="13"/>
  <c r="V1884" i="13"/>
  <c r="V1885" i="13"/>
  <c r="V1886" i="13"/>
  <c r="V1887" i="13"/>
  <c r="V1888" i="13"/>
  <c r="V1889" i="13"/>
  <c r="V1890" i="13"/>
  <c r="V1891" i="13"/>
  <c r="V1892" i="13"/>
  <c r="V1893" i="13"/>
  <c r="V1894" i="13"/>
  <c r="V1895" i="13"/>
  <c r="V1896" i="13"/>
  <c r="V1897" i="13"/>
  <c r="V1898" i="13"/>
  <c r="V1899" i="13"/>
  <c r="V1900" i="13"/>
  <c r="V1901" i="13"/>
  <c r="V1902" i="13"/>
  <c r="V1903" i="13"/>
  <c r="V1904" i="13"/>
  <c r="V1905" i="13"/>
  <c r="V1906" i="13"/>
  <c r="V1907" i="13"/>
  <c r="V1908" i="13"/>
  <c r="V1909" i="13"/>
  <c r="V1910" i="13"/>
  <c r="V1911" i="13"/>
  <c r="V1912" i="13"/>
  <c r="V1913" i="13"/>
  <c r="V1914" i="13"/>
  <c r="V1915" i="13"/>
  <c r="V1916" i="13"/>
  <c r="V1917" i="13"/>
  <c r="V1918" i="13"/>
  <c r="V1919" i="13"/>
  <c r="V1920" i="13"/>
  <c r="V1921" i="13"/>
  <c r="V1922" i="13"/>
  <c r="V1923" i="13"/>
  <c r="V1924" i="13"/>
  <c r="V1925" i="13"/>
  <c r="V1926" i="13"/>
  <c r="V1927" i="13"/>
  <c r="V1928" i="13"/>
  <c r="V1929" i="13"/>
  <c r="V1930" i="13"/>
  <c r="V1931" i="13"/>
  <c r="V1932" i="13"/>
  <c r="V1933" i="13"/>
  <c r="V1934" i="13"/>
  <c r="V1935" i="13"/>
  <c r="V1936" i="13"/>
  <c r="V1937" i="13"/>
  <c r="V1938" i="13"/>
  <c r="V1939" i="13"/>
  <c r="V1940" i="13"/>
  <c r="V1941" i="13"/>
  <c r="V1942" i="13"/>
  <c r="V1943" i="13"/>
  <c r="V1944" i="13"/>
  <c r="V1945" i="13"/>
  <c r="V1946" i="13"/>
  <c r="V1947" i="13"/>
  <c r="V1948" i="13"/>
  <c r="V1949" i="13"/>
  <c r="V1950" i="13"/>
  <c r="V1951" i="13"/>
  <c r="V1952" i="13"/>
  <c r="V1953" i="13"/>
  <c r="V1954" i="13"/>
  <c r="V1955" i="13"/>
  <c r="V1956" i="13"/>
  <c r="V1957" i="13"/>
  <c r="V1958" i="13"/>
  <c r="V1959" i="13"/>
  <c r="V1960" i="13"/>
  <c r="V1961" i="13"/>
  <c r="V1962" i="13"/>
  <c r="V1963" i="13"/>
  <c r="V1964" i="13"/>
  <c r="V1965" i="13"/>
  <c r="V1966" i="13"/>
  <c r="V1967" i="13"/>
  <c r="V1968" i="13"/>
  <c r="V1969" i="13"/>
  <c r="V1970" i="13"/>
  <c r="V1971" i="13"/>
  <c r="V1972" i="13"/>
  <c r="V1973" i="13"/>
  <c r="V1974" i="13"/>
  <c r="V1975" i="13"/>
  <c r="V1976" i="13"/>
  <c r="V1977" i="13"/>
  <c r="V1978" i="13"/>
  <c r="V1979" i="13"/>
  <c r="V1980" i="13"/>
  <c r="V1981" i="13"/>
  <c r="V1982" i="13"/>
  <c r="V1983" i="13"/>
  <c r="V1984" i="13"/>
  <c r="V1985" i="13"/>
  <c r="V1986" i="13"/>
  <c r="V1987" i="13"/>
  <c r="V1988" i="13"/>
  <c r="V1989" i="13"/>
  <c r="V1990" i="13"/>
  <c r="V1991" i="13"/>
  <c r="V1992" i="13"/>
  <c r="V1993" i="13"/>
  <c r="V1994" i="13"/>
  <c r="V1995" i="13"/>
  <c r="V1996" i="13"/>
  <c r="V1997" i="13"/>
  <c r="V1998" i="13"/>
  <c r="V1999" i="13"/>
  <c r="V2000" i="13"/>
  <c r="V2001" i="13"/>
  <c r="V2002" i="13"/>
  <c r="V2003" i="13"/>
  <c r="V2004" i="13"/>
  <c r="V2005" i="13"/>
  <c r="V2006" i="13"/>
  <c r="V2007" i="13"/>
  <c r="V2008" i="13"/>
  <c r="V2009" i="13"/>
  <c r="V2010" i="13"/>
  <c r="V2011" i="13"/>
  <c r="V2012" i="13"/>
  <c r="V2013" i="13"/>
  <c r="V2014" i="13"/>
  <c r="V2015" i="13"/>
  <c r="V2016" i="13"/>
  <c r="V2017" i="13"/>
  <c r="V2018" i="13"/>
  <c r="V2019" i="13"/>
  <c r="V2020" i="13"/>
  <c r="V2021" i="13"/>
  <c r="V2022" i="13"/>
  <c r="V2023" i="13"/>
  <c r="V2024" i="13"/>
  <c r="V2025" i="13"/>
  <c r="V2026" i="13"/>
  <c r="V2027" i="13"/>
  <c r="V2028" i="13"/>
  <c r="V2029" i="13"/>
  <c r="V2030" i="13"/>
  <c r="V2031" i="13"/>
  <c r="V2032" i="13"/>
  <c r="V2033" i="13"/>
  <c r="V2034" i="13"/>
  <c r="V2035" i="13"/>
  <c r="V2036" i="13"/>
  <c r="V2037" i="13"/>
  <c r="V2038" i="13"/>
  <c r="V2039" i="13"/>
  <c r="V2040" i="13"/>
  <c r="V2041" i="13"/>
  <c r="V2042" i="13"/>
  <c r="V2043" i="13"/>
  <c r="V2044" i="13"/>
  <c r="V2045" i="13"/>
  <c r="V2046" i="13"/>
  <c r="V2047" i="13"/>
  <c r="V2048" i="13"/>
  <c r="V2049" i="13"/>
  <c r="V2050" i="13"/>
  <c r="V2051" i="13"/>
  <c r="V2052" i="13"/>
  <c r="V2053" i="13"/>
  <c r="V2054" i="13"/>
  <c r="V2055" i="13"/>
  <c r="V2056" i="13"/>
  <c r="V2057" i="13"/>
  <c r="V2058" i="13"/>
  <c r="V2059" i="13"/>
  <c r="V2060" i="13"/>
  <c r="V2061" i="13"/>
  <c r="V2062" i="13"/>
  <c r="V2063" i="13"/>
  <c r="V2064" i="13"/>
  <c r="V2065" i="13"/>
  <c r="V2066" i="13"/>
  <c r="V2067" i="13"/>
  <c r="V2068" i="13"/>
  <c r="V2069" i="13"/>
  <c r="V2070" i="13"/>
  <c r="V2071" i="13"/>
  <c r="V2072" i="13"/>
  <c r="V2073" i="13"/>
  <c r="V2074" i="13"/>
  <c r="V2075" i="13"/>
  <c r="V2076" i="13"/>
  <c r="V2077" i="13"/>
  <c r="V2078" i="13"/>
  <c r="V2079" i="13"/>
  <c r="V2080" i="13"/>
  <c r="V2081" i="13"/>
  <c r="V2082" i="13"/>
  <c r="V2083" i="13"/>
  <c r="V2084" i="13"/>
  <c r="V2085" i="13"/>
  <c r="V2086" i="13"/>
  <c r="V2087" i="13"/>
  <c r="V2088" i="13"/>
  <c r="V2089" i="13"/>
  <c r="V2090" i="13"/>
  <c r="V2091" i="13"/>
  <c r="V2092" i="13"/>
  <c r="V2093" i="13"/>
  <c r="V2094" i="13"/>
  <c r="V2095" i="13"/>
  <c r="V2096" i="13"/>
  <c r="V2097" i="13"/>
  <c r="V2098" i="13"/>
  <c r="V2099" i="13"/>
  <c r="V2100" i="13"/>
  <c r="V2101" i="13"/>
  <c r="V2102" i="13"/>
  <c r="V2103" i="13"/>
  <c r="V2104" i="13"/>
  <c r="V2105" i="13"/>
  <c r="V2106" i="13"/>
  <c r="V2107" i="13"/>
  <c r="V2108" i="13"/>
  <c r="V2109" i="13"/>
  <c r="V2110" i="13"/>
  <c r="V2111" i="13"/>
  <c r="V2112" i="13"/>
  <c r="V2113" i="13"/>
  <c r="V2114" i="13"/>
  <c r="V2115" i="13"/>
  <c r="V2116" i="13"/>
  <c r="V2117" i="13"/>
  <c r="V2118" i="13"/>
  <c r="V2119" i="13"/>
  <c r="V2120" i="13"/>
  <c r="V2121" i="13"/>
  <c r="V2122" i="13"/>
  <c r="V2123" i="13"/>
  <c r="V2124" i="13"/>
  <c r="V2125" i="13"/>
  <c r="V2126" i="13"/>
  <c r="V2127" i="13"/>
  <c r="V2128" i="13"/>
  <c r="V2129" i="13"/>
  <c r="V2130" i="13"/>
  <c r="V2131" i="13"/>
  <c r="V2132" i="13"/>
  <c r="V2133" i="13"/>
  <c r="V2134" i="13"/>
  <c r="V2135" i="13"/>
  <c r="V2136" i="13"/>
  <c r="V2137" i="13"/>
  <c r="V2138" i="13"/>
  <c r="V2139" i="13"/>
  <c r="V2140" i="13"/>
  <c r="V2141" i="13"/>
  <c r="V2142" i="13"/>
  <c r="V2143" i="13"/>
  <c r="V2144" i="13"/>
  <c r="V2145" i="13"/>
  <c r="V2146" i="13"/>
  <c r="V2147" i="13"/>
  <c r="V2148" i="13"/>
  <c r="V2149" i="13"/>
  <c r="V2150" i="13"/>
  <c r="V2151" i="13"/>
  <c r="V2152" i="13"/>
  <c r="V2153" i="13"/>
  <c r="V2154" i="13"/>
  <c r="V2155" i="13"/>
  <c r="V2156" i="13"/>
  <c r="V2157" i="13"/>
  <c r="V2158" i="13"/>
  <c r="V2159" i="13"/>
  <c r="V2160" i="13"/>
  <c r="V2161" i="13"/>
  <c r="V2162" i="13"/>
  <c r="V2163" i="13"/>
  <c r="V2164" i="13"/>
  <c r="V2165" i="13"/>
  <c r="V2166" i="13"/>
  <c r="V2167" i="13"/>
  <c r="V2168" i="13"/>
  <c r="V2169" i="13"/>
  <c r="V2170" i="13"/>
  <c r="V2171" i="13"/>
  <c r="V2172" i="13"/>
  <c r="V2173" i="13"/>
  <c r="V2174" i="13"/>
  <c r="V2175" i="13"/>
  <c r="V2176" i="13"/>
  <c r="V2177" i="13"/>
  <c r="V2178" i="13"/>
  <c r="V2179" i="13"/>
  <c r="V2180" i="13"/>
  <c r="V2181" i="13"/>
  <c r="V2182" i="13"/>
  <c r="V2183" i="13"/>
  <c r="V2184" i="13"/>
  <c r="V2185" i="13"/>
  <c r="V2186" i="13"/>
  <c r="V2187" i="13"/>
  <c r="V2188" i="13"/>
  <c r="V2189" i="13"/>
  <c r="V2190" i="13"/>
  <c r="V2191" i="13"/>
  <c r="V2192" i="13"/>
  <c r="V2193" i="13"/>
  <c r="V2194" i="13"/>
  <c r="V2195" i="13"/>
  <c r="V2196" i="13"/>
  <c r="V2197" i="13"/>
  <c r="V2198" i="13"/>
  <c r="V2199" i="13"/>
  <c r="V2200" i="13"/>
  <c r="V2201" i="13"/>
  <c r="V2202" i="13"/>
  <c r="V2203" i="13"/>
  <c r="V2204" i="13"/>
  <c r="V2205" i="13"/>
  <c r="V2206" i="13"/>
  <c r="V2207" i="13"/>
  <c r="V2208" i="13"/>
  <c r="V2209" i="13"/>
  <c r="V2210" i="13"/>
  <c r="V2211" i="13"/>
  <c r="V2212" i="13"/>
  <c r="V2213" i="13"/>
  <c r="V2214" i="13"/>
  <c r="V2215" i="13"/>
  <c r="V2216" i="13"/>
  <c r="V2217" i="13"/>
  <c r="V2218" i="13"/>
  <c r="V2219" i="13"/>
  <c r="V2220" i="13"/>
  <c r="V2221" i="13"/>
  <c r="V2222" i="13"/>
  <c r="V2223" i="13"/>
  <c r="V2224" i="13"/>
  <c r="V2225" i="13"/>
  <c r="V2226" i="13"/>
  <c r="V2227" i="13"/>
  <c r="V2228" i="13"/>
  <c r="V2229" i="13"/>
  <c r="V2230" i="13"/>
  <c r="V2231" i="13"/>
  <c r="V2232" i="13"/>
  <c r="V2233" i="13"/>
  <c r="V2234" i="13"/>
  <c r="V2235" i="13"/>
  <c r="V2236" i="13"/>
  <c r="V2237" i="13"/>
  <c r="V2238" i="13"/>
  <c r="V2239" i="13"/>
  <c r="V2240" i="13"/>
  <c r="V2241" i="13"/>
  <c r="V2242" i="13"/>
  <c r="V2243" i="13"/>
  <c r="V2244" i="13"/>
  <c r="V2245" i="13"/>
  <c r="V2246" i="13"/>
  <c r="V2247" i="13"/>
  <c r="V2248" i="13"/>
  <c r="V2249" i="13"/>
  <c r="V2250" i="13"/>
  <c r="V2251" i="13"/>
  <c r="V2252" i="13"/>
  <c r="V2253" i="13"/>
  <c r="V2254" i="13"/>
  <c r="V2255" i="13"/>
  <c r="V2256" i="13"/>
  <c r="V2257" i="13"/>
  <c r="V2258" i="13"/>
  <c r="V2259" i="13"/>
  <c r="V2260" i="13"/>
  <c r="V2261" i="13"/>
  <c r="V2262" i="13"/>
  <c r="V2263" i="13"/>
  <c r="V2264" i="13"/>
  <c r="V2265" i="13"/>
  <c r="V2266" i="13"/>
  <c r="V2267" i="13"/>
  <c r="V2268" i="13"/>
  <c r="V2269" i="13"/>
  <c r="V2270" i="13"/>
  <c r="V2271" i="13"/>
  <c r="V2272" i="13"/>
  <c r="V2273" i="13"/>
  <c r="V2274" i="13"/>
  <c r="V2275" i="13"/>
  <c r="V2276" i="13"/>
  <c r="V2277" i="13"/>
  <c r="V2278" i="13"/>
  <c r="V2279" i="13"/>
  <c r="V2280" i="13"/>
  <c r="V2281" i="13"/>
  <c r="V2282" i="13"/>
  <c r="V2283" i="13"/>
  <c r="V2284" i="13"/>
  <c r="V2285" i="13"/>
  <c r="V2286" i="13"/>
  <c r="V2287" i="13"/>
  <c r="V2288" i="13"/>
  <c r="V2289" i="13"/>
  <c r="V2290" i="13"/>
  <c r="V2291" i="13"/>
  <c r="V2292" i="13"/>
  <c r="V2293" i="13"/>
  <c r="V2294" i="13"/>
  <c r="V2295" i="13"/>
  <c r="V2296" i="13"/>
  <c r="V2297" i="13"/>
  <c r="V2298" i="13"/>
  <c r="V2299" i="13"/>
  <c r="V2300" i="13"/>
  <c r="V2301" i="13"/>
  <c r="V2302" i="13"/>
  <c r="V2303" i="13"/>
  <c r="V2304" i="13"/>
  <c r="V2305" i="13"/>
  <c r="V2306" i="13"/>
  <c r="V2307" i="13"/>
  <c r="V2308" i="13"/>
  <c r="V2309" i="13"/>
  <c r="V2310" i="13"/>
  <c r="V2311" i="13"/>
  <c r="V2312" i="13"/>
  <c r="V2313" i="13"/>
  <c r="V2314" i="13"/>
  <c r="V2315" i="13"/>
  <c r="V2316" i="13"/>
  <c r="V2317" i="13"/>
  <c r="V2318" i="13"/>
  <c r="V2319" i="13"/>
  <c r="V2320" i="13"/>
  <c r="V2321" i="13"/>
  <c r="V2322" i="13"/>
  <c r="V2323" i="13"/>
  <c r="V2324" i="13"/>
  <c r="V2325" i="13"/>
  <c r="V2326" i="13"/>
  <c r="V2327" i="13"/>
  <c r="V2328" i="13"/>
  <c r="V2329" i="13"/>
  <c r="V2330" i="13"/>
  <c r="V2331" i="13"/>
  <c r="V2332" i="13"/>
  <c r="V2333" i="13"/>
  <c r="V2334" i="13"/>
  <c r="V2335" i="13"/>
  <c r="V2336" i="13"/>
  <c r="V2337" i="13"/>
  <c r="V2338" i="13"/>
  <c r="V2339" i="13"/>
  <c r="V2340" i="13"/>
  <c r="V2341" i="13"/>
  <c r="V2342" i="13"/>
  <c r="V2343" i="13"/>
  <c r="V2344" i="13"/>
  <c r="V2345" i="13"/>
  <c r="V2346" i="13"/>
  <c r="V2347" i="13"/>
  <c r="V2348" i="13"/>
  <c r="V2349" i="13"/>
  <c r="V2350" i="13"/>
  <c r="V2351" i="13"/>
  <c r="V2352" i="13"/>
  <c r="V2353" i="13"/>
  <c r="V2354" i="13"/>
  <c r="V2355" i="13"/>
  <c r="V2356" i="13"/>
  <c r="V2357" i="13"/>
  <c r="V2358" i="13"/>
  <c r="V2359" i="13"/>
  <c r="V2360" i="13"/>
  <c r="V2361" i="13"/>
  <c r="V2362" i="13"/>
  <c r="V2363" i="13"/>
  <c r="V2364" i="13"/>
  <c r="V2365" i="13"/>
  <c r="V2366" i="13"/>
  <c r="V2367" i="13"/>
  <c r="V2368" i="13"/>
  <c r="V2369" i="13"/>
  <c r="V2370" i="13"/>
  <c r="V2371" i="13"/>
  <c r="V2372" i="13"/>
  <c r="V2373" i="13"/>
  <c r="V2374" i="13"/>
  <c r="V2375" i="13"/>
  <c r="V2376" i="13"/>
  <c r="V2377" i="13"/>
  <c r="V2378" i="13"/>
  <c r="V2379" i="13"/>
  <c r="V2380" i="13"/>
  <c r="V2381" i="13"/>
  <c r="V2382" i="13"/>
  <c r="V2383" i="13"/>
  <c r="V2384" i="13"/>
  <c r="V2385" i="13"/>
  <c r="V2386" i="13"/>
  <c r="V2387" i="13"/>
  <c r="V2388" i="13"/>
  <c r="V2389" i="13"/>
  <c r="V2390" i="13"/>
  <c r="V2391" i="13"/>
  <c r="V2392" i="13"/>
  <c r="V2393" i="13"/>
  <c r="V2394" i="13"/>
  <c r="V2395" i="13"/>
  <c r="V2396" i="13"/>
  <c r="V2397" i="13"/>
  <c r="V2398" i="13"/>
  <c r="V2399" i="13"/>
  <c r="V2400" i="13"/>
  <c r="V2401" i="13"/>
  <c r="V2402" i="13"/>
  <c r="V2403" i="13"/>
  <c r="V2404" i="13"/>
  <c r="V2405" i="13"/>
  <c r="V2406" i="13"/>
  <c r="V2407" i="13"/>
  <c r="V2408" i="13"/>
  <c r="V2409" i="13"/>
  <c r="V2410" i="13"/>
  <c r="V2411" i="13"/>
  <c r="V2412" i="13"/>
  <c r="V2413" i="13"/>
  <c r="V2414" i="13"/>
  <c r="V2415" i="13"/>
  <c r="V2416" i="13"/>
  <c r="V2417" i="13"/>
  <c r="V2418" i="13"/>
  <c r="V2419" i="13"/>
  <c r="V2420" i="13"/>
  <c r="V2421" i="13"/>
  <c r="V1028" i="13"/>
  <c r="A104" i="15"/>
  <c r="A106" i="15"/>
  <c r="A108" i="15"/>
  <c r="A112" i="15"/>
  <c r="A113" i="15"/>
  <c r="A114" i="15"/>
  <c r="A115" i="15"/>
  <c r="A116" i="15"/>
  <c r="A122" i="15"/>
  <c r="A123" i="15"/>
  <c r="A124" i="15"/>
  <c r="A125" i="15"/>
  <c r="A130" i="15"/>
  <c r="A134" i="15"/>
  <c r="A137" i="15"/>
  <c r="A138" i="15"/>
  <c r="A143" i="15"/>
  <c r="A147" i="15"/>
  <c r="A151" i="15"/>
  <c r="A152" i="15"/>
  <c r="A153" i="15"/>
  <c r="A157" i="15"/>
  <c r="A161" i="15"/>
  <c r="A165" i="15"/>
  <c r="A170" i="15"/>
  <c r="A173" i="15"/>
  <c r="A177" i="15"/>
  <c r="A181" i="15"/>
  <c r="A182" i="15"/>
  <c r="A187" i="15"/>
  <c r="A190" i="15"/>
  <c r="A194" i="15"/>
  <c r="A198" i="15"/>
  <c r="A201" i="15"/>
  <c r="A205" i="15"/>
  <c r="A206" i="15"/>
  <c r="A211" i="15"/>
  <c r="A212" i="15"/>
  <c r="A213" i="15"/>
  <c r="A214" i="15"/>
  <c r="A219" i="15"/>
  <c r="A221" i="15"/>
  <c r="A222" i="15"/>
  <c r="A227" i="15"/>
  <c r="A228" i="15"/>
  <c r="A229" i="15"/>
  <c r="A230" i="15"/>
  <c r="A235" i="15"/>
  <c r="A236" i="15"/>
  <c r="A237" i="15"/>
  <c r="A238" i="15"/>
  <c r="A243" i="15"/>
  <c r="A249" i="15"/>
  <c r="A252" i="15"/>
  <c r="A253" i="15"/>
  <c r="A258" i="15"/>
  <c r="A260" i="15"/>
  <c r="A264" i="15"/>
  <c r="A268" i="15"/>
  <c r="A270" i="15"/>
  <c r="A273" i="15"/>
  <c r="A276" i="15"/>
  <c r="A278" i="15"/>
  <c r="A282" i="15"/>
  <c r="A284" i="15"/>
  <c r="A285" i="15"/>
  <c r="A288" i="15"/>
  <c r="A289" i="15"/>
  <c r="A294" i="15"/>
  <c r="A300" i="15"/>
  <c r="A304" i="15"/>
  <c r="A305" i="15"/>
  <c r="A306" i="15"/>
  <c r="A307" i="15"/>
  <c r="A308" i="15"/>
  <c r="A316" i="15"/>
  <c r="A317" i="15"/>
  <c r="A318" i="15"/>
  <c r="A319" i="15"/>
  <c r="A327" i="15"/>
  <c r="A328" i="15"/>
  <c r="A329" i="15"/>
  <c r="A330" i="15"/>
  <c r="A331" i="15"/>
  <c r="A332" i="15"/>
  <c r="A333" i="15"/>
  <c r="A334" i="15"/>
  <c r="A345" i="15"/>
  <c r="A347" i="15"/>
  <c r="A348" i="15"/>
  <c r="A351" i="15"/>
  <c r="A355" i="15"/>
  <c r="A359" i="15"/>
  <c r="A360" i="15"/>
  <c r="A361" i="15"/>
  <c r="A362" i="15"/>
  <c r="A363" i="15"/>
  <c r="A364" i="15"/>
  <c r="A373" i="15"/>
  <c r="A374" i="15"/>
  <c r="A375" i="15"/>
  <c r="A376" i="15"/>
  <c r="A385" i="15"/>
  <c r="A387" i="15"/>
  <c r="A390" i="15"/>
  <c r="A391" i="15"/>
  <c r="A392" i="15"/>
  <c r="A393" i="15"/>
  <c r="A394" i="15"/>
  <c r="A395" i="15"/>
  <c r="A396" i="15"/>
  <c r="A404" i="15"/>
  <c r="A406" i="15"/>
  <c r="A410" i="15"/>
  <c r="A414" i="15"/>
  <c r="A415" i="15"/>
  <c r="A420" i="15"/>
  <c r="A422" i="15"/>
  <c r="A425" i="15"/>
  <c r="A429" i="15"/>
  <c r="A431" i="15"/>
  <c r="A435" i="15"/>
  <c r="A439" i="15"/>
  <c r="A441" i="15"/>
  <c r="A442" i="15"/>
  <c r="A443" i="15"/>
  <c r="A444" i="15"/>
  <c r="A449" i="15"/>
  <c r="A453" i="15"/>
  <c r="A455" i="15"/>
  <c r="A456" i="15"/>
  <c r="A461" i="15"/>
  <c r="A463" i="15"/>
  <c r="A464" i="15"/>
  <c r="A465" i="15"/>
  <c r="A466" i="15"/>
  <c r="A471" i="15"/>
  <c r="A474" i="15"/>
  <c r="A476" i="15"/>
  <c r="A478" i="15"/>
  <c r="A480" i="15"/>
  <c r="A482" i="15"/>
  <c r="A486" i="15"/>
  <c r="A487" i="15"/>
  <c r="A493" i="15"/>
  <c r="A497" i="15"/>
  <c r="A498" i="15"/>
  <c r="A499" i="15"/>
  <c r="A500" i="15"/>
  <c r="A501" i="15"/>
  <c r="A502" i="15"/>
  <c r="A503" i="15"/>
  <c r="A504" i="15"/>
  <c r="A515" i="15"/>
  <c r="A517" i="15"/>
  <c r="A521" i="15"/>
  <c r="A522" i="15"/>
  <c r="A525" i="15"/>
  <c r="A527" i="15"/>
  <c r="A530" i="15"/>
  <c r="A532" i="15"/>
  <c r="A536" i="15"/>
  <c r="A540" i="15"/>
  <c r="A541" i="15"/>
  <c r="A542" i="15"/>
  <c r="A543" i="15"/>
  <c r="A552" i="15"/>
  <c r="A554" i="15"/>
  <c r="A555" i="15"/>
  <c r="A558" i="15"/>
  <c r="A561" i="15"/>
  <c r="A565" i="15"/>
  <c r="A566" i="15"/>
  <c r="A570" i="15"/>
  <c r="A574" i="15"/>
  <c r="A578" i="15"/>
  <c r="A580" i="15"/>
  <c r="A584" i="15"/>
  <c r="A586" i="15"/>
  <c r="A587" i="15"/>
  <c r="A592" i="15"/>
  <c r="A593" i="15"/>
  <c r="A594" i="15"/>
  <c r="A598" i="15"/>
  <c r="A602" i="15"/>
  <c r="A605" i="15"/>
  <c r="A607" i="15"/>
  <c r="A608" i="15"/>
  <c r="A609" i="15"/>
  <c r="A610" i="15"/>
  <c r="A611" i="15"/>
  <c r="A612" i="15"/>
  <c r="A613" i="15"/>
  <c r="A614" i="15"/>
  <c r="A615" i="15"/>
  <c r="A627" i="15"/>
  <c r="A631" i="15"/>
  <c r="A632" i="15"/>
  <c r="A633" i="15"/>
  <c r="A634" i="15"/>
  <c r="A635" i="15"/>
  <c r="A636" i="15"/>
  <c r="A647" i="15"/>
  <c r="A649" i="15"/>
  <c r="A651" i="15"/>
  <c r="A652" i="15"/>
  <c r="A653" i="15"/>
  <c r="A654" i="15"/>
  <c r="A655" i="15"/>
  <c r="A656" i="15"/>
  <c r="A657" i="15"/>
  <c r="A658" i="15"/>
  <c r="A669" i="15"/>
  <c r="A672" i="15"/>
  <c r="A673" i="15"/>
  <c r="A676" i="15"/>
  <c r="A680" i="15"/>
  <c r="A683" i="15"/>
  <c r="A685" i="15"/>
  <c r="A689" i="15"/>
  <c r="A691" i="15"/>
  <c r="A692" i="15"/>
  <c r="A693" i="15"/>
  <c r="A694" i="15"/>
  <c r="A701" i="15"/>
  <c r="A702" i="15"/>
  <c r="A703" i="15"/>
  <c r="A704" i="15"/>
  <c r="A705" i="15"/>
  <c r="A706" i="15"/>
  <c r="A715" i="15"/>
  <c r="A717" i="15"/>
  <c r="A718" i="15"/>
  <c r="A725" i="15"/>
  <c r="A726" i="15"/>
  <c r="A729" i="15"/>
  <c r="A733" i="15"/>
  <c r="A736" i="15"/>
  <c r="A740" i="15"/>
  <c r="A741" i="15"/>
  <c r="A747" i="15"/>
  <c r="A749" i="15"/>
  <c r="A751" i="15"/>
  <c r="A754" i="15"/>
  <c r="A756" i="15"/>
  <c r="A759" i="15"/>
  <c r="A762" i="15"/>
  <c r="A765" i="15"/>
  <c r="A767" i="15"/>
  <c r="A769" i="15"/>
  <c r="A770" i="15"/>
  <c r="A771" i="15"/>
  <c r="A772" i="15"/>
  <c r="A773" i="15"/>
  <c r="A774" i="15"/>
  <c r="A775" i="15"/>
  <c r="A776" i="15"/>
  <c r="A777" i="15"/>
  <c r="A778" i="15"/>
  <c r="A779" i="15"/>
  <c r="A792" i="15"/>
  <c r="A795" i="15"/>
  <c r="A798" i="15"/>
  <c r="A801" i="15"/>
  <c r="A804" i="15"/>
  <c r="A805" i="15"/>
  <c r="A806" i="15"/>
  <c r="A811" i="15"/>
  <c r="A812" i="15"/>
  <c r="A819" i="15"/>
  <c r="A820" i="15"/>
  <c r="A823" i="15"/>
  <c r="A825" i="15"/>
  <c r="A827" i="15"/>
  <c r="A830" i="15"/>
  <c r="A833" i="15"/>
  <c r="A836" i="15"/>
  <c r="A838" i="15"/>
  <c r="A842" i="15"/>
  <c r="A845" i="15"/>
  <c r="A848" i="15"/>
  <c r="A850" i="15"/>
  <c r="A853" i="15"/>
  <c r="A856" i="15"/>
  <c r="A857" i="15"/>
  <c r="A860" i="15"/>
  <c r="A863" i="15"/>
  <c r="A866" i="15"/>
  <c r="A868" i="15"/>
  <c r="A871" i="15"/>
  <c r="A874" i="15"/>
  <c r="A877" i="15"/>
  <c r="A878" i="15"/>
  <c r="A879" i="15"/>
  <c r="A880" i="15"/>
  <c r="A881" i="15"/>
  <c r="A888" i="15"/>
  <c r="A890" i="15"/>
  <c r="A893" i="15"/>
  <c r="A896" i="15"/>
  <c r="A899" i="15"/>
  <c r="A900" i="15"/>
  <c r="A903" i="15"/>
  <c r="A906" i="15"/>
  <c r="A907" i="15"/>
  <c r="A910" i="15"/>
  <c r="A913" i="15"/>
  <c r="A914" i="15"/>
  <c r="A915" i="15"/>
  <c r="A919" i="15"/>
  <c r="A922" i="15"/>
  <c r="A924" i="15"/>
  <c r="A927" i="15"/>
  <c r="A929" i="15"/>
  <c r="A930" i="15"/>
  <c r="A934" i="15"/>
  <c r="A936" i="15"/>
  <c r="A940" i="15"/>
  <c r="A943" i="15"/>
  <c r="A945" i="15"/>
  <c r="A946" i="15"/>
  <c r="A947" i="15"/>
  <c r="A948" i="15"/>
  <c r="A949" i="15"/>
  <c r="A956" i="15"/>
  <c r="A958" i="15"/>
  <c r="A959" i="15"/>
  <c r="A960" i="15"/>
  <c r="A961" i="15"/>
  <c r="A966" i="15"/>
  <c r="A969" i="15"/>
  <c r="A970" i="15"/>
  <c r="A973" i="15"/>
  <c r="A975" i="15"/>
  <c r="A976" i="15"/>
  <c r="A980" i="15"/>
  <c r="A983" i="15"/>
  <c r="A984" i="15"/>
  <c r="A988" i="15"/>
  <c r="A991" i="15"/>
  <c r="A992" i="15"/>
  <c r="A995" i="15"/>
  <c r="A998" i="15"/>
  <c r="A1001" i="15"/>
  <c r="A1004" i="15"/>
  <c r="A1007" i="15"/>
  <c r="A1008" i="15"/>
  <c r="A1009" i="15"/>
  <c r="A1010" i="15"/>
  <c r="A1011" i="15"/>
  <c r="A1017" i="15"/>
  <c r="A1020" i="15"/>
  <c r="A1021" i="15"/>
  <c r="A1022" i="15"/>
  <c r="A1023" i="15"/>
  <c r="A1032" i="15"/>
  <c r="A1033" i="15"/>
  <c r="A1034" i="15"/>
  <c r="A1035" i="15"/>
  <c r="A1036" i="15"/>
  <c r="A1043" i="15"/>
  <c r="A1046" i="15"/>
  <c r="A1049" i="15"/>
  <c r="A1052" i="15"/>
  <c r="A1053" i="15"/>
  <c r="A1054" i="15"/>
  <c r="A1055" i="15"/>
  <c r="A1061" i="15"/>
  <c r="A1062" i="15"/>
  <c r="A1066" i="15"/>
  <c r="A1068" i="15"/>
  <c r="A1069" i="15"/>
  <c r="A1070" i="15"/>
  <c r="A1071" i="15"/>
  <c r="A1077" i="15"/>
  <c r="A1079" i="15"/>
  <c r="A1082" i="15"/>
  <c r="A1084" i="15"/>
  <c r="A1085" i="15"/>
  <c r="A1092" i="15"/>
  <c r="A1095" i="15"/>
  <c r="A1097" i="15"/>
  <c r="A1100" i="15"/>
  <c r="A1101" i="15"/>
  <c r="A1104" i="15"/>
  <c r="A1105" i="15"/>
  <c r="A1106" i="15"/>
  <c r="A1107" i="15"/>
  <c r="A1108" i="15"/>
  <c r="A1114" i="15"/>
  <c r="A1117" i="15"/>
  <c r="A1120" i="15"/>
  <c r="A1123" i="15"/>
  <c r="A1124" i="15"/>
  <c r="A1128" i="15"/>
  <c r="A1130" i="15"/>
  <c r="A1133" i="15"/>
  <c r="A1134" i="15"/>
  <c r="A1135" i="15"/>
  <c r="A1136" i="15"/>
  <c r="A1137" i="15"/>
  <c r="A1138" i="15"/>
  <c r="A1139" i="15"/>
  <c r="A1148" i="15"/>
  <c r="A1151" i="15"/>
  <c r="A1154" i="15"/>
  <c r="A1156" i="15"/>
  <c r="A1158" i="15"/>
  <c r="A1161" i="15"/>
  <c r="A1162" i="15"/>
  <c r="A1166" i="15"/>
  <c r="A1169" i="15"/>
  <c r="A1170" i="15"/>
  <c r="A1171" i="15"/>
  <c r="A1172" i="15"/>
  <c r="A1177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44" i="15"/>
  <c r="A1246" i="15"/>
  <c r="A1249" i="15"/>
  <c r="A1252" i="15"/>
  <c r="A1253" i="15"/>
  <c r="A1256" i="15"/>
  <c r="A1257" i="15"/>
  <c r="A1261" i="15"/>
  <c r="A1264" i="15"/>
  <c r="A1266" i="15"/>
  <c r="A1272" i="15"/>
  <c r="A1274" i="15"/>
  <c r="A1277" i="15"/>
  <c r="A1278" i="15"/>
  <c r="A1282" i="15"/>
  <c r="A1285" i="15"/>
  <c r="A1287" i="15"/>
  <c r="A1289" i="15"/>
  <c r="A1292" i="15"/>
  <c r="A1293" i="15"/>
  <c r="A1294" i="15"/>
  <c r="A1302" i="15"/>
  <c r="A1303" i="15"/>
  <c r="A1304" i="15"/>
  <c r="A1305" i="15"/>
  <c r="A1306" i="15"/>
  <c r="A1307" i="15"/>
  <c r="A1314" i="15"/>
  <c r="A1315" i="15"/>
  <c r="A1319" i="15"/>
  <c r="A1322" i="15"/>
  <c r="A1323" i="15"/>
  <c r="A1324" i="15"/>
  <c r="A1328" i="15"/>
  <c r="A1331" i="15"/>
  <c r="A1334" i="15"/>
  <c r="A1337" i="15"/>
  <c r="A1340" i="15"/>
  <c r="A1342" i="15"/>
  <c r="A1345" i="15"/>
  <c r="A1348" i="15"/>
  <c r="A1351" i="15"/>
  <c r="A1353" i="15"/>
  <c r="A1355" i="15"/>
  <c r="A1358" i="15"/>
  <c r="A1361" i="15"/>
  <c r="A1364" i="15"/>
  <c r="A1367" i="15"/>
  <c r="A1369" i="15"/>
  <c r="A1371" i="15"/>
  <c r="A1374" i="15"/>
  <c r="A1376" i="15"/>
  <c r="A1379" i="15"/>
  <c r="A1382" i="15"/>
  <c r="A1384" i="15"/>
  <c r="A1387" i="15"/>
  <c r="A1390" i="15"/>
  <c r="A1393" i="15"/>
  <c r="A1395" i="15"/>
  <c r="A1396" i="15"/>
  <c r="A1397" i="15"/>
  <c r="A1398" i="15"/>
  <c r="A1399" i="15"/>
  <c r="A1406" i="15"/>
  <c r="A1409" i="15"/>
  <c r="A1412" i="15"/>
  <c r="A1414" i="15"/>
  <c r="A1417" i="15"/>
  <c r="A1420" i="15"/>
  <c r="A1422" i="15"/>
  <c r="A1425" i="15"/>
  <c r="A1427" i="15"/>
  <c r="A1430" i="15"/>
  <c r="A1433" i="15"/>
  <c r="A1434" i="15"/>
  <c r="A1435" i="15"/>
  <c r="A1436" i="15"/>
  <c r="A1441" i="15"/>
  <c r="A1442" i="15"/>
  <c r="A1446" i="15"/>
  <c r="A1448" i="15"/>
  <c r="A1450" i="15"/>
  <c r="A1451" i="15"/>
  <c r="A1455" i="15"/>
  <c r="A1456" i="15"/>
  <c r="A1460" i="15"/>
  <c r="A1462" i="15"/>
  <c r="A1463" i="15"/>
  <c r="A1467" i="15"/>
  <c r="A1470" i="15"/>
  <c r="A1472" i="15"/>
  <c r="A1475" i="15"/>
  <c r="A1478" i="15"/>
  <c r="A1479" i="15"/>
  <c r="A1485" i="15"/>
  <c r="A1487" i="15"/>
  <c r="A1489" i="15"/>
  <c r="A1492" i="15"/>
  <c r="A1495" i="15"/>
  <c r="A1498" i="15"/>
  <c r="A1500" i="15"/>
  <c r="A1503" i="15"/>
  <c r="A1505" i="15"/>
  <c r="A1508" i="15"/>
  <c r="A1511" i="15"/>
  <c r="A1514" i="15"/>
  <c r="A1516" i="15"/>
  <c r="A1519" i="15"/>
  <c r="A1522" i="15"/>
  <c r="A1524" i="15"/>
  <c r="A1527" i="15"/>
  <c r="A1530" i="15"/>
  <c r="A1532" i="15"/>
  <c r="A1535" i="15"/>
  <c r="A1536" i="15"/>
  <c r="A1540" i="15"/>
  <c r="A1542" i="15"/>
  <c r="A1543" i="15"/>
  <c r="A1547" i="15"/>
  <c r="A1548" i="15"/>
  <c r="A1549" i="15"/>
  <c r="A1550" i="15"/>
  <c r="A1551" i="15"/>
  <c r="A1558" i="15"/>
  <c r="A1559" i="15"/>
  <c r="A1560" i="15"/>
  <c r="A1561" i="15"/>
  <c r="A1566" i="15"/>
  <c r="A1569" i="15"/>
  <c r="A1571" i="15"/>
  <c r="A1574" i="15"/>
  <c r="A1577" i="15"/>
  <c r="A1580" i="15"/>
  <c r="A1583" i="15"/>
  <c r="A1586" i="15"/>
  <c r="A1589" i="15"/>
  <c r="A1591" i="15"/>
  <c r="A1594" i="15"/>
  <c r="A1596" i="15"/>
  <c r="A1597" i="15"/>
  <c r="A1600" i="15"/>
  <c r="A1602" i="15"/>
  <c r="A1605" i="15"/>
  <c r="A1608" i="15"/>
  <c r="A1610" i="15"/>
  <c r="A1612" i="15"/>
  <c r="A1614" i="15"/>
  <c r="A1617" i="15"/>
  <c r="A1620" i="15"/>
  <c r="A1622" i="15"/>
  <c r="A1625" i="15"/>
  <c r="A1628" i="15"/>
  <c r="A1630" i="15"/>
  <c r="A1631" i="15"/>
  <c r="A1635" i="15"/>
  <c r="A1638" i="15"/>
  <c r="A1644" i="15"/>
  <c r="A1646" i="15"/>
  <c r="A1647" i="15"/>
  <c r="A1651" i="15"/>
  <c r="A1654" i="15"/>
  <c r="A1657" i="15"/>
  <c r="A1659" i="15"/>
  <c r="A1662" i="15"/>
  <c r="A1663" i="15"/>
  <c r="A1664" i="15"/>
  <c r="A1665" i="15"/>
  <c r="A1666" i="15"/>
  <c r="A1667" i="15"/>
  <c r="A1675" i="15"/>
  <c r="A1679" i="15"/>
  <c r="A1682" i="15"/>
  <c r="A1683" i="15"/>
  <c r="A1684" i="15"/>
  <c r="A1688" i="15"/>
  <c r="A1691" i="15"/>
  <c r="A1693" i="15"/>
  <c r="A1696" i="15"/>
  <c r="A1697" i="15"/>
  <c r="A1698" i="15"/>
  <c r="A1699" i="15"/>
  <c r="A1705" i="15"/>
  <c r="A1708" i="15"/>
  <c r="A1711" i="15"/>
  <c r="A1714" i="15"/>
  <c r="A1716" i="15"/>
  <c r="A1717" i="15"/>
  <c r="A1718" i="15"/>
  <c r="A1719" i="15"/>
  <c r="A1724" i="15"/>
  <c r="A1726" i="15"/>
  <c r="A1729" i="15"/>
  <c r="A1730" i="15"/>
  <c r="A1731" i="15"/>
  <c r="A1736" i="15"/>
  <c r="A1739" i="15"/>
  <c r="A1741" i="15"/>
  <c r="A1743" i="15"/>
  <c r="A1746" i="15"/>
  <c r="A1749" i="15"/>
  <c r="A1752" i="15"/>
  <c r="A1755" i="15"/>
  <c r="A1758" i="15"/>
  <c r="A1760" i="15"/>
  <c r="A1763" i="15"/>
  <c r="A1766" i="15"/>
  <c r="A1768" i="15"/>
  <c r="A1771" i="15"/>
  <c r="A1772" i="15"/>
  <c r="A1775" i="15"/>
  <c r="A1776" i="15"/>
  <c r="A1777" i="15"/>
  <c r="A1778" i="15"/>
  <c r="A1779" i="15"/>
  <c r="A1780" i="15"/>
  <c r="A1781" i="15"/>
  <c r="A1790" i="15"/>
  <c r="A1792" i="15"/>
  <c r="A1793" i="15"/>
  <c r="A1796" i="15"/>
  <c r="A1799" i="15"/>
  <c r="A1802" i="15"/>
  <c r="A1803" i="15"/>
  <c r="A1804" i="15"/>
  <c r="A1805" i="15"/>
  <c r="A1806" i="15"/>
  <c r="A1807" i="15"/>
  <c r="A1816" i="15"/>
  <c r="A1818" i="15"/>
  <c r="A1821" i="15"/>
  <c r="A1824" i="15"/>
  <c r="A1827" i="15"/>
  <c r="A1828" i="15"/>
  <c r="A1831" i="15"/>
  <c r="A1835" i="15"/>
  <c r="A1838" i="15"/>
  <c r="A1840" i="15"/>
  <c r="A1843" i="15"/>
  <c r="A1846" i="15"/>
  <c r="A1847" i="15"/>
  <c r="A1850" i="15"/>
  <c r="A1853" i="15"/>
  <c r="A1855" i="15"/>
  <c r="A1859" i="15"/>
  <c r="A1862" i="15"/>
  <c r="A1863" i="15"/>
  <c r="A1866" i="15"/>
  <c r="A1867" i="15"/>
  <c r="A1871" i="15"/>
  <c r="A1873" i="15"/>
  <c r="A1876" i="15"/>
  <c r="A1878" i="15"/>
  <c r="A1881" i="15"/>
  <c r="A1884" i="15"/>
  <c r="A1885" i="15"/>
  <c r="A1889" i="15"/>
  <c r="A1892" i="15"/>
  <c r="A1895" i="15"/>
  <c r="A1897" i="15"/>
  <c r="A1900" i="15"/>
  <c r="A1902" i="15"/>
  <c r="A1903" i="15"/>
  <c r="A1904" i="15"/>
  <c r="A1905" i="15"/>
  <c r="A1910" i="15"/>
  <c r="A1913" i="15"/>
  <c r="A1916" i="15"/>
  <c r="A1917" i="15"/>
  <c r="A1918" i="15"/>
  <c r="A1919" i="15"/>
  <c r="A1920" i="15"/>
  <c r="A1927" i="15"/>
  <c r="A1930" i="15"/>
  <c r="A1933" i="15"/>
  <c r="A1936" i="15"/>
  <c r="A1939" i="15"/>
  <c r="A1942" i="15"/>
  <c r="A1944" i="15"/>
  <c r="A1945" i="15"/>
  <c r="A1949" i="15"/>
  <c r="A1952" i="15"/>
  <c r="A1954" i="15"/>
  <c r="A1957" i="15"/>
  <c r="A1960" i="15"/>
  <c r="A1961" i="15"/>
  <c r="A1965" i="15"/>
  <c r="A1966" i="15"/>
  <c r="A1970" i="15"/>
  <c r="A1973" i="15"/>
  <c r="A1974" i="15"/>
  <c r="A1975" i="15"/>
  <c r="A1976" i="15"/>
  <c r="A1985" i="15"/>
  <c r="A1989" i="15"/>
  <c r="A1992" i="15"/>
  <c r="A1993" i="15"/>
  <c r="A1994" i="15"/>
  <c r="A1995" i="15"/>
  <c r="A1996" i="15"/>
  <c r="A2003" i="15"/>
  <c r="A2005" i="15"/>
  <c r="A2009" i="15"/>
  <c r="A2012" i="15"/>
  <c r="A2014" i="15"/>
  <c r="A2015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82" i="15"/>
  <c r="A2084" i="15"/>
  <c r="A2085" i="15"/>
  <c r="A2089" i="15"/>
  <c r="A2092" i="15"/>
  <c r="A2094" i="15"/>
  <c r="A2097" i="15"/>
  <c r="A2099" i="15"/>
  <c r="A2100" i="15"/>
  <c r="A2101" i="15"/>
  <c r="A2102" i="15"/>
  <c r="A2103" i="15"/>
  <c r="A2104" i="15"/>
  <c r="A2105" i="15"/>
  <c r="A2106" i="15"/>
  <c r="A2117" i="15"/>
  <c r="A2119" i="15"/>
  <c r="A2122" i="15"/>
  <c r="A2125" i="15"/>
  <c r="A2128" i="15"/>
  <c r="A2130" i="15"/>
  <c r="A2131" i="15"/>
  <c r="A2132" i="15"/>
  <c r="A2133" i="15"/>
  <c r="A2134" i="15"/>
  <c r="A2143" i="15"/>
  <c r="A2144" i="15"/>
  <c r="A2145" i="15"/>
  <c r="A2146" i="15"/>
  <c r="A2151" i="15"/>
  <c r="A2154" i="15"/>
  <c r="A2155" i="15"/>
  <c r="A2159" i="15"/>
  <c r="A2162" i="15"/>
  <c r="A2164" i="15"/>
  <c r="A2168" i="15"/>
  <c r="A2170" i="15"/>
  <c r="A2174" i="15"/>
  <c r="A2175" i="15"/>
  <c r="A2176" i="15"/>
  <c r="A2180" i="15"/>
  <c r="A2182" i="15"/>
  <c r="A2185" i="15"/>
  <c r="A2188" i="15"/>
  <c r="A2191" i="15"/>
  <c r="A2192" i="15"/>
  <c r="A2193" i="15"/>
  <c r="A2194" i="15"/>
  <c r="A2195" i="15"/>
  <c r="A2201" i="15"/>
  <c r="A2202" i="15"/>
  <c r="A2206" i="15"/>
  <c r="A2209" i="15"/>
  <c r="A2210" i="15"/>
  <c r="A2211" i="15"/>
  <c r="A2212" i="15"/>
  <c r="A2213" i="15"/>
  <c r="A2214" i="15"/>
  <c r="A2215" i="15"/>
  <c r="A2225" i="15"/>
  <c r="A2227" i="15"/>
  <c r="A2229" i="15"/>
  <c r="A2230" i="15"/>
  <c r="A2231" i="15"/>
  <c r="A2232" i="15"/>
  <c r="A2233" i="15"/>
  <c r="A2234" i="15"/>
  <c r="A2241" i="15"/>
  <c r="A2244" i="15"/>
  <c r="A2246" i="15"/>
  <c r="A2247" i="15"/>
  <c r="A2248" i="15"/>
  <c r="A2249" i="15"/>
  <c r="A2250" i="15"/>
  <c r="A2251" i="15"/>
  <c r="A3" i="15"/>
  <c r="A4" i="15"/>
  <c r="A5" i="15"/>
  <c r="A7" i="15"/>
  <c r="A8" i="15"/>
  <c r="A9" i="15"/>
  <c r="A11" i="15"/>
  <c r="A12" i="15"/>
  <c r="A13" i="15"/>
  <c r="A15" i="15"/>
  <c r="A16" i="15"/>
  <c r="A17" i="15"/>
  <c r="A19" i="15"/>
  <c r="A20" i="15"/>
  <c r="A21" i="15"/>
  <c r="A23" i="15"/>
  <c r="A24" i="15"/>
  <c r="A25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52" i="15"/>
  <c r="A53" i="15"/>
  <c r="A54" i="15"/>
  <c r="A55" i="15"/>
  <c r="A56" i="15"/>
  <c r="A57" i="15"/>
  <c r="A58" i="15"/>
  <c r="A59" i="15"/>
  <c r="A60" i="15"/>
  <c r="A62" i="15"/>
  <c r="A63" i="15"/>
  <c r="A64" i="15"/>
  <c r="A66" i="15"/>
  <c r="A67" i="15"/>
  <c r="A68" i="15"/>
  <c r="A70" i="15"/>
  <c r="A71" i="15"/>
  <c r="A72" i="15"/>
  <c r="A76" i="15"/>
  <c r="A77" i="15"/>
  <c r="A78" i="15"/>
  <c r="A80" i="15"/>
  <c r="A81" i="15"/>
  <c r="A83" i="15"/>
  <c r="A84" i="15"/>
  <c r="A85" i="15"/>
  <c r="A87" i="15"/>
  <c r="A88" i="15"/>
  <c r="A90" i="15"/>
  <c r="A91" i="15"/>
  <c r="A97" i="15"/>
  <c r="A98" i="15"/>
  <c r="A99" i="15"/>
  <c r="A100" i="15"/>
  <c r="A101" i="15"/>
  <c r="A102" i="15"/>
  <c r="A103" i="15"/>
  <c r="A105" i="15"/>
  <c r="A107" i="15"/>
  <c r="A109" i="15"/>
  <c r="A110" i="15"/>
  <c r="A111" i="15"/>
  <c r="A117" i="15"/>
  <c r="A118" i="15"/>
  <c r="A119" i="15"/>
  <c r="A120" i="15"/>
  <c r="A121" i="15"/>
  <c r="A126" i="15"/>
  <c r="A127" i="15"/>
  <c r="A128" i="15"/>
  <c r="A129" i="15"/>
  <c r="A131" i="15"/>
  <c r="A132" i="15"/>
  <c r="A133" i="15"/>
  <c r="A135" i="15"/>
  <c r="A136" i="15"/>
  <c r="A139" i="15"/>
  <c r="A140" i="15"/>
  <c r="A141" i="15"/>
  <c r="A142" i="15"/>
  <c r="A144" i="15"/>
  <c r="A145" i="15"/>
  <c r="A146" i="15"/>
  <c r="A148" i="15"/>
  <c r="A149" i="15"/>
  <c r="A150" i="15"/>
  <c r="A154" i="15"/>
  <c r="A155" i="15"/>
  <c r="A156" i="15"/>
  <c r="A158" i="15"/>
  <c r="A159" i="15"/>
  <c r="A160" i="15"/>
  <c r="A162" i="15"/>
  <c r="A163" i="15"/>
  <c r="A164" i="15"/>
  <c r="A166" i="15"/>
  <c r="A167" i="15"/>
  <c r="A168" i="15"/>
  <c r="A169" i="15"/>
  <c r="A171" i="15"/>
  <c r="A172" i="15"/>
  <c r="A174" i="15"/>
  <c r="A175" i="15"/>
  <c r="A176" i="15"/>
  <c r="A178" i="15"/>
  <c r="A179" i="15"/>
  <c r="A180" i="15"/>
  <c r="A183" i="15"/>
  <c r="A184" i="15"/>
  <c r="A185" i="15"/>
  <c r="A186" i="15"/>
  <c r="A188" i="15"/>
  <c r="A189" i="15"/>
  <c r="A191" i="15"/>
  <c r="A192" i="15"/>
  <c r="A193" i="15"/>
  <c r="A195" i="15"/>
  <c r="A196" i="15"/>
  <c r="A197" i="15"/>
  <c r="A199" i="15"/>
  <c r="A200" i="15"/>
  <c r="A202" i="15"/>
  <c r="A203" i="15"/>
  <c r="A204" i="15"/>
  <c r="A207" i="15"/>
  <c r="A208" i="15"/>
  <c r="A209" i="15"/>
  <c r="A210" i="15"/>
  <c r="A215" i="15"/>
  <c r="A216" i="15"/>
  <c r="A217" i="15"/>
  <c r="A218" i="15"/>
  <c r="A220" i="15"/>
  <c r="A223" i="15"/>
  <c r="A224" i="15"/>
  <c r="A225" i="15"/>
  <c r="A226" i="15"/>
  <c r="A231" i="15"/>
  <c r="A232" i="15"/>
  <c r="A233" i="15"/>
  <c r="A234" i="15"/>
  <c r="A239" i="15"/>
  <c r="A240" i="15"/>
  <c r="A241" i="15"/>
  <c r="A242" i="15"/>
  <c r="A244" i="15"/>
  <c r="A245" i="15"/>
  <c r="A246" i="15"/>
  <c r="A247" i="15"/>
  <c r="A248" i="15"/>
  <c r="A250" i="15"/>
  <c r="A251" i="15"/>
  <c r="A254" i="15"/>
  <c r="A255" i="15"/>
  <c r="A256" i="15"/>
  <c r="A257" i="15"/>
  <c r="A259" i="15"/>
  <c r="A261" i="15"/>
  <c r="A262" i="15"/>
  <c r="A263" i="15"/>
  <c r="A265" i="15"/>
  <c r="A266" i="15"/>
  <c r="A267" i="15"/>
  <c r="A269" i="15"/>
  <c r="A271" i="15"/>
  <c r="A272" i="15"/>
  <c r="A274" i="15"/>
  <c r="A275" i="15"/>
  <c r="A277" i="15"/>
  <c r="A279" i="15"/>
  <c r="A280" i="15"/>
  <c r="A281" i="15"/>
  <c r="A283" i="15"/>
  <c r="A286" i="15"/>
  <c r="A287" i="15"/>
  <c r="A290" i="15"/>
  <c r="A291" i="15"/>
  <c r="A292" i="15"/>
  <c r="A293" i="15"/>
  <c r="A295" i="15"/>
  <c r="A296" i="15"/>
  <c r="A297" i="15"/>
  <c r="A298" i="15"/>
  <c r="A299" i="15"/>
  <c r="A301" i="15"/>
  <c r="A302" i="15"/>
  <c r="A303" i="15"/>
  <c r="A309" i="15"/>
  <c r="A310" i="15"/>
  <c r="A311" i="15"/>
  <c r="A312" i="15"/>
  <c r="A313" i="15"/>
  <c r="A314" i="15"/>
  <c r="A315" i="15"/>
  <c r="A320" i="15"/>
  <c r="A321" i="15"/>
  <c r="A322" i="15"/>
  <c r="A323" i="15"/>
  <c r="A324" i="15"/>
  <c r="A325" i="15"/>
  <c r="A326" i="15"/>
  <c r="A335" i="15"/>
  <c r="A336" i="15"/>
  <c r="A337" i="15"/>
  <c r="A338" i="15"/>
  <c r="A339" i="15"/>
  <c r="A340" i="15"/>
  <c r="A341" i="15"/>
  <c r="A342" i="15"/>
  <c r="A343" i="15"/>
  <c r="A344" i="15"/>
  <c r="A346" i="15"/>
  <c r="A349" i="15"/>
  <c r="A350" i="15"/>
  <c r="A352" i="15"/>
  <c r="A353" i="15"/>
  <c r="A354" i="15"/>
  <c r="A356" i="15"/>
  <c r="A357" i="15"/>
  <c r="A358" i="15"/>
  <c r="A365" i="15"/>
  <c r="A366" i="15"/>
  <c r="A367" i="15"/>
  <c r="A368" i="15"/>
  <c r="A369" i="15"/>
  <c r="A370" i="15"/>
  <c r="A371" i="15"/>
  <c r="A372" i="15"/>
  <c r="A377" i="15"/>
  <c r="A378" i="15"/>
  <c r="A379" i="15"/>
  <c r="A380" i="15"/>
  <c r="A381" i="15"/>
  <c r="A382" i="15"/>
  <c r="A383" i="15"/>
  <c r="A384" i="15"/>
  <c r="A386" i="15"/>
  <c r="A388" i="15"/>
  <c r="A389" i="15"/>
  <c r="A397" i="15"/>
  <c r="A398" i="15"/>
  <c r="A399" i="15"/>
  <c r="A400" i="15"/>
  <c r="A401" i="15"/>
  <c r="A402" i="15"/>
  <c r="A403" i="15"/>
  <c r="A405" i="15"/>
  <c r="A407" i="15"/>
  <c r="A408" i="15"/>
  <c r="A409" i="15"/>
  <c r="A411" i="15"/>
  <c r="A412" i="15"/>
  <c r="A413" i="15"/>
  <c r="A416" i="15"/>
  <c r="A417" i="15"/>
  <c r="A418" i="15"/>
  <c r="A419" i="15"/>
  <c r="A421" i="15"/>
  <c r="A423" i="15"/>
  <c r="A424" i="15"/>
  <c r="A426" i="15"/>
  <c r="A427" i="15"/>
  <c r="A428" i="15"/>
  <c r="A430" i="15"/>
  <c r="A432" i="15"/>
  <c r="A433" i="15"/>
  <c r="A434" i="15"/>
  <c r="A436" i="15"/>
  <c r="A437" i="15"/>
  <c r="A438" i="15"/>
  <c r="A440" i="15"/>
  <c r="A445" i="15"/>
  <c r="A446" i="15"/>
  <c r="A447" i="15"/>
  <c r="A448" i="15"/>
  <c r="A450" i="15"/>
  <c r="A451" i="15"/>
  <c r="A452" i="15"/>
  <c r="A454" i="15"/>
  <c r="A457" i="15"/>
  <c r="A458" i="15"/>
  <c r="A459" i="15"/>
  <c r="A460" i="15"/>
  <c r="A462" i="15"/>
  <c r="A467" i="15"/>
  <c r="A468" i="15"/>
  <c r="A469" i="15"/>
  <c r="A470" i="15"/>
  <c r="A472" i="15"/>
  <c r="A473" i="15"/>
  <c r="A475" i="15"/>
  <c r="A477" i="15"/>
  <c r="A479" i="15"/>
  <c r="A481" i="15"/>
  <c r="A483" i="15"/>
  <c r="A484" i="15"/>
  <c r="A485" i="15"/>
  <c r="A488" i="15"/>
  <c r="A489" i="15"/>
  <c r="A490" i="15"/>
  <c r="A491" i="15"/>
  <c r="A492" i="15"/>
  <c r="A494" i="15"/>
  <c r="A495" i="15"/>
  <c r="A496" i="15"/>
  <c r="A505" i="15"/>
  <c r="A506" i="15"/>
  <c r="A507" i="15"/>
  <c r="A508" i="15"/>
  <c r="A509" i="15"/>
  <c r="A510" i="15"/>
  <c r="A511" i="15"/>
  <c r="A512" i="15"/>
  <c r="A513" i="15"/>
  <c r="A514" i="15"/>
  <c r="A516" i="15"/>
  <c r="A518" i="15"/>
  <c r="A519" i="15"/>
  <c r="A520" i="15"/>
  <c r="A523" i="15"/>
  <c r="A524" i="15"/>
  <c r="A526" i="15"/>
  <c r="A528" i="15"/>
  <c r="A529" i="15"/>
  <c r="A531" i="15"/>
  <c r="A533" i="15"/>
  <c r="A534" i="15"/>
  <c r="A535" i="15"/>
  <c r="A537" i="15"/>
  <c r="A538" i="15"/>
  <c r="A539" i="15"/>
  <c r="A544" i="15"/>
  <c r="A545" i="15"/>
  <c r="A546" i="15"/>
  <c r="A547" i="15"/>
  <c r="A548" i="15"/>
  <c r="A549" i="15"/>
  <c r="A550" i="15"/>
  <c r="A551" i="15"/>
  <c r="A553" i="15"/>
  <c r="A556" i="15"/>
  <c r="A557" i="15"/>
  <c r="A559" i="15"/>
  <c r="A560" i="15"/>
  <c r="A562" i="15"/>
  <c r="A563" i="15"/>
  <c r="A564" i="15"/>
  <c r="A567" i="15"/>
  <c r="A568" i="15"/>
  <c r="A569" i="15"/>
  <c r="A571" i="15"/>
  <c r="A572" i="15"/>
  <c r="A573" i="15"/>
  <c r="A575" i="15"/>
  <c r="A576" i="15"/>
  <c r="A577" i="15"/>
  <c r="A579" i="15"/>
  <c r="A581" i="15"/>
  <c r="A582" i="15"/>
  <c r="A583" i="15"/>
  <c r="A585" i="15"/>
  <c r="A588" i="15"/>
  <c r="A589" i="15"/>
  <c r="A590" i="15"/>
  <c r="A591" i="15"/>
  <c r="A595" i="15"/>
  <c r="A596" i="15"/>
  <c r="A597" i="15"/>
  <c r="A599" i="15"/>
  <c r="A600" i="15"/>
  <c r="A601" i="15"/>
  <c r="A603" i="15"/>
  <c r="A604" i="15"/>
  <c r="A606" i="15"/>
  <c r="A616" i="15"/>
  <c r="A617" i="15"/>
  <c r="A618" i="15"/>
  <c r="A619" i="15"/>
  <c r="A620" i="15"/>
  <c r="A621" i="15"/>
  <c r="A622" i="15"/>
  <c r="A623" i="15"/>
  <c r="A624" i="15"/>
  <c r="A625" i="15"/>
  <c r="A626" i="15"/>
  <c r="A628" i="15"/>
  <c r="A629" i="15"/>
  <c r="A630" i="15"/>
  <c r="A637" i="15"/>
  <c r="A638" i="15"/>
  <c r="A639" i="15"/>
  <c r="A640" i="15"/>
  <c r="A641" i="15"/>
  <c r="A642" i="15"/>
  <c r="A643" i="15"/>
  <c r="A644" i="15"/>
  <c r="A645" i="15"/>
  <c r="A646" i="15"/>
  <c r="A648" i="15"/>
  <c r="A650" i="15"/>
  <c r="A659" i="15"/>
  <c r="A660" i="15"/>
  <c r="A661" i="15"/>
  <c r="A662" i="15"/>
  <c r="A663" i="15"/>
  <c r="A664" i="15"/>
  <c r="A665" i="15"/>
  <c r="A666" i="15"/>
  <c r="A667" i="15"/>
  <c r="A668" i="15"/>
  <c r="A670" i="15"/>
  <c r="A671" i="15"/>
  <c r="A674" i="15"/>
  <c r="A675" i="15"/>
  <c r="A677" i="15"/>
  <c r="A678" i="15"/>
  <c r="A679" i="15"/>
  <c r="A681" i="15"/>
  <c r="A682" i="15"/>
  <c r="A684" i="15"/>
  <c r="A686" i="15"/>
  <c r="A687" i="15"/>
  <c r="A688" i="15"/>
  <c r="A690" i="15"/>
  <c r="A695" i="15"/>
  <c r="A696" i="15"/>
  <c r="A697" i="15"/>
  <c r="A698" i="15"/>
  <c r="A699" i="15"/>
  <c r="A700" i="15"/>
  <c r="A707" i="15"/>
  <c r="A708" i="15"/>
  <c r="A709" i="15"/>
  <c r="A710" i="15"/>
  <c r="A711" i="15"/>
  <c r="A712" i="15"/>
  <c r="A713" i="15"/>
  <c r="A714" i="15"/>
  <c r="A716" i="15"/>
  <c r="A719" i="15"/>
  <c r="A720" i="15"/>
  <c r="A721" i="15"/>
  <c r="A722" i="15"/>
  <c r="A723" i="15"/>
  <c r="A724" i="15"/>
  <c r="A727" i="15"/>
  <c r="A728" i="15"/>
  <c r="A730" i="15"/>
  <c r="A731" i="15"/>
  <c r="A732" i="15"/>
  <c r="A734" i="15"/>
  <c r="A735" i="15"/>
  <c r="A737" i="15"/>
  <c r="A738" i="15"/>
  <c r="A739" i="15"/>
  <c r="A742" i="15"/>
  <c r="A743" i="15"/>
  <c r="A744" i="15"/>
  <c r="A745" i="15"/>
  <c r="A746" i="15"/>
  <c r="A748" i="15"/>
  <c r="A750" i="15"/>
  <c r="A752" i="15"/>
  <c r="A753" i="15"/>
  <c r="A755" i="15"/>
  <c r="A757" i="15"/>
  <c r="A758" i="15"/>
  <c r="A760" i="15"/>
  <c r="A761" i="15"/>
  <c r="A763" i="15"/>
  <c r="A764" i="15"/>
  <c r="A766" i="15"/>
  <c r="A768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3" i="15"/>
  <c r="A794" i="15"/>
  <c r="A796" i="15"/>
  <c r="A797" i="15"/>
  <c r="A799" i="15"/>
  <c r="A800" i="15"/>
  <c r="A802" i="15"/>
  <c r="A803" i="15"/>
  <c r="A807" i="15"/>
  <c r="A808" i="15"/>
  <c r="A809" i="15"/>
  <c r="A810" i="15"/>
  <c r="A813" i="15"/>
  <c r="A814" i="15"/>
  <c r="A815" i="15"/>
  <c r="A816" i="15"/>
  <c r="A817" i="15"/>
  <c r="A818" i="15"/>
  <c r="A821" i="15"/>
  <c r="A822" i="15"/>
  <c r="A824" i="15"/>
  <c r="A826" i="15"/>
  <c r="A828" i="15"/>
  <c r="A829" i="15"/>
  <c r="A831" i="15"/>
  <c r="A832" i="15"/>
  <c r="A834" i="15"/>
  <c r="A835" i="15"/>
  <c r="A837" i="15"/>
  <c r="A839" i="15"/>
  <c r="A840" i="15"/>
  <c r="A841" i="15"/>
  <c r="A843" i="15"/>
  <c r="A844" i="15"/>
  <c r="A846" i="15"/>
  <c r="A847" i="15"/>
  <c r="A849" i="15"/>
  <c r="A851" i="15"/>
  <c r="A852" i="15"/>
  <c r="A854" i="15"/>
  <c r="A855" i="15"/>
  <c r="A858" i="15"/>
  <c r="A859" i="15"/>
  <c r="A861" i="15"/>
  <c r="A862" i="15"/>
  <c r="A864" i="15"/>
  <c r="A865" i="15"/>
  <c r="A867" i="15"/>
  <c r="A869" i="15"/>
  <c r="A870" i="15"/>
  <c r="A872" i="15"/>
  <c r="A873" i="15"/>
  <c r="A875" i="15"/>
  <c r="A876" i="15"/>
  <c r="A882" i="15"/>
  <c r="A883" i="15"/>
  <c r="A884" i="15"/>
  <c r="A885" i="15"/>
  <c r="A886" i="15"/>
  <c r="A887" i="15"/>
  <c r="A889" i="15"/>
  <c r="A891" i="15"/>
  <c r="A892" i="15"/>
  <c r="A894" i="15"/>
  <c r="A895" i="15"/>
  <c r="A897" i="15"/>
  <c r="A898" i="15"/>
  <c r="A901" i="15"/>
  <c r="A902" i="15"/>
  <c r="A904" i="15"/>
  <c r="A905" i="15"/>
  <c r="A908" i="15"/>
  <c r="A909" i="15"/>
  <c r="A911" i="15"/>
  <c r="A912" i="15"/>
  <c r="A916" i="15"/>
  <c r="A917" i="15"/>
  <c r="A918" i="15"/>
  <c r="A920" i="15"/>
  <c r="A921" i="15"/>
  <c r="A923" i="15"/>
  <c r="A925" i="15"/>
  <c r="A926" i="15"/>
  <c r="A928" i="15"/>
  <c r="A931" i="15"/>
  <c r="A932" i="15"/>
  <c r="A933" i="15"/>
  <c r="A935" i="15"/>
  <c r="A937" i="15"/>
  <c r="A938" i="15"/>
  <c r="A939" i="15"/>
  <c r="A941" i="15"/>
  <c r="A942" i="15"/>
  <c r="A944" i="15"/>
  <c r="A950" i="15"/>
  <c r="A951" i="15"/>
  <c r="A952" i="15"/>
  <c r="A953" i="15"/>
  <c r="A954" i="15"/>
  <c r="A955" i="15"/>
  <c r="A957" i="15"/>
  <c r="A962" i="15"/>
  <c r="A963" i="15"/>
  <c r="A964" i="15"/>
  <c r="A965" i="15"/>
  <c r="A967" i="15"/>
  <c r="A968" i="15"/>
  <c r="A971" i="15"/>
  <c r="A972" i="15"/>
  <c r="A974" i="15"/>
  <c r="A977" i="15"/>
  <c r="A978" i="15"/>
  <c r="A979" i="15"/>
  <c r="A981" i="15"/>
  <c r="A982" i="15"/>
  <c r="A985" i="15"/>
  <c r="A986" i="15"/>
  <c r="A987" i="15"/>
  <c r="A989" i="15"/>
  <c r="A990" i="15"/>
  <c r="A993" i="15"/>
  <c r="A994" i="15"/>
  <c r="A996" i="15"/>
  <c r="A997" i="15"/>
  <c r="A999" i="15"/>
  <c r="A1000" i="15"/>
  <c r="A1002" i="15"/>
  <c r="A1003" i="15"/>
  <c r="A1005" i="15"/>
  <c r="A1006" i="15"/>
  <c r="A1012" i="15"/>
  <c r="A1013" i="15"/>
  <c r="A1014" i="15"/>
  <c r="A1015" i="15"/>
  <c r="A1016" i="15"/>
  <c r="A1018" i="15"/>
  <c r="A1019" i="15"/>
  <c r="A1024" i="15"/>
  <c r="A1025" i="15"/>
  <c r="A1026" i="15"/>
  <c r="A1027" i="15"/>
  <c r="A1028" i="15"/>
  <c r="A1029" i="15"/>
  <c r="A1030" i="15"/>
  <c r="A1031" i="15"/>
  <c r="A1037" i="15"/>
  <c r="A1038" i="15"/>
  <c r="A1039" i="15"/>
  <c r="A1040" i="15"/>
  <c r="A1041" i="15"/>
  <c r="A1042" i="15"/>
  <c r="A1044" i="15"/>
  <c r="A1045" i="15"/>
  <c r="A1047" i="15"/>
  <c r="A1048" i="15"/>
  <c r="A1050" i="15"/>
  <c r="A1051" i="15"/>
  <c r="A1056" i="15"/>
  <c r="A1057" i="15"/>
  <c r="A1058" i="15"/>
  <c r="A1059" i="15"/>
  <c r="A1060" i="15"/>
  <c r="A1063" i="15"/>
  <c r="A1064" i="15"/>
  <c r="A1065" i="15"/>
  <c r="A1067" i="15"/>
  <c r="A1072" i="15"/>
  <c r="A1073" i="15"/>
  <c r="A1074" i="15"/>
  <c r="A1075" i="15"/>
  <c r="A1076" i="15"/>
  <c r="A1078" i="15"/>
  <c r="A1080" i="15"/>
  <c r="A1081" i="15"/>
  <c r="A1083" i="15"/>
  <c r="A1086" i="15"/>
  <c r="A1087" i="15"/>
  <c r="A1088" i="15"/>
  <c r="A1089" i="15"/>
  <c r="A1090" i="15"/>
  <c r="A1091" i="15"/>
  <c r="A1093" i="15"/>
  <c r="A1094" i="15"/>
  <c r="A1096" i="15"/>
  <c r="A1098" i="15"/>
  <c r="A1099" i="15"/>
  <c r="A1102" i="15"/>
  <c r="A1103" i="15"/>
  <c r="A1109" i="15"/>
  <c r="A1110" i="15"/>
  <c r="A1111" i="15"/>
  <c r="A1112" i="15"/>
  <c r="A1113" i="15"/>
  <c r="A1115" i="15"/>
  <c r="A1116" i="15"/>
  <c r="A1118" i="15"/>
  <c r="A1119" i="15"/>
  <c r="A1121" i="15"/>
  <c r="A1122" i="15"/>
  <c r="A1125" i="15"/>
  <c r="A1126" i="15"/>
  <c r="A1127" i="15"/>
  <c r="A1129" i="15"/>
  <c r="A1131" i="15"/>
  <c r="A1132" i="15"/>
  <c r="A1140" i="15"/>
  <c r="A1141" i="15"/>
  <c r="A1142" i="15"/>
  <c r="A1143" i="15"/>
  <c r="A1144" i="15"/>
  <c r="A1145" i="15"/>
  <c r="A1146" i="15"/>
  <c r="A1147" i="15"/>
  <c r="A1149" i="15"/>
  <c r="A1150" i="15"/>
  <c r="A1152" i="15"/>
  <c r="A1153" i="15"/>
  <c r="A1155" i="15"/>
  <c r="A1157" i="15"/>
  <c r="A1159" i="15"/>
  <c r="A1160" i="15"/>
  <c r="A1163" i="15"/>
  <c r="A1164" i="15"/>
  <c r="A1165" i="15"/>
  <c r="A1167" i="15"/>
  <c r="A1168" i="15"/>
  <c r="A1173" i="15"/>
  <c r="A1174" i="15"/>
  <c r="A1175" i="15"/>
  <c r="A1176" i="15"/>
  <c r="A1178" i="15"/>
  <c r="A1179" i="15"/>
  <c r="A1211" i="15"/>
  <c r="A1212" i="15"/>
  <c r="A1213" i="15"/>
  <c r="A1214" i="15"/>
  <c r="A1215" i="15"/>
  <c r="A1216" i="15"/>
  <c r="A1217" i="15"/>
  <c r="A1218" i="15"/>
  <c r="A1219" i="15"/>
  <c r="A2" i="15"/>
  <c r="A6" i="15"/>
  <c r="A10" i="15"/>
  <c r="A14" i="15"/>
  <c r="A18" i="15"/>
  <c r="A22" i="15"/>
  <c r="A26" i="15"/>
  <c r="A27" i="15"/>
  <c r="A28" i="15"/>
  <c r="A29" i="15"/>
  <c r="A30" i="15"/>
  <c r="A31" i="15"/>
  <c r="A32" i="15"/>
  <c r="A33" i="15"/>
  <c r="A46" i="15"/>
  <c r="A47" i="15"/>
  <c r="A48" i="15"/>
  <c r="A49" i="15"/>
  <c r="A50" i="15"/>
  <c r="A51" i="15"/>
  <c r="A61" i="15"/>
  <c r="A65" i="15"/>
  <c r="A69" i="15"/>
  <c r="A73" i="15"/>
  <c r="A74" i="15"/>
  <c r="A75" i="15"/>
  <c r="A79" i="15"/>
  <c r="A82" i="15"/>
  <c r="A86" i="15"/>
  <c r="A89" i="15"/>
  <c r="A92" i="15"/>
  <c r="A93" i="15"/>
  <c r="A94" i="15"/>
  <c r="A95" i="15"/>
  <c r="A96" i="15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58" i="13"/>
  <c r="V259" i="13"/>
  <c r="V260" i="13"/>
  <c r="V261" i="13"/>
  <c r="V262" i="13"/>
  <c r="V263" i="13"/>
  <c r="V264" i="13"/>
  <c r="V265" i="13"/>
  <c r="V266" i="13"/>
  <c r="V267" i="13"/>
  <c r="V268" i="13"/>
  <c r="V269" i="13"/>
  <c r="V270" i="13"/>
  <c r="V271" i="13"/>
  <c r="V272" i="13"/>
  <c r="V273" i="13"/>
  <c r="V274" i="13"/>
  <c r="V275" i="13"/>
  <c r="V276" i="13"/>
  <c r="V277" i="13"/>
  <c r="V278" i="13"/>
  <c r="V279" i="13"/>
  <c r="V280" i="13"/>
  <c r="V281" i="13"/>
  <c r="V282" i="13"/>
  <c r="V283" i="13"/>
  <c r="V284" i="13"/>
  <c r="V285" i="13"/>
  <c r="V286" i="13"/>
  <c r="V287" i="13"/>
  <c r="V288" i="13"/>
  <c r="V289" i="13"/>
  <c r="V290" i="13"/>
  <c r="V291" i="13"/>
  <c r="V292" i="13"/>
  <c r="V293" i="13"/>
  <c r="V294" i="13"/>
  <c r="V295" i="13"/>
  <c r="V296" i="13"/>
  <c r="V297" i="13"/>
  <c r="V298" i="13"/>
  <c r="V299" i="13"/>
  <c r="V300" i="13"/>
  <c r="V301" i="13"/>
  <c r="V302" i="13"/>
  <c r="V303" i="13"/>
  <c r="V304" i="13"/>
  <c r="V305" i="13"/>
  <c r="V306" i="13"/>
  <c r="V307" i="13"/>
  <c r="V308" i="13"/>
  <c r="V309" i="13"/>
  <c r="V310" i="13"/>
  <c r="V311" i="13"/>
  <c r="V312" i="13"/>
  <c r="V313" i="13"/>
  <c r="V314" i="13"/>
  <c r="V315" i="13"/>
  <c r="V316" i="13"/>
  <c r="V317" i="13"/>
  <c r="V318" i="13"/>
  <c r="V319" i="13"/>
  <c r="V320" i="13"/>
  <c r="V321" i="13"/>
  <c r="V322" i="13"/>
  <c r="V323" i="13"/>
  <c r="V324" i="13"/>
  <c r="V325" i="13"/>
  <c r="V326" i="13"/>
  <c r="V327" i="13"/>
  <c r="V328" i="13"/>
  <c r="V329" i="13"/>
  <c r="V330" i="13"/>
  <c r="V331" i="13"/>
  <c r="V332" i="13"/>
  <c r="V333" i="13"/>
  <c r="V334" i="13"/>
  <c r="V335" i="13"/>
  <c r="V336" i="13"/>
  <c r="V337" i="13"/>
  <c r="V338" i="13"/>
  <c r="V339" i="13"/>
  <c r="V340" i="13"/>
  <c r="V341" i="13"/>
  <c r="V342" i="13"/>
  <c r="V343" i="13"/>
  <c r="V344" i="13"/>
  <c r="V345" i="13"/>
  <c r="V346" i="13"/>
  <c r="V347" i="13"/>
  <c r="V348" i="13"/>
  <c r="V349" i="13"/>
  <c r="V350" i="13"/>
  <c r="V351" i="13"/>
  <c r="V352" i="13"/>
  <c r="V353" i="13"/>
  <c r="V354" i="13"/>
  <c r="V355" i="13"/>
  <c r="V356" i="13"/>
  <c r="V357" i="13"/>
  <c r="V358" i="13"/>
  <c r="V359" i="13"/>
  <c r="V360" i="13"/>
  <c r="V361" i="13"/>
  <c r="V362" i="13"/>
  <c r="V363" i="13"/>
  <c r="V364" i="13"/>
  <c r="V365" i="13"/>
  <c r="V366" i="13"/>
  <c r="V367" i="13"/>
  <c r="V368" i="13"/>
  <c r="V369" i="13"/>
  <c r="V370" i="13"/>
  <c r="V371" i="13"/>
  <c r="V372" i="13"/>
  <c r="V373" i="13"/>
  <c r="V374" i="13"/>
  <c r="V375" i="13"/>
  <c r="V376" i="13"/>
  <c r="V377" i="13"/>
  <c r="V378" i="13"/>
  <c r="V379" i="13"/>
  <c r="V380" i="13"/>
  <c r="V381" i="13"/>
  <c r="V382" i="13"/>
  <c r="V383" i="13"/>
  <c r="V384" i="13"/>
  <c r="V385" i="13"/>
  <c r="V386" i="13"/>
  <c r="V387" i="13"/>
  <c r="V388" i="13"/>
  <c r="V389" i="13"/>
  <c r="V390" i="13"/>
  <c r="V391" i="13"/>
  <c r="V392" i="13"/>
  <c r="V393" i="13"/>
  <c r="V394" i="13"/>
  <c r="V395" i="13"/>
  <c r="V396" i="13"/>
  <c r="V397" i="13"/>
  <c r="V398" i="13"/>
  <c r="V399" i="13"/>
  <c r="V400" i="13"/>
  <c r="V401" i="13"/>
  <c r="V402" i="13"/>
  <c r="V403" i="13"/>
  <c r="V404" i="13"/>
  <c r="V405" i="13"/>
  <c r="V406" i="13"/>
  <c r="V407" i="13"/>
  <c r="V408" i="13"/>
  <c r="V409" i="13"/>
  <c r="V410" i="13"/>
  <c r="V411" i="13"/>
  <c r="V412" i="13"/>
  <c r="V413" i="13"/>
  <c r="V414" i="13"/>
  <c r="V415" i="13"/>
  <c r="V416" i="13"/>
  <c r="V417" i="13"/>
  <c r="V418" i="13"/>
  <c r="V419" i="13"/>
  <c r="V420" i="13"/>
  <c r="V421" i="13"/>
  <c r="V422" i="13"/>
  <c r="V423" i="13"/>
  <c r="V424" i="13"/>
  <c r="V425" i="13"/>
  <c r="V426" i="13"/>
  <c r="V427" i="13"/>
  <c r="V428" i="13"/>
  <c r="V429" i="13"/>
  <c r="V430" i="13"/>
  <c r="V431" i="13"/>
  <c r="V432" i="13"/>
  <c r="V433" i="13"/>
  <c r="V434" i="13"/>
  <c r="V435" i="13"/>
  <c r="V436" i="13"/>
  <c r="V437" i="13"/>
  <c r="V438" i="13"/>
  <c r="V439" i="13"/>
  <c r="V440" i="13"/>
  <c r="V441" i="13"/>
  <c r="V442" i="13"/>
  <c r="V443" i="13"/>
  <c r="V444" i="13"/>
  <c r="V445" i="13"/>
  <c r="V446" i="13"/>
  <c r="V447" i="13"/>
  <c r="V448" i="13"/>
  <c r="V449" i="13"/>
  <c r="V450" i="13"/>
  <c r="V451" i="13"/>
  <c r="V452" i="13"/>
  <c r="V453" i="13"/>
  <c r="V454" i="13"/>
  <c r="V455" i="13"/>
  <c r="V456" i="13"/>
  <c r="V457" i="13"/>
  <c r="V458" i="13"/>
  <c r="V459" i="13"/>
  <c r="V460" i="13"/>
  <c r="V461" i="13"/>
  <c r="V462" i="13"/>
  <c r="V463" i="13"/>
  <c r="V464" i="13"/>
  <c r="V465" i="13"/>
  <c r="V466" i="13"/>
  <c r="V467" i="13"/>
  <c r="V468" i="13"/>
  <c r="V469" i="13"/>
  <c r="V470" i="13"/>
  <c r="V471" i="13"/>
  <c r="V472" i="13"/>
  <c r="V473" i="13"/>
  <c r="V474" i="13"/>
  <c r="V475" i="13"/>
  <c r="V476" i="13"/>
  <c r="V477" i="13"/>
  <c r="V478" i="13"/>
  <c r="V479" i="13"/>
  <c r="V480" i="13"/>
  <c r="V481" i="13"/>
  <c r="V482" i="13"/>
  <c r="V483" i="13"/>
  <c r="V484" i="13"/>
  <c r="V485" i="13"/>
  <c r="V486" i="13"/>
  <c r="V487" i="13"/>
  <c r="V488" i="13"/>
  <c r="V489" i="13"/>
  <c r="V490" i="13"/>
  <c r="V491" i="13"/>
  <c r="V492" i="13"/>
  <c r="V493" i="13"/>
  <c r="V494" i="13"/>
  <c r="V495" i="13"/>
  <c r="V496" i="13"/>
  <c r="V497" i="13"/>
  <c r="V498" i="13"/>
  <c r="V499" i="13"/>
  <c r="V500" i="13"/>
  <c r="V501" i="13"/>
  <c r="V502" i="13"/>
  <c r="V503" i="13"/>
  <c r="V504" i="13"/>
  <c r="V505" i="13"/>
  <c r="V506" i="13"/>
  <c r="V507" i="13"/>
  <c r="V508" i="13"/>
  <c r="V509" i="13"/>
  <c r="V510" i="13"/>
  <c r="V511" i="13"/>
  <c r="V512" i="13"/>
  <c r="V513" i="13"/>
  <c r="V514" i="13"/>
  <c r="V515" i="13"/>
  <c r="V516" i="13"/>
  <c r="V517" i="13"/>
  <c r="V518" i="13"/>
  <c r="V519" i="13"/>
  <c r="V520" i="13"/>
  <c r="V521" i="13"/>
  <c r="V522" i="13"/>
  <c r="V523" i="13"/>
  <c r="V524" i="13"/>
  <c r="V525" i="13"/>
  <c r="V526" i="13"/>
  <c r="V527" i="13"/>
  <c r="V528" i="13"/>
  <c r="V529" i="13"/>
  <c r="V530" i="13"/>
  <c r="V531" i="13"/>
  <c r="V532" i="13"/>
  <c r="V533" i="13"/>
  <c r="V534" i="13"/>
  <c r="V535" i="13"/>
  <c r="V536" i="13"/>
  <c r="V537" i="13"/>
  <c r="V538" i="13"/>
  <c r="V539" i="13"/>
  <c r="V540" i="13"/>
  <c r="V541" i="13"/>
  <c r="V542" i="13"/>
  <c r="V543" i="13"/>
  <c r="V544" i="13"/>
  <c r="V545" i="13"/>
  <c r="V546" i="13"/>
  <c r="V547" i="13"/>
  <c r="V548" i="13"/>
  <c r="V549" i="13"/>
  <c r="V550" i="13"/>
  <c r="V551" i="13"/>
  <c r="V552" i="13"/>
  <c r="V553" i="13"/>
  <c r="V554" i="13"/>
  <c r="V555" i="13"/>
  <c r="V556" i="13"/>
  <c r="V557" i="13"/>
  <c r="V558" i="13"/>
  <c r="V559" i="13"/>
  <c r="V560" i="13"/>
  <c r="V561" i="13"/>
  <c r="V562" i="13"/>
  <c r="V563" i="13"/>
  <c r="V564" i="13"/>
  <c r="V565" i="13"/>
  <c r="V566" i="13"/>
  <c r="V567" i="13"/>
  <c r="V568" i="13"/>
  <c r="V569" i="13"/>
  <c r="V570" i="13"/>
  <c r="V571" i="13"/>
  <c r="V572" i="13"/>
  <c r="V573" i="13"/>
  <c r="V574" i="13"/>
  <c r="V575" i="13"/>
  <c r="V576" i="13"/>
  <c r="V577" i="13"/>
  <c r="V578" i="13"/>
  <c r="V579" i="13"/>
  <c r="V580" i="13"/>
  <c r="V581" i="13"/>
  <c r="V582" i="13"/>
  <c r="V583" i="13"/>
  <c r="V584" i="13"/>
  <c r="V585" i="13"/>
  <c r="V586" i="13"/>
  <c r="V587" i="13"/>
  <c r="V588" i="13"/>
  <c r="V589" i="13"/>
  <c r="V590" i="13"/>
  <c r="V591" i="13"/>
  <c r="V592" i="13"/>
  <c r="V593" i="13"/>
  <c r="V594" i="13"/>
  <c r="V595" i="13"/>
  <c r="V596" i="13"/>
  <c r="V597" i="13"/>
  <c r="V598" i="13"/>
  <c r="V599" i="13"/>
  <c r="V600" i="13"/>
  <c r="V601" i="13"/>
  <c r="V602" i="13"/>
  <c r="V603" i="13"/>
  <c r="V604" i="13"/>
  <c r="V605" i="13"/>
  <c r="V606" i="13"/>
  <c r="V607" i="13"/>
  <c r="V608" i="13"/>
  <c r="V609" i="13"/>
  <c r="V610" i="13"/>
  <c r="V611" i="13"/>
  <c r="V612" i="13"/>
  <c r="V613" i="13"/>
  <c r="V614" i="13"/>
  <c r="V615" i="13"/>
  <c r="V616" i="13"/>
  <c r="V617" i="13"/>
  <c r="V618" i="13"/>
  <c r="V619" i="13"/>
  <c r="V620" i="13"/>
  <c r="V621" i="13"/>
  <c r="V622" i="13"/>
  <c r="V623" i="13"/>
  <c r="V624" i="13"/>
  <c r="V625" i="13"/>
  <c r="V626" i="13"/>
  <c r="V627" i="13"/>
  <c r="V628" i="13"/>
  <c r="V629" i="13"/>
  <c r="V630" i="13"/>
  <c r="V631" i="13"/>
  <c r="V632" i="13"/>
  <c r="V633" i="13"/>
  <c r="V634" i="13"/>
  <c r="V635" i="13"/>
  <c r="V636" i="13"/>
  <c r="V637" i="13"/>
  <c r="V638" i="13"/>
  <c r="V639" i="13"/>
  <c r="V640" i="13"/>
  <c r="V641" i="13"/>
  <c r="V642" i="13"/>
  <c r="V643" i="13"/>
  <c r="V644" i="13"/>
  <c r="V645" i="13"/>
  <c r="V646" i="13"/>
  <c r="V647" i="13"/>
  <c r="V648" i="13"/>
  <c r="V649" i="13"/>
  <c r="V650" i="13"/>
  <c r="V651" i="13"/>
  <c r="V652" i="13"/>
  <c r="V653" i="13"/>
  <c r="V654" i="13"/>
  <c r="V655" i="13"/>
  <c r="V656" i="13"/>
  <c r="V657" i="13"/>
  <c r="V658" i="13"/>
  <c r="V659" i="13"/>
  <c r="V660" i="13"/>
  <c r="V661" i="13"/>
  <c r="V662" i="13"/>
  <c r="V663" i="13"/>
  <c r="V664" i="13"/>
  <c r="V665" i="13"/>
  <c r="V666" i="13"/>
  <c r="V667" i="13"/>
  <c r="V668" i="13"/>
  <c r="V669" i="13"/>
  <c r="V670" i="13"/>
  <c r="V671" i="13"/>
  <c r="V672" i="13"/>
  <c r="V673" i="13"/>
  <c r="V674" i="13"/>
  <c r="V675" i="13"/>
  <c r="V676" i="13"/>
  <c r="V677" i="13"/>
  <c r="V678" i="13"/>
  <c r="V679" i="13"/>
  <c r="V680" i="13"/>
  <c r="V681" i="13"/>
  <c r="V682" i="13"/>
  <c r="V683" i="13"/>
  <c r="V684" i="13"/>
  <c r="V685" i="13"/>
  <c r="V686" i="13"/>
  <c r="V687" i="13"/>
  <c r="V688" i="13"/>
  <c r="V689" i="13"/>
  <c r="V690" i="13"/>
  <c r="V691" i="13"/>
  <c r="V692" i="13"/>
  <c r="V693" i="13"/>
  <c r="V694" i="13"/>
  <c r="V695" i="13"/>
  <c r="V696" i="13"/>
  <c r="V697" i="13"/>
  <c r="V698" i="13"/>
  <c r="V699" i="13"/>
  <c r="V700" i="13"/>
  <c r="V701" i="13"/>
  <c r="V702" i="13"/>
  <c r="V703" i="13"/>
  <c r="V704" i="13"/>
  <c r="V705" i="13"/>
  <c r="V706" i="13"/>
  <c r="V707" i="13"/>
  <c r="V708" i="13"/>
  <c r="V709" i="13"/>
  <c r="V710" i="13"/>
  <c r="V711" i="13"/>
  <c r="V712" i="13"/>
  <c r="V713" i="13"/>
  <c r="V714" i="13"/>
  <c r="V715" i="13"/>
  <c r="V716" i="13"/>
  <c r="V717" i="13"/>
  <c r="V718" i="13"/>
  <c r="V719" i="13"/>
  <c r="V720" i="13"/>
  <c r="V721" i="13"/>
  <c r="V722" i="13"/>
  <c r="V723" i="13"/>
  <c r="V724" i="13"/>
  <c r="V725" i="13"/>
  <c r="V726" i="13"/>
  <c r="V727" i="13"/>
  <c r="V728" i="13"/>
  <c r="V729" i="13"/>
  <c r="V730" i="13"/>
  <c r="V731" i="13"/>
  <c r="V732" i="13"/>
  <c r="V733" i="13"/>
  <c r="V734" i="13"/>
  <c r="V735" i="13"/>
  <c r="V736" i="13"/>
  <c r="V737" i="13"/>
  <c r="V738" i="13"/>
  <c r="V739" i="13"/>
  <c r="V740" i="13"/>
  <c r="V741" i="13"/>
  <c r="V742" i="13"/>
  <c r="V743" i="13"/>
  <c r="V744" i="13"/>
  <c r="V745" i="13"/>
  <c r="V746" i="13"/>
  <c r="V747" i="13"/>
  <c r="V748" i="13"/>
  <c r="V749" i="13"/>
  <c r="V750" i="13"/>
  <c r="V751" i="13"/>
  <c r="V752" i="13"/>
  <c r="V753" i="13"/>
  <c r="V754" i="13"/>
  <c r="V755" i="13"/>
  <c r="V756" i="13"/>
  <c r="V757" i="13"/>
  <c r="V758" i="13"/>
  <c r="V759" i="13"/>
  <c r="V760" i="13"/>
  <c r="V761" i="13"/>
  <c r="V762" i="13"/>
  <c r="V763" i="13"/>
  <c r="V764" i="13"/>
  <c r="V765" i="13"/>
  <c r="V766" i="13"/>
  <c r="V767" i="13"/>
  <c r="V768" i="13"/>
  <c r="V769" i="13"/>
  <c r="V770" i="13"/>
  <c r="V771" i="13"/>
  <c r="V772" i="13"/>
  <c r="V773" i="13"/>
  <c r="V774" i="13"/>
  <c r="V775" i="13"/>
  <c r="V776" i="13"/>
  <c r="V777" i="13"/>
  <c r="V778" i="13"/>
  <c r="V779" i="13"/>
  <c r="V780" i="13"/>
  <c r="V781" i="13"/>
  <c r="V782" i="13"/>
  <c r="V783" i="13"/>
  <c r="V784" i="13"/>
  <c r="V785" i="13"/>
  <c r="V786" i="13"/>
  <c r="V787" i="13"/>
  <c r="V788" i="13"/>
  <c r="V789" i="13"/>
  <c r="V790" i="13"/>
  <c r="V791" i="13"/>
  <c r="V792" i="13"/>
  <c r="V793" i="13"/>
  <c r="V794" i="13"/>
  <c r="V795" i="13"/>
  <c r="V796" i="13"/>
  <c r="V797" i="13"/>
  <c r="V798" i="13"/>
  <c r="V799" i="13"/>
  <c r="V800" i="13"/>
  <c r="V801" i="13"/>
  <c r="V802" i="13"/>
  <c r="V803" i="13"/>
  <c r="V804" i="13"/>
  <c r="V805" i="13"/>
  <c r="V806" i="13"/>
  <c r="V807" i="13"/>
  <c r="V808" i="13"/>
  <c r="V809" i="13"/>
  <c r="V810" i="13"/>
  <c r="V811" i="13"/>
  <c r="V812" i="13"/>
  <c r="V813" i="13"/>
  <c r="V814" i="13"/>
  <c r="V815" i="13"/>
  <c r="V816" i="13"/>
  <c r="V817" i="13"/>
  <c r="V818" i="13"/>
  <c r="V819" i="13"/>
  <c r="V820" i="13"/>
  <c r="V821" i="13"/>
  <c r="V822" i="13"/>
  <c r="V823" i="13"/>
  <c r="V824" i="13"/>
  <c r="V825" i="13"/>
  <c r="V826" i="13"/>
  <c r="V827" i="13"/>
  <c r="V828" i="13"/>
  <c r="V829" i="13"/>
  <c r="V830" i="13"/>
  <c r="V831" i="13"/>
  <c r="V832" i="13"/>
  <c r="V833" i="13"/>
  <c r="V834" i="13"/>
  <c r="V835" i="13"/>
  <c r="V836" i="13"/>
  <c r="V837" i="13"/>
  <c r="V838" i="13"/>
  <c r="V839" i="13"/>
  <c r="V840" i="13"/>
  <c r="V841" i="13"/>
  <c r="V842" i="13"/>
  <c r="V843" i="13"/>
  <c r="V844" i="13"/>
  <c r="V845" i="13"/>
  <c r="V846" i="13"/>
  <c r="V847" i="13"/>
  <c r="V848" i="13"/>
  <c r="V849" i="13"/>
  <c r="V850" i="13"/>
  <c r="V851" i="13"/>
  <c r="V852" i="13"/>
  <c r="V853" i="13"/>
  <c r="V854" i="13"/>
  <c r="V855" i="13"/>
  <c r="V856" i="13"/>
  <c r="V857" i="13"/>
  <c r="V858" i="13"/>
  <c r="V859" i="13"/>
  <c r="V860" i="13"/>
  <c r="V861" i="13"/>
  <c r="V862" i="13"/>
  <c r="V863" i="13"/>
  <c r="V864" i="13"/>
  <c r="V865" i="13"/>
  <c r="V866" i="13"/>
  <c r="V867" i="13"/>
  <c r="V868" i="13"/>
  <c r="V869" i="13"/>
  <c r="V870" i="13"/>
  <c r="V871" i="13"/>
  <c r="V872" i="13"/>
  <c r="V873" i="13"/>
  <c r="V874" i="13"/>
  <c r="V875" i="13"/>
  <c r="V876" i="13"/>
  <c r="V877" i="13"/>
  <c r="V878" i="13"/>
  <c r="V879" i="13"/>
  <c r="V880" i="13"/>
  <c r="V881" i="13"/>
  <c r="V882" i="13"/>
  <c r="V883" i="13"/>
  <c r="V884" i="13"/>
  <c r="V885" i="13"/>
  <c r="V886" i="13"/>
  <c r="V887" i="13"/>
  <c r="V888" i="13"/>
  <c r="V889" i="13"/>
  <c r="V890" i="13"/>
  <c r="V891" i="13"/>
  <c r="V892" i="13"/>
  <c r="V893" i="13"/>
  <c r="V894" i="13"/>
  <c r="V895" i="13"/>
  <c r="V896" i="13"/>
  <c r="V897" i="13"/>
  <c r="V898" i="13"/>
  <c r="V899" i="13"/>
  <c r="V900" i="13"/>
  <c r="V901" i="13"/>
  <c r="V902" i="13"/>
  <c r="V903" i="13"/>
  <c r="V904" i="13"/>
  <c r="V905" i="13"/>
  <c r="V906" i="13"/>
  <c r="V907" i="13"/>
  <c r="V908" i="13"/>
  <c r="V909" i="13"/>
  <c r="V910" i="13"/>
  <c r="V911" i="13"/>
  <c r="V912" i="13"/>
  <c r="V913" i="13"/>
  <c r="V914" i="13"/>
  <c r="V915" i="13"/>
  <c r="V916" i="13"/>
  <c r="V917" i="13"/>
  <c r="V918" i="13"/>
  <c r="V919" i="13"/>
  <c r="V920" i="13"/>
  <c r="V921" i="13"/>
  <c r="V922" i="13"/>
  <c r="V923" i="13"/>
  <c r="V924" i="13"/>
  <c r="V925" i="13"/>
  <c r="V926" i="13"/>
  <c r="V927" i="13"/>
  <c r="V928" i="13"/>
  <c r="V929" i="13"/>
  <c r="V930" i="13"/>
  <c r="V931" i="13"/>
  <c r="V932" i="13"/>
  <c r="V933" i="13"/>
  <c r="V934" i="13"/>
  <c r="V935" i="13"/>
  <c r="V936" i="13"/>
  <c r="V937" i="13"/>
  <c r="V938" i="13"/>
  <c r="V939" i="13"/>
  <c r="V940" i="13"/>
  <c r="V941" i="13"/>
  <c r="V942" i="13"/>
  <c r="V943" i="13"/>
  <c r="V944" i="13"/>
  <c r="V945" i="13"/>
  <c r="V946" i="13"/>
  <c r="V947" i="13"/>
  <c r="V948" i="13"/>
  <c r="V949" i="13"/>
  <c r="V950" i="13"/>
  <c r="V951" i="13"/>
  <c r="V952" i="13"/>
  <c r="V953" i="13"/>
  <c r="V954" i="13"/>
  <c r="V955" i="13"/>
  <c r="V956" i="13"/>
  <c r="V957" i="13"/>
  <c r="V958" i="13"/>
  <c r="V959" i="13"/>
  <c r="V960" i="13"/>
  <c r="V961" i="13"/>
  <c r="V962" i="13"/>
  <c r="V963" i="13"/>
  <c r="V964" i="13"/>
  <c r="V965" i="13"/>
  <c r="V966" i="13"/>
  <c r="V967" i="13"/>
  <c r="V968" i="13"/>
  <c r="V969" i="13"/>
  <c r="V970" i="13"/>
  <c r="V971" i="13"/>
  <c r="V972" i="13"/>
  <c r="V973" i="13"/>
  <c r="V974" i="13"/>
  <c r="V975" i="13"/>
  <c r="V976" i="13"/>
  <c r="V977" i="13"/>
  <c r="V978" i="13"/>
  <c r="V979" i="13"/>
  <c r="V980" i="13"/>
  <c r="V981" i="13"/>
  <c r="V982" i="13"/>
  <c r="V983" i="13"/>
  <c r="V984" i="13"/>
  <c r="V985" i="13"/>
  <c r="V986" i="13"/>
  <c r="V987" i="13"/>
  <c r="V988" i="13"/>
  <c r="V989" i="13"/>
  <c r="V990" i="13"/>
  <c r="V991" i="13"/>
  <c r="V992" i="13"/>
  <c r="V993" i="13"/>
  <c r="V994" i="13"/>
  <c r="V995" i="13"/>
  <c r="V996" i="13"/>
  <c r="V997" i="13"/>
  <c r="V998" i="13"/>
  <c r="V999" i="13"/>
  <c r="V1000" i="13"/>
  <c r="V1001" i="13"/>
  <c r="V1002" i="13"/>
  <c r="V1003" i="13"/>
  <c r="V1004" i="13"/>
  <c r="V1005" i="13"/>
  <c r="V1006" i="13"/>
  <c r="V1007" i="13"/>
  <c r="V1008" i="13"/>
  <c r="V1009" i="13"/>
  <c r="V1010" i="13"/>
  <c r="V1011" i="13"/>
  <c r="V1012" i="13"/>
  <c r="V1013" i="13"/>
  <c r="V1014" i="13"/>
  <c r="V1015" i="13"/>
  <c r="V1016" i="13"/>
  <c r="V1017" i="13"/>
  <c r="V1018" i="13"/>
  <c r="V1019" i="13"/>
  <c r="V1020" i="13"/>
  <c r="V1021" i="13"/>
  <c r="V1022" i="13"/>
  <c r="V1023" i="13"/>
  <c r="V1024" i="13"/>
  <c r="V1025" i="13"/>
  <c r="V1026" i="13"/>
  <c r="V1027" i="13"/>
  <c r="V1029" i="13"/>
  <c r="V1030" i="13"/>
  <c r="V1031" i="13"/>
  <c r="V1032" i="13"/>
  <c r="V1033" i="13"/>
  <c r="V1034" i="13"/>
  <c r="V1035" i="13"/>
  <c r="V1036" i="13"/>
  <c r="V1037" i="13"/>
  <c r="V1038" i="13"/>
  <c r="V1039" i="13"/>
  <c r="V1040" i="13"/>
  <c r="V1041" i="13"/>
  <c r="V1042" i="13"/>
  <c r="V1043" i="13"/>
  <c r="V1044" i="13"/>
  <c r="V1045" i="13"/>
  <c r="V1046" i="13"/>
  <c r="V1047" i="13"/>
  <c r="V1048" i="13"/>
  <c r="V1049" i="13"/>
  <c r="V1050" i="13"/>
  <c r="V1051" i="13"/>
  <c r="V1052" i="13"/>
  <c r="V1053" i="13"/>
  <c r="V1054" i="13"/>
  <c r="V1055" i="13"/>
  <c r="V1056" i="13"/>
  <c r="V1057" i="13"/>
  <c r="V1058" i="13"/>
  <c r="V1059" i="13"/>
  <c r="V1060" i="13"/>
  <c r="V1061" i="13"/>
  <c r="V1062" i="13"/>
  <c r="V1063" i="13"/>
  <c r="V1064" i="13"/>
  <c r="V1065" i="13"/>
  <c r="V1066" i="13"/>
  <c r="V1067" i="13"/>
  <c r="V1068" i="13"/>
  <c r="V1069" i="13"/>
  <c r="V1070" i="13"/>
  <c r="V1071" i="13"/>
  <c r="V1072" i="13"/>
  <c r="V1073" i="13"/>
  <c r="V1074" i="13"/>
  <c r="V1075" i="13"/>
  <c r="V1076" i="13"/>
  <c r="V1077" i="13"/>
  <c r="V1078" i="13"/>
  <c r="V1079" i="13"/>
  <c r="V1080" i="13"/>
  <c r="V1081" i="13"/>
  <c r="V1082" i="13"/>
  <c r="V1083" i="13"/>
  <c r="V1084" i="13"/>
  <c r="V1085" i="13"/>
  <c r="V1086" i="13"/>
  <c r="V1087" i="13"/>
  <c r="V1088" i="13"/>
  <c r="V1089" i="13"/>
  <c r="V1090" i="13"/>
  <c r="V1091" i="13"/>
  <c r="V1092" i="13"/>
  <c r="V1093" i="13"/>
  <c r="V1094" i="13"/>
  <c r="V1095" i="13"/>
  <c r="V1096" i="13"/>
  <c r="V1097" i="13"/>
  <c r="V1098" i="13"/>
  <c r="V1099" i="13"/>
  <c r="V1100" i="13"/>
  <c r="V1101" i="13"/>
  <c r="V1102" i="13"/>
  <c r="V1103" i="13"/>
  <c r="V1104" i="13"/>
  <c r="V1105" i="13"/>
  <c r="V1106" i="13"/>
  <c r="V1107" i="13"/>
  <c r="V1108" i="13"/>
  <c r="V1109" i="13"/>
  <c r="V1110" i="13"/>
  <c r="V1111" i="13"/>
  <c r="V1112" i="13"/>
  <c r="V1113" i="13"/>
  <c r="V1114" i="13"/>
  <c r="V1115" i="13"/>
  <c r="V1116" i="13"/>
  <c r="V1117" i="13"/>
  <c r="V1118" i="13"/>
  <c r="V1119" i="13"/>
  <c r="V1120" i="13"/>
  <c r="V1121" i="13"/>
  <c r="V1122" i="13"/>
  <c r="V1123" i="13"/>
  <c r="V1124" i="13"/>
  <c r="V1125" i="13"/>
  <c r="V1126" i="13"/>
  <c r="V1127" i="13"/>
  <c r="V1128" i="13"/>
  <c r="V1129" i="13"/>
  <c r="V1130" i="13"/>
  <c r="V1131" i="13"/>
  <c r="V1132" i="13"/>
  <c r="V1133" i="13"/>
  <c r="V1134" i="13"/>
  <c r="V1135" i="13"/>
  <c r="V1136" i="13"/>
  <c r="V1137" i="13"/>
  <c r="V1138" i="13"/>
  <c r="V1139" i="13"/>
  <c r="V1140" i="13"/>
  <c r="V1141" i="13"/>
  <c r="V1142" i="13"/>
  <c r="V1143" i="13"/>
  <c r="V1144" i="13"/>
  <c r="V1145" i="13"/>
  <c r="V1146" i="13"/>
  <c r="V1147" i="13"/>
  <c r="V1148" i="13"/>
  <c r="V1149" i="13"/>
  <c r="V1150" i="13"/>
  <c r="V1151" i="13"/>
  <c r="V1152" i="13"/>
  <c r="V1153" i="13"/>
  <c r="V1154" i="13"/>
  <c r="V1155" i="13"/>
  <c r="V1156" i="13"/>
  <c r="V1157" i="13"/>
  <c r="V1158" i="13"/>
  <c r="V1159" i="13"/>
  <c r="V1160" i="13"/>
  <c r="V1161" i="13"/>
  <c r="V1162" i="13"/>
  <c r="V1163" i="13"/>
  <c r="V1164" i="13"/>
  <c r="V1165" i="13"/>
  <c r="V1166" i="13"/>
  <c r="V1167" i="13"/>
  <c r="V1168" i="13"/>
  <c r="V1169" i="13"/>
  <c r="V1170" i="13"/>
  <c r="V1171" i="13"/>
  <c r="V1172" i="13"/>
  <c r="V1173" i="13"/>
  <c r="V1174" i="13"/>
  <c r="V1175" i="13"/>
  <c r="V1176" i="13"/>
  <c r="V1177" i="13"/>
  <c r="V1178" i="13"/>
  <c r="V1179" i="13"/>
  <c r="V1180" i="13"/>
  <c r="V1181" i="13"/>
  <c r="V1182" i="13"/>
  <c r="V1183" i="13"/>
  <c r="V1184" i="13"/>
  <c r="V1185" i="13"/>
  <c r="V1186" i="13"/>
  <c r="V1187" i="13"/>
  <c r="V1188" i="13"/>
  <c r="V1189" i="13"/>
  <c r="V1190" i="13"/>
  <c r="V1191" i="13"/>
  <c r="V1192" i="13"/>
  <c r="V1193" i="13"/>
  <c r="V1194" i="13"/>
  <c r="V1195" i="13"/>
  <c r="V1196" i="13"/>
  <c r="V1197" i="13"/>
  <c r="V1198" i="13"/>
  <c r="V1199" i="13"/>
  <c r="V1200" i="13"/>
  <c r="V1201" i="13"/>
  <c r="V1202" i="13"/>
  <c r="V1203" i="13"/>
  <c r="V1204" i="13"/>
  <c r="V1205" i="13"/>
  <c r="V1206" i="13"/>
  <c r="V1207" i="13"/>
  <c r="V1208" i="13"/>
  <c r="V1209" i="13"/>
  <c r="V1210" i="13"/>
  <c r="V1211" i="13"/>
  <c r="V1212" i="13"/>
  <c r="V1213" i="13"/>
  <c r="V1214" i="13"/>
  <c r="V1215" i="13"/>
  <c r="V1216" i="13"/>
  <c r="V1217" i="13"/>
  <c r="V1218" i="13"/>
  <c r="V1219" i="13"/>
  <c r="V1220" i="13"/>
  <c r="V1221" i="13"/>
  <c r="V1222" i="13"/>
  <c r="V1223" i="13"/>
  <c r="V1224" i="13"/>
  <c r="V1225" i="13"/>
  <c r="V1226" i="13"/>
  <c r="V1227" i="13"/>
  <c r="V1228" i="13"/>
  <c r="V1229" i="13"/>
  <c r="V1230" i="13"/>
  <c r="V1231" i="13"/>
  <c r="V1232" i="13"/>
  <c r="V1233" i="13"/>
  <c r="V1234" i="13"/>
  <c r="V1235" i="13"/>
  <c r="V1236" i="13"/>
  <c r="V1237" i="13"/>
  <c r="V1238" i="13"/>
  <c r="V1239" i="13"/>
  <c r="V1240" i="13"/>
  <c r="V1241" i="13"/>
  <c r="V1242" i="13"/>
  <c r="V1243" i="13"/>
  <c r="V1244" i="13"/>
  <c r="V1245" i="13"/>
  <c r="V1246" i="13"/>
  <c r="V1247" i="13"/>
  <c r="V1248" i="13"/>
  <c r="V1249" i="13"/>
  <c r="V1250" i="13"/>
  <c r="V1251" i="13"/>
  <c r="V1252" i="13"/>
  <c r="V1253" i="13"/>
  <c r="V1254" i="13"/>
  <c r="V1255" i="13"/>
  <c r="V1256" i="13"/>
  <c r="V1257" i="13"/>
  <c r="V1258" i="13"/>
  <c r="V1259" i="13"/>
  <c r="V1260" i="13"/>
  <c r="V1261" i="13"/>
  <c r="V1262" i="13"/>
  <c r="V1263" i="13"/>
  <c r="V1264" i="13"/>
  <c r="V1265" i="13"/>
  <c r="V1266" i="13"/>
  <c r="V1267" i="13"/>
  <c r="V1268" i="13"/>
  <c r="V1269" i="13"/>
  <c r="V1270" i="13"/>
  <c r="V1271" i="13"/>
  <c r="V1272" i="13"/>
  <c r="V1273" i="13"/>
  <c r="V1274" i="13"/>
  <c r="V1275" i="13"/>
  <c r="V1276" i="13"/>
  <c r="V1277" i="13"/>
  <c r="V1278" i="13"/>
  <c r="V1279" i="13"/>
  <c r="V1280" i="13"/>
  <c r="V1281" i="13"/>
  <c r="V1282" i="13"/>
  <c r="V1283" i="13"/>
  <c r="V1284" i="13"/>
  <c r="V1285" i="13"/>
  <c r="V1286" i="13"/>
  <c r="V1287" i="13"/>
  <c r="V1288" i="13"/>
  <c r="V1289" i="13"/>
  <c r="V1290" i="13"/>
  <c r="V1291" i="13"/>
  <c r="V1292" i="13"/>
  <c r="V1293" i="13"/>
  <c r="V1294" i="13"/>
  <c r="V1295" i="13"/>
  <c r="V1296" i="13"/>
  <c r="V1297" i="13"/>
  <c r="V1298" i="13"/>
  <c r="V1299" i="13"/>
  <c r="V1300" i="13"/>
  <c r="V1301" i="13"/>
  <c r="V1302" i="13"/>
  <c r="V1303" i="13"/>
  <c r="V1304" i="13"/>
  <c r="V1305" i="13"/>
  <c r="V1306" i="13"/>
  <c r="V1307" i="13"/>
  <c r="V1308" i="13"/>
  <c r="V1309" i="13"/>
  <c r="V1310" i="13"/>
  <c r="V1311" i="13"/>
  <c r="V1312" i="13"/>
  <c r="V1313" i="13"/>
  <c r="V1314" i="13"/>
  <c r="V1315" i="13"/>
  <c r="V1316" i="13"/>
  <c r="V1317" i="13"/>
  <c r="V1318" i="13"/>
  <c r="V1319" i="13"/>
  <c r="V1320" i="13"/>
  <c r="V1321" i="13"/>
  <c r="V1322" i="13"/>
  <c r="V1323" i="13"/>
  <c r="V1324" i="13"/>
  <c r="V1325" i="13"/>
  <c r="V1326" i="13"/>
  <c r="V1327" i="13"/>
  <c r="V1328" i="13"/>
  <c r="V1329" i="13"/>
  <c r="V1330" i="13"/>
  <c r="V1331" i="13"/>
  <c r="V1332" i="13"/>
  <c r="V1333" i="13"/>
  <c r="V1334" i="13"/>
  <c r="V1335" i="13"/>
  <c r="V1336" i="13"/>
  <c r="V1337" i="13"/>
  <c r="V1338" i="13"/>
  <c r="V1339" i="13"/>
  <c r="V1340" i="13"/>
  <c r="V1341" i="13"/>
  <c r="V1342" i="13"/>
  <c r="V1343" i="13"/>
  <c r="V1344" i="13"/>
  <c r="V1345" i="13"/>
  <c r="V1346" i="13"/>
  <c r="V1347" i="13"/>
  <c r="V1348" i="13"/>
  <c r="V2" i="13"/>
  <c r="K1101" i="14"/>
  <c r="N1101" i="14"/>
  <c r="B232" i="15"/>
  <c r="B640" i="15"/>
  <c r="B1397" i="15"/>
  <c r="B1126" i="15"/>
  <c r="B876" i="15"/>
  <c r="B319" i="15"/>
  <c r="B1150" i="15"/>
  <c r="B1470" i="15"/>
  <c r="B2012" i="15"/>
  <c r="B670" i="15"/>
  <c r="B1124" i="15"/>
  <c r="B840" i="15"/>
  <c r="B1353" i="15"/>
  <c r="B1776" i="15"/>
  <c r="B880" i="15"/>
  <c r="B1155" i="15"/>
  <c r="B799" i="15"/>
  <c r="B1072" i="15"/>
  <c r="B1033" i="15"/>
  <c r="B2182" i="15"/>
  <c r="B1303" i="15"/>
  <c r="B910" i="15"/>
  <c r="B619" i="15"/>
  <c r="B1031" i="15"/>
  <c r="B455" i="15"/>
  <c r="B125" i="15"/>
  <c r="B2251" i="15"/>
  <c r="B1109" i="15"/>
  <c r="B1719" i="15"/>
  <c r="B533" i="15"/>
  <c r="B902" i="15"/>
  <c r="B203" i="15"/>
  <c r="B465" i="15"/>
  <c r="B1062" i="15"/>
  <c r="B290" i="15"/>
  <c r="B1724" i="15"/>
  <c r="B1110" i="15"/>
  <c r="B659" i="15"/>
  <c r="B489" i="15"/>
  <c r="B2005" i="15"/>
  <c r="B1446" i="15"/>
  <c r="B1631" i="15"/>
  <c r="B1739" i="15"/>
  <c r="B1736" i="15"/>
  <c r="B1743" i="15"/>
  <c r="B1746" i="15"/>
  <c r="B47" i="15"/>
  <c r="B170" i="15"/>
  <c r="B1337" i="15"/>
  <c r="B1217" i="15"/>
  <c r="B578" i="15"/>
  <c r="B1382" i="15"/>
  <c r="B1076" i="15"/>
  <c r="B1133" i="15"/>
  <c r="B72" i="15"/>
  <c r="B820" i="15"/>
  <c r="B2162" i="15"/>
  <c r="B817" i="15"/>
  <c r="B456" i="15"/>
  <c r="B1749" i="15"/>
  <c r="B1246" i="15"/>
  <c r="B1064" i="15"/>
  <c r="B2185" i="15"/>
  <c r="B136" i="15"/>
  <c r="B388" i="15"/>
  <c r="B1183" i="15"/>
  <c r="B909" i="15"/>
  <c r="B1995" i="15"/>
  <c r="B2188" i="15"/>
  <c r="B1966" i="15"/>
  <c r="B392" i="15"/>
  <c r="B160" i="15"/>
  <c r="B571" i="15"/>
  <c r="B399" i="15"/>
  <c r="B2102" i="15"/>
  <c r="B514" i="15"/>
  <c r="B427" i="15"/>
  <c r="B1039" i="15"/>
  <c r="B527" i="15"/>
  <c r="B712" i="15"/>
  <c r="B723" i="15"/>
  <c r="B986" i="15"/>
  <c r="B607" i="15"/>
  <c r="B473" i="15"/>
  <c r="B1104" i="15"/>
  <c r="B2191" i="15"/>
  <c r="B2044" i="15"/>
  <c r="B707" i="15"/>
  <c r="B124" i="15"/>
  <c r="B1139" i="15"/>
  <c r="B1412" i="15"/>
  <c r="B1524" i="15"/>
  <c r="B1574" i="15"/>
  <c r="B1551" i="15"/>
  <c r="B2103" i="15"/>
  <c r="B211" i="15"/>
  <c r="B879" i="15"/>
  <c r="B219" i="15"/>
  <c r="B1540" i="15"/>
  <c r="B1037" i="15"/>
  <c r="B440" i="15"/>
  <c r="B2089" i="15"/>
  <c r="B1172" i="15"/>
  <c r="B309" i="15"/>
  <c r="B858" i="15"/>
  <c r="B380" i="15"/>
  <c r="B1009" i="15"/>
  <c r="B1078" i="15"/>
  <c r="B642" i="15"/>
  <c r="B321" i="15"/>
  <c r="B616" i="15"/>
  <c r="B226" i="15"/>
  <c r="B850" i="15"/>
  <c r="B2099" i="15"/>
  <c r="B1900" i="15"/>
  <c r="B221" i="15"/>
  <c r="B942" i="15"/>
  <c r="B652" i="15"/>
  <c r="B92" i="15"/>
  <c r="B8" i="15"/>
  <c r="B236" i="15"/>
  <c r="B2202" i="15"/>
  <c r="B1093" i="15"/>
  <c r="B2009" i="15"/>
  <c r="B1752" i="15"/>
  <c r="B1134" i="15"/>
  <c r="B1758" i="15"/>
  <c r="B173" i="15"/>
  <c r="B2206" i="15"/>
  <c r="B1135" i="15"/>
  <c r="B1073" i="15"/>
  <c r="B396" i="15"/>
  <c r="B300" i="15"/>
  <c r="B1077" i="15"/>
  <c r="B963" i="15"/>
  <c r="B205" i="15"/>
  <c r="B1292" i="15"/>
  <c r="B1128" i="15"/>
  <c r="B954" i="15"/>
  <c r="B977" i="15"/>
  <c r="B2194" i="15"/>
  <c r="B257" i="15"/>
  <c r="B434" i="15"/>
  <c r="B295" i="15"/>
  <c r="B1114" i="15"/>
  <c r="B773" i="15"/>
  <c r="B1002" i="15"/>
  <c r="B1082" i="15"/>
  <c r="B238" i="15"/>
  <c r="B677" i="15"/>
  <c r="B687" i="15"/>
  <c r="B798" i="15"/>
  <c r="B2128" i="15"/>
  <c r="B993" i="15"/>
  <c r="B572" i="15"/>
  <c r="B2213" i="15"/>
  <c r="B1472" i="15"/>
  <c r="B839" i="15"/>
  <c r="B765" i="15"/>
  <c r="B1252" i="15"/>
  <c r="B1003" i="15"/>
  <c r="B418" i="15"/>
  <c r="B2145" i="15"/>
  <c r="B520" i="15"/>
  <c r="B37" i="15"/>
  <c r="B1182" i="15"/>
  <c r="B371" i="15"/>
  <c r="B410" i="15"/>
  <c r="B1779" i="15"/>
  <c r="B949" i="15"/>
  <c r="B1069" i="15"/>
  <c r="B982" i="15"/>
  <c r="B140" i="15"/>
  <c r="B376" i="15"/>
  <c r="B1478" i="15"/>
  <c r="B390" i="15"/>
  <c r="B1666" i="15"/>
  <c r="B1485" i="15"/>
  <c r="B2212" i="15"/>
  <c r="B525" i="15"/>
  <c r="B965" i="15"/>
  <c r="B475" i="15"/>
  <c r="B1210" i="15"/>
  <c r="B325" i="15"/>
  <c r="B2241" i="15"/>
  <c r="B1294" i="15"/>
  <c r="B730" i="15"/>
  <c r="B2215" i="15"/>
  <c r="B1755" i="15"/>
  <c r="B2244" i="15"/>
  <c r="B688" i="15"/>
  <c r="B1277" i="15"/>
  <c r="B1549" i="15"/>
  <c r="B1005" i="15"/>
  <c r="B1219" i="15"/>
  <c r="B748" i="15"/>
  <c r="B851" i="15"/>
  <c r="B4" i="15"/>
  <c r="B916" i="15"/>
  <c r="B5" i="15"/>
  <c r="B926" i="15"/>
  <c r="B2250" i="15"/>
  <c r="B7" i="15"/>
  <c r="B654" i="15"/>
  <c r="B1141" i="15"/>
  <c r="B988" i="15"/>
  <c r="B789" i="15"/>
  <c r="B660" i="15"/>
  <c r="B818" i="15"/>
  <c r="B231" i="15"/>
  <c r="B1074" i="15"/>
  <c r="B1099" i="15"/>
  <c r="B1622" i="15"/>
  <c r="B166" i="15"/>
  <c r="B52" i="15"/>
  <c r="B1436" i="15"/>
  <c r="B901" i="15"/>
  <c r="B582" i="15"/>
  <c r="B2247" i="15"/>
  <c r="B15" i="15"/>
  <c r="B12" i="15"/>
  <c r="B905" i="15"/>
  <c r="B922" i="15"/>
  <c r="B604" i="15"/>
  <c r="B967" i="15"/>
  <c r="B1560" i="15"/>
  <c r="B791" i="15"/>
  <c r="B450" i="15"/>
  <c r="B931" i="15"/>
  <c r="B491" i="15"/>
  <c r="B204" i="15"/>
  <c r="B472" i="15"/>
  <c r="B1071" i="15"/>
  <c r="B291" i="15"/>
  <c r="B1548" i="15"/>
  <c r="B2229" i="15"/>
  <c r="B786" i="15"/>
  <c r="B488" i="15"/>
  <c r="B318" i="15"/>
  <c r="B1448" i="15"/>
  <c r="B241" i="15"/>
  <c r="B1760" i="15"/>
  <c r="B1766" i="15"/>
  <c r="B1763" i="15"/>
  <c r="B1768" i="15"/>
  <c r="B1730" i="15"/>
  <c r="B177" i="15"/>
  <c r="B159" i="15"/>
  <c r="B574" i="15"/>
  <c r="B1340" i="15"/>
  <c r="B304" i="15"/>
  <c r="B2180" i="15"/>
  <c r="B1080" i="15"/>
  <c r="B2040" i="15"/>
  <c r="B50" i="15"/>
  <c r="B461" i="15"/>
  <c r="B1781" i="15"/>
  <c r="B1249" i="15"/>
  <c r="B228" i="15"/>
  <c r="B11" i="15"/>
  <c r="B1006" i="15"/>
  <c r="B207" i="15"/>
  <c r="B29" i="15"/>
  <c r="B1137" i="15"/>
  <c r="B20" i="15"/>
  <c r="B168" i="15"/>
  <c r="B573" i="15"/>
  <c r="B2037" i="15"/>
  <c r="B400" i="15"/>
  <c r="B430" i="15"/>
  <c r="B530" i="15"/>
  <c r="B1802" i="15"/>
  <c r="B477" i="15"/>
  <c r="B135" i="15"/>
  <c r="B690" i="15"/>
  <c r="B90" i="15"/>
  <c r="B1530" i="15"/>
  <c r="B1577" i="15"/>
  <c r="B1566" i="15"/>
  <c r="B2038" i="15"/>
  <c r="B958" i="15"/>
  <c r="B925" i="15"/>
  <c r="B1147" i="15"/>
  <c r="B1916" i="15"/>
  <c r="B446" i="15"/>
  <c r="B2092" i="15"/>
  <c r="B1550" i="15"/>
  <c r="B141" i="15"/>
  <c r="B382" i="15"/>
  <c r="B305" i="15"/>
  <c r="B423" i="15"/>
  <c r="B853" i="15"/>
  <c r="B1897" i="15"/>
  <c r="B363" i="15"/>
  <c r="B1024" i="15"/>
  <c r="B328" i="15"/>
  <c r="B13" i="15"/>
  <c r="B1204" i="15"/>
  <c r="B308" i="15"/>
  <c r="B208" i="15"/>
  <c r="B1547" i="15"/>
  <c r="B2043" i="15"/>
  <c r="B182" i="15"/>
  <c r="B757" i="15"/>
  <c r="B877" i="15"/>
  <c r="B1026" i="15"/>
  <c r="B796" i="15"/>
  <c r="B432" i="15"/>
  <c r="B1117" i="15"/>
  <c r="B338" i="15"/>
  <c r="B835" i="15"/>
  <c r="B74" i="15"/>
  <c r="B696" i="15"/>
  <c r="B678" i="15"/>
  <c r="B801" i="15"/>
  <c r="B1682" i="15"/>
  <c r="B19" i="15"/>
  <c r="B1113" i="15"/>
  <c r="B575" i="15"/>
  <c r="B1475" i="15"/>
  <c r="B1664" i="15"/>
  <c r="B23" i="15"/>
  <c r="B762" i="15"/>
  <c r="B1157" i="15"/>
  <c r="B499" i="15"/>
  <c r="B91" i="15"/>
  <c r="B54" i="15"/>
  <c r="B2031" i="15"/>
  <c r="B531" i="15"/>
  <c r="B127" i="15"/>
  <c r="B511" i="15"/>
  <c r="B1059" i="15"/>
  <c r="B391" i="15"/>
  <c r="B1342" i="15"/>
  <c r="B372" i="15"/>
  <c r="B1180" i="15"/>
  <c r="B415" i="15"/>
  <c r="B303" i="15"/>
  <c r="B956" i="15"/>
  <c r="B1175" i="15"/>
  <c r="B1683" i="15"/>
  <c r="B2174" i="15"/>
  <c r="B40" i="15"/>
  <c r="B395" i="15"/>
  <c r="B42" i="15"/>
  <c r="B169" i="15"/>
  <c r="B401" i="15"/>
  <c r="B43" i="15"/>
  <c r="B811" i="15"/>
  <c r="B75" i="15"/>
  <c r="B779" i="15"/>
  <c r="B44" i="15"/>
  <c r="B1083" i="15"/>
  <c r="B606" i="15"/>
  <c r="B1188" i="15"/>
  <c r="B60" i="15"/>
  <c r="B1019" i="15"/>
  <c r="B62" i="15"/>
  <c r="B804" i="15"/>
  <c r="B199" i="15"/>
  <c r="B64" i="15"/>
  <c r="B781" i="15"/>
  <c r="B63" i="15"/>
  <c r="B66" i="15"/>
  <c r="B1018" i="15"/>
  <c r="B2193" i="15"/>
  <c r="B99" i="15"/>
  <c r="B843" i="15"/>
  <c r="B444" i="15"/>
  <c r="B1628" i="15"/>
  <c r="B744" i="15"/>
  <c r="B810" i="15"/>
  <c r="B831" i="15"/>
  <c r="B1780" i="15"/>
  <c r="B212" i="15"/>
  <c r="B1012" i="15"/>
  <c r="B564" i="15"/>
  <c r="B73" i="15"/>
  <c r="B919" i="15"/>
  <c r="B621" i="15"/>
  <c r="B753" i="15"/>
  <c r="B961" i="15"/>
  <c r="B655" i="15"/>
  <c r="B21" i="15"/>
  <c r="B36" i="15"/>
  <c r="B151" i="15"/>
  <c r="B202" i="15"/>
  <c r="B1079" i="15"/>
  <c r="B292" i="15"/>
  <c r="B2201" i="15"/>
  <c r="B643" i="15"/>
  <c r="B920" i="15"/>
  <c r="B490" i="15"/>
  <c r="B2015" i="15"/>
  <c r="B1451" i="15"/>
  <c r="B1790" i="15"/>
  <c r="B242" i="15"/>
  <c r="B1796" i="15"/>
  <c r="B1799" i="15"/>
  <c r="B181" i="15"/>
  <c r="B1806" i="15"/>
  <c r="B878" i="15"/>
  <c r="B192" i="15"/>
  <c r="B1345" i="15"/>
  <c r="B580" i="15"/>
  <c r="B1322" i="15"/>
  <c r="B780" i="15"/>
  <c r="B754" i="15"/>
  <c r="B306" i="15"/>
  <c r="B1827" i="15"/>
  <c r="B210" i="15"/>
  <c r="B471" i="15"/>
  <c r="B1816" i="15"/>
  <c r="B814" i="15"/>
  <c r="B1257" i="15"/>
  <c r="B67" i="15"/>
  <c r="B1127" i="15"/>
  <c r="B100" i="15"/>
  <c r="B1199" i="15"/>
  <c r="B68" i="15"/>
  <c r="B171" i="15"/>
  <c r="B579" i="15"/>
  <c r="B611" i="15"/>
  <c r="B402" i="15"/>
  <c r="B532" i="15"/>
  <c r="B463" i="15"/>
  <c r="B479" i="15"/>
  <c r="B45" i="15"/>
  <c r="B2045" i="15"/>
  <c r="B969" i="15"/>
  <c r="B1527" i="15"/>
  <c r="B1569" i="15"/>
  <c r="B1580" i="15"/>
  <c r="B612" i="15"/>
  <c r="B1061" i="15"/>
  <c r="B1030" i="15"/>
  <c r="B1032" i="15"/>
  <c r="B2094" i="15"/>
  <c r="B529" i="15"/>
  <c r="B383" i="15"/>
  <c r="B721" i="15"/>
  <c r="B150" i="15"/>
  <c r="B860" i="15"/>
  <c r="B1185" i="15"/>
  <c r="B77" i="15"/>
  <c r="B316" i="15"/>
  <c r="B897" i="15"/>
  <c r="B1450" i="15"/>
  <c r="B1130" i="15"/>
  <c r="B1028" i="15"/>
  <c r="B856" i="15"/>
  <c r="B259" i="15"/>
  <c r="B1120" i="15"/>
  <c r="B436" i="15"/>
  <c r="B197" i="15"/>
  <c r="B1662" i="15"/>
  <c r="B695" i="15"/>
  <c r="B827" i="15"/>
  <c r="B2234" i="15"/>
  <c r="B596" i="15"/>
  <c r="B1041" i="15"/>
  <c r="B420" i="15"/>
  <c r="B846" i="15"/>
  <c r="B966" i="15"/>
  <c r="B882" i="15"/>
  <c r="B771" i="15"/>
  <c r="B551" i="15"/>
  <c r="B797" i="15"/>
  <c r="B728" i="15"/>
  <c r="B411" i="15"/>
  <c r="B233" i="15"/>
  <c r="B924" i="15"/>
  <c r="B629" i="15"/>
  <c r="B112" i="15"/>
  <c r="B1807" i="15"/>
  <c r="B1818" i="15"/>
  <c r="B1821" i="15"/>
  <c r="B1029" i="15"/>
  <c r="B884" i="15"/>
  <c r="B187" i="15"/>
  <c r="B1264" i="15"/>
  <c r="B78" i="15"/>
  <c r="B576" i="15"/>
  <c r="B80" i="15"/>
  <c r="B793" i="15"/>
  <c r="B403" i="15"/>
  <c r="B823" i="15"/>
  <c r="B693" i="15"/>
  <c r="B1831" i="15"/>
  <c r="B190" i="15"/>
  <c r="B81" i="15"/>
  <c r="B405" i="15"/>
  <c r="B83" i="15"/>
  <c r="B830" i="15"/>
  <c r="B194" i="15"/>
  <c r="B84" i="15"/>
  <c r="B85" i="15"/>
  <c r="B234" i="15"/>
  <c r="B2246" i="15"/>
  <c r="B1973" i="15"/>
  <c r="B1625" i="15"/>
  <c r="B1046" i="15"/>
  <c r="B1201" i="15"/>
  <c r="B871" i="15"/>
  <c r="B360" i="15"/>
  <c r="B847" i="15"/>
  <c r="B2248" i="15"/>
  <c r="B1143" i="15"/>
  <c r="B1793" i="15"/>
  <c r="B196" i="15"/>
  <c r="B1177" i="15"/>
  <c r="B867" i="15"/>
  <c r="B918" i="15"/>
  <c r="B635" i="15"/>
  <c r="B927" i="15"/>
  <c r="B1361" i="15"/>
  <c r="B622" i="15"/>
  <c r="B1535" i="15"/>
  <c r="B583" i="15"/>
  <c r="B591" i="15"/>
  <c r="B30" i="15"/>
  <c r="B451" i="15"/>
  <c r="B1422" i="15"/>
  <c r="B624" i="15"/>
  <c r="B2034" i="15"/>
  <c r="B215" i="15"/>
  <c r="B1085" i="15"/>
  <c r="B299" i="15"/>
  <c r="B854" i="15"/>
  <c r="B1778" i="15"/>
  <c r="B822" i="15"/>
  <c r="B1207" i="15"/>
  <c r="B495" i="15"/>
  <c r="B375" i="15"/>
  <c r="B244" i="15"/>
  <c r="B1824" i="15"/>
  <c r="B1835" i="15"/>
  <c r="B1838" i="15"/>
  <c r="B1840" i="15"/>
  <c r="B367" i="15"/>
  <c r="B1189" i="15"/>
  <c r="B1348" i="15"/>
  <c r="B586" i="15"/>
  <c r="B593" i="15"/>
  <c r="B1178" i="15"/>
  <c r="B193" i="15"/>
  <c r="B1181" i="15"/>
  <c r="B739" i="15"/>
  <c r="B2041" i="15"/>
  <c r="B61" i="15"/>
  <c r="B1961" i="15"/>
  <c r="B246" i="15"/>
  <c r="B482" i="15"/>
  <c r="B1843" i="15"/>
  <c r="B1045" i="15"/>
  <c r="B1261" i="15"/>
  <c r="B852" i="15"/>
  <c r="B953" i="15"/>
  <c r="B1087" i="15"/>
  <c r="B803" i="15"/>
  <c r="B122" i="15"/>
  <c r="B528" i="15"/>
  <c r="B784" i="15"/>
  <c r="B102" i="15"/>
  <c r="B457" i="15"/>
  <c r="B172" i="15"/>
  <c r="B597" i="15"/>
  <c r="B407" i="15"/>
  <c r="B536" i="15"/>
  <c r="B766" i="15"/>
  <c r="B2100" i="15"/>
  <c r="B1729" i="15"/>
  <c r="B934" i="15"/>
  <c r="B483" i="15"/>
  <c r="B708" i="15"/>
  <c r="B109" i="15"/>
  <c r="B188" i="15"/>
  <c r="B960" i="15"/>
  <c r="B1532" i="15"/>
  <c r="B1583" i="15"/>
  <c r="B900" i="15"/>
  <c r="B588" i="15"/>
  <c r="B1171" i="15"/>
  <c r="B1315" i="15"/>
  <c r="B1213" i="15"/>
  <c r="B722" i="15"/>
  <c r="B863" i="15"/>
  <c r="B921" i="15"/>
  <c r="B103" i="15"/>
  <c r="B997" i="15"/>
  <c r="B549" i="15"/>
  <c r="B1138" i="15"/>
  <c r="B1169" i="15"/>
  <c r="B857" i="15"/>
  <c r="B285" i="15"/>
  <c r="B437" i="15"/>
  <c r="B162" i="15"/>
  <c r="B697" i="15"/>
  <c r="B2227" i="15"/>
  <c r="B599" i="15"/>
  <c r="B833" i="15"/>
  <c r="B1142" i="15"/>
  <c r="B973" i="15"/>
  <c r="B772" i="15"/>
  <c r="B1015" i="15"/>
  <c r="B2020" i="15"/>
  <c r="B1165" i="15"/>
  <c r="B293" i="15"/>
  <c r="B1847" i="15"/>
  <c r="B1846" i="15"/>
  <c r="B1853" i="15"/>
  <c r="B1850" i="15"/>
  <c r="B2209" i="15"/>
  <c r="B944" i="15"/>
  <c r="B975" i="15"/>
  <c r="B1741" i="15"/>
  <c r="B280" i="15"/>
  <c r="B105" i="15"/>
  <c r="B107" i="15"/>
  <c r="B904" i="15"/>
  <c r="B1067" i="15"/>
  <c r="B698" i="15"/>
  <c r="B836" i="15"/>
  <c r="B2021" i="15"/>
  <c r="B1855" i="15"/>
  <c r="B110" i="15"/>
  <c r="B865" i="15"/>
  <c r="B838" i="15"/>
  <c r="B111" i="15"/>
  <c r="B842" i="15"/>
  <c r="B25" i="15"/>
  <c r="B289" i="15"/>
  <c r="B806" i="15"/>
  <c r="B1324" i="15"/>
  <c r="B845" i="15"/>
  <c r="B1630" i="15"/>
  <c r="B715" i="15"/>
  <c r="B1274" i="15"/>
  <c r="B2144" i="15"/>
  <c r="B872" i="15"/>
  <c r="B230" i="15"/>
  <c r="B377" i="15"/>
  <c r="B1129" i="15"/>
  <c r="B296" i="15"/>
  <c r="B1771" i="15"/>
  <c r="B929" i="15"/>
  <c r="B623" i="15"/>
  <c r="B816" i="15"/>
  <c r="B1013" i="15"/>
  <c r="B957" i="15"/>
  <c r="B227" i="15"/>
  <c r="B1717" i="15"/>
  <c r="B24" i="15"/>
  <c r="B1047" i="15"/>
  <c r="B913" i="15"/>
  <c r="B216" i="15"/>
  <c r="B1095" i="15"/>
  <c r="B301" i="15"/>
  <c r="B733" i="15"/>
  <c r="B282" i="15"/>
  <c r="B1992" i="15"/>
  <c r="B502" i="15"/>
  <c r="B422" i="15"/>
  <c r="B496" i="15"/>
  <c r="B2048" i="15"/>
  <c r="B508" i="15"/>
  <c r="B245" i="15"/>
  <c r="B625" i="15"/>
  <c r="B1863" i="15"/>
  <c r="B1859" i="15"/>
  <c r="B1867" i="15"/>
  <c r="B1873" i="15"/>
  <c r="B1170" i="15"/>
  <c r="B1051" i="15"/>
  <c r="B1351" i="15"/>
  <c r="B504" i="15"/>
  <c r="B1716" i="15"/>
  <c r="B1057" i="15"/>
  <c r="B742" i="15"/>
  <c r="B1828" i="15"/>
  <c r="B65" i="15"/>
  <c r="B474" i="15"/>
  <c r="B1876" i="15"/>
  <c r="B939" i="15"/>
  <c r="B1266" i="15"/>
  <c r="B1088" i="15"/>
  <c r="B1895" i="15"/>
  <c r="C232" i="15"/>
  <c r="C640" i="15"/>
  <c r="C1397" i="15"/>
  <c r="C1126" i="15"/>
  <c r="C876" i="15"/>
  <c r="C319" i="15"/>
  <c r="C1150" i="15"/>
  <c r="C1470" i="15"/>
  <c r="C2012" i="15"/>
  <c r="C670" i="15"/>
  <c r="C1124" i="15"/>
  <c r="C840" i="15"/>
  <c r="C1353" i="15"/>
  <c r="C1776" i="15"/>
  <c r="C880" i="15"/>
  <c r="C1155" i="15"/>
  <c r="C799" i="15"/>
  <c r="C1072" i="15"/>
  <c r="C1033" i="15"/>
  <c r="C2182" i="15"/>
  <c r="C1303" i="15"/>
  <c r="C910" i="15"/>
  <c r="C619" i="15"/>
  <c r="C1031" i="15"/>
  <c r="C455" i="15"/>
  <c r="C125" i="15"/>
  <c r="C2251" i="15"/>
  <c r="C1109" i="15"/>
  <c r="C1719" i="15"/>
  <c r="C533" i="15"/>
  <c r="C902" i="15"/>
  <c r="C203" i="15"/>
  <c r="C465" i="15"/>
  <c r="C1062" i="15"/>
  <c r="C290" i="15"/>
  <c r="C1724" i="15"/>
  <c r="C1110" i="15"/>
  <c r="C659" i="15"/>
  <c r="C489" i="15"/>
  <c r="C2005" i="15"/>
  <c r="C1446" i="15"/>
  <c r="C1631" i="15"/>
  <c r="C1739" i="15"/>
  <c r="C1736" i="15"/>
  <c r="C1743" i="15"/>
  <c r="C1746" i="15"/>
  <c r="C47" i="15"/>
  <c r="C170" i="15"/>
  <c r="C1337" i="15"/>
  <c r="C1217" i="15"/>
  <c r="C578" i="15"/>
  <c r="C1382" i="15"/>
  <c r="C1076" i="15"/>
  <c r="C1133" i="15"/>
  <c r="C72" i="15"/>
  <c r="C820" i="15"/>
  <c r="C2162" i="15"/>
  <c r="C817" i="15"/>
  <c r="C456" i="15"/>
  <c r="C1749" i="15"/>
  <c r="C1246" i="15"/>
  <c r="C1064" i="15"/>
  <c r="C2185" i="15"/>
  <c r="C136" i="15"/>
  <c r="C388" i="15"/>
  <c r="C1183" i="15"/>
  <c r="C909" i="15"/>
  <c r="C1995" i="15"/>
  <c r="C2188" i="15"/>
  <c r="C1966" i="15"/>
  <c r="C392" i="15"/>
  <c r="C160" i="15"/>
  <c r="C571" i="15"/>
  <c r="C399" i="15"/>
  <c r="C2102" i="15"/>
  <c r="C514" i="15"/>
  <c r="C427" i="15"/>
  <c r="C1039" i="15"/>
  <c r="C527" i="15"/>
  <c r="C712" i="15"/>
  <c r="C723" i="15"/>
  <c r="C986" i="15"/>
  <c r="C607" i="15"/>
  <c r="C473" i="15"/>
  <c r="C1104" i="15"/>
  <c r="C2191" i="15"/>
  <c r="C2044" i="15"/>
  <c r="C707" i="15"/>
  <c r="C124" i="15"/>
  <c r="C1139" i="15"/>
  <c r="C1412" i="15"/>
  <c r="C1524" i="15"/>
  <c r="C1574" i="15"/>
  <c r="C1551" i="15"/>
  <c r="C2103" i="15"/>
  <c r="C211" i="15"/>
  <c r="C879" i="15"/>
  <c r="C219" i="15"/>
  <c r="C1540" i="15"/>
  <c r="C1037" i="15"/>
  <c r="C440" i="15"/>
  <c r="C2089" i="15"/>
  <c r="C1172" i="15"/>
  <c r="C309" i="15"/>
  <c r="C858" i="15"/>
  <c r="C380" i="15"/>
  <c r="C1009" i="15"/>
  <c r="C1078" i="15"/>
  <c r="C642" i="15"/>
  <c r="C321" i="15"/>
  <c r="C616" i="15"/>
  <c r="C226" i="15"/>
  <c r="C850" i="15"/>
  <c r="C2099" i="15"/>
  <c r="C1900" i="15"/>
  <c r="C221" i="15"/>
  <c r="C942" i="15"/>
  <c r="C652" i="15"/>
  <c r="C92" i="15"/>
  <c r="C8" i="15"/>
  <c r="C236" i="15"/>
  <c r="C2202" i="15"/>
  <c r="C1093" i="15"/>
  <c r="C2009" i="15"/>
  <c r="C1752" i="15"/>
  <c r="C1134" i="15"/>
  <c r="C1758" i="15"/>
  <c r="C173" i="15"/>
  <c r="C2206" i="15"/>
  <c r="C1135" i="15"/>
  <c r="C1073" i="15"/>
  <c r="C396" i="15"/>
  <c r="C300" i="15"/>
  <c r="C1077" i="15"/>
  <c r="C963" i="15"/>
  <c r="C205" i="15"/>
  <c r="C1292" i="15"/>
  <c r="C1128" i="15"/>
  <c r="C954" i="15"/>
  <c r="C977" i="15"/>
  <c r="C2194" i="15"/>
  <c r="C257" i="15"/>
  <c r="C434" i="15"/>
  <c r="C295" i="15"/>
  <c r="C1114" i="15"/>
  <c r="C773" i="15"/>
  <c r="C1002" i="15"/>
  <c r="C1082" i="15"/>
  <c r="C238" i="15"/>
  <c r="C677" i="15"/>
  <c r="C687" i="15"/>
  <c r="C798" i="15"/>
  <c r="C2128" i="15"/>
  <c r="C993" i="15"/>
  <c r="C572" i="15"/>
  <c r="C2213" i="15"/>
  <c r="C1472" i="15"/>
  <c r="C839" i="15"/>
  <c r="C765" i="15"/>
  <c r="C1252" i="15"/>
  <c r="C1003" i="15"/>
  <c r="C418" i="15"/>
  <c r="C2145" i="15"/>
  <c r="C520" i="15"/>
  <c r="C37" i="15"/>
  <c r="C1182" i="15"/>
  <c r="C371" i="15"/>
  <c r="C410" i="15"/>
  <c r="C1779" i="15"/>
  <c r="C949" i="15"/>
  <c r="C1069" i="15"/>
  <c r="C982" i="15"/>
  <c r="C140" i="15"/>
  <c r="C376" i="15"/>
  <c r="C1478" i="15"/>
  <c r="C390" i="15"/>
  <c r="C1666" i="15"/>
  <c r="C1485" i="15"/>
  <c r="C2212" i="15"/>
  <c r="C525" i="15"/>
  <c r="C965" i="15"/>
  <c r="C475" i="15"/>
  <c r="C1210" i="15"/>
  <c r="C325" i="15"/>
  <c r="C2241" i="15"/>
  <c r="C1294" i="15"/>
  <c r="C730" i="15"/>
  <c r="C2215" i="15"/>
  <c r="C1755" i="15"/>
  <c r="C2244" i="15"/>
  <c r="C688" i="15"/>
  <c r="C1277" i="15"/>
  <c r="C1549" i="15"/>
  <c r="C1005" i="15"/>
  <c r="C1219" i="15"/>
  <c r="C748" i="15"/>
  <c r="C851" i="15"/>
  <c r="C4" i="15"/>
  <c r="C916" i="15"/>
  <c r="C5" i="15"/>
  <c r="C926" i="15"/>
  <c r="C2250" i="15"/>
  <c r="C7" i="15"/>
  <c r="C654" i="15"/>
  <c r="C1141" i="15"/>
  <c r="C988" i="15"/>
  <c r="C789" i="15"/>
  <c r="C660" i="15"/>
  <c r="C818" i="15"/>
  <c r="C231" i="15"/>
  <c r="C1074" i="15"/>
  <c r="C1099" i="15"/>
  <c r="C1622" i="15"/>
  <c r="C166" i="15"/>
  <c r="C52" i="15"/>
  <c r="C1436" i="15"/>
  <c r="C901" i="15"/>
  <c r="C582" i="15"/>
  <c r="C2247" i="15"/>
  <c r="C15" i="15"/>
  <c r="C12" i="15"/>
  <c r="C905" i="15"/>
  <c r="C922" i="15"/>
  <c r="C604" i="15"/>
  <c r="C967" i="15"/>
  <c r="C1560" i="15"/>
  <c r="C791" i="15"/>
  <c r="C450" i="15"/>
  <c r="C931" i="15"/>
  <c r="C491" i="15"/>
  <c r="C204" i="15"/>
  <c r="C472" i="15"/>
  <c r="C1071" i="15"/>
  <c r="C291" i="15"/>
  <c r="C1548" i="15"/>
  <c r="C2229" i="15"/>
  <c r="C786" i="15"/>
  <c r="C488" i="15"/>
  <c r="C318" i="15"/>
  <c r="C1448" i="15"/>
  <c r="C241" i="15"/>
  <c r="C1760" i="15"/>
  <c r="C1766" i="15"/>
  <c r="C1763" i="15"/>
  <c r="C1768" i="15"/>
  <c r="C1730" i="15"/>
  <c r="C177" i="15"/>
  <c r="C159" i="15"/>
  <c r="C574" i="15"/>
  <c r="C1340" i="15"/>
  <c r="C304" i="15"/>
  <c r="C2180" i="15"/>
  <c r="C1080" i="15"/>
  <c r="C2040" i="15"/>
  <c r="C50" i="15"/>
  <c r="C461" i="15"/>
  <c r="C1781" i="15"/>
  <c r="C1249" i="15"/>
  <c r="C228" i="15"/>
  <c r="C11" i="15"/>
  <c r="C1006" i="15"/>
  <c r="C207" i="15"/>
  <c r="C29" i="15"/>
  <c r="C1137" i="15"/>
  <c r="C20" i="15"/>
  <c r="C168" i="15"/>
  <c r="C573" i="15"/>
  <c r="C2037" i="15"/>
  <c r="C400" i="15"/>
  <c r="C430" i="15"/>
  <c r="C530" i="15"/>
  <c r="C1802" i="15"/>
  <c r="C477" i="15"/>
  <c r="C135" i="15"/>
  <c r="C690" i="15"/>
  <c r="C90" i="15"/>
  <c r="C1530" i="15"/>
  <c r="C1577" i="15"/>
  <c r="C1566" i="15"/>
  <c r="C2038" i="15"/>
  <c r="C958" i="15"/>
  <c r="C925" i="15"/>
  <c r="C1147" i="15"/>
  <c r="C1916" i="15"/>
  <c r="C446" i="15"/>
  <c r="C2092" i="15"/>
  <c r="C1550" i="15"/>
  <c r="C141" i="15"/>
  <c r="C382" i="15"/>
  <c r="C305" i="15"/>
  <c r="C423" i="15"/>
  <c r="C853" i="15"/>
  <c r="C1897" i="15"/>
  <c r="C363" i="15"/>
  <c r="C1024" i="15"/>
  <c r="C328" i="15"/>
  <c r="C13" i="15"/>
  <c r="C1204" i="15"/>
  <c r="C308" i="15"/>
  <c r="C208" i="15"/>
  <c r="C1547" i="15"/>
  <c r="C2043" i="15"/>
  <c r="C182" i="15"/>
  <c r="C757" i="15"/>
  <c r="C877" i="15"/>
  <c r="C1026" i="15"/>
  <c r="C796" i="15"/>
  <c r="C432" i="15"/>
  <c r="C1117" i="15"/>
  <c r="C338" i="15"/>
  <c r="C835" i="15"/>
  <c r="C74" i="15"/>
  <c r="C696" i="15"/>
  <c r="C678" i="15"/>
  <c r="C801" i="15"/>
  <c r="C1682" i="15"/>
  <c r="C19" i="15"/>
  <c r="C1113" i="15"/>
  <c r="C575" i="15"/>
  <c r="C1475" i="15"/>
  <c r="C1664" i="15"/>
  <c r="C23" i="15"/>
  <c r="C762" i="15"/>
  <c r="C1157" i="15"/>
  <c r="C499" i="15"/>
  <c r="C91" i="15"/>
  <c r="C54" i="15"/>
  <c r="C2031" i="15"/>
  <c r="C531" i="15"/>
  <c r="C127" i="15"/>
  <c r="C511" i="15"/>
  <c r="C1059" i="15"/>
  <c r="C391" i="15"/>
  <c r="C1342" i="15"/>
  <c r="C372" i="15"/>
  <c r="C1180" i="15"/>
  <c r="C415" i="15"/>
  <c r="C303" i="15"/>
  <c r="C956" i="15"/>
  <c r="C1175" i="15"/>
  <c r="C1683" i="15"/>
  <c r="C2174" i="15"/>
  <c r="C40" i="15"/>
  <c r="C395" i="15"/>
  <c r="C42" i="15"/>
  <c r="C169" i="15"/>
  <c r="C401" i="15"/>
  <c r="C43" i="15"/>
  <c r="C811" i="15"/>
  <c r="C75" i="15"/>
  <c r="C779" i="15"/>
  <c r="C44" i="15"/>
  <c r="C1083" i="15"/>
  <c r="C606" i="15"/>
  <c r="C1188" i="15"/>
  <c r="C60" i="15"/>
  <c r="C1019" i="15"/>
  <c r="C62" i="15"/>
  <c r="C804" i="15"/>
  <c r="C199" i="15"/>
  <c r="C64" i="15"/>
  <c r="C781" i="15"/>
  <c r="C63" i="15"/>
  <c r="C66" i="15"/>
  <c r="C1018" i="15"/>
  <c r="C2193" i="15"/>
  <c r="C99" i="15"/>
  <c r="C843" i="15"/>
  <c r="C444" i="15"/>
  <c r="C1628" i="15"/>
  <c r="C744" i="15"/>
  <c r="C810" i="15"/>
  <c r="C831" i="15"/>
  <c r="C1780" i="15"/>
  <c r="C212" i="15"/>
  <c r="C1012" i="15"/>
  <c r="C564" i="15"/>
  <c r="C73" i="15"/>
  <c r="C919" i="15"/>
  <c r="C621" i="15"/>
  <c r="C753" i="15"/>
  <c r="C961" i="15"/>
  <c r="C655" i="15"/>
  <c r="C21" i="15"/>
  <c r="C36" i="15"/>
  <c r="C151" i="15"/>
  <c r="C202" i="15"/>
  <c r="C1079" i="15"/>
  <c r="C292" i="15"/>
  <c r="C2201" i="15"/>
  <c r="C643" i="15"/>
  <c r="C920" i="15"/>
  <c r="C490" i="15"/>
  <c r="C2015" i="15"/>
  <c r="C1451" i="15"/>
  <c r="C1790" i="15"/>
  <c r="C242" i="15"/>
  <c r="C1796" i="15"/>
  <c r="C1799" i="15"/>
  <c r="C181" i="15"/>
  <c r="C1806" i="15"/>
  <c r="C878" i="15"/>
  <c r="C192" i="15"/>
  <c r="C1345" i="15"/>
  <c r="C580" i="15"/>
  <c r="C1322" i="15"/>
  <c r="C780" i="15"/>
  <c r="C754" i="15"/>
  <c r="C306" i="15"/>
  <c r="C1827" i="15"/>
  <c r="C210" i="15"/>
  <c r="C471" i="15"/>
  <c r="C1816" i="15"/>
  <c r="C814" i="15"/>
  <c r="C1257" i="15"/>
  <c r="C67" i="15"/>
  <c r="C1127" i="15"/>
  <c r="C100" i="15"/>
  <c r="C1199" i="15"/>
  <c r="C68" i="15"/>
  <c r="C171" i="15"/>
  <c r="C579" i="15"/>
  <c r="C611" i="15"/>
  <c r="C402" i="15"/>
  <c r="C532" i="15"/>
  <c r="C463" i="15"/>
  <c r="C479" i="15"/>
  <c r="C45" i="15"/>
  <c r="C2045" i="15"/>
  <c r="C969" i="15"/>
  <c r="C1527" i="15"/>
  <c r="C1569" i="15"/>
  <c r="C1580" i="15"/>
  <c r="C612" i="15"/>
  <c r="C1061" i="15"/>
  <c r="C1030" i="15"/>
  <c r="C1032" i="15"/>
  <c r="C2094" i="15"/>
  <c r="C529" i="15"/>
  <c r="C383" i="15"/>
  <c r="C721" i="15"/>
  <c r="C150" i="15"/>
  <c r="C860" i="15"/>
  <c r="C1185" i="15"/>
  <c r="C77" i="15"/>
  <c r="C316" i="15"/>
  <c r="C897" i="15"/>
  <c r="C1450" i="15"/>
  <c r="C1130" i="15"/>
  <c r="C1028" i="15"/>
  <c r="C856" i="15"/>
  <c r="C259" i="15"/>
  <c r="C1120" i="15"/>
  <c r="C436" i="15"/>
  <c r="C197" i="15"/>
  <c r="C1662" i="15"/>
  <c r="C695" i="15"/>
  <c r="C827" i="15"/>
  <c r="C2234" i="15"/>
  <c r="C596" i="15"/>
  <c r="C1041" i="15"/>
  <c r="C420" i="15"/>
  <c r="C846" i="15"/>
  <c r="C966" i="15"/>
  <c r="C882" i="15"/>
  <c r="C771" i="15"/>
  <c r="C551" i="15"/>
  <c r="C797" i="15"/>
  <c r="C728" i="15"/>
  <c r="C411" i="15"/>
  <c r="C233" i="15"/>
  <c r="C924" i="15"/>
  <c r="C629" i="15"/>
  <c r="C112" i="15"/>
  <c r="C1807" i="15"/>
  <c r="C1818" i="15"/>
  <c r="C1821" i="15"/>
  <c r="C1029" i="15"/>
  <c r="C884" i="15"/>
  <c r="C187" i="15"/>
  <c r="C1264" i="15"/>
  <c r="C78" i="15"/>
  <c r="C576" i="15"/>
  <c r="C80" i="15"/>
  <c r="C793" i="15"/>
  <c r="C403" i="15"/>
  <c r="C823" i="15"/>
  <c r="C693" i="15"/>
  <c r="C1831" i="15"/>
  <c r="C190" i="15"/>
  <c r="C81" i="15"/>
  <c r="C405" i="15"/>
  <c r="C83" i="15"/>
  <c r="C830" i="15"/>
  <c r="C194" i="15"/>
  <c r="C84" i="15"/>
  <c r="C85" i="15"/>
  <c r="C234" i="15"/>
  <c r="C2246" i="15"/>
  <c r="C1973" i="15"/>
  <c r="C1625" i="15"/>
  <c r="C1046" i="15"/>
  <c r="C1201" i="15"/>
  <c r="C871" i="15"/>
  <c r="C360" i="15"/>
  <c r="C847" i="15"/>
  <c r="C2248" i="15"/>
  <c r="C1143" i="15"/>
  <c r="C1793" i="15"/>
  <c r="C196" i="15"/>
  <c r="C1177" i="15"/>
  <c r="C867" i="15"/>
  <c r="C918" i="15"/>
  <c r="C635" i="15"/>
  <c r="C927" i="15"/>
  <c r="C1361" i="15"/>
  <c r="C622" i="15"/>
  <c r="C1535" i="15"/>
  <c r="C583" i="15"/>
  <c r="C591" i="15"/>
  <c r="C30" i="15"/>
  <c r="C451" i="15"/>
  <c r="C1422" i="15"/>
  <c r="C624" i="15"/>
  <c r="C2034" i="15"/>
  <c r="C215" i="15"/>
  <c r="C1085" i="15"/>
  <c r="C299" i="15"/>
  <c r="C854" i="15"/>
  <c r="C1778" i="15"/>
  <c r="C822" i="15"/>
  <c r="C1207" i="15"/>
  <c r="C495" i="15"/>
  <c r="C375" i="15"/>
  <c r="C244" i="15"/>
  <c r="C1824" i="15"/>
  <c r="C1835" i="15"/>
  <c r="C1838" i="15"/>
  <c r="C1840" i="15"/>
  <c r="C367" i="15"/>
  <c r="C1189" i="15"/>
  <c r="C1348" i="15"/>
  <c r="C586" i="15"/>
  <c r="C593" i="15"/>
  <c r="C1178" i="15"/>
  <c r="C193" i="15"/>
  <c r="C1181" i="15"/>
  <c r="C739" i="15"/>
  <c r="C2041" i="15"/>
  <c r="C61" i="15"/>
  <c r="C1961" i="15"/>
  <c r="C246" i="15"/>
  <c r="C482" i="15"/>
  <c r="C1843" i="15"/>
  <c r="C1045" i="15"/>
  <c r="C1261" i="15"/>
  <c r="C852" i="15"/>
  <c r="C953" i="15"/>
  <c r="C1087" i="15"/>
  <c r="C803" i="15"/>
  <c r="C122" i="15"/>
  <c r="C528" i="15"/>
  <c r="C784" i="15"/>
  <c r="C102" i="15"/>
  <c r="C457" i="15"/>
  <c r="C172" i="15"/>
  <c r="C597" i="15"/>
  <c r="C407" i="15"/>
  <c r="C536" i="15"/>
  <c r="C766" i="15"/>
  <c r="C2100" i="15"/>
  <c r="C1729" i="15"/>
  <c r="C934" i="15"/>
  <c r="C483" i="15"/>
  <c r="C708" i="15"/>
  <c r="C109" i="15"/>
  <c r="C188" i="15"/>
  <c r="C960" i="15"/>
  <c r="C1532" i="15"/>
  <c r="C1583" i="15"/>
  <c r="C900" i="15"/>
  <c r="C588" i="15"/>
  <c r="C1171" i="15"/>
  <c r="C1315" i="15"/>
  <c r="C1213" i="15"/>
  <c r="C722" i="15"/>
  <c r="C863" i="15"/>
  <c r="C921" i="15"/>
  <c r="C103" i="15"/>
  <c r="C997" i="15"/>
  <c r="C549" i="15"/>
  <c r="C1138" i="15"/>
  <c r="C1169" i="15"/>
  <c r="C857" i="15"/>
  <c r="C285" i="15"/>
  <c r="C437" i="15"/>
  <c r="C162" i="15"/>
  <c r="C697" i="15"/>
  <c r="C2227" i="15"/>
  <c r="C599" i="15"/>
  <c r="C833" i="15"/>
  <c r="C1142" i="15"/>
  <c r="C973" i="15"/>
  <c r="C772" i="15"/>
  <c r="C1015" i="15"/>
  <c r="C2020" i="15"/>
  <c r="C1165" i="15"/>
  <c r="C293" i="15"/>
  <c r="C1847" i="15"/>
  <c r="C1846" i="15"/>
  <c r="C1853" i="15"/>
  <c r="C1850" i="15"/>
  <c r="C2209" i="15"/>
  <c r="C944" i="15"/>
  <c r="C975" i="15"/>
  <c r="C1741" i="15"/>
  <c r="C280" i="15"/>
  <c r="C105" i="15"/>
  <c r="C107" i="15"/>
  <c r="C904" i="15"/>
  <c r="C1067" i="15"/>
  <c r="C698" i="15"/>
  <c r="C836" i="15"/>
  <c r="C2021" i="15"/>
  <c r="C1855" i="15"/>
  <c r="C110" i="15"/>
  <c r="C865" i="15"/>
  <c r="C838" i="15"/>
  <c r="C111" i="15"/>
  <c r="C842" i="15"/>
  <c r="C25" i="15"/>
  <c r="C289" i="15"/>
  <c r="C806" i="15"/>
  <c r="C1324" i="15"/>
  <c r="C845" i="15"/>
  <c r="C1630" i="15"/>
  <c r="C715" i="15"/>
  <c r="C1274" i="15"/>
  <c r="C2144" i="15"/>
  <c r="C872" i="15"/>
  <c r="C230" i="15"/>
  <c r="C377" i="15"/>
  <c r="C1129" i="15"/>
  <c r="C296" i="15"/>
  <c r="C1771" i="15"/>
  <c r="C929" i="15"/>
  <c r="C623" i="15"/>
  <c r="C816" i="15"/>
  <c r="C1013" i="15"/>
  <c r="C957" i="15"/>
  <c r="C227" i="15"/>
  <c r="C1717" i="15"/>
  <c r="C24" i="15"/>
  <c r="C1047" i="15"/>
  <c r="C913" i="15"/>
  <c r="C216" i="15"/>
  <c r="C1095" i="15"/>
  <c r="C301" i="15"/>
  <c r="C733" i="15"/>
  <c r="C282" i="15"/>
  <c r="C1992" i="15"/>
  <c r="C502" i="15"/>
  <c r="C422" i="15"/>
  <c r="C496" i="15"/>
  <c r="C2048" i="15"/>
  <c r="C508" i="15"/>
  <c r="C245" i="15"/>
  <c r="C625" i="15"/>
  <c r="C1863" i="15"/>
  <c r="C1859" i="15"/>
  <c r="C1867" i="15"/>
  <c r="C1873" i="15"/>
  <c r="C1170" i="15"/>
  <c r="C1051" i="15"/>
  <c r="C1351" i="15"/>
  <c r="C504" i="15"/>
  <c r="C1716" i="15"/>
  <c r="C1057" i="15"/>
  <c r="C742" i="15"/>
  <c r="C1828" i="15"/>
  <c r="C65" i="15"/>
  <c r="C474" i="15"/>
  <c r="C1876" i="15"/>
  <c r="C939" i="15"/>
  <c r="C1266" i="15"/>
  <c r="C1088" i="15"/>
  <c r="C1895" i="15"/>
  <c r="D232" i="15"/>
  <c r="D640" i="15"/>
  <c r="D1397" i="15"/>
  <c r="D1126" i="15"/>
  <c r="D876" i="15"/>
  <c r="D319" i="15"/>
  <c r="D1150" i="15"/>
  <c r="D1470" i="15"/>
  <c r="D2012" i="15"/>
  <c r="D670" i="15"/>
  <c r="D1124" i="15"/>
  <c r="D840" i="15"/>
  <c r="D1353" i="15"/>
  <c r="D1776" i="15"/>
  <c r="D880" i="15"/>
  <c r="D1155" i="15"/>
  <c r="D799" i="15"/>
  <c r="D1072" i="15"/>
  <c r="D1033" i="15"/>
  <c r="D2182" i="15"/>
  <c r="D1303" i="15"/>
  <c r="D910" i="15"/>
  <c r="D619" i="15"/>
  <c r="D1031" i="15"/>
  <c r="D455" i="15"/>
  <c r="D125" i="15"/>
  <c r="D2251" i="15"/>
  <c r="D1109" i="15"/>
  <c r="D1719" i="15"/>
  <c r="D533" i="15"/>
  <c r="D902" i="15"/>
  <c r="D203" i="15"/>
  <c r="D465" i="15"/>
  <c r="D1062" i="15"/>
  <c r="D290" i="15"/>
  <c r="D1724" i="15"/>
  <c r="D1110" i="15"/>
  <c r="D659" i="15"/>
  <c r="D489" i="15"/>
  <c r="D2005" i="15"/>
  <c r="D1446" i="15"/>
  <c r="D1631" i="15"/>
  <c r="D1739" i="15"/>
  <c r="D1736" i="15"/>
  <c r="D1743" i="15"/>
  <c r="D1746" i="15"/>
  <c r="D47" i="15"/>
  <c r="D170" i="15"/>
  <c r="D1337" i="15"/>
  <c r="D1217" i="15"/>
  <c r="D578" i="15"/>
  <c r="D1382" i="15"/>
  <c r="D1076" i="15"/>
  <c r="D1133" i="15"/>
  <c r="D72" i="15"/>
  <c r="D820" i="15"/>
  <c r="D2162" i="15"/>
  <c r="D817" i="15"/>
  <c r="D456" i="15"/>
  <c r="D1749" i="15"/>
  <c r="D1246" i="15"/>
  <c r="D1064" i="15"/>
  <c r="D2185" i="15"/>
  <c r="D136" i="15"/>
  <c r="D388" i="15"/>
  <c r="D1183" i="15"/>
  <c r="D909" i="15"/>
  <c r="D1995" i="15"/>
  <c r="D2188" i="15"/>
  <c r="D1966" i="15"/>
  <c r="D392" i="15"/>
  <c r="D160" i="15"/>
  <c r="D571" i="15"/>
  <c r="D399" i="15"/>
  <c r="D2102" i="15"/>
  <c r="D514" i="15"/>
  <c r="D427" i="15"/>
  <c r="D1039" i="15"/>
  <c r="D527" i="15"/>
  <c r="D712" i="15"/>
  <c r="D723" i="15"/>
  <c r="D986" i="15"/>
  <c r="D607" i="15"/>
  <c r="D473" i="15"/>
  <c r="D1104" i="15"/>
  <c r="D2191" i="15"/>
  <c r="D2044" i="15"/>
  <c r="D707" i="15"/>
  <c r="D124" i="15"/>
  <c r="D1139" i="15"/>
  <c r="D1412" i="15"/>
  <c r="D1524" i="15"/>
  <c r="D1574" i="15"/>
  <c r="D1551" i="15"/>
  <c r="D2103" i="15"/>
  <c r="D211" i="15"/>
  <c r="D879" i="15"/>
  <c r="D219" i="15"/>
  <c r="D1540" i="15"/>
  <c r="D1037" i="15"/>
  <c r="D440" i="15"/>
  <c r="D2089" i="15"/>
  <c r="D1172" i="15"/>
  <c r="D309" i="15"/>
  <c r="D858" i="15"/>
  <c r="D380" i="15"/>
  <c r="D1009" i="15"/>
  <c r="D1078" i="15"/>
  <c r="D642" i="15"/>
  <c r="D321" i="15"/>
  <c r="D616" i="15"/>
  <c r="D226" i="15"/>
  <c r="D850" i="15"/>
  <c r="D2099" i="15"/>
  <c r="D1900" i="15"/>
  <c r="D221" i="15"/>
  <c r="D942" i="15"/>
  <c r="D652" i="15"/>
  <c r="D92" i="15"/>
  <c r="D8" i="15"/>
  <c r="D236" i="15"/>
  <c r="D2202" i="15"/>
  <c r="D1093" i="15"/>
  <c r="D2009" i="15"/>
  <c r="D1752" i="15"/>
  <c r="D1134" i="15"/>
  <c r="D1758" i="15"/>
  <c r="D173" i="15"/>
  <c r="D2206" i="15"/>
  <c r="D1135" i="15"/>
  <c r="D1073" i="15"/>
  <c r="D396" i="15"/>
  <c r="D300" i="15"/>
  <c r="D1077" i="15"/>
  <c r="D963" i="15"/>
  <c r="D205" i="15"/>
  <c r="D1292" i="15"/>
  <c r="D1128" i="15"/>
  <c r="D954" i="15"/>
  <c r="D977" i="15"/>
  <c r="D2194" i="15"/>
  <c r="D257" i="15"/>
  <c r="D434" i="15"/>
  <c r="D295" i="15"/>
  <c r="D1114" i="15"/>
  <c r="D773" i="15"/>
  <c r="D1002" i="15"/>
  <c r="D1082" i="15"/>
  <c r="D238" i="15"/>
  <c r="D677" i="15"/>
  <c r="D687" i="15"/>
  <c r="D798" i="15"/>
  <c r="D2128" i="15"/>
  <c r="D993" i="15"/>
  <c r="D572" i="15"/>
  <c r="D2213" i="15"/>
  <c r="D1472" i="15"/>
  <c r="D839" i="15"/>
  <c r="D765" i="15"/>
  <c r="D1252" i="15"/>
  <c r="D1003" i="15"/>
  <c r="D418" i="15"/>
  <c r="D2145" i="15"/>
  <c r="D520" i="15"/>
  <c r="D37" i="15"/>
  <c r="D1182" i="15"/>
  <c r="D371" i="15"/>
  <c r="D410" i="15"/>
  <c r="D1779" i="15"/>
  <c r="D949" i="15"/>
  <c r="D1069" i="15"/>
  <c r="D982" i="15"/>
  <c r="D140" i="15"/>
  <c r="D376" i="15"/>
  <c r="D1478" i="15"/>
  <c r="D390" i="15"/>
  <c r="D1666" i="15"/>
  <c r="D1485" i="15"/>
  <c r="D2212" i="15"/>
  <c r="D525" i="15"/>
  <c r="D965" i="15"/>
  <c r="D475" i="15"/>
  <c r="D1210" i="15"/>
  <c r="D325" i="15"/>
  <c r="D2241" i="15"/>
  <c r="D1294" i="15"/>
  <c r="D730" i="15"/>
  <c r="D2215" i="15"/>
  <c r="D1755" i="15"/>
  <c r="D2244" i="15"/>
  <c r="D688" i="15"/>
  <c r="D1277" i="15"/>
  <c r="D1549" i="15"/>
  <c r="D1005" i="15"/>
  <c r="D1219" i="15"/>
  <c r="D748" i="15"/>
  <c r="D851" i="15"/>
  <c r="D4" i="15"/>
  <c r="D916" i="15"/>
  <c r="D5" i="15"/>
  <c r="D926" i="15"/>
  <c r="D2250" i="15"/>
  <c r="D7" i="15"/>
  <c r="D654" i="15"/>
  <c r="D1141" i="15"/>
  <c r="D988" i="15"/>
  <c r="D789" i="15"/>
  <c r="D660" i="15"/>
  <c r="D818" i="15"/>
  <c r="D231" i="15"/>
  <c r="D1074" i="15"/>
  <c r="D1099" i="15"/>
  <c r="D1622" i="15"/>
  <c r="D166" i="15"/>
  <c r="D52" i="15"/>
  <c r="D1436" i="15"/>
  <c r="D901" i="15"/>
  <c r="D582" i="15"/>
  <c r="D2247" i="15"/>
  <c r="D15" i="15"/>
  <c r="D12" i="15"/>
  <c r="D905" i="15"/>
  <c r="D922" i="15"/>
  <c r="D604" i="15"/>
  <c r="D967" i="15"/>
  <c r="D1560" i="15"/>
  <c r="D791" i="15"/>
  <c r="D450" i="15"/>
  <c r="D931" i="15"/>
  <c r="D491" i="15"/>
  <c r="D204" i="15"/>
  <c r="D472" i="15"/>
  <c r="D1071" i="15"/>
  <c r="D291" i="15"/>
  <c r="D1548" i="15"/>
  <c r="D2229" i="15"/>
  <c r="D786" i="15"/>
  <c r="D488" i="15"/>
  <c r="D318" i="15"/>
  <c r="D1448" i="15"/>
  <c r="D241" i="15"/>
  <c r="D1760" i="15"/>
  <c r="D1766" i="15"/>
  <c r="D1763" i="15"/>
  <c r="D1768" i="15"/>
  <c r="D1730" i="15"/>
  <c r="D177" i="15"/>
  <c r="D159" i="15"/>
  <c r="D574" i="15"/>
  <c r="D1340" i="15"/>
  <c r="D304" i="15"/>
  <c r="D2180" i="15"/>
  <c r="D1080" i="15"/>
  <c r="D2040" i="15"/>
  <c r="D50" i="15"/>
  <c r="D461" i="15"/>
  <c r="D1781" i="15"/>
  <c r="D1249" i="15"/>
  <c r="D228" i="15"/>
  <c r="D11" i="15"/>
  <c r="D1006" i="15"/>
  <c r="D207" i="15"/>
  <c r="D29" i="15"/>
  <c r="D1137" i="15"/>
  <c r="D20" i="15"/>
  <c r="D168" i="15"/>
  <c r="D573" i="15"/>
  <c r="D2037" i="15"/>
  <c r="D400" i="15"/>
  <c r="D430" i="15"/>
  <c r="D530" i="15"/>
  <c r="D1802" i="15"/>
  <c r="D477" i="15"/>
  <c r="D135" i="15"/>
  <c r="D690" i="15"/>
  <c r="D90" i="15"/>
  <c r="D1530" i="15"/>
  <c r="D1577" i="15"/>
  <c r="D1566" i="15"/>
  <c r="D2038" i="15"/>
  <c r="D958" i="15"/>
  <c r="D925" i="15"/>
  <c r="D1147" i="15"/>
  <c r="D1916" i="15"/>
  <c r="D446" i="15"/>
  <c r="D2092" i="15"/>
  <c r="D1550" i="15"/>
  <c r="D141" i="15"/>
  <c r="D382" i="15"/>
  <c r="D305" i="15"/>
  <c r="D423" i="15"/>
  <c r="D853" i="15"/>
  <c r="D1897" i="15"/>
  <c r="D363" i="15"/>
  <c r="D1024" i="15"/>
  <c r="D328" i="15"/>
  <c r="D13" i="15"/>
  <c r="D1204" i="15"/>
  <c r="D308" i="15"/>
  <c r="D208" i="15"/>
  <c r="D1547" i="15"/>
  <c r="D2043" i="15"/>
  <c r="D182" i="15"/>
  <c r="D757" i="15"/>
  <c r="D877" i="15"/>
  <c r="D1026" i="15"/>
  <c r="D796" i="15"/>
  <c r="D432" i="15"/>
  <c r="D1117" i="15"/>
  <c r="D338" i="15"/>
  <c r="D835" i="15"/>
  <c r="D74" i="15"/>
  <c r="D696" i="15"/>
  <c r="D678" i="15"/>
  <c r="D801" i="15"/>
  <c r="D1682" i="15"/>
  <c r="D19" i="15"/>
  <c r="D1113" i="15"/>
  <c r="D575" i="15"/>
  <c r="D1475" i="15"/>
  <c r="D1664" i="15"/>
  <c r="D23" i="15"/>
  <c r="D762" i="15"/>
  <c r="D1157" i="15"/>
  <c r="D499" i="15"/>
  <c r="D91" i="15"/>
  <c r="D54" i="15"/>
  <c r="D2031" i="15"/>
  <c r="D531" i="15"/>
  <c r="D127" i="15"/>
  <c r="D511" i="15"/>
  <c r="D1059" i="15"/>
  <c r="D391" i="15"/>
  <c r="D1342" i="15"/>
  <c r="D372" i="15"/>
  <c r="D1180" i="15"/>
  <c r="D415" i="15"/>
  <c r="D303" i="15"/>
  <c r="D956" i="15"/>
  <c r="D1175" i="15"/>
  <c r="D1683" i="15"/>
  <c r="D2174" i="15"/>
  <c r="D40" i="15"/>
  <c r="D395" i="15"/>
  <c r="D42" i="15"/>
  <c r="D169" i="15"/>
  <c r="D401" i="15"/>
  <c r="D43" i="15"/>
  <c r="D811" i="15"/>
  <c r="D75" i="15"/>
  <c r="D779" i="15"/>
  <c r="D44" i="15"/>
  <c r="D1083" i="15"/>
  <c r="D606" i="15"/>
  <c r="D1188" i="15"/>
  <c r="D60" i="15"/>
  <c r="D1019" i="15"/>
  <c r="D62" i="15"/>
  <c r="D804" i="15"/>
  <c r="D199" i="15"/>
  <c r="D64" i="15"/>
  <c r="D781" i="15"/>
  <c r="D63" i="15"/>
  <c r="D66" i="15"/>
  <c r="D1018" i="15"/>
  <c r="D2193" i="15"/>
  <c r="D99" i="15"/>
  <c r="D843" i="15"/>
  <c r="D444" i="15"/>
  <c r="D1628" i="15"/>
  <c r="D744" i="15"/>
  <c r="D810" i="15"/>
  <c r="D831" i="15"/>
  <c r="D1780" i="15"/>
  <c r="D212" i="15"/>
  <c r="D1012" i="15"/>
  <c r="D564" i="15"/>
  <c r="D73" i="15"/>
  <c r="D919" i="15"/>
  <c r="D621" i="15"/>
  <c r="D753" i="15"/>
  <c r="D961" i="15"/>
  <c r="D655" i="15"/>
  <c r="D21" i="15"/>
  <c r="D36" i="15"/>
  <c r="D151" i="15"/>
  <c r="D202" i="15"/>
  <c r="D1079" i="15"/>
  <c r="D292" i="15"/>
  <c r="D2201" i="15"/>
  <c r="D643" i="15"/>
  <c r="D920" i="15"/>
  <c r="D490" i="15"/>
  <c r="D2015" i="15"/>
  <c r="D1451" i="15"/>
  <c r="D1790" i="15"/>
  <c r="D242" i="15"/>
  <c r="D1796" i="15"/>
  <c r="D1799" i="15"/>
  <c r="D181" i="15"/>
  <c r="D1806" i="15"/>
  <c r="D878" i="15"/>
  <c r="D192" i="15"/>
  <c r="D1345" i="15"/>
  <c r="D580" i="15"/>
  <c r="D1322" i="15"/>
  <c r="D780" i="15"/>
  <c r="D754" i="15"/>
  <c r="D306" i="15"/>
  <c r="D1827" i="15"/>
  <c r="D210" i="15"/>
  <c r="D471" i="15"/>
  <c r="D1816" i="15"/>
  <c r="D814" i="15"/>
  <c r="D1257" i="15"/>
  <c r="D67" i="15"/>
  <c r="D1127" i="15"/>
  <c r="D100" i="15"/>
  <c r="D1199" i="15"/>
  <c r="D68" i="15"/>
  <c r="D171" i="15"/>
  <c r="D579" i="15"/>
  <c r="D611" i="15"/>
  <c r="D402" i="15"/>
  <c r="D532" i="15"/>
  <c r="D463" i="15"/>
  <c r="D479" i="15"/>
  <c r="D45" i="15"/>
  <c r="D2045" i="15"/>
  <c r="D969" i="15"/>
  <c r="D1527" i="15"/>
  <c r="D1569" i="15"/>
  <c r="D1580" i="15"/>
  <c r="D612" i="15"/>
  <c r="D1061" i="15"/>
  <c r="D1030" i="15"/>
  <c r="D1032" i="15"/>
  <c r="D2094" i="15"/>
  <c r="D529" i="15"/>
  <c r="D383" i="15"/>
  <c r="D721" i="15"/>
  <c r="D150" i="15"/>
  <c r="D860" i="15"/>
  <c r="D1185" i="15"/>
  <c r="D77" i="15"/>
  <c r="D316" i="15"/>
  <c r="D897" i="15"/>
  <c r="D1450" i="15"/>
  <c r="D1130" i="15"/>
  <c r="D1028" i="15"/>
  <c r="D856" i="15"/>
  <c r="D259" i="15"/>
  <c r="D1120" i="15"/>
  <c r="D436" i="15"/>
  <c r="D197" i="15"/>
  <c r="D1662" i="15"/>
  <c r="D695" i="15"/>
  <c r="D827" i="15"/>
  <c r="D2234" i="15"/>
  <c r="D596" i="15"/>
  <c r="D1041" i="15"/>
  <c r="D420" i="15"/>
  <c r="D846" i="15"/>
  <c r="D966" i="15"/>
  <c r="D882" i="15"/>
  <c r="D771" i="15"/>
  <c r="D551" i="15"/>
  <c r="D797" i="15"/>
  <c r="D728" i="15"/>
  <c r="D411" i="15"/>
  <c r="D233" i="15"/>
  <c r="D924" i="15"/>
  <c r="D629" i="15"/>
  <c r="D112" i="15"/>
  <c r="D1807" i="15"/>
  <c r="D1818" i="15"/>
  <c r="D1821" i="15"/>
  <c r="D1029" i="15"/>
  <c r="D884" i="15"/>
  <c r="D187" i="15"/>
  <c r="D1264" i="15"/>
  <c r="D78" i="15"/>
  <c r="D576" i="15"/>
  <c r="D80" i="15"/>
  <c r="D793" i="15"/>
  <c r="D403" i="15"/>
  <c r="D823" i="15"/>
  <c r="D693" i="15"/>
  <c r="D1831" i="15"/>
  <c r="D190" i="15"/>
  <c r="D81" i="15"/>
  <c r="D405" i="15"/>
  <c r="D83" i="15"/>
  <c r="D830" i="15"/>
  <c r="D194" i="15"/>
  <c r="D84" i="15"/>
  <c r="D85" i="15"/>
  <c r="D234" i="15"/>
  <c r="D2246" i="15"/>
  <c r="D1973" i="15"/>
  <c r="D1625" i="15"/>
  <c r="D1046" i="15"/>
  <c r="D1201" i="15"/>
  <c r="D871" i="15"/>
  <c r="D360" i="15"/>
  <c r="D847" i="15"/>
  <c r="D2248" i="15"/>
  <c r="D1143" i="15"/>
  <c r="D1793" i="15"/>
  <c r="D196" i="15"/>
  <c r="D1177" i="15"/>
  <c r="D867" i="15"/>
  <c r="D918" i="15"/>
  <c r="D635" i="15"/>
  <c r="D927" i="15"/>
  <c r="D1361" i="15"/>
  <c r="D622" i="15"/>
  <c r="D1535" i="15"/>
  <c r="D583" i="15"/>
  <c r="D591" i="15"/>
  <c r="D30" i="15"/>
  <c r="D451" i="15"/>
  <c r="D1422" i="15"/>
  <c r="D624" i="15"/>
  <c r="D2034" i="15"/>
  <c r="D215" i="15"/>
  <c r="D1085" i="15"/>
  <c r="D299" i="15"/>
  <c r="D854" i="15"/>
  <c r="D1778" i="15"/>
  <c r="D822" i="15"/>
  <c r="D1207" i="15"/>
  <c r="D495" i="15"/>
  <c r="D375" i="15"/>
  <c r="D244" i="15"/>
  <c r="D1824" i="15"/>
  <c r="D1835" i="15"/>
  <c r="D1838" i="15"/>
  <c r="D1840" i="15"/>
  <c r="D367" i="15"/>
  <c r="D1189" i="15"/>
  <c r="D1348" i="15"/>
  <c r="D586" i="15"/>
  <c r="D593" i="15"/>
  <c r="D1178" i="15"/>
  <c r="D193" i="15"/>
  <c r="D1181" i="15"/>
  <c r="D739" i="15"/>
  <c r="D2041" i="15"/>
  <c r="D61" i="15"/>
  <c r="D1961" i="15"/>
  <c r="D246" i="15"/>
  <c r="D482" i="15"/>
  <c r="D1843" i="15"/>
  <c r="D1045" i="15"/>
  <c r="D1261" i="15"/>
  <c r="D852" i="15"/>
  <c r="D953" i="15"/>
  <c r="D1087" i="15"/>
  <c r="D803" i="15"/>
  <c r="D122" i="15"/>
  <c r="D528" i="15"/>
  <c r="D784" i="15"/>
  <c r="D102" i="15"/>
  <c r="D457" i="15"/>
  <c r="D172" i="15"/>
  <c r="D597" i="15"/>
  <c r="D407" i="15"/>
  <c r="D536" i="15"/>
  <c r="D766" i="15"/>
  <c r="D2100" i="15"/>
  <c r="D1729" i="15"/>
  <c r="D934" i="15"/>
  <c r="D483" i="15"/>
  <c r="D708" i="15"/>
  <c r="D109" i="15"/>
  <c r="D188" i="15"/>
  <c r="D960" i="15"/>
  <c r="D1532" i="15"/>
  <c r="D1583" i="15"/>
  <c r="D900" i="15"/>
  <c r="D588" i="15"/>
  <c r="D1171" i="15"/>
  <c r="D1315" i="15"/>
  <c r="D1213" i="15"/>
  <c r="D722" i="15"/>
  <c r="D863" i="15"/>
  <c r="D921" i="15"/>
  <c r="D103" i="15"/>
  <c r="D997" i="15"/>
  <c r="D549" i="15"/>
  <c r="D1138" i="15"/>
  <c r="D1169" i="15"/>
  <c r="D857" i="15"/>
  <c r="D285" i="15"/>
  <c r="D437" i="15"/>
  <c r="D162" i="15"/>
  <c r="D697" i="15"/>
  <c r="D2227" i="15"/>
  <c r="D599" i="15"/>
  <c r="D833" i="15"/>
  <c r="D1142" i="15"/>
  <c r="D973" i="15"/>
  <c r="D772" i="15"/>
  <c r="D1015" i="15"/>
  <c r="D2020" i="15"/>
  <c r="D1165" i="15"/>
  <c r="D293" i="15"/>
  <c r="D1847" i="15"/>
  <c r="D1846" i="15"/>
  <c r="D1853" i="15"/>
  <c r="D1850" i="15"/>
  <c r="D2209" i="15"/>
  <c r="D944" i="15"/>
  <c r="D975" i="15"/>
  <c r="D1741" i="15"/>
  <c r="D280" i="15"/>
  <c r="D105" i="15"/>
  <c r="D107" i="15"/>
  <c r="D904" i="15"/>
  <c r="D1067" i="15"/>
  <c r="D698" i="15"/>
  <c r="D836" i="15"/>
  <c r="D2021" i="15"/>
  <c r="D1855" i="15"/>
  <c r="D110" i="15"/>
  <c r="D865" i="15"/>
  <c r="D838" i="15"/>
  <c r="D111" i="15"/>
  <c r="D842" i="15"/>
  <c r="D25" i="15"/>
  <c r="D289" i="15"/>
  <c r="D806" i="15"/>
  <c r="D1324" i="15"/>
  <c r="D845" i="15"/>
  <c r="D1630" i="15"/>
  <c r="D715" i="15"/>
  <c r="D1274" i="15"/>
  <c r="D2144" i="15"/>
  <c r="D872" i="15"/>
  <c r="D230" i="15"/>
  <c r="D377" i="15"/>
  <c r="D1129" i="15"/>
  <c r="D296" i="15"/>
  <c r="D1771" i="15"/>
  <c r="D929" i="15"/>
  <c r="D623" i="15"/>
  <c r="D816" i="15"/>
  <c r="D1013" i="15"/>
  <c r="D957" i="15"/>
  <c r="D227" i="15"/>
  <c r="D1717" i="15"/>
  <c r="D24" i="15"/>
  <c r="D1047" i="15"/>
  <c r="D913" i="15"/>
  <c r="D216" i="15"/>
  <c r="D1095" i="15"/>
  <c r="D301" i="15"/>
  <c r="D733" i="15"/>
  <c r="D282" i="15"/>
  <c r="D1992" i="15"/>
  <c r="D502" i="15"/>
  <c r="D422" i="15"/>
  <c r="D496" i="15"/>
  <c r="D2048" i="15"/>
  <c r="D508" i="15"/>
  <c r="D245" i="15"/>
  <c r="D625" i="15"/>
  <c r="D1863" i="15"/>
  <c r="D1859" i="15"/>
  <c r="D1867" i="15"/>
  <c r="D1873" i="15"/>
  <c r="D1170" i="15"/>
  <c r="D1051" i="15"/>
  <c r="D1351" i="15"/>
  <c r="D504" i="15"/>
  <c r="D1716" i="15"/>
  <c r="D1057" i="15"/>
  <c r="D742" i="15"/>
  <c r="D1828" i="15"/>
  <c r="D65" i="15"/>
  <c r="D474" i="15"/>
  <c r="D1876" i="15"/>
  <c r="D939" i="15"/>
  <c r="D1266" i="15"/>
  <c r="D1088" i="15"/>
  <c r="D1895" i="15"/>
  <c r="C58" i="10"/>
  <c r="C59" i="10"/>
  <c r="C57" i="10"/>
  <c r="C35" i="16" s="1"/>
  <c r="B769" i="15"/>
  <c r="B1881" i="15"/>
  <c r="B881" i="15"/>
  <c r="B999" i="15"/>
  <c r="B467" i="15"/>
  <c r="B1610" i="15"/>
  <c r="B1803" i="15"/>
  <c r="B1164" i="15"/>
  <c r="B2026" i="15"/>
  <c r="B264" i="15"/>
  <c r="B749" i="15"/>
  <c r="B1302" i="15"/>
  <c r="B1718" i="15"/>
  <c r="B145" i="15"/>
  <c r="B326" i="15"/>
  <c r="B1594" i="15"/>
  <c r="B1020" i="15"/>
  <c r="B69" i="15"/>
  <c r="B1508" i="15"/>
  <c r="B832" i="15"/>
  <c r="B778" i="15"/>
  <c r="B914" i="15"/>
  <c r="B1384" i="15"/>
  <c r="B1305" i="15"/>
  <c r="B358" i="15"/>
  <c r="B452" i="15"/>
  <c r="B701" i="15"/>
  <c r="B1866" i="15"/>
  <c r="B613" i="15"/>
  <c r="B179" i="15"/>
  <c r="B516" i="15"/>
  <c r="B493" i="15"/>
  <c r="B1314" i="15"/>
  <c r="B374" i="15"/>
  <c r="B366" i="15"/>
  <c r="B59" i="15"/>
  <c r="B268" i="15"/>
  <c r="B855" i="15"/>
  <c r="B641" i="15"/>
  <c r="B1197" i="15"/>
  <c r="B2119" i="15"/>
  <c r="B907" i="15"/>
  <c r="B167" i="15"/>
  <c r="B307" i="15"/>
  <c r="B568" i="15"/>
  <c r="B393" i="15"/>
  <c r="B1792" i="15"/>
  <c r="B224" i="15"/>
  <c r="B915" i="15"/>
  <c r="B175" i="15"/>
  <c r="B1304" i="15"/>
  <c r="B620" i="15"/>
  <c r="B32" i="15"/>
  <c r="B559" i="15"/>
  <c r="B1463" i="15"/>
  <c r="B327" i="15"/>
  <c r="B668" i="15"/>
  <c r="B1053" i="15"/>
  <c r="B1699" i="15"/>
  <c r="B1089" i="15"/>
  <c r="B608" i="15"/>
  <c r="B978" i="15"/>
  <c r="B229" i="15"/>
  <c r="B649" i="15"/>
  <c r="B1944" i="15"/>
  <c r="B745" i="15"/>
  <c r="B1146" i="15"/>
  <c r="B1952" i="15"/>
  <c r="B267" i="15"/>
  <c r="B1103" i="15"/>
  <c r="B2125" i="15"/>
  <c r="B802" i="15"/>
  <c r="B946" i="15"/>
  <c r="B1218" i="15"/>
  <c r="B893" i="15"/>
  <c r="B603" i="15"/>
  <c r="B592" i="15"/>
  <c r="B283" i="15"/>
  <c r="B933" i="15"/>
  <c r="B104" i="15"/>
  <c r="B535" i="15"/>
  <c r="B964" i="15"/>
  <c r="B58" i="15"/>
  <c r="B829" i="15"/>
  <c r="B1184" i="15"/>
  <c r="B387" i="15"/>
  <c r="B200" i="15"/>
  <c r="B610" i="15"/>
  <c r="B1066" i="15"/>
  <c r="B705" i="15"/>
  <c r="B287" i="15"/>
  <c r="B686" i="15"/>
  <c r="B971" i="15"/>
  <c r="B1913" i="15"/>
  <c r="B992" i="15"/>
  <c r="B725" i="15"/>
  <c r="B776" i="15"/>
  <c r="B484" i="15"/>
  <c r="B1974" i="15"/>
  <c r="B2029" i="15"/>
  <c r="B1195" i="15"/>
  <c r="B1442" i="15"/>
  <c r="B240" i="15"/>
  <c r="B1688" i="15"/>
  <c r="B1693" i="15"/>
  <c r="B1698" i="15"/>
  <c r="B1705" i="15"/>
  <c r="B165" i="15"/>
  <c r="B1697" i="15"/>
  <c r="B1542" i="15"/>
  <c r="B539" i="15"/>
  <c r="B126" i="15"/>
  <c r="B523" i="15"/>
  <c r="B1000" i="15"/>
  <c r="B844" i="15"/>
  <c r="B113" i="15"/>
  <c r="B1334" i="15"/>
  <c r="B2231" i="15"/>
  <c r="B1376" i="15"/>
  <c r="B570" i="15"/>
  <c r="B70" i="15"/>
  <c r="B1287" i="15"/>
  <c r="B869" i="15"/>
  <c r="B1492" i="15"/>
  <c r="B819" i="15"/>
  <c r="B31" i="15"/>
  <c r="B144" i="15"/>
  <c r="B2210" i="15"/>
  <c r="B453" i="15"/>
  <c r="B335" i="15"/>
  <c r="B1714" i="15"/>
  <c r="B1244" i="15"/>
  <c r="B1196" i="15"/>
  <c r="B983" i="15"/>
  <c r="B1211" i="15"/>
  <c r="B413" i="15"/>
  <c r="B562" i="15"/>
  <c r="B2133" i="15"/>
  <c r="B727" i="15"/>
  <c r="B1153" i="15"/>
  <c r="B247" i="15"/>
  <c r="B1010" i="15"/>
  <c r="B2130" i="15"/>
  <c r="B1904" i="15"/>
  <c r="B426" i="15"/>
  <c r="B39" i="15"/>
  <c r="B522" i="15"/>
  <c r="B700" i="15"/>
  <c r="B1711" i="15"/>
  <c r="B433" i="15"/>
  <c r="B1107" i="15"/>
  <c r="B2023" i="15"/>
  <c r="B1043" i="15"/>
  <c r="B875" i="15"/>
  <c r="B469" i="15"/>
  <c r="B223" i="15"/>
  <c r="B138" i="15"/>
  <c r="B584" i="15"/>
  <c r="B1395" i="15"/>
  <c r="B1007" i="15"/>
  <c r="B1036" i="15"/>
  <c r="B271" i="15"/>
  <c r="B137" i="15"/>
  <c r="B787" i="15"/>
  <c r="B2105" i="15"/>
  <c r="B252" i="15"/>
  <c r="B1038" i="15"/>
  <c r="B1131" i="15"/>
  <c r="B2134" i="15"/>
  <c r="B1055" i="15"/>
  <c r="B563" i="15"/>
  <c r="B906" i="15"/>
  <c r="B1193" i="15"/>
  <c r="B896" i="15"/>
  <c r="B95" i="15"/>
  <c r="B658" i="15"/>
  <c r="B2214" i="15"/>
  <c r="B981" i="15"/>
  <c r="B665" i="15"/>
  <c r="B886" i="15"/>
  <c r="B1399" i="15"/>
  <c r="B1519" i="15"/>
  <c r="B826" i="15"/>
  <c r="B1571" i="15"/>
  <c r="B1543" i="15"/>
  <c r="B1772" i="15"/>
  <c r="B1777" i="15"/>
  <c r="B156" i="15"/>
  <c r="B276" i="15"/>
  <c r="B1420" i="15"/>
  <c r="B673" i="15"/>
  <c r="B2151" i="15"/>
  <c r="B1186" i="15"/>
  <c r="B1954" i="15"/>
  <c r="B1902" i="15"/>
  <c r="B543" i="15"/>
  <c r="B2085" i="15"/>
  <c r="B302" i="15"/>
  <c r="B1027" i="15"/>
  <c r="B615" i="15"/>
  <c r="B873" i="15"/>
  <c r="B381" i="15"/>
  <c r="B71" i="15"/>
  <c r="B277" i="15"/>
  <c r="B1111" i="15"/>
  <c r="B2232" i="15"/>
  <c r="B848" i="15"/>
  <c r="B429" i="15"/>
  <c r="B1892" i="15"/>
  <c r="B595" i="15"/>
  <c r="B955" i="15"/>
  <c r="B419" i="15"/>
  <c r="B1293" i="15"/>
  <c r="B176" i="15"/>
  <c r="B2154" i="15"/>
  <c r="B1106" i="15"/>
  <c r="B332" i="15"/>
  <c r="B1063" i="15"/>
  <c r="B97" i="15"/>
  <c r="B55" i="15"/>
  <c r="B1116" i="15"/>
  <c r="B626" i="15"/>
  <c r="B272" i="15"/>
  <c r="B989" i="15"/>
  <c r="B979" i="15"/>
  <c r="B294" i="15"/>
  <c r="B1989" i="15"/>
  <c r="B1191" i="15"/>
  <c r="B1054" i="15"/>
  <c r="B674" i="15"/>
  <c r="B1708" i="15"/>
  <c r="B1726" i="15"/>
  <c r="B1025" i="15"/>
  <c r="B521" i="15"/>
  <c r="B545" i="15"/>
  <c r="B764" i="15"/>
  <c r="B824" i="15"/>
  <c r="B1167" i="15"/>
  <c r="B57" i="15"/>
  <c r="B449" i="15"/>
  <c r="B49" i="15"/>
  <c r="B768" i="15"/>
  <c r="B547" i="15"/>
  <c r="B498" i="15"/>
  <c r="B581" i="15"/>
  <c r="B368" i="15"/>
  <c r="B1004" i="15"/>
  <c r="B337" i="15"/>
  <c r="B51" i="15"/>
  <c r="B46" i="15"/>
  <c r="B1034" i="15"/>
  <c r="B2036" i="15"/>
  <c r="B617" i="15"/>
  <c r="B761" i="15"/>
  <c r="B96" i="15"/>
  <c r="B255" i="15"/>
  <c r="B428" i="15"/>
  <c r="B336" i="15"/>
  <c r="B1101" i="15"/>
  <c r="B590" i="15"/>
  <c r="B883" i="15"/>
  <c r="B755" i="15"/>
  <c r="B16" i="15"/>
  <c r="B675" i="15"/>
  <c r="B1035" i="15"/>
  <c r="B682" i="15"/>
  <c r="B1387" i="15"/>
  <c r="B792" i="15"/>
  <c r="B369" i="15"/>
  <c r="B1174" i="15"/>
  <c r="B987" i="15"/>
  <c r="B569" i="15"/>
  <c r="B394" i="15"/>
  <c r="B1467" i="15"/>
  <c r="B747" i="15"/>
  <c r="B758" i="15"/>
  <c r="B759" i="15"/>
  <c r="B657" i="15"/>
  <c r="B703" i="15"/>
  <c r="B417" i="15"/>
  <c r="B2027" i="15"/>
  <c r="B213" i="15"/>
  <c r="B89" i="15"/>
  <c r="B519" i="15"/>
  <c r="B317" i="15"/>
  <c r="B554" i="15"/>
  <c r="B889" i="15"/>
  <c r="B370" i="15"/>
  <c r="B485" i="15"/>
  <c r="B406" i="15"/>
  <c r="B186" i="15"/>
  <c r="B274" i="15"/>
  <c r="B2033" i="15"/>
  <c r="B1917" i="15"/>
  <c r="B286" i="15"/>
  <c r="B2159" i="15"/>
  <c r="B1957" i="15"/>
  <c r="B565" i="15"/>
  <c r="B1960" i="15"/>
  <c r="B940" i="15"/>
  <c r="B903" i="15"/>
  <c r="B288" i="15"/>
  <c r="B1985" i="15"/>
  <c r="B1696" i="15"/>
  <c r="B1409" i="15"/>
  <c r="B1441" i="15"/>
  <c r="B361" i="15"/>
  <c r="B458" i="15"/>
  <c r="B297" i="15"/>
  <c r="B720" i="15"/>
  <c r="B1084" i="15"/>
  <c r="B1056" i="15"/>
  <c r="B1216" i="15"/>
  <c r="B2164" i="15"/>
  <c r="B1487" i="15"/>
  <c r="B821" i="15"/>
  <c r="B1731" i="15"/>
  <c r="B550" i="15"/>
  <c r="B1993" i="15"/>
  <c r="B711" i="15"/>
  <c r="B2230" i="15"/>
  <c r="B1017" i="15"/>
  <c r="B114" i="15"/>
  <c r="B684" i="15"/>
  <c r="B795" i="15"/>
  <c r="B2168" i="15"/>
  <c r="B330" i="15"/>
  <c r="B1996" i="15"/>
  <c r="B2170" i="15"/>
  <c r="B343" i="15"/>
  <c r="B1498" i="15"/>
  <c r="B1198" i="15"/>
  <c r="B644" i="15"/>
  <c r="B1086" i="15"/>
  <c r="B2176" i="15"/>
  <c r="C769" i="15"/>
  <c r="C1881" i="15"/>
  <c r="C881" i="15"/>
  <c r="C999" i="15"/>
  <c r="C467" i="15"/>
  <c r="C1610" i="15"/>
  <c r="C1803" i="15"/>
  <c r="C1164" i="15"/>
  <c r="C2026" i="15"/>
  <c r="C264" i="15"/>
  <c r="C749" i="15"/>
  <c r="C1302" i="15"/>
  <c r="C1718" i="15"/>
  <c r="C145" i="15"/>
  <c r="C326" i="15"/>
  <c r="C1594" i="15"/>
  <c r="C1020" i="15"/>
  <c r="C69" i="15"/>
  <c r="C1508" i="15"/>
  <c r="C832" i="15"/>
  <c r="C778" i="15"/>
  <c r="C914" i="15"/>
  <c r="C1384" i="15"/>
  <c r="C1305" i="15"/>
  <c r="C358" i="15"/>
  <c r="C452" i="15"/>
  <c r="C701" i="15"/>
  <c r="C1866" i="15"/>
  <c r="C613" i="15"/>
  <c r="C179" i="15"/>
  <c r="C516" i="15"/>
  <c r="C493" i="15"/>
  <c r="C1314" i="15"/>
  <c r="C374" i="15"/>
  <c r="C366" i="15"/>
  <c r="C59" i="15"/>
  <c r="C268" i="15"/>
  <c r="C855" i="15"/>
  <c r="C641" i="15"/>
  <c r="C1197" i="15"/>
  <c r="C2119" i="15"/>
  <c r="C907" i="15"/>
  <c r="C167" i="15"/>
  <c r="C307" i="15"/>
  <c r="C568" i="15"/>
  <c r="C393" i="15"/>
  <c r="C1792" i="15"/>
  <c r="C224" i="15"/>
  <c r="C915" i="15"/>
  <c r="C175" i="15"/>
  <c r="C1304" i="15"/>
  <c r="C620" i="15"/>
  <c r="C32" i="15"/>
  <c r="C559" i="15"/>
  <c r="C1463" i="15"/>
  <c r="C327" i="15"/>
  <c r="C668" i="15"/>
  <c r="C1053" i="15"/>
  <c r="C1699" i="15"/>
  <c r="C1089" i="15"/>
  <c r="C608" i="15"/>
  <c r="C978" i="15"/>
  <c r="C229" i="15"/>
  <c r="C649" i="15"/>
  <c r="C1944" i="15"/>
  <c r="C745" i="15"/>
  <c r="C1146" i="15"/>
  <c r="C1952" i="15"/>
  <c r="C267" i="15"/>
  <c r="C1103" i="15"/>
  <c r="C2125" i="15"/>
  <c r="C802" i="15"/>
  <c r="C946" i="15"/>
  <c r="C1218" i="15"/>
  <c r="C893" i="15"/>
  <c r="C603" i="15"/>
  <c r="C592" i="15"/>
  <c r="C283" i="15"/>
  <c r="C933" i="15"/>
  <c r="C104" i="15"/>
  <c r="C535" i="15"/>
  <c r="C964" i="15"/>
  <c r="C58" i="15"/>
  <c r="C829" i="15"/>
  <c r="C1184" i="15"/>
  <c r="C387" i="15"/>
  <c r="C200" i="15"/>
  <c r="C610" i="15"/>
  <c r="C1066" i="15"/>
  <c r="C705" i="15"/>
  <c r="C287" i="15"/>
  <c r="C686" i="15"/>
  <c r="C971" i="15"/>
  <c r="C1913" i="15"/>
  <c r="C992" i="15"/>
  <c r="C725" i="15"/>
  <c r="C776" i="15"/>
  <c r="C484" i="15"/>
  <c r="C1974" i="15"/>
  <c r="C2029" i="15"/>
  <c r="C1195" i="15"/>
  <c r="C1442" i="15"/>
  <c r="C240" i="15"/>
  <c r="C1688" i="15"/>
  <c r="C1693" i="15"/>
  <c r="C1698" i="15"/>
  <c r="C1705" i="15"/>
  <c r="C165" i="15"/>
  <c r="C1697" i="15"/>
  <c r="C1542" i="15"/>
  <c r="C539" i="15"/>
  <c r="C126" i="15"/>
  <c r="C523" i="15"/>
  <c r="C1000" i="15"/>
  <c r="C844" i="15"/>
  <c r="C113" i="15"/>
  <c r="C1334" i="15"/>
  <c r="C2231" i="15"/>
  <c r="C1376" i="15"/>
  <c r="C570" i="15"/>
  <c r="C70" i="15"/>
  <c r="C1287" i="15"/>
  <c r="C869" i="15"/>
  <c r="C1492" i="15"/>
  <c r="C819" i="15"/>
  <c r="C31" i="15"/>
  <c r="C144" i="15"/>
  <c r="C2210" i="15"/>
  <c r="C453" i="15"/>
  <c r="C335" i="15"/>
  <c r="C1714" i="15"/>
  <c r="C1244" i="15"/>
  <c r="C1196" i="15"/>
  <c r="C983" i="15"/>
  <c r="C1211" i="15"/>
  <c r="C413" i="15"/>
  <c r="C562" i="15"/>
  <c r="C2133" i="15"/>
  <c r="C727" i="15"/>
  <c r="C1153" i="15"/>
  <c r="C247" i="15"/>
  <c r="C1010" i="15"/>
  <c r="C2130" i="15"/>
  <c r="C1904" i="15"/>
  <c r="C426" i="15"/>
  <c r="C39" i="15"/>
  <c r="C522" i="15"/>
  <c r="C700" i="15"/>
  <c r="C1711" i="15"/>
  <c r="C433" i="15"/>
  <c r="C1107" i="15"/>
  <c r="C2023" i="15"/>
  <c r="C1043" i="15"/>
  <c r="C875" i="15"/>
  <c r="C469" i="15"/>
  <c r="C223" i="15"/>
  <c r="C138" i="15"/>
  <c r="C584" i="15"/>
  <c r="C1395" i="15"/>
  <c r="C1007" i="15"/>
  <c r="C1036" i="15"/>
  <c r="C271" i="15"/>
  <c r="C137" i="15"/>
  <c r="C787" i="15"/>
  <c r="C2105" i="15"/>
  <c r="C252" i="15"/>
  <c r="C1038" i="15"/>
  <c r="C1131" i="15"/>
  <c r="C2134" i="15"/>
  <c r="C1055" i="15"/>
  <c r="C563" i="15"/>
  <c r="C906" i="15"/>
  <c r="C1193" i="15"/>
  <c r="C896" i="15"/>
  <c r="C95" i="15"/>
  <c r="C658" i="15"/>
  <c r="C2214" i="15"/>
  <c r="C981" i="15"/>
  <c r="C665" i="15"/>
  <c r="C886" i="15"/>
  <c r="C1399" i="15"/>
  <c r="C1519" i="15"/>
  <c r="C826" i="15"/>
  <c r="C1571" i="15"/>
  <c r="C1543" i="15"/>
  <c r="C1772" i="15"/>
  <c r="C1777" i="15"/>
  <c r="C156" i="15"/>
  <c r="C276" i="15"/>
  <c r="C1420" i="15"/>
  <c r="C673" i="15"/>
  <c r="C2151" i="15"/>
  <c r="C1186" i="15"/>
  <c r="C1954" i="15"/>
  <c r="C1902" i="15"/>
  <c r="C543" i="15"/>
  <c r="C2085" i="15"/>
  <c r="C302" i="15"/>
  <c r="C1027" i="15"/>
  <c r="C615" i="15"/>
  <c r="C873" i="15"/>
  <c r="C381" i="15"/>
  <c r="C71" i="15"/>
  <c r="C277" i="15"/>
  <c r="C1111" i="15"/>
  <c r="C2232" i="15"/>
  <c r="C848" i="15"/>
  <c r="C429" i="15"/>
  <c r="C1892" i="15"/>
  <c r="C595" i="15"/>
  <c r="C955" i="15"/>
  <c r="C419" i="15"/>
  <c r="C1293" i="15"/>
  <c r="C176" i="15"/>
  <c r="C2154" i="15"/>
  <c r="C1106" i="15"/>
  <c r="C332" i="15"/>
  <c r="C1063" i="15"/>
  <c r="C97" i="15"/>
  <c r="C55" i="15"/>
  <c r="C1116" i="15"/>
  <c r="C626" i="15"/>
  <c r="C272" i="15"/>
  <c r="C989" i="15"/>
  <c r="C979" i="15"/>
  <c r="C294" i="15"/>
  <c r="C1989" i="15"/>
  <c r="C1191" i="15"/>
  <c r="C1054" i="15"/>
  <c r="C674" i="15"/>
  <c r="C1708" i="15"/>
  <c r="C1726" i="15"/>
  <c r="C1025" i="15"/>
  <c r="C521" i="15"/>
  <c r="C545" i="15"/>
  <c r="C764" i="15"/>
  <c r="C824" i="15"/>
  <c r="C1167" i="15"/>
  <c r="C57" i="15"/>
  <c r="C449" i="15"/>
  <c r="C49" i="15"/>
  <c r="C768" i="15"/>
  <c r="C547" i="15"/>
  <c r="C498" i="15"/>
  <c r="C581" i="15"/>
  <c r="C368" i="15"/>
  <c r="C1004" i="15"/>
  <c r="C337" i="15"/>
  <c r="C51" i="15"/>
  <c r="C46" i="15"/>
  <c r="C1034" i="15"/>
  <c r="C2036" i="15"/>
  <c r="C617" i="15"/>
  <c r="C761" i="15"/>
  <c r="C96" i="15"/>
  <c r="C255" i="15"/>
  <c r="C428" i="15"/>
  <c r="C336" i="15"/>
  <c r="C1101" i="15"/>
  <c r="C590" i="15"/>
  <c r="C883" i="15"/>
  <c r="C755" i="15"/>
  <c r="C16" i="15"/>
  <c r="C675" i="15"/>
  <c r="C1035" i="15"/>
  <c r="C682" i="15"/>
  <c r="C1387" i="15"/>
  <c r="C792" i="15"/>
  <c r="C369" i="15"/>
  <c r="C1174" i="15"/>
  <c r="C987" i="15"/>
  <c r="C569" i="15"/>
  <c r="C394" i="15"/>
  <c r="C1467" i="15"/>
  <c r="C747" i="15"/>
  <c r="C758" i="15"/>
  <c r="C759" i="15"/>
  <c r="C657" i="15"/>
  <c r="C703" i="15"/>
  <c r="C417" i="15"/>
  <c r="C2027" i="15"/>
  <c r="C213" i="15"/>
  <c r="C89" i="15"/>
  <c r="C519" i="15"/>
  <c r="C317" i="15"/>
  <c r="C554" i="15"/>
  <c r="C889" i="15"/>
  <c r="C370" i="15"/>
  <c r="C485" i="15"/>
  <c r="C406" i="15"/>
  <c r="C186" i="15"/>
  <c r="C274" i="15"/>
  <c r="C2033" i="15"/>
  <c r="C1917" i="15"/>
  <c r="C286" i="15"/>
  <c r="C2159" i="15"/>
  <c r="C1957" i="15"/>
  <c r="C565" i="15"/>
  <c r="C1960" i="15"/>
  <c r="C940" i="15"/>
  <c r="C903" i="15"/>
  <c r="C288" i="15"/>
  <c r="C1985" i="15"/>
  <c r="C1696" i="15"/>
  <c r="C1409" i="15"/>
  <c r="C1441" i="15"/>
  <c r="C361" i="15"/>
  <c r="C458" i="15"/>
  <c r="C297" i="15"/>
  <c r="C720" i="15"/>
  <c r="C1084" i="15"/>
  <c r="C1056" i="15"/>
  <c r="C1216" i="15"/>
  <c r="C2164" i="15"/>
  <c r="C1487" i="15"/>
  <c r="C821" i="15"/>
  <c r="C1731" i="15"/>
  <c r="C550" i="15"/>
  <c r="C1993" i="15"/>
  <c r="C711" i="15"/>
  <c r="C2230" i="15"/>
  <c r="C1017" i="15"/>
  <c r="C114" i="15"/>
  <c r="C684" i="15"/>
  <c r="C795" i="15"/>
  <c r="C2168" i="15"/>
  <c r="C330" i="15"/>
  <c r="C1996" i="15"/>
  <c r="C2170" i="15"/>
  <c r="C343" i="15"/>
  <c r="C1498" i="15"/>
  <c r="C1198" i="15"/>
  <c r="C644" i="15"/>
  <c r="C1086" i="15"/>
  <c r="C2176" i="15"/>
  <c r="D769" i="15"/>
  <c r="D1881" i="15"/>
  <c r="D881" i="15"/>
  <c r="D999" i="15"/>
  <c r="D467" i="15"/>
  <c r="D1610" i="15"/>
  <c r="D1803" i="15"/>
  <c r="D1164" i="15"/>
  <c r="D2026" i="15"/>
  <c r="D264" i="15"/>
  <c r="D749" i="15"/>
  <c r="D1302" i="15"/>
  <c r="D1718" i="15"/>
  <c r="D145" i="15"/>
  <c r="D326" i="15"/>
  <c r="D1594" i="15"/>
  <c r="D1020" i="15"/>
  <c r="D69" i="15"/>
  <c r="D1508" i="15"/>
  <c r="D832" i="15"/>
  <c r="D778" i="15"/>
  <c r="D914" i="15"/>
  <c r="D1384" i="15"/>
  <c r="D1305" i="15"/>
  <c r="D358" i="15"/>
  <c r="D452" i="15"/>
  <c r="D701" i="15"/>
  <c r="D1866" i="15"/>
  <c r="D613" i="15"/>
  <c r="D179" i="15"/>
  <c r="D516" i="15"/>
  <c r="D493" i="15"/>
  <c r="D1314" i="15"/>
  <c r="D374" i="15"/>
  <c r="D366" i="15"/>
  <c r="D59" i="15"/>
  <c r="D268" i="15"/>
  <c r="D855" i="15"/>
  <c r="D641" i="15"/>
  <c r="D1197" i="15"/>
  <c r="D2119" i="15"/>
  <c r="D907" i="15"/>
  <c r="D167" i="15"/>
  <c r="D307" i="15"/>
  <c r="D568" i="15"/>
  <c r="D393" i="15"/>
  <c r="D1792" i="15"/>
  <c r="D224" i="15"/>
  <c r="D915" i="15"/>
  <c r="D175" i="15"/>
  <c r="D1304" i="15"/>
  <c r="D620" i="15"/>
  <c r="D32" i="15"/>
  <c r="D559" i="15"/>
  <c r="D1463" i="15"/>
  <c r="D327" i="15"/>
  <c r="D668" i="15"/>
  <c r="D1053" i="15"/>
  <c r="D1699" i="15"/>
  <c r="D1089" i="15"/>
  <c r="D608" i="15"/>
  <c r="D978" i="15"/>
  <c r="D229" i="15"/>
  <c r="D649" i="15"/>
  <c r="D1944" i="15"/>
  <c r="D745" i="15"/>
  <c r="D1146" i="15"/>
  <c r="D1952" i="15"/>
  <c r="D267" i="15"/>
  <c r="D1103" i="15"/>
  <c r="D2125" i="15"/>
  <c r="D802" i="15"/>
  <c r="D946" i="15"/>
  <c r="D1218" i="15"/>
  <c r="D893" i="15"/>
  <c r="D603" i="15"/>
  <c r="D592" i="15"/>
  <c r="D283" i="15"/>
  <c r="D933" i="15"/>
  <c r="D104" i="15"/>
  <c r="D535" i="15"/>
  <c r="D964" i="15"/>
  <c r="D58" i="15"/>
  <c r="D829" i="15"/>
  <c r="D1184" i="15"/>
  <c r="D387" i="15"/>
  <c r="D200" i="15"/>
  <c r="D610" i="15"/>
  <c r="D1066" i="15"/>
  <c r="D705" i="15"/>
  <c r="D287" i="15"/>
  <c r="D686" i="15"/>
  <c r="D971" i="15"/>
  <c r="D1913" i="15"/>
  <c r="D992" i="15"/>
  <c r="D725" i="15"/>
  <c r="D776" i="15"/>
  <c r="D484" i="15"/>
  <c r="D1974" i="15"/>
  <c r="D2029" i="15"/>
  <c r="D1195" i="15"/>
  <c r="D1442" i="15"/>
  <c r="D240" i="15"/>
  <c r="D1688" i="15"/>
  <c r="D1693" i="15"/>
  <c r="D1698" i="15"/>
  <c r="D1705" i="15"/>
  <c r="D165" i="15"/>
  <c r="D1697" i="15"/>
  <c r="D1542" i="15"/>
  <c r="D539" i="15"/>
  <c r="D126" i="15"/>
  <c r="D523" i="15"/>
  <c r="D1000" i="15"/>
  <c r="D844" i="15"/>
  <c r="D113" i="15"/>
  <c r="D1334" i="15"/>
  <c r="D2231" i="15"/>
  <c r="D1376" i="15"/>
  <c r="D570" i="15"/>
  <c r="D70" i="15"/>
  <c r="D1287" i="15"/>
  <c r="D869" i="15"/>
  <c r="D1492" i="15"/>
  <c r="D819" i="15"/>
  <c r="D31" i="15"/>
  <c r="D144" i="15"/>
  <c r="D2210" i="15"/>
  <c r="D453" i="15"/>
  <c r="D335" i="15"/>
  <c r="D1714" i="15"/>
  <c r="D1244" i="15"/>
  <c r="D1196" i="15"/>
  <c r="D983" i="15"/>
  <c r="D1211" i="15"/>
  <c r="D413" i="15"/>
  <c r="D562" i="15"/>
  <c r="D2133" i="15"/>
  <c r="D727" i="15"/>
  <c r="D1153" i="15"/>
  <c r="D247" i="15"/>
  <c r="D1010" i="15"/>
  <c r="D2130" i="15"/>
  <c r="D1904" i="15"/>
  <c r="D426" i="15"/>
  <c r="D39" i="15"/>
  <c r="D522" i="15"/>
  <c r="D700" i="15"/>
  <c r="D1711" i="15"/>
  <c r="D433" i="15"/>
  <c r="D1107" i="15"/>
  <c r="D2023" i="15"/>
  <c r="D1043" i="15"/>
  <c r="D875" i="15"/>
  <c r="D469" i="15"/>
  <c r="D223" i="15"/>
  <c r="D138" i="15"/>
  <c r="D584" i="15"/>
  <c r="D1395" i="15"/>
  <c r="D1007" i="15"/>
  <c r="D1036" i="15"/>
  <c r="D271" i="15"/>
  <c r="D137" i="15"/>
  <c r="D787" i="15"/>
  <c r="D2105" i="15"/>
  <c r="D252" i="15"/>
  <c r="D1038" i="15"/>
  <c r="D1131" i="15"/>
  <c r="D2134" i="15"/>
  <c r="D1055" i="15"/>
  <c r="D563" i="15"/>
  <c r="D906" i="15"/>
  <c r="D1193" i="15"/>
  <c r="D896" i="15"/>
  <c r="D95" i="15"/>
  <c r="D658" i="15"/>
  <c r="D2214" i="15"/>
  <c r="D981" i="15"/>
  <c r="D665" i="15"/>
  <c r="D886" i="15"/>
  <c r="D1399" i="15"/>
  <c r="D1519" i="15"/>
  <c r="D826" i="15"/>
  <c r="D1571" i="15"/>
  <c r="D1543" i="15"/>
  <c r="D1772" i="15"/>
  <c r="D1777" i="15"/>
  <c r="D156" i="15"/>
  <c r="D276" i="15"/>
  <c r="D1420" i="15"/>
  <c r="D673" i="15"/>
  <c r="D2151" i="15"/>
  <c r="D1186" i="15"/>
  <c r="D1954" i="15"/>
  <c r="D1902" i="15"/>
  <c r="D543" i="15"/>
  <c r="D2085" i="15"/>
  <c r="D302" i="15"/>
  <c r="D1027" i="15"/>
  <c r="D615" i="15"/>
  <c r="D873" i="15"/>
  <c r="D381" i="15"/>
  <c r="D71" i="15"/>
  <c r="D277" i="15"/>
  <c r="D1111" i="15"/>
  <c r="D2232" i="15"/>
  <c r="D848" i="15"/>
  <c r="D429" i="15"/>
  <c r="D1892" i="15"/>
  <c r="D595" i="15"/>
  <c r="D955" i="15"/>
  <c r="D419" i="15"/>
  <c r="D1293" i="15"/>
  <c r="D176" i="15"/>
  <c r="D2154" i="15"/>
  <c r="D1106" i="15"/>
  <c r="D332" i="15"/>
  <c r="D1063" i="15"/>
  <c r="D97" i="15"/>
  <c r="D55" i="15"/>
  <c r="D1116" i="15"/>
  <c r="D626" i="15"/>
  <c r="D272" i="15"/>
  <c r="D989" i="15"/>
  <c r="D979" i="15"/>
  <c r="D294" i="15"/>
  <c r="D1989" i="15"/>
  <c r="D1191" i="15"/>
  <c r="D1054" i="15"/>
  <c r="D674" i="15"/>
  <c r="D1708" i="15"/>
  <c r="D1726" i="15"/>
  <c r="D1025" i="15"/>
  <c r="D521" i="15"/>
  <c r="D545" i="15"/>
  <c r="D764" i="15"/>
  <c r="D824" i="15"/>
  <c r="D1167" i="15"/>
  <c r="D57" i="15"/>
  <c r="D449" i="15"/>
  <c r="D49" i="15"/>
  <c r="D768" i="15"/>
  <c r="D547" i="15"/>
  <c r="D498" i="15"/>
  <c r="D581" i="15"/>
  <c r="D368" i="15"/>
  <c r="D1004" i="15"/>
  <c r="D337" i="15"/>
  <c r="D51" i="15"/>
  <c r="D46" i="15"/>
  <c r="D1034" i="15"/>
  <c r="D2036" i="15"/>
  <c r="D617" i="15"/>
  <c r="D761" i="15"/>
  <c r="D96" i="15"/>
  <c r="D255" i="15"/>
  <c r="D428" i="15"/>
  <c r="D336" i="15"/>
  <c r="D1101" i="15"/>
  <c r="D590" i="15"/>
  <c r="D883" i="15"/>
  <c r="D755" i="15"/>
  <c r="D16" i="15"/>
  <c r="D675" i="15"/>
  <c r="D1035" i="15"/>
  <c r="D682" i="15"/>
  <c r="D1387" i="15"/>
  <c r="D792" i="15"/>
  <c r="D369" i="15"/>
  <c r="D1174" i="15"/>
  <c r="D987" i="15"/>
  <c r="D569" i="15"/>
  <c r="D394" i="15"/>
  <c r="D1467" i="15"/>
  <c r="D747" i="15"/>
  <c r="D758" i="15"/>
  <c r="D759" i="15"/>
  <c r="D657" i="15"/>
  <c r="D703" i="15"/>
  <c r="D417" i="15"/>
  <c r="D2027" i="15"/>
  <c r="D213" i="15"/>
  <c r="D89" i="15"/>
  <c r="D519" i="15"/>
  <c r="D317" i="15"/>
  <c r="D554" i="15"/>
  <c r="D889" i="15"/>
  <c r="D370" i="15"/>
  <c r="D485" i="15"/>
  <c r="D406" i="15"/>
  <c r="D186" i="15"/>
  <c r="D274" i="15"/>
  <c r="D2033" i="15"/>
  <c r="D1917" i="15"/>
  <c r="D286" i="15"/>
  <c r="D2159" i="15"/>
  <c r="D1957" i="15"/>
  <c r="D565" i="15"/>
  <c r="D1960" i="15"/>
  <c r="D940" i="15"/>
  <c r="D903" i="15"/>
  <c r="D288" i="15"/>
  <c r="D1985" i="15"/>
  <c r="D1696" i="15"/>
  <c r="D1409" i="15"/>
  <c r="D1441" i="15"/>
  <c r="D361" i="15"/>
  <c r="D458" i="15"/>
  <c r="D297" i="15"/>
  <c r="D720" i="15"/>
  <c r="D1084" i="15"/>
  <c r="D1056" i="15"/>
  <c r="D1216" i="15"/>
  <c r="D2164" i="15"/>
  <c r="D1487" i="15"/>
  <c r="D821" i="15"/>
  <c r="D1731" i="15"/>
  <c r="D550" i="15"/>
  <c r="D1993" i="15"/>
  <c r="D711" i="15"/>
  <c r="D2230" i="15"/>
  <c r="D1017" i="15"/>
  <c r="D114" i="15"/>
  <c r="D684" i="15"/>
  <c r="D795" i="15"/>
  <c r="D2168" i="15"/>
  <c r="D330" i="15"/>
  <c r="D1996" i="15"/>
  <c r="D2170" i="15"/>
  <c r="D343" i="15"/>
  <c r="D1498" i="15"/>
  <c r="D1198" i="15"/>
  <c r="D644" i="15"/>
  <c r="D1086" i="15"/>
  <c r="D2176" i="15"/>
  <c r="E2" i="15"/>
  <c r="E5" i="10"/>
  <c r="E31" i="16"/>
  <c r="C61" i="10"/>
  <c r="C27" i="10"/>
  <c r="AJ3" i="8"/>
  <c r="F35" i="16"/>
  <c r="J33" i="8"/>
  <c r="B31" i="16"/>
  <c r="B5" i="10"/>
  <c r="AJ20" i="8"/>
  <c r="H44" i="8"/>
  <c r="AI3" i="8"/>
  <c r="G5" i="10"/>
  <c r="I44" i="8"/>
  <c r="C54" i="8"/>
  <c r="E35" i="16"/>
  <c r="S1" i="8"/>
  <c r="K44" i="8" l="1"/>
  <c r="J44" i="8"/>
  <c r="C39" i="16"/>
  <c r="C57" i="8"/>
  <c r="B4" i="10"/>
  <c r="B34" i="10"/>
  <c r="B49" i="10"/>
  <c r="W1101" i="14"/>
  <c r="V1101" i="14"/>
  <c r="C501" i="15"/>
  <c r="C813" i="15"/>
  <c r="C553" i="15"/>
  <c r="C662" i="15"/>
  <c r="C1608" i="15"/>
  <c r="C1965" i="15"/>
  <c r="C14" i="15"/>
  <c r="C253" i="15"/>
  <c r="C2022" i="15"/>
  <c r="C414" i="15"/>
  <c r="C1635" i="15"/>
  <c r="C912" i="15"/>
  <c r="C116" i="15"/>
  <c r="C718" i="15"/>
  <c r="C17" i="15"/>
  <c r="C546" i="15"/>
  <c r="C714" i="15"/>
  <c r="C885" i="15"/>
  <c r="C894" i="15"/>
  <c r="C719" i="15"/>
  <c r="C994" i="15"/>
  <c r="C996" i="15"/>
  <c r="C991" i="15"/>
  <c r="C35" i="15"/>
  <c r="C147" i="15"/>
  <c r="C505" i="15"/>
  <c r="C1638" i="15"/>
  <c r="C518" i="15"/>
  <c r="C2155" i="15"/>
  <c r="C805" i="15"/>
  <c r="C548" i="15"/>
  <c r="C154" i="15"/>
  <c r="C79" i="15"/>
  <c r="C1462" i="15"/>
  <c r="C41" i="15"/>
  <c r="C1495" i="15"/>
  <c r="C1920" i="15"/>
  <c r="C841" i="15"/>
  <c r="C1605" i="15"/>
  <c r="C158" i="15"/>
  <c r="C486" i="15"/>
  <c r="C2024" i="15"/>
  <c r="C359" i="15"/>
  <c r="C464" i="15"/>
  <c r="C524" i="15"/>
  <c r="C329" i="15"/>
  <c r="C1118" i="15"/>
  <c r="C1306" i="15"/>
  <c r="C1049" i="15"/>
  <c r="C1930" i="15"/>
  <c r="C1927" i="15"/>
  <c r="C1663" i="15"/>
  <c r="C1119" i="15"/>
  <c r="C556" i="15"/>
  <c r="C2030" i="15"/>
  <c r="C163" i="15"/>
  <c r="C1600" i="15"/>
  <c r="C1503" i="15"/>
  <c r="C183" i="15"/>
  <c r="C258" i="15"/>
  <c r="C517" i="15"/>
  <c r="C1933" i="15"/>
  <c r="C627" i="15"/>
  <c r="C577" i="15"/>
  <c r="C1179" i="15"/>
  <c r="C952" i="15"/>
  <c r="C1379" i="15"/>
  <c r="C121" i="15"/>
  <c r="C777" i="15"/>
  <c r="C917" i="15"/>
  <c r="C680" i="15"/>
  <c r="C1919" i="15"/>
  <c r="C676" i="15"/>
  <c r="C1065" i="15"/>
  <c r="C1253" i="15"/>
  <c r="C143" i="15"/>
  <c r="C638" i="15"/>
  <c r="C716" i="15"/>
  <c r="C28" i="15"/>
  <c r="C1307" i="15"/>
  <c r="C139" i="15"/>
  <c r="C134" i="15"/>
  <c r="C1098" i="15"/>
  <c r="C1646" i="15"/>
  <c r="C1081" i="15"/>
  <c r="C468" i="15"/>
  <c r="C1936" i="15"/>
  <c r="C1282" i="15"/>
  <c r="C249" i="15"/>
  <c r="C1775" i="15"/>
  <c r="C1070" i="15"/>
  <c r="C2047" i="15"/>
  <c r="C435" i="15"/>
  <c r="C27" i="15"/>
  <c r="C785" i="15"/>
  <c r="C628" i="15"/>
  <c r="C736" i="15"/>
  <c r="C998" i="15"/>
  <c r="C1511" i="15"/>
  <c r="C262" i="15"/>
  <c r="C120" i="15"/>
  <c r="C837" i="15"/>
  <c r="C726" i="15"/>
  <c r="C731" i="15"/>
  <c r="C1011" i="15"/>
  <c r="C2143" i="15"/>
  <c r="C281" i="15"/>
  <c r="C1144" i="15"/>
  <c r="C976" i="15"/>
  <c r="C911" i="15"/>
  <c r="C220" i="15"/>
  <c r="C218" i="15"/>
  <c r="C732" i="15"/>
  <c r="C1105" i="15"/>
  <c r="C243" i="15"/>
  <c r="C153" i="15"/>
  <c r="C263" i="15"/>
  <c r="C598" i="15"/>
  <c r="C970" i="15"/>
  <c r="C237" i="15"/>
  <c r="C1112" i="15"/>
  <c r="C985" i="15"/>
  <c r="C206" i="15"/>
  <c r="C174" i="15"/>
  <c r="C947" i="15"/>
  <c r="C500" i="15"/>
  <c r="C1289" i="15"/>
  <c r="C348" i="15"/>
  <c r="C1148" i="15"/>
  <c r="C1612" i="15"/>
  <c r="C2132" i="15"/>
  <c r="C447" i="15"/>
  <c r="C928" i="15"/>
  <c r="C416" i="15"/>
  <c r="C790" i="15"/>
  <c r="C117" i="15"/>
  <c r="C3" i="15"/>
  <c r="C108" i="15"/>
  <c r="C794" i="15"/>
  <c r="C930" i="15"/>
  <c r="C1158" i="15"/>
  <c r="C1500" i="15"/>
  <c r="C1123" i="15"/>
  <c r="C480" i="15"/>
  <c r="C26" i="15"/>
  <c r="C106" i="15"/>
  <c r="C364" i="15"/>
  <c r="C130" i="15"/>
  <c r="C1456" i="15"/>
  <c r="C825" i="15"/>
  <c r="C270" i="15"/>
  <c r="C735" i="15"/>
  <c r="C951" i="15"/>
  <c r="C256" i="15"/>
  <c r="C633" i="15"/>
  <c r="C738" i="15"/>
  <c r="C128" i="15"/>
  <c r="C815" i="15"/>
  <c r="C494" i="15"/>
  <c r="C653" i="15"/>
  <c r="C729" i="15"/>
  <c r="C2035" i="15"/>
  <c r="C478" i="15"/>
  <c r="C717" i="15"/>
  <c r="C1205" i="15"/>
  <c r="C602" i="15"/>
  <c r="C666" i="15"/>
  <c r="C650" i="15"/>
  <c r="C775" i="15"/>
  <c r="C1620" i="15"/>
  <c r="C265" i="15"/>
  <c r="C312" i="15"/>
  <c r="C1125" i="15"/>
  <c r="C605" i="15"/>
  <c r="C87" i="15"/>
  <c r="C760" i="15"/>
  <c r="C2025" i="15"/>
  <c r="C1208" i="15"/>
  <c r="C438" i="15"/>
  <c r="C1319" i="15"/>
  <c r="C214" i="15"/>
  <c r="C2146" i="15"/>
  <c r="C1878" i="15"/>
  <c r="C950" i="15"/>
  <c r="C1140" i="15"/>
  <c r="C600" i="15"/>
  <c r="C656" i="15"/>
  <c r="C1149" i="15"/>
  <c r="C585" i="15"/>
  <c r="C737" i="15"/>
  <c r="C614" i="15"/>
  <c r="C661" i="15"/>
  <c r="C694" i="15"/>
  <c r="C6" i="15"/>
  <c r="C1122" i="15"/>
  <c r="C34" i="15"/>
  <c r="C1156" i="15"/>
  <c r="C1614" i="15"/>
  <c r="C870" i="15"/>
  <c r="C874" i="15"/>
  <c r="C541" i="15"/>
  <c r="C683" i="15"/>
  <c r="C2032" i="15"/>
  <c r="C895" i="15"/>
  <c r="C663" i="15"/>
  <c r="C351" i="15"/>
  <c r="C808" i="15"/>
  <c r="C1918" i="15"/>
  <c r="C1194" i="15"/>
  <c r="C1176" i="15"/>
  <c r="C313" i="15"/>
  <c r="C741" i="15"/>
  <c r="C1559" i="15"/>
  <c r="C2049" i="15"/>
  <c r="C1433" i="15"/>
  <c r="C314" i="15"/>
  <c r="C537" i="15"/>
  <c r="C132" i="15"/>
  <c r="C349" i="15"/>
  <c r="C1355" i="15"/>
  <c r="C378" i="15"/>
  <c r="C515" i="15"/>
  <c r="C53" i="15"/>
  <c r="C1102" i="15"/>
  <c r="C94" i="15"/>
  <c r="C538" i="15"/>
  <c r="C1108" i="15"/>
  <c r="C439" i="15"/>
  <c r="C119" i="15"/>
  <c r="C709" i="15"/>
  <c r="C424" i="15"/>
  <c r="C454" i="15"/>
  <c r="C1393" i="15"/>
  <c r="C1942" i="15"/>
  <c r="C1644" i="15"/>
  <c r="C88" i="15"/>
  <c r="C868" i="15"/>
  <c r="C1414" i="15"/>
  <c r="C1390" i="15"/>
  <c r="C959" i="15"/>
  <c r="C48" i="15"/>
  <c r="C254" i="15"/>
  <c r="C512" i="15"/>
  <c r="C609" i="15"/>
  <c r="C1187" i="15"/>
  <c r="C1200" i="15"/>
  <c r="C250" i="15"/>
  <c r="C118" i="15"/>
  <c r="C1021" i="15"/>
  <c r="C1505" i="15"/>
  <c r="C667" i="15"/>
  <c r="C476" i="15"/>
  <c r="C948" i="15"/>
  <c r="C1173" i="15"/>
  <c r="C689" i="15"/>
  <c r="C466" i="15"/>
  <c r="C2225" i="15"/>
  <c r="C774" i="15"/>
  <c r="C1166" i="15"/>
  <c r="C634" i="15"/>
  <c r="C812" i="15"/>
  <c r="C2003" i="15"/>
  <c r="C1159" i="15"/>
  <c r="C2106" i="15"/>
  <c r="C750" i="15"/>
  <c r="C1278" i="15"/>
  <c r="C1939" i="15"/>
  <c r="C82" i="15"/>
  <c r="C1190" i="15"/>
  <c r="C459" i="15"/>
  <c r="C782" i="15"/>
  <c r="C888" i="15"/>
  <c r="C1115" i="15"/>
  <c r="C834" i="15"/>
  <c r="C601" i="15"/>
  <c r="C1805" i="15"/>
  <c r="C425" i="15"/>
  <c r="C389" i="15"/>
  <c r="C2014" i="15"/>
  <c r="C1976" i="15"/>
  <c r="C710" i="15"/>
  <c r="C526" i="15"/>
  <c r="C1369" i="15"/>
  <c r="C2195" i="15"/>
  <c r="C861" i="15"/>
  <c r="C1014" i="15"/>
  <c r="C1151" i="15"/>
  <c r="C178" i="15"/>
  <c r="C315" i="15"/>
  <c r="C1132" i="15"/>
  <c r="C2042" i="15"/>
  <c r="C9" i="15"/>
  <c r="C487" i="15"/>
  <c r="C507" i="15"/>
  <c r="C506" i="15"/>
  <c r="C618" i="15"/>
  <c r="C251" i="15"/>
  <c r="C1905" i="15"/>
  <c r="C1328" i="15"/>
  <c r="C2249" i="15"/>
  <c r="C704" i="15"/>
  <c r="C767" i="15"/>
  <c r="C1617" i="15"/>
  <c r="C1591" i="15"/>
  <c r="C503" i="15"/>
  <c r="C1152" i="15"/>
  <c r="C589" i="15"/>
  <c r="C1016" i="15"/>
  <c r="C1161" i="15"/>
  <c r="C311" i="15"/>
  <c r="C672" i="15"/>
  <c r="C56" i="15"/>
  <c r="C322" i="15"/>
  <c r="C1398" i="15"/>
  <c r="C639" i="15"/>
  <c r="C133" i="15"/>
  <c r="C669" i="15"/>
  <c r="C445" i="15"/>
  <c r="C148" i="15"/>
  <c r="C2104" i="15"/>
  <c r="C1323" i="15"/>
  <c r="C1358" i="15"/>
  <c r="C261" i="15"/>
  <c r="C1154" i="15"/>
  <c r="C408" i="15"/>
  <c r="C630" i="15"/>
  <c r="C887" i="15"/>
  <c r="C2097" i="15"/>
  <c r="C1094" i="15"/>
  <c r="C648" i="15"/>
  <c r="C945" i="15"/>
  <c r="C1417" i="15"/>
  <c r="C1589" i="15"/>
  <c r="C260" i="15"/>
  <c r="C404" i="15"/>
  <c r="C751" i="15"/>
  <c r="C923" i="15"/>
  <c r="C1040" i="15"/>
  <c r="C943" i="15"/>
  <c r="C679" i="15"/>
  <c r="C189" i="15"/>
  <c r="C320" i="15"/>
  <c r="C935" i="15"/>
  <c r="C1975" i="15"/>
  <c r="C937" i="15"/>
  <c r="C1168" i="15"/>
  <c r="C409" i="15"/>
  <c r="C899" i="15"/>
  <c r="C76" i="15"/>
  <c r="C1052" i="15"/>
  <c r="C1096" i="15"/>
  <c r="C1586" i="15"/>
  <c r="C275" i="15"/>
  <c r="C331" i="15"/>
  <c r="C323" i="15"/>
  <c r="C129" i="15"/>
  <c r="C266" i="15"/>
  <c r="C324" i="15"/>
  <c r="C431" i="15"/>
  <c r="C2233" i="15"/>
  <c r="C1434" i="15"/>
  <c r="C890" i="15"/>
  <c r="C492" i="15"/>
  <c r="C1050" i="15"/>
  <c r="C1090" i="15"/>
  <c r="C1091" i="15"/>
  <c r="C1910" i="15"/>
  <c r="C339" i="15"/>
  <c r="C984" i="15"/>
  <c r="C340" i="15"/>
  <c r="C743" i="15"/>
  <c r="C691" i="15"/>
  <c r="C298" i="15"/>
  <c r="C734" i="15"/>
  <c r="C497" i="15"/>
  <c r="C990" i="15"/>
  <c r="C225" i="15"/>
  <c r="C1203" i="15"/>
  <c r="C152" i="15"/>
  <c r="C980" i="15"/>
  <c r="C481" i="15"/>
  <c r="C1970" i="15"/>
  <c r="C2028" i="15"/>
  <c r="C2175" i="15"/>
  <c r="C557" i="15"/>
  <c r="C1406" i="15"/>
  <c r="C1396" i="15"/>
  <c r="C164" i="15"/>
  <c r="C763" i="15"/>
  <c r="C560" i="15"/>
  <c r="C1430" i="15"/>
  <c r="C1136" i="15"/>
  <c r="C866" i="15"/>
  <c r="C341" i="15"/>
  <c r="C891" i="15"/>
  <c r="C460" i="15"/>
  <c r="C746" i="15"/>
  <c r="C800" i="15"/>
  <c r="C1022" i="15"/>
  <c r="C239" i="15"/>
  <c r="C342" i="15"/>
  <c r="C344" i="15"/>
  <c r="C346" i="15"/>
  <c r="C1654" i="15"/>
  <c r="C1657" i="15"/>
  <c r="C1659" i="15"/>
  <c r="C1667" i="15"/>
  <c r="C1285" i="15"/>
  <c r="C1042" i="15"/>
  <c r="C1536" i="15"/>
  <c r="C269" i="15"/>
  <c r="C157" i="15"/>
  <c r="C807" i="15"/>
  <c r="C1044" i="15"/>
  <c r="C93" i="15"/>
  <c r="C443" i="15"/>
  <c r="C892" i="15"/>
  <c r="C788" i="15"/>
  <c r="C1367" i="15"/>
  <c r="C637" i="15"/>
  <c r="C552" i="15"/>
  <c r="C191" i="15"/>
  <c r="C594" i="15"/>
  <c r="C544" i="15"/>
  <c r="C849" i="15"/>
  <c r="C1374" i="15"/>
  <c r="C1460" i="15"/>
  <c r="C941" i="15"/>
  <c r="C756" i="15"/>
  <c r="C645" i="15"/>
  <c r="C198" i="15"/>
  <c r="C362" i="15"/>
  <c r="C1331" i="15"/>
  <c r="C724" i="15"/>
  <c r="C421" i="15"/>
  <c r="C540" i="15"/>
  <c r="C1048" i="15"/>
  <c r="C1371" i="15"/>
  <c r="C1256" i="15"/>
  <c r="C561" i="15"/>
  <c r="C334" i="15"/>
  <c r="C908" i="15"/>
  <c r="C2046" i="15"/>
  <c r="C1272" i="15"/>
  <c r="C995" i="15"/>
  <c r="C379" i="15"/>
  <c r="C2117" i="15"/>
  <c r="C587" i="15"/>
  <c r="C1162" i="15"/>
  <c r="C558" i="15"/>
  <c r="C864" i="15"/>
  <c r="C1522" i="15"/>
  <c r="C1215" i="15"/>
  <c r="C350" i="15"/>
  <c r="C1602" i="15"/>
  <c r="C1192" i="15"/>
  <c r="C974" i="15"/>
  <c r="C972" i="15"/>
  <c r="C1597" i="15"/>
  <c r="C1145" i="15"/>
  <c r="C1561" i="15"/>
  <c r="C373" i="15"/>
  <c r="C936" i="15"/>
  <c r="C352" i="15"/>
  <c r="C180" i="15"/>
  <c r="C1903" i="15"/>
  <c r="C646" i="15"/>
  <c r="C1489" i="15"/>
  <c r="C2039" i="15"/>
  <c r="C2084" i="15"/>
  <c r="C509" i="15"/>
  <c r="C1675" i="15"/>
  <c r="C1679" i="15"/>
  <c r="C22" i="15"/>
  <c r="C968" i="15"/>
  <c r="C161" i="15"/>
  <c r="C185" i="15"/>
  <c r="C310" i="15"/>
  <c r="C1163" i="15"/>
  <c r="C740" i="15"/>
  <c r="C222" i="15"/>
  <c r="C441" i="15"/>
  <c r="C1097" i="15"/>
  <c r="C1202" i="15"/>
  <c r="C713" i="15"/>
  <c r="C770" i="15"/>
  <c r="C1691" i="15"/>
  <c r="C1092" i="15"/>
  <c r="C1209" i="15"/>
  <c r="C510" i="15"/>
  <c r="C1884" i="15"/>
  <c r="C412" i="15"/>
  <c r="C1023" i="15"/>
  <c r="C1364" i="15"/>
  <c r="C2131" i="15"/>
  <c r="C664" i="15"/>
  <c r="C333" i="15"/>
  <c r="C284" i="15"/>
  <c r="C1427" i="15"/>
  <c r="C384" i="15"/>
  <c r="C1479" i="15"/>
  <c r="C898" i="15"/>
  <c r="C534" i="15"/>
  <c r="C752" i="15"/>
  <c r="C470" i="15"/>
  <c r="C33" i="15"/>
  <c r="C1889" i="15"/>
  <c r="C397" i="15"/>
  <c r="C699" i="15"/>
  <c r="C149" i="15"/>
  <c r="C1206" i="15"/>
  <c r="C273" i="15"/>
  <c r="C278" i="15"/>
  <c r="C354" i="15"/>
  <c r="C98" i="15"/>
  <c r="C1121" i="15"/>
  <c r="C1885" i="15"/>
  <c r="C1075" i="15"/>
  <c r="C386" i="15"/>
  <c r="C195" i="15"/>
  <c r="C932" i="15"/>
  <c r="C279" i="15"/>
  <c r="C1514" i="15"/>
  <c r="C1871" i="15"/>
  <c r="C1058" i="15"/>
  <c r="C201" i="15"/>
  <c r="C632" i="15"/>
  <c r="C566" i="15"/>
  <c r="C1160" i="15"/>
  <c r="C651" i="15"/>
  <c r="C685" i="15"/>
  <c r="C1516" i="15"/>
  <c r="C1212" i="15"/>
  <c r="C235" i="15"/>
  <c r="C1558" i="15"/>
  <c r="C862" i="15"/>
  <c r="C671" i="15"/>
  <c r="C248" i="15"/>
  <c r="C1008" i="15"/>
  <c r="C809" i="15"/>
  <c r="C123" i="15"/>
  <c r="C1647" i="15"/>
  <c r="C462" i="15"/>
  <c r="C1684" i="15"/>
  <c r="C859" i="15"/>
  <c r="C2211" i="15"/>
  <c r="C938" i="15"/>
  <c r="C1651" i="15"/>
  <c r="C1455" i="15"/>
  <c r="C347" i="15"/>
  <c r="C2" i="15"/>
  <c r="C702" i="15"/>
  <c r="C636" i="15"/>
  <c r="C1665" i="15"/>
  <c r="C828" i="15"/>
  <c r="C184" i="15"/>
  <c r="C1945" i="15"/>
  <c r="C2122" i="15"/>
  <c r="C513" i="15"/>
  <c r="C1214" i="15"/>
  <c r="C1862" i="15"/>
  <c r="C442" i="15"/>
  <c r="C155" i="15"/>
  <c r="C10" i="15"/>
  <c r="C101" i="15"/>
  <c r="C38" i="15"/>
  <c r="C18" i="15"/>
  <c r="C631" i="15"/>
  <c r="C353" i="15"/>
  <c r="C356" i="15"/>
  <c r="C1949" i="15"/>
  <c r="C357" i="15"/>
  <c r="C692" i="15"/>
  <c r="C217" i="15"/>
  <c r="C1060" i="15"/>
  <c r="C345" i="15"/>
  <c r="C567" i="15"/>
  <c r="C115" i="15"/>
  <c r="C1596" i="15"/>
  <c r="C448" i="15"/>
  <c r="C1068" i="15"/>
  <c r="C2101" i="15"/>
  <c r="C398" i="15"/>
  <c r="C1994" i="15"/>
  <c r="C355" i="15"/>
  <c r="C962" i="15"/>
  <c r="C783" i="15"/>
  <c r="C1435" i="15"/>
  <c r="C1100" i="15"/>
  <c r="C1001" i="15"/>
  <c r="C1425" i="15"/>
  <c r="C131" i="15"/>
  <c r="C146" i="15"/>
  <c r="C706" i="15"/>
  <c r="C2192" i="15"/>
  <c r="C555" i="15"/>
  <c r="C365" i="15"/>
  <c r="C2082" i="15"/>
  <c r="C542" i="15"/>
  <c r="C142" i="15"/>
  <c r="C681" i="15"/>
  <c r="C647" i="15"/>
  <c r="C385" i="15"/>
  <c r="C1804" i="15"/>
  <c r="C86" i="15"/>
  <c r="C209" i="15"/>
  <c r="B501" i="15"/>
  <c r="B813" i="15"/>
  <c r="B553" i="15"/>
  <c r="B662" i="15"/>
  <c r="B1608" i="15"/>
  <c r="B1965" i="15"/>
  <c r="B14" i="15"/>
  <c r="B253" i="15"/>
  <c r="B2022" i="15"/>
  <c r="B414" i="15"/>
  <c r="B1635" i="15"/>
  <c r="B912" i="15"/>
  <c r="B116" i="15"/>
  <c r="B718" i="15"/>
  <c r="B17" i="15"/>
  <c r="B546" i="15"/>
  <c r="B714" i="15"/>
  <c r="B885" i="15"/>
  <c r="B894" i="15"/>
  <c r="B719" i="15"/>
  <c r="B994" i="15"/>
  <c r="B996" i="15"/>
  <c r="B991" i="15"/>
  <c r="B35" i="15"/>
  <c r="B147" i="15"/>
  <c r="B505" i="15"/>
  <c r="B1638" i="15"/>
  <c r="B518" i="15"/>
  <c r="B2155" i="15"/>
  <c r="B805" i="15"/>
  <c r="B548" i="15"/>
  <c r="B154" i="15"/>
  <c r="B79" i="15"/>
  <c r="B1462" i="15"/>
  <c r="B41" i="15"/>
  <c r="B1495" i="15"/>
  <c r="B1920" i="15"/>
  <c r="B841" i="15"/>
  <c r="B1605" i="15"/>
  <c r="B158" i="15"/>
  <c r="B486" i="15"/>
  <c r="B2024" i="15"/>
  <c r="B359" i="15"/>
  <c r="B464" i="15"/>
  <c r="B524" i="15"/>
  <c r="B329" i="15"/>
  <c r="B1118" i="15"/>
  <c r="B1306" i="15"/>
  <c r="B1049" i="15"/>
  <c r="B1930" i="15"/>
  <c r="B1927" i="15"/>
  <c r="B1663" i="15"/>
  <c r="B1119" i="15"/>
  <c r="B556" i="15"/>
  <c r="B2030" i="15"/>
  <c r="B163" i="15"/>
  <c r="B1600" i="15"/>
  <c r="B1503" i="15"/>
  <c r="B183" i="15"/>
  <c r="B258" i="15"/>
  <c r="B517" i="15"/>
  <c r="B1933" i="15"/>
  <c r="B627" i="15"/>
  <c r="B577" i="15"/>
  <c r="B1179" i="15"/>
  <c r="B952" i="15"/>
  <c r="B1379" i="15"/>
  <c r="B121" i="15"/>
  <c r="B777" i="15"/>
  <c r="B917" i="15"/>
  <c r="B680" i="15"/>
  <c r="B1919" i="15"/>
  <c r="B676" i="15"/>
  <c r="B1065" i="15"/>
  <c r="B1253" i="15"/>
  <c r="B143" i="15"/>
  <c r="B638" i="15"/>
  <c r="B716" i="15"/>
  <c r="B28" i="15"/>
  <c r="B1307" i="15"/>
  <c r="B139" i="15"/>
  <c r="B134" i="15"/>
  <c r="B1098" i="15"/>
  <c r="B1646" i="15"/>
  <c r="B1081" i="15"/>
  <c r="B468" i="15"/>
  <c r="B1936" i="15"/>
  <c r="B1282" i="15"/>
  <c r="B249" i="15"/>
  <c r="B1775" i="15"/>
  <c r="B1070" i="15"/>
  <c r="B2047" i="15"/>
  <c r="B435" i="15"/>
  <c r="B27" i="15"/>
  <c r="B785" i="15"/>
  <c r="B628" i="15"/>
  <c r="B736" i="15"/>
  <c r="B998" i="15"/>
  <c r="B1511" i="15"/>
  <c r="B262" i="15"/>
  <c r="B120" i="15"/>
  <c r="B837" i="15"/>
  <c r="B726" i="15"/>
  <c r="B731" i="15"/>
  <c r="B1011" i="15"/>
  <c r="B2143" i="15"/>
  <c r="B281" i="15"/>
  <c r="B1144" i="15"/>
  <c r="B976" i="15"/>
  <c r="B911" i="15"/>
  <c r="B220" i="15"/>
  <c r="B218" i="15"/>
  <c r="B732" i="15"/>
  <c r="B1105" i="15"/>
  <c r="B243" i="15"/>
  <c r="B153" i="15"/>
  <c r="B263" i="15"/>
  <c r="B598" i="15"/>
  <c r="B970" i="15"/>
  <c r="B237" i="15"/>
  <c r="B1112" i="15"/>
  <c r="B985" i="15"/>
  <c r="B206" i="15"/>
  <c r="B174" i="15"/>
  <c r="B947" i="15"/>
  <c r="B500" i="15"/>
  <c r="B1289" i="15"/>
  <c r="B348" i="15"/>
  <c r="B1148" i="15"/>
  <c r="B1612" i="15"/>
  <c r="B2132" i="15"/>
  <c r="B447" i="15"/>
  <c r="B928" i="15"/>
  <c r="B416" i="15"/>
  <c r="B790" i="15"/>
  <c r="B117" i="15"/>
  <c r="B3" i="15"/>
  <c r="B108" i="15"/>
  <c r="B794" i="15"/>
  <c r="B930" i="15"/>
  <c r="B1158" i="15"/>
  <c r="B1500" i="15"/>
  <c r="B1123" i="15"/>
  <c r="B480" i="15"/>
  <c r="B26" i="15"/>
  <c r="B106" i="15"/>
  <c r="B364" i="15"/>
  <c r="B130" i="15"/>
  <c r="B1456" i="15"/>
  <c r="B825" i="15"/>
  <c r="B270" i="15"/>
  <c r="B735" i="15"/>
  <c r="B951" i="15"/>
  <c r="B256" i="15"/>
  <c r="B633" i="15"/>
  <c r="B738" i="15"/>
  <c r="B128" i="15"/>
  <c r="B815" i="15"/>
  <c r="B494" i="15"/>
  <c r="B653" i="15"/>
  <c r="B729" i="15"/>
  <c r="B2035" i="15"/>
  <c r="B478" i="15"/>
  <c r="B717" i="15"/>
  <c r="B1205" i="15"/>
  <c r="B602" i="15"/>
  <c r="B666" i="15"/>
  <c r="B650" i="15"/>
  <c r="B775" i="15"/>
  <c r="B1620" i="15"/>
  <c r="B265" i="15"/>
  <c r="B312" i="15"/>
  <c r="B1125" i="15"/>
  <c r="B605" i="15"/>
  <c r="B87" i="15"/>
  <c r="B760" i="15"/>
  <c r="B2025" i="15"/>
  <c r="B1208" i="15"/>
  <c r="B438" i="15"/>
  <c r="B1319" i="15"/>
  <c r="B214" i="15"/>
  <c r="B2146" i="15"/>
  <c r="B1878" i="15"/>
  <c r="B950" i="15"/>
  <c r="B1140" i="15"/>
  <c r="B600" i="15"/>
  <c r="B656" i="15"/>
  <c r="B1149" i="15"/>
  <c r="B585" i="15"/>
  <c r="B737" i="15"/>
  <c r="B614" i="15"/>
  <c r="B661" i="15"/>
  <c r="B694" i="15"/>
  <c r="B6" i="15"/>
  <c r="B1122" i="15"/>
  <c r="B34" i="15"/>
  <c r="B1156" i="15"/>
  <c r="B1614" i="15"/>
  <c r="B870" i="15"/>
  <c r="B874" i="15"/>
  <c r="B541" i="15"/>
  <c r="B683" i="15"/>
  <c r="B2032" i="15"/>
  <c r="B895" i="15"/>
  <c r="B663" i="15"/>
  <c r="B351" i="15"/>
  <c r="B808" i="15"/>
  <c r="B1918" i="15"/>
  <c r="B1194" i="15"/>
  <c r="B1176" i="15"/>
  <c r="B313" i="15"/>
  <c r="B741" i="15"/>
  <c r="B1559" i="15"/>
  <c r="B2049" i="15"/>
  <c r="B1433" i="15"/>
  <c r="B314" i="15"/>
  <c r="B537" i="15"/>
  <c r="B132" i="15"/>
  <c r="B349" i="15"/>
  <c r="B1355" i="15"/>
  <c r="B378" i="15"/>
  <c r="B515" i="15"/>
  <c r="B53" i="15"/>
  <c r="B1102" i="15"/>
  <c r="B94" i="15"/>
  <c r="B538" i="15"/>
  <c r="B1108" i="15"/>
  <c r="B439" i="15"/>
  <c r="B119" i="15"/>
  <c r="B709" i="15"/>
  <c r="B424" i="15"/>
  <c r="B454" i="15"/>
  <c r="B1393" i="15"/>
  <c r="B1942" i="15"/>
  <c r="B1644" i="15"/>
  <c r="B88" i="15"/>
  <c r="B868" i="15"/>
  <c r="B1414" i="15"/>
  <c r="B1390" i="15"/>
  <c r="B959" i="15"/>
  <c r="B48" i="15"/>
  <c r="B254" i="15"/>
  <c r="B512" i="15"/>
  <c r="B609" i="15"/>
  <c r="B1187" i="15"/>
  <c r="B1200" i="15"/>
  <c r="B250" i="15"/>
  <c r="B118" i="15"/>
  <c r="B1021" i="15"/>
  <c r="B1505" i="15"/>
  <c r="B667" i="15"/>
  <c r="B476" i="15"/>
  <c r="B948" i="15"/>
  <c r="B1173" i="15"/>
  <c r="B689" i="15"/>
  <c r="B466" i="15"/>
  <c r="B2225" i="15"/>
  <c r="B774" i="15"/>
  <c r="B1166" i="15"/>
  <c r="B634" i="15"/>
  <c r="B812" i="15"/>
  <c r="B2003" i="15"/>
  <c r="B1159" i="15"/>
  <c r="B2106" i="15"/>
  <c r="B750" i="15"/>
  <c r="B1278" i="15"/>
  <c r="B1939" i="15"/>
  <c r="B82" i="15"/>
  <c r="B1190" i="15"/>
  <c r="B459" i="15"/>
  <c r="B782" i="15"/>
  <c r="B888" i="15"/>
  <c r="B1115" i="15"/>
  <c r="B834" i="15"/>
  <c r="B601" i="15"/>
  <c r="B1805" i="15"/>
  <c r="B425" i="15"/>
  <c r="B389" i="15"/>
  <c r="B2014" i="15"/>
  <c r="B1976" i="15"/>
  <c r="B710" i="15"/>
  <c r="B526" i="15"/>
  <c r="B1369" i="15"/>
  <c r="B2195" i="15"/>
  <c r="B861" i="15"/>
  <c r="B1014" i="15"/>
  <c r="B1151" i="15"/>
  <c r="B178" i="15"/>
  <c r="B315" i="15"/>
  <c r="B1132" i="15"/>
  <c r="B2042" i="15"/>
  <c r="B9" i="15"/>
  <c r="B487" i="15"/>
  <c r="B507" i="15"/>
  <c r="B506" i="15"/>
  <c r="B618" i="15"/>
  <c r="B251" i="15"/>
  <c r="B1905" i="15"/>
  <c r="B1328" i="15"/>
  <c r="B2249" i="15"/>
  <c r="B704" i="15"/>
  <c r="B767" i="15"/>
  <c r="B1617" i="15"/>
  <c r="B1591" i="15"/>
  <c r="B503" i="15"/>
  <c r="B1152" i="15"/>
  <c r="B589" i="15"/>
  <c r="B1016" i="15"/>
  <c r="B1161" i="15"/>
  <c r="B311" i="15"/>
  <c r="B672" i="15"/>
  <c r="B56" i="15"/>
  <c r="B322" i="15"/>
  <c r="B1398" i="15"/>
  <c r="B639" i="15"/>
  <c r="B133" i="15"/>
  <c r="B669" i="15"/>
  <c r="B445" i="15"/>
  <c r="B148" i="15"/>
  <c r="B2104" i="15"/>
  <c r="B1323" i="15"/>
  <c r="B1358" i="15"/>
  <c r="B261" i="15"/>
  <c r="B1154" i="15"/>
  <c r="B408" i="15"/>
  <c r="B630" i="15"/>
  <c r="B887" i="15"/>
  <c r="B2097" i="15"/>
  <c r="B1094" i="15"/>
  <c r="B648" i="15"/>
  <c r="B945" i="15"/>
  <c r="B1417" i="15"/>
  <c r="B1589" i="15"/>
  <c r="B260" i="15"/>
  <c r="B404" i="15"/>
  <c r="B751" i="15"/>
  <c r="B923" i="15"/>
  <c r="B1040" i="15"/>
  <c r="B943" i="15"/>
  <c r="B679" i="15"/>
  <c r="B189" i="15"/>
  <c r="B320" i="15"/>
  <c r="B935" i="15"/>
  <c r="B1975" i="15"/>
  <c r="B937" i="15"/>
  <c r="B1168" i="15"/>
  <c r="B409" i="15"/>
  <c r="B899" i="15"/>
  <c r="B76" i="15"/>
  <c r="B1052" i="15"/>
  <c r="B1096" i="15"/>
  <c r="B1586" i="15"/>
  <c r="B275" i="15"/>
  <c r="B331" i="15"/>
  <c r="B323" i="15"/>
  <c r="B129" i="15"/>
  <c r="B266" i="15"/>
  <c r="B324" i="15"/>
  <c r="B431" i="15"/>
  <c r="B2233" i="15"/>
  <c r="B1434" i="15"/>
  <c r="B890" i="15"/>
  <c r="B492" i="15"/>
  <c r="B1050" i="15"/>
  <c r="B1090" i="15"/>
  <c r="B1091" i="15"/>
  <c r="B1910" i="15"/>
  <c r="B339" i="15"/>
  <c r="B984" i="15"/>
  <c r="B340" i="15"/>
  <c r="B743" i="15"/>
  <c r="B691" i="15"/>
  <c r="B298" i="15"/>
  <c r="B734" i="15"/>
  <c r="B497" i="15"/>
  <c r="B990" i="15"/>
  <c r="B225" i="15"/>
  <c r="B1203" i="15"/>
  <c r="B152" i="15"/>
  <c r="B980" i="15"/>
  <c r="B481" i="15"/>
  <c r="B1970" i="15"/>
  <c r="B2028" i="15"/>
  <c r="B2175" i="15"/>
  <c r="B557" i="15"/>
  <c r="B1406" i="15"/>
  <c r="B1396" i="15"/>
  <c r="B164" i="15"/>
  <c r="B763" i="15"/>
  <c r="B560" i="15"/>
  <c r="B1430" i="15"/>
  <c r="B1136" i="15"/>
  <c r="B866" i="15"/>
  <c r="B341" i="15"/>
  <c r="B891" i="15"/>
  <c r="B460" i="15"/>
  <c r="B746" i="15"/>
  <c r="B800" i="15"/>
  <c r="B1022" i="15"/>
  <c r="B239" i="15"/>
  <c r="B342" i="15"/>
  <c r="B344" i="15"/>
  <c r="B346" i="15"/>
  <c r="B1654" i="15"/>
  <c r="B1657" i="15"/>
  <c r="B1659" i="15"/>
  <c r="B1667" i="15"/>
  <c r="B1285" i="15"/>
  <c r="B1042" i="15"/>
  <c r="B1536" i="15"/>
  <c r="B269" i="15"/>
  <c r="B157" i="15"/>
  <c r="B807" i="15"/>
  <c r="B1044" i="15"/>
  <c r="B93" i="15"/>
  <c r="B443" i="15"/>
  <c r="B892" i="15"/>
  <c r="B788" i="15"/>
  <c r="B1367" i="15"/>
  <c r="B637" i="15"/>
  <c r="B552" i="15"/>
  <c r="B191" i="15"/>
  <c r="B594" i="15"/>
  <c r="B544" i="15"/>
  <c r="B849" i="15"/>
  <c r="B1374" i="15"/>
  <c r="B1460" i="15"/>
  <c r="B941" i="15"/>
  <c r="B756" i="15"/>
  <c r="B645" i="15"/>
  <c r="B198" i="15"/>
  <c r="B362" i="15"/>
  <c r="B1331" i="15"/>
  <c r="B724" i="15"/>
  <c r="B421" i="15"/>
  <c r="B540" i="15"/>
  <c r="B1048" i="15"/>
  <c r="B1371" i="15"/>
  <c r="B1256" i="15"/>
  <c r="B561" i="15"/>
  <c r="B334" i="15"/>
  <c r="B908" i="15"/>
  <c r="B2046" i="15"/>
  <c r="B1272" i="15"/>
  <c r="B995" i="15"/>
  <c r="B379" i="15"/>
  <c r="B2117" i="15"/>
  <c r="B587" i="15"/>
  <c r="B1162" i="15"/>
  <c r="B558" i="15"/>
  <c r="B864" i="15"/>
  <c r="B1522" i="15"/>
  <c r="B1215" i="15"/>
  <c r="B350" i="15"/>
  <c r="B1602" i="15"/>
  <c r="B1192" i="15"/>
  <c r="B974" i="15"/>
  <c r="B972" i="15"/>
  <c r="B1597" i="15"/>
  <c r="B1145" i="15"/>
  <c r="B1561" i="15"/>
  <c r="B373" i="15"/>
  <c r="B936" i="15"/>
  <c r="B352" i="15"/>
  <c r="B180" i="15"/>
  <c r="B1903" i="15"/>
  <c r="B646" i="15"/>
  <c r="B1489" i="15"/>
  <c r="B2039" i="15"/>
  <c r="B2084" i="15"/>
  <c r="B509" i="15"/>
  <c r="B1675" i="15"/>
  <c r="B1679" i="15"/>
  <c r="B22" i="15"/>
  <c r="B968" i="15"/>
  <c r="B161" i="15"/>
  <c r="B185" i="15"/>
  <c r="B310" i="15"/>
  <c r="B1163" i="15"/>
  <c r="B740" i="15"/>
  <c r="B222" i="15"/>
  <c r="B441" i="15"/>
  <c r="B1097" i="15"/>
  <c r="B1202" i="15"/>
  <c r="B713" i="15"/>
  <c r="B770" i="15"/>
  <c r="B1691" i="15"/>
  <c r="B1092" i="15"/>
  <c r="B1209" i="15"/>
  <c r="B510" i="15"/>
  <c r="B1884" i="15"/>
  <c r="B412" i="15"/>
  <c r="B1023" i="15"/>
  <c r="B1364" i="15"/>
  <c r="B2131" i="15"/>
  <c r="B664" i="15"/>
  <c r="B333" i="15"/>
  <c r="B284" i="15"/>
  <c r="B1427" i="15"/>
  <c r="B384" i="15"/>
  <c r="B1479" i="15"/>
  <c r="B898" i="15"/>
  <c r="B534" i="15"/>
  <c r="B752" i="15"/>
  <c r="B470" i="15"/>
  <c r="B33" i="15"/>
  <c r="B1889" i="15"/>
  <c r="B397" i="15"/>
  <c r="B699" i="15"/>
  <c r="B149" i="15"/>
  <c r="B1206" i="15"/>
  <c r="B273" i="15"/>
  <c r="B278" i="15"/>
  <c r="B354" i="15"/>
  <c r="B98" i="15"/>
  <c r="B1121" i="15"/>
  <c r="B1885" i="15"/>
  <c r="B1075" i="15"/>
  <c r="B386" i="15"/>
  <c r="B195" i="15"/>
  <c r="B932" i="15"/>
  <c r="B279" i="15"/>
  <c r="B1514" i="15"/>
  <c r="B1871" i="15"/>
  <c r="B1058" i="15"/>
  <c r="B201" i="15"/>
  <c r="B632" i="15"/>
  <c r="B566" i="15"/>
  <c r="B1160" i="15"/>
  <c r="B651" i="15"/>
  <c r="B685" i="15"/>
  <c r="B1516" i="15"/>
  <c r="B1212" i="15"/>
  <c r="B235" i="15"/>
  <c r="B1558" i="15"/>
  <c r="B862" i="15"/>
  <c r="B671" i="15"/>
  <c r="B248" i="15"/>
  <c r="B1008" i="15"/>
  <c r="B809" i="15"/>
  <c r="B123" i="15"/>
  <c r="B1647" i="15"/>
  <c r="B462" i="15"/>
  <c r="B1684" i="15"/>
  <c r="B859" i="15"/>
  <c r="B2211" i="15"/>
  <c r="B938" i="15"/>
  <c r="B1651" i="15"/>
  <c r="B1455" i="15"/>
  <c r="B347" i="15"/>
  <c r="B2" i="15"/>
  <c r="B702" i="15"/>
  <c r="B636" i="15"/>
  <c r="B1665" i="15"/>
  <c r="B828" i="15"/>
  <c r="B184" i="15"/>
  <c r="B1945" i="15"/>
  <c r="B2122" i="15"/>
  <c r="B513" i="15"/>
  <c r="B1214" i="15"/>
  <c r="B1862" i="15"/>
  <c r="B442" i="15"/>
  <c r="B155" i="15"/>
  <c r="B10" i="15"/>
  <c r="B101" i="15"/>
  <c r="B38" i="15"/>
  <c r="B18" i="15"/>
  <c r="B631" i="15"/>
  <c r="B353" i="15"/>
  <c r="B356" i="15"/>
  <c r="B1949" i="15"/>
  <c r="B357" i="15"/>
  <c r="B692" i="15"/>
  <c r="B217" i="15"/>
  <c r="B1060" i="15"/>
  <c r="B345" i="15"/>
  <c r="B567" i="15"/>
  <c r="B115" i="15"/>
  <c r="B1596" i="15"/>
  <c r="B448" i="15"/>
  <c r="B1068" i="15"/>
  <c r="B2101" i="15"/>
  <c r="B398" i="15"/>
  <c r="B1994" i="15"/>
  <c r="B355" i="15"/>
  <c r="B962" i="15"/>
  <c r="B783" i="15"/>
  <c r="B1435" i="15"/>
  <c r="B1100" i="15"/>
  <c r="B1001" i="15"/>
  <c r="B1425" i="15"/>
  <c r="B131" i="15"/>
  <c r="B146" i="15"/>
  <c r="B706" i="15"/>
  <c r="B2192" i="15"/>
  <c r="B555" i="15"/>
  <c r="B365" i="15"/>
  <c r="B2082" i="15"/>
  <c r="B542" i="15"/>
  <c r="B142" i="15"/>
  <c r="B681" i="15"/>
  <c r="B647" i="15"/>
  <c r="B385" i="15"/>
  <c r="B1804" i="15"/>
  <c r="B86" i="15"/>
  <c r="B209" i="15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1260" i="13"/>
  <c r="E1261" i="13"/>
  <c r="E1262" i="13"/>
  <c r="E1263" i="13"/>
  <c r="E1264" i="13"/>
  <c r="E1265" i="13"/>
  <c r="E1266" i="13"/>
  <c r="E1267" i="13"/>
  <c r="E1268" i="13"/>
  <c r="E1269" i="13"/>
  <c r="E1270" i="13"/>
  <c r="E1271" i="13"/>
  <c r="E1272" i="13"/>
  <c r="E1273" i="13"/>
  <c r="E1274" i="13"/>
  <c r="E1275" i="13"/>
  <c r="E1276" i="13"/>
  <c r="E1277" i="13"/>
  <c r="E1278" i="13"/>
  <c r="E1279" i="13"/>
  <c r="E1280" i="13"/>
  <c r="E1281" i="13"/>
  <c r="E1282" i="13"/>
  <c r="E1283" i="13"/>
  <c r="E1284" i="13"/>
  <c r="E1285" i="13"/>
  <c r="E1286" i="13"/>
  <c r="E1287" i="13"/>
  <c r="E1288" i="13"/>
  <c r="E1289" i="13"/>
  <c r="E1290" i="13"/>
  <c r="E1291" i="13"/>
  <c r="E1292" i="13"/>
  <c r="E1293" i="13"/>
  <c r="E1294" i="13"/>
  <c r="E1295" i="13"/>
  <c r="E1296" i="13"/>
  <c r="E1297" i="13"/>
  <c r="E1298" i="13"/>
  <c r="E1299" i="13"/>
  <c r="E1300" i="13"/>
  <c r="E1301" i="13"/>
  <c r="E1302" i="13"/>
  <c r="E1303" i="13"/>
  <c r="E1304" i="13"/>
  <c r="E1305" i="13"/>
  <c r="E1306" i="13"/>
  <c r="E1307" i="13"/>
  <c r="E1308" i="13"/>
  <c r="E1309" i="13"/>
  <c r="E1310" i="13"/>
  <c r="E1311" i="13"/>
  <c r="E1312" i="13"/>
  <c r="E1313" i="13"/>
  <c r="E1314" i="13"/>
  <c r="E1315" i="13"/>
  <c r="E1316" i="13"/>
  <c r="E1317" i="13"/>
  <c r="E1318" i="13"/>
  <c r="E1319" i="13"/>
  <c r="E1320" i="13"/>
  <c r="E1321" i="13"/>
  <c r="E1322" i="13"/>
  <c r="E1323" i="13"/>
  <c r="E1324" i="13"/>
  <c r="E1325" i="13"/>
  <c r="E1326" i="13"/>
  <c r="E1327" i="13"/>
  <c r="E1328" i="13"/>
  <c r="E1329" i="13"/>
  <c r="E1330" i="13"/>
  <c r="E1331" i="13"/>
  <c r="E1332" i="13"/>
  <c r="E1333" i="13"/>
  <c r="E1334" i="13"/>
  <c r="E1335" i="13"/>
  <c r="E1336" i="13"/>
  <c r="E1337" i="13"/>
  <c r="E1338" i="13"/>
  <c r="E1339" i="13"/>
  <c r="E1340" i="13"/>
  <c r="E1341" i="13"/>
  <c r="E1342" i="13"/>
  <c r="E1343" i="13"/>
  <c r="E1344" i="13"/>
  <c r="E1345" i="13"/>
  <c r="E1346" i="13"/>
  <c r="E1347" i="13"/>
  <c r="E1348" i="13"/>
  <c r="B33" i="10" l="1"/>
  <c r="I4" i="16" s="1"/>
  <c r="B14" i="16"/>
  <c r="C36" i="16"/>
  <c r="C37" i="16"/>
  <c r="B57" i="10"/>
  <c r="B58" i="10"/>
  <c r="B36" i="16" s="1"/>
  <c r="B59" i="10"/>
  <c r="B37" i="16" s="1"/>
  <c r="B60" i="10"/>
  <c r="B38" i="16" s="1"/>
  <c r="B61" i="10"/>
  <c r="B39" i="16" s="1"/>
  <c r="C62" i="10" l="1"/>
  <c r="B62" i="10"/>
  <c r="B35" i="16"/>
  <c r="E32" i="16"/>
  <c r="E27" i="10"/>
  <c r="B6" i="10"/>
  <c r="C30" i="8"/>
  <c r="D31" i="16"/>
  <c r="C31" i="16"/>
  <c r="D23" i="16" l="1"/>
  <c r="G31" i="16"/>
  <c r="F31" i="16"/>
  <c r="B50" i="10"/>
  <c r="B15" i="16"/>
  <c r="B16" i="16"/>
  <c r="C27" i="16"/>
  <c r="E27" i="16"/>
  <c r="I5" i="16"/>
  <c r="D32" i="16"/>
  <c r="C32" i="16"/>
  <c r="B32" i="16"/>
  <c r="B7" i="10"/>
  <c r="B17" i="16" s="1"/>
  <c r="R1101" i="14"/>
  <c r="D209" i="15"/>
  <c r="D86" i="15"/>
  <c r="D1804" i="15"/>
  <c r="D385" i="15"/>
  <c r="D647" i="15"/>
  <c r="D681" i="15"/>
  <c r="D142" i="15"/>
  <c r="D542" i="15"/>
  <c r="D2082" i="15"/>
  <c r="D365" i="15"/>
  <c r="D555" i="15"/>
  <c r="D2192" i="15"/>
  <c r="D706" i="15"/>
  <c r="D146" i="15"/>
  <c r="D131" i="15"/>
  <c r="D1425" i="15"/>
  <c r="D1001" i="15"/>
  <c r="D1100" i="15"/>
  <c r="D1435" i="15"/>
  <c r="D783" i="15"/>
  <c r="D962" i="15"/>
  <c r="D355" i="15"/>
  <c r="D1994" i="15"/>
  <c r="D398" i="15"/>
  <c r="D2101" i="15"/>
  <c r="D1068" i="15"/>
  <c r="D448" i="15"/>
  <c r="D1596" i="15"/>
  <c r="D115" i="15"/>
  <c r="D567" i="15"/>
  <c r="D345" i="15"/>
  <c r="D1060" i="15"/>
  <c r="D217" i="15"/>
  <c r="D692" i="15"/>
  <c r="D357" i="15"/>
  <c r="D1949" i="15"/>
  <c r="D356" i="15"/>
  <c r="D353" i="15"/>
  <c r="D631" i="15"/>
  <c r="D18" i="15"/>
  <c r="D38" i="15"/>
  <c r="D101" i="15"/>
  <c r="D10" i="15"/>
  <c r="D155" i="15"/>
  <c r="D442" i="15"/>
  <c r="D1862" i="15"/>
  <c r="D1214" i="15"/>
  <c r="D513" i="15"/>
  <c r="D2122" i="15"/>
  <c r="D1945" i="15"/>
  <c r="D184" i="15"/>
  <c r="D828" i="15"/>
  <c r="D1665" i="15"/>
  <c r="D636" i="15"/>
  <c r="D702" i="15"/>
  <c r="D2" i="15"/>
  <c r="D347" i="15"/>
  <c r="D1455" i="15"/>
  <c r="D1651" i="15"/>
  <c r="D938" i="15"/>
  <c r="D2211" i="15"/>
  <c r="D859" i="15"/>
  <c r="D1684" i="15"/>
  <c r="D462" i="15"/>
  <c r="D1647" i="15"/>
  <c r="D123" i="15"/>
  <c r="D809" i="15"/>
  <c r="D1008" i="15"/>
  <c r="D248" i="15"/>
  <c r="D671" i="15"/>
  <c r="D862" i="15"/>
  <c r="D1558" i="15"/>
  <c r="D235" i="15"/>
  <c r="D1212" i="15"/>
  <c r="D1516" i="15"/>
  <c r="D685" i="15"/>
  <c r="D651" i="15"/>
  <c r="D1160" i="15"/>
  <c r="D566" i="15"/>
  <c r="D632" i="15"/>
  <c r="D201" i="15"/>
  <c r="D1058" i="15"/>
  <c r="D1871" i="15"/>
  <c r="D1514" i="15"/>
  <c r="D279" i="15"/>
  <c r="D932" i="15"/>
  <c r="D195" i="15"/>
  <c r="D386" i="15"/>
  <c r="D1075" i="15"/>
  <c r="D1885" i="15"/>
  <c r="D1121" i="15"/>
  <c r="D98" i="15"/>
  <c r="D354" i="15"/>
  <c r="D278" i="15"/>
  <c r="D273" i="15"/>
  <c r="D1206" i="15"/>
  <c r="D149" i="15"/>
  <c r="D699" i="15"/>
  <c r="D397" i="15"/>
  <c r="D1889" i="15"/>
  <c r="D33" i="15"/>
  <c r="D470" i="15"/>
  <c r="D752" i="15"/>
  <c r="D534" i="15"/>
  <c r="D898" i="15"/>
  <c r="D1479" i="15"/>
  <c r="D384" i="15"/>
  <c r="D1427" i="15"/>
  <c r="D284" i="15"/>
  <c r="D333" i="15"/>
  <c r="D664" i="15"/>
  <c r="D2131" i="15"/>
  <c r="D1364" i="15"/>
  <c r="D1023" i="15"/>
  <c r="D412" i="15"/>
  <c r="D1884" i="15"/>
  <c r="D510" i="15"/>
  <c r="D1209" i="15"/>
  <c r="D1092" i="15"/>
  <c r="D1691" i="15"/>
  <c r="D770" i="15"/>
  <c r="D713" i="15"/>
  <c r="D1202" i="15"/>
  <c r="D1097" i="15"/>
  <c r="D441" i="15"/>
  <c r="D222" i="15"/>
  <c r="D740" i="15"/>
  <c r="D1163" i="15"/>
  <c r="D310" i="15"/>
  <c r="D185" i="15"/>
  <c r="D161" i="15"/>
  <c r="D968" i="15"/>
  <c r="D22" i="15"/>
  <c r="D1679" i="15"/>
  <c r="D1675" i="15"/>
  <c r="D509" i="15"/>
  <c r="D2084" i="15"/>
  <c r="D2039" i="15"/>
  <c r="D1489" i="15"/>
  <c r="D646" i="15"/>
  <c r="D1903" i="15"/>
  <c r="D180" i="15"/>
  <c r="D352" i="15"/>
  <c r="D936" i="15"/>
  <c r="D373" i="15"/>
  <c r="D1561" i="15"/>
  <c r="D1145" i="15"/>
  <c r="D1597" i="15"/>
  <c r="D972" i="15"/>
  <c r="D974" i="15"/>
  <c r="D1192" i="15"/>
  <c r="D1602" i="15"/>
  <c r="D350" i="15"/>
  <c r="D1215" i="15"/>
  <c r="D1522" i="15"/>
  <c r="D864" i="15"/>
  <c r="D558" i="15"/>
  <c r="D1162" i="15"/>
  <c r="D587" i="15"/>
  <c r="D2117" i="15"/>
  <c r="D379" i="15"/>
  <c r="D995" i="15"/>
  <c r="D1272" i="15"/>
  <c r="D2046" i="15"/>
  <c r="D908" i="15"/>
  <c r="D334" i="15"/>
  <c r="D561" i="15"/>
  <c r="D1256" i="15"/>
  <c r="D1371" i="15"/>
  <c r="D1048" i="15"/>
  <c r="D540" i="15"/>
  <c r="D421" i="15"/>
  <c r="D724" i="15"/>
  <c r="D1331" i="15"/>
  <c r="D362" i="15"/>
  <c r="D198" i="15"/>
  <c r="D645" i="15"/>
  <c r="D756" i="15"/>
  <c r="D941" i="15"/>
  <c r="D1460" i="15"/>
  <c r="D1374" i="15"/>
  <c r="D849" i="15"/>
  <c r="D544" i="15"/>
  <c r="D594" i="15"/>
  <c r="D191" i="15"/>
  <c r="D552" i="15"/>
  <c r="D637" i="15"/>
  <c r="D1367" i="15"/>
  <c r="D788" i="15"/>
  <c r="D892" i="15"/>
  <c r="D443" i="15"/>
  <c r="D93" i="15"/>
  <c r="D1044" i="15"/>
  <c r="D807" i="15"/>
  <c r="D157" i="15"/>
  <c r="D269" i="15"/>
  <c r="D1536" i="15"/>
  <c r="D1042" i="15"/>
  <c r="D1285" i="15"/>
  <c r="D1667" i="15"/>
  <c r="D1659" i="15"/>
  <c r="D1657" i="15"/>
  <c r="D1654" i="15"/>
  <c r="D346" i="15"/>
  <c r="D344" i="15"/>
  <c r="D342" i="15"/>
  <c r="D239" i="15"/>
  <c r="D1022" i="15"/>
  <c r="D800" i="15"/>
  <c r="D746" i="15"/>
  <c r="D460" i="15"/>
  <c r="D891" i="15"/>
  <c r="D341" i="15"/>
  <c r="D866" i="15"/>
  <c r="D1136" i="15"/>
  <c r="D1430" i="15"/>
  <c r="D560" i="15"/>
  <c r="D763" i="15"/>
  <c r="D164" i="15"/>
  <c r="D1396" i="15"/>
  <c r="D1406" i="15"/>
  <c r="D557" i="15"/>
  <c r="D2175" i="15"/>
  <c r="D2028" i="15"/>
  <c r="D1970" i="15"/>
  <c r="D481" i="15"/>
  <c r="D980" i="15"/>
  <c r="D152" i="15"/>
  <c r="D1203" i="15"/>
  <c r="D225" i="15"/>
  <c r="D990" i="15"/>
  <c r="D497" i="15"/>
  <c r="D734" i="15"/>
  <c r="D298" i="15"/>
  <c r="D691" i="15"/>
  <c r="D743" i="15"/>
  <c r="D340" i="15"/>
  <c r="D984" i="15"/>
  <c r="D339" i="15"/>
  <c r="D1910" i="15"/>
  <c r="D1091" i="15"/>
  <c r="D1090" i="15"/>
  <c r="D1050" i="15"/>
  <c r="D492" i="15"/>
  <c r="D890" i="15"/>
  <c r="D1434" i="15"/>
  <c r="D2233" i="15"/>
  <c r="D431" i="15"/>
  <c r="D324" i="15"/>
  <c r="D266" i="15"/>
  <c r="D129" i="15"/>
  <c r="D323" i="15"/>
  <c r="D331" i="15"/>
  <c r="D275" i="15"/>
  <c r="D1586" i="15"/>
  <c r="D1096" i="15"/>
  <c r="D1052" i="15"/>
  <c r="D76" i="15"/>
  <c r="D899" i="15"/>
  <c r="D409" i="15"/>
  <c r="D1168" i="15"/>
  <c r="D937" i="15"/>
  <c r="D1975" i="15"/>
  <c r="D935" i="15"/>
  <c r="D320" i="15"/>
  <c r="D189" i="15"/>
  <c r="D679" i="15"/>
  <c r="D943" i="15"/>
  <c r="D1040" i="15"/>
  <c r="D923" i="15"/>
  <c r="D751" i="15"/>
  <c r="D404" i="15"/>
  <c r="D260" i="15"/>
  <c r="D1589" i="15"/>
  <c r="D1417" i="15"/>
  <c r="D945" i="15"/>
  <c r="D648" i="15"/>
  <c r="D1094" i="15"/>
  <c r="D2097" i="15"/>
  <c r="D887" i="15"/>
  <c r="D630" i="15"/>
  <c r="D408" i="15"/>
  <c r="D1154" i="15"/>
  <c r="D261" i="15"/>
  <c r="D1358" i="15"/>
  <c r="D1323" i="15"/>
  <c r="D2104" i="15"/>
  <c r="D148" i="15"/>
  <c r="D445" i="15"/>
  <c r="D669" i="15"/>
  <c r="D133" i="15"/>
  <c r="D639" i="15"/>
  <c r="D1398" i="15"/>
  <c r="D322" i="15"/>
  <c r="D56" i="15"/>
  <c r="D672" i="15"/>
  <c r="D311" i="15"/>
  <c r="D1161" i="15"/>
  <c r="D1016" i="15"/>
  <c r="D589" i="15"/>
  <c r="D1152" i="15"/>
  <c r="D503" i="15"/>
  <c r="D1591" i="15"/>
  <c r="D1617" i="15"/>
  <c r="D767" i="15"/>
  <c r="D704" i="15"/>
  <c r="D2249" i="15"/>
  <c r="D1328" i="15"/>
  <c r="D1905" i="15"/>
  <c r="D251" i="15"/>
  <c r="D618" i="15"/>
  <c r="D506" i="15"/>
  <c r="D507" i="15"/>
  <c r="D487" i="15"/>
  <c r="D9" i="15"/>
  <c r="D2042" i="15"/>
  <c r="D1132" i="15"/>
  <c r="D315" i="15"/>
  <c r="D178" i="15"/>
  <c r="D1151" i="15"/>
  <c r="D1014" i="15"/>
  <c r="D861" i="15"/>
  <c r="D2195" i="15"/>
  <c r="D1369" i="15"/>
  <c r="D526" i="15"/>
  <c r="D710" i="15"/>
  <c r="D1976" i="15"/>
  <c r="D2014" i="15"/>
  <c r="D389" i="15"/>
  <c r="D425" i="15"/>
  <c r="D1805" i="15"/>
  <c r="D601" i="15"/>
  <c r="D834" i="15"/>
  <c r="D1115" i="15"/>
  <c r="D888" i="15"/>
  <c r="D782" i="15"/>
  <c r="D459" i="15"/>
  <c r="D1190" i="15"/>
  <c r="D82" i="15"/>
  <c r="D1939" i="15"/>
  <c r="D1278" i="15"/>
  <c r="D750" i="15"/>
  <c r="D2106" i="15"/>
  <c r="D1159" i="15"/>
  <c r="D2003" i="15"/>
  <c r="D812" i="15"/>
  <c r="D634" i="15"/>
  <c r="D1166" i="15"/>
  <c r="D774" i="15"/>
  <c r="D2225" i="15"/>
  <c r="D466" i="15"/>
  <c r="D689" i="15"/>
  <c r="D1173" i="15"/>
  <c r="D948" i="15"/>
  <c r="D476" i="15"/>
  <c r="D667" i="15"/>
  <c r="D1505" i="15"/>
  <c r="D1021" i="15"/>
  <c r="D118" i="15"/>
  <c r="D250" i="15"/>
  <c r="D1200" i="15"/>
  <c r="D1187" i="15"/>
  <c r="D609" i="15"/>
  <c r="D512" i="15"/>
  <c r="D254" i="15"/>
  <c r="D48" i="15"/>
  <c r="D959" i="15"/>
  <c r="D1390" i="15"/>
  <c r="D1414" i="15"/>
  <c r="D868" i="15"/>
  <c r="D88" i="15"/>
  <c r="D1644" i="15"/>
  <c r="D1942" i="15"/>
  <c r="D1393" i="15"/>
  <c r="D454" i="15"/>
  <c r="D424" i="15"/>
  <c r="D709" i="15"/>
  <c r="D119" i="15"/>
  <c r="D439" i="15"/>
  <c r="D1108" i="15"/>
  <c r="D538" i="15"/>
  <c r="D94" i="15"/>
  <c r="D1102" i="15"/>
  <c r="D53" i="15"/>
  <c r="D515" i="15"/>
  <c r="D378" i="15"/>
  <c r="D1355" i="15"/>
  <c r="D349" i="15"/>
  <c r="D132" i="15"/>
  <c r="D537" i="15"/>
  <c r="D314" i="15"/>
  <c r="D1433" i="15"/>
  <c r="D2049" i="15"/>
  <c r="D1559" i="15"/>
  <c r="D741" i="15"/>
  <c r="D313" i="15"/>
  <c r="D1176" i="15"/>
  <c r="D1194" i="15"/>
  <c r="D1918" i="15"/>
  <c r="D808" i="15"/>
  <c r="D351" i="15"/>
  <c r="D663" i="15"/>
  <c r="D895" i="15"/>
  <c r="D2032" i="15"/>
  <c r="D683" i="15"/>
  <c r="D541" i="15"/>
  <c r="D874" i="15"/>
  <c r="D870" i="15"/>
  <c r="D1614" i="15"/>
  <c r="D1156" i="15"/>
  <c r="D34" i="15"/>
  <c r="D1122" i="15"/>
  <c r="D6" i="15"/>
  <c r="D694" i="15"/>
  <c r="D661" i="15"/>
  <c r="D614" i="15"/>
  <c r="D737" i="15"/>
  <c r="D585" i="15"/>
  <c r="D1149" i="15"/>
  <c r="D656" i="15"/>
  <c r="D600" i="15"/>
  <c r="D1140" i="15"/>
  <c r="D950" i="15"/>
  <c r="D1878" i="15"/>
  <c r="D2146" i="15"/>
  <c r="D214" i="15"/>
  <c r="D1319" i="15"/>
  <c r="D438" i="15"/>
  <c r="D1208" i="15"/>
  <c r="D2025" i="15"/>
  <c r="D760" i="15"/>
  <c r="D87" i="15"/>
  <c r="D605" i="15"/>
  <c r="D1125" i="15"/>
  <c r="D312" i="15"/>
  <c r="D265" i="15"/>
  <c r="D1620" i="15"/>
  <c r="D775" i="15"/>
  <c r="D650" i="15"/>
  <c r="D666" i="15"/>
  <c r="D602" i="15"/>
  <c r="D1205" i="15"/>
  <c r="D717" i="15"/>
  <c r="D478" i="15"/>
  <c r="D2035" i="15"/>
  <c r="D729" i="15"/>
  <c r="D653" i="15"/>
  <c r="D494" i="15"/>
  <c r="D815" i="15"/>
  <c r="D128" i="15"/>
  <c r="D738" i="15"/>
  <c r="D633" i="15"/>
  <c r="D256" i="15"/>
  <c r="D951" i="15"/>
  <c r="D735" i="15"/>
  <c r="D270" i="15"/>
  <c r="D825" i="15"/>
  <c r="D1456" i="15"/>
  <c r="D130" i="15"/>
  <c r="D364" i="15"/>
  <c r="D106" i="15"/>
  <c r="D26" i="15"/>
  <c r="D480" i="15"/>
  <c r="D1123" i="15"/>
  <c r="D1500" i="15"/>
  <c r="D1158" i="15"/>
  <c r="D930" i="15"/>
  <c r="D794" i="15"/>
  <c r="D108" i="15"/>
  <c r="D3" i="15"/>
  <c r="D117" i="15"/>
  <c r="D790" i="15"/>
  <c r="D416" i="15"/>
  <c r="D928" i="15"/>
  <c r="D447" i="15"/>
  <c r="D2132" i="15"/>
  <c r="D1612" i="15"/>
  <c r="D1148" i="15"/>
  <c r="D348" i="15"/>
  <c r="D1289" i="15"/>
  <c r="D500" i="15"/>
  <c r="D947" i="15"/>
  <c r="D174" i="15"/>
  <c r="D206" i="15"/>
  <c r="D985" i="15"/>
  <c r="D1112" i="15"/>
  <c r="D237" i="15"/>
  <c r="D970" i="15"/>
  <c r="D598" i="15"/>
  <c r="D263" i="15"/>
  <c r="D153" i="15"/>
  <c r="D243" i="15"/>
  <c r="D1105" i="15"/>
  <c r="D732" i="15"/>
  <c r="D218" i="15"/>
  <c r="D220" i="15"/>
  <c r="D911" i="15"/>
  <c r="D976" i="15"/>
  <c r="D1144" i="15"/>
  <c r="D281" i="15"/>
  <c r="D2143" i="15"/>
  <c r="D1011" i="15"/>
  <c r="D731" i="15"/>
  <c r="D726" i="15"/>
  <c r="D837" i="15"/>
  <c r="D120" i="15"/>
  <c r="D262" i="15"/>
  <c r="D1511" i="15"/>
  <c r="D998" i="15"/>
  <c r="D736" i="15"/>
  <c r="D628" i="15"/>
  <c r="D785" i="15"/>
  <c r="D27" i="15"/>
  <c r="D435" i="15"/>
  <c r="D2047" i="15"/>
  <c r="D1070" i="15"/>
  <c r="D1775" i="15"/>
  <c r="D249" i="15"/>
  <c r="D1282" i="15"/>
  <c r="D1936" i="15"/>
  <c r="D468" i="15"/>
  <c r="D1081" i="15"/>
  <c r="D1646" i="15"/>
  <c r="D1098" i="15"/>
  <c r="D134" i="15"/>
  <c r="D139" i="15"/>
  <c r="D1307" i="15"/>
  <c r="D28" i="15"/>
  <c r="D716" i="15"/>
  <c r="D638" i="15"/>
  <c r="D143" i="15"/>
  <c r="D1253" i="15"/>
  <c r="D1065" i="15"/>
  <c r="D676" i="15"/>
  <c r="D1919" i="15"/>
  <c r="D680" i="15"/>
  <c r="D917" i="15"/>
  <c r="D777" i="15"/>
  <c r="D121" i="15"/>
  <c r="D1379" i="15"/>
  <c r="D952" i="15"/>
  <c r="D1179" i="15"/>
  <c r="D577" i="15"/>
  <c r="D627" i="15"/>
  <c r="D1933" i="15"/>
  <c r="D517" i="15"/>
  <c r="D258" i="15"/>
  <c r="D183" i="15"/>
  <c r="D1503" i="15"/>
  <c r="D1600" i="15"/>
  <c r="D163" i="15"/>
  <c r="D2030" i="15"/>
  <c r="D556" i="15"/>
  <c r="D1119" i="15"/>
  <c r="D1663" i="15"/>
  <c r="D1927" i="15"/>
  <c r="D1930" i="15"/>
  <c r="D1049" i="15"/>
  <c r="D1306" i="15"/>
  <c r="D1118" i="15"/>
  <c r="D329" i="15"/>
  <c r="D524" i="15"/>
  <c r="D464" i="15"/>
  <c r="D359" i="15"/>
  <c r="D2024" i="15"/>
  <c r="D486" i="15"/>
  <c r="D158" i="15"/>
  <c r="D1605" i="15"/>
  <c r="D841" i="15"/>
  <c r="D1920" i="15"/>
  <c r="D1495" i="15"/>
  <c r="D41" i="15"/>
  <c r="D1462" i="15"/>
  <c r="D79" i="15"/>
  <c r="D154" i="15"/>
  <c r="D548" i="15"/>
  <c r="D805" i="15"/>
  <c r="D2155" i="15"/>
  <c r="D518" i="15"/>
  <c r="D1638" i="15"/>
  <c r="D505" i="15"/>
  <c r="D147" i="15"/>
  <c r="D35" i="15"/>
  <c r="D991" i="15"/>
  <c r="D996" i="15"/>
  <c r="D994" i="15"/>
  <c r="D719" i="15"/>
  <c r="D894" i="15"/>
  <c r="D885" i="15"/>
  <c r="D714" i="15"/>
  <c r="D546" i="15"/>
  <c r="D17" i="15"/>
  <c r="D718" i="15"/>
  <c r="D116" i="15"/>
  <c r="D912" i="15"/>
  <c r="D1635" i="15"/>
  <c r="D414" i="15"/>
  <c r="D2022" i="15"/>
  <c r="D253" i="15"/>
  <c r="D14" i="15"/>
  <c r="D1965" i="15"/>
  <c r="D1608" i="15"/>
  <c r="D662" i="15"/>
  <c r="D553" i="15"/>
  <c r="D813" i="15"/>
  <c r="D501" i="15"/>
  <c r="F5" i="10"/>
  <c r="H33" i="8"/>
  <c r="B30" i="8"/>
  <c r="B1" i="8"/>
  <c r="B8" i="10" l="1"/>
  <c r="B18" i="16" s="1"/>
  <c r="B9" i="10"/>
  <c r="B19" i="16" s="1"/>
  <c r="L36" i="8"/>
  <c r="B51" i="10"/>
  <c r="F32" i="16"/>
  <c r="G32" i="16"/>
  <c r="I5" i="10"/>
  <c r="C28" i="16"/>
  <c r="E28" i="16"/>
  <c r="H5" i="10"/>
  <c r="B36" i="10"/>
  <c r="I7" i="16" s="1"/>
  <c r="B37" i="10"/>
  <c r="F28" i="16"/>
  <c r="B35" i="10"/>
  <c r="I6" i="16" s="1"/>
  <c r="L35" i="8"/>
  <c r="B27" i="10"/>
  <c r="B27" i="16" s="1"/>
  <c r="B28" i="16" s="1"/>
  <c r="G27" i="10"/>
  <c r="G27" i="16" s="1"/>
  <c r="G28" i="16" s="1"/>
  <c r="B12" i="1"/>
  <c r="B7" i="1"/>
  <c r="B4" i="7"/>
  <c r="B4" i="6"/>
  <c r="G3" i="4"/>
  <c r="D3" i="4"/>
  <c r="G2" i="4"/>
  <c r="D2" i="4"/>
  <c r="D27" i="10" l="1"/>
  <c r="D27" i="16" s="1"/>
  <c r="D28" i="16" s="1"/>
  <c r="B11" i="10"/>
  <c r="I8" i="16"/>
  <c r="B42" i="10"/>
  <c r="C42" i="10" s="1"/>
  <c r="B10" i="10"/>
  <c r="B20" i="16" s="1"/>
  <c r="F13" i="16" s="1"/>
  <c r="B21" i="16" l="1"/>
  <c r="F20" i="16" s="1"/>
  <c r="B43" i="10"/>
  <c r="B12" i="10"/>
  <c r="B22" i="16" s="1"/>
  <c r="C43" i="10" l="1"/>
  <c r="B4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6B82D-003B-448D-868D-6804DCC041E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68C04C57-5287-4182-A9D0-5539E00B9A8F}" keepAlive="1" name="Consulta - ChatGPT Image 20 mar 2026, 12_56_59" description="Conexión a la consulta 'ChatGPT Image 20 mar 2026, 12_56_59' en el libro." type="5" refreshedVersion="0" background="1">
    <dbPr connection="Provider=Microsoft.Mashup.OleDb.1;Data Source=$Workbook$;Location=&quot;ChatGPT Image 20 mar 2026, 12_56_59&quot;;Extended Properties=&quot;&quot;" command="SELECT * FROM [ChatGPT Image 20 mar 2026, 12_56_59]"/>
  </connection>
  <connection id="3" xr16:uid="{D58D9675-6A26-49F4-81B4-4D48F7293656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9980CB26-0E45-414B-8278-C1D6750F21EC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9BE15C8E-9F29-48F7-9E43-CB574D8131FB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6" xr16:uid="{528F2992-AA68-4F35-B167-B10689E0C972}" keepAlive="1" name="Consulta - UTILIZADAS" description="Conexión a la consulta 'UTILIZADAS' en el libro." type="5" refreshedVersion="7" background="1" saveData="1">
    <dbPr connection="Provider=Microsoft.Mashup.OleDb.1;Data Source=$Workbook$;Location=UTILIZADAS;Extended Properties=&quot;&quot;" command="SELECT * FROM [UTILIZADAS]"/>
  </connection>
</connections>
</file>

<file path=xl/sharedStrings.xml><?xml version="1.0" encoding="utf-8"?>
<sst xmlns="http://schemas.openxmlformats.org/spreadsheetml/2006/main" count="91147" uniqueCount="6279">
  <si>
    <t>Indicador</t>
  </si>
  <si>
    <t>Valor</t>
  </si>
  <si>
    <t>HC</t>
  </si>
  <si>
    <t>Cuentas asignadas</t>
  </si>
  <si>
    <t>Cartera ($)</t>
  </si>
  <si>
    <t>Recuperación ($)</t>
  </si>
  <si>
    <t>% Recuperación</t>
  </si>
  <si>
    <t>RPC</t>
  </si>
  <si>
    <t>Contactabilidad</t>
  </si>
  <si>
    <t>Promesas</t>
  </si>
  <si>
    <t>Promesas cumplidas</t>
  </si>
  <si>
    <t>% Cumplimiento</t>
  </si>
  <si>
    <t>Llamadas</t>
  </si>
  <si>
    <t>Contactos</t>
  </si>
  <si>
    <t>Segmento</t>
  </si>
  <si>
    <t>Call Center</t>
  </si>
  <si>
    <t>Digital</t>
  </si>
  <si>
    <t>Agente</t>
  </si>
  <si>
    <t>Cartera</t>
  </si>
  <si>
    <t>Recuperado</t>
  </si>
  <si>
    <t>Cumplidas</t>
  </si>
  <si>
    <t>% Efectividad</t>
  </si>
  <si>
    <t>Agente 1</t>
  </si>
  <si>
    <t>Agente 2</t>
  </si>
  <si>
    <t>Etapa</t>
  </si>
  <si>
    <t>Cantidad</t>
  </si>
  <si>
    <t>Asignadas</t>
  </si>
  <si>
    <t>Gestionadas</t>
  </si>
  <si>
    <t>Contactadas</t>
  </si>
  <si>
    <t>Pagos</t>
  </si>
  <si>
    <t>Gestiones Totales</t>
  </si>
  <si>
    <t>Gestiones Productivas</t>
  </si>
  <si>
    <t>Cant Promesas de pago</t>
  </si>
  <si>
    <t>Resultados Financieros</t>
  </si>
  <si>
    <t>Productividad Operativa</t>
  </si>
  <si>
    <t>Resumen Ejecutivo</t>
  </si>
  <si>
    <t>Performance por Agente</t>
  </si>
  <si>
    <t>Funnel de Cobranza</t>
  </si>
  <si>
    <t>Promesas vs Pagos</t>
  </si>
  <si>
    <t>Efectividad de Cobranza</t>
  </si>
  <si>
    <t>Source.Name</t>
  </si>
  <si>
    <t>Nombre_Cliente</t>
  </si>
  <si>
    <t>Numero_Cuenta</t>
  </si>
  <si>
    <t>Nombre de Lista</t>
  </si>
  <si>
    <t>Provincia</t>
  </si>
  <si>
    <t>Dias_morosidad</t>
  </si>
  <si>
    <t>Fecha_Ult_Pago</t>
  </si>
  <si>
    <t>Contacto1</t>
  </si>
  <si>
    <t>Contacto2</t>
  </si>
  <si>
    <t>Contacto3</t>
  </si>
  <si>
    <t>email</t>
  </si>
  <si>
    <t>Monto_Vencido</t>
  </si>
  <si>
    <t>Monto_Total</t>
  </si>
  <si>
    <t>Ciclo</t>
  </si>
  <si>
    <t>Fecha_Promesa_Pago</t>
  </si>
  <si>
    <t>Numero_de_orden</t>
  </si>
  <si>
    <t>Segmentacion_de_cliente</t>
  </si>
  <si>
    <t>Direccion</t>
  </si>
  <si>
    <t>Cedula_del_cliente</t>
  </si>
  <si>
    <t>Canal</t>
  </si>
  <si>
    <t>_Producto_Linea</t>
  </si>
  <si>
    <t>_Renta_BB</t>
  </si>
  <si>
    <t>_Renta_Linea</t>
  </si>
  <si>
    <t>_Renta_TV</t>
  </si>
  <si>
    <t>Pago_de_entrada</t>
  </si>
  <si>
    <t>MASIVO</t>
  </si>
  <si>
    <t>NPN</t>
  </si>
  <si>
    <t>Silvia graciela atencio marin</t>
  </si>
  <si>
    <t>8-748-1351</t>
  </si>
  <si>
    <t xml:space="preserve">Avril Rodriguez </t>
  </si>
  <si>
    <t>8-1061-2059</t>
  </si>
  <si>
    <t>Luis Carlos Quintero Almanza</t>
  </si>
  <si>
    <t>3-738-1347</t>
  </si>
  <si>
    <t>CALL CENTER</t>
  </si>
  <si>
    <t>Ever Gonzalez Gil</t>
  </si>
  <si>
    <t>AX826188</t>
  </si>
  <si>
    <t>HELIBELINA LOPEZ ERHMAN</t>
  </si>
  <si>
    <t>10-705-2365</t>
  </si>
  <si>
    <t>RATCHEL CLEOTILDE NAVARRO MOSQUERA</t>
  </si>
  <si>
    <t>8-763-1043</t>
  </si>
  <si>
    <t>Manuel Antonio Nieto</t>
  </si>
  <si>
    <t>6-8-100</t>
  </si>
  <si>
    <t>SOHO-CALL CENTER</t>
  </si>
  <si>
    <t>Sasha gisel Rodriguez echavarria</t>
  </si>
  <si>
    <t>8-765-51</t>
  </si>
  <si>
    <t>SOHO</t>
  </si>
  <si>
    <t>DIGITAL</t>
  </si>
  <si>
    <t xml:space="preserve">Laura Vega </t>
  </si>
  <si>
    <t>L896523</t>
  </si>
  <si>
    <t>Jaime Isaias Sanchez Reyes</t>
  </si>
  <si>
    <t>8-464-336</t>
  </si>
  <si>
    <t>Miguel Puello</t>
  </si>
  <si>
    <t>BH138232</t>
  </si>
  <si>
    <t xml:space="preserve">Magaly Quintana </t>
  </si>
  <si>
    <t>8-847-711</t>
  </si>
  <si>
    <t>PLINIO GUILLERMO MC NULTY MAURE</t>
  </si>
  <si>
    <t>8-229-824</t>
  </si>
  <si>
    <t>FEDERICO JAIME DE LEON OSORIO</t>
  </si>
  <si>
    <t>8-770-1669</t>
  </si>
  <si>
    <t>Maria Leonicia Garrido cruz</t>
  </si>
  <si>
    <t>8-708-1590</t>
  </si>
  <si>
    <t>Rachel Juliach Padilla Poveda</t>
  </si>
  <si>
    <t>8-870-38</t>
  </si>
  <si>
    <t>DENIS ORLANDA VILLALVA DE NAVARRO</t>
  </si>
  <si>
    <t>2-110-430</t>
  </si>
  <si>
    <t xml:space="preserve">José Manuel Hernández </t>
  </si>
  <si>
    <t>CC84082100</t>
  </si>
  <si>
    <t>FONDA TIPIQUERA</t>
  </si>
  <si>
    <t>1-708-1886</t>
  </si>
  <si>
    <t xml:space="preserve">Ysbeth González </t>
  </si>
  <si>
    <t>E-8-204693</t>
  </si>
  <si>
    <t xml:space="preserve">José Antonio Vargas Alvarado </t>
  </si>
  <si>
    <t>8-735-1520</t>
  </si>
  <si>
    <t>Etzel mayin arias Guillen</t>
  </si>
  <si>
    <t>10-701-1243</t>
  </si>
  <si>
    <t xml:space="preserve">Edeison Núñez Hernández </t>
  </si>
  <si>
    <t>5-718-409</t>
  </si>
  <si>
    <t xml:space="preserve">Miguel escudero </t>
  </si>
  <si>
    <t>7-702-210</t>
  </si>
  <si>
    <t xml:space="preserve"> KATIUSKA QUINTERO FLORES</t>
  </si>
  <si>
    <t>8-768-1447</t>
  </si>
  <si>
    <t xml:space="preserve">Argelis Vanegas </t>
  </si>
  <si>
    <t>8-994-1586</t>
  </si>
  <si>
    <t>María Marilin Gómez</t>
  </si>
  <si>
    <t>8-1056-1162</t>
  </si>
  <si>
    <t xml:space="preserve">Sabino González </t>
  </si>
  <si>
    <t>3-79-2494</t>
  </si>
  <si>
    <t>EZEQUIEL QUINTERO POLONIA</t>
  </si>
  <si>
    <t>8-247-924</t>
  </si>
  <si>
    <t xml:space="preserve">Yessica Andrea Panuela Arroyave </t>
  </si>
  <si>
    <t>BF006377</t>
  </si>
  <si>
    <t>FRANCISCA GOMEZ</t>
  </si>
  <si>
    <t>4-81-158</t>
  </si>
  <si>
    <t>VICTOR DANIEL GARCIAN DE GRACIA</t>
  </si>
  <si>
    <t>8-1003-615</t>
  </si>
  <si>
    <t>Marta Alicia Beltrán García de Sealy</t>
  </si>
  <si>
    <t>E-8-44624</t>
  </si>
  <si>
    <t>Ernesto Lam Velasquez</t>
  </si>
  <si>
    <t>3-753-110</t>
  </si>
  <si>
    <t>MARIA CATALINA HERNANDEZ PINO</t>
  </si>
  <si>
    <t>9-82-1944</t>
  </si>
  <si>
    <t xml:space="preserve">Iony record </t>
  </si>
  <si>
    <t>8-821-2082</t>
  </si>
  <si>
    <t>Delfina gomez</t>
  </si>
  <si>
    <t>8-755-2186</t>
  </si>
  <si>
    <t>Yasuri Castillo</t>
  </si>
  <si>
    <t>8-769-022</t>
  </si>
  <si>
    <t xml:space="preserve">BERLIDES LEAL </t>
  </si>
  <si>
    <t>10-703-2442</t>
  </si>
  <si>
    <t>Reyna Elizabeth Morales</t>
  </si>
  <si>
    <t>9-730-199</t>
  </si>
  <si>
    <t>Katleen Haydee Niño Zapata</t>
  </si>
  <si>
    <t>8-977-524</t>
  </si>
  <si>
    <t>8-1044-33</t>
  </si>
  <si>
    <t>Marlin gomez</t>
  </si>
  <si>
    <t>2-717-2076</t>
  </si>
  <si>
    <t xml:space="preserve">Pedro Chanel Guerrero Ortega </t>
  </si>
  <si>
    <t xml:space="preserve"> JOSE JESUS BORREGALES ABREU</t>
  </si>
  <si>
    <t>Genessis Mayelis Saldaña Pineda</t>
  </si>
  <si>
    <t>4-769-2248</t>
  </si>
  <si>
    <t xml:space="preserve">Joel lezcano </t>
  </si>
  <si>
    <t>8-1079-1439</t>
  </si>
  <si>
    <t>MAYELA BELTRAN</t>
  </si>
  <si>
    <t>2-701-1276</t>
  </si>
  <si>
    <t>EDIZA KARELL HALL ACOSTA DE</t>
  </si>
  <si>
    <t>3-711-988</t>
  </si>
  <si>
    <t>YONAIRA YULEISI RENTERIA MARTINEZ</t>
  </si>
  <si>
    <t>3-748-395</t>
  </si>
  <si>
    <t xml:space="preserve">Idequel Rodriguez </t>
  </si>
  <si>
    <t>8-976-1552</t>
  </si>
  <si>
    <t>Heidi mendoza</t>
  </si>
  <si>
    <t>6-726-1326</t>
  </si>
  <si>
    <t>CARLOS PÉREZ</t>
  </si>
  <si>
    <t>6-702-1623</t>
  </si>
  <si>
    <t>AGUSTIN CAMPOS</t>
  </si>
  <si>
    <t>8-724-1299</t>
  </si>
  <si>
    <t>7-711-1326</t>
  </si>
  <si>
    <t>Viatnessa Stefany  Marin Rosales</t>
  </si>
  <si>
    <t>8-958-146</t>
  </si>
  <si>
    <t>8-886-2274</t>
  </si>
  <si>
    <t>Jenny liseth  Barsallo brow</t>
  </si>
  <si>
    <t>10-707-314</t>
  </si>
  <si>
    <t>8-1003-2475</t>
  </si>
  <si>
    <t>NELLY ISABEL GOMEZ SANCHEZ</t>
  </si>
  <si>
    <t>8-772-2438</t>
  </si>
  <si>
    <t>Jesibel delgado quezada</t>
  </si>
  <si>
    <t>8-729-986</t>
  </si>
  <si>
    <t xml:space="preserve">Maribel Martínez Sánchez </t>
  </si>
  <si>
    <t>8-832-230</t>
  </si>
  <si>
    <t>Orieliz oseira Ortega Gonzalez</t>
  </si>
  <si>
    <t>3-712-662</t>
  </si>
  <si>
    <t xml:space="preserve">Johany Andrade </t>
  </si>
  <si>
    <t>8-944-2043</t>
  </si>
  <si>
    <t>Jhon Roa</t>
  </si>
  <si>
    <t>BG338244</t>
  </si>
  <si>
    <t>LUIS ALFONSO GÓMEZ CHACON</t>
  </si>
  <si>
    <t>8-739-917</t>
  </si>
  <si>
    <t xml:space="preserve">Dayne  tercero </t>
  </si>
  <si>
    <t>4-702-838</t>
  </si>
  <si>
    <t>NATALIA RODRIGUEZ PEÑALBA</t>
  </si>
  <si>
    <t>8-360-757</t>
  </si>
  <si>
    <t>MICHELLE RAISA RUIZ</t>
  </si>
  <si>
    <t>6-726-538</t>
  </si>
  <si>
    <t>ENEIDA DE GRACIA MUÑOZ</t>
  </si>
  <si>
    <t>4-719-668</t>
  </si>
  <si>
    <t>Yorlenis Yasiel Adams Chiari</t>
  </si>
  <si>
    <t>3-753-288</t>
  </si>
  <si>
    <t>MANUEL RODRIGUEZ</t>
  </si>
  <si>
    <t>3-733-1572</t>
  </si>
  <si>
    <t xml:space="preserve">Cristobalina Rios </t>
  </si>
  <si>
    <t>3-63-855</t>
  </si>
  <si>
    <t>LUIS VASQUEZ PEREZ</t>
  </si>
  <si>
    <t>8-528-1351</t>
  </si>
  <si>
    <t>Jhon Jairo Palacios Ocampo</t>
  </si>
  <si>
    <t>E-8-200653</t>
  </si>
  <si>
    <t xml:space="preserve">Ehany Yamileth Mosquera Cáceres </t>
  </si>
  <si>
    <t>8-1050-2240</t>
  </si>
  <si>
    <t>Dayan garcia</t>
  </si>
  <si>
    <t>8-859-1394</t>
  </si>
  <si>
    <t>Cristian melendez</t>
  </si>
  <si>
    <t>8-811-1708</t>
  </si>
  <si>
    <t>MIGUEL ANGEL GUEVARA MARTINEz</t>
  </si>
  <si>
    <t>3-748-1562</t>
  </si>
  <si>
    <t>Daysi De Gracia</t>
  </si>
  <si>
    <t>4-749-1357</t>
  </si>
  <si>
    <t>Dilson Yosimar Arosemena Alvarado</t>
  </si>
  <si>
    <t>10-709-1470</t>
  </si>
  <si>
    <t xml:space="preserve">Oscar oriel Oses Trujillo </t>
  </si>
  <si>
    <t>2-706-1935</t>
  </si>
  <si>
    <t xml:space="preserve">VIOLETA REYES RIVAS </t>
  </si>
  <si>
    <t>E-8-126668</t>
  </si>
  <si>
    <t>Osmel morales</t>
  </si>
  <si>
    <t>8-746-1133</t>
  </si>
  <si>
    <t xml:space="preserve">Juan Rodriguez </t>
  </si>
  <si>
    <t>3-101-324</t>
  </si>
  <si>
    <t xml:space="preserve">Roxana Abrego Abrego </t>
  </si>
  <si>
    <t>1-765-626</t>
  </si>
  <si>
    <t>YANETH ALEIDA VILLARREAL</t>
  </si>
  <si>
    <t>4-901-1210</t>
  </si>
  <si>
    <t>MICHELY SOLIS</t>
  </si>
  <si>
    <t>3-736-2353</t>
  </si>
  <si>
    <t>ORLANDO JAVIER DELGADO RODRIGUEZ</t>
  </si>
  <si>
    <t>3-719-1749</t>
  </si>
  <si>
    <t>DANIEL ALEXIS BATISTA DELGADO</t>
  </si>
  <si>
    <t>8-809-1503</t>
  </si>
  <si>
    <t>Daniel Yoel Mosquera</t>
  </si>
  <si>
    <t xml:space="preserve"> 8-511-2 DV 10</t>
  </si>
  <si>
    <t xml:space="preserve">Ladilla paredes barsallo </t>
  </si>
  <si>
    <t>10-709-1872</t>
  </si>
  <si>
    <t>Elsy batista</t>
  </si>
  <si>
    <t>9-156-917</t>
  </si>
  <si>
    <t>NEDELCA MERCEDES ESCARTÍN ATENCIO</t>
  </si>
  <si>
    <t>4-256-213</t>
  </si>
  <si>
    <t>ROSIBEL OSIRIS ALFREDO MOLINO</t>
  </si>
  <si>
    <t>1-732-2281</t>
  </si>
  <si>
    <t>Ixia ixania Samudio Perez</t>
  </si>
  <si>
    <t>4-768-2366</t>
  </si>
  <si>
    <t>Javier Rodolfo Carpintero Quintero</t>
  </si>
  <si>
    <t>6-728-2234</t>
  </si>
  <si>
    <t>Enrique Nazareth Espinosa chavarria</t>
  </si>
  <si>
    <t>E-8-214834</t>
  </si>
  <si>
    <t>2 MESES PENDIENTES</t>
  </si>
  <si>
    <t xml:space="preserve">Luz Rodríguez </t>
  </si>
  <si>
    <t>8-721-393</t>
  </si>
  <si>
    <t>JOSE SANCHEZ</t>
  </si>
  <si>
    <t>8-283-2</t>
  </si>
  <si>
    <t>8-741-1525</t>
  </si>
  <si>
    <t xml:space="preserve">Carlos herrera </t>
  </si>
  <si>
    <t>8-1036-675</t>
  </si>
  <si>
    <t>Heidy yitzel tejada bejerano</t>
  </si>
  <si>
    <t>8-1002-1766</t>
  </si>
  <si>
    <t>Antonio  Franco Cruz</t>
  </si>
  <si>
    <t>9-94-798</t>
  </si>
  <si>
    <t xml:space="preserve"> INDIRA ESTHER PALMA JARAMILLO</t>
  </si>
  <si>
    <t>8-473-128</t>
  </si>
  <si>
    <t xml:space="preserve">Ana Iris Nuñez Serrano </t>
  </si>
  <si>
    <t>8-774-1761</t>
  </si>
  <si>
    <t xml:space="preserve">Angel Cristomo Gutierrez corrales </t>
  </si>
  <si>
    <t>9-125-1979</t>
  </si>
  <si>
    <t>CELIA VIRGINIA WILLIAMS CARMICHALL</t>
  </si>
  <si>
    <t>3-66-89</t>
  </si>
  <si>
    <t>EDSON MAHYR  CENTELLA CASTRO</t>
  </si>
  <si>
    <t xml:space="preserve"> 6-82-693</t>
  </si>
  <si>
    <t xml:space="preserve">Shulin zhong </t>
  </si>
  <si>
    <t>E-8-92942</t>
  </si>
  <si>
    <t xml:space="preserve">Inaonipiler Lopez arias </t>
  </si>
  <si>
    <t>10-709-2294</t>
  </si>
  <si>
    <t xml:space="preserve"> Matilde Corina Castro Rivas</t>
  </si>
  <si>
    <t>8-115-843</t>
  </si>
  <si>
    <t>Givelly ramirez</t>
  </si>
  <si>
    <t>8-886-794</t>
  </si>
  <si>
    <t>Eric Romero</t>
  </si>
  <si>
    <t>8-792-2258</t>
  </si>
  <si>
    <t>Armando zuñiga</t>
  </si>
  <si>
    <t>8-226-809</t>
  </si>
  <si>
    <t>Milagros Daivelys Palacios</t>
  </si>
  <si>
    <t>8-1046-200</t>
  </si>
  <si>
    <t>1-741-1126</t>
  </si>
  <si>
    <t>Josue Perez</t>
  </si>
  <si>
    <t>6-725-959</t>
  </si>
  <si>
    <t>DOMINICA GONDOLA ACOSTA</t>
  </si>
  <si>
    <t>3-88-420</t>
  </si>
  <si>
    <t xml:space="preserve"> JOSE DOLORES QUINTANA</t>
  </si>
  <si>
    <t>E-8-79004</t>
  </si>
  <si>
    <t>TONY OMAR ARDINEZ GALLARDO</t>
  </si>
  <si>
    <t>8-766-2311</t>
  </si>
  <si>
    <t>Esli Antonio lobo umaña</t>
  </si>
  <si>
    <t>C01756687</t>
  </si>
  <si>
    <t>Daniel bosquez</t>
  </si>
  <si>
    <t>6-703-2233</t>
  </si>
  <si>
    <t>Daniel Gómez Calderón</t>
  </si>
  <si>
    <t>AV340319</t>
  </si>
  <si>
    <t>Yaremis García Rivera</t>
  </si>
  <si>
    <t>8-989-2135</t>
  </si>
  <si>
    <t>Irma Raquel Martínez Osorio de Flores</t>
  </si>
  <si>
    <t>8-184-2384</t>
  </si>
  <si>
    <t xml:space="preserve">Lisseth Yutzel Cortez Sánchez </t>
  </si>
  <si>
    <t>9-752-275</t>
  </si>
  <si>
    <t>Emelida Aguirre</t>
  </si>
  <si>
    <t>1-30-896</t>
  </si>
  <si>
    <t>Carlos Antonio Fonseca torres</t>
  </si>
  <si>
    <t>8-881-1679</t>
  </si>
  <si>
    <t>Enilda Robles</t>
  </si>
  <si>
    <t>9-150-199</t>
  </si>
  <si>
    <t>Nicomedes arica beitia</t>
  </si>
  <si>
    <t>4-83-600</t>
  </si>
  <si>
    <t>Mizury Zuleimy Rangel Linares</t>
  </si>
  <si>
    <t>8-940-1069</t>
  </si>
  <si>
    <t xml:space="preserve">Jean martinez </t>
  </si>
  <si>
    <t>3-732-1480</t>
  </si>
  <si>
    <t>8-854-94</t>
  </si>
  <si>
    <t>Naydelie Milagros Rivas</t>
  </si>
  <si>
    <t>8-1048-995</t>
  </si>
  <si>
    <t xml:space="preserve">Ovidio martinez </t>
  </si>
  <si>
    <t>2-150-970</t>
  </si>
  <si>
    <t>Tahirys Sharit Monrroy Justianiani</t>
  </si>
  <si>
    <t>4-840-1326</t>
  </si>
  <si>
    <t xml:space="preserve">Ana del carmen zuñiga </t>
  </si>
  <si>
    <t>5-23-138</t>
  </si>
  <si>
    <t>Miguel Estribí</t>
  </si>
  <si>
    <t>8-428-792</t>
  </si>
  <si>
    <t>Katherine montes</t>
  </si>
  <si>
    <t>4-759-1243</t>
  </si>
  <si>
    <t xml:space="preserve">Jairo Gabriel Domínguez </t>
  </si>
  <si>
    <t>8-810-1690</t>
  </si>
  <si>
    <t>EDUARDO SILVA PEREA</t>
  </si>
  <si>
    <t>8-476-711</t>
  </si>
  <si>
    <t>Felicidad Aldrete Aizpurua</t>
  </si>
  <si>
    <t>8-178-338</t>
  </si>
  <si>
    <t>RAFAEL BONINI VILLAMIL</t>
  </si>
  <si>
    <t>9-216-649</t>
  </si>
  <si>
    <t>YARLENIS ANNETH ALVARADO RAMOS</t>
  </si>
  <si>
    <t>8-1002-719</t>
  </si>
  <si>
    <t>JACQUELINE YESENIA THORNE OROZCO</t>
  </si>
  <si>
    <t>3-718-981</t>
  </si>
  <si>
    <t>Manuel Barahona</t>
  </si>
  <si>
    <t>8-936-170</t>
  </si>
  <si>
    <t xml:space="preserve">Ana Rosa Castillo Avilés </t>
  </si>
  <si>
    <t>4-751-230</t>
  </si>
  <si>
    <t>Justine haydee</t>
  </si>
  <si>
    <t>8-1025-1260</t>
  </si>
  <si>
    <t xml:space="preserve">Glorria Esthefania Martinez Mora </t>
  </si>
  <si>
    <t>8-956-2358</t>
  </si>
  <si>
    <t>4-223-222</t>
  </si>
  <si>
    <t>MIRIAM HERNANDES</t>
  </si>
  <si>
    <t>8-781-777</t>
  </si>
  <si>
    <t>Sui yi wong</t>
  </si>
  <si>
    <t>E-8-66058</t>
  </si>
  <si>
    <t>E-8-180713</t>
  </si>
  <si>
    <t xml:space="preserve">Janeth Ureña </t>
  </si>
  <si>
    <t>6-702-309</t>
  </si>
  <si>
    <t>Mayrobis SHADAY Carrasquilla GONZALE</t>
  </si>
  <si>
    <t>8-1026-1238</t>
  </si>
  <si>
    <t xml:space="preserve">Angel Franklin Chenevot Sanchez </t>
  </si>
  <si>
    <t>8-404-125</t>
  </si>
  <si>
    <t>FARES ISAI VEGA SERRU</t>
  </si>
  <si>
    <t>4-818-726</t>
  </si>
  <si>
    <t>JOSE LUIS PERALTA</t>
  </si>
  <si>
    <t>8-346-524</t>
  </si>
  <si>
    <t>SORAYDA KIRUCHI GODINEZ TORRES</t>
  </si>
  <si>
    <t>C02391209</t>
  </si>
  <si>
    <t>IRMA SALAS</t>
  </si>
  <si>
    <t>8-1047-1220</t>
  </si>
  <si>
    <t>Cesar Rodriguez</t>
  </si>
  <si>
    <t>4-722-1418</t>
  </si>
  <si>
    <t xml:space="preserve">GLADYS MERCEDES PÁEZ CASTILLO </t>
  </si>
  <si>
    <t>1-15-61</t>
  </si>
  <si>
    <t xml:space="preserve">Clarissa vejerano </t>
  </si>
  <si>
    <t>4-805-1614</t>
  </si>
  <si>
    <t xml:space="preserve">Erika lizzeth sayers de la penha miranda </t>
  </si>
  <si>
    <t>8-488-677</t>
  </si>
  <si>
    <t>Amado Carmona</t>
  </si>
  <si>
    <t>8-504-499</t>
  </si>
  <si>
    <t>Yelena maye Rodriguez vega</t>
  </si>
  <si>
    <t>8-816-252</t>
  </si>
  <si>
    <t>DANIEL JOSE HERNANDEZ ARIAS</t>
  </si>
  <si>
    <t>8-1047-1063</t>
  </si>
  <si>
    <t>KARLA NINOSKA DE GARCIA</t>
  </si>
  <si>
    <t>8-856-345</t>
  </si>
  <si>
    <t>JOVANKA GONZALEZ</t>
  </si>
  <si>
    <t>8-843-1551</t>
  </si>
  <si>
    <t>julio agripino Obregón arcia</t>
  </si>
  <si>
    <t>8-212-1685</t>
  </si>
  <si>
    <t>AnnJaneth Sánchez Gómez de Alvarado</t>
  </si>
  <si>
    <t xml:space="preserve"> 4-752-369</t>
  </si>
  <si>
    <t>Anaika Lopez</t>
  </si>
  <si>
    <t>8-982-1823</t>
  </si>
  <si>
    <t>YANIN ITZEL DELGADO JOHNSON</t>
  </si>
  <si>
    <t xml:space="preserve"> 3-710-397</t>
  </si>
  <si>
    <t>Gissell Franco</t>
  </si>
  <si>
    <t>8-780-2066</t>
  </si>
  <si>
    <t xml:space="preserve">Karielys Gómez </t>
  </si>
  <si>
    <t>8-949-1566</t>
  </si>
  <si>
    <t xml:space="preserve">Mirian Montesuma Montesuma </t>
  </si>
  <si>
    <t>4-769-817</t>
  </si>
  <si>
    <t>Xiuquing luo</t>
  </si>
  <si>
    <t>E-8-143331</t>
  </si>
  <si>
    <t xml:space="preserve">Migdalia herrerra López </t>
  </si>
  <si>
    <t>10-6-1510</t>
  </si>
  <si>
    <t>Jahir David Jesús Perez Lara</t>
  </si>
  <si>
    <t>9-744-2179</t>
  </si>
  <si>
    <t>Dianelys cedeño</t>
  </si>
  <si>
    <t>8-952-1613</t>
  </si>
  <si>
    <t>Lizbeth anaya castillo</t>
  </si>
  <si>
    <t>8-513-851</t>
  </si>
  <si>
    <t>Jose guillermo bonilla ricaurte</t>
  </si>
  <si>
    <t>8-1063-547</t>
  </si>
  <si>
    <t>Victor tuñon</t>
  </si>
  <si>
    <t>8-997-1561</t>
  </si>
  <si>
    <t>JORGE ALBERTO CARRILLO</t>
  </si>
  <si>
    <t>8-831-1395</t>
  </si>
  <si>
    <t xml:space="preserve">Jannette Clotilde Rodriguez Ortiz </t>
  </si>
  <si>
    <t xml:space="preserve">8-226-821 </t>
  </si>
  <si>
    <t xml:space="preserve">Rosaura Barrios Ballesteros </t>
  </si>
  <si>
    <t>9-716-1348</t>
  </si>
  <si>
    <t>Milagros Itzel Dominguez Flores</t>
  </si>
  <si>
    <t>3-744-1148</t>
  </si>
  <si>
    <t xml:space="preserve">Ana Navarro </t>
  </si>
  <si>
    <t>9-770-1289</t>
  </si>
  <si>
    <t>Florencio Rodriguez Garay</t>
  </si>
  <si>
    <t>3-70-514</t>
  </si>
  <si>
    <t xml:space="preserve">Midsy maricela muñoz cedeño </t>
  </si>
  <si>
    <t>8-162-884</t>
  </si>
  <si>
    <t>Jorge Yunier Juarez Camarena</t>
  </si>
  <si>
    <t>8-771-858</t>
  </si>
  <si>
    <t>RICARDO NAVARRO</t>
  </si>
  <si>
    <t>8-519-370</t>
  </si>
  <si>
    <t>LUIS CARLOS GIL BONILLA</t>
  </si>
  <si>
    <t>8-904-1513</t>
  </si>
  <si>
    <t>Utimio Caisamo Aji</t>
  </si>
  <si>
    <t>5-702-1576</t>
  </si>
  <si>
    <t xml:space="preserve">Lazaro gonzalez </t>
  </si>
  <si>
    <t>8-828-1548</t>
  </si>
  <si>
    <t>ARIEL ABEL ORTEGA DE LEON</t>
  </si>
  <si>
    <t>8-1041-2235</t>
  </si>
  <si>
    <t>Luis Felipe Castillo Ortiz</t>
  </si>
  <si>
    <t>2-735-261</t>
  </si>
  <si>
    <t>Mayelin maría escalona nueva</t>
  </si>
  <si>
    <t>E-8-237224</t>
  </si>
  <si>
    <t>JOSE LUIS PEREZ</t>
  </si>
  <si>
    <t>2-707-444</t>
  </si>
  <si>
    <t xml:space="preserve"> Elainez Yasmara Segura </t>
  </si>
  <si>
    <t>5-700-850</t>
  </si>
  <si>
    <t>Yethjanis Yassiel Ismare Choco</t>
  </si>
  <si>
    <t>5-718-970</t>
  </si>
  <si>
    <t xml:space="preserve"> Jomar Alfredo Ochoa Jones</t>
  </si>
  <si>
    <t>8-992-495</t>
  </si>
  <si>
    <t>Joel Armando Martínez Jaramillo</t>
  </si>
  <si>
    <t>8-997-44</t>
  </si>
  <si>
    <t>Hassell Ibeth Jimenez Osorio</t>
  </si>
  <si>
    <t>8-926-76</t>
  </si>
  <si>
    <t>Jon Matthew Leventis Campbell</t>
  </si>
  <si>
    <t>8-1009-1453</t>
  </si>
  <si>
    <t xml:space="preserve">Yulaimy Aracellys Zúñiga </t>
  </si>
  <si>
    <t>8-863-90</t>
  </si>
  <si>
    <t xml:space="preserve">Edy oldemar </t>
  </si>
  <si>
    <t>8-508-219</t>
  </si>
  <si>
    <t>Saturnina</t>
  </si>
  <si>
    <t>5-16-503</t>
  </si>
  <si>
    <t xml:space="preserve">Stephanie Brown </t>
  </si>
  <si>
    <t>8-860-1144</t>
  </si>
  <si>
    <t>Héctor Alfredo Herrera zerna</t>
  </si>
  <si>
    <t>8-398-316</t>
  </si>
  <si>
    <t>Jose Ramos</t>
  </si>
  <si>
    <t>8-1018-384</t>
  </si>
  <si>
    <t>Yenisleidy Sotolongo alarcon</t>
  </si>
  <si>
    <t>P515138</t>
  </si>
  <si>
    <t>María Lourdes Galeano Trejos</t>
  </si>
  <si>
    <t>E-8-196045</t>
  </si>
  <si>
    <t>Domingo reyes Robles</t>
  </si>
  <si>
    <t>4-67-248</t>
  </si>
  <si>
    <t>Maria Pinto</t>
  </si>
  <si>
    <t>8-531-1327</t>
  </si>
  <si>
    <t xml:space="preserve">Charline concepción </t>
  </si>
  <si>
    <t>8-877-2079</t>
  </si>
  <si>
    <t>ALEXIS ALDAHIR RAMIREZ BOLAÑOS</t>
  </si>
  <si>
    <t>8-1004-511</t>
  </si>
  <si>
    <t>Augusto Alberto Acosta Gomez</t>
  </si>
  <si>
    <t>4-747-2331</t>
  </si>
  <si>
    <t>RICHARD ELMER MUÑOZ GUTIERREZ</t>
  </si>
  <si>
    <t>8-305-761</t>
  </si>
  <si>
    <t>ANA SODELBA CANO DE LARGAESPADA</t>
  </si>
  <si>
    <t>C02499997</t>
  </si>
  <si>
    <t xml:space="preserve"> Sofia Raquel Valdes Perez</t>
  </si>
  <si>
    <t>8-974-2343</t>
  </si>
  <si>
    <t xml:space="preserve">Kevin Enrique Molina Williams </t>
  </si>
  <si>
    <t>1-730-1882</t>
  </si>
  <si>
    <t>ALEJANDRO MELENDEZ</t>
  </si>
  <si>
    <t>8-1037-609</t>
  </si>
  <si>
    <t xml:space="preserve">Yurisa Zoraida madrid rueda </t>
  </si>
  <si>
    <t>8-772-313</t>
  </si>
  <si>
    <t>CAROLINA GARRIDO</t>
  </si>
  <si>
    <t>8-811-617</t>
  </si>
  <si>
    <t>Jahaira canto</t>
  </si>
  <si>
    <t>6-86-879</t>
  </si>
  <si>
    <t>Juan Miguel Jordan Fossatti</t>
  </si>
  <si>
    <t>4-277-831</t>
  </si>
  <si>
    <t xml:space="preserve">Enrique Antonio Marín Aguirre </t>
  </si>
  <si>
    <t>4-700-1364</t>
  </si>
  <si>
    <t>JOSE CARVAJAL</t>
  </si>
  <si>
    <t>7-64-526</t>
  </si>
  <si>
    <t xml:space="preserve">Alexandra López </t>
  </si>
  <si>
    <t>8-1059-1157</t>
  </si>
  <si>
    <t xml:space="preserve">HECTOR JAVIER MORALES MARIN </t>
  </si>
  <si>
    <t xml:space="preserve">2-702-2277 </t>
  </si>
  <si>
    <t xml:space="preserve">Analia Pérez </t>
  </si>
  <si>
    <t>8-1049-1902</t>
  </si>
  <si>
    <t xml:space="preserve">Buenaventura Pimentel Pimentel </t>
  </si>
  <si>
    <t>5-708-74</t>
  </si>
  <si>
    <t>Olowidnikiper. Lopez</t>
  </si>
  <si>
    <t>10-705-46</t>
  </si>
  <si>
    <t>Ruth Enilda Cedeño Vasquez</t>
  </si>
  <si>
    <t>2-76-721</t>
  </si>
  <si>
    <t>Julitza lineth rivera ortega</t>
  </si>
  <si>
    <t>8-848-157</t>
  </si>
  <si>
    <t>Carmen Rios</t>
  </si>
  <si>
    <t>8-972-926</t>
  </si>
  <si>
    <t xml:space="preserve">NITZELY Quijano </t>
  </si>
  <si>
    <t>10-716-744</t>
  </si>
  <si>
    <t>KEINNER DAVID ANAYA BARRAZA</t>
  </si>
  <si>
    <t>BE060795</t>
  </si>
  <si>
    <t xml:space="preserve">Andres Antonio Castillo Llorente </t>
  </si>
  <si>
    <t>4-760-554</t>
  </si>
  <si>
    <t>FELICIANA BEKER GARAY</t>
  </si>
  <si>
    <t>1-736-100</t>
  </si>
  <si>
    <t>ISAAC EZEQUIEL MORENO SEPTIMO</t>
  </si>
  <si>
    <t>8-1012-1731</t>
  </si>
  <si>
    <t>KRISTHEL MELISS GONZALEZ FERNAN</t>
  </si>
  <si>
    <t>8-982-2332</t>
  </si>
  <si>
    <t>Rosaida Solis Escobar</t>
  </si>
  <si>
    <t>10-711-771</t>
  </si>
  <si>
    <t>XENIA WILBERTA CASTILLO CASTILLO</t>
  </si>
  <si>
    <t>2-162-1176</t>
  </si>
  <si>
    <t>Valerio mora</t>
  </si>
  <si>
    <t>5-716-1671</t>
  </si>
  <si>
    <t>Marjorie del carmen Jiménez Mera</t>
  </si>
  <si>
    <t>2-759-2284</t>
  </si>
  <si>
    <t xml:space="preserve"> BETY LUZ RUIZ MARRUGO</t>
  </si>
  <si>
    <t>BE544987</t>
  </si>
  <si>
    <t xml:space="preserve"> JIRMA IDA MORAN VILLARREAL</t>
  </si>
  <si>
    <t>8-918-2389</t>
  </si>
  <si>
    <t>YARABI DEL CARMEN RIVAS CAMPBELL</t>
  </si>
  <si>
    <t>3-753-1075</t>
  </si>
  <si>
    <t xml:space="preserve">Lidia Hurtado </t>
  </si>
  <si>
    <t>4-121-1495</t>
  </si>
  <si>
    <t>Yaravis archer</t>
  </si>
  <si>
    <t>3-727-1147</t>
  </si>
  <si>
    <t xml:space="preserve">MERCEDES CÁRTER </t>
  </si>
  <si>
    <t>8-178-438</t>
  </si>
  <si>
    <t>MICHELLE CRISTINA CHIRU CASTILLO</t>
  </si>
  <si>
    <t>8-880-1155</t>
  </si>
  <si>
    <t>Arnoldo Fuentes Patiño</t>
  </si>
  <si>
    <t>4-142-35</t>
  </si>
  <si>
    <t xml:space="preserve">Cristhian Gaviria </t>
  </si>
  <si>
    <t>3-755-984</t>
  </si>
  <si>
    <t>EDITH MARIA REYNA QUIJADA DE MAR</t>
  </si>
  <si>
    <t>8-167-835</t>
  </si>
  <si>
    <t>Leisy cristal hernandez lezcano</t>
  </si>
  <si>
    <t>4-827-1799</t>
  </si>
  <si>
    <t>Virgilio torres</t>
  </si>
  <si>
    <t>8-405-204</t>
  </si>
  <si>
    <t>Yaravis Davelis castillo ortiz</t>
  </si>
  <si>
    <t>3-731-2198</t>
  </si>
  <si>
    <t>CARLOS JHOSSIMAR CABALLERO MEDINA</t>
  </si>
  <si>
    <t>8-811-2424</t>
  </si>
  <si>
    <t>FRANCISCO RODRIGUEZ</t>
  </si>
  <si>
    <t>8-738-926</t>
  </si>
  <si>
    <t>Zaieliz zaieth osorio magallon</t>
  </si>
  <si>
    <t>2-746-1979</t>
  </si>
  <si>
    <t xml:space="preserve">Danesa flores </t>
  </si>
  <si>
    <t>2-738-79</t>
  </si>
  <si>
    <t>José Araque</t>
  </si>
  <si>
    <t>8-265-718</t>
  </si>
  <si>
    <t>Iguanaididily merybel perez sheck</t>
  </si>
  <si>
    <t>8-1053-1557</t>
  </si>
  <si>
    <t xml:space="preserve">Luis Chang </t>
  </si>
  <si>
    <t>8-1064-1288</t>
  </si>
  <si>
    <t>3 PAGOS PENDIENTES</t>
  </si>
  <si>
    <t>Dayanara Hinds</t>
  </si>
  <si>
    <t>8-471-349</t>
  </si>
  <si>
    <t xml:space="preserve">Johana Calderón </t>
  </si>
  <si>
    <t>E-8-97299</t>
  </si>
  <si>
    <t>Leyver Paneso</t>
  </si>
  <si>
    <t>FB640078</t>
  </si>
  <si>
    <t>Gemelos me bache pisario</t>
  </si>
  <si>
    <t>5-716-771</t>
  </si>
  <si>
    <t xml:space="preserve">Alexis Antonio Asprilla Martínez </t>
  </si>
  <si>
    <t>8-967-98</t>
  </si>
  <si>
    <t>Adelso Eduardo Macia Nunez</t>
  </si>
  <si>
    <t>3-719-858</t>
  </si>
  <si>
    <t>Anibal Espinosa Molina</t>
  </si>
  <si>
    <t>4-292-766</t>
  </si>
  <si>
    <t>Nicolasa Hernandez</t>
  </si>
  <si>
    <t>4-146-731</t>
  </si>
  <si>
    <t>Herminia cardenas bacorizo</t>
  </si>
  <si>
    <t>5-709-1595</t>
  </si>
  <si>
    <t>MOISES ISAAC VASQUEZ DIAZ</t>
  </si>
  <si>
    <t>8-972-410</t>
  </si>
  <si>
    <t xml:space="preserve">JOSE MORENO </t>
  </si>
  <si>
    <t>8-713-1805</t>
  </si>
  <si>
    <t>Luis Alberto González Villarreal</t>
  </si>
  <si>
    <t>8-730-1739</t>
  </si>
  <si>
    <t>Jasper Joel Cortez Urriola</t>
  </si>
  <si>
    <t>12-721-2297</t>
  </si>
  <si>
    <t>INDIRA MARIA CABALLERO SOLIS</t>
  </si>
  <si>
    <t>6-725-588</t>
  </si>
  <si>
    <t>CELESTINA ICELA DELGADO CABALLERO</t>
  </si>
  <si>
    <t>8-227-64</t>
  </si>
  <si>
    <t xml:space="preserve"> Duneska Seerley Quintero Rodríguez</t>
  </si>
  <si>
    <t>1-764-1050</t>
  </si>
  <si>
    <t>IVETH ALMAIRA LOPEZ RODRIGUEZ</t>
  </si>
  <si>
    <t>1-740-2468</t>
  </si>
  <si>
    <t>Katia Guerrero</t>
  </si>
  <si>
    <t>8-495-588</t>
  </si>
  <si>
    <t xml:space="preserve">Edgardo Enrique Morales Beitia </t>
  </si>
  <si>
    <t>4-746-2278</t>
  </si>
  <si>
    <t>Madisson Arauz</t>
  </si>
  <si>
    <t>4-823-606</t>
  </si>
  <si>
    <t xml:space="preserve">Idaura Alicia Sánchez montes </t>
  </si>
  <si>
    <t>4-712-1161</t>
  </si>
  <si>
    <t>FELIX AMETH BATISTA SILVA</t>
  </si>
  <si>
    <t>8-815-1560</t>
  </si>
  <si>
    <t>LUIS ANGEL OROZCO</t>
  </si>
  <si>
    <t>8-961-1012</t>
  </si>
  <si>
    <t>TEODORO NATHANIEL JAMES CARRASQUILLA</t>
  </si>
  <si>
    <t>8-311-359</t>
  </si>
  <si>
    <t xml:space="preserve">Esther meneses </t>
  </si>
  <si>
    <t>8-759-1932</t>
  </si>
  <si>
    <t>Celeste solano</t>
  </si>
  <si>
    <t>8-414-221</t>
  </si>
  <si>
    <t xml:space="preserve">Ana Matilde </t>
  </si>
  <si>
    <t>2-98-2015</t>
  </si>
  <si>
    <t xml:space="preserve">Luis Chavarría </t>
  </si>
  <si>
    <t>8-1005-789</t>
  </si>
  <si>
    <t xml:space="preserve">Victor Guerrero </t>
  </si>
  <si>
    <t>8-781-1986</t>
  </si>
  <si>
    <t>ADELKIN CONDE SABUGARA</t>
  </si>
  <si>
    <t>5-718-2445</t>
  </si>
  <si>
    <t xml:space="preserve">Jorge Issac Guerrero Martínez </t>
  </si>
  <si>
    <t>8-753-1357</t>
  </si>
  <si>
    <t>JOSÉ MARIA GUERRA RODRÍGUEZ</t>
  </si>
  <si>
    <t>9-732-1267</t>
  </si>
  <si>
    <t>SAMIR ALEXIS HUDSON VANEGAS</t>
  </si>
  <si>
    <t>3-756-1691</t>
  </si>
  <si>
    <t>Ibeth Elisa Canto Castillo</t>
  </si>
  <si>
    <t>9-718-1208</t>
  </si>
  <si>
    <t xml:space="preserve">MÍRIAM MORAN DE LA CRUZ DE DE LEON </t>
  </si>
  <si>
    <t>8-253-125</t>
  </si>
  <si>
    <t xml:space="preserve">Juaquin cedeño </t>
  </si>
  <si>
    <t>2-140-702</t>
  </si>
  <si>
    <t xml:space="preserve">Briseida González </t>
  </si>
  <si>
    <t>2-700-2038</t>
  </si>
  <si>
    <t>Ricauter vital Ramos</t>
  </si>
  <si>
    <t>6-39-461</t>
  </si>
  <si>
    <t>Julia Maricruz Ortega Pitti</t>
  </si>
  <si>
    <t>4-263-277</t>
  </si>
  <si>
    <t>OLAYDI FLAVIANO ALFARO</t>
  </si>
  <si>
    <t>10-717-1016</t>
  </si>
  <si>
    <t>NASHLY JAZMIN RODRÍGUEZ FLORE</t>
  </si>
  <si>
    <t>10-715-1417</t>
  </si>
  <si>
    <t>Yislen Alejandra Rodriguez Valdes</t>
  </si>
  <si>
    <t>8-1044-2403</t>
  </si>
  <si>
    <t xml:space="preserve">Edimar Enrique Ocando González </t>
  </si>
  <si>
    <t xml:space="preserve">Víctor Manuel Irving </t>
  </si>
  <si>
    <t>8-955-522</t>
  </si>
  <si>
    <t>Harold quiñones toro</t>
  </si>
  <si>
    <t>C02811862</t>
  </si>
  <si>
    <t xml:space="preserve">Jose lin Wang </t>
  </si>
  <si>
    <t>8-853-757</t>
  </si>
  <si>
    <t>Erika Lui Chen</t>
  </si>
  <si>
    <t>8-793-349</t>
  </si>
  <si>
    <t>Wejian Zhuo</t>
  </si>
  <si>
    <t>E-8-212090</t>
  </si>
  <si>
    <t xml:space="preserve">Marlene Velarde </t>
  </si>
  <si>
    <t>8-286-310</t>
  </si>
  <si>
    <t>Abdiel Bruce</t>
  </si>
  <si>
    <t>8-1004-1627</t>
  </si>
  <si>
    <t>Franklin falcony</t>
  </si>
  <si>
    <t>6-703-1118</t>
  </si>
  <si>
    <t>Nathanael Rodriguez Castillo</t>
  </si>
  <si>
    <t>2-738-665</t>
  </si>
  <si>
    <t>YASSIDEYS MASSIEL RODRIGUEZ</t>
  </si>
  <si>
    <t>2-755-2072</t>
  </si>
  <si>
    <t>Alexis Barria</t>
  </si>
  <si>
    <t>9-769-976</t>
  </si>
  <si>
    <t>Faustino Dominguez</t>
  </si>
  <si>
    <t>9-189-174</t>
  </si>
  <si>
    <t xml:space="preserve">Angelica Isabel Jaramillo Villareal </t>
  </si>
  <si>
    <t>8-1000-787</t>
  </si>
  <si>
    <t>Ricardo Molina Cobos</t>
  </si>
  <si>
    <t>8-237-1807</t>
  </si>
  <si>
    <t>GRACIELA CABALLERO  SALDAÑA</t>
  </si>
  <si>
    <t>4-147-1739</t>
  </si>
  <si>
    <t xml:space="preserve">Ángel rivera </t>
  </si>
  <si>
    <t>MAYDELINE ANABEL HURTADO GALLARDO</t>
  </si>
  <si>
    <t>4-843-1163</t>
  </si>
  <si>
    <t>DANIEL ANGEL ESTRELLA DE GRACIA</t>
  </si>
  <si>
    <t>8-1049-196</t>
  </si>
  <si>
    <t>Maruquel Marfiza Mendoza Marin</t>
  </si>
  <si>
    <t>8-763-287</t>
  </si>
  <si>
    <t>Isaac antonio fadias sanchez</t>
  </si>
  <si>
    <t>8-964-2427</t>
  </si>
  <si>
    <t>Jesus Adbeel Berrio Vasquez</t>
  </si>
  <si>
    <t>8-876-1341</t>
  </si>
  <si>
    <t xml:space="preserve">Urania noble </t>
  </si>
  <si>
    <t>8-501-711</t>
  </si>
  <si>
    <t>RODERICKRANCES AVILARENTERIA</t>
  </si>
  <si>
    <t>5-707-1090</t>
  </si>
  <si>
    <t>IVAN SANTOS RODRIGUEZ</t>
  </si>
  <si>
    <t>4-758-1735</t>
  </si>
  <si>
    <t xml:space="preserve">Carolina Rios </t>
  </si>
  <si>
    <t>8-972-928</t>
  </si>
  <si>
    <t>Nidia Alabarca</t>
  </si>
  <si>
    <t>8-723-1357</t>
  </si>
  <si>
    <t>AARON ENRIQUE RODRIGUEZ DE LEON</t>
  </si>
  <si>
    <t>9-764-694</t>
  </si>
  <si>
    <t>GABRIEL ANDRES FRANCO</t>
  </si>
  <si>
    <t>8-977-577</t>
  </si>
  <si>
    <t xml:space="preserve">Rolando Alexis Villarreal mitre </t>
  </si>
  <si>
    <t>8-805-1412</t>
  </si>
  <si>
    <t>Migdalis Saenz</t>
  </si>
  <si>
    <t>3-741-1971</t>
  </si>
  <si>
    <t>Eduardo paz</t>
  </si>
  <si>
    <t>8-846-1155</t>
  </si>
  <si>
    <t>Dennise Desirreth Morato solano</t>
  </si>
  <si>
    <t>8-1024-1458</t>
  </si>
  <si>
    <t>Alfredo Campbell</t>
  </si>
  <si>
    <t>8-305-303</t>
  </si>
  <si>
    <t>MADELEINS ESTEFANI MENDEZ VIGIL</t>
  </si>
  <si>
    <t>8-892-1229</t>
  </si>
  <si>
    <t>Yaritza Zelaya</t>
  </si>
  <si>
    <t>C02527596</t>
  </si>
  <si>
    <t>Antonio Oporta Gallardo</t>
  </si>
  <si>
    <t>8-725-2308</t>
  </si>
  <si>
    <t>Fudong Luo</t>
  </si>
  <si>
    <t>E-8-166447</t>
  </si>
  <si>
    <t>Minerva Soto toribio</t>
  </si>
  <si>
    <t>9-724-596</t>
  </si>
  <si>
    <t>Yulianni aideth santos carasquito</t>
  </si>
  <si>
    <t>8-1051-438</t>
  </si>
  <si>
    <t>Luis Garcia</t>
  </si>
  <si>
    <t>8-402-979</t>
  </si>
  <si>
    <t>MINOSKA YURILIS LASSO DE LA CRUZ</t>
  </si>
  <si>
    <t>8-829-1470</t>
  </si>
  <si>
    <t>Luz barrios</t>
  </si>
  <si>
    <t>8-963-1243</t>
  </si>
  <si>
    <t xml:space="preserve">Javier Sánchez </t>
  </si>
  <si>
    <t>2-744-1838</t>
  </si>
  <si>
    <t>Alcides Jimenez</t>
  </si>
  <si>
    <t>8-530-1465</t>
  </si>
  <si>
    <t>Humberto Dionis González Chavez</t>
  </si>
  <si>
    <t>7-79-259</t>
  </si>
  <si>
    <t>GIANINA ELIZABETH GOMEZ MORENO</t>
  </si>
  <si>
    <t>8-802-2084</t>
  </si>
  <si>
    <t>Edwing Torres</t>
  </si>
  <si>
    <t>2-105-2095</t>
  </si>
  <si>
    <t>ISAIAS SAMUEL GONZALEZ STEWART</t>
  </si>
  <si>
    <t>3-758-1953</t>
  </si>
  <si>
    <t xml:space="preserve">Felipa Pérez González </t>
  </si>
  <si>
    <t>3-90-1905</t>
  </si>
  <si>
    <t>Eleida Minerva Ortega Vda De Hernandez</t>
  </si>
  <si>
    <t>2-54-542</t>
  </si>
  <si>
    <t>OLMEDO DE LEON CARDENAS</t>
  </si>
  <si>
    <t>2-713-270</t>
  </si>
  <si>
    <t>Keytel Fitere</t>
  </si>
  <si>
    <t>9-771-2423</t>
  </si>
  <si>
    <t>MS Irene Mabel Saa Castillo</t>
  </si>
  <si>
    <t>8-885-662</t>
  </si>
  <si>
    <t>Airdanys Iramys Catuy Atencio</t>
  </si>
  <si>
    <t>3-751-2037</t>
  </si>
  <si>
    <t xml:space="preserve"> Manuel Montenegro</t>
  </si>
  <si>
    <t>8-858-1742</t>
  </si>
  <si>
    <t>FELIX OTERO</t>
  </si>
  <si>
    <t>8-887-1164</t>
  </si>
  <si>
    <t>Henry Caballero</t>
  </si>
  <si>
    <t>8-761-1623</t>
  </si>
  <si>
    <t>Richard Enrique Bermudez Dean</t>
  </si>
  <si>
    <t>4-810-324</t>
  </si>
  <si>
    <t>Arian Robinson Pitti Flores</t>
  </si>
  <si>
    <t>4-715-206</t>
  </si>
  <si>
    <t xml:space="preserve">El ia Elisabed Núñez Moran </t>
  </si>
  <si>
    <t>8-777-1828</t>
  </si>
  <si>
    <t xml:space="preserve">Roberto Hernández Aguirre </t>
  </si>
  <si>
    <t>8-487-798</t>
  </si>
  <si>
    <t>Ernestina de gracia de gracia de perez</t>
  </si>
  <si>
    <t>9-55-386</t>
  </si>
  <si>
    <t>WILMER HERMEDIO CASTAÑO</t>
  </si>
  <si>
    <t>AZ971341</t>
  </si>
  <si>
    <t>MANUEL LIZANDRO CALDERON CRISTOBAL</t>
  </si>
  <si>
    <t>8-406-540</t>
  </si>
  <si>
    <t>Marian Sofia Flores</t>
  </si>
  <si>
    <t>8-1048-822</t>
  </si>
  <si>
    <t>JORGE BERMUDEZ</t>
  </si>
  <si>
    <t>3-705-445</t>
  </si>
  <si>
    <t>YADILKA NAYELIS MORENO RUIZ</t>
  </si>
  <si>
    <t>8-881-1844</t>
  </si>
  <si>
    <t xml:space="preserve">JAIME JOSUE SUIRA SANCHEZ </t>
  </si>
  <si>
    <t>8-1056-1088</t>
  </si>
  <si>
    <t>Angel Ameth Cortez Villarreal</t>
  </si>
  <si>
    <t>8-1053-1309</t>
  </si>
  <si>
    <t xml:space="preserve"> Orleanys Nairelys Amstong Inniss</t>
  </si>
  <si>
    <t>3-762-678</t>
  </si>
  <si>
    <t>NEREIDA PINTO CASTILLO</t>
  </si>
  <si>
    <t>4-263-916</t>
  </si>
  <si>
    <t>Siu Sineth Guerra Valdes</t>
  </si>
  <si>
    <t>4-765-888</t>
  </si>
  <si>
    <t>ISMAEL MORALES</t>
  </si>
  <si>
    <t>12-725-736</t>
  </si>
  <si>
    <t>LUCIA YARISETH RODRIGUEZ ABREGO</t>
  </si>
  <si>
    <t>8-820-2011</t>
  </si>
  <si>
    <t xml:space="preserve">Mielyka Gonzales </t>
  </si>
  <si>
    <t>8-961-72</t>
  </si>
  <si>
    <t>Mario perez</t>
  </si>
  <si>
    <t>4-791-850</t>
  </si>
  <si>
    <t>Oscar Almanza</t>
  </si>
  <si>
    <t>8-440-152</t>
  </si>
  <si>
    <t>Alcira Fossatti Sanchez</t>
  </si>
  <si>
    <t>8-357-493</t>
  </si>
  <si>
    <t>América mirones</t>
  </si>
  <si>
    <t>9-712-1096</t>
  </si>
  <si>
    <t xml:space="preserve">José Rodríguez </t>
  </si>
  <si>
    <t>8-370-536</t>
  </si>
  <si>
    <t>Isidra Mendoza</t>
  </si>
  <si>
    <t>6-716-864</t>
  </si>
  <si>
    <t>FABIAN ANDRES MONFANTE CUNANA</t>
  </si>
  <si>
    <t>8-1028-1117</t>
  </si>
  <si>
    <t>Orelis Cortes</t>
  </si>
  <si>
    <t>8-704-602</t>
  </si>
  <si>
    <t xml:space="preserve">Glorisbeth González </t>
  </si>
  <si>
    <t>4-752-370</t>
  </si>
  <si>
    <t xml:space="preserve">Jorge Miguel Jaime </t>
  </si>
  <si>
    <t>8-1046-1026</t>
  </si>
  <si>
    <t>BLADIMIR ANTON BENNETT MATHEWS</t>
  </si>
  <si>
    <t>3-726-426</t>
  </si>
  <si>
    <t xml:space="preserve">David Saavedra </t>
  </si>
  <si>
    <t>8-770-2029</t>
  </si>
  <si>
    <t>Deiver Diegues</t>
  </si>
  <si>
    <t>E-8-208241</t>
  </si>
  <si>
    <t>Elizabeth Mendoza</t>
  </si>
  <si>
    <t>8-204-2040</t>
  </si>
  <si>
    <t xml:space="preserve">Alfredo Guardia </t>
  </si>
  <si>
    <t>8-316-760</t>
  </si>
  <si>
    <t>Gian Carlos Cedeño Gracia</t>
  </si>
  <si>
    <t>8-763-1032</t>
  </si>
  <si>
    <t xml:space="preserve">Mayte Martinez </t>
  </si>
  <si>
    <t>2-162-544</t>
  </si>
  <si>
    <t xml:space="preserve">Hector Aurelio Muñoz Murillo </t>
  </si>
  <si>
    <t>8-722-2497</t>
  </si>
  <si>
    <t>Ismael carvajal</t>
  </si>
  <si>
    <t>8-211-2666</t>
  </si>
  <si>
    <t>HEIDY EULOGIA MARQUEZ ALVAREZ</t>
  </si>
  <si>
    <t>8-725-966</t>
  </si>
  <si>
    <t xml:space="preserve">RIGO GONZÁLEZ </t>
  </si>
  <si>
    <t xml:space="preserve">6-52-2530 </t>
  </si>
  <si>
    <t>JAMES RUBEN POLANCO FORERO</t>
  </si>
  <si>
    <t>8-772-841</t>
  </si>
  <si>
    <t>Robinson Quintero</t>
  </si>
  <si>
    <t>6-87-304</t>
  </si>
  <si>
    <t>JANETH MARIBEL HERRERA MONTERO</t>
  </si>
  <si>
    <t>2-752-394</t>
  </si>
  <si>
    <t>Marta Castañeda cañizales</t>
  </si>
  <si>
    <t>8-351-543</t>
  </si>
  <si>
    <t>Javier Martin Abrego abrigo</t>
  </si>
  <si>
    <t>12-713-696</t>
  </si>
  <si>
    <t>Jose Reinaldo Castillo</t>
  </si>
  <si>
    <t>4-730-1357</t>
  </si>
  <si>
    <t>Rosa Idalbia Gonzalez Pinto</t>
  </si>
  <si>
    <t>4-280-956</t>
  </si>
  <si>
    <t xml:space="preserve">Kabiria Ríos Herrera </t>
  </si>
  <si>
    <t>4-219-92</t>
  </si>
  <si>
    <t>Emilia Cedeño cruz de vega</t>
  </si>
  <si>
    <t>7-63-654</t>
  </si>
  <si>
    <t>GILMA NELIS DE GRACIA CAMP</t>
  </si>
  <si>
    <t>8-724-2364</t>
  </si>
  <si>
    <t>Rodrigo aguirre</t>
  </si>
  <si>
    <t>E-8-236793</t>
  </si>
  <si>
    <t>Darling Ruiz</t>
  </si>
  <si>
    <t>C02616863</t>
  </si>
  <si>
    <t>Rosmery arosemena</t>
  </si>
  <si>
    <t>Joselyn Gabriela Ortega Guevara</t>
  </si>
  <si>
    <t>8-779-1630</t>
  </si>
  <si>
    <t xml:space="preserve">YAZURI YARAVI BLYCHENTON VALDEZ </t>
  </si>
  <si>
    <t>3-728-19</t>
  </si>
  <si>
    <t xml:space="preserve">Virginia Sáez </t>
  </si>
  <si>
    <t>8-898-2330</t>
  </si>
  <si>
    <t>Evelyn Bonilla</t>
  </si>
  <si>
    <t>8-1036-1365</t>
  </si>
  <si>
    <t>Luis aldair castillo ortega</t>
  </si>
  <si>
    <t>2-745-2180</t>
  </si>
  <si>
    <t>LUIS ANTONIO RODRIGUEZ</t>
  </si>
  <si>
    <t>9-721-1894</t>
  </si>
  <si>
    <t>Fermin rosales</t>
  </si>
  <si>
    <t>9-219-2218</t>
  </si>
  <si>
    <t>MARITZA THOMAS MARIN</t>
  </si>
  <si>
    <t>3-81-1297</t>
  </si>
  <si>
    <t>Alida Rosa Ortiz Gondola</t>
  </si>
  <si>
    <t>3-71-43</t>
  </si>
  <si>
    <t xml:space="preserve">Elvia lisbeth </t>
  </si>
  <si>
    <t>1-702-952</t>
  </si>
  <si>
    <t>Mauricio Quintero</t>
  </si>
  <si>
    <t>1-722-1529</t>
  </si>
  <si>
    <t xml:space="preserve">Susana Paz </t>
  </si>
  <si>
    <t>8-881-2358</t>
  </si>
  <si>
    <t>Omar Acosta Muñoz</t>
  </si>
  <si>
    <t>4-143-210</t>
  </si>
  <si>
    <t>Josefa Narvaez</t>
  </si>
  <si>
    <t>AV812087</t>
  </si>
  <si>
    <t>Ya mi del carmen Gonzales gomez</t>
  </si>
  <si>
    <t>8-815-885</t>
  </si>
  <si>
    <t>BRAYAN EDGARDO MARTINEZ LORENZO</t>
  </si>
  <si>
    <t>2-737-101</t>
  </si>
  <si>
    <t>Francisca bedolla</t>
  </si>
  <si>
    <t>5-710-187</t>
  </si>
  <si>
    <t xml:space="preserve">Jesús Antonio Baloy Osorio </t>
  </si>
  <si>
    <t>8-1062-707</t>
  </si>
  <si>
    <t>VIVIAN KARINA BETHANCOURT HERNANDE</t>
  </si>
  <si>
    <t>8-1016-2007</t>
  </si>
  <si>
    <t>Yancy Murillo</t>
  </si>
  <si>
    <t>8-1036-798</t>
  </si>
  <si>
    <t>Cen siting</t>
  </si>
  <si>
    <t>ED5484468</t>
  </si>
  <si>
    <t xml:space="preserve">Josue Mendoza </t>
  </si>
  <si>
    <t>2-742-1974</t>
  </si>
  <si>
    <t xml:space="preserve">Lidya vergara </t>
  </si>
  <si>
    <t>7-710-2283</t>
  </si>
  <si>
    <t>Oscar oda</t>
  </si>
  <si>
    <t>6-76-245</t>
  </si>
  <si>
    <t>CRISTOBALINA PEREZ</t>
  </si>
  <si>
    <t>9-58-46</t>
  </si>
  <si>
    <t>JEAN CARLOS QUINTERO GONZALEZ</t>
  </si>
  <si>
    <t>8-881-1471</t>
  </si>
  <si>
    <t>William Antonio García Obredor</t>
  </si>
  <si>
    <t>BE957154</t>
  </si>
  <si>
    <t>kimberly stefany SANCHEZ planes</t>
  </si>
  <si>
    <t>8-1057-442</t>
  </si>
  <si>
    <t>MARTHA MARIA GONZALEZ CASTRO</t>
  </si>
  <si>
    <t>2-760-522</t>
  </si>
  <si>
    <t>Juritza ortiz</t>
  </si>
  <si>
    <t>8-816-2044</t>
  </si>
  <si>
    <t>IGNACIO GUERRA</t>
  </si>
  <si>
    <t>9-719-649</t>
  </si>
  <si>
    <t>FABIÁN JOEL MORALES DE LEON</t>
  </si>
  <si>
    <t>8-973-1199</t>
  </si>
  <si>
    <t>CESAR ABEL LEYTON</t>
  </si>
  <si>
    <t>8-1037-145</t>
  </si>
  <si>
    <t>Andrés Muñoz vergara</t>
  </si>
  <si>
    <t>8-776-10</t>
  </si>
  <si>
    <t xml:space="preserve">Mercedes Suárez González </t>
  </si>
  <si>
    <t>8-981-350</t>
  </si>
  <si>
    <t>GLORIA ESTHER ROSALES GARCIA</t>
  </si>
  <si>
    <t xml:space="preserve"> Oscar Antonio Poveda Gómez</t>
  </si>
  <si>
    <t>C02218758</t>
  </si>
  <si>
    <t>Oscar Vasquez</t>
  </si>
  <si>
    <t>8-1049-1481</t>
  </si>
  <si>
    <t>Dinora Edith Cordoba Peralta</t>
  </si>
  <si>
    <t>8-744-2153</t>
  </si>
  <si>
    <t>GINIVA RODRÍGUEZ</t>
  </si>
  <si>
    <t>8-875-1017</t>
  </si>
  <si>
    <t xml:space="preserve">Angeline marien niño Alonso </t>
  </si>
  <si>
    <t>8-1046-1259</t>
  </si>
  <si>
    <t>Ricardo Taylor</t>
  </si>
  <si>
    <t>8-761-719</t>
  </si>
  <si>
    <t xml:space="preserve">Arturo Rowe </t>
  </si>
  <si>
    <t>1-20-1344</t>
  </si>
  <si>
    <t xml:space="preserve">Juan Esteban Hernández </t>
  </si>
  <si>
    <t>10-715-894</t>
  </si>
  <si>
    <t xml:space="preserve">Linett Elvira García Quintero </t>
  </si>
  <si>
    <t>8-448-902</t>
  </si>
  <si>
    <t>Ismael Geovany Aguirre Cornavaca</t>
  </si>
  <si>
    <t>4-781-1545</t>
  </si>
  <si>
    <t>GRABINI CAMAÑO</t>
  </si>
  <si>
    <t>8-866-1822</t>
  </si>
  <si>
    <t xml:space="preserve">ADARGELIS  CAJAR </t>
  </si>
  <si>
    <t>8-748-2144</t>
  </si>
  <si>
    <t xml:space="preserve">Juan Carlos Gonzales </t>
  </si>
  <si>
    <t>8-787-894</t>
  </si>
  <si>
    <t xml:space="preserve">Arisnelio Rodriguez </t>
  </si>
  <si>
    <t>10-707-201</t>
  </si>
  <si>
    <t>Ileana Dianeth Martinez Moran</t>
  </si>
  <si>
    <t>2-747-998</t>
  </si>
  <si>
    <t xml:space="preserve"> Valerie Nicole Medina Muñiz</t>
  </si>
  <si>
    <t>8-1045-839</t>
  </si>
  <si>
    <t xml:space="preserve">Maykel Abdiel Cisneros Espinosa </t>
  </si>
  <si>
    <t>8-514-359</t>
  </si>
  <si>
    <t>Marco shakespeare</t>
  </si>
  <si>
    <t>8-240-182</t>
  </si>
  <si>
    <t>NILKA OMAIRA MORENO</t>
  </si>
  <si>
    <t>4-103-1503</t>
  </si>
  <si>
    <t>YADIRA ESTHER MOSQUERA MONTENEGRO</t>
  </si>
  <si>
    <t>8-328-705</t>
  </si>
  <si>
    <t xml:space="preserve">Héctor Ricardo wong pineda </t>
  </si>
  <si>
    <t>8-502-224</t>
  </si>
  <si>
    <t xml:space="preserve">Israel Samaniego </t>
  </si>
  <si>
    <t>8-857-965</t>
  </si>
  <si>
    <t>Taniaha Naomi Morales Gonzalez</t>
  </si>
  <si>
    <t>8-875-1712</t>
  </si>
  <si>
    <t>Agustín Carrera Aparivio</t>
  </si>
  <si>
    <t>4-235-865</t>
  </si>
  <si>
    <t>Mariley Palacios Rivas</t>
  </si>
  <si>
    <t>C03660681</t>
  </si>
  <si>
    <t>CHRISTOFER MANUEL CARDALES OLIER</t>
  </si>
  <si>
    <t>8-958-1646</t>
  </si>
  <si>
    <t xml:space="preserve">Yubeli andrea gomez gomez </t>
  </si>
  <si>
    <t xml:space="preserve">BD387724 </t>
  </si>
  <si>
    <t xml:space="preserve">Yanina Vásquez </t>
  </si>
  <si>
    <t>9-714-715</t>
  </si>
  <si>
    <t xml:space="preserve">José Antonio Gonzalez </t>
  </si>
  <si>
    <t>5-17-416</t>
  </si>
  <si>
    <t>Abel Enrique González Sierro</t>
  </si>
  <si>
    <t>4-208-90</t>
  </si>
  <si>
    <t xml:space="preserve">Yanier Cabrera </t>
  </si>
  <si>
    <t>4-823-472</t>
  </si>
  <si>
    <t xml:space="preserve">José Julián sierra Batista </t>
  </si>
  <si>
    <t>8-1005-2102</t>
  </si>
  <si>
    <t>Shazia Andrea elliott laboriel</t>
  </si>
  <si>
    <t>8-1039-1119</t>
  </si>
  <si>
    <t xml:space="preserve">Yuleymis Suira </t>
  </si>
  <si>
    <t>8-952-2087</t>
  </si>
  <si>
    <t>Dalvis cedeño</t>
  </si>
  <si>
    <t>8-882-516</t>
  </si>
  <si>
    <t>Juan antioco</t>
  </si>
  <si>
    <t>3-706-2118</t>
  </si>
  <si>
    <t xml:space="preserve">Ana Rodríguez </t>
  </si>
  <si>
    <t>2-105-2162</t>
  </si>
  <si>
    <t xml:space="preserve">Edixon mudarra Sánchez </t>
  </si>
  <si>
    <t xml:space="preserve">8-733-319 </t>
  </si>
  <si>
    <t>rodrigo montezuma abrego</t>
  </si>
  <si>
    <t>4-799-17</t>
  </si>
  <si>
    <t>MELAISA LUZ MARIA MALONEY DE LEON</t>
  </si>
  <si>
    <t>8-997-2157</t>
  </si>
  <si>
    <t>DAYNERISJULANYS ACEROMARIN</t>
  </si>
  <si>
    <t>8-1060-2409</t>
  </si>
  <si>
    <t>JACKZULAY KATIUSKA FLETCHER VEGA</t>
  </si>
  <si>
    <t>3-720-1453</t>
  </si>
  <si>
    <t>Gloria Esther Gordon Sanchez</t>
  </si>
  <si>
    <t>8-780-2334</t>
  </si>
  <si>
    <t>Javier Hernández vega</t>
  </si>
  <si>
    <t>8-820-1150</t>
  </si>
  <si>
    <t>GILBERTO VALENTINO JOHSON BETHANCOURT</t>
  </si>
  <si>
    <t>8-948-438</t>
  </si>
  <si>
    <t xml:space="preserve">Josue ortega </t>
  </si>
  <si>
    <t>8-846-2319</t>
  </si>
  <si>
    <t xml:space="preserve">Edilcia martinez </t>
  </si>
  <si>
    <t>4-124-1892</t>
  </si>
  <si>
    <t>Maria gordon</t>
  </si>
  <si>
    <t>2-106-940</t>
  </si>
  <si>
    <t xml:space="preserve">José segundo </t>
  </si>
  <si>
    <t>2-739-82</t>
  </si>
  <si>
    <t>Roberto Cano bethancourt</t>
  </si>
  <si>
    <t>8-205-1478</t>
  </si>
  <si>
    <t>Daiyis johanis navarro delgado</t>
  </si>
  <si>
    <t>8-985-1009</t>
  </si>
  <si>
    <t>Nilton Stalin Sire</t>
  </si>
  <si>
    <t>4-737-795</t>
  </si>
  <si>
    <t xml:space="preserve">YADIRA BALLESTER </t>
  </si>
  <si>
    <t>8-719-1200</t>
  </si>
  <si>
    <t xml:space="preserve">Edgardo zelaya </t>
  </si>
  <si>
    <t>8-172-516</t>
  </si>
  <si>
    <t>Laura Patricia Rivera Peña</t>
  </si>
  <si>
    <t>8-949-1537</t>
  </si>
  <si>
    <t>Yomaira Lozada</t>
  </si>
  <si>
    <t>3-717-2446</t>
  </si>
  <si>
    <t>Jamilka Molinar Rodriguez</t>
  </si>
  <si>
    <t>3-718-1515</t>
  </si>
  <si>
    <t>Yusnaidys Paola Utria Navarro</t>
  </si>
  <si>
    <t>3-757-1760</t>
  </si>
  <si>
    <t>Julieta Edith Sagel López</t>
  </si>
  <si>
    <t>10-24-439</t>
  </si>
  <si>
    <t>XADIR SHARMINE THORPE LOUPADIERE</t>
  </si>
  <si>
    <t>8-1049-2046</t>
  </si>
  <si>
    <t>Yaiceth Julieth Cerceño Joyce</t>
  </si>
  <si>
    <t>8-1045-378</t>
  </si>
  <si>
    <t>BRYAN JHOAN MENDOZA TROYA</t>
  </si>
  <si>
    <t>8-1040-2011</t>
  </si>
  <si>
    <t>Rigoberto midi</t>
  </si>
  <si>
    <t>1-712-1863</t>
  </si>
  <si>
    <t>BRAYAN EDNILSON RODRIGUEZ DE GRACIA</t>
  </si>
  <si>
    <t>8-987-805</t>
  </si>
  <si>
    <t>Tobias sanchez</t>
  </si>
  <si>
    <t>8-856-2161</t>
  </si>
  <si>
    <t xml:space="preserve">Irving Javier Sánchez </t>
  </si>
  <si>
    <t>8-858-2360</t>
  </si>
  <si>
    <t>Nicole Andrea Ledezma Morales</t>
  </si>
  <si>
    <t>8-1043-1018</t>
  </si>
  <si>
    <t xml:space="preserve">Jurgen Ignacio Barrios Franco </t>
  </si>
  <si>
    <t>8-865-1682</t>
  </si>
  <si>
    <t>IGNACIO Barria ODA</t>
  </si>
  <si>
    <t>6-49-1135</t>
  </si>
  <si>
    <t>Omar Alexis Rodriguez</t>
  </si>
  <si>
    <t>2-712-389</t>
  </si>
  <si>
    <t xml:space="preserve">Luis Carlos Flores Moreno </t>
  </si>
  <si>
    <t>8-841-2243</t>
  </si>
  <si>
    <t>Joshua olton</t>
  </si>
  <si>
    <t>8-858-2108</t>
  </si>
  <si>
    <t xml:space="preserve">Johan Garcia </t>
  </si>
  <si>
    <t>8-1048-974</t>
  </si>
  <si>
    <t>Jocelyn Lilian Maltez Silva</t>
  </si>
  <si>
    <t>8-951-2214</t>
  </si>
  <si>
    <t>Doris hernandez</t>
  </si>
  <si>
    <t>9-729-753</t>
  </si>
  <si>
    <t>Katherine Esther Pineda Barrios</t>
  </si>
  <si>
    <t>8-952-2459</t>
  </si>
  <si>
    <t>Nisval feliz chacon Rodriguez</t>
  </si>
  <si>
    <t>8-924-2386</t>
  </si>
  <si>
    <t>Igmar Moreno</t>
  </si>
  <si>
    <t>5-755-162</t>
  </si>
  <si>
    <t>yesenia serrano perez</t>
  </si>
  <si>
    <t>9-707-714</t>
  </si>
  <si>
    <t>Obdulio melo</t>
  </si>
  <si>
    <t>BE586268</t>
  </si>
  <si>
    <t>Bellarina Perez</t>
  </si>
  <si>
    <t>2-705-2073</t>
  </si>
  <si>
    <t xml:space="preserve">Arcelio Pérez </t>
  </si>
  <si>
    <t>8-1023-370</t>
  </si>
  <si>
    <t xml:space="preserve">Reymundo Salado </t>
  </si>
  <si>
    <t>8-754-1029</t>
  </si>
  <si>
    <t>Ricardo Enrique cedñi batista</t>
  </si>
  <si>
    <t>6-702-572</t>
  </si>
  <si>
    <t xml:space="preserve">Saturnina Pineda </t>
  </si>
  <si>
    <t>9-173-195</t>
  </si>
  <si>
    <t xml:space="preserve"> AUSBERTO MENDOZAABREGO</t>
  </si>
  <si>
    <t>9-146-610</t>
  </si>
  <si>
    <t xml:space="preserve"> Jesus Humberto Rivas Bonilla</t>
  </si>
  <si>
    <t>8-794-503</t>
  </si>
  <si>
    <t>Giovanni rivera</t>
  </si>
  <si>
    <t>8-752-1097</t>
  </si>
  <si>
    <t>Lisbeth Pinto Urriola</t>
  </si>
  <si>
    <t>9-746-2037</t>
  </si>
  <si>
    <t xml:space="preserve">Yonny Jose montes Urriola </t>
  </si>
  <si>
    <t>4-825-295</t>
  </si>
  <si>
    <t>Marcelo Acosta Carpintero</t>
  </si>
  <si>
    <t>12-724-1026</t>
  </si>
  <si>
    <t>JOSELYN AILIN AGUIRRE MEDINA</t>
  </si>
  <si>
    <t>4-755-1585</t>
  </si>
  <si>
    <t>3-725-404</t>
  </si>
  <si>
    <t>Javier yair bellido baloy</t>
  </si>
  <si>
    <t>8-890-1706</t>
  </si>
  <si>
    <t xml:space="preserve">Jorge Montes </t>
  </si>
  <si>
    <t xml:space="preserve">4-712-218 </t>
  </si>
  <si>
    <t>Edwin Cabrera</t>
  </si>
  <si>
    <t>8-905-1558</t>
  </si>
  <si>
    <t xml:space="preserve">Elsi Rodríguez </t>
  </si>
  <si>
    <t>8-853-5955</t>
  </si>
  <si>
    <t xml:space="preserve">Angela castillo </t>
  </si>
  <si>
    <t>8-785-1998</t>
  </si>
  <si>
    <t>Tania De Gracia</t>
  </si>
  <si>
    <t>8-746-244</t>
  </si>
  <si>
    <t xml:space="preserve">Omar Murillo </t>
  </si>
  <si>
    <t>5-706-2515</t>
  </si>
  <si>
    <t>MARITZA AGRAZAL</t>
  </si>
  <si>
    <t>8-329-78</t>
  </si>
  <si>
    <t>Addys ramof</t>
  </si>
  <si>
    <t>8-916-491</t>
  </si>
  <si>
    <t>Alex Jonel Bracho Manzanero</t>
  </si>
  <si>
    <t xml:space="preserve"> JESUS MARIO RESTREPO CHAVARRIAGA</t>
  </si>
  <si>
    <t>E-8-225177</t>
  </si>
  <si>
    <t xml:space="preserve"> JOE DANIELS SMITH ATENCIO </t>
  </si>
  <si>
    <t>4-790-639</t>
  </si>
  <si>
    <t>Monserath Almanza</t>
  </si>
  <si>
    <t>1-766-2399</t>
  </si>
  <si>
    <t>Jenifer Mogica</t>
  </si>
  <si>
    <t>8-497-1711</t>
  </si>
  <si>
    <t>Yireishi Penay</t>
  </si>
  <si>
    <t>3-758-388</t>
  </si>
  <si>
    <t>EDWIN ERNESTO TREJOS CARPUS</t>
  </si>
  <si>
    <t>8-942-2448</t>
  </si>
  <si>
    <t>Norbis Keliam Lopez</t>
  </si>
  <si>
    <t>8-776-1893</t>
  </si>
  <si>
    <t>Lizeida Santamaría</t>
  </si>
  <si>
    <t>4-770-412</t>
  </si>
  <si>
    <t>Laleiska karelis rodriguez bocanegra</t>
  </si>
  <si>
    <t>3-742-1450</t>
  </si>
  <si>
    <t>Carlos parra</t>
  </si>
  <si>
    <t xml:space="preserve"> Lois Kelvy Francisco Herrera</t>
  </si>
  <si>
    <t>8-326-884</t>
  </si>
  <si>
    <t>JEAN CARLOS MOSQUERA MOSQUERA</t>
  </si>
  <si>
    <t>10-707-344</t>
  </si>
  <si>
    <t xml:space="preserve">letzaida gonzales ortega </t>
  </si>
  <si>
    <t>8-703-1218</t>
  </si>
  <si>
    <t>JESUS NEHEMIAS ORTIZ VELASQUEZ</t>
  </si>
  <si>
    <t>8-1006-357</t>
  </si>
  <si>
    <t>Yanelys Deney Arcia García</t>
  </si>
  <si>
    <t>9-712-1380</t>
  </si>
  <si>
    <t>Alfredo gordon</t>
  </si>
  <si>
    <t>8-901-235</t>
  </si>
  <si>
    <t>Yolanda Valdespino Gonzalez</t>
  </si>
  <si>
    <t>8-491-655</t>
  </si>
  <si>
    <t>Kimberly cristina Peter Márquez</t>
  </si>
  <si>
    <t>8-894-1759</t>
  </si>
  <si>
    <t>Emily aileen molina molina</t>
  </si>
  <si>
    <t>8-907-1911</t>
  </si>
  <si>
    <t>Eusebio Ortega</t>
  </si>
  <si>
    <t>4-190-388</t>
  </si>
  <si>
    <t>Talia cordoba</t>
  </si>
  <si>
    <t>9-199-221</t>
  </si>
  <si>
    <t xml:space="preserve"> Alaya Nicoles Aguilar Caicedo&gt;</t>
  </si>
  <si>
    <t>8-1006-2387</t>
  </si>
  <si>
    <t>EUDELINA GEBIGDILI MARTINEZ</t>
  </si>
  <si>
    <t>10-714-1870</t>
  </si>
  <si>
    <t>Katlin Laleska Guerra Perez</t>
  </si>
  <si>
    <t>4-819-552</t>
  </si>
  <si>
    <t>NATHALY MASSIEL FUENTES</t>
  </si>
  <si>
    <t>4-813-2353</t>
  </si>
  <si>
    <t>Marina Coba De La Torre</t>
  </si>
  <si>
    <t>4-99-2719</t>
  </si>
  <si>
    <t xml:space="preserve">Magaly Romero Valencia </t>
  </si>
  <si>
    <t>1-712-253</t>
  </si>
  <si>
    <t>Sthefanie aguilar</t>
  </si>
  <si>
    <t>8-956-2200</t>
  </si>
  <si>
    <t>YANEYRIS CORDOBA AGRAZALES</t>
  </si>
  <si>
    <t>8-887-1395</t>
  </si>
  <si>
    <t>Rodolfo Cooper</t>
  </si>
  <si>
    <t>8-776-2157</t>
  </si>
  <si>
    <t xml:space="preserve">Antonia Jaen Gonzalez de Herrera </t>
  </si>
  <si>
    <t>2-99-70</t>
  </si>
  <si>
    <t xml:space="preserve">Adán González González </t>
  </si>
  <si>
    <t>8-787-1953</t>
  </si>
  <si>
    <t xml:space="preserve">Xabdier Alexander sports de los ríos </t>
  </si>
  <si>
    <t>8-1048-2122</t>
  </si>
  <si>
    <t>Bladimir parra</t>
  </si>
  <si>
    <t>8-1019-1572</t>
  </si>
  <si>
    <t>Matilde perez</t>
  </si>
  <si>
    <t>CO3688888</t>
  </si>
  <si>
    <t xml:space="preserve">BELKYS RODRÍGUEZ </t>
  </si>
  <si>
    <t>9-735-351</t>
  </si>
  <si>
    <t>Diomedes Nieto</t>
  </si>
  <si>
    <t>6-716-758</t>
  </si>
  <si>
    <t xml:space="preserve"> SABRINA IYADERIS ESPINOSA URIETA</t>
  </si>
  <si>
    <t>8-738-2199</t>
  </si>
  <si>
    <t xml:space="preserve"> Pedro Pablo Rodriguez Villarreal</t>
  </si>
  <si>
    <t>K788633</t>
  </si>
  <si>
    <t xml:space="preserve"> LISANDRO JAVIER ARCIA CASTILLO</t>
  </si>
  <si>
    <t>8-1032-2069</t>
  </si>
  <si>
    <t xml:space="preserve">Yemy Zhang Yang </t>
  </si>
  <si>
    <t>8-889-767</t>
  </si>
  <si>
    <t>Jorge Javier Bravo Vega</t>
  </si>
  <si>
    <t>8-977-2491</t>
  </si>
  <si>
    <t xml:space="preserve">YANINA ARIAS </t>
  </si>
  <si>
    <t>10-716-782</t>
  </si>
  <si>
    <t>ANDREA MORALES MARTINEZ</t>
  </si>
  <si>
    <t>8-959-2070</t>
  </si>
  <si>
    <t>Juana confesora González Guzmán</t>
  </si>
  <si>
    <t>AZ0456677</t>
  </si>
  <si>
    <t>Yaritzel Yaneth González Visuete</t>
  </si>
  <si>
    <t>8-1037-1958</t>
  </si>
  <si>
    <t xml:space="preserve">Katieska Pérez </t>
  </si>
  <si>
    <t>8-868-1180</t>
  </si>
  <si>
    <t>Ana Matilde Nuñez Atencio</t>
  </si>
  <si>
    <t>9-704-587</t>
  </si>
  <si>
    <t>YARIZA DEL CARMEN NAVARRO</t>
  </si>
  <si>
    <t>8-1004-2441</t>
  </si>
  <si>
    <t>Cesar enrique Salazar</t>
  </si>
  <si>
    <t>8-334-17</t>
  </si>
  <si>
    <t xml:space="preserve">Gomes santiago </t>
  </si>
  <si>
    <t>6-708-1572</t>
  </si>
  <si>
    <t>Yanisel jaen</t>
  </si>
  <si>
    <t>2-747-1996</t>
  </si>
  <si>
    <t>LUZ ENEIDA PEREZ RODRIGUEZ</t>
  </si>
  <si>
    <t>2-734-100</t>
  </si>
  <si>
    <t>Jennifer duarte</t>
  </si>
  <si>
    <t>8-934-643</t>
  </si>
  <si>
    <t>Yaribeth ortega</t>
  </si>
  <si>
    <t>8-744-1156</t>
  </si>
  <si>
    <t xml:space="preserve">Eveline Rodriguez </t>
  </si>
  <si>
    <t>6-721-1669</t>
  </si>
  <si>
    <t>Yaricel Yaneth Jaen Acosta</t>
  </si>
  <si>
    <t>2-713-1329</t>
  </si>
  <si>
    <t>Nestor Leonel Escoto</t>
  </si>
  <si>
    <t>C03966104</t>
  </si>
  <si>
    <t xml:space="preserve">Eduardo Vasquez </t>
  </si>
  <si>
    <t>8-525-1626</t>
  </si>
  <si>
    <t>Marcos Antonio Reyes Herrera</t>
  </si>
  <si>
    <t>8-808-1886</t>
  </si>
  <si>
    <t>Bladimir Parra</t>
  </si>
  <si>
    <t xml:space="preserve">Romulo González </t>
  </si>
  <si>
    <t>2-124-362</t>
  </si>
  <si>
    <t xml:space="preserve">Argelida maria Alonzo Salazar </t>
  </si>
  <si>
    <t>3-7210-444</t>
  </si>
  <si>
    <t>Leodelsa Lilibella Smith Franklyn</t>
  </si>
  <si>
    <t>10-708-2001</t>
  </si>
  <si>
    <t xml:space="preserve">Eliot Hermenegildo Poveda Mejía </t>
  </si>
  <si>
    <t>8-709-111</t>
  </si>
  <si>
    <t>Carlos armando Perez</t>
  </si>
  <si>
    <t>7-113-124</t>
  </si>
  <si>
    <t xml:space="preserve">Mariana castillo </t>
  </si>
  <si>
    <t>7-115-878</t>
  </si>
  <si>
    <t xml:space="preserve"> DENCIL DE JESUS ESCOBAR SOTO</t>
  </si>
  <si>
    <t>2-721-1448</t>
  </si>
  <si>
    <t xml:space="preserve">Eliecer de Jesús guerrero </t>
  </si>
  <si>
    <t>BG388051</t>
  </si>
  <si>
    <t>Sumaya Sussette Moreno Delgado</t>
  </si>
  <si>
    <t>3-761-1024</t>
  </si>
  <si>
    <t>8-1051-1434</t>
  </si>
  <si>
    <t xml:space="preserve">Lourdes Irisbeth Guerra Tuñon </t>
  </si>
  <si>
    <t>8-444-926</t>
  </si>
  <si>
    <t>Nestor eloy Mirando Chávez</t>
  </si>
  <si>
    <t>1-745-1322</t>
  </si>
  <si>
    <t>ROSA ENEIDA RODRIGUEZ ROA DE JIM</t>
  </si>
  <si>
    <t>8-156-1797</t>
  </si>
  <si>
    <t>Elba Elena newell</t>
  </si>
  <si>
    <t>8-208-1447</t>
  </si>
  <si>
    <t>HIDALIDES MC ELFRESH</t>
  </si>
  <si>
    <t>8-818-1789</t>
  </si>
  <si>
    <t>LUIS ARCERSIO GODOY DIAZ</t>
  </si>
  <si>
    <t>8-1053-2337</t>
  </si>
  <si>
    <t>Dania castro</t>
  </si>
  <si>
    <t>7-85-2444</t>
  </si>
  <si>
    <t>Norma Mezua</t>
  </si>
  <si>
    <t>5-702-70</t>
  </si>
  <si>
    <t>ISMAEL DUMASA ORTEGA</t>
  </si>
  <si>
    <t>8-970-1581</t>
  </si>
  <si>
    <t>RODRIGO ALEXIS PAZ GAITAN</t>
  </si>
  <si>
    <t>8-514-3</t>
  </si>
  <si>
    <t>Yorlenis Massie Andrion Quijada</t>
  </si>
  <si>
    <t>8-920-2027</t>
  </si>
  <si>
    <t>ISMENIA LINETH VASQUEZ GUILLEN</t>
  </si>
  <si>
    <t>4-799-1194</t>
  </si>
  <si>
    <t xml:space="preserve">Yetzibel Martinez De </t>
  </si>
  <si>
    <t>8-829-2462</t>
  </si>
  <si>
    <t>ADRIAN ANTONIO MARTINEZ MUÑOZ</t>
  </si>
  <si>
    <t>8-956-2159</t>
  </si>
  <si>
    <t>Alcibíades cerceño</t>
  </si>
  <si>
    <t>8-1055-793</t>
  </si>
  <si>
    <t>Arceliana Garay Pineda</t>
  </si>
  <si>
    <t>12-704-224</t>
  </si>
  <si>
    <t xml:space="preserve"> Aylyn Jiménez</t>
  </si>
  <si>
    <t>BE094109</t>
  </si>
  <si>
    <t>Rosa Maria Garcia</t>
  </si>
  <si>
    <t>8-719-1220</t>
  </si>
  <si>
    <t>Ismael alexis Vergara murillo</t>
  </si>
  <si>
    <t>8-1050-2217</t>
  </si>
  <si>
    <t>LISANDRA MARIBEL GUARDADO SANCHEZ</t>
  </si>
  <si>
    <t>8-777-1373</t>
  </si>
  <si>
    <t xml:space="preserve">Jaffet Jaramillo </t>
  </si>
  <si>
    <t>8-989-1992</t>
  </si>
  <si>
    <t xml:space="preserve">Alex Ivan Peren Guerrero </t>
  </si>
  <si>
    <t>4-139-1689</t>
  </si>
  <si>
    <t xml:space="preserve">Enilda María Concepción Atencio </t>
  </si>
  <si>
    <t>4-103-693</t>
  </si>
  <si>
    <t>Jhandy Ayme Medina Bravo</t>
  </si>
  <si>
    <t>8-841-1839</t>
  </si>
  <si>
    <t>EDGAR MOISES ROMAIN ARROCHA</t>
  </si>
  <si>
    <t>8-963-1119</t>
  </si>
  <si>
    <t>Yesibell gisel campos young</t>
  </si>
  <si>
    <t>8-1062-2358</t>
  </si>
  <si>
    <t xml:space="preserve">Regina García </t>
  </si>
  <si>
    <t>12-703-19</t>
  </si>
  <si>
    <t>YARIELA YERISSA GUIRAUD BATISTA</t>
  </si>
  <si>
    <t>8-739-995</t>
  </si>
  <si>
    <t xml:space="preserve">Maria Santamaria </t>
  </si>
  <si>
    <t>1-762-598</t>
  </si>
  <si>
    <t xml:space="preserve">Ana gabriela Delgado </t>
  </si>
  <si>
    <t>2-732-1592</t>
  </si>
  <si>
    <t xml:space="preserve"> MAURICIO ALBERT ROJAS QUIROZ</t>
  </si>
  <si>
    <t>E-8-169466</t>
  </si>
  <si>
    <t>YAMILETH FLORES</t>
  </si>
  <si>
    <t>8-868-759</t>
  </si>
  <si>
    <t>Cora Eduviges Aguilar</t>
  </si>
  <si>
    <t>C03182844</t>
  </si>
  <si>
    <t xml:space="preserve">Rosa foster </t>
  </si>
  <si>
    <t>8-184-1522</t>
  </si>
  <si>
    <t>Jorge Enrique Jiménez Urriola</t>
  </si>
  <si>
    <t>8-494-97</t>
  </si>
  <si>
    <t xml:space="preserve">Isabel Eulalia Palacio Gamboa de Ordenez </t>
  </si>
  <si>
    <t>E-8-74342</t>
  </si>
  <si>
    <t xml:space="preserve">Elvira Castillo </t>
  </si>
  <si>
    <t>4-152-674</t>
  </si>
  <si>
    <t>ESMERALDA MARGO SANCHEZ RAMOS</t>
  </si>
  <si>
    <t>9-704-699</t>
  </si>
  <si>
    <t xml:space="preserve"> Felipe alcibiades Zamora lasso</t>
  </si>
  <si>
    <t>8-965-1086</t>
  </si>
  <si>
    <t>BUENAVENTURA GUERRA DE GRACIA</t>
  </si>
  <si>
    <t>4-123-2066</t>
  </si>
  <si>
    <t xml:space="preserve">Yamariel Quintero Serrano </t>
  </si>
  <si>
    <t>4-739-1680</t>
  </si>
  <si>
    <t xml:space="preserve">Luvianca Jelenny Labrador Benítez </t>
  </si>
  <si>
    <t>8-773-2054</t>
  </si>
  <si>
    <t>LINETH CORTEZ SANTOS</t>
  </si>
  <si>
    <t>12-704-916</t>
  </si>
  <si>
    <t>MARTINA GONZALEZ ARROCHA</t>
  </si>
  <si>
    <t>2-722-1424</t>
  </si>
  <si>
    <t>Judo Fabiana De León Falcon</t>
  </si>
  <si>
    <t>8-940-149</t>
  </si>
  <si>
    <t>ROBINSON RIBET RODRIGUEZ DIAZ</t>
  </si>
  <si>
    <t>6-81-609</t>
  </si>
  <si>
    <t>ERICK BRUCE</t>
  </si>
  <si>
    <t xml:space="preserve">8-814-663 </t>
  </si>
  <si>
    <t>Cristina Shannin Mendez Mancilla</t>
  </si>
  <si>
    <t>Fermin Eduardo Chong</t>
  </si>
  <si>
    <t>8-748-558</t>
  </si>
  <si>
    <t>DIANELYS YINETH MORENO AVILA</t>
  </si>
  <si>
    <t>6-716-2487</t>
  </si>
  <si>
    <t>Lurelys yanisel Sánchez Alee</t>
  </si>
  <si>
    <t>8-894-2244</t>
  </si>
  <si>
    <t>Juan Montes</t>
  </si>
  <si>
    <t xml:space="preserve"> Ruth soto</t>
  </si>
  <si>
    <t>8-795-1362</t>
  </si>
  <si>
    <t xml:space="preserve"> Sugey Gomez</t>
  </si>
  <si>
    <t>8-806-530</t>
  </si>
  <si>
    <t>CLARK STEVE MEDINA GRANADOS</t>
  </si>
  <si>
    <t>PE-12-562</t>
  </si>
  <si>
    <t>ELVIS ANDRES ALMENGOR TORRES</t>
  </si>
  <si>
    <t>4-160-531</t>
  </si>
  <si>
    <t>Pablo Torres osorio</t>
  </si>
  <si>
    <t>8-294-118</t>
  </si>
  <si>
    <t xml:space="preserve">Raúl Antonio West Linares </t>
  </si>
  <si>
    <t>8-1062-670</t>
  </si>
  <si>
    <t>GLORIA MARIA ALVEO HERNANDEZ</t>
  </si>
  <si>
    <t>3-722-2038</t>
  </si>
  <si>
    <t xml:space="preserve">RHAJIB RICARDO GONZÁLEZ RODRÍGUEZ </t>
  </si>
  <si>
    <t>8-824-2174</t>
  </si>
  <si>
    <t xml:space="preserve">Rosalina Sánchez </t>
  </si>
  <si>
    <t>9-737-2061</t>
  </si>
  <si>
    <t>Damiris Cruz</t>
  </si>
  <si>
    <t>C02185111</t>
  </si>
  <si>
    <t>Carola Castillero Castrellon</t>
  </si>
  <si>
    <t>5-701-1200</t>
  </si>
  <si>
    <t>Alberto Rivera</t>
  </si>
  <si>
    <t>8-720-2162</t>
  </si>
  <si>
    <t>Juan Enrique Torres Mojica</t>
  </si>
  <si>
    <t>8-493-683</t>
  </si>
  <si>
    <t xml:space="preserve">Katherine Judith Rodríguez Rodríguez </t>
  </si>
  <si>
    <t>8-937-1058</t>
  </si>
  <si>
    <t xml:space="preserve">Juan Carlos binns Peralta </t>
  </si>
  <si>
    <t>7-710-598</t>
  </si>
  <si>
    <t>CELIANO JAVIER DE LEON MORALES</t>
  </si>
  <si>
    <t>8-856-927</t>
  </si>
  <si>
    <t xml:space="preserve">Francisco hermenegildo Rodriguez Cruz </t>
  </si>
  <si>
    <t>8-415-149</t>
  </si>
  <si>
    <t>Abigayl Sthephany Carvajal Navarro</t>
  </si>
  <si>
    <t>8-1059-804</t>
  </si>
  <si>
    <t xml:space="preserve">Arturo Alexander aizpu garcia </t>
  </si>
  <si>
    <t>4-821-1036</t>
  </si>
  <si>
    <t>Oliver cortez</t>
  </si>
  <si>
    <t>8-974-445</t>
  </si>
  <si>
    <t>Karina rueta</t>
  </si>
  <si>
    <t>8-1051-693</t>
  </si>
  <si>
    <t xml:space="preserve">Guillermo Alvarado </t>
  </si>
  <si>
    <t>Jessica valeria Soto castro</t>
  </si>
  <si>
    <t>8-934-2364</t>
  </si>
  <si>
    <t>Yaminaira maria samaniego flores</t>
  </si>
  <si>
    <t>8-747-2473</t>
  </si>
  <si>
    <t>Johanan Azgad Cerrud Gallardo</t>
  </si>
  <si>
    <t>8-927-1843</t>
  </si>
  <si>
    <t>Orelis Cortez</t>
  </si>
  <si>
    <t>Francisco Abdiel Campos Sierra</t>
  </si>
  <si>
    <t>2-742-172</t>
  </si>
  <si>
    <t>Midelia Pérez Tela</t>
  </si>
  <si>
    <t>10-705-1349</t>
  </si>
  <si>
    <t>María Lastenia Ríos Pinto de Higuera</t>
  </si>
  <si>
    <t>8-721-2459</t>
  </si>
  <si>
    <t>Kimayra kira Diaz fuentes</t>
  </si>
  <si>
    <t>8-787-615</t>
  </si>
  <si>
    <t>Justo Cedeño</t>
  </si>
  <si>
    <t>4-95-293</t>
  </si>
  <si>
    <t>Luis Sandoval</t>
  </si>
  <si>
    <t>6-714-1387</t>
  </si>
  <si>
    <t>Virginia torrez salas de sanchez</t>
  </si>
  <si>
    <t>8-368-741</t>
  </si>
  <si>
    <t xml:space="preserve">Ilyath Antonio Zuñiga Hernandez </t>
  </si>
  <si>
    <t>8-1060-2095</t>
  </si>
  <si>
    <t xml:space="preserve">Marlenis Marlieth Serrano Sandoval </t>
  </si>
  <si>
    <t>9-746-1495</t>
  </si>
  <si>
    <t>Guillermita martinez garcia</t>
  </si>
  <si>
    <t>10-704-551</t>
  </si>
  <si>
    <t>MAXELINO JESUS CASTILLO PEREZ</t>
  </si>
  <si>
    <t>2-722-1502</t>
  </si>
  <si>
    <t>Austreverta Ramirez Gonzales</t>
  </si>
  <si>
    <t>9-97-1073</t>
  </si>
  <si>
    <t>MADELINE YANETH ESCUDERO CASTIL</t>
  </si>
  <si>
    <t>7-710-1963</t>
  </si>
  <si>
    <t xml:space="preserve"> Ibet Abrego</t>
  </si>
  <si>
    <t>3-717-1551</t>
  </si>
  <si>
    <t>Ricardo membache chamarra</t>
  </si>
  <si>
    <t>5-713-1315</t>
  </si>
  <si>
    <t>Adelaida Argelis de Gracia Toribio Gonzaez</t>
  </si>
  <si>
    <t>8-721-1148</t>
  </si>
  <si>
    <t xml:space="preserve">Julio cesar underwoo solis </t>
  </si>
  <si>
    <t>8-821-1437</t>
  </si>
  <si>
    <t>Concepción Acosta</t>
  </si>
  <si>
    <t>3-92-940</t>
  </si>
  <si>
    <t>Francisco Valentino Smith</t>
  </si>
  <si>
    <t>3-72-253</t>
  </si>
  <si>
    <t xml:space="preserve">Lorenzo Betancourt </t>
  </si>
  <si>
    <t>2-743-2190</t>
  </si>
  <si>
    <t>Andrea Escobar</t>
  </si>
  <si>
    <t>8-1038-1729</t>
  </si>
  <si>
    <t>Juan navas</t>
  </si>
  <si>
    <t>2-163-1211</t>
  </si>
  <si>
    <t>Yarisbet valdez</t>
  </si>
  <si>
    <t>3-733-1417</t>
  </si>
  <si>
    <t xml:space="preserve">Carlos Gutierrez </t>
  </si>
  <si>
    <t>8-969-1767</t>
  </si>
  <si>
    <t>Mavelyn palacio</t>
  </si>
  <si>
    <t>5-716-2130</t>
  </si>
  <si>
    <t>Kevin Damián Rivera simpson</t>
  </si>
  <si>
    <t>8-943-537</t>
  </si>
  <si>
    <t xml:space="preserve">Nasaret masckill Tenorio </t>
  </si>
  <si>
    <t>9-749-486</t>
  </si>
  <si>
    <t xml:space="preserve">Julieth Ortega </t>
  </si>
  <si>
    <t>8-927-546</t>
  </si>
  <si>
    <t>Angel lorenzo</t>
  </si>
  <si>
    <t>2-162-764</t>
  </si>
  <si>
    <t xml:space="preserve">Eduardo Abel Iturralde Duarte </t>
  </si>
  <si>
    <t>8-444-381</t>
  </si>
  <si>
    <t xml:space="preserve">Maryerlin Ballesteros </t>
  </si>
  <si>
    <t>2-731-577</t>
  </si>
  <si>
    <t>Mariela Atencio barria de Aparicio</t>
  </si>
  <si>
    <t>6-701-40</t>
  </si>
  <si>
    <t xml:space="preserve">Luis Ortega </t>
  </si>
  <si>
    <t>8-931-2056</t>
  </si>
  <si>
    <t>Ricardo Aransibia</t>
  </si>
  <si>
    <t>8-1058-7</t>
  </si>
  <si>
    <t xml:space="preserve">DIANETH URRIOLA </t>
  </si>
  <si>
    <t>8-924-2459</t>
  </si>
  <si>
    <t xml:space="preserve">Eliodora Martinez </t>
  </si>
  <si>
    <t>2-112-342</t>
  </si>
  <si>
    <t>Alan Yeison Castillo Ruiz</t>
  </si>
  <si>
    <t>8-912-1027</t>
  </si>
  <si>
    <t>Yenifer Michelle ruiz Duarte</t>
  </si>
  <si>
    <t xml:space="preserve"> Kelvin Chacon</t>
  </si>
  <si>
    <t>8-1000-926</t>
  </si>
  <si>
    <t xml:space="preserve">Irving Virgilio Perez Madrid </t>
  </si>
  <si>
    <t>8-870-2359</t>
  </si>
  <si>
    <t xml:space="preserve">William Solis Clement </t>
  </si>
  <si>
    <t>10-32-500</t>
  </si>
  <si>
    <t>MAGNOLIA CARMINA CHUEZ MORALES</t>
  </si>
  <si>
    <t>8-381-337</t>
  </si>
  <si>
    <t>ABEL ANTONIO ARJONA MELENDEZ</t>
  </si>
  <si>
    <t>8-711-1877</t>
  </si>
  <si>
    <t>Skarina moreno</t>
  </si>
  <si>
    <t>8-956-1975</t>
  </si>
  <si>
    <t>Elizabeth Rivera Montenegro</t>
  </si>
  <si>
    <t>4-248-489</t>
  </si>
  <si>
    <t>Ricauter Alberto CARRION POLO</t>
  </si>
  <si>
    <t>2-744-1865</t>
  </si>
  <si>
    <t>2-144-204</t>
  </si>
  <si>
    <t xml:space="preserve">Juaquin Dominguez Rodríguez </t>
  </si>
  <si>
    <t>E-8-241687</t>
  </si>
  <si>
    <t xml:space="preserve">Dilia del carmen  tejeira Álvaro </t>
  </si>
  <si>
    <t>4-248-227</t>
  </si>
  <si>
    <t>FREDDI ANTONIO LYNCH</t>
  </si>
  <si>
    <t>8-821-1473</t>
  </si>
  <si>
    <t>Eduardo Enrique Soto Montero</t>
  </si>
  <si>
    <t>8-929-530</t>
  </si>
  <si>
    <t>Eyda miranda</t>
  </si>
  <si>
    <t>8-943-223</t>
  </si>
  <si>
    <t>ELIESER DANIEL GONZALEZ RODRIGUEZ</t>
  </si>
  <si>
    <t>9-752-2484</t>
  </si>
  <si>
    <t>ALEXANDER BATISTA FLORES</t>
  </si>
  <si>
    <t>8-521-1954</t>
  </si>
  <si>
    <t>Yuzeth Aldines Gonzalez D Croz</t>
  </si>
  <si>
    <t>8-1063-1115</t>
  </si>
  <si>
    <t>Joseph anel Ortega andrade</t>
  </si>
  <si>
    <t>8-832-774</t>
  </si>
  <si>
    <t>Romana clarines saldaña</t>
  </si>
  <si>
    <t>9-707-2363</t>
  </si>
  <si>
    <t xml:space="preserve">Carlos Lagos </t>
  </si>
  <si>
    <t>C03923499</t>
  </si>
  <si>
    <t>Yahaira Edilma Mendoza Cabrera</t>
  </si>
  <si>
    <t>4-716-1817</t>
  </si>
  <si>
    <t>KEVIN ISMAEL CORNEJO</t>
  </si>
  <si>
    <t>8-1031-1601</t>
  </si>
  <si>
    <t>ROLANDO ALBERTO AMARANTO GOMEZ</t>
  </si>
  <si>
    <t>6-728-2482</t>
  </si>
  <si>
    <t xml:space="preserve"> FRANKLIN CAMAÑO RODRIGUEZ</t>
  </si>
  <si>
    <t>9-722-892</t>
  </si>
  <si>
    <t>cristian abdiel delgado chavez</t>
  </si>
  <si>
    <t>1-752-148</t>
  </si>
  <si>
    <t>Horacia solis</t>
  </si>
  <si>
    <t>9-139-25</t>
  </si>
  <si>
    <t>JOSÉ RIVAS</t>
  </si>
  <si>
    <t>5-706-2023</t>
  </si>
  <si>
    <t xml:space="preserve">Alberto garrido </t>
  </si>
  <si>
    <t>6-57-712</t>
  </si>
  <si>
    <t xml:space="preserve">Ceila Machado Castillo </t>
  </si>
  <si>
    <t>1-748-31</t>
  </si>
  <si>
    <t xml:space="preserve">Sofía Navarro </t>
  </si>
  <si>
    <t>AX939366</t>
  </si>
  <si>
    <t>Karen Vergara</t>
  </si>
  <si>
    <t>8-998-2253</t>
  </si>
  <si>
    <t>CESAR GONZALEZ</t>
  </si>
  <si>
    <t>9-61-437</t>
  </si>
  <si>
    <t>Cecibel rios</t>
  </si>
  <si>
    <t>8-303-7</t>
  </si>
  <si>
    <t>Alexandra Raquel Mora Quijano</t>
  </si>
  <si>
    <t>4-763-1902</t>
  </si>
  <si>
    <t>ESTEBAN GARY ROJAS</t>
  </si>
  <si>
    <t>3-42-581</t>
  </si>
  <si>
    <t>Enilda Yuribel Perrz Ruiz</t>
  </si>
  <si>
    <t>9-734-1467</t>
  </si>
  <si>
    <t>Carmen Vwga</t>
  </si>
  <si>
    <t>8-477-646</t>
  </si>
  <si>
    <t>HILDA CAMARGO</t>
  </si>
  <si>
    <t>9-705-1500</t>
  </si>
  <si>
    <t>LUISANA GISELLE CARRERA BERNAL</t>
  </si>
  <si>
    <t>4-835-875</t>
  </si>
  <si>
    <t>JORGE ENRIQUE BRAVO CORTES</t>
  </si>
  <si>
    <t xml:space="preserve">BE670221 </t>
  </si>
  <si>
    <t>Francisca Quintana Care</t>
  </si>
  <si>
    <t>E-8-77580</t>
  </si>
  <si>
    <t>Feliciano Viquez</t>
  </si>
  <si>
    <t>8-159-972</t>
  </si>
  <si>
    <t>4-159-792</t>
  </si>
  <si>
    <t>Katiuska Itzel James Ruiz</t>
  </si>
  <si>
    <t>8-926-2476</t>
  </si>
  <si>
    <t>Edilma Perez Delgado</t>
  </si>
  <si>
    <t>8-496-706</t>
  </si>
  <si>
    <t>Edward Francisco Guerra Adames</t>
  </si>
  <si>
    <t>8-1043-644</t>
  </si>
  <si>
    <t>Geovanina Rosario De maria Delgado</t>
  </si>
  <si>
    <t>8-177-719</t>
  </si>
  <si>
    <t>Kevin eviel zapata Gonzales</t>
  </si>
  <si>
    <t>4-813-842</t>
  </si>
  <si>
    <t xml:space="preserve">LEONARDO RAFAEL ARAUZ HERNÁNDEZ </t>
  </si>
  <si>
    <t>4-794-1956</t>
  </si>
  <si>
    <t>María Yamileth Concepción Gutierrez</t>
  </si>
  <si>
    <t>4-728-2057</t>
  </si>
  <si>
    <t>EMIDIO ROBINSON GARCIA</t>
  </si>
  <si>
    <t>10-708-2196</t>
  </si>
  <si>
    <t>María Aleida Cooper</t>
  </si>
  <si>
    <t>LISETH DEL CARMEN GUDIÑO MARTINEZ</t>
  </si>
  <si>
    <t>8-823-1150</t>
  </si>
  <si>
    <t>Svelana perez</t>
  </si>
  <si>
    <t>2-758-424</t>
  </si>
  <si>
    <t xml:space="preserve">Fernando villarreta Hernández </t>
  </si>
  <si>
    <t>Yamira Bennett</t>
  </si>
  <si>
    <t>8-408-924</t>
  </si>
  <si>
    <t>Maria dominguez</t>
  </si>
  <si>
    <t>8-194-963</t>
  </si>
  <si>
    <t>DAIYENIS RUBIDES</t>
  </si>
  <si>
    <t>8-1062-724</t>
  </si>
  <si>
    <t xml:space="preserve">ARIEL QUINTERO </t>
  </si>
  <si>
    <t>8-1010-2192</t>
  </si>
  <si>
    <t xml:space="preserve">JERISEL DANISHA POWERS BALLESTEROS </t>
  </si>
  <si>
    <t>8-908-1542</t>
  </si>
  <si>
    <t>Jorge polastre</t>
  </si>
  <si>
    <t>8-403-986</t>
  </si>
  <si>
    <t xml:space="preserve">Eduardo castillo </t>
  </si>
  <si>
    <t>8-945-935</t>
  </si>
  <si>
    <t>KIARA MARIA DE FREITAS HERNANDEZ</t>
  </si>
  <si>
    <t>8-870-1565</t>
  </si>
  <si>
    <t xml:space="preserve">Paola Jaén </t>
  </si>
  <si>
    <t>6-723-664</t>
  </si>
  <si>
    <t>Ulises Santiago Soto Chanis</t>
  </si>
  <si>
    <t>2-739-2067</t>
  </si>
  <si>
    <t xml:space="preserve"> SANTA JIMENEZ MENDOZA</t>
  </si>
  <si>
    <t>4-146-469</t>
  </si>
  <si>
    <t xml:space="preserve"> Lidya Judith Santamaria Jaen De</t>
  </si>
  <si>
    <t>7-83-256</t>
  </si>
  <si>
    <t xml:space="preserve">Marta Vasquez </t>
  </si>
  <si>
    <t>2-701-2258</t>
  </si>
  <si>
    <t>eybelis zapata Davila</t>
  </si>
  <si>
    <t>4-807-562</t>
  </si>
  <si>
    <t>ROSA MARIA MEDINA CAICEDO DE GALLARDO</t>
  </si>
  <si>
    <t>3-731-1713</t>
  </si>
  <si>
    <t>Luis Enrique Padmore Mark</t>
  </si>
  <si>
    <t>3-760-2498</t>
  </si>
  <si>
    <t>Elizabeth sanches</t>
  </si>
  <si>
    <t>8-357-9</t>
  </si>
  <si>
    <t>MARITZELL LETICIA FERNANDEZ PEREZ</t>
  </si>
  <si>
    <t>8-959-164</t>
  </si>
  <si>
    <t>Claudio Alleyne</t>
  </si>
  <si>
    <t>3-88-856</t>
  </si>
  <si>
    <t>Kadeen brown</t>
  </si>
  <si>
    <t>A4011922</t>
  </si>
  <si>
    <t>SAMUEL SANCHEZ</t>
  </si>
  <si>
    <t>2-745-2290</t>
  </si>
  <si>
    <t xml:space="preserve">EDWIN GONZÁLEZ </t>
  </si>
  <si>
    <t>8-826-1517</t>
  </si>
  <si>
    <t>KIARETH YOASQUEL SAMANIEGO</t>
  </si>
  <si>
    <t>8-870-918</t>
  </si>
  <si>
    <t>EDISON HERNANDEZ HERNANDEZ</t>
  </si>
  <si>
    <t>9-772-1090</t>
  </si>
  <si>
    <t xml:space="preserve"> Julio Salinas Aguilar</t>
  </si>
  <si>
    <t>C00822708</t>
  </si>
  <si>
    <t xml:space="preserve">Heridenia Esther Santos Cerrud </t>
  </si>
  <si>
    <t>9-737-1136</t>
  </si>
  <si>
    <t xml:space="preserve">Eridenia esther </t>
  </si>
  <si>
    <t>9-737-1126</t>
  </si>
  <si>
    <t>ELDA MAYTEE LEZCANO DE BUSTAMANT</t>
  </si>
  <si>
    <t>4-282-747</t>
  </si>
  <si>
    <t xml:space="preserve">Eligió meño Abrego </t>
  </si>
  <si>
    <t>4-793-1858</t>
  </si>
  <si>
    <t>Christofer  martez</t>
  </si>
  <si>
    <t>8-1056-287</t>
  </si>
  <si>
    <t xml:space="preserve">MARÍA RAMIREZ </t>
  </si>
  <si>
    <t>PN0175269</t>
  </si>
  <si>
    <t>Moisés Velasquez</t>
  </si>
  <si>
    <t>10-717-2274</t>
  </si>
  <si>
    <t>AFIK BARAK</t>
  </si>
  <si>
    <t>ERICK ORIEL MORALES ALVAREZ</t>
  </si>
  <si>
    <t>8-835-1073</t>
  </si>
  <si>
    <t>VANESSA CASTELLANO</t>
  </si>
  <si>
    <t>E-8-195616</t>
  </si>
  <si>
    <t xml:space="preserve"> KENDALL ALEXANDER FRANCO</t>
  </si>
  <si>
    <t>6-723-1956</t>
  </si>
  <si>
    <t xml:space="preserve">Brittany Nicole Rivas Quintana </t>
  </si>
  <si>
    <t>8-1046-1630</t>
  </si>
  <si>
    <t>LUIS ENRIQUE BERNAL BARAHONA</t>
  </si>
  <si>
    <t>8-992-78</t>
  </si>
  <si>
    <t>Luis Antonio castillo sanchez</t>
  </si>
  <si>
    <t>8-770-1621</t>
  </si>
  <si>
    <t>NELSON ANEL CORTEZ MIRANDA</t>
  </si>
  <si>
    <t>12-720-811</t>
  </si>
  <si>
    <t>Raul brayan Roberts Marshall</t>
  </si>
  <si>
    <t>8-967-86</t>
  </si>
  <si>
    <t>KATHERINE MICHELLE GONZALEZ</t>
  </si>
  <si>
    <t>8-969-1104</t>
  </si>
  <si>
    <t>Luis Carlos Pinto Tamayo</t>
  </si>
  <si>
    <t>8-961-1415</t>
  </si>
  <si>
    <t xml:space="preserve">Fernando Antonio Ruiz </t>
  </si>
  <si>
    <t>8-946-2476</t>
  </si>
  <si>
    <t>Iris  valverde</t>
  </si>
  <si>
    <t>8-367-430</t>
  </si>
  <si>
    <t>dorca artola</t>
  </si>
  <si>
    <t>1-766-188</t>
  </si>
  <si>
    <t>Roxana Villagra Tebora</t>
  </si>
  <si>
    <t>1-751-45</t>
  </si>
  <si>
    <t xml:space="preserve">Noemí Mabel Castañeda Rodríguez </t>
  </si>
  <si>
    <t>8-972-585</t>
  </si>
  <si>
    <t>Martha delia carrero batista</t>
  </si>
  <si>
    <t>C01467537</t>
  </si>
  <si>
    <t xml:space="preserve">Guadalupe bernal </t>
  </si>
  <si>
    <t>8-427-988</t>
  </si>
  <si>
    <t>LEYDIS GISELL SANCHEZ</t>
  </si>
  <si>
    <t>2-727-401</t>
  </si>
  <si>
    <t>EDWIN ABDUL VASQUEZ CAJAR</t>
  </si>
  <si>
    <t>8-1035-151</t>
  </si>
  <si>
    <t xml:space="preserve"> Francisco Mora Douglas</t>
  </si>
  <si>
    <t xml:space="preserve"> A6469558</t>
  </si>
  <si>
    <t>OLIVIA PACHECO ZARCO</t>
  </si>
  <si>
    <t>5-706-1162</t>
  </si>
  <si>
    <t xml:space="preserve">Cinthia garcia </t>
  </si>
  <si>
    <t>6-728-127</t>
  </si>
  <si>
    <t xml:space="preserve">Abimelec Gabriel Gonzalez Velasquez </t>
  </si>
  <si>
    <t>2-758-642</t>
  </si>
  <si>
    <t xml:space="preserve">Silvestra Ramos </t>
  </si>
  <si>
    <t>6-32-121</t>
  </si>
  <si>
    <t>Ricardo smith</t>
  </si>
  <si>
    <t>8-210-1765</t>
  </si>
  <si>
    <t>Isidra Rodriguez Martinez</t>
  </si>
  <si>
    <t>9-131-752</t>
  </si>
  <si>
    <t xml:space="preserve">Jose alberto guillen galano </t>
  </si>
  <si>
    <t>8-973-1451</t>
  </si>
  <si>
    <t xml:space="preserve">Nilitza wigdili Lopez Arias </t>
  </si>
  <si>
    <t>10-713-971</t>
  </si>
  <si>
    <t>Dionicio Lombardo Escobar</t>
  </si>
  <si>
    <t>9-142-953</t>
  </si>
  <si>
    <t>Digna Emerita Troetsch Gonzales</t>
  </si>
  <si>
    <t>4-712-1830</t>
  </si>
  <si>
    <t>Yardian Alberto Caballero Cantanedo</t>
  </si>
  <si>
    <t>4-745-258</t>
  </si>
  <si>
    <t>Emilio Arauz Acosta</t>
  </si>
  <si>
    <t>4-142-2736</t>
  </si>
  <si>
    <t xml:space="preserve">JUAN DE DIOS MENDOZA FUENTE </t>
  </si>
  <si>
    <t>4-775-1562</t>
  </si>
  <si>
    <t>Luis Alberto Aguirre</t>
  </si>
  <si>
    <t>3-719-678</t>
  </si>
  <si>
    <t xml:space="preserve">Maribel Muñoz </t>
  </si>
  <si>
    <t>8-371-393</t>
  </si>
  <si>
    <t>Armando Escobar</t>
  </si>
  <si>
    <t>8-809-1577</t>
  </si>
  <si>
    <t>OLGA PINDER RAMOS</t>
  </si>
  <si>
    <t>8-364-439</t>
  </si>
  <si>
    <t>Esteban madrid</t>
  </si>
  <si>
    <t>8-236-549</t>
  </si>
  <si>
    <t xml:space="preserve">Jennifer bello </t>
  </si>
  <si>
    <t>8-814-1479</t>
  </si>
  <si>
    <t>Luz mery Taborda antequera</t>
  </si>
  <si>
    <t>BG906519</t>
  </si>
  <si>
    <t>Eliecer armando Vasquez perez</t>
  </si>
  <si>
    <t>8-390-955</t>
  </si>
  <si>
    <t>AYALA SEMILE</t>
  </si>
  <si>
    <t>8-720-2107</t>
  </si>
  <si>
    <t>Avelina rodriguez</t>
  </si>
  <si>
    <t>1-758-2495</t>
  </si>
  <si>
    <t>Xavier Eloy Rodriguez Lewis</t>
  </si>
  <si>
    <t>8-1047-1011</t>
  </si>
  <si>
    <t>Arcelio Quintero</t>
  </si>
  <si>
    <t>6-24-860</t>
  </si>
  <si>
    <t>RAYNEL ERINEL FRIAS RAMOS</t>
  </si>
  <si>
    <t>6-714-277</t>
  </si>
  <si>
    <t>Mirna Jimenes</t>
  </si>
  <si>
    <t>4-806-2380</t>
  </si>
  <si>
    <t xml:space="preserve">Ana Batista </t>
  </si>
  <si>
    <t>4-782-491</t>
  </si>
  <si>
    <t xml:space="preserve"> Rosa Magdalena Quezada</t>
  </si>
  <si>
    <t>8-210-1636</t>
  </si>
  <si>
    <t xml:space="preserve">Jesús Crisanto  Tamayo Moran </t>
  </si>
  <si>
    <t>2-135-918</t>
  </si>
  <si>
    <t xml:space="preserve">Raul Mendoza Flores </t>
  </si>
  <si>
    <t>3-117-712</t>
  </si>
  <si>
    <t>Enrique Caballero Villareal</t>
  </si>
  <si>
    <t>4-723-2070</t>
  </si>
  <si>
    <t>Noemi Navas Gondola</t>
  </si>
  <si>
    <t>3-702-1832</t>
  </si>
  <si>
    <t xml:space="preserve">Yamileth Tenorio </t>
  </si>
  <si>
    <t>8-932-932</t>
  </si>
  <si>
    <t>Emiliano santo</t>
  </si>
  <si>
    <t>12-704-482</t>
  </si>
  <si>
    <t>Jose Avila</t>
  </si>
  <si>
    <t>6-727-80</t>
  </si>
  <si>
    <t>JULISSA RAQUEL RIVERA CORRO</t>
  </si>
  <si>
    <t>8-1046-1238</t>
  </si>
  <si>
    <t xml:space="preserve">Carlos Enrique Martinez </t>
  </si>
  <si>
    <t>2-706-944</t>
  </si>
  <si>
    <t xml:space="preserve"> SERAFIN DIMAS URRUTIA</t>
  </si>
  <si>
    <t>5-8-261</t>
  </si>
  <si>
    <t>Roberto oliveros</t>
  </si>
  <si>
    <t>8-738-549</t>
  </si>
  <si>
    <t>ROBERTO MARTINEZ ESCUDERO</t>
  </si>
  <si>
    <t>8-164-1389</t>
  </si>
  <si>
    <t>sofia urieta</t>
  </si>
  <si>
    <t>9-88-412</t>
  </si>
  <si>
    <t xml:space="preserve"> ALMA LILA RICORD ADAMES FONTAN</t>
  </si>
  <si>
    <t>8-291-602</t>
  </si>
  <si>
    <t xml:space="preserve">Michelle Rachel de luz díaz </t>
  </si>
  <si>
    <t>8-1038-1311</t>
  </si>
  <si>
    <t>CESAR AUGUSTO CASTILLO DIAZ</t>
  </si>
  <si>
    <t>8-983-3</t>
  </si>
  <si>
    <t>Yulieth Anay Bustos</t>
  </si>
  <si>
    <t>4-770-1889</t>
  </si>
  <si>
    <t>Gloria Saday Peralta Espino</t>
  </si>
  <si>
    <t>8-1043-2239</t>
  </si>
  <si>
    <t>Disleydis quintero</t>
  </si>
  <si>
    <t>8-1033-671</t>
  </si>
  <si>
    <t>Jairo Cabrera Mejia</t>
  </si>
  <si>
    <t>5-703-480</t>
  </si>
  <si>
    <t xml:space="preserve">Juliana concepción </t>
  </si>
  <si>
    <t>9-748-246</t>
  </si>
  <si>
    <t>Angeles barahona</t>
  </si>
  <si>
    <t>7-712-2265</t>
  </si>
  <si>
    <t>Stacy suseth Murillo de Leon</t>
  </si>
  <si>
    <t>8-994-968</t>
  </si>
  <si>
    <t>Roberto Linton</t>
  </si>
  <si>
    <t>8-257-865</t>
  </si>
  <si>
    <t>MARIO AUGUSTO ARJONA ARJONA</t>
  </si>
  <si>
    <t>6-41-2503</t>
  </si>
  <si>
    <t xml:space="preserve">Edith Montes </t>
  </si>
  <si>
    <t>9-742-14</t>
  </si>
  <si>
    <t>CARLOSENRIQUE DOMINGUEZVERGARA</t>
  </si>
  <si>
    <t>8-796-2451</t>
  </si>
  <si>
    <t>Nelis Pérez Jiménez</t>
  </si>
  <si>
    <t>8-969-831</t>
  </si>
  <si>
    <t>7-53-885</t>
  </si>
  <si>
    <t>Tiempo de mora</t>
  </si>
  <si>
    <t>Fecha</t>
  </si>
  <si>
    <t xml:space="preserve">Agente </t>
  </si>
  <si>
    <t xml:space="preserve">Numero celular </t>
  </si>
  <si>
    <t>Cuenta</t>
  </si>
  <si>
    <t>Identificación (cedula)</t>
  </si>
  <si>
    <t xml:space="preserve">Escenario </t>
  </si>
  <si>
    <t xml:space="preserve">Motivo </t>
  </si>
  <si>
    <t>Fecha  promesa de pago</t>
  </si>
  <si>
    <t xml:space="preserve">Realiza el pago </t>
  </si>
  <si>
    <t>Fecha de Pago</t>
  </si>
  <si>
    <t>Monto pagado</t>
  </si>
  <si>
    <t>Tiempo de mora (días)</t>
  </si>
  <si>
    <t>Campaña</t>
  </si>
  <si>
    <t>Mes Pago</t>
  </si>
  <si>
    <t>Mes Promesa</t>
  </si>
  <si>
    <t>Dia Pago</t>
  </si>
  <si>
    <t>Masivo (D2D)</t>
  </si>
  <si>
    <t>Contactado</t>
  </si>
  <si>
    <t>no</t>
  </si>
  <si>
    <t>Fijo</t>
  </si>
  <si>
    <t>Correo de voz</t>
  </si>
  <si>
    <t>Cliente al dia</t>
  </si>
  <si>
    <t>si</t>
  </si>
  <si>
    <t>Call Center  Outbound</t>
  </si>
  <si>
    <t>Soho</t>
  </si>
  <si>
    <t>Cuenta cesada</t>
  </si>
  <si>
    <t>No contactado</t>
  </si>
  <si>
    <t>Numero equivocado</t>
  </si>
  <si>
    <t>Mensaje a tercero</t>
  </si>
  <si>
    <t>Menor de edad</t>
  </si>
  <si>
    <t>Lili Velez</t>
  </si>
  <si>
    <t>Volver a llamar</t>
  </si>
  <si>
    <t>Punto de ventas</t>
  </si>
  <si>
    <t>Movil</t>
  </si>
  <si>
    <t>9-717-1244</t>
  </si>
  <si>
    <t>3-57-470</t>
  </si>
  <si>
    <t>K857396</t>
  </si>
  <si>
    <t>AX456004</t>
  </si>
  <si>
    <t>Soho -Callcenter</t>
  </si>
  <si>
    <t>Oeste</t>
  </si>
  <si>
    <t>8-961-1176</t>
  </si>
  <si>
    <t>8-897-1143</t>
  </si>
  <si>
    <t>8-81-554</t>
  </si>
  <si>
    <t>4-804-2086</t>
  </si>
  <si>
    <t>3-742-2011</t>
  </si>
  <si>
    <t>8-331-438</t>
  </si>
  <si>
    <t>8-957-2225</t>
  </si>
  <si>
    <t>La doña</t>
  </si>
  <si>
    <t>9-720-53</t>
  </si>
  <si>
    <t>C03879891</t>
  </si>
  <si>
    <t>8-700-788</t>
  </si>
  <si>
    <t>1-718-100</t>
  </si>
  <si>
    <t>2-759-1564</t>
  </si>
  <si>
    <t>10-701-1127</t>
  </si>
  <si>
    <t>3-730-769</t>
  </si>
  <si>
    <t>1-754-1559</t>
  </si>
  <si>
    <t>AW329866</t>
  </si>
  <si>
    <t>Connect</t>
  </si>
  <si>
    <t>Call Day</t>
  </si>
  <si>
    <t>Frecuencia</t>
  </si>
  <si>
    <t>Intentos</t>
  </si>
  <si>
    <t>Contar</t>
  </si>
  <si>
    <t>call_date</t>
  </si>
  <si>
    <t>phone_number_dialed</t>
  </si>
  <si>
    <t>status</t>
  </si>
  <si>
    <t>user</t>
  </si>
  <si>
    <t>full_name</t>
  </si>
  <si>
    <t>campaign_id</t>
  </si>
  <si>
    <t>vendor_lead_code</t>
  </si>
  <si>
    <t>source_id</t>
  </si>
  <si>
    <t>list_id</t>
  </si>
  <si>
    <t>gmt_offset_now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</si>
  <si>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</si>
  <si>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</si>
  <si>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</si>
  <si>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</si>
  <si>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</si>
  <si>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</si>
  <si>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</si>
  <si>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</si>
  <si>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</si>
  <si>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</si>
  <si>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</si>
  <si>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</si>
  <si>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</si>
  <si>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country_code</t>
  </si>
  <si>
    <t>gender</t>
  </si>
  <si>
    <t>date_of_birth</t>
  </si>
  <si>
    <t>alt_phone</t>
  </si>
  <si>
    <t>security_phrase</t>
  </si>
  <si>
    <t>comments</t>
  </si>
  <si>
    <t>length_in_sec</t>
  </si>
  <si>
    <t>user_group</t>
  </si>
  <si>
    <t>alt_dial</t>
  </si>
  <si>
    <t>rank</t>
  </si>
  <si>
    <t>owner</t>
  </si>
  <si>
    <t>lead_id</t>
  </si>
  <si>
    <t>list_name</t>
  </si>
  <si>
    <t>list_description</t>
  </si>
  <si>
    <t>status_name</t>
  </si>
  <si>
    <t>AB</t>
  </si>
  <si>
    <t>VDAD</t>
  </si>
  <si>
    <t>Outbound Auto Dial</t>
  </si>
  <si>
    <t>COBRO</t>
  </si>
  <si>
    <t>PANAMAÂ Â Â Â Â Â Â Â Â Â Â Â Â Â Â Â Â Â Â Â Â Â Â Â Â Â Â Â Â Â Â Â Â Â Â Â Â Â Â Â Â Â Â Â </t>
  </si>
  <si>
    <t>0000-00-00</t>
  </si>
  <si>
    <t>cristinamariameno@gmail.com</t>
  </si>
  <si>
    <t>NONE</t>
  </si>
  <si>
    <t>Auto busy</t>
  </si>
  <si>
    <t>U</t>
  </si>
  <si>
    <t>MANUAL</t>
  </si>
  <si>
    <t>Default Manual list</t>
  </si>
  <si>
    <t>Llamaya</t>
  </si>
  <si>
    <t>Mora</t>
  </si>
  <si>
    <t>PANAMAÂ Â Â Â Â Â Â Â Â Â Â Â Â Â Â Â Â Â Â Â Â Â </t>
  </si>
  <si>
    <t xml:space="preserve">Cobros Enero 2da lista 2026 </t>
  </si>
  <si>
    <t>lvelez</t>
  </si>
  <si>
    <t>Buzon de voz</t>
  </si>
  <si>
    <t>MapaDigi</t>
  </si>
  <si>
    <t>CALLBK</t>
  </si>
  <si>
    <t>MAIN</t>
  </si>
  <si>
    <t>Call Back</t>
  </si>
  <si>
    <t>Llama_Ya_20231209</t>
  </si>
  <si>
    <t>DNC</t>
  </si>
  <si>
    <t>No volver a llamar</t>
  </si>
  <si>
    <t>COCLEÂ Â Â Â Â Â Â Â Â Â Â Â Â Â Â Â Â Â Â Â Â Â Â</t>
  </si>
  <si>
    <t>Adelaida Argelis de Gracia Tor</t>
  </si>
  <si>
    <t>TIGO</t>
  </si>
  <si>
    <t>soja1985sugel@gmail.com</t>
  </si>
  <si>
    <t>CLIENTES TIGO</t>
  </si>
  <si>
    <t>NURIA MARGOT ALBA CASTILLO</t>
  </si>
  <si>
    <t>Analia200@gmail.com</t>
  </si>
  <si>
    <t>Guillermo Alvarado</t>
  </si>
  <si>
    <t>Shaziaandrea01@gmail.com</t>
  </si>
  <si>
    <t>Eduardo Abel Iturralde Duarte</t>
  </si>
  <si>
    <t>iturraldee053@gmail.com</t>
  </si>
  <si>
    <t>Katherine Judith RodrÃ­guez Ro</t>
  </si>
  <si>
    <t>Arturo Alexander aizpu garcia</t>
  </si>
  <si>
    <t>Justo CedeÃ±o</t>
  </si>
  <si>
    <t>nilka5606@gmail.com</t>
  </si>
  <si>
    <t>Anaalonso2717@gmail.com</t>
  </si>
  <si>
    <t>Mendezmargarita1508@gmail.com</t>
  </si>
  <si>
    <t>Camilvivianeth3@gmail.Com</t>
  </si>
  <si>
    <t>MarÃ­a Lastenia RÃ­os Pinto de</t>
  </si>
  <si>
    <t>ergalvez2029@gmail.com</t>
  </si>
  <si>
    <t>floresezequiel2@gmail.com</t>
  </si>
  <si>
    <t>Yaminaira maria samaniego flor</t>
  </si>
  <si>
    <t>JOSÃ RIVAS</t>
  </si>
  <si>
    <t>Abimelth0770@gimel.com</t>
  </si>
  <si>
    <t>Cobros NPN Marzo</t>
  </si>
  <si>
    <t>Luvianca Jelenny Labrador BenÃ</t>
  </si>
  <si>
    <t>mariadelcarmensmith46@gmail.com</t>
  </si>
  <si>
    <t>MADELINE YANETH ESCUDERO CASTI</t>
  </si>
  <si>
    <t xml:space="preserve">Cobros Marzo 2 meses a NPN </t>
  </si>
  <si>
    <t>DROP</t>
  </si>
  <si>
    <t>Agent Not Available</t>
  </si>
  <si>
    <t>NA</t>
  </si>
  <si>
    <t>No Answer AutoDial</t>
  </si>
  <si>
    <t>Avril Rodriguez</t>
  </si>
  <si>
    <t>Dilson Yosimar Arosemena Alvar</t>
  </si>
  <si>
    <t>Viatnessa Stefany  Marin Rosal</t>
  </si>
  <si>
    <t>KAROLYN NICOLE FERNÃNDEZ DE G</t>
  </si>
  <si>
    <t>Mariela Atencio barria de Apar</t>
  </si>
  <si>
    <t>C.rios0986@gmail.com</t>
  </si>
  <si>
    <t>Ana gabriela Delgado</t>
  </si>
  <si>
    <t>dalyshellbaez1@gmail.com</t>
  </si>
  <si>
    <t>Eva santo</t>
  </si>
  <si>
    <t>Fernando Ortega</t>
  </si>
  <si>
    <t>JosÃ© ibarra</t>
  </si>
  <si>
    <t>maybislopez7@gmail.com</t>
  </si>
  <si>
    <t>Dayanara493@hotmail.com</t>
  </si>
  <si>
    <t>Kadeen@gmail.com</t>
  </si>
  <si>
    <t>Sugey Gomez</t>
  </si>
  <si>
    <t>Elvira Castillo</t>
  </si>
  <si>
    <t>2021santiagogomez@gmail.com</t>
  </si>
  <si>
    <t>Esilda Montero</t>
  </si>
  <si>
    <t>Eliecer de JesÃºs guerrero</t>
  </si>
  <si>
    <t>Castilloisaac527@gmail.com</t>
  </si>
  <si>
    <t>Lurelys yanisel SÃ¡nchez Alee</t>
  </si>
  <si>
    <t>PLINIO GUILLERMO MC NULTY MAUR</t>
  </si>
  <si>
    <t>Johany Andrade</t>
  </si>
  <si>
    <t>Yetzibel Martinez De</t>
  </si>
  <si>
    <t>Lilibethtorres11@gmail.com</t>
  </si>
  <si>
    <t>Antonia Jaen Gonzalez de Herre</t>
  </si>
  <si>
    <t>bcaÃ±izales@mire.gob.pa</t>
  </si>
  <si>
    <t>Ehany Yamileth Mosquera CÃ¡cer</t>
  </si>
  <si>
    <t>Luiscarlosflores90@gmail.com</t>
  </si>
  <si>
    <t>abregopaola@gmail.com</t>
  </si>
  <si>
    <t>Yessica Andrea Panuela Arroyav</t>
  </si>
  <si>
    <t>Yaritzel Yaneth GonzÃ¡lez Visu</t>
  </si>
  <si>
    <t>CHARLES EWARD BRUCE BOLIVAR</t>
  </si>
  <si>
    <t>edwingonzÃ¡lez.ac@gmal.com</t>
  </si>
  <si>
    <t>brihannaabigailrivas@gmail.com</t>
  </si>
  <si>
    <t>Maritza Mendoza mendoza</t>
  </si>
  <si>
    <t>Alexis Cruz</t>
  </si>
  <si>
    <t>noemibriceno636@gmail.com</t>
  </si>
  <si>
    <t>Humberto Crespo Gonzalez</t>
  </si>
  <si>
    <t>Juan Carlos binns Peralta</t>
  </si>
  <si>
    <t>moralesfabian@gmail.com</t>
  </si>
  <si>
    <t>358382790000&gt;&gt; JESIBEL NAYANITH DELGADO QUEZADA</t>
  </si>
  <si>
    <t>Esthercerrud21@gmail.com</t>
  </si>
  <si>
    <t>Juan Rodriguez</t>
  </si>
  <si>
    <t>Pedro Pablo Rodriguez Villarr</t>
  </si>
  <si>
    <t>Carlos Gutierrez</t>
  </si>
  <si>
    <t>ENEIDA DE GRACIA MUÃOZ</t>
  </si>
  <si>
    <t>Felipe alcibiades Zamora lass</t>
  </si>
  <si>
    <t>Ladilla paredes barsallo</t>
  </si>
  <si>
    <t>Leodelsa Lilibella Smith Frank</t>
  </si>
  <si>
    <t>Yailinegutierrez1808@gmail.com</t>
  </si>
  <si>
    <t>alfibarre@gmail.com</t>
  </si>
  <si>
    <t>Ohh.zea31@gmail.com</t>
  </si>
  <si>
    <t>YONAIRA YULEISI RENTERIA MARTI</t>
  </si>
  <si>
    <t>arjonaabel219@gmail.com</t>
  </si>
  <si>
    <t>ROSA ENEIDA RODRIGUEZ ROA DE J</t>
  </si>
  <si>
    <t>Jjlbladinir41@gmail.com</t>
  </si>
  <si>
    <t>Genessis Mayelis SaldaÃ±a Pine</t>
  </si>
  <si>
    <t xml:space="preserve">Gondola08thays@gmail.com </t>
  </si>
  <si>
    <t>dinonegociopty@gmail.com</t>
  </si>
  <si>
    <t>luisto1218@gmail.co</t>
  </si>
  <si>
    <t>Ana Matilde NuÃ±ez Atencio</t>
  </si>
  <si>
    <t>Luismartinez21nov@gmail.com</t>
  </si>
  <si>
    <t>Maribel MartÃ­nez SÃ¡nchez</t>
  </si>
  <si>
    <t>Cristina Shannin Mendez Mancil</t>
  </si>
  <si>
    <t>Yaremis GarcÃ­a Rivera</t>
  </si>
  <si>
    <t>ConcepciÃ³n Acosta</t>
  </si>
  <si>
    <t>Pedro Chanel Guerrero Ortega</t>
  </si>
  <si>
    <t>CÃ©dula</t>
  </si>
  <si>
    <t>Kataleyanavarrocarvajal@gmail.com</t>
  </si>
  <si>
    <t>Fransisco Morales</t>
  </si>
  <si>
    <t>NATALIA RODRIGUEZ PEÃALBA</t>
  </si>
  <si>
    <t>NEDELCA MERCEDES ESCARTÃN ATE</t>
  </si>
  <si>
    <t>Eliot Hermenegildo Poveda MejÃ</t>
  </si>
  <si>
    <t>doraltorres@gmail.com</t>
  </si>
  <si>
    <t>Jesus Humberto Rivas Bonilla</t>
  </si>
  <si>
    <t>israel.s237@gmail.com</t>
  </si>
  <si>
    <t>Gondolalinda2@gmail.com</t>
  </si>
  <si>
    <t>Luz Mina solis diaz</t>
  </si>
  <si>
    <t>smariafernanda1928@gmail.com</t>
  </si>
  <si>
    <t>rodrigomontezuna97@icloud.com</t>
  </si>
  <si>
    <t>tita.2816@hotmail.com</t>
  </si>
  <si>
    <t>Valdesmichell17@gmail.com</t>
  </si>
  <si>
    <t>yadiramosquera3160@gmail.com</t>
  </si>
  <si>
    <t>Katieska PÃ©rez</t>
  </si>
  <si>
    <t>Lizeida SantamarÃ­a</t>
  </si>
  <si>
    <t>Javier Rodolfo Carpintero Quin</t>
  </si>
  <si>
    <t>Xabdier Alexander sports de lo</t>
  </si>
  <si>
    <t>delcarmen29.m@gmail.com</t>
  </si>
  <si>
    <t>CRISTIAN JOEL FERNANDEZ AVILA</t>
  </si>
  <si>
    <t>ORLANDO JAVIER DELGADO RODRIGU</t>
  </si>
  <si>
    <t>LISANDRO JAVIER ARCIA CASTILL</t>
  </si>
  <si>
    <t>OLIVER JOSUE GONZALEZ LIZONDRO</t>
  </si>
  <si>
    <t>oscarvasquez@gmail.com</t>
  </si>
  <si>
    <t>Geovanina Rosario De maria Del</t>
  </si>
  <si>
    <t>FAVIAN ÃVILA</t>
  </si>
  <si>
    <t>Miguelyariela@gmail.com</t>
  </si>
  <si>
    <t>Celindacortes27septiembre@gmail.com</t>
  </si>
  <si>
    <t>juancarlos@gmail.com</t>
  </si>
  <si>
    <t>LUIS ALFONSO GÃMEZ CHACON</t>
  </si>
  <si>
    <t>Nelva nÃ­col Alonzo</t>
  </si>
  <si>
    <t>Yeremihchavez1@gmail.com</t>
  </si>
  <si>
    <t>CARLOS PÃREZ</t>
  </si>
  <si>
    <t>rigobertomidi@gmail.com</t>
  </si>
  <si>
    <t>Francisco hermenegildo Rodrigu</t>
  </si>
  <si>
    <t>Winston Torres Espinoza</t>
  </si>
  <si>
    <t>miahisabella0880@gmail.com</t>
  </si>
  <si>
    <t>Shayrothpalacio@gmail.com</t>
  </si>
  <si>
    <t>Rt404506@gmail.com</t>
  </si>
  <si>
    <t>Marcelino Lopez Canto</t>
  </si>
  <si>
    <t>katherinpineda003@gmail.com</t>
  </si>
  <si>
    <t>Cristina Shannin Mendez  Marci</t>
  </si>
  <si>
    <t>EUGENIO YUNIER RUIZ MORAN</t>
  </si>
  <si>
    <t>Dayi30@gmail.c9m</t>
  </si>
  <si>
    <t>YARIELA YERISSA GUIRAUD BATIST</t>
  </si>
  <si>
    <t>Alexander castillo</t>
  </si>
  <si>
    <t>Edeison NÃºÃ±ez HernÃ¡ndez</t>
  </si>
  <si>
    <t>VICTOR DANIEL GARCIAN DE GRACI</t>
  </si>
  <si>
    <t>barriosj2921@Gmail.com</t>
  </si>
  <si>
    <t>Idequel Rodriguez</t>
  </si>
  <si>
    <t xml:space="preserve">Marta Alicia BeltrÃ¡n GarcÃ­a </t>
  </si>
  <si>
    <t>Katleen Haydee NiÃ±o Zapata</t>
  </si>
  <si>
    <t>Yaneliz Ramirez</t>
  </si>
  <si>
    <t>Jorge Enrique JimÃ©nez Urriola</t>
  </si>
  <si>
    <t>enriquesavila73@gmail.com</t>
  </si>
  <si>
    <t>saturninapineda@gmail.com</t>
  </si>
  <si>
    <t>Miguel Vasquez</t>
  </si>
  <si>
    <t>Sasha gisel Rodriguez echavarr</t>
  </si>
  <si>
    <t>Dia Promesa</t>
  </si>
  <si>
    <t>Etiquetas de fila</t>
  </si>
  <si>
    <t>Total general</t>
  </si>
  <si>
    <t>Dia</t>
  </si>
  <si>
    <t>Agentes</t>
  </si>
  <si>
    <t>Llamadas diarias</t>
  </si>
  <si>
    <t xml:space="preserve"> Monto de Promesa de Pago</t>
  </si>
  <si>
    <t>Cant</t>
  </si>
  <si>
    <t>Suma de Monto pagado</t>
  </si>
  <si>
    <t>Total</t>
  </si>
  <si>
    <t xml:space="preserve"> RPC</t>
  </si>
  <si>
    <t xml:space="preserve"> Connect</t>
  </si>
  <si>
    <t>(Todas)</t>
  </si>
  <si>
    <t>Recuperacion diaria</t>
  </si>
  <si>
    <t>Valores</t>
  </si>
  <si>
    <t>Cuenta de Promesa de Pago</t>
  </si>
  <si>
    <t>Cuenta de Monto pagado</t>
  </si>
  <si>
    <t xml:space="preserve"> Promesa de Pago</t>
  </si>
  <si>
    <t xml:space="preserve"> Monto Recuperado</t>
  </si>
  <si>
    <t>unicos</t>
  </si>
  <si>
    <t>Cuenta de Contacto1</t>
  </si>
  <si>
    <t>(Varios elementos)</t>
  </si>
  <si>
    <t>Porcentaje</t>
  </si>
  <si>
    <t>utiliuzada</t>
  </si>
  <si>
    <t xml:space="preserve">Base </t>
  </si>
  <si>
    <t>DATAPHONE | COBROS</t>
  </si>
  <si>
    <t>Status</t>
  </si>
  <si>
    <t>PERFORMANCE POR AGENTE</t>
  </si>
  <si>
    <t>AGENTE</t>
  </si>
  <si>
    <t>% RECUPERACION</t>
  </si>
  <si>
    <t>% PROMESA</t>
  </si>
  <si>
    <t>FUNNEL DE COBROS</t>
  </si>
  <si>
    <t>LLAMADAS DIARIAS</t>
  </si>
  <si>
    <t>PRODUCTIVIDAD OPERATIVA</t>
  </si>
  <si>
    <t>PROMESA VS PAGOS</t>
  </si>
  <si>
    <t>4-745-1073</t>
  </si>
  <si>
    <t>Omar Acosta MuÃ±oz</t>
  </si>
  <si>
    <t>LUCIA YARISETH RODRIGUEZ ABREG</t>
  </si>
  <si>
    <t>David Saavedra</t>
  </si>
  <si>
    <t>292092850000&gt;&gt; MS Irene Mabel Saa Castillo</t>
  </si>
  <si>
    <t>MADELEINS ESTEFANI MENDEZ VIGI</t>
  </si>
  <si>
    <t>kimberly stefany SANCHEZ plane</t>
  </si>
  <si>
    <t>JosÃ© RodrÃ­guez</t>
  </si>
  <si>
    <t>Cod</t>
  </si>
  <si>
    <t>Tipificaciones</t>
  </si>
  <si>
    <t>First Outcome</t>
  </si>
  <si>
    <t>List ID</t>
  </si>
  <si>
    <t>Base</t>
  </si>
  <si>
    <t>Mensaje a tercero </t>
  </si>
  <si>
    <t>Base Cobros Octubre</t>
  </si>
  <si>
    <t>No conoce el titular </t>
  </si>
  <si>
    <t>Cliente al dia </t>
  </si>
  <si>
    <t>Cuenta cesada </t>
  </si>
  <si>
    <t>Correo de voz </t>
  </si>
  <si>
    <t>Cliente ocupado </t>
  </si>
  <si>
    <t>Numero equivocado </t>
  </si>
  <si>
    <t>Volver a llamar </t>
  </si>
  <si>
    <t>Cliente con lenguaje inapropiado </t>
  </si>
  <si>
    <t>Incidente en herramienta </t>
  </si>
  <si>
    <t>Menor de edad </t>
  </si>
  <si>
    <t>Persona detenida</t>
  </si>
  <si>
    <t>Promesa de pago</t>
  </si>
  <si>
    <t>Dialer</t>
  </si>
  <si>
    <t>B</t>
  </si>
  <si>
    <t>Ocupado</t>
  </si>
  <si>
    <t>Agent no available</t>
  </si>
  <si>
    <t>ERI</t>
  </si>
  <si>
    <t>Agent Error</t>
  </si>
  <si>
    <t>PU</t>
  </si>
  <si>
    <t>Call Picked up</t>
  </si>
  <si>
    <t>INCALL</t>
  </si>
  <si>
    <t>Lead Being Called</t>
  </si>
  <si>
    <t>Call back</t>
  </si>
  <si>
    <t>PDROP</t>
  </si>
  <si>
    <t>Base Cobros Nov</t>
  </si>
  <si>
    <t>Base Cobros Dic</t>
  </si>
  <si>
    <t>1 MES PENDIENTE</t>
  </si>
  <si>
    <t>3 MESES PENDIENTES</t>
  </si>
  <si>
    <t>4 MESES PENDIENTES</t>
  </si>
  <si>
    <t>Cuenta de Tiempo de mora (días)</t>
  </si>
  <si>
    <t>PENDIENTES POR MES</t>
  </si>
  <si>
    <t>Cuenta de Mes Pago</t>
  </si>
  <si>
    <t>RECUPERADO</t>
  </si>
  <si>
    <t xml:space="preserve"> REGISTROS CARGADOS</t>
  </si>
  <si>
    <t>TOTAL</t>
  </si>
  <si>
    <t>DIVISION POR MES PENDIENTE</t>
  </si>
  <si>
    <t>% RPC</t>
  </si>
  <si>
    <t>% Contactos</t>
  </si>
  <si>
    <t>Cobros Abril Canal Fijo</t>
  </si>
  <si>
    <t>Delfina gonzalez Martinez</t>
  </si>
  <si>
    <t>Sebastian Garcia</t>
  </si>
  <si>
    <t>EDITH JOHANA ARROYO MORENO</t>
  </si>
  <si>
    <t>MELQUIADES PIMENTEL VALDEZ</t>
  </si>
  <si>
    <t>Renilio Valdes</t>
  </si>
  <si>
    <t>Carmen Quintero rodriguez</t>
  </si>
  <si>
    <t>Soliany herezo</t>
  </si>
  <si>
    <t>Marimar arauz ojo</t>
  </si>
  <si>
    <t>Favian Alberto Marin Gonzales</t>
  </si>
  <si>
    <t>JUANA MARIA AVILA</t>
  </si>
  <si>
    <t>Wilfredo Wittgreen</t>
  </si>
  <si>
    <t>Karina suyen de mera jojnson</t>
  </si>
  <si>
    <t>Manuel Pineda Gomez</t>
  </si>
  <si>
    <t>Enidio alvarado</t>
  </si>
  <si>
    <t>IRA FORSYTHE</t>
  </si>
  <si>
    <t>Eliodora Martinez</t>
  </si>
  <si>
    <t>Karina Esther De la Cruz</t>
  </si>
  <si>
    <t>MANUEL ENRIQUE GUEVARA ARIZA</t>
  </si>
  <si>
    <t xml:space="preserve">Roy Rodriguez </t>
  </si>
  <si>
    <t>Rudesminda John Mendez</t>
  </si>
  <si>
    <t xml:space="preserve">Verania ayarza </t>
  </si>
  <si>
    <t>Gustavo Cordoba</t>
  </si>
  <si>
    <t>Rosibel Tercero Castillo</t>
  </si>
  <si>
    <t>Maria Rodriguez</t>
  </si>
  <si>
    <t>Candida Rodriguez</t>
  </si>
  <si>
    <t>Gerson Ney Lasso Balanta</t>
  </si>
  <si>
    <t>KAREN CAMACHO</t>
  </si>
  <si>
    <t>Rony garcia</t>
  </si>
  <si>
    <t>ALEX HAU CHEUNG</t>
  </si>
  <si>
    <t>Layla Rosalba Moreno</t>
  </si>
  <si>
    <t>Miguel Enrique Gonzalez Hidalg</t>
  </si>
  <si>
    <t>Isabel miranda</t>
  </si>
  <si>
    <t>MARIO RODRIGUEZ</t>
  </si>
  <si>
    <t>KATHERINNE DELGADO</t>
  </si>
  <si>
    <t>Fudencio abrego palacio</t>
  </si>
  <si>
    <t>Didio Mendoza Ojo</t>
  </si>
  <si>
    <t>Excelso Jacob moreno GuillÃ©n</t>
  </si>
  <si>
    <t>IRIS VANESSA DIAZ CARRERA DE R</t>
  </si>
  <si>
    <t>GUILLERMO ANTONIO ULLOA VITAL</t>
  </si>
  <si>
    <t>JACSARY BENITA HERNANDEZ PINZO</t>
  </si>
  <si>
    <t>YADUREIMIS PUENTE</t>
  </si>
  <si>
    <t>JOSE MARIA GONZALEZ GUTIERREZ</t>
  </si>
  <si>
    <t>MARIA ISABEL INGA GOMEZ</t>
  </si>
  <si>
    <t>Anyela mairin de leon esturain</t>
  </si>
  <si>
    <t>Jonathan Samuel Bethancourt Ã</t>
  </si>
  <si>
    <t>Felix alexander vega chiari</t>
  </si>
  <si>
    <t>ANAYANSI ORTEGA</t>
  </si>
  <si>
    <t>Victor manuel lopez Velasquez</t>
  </si>
  <si>
    <t>Joel efrain de frÃ­as Quintero</t>
  </si>
  <si>
    <t>SabrÃ­a Rodriguez Cabrera</t>
  </si>
  <si>
    <t>MARIANO DIAZ MELENDEZ</t>
  </si>
  <si>
    <t>Maria eugenia cortez cortez</t>
  </si>
  <si>
    <t>Miriam Diaz</t>
  </si>
  <si>
    <t>NAYELIS SARAY RODRIGUEZ GARCIA</t>
  </si>
  <si>
    <t>MOISES ALEJANDRO GIL MELA</t>
  </si>
  <si>
    <t>Jairo DarÃ­o Herrera</t>
  </si>
  <si>
    <t>Yasilda solis</t>
  </si>
  <si>
    <t>Mariana castillo</t>
  </si>
  <si>
    <t>Mayra edith Acosta quintero6</t>
  </si>
  <si>
    <t>Nayelin salazar hood</t>
  </si>
  <si>
    <t>Daniel Alejandro MartÃ­nez Cal</t>
  </si>
  <si>
    <t>MILDRED ROSE JOHNSON DE STEWAR</t>
  </si>
  <si>
    <t>YANINA ARIAS</t>
  </si>
  <si>
    <t>YANETH AILYN SMITH HERNANDEZ</t>
  </si>
  <si>
    <t>Alejandro Galvan</t>
  </si>
  <si>
    <t>ERMENEGILDO ACOSTA MARTINEZ</t>
  </si>
  <si>
    <t>Lilibeth Pereira estrada</t>
  </si>
  <si>
    <t>Azael santos</t>
  </si>
  <si>
    <t>JAFETH ELIAS ROSALES DELGADO</t>
  </si>
  <si>
    <t>Laleiska karelis rodriguez boc</t>
  </si>
  <si>
    <t>Derex castillo Ortiz</t>
  </si>
  <si>
    <t>Kibler herrera</t>
  </si>
  <si>
    <t>YIVIANA YIVELIS ESQUINA PEREZ</t>
  </si>
  <si>
    <t xml:space="preserve">Javier GonzÃ¡lez Brown </t>
  </si>
  <si>
    <t>LUIS ALFREDO GALLARDO REID</t>
  </si>
  <si>
    <t>VIOLETA REYES RIVAS</t>
  </si>
  <si>
    <t>CESAR ANDRES SUAREZ RODRIGUEZ</t>
  </si>
  <si>
    <t>Etilcia ernela acostÃ¡ MartÃ­n</t>
  </si>
  <si>
    <t>ALEIDA LINETH RODRIGUEZ DUART</t>
  </si>
  <si>
    <t>Marcos Antonio Howard catuy</t>
  </si>
  <si>
    <t>Algis Humberto cedeÃ±o SÃ¡nche</t>
  </si>
  <si>
    <t xml:space="preserve">Juan Carlos Zamora Rodriguez </t>
  </si>
  <si>
    <t>Yaneli lisbeth navalo Martinez</t>
  </si>
  <si>
    <t>Freddy balza</t>
  </si>
  <si>
    <t>Erick Alberto GÃ³mez Ãvila</t>
  </si>
  <si>
    <t>DIONISIO VASQUEZ SANTANA</t>
  </si>
  <si>
    <t>VÃ­ctor Manuel GuzmÃ¡n Guerrel</t>
  </si>
  <si>
    <t>Alexia Ramos</t>
  </si>
  <si>
    <t>MARCO TULIO ALBEAR SIVALA</t>
  </si>
  <si>
    <t>ALEJANDRO PEREZ GONZALEZ</t>
  </si>
  <si>
    <t>MELICIO JERRI ARIAS LOPEZ</t>
  </si>
  <si>
    <t>Delmira Sanjur CedeÃ±o</t>
  </si>
  <si>
    <t>Eugenio paz</t>
  </si>
  <si>
    <t>Itzel Cristina Miranda Quiel</t>
  </si>
  <si>
    <t>Argelis GonzÃ¡lez</t>
  </si>
  <si>
    <t>EVELYN ITZEL ROMERO BATISTA</t>
  </si>
  <si>
    <t xml:space="preserve">LUIS MARIA SANTAMARIA ARJONA </t>
  </si>
  <si>
    <t>Manuel Hurtado</t>
  </si>
  <si>
    <t>Jaime Eliecer Castillo Carrera</t>
  </si>
  <si>
    <t>Yazmary Bustamante</t>
  </si>
  <si>
    <t>Milagros Isabel PeÃ±a Santamar</t>
  </si>
  <si>
    <t>Miguel Angel Brassfield Castil</t>
  </si>
  <si>
    <t>Fiomena Cardenas diaz</t>
  </si>
  <si>
    <t>Mario Hindis</t>
  </si>
  <si>
    <t>Isaac Javier Samaniego Serrano</t>
  </si>
  <si>
    <t>Karlos huertas</t>
  </si>
  <si>
    <t>Yael perez</t>
  </si>
  <si>
    <t>Mayanith Fidelcia Evans Perez</t>
  </si>
  <si>
    <t>Dalkiria lineth Rodriguez Cast</t>
  </si>
  <si>
    <t>YARIBEL ARELIS CAMARENA DEL CI</t>
  </si>
  <si>
    <t>Federico Barrios</t>
  </si>
  <si>
    <t>Mac Gloria Oliveros Camargo</t>
  </si>
  <si>
    <t>MIGUEL CABALLERO</t>
  </si>
  <si>
    <t xml:space="preserve">Javier eduardo salas galeano </t>
  </si>
  <si>
    <t>Eusebio Tevera Baker</t>
  </si>
  <si>
    <t>Alcibiades AraÃºz AraÃºz</t>
  </si>
  <si>
    <t>Reutelina DÃ­az Perez</t>
  </si>
  <si>
    <t>MANUEL BONILLA</t>
  </si>
  <si>
    <t>Jeiker Mendez</t>
  </si>
  <si>
    <t>Karla aguirre</t>
  </si>
  <si>
    <t>Luis Antonio Chanis Marmolejo</t>
  </si>
  <si>
    <t>Eloy Madrid Santamaria</t>
  </si>
  <si>
    <t>Osvaldo Boutet Miranda</t>
  </si>
  <si>
    <t>Mileydi corina Olmedo giron</t>
  </si>
  <si>
    <t>Leonor Jeannette Rivera Afat</t>
  </si>
  <si>
    <t>Virginia Rodriguez</t>
  </si>
  <si>
    <t>Akeyda Escobar</t>
  </si>
  <si>
    <t>MAITE ELOISA MARTES RUIZ</t>
  </si>
  <si>
    <t>Benarda Garcia</t>
  </si>
  <si>
    <t>Fausto Urbano Romero Troya</t>
  </si>
  <si>
    <t xml:space="preserve">CRISTOPHER WILSON ESQUIVEL </t>
  </si>
  <si>
    <t>SANDRA MILENA PELAEZ</t>
  </si>
  <si>
    <t>ERIBERTO ROMERO</t>
  </si>
  <si>
    <t>Silvia maria HernÃ¡ndez Ortega</t>
  </si>
  <si>
    <t>Yennifer aparicio</t>
  </si>
  <si>
    <t xml:space="preserve">Luis Edgar CÃ¡ceres </t>
  </si>
  <si>
    <t>Erick FernÃ¡ndez</t>
  </si>
  <si>
    <t xml:space="preserve">Antonio Bracho </t>
  </si>
  <si>
    <t>Genaro rosales</t>
  </si>
  <si>
    <t>Juan Alberto Valle Cubas</t>
  </si>
  <si>
    <t>Ydolis ortega</t>
  </si>
  <si>
    <t>Ayleen Mabel Rodriguez Vejaran</t>
  </si>
  <si>
    <t>Nicole Stephany Pandales JimÃ©</t>
  </si>
  <si>
    <t>VerÃ³nica Trejos</t>
  </si>
  <si>
    <t>Zaida agames</t>
  </si>
  <si>
    <t>Haidy Danileth Lopez MuÃ±oz</t>
  </si>
  <si>
    <t>MIGUEL ANGEL RUDAS</t>
  </si>
  <si>
    <t xml:space="preserve">Regino Arosemena Jimenez </t>
  </si>
  <si>
    <t>Telmo Antonio Pascual Suarez</t>
  </si>
  <si>
    <t>Amarelis lisbeth Moreno Estreb</t>
  </si>
  <si>
    <t>JAMES JAK NIEL HANSELL PADILLA</t>
  </si>
  <si>
    <t>Hector Barrios herrera</t>
  </si>
  <si>
    <t>Hilda Martinez</t>
  </si>
  <si>
    <t>JORGE ISAAC ROMERO FRIAS</t>
  </si>
  <si>
    <t>Jose Antonio Villarreal Guerra</t>
  </si>
  <si>
    <t>Jonathan Rivera</t>
  </si>
  <si>
    <t>Nemesis tatiana viquez corella</t>
  </si>
  <si>
    <t>SELINETH ANISSA TORIBIO AÃINO</t>
  </si>
  <si>
    <t>Manuel Ernesto Rodriguez Santo</t>
  </si>
  <si>
    <t xml:space="preserve">Digna Emerita Caicedo </t>
  </si>
  <si>
    <t>Gilberto GarcÃ©s</t>
  </si>
  <si>
    <t>MarÃ­a Isabel Arias</t>
  </si>
  <si>
    <t>Roberto carlos fernandez danwi</t>
  </si>
  <si>
    <t>SOGDILI DEL BASTO MORALES</t>
  </si>
  <si>
    <t>Oscar Martinez</t>
  </si>
  <si>
    <t>Indira guerra</t>
  </si>
  <si>
    <t>Yariela acevedo</t>
  </si>
  <si>
    <t>Yostin Alejandro Reina</t>
  </si>
  <si>
    <t>ERASMO EUCLIDES BARRIOS GOMEZ</t>
  </si>
  <si>
    <t>Alexis villarreta Dominguez</t>
  </si>
  <si>
    <t>Fernado antonio de leon morale</t>
  </si>
  <si>
    <t>mileika aponte</t>
  </si>
  <si>
    <t>Danna Masiel QuirÃ³s Garcia</t>
  </si>
  <si>
    <t>Karol zaibeth RodrÃ­guez Arauz</t>
  </si>
  <si>
    <t>Jomar Diaz</t>
  </si>
  <si>
    <t>May lee Urrutia Valdespino</t>
  </si>
  <si>
    <t>RANGEL RUIZ ROBERTO</t>
  </si>
  <si>
    <t xml:space="preserve">Eybran GonzÃ¡lez </t>
  </si>
  <si>
    <t xml:space="preserve">Tony rivera </t>
  </si>
  <si>
    <t xml:space="preserve">Miriam Rivas </t>
  </si>
  <si>
    <t>Hilario Perez</t>
  </si>
  <si>
    <t>Yecenia Serracin</t>
  </si>
  <si>
    <t>Erika Palacio</t>
  </si>
  <si>
    <t>Mirian perea</t>
  </si>
  <si>
    <t>Luis Alberto Dacos parra</t>
  </si>
  <si>
    <t>CESAR XAVIER CANO BONICHE</t>
  </si>
  <si>
    <t xml:space="preserve">JosÃ© Manuel Filos Nieto </t>
  </si>
  <si>
    <t>Hugo Enrique Canto Castillo</t>
  </si>
  <si>
    <t>Marvanis Navas Magallon</t>
  </si>
  <si>
    <t>Maria teresa SaldaÃ±a serrano</t>
  </si>
  <si>
    <t xml:space="preserve">Hugo VÃ­ctor Carrera Morales </t>
  </si>
  <si>
    <t>Abdul  amet perez panezco</t>
  </si>
  <si>
    <t>Tyron Villareal</t>
  </si>
  <si>
    <t>LUIS FERNANDO HERNANDEZ CONCEP</t>
  </si>
  <si>
    <t>KANIESHA MC DONALD</t>
  </si>
  <si>
    <t>IBETH ZUNILL SAMANIEGO CHERIG</t>
  </si>
  <si>
    <t xml:space="preserve"> Pablo Ernesto Valderrama TuÃ±</t>
  </si>
  <si>
    <t>Delmira Gomez</t>
  </si>
  <si>
    <t>Jonathan wezn Almada Sanjur</t>
  </si>
  <si>
    <t xml:space="preserve">Gladys Pineda </t>
  </si>
  <si>
    <t>Dayanara Ardines</t>
  </si>
  <si>
    <t>Airan Herrera</t>
  </si>
  <si>
    <t>Tomas sanchez</t>
  </si>
  <si>
    <t>Brandon Alexander West GaitÃ¡n</t>
  </si>
  <si>
    <t>beato gordillo</t>
  </si>
  <si>
    <t xml:space="preserve">Reyselina solis </t>
  </si>
  <si>
    <t xml:space="preserve">Karla Tenorio </t>
  </si>
  <si>
    <t>Milagros diaz</t>
  </si>
  <si>
    <t>REINA JIMENEZ</t>
  </si>
  <si>
    <t>Arcelio Alonzo Tamayo</t>
  </si>
  <si>
    <t>HEILBRON HERRERA JAIR</t>
  </si>
  <si>
    <t>Allan Ricardo Vega Garcia</t>
  </si>
  <si>
    <t xml:space="preserve">Jonathan mejia </t>
  </si>
  <si>
    <t>Jaime Eribel Gallardo MartÃ­ne</t>
  </si>
  <si>
    <t>Crusita Perez</t>
  </si>
  <si>
    <t>MIGUEL TOBA</t>
  </si>
  <si>
    <t>Arecelys Esther Ramos Chavez</t>
  </si>
  <si>
    <t>Emmy Roxana Degracia Pinto</t>
  </si>
  <si>
    <t>Yinibeth Iliany Castillo</t>
  </si>
  <si>
    <t>Ignacio herrera</t>
  </si>
  <si>
    <t>SEBASTIAN MANUEL VASQUEZ GOMEZ</t>
  </si>
  <si>
    <t>RIGGIE JAHIR CASTILLO SAEZ</t>
  </si>
  <si>
    <t>OSMAN YAFETH GONZALEZ BANQUEZ</t>
  </si>
  <si>
    <t xml:space="preserve">Azaly itzel Eldemire Gonzales </t>
  </si>
  <si>
    <t>CARLOS RODRIGUEZ</t>
  </si>
  <si>
    <t>Epifanio Bethancur TuÃ±on</t>
  </si>
  <si>
    <t xml:space="preserve">Yolibeth Curundama </t>
  </si>
  <si>
    <t>Vielka abrego abrego</t>
  </si>
  <si>
    <t>Guillermina luis</t>
  </si>
  <si>
    <t>Yairenis sanchez</t>
  </si>
  <si>
    <t>Yosimar West</t>
  </si>
  <si>
    <t>Julia da silva</t>
  </si>
  <si>
    <t>VALENTINA ALBA SMITH</t>
  </si>
  <si>
    <t>Ana Lucia Casallas Gomez</t>
  </si>
  <si>
    <t>Stella Cumberbatch</t>
  </si>
  <si>
    <t>ALFREDIZ MICHELLE PEREZ LEON</t>
  </si>
  <si>
    <t>Eida Ines Salazar CortezÂ </t>
  </si>
  <si>
    <t>Yesenia Yasmin Duarte CedeÃ±o</t>
  </si>
  <si>
    <t>ANGELINA JOLY PEGUERO</t>
  </si>
  <si>
    <t>Katherine hazel kirton castill</t>
  </si>
  <si>
    <t>DIRLEY DIAZ</t>
  </si>
  <si>
    <t>David Arturo Melony gonzalez</t>
  </si>
  <si>
    <t>OVETT ALVAREZ MORALES</t>
  </si>
  <si>
    <t>YANETH YARILETH RUIZ GONZALEZ</t>
  </si>
  <si>
    <t xml:space="preserve">Sakiel Israel alb FernÃ¡ndez </t>
  </si>
  <si>
    <t>Betzibel del carmen Lino Tocan</t>
  </si>
  <si>
    <t>MARIELA EDITH ESPINOSA ARROCHA</t>
  </si>
  <si>
    <t xml:space="preserve">Bauleriano perea </t>
  </si>
  <si>
    <t>Irving Agusto Caballero Gonzal</t>
  </si>
  <si>
    <t>Vielka abre</t>
  </si>
  <si>
    <t xml:space="preserve">Gabriela Adames </t>
  </si>
  <si>
    <t>Rosa Chico Jimenez</t>
  </si>
  <si>
    <t>Ismael yerald Ortiz jaen</t>
  </si>
  <si>
    <t>ZORAYA MAGALY ECHEVERRIA BOYD</t>
  </si>
  <si>
    <t>Aurora Nazaret Rodriguez NÃºÃ±</t>
  </si>
  <si>
    <t>Eynar Rene Lezcano Caballero</t>
  </si>
  <si>
    <t>MELANY BEATRIZ MIRANDA SALDAÃ</t>
  </si>
  <si>
    <t>EDGAR LIONEL MC LEAN HOOKER</t>
  </si>
  <si>
    <t>NILKA KERIMA TORRES ROJAS</t>
  </si>
  <si>
    <t>Isa Tejada</t>
  </si>
  <si>
    <t>Rosiris primera luna</t>
  </si>
  <si>
    <t>Lucia Mercedes GonzÃ¡lez Ambul</t>
  </si>
  <si>
    <t>Wilber CÃ³rdoba Campana</t>
  </si>
  <si>
    <t>Lucinelly Burgos Herrera</t>
  </si>
  <si>
    <t>Eladia FernÃ¡ndez</t>
  </si>
  <si>
    <t>Beatriz martinez</t>
  </si>
  <si>
    <t xml:space="preserve">Pablo morales </t>
  </si>
  <si>
    <t>Olmedo guerra</t>
  </si>
  <si>
    <t>Rosa torres</t>
  </si>
  <si>
    <t>Yoselin Arlene GonzÃ¡lez Campo</t>
  </si>
  <si>
    <t>LEONEL MONTEZUMA SALINA</t>
  </si>
  <si>
    <t>Rolando Antonio Rivera Iturria</t>
  </si>
  <si>
    <t>Edilma Dixon</t>
  </si>
  <si>
    <t>Lorenzo De La Cruz</t>
  </si>
  <si>
    <t>Zaira Tapia</t>
  </si>
  <si>
    <t>Suleimi Villamil</t>
  </si>
  <si>
    <t>LEONIDAS GUILLERMO Olivarren</t>
  </si>
  <si>
    <t>Juan Perez</t>
  </si>
  <si>
    <t>JOHANLU LUNDO</t>
  </si>
  <si>
    <t>Sandro atehortua</t>
  </si>
  <si>
    <t>Karen Aguilar</t>
  </si>
  <si>
    <t>Kener omar Plata cabas</t>
  </si>
  <si>
    <t>Ronmy Pomares</t>
  </si>
  <si>
    <t xml:space="preserve">MARIO JOEL GutiÃ©rrez </t>
  </si>
  <si>
    <t>Rachell Julieth Guardia</t>
  </si>
  <si>
    <t>Odilio Antonio DomÃ­nguez Orti</t>
  </si>
  <si>
    <t>ENRIQUETA SUMOSA CANTULE</t>
  </si>
  <si>
    <t>Lud Manuel Quintero GarcÃ­a</t>
  </si>
  <si>
    <t xml:space="preserve">Edison Rene Gary Fula  </t>
  </si>
  <si>
    <t>Guido Bacorizo</t>
  </si>
  <si>
    <t>ISAAC ALBERTO TEJADA</t>
  </si>
  <si>
    <t>Alvin acosta</t>
  </si>
  <si>
    <t>PEDRO GUTIERREZ AVILA</t>
  </si>
  <si>
    <t>ELENA CAMPOS</t>
  </si>
  <si>
    <t>Gissell Warren</t>
  </si>
  <si>
    <t>Neftali Baca</t>
  </si>
  <si>
    <t>Natividad Montezuma Montezuma</t>
  </si>
  <si>
    <t>Julia guerra pinto</t>
  </si>
  <si>
    <t>MIKE BORDA RUIZ</t>
  </si>
  <si>
    <t>CRISTOBAL PEREZ GARCIA</t>
  </si>
  <si>
    <t>Yaxiziel PÃ©rez garrido</t>
  </si>
  <si>
    <t>Yair HernÃ¡ndez</t>
  </si>
  <si>
    <t>Luis JosÃ© Quintero AraÃºz</t>
  </si>
  <si>
    <t>Virginia villarreal</t>
  </si>
  <si>
    <t>GRABINI CAMAÃO</t>
  </si>
  <si>
    <t>Ruben Dario Guzman Rodriguez</t>
  </si>
  <si>
    <t>Mileyki yarubi mirillo ortega</t>
  </si>
  <si>
    <t>ZAYDA LISSETT RIVAS CARVAJAL</t>
  </si>
  <si>
    <t>3 MESES DE MORA</t>
  </si>
  <si>
    <t>2 MESES DE MORA</t>
  </si>
  <si>
    <t>CALL CENTER P2P</t>
  </si>
  <si>
    <t>RENOVACIONES</t>
  </si>
  <si>
    <t>preciadoiranelda@gmail.com</t>
  </si>
  <si>
    <t>danirudas42@gmail.com</t>
  </si>
  <si>
    <t>stacymrillo28@icloud.com</t>
  </si>
  <si>
    <t>Fabian022431@gmail.com</t>
  </si>
  <si>
    <t>marioarjona1956@gmail.com</t>
  </si>
  <si>
    <t>Edithmontes300@gmail.com</t>
  </si>
  <si>
    <t>Cdominguezvergara939@gmail.com</t>
  </si>
  <si>
    <t>nelisperez955@gmail.com</t>
  </si>
  <si>
    <t>diaslineth73@gmail.com</t>
  </si>
  <si>
    <t>06.alayna@gmail.com</t>
  </si>
  <si>
    <t>Disleydiquintero@gmail.com</t>
  </si>
  <si>
    <t>Marcelinolc09@gmail.com</t>
  </si>
  <si>
    <t>jairocabrera769@gmail.com</t>
  </si>
  <si>
    <t>pereztamin@gmail.com</t>
  </si>
  <si>
    <t>josmerodriguez36@gmail.com</t>
  </si>
  <si>
    <t>shreevesglaciela@gmail.com</t>
  </si>
  <si>
    <t>urietaraul1@gmail.com</t>
  </si>
  <si>
    <t>almalilaricord11@gmail.com</t>
  </si>
  <si>
    <t>michelldeluz103@gmail.com</t>
  </si>
  <si>
    <t xml:space="preserve">Ceaugusto2200@gmail.com </t>
  </si>
  <si>
    <t>Yulieth.bustos@icloud.com</t>
  </si>
  <si>
    <t>Maciasadelso@gmail.com</t>
  </si>
  <si>
    <t>frankpascual214@gmail.com</t>
  </si>
  <si>
    <t>Yamilethtenorio@gmail.com</t>
  </si>
  <si>
    <t>guabitos16@gamail.com</t>
  </si>
  <si>
    <t>esildavargas47@gmail.com</t>
  </si>
  <si>
    <t>anayansialmengor54@gmail.com</t>
  </si>
  <si>
    <t>Joseavila04@gmail.com</t>
  </si>
  <si>
    <t>jlsr90@gmail.com</t>
  </si>
  <si>
    <t>Martinezcarlosgm@gmail.com</t>
  </si>
  <si>
    <t>Dionismurillo1441@gmail.com</t>
  </si>
  <si>
    <t>editharroyo@gmail.com</t>
  </si>
  <si>
    <t>Shadow.josi13@gmail.com</t>
  </si>
  <si>
    <t>lyangarcia0503@gmail.com</t>
  </si>
  <si>
    <t>AvelinaR1@gmail.com</t>
  </si>
  <si>
    <t>charlesbruce@gmail.com</t>
  </si>
  <si>
    <t>Victorlucia1902@gmail.com</t>
  </si>
  <si>
    <t>elviramyvett64@gmail.com</t>
  </si>
  <si>
    <t>alealbert1970@gmail.com</t>
  </si>
  <si>
    <t>joserodriguezz2405@gmail.com</t>
  </si>
  <si>
    <t>mirna99@gmail.com</t>
  </si>
  <si>
    <t>skinnerivanys@gmail.com</t>
  </si>
  <si>
    <t>jesustamayo2662@gmail.com</t>
  </si>
  <si>
    <t>4321.raul@gmail.com</t>
  </si>
  <si>
    <t>Keyshell3208@gmail.com</t>
  </si>
  <si>
    <t>noeminavas1001@gmail.com</t>
  </si>
  <si>
    <t>MaribelmuÃ±oz@gmail.com</t>
  </si>
  <si>
    <t>Miguelitov0979@gmail.com</t>
  </si>
  <si>
    <t>doble366@gmail.com</t>
  </si>
  <si>
    <t>williams.guerra75@gmail.com</t>
  </si>
  <si>
    <t>zuri15@gmail.com</t>
  </si>
  <si>
    <t>carrionkeithlyn@gmail.com</t>
  </si>
  <si>
    <t>linacecilia0818@gmail.com</t>
  </si>
  <si>
    <t>yoselinbatista29@gmail.com</t>
  </si>
  <si>
    <t>jenniferbellom17@gmail.com</t>
  </si>
  <si>
    <t>Tabordaluzmery440@gmail.com</t>
  </si>
  <si>
    <t>Pt8374274@gmail.com</t>
  </si>
  <si>
    <t>ayalasemile@gmail.com</t>
  </si>
  <si>
    <t>Carreromartha31@gmail.com</t>
  </si>
  <si>
    <t>Guadalupebernal@gmail.com</t>
  </si>
  <si>
    <t>Reniliovaldes2@gmail.com</t>
  </si>
  <si>
    <t>Hanzelchen06@gmail.com</t>
  </si>
  <si>
    <t>ginzalezmisbeth@gmail.com</t>
  </si>
  <si>
    <t>Herazosolyanis@gmail.com</t>
  </si>
  <si>
    <t>lourdesdelcarmen@gmail.com</t>
  </si>
  <si>
    <t>Londra2641@gmail.com</t>
  </si>
  <si>
    <t>Kevinnunez@gmail.com</t>
  </si>
  <si>
    <t>gonzalez07@gmail.com</t>
  </si>
  <si>
    <t xml:space="preserve">moradouglass301@gmail.com </t>
  </si>
  <si>
    <t>eusebio972@gmail.com</t>
  </si>
  <si>
    <t>Oscariinsolis@gmail.com</t>
  </si>
  <si>
    <t>garciacristel424@gmail.com</t>
  </si>
  <si>
    <t>Ijfq056@gmail.com</t>
  </si>
  <si>
    <t>Francomeriza923@gmail.com</t>
  </si>
  <si>
    <t>Leydimelissa80@gmail.com</t>
  </si>
  <si>
    <t>Carlosigreis33@gmail.com</t>
  </si>
  <si>
    <t>Pma507real@gmal.com</t>
  </si>
  <si>
    <t>Lopezmilitza872@gmail.com</t>
  </si>
  <si>
    <t>yaselis0720@gmail.com</t>
  </si>
  <si>
    <t>digna.troetsch@gmail.com</t>
  </si>
  <si>
    <t>patriciamariamtm@gmail.com</t>
  </si>
  <si>
    <t>avilavictor00@gmail.com</t>
  </si>
  <si>
    <t>juanmendozabb@gmail.com</t>
  </si>
  <si>
    <t>nathaliewilson@gmail.com</t>
  </si>
  <si>
    <t>sandyyohana1331@gmail.com</t>
  </si>
  <si>
    <t>danielh2599@gmail.com</t>
  </si>
  <si>
    <t>alexander23@gmail.com</t>
  </si>
  <si>
    <t>Auravisuete9@gmail.com</t>
  </si>
  <si>
    <t>Meilyv1999@gmail.com</t>
  </si>
  <si>
    <t>favianmarin1997@gamil.com</t>
  </si>
  <si>
    <t>juanamariaagrazal@gmail.com</t>
  </si>
  <si>
    <t>wilfredowit5@gmail.com</t>
  </si>
  <si>
    <t>suzethhh17@gmail.com</t>
  </si>
  <si>
    <t>villagrayenifer18@gmail.com</t>
  </si>
  <si>
    <t>noemicastta2506@gmail.com</t>
  </si>
  <si>
    <t>Hilda_0486@hotmail.com</t>
  </si>
  <si>
    <t>Luisantoniocastillo@gmail.com</t>
  </si>
  <si>
    <t>Lupus1880@gmail.com</t>
  </si>
  <si>
    <t>allamjimenez27@gmail.com</t>
  </si>
  <si>
    <t>dfernando2908@gmail.com</t>
  </si>
  <si>
    <t>Michelle.gonz123@gmail.com</t>
  </si>
  <si>
    <t>lt0335095@gmail.com</t>
  </si>
  <si>
    <t>jaramilloashley058@gmail.com</t>
  </si>
  <si>
    <t>demerakarina1@gmail.com</t>
  </si>
  <si>
    <t>Mitzelapinilla69@gmail.com</t>
  </si>
  <si>
    <t>angel.mcepeda@gmail.com</t>
  </si>
  <si>
    <t>raperezmaria@gmail.com</t>
  </si>
  <si>
    <t>yaeliscarriasco@gmail.com</t>
  </si>
  <si>
    <t>enidiomorphy24@gmail.com</t>
  </si>
  <si>
    <t>Moisesvelasquez1000@gmail.com</t>
  </si>
  <si>
    <t>mg4531821@gmail.com</t>
  </si>
  <si>
    <t>elreydelasempanadaspty@gmail.com</t>
  </si>
  <si>
    <t>kendallfranco0402@gmail.com</t>
  </si>
  <si>
    <t>iraespada543@gmail.com</t>
  </si>
  <si>
    <t>Astrisgarcias14@gmail.com</t>
  </si>
  <si>
    <t>yasitorrero@gmail.com</t>
  </si>
  <si>
    <t>samaniegokiareth0@gmail.com</t>
  </si>
  <si>
    <t>Drakenayda@gmail.com</t>
  </si>
  <si>
    <t>esterhdesanchez02@gmail.com</t>
  </si>
  <si>
    <t>hernandezedison694@gmail.com</t>
  </si>
  <si>
    <t>apmanuelj0229@gmail.com</t>
  </si>
  <si>
    <t>juliosalinasaguilar5@gmail.com</t>
  </si>
  <si>
    <t>Lupejasmyna12@gmail.vom</t>
  </si>
  <si>
    <t>jhonageomr@gmail.com</t>
  </si>
  <si>
    <t>sanchezyuseth572@gmail.com</t>
  </si>
  <si>
    <t>arcopedio@gmail.com</t>
  </si>
  <si>
    <t>Mariadmngz83@gmail.com</t>
  </si>
  <si>
    <t>manuguevara@gmail.com</t>
  </si>
  <si>
    <t>daiyenisruides3@gmail.com</t>
  </si>
  <si>
    <t>arielquintero@gmail.com</t>
  </si>
  <si>
    <t>angiedelgado1088@gmail.com</t>
  </si>
  <si>
    <t>katesca@gmail.com</t>
  </si>
  <si>
    <t>Mariak91@gmail.com</t>
  </si>
  <si>
    <t>Royantonio192@gmail.com</t>
  </si>
  <si>
    <t>Lenijhon696@gmail.com</t>
  </si>
  <si>
    <t>Jaenpaola47@gmail.com</t>
  </si>
  <si>
    <t>soto-2506@outlook.com</t>
  </si>
  <si>
    <t>lidiajs11@gmail.com</t>
  </si>
  <si>
    <t>Mv7514425@gmail.com</t>
  </si>
  <si>
    <t>zapataeybelis@gmail.com</t>
  </si>
  <si>
    <t>ariasyosmairis6@gmail.com</t>
  </si>
  <si>
    <t>Luisitomark47@icloud.com</t>
  </si>
  <si>
    <t xml:space="preserve">cm234559@gmail.com </t>
  </si>
  <si>
    <t>elvisalabarca@gmail.com</t>
  </si>
  <si>
    <t>Dingna.villarreta18@gmail.com</t>
  </si>
  <si>
    <t>yamina14@gmail.com</t>
  </si>
  <si>
    <t>Vegacarmen11@gmail.com</t>
  </si>
  <si>
    <t>veraniaayarza@gmail.com</t>
  </si>
  <si>
    <t>camargohilda14@gamail.com</t>
  </si>
  <si>
    <t>yarborilinares5@gmail.com</t>
  </si>
  <si>
    <t>Sergiogantes0220@gmail.com</t>
  </si>
  <si>
    <t>Jorgeenrriquebravocortes@gmail.com</t>
  </si>
  <si>
    <t>solangel@gmail.com</t>
  </si>
  <si>
    <t>anthonyescudero@gmail.com</t>
  </si>
  <si>
    <t>antoniescudero@gmail.com</t>
  </si>
  <si>
    <t>Katiuskaw25@gmail.com</t>
  </si>
  <si>
    <t>edilmaperez306@gmail.com</t>
  </si>
  <si>
    <t>marycarmen0228@gmail.com</t>
  </si>
  <si>
    <t>rosibeltersero@gmail.com</t>
  </si>
  <si>
    <t>mr0263818@gmail.com</t>
  </si>
  <si>
    <t>rodriguezcarm926@gmail.com</t>
  </si>
  <si>
    <t>loposso28@gmail.com</t>
  </si>
  <si>
    <t>Cram140191@gmail.com</t>
  </si>
  <si>
    <t>evielzapata1820@gmail.com</t>
  </si>
  <si>
    <t>Leonardo.arauzh20@gmail.com</t>
  </si>
  <si>
    <t>serranokaroline868@gmail.com</t>
  </si>
  <si>
    <t>Emidiorobinson@gmail.com</t>
  </si>
  <si>
    <t>patricia5042056601@gmail.com</t>
  </si>
  <si>
    <t>Lassogerson35@gmail.com</t>
  </si>
  <si>
    <t>Barcenaseder58@gmail.com</t>
  </si>
  <si>
    <t>ronygarcia24@gmail.com</t>
  </si>
  <si>
    <t>sofiadenavarro@gmail.com</t>
  </si>
  <si>
    <t>kvergara0328@gmail.com</t>
  </si>
  <si>
    <t>Eutimiaguerra213@gmail.com</t>
  </si>
  <si>
    <t>crios3131@hotmail.com</t>
  </si>
  <si>
    <t>lilymoraquijano1705@gmail.com</t>
  </si>
  <si>
    <t>msantoscontrera@gmail.com</t>
  </si>
  <si>
    <t>mariadegary1959@gmail.com</t>
  </si>
  <si>
    <t>eperez@corromaduro.com</t>
  </si>
  <si>
    <t>joserivas6@gmail.com</t>
  </si>
  <si>
    <t>Lorellanag@gmail.com</t>
  </si>
  <si>
    <t>barriadixon@gmail.com</t>
  </si>
  <si>
    <t>Juanab99@gmail.com</t>
  </si>
  <si>
    <t>Alexhaucheung@gmail.com</t>
  </si>
  <si>
    <t>Hernandezyamileth0511@gmail.com</t>
  </si>
  <si>
    <t>ceilamachado1995@gmail.com</t>
  </si>
  <si>
    <t>josephortega479@gmail.com</t>
  </si>
  <si>
    <t>Roxanasaldana941@gmail.com</t>
  </si>
  <si>
    <t>yahairaedilma2030@gmail.com</t>
  </si>
  <si>
    <t>papioenrique235@gmail.com</t>
  </si>
  <si>
    <t>amarancitop@gmail.com</t>
  </si>
  <si>
    <t>Laylamoreno507@gmail.com</t>
  </si>
  <si>
    <t>Laurenstell92@gmail.com</t>
  </si>
  <si>
    <t>cd3385706@gmail.com</t>
  </si>
  <si>
    <t>miguelhidalgo29290@gmail.com</t>
  </si>
  <si>
    <t>villarrealabdiel219@gmail.com</t>
  </si>
  <si>
    <t>Isabelmiranda26@gmail.com</t>
  </si>
  <si>
    <t>danielgonzalezrodriguez@gmail.com</t>
  </si>
  <si>
    <t>Mario1986rodri@gmail.com</t>
  </si>
  <si>
    <t>Alexanderbatista2772@gmail.com</t>
  </si>
  <si>
    <t>Yuzeth0725@gmail.com</t>
  </si>
  <si>
    <t>Yusaravillareal929@gamil.com</t>
  </si>
  <si>
    <t>benja.abdiel0316@Gmail.com</t>
  </si>
  <si>
    <t>panamaparacristo@gmail.com</t>
  </si>
  <si>
    <t>carrionricauter@gmail.com</t>
  </si>
  <si>
    <t>quirozmarinelda@gmail.com</t>
  </si>
  <si>
    <t>Nsmndt@gmail.com</t>
  </si>
  <si>
    <t>diliat0972@gmail.com</t>
  </si>
  <si>
    <t>freddilynch407@gmail.com</t>
  </si>
  <si>
    <t>albertosoto2223@gmail.com</t>
  </si>
  <si>
    <t>Yahairahoyte2213@gmail.com</t>
  </si>
  <si>
    <t>Delgado86@gmail.com</t>
  </si>
  <si>
    <t>Ricardo200@gmail.com</t>
  </si>
  <si>
    <t>Vejeramoyilka@gmail.com</t>
  </si>
  <si>
    <t>durriola5@gmail.com</t>
  </si>
  <si>
    <t>josekeran@gmail.com</t>
  </si>
  <si>
    <t>ruizyenifer905@gmail.com</t>
  </si>
  <si>
    <t>mendeznba13@gmail.com</t>
  </si>
  <si>
    <t>Vergararosaalicia@gmail.com</t>
  </si>
  <si>
    <t>idilciaortega049@gmail.com</t>
  </si>
  <si>
    <t>Palaciomabelin346@gmail.com</t>
  </si>
  <si>
    <t>tenorio.06@outlook.com</t>
  </si>
  <si>
    <t>juliethdelrosario@gmail.com</t>
  </si>
  <si>
    <t>tribaldoszadkiel88@gmail.com</t>
  </si>
  <si>
    <t>maryerlingb@gmail.com</t>
  </si>
  <si>
    <t>Lupiita33343@gmail.com</t>
  </si>
  <si>
    <t>Lupiita33344@gmail.com</t>
  </si>
  <si>
    <t>Juannavas@gmail.com</t>
  </si>
  <si>
    <t>yarielispoveldes@gmail.com</t>
  </si>
  <si>
    <t>Antonioas13@gmail.com</t>
  </si>
  <si>
    <t>DidioMendoza00@gmail.com</t>
  </si>
  <si>
    <t>morenoexcelso071@gmail.com</t>
  </si>
  <si>
    <t>Matinezquiermira@gmail.com</t>
  </si>
  <si>
    <t>ricardohabran880@gmail.com</t>
  </si>
  <si>
    <t>maxeca18@gmail.com</t>
  </si>
  <si>
    <t>Siberianafks@gmail.com</t>
  </si>
  <si>
    <t>Ramirezauster@gmail.com</t>
  </si>
  <si>
    <t>Escudero96@gmail.com</t>
  </si>
  <si>
    <t>ibet-zuly@hotmail.com</t>
  </si>
  <si>
    <t>Titomacias1962@gmail.com</t>
  </si>
  <si>
    <t>Adelaida123@gmail.com</t>
  </si>
  <si>
    <t>norbiskiam@gmail.com</t>
  </si>
  <si>
    <t>guillermou346@gmail.com</t>
  </si>
  <si>
    <t>Email:anaestelaaguiosotis@gmail.com</t>
  </si>
  <si>
    <t>Concepcion109@gmail.com</t>
  </si>
  <si>
    <t>rodolfosmith25@gmail.com</t>
  </si>
  <si>
    <t>Kimayrad@gmqil.com</t>
  </si>
  <si>
    <t>Justocedeno@gmail.com</t>
  </si>
  <si>
    <t>luissandoval90@gmail.com</t>
  </si>
  <si>
    <t>Andiaizprua24@icloud.com</t>
  </si>
  <si>
    <t>zunigailiath4@gmail.com</t>
  </si>
  <si>
    <t>Argibelarevalo@gmail.com</t>
  </si>
  <si>
    <t>yearwoodgaspar2@gmail.com</t>
  </si>
  <si>
    <t>Marialastenia1430@gmail.com</t>
  </si>
  <si>
    <t>Crivera856@gmail.com</t>
  </si>
  <si>
    <t>katherinedelgado2662@gmail.com</t>
  </si>
  <si>
    <t>anyelamairim31@gmail.com</t>
  </si>
  <si>
    <t>oliverc3036@gmail.com</t>
  </si>
  <si>
    <t>Jonathan1505j@gmail.com</t>
  </si>
  <si>
    <t>Dianelsatamayo99@gmail.com</t>
  </si>
  <si>
    <t>Kin.elizabeth@gmail.com</t>
  </si>
  <si>
    <t>dutarymilisa5@gmail.com</t>
  </si>
  <si>
    <t>Colladomichelle84@gmail.com</t>
  </si>
  <si>
    <t>oreliscortez@gmail.com</t>
  </si>
  <si>
    <t>sara1981ester@gmail.com</t>
  </si>
  <si>
    <t>Naomi31ortega@gmail.com</t>
  </si>
  <si>
    <t>Reinavaleradiaz@gmail.com</t>
  </si>
  <si>
    <t>mideliaperez@gmail.com</t>
  </si>
  <si>
    <t>rosalinasanches2@gmail.com</t>
  </si>
  <si>
    <t>Gustavianop@gmail.com</t>
  </si>
  <si>
    <t>eduardoalonzo09@gmail.com</t>
  </si>
  <si>
    <t>Antoniorivera147414@gmail.com</t>
  </si>
  <si>
    <t>028678ar@gmail.com</t>
  </si>
  <si>
    <t>Katherine.8080@outlook.com</t>
  </si>
  <si>
    <t>Jenniferyassin17@gmail.com</t>
  </si>
  <si>
    <t>Celianojavierdeleon@gmail.com</t>
  </si>
  <si>
    <t>yadelreina742@gmail.com</t>
  </si>
  <si>
    <t>amarisabel05@gmail.com</t>
  </si>
  <si>
    <t>Alveogloria8@gmail.com</t>
  </si>
  <si>
    <t>RHAJIBRSAYED@HOTMAIL.COM</t>
  </si>
  <si>
    <t>narcia155@gmail.com</t>
  </si>
  <si>
    <t>Arhin507@gmail.com</t>
  </si>
  <si>
    <t>Franklin.abraham.43@gmail.com</t>
  </si>
  <si>
    <t>juanmontesgallardo007@gmail.com</t>
  </si>
  <si>
    <t>Vmanuellopez608@gmai.com</t>
  </si>
  <si>
    <t>sugeygomez87@gmail.com</t>
  </si>
  <si>
    <t>Clarkstivenmedina@gmail.com</t>
  </si>
  <si>
    <t>Piinedaezequiel23@gmail.com</t>
  </si>
  <si>
    <t>wyirely@gmail.com</t>
  </si>
  <si>
    <t>Martina02@gmail.com</t>
  </si>
  <si>
    <t>robinrodri73@gmail.com</t>
  </si>
  <si>
    <t>ebruce807@gmail.com</t>
  </si>
  <si>
    <t>marrocha@gmail.com</t>
  </si>
  <si>
    <t>kellijannell1118@hotmail.com</t>
  </si>
  <si>
    <t>eduarchong@gmail.com</t>
  </si>
  <si>
    <t>Rosa49@gmail.com</t>
  </si>
  <si>
    <t>joelquientero120@gmail.com</t>
  </si>
  <si>
    <t>Jimenez0211@gmail.com</t>
  </si>
  <si>
    <t>edierpalacios5@gmail.com</t>
  </si>
  <si>
    <t>Elviacastillo9@gmail.com</t>
  </si>
  <si>
    <t>esmeraldasanchez08007@gmail.com</t>
  </si>
  <si>
    <t>lassoalcibiades@gmail.com</t>
  </si>
  <si>
    <t>anaguapa486@gmail.com</t>
  </si>
  <si>
    <t>yamarielquintero@gmail.com</t>
  </si>
  <si>
    <t>patinoeliecer76@gmail.com</t>
  </si>
  <si>
    <t>pyaneth626@gmail.com</t>
  </si>
  <si>
    <t>Ortegammm7@gmail.com</t>
  </si>
  <si>
    <t>Marlenistorres0660@gmail.com</t>
  </si>
  <si>
    <t>contrerasmarylin@gmail.com</t>
  </si>
  <si>
    <t>danna17.santamaria2021@gmail.com</t>
  </si>
  <si>
    <t>delacruzcayra89@gmail.com</t>
  </si>
  <si>
    <t>Chinamilagro@gmail.com</t>
  </si>
  <si>
    <t>rojasnikolas07@gmail.com</t>
  </si>
  <si>
    <t>fyamileth333@gmail.com</t>
  </si>
  <si>
    <t>coraeduviges@gmail.com</t>
  </si>
  <si>
    <t>Markland632@gmail.com</t>
  </si>
  <si>
    <t>morenoalexmor74@gmail.com</t>
  </si>
  <si>
    <t>heilinvasquez1017@gmail.com</t>
  </si>
  <si>
    <t>Yureth.sierra@icloud.com</t>
  </si>
  <si>
    <t>eydrianmartinez2@gmail.com</t>
  </si>
  <si>
    <t>renesantosgaray@gmail.com</t>
  </si>
  <si>
    <t>Eugeniademurillo507@gmail.com</t>
  </si>
  <si>
    <t>Mirianjanethdiaz70@gmail.com</t>
  </si>
  <si>
    <t>Anghye23@gmail.com</t>
  </si>
  <si>
    <t>IVERGARA@GMAIL.COM</t>
  </si>
  <si>
    <t>lisandraguardad08@gmail.com</t>
  </si>
  <si>
    <t>dellisarauz23@gmail.com</t>
  </si>
  <si>
    <t>enildaconcepcion1@gmail.com</t>
  </si>
  <si>
    <t>Jhairydenis@gmail.com</t>
  </si>
  <si>
    <t>moisesromain4@gmail.com</t>
  </si>
  <si>
    <t>Sonia20@gmail.com</t>
  </si>
  <si>
    <t>alexanderaperez2223@gmail.com</t>
  </si>
  <si>
    <t>Javierabrahaha70@gmail.com</t>
  </si>
  <si>
    <t>ABREGOLUISALBERTO@GMAIL.COM</t>
  </si>
  <si>
    <t>Daniacastroperez5@gmail.com</t>
  </si>
  <si>
    <t>Calyogonzalez1@Gmail.com</t>
  </si>
  <si>
    <t>Norma0725@gmail.com</t>
  </si>
  <si>
    <t>IDUMASA@GMAIL.CON</t>
  </si>
  <si>
    <t>Rodrigopg11@gmail.com</t>
  </si>
  <si>
    <t>Nestorelias@gmail.com</t>
  </si>
  <si>
    <t>rosaeneidarodriguez@gmail.com</t>
  </si>
  <si>
    <t>soemarisele@gmail.com</t>
  </si>
  <si>
    <t>Yasnildasolis@gmail.com</t>
  </si>
  <si>
    <t>arlethmejia3131@gmail.com</t>
  </si>
  <si>
    <t>Nicolearielys6@gmail.com</t>
  </si>
  <si>
    <t>angelvaldes01@gmail.com</t>
  </si>
  <si>
    <t>elialonzos16@gmail.com</t>
  </si>
  <si>
    <t>lilibella507@gmail.com</t>
  </si>
  <si>
    <t>puppiesgallery@gmail.com</t>
  </si>
  <si>
    <t>kelvinperez020@gmail.com</t>
  </si>
  <si>
    <t>Eliecerantonio6524738@gmail.com</t>
  </si>
  <si>
    <t>nikolepacheco72@gmail.com</t>
  </si>
  <si>
    <t>jusamaba.2332@gmail.com</t>
  </si>
  <si>
    <t>lourdesguerra80@gmail.com</t>
  </si>
  <si>
    <t>maryori@gmail.com</t>
  </si>
  <si>
    <t>evelin98@gmail.com</t>
  </si>
  <si>
    <t>villegaarielys@gmail.com</t>
  </si>
  <si>
    <t>nsoto@gmail.com</t>
  </si>
  <si>
    <t>marindario388@gmail.com</t>
  </si>
  <si>
    <t>jamesabrego27@gmail.com</t>
  </si>
  <si>
    <t>katieskaperez452@gmail.com</t>
  </si>
  <si>
    <t>Juanshira@yahoot.com</t>
  </si>
  <si>
    <t>fren07197550@gmail.com</t>
  </si>
  <si>
    <t>Noris1392@gmail.com</t>
  </si>
  <si>
    <t>dani.xhv2311@gmail.com</t>
  </si>
  <si>
    <t>yaniselmacias626@gmail.com</t>
  </si>
  <si>
    <t>Oscarpoveda27@gmail.com</t>
  </si>
  <si>
    <t>Vivirorog@gmail.com</t>
  </si>
  <si>
    <t>sandrafalconet@gmail.com</t>
  </si>
  <si>
    <t>mvictorlopez8@gmail.com</t>
  </si>
  <si>
    <t>a.ymoralesm.18@gmail.com</t>
  </si>
  <si>
    <t>Josuejosueperez2@gmail.com</t>
  </si>
  <si>
    <t>galvanalejandro007@gmail.com</t>
  </si>
  <si>
    <t>27hannadaniela@gmail.com</t>
  </si>
  <si>
    <t>parrabladimir340@gmail.com</t>
  </si>
  <si>
    <t>Matildep5923@gmail.com</t>
  </si>
  <si>
    <t>ermeacosta80@gmail.com</t>
  </si>
  <si>
    <t>Riosmily322@Gmail.com</t>
  </si>
  <si>
    <t>yeseniae.3030@gmail.com</t>
  </si>
  <si>
    <t>ewhite@data-phone.net</t>
  </si>
  <si>
    <t>Davidg35@gmail.com</t>
  </si>
  <si>
    <t>arcialisandro574@gmail.com</t>
  </si>
  <si>
    <t>park_eymie@live.com</t>
  </si>
  <si>
    <t>Sthefanieaviles54@gmail.com</t>
  </si>
  <si>
    <t>nenam6076@gmail.com</t>
  </si>
  <si>
    <t>bneleysha@gmail.com</t>
  </si>
  <si>
    <t>37082067juan@gmail.com</t>
  </si>
  <si>
    <t xml:space="preserve">Adangonzales@gmail.com </t>
  </si>
  <si>
    <t>Guilles77@hotmail.com</t>
  </si>
  <si>
    <t>Alfredogordon@gmail.com</t>
  </si>
  <si>
    <t>Yolandavaldespino11@gmail.com</t>
  </si>
  <si>
    <t>Carolinaloo2626@gmail.com</t>
  </si>
  <si>
    <t>giselacuesta34@gmail.com</t>
  </si>
  <si>
    <t>Essau20@hotmail.com</t>
  </si>
  <si>
    <t>morealdahir21@gmail.com</t>
  </si>
  <si>
    <t xml:space="preserve">emartinez@gmail.com </t>
  </si>
  <si>
    <t>moises_98_01@hotmail.com</t>
  </si>
  <si>
    <t>nathyf13000@gmail.com</t>
  </si>
  <si>
    <t>ka.coba19@gmail.com</t>
  </si>
  <si>
    <t>Arlenmorales2986@gmail.com</t>
  </si>
  <si>
    <t>Monse22@gmail.com</t>
  </si>
  <si>
    <t>Yudielsantos7@gmail.com</t>
  </si>
  <si>
    <t>Izharbabilonia853@gmail.com</t>
  </si>
  <si>
    <t>Luisplicett0220@gmail.com</t>
  </si>
  <si>
    <t>lopeznorbis7@gmail.com</t>
  </si>
  <si>
    <t>quinteroangelica69@gmail.com</t>
  </si>
  <si>
    <t>Bocakarelis4114@gmail.com</t>
  </si>
  <si>
    <t>Fannytapia628@gmail.com</t>
  </si>
  <si>
    <t>Kelvyfrancisco20@gmail.com</t>
  </si>
  <si>
    <t>Arismosquera654@outlook.com</t>
  </si>
  <si>
    <t>sen048578@gmail.com</t>
  </si>
  <si>
    <t>Ortisjesus002244@gmail.com</t>
  </si>
  <si>
    <t>dereckjoharicastillo@gmail.com</t>
  </si>
  <si>
    <t>Angel07@gmail.com</t>
  </si>
  <si>
    <t>Tania81@gmail.com</t>
  </si>
  <si>
    <t>Omar99@gmail.com</t>
  </si>
  <si>
    <t>000fdiaz@gmail.com</t>
  </si>
  <si>
    <t>Benitezandrelina72@gmail.com</t>
  </si>
  <si>
    <t>Bcj7822panama@gmail.com</t>
  </si>
  <si>
    <t>joe0197smith@gmail.com</t>
  </si>
  <si>
    <t>Esquinayiviani@gmail.com</t>
  </si>
  <si>
    <t>Javier009@gmail.com</t>
  </si>
  <si>
    <t>christopher27marceline@gmail.com</t>
  </si>
  <si>
    <t>rosibelosiris1993@gmail.com</t>
  </si>
  <si>
    <t>Samudioixa@gmail.com</t>
  </si>
  <si>
    <t>carpinterojavier92@gmail.com</t>
  </si>
  <si>
    <t>gabrielareyes04@gmail.com</t>
  </si>
  <si>
    <t>danielmosquera@gmail.com</t>
  </si>
  <si>
    <t>Cleinparedes@gmail.com</t>
  </si>
  <si>
    <t>elsybatista742@gmail.com</t>
  </si>
  <si>
    <t>nedelcaescartin4@gmail.com</t>
  </si>
  <si>
    <t>Jcami7520@gmail.com</t>
  </si>
  <si>
    <t>Gibsonkarla01@gmail.com</t>
  </si>
  <si>
    <t>Isabellareyes2809@gmail.com</t>
  </si>
  <si>
    <t>orielauintefo@gmail.com</t>
  </si>
  <si>
    <t>Juandediosrodriguez0770@gmail.com</t>
  </si>
  <si>
    <t>abregoroxana95@gmail.com</t>
  </si>
  <si>
    <t>ya.villarreal.10@gmail.com</t>
  </si>
  <si>
    <t>Luisvasquez@gmsil.com</t>
  </si>
  <si>
    <t>Carlossaul1771@gmail.com</t>
  </si>
  <si>
    <t>Ehanymosquera71@gmail.com</t>
  </si>
  <si>
    <t>Estrella19michu@gmail.com</t>
  </si>
  <si>
    <t>Yanelafuentes542@gmail.com</t>
  </si>
  <si>
    <t>miguelagm172011@gmail.com</t>
  </si>
  <si>
    <t>daisym_19@hotmail.com</t>
  </si>
  <si>
    <t>dilsonarosemena6@gmail.com</t>
  </si>
  <si>
    <t>Og66602@gmail.com</t>
  </si>
  <si>
    <t>abregojeans78@gmail.com</t>
  </si>
  <si>
    <t>Jorgebeby0220@gmail.com</t>
  </si>
  <si>
    <t>Johany42429@gmail.com</t>
  </si>
  <si>
    <t>Jhonroa2524@gmail.com</t>
  </si>
  <si>
    <t>Cleochaco88@gmail.com</t>
  </si>
  <si>
    <t>fernandoalvarezpanama@gmail.com</t>
  </si>
  <si>
    <t>ruizmichelleraisa@gmail.com</t>
  </si>
  <si>
    <t>malvinmendoza745@gmail.com</t>
  </si>
  <si>
    <t>Villarrealyanisett@gmail.com</t>
  </si>
  <si>
    <t>Esfiel416@gmail.com</t>
  </si>
  <si>
    <t>Viviandolores1976@gmail.com</t>
  </si>
  <si>
    <t>Contabilidad.angconstrucciones@gmail.com</t>
  </si>
  <si>
    <t>Leslyecordoba98@gmaicom.com</t>
  </si>
  <si>
    <t>Joelesxano@gmail.com</t>
  </si>
  <si>
    <t>abdulay_ferith@icloud.com</t>
  </si>
  <si>
    <t>Liseth04munoz7@gmail.com</t>
  </si>
  <si>
    <t>Santosidequel1224@gmail.com</t>
  </si>
  <si>
    <t>Justo30@gmail.com</t>
  </si>
  <si>
    <t>carlitoruletero@gmail.com</t>
  </si>
  <si>
    <t>Iony.record@gmail.com</t>
  </si>
  <si>
    <t>bbarria189@gmail.com</t>
  </si>
  <si>
    <t>Yaducas@gmail.com</t>
  </si>
  <si>
    <t>lahijasabor@hotmail.com</t>
  </si>
  <si>
    <t>Montezumaeuclides468@gmail.com</t>
  </si>
  <si>
    <t>Jeissyyearwood@gmail.com</t>
  </si>
  <si>
    <t>pitergm31@gmail.com</t>
  </si>
  <si>
    <t>jesusabreu0235@gmail.com</t>
  </si>
  <si>
    <t>genessissaldana@gmail.com</t>
  </si>
  <si>
    <t>friopino@gmail.com</t>
  </si>
  <si>
    <t>Tobiicastle@gmail.com</t>
  </si>
  <si>
    <t>mariamarylingomez@gmail.com</t>
  </si>
  <si>
    <t>SabinoGonzales55@gmail.com</t>
  </si>
  <si>
    <t>equinterop38@gmail.com</t>
  </si>
  <si>
    <t>andrearroyave.1989@gmail.com</t>
  </si>
  <si>
    <t>Kaisuzeth@gmail.com</t>
  </si>
  <si>
    <t>danygracias0805@gmail.com</t>
  </si>
  <si>
    <t>alfreditos.507@gmail.com</t>
  </si>
  <si>
    <t>Lamernesto120@gmail.com</t>
  </si>
  <si>
    <t xml:space="preserve">mibett0227@gmaim.com </t>
  </si>
  <si>
    <t>magalyquintana@gmail.com</t>
  </si>
  <si>
    <t>Pliniomcnulty@gmail.com</t>
  </si>
  <si>
    <t>Federicosorio@gmail.com</t>
  </si>
  <si>
    <t>mg8466175@gmail.com</t>
  </si>
  <si>
    <t>Rachelpadilla221102@gmail.com</t>
  </si>
  <si>
    <t>Denisorlanda17@gmail.com</t>
  </si>
  <si>
    <t>Cp645128@gmail.com</t>
  </si>
  <si>
    <t>yaribethb24@gmail.com</t>
  </si>
  <si>
    <t>yjgonza31@gmail.com</t>
  </si>
  <si>
    <t>java1880@gmail.com</t>
  </si>
  <si>
    <t>Etzelariarias30@Gmail.com</t>
  </si>
  <si>
    <t>Andreog519@gmail.com</t>
  </si>
  <si>
    <t>jnunez2528c@gmail.com</t>
  </si>
  <si>
    <t>katyquintero62@gmail.com</t>
  </si>
  <si>
    <t>gardielispaola07@icloud.com</t>
  </si>
  <si>
    <t>Helilopez@gmail.com</t>
  </si>
  <si>
    <t>ratchelnavarro@gmail.com</t>
  </si>
  <si>
    <t>hernandezrutt4@gmail.com</t>
  </si>
  <si>
    <t>Katherine0880lede@gmail.com</t>
  </si>
  <si>
    <t>Yoafer526@gmail.com</t>
  </si>
  <si>
    <t>jaimesnchez214@gmail.com</t>
  </si>
  <si>
    <t>Silviaten0237@gmail.com</t>
  </si>
  <si>
    <t>maylinavril@gmail.com</t>
  </si>
  <si>
    <t>carlosquinteroluis17@gmail.com</t>
  </si>
  <si>
    <t>Rachel.carrillo291719@gmail.com</t>
  </si>
  <si>
    <t>ranjeliagonzalez2@Gmail.com</t>
  </si>
  <si>
    <t>aleidalineth95@hotmail.com</t>
  </si>
  <si>
    <t>oatencii@gmail.com</t>
  </si>
  <si>
    <t>kimberlydelaespada0@gmail.com</t>
  </si>
  <si>
    <t>19sanchez.mariela28@gmail.com</t>
  </si>
  <si>
    <t>luislana982@gmail.com</t>
  </si>
  <si>
    <t xml:space="preserve">juanzamora2913@gmail.com </t>
  </si>
  <si>
    <t>Marysincontreras@gmail.com</t>
  </si>
  <si>
    <t>Freddybalza@gmail.com</t>
  </si>
  <si>
    <t>tg9442944@gmail.com</t>
  </si>
  <si>
    <t>juliapalacios.0621@gmail.com</t>
  </si>
  <si>
    <t>estephanylineth24@gmail.com</t>
  </si>
  <si>
    <t>joadellm@gmail.com</t>
  </si>
  <si>
    <t>Vg7479242@gmail.com</t>
  </si>
  <si>
    <t>franklinb10709294@gmail.com</t>
  </si>
  <si>
    <t>fg461953@gmail.com</t>
  </si>
  <si>
    <t>Miriam6leguisamo04@gnail.com</t>
  </si>
  <si>
    <t>Angrodriguez@gmail.com</t>
  </si>
  <si>
    <t>yadilkac1002@gmail.com</t>
  </si>
  <si>
    <t>Brayanpardo0220@gmail.com</t>
  </si>
  <si>
    <t>mg8493950@gmail.com</t>
  </si>
  <si>
    <t>Ruizelenaa.05@gmail.com</t>
  </si>
  <si>
    <t>alfredovarria@gmail.com</t>
  </si>
  <si>
    <t>Estelaarosemena1012@gmail.com</t>
  </si>
  <si>
    <t>eugenio2306@gmail.com</t>
  </si>
  <si>
    <t>cmira685@gmail.com</t>
  </si>
  <si>
    <t>claudiagonzaleze10@gmail.com</t>
  </si>
  <si>
    <t>evelynitzelromero41@gmail.com</t>
  </si>
  <si>
    <t>luismsantamaria@gmail.com</t>
  </si>
  <si>
    <t>manuelmdj11@gmail.com</t>
  </si>
  <si>
    <t>mixicastillo2016@gmail.com</t>
  </si>
  <si>
    <t>Barcenayinelli@gmail.com</t>
  </si>
  <si>
    <t>Sanchezjoako@gmail.com</t>
  </si>
  <si>
    <t>penamilagros133@gmail.com</t>
  </si>
  <si>
    <t>barbeljavier@gmail.com</t>
  </si>
  <si>
    <t>Filomenacardenas1955@gmail.com</t>
  </si>
  <si>
    <t>mario90@gmail.com</t>
  </si>
  <si>
    <t>isaaxpapi24@icloud.com</t>
  </si>
  <si>
    <t>Yaelperez198@gmail.com</t>
  </si>
  <si>
    <t>meybelmorales19mp@gmail.com</t>
  </si>
  <si>
    <t>isaccr975@gmail.com</t>
  </si>
  <si>
    <t>lopezaristela637@gmail.com</t>
  </si>
  <si>
    <t>yarisbelcamarena20@gmail.com</t>
  </si>
  <si>
    <t>edgarreina365@gmail.com</t>
  </si>
  <si>
    <t>ivanpineda1078@gmail.com</t>
  </si>
  <si>
    <t>Katherine88@gmail.com</t>
  </si>
  <si>
    <t>macgloriaoliveros@gmail.com</t>
  </si>
  <si>
    <t>M.caballero2414@gmail.com</t>
  </si>
  <si>
    <t xml:space="preserve">Katherinebarrioscervantes1989@gmail.com </t>
  </si>
  <si>
    <t>eusebiotebera4@gmail.com</t>
  </si>
  <si>
    <t>nicollerivera21@hotmail.com</t>
  </si>
  <si>
    <t>Reutelinadiaz21@gmail.com</t>
  </si>
  <si>
    <t>sxtra5689@gmail.com</t>
  </si>
  <si>
    <t>aliciomendez52@gmail.com</t>
  </si>
  <si>
    <t>dorissanches300@gmail.com</t>
  </si>
  <si>
    <t>georfredyc@gmail.com</t>
  </si>
  <si>
    <t>eloy.madrid1@gmail.com</t>
  </si>
  <si>
    <t>polipama20@gmail.com</t>
  </si>
  <si>
    <t>danielaandreahenaodiaz@gmail.com</t>
  </si>
  <si>
    <t>Manuel52@gmail.com</t>
  </si>
  <si>
    <t>Olmedomileydi02@Gmail.com</t>
  </si>
  <si>
    <t>Nicolerivera111196@gmail.com</t>
  </si>
  <si>
    <t>virgiliorodriguez2416@gmail.com</t>
  </si>
  <si>
    <t>Angel90@gmail.com</t>
  </si>
  <si>
    <t>Escobara@gmail.com</t>
  </si>
  <si>
    <t>Zuleimavillarreal31@gmail.com</t>
  </si>
  <si>
    <t>antoinerivera23@gmail.com</t>
  </si>
  <si>
    <t>Anaykaaguilar81@gmail.com</t>
  </si>
  <si>
    <t>ayden250211@outlook.com</t>
  </si>
  <si>
    <t>Romeroyobana03@gmail.com</t>
  </si>
  <si>
    <t xml:space="preserve">Sammydavis1627@gmail.com </t>
  </si>
  <si>
    <t>Sandramilenapelaez2@gmail.com</t>
  </si>
  <si>
    <t>arielbatista@gmail.com</t>
  </si>
  <si>
    <t>hernandezsilvia011123@gmail.com</t>
  </si>
  <si>
    <t>yordaly1006@gmail.com</t>
  </si>
  <si>
    <t>riquelme3011@gmail.com</t>
  </si>
  <si>
    <t>manuela.g2427@gmail.com</t>
  </si>
  <si>
    <t>stephaniequintero849@gmail.com</t>
  </si>
  <si>
    <t>nelsondario03@gmail.com</t>
  </si>
  <si>
    <t>antoniojose10990@gmail.com</t>
  </si>
  <si>
    <t>rosalesgenaro447@gmail.com</t>
  </si>
  <si>
    <t>Juancuba1180@gmail.comBda</t>
  </si>
  <si>
    <t>dinelpared@gmail.com</t>
  </si>
  <si>
    <t>rolando87611861@gmail.com</t>
  </si>
  <si>
    <t>npandales2325@gmail.com</t>
  </si>
  <si>
    <t>Trejos03@gmail.com</t>
  </si>
  <si>
    <t>Julissarodriguez8901@gmail.com</t>
  </si>
  <si>
    <t>Heidylopez0711@gmail.com</t>
  </si>
  <si>
    <t>franciscoariel1099@gmail.com</t>
  </si>
  <si>
    <t>arosemenaregino27@gmail.com</t>
  </si>
  <si>
    <t>antoniopas2814@gmail.com</t>
  </si>
  <si>
    <t>Velkissanchezsan@gmail.com</t>
  </si>
  <si>
    <t>Jameshansell13@icloud.com</t>
  </si>
  <si>
    <t>hectorbarrios08@gmail.com</t>
  </si>
  <si>
    <t>hildamartinez0110@gmail.com</t>
  </si>
  <si>
    <t>Arielalv@gmail.com</t>
  </si>
  <si>
    <t>tomcrique@gmail.com</t>
  </si>
  <si>
    <t>josvillarreal0812@gmail.com</t>
  </si>
  <si>
    <t>Xavier.jonath25@gmail.com</t>
  </si>
  <si>
    <t>Nemesisviquez507@Gmail.com</t>
  </si>
  <si>
    <t>aselineth@gmail.com</t>
  </si>
  <si>
    <t>manuerodrigz@gmail.com</t>
  </si>
  <si>
    <t>gigarces082624@gmail.com</t>
  </si>
  <si>
    <t>isabelarias0102@gmail.com</t>
  </si>
  <si>
    <t>Robertojrc18@gmail.com</t>
  </si>
  <si>
    <t>Kingalilerhernandez277@gmail.com</t>
  </si>
  <si>
    <t>Erick76@gmail.com</t>
  </si>
  <si>
    <t>Martinezo@gmail.com</t>
  </si>
  <si>
    <t>gindira223@gmail.com</t>
  </si>
  <si>
    <t>Xavierbarber28@gmail.com</t>
  </si>
  <si>
    <t>Luigimendieta02@gmail.com</t>
  </si>
  <si>
    <t>ayatzaelci@gmail.com</t>
  </si>
  <si>
    <t>X.yostin13@gmail.com</t>
  </si>
  <si>
    <t>gabriela29alex22@gmail.com</t>
  </si>
  <si>
    <t>yanethca25@gmail.com</t>
  </si>
  <si>
    <t>antonioDLM12@gmail.com</t>
  </si>
  <si>
    <t>mileika22@gmail.com</t>
  </si>
  <si>
    <t>quirosdanna56@gmail.com</t>
  </si>
  <si>
    <t>VoyPokys11@hotmail.com</t>
  </si>
  <si>
    <t>Jomar90@gmail.com</t>
  </si>
  <si>
    <t>Maylee94@gmail.com</t>
  </si>
  <si>
    <t>Roberto59@gmail.com</t>
  </si>
  <si>
    <t>Gonzalez12@gmail.com</t>
  </si>
  <si>
    <t>Rivera23@gmail.com</t>
  </si>
  <si>
    <t>Rivasm@gmail.com</t>
  </si>
  <si>
    <t>Perezr@gmail.com</t>
  </si>
  <si>
    <t>Serracinyecenia7@gmail.com</t>
  </si>
  <si>
    <t>eplacio.s0898@gmail.com</t>
  </si>
  <si>
    <t>mirianperrea008@gmail.com</t>
  </si>
  <si>
    <t>luisoctavioortiz27@gmail.com</t>
  </si>
  <si>
    <t>Joseluro7706@gmail.com</t>
  </si>
  <si>
    <t>Luisdacos1507@Gmail.com</t>
  </si>
  <si>
    <t>bonicheberlin@gmail.com</t>
  </si>
  <si>
    <t>monserratcampuzano115@gmail.com</t>
  </si>
  <si>
    <t>bayron.rodriguez51@gmail.com</t>
  </si>
  <si>
    <t xml:space="preserve">danieljesuz876@gmail.com </t>
  </si>
  <si>
    <t>chaverracarmen081@gmail.com</t>
  </si>
  <si>
    <t>msaldana867@gmail.com</t>
  </si>
  <si>
    <t>mailto:hugoc4461@gmail.com</t>
  </si>
  <si>
    <t>Yamileth@gmail.com</t>
  </si>
  <si>
    <t>Villarreal29@gmail.com</t>
  </si>
  <si>
    <t>hernandezluis198228@gmail.com</t>
  </si>
  <si>
    <t>kanieshamcdonalds@hotmail.es</t>
  </si>
  <si>
    <t>Yarisselw0302@gmail.com</t>
  </si>
  <si>
    <t>deividthuprincipe507@gmail.com</t>
  </si>
  <si>
    <t>sidiag146@gmail.com</t>
  </si>
  <si>
    <t>Sp468217@gmail.com</t>
  </si>
  <si>
    <t>Gladispinedamadrid@gmail.com</t>
  </si>
  <si>
    <t>Dayanara14@gmail.com</t>
  </si>
  <si>
    <t>Herreraairam56@gmail.com</t>
  </si>
  <si>
    <t>Tommy-22-88@hotmail.com</t>
  </si>
  <si>
    <t>Suiras17@gmail.com</t>
  </si>
  <si>
    <t>gordillo61@gmail.com</t>
  </si>
  <si>
    <t>Allenandres409@Gmail.com</t>
  </si>
  <si>
    <t xml:space="preserve">karalatenorio2417@gmail.com </t>
  </si>
  <si>
    <t>diasmilagros362@gmail.com</t>
  </si>
  <si>
    <t>alonzoarcelio61@gmail.com</t>
  </si>
  <si>
    <t>herrerajair829@gmail.com</t>
  </si>
  <si>
    <t>vega.allan11@gmail.com</t>
  </si>
  <si>
    <t>c507barbershop@gmail.com</t>
  </si>
  <si>
    <t>gonzalescristobalina032@gmail.com</t>
  </si>
  <si>
    <t>Joeldiazusa@gmail.com</t>
  </si>
  <si>
    <t>rivas24@gmail.com</t>
  </si>
  <si>
    <t>ramirezescudino88@gmail.com</t>
  </si>
  <si>
    <t>Aldrete0621@gmail.com</t>
  </si>
  <si>
    <t>Anyirelis26@gmail.com</t>
  </si>
  <si>
    <t>jeanmalespin4@gmail.com</t>
  </si>
  <si>
    <t>Jeancarlosnieto31@gmail.com</t>
  </si>
  <si>
    <t>pintoyanibeth30@gmail.com</t>
  </si>
  <si>
    <t>Goldentradeng.mktg@gmail.com</t>
  </si>
  <si>
    <t>Macielvasquez2111@gmail.com</t>
  </si>
  <si>
    <t>riggiejc@gmail.com</t>
  </si>
  <si>
    <t>yajaira01@hotmail.com</t>
  </si>
  <si>
    <t>porfiriomiranda403@gmail.com</t>
  </si>
  <si>
    <t>dianaitzelgh06@gmail.com</t>
  </si>
  <si>
    <t>Joshua.1512@gmail.com</t>
  </si>
  <si>
    <t>ruperternestoogilvie@gmail.com</t>
  </si>
  <si>
    <t>Dios85544@gmail.com</t>
  </si>
  <si>
    <t>Epifaniobetancur@gmail.com</t>
  </si>
  <si>
    <t>Anacastiilo67895@gmail.com</t>
  </si>
  <si>
    <t>Yeseniadegracia28@gmail.com</t>
  </si>
  <si>
    <t>Leroy250002@gmail.com</t>
  </si>
  <si>
    <t>eiragomez@yahooo.com</t>
  </si>
  <si>
    <t>Yairenissanches000@gmail.com</t>
  </si>
  <si>
    <t>eufrasiahood48@gmail.com</t>
  </si>
  <si>
    <t>julissarodriguez8901@gmail.com</t>
  </si>
  <si>
    <t>Elsafranco963@gmail.com</t>
  </si>
  <si>
    <t>inaroger0@gmail.com</t>
  </si>
  <si>
    <t>Aaronguevara1401@gmail.com</t>
  </si>
  <si>
    <t>Stellajones17@gmail.com</t>
  </si>
  <si>
    <t>cristhela2003@outlook.com</t>
  </si>
  <si>
    <t>nayrobiarias0@gmail.com</t>
  </si>
  <si>
    <t>yoha151992@gmail.com</t>
  </si>
  <si>
    <t>yewiduartes2312@gmail.com</t>
  </si>
  <si>
    <t>Fredycastillero@hotmail.com</t>
  </si>
  <si>
    <t>migueldianous10@gmail.com</t>
  </si>
  <si>
    <t>Angelinajoly835@gmail.com</t>
  </si>
  <si>
    <t>Katherinekirton38@gmail.com</t>
  </si>
  <si>
    <t>yurydir_1@hotmail.com</t>
  </si>
  <si>
    <t>isabelcordones04@gmail.com</t>
  </si>
  <si>
    <t>carmengonsalez935@gmail.com</t>
  </si>
  <si>
    <t>alvarezovett4@gmail.com</t>
  </si>
  <si>
    <t>Yanethruiz579@gmail.com</t>
  </si>
  <si>
    <t>graciamaikel467@Gmail.com</t>
  </si>
  <si>
    <t>Bermudezmitzin030515@gmail.com</t>
  </si>
  <si>
    <t>betzibellino923@gmail.com</t>
  </si>
  <si>
    <t>Mespinosa0718@gmail.com</t>
  </si>
  <si>
    <t>Achitomarta33@gmail.com</t>
  </si>
  <si>
    <t>Baule33@gmail.com</t>
  </si>
  <si>
    <t>Ig1741998@gmail.com</t>
  </si>
  <si>
    <t>Adamesg65@gmail.com</t>
  </si>
  <si>
    <t>arciaoliveromarlenysvictoria@gmail.com</t>
  </si>
  <si>
    <t>emanuelpaiz723@gmail.com</t>
  </si>
  <si>
    <t>Angeloguliano@outlook.com</t>
  </si>
  <si>
    <t>Tatiana25866@gmail.com</t>
  </si>
  <si>
    <t>Mpozo5454@gmail.com</t>
  </si>
  <si>
    <t>zoraya1988@gmail.com</t>
  </si>
  <si>
    <t>auroranazazaret1089@mail.com</t>
  </si>
  <si>
    <t>yeseniacastillo@gmail.com</t>
  </si>
  <si>
    <t>melanydemiranda507@gmail.com</t>
  </si>
  <si>
    <t>lapepaedgar@gmail.com</t>
  </si>
  <si>
    <t>nilka56@gmail.com</t>
  </si>
  <si>
    <t>epitty888@gmail.com</t>
  </si>
  <si>
    <t>isabelen25@hotmail.com</t>
  </si>
  <si>
    <t>rosiritaprimera@gmail.com</t>
  </si>
  <si>
    <t>luciamercedes2630@gmail.com</t>
  </si>
  <si>
    <t>cordoba260599@gmail.com</t>
  </si>
  <si>
    <t>solaaldahir287@gmail.com</t>
  </si>
  <si>
    <t>mariegalvez392@gmail.com</t>
  </si>
  <si>
    <t>Prestanalex82@gmail.com</t>
  </si>
  <si>
    <t>Pabloisacmorales1988@gmail.com</t>
  </si>
  <si>
    <t>Aizpruajuan23@gmail.com</t>
  </si>
  <si>
    <t>Betzi.more08@gmail.com</t>
  </si>
  <si>
    <t>Sanchezbenis61@gmail.com</t>
  </si>
  <si>
    <t>Ocanajemima5@gmail.com</t>
  </si>
  <si>
    <t>auroracedeno440@gmail.com</t>
  </si>
  <si>
    <t>Alfonsoconcepcion104@gmail.com</t>
  </si>
  <si>
    <t>javi2848673@gmail.com</t>
  </si>
  <si>
    <t>Edilmadixon19@gmail.com</t>
  </si>
  <si>
    <t>Estrella.82.09.nv@gmail.com</t>
  </si>
  <si>
    <t>Anasepelio18@gmail.com</t>
  </si>
  <si>
    <t>Resoolibia@gmail.com</t>
  </si>
  <si>
    <t>Mercemorapola@gmail.com</t>
  </si>
  <si>
    <t>Chifundoricardo25@gmail.com</t>
  </si>
  <si>
    <t>Anabelcmf@hotmail.com</t>
  </si>
  <si>
    <t>Amileykadegracia@gmail.com</t>
  </si>
  <si>
    <t>Yandirat487@gmail.com</t>
  </si>
  <si>
    <t>Villamils951@gmail.com</t>
  </si>
  <si>
    <t>eliasolivarren@gmail.com</t>
  </si>
  <si>
    <t>juanbautista35@gamil.com</t>
  </si>
  <si>
    <t>Elpaladardeyou02@gmail.com</t>
  </si>
  <si>
    <t>Hojalateriaj572@gmail.com</t>
  </si>
  <si>
    <t>Linneth292210@gmail.com</t>
  </si>
  <si>
    <t>ysc16@live.com</t>
  </si>
  <si>
    <t>Valeryyireth10@gmail.com</t>
  </si>
  <si>
    <t>Pasando49@gmail.com</t>
  </si>
  <si>
    <t>Gutierrez18@gmail.com</t>
  </si>
  <si>
    <t>raychguardia@gmail.com</t>
  </si>
  <si>
    <t>airamis53@gmail.com</t>
  </si>
  <si>
    <t>dominguescheito@hotmail.com</t>
  </si>
  <si>
    <t>enriquesumosa04@gmail.com</t>
  </si>
  <si>
    <t>ludmanuel.30@gmail.com</t>
  </si>
  <si>
    <t>592195318@qq.com</t>
  </si>
  <si>
    <t>fulalesyani09@gmail.com</t>
  </si>
  <si>
    <t>Guidobacorizo@gmail.com</t>
  </si>
  <si>
    <t>detero2407@gmail.com</t>
  </si>
  <si>
    <t>gutierrezpedro@gmail.com</t>
  </si>
  <si>
    <t>Elecampos188@gmail.com</t>
  </si>
  <si>
    <t>Warren18@gmail.com</t>
  </si>
  <si>
    <t>Camar1991@gmail.com</t>
  </si>
  <si>
    <t>Natividadmontezuma67@gmail.com</t>
  </si>
  <si>
    <t>Antoniodegracia74@gmail.com</t>
  </si>
  <si>
    <t>rihanna122113@gmail.com</t>
  </si>
  <si>
    <t>mikeborda64@gmail.com</t>
  </si>
  <si>
    <t>Josebautista21021969@gmail.com</t>
  </si>
  <si>
    <t>rodriguezkeylianis73@gmail.com</t>
  </si>
  <si>
    <t>rafaelsanchez200982@gmail.com</t>
  </si>
  <si>
    <t>King.electric02@gmail.com</t>
  </si>
  <si>
    <t>josearauz0303@gmail.com</t>
  </si>
  <si>
    <t>Johanaguilar1029@gmail.com</t>
  </si>
  <si>
    <t>imarmoreno27@gmail.com</t>
  </si>
  <si>
    <t>jesushumbertorivas502@gmail.com</t>
  </si>
  <si>
    <t>Shadaynegra2727@gmail.comm</t>
  </si>
  <si>
    <t>Luialberto091117@gmail.com</t>
  </si>
  <si>
    <t>Ailinaguirre770@gmail.com</t>
  </si>
  <si>
    <t>Brayan12@gmail.com</t>
  </si>
  <si>
    <t>gilbertovalentinojb@gmail.com</t>
  </si>
  <si>
    <t>Beckybosques09@gmail.com</t>
  </si>
  <si>
    <t>Edilciam22@gmail.com</t>
  </si>
  <si>
    <t>josealexanders906@gmail.com</t>
  </si>
  <si>
    <t>jamilkaelisethmolinar1986@gmail.com</t>
  </si>
  <si>
    <t>yusnairynavarro@gmail.com</t>
  </si>
  <si>
    <t>Thorpexadir0@gmail.com</t>
  </si>
  <si>
    <t>Pologenesis387@gmail.com</t>
  </si>
  <si>
    <t>dalviscedeno94@gmail.com</t>
  </si>
  <si>
    <t>serranocamilocorrea@gmail.com</t>
  </si>
  <si>
    <t>gloriagordon115@gmail.com</t>
  </si>
  <si>
    <t>orielquintero@gmail.com</t>
  </si>
  <si>
    <t>tanystudio@icloud.com</t>
  </si>
  <si>
    <t>yoandri@gmail.com</t>
  </si>
  <si>
    <t>Yubygomez309@gmail.com</t>
  </si>
  <si>
    <t>Cyanier70@gmail.com</t>
  </si>
  <si>
    <t>Osalmanza1998@icloud.com</t>
  </si>
  <si>
    <t>rowearturo@gmail.com</t>
  </si>
  <si>
    <t>Montezumaeuclide468@gmail.com</t>
  </si>
  <si>
    <t>adargeliscajar@gmail.com</t>
  </si>
  <si>
    <t>Ayleendecoideas@outlook.com</t>
  </si>
  <si>
    <t>Maikelgarcia136@gmail.Com</t>
  </si>
  <si>
    <t>Yyosimark@gmail.com</t>
  </si>
  <si>
    <t>Lizm8936@gmail.com</t>
  </si>
  <si>
    <t>givone0909@gmail.com</t>
  </si>
  <si>
    <t>Iriaany@gmail.com</t>
  </si>
  <si>
    <t>Pazsusana10@gmail.com</t>
  </si>
  <si>
    <t>Siulpalacio8@gmail.com</t>
  </si>
  <si>
    <t>rosalindaderuiz29@gmail.com</t>
  </si>
  <si>
    <t>bethancourtjoselyn18@gmail.com</t>
  </si>
  <si>
    <t>censiting@vip.qq.com</t>
  </si>
  <si>
    <t>Josue130809@gmail.com</t>
  </si>
  <si>
    <t>farmarena3457@gmail.com</t>
  </si>
  <si>
    <t>cristhiang1522@gmail.com</t>
  </si>
  <si>
    <t>marcoskael19@gmail.com</t>
  </si>
  <si>
    <t>Pedrozat1705@gmail.com</t>
  </si>
  <si>
    <t>Luisaldaircastillo@gmail.com</t>
  </si>
  <si>
    <t>luisrodriguez@gmail.com</t>
  </si>
  <si>
    <t>ferminrosales014@gmail.com</t>
  </si>
  <si>
    <t>Saavedrasolanodavidantonio@gmail.com</t>
  </si>
  <si>
    <t>Stodo2323@gmail.bom</t>
  </si>
  <si>
    <t>soniagracia280410@gmail.com</t>
  </si>
  <si>
    <t>doviazadariluz@gmail.com</t>
  </si>
  <si>
    <t>Ismael2431@gmail.com</t>
  </si>
  <si>
    <t>Oficina@admin-santana.com</t>
  </si>
  <si>
    <t xml:space="preserve">Yshm09@gmail.com </t>
  </si>
  <si>
    <t>oaldeano23@gmail.com</t>
  </si>
  <si>
    <t>Obaldiae61@gmail.com</t>
  </si>
  <si>
    <t>Jc2827558@gmail.com</t>
  </si>
  <si>
    <t>Meganmoreno410@gmail.com</t>
  </si>
  <si>
    <t>emiliacede30@gmail.com</t>
  </si>
  <si>
    <t>Rodrigoblanco016@gmail.com</t>
  </si>
  <si>
    <t>fossattialcira@gmail.com</t>
  </si>
  <si>
    <t>michellmmguzman20@gmail.com</t>
  </si>
  <si>
    <t>Cordobaarturo182@gmail.com</t>
  </si>
  <si>
    <t>gonzalezglory19@gmail.com</t>
  </si>
  <si>
    <t>jorgeenriquediaz83@gmail.com</t>
  </si>
  <si>
    <t>Bladimirbennett6@gmail.com</t>
  </si>
  <si>
    <t>angelcortez188103@gmail.com</t>
  </si>
  <si>
    <t>lamorenazabailey@gmail.com</t>
  </si>
  <si>
    <t>sinethchavez@gmail.com</t>
  </si>
  <si>
    <t>Armandogodoy90@gmail.com</t>
  </si>
  <si>
    <t>Dennise05@gmail.com</t>
  </si>
  <si>
    <t>daryss16@gmail.com</t>
  </si>
  <si>
    <t>Madeleinmendez@gmail.com</t>
  </si>
  <si>
    <t>Antoniooporta91979@gmail.com</t>
  </si>
  <si>
    <t>Sebastianandres0314@gmail.com</t>
  </si>
  <si>
    <t>mariojoseroqueosorio@gmail.com</t>
  </si>
  <si>
    <t>Jo.sants0406@gmail.com</t>
  </si>
  <si>
    <t>Luis2798131006@gmail.com</t>
  </si>
  <si>
    <t>bluz3710@gmail.com</t>
  </si>
  <si>
    <t>jotta1926@gmail.com</t>
  </si>
  <si>
    <t>Supermercadoconproposito@gmail.com</t>
  </si>
  <si>
    <t>hdionisgonzalez67@gmail.com</t>
  </si>
  <si>
    <t>agradecidosteams2015@gmail.com</t>
  </si>
  <si>
    <t>felaperez864@gmail.com</t>
  </si>
  <si>
    <t xml:space="preserve">Minerva2025@gmail.com </t>
  </si>
  <si>
    <t>delgadoyeisi5@gmail.com</t>
  </si>
  <si>
    <t>marioatenorio1981@gmail.com</t>
  </si>
  <si>
    <t>rosap0213@gmail.com</t>
  </si>
  <si>
    <t>henrycaballero@gmail.com</t>
  </si>
  <si>
    <t>virginiaVillareal@gmail.com</t>
  </si>
  <si>
    <t>elvian09@hotmail.com</t>
  </si>
  <si>
    <t>wuilmerh073@gmail.com</t>
  </si>
  <si>
    <t>comisiondealbitros@hotmail.com</t>
  </si>
  <si>
    <t>yadilka703@hotmail.com</t>
  </si>
  <si>
    <t>Nidiaalabarca64@gmail.com</t>
  </si>
  <si>
    <t>Janeaa1998@gmail.com</t>
  </si>
  <si>
    <t>ysilvera242424@gmail.com</t>
  </si>
  <si>
    <t>Celeste68@gmail.com</t>
  </si>
  <si>
    <t>Gorginaacosta608@gmail.com</t>
  </si>
  <si>
    <t>Chavarrialuismojica20@gmail.com</t>
  </si>
  <si>
    <t>adelkinconde@gmail.com</t>
  </si>
  <si>
    <t>Jose231809jk@gmail.com</t>
  </si>
  <si>
    <t>Joseguerra040290@gmail.com</t>
  </si>
  <si>
    <t>josuejr19@gmail.com</t>
  </si>
  <si>
    <t>miriammora357m@gmail.com</t>
  </si>
  <si>
    <t>ricauteramos596@magil.com</t>
  </si>
  <si>
    <t>Marxdecasta1997@gmail.com</t>
  </si>
  <si>
    <t>solimarvillarrue@gmail.com</t>
  </si>
  <si>
    <t>Anthonyescudero1771@gmail.com</t>
  </si>
  <si>
    <t>nashlyrodriguez@gmail.com</t>
  </si>
  <si>
    <t>ryislen633@gmail.com</t>
  </si>
  <si>
    <t>1718RIOediocando.0279.zu@gmail.com</t>
  </si>
  <si>
    <t>victormanueljr16@gmail.com</t>
  </si>
  <si>
    <t>J71191@gmail.com</t>
  </si>
  <si>
    <t>Mvelarde470@gmail.com</t>
  </si>
  <si>
    <t>Abdirkb3849@gmail.com</t>
  </si>
  <si>
    <t>valeria.0392@hotmail.com</t>
  </si>
  <si>
    <t>carlosrodruguez667@gmail.com</t>
  </si>
  <si>
    <t>Benjamingonzalez2113@gmail.com</t>
  </si>
  <si>
    <t>Gracielacaballero3003@gmail.com</t>
  </si>
  <si>
    <t>valeriliriam13@gmail.com</t>
  </si>
  <si>
    <t>maydelinegallardo2007@gmail.com</t>
  </si>
  <si>
    <t>danielestrella24.2.0@gmail.com</t>
  </si>
  <si>
    <t>Juancarlosrosales@gmail.com</t>
  </si>
  <si>
    <t>Keynerrodriguez0603@gmail.com</t>
  </si>
  <si>
    <t>Naidyperez58@gmail.com</t>
  </si>
  <si>
    <t>Luisalberto@gmail.com</t>
  </si>
  <si>
    <t>Joana80@gmail.com</t>
  </si>
  <si>
    <t>Leyber83@gmail.com</t>
  </si>
  <si>
    <t>Emelismembache2@gmail.com</t>
  </si>
  <si>
    <t>Sashamacia07@gmail.com</t>
  </si>
  <si>
    <t>Lizamelgar8329@gmail.com</t>
  </si>
  <si>
    <t>Kiriansaenz@gmail.com</t>
  </si>
  <si>
    <t>cardenasherminia138@gmail.com</t>
  </si>
  <si>
    <t>noeliacalderon2300@gmail.com</t>
  </si>
  <si>
    <t>Indiracaballero@gmail.com</t>
  </si>
  <si>
    <t>celestinadelgado19@yahoo.es</t>
  </si>
  <si>
    <t>duneska.quintero26@gmail.com</t>
  </si>
  <si>
    <t>ivethlopez06122008@gmail.com</t>
  </si>
  <si>
    <t>CORREO:sfanny1024@gmail.com</t>
  </si>
  <si>
    <t>Idasanchez293@gmail.com</t>
  </si>
  <si>
    <t>luisorozco272727@gmail.com</t>
  </si>
  <si>
    <t>audio1601@gmail.com</t>
  </si>
  <si>
    <t>yeseniaserrano@gmail.com</t>
  </si>
  <si>
    <t>Rastrolosmelo@gmail.com</t>
  </si>
  <si>
    <t>Ayshanetori2926@gmail.com</t>
  </si>
  <si>
    <t>Abdielsalado619@gmail.com</t>
  </si>
  <si>
    <t>greciavasquez2412@gmail.com</t>
  </si>
  <si>
    <t>ausbertom09@gmail.com</t>
  </si>
  <si>
    <t>tobiassanchez722@gmail.com</t>
  </si>
  <si>
    <t>Irvingdelacruz0@gmail.com</t>
  </si>
  <si>
    <t>bernalkathy10@gmail.com</t>
  </si>
  <si>
    <t>martinezisai347@gmail.com</t>
  </si>
  <si>
    <t>Ballesterjesica@gmail.com</t>
  </si>
  <si>
    <t>rosaemeritamena@gmail.com</t>
  </si>
  <si>
    <t>maurelionunez60@gmail.com</t>
  </si>
  <si>
    <t xml:space="preserve"> enithyaima20@gmail.com</t>
  </si>
  <si>
    <t>jhoanmendoza062006@gmail.com</t>
  </si>
  <si>
    <t>Autocompany@gmail.com</t>
  </si>
  <si>
    <t>Mily_3003@Gmail.com</t>
  </si>
  <si>
    <t>Vegafzulay@gmail.com</t>
  </si>
  <si>
    <t>Shaolinwong05@gmail.com</t>
  </si>
  <si>
    <t>acarrera@arrocha.com</t>
  </si>
  <si>
    <t>marileydelosangeles@gmail.com</t>
  </si>
  <si>
    <t>yanina_0115@hotmail.com</t>
  </si>
  <si>
    <t>joseaimar507@gmail.com</t>
  </si>
  <si>
    <t>AG7502234@gmail.com</t>
  </si>
  <si>
    <t>cgabrini@gmail.com</t>
  </si>
  <si>
    <t>nicole.1010dutary@gmail.com</t>
  </si>
  <si>
    <t xml:space="preserve">dianethmartinez0512@gmail.com </t>
  </si>
  <si>
    <t>Mashakespeare08@gmail.con</t>
  </si>
  <si>
    <t>Leonildadealfaro@gmail.com</t>
  </si>
  <si>
    <t>Ignacioguerra1771@gmail.com</t>
  </si>
  <si>
    <t>perezleyton4567@gmail.com</t>
  </si>
  <si>
    <t>gloriarosalesga15rcia@gmail.com</t>
  </si>
  <si>
    <t>elviasinclair837@gmail.com</t>
  </si>
  <si>
    <t>Cq9553328@gmail.com</t>
  </si>
  <si>
    <t>Jonnyeric783@gmail.com</t>
  </si>
  <si>
    <t>Tuchinitha3023@gmail.com</t>
  </si>
  <si>
    <t>galleta_2196@hotmail.com</t>
  </si>
  <si>
    <t>Quinterojean016@gmail.com</t>
  </si>
  <si>
    <t>wiantonio475@gmail.com</t>
  </si>
  <si>
    <t>Darlingruiz555@gmail.com</t>
  </si>
  <si>
    <t>Yetyramos2@gmail.com</t>
  </si>
  <si>
    <t>gabrielaguevara298409@gmail.com</t>
  </si>
  <si>
    <t>yazuriblychenton90@gmail.com</t>
  </si>
  <si>
    <t>Saesvirginia@gmail.com</t>
  </si>
  <si>
    <t>Chrisneymar12772@gmail.com</t>
  </si>
  <si>
    <t>Gondolamigdonio@gmail.com</t>
  </si>
  <si>
    <t>Kerenpineda18@icloud.com</t>
  </si>
  <si>
    <t>Latuve03@gmail.com</t>
  </si>
  <si>
    <t>adrian14.ae58@gmail.com</t>
  </si>
  <si>
    <t>candyrachelmarquez233@gmail.com</t>
  </si>
  <si>
    <t>mileydis.flore@gmail.com</t>
  </si>
  <si>
    <t>Abrigoabrego788@gmail.com</t>
  </si>
  <si>
    <t>kabiriarios@hotmal.com</t>
  </si>
  <si>
    <t>gilmadegracia2@gmail.com</t>
  </si>
  <si>
    <t xml:space="preserve">Marioperez97@gmail.com </t>
  </si>
  <si>
    <t>Iydg0725@gmail.com</t>
  </si>
  <si>
    <t>jaimesuirach507@gmail.com</t>
  </si>
  <si>
    <t>neyi140873@gmail.com</t>
  </si>
  <si>
    <t>edwinoscar229@gmail.com</t>
  </si>
  <si>
    <t>Migdalismichelle1998@gmail.com</t>
  </si>
  <si>
    <t>Igdaliascruz@gmail.com</t>
  </si>
  <si>
    <t>Lassominoska@gmail.com</t>
  </si>
  <si>
    <t>lilibethtorres11@gmail.com</t>
  </si>
  <si>
    <t>isaiasgonzalez0220@gmail.com</t>
  </si>
  <si>
    <t>keythel22@gmail.com</t>
  </si>
  <si>
    <t>irenesaa7@gmail.com</t>
  </si>
  <si>
    <t>Montenegromanuel379@gmail.com</t>
  </si>
  <si>
    <t>Richardean642@gmail.com</t>
  </si>
  <si>
    <t>apitti19@hotmail.com</t>
  </si>
  <si>
    <t>yerihg26@outlook.es</t>
  </si>
  <si>
    <t>Yarielayamileth7@gmail.com</t>
  </si>
  <si>
    <t>v17flores@gmail.com</t>
  </si>
  <si>
    <t>yonira728@gmail.com</t>
  </si>
  <si>
    <t>Carolina136@gmail.com</t>
  </si>
  <si>
    <t>giseyda_1417@hotmail.com</t>
  </si>
  <si>
    <t>gabboo2810@gmail.com</t>
  </si>
  <si>
    <t>Keylamercado587@gmail.com</t>
  </si>
  <si>
    <t>pisabel0110@gmail.com</t>
  </si>
  <si>
    <t>samirhudson12@gmail.com</t>
  </si>
  <si>
    <t>briceidagonzalez317@gmail.com</t>
  </si>
  <si>
    <t>movimientosocialmv@hotmail.com</t>
  </si>
  <si>
    <t>multicenteralan@gmail.com</t>
  </si>
  <si>
    <t>zhuo69454499@gmail.com</t>
  </si>
  <si>
    <t>Lizlopez299220@gmail.com</t>
  </si>
  <si>
    <t xml:space="preserve">mp9808274@gmail.com </t>
  </si>
  <si>
    <t>angelicajaramilli96@gmail.com</t>
  </si>
  <si>
    <t>sarah18.jm@gmail.com</t>
  </si>
  <si>
    <t>mendozamaruquel@gmail.com</t>
  </si>
  <si>
    <t>berrioyaeslyn@gmail.com</t>
  </si>
  <si>
    <t>uranianoble14@gmail.com</t>
  </si>
  <si>
    <t>Roderickavila01@gmail.com</t>
  </si>
  <si>
    <t>Hindsdayanara@gmail.com</t>
  </si>
  <si>
    <t>Lariza.avila1028@gmail.com</t>
  </si>
  <si>
    <t>vasquez.moises3003@gmail.com</t>
  </si>
  <si>
    <t>jesiluethan05@gmail.com</t>
  </si>
  <si>
    <t>kendocortez87@gmail.com</t>
  </si>
  <si>
    <t>guerrerokathia20@gmail.com</t>
  </si>
  <si>
    <t>madissonarauz11@gmail.com</t>
  </si>
  <si>
    <t>amethbatista1005@gmail.com</t>
  </si>
  <si>
    <t>Carloslagos@gmail.com</t>
  </si>
  <si>
    <t>Franciscorleidysanjur@gmail.com</t>
  </si>
  <si>
    <t>Zaieliz002@gmail.com</t>
  </si>
  <si>
    <t>danesa1822@gmail.com</t>
  </si>
  <si>
    <t>Nicoledegracia@gmail.com</t>
  </si>
  <si>
    <t>leisyhernandez788@gmail.com</t>
  </si>
  <si>
    <t>mirtha.guzman@up.ac.pa</t>
  </si>
  <si>
    <t>Ortizyaravis61@gmail.com</t>
  </si>
  <si>
    <t>stadedefrance2022@gmail.com</t>
  </si>
  <si>
    <t>Yigiriyigiri29@gmail.com</t>
  </si>
  <si>
    <t>guzmanruben3209@gmail.com</t>
  </si>
  <si>
    <t>Yaravis@gmail.com</t>
  </si>
  <si>
    <t>mercarter2655@gmail.com</t>
  </si>
  <si>
    <t>chirucastillo14@gmail.com</t>
  </si>
  <si>
    <t>arnoldofuentes051963@gmail.com</t>
  </si>
  <si>
    <t>Cristhiangaviria5@gmail.com</t>
  </si>
  <si>
    <t>martinezjulioreyna@gmail.com</t>
  </si>
  <si>
    <t>bekerfeliciana74@gmail.com</t>
  </si>
  <si>
    <t>Isaacmoreno23@gmail.com</t>
  </si>
  <si>
    <t>amarelismendosa@gmail.com</t>
  </si>
  <si>
    <t>bethancourtkristyn18@gmail.com</t>
  </si>
  <si>
    <t>Alfonsourriola77@gmail.com</t>
  </si>
  <si>
    <t>jg4591760@gmail.com</t>
  </si>
  <si>
    <t>Gleonilka@gmail.com</t>
  </si>
  <si>
    <t xml:space="preserve">Meralizmarie@gmail.com </t>
  </si>
  <si>
    <t>luzruiz0910@gmail.com</t>
  </si>
  <si>
    <t>Kelvinchacon82@gmail.com</t>
  </si>
  <si>
    <t>jirmamoran2104@gmail.com</t>
  </si>
  <si>
    <t>Bonillamiguel1922@gmail.com</t>
  </si>
  <si>
    <t>Rjulitza24@gmail.com</t>
  </si>
  <si>
    <t xml:space="preserve">Kevin99@gmail.com </t>
  </si>
  <si>
    <t>claribethvgaviria29@gmail.com</t>
  </si>
  <si>
    <t>anayabarraza@gmail.com</t>
  </si>
  <si>
    <t>Andresxevaa@gmail.com</t>
  </si>
  <si>
    <t xml:space="preserve">Daniel06@gmail.com </t>
  </si>
  <si>
    <t>maribelcamposgonzales212@gmail.com</t>
  </si>
  <si>
    <t>Aba880842@gmail.com</t>
  </si>
  <si>
    <t>Kenuysoud@gmail.com</t>
  </si>
  <si>
    <t>jose04carvajalmitre@gmail.com</t>
  </si>
  <si>
    <t>carvajaljose1944@gmail.com</t>
  </si>
  <si>
    <t>alexandralopez1811@gmail.com</t>
  </si>
  <si>
    <t xml:space="preserve">hectormorales2076@gmail.com </t>
  </si>
  <si>
    <t>Abogadosgarridos1987@gmail.com</t>
  </si>
  <si>
    <t>yajairacanto484@gmail.com</t>
  </si>
  <si>
    <t xml:space="preserve">Gracielasrosales459@gmail.com </t>
  </si>
  <si>
    <t>Enerriquemarine5422@Gmail.com</t>
  </si>
  <si>
    <t xml:space="preserve">Nani47503@gmail.com </t>
  </si>
  <si>
    <t>dylanyeni9121@gmail.com</t>
  </si>
  <si>
    <t>saradiaz030330@gmail.com</t>
  </si>
  <si>
    <t>Ramirezcolunchemf11@gmail.com</t>
  </si>
  <si>
    <t>Katherinetrejos15@outlook.es</t>
  </si>
  <si>
    <t>jahirpimentel19@gmail.com</t>
  </si>
  <si>
    <t>ar2452989@gmail.com</t>
  </si>
  <si>
    <t>Albertobreth@gmail.com</t>
  </si>
  <si>
    <t>sertragarzapiquera@gmail.com</t>
  </si>
  <si>
    <t>celestelargaespada644@gmail.com</t>
  </si>
  <si>
    <t>valdess516@gmail.com</t>
  </si>
  <si>
    <t>Julissaisabeld04@gmail.com</t>
  </si>
  <si>
    <t>Melendez.r08r@gmail.com</t>
  </si>
  <si>
    <t>yuramad2@gmail.com</t>
  </si>
  <si>
    <t>Saturninacurundama391@gmail.com</t>
  </si>
  <si>
    <t>Ja9750687@gmail.com</t>
  </si>
  <si>
    <t>esthermariadeherrera39@Gmail.com</t>
  </si>
  <si>
    <t>Jomaralfredo0325@gmail.com</t>
  </si>
  <si>
    <t>Dianelys92@gmail.com</t>
  </si>
  <si>
    <t>yarlinacake@gmail.com</t>
  </si>
  <si>
    <t>Hassellosorio@gmail.com</t>
  </si>
  <si>
    <t>leventisjon@gmail.com</t>
  </si>
  <si>
    <t>xaviermoreno@gmail.com</t>
  </si>
  <si>
    <t>yulaimy286@gmail.com</t>
  </si>
  <si>
    <t>Judydeleon670@gmail.com</t>
  </si>
  <si>
    <t>bryangonzalez9e@gmail.com</t>
  </si>
  <si>
    <t>gonzaleznoriel79@gmail.com</t>
  </si>
  <si>
    <t>aldahira970@gmail.com</t>
  </si>
  <si>
    <t>Luiscasti932@gmail.com</t>
  </si>
  <si>
    <t>Mayelinmariaescalona@gmail.com</t>
  </si>
  <si>
    <t>josevelasquez25@gmail.com</t>
  </si>
  <si>
    <t>yasmara1277@gmail.com</t>
  </si>
  <si>
    <t>Yethjaniismare@gmail.com</t>
  </si>
  <si>
    <t>no.copiomarca@gmail.com</t>
  </si>
  <si>
    <t>emilyesquilin8@gmail.com</t>
  </si>
  <si>
    <t>Mmariela13@Gmail.com</t>
  </si>
  <si>
    <t>junierjuarez51@gmail.com</t>
  </si>
  <si>
    <t>ricardonavarrob39@gmail.com</t>
  </si>
  <si>
    <t>anibalhp06@gmail.com</t>
  </si>
  <si>
    <t>nairobypalacio33@gmail.com</t>
  </si>
  <si>
    <t>joseguillermo27bonilla@gmail.com</t>
  </si>
  <si>
    <t>gloryy@hotmail.es</t>
  </si>
  <si>
    <t>yennyrodriguez280514@gmail.com</t>
  </si>
  <si>
    <t>gissell0712@gmail.com</t>
  </si>
  <si>
    <t>Karelis12@gmail.com</t>
  </si>
  <si>
    <t>gomezosvaldo688@gmail.com</t>
  </si>
  <si>
    <t>velaquezmilagros43@gmail.com</t>
  </si>
  <si>
    <t>Heromanuel13@gmail.com</t>
  </si>
  <si>
    <t>Montesumamirian4@gmail.com</t>
  </si>
  <si>
    <t>Cindyluo910@icloud.com</t>
  </si>
  <si>
    <t>herreramidalia773@Gmail.com</t>
  </si>
  <si>
    <t>whats25appp@gmail.com</t>
  </si>
  <si>
    <t>aylynjimenez31@hotmail.com</t>
  </si>
  <si>
    <t>jaramillojaffet@gmail.com</t>
  </si>
  <si>
    <t>Lopezguerraericairima@gmail.com</t>
  </si>
  <si>
    <t xml:space="preserve">Sayersastrid@gmail.com </t>
  </si>
  <si>
    <t>Shirethiago2805@gmail.com</t>
  </si>
  <si>
    <t>yelenarodriguez121@gmail.com</t>
  </si>
  <si>
    <t xml:space="preserve">Itzelgla06@gmail.com </t>
  </si>
  <si>
    <t>karladegarcia@gmail.com</t>
  </si>
  <si>
    <t>jovankagonzalez156@gmail.com</t>
  </si>
  <si>
    <t>carmenhassan44@gmail.com</t>
  </si>
  <si>
    <t>annjasanchez@gmail.com</t>
  </si>
  <si>
    <t>yaselin0907@gmail.com</t>
  </si>
  <si>
    <t>itzeljhonson329@gmail.com</t>
  </si>
  <si>
    <t>Alicemurgas2318@gmail.com</t>
  </si>
  <si>
    <t>Gladyspaez354@gmail.com</t>
  </si>
  <si>
    <t xml:space="preserve">jr2311701@gmail.com </t>
  </si>
  <si>
    <t xml:space="preserve">Justinehaydeecabrera@gmail.com </t>
  </si>
  <si>
    <t>mendezasesorias20@gmail.com</t>
  </si>
  <si>
    <t>yitcibels@gmail.com</t>
  </si>
  <si>
    <t>Jerelarchbold.@gmail.com</t>
  </si>
  <si>
    <t>Susanazhong89@gmail.com</t>
  </si>
  <si>
    <t>Nasicortes7@gmail.com</t>
  </si>
  <si>
    <t>Janeth201929@gmail.com</t>
  </si>
  <si>
    <t>MCARRASQUILLAS@GMAIL.COM</t>
  </si>
  <si>
    <t xml:space="preserve">angelchenevot112@gmail.com </t>
  </si>
  <si>
    <t>faresvega09@gmail.com</t>
  </si>
  <si>
    <t>jlperalta@gmail.com</t>
  </si>
  <si>
    <t>soraidatorres@gmail.com</t>
  </si>
  <si>
    <t>yaskaniasalas72@gmail.com</t>
  </si>
  <si>
    <t>Zaydarivas5@gmail.com</t>
  </si>
  <si>
    <t xml:space="preserve">Fernandomgold@gmail.com </t>
  </si>
  <si>
    <t xml:space="preserve">Jenifer99@gmail.com </t>
  </si>
  <si>
    <t>miguelestribi01@gmail.com</t>
  </si>
  <si>
    <t>Jairodominguez456@gmail.com</t>
  </si>
  <si>
    <t xml:space="preserve">felita2223@gmail.com </t>
  </si>
  <si>
    <t>rbonini550@gmail.com</t>
  </si>
  <si>
    <t>alvaradoyarlenis035@gmail.com</t>
  </si>
  <si>
    <t>jacqueline-thorne@hotmail.com</t>
  </si>
  <si>
    <t>manuelbarahona1050@gmail.com</t>
  </si>
  <si>
    <t>Cordobacarolyn6@gmail.com</t>
  </si>
  <si>
    <t>Jeanc.martinez507@gmail.com</t>
  </si>
  <si>
    <t>leonelamartinez662@gmail.com</t>
  </si>
  <si>
    <t>yari23santos@gmail.com</t>
  </si>
  <si>
    <t>Yarizadelcarmen5225@gmail.com</t>
  </si>
  <si>
    <t>Iramendoza2207@gmail.com</t>
  </si>
  <si>
    <t>monroyjustianianit10@gmail.com</t>
  </si>
  <si>
    <t>Sebastiangarcia031002@gmail.com</t>
  </si>
  <si>
    <t>Halstenbergfonseca91@gmail.com</t>
  </si>
  <si>
    <t>enildarobles18@gmail.com</t>
  </si>
  <si>
    <t>nicomedesarcia45@gmail.com</t>
  </si>
  <si>
    <t>Aliciamarquelda@gmail.com</t>
  </si>
  <si>
    <t>Danielgomez24@gmail.com</t>
  </si>
  <si>
    <t>belyaneth28@hotmail.com</t>
  </si>
  <si>
    <t>ubaldinarivera639@gmail.com</t>
  </si>
  <si>
    <t>jose1950pty@gmail.com</t>
  </si>
  <si>
    <t>elsacarpintero98@gmail.com</t>
  </si>
  <si>
    <t>berthaq2552@gmail.com</t>
  </si>
  <si>
    <t>Vietnamita2690@gmail.com</t>
  </si>
  <si>
    <t>sanchesamangaleno511@gmail.com</t>
  </si>
  <si>
    <t>Kimberly95@gmail.com</t>
  </si>
  <si>
    <t xml:space="preserve">tyvm2114@gmail.com </t>
  </si>
  <si>
    <t>Yinalop18@gmail.com</t>
  </si>
  <si>
    <t>Bluegolden26@gmail.com</t>
  </si>
  <si>
    <t>Saxofon8561@gmail.com</t>
  </si>
  <si>
    <t>daylopez0121@gmail.com</t>
  </si>
  <si>
    <t>josue3407@gmail.com</t>
  </si>
  <si>
    <t>gondoladominica978@gmail.com</t>
  </si>
  <si>
    <t>Mogica00@gmail.com</t>
  </si>
  <si>
    <t>Yerilee@gmail.com</t>
  </si>
  <si>
    <t>Ag4208928@gmail.com</t>
  </si>
  <si>
    <t>Hblackman721@gmail.com</t>
  </si>
  <si>
    <t xml:space="preserve">edsoncentella@icloud.com </t>
  </si>
  <si>
    <t>Zhong1987luo@gmail.com</t>
  </si>
  <si>
    <t>Melidalopez187@gmail.com</t>
  </si>
  <si>
    <t>Matildecas99@gmail.com</t>
  </si>
  <si>
    <t>Arciayanelys@gmail.com</t>
  </si>
  <si>
    <t>Kikeevangelista86@gmail.com</t>
  </si>
  <si>
    <t>Rodriguezluz@gmail.com</t>
  </si>
  <si>
    <t>Jorge78@gmail.com</t>
  </si>
  <si>
    <t>Eduin99@gmail.com</t>
  </si>
  <si>
    <t>Elsi07@gmail.com</t>
  </si>
  <si>
    <t>Luisbultron9210@gmail.com</t>
  </si>
  <si>
    <t>Yulincbboy@hotmail.com</t>
  </si>
  <si>
    <t>herreracarlosvaldes@gmail.com</t>
  </si>
  <si>
    <t>Im66666667@gmail.com</t>
  </si>
  <si>
    <t>mayelaf28@gmail.com</t>
  </si>
  <si>
    <t>matildecas99@gmail.com</t>
  </si>
  <si>
    <t>dangelismorgan1@gmail.com</t>
  </si>
  <si>
    <t>10-8-653</t>
  </si>
  <si>
    <t>AZ608041</t>
  </si>
  <si>
    <t>AV831160</t>
  </si>
  <si>
    <t>7-72-2666</t>
  </si>
  <si>
    <t>8-800-1838</t>
  </si>
  <si>
    <t>9-128-83</t>
  </si>
  <si>
    <t>10-711-1751</t>
  </si>
  <si>
    <t>8-919-455</t>
  </si>
  <si>
    <t>8-1037-227</t>
  </si>
  <si>
    <t>2-747-1427</t>
  </si>
  <si>
    <t>8-1048-1092</t>
  </si>
  <si>
    <t>9-752-988</t>
  </si>
  <si>
    <t>8-915-2205</t>
  </si>
  <si>
    <t>2-120-162</t>
  </si>
  <si>
    <t>9-65-623</t>
  </si>
  <si>
    <t>8-207-1229</t>
  </si>
  <si>
    <t>8-881-622</t>
  </si>
  <si>
    <t>3-87-1747</t>
  </si>
  <si>
    <t>8-726-497</t>
  </si>
  <si>
    <t>4-204-716</t>
  </si>
  <si>
    <t>10-712-741</t>
  </si>
  <si>
    <t>8-528-939</t>
  </si>
  <si>
    <t>1-744-2053</t>
  </si>
  <si>
    <t>3-116-82</t>
  </si>
  <si>
    <t>3-746-2079</t>
  </si>
  <si>
    <t>2-150-438</t>
  </si>
  <si>
    <t>2-759-2131</t>
  </si>
  <si>
    <t>8-942-509</t>
  </si>
  <si>
    <t>8-812-804</t>
  </si>
  <si>
    <t>8-863-785</t>
  </si>
  <si>
    <t>10-31-283</t>
  </si>
  <si>
    <t>10-704-842</t>
  </si>
  <si>
    <t>8-1047-2442</t>
  </si>
  <si>
    <t>6-709-1602</t>
  </si>
  <si>
    <t>4-734-1643</t>
  </si>
  <si>
    <t>9-749-253</t>
  </si>
  <si>
    <t>9-742-1898</t>
  </si>
  <si>
    <t>FB662738</t>
  </si>
  <si>
    <t>3-743-363</t>
  </si>
  <si>
    <t>8-1047-2365</t>
  </si>
  <si>
    <t>4-827-1762</t>
  </si>
  <si>
    <t>E-8-126837</t>
  </si>
  <si>
    <t>6-722-2228</t>
  </si>
  <si>
    <t>8-902-1681</t>
  </si>
  <si>
    <t>10-716-2128</t>
  </si>
  <si>
    <t>2-759-1760</t>
  </si>
  <si>
    <t>8-1016-622</t>
  </si>
  <si>
    <t>1-47-984</t>
  </si>
  <si>
    <t>E-8-190348</t>
  </si>
  <si>
    <t>10-714-852</t>
  </si>
  <si>
    <t>8-825-2371</t>
  </si>
  <si>
    <t>12-704-941</t>
  </si>
  <si>
    <t>9-66-513</t>
  </si>
  <si>
    <t>6-707-1648</t>
  </si>
  <si>
    <t>4-723-1744</t>
  </si>
  <si>
    <t>4-718-1129</t>
  </si>
  <si>
    <t>8-431-640</t>
  </si>
  <si>
    <t>6-86-454</t>
  </si>
  <si>
    <t>L594726</t>
  </si>
  <si>
    <t>8-278-563</t>
  </si>
  <si>
    <t>BA319821</t>
  </si>
  <si>
    <t>8-1017-2281</t>
  </si>
  <si>
    <t>8-956-1496</t>
  </si>
  <si>
    <t>3-738-8</t>
  </si>
  <si>
    <t>8-453-139</t>
  </si>
  <si>
    <t>8-513-2197</t>
  </si>
  <si>
    <t>3-701-109</t>
  </si>
  <si>
    <t>C03481288</t>
  </si>
  <si>
    <t>8-1031-392</t>
  </si>
  <si>
    <t>5-710-1949</t>
  </si>
  <si>
    <t>BF797982</t>
  </si>
  <si>
    <t>9-106-543</t>
  </si>
  <si>
    <t>8-873-2284</t>
  </si>
  <si>
    <t>8-397-305</t>
  </si>
  <si>
    <t>9-172-555</t>
  </si>
  <si>
    <t>3-748-1618</t>
  </si>
  <si>
    <t>9-764-1621</t>
  </si>
  <si>
    <t>10-3-264</t>
  </si>
  <si>
    <t>8918-2340</t>
  </si>
  <si>
    <t>8-909-61</t>
  </si>
  <si>
    <t>8-252-374</t>
  </si>
  <si>
    <t>8-1011-99</t>
  </si>
  <si>
    <t>8-701-1002</t>
  </si>
  <si>
    <t>8-1059-494</t>
  </si>
  <si>
    <t>3-31-772</t>
  </si>
  <si>
    <t>8-939-750</t>
  </si>
  <si>
    <t>8-916-1193</t>
  </si>
  <si>
    <t>10-713-1422</t>
  </si>
  <si>
    <t>10-703-1571</t>
  </si>
  <si>
    <t>8-807-876</t>
  </si>
  <si>
    <t>8-1048-382</t>
  </si>
  <si>
    <t>2-743-564</t>
  </si>
  <si>
    <t>4-733-519</t>
  </si>
  <si>
    <t>10-720-238</t>
  </si>
  <si>
    <t>3-737-1542</t>
  </si>
  <si>
    <t>3-710-1453</t>
  </si>
  <si>
    <t>8-960-2125</t>
  </si>
  <si>
    <t>10-706-1839</t>
  </si>
  <si>
    <t>9-746-1198</t>
  </si>
  <si>
    <t>1-51-133</t>
  </si>
  <si>
    <t>3-761-2136</t>
  </si>
  <si>
    <t>8-756-1517</t>
  </si>
  <si>
    <t>8-441-11</t>
  </si>
  <si>
    <t>8-783-775</t>
  </si>
  <si>
    <t>3-730-2220</t>
  </si>
  <si>
    <t>Bf558050</t>
  </si>
  <si>
    <t>5-712-2177</t>
  </si>
  <si>
    <t>8-784-361</t>
  </si>
  <si>
    <t>4-808-197</t>
  </si>
  <si>
    <t>c</t>
  </si>
  <si>
    <t>8-318-539</t>
  </si>
  <si>
    <t>8-909-2163</t>
  </si>
  <si>
    <t>2-709-2020</t>
  </si>
  <si>
    <t>8-901-7164</t>
  </si>
  <si>
    <t>8-1014-1424</t>
  </si>
  <si>
    <t>4-207-596</t>
  </si>
  <si>
    <t>8-794-1225</t>
  </si>
  <si>
    <t>2-87-2011</t>
  </si>
  <si>
    <t>8-342-661</t>
  </si>
  <si>
    <t>8-511-473</t>
  </si>
  <si>
    <t>4-277-797</t>
  </si>
  <si>
    <t>2-748-178</t>
  </si>
  <si>
    <t>9-734-1042</t>
  </si>
  <si>
    <t>4-117-1554</t>
  </si>
  <si>
    <t>4-746-1080</t>
  </si>
  <si>
    <t>4-142-1188</t>
  </si>
  <si>
    <t>3-741-1353</t>
  </si>
  <si>
    <t>8-440-536</t>
  </si>
  <si>
    <t>8-926-1422</t>
  </si>
  <si>
    <t>4-751-763</t>
  </si>
  <si>
    <t>8-255-131</t>
  </si>
  <si>
    <t>9-84-354</t>
  </si>
  <si>
    <t>8-832-211</t>
  </si>
  <si>
    <t>8-1006-2083</t>
  </si>
  <si>
    <t>8-1042-1604</t>
  </si>
  <si>
    <t>8-734-1906</t>
  </si>
  <si>
    <t>10-706-638</t>
  </si>
  <si>
    <t>4-773-435</t>
  </si>
  <si>
    <t>8-315-45</t>
  </si>
  <si>
    <t>3-727-1067</t>
  </si>
  <si>
    <t>8-224-2242</t>
  </si>
  <si>
    <t>8-963-1138</t>
  </si>
  <si>
    <t>4-725-257</t>
  </si>
  <si>
    <t>8-815-547</t>
  </si>
  <si>
    <t>3-72-2709</t>
  </si>
  <si>
    <t>8-943-836</t>
  </si>
  <si>
    <t>8-973-1160</t>
  </si>
  <si>
    <t>1-750-2107</t>
  </si>
  <si>
    <t>4-109-394</t>
  </si>
  <si>
    <t>10-28-519</t>
  </si>
  <si>
    <t>8-327-350</t>
  </si>
  <si>
    <t>8-1044-1237</t>
  </si>
  <si>
    <t>8-952-734</t>
  </si>
  <si>
    <t>8-912-2423</t>
  </si>
  <si>
    <t>BE500464</t>
  </si>
  <si>
    <t>4-703-544</t>
  </si>
  <si>
    <t>4-147-2074</t>
  </si>
  <si>
    <t>BE131922</t>
  </si>
  <si>
    <t>8-417-978</t>
  </si>
  <si>
    <t>8-802-577</t>
  </si>
  <si>
    <t>8-732-678</t>
  </si>
  <si>
    <t>8-436-357</t>
  </si>
  <si>
    <t>8-739-383</t>
  </si>
  <si>
    <t>3-80-1090</t>
  </si>
  <si>
    <t>8-956-2364</t>
  </si>
  <si>
    <t>8-969-870</t>
  </si>
  <si>
    <t>8-845-495</t>
  </si>
  <si>
    <t>12-700-1888</t>
  </si>
  <si>
    <t>8-143-959</t>
  </si>
  <si>
    <t>8-904-361</t>
  </si>
  <si>
    <t>FB630348</t>
  </si>
  <si>
    <t>8-932-2436</t>
  </si>
  <si>
    <t>8-94-607</t>
  </si>
  <si>
    <t>E-8-236725</t>
  </si>
  <si>
    <t>6-711-1030</t>
  </si>
  <si>
    <t>4-230-469</t>
  </si>
  <si>
    <t>4-780-293</t>
  </si>
  <si>
    <t>8-1046-1765</t>
  </si>
  <si>
    <t>C03878675</t>
  </si>
  <si>
    <t>C03797305</t>
  </si>
  <si>
    <t>2-128-294</t>
  </si>
  <si>
    <t>8-1043-424</t>
  </si>
  <si>
    <t>8-761-1861</t>
  </si>
  <si>
    <t>8-931-2664</t>
  </si>
  <si>
    <t>2-714-1552</t>
  </si>
  <si>
    <t>8-748-33</t>
  </si>
  <si>
    <t>8-956-2023</t>
  </si>
  <si>
    <t>8-997-2038</t>
  </si>
  <si>
    <t>6-718-847</t>
  </si>
  <si>
    <t>8-231-714</t>
  </si>
  <si>
    <t>2-721-2393</t>
  </si>
  <si>
    <t>8-1052-994</t>
  </si>
  <si>
    <t>3-726-1449</t>
  </si>
  <si>
    <t>3-704-1993</t>
  </si>
  <si>
    <t>3-736-2413</t>
  </si>
  <si>
    <t>8-1037-985</t>
  </si>
  <si>
    <t>6-729-578</t>
  </si>
  <si>
    <t>8-797-2444</t>
  </si>
  <si>
    <t>8-1038-862</t>
  </si>
  <si>
    <t>4-759-714</t>
  </si>
  <si>
    <t>2-756-411</t>
  </si>
  <si>
    <t>2-731-2407</t>
  </si>
  <si>
    <t>8-440-804</t>
  </si>
  <si>
    <t>8-790-1991</t>
  </si>
  <si>
    <t>3-756-51</t>
  </si>
  <si>
    <t>8-1013-2421</t>
  </si>
  <si>
    <t>10-710-1020</t>
  </si>
  <si>
    <t>8-716-668</t>
  </si>
  <si>
    <t>4-737-377</t>
  </si>
  <si>
    <t>9-184-323</t>
  </si>
  <si>
    <t>8-773-754</t>
  </si>
  <si>
    <t>10-700-1249</t>
  </si>
  <si>
    <t>8-961-188</t>
  </si>
  <si>
    <t>8-1045-54</t>
  </si>
  <si>
    <t>2-119-929</t>
  </si>
  <si>
    <t>10-7-1056</t>
  </si>
  <si>
    <t>8-322-153</t>
  </si>
  <si>
    <t>8-394-313</t>
  </si>
  <si>
    <t>3-754-1885</t>
  </si>
  <si>
    <t>9-741-2213</t>
  </si>
  <si>
    <t>2-756-2212</t>
  </si>
  <si>
    <t>4-702-637</t>
  </si>
  <si>
    <t>8-966-2126</t>
  </si>
  <si>
    <t>8-882-2525</t>
  </si>
  <si>
    <t>8-212-1199</t>
  </si>
  <si>
    <t>8-877-7373</t>
  </si>
  <si>
    <t>8-812-002</t>
  </si>
  <si>
    <t>8-513-889</t>
  </si>
  <si>
    <t>10-700-2001</t>
  </si>
  <si>
    <t>1-43-273</t>
  </si>
  <si>
    <t>1-744-1660</t>
  </si>
  <si>
    <t>8-844-1952</t>
  </si>
  <si>
    <t>10-701-582</t>
  </si>
  <si>
    <t>8-738-1653</t>
  </si>
  <si>
    <t>4-821-642</t>
  </si>
  <si>
    <t>2-736-509</t>
  </si>
  <si>
    <t>8-460-402</t>
  </si>
  <si>
    <t>2-707-216</t>
  </si>
  <si>
    <t>8-743-1760</t>
  </si>
  <si>
    <t>4-754-1596</t>
  </si>
  <si>
    <t>4-753-1543</t>
  </si>
  <si>
    <t>8-1048-7191</t>
  </si>
  <si>
    <t>8-731-1798</t>
  </si>
  <si>
    <t>4-791-1221</t>
  </si>
  <si>
    <t>8-832-2006</t>
  </si>
  <si>
    <t>8-429-65</t>
  </si>
  <si>
    <t>8-1022-2282</t>
  </si>
  <si>
    <t>1-17-379</t>
  </si>
  <si>
    <t>8-814-1713</t>
  </si>
  <si>
    <t>8-795-1295</t>
  </si>
  <si>
    <t>8-752-83</t>
  </si>
  <si>
    <t>8-945-876</t>
  </si>
  <si>
    <t>8-838-1559</t>
  </si>
  <si>
    <t>8-1040-2422</t>
  </si>
  <si>
    <t>9-734-1361</t>
  </si>
  <si>
    <t>10-701-2590</t>
  </si>
  <si>
    <t>2-749-516</t>
  </si>
  <si>
    <t>2-760-844</t>
  </si>
  <si>
    <t>4-150-122</t>
  </si>
  <si>
    <t>2-744-87</t>
  </si>
  <si>
    <t>FB608704</t>
  </si>
  <si>
    <t>8-1001-2089</t>
  </si>
  <si>
    <t>8-926-1764</t>
  </si>
  <si>
    <t>2-719-550</t>
  </si>
  <si>
    <t>6-725-1092</t>
  </si>
  <si>
    <t>8-778-1332</t>
  </si>
  <si>
    <t>6-704-933</t>
  </si>
  <si>
    <t>8-1045-2326</t>
  </si>
  <si>
    <t>8-997-530</t>
  </si>
  <si>
    <t>C01252153</t>
  </si>
  <si>
    <t>8-947-465</t>
  </si>
  <si>
    <t>3-733-247</t>
  </si>
  <si>
    <t>8-424-244</t>
  </si>
  <si>
    <t>8-1013-955</t>
  </si>
  <si>
    <t>8-753-1259</t>
  </si>
  <si>
    <t>8-451-884</t>
  </si>
  <si>
    <t>8-1060-989</t>
  </si>
  <si>
    <t>8-1060-2408</t>
  </si>
  <si>
    <t>8-901-1657</t>
  </si>
  <si>
    <t>8-357-169</t>
  </si>
  <si>
    <t>3-72-2014</t>
  </si>
  <si>
    <t>8-858-2219</t>
  </si>
  <si>
    <t>11-711-183</t>
  </si>
  <si>
    <t>1-735-1329</t>
  </si>
  <si>
    <t>1-729-1095</t>
  </si>
  <si>
    <t>8-466-34</t>
  </si>
  <si>
    <t>12-713-1551</t>
  </si>
  <si>
    <t>4-87-264</t>
  </si>
  <si>
    <t>3-744-2470</t>
  </si>
  <si>
    <t>3-758-953</t>
  </si>
  <si>
    <t>8-341-61</t>
  </si>
  <si>
    <t>8-774-1728</t>
  </si>
  <si>
    <t>10-707-2196</t>
  </si>
  <si>
    <t>E-8-69795</t>
  </si>
  <si>
    <t>3-21-222</t>
  </si>
  <si>
    <t>4-833-2327</t>
  </si>
  <si>
    <t>10-709-502</t>
  </si>
  <si>
    <t>4-140-904</t>
  </si>
  <si>
    <t>4-703-2471</t>
  </si>
  <si>
    <t>2-105-231</t>
  </si>
  <si>
    <t>8-719-1481</t>
  </si>
  <si>
    <t>3-757-2201</t>
  </si>
  <si>
    <t>8-949-2083</t>
  </si>
  <si>
    <t>8-852-2299</t>
  </si>
  <si>
    <t>8-714-1857</t>
  </si>
  <si>
    <t>8-909-2086</t>
  </si>
  <si>
    <t>4-97-853</t>
  </si>
  <si>
    <t>8-769-1669</t>
  </si>
  <si>
    <t>8-1049-1495</t>
  </si>
  <si>
    <t>1-737-715</t>
  </si>
  <si>
    <t>8-986-432</t>
  </si>
  <si>
    <t>11-700-115</t>
  </si>
  <si>
    <t>8-860-277</t>
  </si>
  <si>
    <t>5-705-2185</t>
  </si>
  <si>
    <t>10-707-1675</t>
  </si>
  <si>
    <t>8-1029-1398</t>
  </si>
  <si>
    <t>8-936-721</t>
  </si>
  <si>
    <t>8-835-1168</t>
  </si>
  <si>
    <t>1-717-651</t>
  </si>
  <si>
    <t>PE-9-599</t>
  </si>
  <si>
    <t>8-1066-1473</t>
  </si>
  <si>
    <t>8-741-2402</t>
  </si>
  <si>
    <t>8-820-1354</t>
  </si>
  <si>
    <t>8-825-2226</t>
  </si>
  <si>
    <t>4-259-555</t>
  </si>
  <si>
    <t>4-774-632</t>
  </si>
  <si>
    <t>3-88-53</t>
  </si>
  <si>
    <t>8-202-1757</t>
  </si>
  <si>
    <t>8-454-464</t>
  </si>
  <si>
    <t>BE567483</t>
  </si>
  <si>
    <t>8-1001-2155</t>
  </si>
  <si>
    <t>BD427693</t>
  </si>
  <si>
    <t>2-213-750</t>
  </si>
  <si>
    <t>2-58-317</t>
  </si>
  <si>
    <t>3-721-1959</t>
  </si>
  <si>
    <t>3-721-1546</t>
  </si>
  <si>
    <t>1-735-228</t>
  </si>
  <si>
    <t>E-8-74809</t>
  </si>
  <si>
    <t>8-1106-1093</t>
  </si>
  <si>
    <t>8-211-1646</t>
  </si>
  <si>
    <t>4-816-1879</t>
  </si>
  <si>
    <t>3-112-232</t>
  </si>
  <si>
    <t>8-1001-347</t>
  </si>
  <si>
    <t>1-721-2490</t>
  </si>
  <si>
    <t>8-761-281</t>
  </si>
  <si>
    <t>8-891-1061</t>
  </si>
  <si>
    <t>8-1024-267</t>
  </si>
  <si>
    <t>8-964-1518</t>
  </si>
  <si>
    <t>8-1062-403</t>
  </si>
  <si>
    <t>8-743-1368</t>
  </si>
  <si>
    <t>8-885-1749</t>
  </si>
  <si>
    <t>8-798-980</t>
  </si>
  <si>
    <t>8-990-2000</t>
  </si>
  <si>
    <t>9-92-653</t>
  </si>
  <si>
    <t>9-121-2501</t>
  </si>
  <si>
    <t>E-8-229047</t>
  </si>
  <si>
    <t>6-715-599</t>
  </si>
  <si>
    <t>4-215-902</t>
  </si>
  <si>
    <t>BH136898</t>
  </si>
  <si>
    <t>E8108222</t>
  </si>
  <si>
    <t>8-939-2110</t>
  </si>
  <si>
    <t>8-959-2411</t>
  </si>
  <si>
    <t>8-747-588</t>
  </si>
  <si>
    <t>8-840-388</t>
  </si>
  <si>
    <t>3-61-56</t>
  </si>
  <si>
    <t>8-850-455</t>
  </si>
  <si>
    <t>E-8-106596</t>
  </si>
  <si>
    <t>3-759-210</t>
  </si>
  <si>
    <t>5-714-2411</t>
  </si>
  <si>
    <t>8-1017-994</t>
  </si>
  <si>
    <t>8-830-587</t>
  </si>
  <si>
    <t>4-108-825</t>
  </si>
  <si>
    <t>3-742-811</t>
  </si>
  <si>
    <t>1-720-1919</t>
  </si>
  <si>
    <t>C02569146</t>
  </si>
  <si>
    <t>4-764-1023</t>
  </si>
  <si>
    <t>4-720-2376</t>
  </si>
  <si>
    <t>3-707-924</t>
  </si>
  <si>
    <t>BF713496</t>
  </si>
  <si>
    <t>7-700-2056</t>
  </si>
  <si>
    <t>2-147-276</t>
  </si>
  <si>
    <t>8 1061 295</t>
  </si>
  <si>
    <t>9-757-382</t>
  </si>
  <si>
    <t>4-798-157</t>
  </si>
  <si>
    <t>8-265-841</t>
  </si>
  <si>
    <t>8-1023-112</t>
  </si>
  <si>
    <t>9-739-1739</t>
  </si>
  <si>
    <t>8-1001-239</t>
  </si>
  <si>
    <t>8-1041-239</t>
  </si>
  <si>
    <t>8-445-37</t>
  </si>
  <si>
    <t>8-975-1321</t>
  </si>
  <si>
    <t>C02820620</t>
  </si>
  <si>
    <t>Cobros Abril Canal Fijo 2 meses a NPN</t>
  </si>
  <si>
    <t>66223422</t>
  </si>
  <si>
    <t>61963114</t>
  </si>
  <si>
    <t>62230100</t>
  </si>
  <si>
    <t>61641852</t>
  </si>
  <si>
    <t>68284706</t>
  </si>
  <si>
    <t>68675714</t>
  </si>
  <si>
    <t>68926270</t>
  </si>
  <si>
    <t>64151950</t>
  </si>
  <si>
    <t>67113267</t>
  </si>
  <si>
    <t>65459191</t>
  </si>
  <si>
    <t>68743602</t>
  </si>
  <si>
    <t>60521687</t>
  </si>
  <si>
    <t>62189985</t>
  </si>
  <si>
    <t>63512341</t>
  </si>
  <si>
    <t>68907654</t>
  </si>
  <si>
    <t>64298923</t>
  </si>
  <si>
    <t>65948925</t>
  </si>
  <si>
    <t>61654181</t>
  </si>
  <si>
    <t>63982140</t>
  </si>
  <si>
    <t>68705237</t>
  </si>
  <si>
    <t>63535798</t>
  </si>
  <si>
    <t>64620676</t>
  </si>
  <si>
    <t>68775065</t>
  </si>
  <si>
    <t>65872342</t>
  </si>
  <si>
    <t>65628929</t>
  </si>
  <si>
    <t>65339395</t>
  </si>
  <si>
    <t>68647408</t>
  </si>
  <si>
    <t>64153733</t>
  </si>
  <si>
    <t>61607001</t>
  </si>
  <si>
    <t>64626087</t>
  </si>
  <si>
    <t>61513667</t>
  </si>
  <si>
    <t>64160500</t>
  </si>
  <si>
    <t>67361909</t>
  </si>
  <si>
    <t>66767187</t>
  </si>
  <si>
    <t>67523232</t>
  </si>
  <si>
    <t>64514859</t>
  </si>
  <si>
    <t>62685947</t>
  </si>
  <si>
    <t>68777997</t>
  </si>
  <si>
    <t>00000000</t>
  </si>
  <si>
    <t>67795397</t>
  </si>
  <si>
    <t>68981574</t>
  </si>
  <si>
    <t>65923460</t>
  </si>
  <si>
    <t>68905432</t>
  </si>
  <si>
    <t>68692765</t>
  </si>
  <si>
    <t>68603659</t>
  </si>
  <si>
    <t>63787210</t>
  </si>
  <si>
    <t>67123494</t>
  </si>
  <si>
    <t>64563326</t>
  </si>
  <si>
    <t>64392217</t>
  </si>
  <si>
    <t>65302840</t>
  </si>
  <si>
    <t>61629844</t>
  </si>
  <si>
    <t>64900263</t>
  </si>
  <si>
    <t>67517166</t>
  </si>
  <si>
    <t>64548378</t>
  </si>
  <si>
    <t>64157773</t>
  </si>
  <si>
    <t>67430506</t>
  </si>
  <si>
    <t>60246032</t>
  </si>
  <si>
    <t>69048776</t>
  </si>
  <si>
    <t>66399201</t>
  </si>
  <si>
    <t>64866239</t>
  </si>
  <si>
    <t>67331934</t>
  </si>
  <si>
    <t>68136773</t>
  </si>
  <si>
    <t>67176750</t>
  </si>
  <si>
    <t>60082188</t>
  </si>
  <si>
    <t>68368222</t>
  </si>
  <si>
    <t>69002624</t>
  </si>
  <si>
    <t>65294266</t>
  </si>
  <si>
    <t>66960178</t>
  </si>
  <si>
    <t>69621867</t>
  </si>
  <si>
    <t>64957028</t>
  </si>
  <si>
    <t>69923084</t>
  </si>
  <si>
    <t>62304771</t>
  </si>
  <si>
    <t>69669701</t>
  </si>
  <si>
    <t>62129461</t>
  </si>
  <si>
    <t>60327569</t>
  </si>
  <si>
    <t>67091518</t>
  </si>
  <si>
    <t>64941371</t>
  </si>
  <si>
    <t>62697293</t>
  </si>
  <si>
    <t>63436202</t>
  </si>
  <si>
    <t>64079001</t>
  </si>
  <si>
    <t>64360740</t>
  </si>
  <si>
    <t>62386925</t>
  </si>
  <si>
    <t>67959643</t>
  </si>
  <si>
    <t>69082900</t>
  </si>
  <si>
    <t>67477868</t>
  </si>
  <si>
    <t>66989352</t>
  </si>
  <si>
    <t>66335632</t>
  </si>
  <si>
    <t>67465348</t>
  </si>
  <si>
    <t>67542007</t>
  </si>
  <si>
    <t>64746422</t>
  </si>
  <si>
    <t>66235009</t>
  </si>
  <si>
    <t>69092525</t>
  </si>
  <si>
    <t>63374360</t>
  </si>
  <si>
    <t>65411583</t>
  </si>
  <si>
    <t>67323047</t>
  </si>
  <si>
    <t>66885841</t>
  </si>
  <si>
    <t>63864444</t>
  </si>
  <si>
    <t>63122882</t>
  </si>
  <si>
    <t>61814394</t>
  </si>
  <si>
    <t>67271810</t>
  </si>
  <si>
    <t>60590544</t>
  </si>
  <si>
    <t>68490478</t>
  </si>
  <si>
    <t>61478550</t>
  </si>
  <si>
    <t>64267994</t>
  </si>
  <si>
    <t>63992513</t>
  </si>
  <si>
    <t>64121203</t>
  </si>
  <si>
    <t>67161815</t>
  </si>
  <si>
    <t>64450926</t>
  </si>
  <si>
    <t>66680118</t>
  </si>
  <si>
    <t>63515026</t>
  </si>
  <si>
    <t>65599308</t>
  </si>
  <si>
    <t>61441494</t>
  </si>
  <si>
    <t>68418651</t>
  </si>
  <si>
    <t>65032955</t>
  </si>
  <si>
    <t>64446859</t>
  </si>
  <si>
    <t>66888447</t>
  </si>
  <si>
    <t>69279886</t>
  </si>
  <si>
    <t>69376282</t>
  </si>
  <si>
    <t>64553600</t>
  </si>
  <si>
    <t>65422007</t>
  </si>
  <si>
    <t>62195276</t>
  </si>
  <si>
    <t>66773797</t>
  </si>
  <si>
    <t>65326867</t>
  </si>
  <si>
    <t>65582601</t>
  </si>
  <si>
    <t>68082860</t>
  </si>
  <si>
    <t>66960174</t>
  </si>
  <si>
    <t>67844698</t>
  </si>
  <si>
    <t>62283674</t>
  </si>
  <si>
    <t>66499032</t>
  </si>
  <si>
    <t>68560545</t>
  </si>
  <si>
    <t>65528623</t>
  </si>
  <si>
    <t>69812294</t>
  </si>
  <si>
    <t>68150976</t>
  </si>
  <si>
    <t>68675138</t>
  </si>
  <si>
    <t xml:space="preserve">Rolando Mendoza Sánchez </t>
  </si>
  <si>
    <t>JESUS DIMAS HERNANDEZ GUTIERREZ</t>
  </si>
  <si>
    <t xml:space="preserve">Ricauter Mojica </t>
  </si>
  <si>
    <t xml:space="preserve">Renilio Valdes </t>
  </si>
  <si>
    <t>LOURDES DEL CARMEN GUTIERREZ VALENCIA</t>
  </si>
  <si>
    <t>Melvin Alexander Gómez Nuñez</t>
  </si>
  <si>
    <t xml:space="preserve">Marcos José Pérez Rodriguez </t>
  </si>
  <si>
    <t>Aura María visuete herrera</t>
  </si>
  <si>
    <t xml:space="preserve">Meily Valencia </t>
  </si>
  <si>
    <t xml:space="preserve">Rubén Darío gaona Quijano </t>
  </si>
  <si>
    <t>PALMIRA FRANCISCA PINILLA SANTANA</t>
  </si>
  <si>
    <t>QUINTIN ANTONIO QUIJADA ALVARADO</t>
  </si>
  <si>
    <t>Astrid Isabel Samaniego Montenegro</t>
  </si>
  <si>
    <t>Luis Castañeda</t>
  </si>
  <si>
    <t>JHONATAN GEOVANNI MORENO ROBLEDO</t>
  </si>
  <si>
    <t xml:space="preserve">María Candelaria Gómez Ávila </t>
  </si>
  <si>
    <t>YENITZEL ARGELYS AGUILAR SANTOS</t>
  </si>
  <si>
    <t xml:space="preserve">Carolina Orellana </t>
  </si>
  <si>
    <t>JUANA DEL CARME BATISTA MARTINE</t>
  </si>
  <si>
    <t>SURENAIKA MARINELIS LOPEZ HERNANDEZ</t>
  </si>
  <si>
    <t>Miguel Enrique Gonzalez Hidalgo</t>
  </si>
  <si>
    <t xml:space="preserve">Jazlin yareli Smith Pérez </t>
  </si>
  <si>
    <t>Isidra Méndez barsallo</t>
  </si>
  <si>
    <t xml:space="preserve">Excelso Jacob moreno Guillén </t>
  </si>
  <si>
    <t>IRIS VANESSA DIAZ CARRERA DE ROSAS</t>
  </si>
  <si>
    <t>JACSARY BENITA HERNANDEZ PINZON</t>
  </si>
  <si>
    <t xml:space="preserve">Jonathan Samuel Bethancourt Álvarez </t>
  </si>
  <si>
    <t>MARIA ISABEL ARIAS CERCEÑO</t>
  </si>
  <si>
    <t xml:space="preserve">Nancy Aidee Arcia Rodriguez </t>
  </si>
  <si>
    <t xml:space="preserve">Joel efrain de frías Quintero </t>
  </si>
  <si>
    <t xml:space="preserve">Sabría Rodriguez Cabrera </t>
  </si>
  <si>
    <t xml:space="preserve"> MICHAEL STITH VALENCIA YEPES</t>
  </si>
  <si>
    <t xml:space="preserve">Alexis Javier Moreno  </t>
  </si>
  <si>
    <t xml:space="preserve">Maria eugenia cortez cortez </t>
  </si>
  <si>
    <t xml:space="preserve">Jairo Darío Herrera </t>
  </si>
  <si>
    <t xml:space="preserve">Virginia Judith Sánchez Villanueva </t>
  </si>
  <si>
    <t>Juan Carlos Garcias Cedeño</t>
  </si>
  <si>
    <t xml:space="preserve">Daniel Alejandro Martínez Calderón </t>
  </si>
  <si>
    <t>MILDRED ROSE JOHNSON DE STEWART</t>
  </si>
  <si>
    <t xml:space="preserve">Lilibeth Pereira estrada </t>
  </si>
  <si>
    <t xml:space="preserve">Gisela Esther Sánchez Cuesta </t>
  </si>
  <si>
    <t xml:space="preserve">Javier González Brown </t>
  </si>
  <si>
    <t xml:space="preserve">Etilcia ernela acostá Martínez </t>
  </si>
  <si>
    <t xml:space="preserve">Oscar Alexi Antencio arauz </t>
  </si>
  <si>
    <t xml:space="preserve">Algis Humberto cedeño Sánchez </t>
  </si>
  <si>
    <t>Luis Alberto Lañas Guerrero</t>
  </si>
  <si>
    <t xml:space="preserve">Yaneli lisbeth navalo Martinez </t>
  </si>
  <si>
    <t xml:space="preserve">Freddy balza </t>
  </si>
  <si>
    <t xml:space="preserve">Erick Alberto Gómez Ávila </t>
  </si>
  <si>
    <t xml:space="preserve"> TONY MC KALOMAN</t>
  </si>
  <si>
    <t>Estephany Lineth Jiménez Pitti</t>
  </si>
  <si>
    <t xml:space="preserve">Víctor Manuel Guzmán Guerrel </t>
  </si>
  <si>
    <t xml:space="preserve">Angel Rodriguez </t>
  </si>
  <si>
    <t xml:space="preserve">Delmira Sanjur Cedeño </t>
  </si>
  <si>
    <t xml:space="preserve">MARIA DEL CARMEN GONZALEZ PEREZ </t>
  </si>
  <si>
    <t xml:space="preserve">Benita Samaniego ortega </t>
  </si>
  <si>
    <t xml:space="preserve">EMILSA THOMAS </t>
  </si>
  <si>
    <t xml:space="preserve">Aristides de leon sosa </t>
  </si>
  <si>
    <t xml:space="preserve">Eugenio paz </t>
  </si>
  <si>
    <t xml:space="preserve">Argelis González </t>
  </si>
  <si>
    <t xml:space="preserve">Manuel Hurtado </t>
  </si>
  <si>
    <t xml:space="preserve">Yazmary Bustamante </t>
  </si>
  <si>
    <t xml:space="preserve">Joaquín Sánchez </t>
  </si>
  <si>
    <t xml:space="preserve">Yatzury  Lorenzo </t>
  </si>
  <si>
    <t xml:space="preserve">Milagros Isabel Peña Santamaría </t>
  </si>
  <si>
    <t xml:space="preserve">Miguel Angel Brassfield Castillo </t>
  </si>
  <si>
    <t xml:space="preserve">Dalkiria lineth Rodriguez Castillo  </t>
  </si>
  <si>
    <t>Auristela Nofra del Carmen López Perez</t>
  </si>
  <si>
    <t>YARIBEL ARELIS CAMARENA DEL CID</t>
  </si>
  <si>
    <t>EDGAR ALCIDES REINA CEDEÑO</t>
  </si>
  <si>
    <t>Ivan Ariel Pineda Cedeño</t>
  </si>
  <si>
    <t xml:space="preserve">Katherine London </t>
  </si>
  <si>
    <t xml:space="preserve">Eusebio Tevera Baker </t>
  </si>
  <si>
    <t>Alcibiades Araúz Araúz</t>
  </si>
  <si>
    <t>Reutelina Díaz Perez</t>
  </si>
  <si>
    <t xml:space="preserve">GEOR FREDY CORREA MUÑOS </t>
  </si>
  <si>
    <t>Daniela Andrea Henao DíaZ</t>
  </si>
  <si>
    <t xml:space="preserve">Manuel savedraa </t>
  </si>
  <si>
    <t xml:space="preserve"> Carlos carrion </t>
  </si>
  <si>
    <t xml:space="preserve">Anthony Romero </t>
  </si>
  <si>
    <t xml:space="preserve">Anayka Aguilar </t>
  </si>
  <si>
    <t xml:space="preserve">Silvia maria Hernández Ortega </t>
  </si>
  <si>
    <t>MARÍA YORLADY SOTO GALVIZ</t>
  </si>
  <si>
    <t xml:space="preserve">manuela González Santamaría </t>
  </si>
  <si>
    <t xml:space="preserve">Luis Edgar Cáceres </t>
  </si>
  <si>
    <t xml:space="preserve">Erick Fernández </t>
  </si>
  <si>
    <t xml:space="preserve">Genaro rosales </t>
  </si>
  <si>
    <t>Ayleen Mabel Rodriguez Vejarano</t>
  </si>
  <si>
    <t xml:space="preserve"> ROLANDO MIGUEL MALDONADO PEREZ</t>
  </si>
  <si>
    <t xml:space="preserve">Nicole Stephany Pandales Jiménez </t>
  </si>
  <si>
    <t xml:space="preserve">Verónica Trejos </t>
  </si>
  <si>
    <t>Haidy Danileth Lopez Muñoz</t>
  </si>
  <si>
    <t xml:space="preserve">Ianeth nieto </t>
  </si>
  <si>
    <t xml:space="preserve">Telmo Antonio Pascual Suarez </t>
  </si>
  <si>
    <t>Amarelis lisbeth Moreno Estrebi</t>
  </si>
  <si>
    <t xml:space="preserve">Ivis adiany vergara pinzón </t>
  </si>
  <si>
    <t xml:space="preserve">JORGE ISAAC ROMERO FRIAS </t>
  </si>
  <si>
    <t>SELINETH ANISSA TORIBIO AÑINO</t>
  </si>
  <si>
    <t xml:space="preserve">Manuel Ernesto Rodriguez Santos </t>
  </si>
  <si>
    <t xml:space="preserve">Gilberto Garcés </t>
  </si>
  <si>
    <t>María Isabel Arias</t>
  </si>
  <si>
    <t>Roberto carlos fernandez danwinks</t>
  </si>
  <si>
    <t xml:space="preserve">Erick withigan </t>
  </si>
  <si>
    <t xml:space="preserve">Oscar Martinez </t>
  </si>
  <si>
    <t xml:space="preserve">Francisco Jesús Camarco Pinilla </t>
  </si>
  <si>
    <t xml:space="preserve">Yariela acevedo </t>
  </si>
  <si>
    <t xml:space="preserve">Donita Solís </t>
  </si>
  <si>
    <t xml:space="preserve">Gabriela Martinez </t>
  </si>
  <si>
    <t xml:space="preserve">Francisco González </t>
  </si>
  <si>
    <t>María mendes</t>
  </si>
  <si>
    <t>Fernado antonio de leon morales</t>
  </si>
  <si>
    <t>Danna Masiel Quirós Garcia</t>
  </si>
  <si>
    <t>Karol zaibeth Rodríguez Arauz</t>
  </si>
  <si>
    <t xml:space="preserve">Eybran González </t>
  </si>
  <si>
    <t xml:space="preserve">Yecenia Serracin </t>
  </si>
  <si>
    <t xml:space="preserve">Luis Ortiz </t>
  </si>
  <si>
    <t xml:space="preserve">José Manuel Filos Nieto </t>
  </si>
  <si>
    <t xml:space="preserve"> ESMERALDA CHAVERRA</t>
  </si>
  <si>
    <t>Maria teresa Saldaña serrano</t>
  </si>
  <si>
    <t xml:space="preserve">Hugo Víctor Carrera Morales </t>
  </si>
  <si>
    <t>LUIS FERNANDO HERNANDEZ CONCEPCION</t>
  </si>
  <si>
    <t xml:space="preserve"> IBETH ZUNILL SAMANIEGO CHERIGO</t>
  </si>
  <si>
    <t xml:space="preserve"> Pablo Ernesto Valderrama Tuñon</t>
  </si>
  <si>
    <t xml:space="preserve">Jonathan wezn Almada Sanjur </t>
  </si>
  <si>
    <t xml:space="preserve">Dayanara Ardines </t>
  </si>
  <si>
    <t xml:space="preserve">Brandon Alexander West Gaitán </t>
  </si>
  <si>
    <t>MARÍA ISABEL ARIAS HURTADO</t>
  </si>
  <si>
    <t xml:space="preserve">Jaime Eribel Gallardo Martínez </t>
  </si>
  <si>
    <t xml:space="preserve"> Crusita Perez</t>
  </si>
  <si>
    <t>Abel Venció Llano Linares</t>
  </si>
  <si>
    <t xml:space="preserve"> Jean Carlos Malespin</t>
  </si>
  <si>
    <t xml:space="preserve">Jean nieto </t>
  </si>
  <si>
    <t xml:space="preserve"> YAJAIRA YOHANA RODRIGUEZ MOLINA FER</t>
  </si>
  <si>
    <t xml:space="preserve"> OSMAN YAFETH GONZALEZ BANQUEZ</t>
  </si>
  <si>
    <t>Joshua jamall Williams figueroa</t>
  </si>
  <si>
    <t xml:space="preserve">Rupert Ernesto olgilvie Taitt </t>
  </si>
  <si>
    <t>Epifanio Bethancur Tuñon</t>
  </si>
  <si>
    <t xml:space="preserve">Yennifer De Gracia </t>
  </si>
  <si>
    <t xml:space="preserve"> Teodoro Caicedo</t>
  </si>
  <si>
    <t xml:space="preserve">Eira del Carmen Gómez Santamaría </t>
  </si>
  <si>
    <t xml:space="preserve">Elsa Franco </t>
  </si>
  <si>
    <t xml:space="preserve">Stella Cumberbatch </t>
  </si>
  <si>
    <t xml:space="preserve"> Bryan Herrera</t>
  </si>
  <si>
    <t>Eida Ines Salazar Cortez </t>
  </si>
  <si>
    <t>Yesenia Yasmin Duarte Cedeño</t>
  </si>
  <si>
    <t>VALENCIA ARGENTINA RODRIGUEZ QUIROZ</t>
  </si>
  <si>
    <t xml:space="preserve">Gabriel Antonio Vásquez </t>
  </si>
  <si>
    <t>Katherine hazel kirton castillo</t>
  </si>
  <si>
    <t xml:space="preserve">Mitsy Rodríguez </t>
  </si>
  <si>
    <t xml:space="preserve">Isabeth cordones Marin </t>
  </si>
  <si>
    <t xml:space="preserve">YANETH YARILETH RUIZ GONZALEZ </t>
  </si>
  <si>
    <t xml:space="preserve">Sakiel Israel alb Fernández </t>
  </si>
  <si>
    <t xml:space="preserve">Elia Guerra  Molina </t>
  </si>
  <si>
    <t xml:space="preserve">Daniel josue ruiz Bermudez </t>
  </si>
  <si>
    <t xml:space="preserve">Betzibel del carmen Lino Tocano </t>
  </si>
  <si>
    <t xml:space="preserve">Doña Achito </t>
  </si>
  <si>
    <t xml:space="preserve">Irving Agusto Caballero Gonzalez </t>
  </si>
  <si>
    <t xml:space="preserve">YULIAN ALBINIO BRENES VALDEZ </t>
  </si>
  <si>
    <t>Angelo guliano céspedes londoño</t>
  </si>
  <si>
    <t xml:space="preserve">Giancarlo guisado </t>
  </si>
  <si>
    <t xml:space="preserve">Aurora Nazaret Rodriguez Núñez </t>
  </si>
  <si>
    <t xml:space="preserve">MELANY BEATRIZ MIRANDA SALDAÑA </t>
  </si>
  <si>
    <t>Elinor cecilia guardia dominguez de pitty</t>
  </si>
  <si>
    <t xml:space="preserve">Lucia Mercedes González Ambulorio </t>
  </si>
  <si>
    <t>Wilber Córdoba Campana</t>
  </si>
  <si>
    <t xml:space="preserve">Eladia Fernández </t>
  </si>
  <si>
    <t>Yoselin Arlene González Campo</t>
  </si>
  <si>
    <t xml:space="preserve">Roberto Elíseo González Baruco </t>
  </si>
  <si>
    <t xml:space="preserve">Cindy Quintero </t>
  </si>
  <si>
    <t xml:space="preserve">Rolando Antonio Rivera Iturriaga </t>
  </si>
  <si>
    <t>Ninoska Vanesa Vásquez Rivera de Abrego</t>
  </si>
  <si>
    <t>Nelson Edil Hernández Batista</t>
  </si>
  <si>
    <t xml:space="preserve">Miguel Martínez </t>
  </si>
  <si>
    <t xml:space="preserve">Vielka Itzel Jarvis Matos </t>
  </si>
  <si>
    <t xml:space="preserve">Amileyka de gracia </t>
  </si>
  <si>
    <t xml:space="preserve">Yandira Torres </t>
  </si>
  <si>
    <t xml:space="preserve">Karen Aguilar </t>
  </si>
  <si>
    <t>Mitzi Argelia Cabrera Pitty de San</t>
  </si>
  <si>
    <t xml:space="preserve">MARIO JOEL Gutiérrez </t>
  </si>
  <si>
    <t xml:space="preserve"> Rachell Julieth Guardia</t>
  </si>
  <si>
    <t xml:space="preserve"> LORENZO Ariel MARTINEZ Soto</t>
  </si>
  <si>
    <t xml:space="preserve">Odilio Antonio Domínguez Ortiz </t>
  </si>
  <si>
    <t>Lud Manuel Quintero García</t>
  </si>
  <si>
    <t xml:space="preserve">JINGWEI HUANG </t>
  </si>
  <si>
    <t xml:space="preserve">Neftali Baca </t>
  </si>
  <si>
    <t xml:space="preserve">Taycha Toscano </t>
  </si>
  <si>
    <t xml:space="preserve"> JOSE ANGEL JARAMILLO ROSALES</t>
  </si>
  <si>
    <t>Yaxiziel Pérez garrido</t>
  </si>
  <si>
    <t>Yair Hernández</t>
  </si>
  <si>
    <t xml:space="preserve">Luis José Quintero Araúz </t>
  </si>
  <si>
    <t xml:space="preserve">Rosibel angélica Murillo </t>
  </si>
  <si>
    <t xml:space="preserve">Maribel González Campos </t>
  </si>
  <si>
    <t xml:space="preserve">Osvaldo Gómez de gracia </t>
  </si>
  <si>
    <t xml:space="preserve">Milagros del carmen velaquez chiru </t>
  </si>
  <si>
    <t>358381400000&gt;&gt; Yaremis Raquel Garcia Rivera</t>
  </si>
  <si>
    <t>367003380000&gt;&gt; FAVIAN ASNIEL AVILA MOJICA</t>
  </si>
  <si>
    <t>NELLY ISABEL GOMEZ SANCHEZ!NNumero: -- 369004970000</t>
  </si>
  <si>
    <t>281011940000&gt;&gt; Gabrini Aniuska Camaño Solis</t>
  </si>
  <si>
    <t>297038390000&gt;&gt; Ixia Ixania Samudio Perez</t>
  </si>
  <si>
    <t>362014660000&gt;&gt; Victor Manuel Guzman Guerrel</t>
  </si>
  <si>
    <t>363026030000&gt;&gt; Jorge Isaac Romero Frias</t>
  </si>
  <si>
    <t>369036530000&gt;&gt; YANETH YARILETH RUIZ GONZAL</t>
  </si>
  <si>
    <t>366041920000&gt;&gt; ISA BELEN TEJADA SALDAÑA</t>
  </si>
  <si>
    <t>368039340000&gt;&gt; WILBER CORDOBA CAMPAÑA</t>
  </si>
  <si>
    <t>353339160000&gt;&gt; Jesus Humberto Rivas Bonilla</t>
  </si>
  <si>
    <t>198071140000&gt;&gt; DAVID A SAAVEDRA</t>
  </si>
  <si>
    <t>8-201-1311</t>
  </si>
  <si>
    <t>5-11-65</t>
  </si>
  <si>
    <t>abr</t>
  </si>
  <si>
    <t>SABRINA IYADERIS ESPINOSA URI</t>
  </si>
  <si>
    <t>Pablo morales</t>
  </si>
  <si>
    <t>Angelica Isabel Jaramillo Vill</t>
  </si>
  <si>
    <t>JosÃ© Araque</t>
  </si>
  <si>
    <t>Leisy cristal hernandez lezcan</t>
  </si>
  <si>
    <t>MICHELLE CRISTINA CHIRU CASTIL</t>
  </si>
  <si>
    <t>327056460000&gt;&gt; MICHELLE CRISTINA CHIRU CASTILLO</t>
  </si>
  <si>
    <t>EDITH MARIA REYNA QUIJADA DE M</t>
  </si>
  <si>
    <t>YARABI DEL CARMEN RIVAS CAMPBE</t>
  </si>
  <si>
    <t>Marlenis Marlieth Serrano Sand</t>
  </si>
  <si>
    <t>Enrique Antonio MarÃ­n Aguirre</t>
  </si>
  <si>
    <t>HÃ©ctor Alfredo Herrera zerna</t>
  </si>
  <si>
    <t>Yulaimy Aracellys ZÃºÃ±iga</t>
  </si>
  <si>
    <t>Victor tuÃ±on</t>
  </si>
  <si>
    <t>Jannette Clotilde Rodriguez Or</t>
  </si>
  <si>
    <t>8-226-821</t>
  </si>
  <si>
    <t>Milagros del carmen velaquez c</t>
  </si>
  <si>
    <t xml:space="preserve"> Aylyn JimÃ©nez</t>
  </si>
  <si>
    <t>Jaffet Jaramillo</t>
  </si>
  <si>
    <t>Dianelys cedeÃ±o</t>
  </si>
  <si>
    <t>AnnJaneth SÃ¡nchez GÃ³mez de A</t>
  </si>
  <si>
    <t>GLADYS MERCEDES PÃEZ CASTILLO</t>
  </si>
  <si>
    <t>MarÃ­a isabel monroy castillo</t>
  </si>
  <si>
    <t>Angel Franklin Chenevot Sanche</t>
  </si>
  <si>
    <t>Miguel EstribÃ­</t>
  </si>
  <si>
    <t xml:space="preserve">Jairo Gabriel DomÃ­nguez </t>
  </si>
  <si>
    <t>Tahirys Sharit Monrroy Justian</t>
  </si>
  <si>
    <t>Lisseth Yutzel Cortez SÃ¡nchez</t>
  </si>
  <si>
    <t>Kimberly cristina Peter MÃ¡rqu</t>
  </si>
  <si>
    <t>Angel Cristomo Gutierrez corra</t>
  </si>
  <si>
    <t>Inaonipiler Lopez arias</t>
  </si>
  <si>
    <t>Enrique Nazareth Espinosa chav</t>
  </si>
  <si>
    <t xml:space="preserve">Luz RodrÃ­guez </t>
  </si>
  <si>
    <t>Jorge Montes</t>
  </si>
  <si>
    <t>4-712-218</t>
  </si>
  <si>
    <t xml:space="preserve">Elsi RodrÃ­guez </t>
  </si>
  <si>
    <t>YARIELA ESTHER ACEVEDO HERNAND</t>
  </si>
  <si>
    <t>Ana Iris NuÃ±ez Serrano</t>
  </si>
  <si>
    <t>Cuentas Cesadas / Al Dia</t>
  </si>
  <si>
    <t>Intentos de Promesas</t>
  </si>
  <si>
    <t>Intentos de pago</t>
  </si>
  <si>
    <t xml:space="preserve"> Monto pagado</t>
  </si>
  <si>
    <t xml:space="preserve">Cant Promesa </t>
  </si>
  <si>
    <t>Meses</t>
  </si>
  <si>
    <t>KATIUSKA QUINTERO FLORES</t>
  </si>
  <si>
    <t>366014750000&gt;&gt; OSMAN YAFETH GONZALEZ BANQUEZ</t>
  </si>
  <si>
    <t>359347200000&gt;&gt; Jesus Adbeel Berrio Vasquez</t>
  </si>
  <si>
    <t>NITZELY Quijano</t>
  </si>
  <si>
    <t>357317130000&gt;&gt; NITZELY EIGUINDILI QUIJANO CABU</t>
  </si>
  <si>
    <t>HECTOR JAVIER MORALES MARIN</t>
  </si>
  <si>
    <t>2-702-2277</t>
  </si>
  <si>
    <t>Gracielasrosales459@gmail.com</t>
  </si>
  <si>
    <t>352366440000&gt;&gt; JUAN MIGUEL JORDAN FOSSATTI</t>
  </si>
  <si>
    <t>Jomar Alfredo Ochoa Jones</t>
  </si>
  <si>
    <t>352368230000&gt;&gt; JORMAR ALFREDO OCHOA JONES</t>
  </si>
  <si>
    <t>Ana Navarro</t>
  </si>
  <si>
    <t>Ana del carmen zuÃ±iga</t>
  </si>
  <si>
    <t>DIC Dias Adeudados 10</t>
  </si>
  <si>
    <t>Contactos Dias Adeudados DIC 10</t>
  </si>
  <si>
    <t>PanamÃ¡</t>
  </si>
  <si>
    <t>Krediya_Renovaciones</t>
  </si>
  <si>
    <t>Krediya_Renovaciones febrero</t>
  </si>
  <si>
    <t>Cobros Dic 2</t>
  </si>
  <si>
    <t>Cobros Diciembre todo</t>
  </si>
  <si>
    <t>CUMPLE</t>
  </si>
  <si>
    <t>Renovacion Krediya</t>
  </si>
  <si>
    <t>PENONOME,CALLE MANUEL A.GUERRERO,PE1369 SUPER CENTRO EL MERCADO</t>
  </si>
  <si>
    <t>152071270000&gt;&gt; Carlos Abdiel Amaya Ruiz</t>
  </si>
  <si>
    <t>Adan broce</t>
  </si>
  <si>
    <t>8-831-1068</t>
  </si>
  <si>
    <t>276050450000&gt;&gt; MR Adan Broce</t>
  </si>
  <si>
    <t>361074360000&gt;&gt; JOSE ARMANDO DIAZ ROMERO</t>
  </si>
  <si>
    <t>FRANCISCO JAVIER ROQUETT PEREZ</t>
  </si>
  <si>
    <t>Franciscoroquett@gmail.com</t>
  </si>
  <si>
    <t>362031140000&gt;&gt; Carla Andrea Lopez pulido</t>
  </si>
  <si>
    <t>Cobros Enero 2-4 meses</t>
  </si>
  <si>
    <t>Innovatek_20231012</t>
  </si>
  <si>
    <t>8-1036-416</t>
  </si>
  <si>
    <t>8-357-660</t>
  </si>
  <si>
    <t>E-8-107955</t>
  </si>
  <si>
    <t>8-945-1354</t>
  </si>
  <si>
    <t>4-478-2099</t>
  </si>
  <si>
    <t>AX072647</t>
  </si>
  <si>
    <t>8-956-716</t>
  </si>
  <si>
    <t>8-210-104</t>
  </si>
  <si>
    <t>E-8-133617</t>
  </si>
  <si>
    <t>8-854-1740</t>
  </si>
  <si>
    <t>4-827-1639</t>
  </si>
  <si>
    <t>8-944-1722</t>
  </si>
  <si>
    <t>10-705-2103</t>
  </si>
  <si>
    <t>8-1032-1125</t>
  </si>
  <si>
    <t>8-921-2411</t>
  </si>
  <si>
    <t>3-756-2157</t>
  </si>
  <si>
    <t>10-707-1344</t>
  </si>
  <si>
    <t>#N/D</t>
  </si>
  <si>
    <t>may</t>
  </si>
  <si>
    <t xml:space="preserve"> Intentos de pago</t>
  </si>
  <si>
    <t>Maria elena medina</t>
  </si>
  <si>
    <t>Cobros Mayo</t>
  </si>
  <si>
    <t>2-140-174</t>
  </si>
  <si>
    <t xml:space="preserve">ELIECER DE JESUS CABRERA ROMERO </t>
  </si>
  <si>
    <t>8-937-2371</t>
  </si>
  <si>
    <t xml:space="preserve">Selma Judith Martínez Ortiz </t>
  </si>
  <si>
    <t>8-210-1623</t>
  </si>
  <si>
    <t xml:space="preserve">Kevin Pan </t>
  </si>
  <si>
    <t>8-1032-1440</t>
  </si>
  <si>
    <t xml:space="preserve">BB STORE TECNOLOGY AND SERVICES IN </t>
  </si>
  <si>
    <t>E-8-203676</t>
  </si>
  <si>
    <t>Yanishka Yaleima Powell</t>
  </si>
  <si>
    <t>3-729-424</t>
  </si>
  <si>
    <t>Vielka valdez</t>
  </si>
  <si>
    <t>8-809-1625</t>
  </si>
  <si>
    <t>2 PAGOS PENDIENTES</t>
  </si>
  <si>
    <t xml:space="preserve">Luz mery Córdoba Asprilla </t>
  </si>
  <si>
    <t>8-1106-2093</t>
  </si>
  <si>
    <t xml:space="preserve">Roberto Antonio Moore MILLS </t>
  </si>
  <si>
    <t>8-257-111</t>
  </si>
  <si>
    <t>Antonio Nieto</t>
  </si>
  <si>
    <t>7-710-1493</t>
  </si>
  <si>
    <t>ERNESTO JOSE MENDOZA RODRIGUEZ</t>
  </si>
  <si>
    <t>8-962-2142</t>
  </si>
  <si>
    <t>Joel Alvaro Quintero Bejerano</t>
  </si>
  <si>
    <t>4-842-1157</t>
  </si>
  <si>
    <t>ALEXANDER DIAZ CHAVARRIA</t>
  </si>
  <si>
    <t>E-8-132763</t>
  </si>
  <si>
    <t>Ramón Martínez Barría</t>
  </si>
  <si>
    <t xml:space="preserve">8-273-58 </t>
  </si>
  <si>
    <t>Nairelis Aguilar</t>
  </si>
  <si>
    <t>176809559</t>
  </si>
  <si>
    <t>YAJAIRA LEE</t>
  </si>
  <si>
    <t>3-712-724</t>
  </si>
  <si>
    <t>Lourdes Idalia Caballero Rodriguez de Bryan</t>
  </si>
  <si>
    <t>8-786-2</t>
  </si>
  <si>
    <t xml:space="preserve"> AW329866</t>
  </si>
  <si>
    <t xml:space="preserve">Martha Burgos </t>
  </si>
  <si>
    <t>6-47-1288</t>
  </si>
  <si>
    <t xml:space="preserve">Odalis Lisett Matinez Mathews </t>
  </si>
  <si>
    <t>8-235-952</t>
  </si>
  <si>
    <t xml:space="preserve">DAVID EDUARDO JARAMILLO  </t>
  </si>
  <si>
    <t>8-772-1101 DV0</t>
  </si>
  <si>
    <t>Luis Carlos riley</t>
  </si>
  <si>
    <t>8-503-818</t>
  </si>
  <si>
    <t xml:space="preserve">Georgina iglesias </t>
  </si>
  <si>
    <t>10-5-1140</t>
  </si>
  <si>
    <t>Lina Fernanda Vega Londoño</t>
  </si>
  <si>
    <t>E-8-204683</t>
  </si>
  <si>
    <t>Joanna del carmen castillo miro</t>
  </si>
  <si>
    <t>8-813-1496</t>
  </si>
  <si>
    <t>TATHIANA GRETTEL SALVATIERRA SANTANA</t>
  </si>
  <si>
    <t>8-760-511</t>
  </si>
  <si>
    <t xml:space="preserve">Luzmila perez muños </t>
  </si>
  <si>
    <t>8-195-335</t>
  </si>
  <si>
    <t>Ronaldo Alberto Rodríguez Ayarsa</t>
  </si>
  <si>
    <t>8-849-2175</t>
  </si>
  <si>
    <t>ALEIDA MARTINEZ PEREZ</t>
  </si>
  <si>
    <t>10-704-1158</t>
  </si>
  <si>
    <t>KAROLYN NICOLE FERNÁNDEZ DE GRACIA</t>
  </si>
  <si>
    <t>MARTA MARTINEZ</t>
  </si>
  <si>
    <t>2-79-1600</t>
  </si>
  <si>
    <t>Trinidad Jessenia Rojas Campo</t>
  </si>
  <si>
    <t>8-862-2478</t>
  </si>
  <si>
    <t xml:space="preserve">Madelyne Amira </t>
  </si>
  <si>
    <t>8-833-2498</t>
  </si>
  <si>
    <t>Javier anaya</t>
  </si>
  <si>
    <t>8-477-628</t>
  </si>
  <si>
    <t xml:space="preserve">Enelcy morris </t>
  </si>
  <si>
    <t>10-720-1740</t>
  </si>
  <si>
    <t xml:space="preserve"> Eybis Elvira Frias Chacon</t>
  </si>
  <si>
    <t>7-119-232</t>
  </si>
  <si>
    <t>ANAYKA CAMPOS</t>
  </si>
  <si>
    <t>10-706-842</t>
  </si>
  <si>
    <t xml:space="preserve">Adalberto García </t>
  </si>
  <si>
    <t>3-723-1483</t>
  </si>
  <si>
    <t xml:space="preserve">Diocelina Brown </t>
  </si>
  <si>
    <t>1-734-1896</t>
  </si>
  <si>
    <t>Roshbay Valdez</t>
  </si>
  <si>
    <t>4-263-407</t>
  </si>
  <si>
    <t>Manuel gonzalez</t>
  </si>
  <si>
    <t>3-84-1995</t>
  </si>
  <si>
    <t>ABRAM ISAAC CASTILLO LUNA</t>
  </si>
  <si>
    <t>3-761-2309</t>
  </si>
  <si>
    <t xml:space="preserve">Adrian Escobar </t>
  </si>
  <si>
    <t>3-736-1071</t>
  </si>
  <si>
    <t xml:space="preserve"> ALYAZERA STEPHANIE ARCHILBOLD CHEN</t>
  </si>
  <si>
    <t>8-1020-2495</t>
  </si>
  <si>
    <t>ADELINA BEKER SANTOS</t>
  </si>
  <si>
    <t>12-709-2024</t>
  </si>
  <si>
    <t xml:space="preserve">Mirleydi Judith Muñoz Niño </t>
  </si>
  <si>
    <t>BH743234</t>
  </si>
  <si>
    <t>Isleny romero</t>
  </si>
  <si>
    <t>3-743-918</t>
  </si>
  <si>
    <t>Eliezer Ariel Olmos Cabezas</t>
  </si>
  <si>
    <t xml:space="preserve">3-739-2335 </t>
  </si>
  <si>
    <t>Míriam peñalba</t>
  </si>
  <si>
    <t>9-717-333</t>
  </si>
  <si>
    <t xml:space="preserve">MEIQIN ZHONG </t>
  </si>
  <si>
    <t>EC3132480</t>
  </si>
  <si>
    <t xml:space="preserve">Daniel smith alvares de leon </t>
  </si>
  <si>
    <t>2-97-2119</t>
  </si>
  <si>
    <t>NELSON SECAIDA RODRIGUEZ</t>
  </si>
  <si>
    <t>9-84-107</t>
  </si>
  <si>
    <t xml:space="preserve">FRANCISCA CRISTIAN SAAVEDRA </t>
  </si>
  <si>
    <t>8-864-121</t>
  </si>
  <si>
    <t>ALDAIR HERNAN RODRIGUEZ MADDE</t>
  </si>
  <si>
    <t>3-756-211</t>
  </si>
  <si>
    <t>CARLOS EDUARDO</t>
  </si>
  <si>
    <t>2-710-2206</t>
  </si>
  <si>
    <t xml:space="preserve">Ticxiana layans </t>
  </si>
  <si>
    <t>10-709-2357</t>
  </si>
  <si>
    <t>Vielka Xiomara Samaniego Reyes</t>
  </si>
  <si>
    <t>8-241-846</t>
  </si>
  <si>
    <t xml:space="preserve"> YENITZA LILIBETH LEZCANO MORALES</t>
  </si>
  <si>
    <t>4-737-2145</t>
  </si>
  <si>
    <t>Outbound Residencial</t>
  </si>
  <si>
    <t>MIKAYRI MAYBEL SUAREZ</t>
  </si>
  <si>
    <t>8-1058-1849</t>
  </si>
  <si>
    <t xml:space="preserve">Inapalibler López </t>
  </si>
  <si>
    <t xml:space="preserve">10-711-1628 </t>
  </si>
  <si>
    <t xml:space="preserve">Fernando Ortega </t>
  </si>
  <si>
    <t>JOSE MANUEL CACERES CONCEPCION</t>
  </si>
  <si>
    <t>8-236-951</t>
  </si>
  <si>
    <t xml:space="preserve">Marlon Rodríguez </t>
  </si>
  <si>
    <t>8-717-2426</t>
  </si>
  <si>
    <t xml:space="preserve">Alvin Saul Moreno Sequeira </t>
  </si>
  <si>
    <t>8-881-700</t>
  </si>
  <si>
    <t xml:space="preserve">Carlos Alberto Alvarado Bethancourt </t>
  </si>
  <si>
    <t>8-379-952</t>
  </si>
  <si>
    <t>Rebeca Betegon</t>
  </si>
  <si>
    <t>8-107-284</t>
  </si>
  <si>
    <t>Julio Ernesto Silva Mejia</t>
  </si>
  <si>
    <t>8-526-2234</t>
  </si>
  <si>
    <t>Ana Gabriela Rodriguez Beitia</t>
  </si>
  <si>
    <t>8-1020-1378</t>
  </si>
  <si>
    <t xml:space="preserve">Carlos torres </t>
  </si>
  <si>
    <t>8-837-597</t>
  </si>
  <si>
    <t>JESSIKA MARTINEZ</t>
  </si>
  <si>
    <t>3-735-1899</t>
  </si>
  <si>
    <t>ULISES SANCHEZ</t>
  </si>
  <si>
    <t>2-746-1771</t>
  </si>
  <si>
    <t>NEFTALI ERNESTO GONZALEZ</t>
  </si>
  <si>
    <t>8-953-2496</t>
  </si>
  <si>
    <t xml:space="preserve">Alina Carpintero </t>
  </si>
  <si>
    <t>4-795-629</t>
  </si>
  <si>
    <t xml:space="preserve"> 4-746-1080</t>
  </si>
  <si>
    <t>RODOLFO JOSE CHIARI MARTINEZ</t>
  </si>
  <si>
    <t>8-940-1244</t>
  </si>
  <si>
    <t>Cristina van horne</t>
  </si>
  <si>
    <t>8-515-280</t>
  </si>
  <si>
    <t xml:space="preserve">FRANCISCA ANTONIO ZÚÑIGA MEDINA </t>
  </si>
  <si>
    <t>3-98-96</t>
  </si>
  <si>
    <t>DUBIS FRANCISCO MARTINEZ MENCHACA</t>
  </si>
  <si>
    <t>2-131-526</t>
  </si>
  <si>
    <t>Eralio Moreno Torres</t>
  </si>
  <si>
    <t>E-8-78233</t>
  </si>
  <si>
    <t xml:space="preserve">Yilianis Lizbeth armuelles morales </t>
  </si>
  <si>
    <t>8-951-757</t>
  </si>
  <si>
    <t xml:space="preserve">Pamela Damaris Hall </t>
  </si>
  <si>
    <t>1-21-1843</t>
  </si>
  <si>
    <t xml:space="preserve">Martha Gloria Díaz Sánchez </t>
  </si>
  <si>
    <t>8-797-71</t>
  </si>
  <si>
    <t>Jacinto Dominguez</t>
  </si>
  <si>
    <t>8-977-1695</t>
  </si>
  <si>
    <t xml:space="preserve"> DARLENG PORRAS CONTRERAS</t>
  </si>
  <si>
    <t>8-845-1546</t>
  </si>
  <si>
    <t>ASLHIS AILIN RODRIGUEZ MONTENEGRO</t>
  </si>
  <si>
    <t>4-775-824</t>
  </si>
  <si>
    <t>Angeline Peña</t>
  </si>
  <si>
    <t>8-1064-243</t>
  </si>
  <si>
    <t>Anthony ezequiel Chávez MC targgart</t>
  </si>
  <si>
    <t>8-778-313</t>
  </si>
  <si>
    <t xml:space="preserve">Sonia Raquel ortega poveda </t>
  </si>
  <si>
    <t>8-456-717</t>
  </si>
  <si>
    <t>ANTHONI JESUS SOBERON RIOS</t>
  </si>
  <si>
    <t>6-717-715</t>
  </si>
  <si>
    <t xml:space="preserve">Aída Iveth Rodríguez Sanchez </t>
  </si>
  <si>
    <t>8-920-1039</t>
  </si>
  <si>
    <t xml:space="preserve">Lorena Patricia Delgado Valentín </t>
  </si>
  <si>
    <t>8-894-1380</t>
  </si>
  <si>
    <t>Mario de Leon Castillo</t>
  </si>
  <si>
    <t>9-746-115</t>
  </si>
  <si>
    <t xml:space="preserve">Yadira Castillo </t>
  </si>
  <si>
    <t>6-53-2198</t>
  </si>
  <si>
    <t xml:space="preserve"> Yilka Pitti</t>
  </si>
  <si>
    <t xml:space="preserve">Katherin Beatriz Castro Durán </t>
  </si>
  <si>
    <t>E-8-120075</t>
  </si>
  <si>
    <t>FRANCISCO OMAR GUARDIA OLIVA</t>
  </si>
  <si>
    <t>8-1056-88</t>
  </si>
  <si>
    <t xml:space="preserve">Walter concepción </t>
  </si>
  <si>
    <t>4-722-1742</t>
  </si>
  <si>
    <t>Ana Maria Bonilla</t>
  </si>
  <si>
    <t>9-206-884</t>
  </si>
  <si>
    <t xml:space="preserve">Sebastian Salazar Perez </t>
  </si>
  <si>
    <t>AV579508</t>
  </si>
  <si>
    <t>Barreno, Maria</t>
  </si>
  <si>
    <t>8-152-622</t>
  </si>
  <si>
    <t>YADILETH YASMIN H ACOSTA DE MARTINEZ</t>
  </si>
  <si>
    <t>4-705-468</t>
  </si>
  <si>
    <t xml:space="preserve">JUAN PABLO ARAQUE FIGUEROA </t>
  </si>
  <si>
    <t>BC992511</t>
  </si>
  <si>
    <t xml:space="preserve">Lydia cordoba </t>
  </si>
  <si>
    <t>3-87-1465</t>
  </si>
  <si>
    <t>KATHLEEN JANET PEREZ CASTILLO</t>
  </si>
  <si>
    <t>8-761-80</t>
  </si>
  <si>
    <t>Cristina María Cáceres Guerra</t>
  </si>
  <si>
    <t>8-982-1100</t>
  </si>
  <si>
    <t xml:space="preserve">WEIXIANG TANG </t>
  </si>
  <si>
    <t>E-8-190030</t>
  </si>
  <si>
    <t xml:space="preserve"> ANA MERCEDES MARMOL</t>
  </si>
  <si>
    <t>JOSE ALEXIS DE GRACIA NAVARRO</t>
  </si>
  <si>
    <t>9-157-407</t>
  </si>
  <si>
    <t>JOHANA MARCELA GIRALDO LARGO</t>
  </si>
  <si>
    <t>AS640152</t>
  </si>
  <si>
    <t>Humberto Caballero</t>
  </si>
  <si>
    <t>8-344-416</t>
  </si>
  <si>
    <t>Reinaldo rorberto Blake welsh</t>
  </si>
  <si>
    <t>8-316-529</t>
  </si>
  <si>
    <t>Norma Ruiz</t>
  </si>
  <si>
    <t>5-725-446</t>
  </si>
  <si>
    <t xml:space="preserve">RONALDO GUSTAVO BOVELL URRIOLA </t>
  </si>
  <si>
    <t>8-923-1869</t>
  </si>
  <si>
    <t>Katia Gicela Murillo Castillo</t>
  </si>
  <si>
    <t>2-728-245</t>
  </si>
  <si>
    <t>Wendoly Jessabel Valdes Guizado</t>
  </si>
  <si>
    <t>8-901-2240</t>
  </si>
  <si>
    <t xml:space="preserve">DALYS CASTRO </t>
  </si>
  <si>
    <t>8-865-974</t>
  </si>
  <si>
    <t xml:space="preserve">Joshua Miranda </t>
  </si>
  <si>
    <t>1-759-2223</t>
  </si>
  <si>
    <t>JUNWEI HOU</t>
  </si>
  <si>
    <t>E-8-124810</t>
  </si>
  <si>
    <t>Geraldina Arias</t>
  </si>
  <si>
    <t>10-7-2556</t>
  </si>
  <si>
    <t xml:space="preserve">Nitzury Santamaria </t>
  </si>
  <si>
    <t>8-1036-1515</t>
  </si>
  <si>
    <t>MARIA RIOS</t>
  </si>
  <si>
    <t>8-764-1283</t>
  </si>
  <si>
    <t xml:space="preserve">Zenaida vejerano vejerano </t>
  </si>
  <si>
    <t>12-723-1932</t>
  </si>
  <si>
    <t>Yarleika Coronado</t>
  </si>
  <si>
    <t>8-865-756</t>
  </si>
  <si>
    <t xml:space="preserve">Leonicia Alfaro Ben </t>
  </si>
  <si>
    <t>10-714-2028</t>
  </si>
  <si>
    <t>Roberto Hernan Rincon Aguilar</t>
  </si>
  <si>
    <t>4-273-761</t>
  </si>
  <si>
    <t xml:space="preserve"> VALDEMAR IVAN CUBILLA PALMA</t>
  </si>
  <si>
    <t>4-219-950</t>
  </si>
  <si>
    <t>Rosario del carmen sanchez</t>
  </si>
  <si>
    <t>4-179-476</t>
  </si>
  <si>
    <t>JAVIER ANEL AGUILAR NUÑEZ</t>
  </si>
  <si>
    <t>8-913-1779</t>
  </si>
  <si>
    <t>Meibis Querube Arenas Mirones</t>
  </si>
  <si>
    <t>8-912-1154</t>
  </si>
  <si>
    <t>NELVA GONZALEZ</t>
  </si>
  <si>
    <t>8-208-1816</t>
  </si>
  <si>
    <t xml:space="preserve">Olokindipi Lopez </t>
  </si>
  <si>
    <t>10-710-1662</t>
  </si>
  <si>
    <t xml:space="preserve">Mónica Palomeque </t>
  </si>
  <si>
    <t>8-1060-935</t>
  </si>
  <si>
    <t>Carlos Enrique Hernández Miniel</t>
  </si>
  <si>
    <t>8-787-1757</t>
  </si>
  <si>
    <t>Ana Miranda</t>
  </si>
  <si>
    <t>4-806-2112</t>
  </si>
  <si>
    <t>FRANCISCO DANIEL JORDAN  </t>
  </si>
  <si>
    <t>4-843-1631</t>
  </si>
  <si>
    <t>Gabriela Edilsa Quintero Pinto</t>
  </si>
  <si>
    <t>2-754-223</t>
  </si>
  <si>
    <t xml:space="preserve">Wendy Carolina </t>
  </si>
  <si>
    <t>7-715-438</t>
  </si>
  <si>
    <t>INES DEL CARMEN CASTILLO ARCEYUT DE</t>
  </si>
  <si>
    <t>8-171-440</t>
  </si>
  <si>
    <t>LEONICIO GONZALEZ ALAIN</t>
  </si>
  <si>
    <t>9-711-1784</t>
  </si>
  <si>
    <t xml:space="preserve">Reymor Benjamin Montaño </t>
  </si>
  <si>
    <t>E-8-12-7795</t>
  </si>
  <si>
    <t>Kathia Yaneth Guerra de león</t>
  </si>
  <si>
    <t>9-724-41</t>
  </si>
  <si>
    <t>DANESKA JULISSA MENA ALONZO</t>
  </si>
  <si>
    <t>8-904-2493</t>
  </si>
  <si>
    <t>EVIUDES FILOMENA ALEGRIA ZAPATEIRO</t>
  </si>
  <si>
    <t>5-6-131</t>
  </si>
  <si>
    <t xml:space="preserve">Luis Enrique López </t>
  </si>
  <si>
    <t>10-711-1039</t>
  </si>
  <si>
    <t>RICARDO MARIN</t>
  </si>
  <si>
    <t>8-1038-1551</t>
  </si>
  <si>
    <t>Paola jaen</t>
  </si>
  <si>
    <t>8-928-1087</t>
  </si>
  <si>
    <t>Manuel Maria Cervera Charris</t>
  </si>
  <si>
    <t>BE875940</t>
  </si>
  <si>
    <t>ERIS ENRIQUE GUERRERO TORRERO</t>
  </si>
  <si>
    <t>2-743-1966</t>
  </si>
  <si>
    <t xml:space="preserve">Didimo Javier Caballero </t>
  </si>
  <si>
    <t>4-753-207</t>
  </si>
  <si>
    <t xml:space="preserve">Angel abraham gudiño Miranda </t>
  </si>
  <si>
    <t>8-1054-971</t>
  </si>
  <si>
    <t>Geronima Ellington</t>
  </si>
  <si>
    <t>12-714-1410</t>
  </si>
  <si>
    <t>Malcolm Luther Airboine Best</t>
  </si>
  <si>
    <t>8-486-618</t>
  </si>
  <si>
    <t>Dyana Silva Perez</t>
  </si>
  <si>
    <t>8-767-801</t>
  </si>
  <si>
    <t>NORIS ESTHER BUSTAMANTE AGUILAR</t>
  </si>
  <si>
    <t>3-753-999</t>
  </si>
  <si>
    <t>LUIS CARLOS YEPEZ ORTEGA</t>
  </si>
  <si>
    <t>AU915051</t>
  </si>
  <si>
    <t>ALEXANDER ADHIR AIZPU SALAS</t>
  </si>
  <si>
    <t>8-870-2267</t>
  </si>
  <si>
    <t xml:space="preserve"> ÁMBAR FERNANDA ALFARO CAIZAMO</t>
  </si>
  <si>
    <t>8-1063-1770</t>
  </si>
  <si>
    <t>Vilma Esther Ovalle Cañizalez</t>
  </si>
  <si>
    <t>8-792-415</t>
  </si>
  <si>
    <t>DINA ESTER ACOSTA FLORES</t>
  </si>
  <si>
    <t>9-754-1255</t>
  </si>
  <si>
    <t>CLAUDETTE DEL ROSARI ROBLES SOLIS</t>
  </si>
  <si>
    <t>9-707-302</t>
  </si>
  <si>
    <t xml:space="preserve">SOLANGEL GESELLE CASTILLO </t>
  </si>
  <si>
    <t>8-731-787</t>
  </si>
  <si>
    <t>ARISTIDES MENDEZ RODRIGUEZ</t>
  </si>
  <si>
    <t>4-101-583</t>
  </si>
  <si>
    <t xml:space="preserve">Daniela Peralta </t>
  </si>
  <si>
    <t>8-1000-957</t>
  </si>
  <si>
    <t>ROSA RODRIGUEZ AMADOR</t>
  </si>
  <si>
    <t>4-803-100</t>
  </si>
  <si>
    <t xml:space="preserve">Maria Miranda </t>
  </si>
  <si>
    <t>4-100-1611</t>
  </si>
  <si>
    <t>Keisser Hussein Caballero Nieto</t>
  </si>
  <si>
    <t>4-737-2320</t>
  </si>
  <si>
    <t>Miguel antonio martinez dimas</t>
  </si>
  <si>
    <t>8-967-1071</t>
  </si>
  <si>
    <t>Edwin ramirez</t>
  </si>
  <si>
    <t>8-938-2247</t>
  </si>
  <si>
    <t>Zuleica Salas Rengifo</t>
  </si>
  <si>
    <t>8-703-798</t>
  </si>
  <si>
    <t>ADRIANA Garcia</t>
  </si>
  <si>
    <t>8-1000-1838</t>
  </si>
  <si>
    <t>PANAMA CARDS GROUP 2, S.A</t>
  </si>
  <si>
    <t>8-758-10</t>
  </si>
  <si>
    <t xml:space="preserve">Marielys Rodriguez González </t>
  </si>
  <si>
    <t>8-1011-2462</t>
  </si>
  <si>
    <t>Jhostein Flores</t>
  </si>
  <si>
    <t>9-754-2237</t>
  </si>
  <si>
    <t>Juan acosta galindo</t>
  </si>
  <si>
    <t>4-206-693</t>
  </si>
  <si>
    <t>Yeisi Alexandra Martínez Caballero</t>
  </si>
  <si>
    <t>4-829-868</t>
  </si>
  <si>
    <t>Abraham Melgar</t>
  </si>
  <si>
    <t>8-1041-1168</t>
  </si>
  <si>
    <t>Josafath Escobar</t>
  </si>
  <si>
    <t>PA1332679</t>
  </si>
  <si>
    <t>Isaac manuel Diaz perez</t>
  </si>
  <si>
    <t>8-933-537</t>
  </si>
  <si>
    <t xml:space="preserve">María Odilia Sánchez Serrano De González </t>
  </si>
  <si>
    <t>4-126-838</t>
  </si>
  <si>
    <t xml:space="preserve">Jhomar Hernández </t>
  </si>
  <si>
    <t xml:space="preserve">8-1010-1315 </t>
  </si>
  <si>
    <t>ABEL OMAR SANCHEZ RODRIGUEZ</t>
  </si>
  <si>
    <t>8-958-1863</t>
  </si>
  <si>
    <t xml:space="preserve">Kaira Karina de los Tíos Betancourt </t>
  </si>
  <si>
    <t>Leiris ANELIA ARIAS ARIAS</t>
  </si>
  <si>
    <t>8-1067-258</t>
  </si>
  <si>
    <t>Yesenia Jeanette Gonzalez Gonzalez</t>
  </si>
  <si>
    <t>9-192-678</t>
  </si>
  <si>
    <t>Juan Enrique Caballero fuentes</t>
  </si>
  <si>
    <t>4-190-178</t>
  </si>
  <si>
    <t>Edilia Becker</t>
  </si>
  <si>
    <t>12-725-1688</t>
  </si>
  <si>
    <t>Julio Villaverde</t>
  </si>
  <si>
    <t>8-925-1400</t>
  </si>
  <si>
    <t>Hernan Rodriguez Rojas</t>
  </si>
  <si>
    <t>2-134-123</t>
  </si>
  <si>
    <t>Adelis karlianis sanchez macias</t>
  </si>
  <si>
    <t>8-1054-331</t>
  </si>
  <si>
    <t xml:space="preserve">Ruben bernal </t>
  </si>
  <si>
    <t>8-874-92</t>
  </si>
  <si>
    <t>María Lastenia Quintero Ramos</t>
  </si>
  <si>
    <t>6-700-986</t>
  </si>
  <si>
    <t>Francisco Enrique banista lasso</t>
  </si>
  <si>
    <t>8-83-248</t>
  </si>
  <si>
    <t>Mijael Daniel Fernández Paredes</t>
  </si>
  <si>
    <t>8-1070-2463</t>
  </si>
  <si>
    <t>Wendy Itzel Navarro De Gracia</t>
  </si>
  <si>
    <t>8-917-1184</t>
  </si>
  <si>
    <t xml:space="preserve">NIKEISCA YULANIS GUERRA </t>
  </si>
  <si>
    <t xml:space="preserve"> 4-859-2187</t>
  </si>
  <si>
    <t>Rosaida prado ortega</t>
  </si>
  <si>
    <t>7-117-538</t>
  </si>
  <si>
    <t xml:space="preserve">Oristela Gonzalez Otero </t>
  </si>
  <si>
    <t>4-706-2011</t>
  </si>
  <si>
    <t>Mauricio Diaz Secaida de Sousa</t>
  </si>
  <si>
    <t>5-9-623</t>
  </si>
  <si>
    <t>Einar miranda</t>
  </si>
  <si>
    <t>4-818-2067</t>
  </si>
  <si>
    <t xml:space="preserve">Yamileth Acosta Palacios </t>
  </si>
  <si>
    <t>3-709-223</t>
  </si>
  <si>
    <t>Linoshka Elionor Scott Joaeph</t>
  </si>
  <si>
    <t>3-729-138</t>
  </si>
  <si>
    <t>ORMELIS ALBERTO MARTINEZ CAMARGO</t>
  </si>
  <si>
    <t>9-746-1333</t>
  </si>
  <si>
    <t>Olayda del Carmen González Moreno de Batista</t>
  </si>
  <si>
    <t>4-140-144</t>
  </si>
  <si>
    <t xml:space="preserve">Giovanna Nerilda Guerrero </t>
  </si>
  <si>
    <t xml:space="preserve">Magnolia Martínez </t>
  </si>
  <si>
    <t>3-114-897</t>
  </si>
  <si>
    <t>Audina Rodriguez Rodriguez</t>
  </si>
  <si>
    <t>8-1026-1637</t>
  </si>
  <si>
    <t>Macriano Denis</t>
  </si>
  <si>
    <t>10-11-261</t>
  </si>
  <si>
    <t>Mercedes Arcia Camaño</t>
  </si>
  <si>
    <t>9-738-1997</t>
  </si>
  <si>
    <t xml:space="preserve">Lizeyka  Sánchez </t>
  </si>
  <si>
    <t>8-910-714</t>
  </si>
  <si>
    <t xml:space="preserve">Edgar Valdivieso </t>
  </si>
  <si>
    <t>9-746-1035</t>
  </si>
  <si>
    <t>María aurora Chávez Saldaña</t>
  </si>
  <si>
    <t>4-702-804</t>
  </si>
  <si>
    <t xml:space="preserve">Luis  David pineda González </t>
  </si>
  <si>
    <t>8-1045-1303</t>
  </si>
  <si>
    <t>Juan julio</t>
  </si>
  <si>
    <t>8-782-40</t>
  </si>
  <si>
    <t>Victor bernal</t>
  </si>
  <si>
    <t>CO3818210</t>
  </si>
  <si>
    <t>Roberto Jafeth Castillo Gonzalez</t>
  </si>
  <si>
    <t xml:space="preserve"> 8-1054-1641 </t>
  </si>
  <si>
    <t xml:space="preserve"> NAIR ANGELICA RODRIGUEZ</t>
  </si>
  <si>
    <t>8-902-2041</t>
  </si>
  <si>
    <t>LUIS OMAR RODRIGUEZ DIAZ</t>
  </si>
  <si>
    <t xml:space="preserve">Irving Hernández </t>
  </si>
  <si>
    <t>8-1043-663</t>
  </si>
  <si>
    <t xml:space="preserve">Edilsa Izel Sánchez González </t>
  </si>
  <si>
    <t>3-735-1736</t>
  </si>
  <si>
    <t>JUAN BAUTISTA SALDAÑA VALDEZ</t>
  </si>
  <si>
    <t>8-878-357</t>
  </si>
  <si>
    <t>Teodomiro prieto tulandy</t>
  </si>
  <si>
    <t>E-8-179920</t>
  </si>
  <si>
    <t>Mayelin Brozoban de Jesús</t>
  </si>
  <si>
    <t>E-8-127558</t>
  </si>
  <si>
    <t>Eva Esther Martínez Gomez</t>
  </si>
  <si>
    <t>8-440-736</t>
  </si>
  <si>
    <t>Odalys Esther Ortega</t>
  </si>
  <si>
    <t>4-129-169</t>
  </si>
  <si>
    <t>Yesenia Trujillo</t>
  </si>
  <si>
    <t>CO22484259</t>
  </si>
  <si>
    <t>Leonardo Eugenio Guzmán Shaw</t>
  </si>
  <si>
    <t>8-255-668</t>
  </si>
  <si>
    <t>MABEL SUANITH HILBERT AYALA</t>
  </si>
  <si>
    <t>8-972-791</t>
  </si>
  <si>
    <t>Fabián Guerra Abrego</t>
  </si>
  <si>
    <t>12-719-59</t>
  </si>
  <si>
    <t>Carlos Manuel Vásquez Gonzalez</t>
  </si>
  <si>
    <t>C03623049</t>
  </si>
  <si>
    <t xml:space="preserve">Pricy Gutierrez </t>
  </si>
  <si>
    <t>7-708-1050</t>
  </si>
  <si>
    <t>Cinthia Pinilla</t>
  </si>
  <si>
    <t>6-64-755</t>
  </si>
  <si>
    <t>Anabel Castillo Santo</t>
  </si>
  <si>
    <t>1-725-1783</t>
  </si>
  <si>
    <t xml:space="preserve">Isaac Josue Acosta Hernández </t>
  </si>
  <si>
    <t>8-980-541</t>
  </si>
  <si>
    <t>LUITGARDO GONZÁLEZ</t>
  </si>
  <si>
    <t>10-5-375</t>
  </si>
  <si>
    <t>Beatriz Rodriguez</t>
  </si>
  <si>
    <t>8-988-1642</t>
  </si>
  <si>
    <t>LUIS A VILLARREAL A</t>
  </si>
  <si>
    <t>8-773-626</t>
  </si>
  <si>
    <t>Ariel Antonio Montero Monroy</t>
  </si>
  <si>
    <t>8-1063-1286</t>
  </si>
  <si>
    <t>MARIA JESUS VILLAMIL CAMARENA</t>
  </si>
  <si>
    <t>9-714-2319</t>
  </si>
  <si>
    <t>Christopher cedeno</t>
  </si>
  <si>
    <t>8-1065-193</t>
  </si>
  <si>
    <t>ROBERTO CARLOS RODRIGUEZ MILLAR</t>
  </si>
  <si>
    <t>8-1045-1324</t>
  </si>
  <si>
    <t xml:space="preserve">Cédula </t>
  </si>
  <si>
    <t>Leonardo Fuentes Mosquera</t>
  </si>
  <si>
    <t>8-829-1230</t>
  </si>
  <si>
    <t>ENI ELIZABETH SOLIS SANTOS</t>
  </si>
  <si>
    <t>4-778-447</t>
  </si>
  <si>
    <t>Migduly sanguillen</t>
  </si>
  <si>
    <t>3-753-1329</t>
  </si>
  <si>
    <t xml:space="preserve">JAHIR IGLESIAS </t>
  </si>
  <si>
    <t>8-818-832</t>
  </si>
  <si>
    <t>Ulises javier Sanchez padilla</t>
  </si>
  <si>
    <t>Celack Ceitu Real</t>
  </si>
  <si>
    <t>2-149-744</t>
  </si>
  <si>
    <t>Ruth Edith Peralta Bethancourt</t>
  </si>
  <si>
    <t>5-21-481</t>
  </si>
  <si>
    <t>Marcelina Betancourt</t>
  </si>
  <si>
    <t>5-707-1121</t>
  </si>
  <si>
    <t>Eutimia Diaz</t>
  </si>
  <si>
    <t>9-716-147</t>
  </si>
  <si>
    <t>Sabas Castillo</t>
  </si>
  <si>
    <t>9-217-712</t>
  </si>
  <si>
    <t>Johnathan Ospina Ramirez</t>
  </si>
  <si>
    <t>AP671971</t>
  </si>
  <si>
    <t xml:space="preserve">Wiliam molinas </t>
  </si>
  <si>
    <t>AU826453</t>
  </si>
  <si>
    <t>AU195051</t>
  </si>
  <si>
    <t>Roxana del carmen Corella Saldaña</t>
  </si>
  <si>
    <t>4-728-1865</t>
  </si>
  <si>
    <t>Ameth rodriguez</t>
  </si>
  <si>
    <t>9-767-2097</t>
  </si>
  <si>
    <t>Dolores sandino cruz</t>
  </si>
  <si>
    <t>C0371559</t>
  </si>
  <si>
    <t>Daniel Alejandro Castro Nuñez</t>
  </si>
  <si>
    <t>8-1042-854</t>
  </si>
  <si>
    <t xml:space="preserve">Santa González </t>
  </si>
  <si>
    <t>9-706-1572</t>
  </si>
  <si>
    <t>Kerubys Belen Gallardo Saucedo</t>
  </si>
  <si>
    <t>8-1049-2236</t>
  </si>
  <si>
    <t>Eusebia Mojica Santos</t>
  </si>
  <si>
    <t>9-153-698</t>
  </si>
  <si>
    <t>JOSUÉ MANUEL CATUY LOPEZ</t>
  </si>
  <si>
    <t>3-754-2208</t>
  </si>
  <si>
    <t xml:space="preserve">Javier avila </t>
  </si>
  <si>
    <t>8-838-1527</t>
  </si>
  <si>
    <t>DIANA MAYRUBIS POVEDA VARGAS</t>
  </si>
  <si>
    <t>8-1049-801</t>
  </si>
  <si>
    <t>Roxana Guadalupe Alvarez Mc Donald</t>
  </si>
  <si>
    <t>9-725-1484</t>
  </si>
  <si>
    <t>IDALIA GIL REYES</t>
  </si>
  <si>
    <t>8-722-1936</t>
  </si>
  <si>
    <t>Elvia vergara carcez</t>
  </si>
  <si>
    <t>8-981-2335</t>
  </si>
  <si>
    <t>Werne Agüero Acosta</t>
  </si>
  <si>
    <t>199179330</t>
  </si>
  <si>
    <t>Carlos Salvador Dueñas Ortega</t>
  </si>
  <si>
    <t>8-333-541</t>
  </si>
  <si>
    <t>Ricardo Jesus Gutiérrez Collazo</t>
  </si>
  <si>
    <t>8-1030-2305</t>
  </si>
  <si>
    <t>GRACIELA GIRALDO</t>
  </si>
  <si>
    <t>A35309185</t>
  </si>
  <si>
    <t>PUNTOS DE VENTA</t>
  </si>
  <si>
    <t>DIXCIA Quintanar</t>
  </si>
  <si>
    <t>8-155-1383</t>
  </si>
  <si>
    <t xml:space="preserve">Irving Abraham Campos Batista </t>
  </si>
  <si>
    <t>8-1056-1092</t>
  </si>
  <si>
    <t xml:space="preserve"> JOSE ARMANDO DIAZ ROMERO</t>
  </si>
  <si>
    <t>Julissa Jeanette mosquera flores</t>
  </si>
  <si>
    <t>2-117-435</t>
  </si>
  <si>
    <t>Jesús Antonio Arauz</t>
  </si>
  <si>
    <t>2-740-1622</t>
  </si>
  <si>
    <t xml:space="preserve">Crisabel Malena Castillo caballero </t>
  </si>
  <si>
    <t>4-768-2253</t>
  </si>
  <si>
    <t>YARIELA ESTHER ACEVEDO HERNANDEZ</t>
  </si>
  <si>
    <t>Carol Castellanos</t>
  </si>
  <si>
    <t>AS165081</t>
  </si>
  <si>
    <t xml:space="preserve">Milagros Rubio </t>
  </si>
  <si>
    <t>8-792-1043</t>
  </si>
  <si>
    <t>JESSICA DEL CARMEN NUNEZ CABALLERO</t>
  </si>
  <si>
    <t>8-852-1687</t>
  </si>
  <si>
    <t>Bredio Stanlin Sire</t>
  </si>
  <si>
    <t>12-726-1534</t>
  </si>
  <si>
    <t>Azarel Cadmiel Caballero Diaz</t>
  </si>
  <si>
    <t>8-1050-1342</t>
  </si>
  <si>
    <t>Enilsa de los angeles Corella</t>
  </si>
  <si>
    <t>4-205-277</t>
  </si>
  <si>
    <t>Kenia Santos</t>
  </si>
  <si>
    <t>PN0212896</t>
  </si>
  <si>
    <t xml:space="preserve">Jesi Vamileth Camaño Pérez </t>
  </si>
  <si>
    <t>9-716-2018</t>
  </si>
  <si>
    <t>José lasso</t>
  </si>
  <si>
    <t>8-256-445</t>
  </si>
  <si>
    <t>SHARINA MARQUELYS GODOY SAEZ</t>
  </si>
  <si>
    <t>8-883-1307</t>
  </si>
  <si>
    <t>INABAYDIDILI SOLANO</t>
  </si>
  <si>
    <t>Yoner Abdiel Menguisama Opua</t>
  </si>
  <si>
    <t>8-1040-1419</t>
  </si>
  <si>
    <t>Dianeris carolina castellano lopez</t>
  </si>
  <si>
    <t xml:space="preserve">Eladia Ríos </t>
  </si>
  <si>
    <t>6-48-2456</t>
  </si>
  <si>
    <t>Josefina Abrego</t>
  </si>
  <si>
    <t>9-165-691</t>
  </si>
  <si>
    <t xml:space="preserve">Melvin Jovany Amores </t>
  </si>
  <si>
    <t>9-715-831</t>
  </si>
  <si>
    <t>182863259</t>
  </si>
  <si>
    <t>LUIS TOMAS CANO PAJARO</t>
  </si>
  <si>
    <t>3-720-1239</t>
  </si>
  <si>
    <t>Alex Andres Dominguez jaime</t>
  </si>
  <si>
    <t>8-894-2093</t>
  </si>
  <si>
    <t xml:space="preserve">Alex Joel González </t>
  </si>
  <si>
    <t>4-712-1046</t>
  </si>
  <si>
    <t>JEMINA MITZILA VERGARA VASQUEZ</t>
  </si>
  <si>
    <t>8-1026-1815</t>
  </si>
  <si>
    <t>Doris verónica Mendoza Batista</t>
  </si>
  <si>
    <t>4-706-211</t>
  </si>
  <si>
    <t xml:space="preserve">Ricardo Méndez Julio </t>
  </si>
  <si>
    <t>8-788-371</t>
  </si>
  <si>
    <t>Edwin Ortiz</t>
  </si>
  <si>
    <t>7-119-519</t>
  </si>
  <si>
    <t>DOMINGA PEREZ GONZALEZ</t>
  </si>
  <si>
    <t>9-704-474</t>
  </si>
  <si>
    <t xml:space="preserve"> RAFAEL ENRIQUE PEREZ</t>
  </si>
  <si>
    <t>8-715-1324</t>
  </si>
  <si>
    <t>Ashely Juatine Orriz Gomez</t>
  </si>
  <si>
    <t>BH651189</t>
  </si>
  <si>
    <t>GLADYS GONZALEZ GUEVARA</t>
  </si>
  <si>
    <t>4-838-900</t>
  </si>
  <si>
    <t xml:space="preserve">Daniela Páez </t>
  </si>
  <si>
    <t>BE362068</t>
  </si>
  <si>
    <t xml:space="preserve">Alicia pinzon </t>
  </si>
  <si>
    <t>9-161-6701</t>
  </si>
  <si>
    <t>jhonatan Otero</t>
  </si>
  <si>
    <t>9-758-643</t>
  </si>
  <si>
    <t xml:space="preserve">Yosyjara Yamileth Malcom Miranda </t>
  </si>
  <si>
    <t>8-780-2498</t>
  </si>
  <si>
    <t>JUANA ISABEL VALENCIA AVILA</t>
  </si>
  <si>
    <t>8-762-2180</t>
  </si>
  <si>
    <t>YOMARIS MACIEL MURILLO CHAVEZ</t>
  </si>
  <si>
    <t>9-751-1000</t>
  </si>
  <si>
    <t>OMAR ANTONIO JOHNSON GUTIERREZ</t>
  </si>
  <si>
    <t>8-839-1532</t>
  </si>
  <si>
    <t xml:space="preserve">Analis mosquera </t>
  </si>
  <si>
    <t>8-1039-1283</t>
  </si>
  <si>
    <t xml:space="preserve">Glindis Dilenia Berroa Rodríguez </t>
  </si>
  <si>
    <t>4-718-63</t>
  </si>
  <si>
    <t>Carlos Antonio Yetema Martinez</t>
  </si>
  <si>
    <t>8-905-109</t>
  </si>
  <si>
    <t>Silka Elizabeth Rivera Betancourt</t>
  </si>
  <si>
    <t>8-300-551</t>
  </si>
  <si>
    <t xml:space="preserve">Isabel Cristina Sánchez Vasquez </t>
  </si>
  <si>
    <t>CIARA DANIUSKA BARBOZA SALAZAR</t>
  </si>
  <si>
    <t>8-1057-466</t>
  </si>
  <si>
    <t>Luis Oscar Hernández&gt;&gt;</t>
  </si>
  <si>
    <t>2-130-797DV28</t>
  </si>
  <si>
    <t xml:space="preserve">Eleonida González </t>
  </si>
  <si>
    <t>8-719-503</t>
  </si>
  <si>
    <t>EPRESI S.A.</t>
  </si>
  <si>
    <t>155649486-2-2017DV6</t>
  </si>
  <si>
    <t>José Luis Tarras Salas</t>
  </si>
  <si>
    <t>AY613216</t>
  </si>
  <si>
    <t>FERNANDO DE LEON MONTERO</t>
  </si>
  <si>
    <t>Guillermo enrique Valdés canto</t>
  </si>
  <si>
    <t>2-132-219</t>
  </si>
  <si>
    <t xml:space="preserve">Raul Ernesto arenas Pinilla </t>
  </si>
  <si>
    <t>7-101-444</t>
  </si>
  <si>
    <t>Adelita Martínez Palacio</t>
  </si>
  <si>
    <t>1-710-1374</t>
  </si>
  <si>
    <t>Kadir Alexis Mullings Frias</t>
  </si>
  <si>
    <t>8-1056-1324</t>
  </si>
  <si>
    <t>Joshua Ariel fruto myers</t>
  </si>
  <si>
    <t>3-757-1943</t>
  </si>
  <si>
    <t>Iris Yariela Rueda Morales</t>
  </si>
  <si>
    <t>4-774-2357</t>
  </si>
  <si>
    <t xml:space="preserve">Jesus gonzalez </t>
  </si>
  <si>
    <t>8-1053-1139</t>
  </si>
  <si>
    <t>JASMIN CUAYAS ZARATE</t>
  </si>
  <si>
    <t>8-488-199</t>
  </si>
  <si>
    <t xml:space="preserve">Marcos Arturo Villarreal </t>
  </si>
  <si>
    <t>4-845-1962</t>
  </si>
  <si>
    <t>ISABEL DANIRSA SÁNCHEZ PUYOLS</t>
  </si>
  <si>
    <t>E-8-112323</t>
  </si>
  <si>
    <t>Anyuri  lawson</t>
  </si>
  <si>
    <t>8-500-486</t>
  </si>
  <si>
    <t>Yenifer caballero</t>
  </si>
  <si>
    <t>9-745-1036</t>
  </si>
  <si>
    <t xml:space="preserve">Cindy Barrero </t>
  </si>
  <si>
    <t>BE196798</t>
  </si>
  <si>
    <t>Deivis melendez</t>
  </si>
  <si>
    <t>077174440</t>
  </si>
  <si>
    <t xml:space="preserve">Franklin Alberto watson Tuñon </t>
  </si>
  <si>
    <t>8-817-681</t>
  </si>
  <si>
    <t>Josue Daniel De León Martinez</t>
  </si>
  <si>
    <t>8-982-465</t>
  </si>
  <si>
    <t xml:space="preserve">Juana Quiñones </t>
  </si>
  <si>
    <t>BC747725</t>
  </si>
  <si>
    <t xml:space="preserve">Francisco Mendez </t>
  </si>
  <si>
    <t xml:space="preserve">8-827-1352 </t>
  </si>
  <si>
    <t>Magdiel Aizpurua castillo</t>
  </si>
  <si>
    <t>8-362-565</t>
  </si>
  <si>
    <t>VALENTIN ALMANZA GALLARDO</t>
  </si>
  <si>
    <t>6-37-533</t>
  </si>
  <si>
    <t>IDANIA WONG</t>
  </si>
  <si>
    <t>8-781-425</t>
  </si>
  <si>
    <t>DIONISIA RAMOS GONDOLA</t>
  </si>
  <si>
    <t>3-53-252</t>
  </si>
  <si>
    <t>Zhihong wu</t>
  </si>
  <si>
    <t>E-8-87390</t>
  </si>
  <si>
    <t>Olaya Cesar Vasquez Obarrio</t>
  </si>
  <si>
    <t xml:space="preserve"> BEATRIZ ALEJANDRA PEREZ CASTILLO</t>
  </si>
  <si>
    <t>160136722</t>
  </si>
  <si>
    <t>CARMEN BRANCA VASQUEZ</t>
  </si>
  <si>
    <t>9-727-2163</t>
  </si>
  <si>
    <t xml:space="preserve">Inmaculada Concepción </t>
  </si>
  <si>
    <t>2-725-765</t>
  </si>
  <si>
    <t>Cesar Adrián Flores cortez</t>
  </si>
  <si>
    <t>4-813-1625</t>
  </si>
  <si>
    <t xml:space="preserve">Yadira Del Carmen González González </t>
  </si>
  <si>
    <t>2-116-496</t>
  </si>
  <si>
    <t>Franklin Ismael castillo</t>
  </si>
  <si>
    <t>8-953-2411</t>
  </si>
  <si>
    <t xml:space="preserve">Celestino Pérez Álvarez </t>
  </si>
  <si>
    <t>9-101-1052</t>
  </si>
  <si>
    <t>Josueth Iguala</t>
  </si>
  <si>
    <t>8-951-832</t>
  </si>
  <si>
    <t>SONIA YENIFER HARTMANN FUENTES </t>
  </si>
  <si>
    <t>4-726-1342</t>
  </si>
  <si>
    <t>Jesus Alberto  Escobar</t>
  </si>
  <si>
    <t>9-757-136</t>
  </si>
  <si>
    <t>Yasuani Daleshka Quintana Villarreal</t>
  </si>
  <si>
    <t>8-1040-1765</t>
  </si>
  <si>
    <t>Ruven Quintana Cárdena</t>
  </si>
  <si>
    <t>5-709-291</t>
  </si>
  <si>
    <t>David Mariñas</t>
  </si>
  <si>
    <t>8-989-1991</t>
  </si>
  <si>
    <t>Rosario Larios</t>
  </si>
  <si>
    <t>AY009864</t>
  </si>
  <si>
    <t>Evelio Pérez Virola</t>
  </si>
  <si>
    <t>12-719-1916</t>
  </si>
  <si>
    <t>Bladimir Villarreal</t>
  </si>
  <si>
    <t>8-753-137</t>
  </si>
  <si>
    <t>ALBERTO SANAPI DEGAIZA</t>
  </si>
  <si>
    <t>5-21-201</t>
  </si>
  <si>
    <t>María melendez</t>
  </si>
  <si>
    <t>2111-859</t>
  </si>
  <si>
    <t xml:space="preserve">Belinda esther alverola Jaramillo </t>
  </si>
  <si>
    <t>8-153-2737</t>
  </si>
  <si>
    <t>ELVIA VANESSA JIMENEZ GONZALEZ</t>
  </si>
  <si>
    <t>8-865-465</t>
  </si>
  <si>
    <t xml:space="preserve">DANNA Rodríguez </t>
  </si>
  <si>
    <t>BC263378</t>
  </si>
  <si>
    <t>Alba Susqueidys Dominguez Coronado</t>
  </si>
  <si>
    <t>2-738-411</t>
  </si>
  <si>
    <t>Edwin Enoc Ledezma Pérez</t>
  </si>
  <si>
    <t>8-1045-1713</t>
  </si>
  <si>
    <t xml:space="preserve">Yoselin Baker </t>
  </si>
  <si>
    <t>1-764-2056</t>
  </si>
  <si>
    <t>MARIA WOOD</t>
  </si>
  <si>
    <t>3-736-1000</t>
  </si>
  <si>
    <t>CAMILA PARDO</t>
  </si>
  <si>
    <t>9-770-1711</t>
  </si>
  <si>
    <t>Norma Delain</t>
  </si>
  <si>
    <t>A61497009</t>
  </si>
  <si>
    <t xml:space="preserve">9-172-555 </t>
  </si>
  <si>
    <t>CARLOS ALBERTO GONZALEZ</t>
  </si>
  <si>
    <t>8-902-2053</t>
  </si>
  <si>
    <t xml:space="preserve">Yonhire Guillén </t>
  </si>
  <si>
    <t>172881506</t>
  </si>
  <si>
    <t xml:space="preserve">JESUS OCTAVIO VICTORIA ROLLIZO </t>
  </si>
  <si>
    <t>8-785-1890</t>
  </si>
  <si>
    <t xml:space="preserve">Ingrid Chamorro </t>
  </si>
  <si>
    <t>12-717-2106</t>
  </si>
  <si>
    <t>Aleida Judith Lorenzo Arrocha</t>
  </si>
  <si>
    <t>3-84-2460</t>
  </si>
  <si>
    <t>Jesus Escobar</t>
  </si>
  <si>
    <t>Ireneliz Moreno</t>
  </si>
  <si>
    <t>8-885-2106</t>
  </si>
  <si>
    <t>Mayra del carmen martinez Hernandez</t>
  </si>
  <si>
    <t>8-320-15</t>
  </si>
  <si>
    <t>Sonia Alicia Clark De Prado</t>
  </si>
  <si>
    <t>3-102-659</t>
  </si>
  <si>
    <t>dashna boodie</t>
  </si>
  <si>
    <t>1-733-1285</t>
  </si>
  <si>
    <t>Juan Carlos Cedeño Peña</t>
  </si>
  <si>
    <t>8-764-1743</t>
  </si>
  <si>
    <t>MARIA FERNANDA GONZALEZ ARIAS</t>
  </si>
  <si>
    <t>FB660536</t>
  </si>
  <si>
    <t xml:space="preserve">Gabriel de Jesús Torralba Cedeño </t>
  </si>
  <si>
    <t xml:space="preserve">Héctor Montenegro </t>
  </si>
  <si>
    <t>4-755-1517</t>
  </si>
  <si>
    <t>Isaias bennett</t>
  </si>
  <si>
    <t>3-728-1070</t>
  </si>
  <si>
    <t xml:space="preserve">Natzu Nazeth Gordon Quintero </t>
  </si>
  <si>
    <t>8-1012-2107</t>
  </si>
  <si>
    <t>Noriel valdes</t>
  </si>
  <si>
    <t>4-246-246</t>
  </si>
  <si>
    <t>Yimmi liu</t>
  </si>
  <si>
    <t>8-925-2096</t>
  </si>
  <si>
    <t>NANCY FUENTES</t>
  </si>
  <si>
    <t xml:space="preserve">Melvin armando Rivera </t>
  </si>
  <si>
    <t>8-782-2325</t>
  </si>
  <si>
    <t xml:space="preserve">Carlos Abdiel Martinez  González </t>
  </si>
  <si>
    <t>8-929-944</t>
  </si>
  <si>
    <t>Aura rosa soriano batista</t>
  </si>
  <si>
    <t>7-56-110</t>
  </si>
  <si>
    <t xml:space="preserve">Yissel Arancibia Delgado </t>
  </si>
  <si>
    <t>8-902-1209</t>
  </si>
  <si>
    <t xml:space="preserve">Isabel peña </t>
  </si>
  <si>
    <t>10-717-2200</t>
  </si>
  <si>
    <t xml:space="preserve">Jorge Luis Gómez Gutiérrez </t>
  </si>
  <si>
    <t>4-739-1703</t>
  </si>
  <si>
    <t>Lourdes Tomasa Pineda palacios</t>
  </si>
  <si>
    <t>4-231-854</t>
  </si>
  <si>
    <t>Dionicia Jordan Gonzalez de Montenegro</t>
  </si>
  <si>
    <t>4-150-649</t>
  </si>
  <si>
    <t xml:space="preserve">Francisco Zabaleta </t>
  </si>
  <si>
    <t>BG327965</t>
  </si>
  <si>
    <t xml:space="preserve">Alberto Asprilla </t>
  </si>
  <si>
    <t>8-1028-1678</t>
  </si>
  <si>
    <t>Miguel Angel Meneses</t>
  </si>
  <si>
    <t>8-926-749</t>
  </si>
  <si>
    <t>FAVIAN ÁVILA</t>
  </si>
  <si>
    <t xml:space="preserve">Leticia Vejerano </t>
  </si>
  <si>
    <t>4-792-837</t>
  </si>
  <si>
    <t>Roberto ballard</t>
  </si>
  <si>
    <t>3-105-285</t>
  </si>
  <si>
    <t xml:space="preserve">Herminio Baker Jiménez </t>
  </si>
  <si>
    <t>12-723-605</t>
  </si>
  <si>
    <t>ISAAC ABDIEL AROSEMENA ROSARIO</t>
  </si>
  <si>
    <t>8-895-2183</t>
  </si>
  <si>
    <t>Hipolito Nieto Velasquez</t>
  </si>
  <si>
    <t>7-40-14</t>
  </si>
  <si>
    <t>Valentin Rodríguez zarate</t>
  </si>
  <si>
    <t>7-97-538</t>
  </si>
  <si>
    <t xml:space="preserve">Mario barría </t>
  </si>
  <si>
    <t>8-830-962</t>
  </si>
  <si>
    <t xml:space="preserve">Yarabis Eyllin Vergara Rios </t>
  </si>
  <si>
    <t>8-932-2470</t>
  </si>
  <si>
    <t>Ruben dario de sedas eichron</t>
  </si>
  <si>
    <t>8-511-376</t>
  </si>
  <si>
    <t xml:space="preserve"> Omaira miranda </t>
  </si>
  <si>
    <t>12-733-1900</t>
  </si>
  <si>
    <t>YESTANIA LORENA MADRID NUÑEZ</t>
  </si>
  <si>
    <t>8-839-834</t>
  </si>
  <si>
    <t xml:space="preserve">Alanys Samaniego </t>
  </si>
  <si>
    <t>8-1018-391</t>
  </si>
  <si>
    <t xml:space="preserve"> Jesús Carrascal</t>
  </si>
  <si>
    <t>KARINA SUYEN DE MERA JOHNSON</t>
  </si>
  <si>
    <t>Javier valdes</t>
  </si>
  <si>
    <t>2-739-2026</t>
  </si>
  <si>
    <t xml:space="preserve">Felix Rodríguez </t>
  </si>
  <si>
    <t>8-843-1831</t>
  </si>
  <si>
    <t>Karina solis</t>
  </si>
  <si>
    <t>8-908-1773</t>
  </si>
  <si>
    <t xml:space="preserve">Yolanda Olivares </t>
  </si>
  <si>
    <t>2-78-1836</t>
  </si>
  <si>
    <t xml:space="preserve">Karina Lizeth Rodriguez </t>
  </si>
  <si>
    <t>8-1059-1401</t>
  </si>
  <si>
    <t>Sara Argelis Rojas Almanza</t>
  </si>
  <si>
    <t>9-164-398</t>
  </si>
  <si>
    <t xml:space="preserve"> GUILLERMO ENRIQUE SALAZAR</t>
  </si>
  <si>
    <t>8-1009-166</t>
  </si>
  <si>
    <t>KELVIN PIMENTEL</t>
  </si>
  <si>
    <t>4-843-1458</t>
  </si>
  <si>
    <t xml:space="preserve">Anthony Rodriguez </t>
  </si>
  <si>
    <t>8-905-370</t>
  </si>
  <si>
    <t xml:space="preserve">Adolfo Montenegro </t>
  </si>
  <si>
    <t>8-455-130</t>
  </si>
  <si>
    <t>Fernando Antonio ledezma ureña</t>
  </si>
  <si>
    <t>2-759-883</t>
  </si>
  <si>
    <t xml:space="preserve">Edison Alberto Soto Herrera </t>
  </si>
  <si>
    <t>BH536121</t>
  </si>
  <si>
    <t xml:space="preserve">Luisa Fernanda Moreno Córdoba </t>
  </si>
  <si>
    <t>E-8-198628</t>
  </si>
  <si>
    <t>JORDAN ARISTIDES DE LEON MOJICA</t>
  </si>
  <si>
    <t>8-893-1572</t>
  </si>
  <si>
    <t>Nelva nícol Alonzo</t>
  </si>
  <si>
    <t>Alexia archibold</t>
  </si>
  <si>
    <t>3-709-1134</t>
  </si>
  <si>
    <t>melineth Pinzón</t>
  </si>
  <si>
    <t>8-880-1686</t>
  </si>
  <si>
    <t xml:space="preserve">Shephanie Michelle murrell ortega </t>
  </si>
  <si>
    <t>8-1035-234</t>
  </si>
  <si>
    <t>Yanela Rosaneth González Castañon</t>
  </si>
  <si>
    <t>8-798-938</t>
  </si>
  <si>
    <t>DAYANIS MICHEL CEDEÑO DIAZ</t>
  </si>
  <si>
    <t>Mariangel Duque</t>
  </si>
  <si>
    <t>8-1013-1540</t>
  </si>
  <si>
    <t>Ceberino frias moreno</t>
  </si>
  <si>
    <t>8-732-1831</t>
  </si>
  <si>
    <t>SHERLINE NICOLLE VIQUEZ MENDEZ</t>
  </si>
  <si>
    <t>4-827-380</t>
  </si>
  <si>
    <t>Juan carlos solar ramos</t>
  </si>
  <si>
    <t>AT533169</t>
  </si>
  <si>
    <t>Lizkaida Barcenas</t>
  </si>
  <si>
    <t>3-760-1757</t>
  </si>
  <si>
    <t>Ricardo Antonio MONTERO MARTÍNEZ</t>
  </si>
  <si>
    <t>4-114-733</t>
  </si>
  <si>
    <t xml:space="preserve">Miguel Chávez </t>
  </si>
  <si>
    <t xml:space="preserve">Eric sabet  Morales </t>
  </si>
  <si>
    <t>5-716-1708</t>
  </si>
  <si>
    <t xml:space="preserve">Miguel Angel Ruiz Soto </t>
  </si>
  <si>
    <t>3-728-325</t>
  </si>
  <si>
    <t>ANA MILENA OVALLE</t>
  </si>
  <si>
    <t>8-810-2035</t>
  </si>
  <si>
    <t xml:space="preserve">JOHN FITZGERALD BRATHWAITE LOWE </t>
  </si>
  <si>
    <t>8-314-707</t>
  </si>
  <si>
    <t>MANUEL ANTONIO MIRANDA FRANCO</t>
  </si>
  <si>
    <t>9-735-619</t>
  </si>
  <si>
    <t>YORLENIS VEGA</t>
  </si>
  <si>
    <t>8-904-720</t>
  </si>
  <si>
    <t>Ronaldo Nazario Justiniano Rodriguez</t>
  </si>
  <si>
    <t>8-1064-579</t>
  </si>
  <si>
    <t>Elvis Yandel Estribi Graziani</t>
  </si>
  <si>
    <t>8-1037-1872</t>
  </si>
  <si>
    <t>Joel Jonadah Rodriguez Rose</t>
  </si>
  <si>
    <t>8-884-183</t>
  </si>
  <si>
    <t>Yelineth Rios</t>
  </si>
  <si>
    <t>8-760-1295</t>
  </si>
  <si>
    <t xml:space="preserve">Jonathan emerito acevedo gallardo </t>
  </si>
  <si>
    <t>8-799-680</t>
  </si>
  <si>
    <t xml:space="preserve">Alexis emmanuel credidio Gonzales </t>
  </si>
  <si>
    <t>8-976-1116</t>
  </si>
  <si>
    <t xml:space="preserve">Noel reyes </t>
  </si>
  <si>
    <t>3-737-79</t>
  </si>
  <si>
    <t>GENESIS STHEFANY RODRIGUEZ MORENO</t>
  </si>
  <si>
    <t>8-937-808</t>
  </si>
  <si>
    <t xml:space="preserve">LAURISSA LEREN </t>
  </si>
  <si>
    <t>8-908-2109</t>
  </si>
  <si>
    <t>CRISTIAN MORALES</t>
  </si>
  <si>
    <t>3-737-1380</t>
  </si>
  <si>
    <t>Moisés ezequiel neguera tellez</t>
  </si>
  <si>
    <t>C02194175</t>
  </si>
  <si>
    <t>Lizondra Franco Avila</t>
  </si>
  <si>
    <t>9-111-2665</t>
  </si>
  <si>
    <t>Kelly johylin Miranda Trotman</t>
  </si>
  <si>
    <t>Carlos Eloy Franco Antunes</t>
  </si>
  <si>
    <t>8-522-2500</t>
  </si>
  <si>
    <t>Marlina Muñoz</t>
  </si>
  <si>
    <t>7-703-1837</t>
  </si>
  <si>
    <t>GIMMARA SHAILYN YOUNG PEREZ</t>
  </si>
  <si>
    <t>3-746-1242</t>
  </si>
  <si>
    <t>Hermenegildo Cedeño</t>
  </si>
  <si>
    <t>8-793-2025</t>
  </si>
  <si>
    <t>MILAGROS TROYA</t>
  </si>
  <si>
    <t>4-844-372</t>
  </si>
  <si>
    <t>Ermenegildo Palacio</t>
  </si>
  <si>
    <t>12-724-711</t>
  </si>
  <si>
    <t>Juan Barsallo Morale</t>
  </si>
  <si>
    <t>9-189-339</t>
  </si>
  <si>
    <t xml:space="preserve">Alfonso Pinto </t>
  </si>
  <si>
    <t>4-779-775</t>
  </si>
  <si>
    <t>ROLANDO ANTONIO ALVARADO DE GRACIA</t>
  </si>
  <si>
    <t>8-908-293</t>
  </si>
  <si>
    <t>María Elizabeth González Alveo</t>
  </si>
  <si>
    <t>3-727-483</t>
  </si>
  <si>
    <t>Cristina Shannin Mendez  Marcilla</t>
  </si>
  <si>
    <t xml:space="preserve">Azael darinel santos </t>
  </si>
  <si>
    <t>1-760-1293</t>
  </si>
  <si>
    <t>Michelle saray Blanquicett arabia</t>
  </si>
  <si>
    <t>ADAMELIA SANTIZO KEEP</t>
  </si>
  <si>
    <t>10-716-2088</t>
  </si>
  <si>
    <t xml:space="preserve">José González </t>
  </si>
  <si>
    <t>4-774-1797</t>
  </si>
  <si>
    <t>Patricia Santos Martinez</t>
  </si>
  <si>
    <t>9-745-372</t>
  </si>
  <si>
    <t>Yurineth hurdle</t>
  </si>
  <si>
    <t>8-996-123</t>
  </si>
  <si>
    <t xml:space="preserve">Francisco Mojica </t>
  </si>
  <si>
    <t>4-821-860</t>
  </si>
  <si>
    <t>Jeyzlin Daybelis Mata Espinosa</t>
  </si>
  <si>
    <t>4-770-1664</t>
  </si>
  <si>
    <t>ENCARNACION FRUTOS BERROA</t>
  </si>
  <si>
    <t>8-435-319</t>
  </si>
  <si>
    <t>JUAN CARLOS ISAZA GUERRA</t>
  </si>
  <si>
    <t>8-993-60</t>
  </si>
  <si>
    <t xml:space="preserve">Edson Enrique Martinez </t>
  </si>
  <si>
    <t>4-773-1631</t>
  </si>
  <si>
    <t>John barton nuñez</t>
  </si>
  <si>
    <t>8-1035-1844</t>
  </si>
  <si>
    <t>JOSE FELIPE TEJADA VILLA</t>
  </si>
  <si>
    <t>3-70-145</t>
  </si>
  <si>
    <t>LEZCANO RICORD IVETTE AURORA</t>
  </si>
  <si>
    <t>8-968-62</t>
  </si>
  <si>
    <t>KEVIN BRYAN MENDIETA PITTI</t>
  </si>
  <si>
    <t xml:space="preserve">Sorangel Robinson </t>
  </si>
  <si>
    <t>1-713-1032</t>
  </si>
  <si>
    <t>Wilson Perea Ruiz</t>
  </si>
  <si>
    <t>8-468-884</t>
  </si>
  <si>
    <t xml:space="preserve"> Jan Moises Castillo Ward</t>
  </si>
  <si>
    <t>Angelica Ramos</t>
  </si>
  <si>
    <t>8-949-592</t>
  </si>
  <si>
    <t>MS MARIAN DIDIER BENJAMIN CARRIAZO</t>
  </si>
  <si>
    <t>3-749-1529</t>
  </si>
  <si>
    <t>Isaias López</t>
  </si>
  <si>
    <t>8-752-2376</t>
  </si>
  <si>
    <t xml:space="preserve">Rolando Tejada </t>
  </si>
  <si>
    <t>8-342-872</t>
  </si>
  <si>
    <t xml:space="preserve">Judith Omaira Rodríguez de Gómez </t>
  </si>
  <si>
    <t>8-156-793</t>
  </si>
  <si>
    <t>BHAIRON ZAIR FAJARDO MAGALION</t>
  </si>
  <si>
    <t>8-1054-506</t>
  </si>
  <si>
    <t>Arístides Perez lasso</t>
  </si>
  <si>
    <t>8-416-943</t>
  </si>
  <si>
    <t>ADONIS BATISTA CAMARENA DE Sugastes</t>
  </si>
  <si>
    <t>3-64-2558</t>
  </si>
  <si>
    <t>Nilka Marquez Arena</t>
  </si>
  <si>
    <t>9-717-805</t>
  </si>
  <si>
    <t xml:space="preserve">Carlos Mardones </t>
  </si>
  <si>
    <t>AN291804</t>
  </si>
  <si>
    <t>maikel diomedes cano castillo</t>
  </si>
  <si>
    <t>4-749-1042</t>
  </si>
  <si>
    <t>GALIPILER DEL BASTO STEVENSON</t>
  </si>
  <si>
    <t>10-709-2495</t>
  </si>
  <si>
    <t>TOMAS SAUCEDO AGUILAR</t>
  </si>
  <si>
    <t>2-117-5</t>
  </si>
  <si>
    <t xml:space="preserve"> LIZA MINELLY GARCIA MORRIS</t>
  </si>
  <si>
    <t>10-707-1251</t>
  </si>
  <si>
    <t xml:space="preserve">Elena del carmen camejo ángulo </t>
  </si>
  <si>
    <t>Angélica Michel Buitrago</t>
  </si>
  <si>
    <t>8-1006-631</t>
  </si>
  <si>
    <t>Dionicio Rodriguez</t>
  </si>
  <si>
    <t>9-765-1209</t>
  </si>
  <si>
    <t>Jessenia Perez</t>
  </si>
  <si>
    <t>C02672988</t>
  </si>
  <si>
    <t>Wilfredo Yair Acosta</t>
  </si>
  <si>
    <t>8-1048-1502</t>
  </si>
  <si>
    <t xml:space="preserve">Enelia valdes </t>
  </si>
  <si>
    <t>10-715-601</t>
  </si>
  <si>
    <t xml:space="preserve">Luis Enrique Vega Ortiz </t>
  </si>
  <si>
    <t>9-742-195</t>
  </si>
  <si>
    <t>Roberto Abdiel Simons Escudero</t>
  </si>
  <si>
    <t>8-755-1522</t>
  </si>
  <si>
    <t>Ivis Keribel Rivera Paralta</t>
  </si>
  <si>
    <t>8-933-2129</t>
  </si>
  <si>
    <t>Rosmery Hinds</t>
  </si>
  <si>
    <t>8-844-1899</t>
  </si>
  <si>
    <t>Sonia Iguala</t>
  </si>
  <si>
    <t>9-102-335</t>
  </si>
  <si>
    <t>GLORIA MOSQUERA SANCHEZ DE NAVARRO</t>
  </si>
  <si>
    <t>8-487-938</t>
  </si>
  <si>
    <t>DIANA YOVANA</t>
  </si>
  <si>
    <t>8-431-622</t>
  </si>
  <si>
    <t>Joel alvaro Quintero bejerano</t>
  </si>
  <si>
    <t xml:space="preserve">José Gil Barrios Valdez </t>
  </si>
  <si>
    <t>8-129-17</t>
  </si>
  <si>
    <t>Angelus Indira Guillen Warren</t>
  </si>
  <si>
    <t>8-716-184</t>
  </si>
  <si>
    <t>Jarrel Bryan Simpson Smith</t>
  </si>
  <si>
    <t>8-812-2093</t>
  </si>
  <si>
    <t>Kevin Madrigal</t>
  </si>
  <si>
    <t xml:space="preserve"> 1-51-133</t>
  </si>
  <si>
    <t>Yeilan Santana</t>
  </si>
  <si>
    <t>8-1506-1513</t>
  </si>
  <si>
    <t>Avelardo Santiago Perez Orta</t>
  </si>
  <si>
    <t>179147236</t>
  </si>
  <si>
    <t>EMILY DEYANIRA GANTO DE HOYOS</t>
  </si>
  <si>
    <t>8-895-155</t>
  </si>
  <si>
    <t>Liliana de leon</t>
  </si>
  <si>
    <t>7-711-207</t>
  </si>
  <si>
    <t xml:space="preserve">Maribel Miranda </t>
  </si>
  <si>
    <t>8-730-340</t>
  </si>
  <si>
    <t>Limpio Limpio Obarrio S,A</t>
  </si>
  <si>
    <t>155699715-2-2020 DV39</t>
  </si>
  <si>
    <t>Yovani mateo Pajero sosa</t>
  </si>
  <si>
    <t>BR0213040</t>
  </si>
  <si>
    <t xml:space="preserve">Emilio Ortega </t>
  </si>
  <si>
    <t>8-921-838</t>
  </si>
  <si>
    <t>Okira Vanessa Pinto Caicedo</t>
  </si>
  <si>
    <t>8-464-444</t>
  </si>
  <si>
    <t>Yolis María Cervantes Zapateiro</t>
  </si>
  <si>
    <t xml:space="preserve">Castillo enrique de león ramos </t>
  </si>
  <si>
    <t>8-152-654</t>
  </si>
  <si>
    <t>Norma Abrego Gonzalez</t>
  </si>
  <si>
    <t>4-839-374</t>
  </si>
  <si>
    <t>Luis Aleman</t>
  </si>
  <si>
    <t>C03150937</t>
  </si>
  <si>
    <t xml:space="preserve">Víctor Manuel yañez romero </t>
  </si>
  <si>
    <t>9-159-8</t>
  </si>
  <si>
    <t xml:space="preserve">Henry Hernández </t>
  </si>
  <si>
    <t>6335q056</t>
  </si>
  <si>
    <t>9-721-23</t>
  </si>
  <si>
    <t>367071610000&gt;&gt; LUIS OMAR RODRIGUEZ DIAZ</t>
  </si>
  <si>
    <t>155078170000&gt;&gt; Matilde Alveo Justiniani</t>
  </si>
  <si>
    <t>DIANERIS  CASTELLANO</t>
  </si>
  <si>
    <t>Panama</t>
  </si>
  <si>
    <t>DIANERISCASTELLANO@GMAIL.COM</t>
  </si>
  <si>
    <t>364028530000&gt;&gt; Dianeris carolina CASTELLANO López</t>
  </si>
  <si>
    <t>Krediya_Renovacion0309</t>
  </si>
  <si>
    <t>MERCEDES CÃRTER</t>
  </si>
  <si>
    <t>Analia PÃ©rez</t>
  </si>
  <si>
    <t>Migdalia herrerra LÃ³pez</t>
  </si>
  <si>
    <t>Jitzela Rodriguez</t>
  </si>
  <si>
    <t>357186870000&gt;&gt; Joanna Del Carmen Castillo Miro</t>
  </si>
  <si>
    <t>Residencial</t>
  </si>
  <si>
    <t>DIC NPN 10</t>
  </si>
  <si>
    <t>Contactos NPN DIC 10</t>
  </si>
  <si>
    <t>364001250000&gt;&gt; FERNANDO ADONIS ORTEGA CALLENDER</t>
  </si>
  <si>
    <t>2-46-534</t>
  </si>
  <si>
    <t>Marca temporal</t>
  </si>
  <si>
    <t xml:space="preserve">Campaña </t>
  </si>
  <si>
    <t>Monto de promesa de pago</t>
  </si>
  <si>
    <t>8-962-1302</t>
  </si>
  <si>
    <t>Diana elida rucas pinilla</t>
  </si>
  <si>
    <t>dianarucas0330@gmail.com</t>
  </si>
  <si>
    <t>341402490000&gt;&gt; DIANA ELIDA RUCAS PINILLA</t>
  </si>
  <si>
    <t>PREDIGI</t>
  </si>
  <si>
    <t>Cuenta de Intentos de pago</t>
  </si>
  <si>
    <t>Suma de Intentos de Promesas</t>
  </si>
  <si>
    <t>Suma de Intentos de pago</t>
  </si>
  <si>
    <t>Suma de Pago</t>
  </si>
  <si>
    <t>Cliente ocupado</t>
  </si>
  <si>
    <t>8-315-238</t>
  </si>
  <si>
    <t>4-752-369</t>
  </si>
  <si>
    <t>Reyselina solis</t>
  </si>
  <si>
    <t>Miguel MartÃ­nez</t>
  </si>
  <si>
    <t>Julio cesar underwoo solis</t>
  </si>
  <si>
    <t>GEOR FREDY CORREA MUÃOS</t>
  </si>
  <si>
    <t>Ivis adiany vergara pinzÃ³n</t>
  </si>
  <si>
    <t>Laura Vega</t>
  </si>
  <si>
    <t>Yamariel Quintero Serrano</t>
  </si>
  <si>
    <t>Anthony Romero</t>
  </si>
  <si>
    <t>Yandira Torres</t>
  </si>
  <si>
    <t>Romulo GonzÃ¡lez</t>
  </si>
  <si>
    <t>manuela GonzÃ¡lez SantamarÃ­a</t>
  </si>
  <si>
    <t>Isabeth cordones Marin</t>
  </si>
  <si>
    <t>JoaquÃ­n SÃ¡nchez</t>
  </si>
  <si>
    <t>Joel lezcano</t>
  </si>
  <si>
    <t>Bryan Herrera</t>
  </si>
  <si>
    <t>Isabel Eulalia Palacio Gamboa</t>
  </si>
  <si>
    <t>Roxana Abrego Abrego</t>
  </si>
  <si>
    <t>Aristides de leon sosa</t>
  </si>
  <si>
    <t>Maribel GonzÃ¡lez Campos</t>
  </si>
  <si>
    <t>361016030000&gt;&gt; Jose Antonio Villarreal Guerra</t>
  </si>
  <si>
    <t>JosÃ© Antonio Vargas Alvarado</t>
  </si>
  <si>
    <t>JOSE ANGEL JARAMILLO ROSALES</t>
  </si>
  <si>
    <t>Donita SolÃ­s</t>
  </si>
  <si>
    <t>Teodoro Caicedo</t>
  </si>
  <si>
    <t>Taycha Toscano</t>
  </si>
  <si>
    <t>Midsy maricela muÃ±oz cedeÃ±o</t>
  </si>
  <si>
    <t>Azaly itzel Eldemire Gonzales</t>
  </si>
  <si>
    <t>MICHAEL STITH VALENCIA YEPES</t>
  </si>
  <si>
    <t>Giancarlo guisado</t>
  </si>
  <si>
    <t>Gabriel Antonio VÃ¡squez</t>
  </si>
  <si>
    <t>ROLANDO MIGUEL MALDONADO PERE</t>
  </si>
  <si>
    <t>AdÃ¡n GonzÃ¡lez GonzÃ¡lez</t>
  </si>
  <si>
    <t>Sabino GonzÃ¡lez</t>
  </si>
  <si>
    <t>RaÃºl Antonio West Linares</t>
  </si>
  <si>
    <t>Carolina Orellana</t>
  </si>
  <si>
    <t>Vielka Itzel Jarvis Matos</t>
  </si>
  <si>
    <t>Luis Ortiz</t>
  </si>
  <si>
    <t>letzaida gonzales ortega</t>
  </si>
  <si>
    <t>Jean nieto</t>
  </si>
  <si>
    <t>Dayne  tercero</t>
  </si>
  <si>
    <t>Yennifer De Gracia</t>
  </si>
  <si>
    <t>JOSE JESUS BORREGALES ABREU</t>
  </si>
  <si>
    <t>ESMERALDA CHAVERRA</t>
  </si>
  <si>
    <t>Regino Arosemena Jimenez</t>
  </si>
  <si>
    <t>BERLIDES LEAL</t>
  </si>
  <si>
    <t>358375740000&gt;&gt; BERLIDES LEAL GUERRERO</t>
  </si>
  <si>
    <t>Luis Ortega</t>
  </si>
  <si>
    <t>TONY MC KALOMAN</t>
  </si>
  <si>
    <t>Nancy Aidee Arcia Rodriguez</t>
  </si>
  <si>
    <t>10-717-221</t>
  </si>
  <si>
    <t>9-755-801</t>
  </si>
  <si>
    <t>8-825-575</t>
  </si>
  <si>
    <t>8-794-5030</t>
  </si>
  <si>
    <t>4-113-733</t>
  </si>
  <si>
    <t>8-898-2194</t>
  </si>
  <si>
    <t>3-711-225</t>
  </si>
  <si>
    <t>9-208-975</t>
  </si>
  <si>
    <t>8-513-298</t>
  </si>
  <si>
    <t>2-725-700</t>
  </si>
  <si>
    <t>8-1001-1937</t>
  </si>
  <si>
    <t>PE-9-1322</t>
  </si>
  <si>
    <t>C03759902</t>
  </si>
  <si>
    <t>8-273-58</t>
  </si>
  <si>
    <t>7-92-1201</t>
  </si>
  <si>
    <t>7-44-788</t>
  </si>
  <si>
    <t>E-8-57306</t>
  </si>
  <si>
    <t>6-720-1210</t>
  </si>
  <si>
    <t>8-832-1132</t>
  </si>
  <si>
    <t>8-890-1841</t>
  </si>
  <si>
    <t>2-756-2423</t>
  </si>
  <si>
    <t>3-739-2335</t>
  </si>
  <si>
    <t>4-763-1330</t>
  </si>
  <si>
    <t>9-756-2437</t>
  </si>
  <si>
    <t>3-107-311</t>
  </si>
  <si>
    <t>JUAN CARLOS CORONADO SAMANIEGO</t>
  </si>
  <si>
    <t>4-172-402</t>
  </si>
  <si>
    <t>8-718-979</t>
  </si>
  <si>
    <t>6-50-347</t>
  </si>
  <si>
    <t>9-161-670</t>
  </si>
  <si>
    <t>5-708-2167</t>
  </si>
  <si>
    <t>4-832-2012</t>
  </si>
  <si>
    <t>3-701-694</t>
  </si>
  <si>
    <t>8-1049-578</t>
  </si>
  <si>
    <t>AV080090</t>
  </si>
  <si>
    <t>8-954-559</t>
  </si>
  <si>
    <t>10-710-1003</t>
  </si>
  <si>
    <t>8-1024-159</t>
  </si>
  <si>
    <t>8-865-1901</t>
  </si>
  <si>
    <t>BG422717</t>
  </si>
  <si>
    <t>8-899-34</t>
  </si>
  <si>
    <t>8-1068-1829</t>
  </si>
  <si>
    <t>11-700-412</t>
  </si>
  <si>
    <t>3-756-2112</t>
  </si>
  <si>
    <t>3-53-106</t>
  </si>
  <si>
    <t>4-830-1884</t>
  </si>
  <si>
    <t>8-905-2074</t>
  </si>
  <si>
    <t>8-786-1969</t>
  </si>
  <si>
    <t>8-957-400</t>
  </si>
  <si>
    <t>XDF207091</t>
  </si>
  <si>
    <t>C03931497</t>
  </si>
  <si>
    <t>8-872-512</t>
  </si>
  <si>
    <t>2-748-1509</t>
  </si>
  <si>
    <t>8-1002-2265</t>
  </si>
  <si>
    <t>8-796-2216</t>
  </si>
  <si>
    <t>8-809-823</t>
  </si>
  <si>
    <t>8-007-281</t>
  </si>
  <si>
    <t>9-715-582</t>
  </si>
  <si>
    <t>4-837-1645</t>
  </si>
  <si>
    <t>N176272</t>
  </si>
  <si>
    <t>8-233-726</t>
  </si>
  <si>
    <t>3-742-1906</t>
  </si>
  <si>
    <t>1-708-84</t>
  </si>
  <si>
    <t>E-8-229740</t>
  </si>
  <si>
    <t>8-758-1744</t>
  </si>
  <si>
    <t>8-940-1572</t>
  </si>
  <si>
    <t>4-723-2300</t>
  </si>
  <si>
    <t>AT394869</t>
  </si>
  <si>
    <t>8-1024-1050</t>
  </si>
  <si>
    <t>8-997-2149</t>
  </si>
  <si>
    <t>8-906-1946</t>
  </si>
  <si>
    <t>8-522-1667</t>
  </si>
  <si>
    <t>E-8-150119</t>
  </si>
  <si>
    <t>8-881-1803</t>
  </si>
  <si>
    <t>2-754-112</t>
  </si>
  <si>
    <t>8-898-521</t>
  </si>
  <si>
    <t>10-714-1205</t>
  </si>
  <si>
    <t>FB655773</t>
  </si>
  <si>
    <t>8-841-2108</t>
  </si>
  <si>
    <t>3-752-2198</t>
  </si>
  <si>
    <t>E-8-221468</t>
  </si>
  <si>
    <t>2-137-731</t>
  </si>
  <si>
    <t>10-20-364</t>
  </si>
  <si>
    <t>8-174-877</t>
  </si>
  <si>
    <t>8-505-195</t>
  </si>
  <si>
    <t>8-857-524</t>
  </si>
  <si>
    <t>8-960-311</t>
  </si>
  <si>
    <t>4-734-948</t>
  </si>
  <si>
    <t>8-705-2281</t>
  </si>
  <si>
    <t>8-970-1838</t>
  </si>
  <si>
    <t>8-790-2093</t>
  </si>
  <si>
    <t>8-729-716</t>
  </si>
  <si>
    <t>8-909-950</t>
  </si>
  <si>
    <t>8-898-1992</t>
  </si>
  <si>
    <t>9-748-1246</t>
  </si>
  <si>
    <t>8-883-698</t>
  </si>
  <si>
    <t>8-851-1692</t>
  </si>
  <si>
    <t>042228478</t>
  </si>
  <si>
    <t>3-754-322</t>
  </si>
  <si>
    <t>8-905-456</t>
  </si>
  <si>
    <t>4-764-1096</t>
  </si>
  <si>
    <t>4-733-1610</t>
  </si>
  <si>
    <t>8-748-1709</t>
  </si>
  <si>
    <t>8-1044-252</t>
  </si>
  <si>
    <t>8-754-1691</t>
  </si>
  <si>
    <t>8-1014-2042</t>
  </si>
  <si>
    <t>8-792-2483</t>
  </si>
  <si>
    <t>8-1023-1719</t>
  </si>
  <si>
    <t>8-246-701</t>
  </si>
  <si>
    <t>8-1034-602</t>
  </si>
  <si>
    <t>8-914-1144</t>
  </si>
  <si>
    <t>8-827-1352</t>
  </si>
  <si>
    <t>8-1010-1315</t>
  </si>
  <si>
    <t>8-957-821</t>
  </si>
  <si>
    <t>4-859-2187</t>
  </si>
  <si>
    <t>1-718-2331</t>
  </si>
  <si>
    <t>8-1041-1289</t>
  </si>
  <si>
    <t>8-858-1714</t>
  </si>
  <si>
    <t>E-8-202471</t>
  </si>
  <si>
    <t>8-708-1275</t>
  </si>
  <si>
    <t>8-913-655</t>
  </si>
  <si>
    <t>10-709-335</t>
  </si>
  <si>
    <t>7-83-549</t>
  </si>
  <si>
    <t>8-1054-1641</t>
  </si>
  <si>
    <t>4-721-1830</t>
  </si>
  <si>
    <t>8-814-663</t>
  </si>
  <si>
    <t>8-954-1305</t>
  </si>
  <si>
    <t>04/may</t>
  </si>
  <si>
    <t>05/may</t>
  </si>
  <si>
    <t>06/may</t>
  </si>
  <si>
    <t>07/may</t>
  </si>
  <si>
    <t>08/may</t>
  </si>
  <si>
    <t>09/may</t>
  </si>
  <si>
    <t>11/may</t>
  </si>
  <si>
    <t>12/may</t>
  </si>
  <si>
    <t>13/may</t>
  </si>
  <si>
    <t>14/may</t>
  </si>
  <si>
    <t>15/may</t>
  </si>
  <si>
    <t>16/may</t>
  </si>
  <si>
    <t>18/may</t>
  </si>
  <si>
    <t>19/may</t>
  </si>
  <si>
    <t>20/may</t>
  </si>
  <si>
    <t>21/may</t>
  </si>
  <si>
    <t>22/may</t>
  </si>
  <si>
    <t>jun</t>
  </si>
  <si>
    <t>Cobros Mayo NPN</t>
  </si>
  <si>
    <t>BB STORE TECNOLOGY AND SERVICE</t>
  </si>
  <si>
    <t>ELIECER DE JESUS CABRERA ROMER</t>
  </si>
  <si>
    <t xml:space="preserve">Selma Judith MartÃ­nez Ortiz </t>
  </si>
  <si>
    <t>Giulio Linares</t>
  </si>
  <si>
    <t>353385040000&gt;&gt; GIULIO ENRIQUE LINARES FERNANDEZ</t>
  </si>
  <si>
    <t>Luz mery CÃ³rdoba Asprilla</t>
  </si>
  <si>
    <t>Roberto Antonio Moore MILLS</t>
  </si>
  <si>
    <t>Willin Vargas</t>
  </si>
  <si>
    <t>RamÃ³n MartÃ­nez BarrÃ­a</t>
  </si>
  <si>
    <t>Lourdes Idalia Caballero Rodri</t>
  </si>
  <si>
    <t>Odalis Lisett Matinez Mathews</t>
  </si>
  <si>
    <t>Anayansialonzo562@gmail.com</t>
  </si>
  <si>
    <t>Luis Carlos Riley Guevara!NNumero: -- 357316380000</t>
  </si>
  <si>
    <t>Georgina iglesias</t>
  </si>
  <si>
    <t>Lina Fernanda Vega LondoÃ±o</t>
  </si>
  <si>
    <t>Joanna del carmen castillo mir</t>
  </si>
  <si>
    <t>Eliecer Antonio Morales Barrio</t>
  </si>
  <si>
    <t>ELIECER ANTONIO MORALES BARRIOS!NNumero: -- 367000120000</t>
  </si>
  <si>
    <t>TATHIANA GRETTEL SALVATIERRA S</t>
  </si>
  <si>
    <t>Luzmila perez muÃ±os</t>
  </si>
  <si>
    <t>Ronaldo Alberto RodrÃ­guez Aya</t>
  </si>
  <si>
    <t>Geraldin del Valle Llovera de</t>
  </si>
  <si>
    <t>$20 + Equipo gratis o 25% descuento (para cierre de ventas un 10% de descuento para igualar a Tigo)</t>
  </si>
  <si>
    <t>367040640000&gt;&gt; Jhon Jose Rios Maita</t>
  </si>
  <si>
    <t>361076950000&gt;&gt; Javier Edmundo Anaya Franco</t>
  </si>
  <si>
    <t>Eybis Elvira Frias Chacon</t>
  </si>
  <si>
    <t>206054610000&gt;&gt; ANAYKA CAMPOS</t>
  </si>
  <si>
    <t>Adalberto GarcÃ­a</t>
  </si>
  <si>
    <t>Adrian Escobar</t>
  </si>
  <si>
    <t xml:space="preserve"> ALYAZERA STEPHANIE ARCHILBOLD</t>
  </si>
  <si>
    <t xml:space="preserve">Mirleydi Judith MuÃ±oz NiÃ±o </t>
  </si>
  <si>
    <t>369075100000&gt;&gt; ISLENY YOMELYS ROMERO SEGURA</t>
  </si>
  <si>
    <t>Maria PeÃ±a</t>
  </si>
  <si>
    <t>MÃ­riam peÃ±alba</t>
  </si>
  <si>
    <t>366093020000&gt;&gt; Miriam Peñalba Martinez De Martinez</t>
  </si>
  <si>
    <t>MEIQIN ZHONG</t>
  </si>
  <si>
    <t>Daniel smith alvares de leon</t>
  </si>
  <si>
    <t>Ticxiana layans</t>
  </si>
  <si>
    <t>YENITZA LILIBETH LEZCANO MORA</t>
  </si>
  <si>
    <t xml:space="preserve">Inapalibler LÃ³pez </t>
  </si>
  <si>
    <t>Marlon RodrÃ­guez</t>
  </si>
  <si>
    <t>Alvin Saul Moreno Sequeira</t>
  </si>
  <si>
    <t>Carlos Alberto Alvarado Bethan</t>
  </si>
  <si>
    <t>DAYANA DAYANA SARMIENTO</t>
  </si>
  <si>
    <t>Renovacion Krediya 02032025</t>
  </si>
  <si>
    <t>Carlos torres</t>
  </si>
  <si>
    <t>364092790000&gt;&gt; Carlos Torres</t>
  </si>
  <si>
    <t>Alina Carpintero</t>
  </si>
  <si>
    <t>Luz RodrÃ­guez</t>
  </si>
  <si>
    <t>FRANCISCA ANTONIO ZÃÃIGA MED</t>
  </si>
  <si>
    <t>DUBIS FRANCISCO MARTINEZ MENCH</t>
  </si>
  <si>
    <t>Yilianis Lizbeth armuelles mor</t>
  </si>
  <si>
    <t>JosÃ© Javier RodrÃ­guez Moran</t>
  </si>
  <si>
    <t>Pamela Damaris Hall</t>
  </si>
  <si>
    <t>Martha Gloria DÃ­az SÃ¡nchez</t>
  </si>
  <si>
    <t>356358370000&gt;&gt; JACINTO ANTONIO DOMINGUEZ ALDEANO</t>
  </si>
  <si>
    <t>ASLHIS AILIN RODRIGUEZ MONTENE</t>
  </si>
  <si>
    <t>Angeline PeÃ±a</t>
  </si>
  <si>
    <t>DIGI</t>
  </si>
  <si>
    <t>Anthony ezequiel ChÃ¡vez MC ta</t>
  </si>
  <si>
    <t>Sonia Raquel ortega poveda</t>
  </si>
  <si>
    <t>AÃ­da Iveth RodrÃ­guez Sanchez</t>
  </si>
  <si>
    <t>325006000000&gt;&gt; Claritza Alexandra Quintero Fernández&gt;</t>
  </si>
  <si>
    <t>RENZON   STEVEN RENZON   STEVE</t>
  </si>
  <si>
    <t>renzorodriguez2406@gmail.com</t>
  </si>
  <si>
    <t>Lorena Patricia Delgado Valent</t>
  </si>
  <si>
    <t>Jennifer Lineth Bernal Galvez</t>
  </si>
  <si>
    <t>Katherin Beatriz Castro DurÃ¡n</t>
  </si>
  <si>
    <t xml:space="preserve">Walter concepciÃ³n </t>
  </si>
  <si>
    <t>Sebastian Salazar Perez</t>
  </si>
  <si>
    <t>YADILETH YASMIN H ACOSTA DE MA</t>
  </si>
  <si>
    <t>JUAN PABLO ARAQUE FIGUEROA</t>
  </si>
  <si>
    <t>367093770000&gt;&gt; JUAN PABLO ARAQUE FIGUEROA</t>
  </si>
  <si>
    <t>Cristina MarÃ­a CÃ¡ceres Guerr</t>
  </si>
  <si>
    <t>WEIXIANG TANG</t>
  </si>
  <si>
    <t>KreditYA PRE Abril 22</t>
  </si>
  <si>
    <t>Reciclaje</t>
  </si>
  <si>
    <t>354386030000&gt;&gt; JOSE RAMON SANCHEZ CASTILLO</t>
  </si>
  <si>
    <t>RONALDO GUSTAVO BOVELL URRIOLA</t>
  </si>
  <si>
    <t>Wendoly Jessabel Valdes Guizad</t>
  </si>
  <si>
    <t>DALYS CASTRO</t>
  </si>
  <si>
    <t>361051570000&gt;&gt; Gretell Montes De Oca Muñoz</t>
  </si>
  <si>
    <t>Joshua Miranda</t>
  </si>
  <si>
    <t>Nitzury Santamaria</t>
  </si>
  <si>
    <t>Yarubis Yaritzel Montenegro</t>
  </si>
  <si>
    <t>YASIBETH</t>
  </si>
  <si>
    <t>SANCHEZ</t>
  </si>
  <si>
    <t>1-743-1176</t>
  </si>
  <si>
    <t>361013340000&gt;&gt; LEONICIA Alfaro BEN</t>
  </si>
  <si>
    <t>Leonicia Alfaro Ben</t>
  </si>
  <si>
    <t>VALDEMAR IVAN CUBILLA PALMA</t>
  </si>
  <si>
    <t>JAVIER ANEL AGUILAR NUÃEZ</t>
  </si>
  <si>
    <t>Olokindipi Lopez</t>
  </si>
  <si>
    <t>MÃ³nica Palomeque</t>
  </si>
  <si>
    <t>Carlos Enrique HernÃ¡ndez Mini</t>
  </si>
  <si>
    <t>FRANCISCO DANIEL JORDANÂ Â </t>
  </si>
  <si>
    <t>361081420000&gt;&gt; GABRIELA EDILSA QUINTERO PINTO</t>
  </si>
  <si>
    <t>CRISTOPHER WILSON ESQUIVEL</t>
  </si>
  <si>
    <t>Wendy Carolina</t>
  </si>
  <si>
    <t>INES DEL CARMEN CASTILLO ARCEY</t>
  </si>
  <si>
    <t xml:space="preserve">Reymor Benjamin MontaÃ±o </t>
  </si>
  <si>
    <t>Kathia Yaneth Guerra de leÃ³n</t>
  </si>
  <si>
    <t>EVIUDES FILOMENA ALEGRIA ZAPAT</t>
  </si>
  <si>
    <t>Luis Enrique LÃ³pez</t>
  </si>
  <si>
    <t>Yitzis Rivera Lopez</t>
  </si>
  <si>
    <t>Didimo Javier Caballero</t>
  </si>
  <si>
    <t>Angel abraham gudiÃ±o Miranda</t>
  </si>
  <si>
    <t>NORIS ESTHER BUSTAMANTE AGUILA</t>
  </si>
  <si>
    <t xml:space="preserve"> YAJAIRA YOHANA RODRIGUEZ MOLI</t>
  </si>
  <si>
    <t>ÃMBAR FERNANDA ALFARO CAIZAM</t>
  </si>
  <si>
    <t>Vilma Esther Ovalle CaÃ±izalez</t>
  </si>
  <si>
    <t>CLAUDETTE DEL ROSARI ROBLES SO</t>
  </si>
  <si>
    <t>362082210000&gt;&gt; CLAUDETTE DEL ROSARI ROBLES SOLIS</t>
  </si>
  <si>
    <t>SOLANGEL GESELLE CASTILLO</t>
  </si>
  <si>
    <t>Daniela Peralta</t>
  </si>
  <si>
    <t>Maria Miranda</t>
  </si>
  <si>
    <t>Keisser Hussein Caballero Niet</t>
  </si>
  <si>
    <t>361092140000&gt;&gt; ADRIANA Garcia</t>
  </si>
  <si>
    <t>Marielys Rodriguez GonzÃ¡lez</t>
  </si>
  <si>
    <t>361023080000&gt;&gt; Jhostein Joel Flores</t>
  </si>
  <si>
    <t>Yeisi Alexandra MartÃ­nez Caba</t>
  </si>
  <si>
    <t>MarÃ­a Odilia SÃ¡nchez Serrano</t>
  </si>
  <si>
    <t xml:space="preserve">JosÃ© Manuel HernÃ¡ndez </t>
  </si>
  <si>
    <t>Jhomar HernÃ¡ndez</t>
  </si>
  <si>
    <t>364091220000&gt;&gt; JHOMAR FERNANDO HERNANDEZ BARRIOS</t>
  </si>
  <si>
    <t>361020260000&gt;&gt; MISNELVA GUAYNORA LÓPEZ</t>
  </si>
  <si>
    <t>Kaira Karina de los TÃ­os Beta</t>
  </si>
  <si>
    <t>Claribel Leandra Jaramillo Qui</t>
  </si>
  <si>
    <t>Yesenia Jeanette Gonzalez Gonz</t>
  </si>
  <si>
    <t>362076850000&gt;&gt; Yesenia Jeanette Gonzalez Gonzalez</t>
  </si>
  <si>
    <t>HERNAN RODRIGUEZ ROJAS!NNumero: -- 361001590000</t>
  </si>
  <si>
    <t>Adelis karlianis sanchez macia</t>
  </si>
  <si>
    <t>Ruben bernal</t>
  </si>
  <si>
    <t>MarÃ­a Lastenia Quintero Ramos</t>
  </si>
  <si>
    <t>Francisco Enrique banista lass</t>
  </si>
  <si>
    <t>Mijael Daniel FernÃ¡ndez Pared</t>
  </si>
  <si>
    <t>NIKEISCA YULANIS GUERRA</t>
  </si>
  <si>
    <t>368089740000&gt;&gt; ROSAIDA PRADO ORTEGA</t>
  </si>
  <si>
    <t>Oristela Gonzalez Otero</t>
  </si>
  <si>
    <t>Yamileth Acosta Palacios</t>
  </si>
  <si>
    <t>Yamileth D Acosta Palacios!NNumero: -- 995063180000</t>
  </si>
  <si>
    <t>995063180000&gt;&gt; Yamileth D Acosta Palacios</t>
  </si>
  <si>
    <t>ORMELIS ALBERTO MARTINEZ CAMAR</t>
  </si>
  <si>
    <t>367086100000&gt;&gt; ORMELIS ALBERTO MARTINEZ CAMARGO</t>
  </si>
  <si>
    <t>ENRIQUE JOSE WILLIANS HODGSON</t>
  </si>
  <si>
    <t>Olayda del Carmen GonzÃ¡lez Mo</t>
  </si>
  <si>
    <t>Giovanna Nerilda Guerrero</t>
  </si>
  <si>
    <t xml:space="preserve">Magnolia MartÃ­nez </t>
  </si>
  <si>
    <t>Mercedes Arcia CamaÃ±o</t>
  </si>
  <si>
    <t>363083850000&gt;&gt; Mercedes Arcia Camaño</t>
  </si>
  <si>
    <t>Lizeyka  SÃ¡nchez</t>
  </si>
  <si>
    <t>MarÃ­a aurora ChÃ¡vez SaldaÃ±a</t>
  </si>
  <si>
    <t>361016470000&gt;&gt; LUIS DAVID PINEDA GONZALEZ</t>
  </si>
  <si>
    <t>Luis  David pineda GonzÃ¡lez</t>
  </si>
  <si>
    <t>ANAYELIS YINAN MORA RAMOS</t>
  </si>
  <si>
    <t>8-976-130</t>
  </si>
  <si>
    <t>Roberto Jafeth Castillo Gonzal</t>
  </si>
  <si>
    <t>JORGE HOLNESS</t>
  </si>
  <si>
    <t>NAIR ANGELICA RODRIGUEZ</t>
  </si>
  <si>
    <t>Irving HernÃ¡ndez</t>
  </si>
  <si>
    <t>YUNSUP  HAN</t>
  </si>
  <si>
    <t>Canal digital 02 9001</t>
  </si>
  <si>
    <t>Edilsa Izel SÃ¡nchez GonzÃ¡lez</t>
  </si>
  <si>
    <t>365059580000&gt;&gt; Edilsa Izel Sánchez González</t>
  </si>
  <si>
    <t>JUAN BAUTISTA SALDAÃA VALDEZ</t>
  </si>
  <si>
    <t>369092440000&gt;&gt; JUAN BAUTISTA SALDAÑA VALDEZ</t>
  </si>
  <si>
    <t>Mayelin Brozoban de JesÃºs</t>
  </si>
  <si>
    <t>Eva Esther MartÃ­nez Gomez</t>
  </si>
  <si>
    <t>Leonardo Eugenio GuzmÃ¡n Shaw</t>
  </si>
  <si>
    <t>FabiÃ¡n Guerra Abrego</t>
  </si>
  <si>
    <t>Carlos Manuel VÃ¡squez Gonzale</t>
  </si>
  <si>
    <t>Pricy Gutierrez</t>
  </si>
  <si>
    <t>Isaac Josue Acosta HernÃ¡ndez</t>
  </si>
  <si>
    <t>LUITGARDO GONZÃLEZ</t>
  </si>
  <si>
    <t>ROBERTO CARLOS RODRIGUEZ MILLA</t>
  </si>
  <si>
    <t>365023490000&gt;&gt; Diaz, Freddy</t>
  </si>
  <si>
    <t>JAHIR IGLESIAS</t>
  </si>
  <si>
    <t>John Eduardo pineda Rodriguez</t>
  </si>
  <si>
    <t>8-820-58</t>
  </si>
  <si>
    <t>Wiliam molinas</t>
  </si>
  <si>
    <t>Roxana del carmen Corella Sald</t>
  </si>
  <si>
    <t>Daniel Alejandro Castro NuÃ±ez</t>
  </si>
  <si>
    <t>Santa GonzÃ¡lez</t>
  </si>
  <si>
    <t>JOSUÃ MANUEL CATUY LOPEZ</t>
  </si>
  <si>
    <t>364091120000&gt;&gt; Diana mayrubis Poveda vargas</t>
  </si>
  <si>
    <t>Roxana Guadalupe Alvarez Mc Do</t>
  </si>
  <si>
    <t>Werne AgÃ¼ero Acosta</t>
  </si>
  <si>
    <t>Carlos Salvador DueÃ±as Ortega</t>
  </si>
  <si>
    <t>Ricardo Jesus GutiÃ©rrez Colla</t>
  </si>
  <si>
    <t>368027760000&gt;&gt; Jonathan Rivera</t>
  </si>
  <si>
    <t>JOSE ARMANDO DIAZ ROMERO</t>
  </si>
  <si>
    <t>Julissa Jeanette mosquera flor</t>
  </si>
  <si>
    <t>352280910100&gt;&gt; JULISSA JEANETTE MOSQUERA FLORES</t>
  </si>
  <si>
    <t>JesÃºs Antonio Arauz</t>
  </si>
  <si>
    <t>Crisabel Malena Castillo cabal</t>
  </si>
  <si>
    <t xml:space="preserve">Osvaldo GÃ³mez de gracia </t>
  </si>
  <si>
    <t>EDUARDO ENRIQUE EDUARDO ENRIQU</t>
  </si>
  <si>
    <t>DISTRITO</t>
  </si>
  <si>
    <t>elazarus1951@gmail.com</t>
  </si>
  <si>
    <t>Renovacion Krediya 09062024</t>
  </si>
  <si>
    <t>JESSICA DEL CARMEN NUNEZ CABAL</t>
  </si>
  <si>
    <t>Jesi Vamileth CamaÃ±o PÃ©rez</t>
  </si>
  <si>
    <t>JosÃ© lasso</t>
  </si>
  <si>
    <t>ABRAHAN   LASSO MARIN</t>
  </si>
  <si>
    <t>TV Combo Pack - TV Combo Pack</t>
  </si>
  <si>
    <t>Internet (Docsis &amp;ampamp MTA) - 6 Megas (1Up)</t>
  </si>
  <si>
    <t>TEL Panama Conectado - TEL Panama Conectado</t>
  </si>
  <si>
    <t>LA MITRA</t>
  </si>
  <si>
    <t>CO-OEST</t>
  </si>
  <si>
    <t>367037660000&gt;&gt; Lucinelly Burgos Herrera&gt;</t>
  </si>
  <si>
    <t>Dianeris carolina castellano l</t>
  </si>
  <si>
    <t xml:space="preserve">Eladia RÃ­os </t>
  </si>
  <si>
    <t>Melvin Jovany Amores</t>
  </si>
  <si>
    <t>368091850000&gt;&gt; Melvin Jovany Amores</t>
  </si>
  <si>
    <t>Alex Joel GonzÃ¡lez</t>
  </si>
  <si>
    <t>Doris verÃ³nica Mendoza Batist</t>
  </si>
  <si>
    <t>Ricardo MÃ©ndez Julio</t>
  </si>
  <si>
    <t>HELENE  MORAN</t>
  </si>
  <si>
    <t>Renovacion Marzo 07-2025</t>
  </si>
  <si>
    <t>Base global  30</t>
  </si>
  <si>
    <t>RAFAEL ENRIQUE PEREZ</t>
  </si>
  <si>
    <t>Daniela PÃ¡ez</t>
  </si>
  <si>
    <t>Alicia pinzon</t>
  </si>
  <si>
    <t>Yosyjara Yamileth Malcom Miran</t>
  </si>
  <si>
    <t>Analis mosquera</t>
  </si>
  <si>
    <t>Glindis Dilenia Berroa RodrÃ­g</t>
  </si>
  <si>
    <t>208008280000&gt;&gt; GLINDES BERROA</t>
  </si>
  <si>
    <t>Silka Elizabeth Rivera Betanco</t>
  </si>
  <si>
    <t>Isabel Cristina SÃ¡nchez Vasqu</t>
  </si>
  <si>
    <t xml:space="preserve">CÃ©dula </t>
  </si>
  <si>
    <t>Cristian Vega</t>
  </si>
  <si>
    <t>367042770000&gt;&gt; Sandro Antonio Atehortua Jaramillo</t>
  </si>
  <si>
    <t>Luis Oscar HernÃ¡ndez&amp;gt&amp;gt</t>
  </si>
  <si>
    <t>Eleonida GonzÃ¡lez</t>
  </si>
  <si>
    <t>JosÃ© Luis Tarras Salas</t>
  </si>
  <si>
    <t>Guillermo enrique ValdÃ©s cant</t>
  </si>
  <si>
    <t>Raul Ernesto arenas Pinilla</t>
  </si>
  <si>
    <t>366021350000&gt;&gt; DADIETH MAILYN ARENAS BATISTA</t>
  </si>
  <si>
    <t>Adelita MartÃ­nez Palacio</t>
  </si>
  <si>
    <t>Jesus gonzalez</t>
  </si>
  <si>
    <t>Roberto Eduardo Herrera Delgad</t>
  </si>
  <si>
    <t>Ronaldo Diaz</t>
  </si>
  <si>
    <t>ISABEL DANIRSA SÃNCHEZ PUYOLS</t>
  </si>
  <si>
    <t>361078820000&gt;&gt; ANNYURI ISHELL LAWSON BROWN</t>
  </si>
  <si>
    <t>JEAN CARLOS ALBENDAS</t>
  </si>
  <si>
    <t>Franklin Alberto watson TuÃ±on</t>
  </si>
  <si>
    <t>Yamalith Mosquera SÃ¡nchez de</t>
  </si>
  <si>
    <t>Josue Daniel De LeÃ³n Martinez</t>
  </si>
  <si>
    <t xml:space="preserve">Juana QuiÃ±ones </t>
  </si>
  <si>
    <t>Verania ayarza</t>
  </si>
  <si>
    <t>Francisco Mendez</t>
  </si>
  <si>
    <t>Outbound Pre-Routing Drop</t>
  </si>
  <si>
    <t xml:space="preserve"> BEATRIZ ALEJANDRA PEREZ CASTI</t>
  </si>
  <si>
    <t>Inmaculada ConcepciÃ³n</t>
  </si>
  <si>
    <t>Cesar AdriÃ¡n Flores cortez</t>
  </si>
  <si>
    <t>Yadira Del Carmen GonzÃ¡lez Go</t>
  </si>
  <si>
    <t>Marcelino Caballero Quintero</t>
  </si>
  <si>
    <t>362055490000&gt;&gt; FRANKLIN ISMAEL CASTILLO</t>
  </si>
  <si>
    <t>Celestino PÃ©rez Ãlvarez</t>
  </si>
  <si>
    <t>SONIA YENIFER HARTMANN FUENTES</t>
  </si>
  <si>
    <t>363076480000&gt;&gt; SONIA YENIFER HARTMANN FUENTES DE</t>
  </si>
  <si>
    <t>Yasuani Daleshka Quintana Vill</t>
  </si>
  <si>
    <t>Ruven Quintana CÃ¡rdena</t>
  </si>
  <si>
    <t>David MariÃ±as</t>
  </si>
  <si>
    <t>Evelio PÃ©rez Virola</t>
  </si>
  <si>
    <t>JINMING JINMING ZHU</t>
  </si>
  <si>
    <t>JINMINGZHU@gmail.com</t>
  </si>
  <si>
    <t>355372370000&gt;&gt; Jinming Zhu</t>
  </si>
  <si>
    <t>MarÃ­a melendez</t>
  </si>
  <si>
    <t>Belinda esther alverola Jarami</t>
  </si>
  <si>
    <t>DANNA RodrÃ­guez</t>
  </si>
  <si>
    <t>Alba Susqueidys Dominguez Coro</t>
  </si>
  <si>
    <t>Edwin Enoc Ledezma PÃ©rez</t>
  </si>
  <si>
    <t>Yoselin Baker</t>
  </si>
  <si>
    <t>Yoselin Maria Baker Abrego!NNumero: -- 364009800000</t>
  </si>
  <si>
    <t xml:space="preserve"> Alaya Nicoles Aguilar Caicedo</t>
  </si>
  <si>
    <t>Yonhire GuillÃ©n</t>
  </si>
  <si>
    <t>JESUS OCTAVIO VICTORIA ROLLIZO</t>
  </si>
  <si>
    <t>Ingrid Chamorro</t>
  </si>
  <si>
    <t>365088760000&gt;&gt; INGRID JOCELYN CHAMARRO PALACIO</t>
  </si>
  <si>
    <t>352371680000&gt;&gt; LUVIANCA JELENNY LABRADOR BENITEZ</t>
  </si>
  <si>
    <t>Mayra del carmen martinez Hern</t>
  </si>
  <si>
    <t>Juan Carlos CedeÃ±o PeÃ±a</t>
  </si>
  <si>
    <t>Gabriel de JesÃºs Torralba Ced</t>
  </si>
  <si>
    <t>HÃ©ctor Montenegro</t>
  </si>
  <si>
    <t>Natzu Nazeth Gordon Quintero</t>
  </si>
  <si>
    <t>Melvin armando Rivera</t>
  </si>
  <si>
    <t>203065320000&gt;&gt; MELVIN RIVERA</t>
  </si>
  <si>
    <t>Carlos Abdiel Martinez  GonzÃ¡</t>
  </si>
  <si>
    <t xml:space="preserve">Gisela Esther SÃ¡nchez Cuesta </t>
  </si>
  <si>
    <t>Yissel Arancibia Delgado</t>
  </si>
  <si>
    <t>Isabel peÃ±a</t>
  </si>
  <si>
    <t>Jorge Luis GÃ³mez GutiÃ©rrez</t>
  </si>
  <si>
    <t>Dionicia Jordan Gonzalez de Mo</t>
  </si>
  <si>
    <t>Francisco Zabaleta</t>
  </si>
  <si>
    <t>369091120000&gt;&gt; Francisco Zabaleta</t>
  </si>
  <si>
    <t>Alberto Asprilla</t>
  </si>
  <si>
    <t>361007990000&gt;&gt; Jhaider Medina Castaño</t>
  </si>
  <si>
    <t>Herminio Baker JimÃ©nez</t>
  </si>
  <si>
    <t>Valentin RodrÃ­guez zarate</t>
  </si>
  <si>
    <t>Mario barrÃ­a</t>
  </si>
  <si>
    <t>Yarabis Eyllin Vergara Rios</t>
  </si>
  <si>
    <t>Omaira miranda</t>
  </si>
  <si>
    <t>YESTANIA LORENA MADRID NUÃEZ</t>
  </si>
  <si>
    <t>Alanys Samaniego</t>
  </si>
  <si>
    <t xml:space="preserve"> JesÃºs Carrascal</t>
  </si>
  <si>
    <t>Felix RodrÃ­guez</t>
  </si>
  <si>
    <t>Yolanda Olivares</t>
  </si>
  <si>
    <t>Karina Lizeth Rodriguez</t>
  </si>
  <si>
    <t>GUILLERMO ENRIQUE SALAZAR</t>
  </si>
  <si>
    <t>Anthony Rodriguez</t>
  </si>
  <si>
    <t>355384590000&gt;&gt; ANTHONY ERNESTO RODRIGUEZ GONZA</t>
  </si>
  <si>
    <t>Adolfo Montenegro</t>
  </si>
  <si>
    <t>Fernando Antonio ledezma ureÃ±</t>
  </si>
  <si>
    <t>NORBERTO BALOY GARCES</t>
  </si>
  <si>
    <t>NORBERTO BALOY GARCES!NNumero: -- 362002510000</t>
  </si>
  <si>
    <t>Luisa Fernanda Moreno CÃ³rdoba</t>
  </si>
  <si>
    <t>JORDAN ARISTIDES DE LEON MOJIC</t>
  </si>
  <si>
    <t>J&amp;ampF SEAFOOD, S.A.</t>
  </si>
  <si>
    <t>melineth PinzÃ³n</t>
  </si>
  <si>
    <t>FERNANDO TULIPANO</t>
  </si>
  <si>
    <t>351374970000&gt;&gt; JAFFET ELIAS JARAMILLO SANTAMARIA</t>
  </si>
  <si>
    <t>Shephanie Michelle murrell ort</t>
  </si>
  <si>
    <t>Yanela Rosaneth GonzÃ¡lez Cast</t>
  </si>
  <si>
    <t>ALVARO ISRRAEL GUADALUPE GONGO</t>
  </si>
  <si>
    <t>DAYANIS MICHEL CEDEÃO DIAZ</t>
  </si>
  <si>
    <t>Ceberino frias moreno!NNumero: -- 356371330000</t>
  </si>
  <si>
    <t>Ricardo Antonio MONTERO MARTÃ</t>
  </si>
  <si>
    <t>Yurileth Marlyn Rodriguez De S</t>
  </si>
  <si>
    <t>YURILETH MARLYN RODRIGUEZ SEDAS!NNumero: -- 352383900000</t>
  </si>
  <si>
    <t>Miguel ChÃ¡vez</t>
  </si>
  <si>
    <t>365088970000&gt;&gt; Miguel Chávez</t>
  </si>
  <si>
    <t>Eric sabet  Morales</t>
  </si>
  <si>
    <t>Miguel Angel Ruiz Soto</t>
  </si>
  <si>
    <t>JOHN FITZGERALD BRATHWAITE LOW</t>
  </si>
  <si>
    <t>358354670000&gt;&gt; YORLENIS VEGA</t>
  </si>
  <si>
    <t>Ronaldo Nazario Justiniano Rod</t>
  </si>
  <si>
    <t>Jonathan emerito acevedo galla</t>
  </si>
  <si>
    <t>194075090000&gt;&gt; Jonathan Emerito Acevedo Gallardo</t>
  </si>
  <si>
    <t>SAGEL EDGAR</t>
  </si>
  <si>
    <t>SAGEL EDGAR!NNumero: -- 206090500000</t>
  </si>
  <si>
    <t>Alexis emmanuel credidio Gonza</t>
  </si>
  <si>
    <t xml:space="preserve">Rosalina SÃ¡nchez </t>
  </si>
  <si>
    <t>Noel reyes</t>
  </si>
  <si>
    <t>GENESIS STHEFANY RODRIGUEZ MOR</t>
  </si>
  <si>
    <t>LAURISSA LEREN</t>
  </si>
  <si>
    <t>GENESIS CARRION</t>
  </si>
  <si>
    <t>MoisÃ©s ezequiel neguera telle</t>
  </si>
  <si>
    <t>Marlina MuÃ±oz</t>
  </si>
  <si>
    <t>Hermenegildo CedeÃ±o</t>
  </si>
  <si>
    <t>364023730000&gt;&gt; Bella maritza Copri concepcion</t>
  </si>
  <si>
    <t>ROLANDO ANTONIO ALVARADO DE GR</t>
  </si>
  <si>
    <t>MarÃ­a Elizabeth GonzÃ¡lez Alv</t>
  </si>
  <si>
    <t>Farith Moreno</t>
  </si>
  <si>
    <t>369008730000&gt;&gt; Farith Moreno</t>
  </si>
  <si>
    <t>Azael darinel santos</t>
  </si>
  <si>
    <t>Michelle saray Blanquicett ara</t>
  </si>
  <si>
    <t xml:space="preserve">JosÃ© GonzÃ¡lez </t>
  </si>
  <si>
    <t>Francisco Mojica</t>
  </si>
  <si>
    <t>365035800000&gt;&gt; LINO TOCAMO BETZIBEL DEL CARMEN</t>
  </si>
  <si>
    <t>John barton nuÃ±ez</t>
  </si>
  <si>
    <t>Sorangel Robinson</t>
  </si>
  <si>
    <t>Jan Moises Castillo Ward</t>
  </si>
  <si>
    <t>MS MARIAN DIDIER BENJAMIN CARR</t>
  </si>
  <si>
    <t>Isaias LÃ³pez</t>
  </si>
  <si>
    <t>367059430000&gt;&gt; Sixto Ruedas Becerra</t>
  </si>
  <si>
    <t>Rolando Tejada</t>
  </si>
  <si>
    <t>Judith Omaira RodrÃ­guez de GÃ</t>
  </si>
  <si>
    <t>Daymarelis Brown</t>
  </si>
  <si>
    <t>ArÃ­stides Perez lasso</t>
  </si>
  <si>
    <t>ADONIS BATISTA CAMARENA DE Sug</t>
  </si>
  <si>
    <t>EMERITA JUDITH RAMOS MENDEZ</t>
  </si>
  <si>
    <t>LIZA MINELLY GARCIA MORRIS</t>
  </si>
  <si>
    <t>Elena del carmen camejo Ã¡ngul</t>
  </si>
  <si>
    <t>AngÃ©lica Michel Buitrago</t>
  </si>
  <si>
    <t>Velkis Katiuska Montenegro Rub</t>
  </si>
  <si>
    <t>354353480000&gt;&gt; YARAVIS CASTILLO</t>
  </si>
  <si>
    <t>Enelia valdes</t>
  </si>
  <si>
    <t>Luis Enrique Vega Ortiz</t>
  </si>
  <si>
    <t>361058600000&gt;&gt; ROBERTO ABDIEL SIMONS ESCUDERO</t>
  </si>
  <si>
    <t>GLORIA MOSQUERA SANCHEZ DE NAV</t>
  </si>
  <si>
    <t xml:space="preserve">JosÃ© Gil Barrios Valdez </t>
  </si>
  <si>
    <t>361023570000&gt;&gt; ANGELUZ INDIRA GUILLEN WARREN MORRI</t>
  </si>
  <si>
    <t>Kathleen Reyes</t>
  </si>
  <si>
    <t>369056820000&gt;&gt; Avelardo Santiago Perez Orta</t>
  </si>
  <si>
    <t>Emilio Ortega</t>
  </si>
  <si>
    <t>Yolis MarÃ­a Cervantes Zapatei</t>
  </si>
  <si>
    <t>Castillo enrique de leÃ³n ramo</t>
  </si>
  <si>
    <t>363092040000&gt;&gt; CRISTINO ENRIQUE DE LEON RAMOS</t>
  </si>
  <si>
    <t xml:space="preserve">Isabel peÃ±a </t>
  </si>
  <si>
    <t>358108750000&gt;&gt; Edwin Ariel Rawlins</t>
  </si>
  <si>
    <t>VÃ­ctor Manuel yaÃ±ez romero</t>
  </si>
  <si>
    <t>351360350000&gt;&gt; Victor Manuel Yañez Romero</t>
  </si>
  <si>
    <t>02/may</t>
  </si>
  <si>
    <t>RESUMEN | MES EN TRANSITO (MAYO)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</si>
</sst>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B/.&quot;* #,##0.00_-;\-&quot;B/.&quot;* #,##0.00_-;_-&quot;B/.&quot;* &quot;-&quot;??_-;_-@_-"/>
    <numFmt numFmtId="165" formatCode="&quot;B/.&quot;#,##0.00"/>
    <numFmt numFmtId="166" formatCode="&quot;$&quot;#,##0.00"/>
    <numFmt numFmtId="167" formatCode="mm/dd/yyyy"/>
  </numFmts>
  <fonts count="3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222222"/>
      <name val="Arial"/>
      <family val="2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2"/>
      <name val="Calibri"/>
      <family val="2"/>
    </font>
    <font>
      <b/>
      <sz val="14"/>
      <color theme="3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1"/>
      <name val="Calibri"/>
      <family val="2"/>
    </font>
    <font>
      <b/>
      <sz val="36"/>
      <name val="Calibri"/>
      <family val="2"/>
    </font>
    <font>
      <b/>
      <sz val="36"/>
      <color theme="1"/>
      <name val="Calibri"/>
      <family val="2"/>
      <scheme val="minor"/>
    </font>
    <font>
      <b/>
      <sz val="9"/>
      <name val="Calibri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2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sz val="28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5B3F86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A7A7A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48CAE4"/>
        <bgColor indexed="64"/>
      </patternFill>
    </fill>
    <fill>
      <patternFill patternType="solid">
        <fgColor rgb="FFBBDEFB"/>
        <bgColor indexed="64"/>
      </patternFill>
    </fill>
  </fills>
  <borders count="57">
    <border>
      <left/>
      <right/>
      <top/>
      <bottom/>
      <diagonal/>
    </border>
    <border>
      <left style="thin">
        <color rgb="FF5B3F86"/>
      </left>
      <right style="thin">
        <color rgb="FF5B3F86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9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8F9FA"/>
      </left>
      <right/>
      <top style="thin">
        <color rgb="FFF8F9FA"/>
      </top>
      <bottom/>
      <diagonal/>
    </border>
    <border>
      <left/>
      <right style="thin">
        <color rgb="FFF8F9FA"/>
      </right>
      <top style="thin">
        <color rgb="FFF8F9FA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0" fontId="2" fillId="0" borderId="0"/>
  </cellStyleXfs>
  <cellXfs count="242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  <xf numFmtId="1" fontId="0" fillId="0" borderId="0" xfId="0" applyNumberFormat="1"/>
    <xf numFmtId="0" fontId="5" fillId="2" borderId="0" xfId="2" applyFont="1" applyFill="1"/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5" fillId="3" borderId="1" xfId="2" applyFont="1" applyFill="1" applyBorder="1" applyAlignment="1">
      <alignment horizontal="center" vertical="center"/>
    </xf>
    <xf numFmtId="0" fontId="5" fillId="4" borderId="0" xfId="2" applyFont="1" applyFill="1"/>
    <xf numFmtId="0" fontId="4" fillId="0" borderId="0" xfId="2"/>
    <xf numFmtId="0" fontId="4" fillId="0" borderId="0" xfId="2" applyAlignment="1">
      <alignment horizontal="center"/>
    </xf>
    <xf numFmtId="0" fontId="4" fillId="4" borderId="0" xfId="2" applyFill="1" applyAlignment="1">
      <alignment horizontal="center"/>
    </xf>
    <xf numFmtId="0" fontId="4" fillId="4" borderId="0" xfId="2" applyFill="1"/>
    <xf numFmtId="14" fontId="4" fillId="0" borderId="0" xfId="2" applyNumberFormat="1"/>
    <xf numFmtId="1" fontId="4" fillId="0" borderId="0" xfId="2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165" fontId="0" fillId="0" borderId="0" xfId="0" applyNumberFormat="1" applyAlignment="1">
      <alignment horizontal="center"/>
    </xf>
    <xf numFmtId="0" fontId="8" fillId="5" borderId="8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3" applyNumberFormat="1" applyFont="1"/>
    <xf numFmtId="0" fontId="0" fillId="0" borderId="0" xfId="0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3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10" fontId="0" fillId="0" borderId="11" xfId="3" applyNumberFormat="1" applyFont="1" applyBorder="1" applyAlignment="1">
      <alignment horizontal="center"/>
    </xf>
    <xf numFmtId="10" fontId="0" fillId="0" borderId="5" xfId="3" applyNumberFormat="1" applyFont="1" applyBorder="1" applyAlignment="1">
      <alignment horizontal="center"/>
    </xf>
    <xf numFmtId="0" fontId="9" fillId="6" borderId="7" xfId="0" applyFont="1" applyFill="1" applyBorder="1" applyAlignment="1">
      <alignment horizontal="center" vertical="center"/>
    </xf>
    <xf numFmtId="10" fontId="10" fillId="0" borderId="5" xfId="3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0" fillId="0" borderId="12" xfId="0" applyBorder="1"/>
    <xf numFmtId="166" fontId="0" fillId="0" borderId="12" xfId="0" applyNumberFormat="1" applyBorder="1"/>
    <xf numFmtId="10" fontId="0" fillId="0" borderId="12" xfId="3" applyNumberFormat="1" applyFont="1" applyBorder="1"/>
    <xf numFmtId="0" fontId="0" fillId="0" borderId="0" xfId="0" applyProtection="1">
      <protection locked="0"/>
    </xf>
    <xf numFmtId="0" fontId="0" fillId="0" borderId="18" xfId="0" applyBorder="1" applyProtection="1">
      <protection locked="0"/>
    </xf>
    <xf numFmtId="0" fontId="10" fillId="0" borderId="17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20" xfId="0" applyBorder="1" applyProtection="1">
      <protection locked="0"/>
    </xf>
    <xf numFmtId="1" fontId="10" fillId="0" borderId="21" xfId="3" applyNumberFormat="1" applyFont="1" applyBorder="1" applyAlignment="1" applyProtection="1">
      <alignment horizontal="center"/>
      <protection hidden="1"/>
    </xf>
    <xf numFmtId="1" fontId="0" fillId="0" borderId="0" xfId="3" applyNumberFormat="1" applyFont="1" applyBorder="1" applyAlignment="1" applyProtection="1">
      <alignment horizontal="center"/>
      <protection hidden="1"/>
    </xf>
    <xf numFmtId="9" fontId="1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5" fillId="0" borderId="12" xfId="0" applyFont="1" applyBorder="1" applyAlignment="1" applyProtection="1">
      <alignment horizontal="center" vertical="center" wrapText="1"/>
      <protection hidden="1"/>
    </xf>
    <xf numFmtId="10" fontId="15" fillId="0" borderId="12" xfId="3" applyNumberFormat="1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/>
      <protection locked="0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10" fontId="15" fillId="0" borderId="21" xfId="3" applyNumberFormat="1" applyFont="1" applyBorder="1" applyAlignment="1" applyProtection="1">
      <alignment horizontal="center" vertical="center" wrapText="1"/>
      <protection hidden="1"/>
    </xf>
    <xf numFmtId="0" fontId="10" fillId="0" borderId="4" xfId="0" applyFont="1" applyBorder="1" applyAlignment="1">
      <alignment horizontal="left"/>
    </xf>
    <xf numFmtId="0" fontId="0" fillId="0" borderId="12" xfId="0" applyBorder="1" applyAlignment="1">
      <alignment horizontal="center"/>
    </xf>
    <xf numFmtId="166" fontId="15" fillId="0" borderId="12" xfId="0" applyNumberFormat="1" applyFont="1" applyBorder="1" applyAlignment="1" applyProtection="1">
      <alignment horizontal="center" vertical="center" wrapText="1"/>
      <protection hidden="1"/>
    </xf>
    <xf numFmtId="0" fontId="10" fillId="0" borderId="23" xfId="0" applyFont="1" applyBorder="1" applyAlignment="1" applyProtection="1">
      <alignment horizontal="center"/>
      <protection locked="0"/>
    </xf>
    <xf numFmtId="166" fontId="10" fillId="0" borderId="23" xfId="0" applyNumberFormat="1" applyFont="1" applyBorder="1" applyAlignment="1" applyProtection="1">
      <alignment horizontal="center"/>
      <protection locked="0"/>
    </xf>
    <xf numFmtId="10" fontId="10" fillId="0" borderId="23" xfId="3" applyNumberFormat="1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3" fontId="0" fillId="0" borderId="3" xfId="0" applyNumberFormat="1" applyBorder="1" applyAlignment="1" applyProtection="1">
      <alignment horizontal="center"/>
      <protection hidden="1"/>
    </xf>
    <xf numFmtId="3" fontId="0" fillId="0" borderId="25" xfId="0" applyNumberFormat="1" applyBorder="1" applyAlignment="1" applyProtection="1">
      <alignment horizontal="center"/>
      <protection hidden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left"/>
    </xf>
    <xf numFmtId="166" fontId="18" fillId="0" borderId="17" xfId="0" applyNumberFormat="1" applyFont="1" applyBorder="1" applyAlignment="1" applyProtection="1">
      <alignment horizontal="center" vertical="center"/>
      <protection locked="0"/>
    </xf>
    <xf numFmtId="0" fontId="0" fillId="0" borderId="19" xfId="0" applyBorder="1" applyAlignment="1">
      <alignment horizontal="center"/>
    </xf>
    <xf numFmtId="0" fontId="0" fillId="0" borderId="20" xfId="0" applyBorder="1" applyAlignment="1" applyProtection="1">
      <alignment horizontal="center"/>
      <protection locked="0"/>
    </xf>
    <xf numFmtId="166" fontId="15" fillId="0" borderId="21" xfId="0" applyNumberFormat="1" applyFont="1" applyBorder="1" applyAlignment="1" applyProtection="1">
      <alignment horizontal="center" vertical="center" wrapText="1"/>
      <protection hidden="1"/>
    </xf>
    <xf numFmtId="0" fontId="9" fillId="6" borderId="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0" fontId="19" fillId="9" borderId="30" xfId="4" applyFont="1" applyFill="1" applyBorder="1" applyAlignment="1">
      <alignment horizontal="center"/>
    </xf>
    <xf numFmtId="0" fontId="19" fillId="9" borderId="31" xfId="4" applyFont="1" applyFill="1" applyBorder="1" applyAlignment="1">
      <alignment horizontal="center"/>
    </xf>
    <xf numFmtId="0" fontId="19" fillId="9" borderId="32" xfId="4" applyFont="1" applyFill="1" applyBorder="1" applyAlignment="1">
      <alignment horizontal="center"/>
    </xf>
    <xf numFmtId="0" fontId="20" fillId="10" borderId="12" xfId="0" applyFont="1" applyFill="1" applyBorder="1" applyAlignment="1">
      <alignment horizontal="left" wrapText="1"/>
    </xf>
    <xf numFmtId="0" fontId="20" fillId="10" borderId="12" xfId="0" applyFont="1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21" fillId="0" borderId="0" xfId="0" applyFont="1"/>
    <xf numFmtId="0" fontId="0" fillId="0" borderId="33" xfId="0" applyBorder="1" applyAlignment="1">
      <alignment horizontal="center"/>
    </xf>
    <xf numFmtId="0" fontId="0" fillId="11" borderId="34" xfId="0" applyFill="1" applyBorder="1" applyAlignment="1">
      <alignment horizontal="center"/>
    </xf>
    <xf numFmtId="0" fontId="20" fillId="10" borderId="35" xfId="0" applyFont="1" applyFill="1" applyBorder="1" applyAlignment="1">
      <alignment horizontal="left" wrapText="1"/>
    </xf>
    <xf numFmtId="0" fontId="0" fillId="8" borderId="29" xfId="0" applyFill="1" applyBorder="1"/>
    <xf numFmtId="0" fontId="0" fillId="0" borderId="29" xfId="0" applyBorder="1"/>
    <xf numFmtId="0" fontId="0" fillId="0" borderId="15" xfId="0" applyBorder="1"/>
    <xf numFmtId="0" fontId="0" fillId="0" borderId="2" xfId="0" applyBorder="1"/>
    <xf numFmtId="0" fontId="0" fillId="0" borderId="4" xfId="0" applyBorder="1"/>
    <xf numFmtId="0" fontId="0" fillId="0" borderId="36" xfId="0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10" fontId="15" fillId="0" borderId="22" xfId="3" applyNumberFormat="1" applyFont="1" applyBorder="1" applyAlignment="1" applyProtection="1">
      <alignment horizontal="center" vertical="center" wrapText="1"/>
      <protection hidden="1"/>
    </xf>
    <xf numFmtId="10" fontId="15" fillId="0" borderId="39" xfId="3" applyNumberFormat="1" applyFont="1" applyBorder="1" applyAlignment="1" applyProtection="1">
      <alignment horizontal="center" vertical="center" wrapText="1"/>
      <protection hidden="1"/>
    </xf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10" fillId="4" borderId="17" xfId="0" applyFont="1" applyFill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0" fillId="0" borderId="40" xfId="0" applyFont="1" applyBorder="1" applyAlignment="1">
      <alignment horizontal="center"/>
    </xf>
    <xf numFmtId="0" fontId="0" fillId="0" borderId="17" xfId="0" applyBorder="1"/>
    <xf numFmtId="0" fontId="3" fillId="0" borderId="13" xfId="0" applyFont="1" applyBorder="1"/>
    <xf numFmtId="0" fontId="0" fillId="0" borderId="15" xfId="0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0" fillId="13" borderId="24" xfId="0" applyFont="1" applyFill="1" applyBorder="1" applyAlignment="1" applyProtection="1">
      <alignment horizontal="center"/>
      <protection locked="0"/>
    </xf>
    <xf numFmtId="0" fontId="10" fillId="13" borderId="16" xfId="0" applyFont="1" applyFill="1" applyBorder="1" applyAlignment="1" applyProtection="1">
      <alignment horizontal="center"/>
      <protection locked="0"/>
    </xf>
    <xf numFmtId="0" fontId="27" fillId="13" borderId="41" xfId="0" applyFont="1" applyFill="1" applyBorder="1" applyAlignment="1" applyProtection="1">
      <alignment horizontal="center" vertical="center"/>
      <protection locked="0"/>
    </xf>
    <xf numFmtId="0" fontId="27" fillId="13" borderId="9" xfId="0" applyFont="1" applyFill="1" applyBorder="1" applyAlignment="1" applyProtection="1">
      <alignment horizontal="center" vertical="center"/>
      <protection locked="0"/>
    </xf>
    <xf numFmtId="0" fontId="0" fillId="0" borderId="42" xfId="0" applyBorder="1" applyAlignment="1">
      <alignment horizontal="left"/>
    </xf>
    <xf numFmtId="0" fontId="10" fillId="13" borderId="41" xfId="0" applyFont="1" applyFill="1" applyBorder="1" applyAlignment="1" applyProtection="1">
      <alignment horizontal="center"/>
      <protection locked="0"/>
    </xf>
    <xf numFmtId="0" fontId="10" fillId="13" borderId="9" xfId="0" applyFont="1" applyFill="1" applyBorder="1" applyAlignment="1" applyProtection="1">
      <alignment horizontal="center"/>
      <protection locked="0"/>
    </xf>
    <xf numFmtId="0" fontId="26" fillId="13" borderId="41" xfId="0" applyFont="1" applyFill="1" applyBorder="1" applyAlignment="1" applyProtection="1">
      <alignment horizontal="center" vertical="center"/>
      <protection locked="0"/>
    </xf>
    <xf numFmtId="0" fontId="26" fillId="13" borderId="43" xfId="0" applyFont="1" applyFill="1" applyBorder="1" applyAlignment="1" applyProtection="1">
      <alignment horizontal="center" vertical="center"/>
      <protection locked="0"/>
    </xf>
    <xf numFmtId="0" fontId="26" fillId="13" borderId="16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10" fontId="0" fillId="0" borderId="12" xfId="3" applyNumberFormat="1" applyFont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0" fontId="10" fillId="13" borderId="43" xfId="0" applyFont="1" applyFill="1" applyBorder="1" applyAlignment="1" applyProtection="1">
      <alignment horizontal="center" vertical="center"/>
      <protection locked="0"/>
    </xf>
    <xf numFmtId="0" fontId="0" fillId="0" borderId="5" xfId="0" applyBorder="1"/>
    <xf numFmtId="165" fontId="0" fillId="0" borderId="13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0" borderId="9" xfId="0" pivotButton="1" applyBorder="1"/>
    <xf numFmtId="0" fontId="0" fillId="0" borderId="44" xfId="0" applyBorder="1" applyAlignment="1">
      <alignment horizontal="left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3" fontId="0" fillId="0" borderId="12" xfId="0" applyNumberFormat="1" applyBorder="1"/>
    <xf numFmtId="0" fontId="0" fillId="0" borderId="12" xfId="0" applyBorder="1" applyAlignment="1">
      <alignment horizontal="left"/>
    </xf>
    <xf numFmtId="0" fontId="14" fillId="0" borderId="0" xfId="0" applyFont="1" applyAlignment="1" applyProtection="1">
      <alignment vertical="center"/>
      <protection locked="0"/>
    </xf>
    <xf numFmtId="0" fontId="0" fillId="0" borderId="30" xfId="0" applyBorder="1" applyAlignment="1">
      <alignment horizontal="center"/>
    </xf>
    <xf numFmtId="0" fontId="10" fillId="0" borderId="31" xfId="0" applyFont="1" applyBorder="1" applyAlignment="1" applyProtection="1">
      <alignment horizontal="center"/>
      <protection locked="0"/>
    </xf>
    <xf numFmtId="10" fontId="10" fillId="0" borderId="31" xfId="3" applyNumberFormat="1" applyFont="1" applyBorder="1" applyAlignment="1">
      <alignment horizontal="center"/>
    </xf>
    <xf numFmtId="0" fontId="10" fillId="0" borderId="21" xfId="0" applyFont="1" applyBorder="1" applyAlignment="1" applyProtection="1">
      <alignment horizontal="center"/>
      <protection locked="0"/>
    </xf>
    <xf numFmtId="10" fontId="10" fillId="0" borderId="21" xfId="3" applyNumberFormat="1" applyFont="1" applyBorder="1" applyAlignment="1">
      <alignment horizontal="center"/>
    </xf>
    <xf numFmtId="0" fontId="10" fillId="13" borderId="51" xfId="0" applyFont="1" applyFill="1" applyBorder="1" applyAlignment="1" applyProtection="1">
      <alignment horizontal="center" vertical="center"/>
      <protection locked="0"/>
    </xf>
    <xf numFmtId="10" fontId="10" fillId="0" borderId="52" xfId="3" applyNumberFormat="1" applyFont="1" applyBorder="1" applyAlignment="1">
      <alignment horizontal="center"/>
    </xf>
    <xf numFmtId="10" fontId="10" fillId="0" borderId="53" xfId="3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27" fillId="13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6" fillId="0" borderId="48" xfId="0" applyFont="1" applyBorder="1" applyAlignment="1">
      <alignment vertical="center"/>
    </xf>
    <xf numFmtId="1" fontId="6" fillId="0" borderId="48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167" fontId="4" fillId="0" borderId="49" xfId="0" applyNumberFormat="1" applyFont="1" applyBorder="1" applyAlignment="1">
      <alignment vertical="center"/>
    </xf>
    <xf numFmtId="14" fontId="6" fillId="0" borderId="0" xfId="0" applyNumberFormat="1" applyFont="1" applyAlignment="1">
      <alignment vertical="center"/>
    </xf>
    <xf numFmtId="14" fontId="6" fillId="0" borderId="49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3" borderId="1" xfId="2" applyFont="1" applyFill="1" applyBorder="1" applyAlignment="1">
      <alignment horizontal="left" vertical="center"/>
    </xf>
    <xf numFmtId="14" fontId="4" fillId="0" borderId="47" xfId="0" applyNumberFormat="1" applyFont="1" applyBorder="1" applyAlignment="1">
      <alignment vertical="center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0" fontId="0" fillId="0" borderId="0" xfId="0" applyAlignment="1">
      <alignment horizontal="center" indent="1"/>
    </xf>
    <xf numFmtId="3" fontId="10" fillId="0" borderId="23" xfId="0" applyNumberFormat="1" applyFont="1" applyBorder="1" applyAlignment="1" applyProtection="1">
      <alignment horizontal="center"/>
      <protection locked="0"/>
    </xf>
    <xf numFmtId="3" fontId="15" fillId="0" borderId="12" xfId="0" applyNumberFormat="1" applyFont="1" applyBorder="1" applyAlignment="1" applyProtection="1">
      <alignment horizontal="center" vertical="center" wrapText="1"/>
      <protection hidden="1"/>
    </xf>
    <xf numFmtId="3" fontId="15" fillId="0" borderId="21" xfId="0" applyNumberFormat="1" applyFont="1" applyBorder="1" applyAlignment="1" applyProtection="1">
      <alignment horizontal="center" vertical="center" wrapText="1"/>
      <protection hidden="1"/>
    </xf>
    <xf numFmtId="3" fontId="10" fillId="0" borderId="31" xfId="0" applyNumberFormat="1" applyFont="1" applyBorder="1" applyAlignment="1" applyProtection="1">
      <alignment horizontal="center"/>
      <protection locked="0"/>
    </xf>
    <xf numFmtId="3" fontId="10" fillId="0" borderId="21" xfId="0" applyNumberFormat="1" applyFont="1" applyBorder="1" applyAlignment="1" applyProtection="1">
      <alignment horizontal="center"/>
      <protection locked="0"/>
    </xf>
    <xf numFmtId="167" fontId="0" fillId="0" borderId="0" xfId="0" applyNumberFormat="1"/>
    <xf numFmtId="0" fontId="0" fillId="11" borderId="29" xfId="0" applyFill="1" applyBorder="1"/>
    <xf numFmtId="0" fontId="0" fillId="4" borderId="29" xfId="0" applyFill="1" applyBorder="1"/>
    <xf numFmtId="0" fontId="0" fillId="11" borderId="0" xfId="0" applyFill="1"/>
    <xf numFmtId="0" fontId="0" fillId="4" borderId="0" xfId="0" applyFill="1"/>
    <xf numFmtId="14" fontId="4" fillId="0" borderId="0" xfId="1" applyNumberFormat="1" applyFont="1"/>
    <xf numFmtId="14" fontId="6" fillId="0" borderId="0" xfId="1" applyNumberFormat="1" applyFont="1" applyAlignment="1">
      <alignment horizontal="left" vertical="center"/>
    </xf>
    <xf numFmtId="14" fontId="6" fillId="0" borderId="50" xfId="0" applyNumberFormat="1" applyFont="1" applyBorder="1"/>
    <xf numFmtId="166" fontId="4" fillId="0" borderId="0" xfId="2" applyNumberFormat="1"/>
    <xf numFmtId="166" fontId="6" fillId="0" borderId="0" xfId="0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/>
    </xf>
    <xf numFmtId="166" fontId="29" fillId="0" borderId="17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/>
    </xf>
    <xf numFmtId="14" fontId="4" fillId="0" borderId="54" xfId="2" applyNumberFormat="1" applyBorder="1" applyAlignment="1">
      <alignment vertical="center"/>
    </xf>
    <xf numFmtId="0" fontId="6" fillId="0" borderId="55" xfId="2" applyFont="1" applyBorder="1" applyAlignment="1">
      <alignment vertical="center"/>
    </xf>
    <xf numFmtId="1" fontId="6" fillId="0" borderId="55" xfId="2" applyNumberFormat="1" applyFont="1" applyBorder="1" applyAlignment="1">
      <alignment vertical="center"/>
    </xf>
    <xf numFmtId="0" fontId="6" fillId="0" borderId="0" xfId="2" applyFont="1" applyAlignment="1">
      <alignment vertical="center"/>
    </xf>
    <xf numFmtId="167" fontId="4" fillId="0" borderId="56" xfId="2" applyNumberFormat="1" applyBorder="1" applyAlignment="1">
      <alignment vertical="center"/>
    </xf>
    <xf numFmtId="166" fontId="0" fillId="0" borderId="0" xfId="0" applyNumberFormat="1"/>
    <xf numFmtId="1" fontId="6" fillId="0" borderId="0" xfId="2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3" fontId="0" fillId="0" borderId="11" xfId="0" applyNumberFormat="1" applyBorder="1" applyAlignment="1">
      <alignment horizontal="center"/>
    </xf>
    <xf numFmtId="14" fontId="6" fillId="0" borderId="0" xfId="2" applyNumberFormat="1" applyFont="1" applyAlignment="1">
      <alignment vertical="center"/>
    </xf>
    <xf numFmtId="0" fontId="4" fillId="0" borderId="0" xfId="2" applyAlignment="1">
      <alignment horizontal="center" vertical="center"/>
    </xf>
    <xf numFmtId="22" fontId="0" fillId="0" borderId="0" xfId="0" applyNumberFormat="1"/>
    <xf numFmtId="0" fontId="2" fillId="0" borderId="0" xfId="4"/>
    <xf numFmtId="0" fontId="3" fillId="0" borderId="0" xfId="0" applyFont="1" applyAlignment="1">
      <alignment horizontal="center" vertical="center"/>
    </xf>
    <xf numFmtId="0" fontId="24" fillId="12" borderId="13" xfId="0" applyFont="1" applyFill="1" applyBorder="1" applyAlignment="1" applyProtection="1">
      <alignment horizontal="center" vertical="center"/>
      <protection locked="0"/>
    </xf>
    <xf numFmtId="0" fontId="24" fillId="12" borderId="14" xfId="0" applyFont="1" applyFill="1" applyBorder="1" applyAlignment="1" applyProtection="1">
      <alignment horizontal="center" vertical="center"/>
      <protection locked="0"/>
    </xf>
    <xf numFmtId="0" fontId="24" fillId="12" borderId="15" xfId="0" applyFont="1" applyFill="1" applyBorder="1" applyAlignment="1" applyProtection="1">
      <alignment horizontal="center" vertical="center"/>
      <protection locked="0"/>
    </xf>
    <xf numFmtId="0" fontId="24" fillId="12" borderId="4" xfId="0" applyFont="1" applyFill="1" applyBorder="1" applyAlignment="1" applyProtection="1">
      <alignment horizontal="center" vertical="center"/>
      <protection locked="0"/>
    </xf>
    <xf numFmtId="0" fontId="24" fillId="12" borderId="11" xfId="0" applyFont="1" applyFill="1" applyBorder="1" applyAlignment="1" applyProtection="1">
      <alignment horizontal="center" vertical="center"/>
      <protection locked="0"/>
    </xf>
    <xf numFmtId="0" fontId="24" fillId="12" borderId="5" xfId="0" applyFont="1" applyFill="1" applyBorder="1" applyAlignment="1" applyProtection="1">
      <alignment horizontal="center" vertical="center"/>
      <protection locked="0"/>
    </xf>
    <xf numFmtId="0" fontId="25" fillId="12" borderId="6" xfId="0" applyFont="1" applyFill="1" applyBorder="1" applyAlignment="1" applyProtection="1">
      <alignment horizontal="center" vertical="center"/>
      <protection locked="0"/>
    </xf>
    <xf numFmtId="0" fontId="25" fillId="12" borderId="7" xfId="0" applyFont="1" applyFill="1" applyBorder="1" applyAlignment="1" applyProtection="1">
      <alignment horizontal="center" vertical="center"/>
      <protection locked="0"/>
    </xf>
    <xf numFmtId="0" fontId="22" fillId="12" borderId="6" xfId="0" applyFont="1" applyFill="1" applyBorder="1" applyAlignment="1" applyProtection="1">
      <alignment horizontal="center" vertical="center" wrapText="1"/>
      <protection locked="0"/>
    </xf>
    <xf numFmtId="0" fontId="22" fillId="12" borderId="7" xfId="0" applyFont="1" applyFill="1" applyBorder="1" applyAlignment="1" applyProtection="1">
      <alignment horizontal="center" vertical="center" wrapText="1"/>
      <protection locked="0"/>
    </xf>
    <xf numFmtId="0" fontId="23" fillId="12" borderId="6" xfId="0" applyFont="1" applyFill="1" applyBorder="1" applyAlignment="1" applyProtection="1">
      <alignment horizontal="center" vertical="center"/>
      <protection locked="0"/>
    </xf>
    <xf numFmtId="0" fontId="23" fillId="12" borderId="10" xfId="0" applyFont="1" applyFill="1" applyBorder="1" applyAlignment="1" applyProtection="1">
      <alignment horizontal="center" vertical="center"/>
      <protection locked="0"/>
    </xf>
    <xf numFmtId="0" fontId="23" fillId="12" borderId="7" xfId="0" applyFont="1" applyFill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0" fontId="16" fillId="0" borderId="13" xfId="3" applyNumberFormat="1" applyFont="1" applyBorder="1" applyAlignment="1" applyProtection="1">
      <alignment horizontal="center" vertical="center"/>
      <protection locked="0"/>
    </xf>
    <xf numFmtId="10" fontId="16" fillId="0" borderId="14" xfId="3" applyNumberFormat="1" applyFont="1" applyBorder="1" applyAlignment="1" applyProtection="1">
      <alignment horizontal="center" vertical="center"/>
      <protection locked="0"/>
    </xf>
    <xf numFmtId="10" fontId="16" fillId="0" borderId="0" xfId="3" applyNumberFormat="1" applyFont="1" applyBorder="1" applyAlignment="1" applyProtection="1">
      <alignment horizontal="center" vertical="center"/>
      <protection locked="0"/>
    </xf>
    <xf numFmtId="10" fontId="16" fillId="0" borderId="11" xfId="3" applyNumberFormat="1" applyFont="1" applyBorder="1" applyAlignment="1" applyProtection="1">
      <alignment horizontal="center" vertical="center"/>
      <protection locked="0"/>
    </xf>
    <xf numFmtId="10" fontId="17" fillId="0" borderId="14" xfId="3" applyNumberFormat="1" applyFont="1" applyBorder="1" applyAlignment="1" applyProtection="1">
      <alignment horizontal="center" vertical="center"/>
      <protection locked="0"/>
    </xf>
    <xf numFmtId="10" fontId="17" fillId="0" borderId="0" xfId="3" applyNumberFormat="1" applyFont="1" applyBorder="1" applyAlignment="1" applyProtection="1">
      <alignment horizontal="center" vertical="center"/>
      <protection locked="0"/>
    </xf>
    <xf numFmtId="10" fontId="17" fillId="0" borderId="11" xfId="3" applyNumberFormat="1" applyFont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14" fillId="12" borderId="6" xfId="0" applyFont="1" applyFill="1" applyBorder="1" applyAlignment="1" applyProtection="1">
      <alignment horizontal="center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14" fillId="12" borderId="4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14" fillId="12" borderId="5" xfId="0" applyFont="1" applyFill="1" applyBorder="1" applyAlignment="1" applyProtection="1">
      <alignment horizontal="center" vertical="center"/>
      <protection locked="0"/>
    </xf>
    <xf numFmtId="0" fontId="14" fillId="12" borderId="13" xfId="0" applyFont="1" applyFill="1" applyBorder="1" applyAlignment="1" applyProtection="1">
      <alignment horizontal="center" vertical="center"/>
      <protection locked="0"/>
    </xf>
    <xf numFmtId="0" fontId="14" fillId="12" borderId="14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5">
    <cellStyle name="Moneda" xfId="1" builtinId="4"/>
    <cellStyle name="Normal" xfId="0" builtinId="0"/>
    <cellStyle name="Normal 2" xfId="2" xr:uid="{23B4BDCF-B319-4424-AB7F-84E836E631F7}"/>
    <cellStyle name="Normal 2 2" xfId="4" xr:uid="{BECC92CC-7563-4652-9EFB-A3E15FD31038}"/>
    <cellStyle name="Porcentaje" xfId="3" builtinId="5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0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$&quot;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border diagonalUp="0" diagonalDown="0" outline="0">
        <left/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67" formatCode="mm/dd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/>
      </border>
    </dxf>
    <dxf>
      <font>
        <sz val="10"/>
      </font>
      <numFmt numFmtId="167" formatCode="mm/dd/yyyy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/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/>
      </border>
    </dxf>
    <dxf>
      <font>
        <sz val="10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0" formatCode="General"/>
      <fill>
        <patternFill patternType="solid">
          <fgColor rgb="FF5B3F86"/>
          <bgColor theme="4" tint="0.399975585192419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numFmt numFmtId="0" formatCode="General"/>
    </dxf>
    <dxf>
      <numFmt numFmtId="0" formatCode="General"/>
    </dxf>
    <dxf>
      <numFmt numFmtId="167" formatCode="mm/dd/yyyy"/>
    </dxf>
    <dxf>
      <numFmt numFmtId="167" formatCode="mm/dd/yyyy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&quot;B/.&quot;#,##0.00"/>
    </dxf>
    <dxf>
      <alignment horizontal="center"/>
    </dxf>
    <dxf>
      <alignment horizontal="center"/>
    </dxf>
  </dxfs>
  <tableStyles count="1" defaultTableStyle="TableStyleMedium9" defaultPivotStyle="PivotStyleLight16">
    <tableStyle name="Invisible" pivot="0" table="0" count="0" xr9:uid="{EE41B192-5E90-4FF4-A2CB-61D4E07C71E5}"/>
  </tableStyles>
  <colors>
    <mruColors>
      <color rgb="FF48CAE4"/>
      <color rgb="FFBBDEFB"/>
      <color rgb="FF42A5F5"/>
      <color rgb="FF64B5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[reporte_cobro_dashboard.xlsx]analisis!TablaDinámica10</c:name>
    <c:fmtId val="11"/>
  </c:pivotSource>
  <c:chart>
    <c:title>
      <c:layout>
        <c:manualLayout>
          <c:xMode val="edge"/>
          <c:yMode val="edge"/>
          <c:x val="2.3997790593554967E-2"/>
          <c:y val="9.70636340013145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6534416859163797E-3"/>
              <c:y val="6.695702343821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5.90866527809366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354E-2"/>
              <c:y val="9.05681354100369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2902564760669422E-2"/>
              <c:y val="1.18644288372859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994872559696884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1.973479949456107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84885901446782E-2"/>
              <c:y val="6.69570234382117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1.7802969868917886E-3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6434550276661778E-3"/>
              <c:y val="1.9734799494561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396491605333959E-3"/>
              <c:y val="9.05681354100370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823E-3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2318493237790716E-3"/>
              <c:y val="5.90866527809365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9.7273959077592571E-4"/>
              <c:y val="5.12162821236614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5611338868887996E-3"/>
              <c:y val="5.12162821236614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9583266855809741E-2"/>
              <c:y val="0.1377903593536876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014952818300164E-2"/>
              <c:y val="4.33459114663863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99459736178447E-2"/>
              <c:y val="7.48273940954868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9.0091496195173412E-3"/>
          <c:y val="0.18055555555555552"/>
          <c:w val="0.97018694185898924"/>
          <c:h val="0.61760037976087701"/>
        </c:manualLayout>
      </c:layout>
      <c:lineChart>
        <c:grouping val="standard"/>
        <c:varyColors val="0"/>
        <c:ser>
          <c:idx val="0"/>
          <c:order val="0"/>
          <c:tx>
            <c:strRef>
              <c:f>analisis!$G$54:$G$55</c:f>
              <c:strCache>
                <c:ptCount val="1"/>
                <c:pt idx="0">
                  <c:v>Lili Velez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25E-44F3-AFBD-A81F00491331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25E-44F3-AFBD-A81F00491331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25E-44F3-AFBD-A81F004913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analisis!$F$56:$F$73</c:f>
              <c:strCache>
                <c:ptCount val="18"/>
                <c:pt idx="0">
                  <c:v>02/may</c:v>
                </c:pt>
                <c:pt idx="1">
                  <c:v>04/may</c:v>
                </c:pt>
                <c:pt idx="2">
                  <c:v>05/may</c:v>
                </c:pt>
                <c:pt idx="3">
                  <c:v>06/may</c:v>
                </c:pt>
                <c:pt idx="4">
                  <c:v>07/may</c:v>
                </c:pt>
                <c:pt idx="5">
                  <c:v>08/may</c:v>
                </c:pt>
                <c:pt idx="6">
                  <c:v>09/may</c:v>
                </c:pt>
                <c:pt idx="7">
                  <c:v>11/may</c:v>
                </c:pt>
                <c:pt idx="8">
                  <c:v>12/may</c:v>
                </c:pt>
                <c:pt idx="9">
                  <c:v>13/may</c:v>
                </c:pt>
                <c:pt idx="10">
                  <c:v>14/may</c:v>
                </c:pt>
                <c:pt idx="11">
                  <c:v>15/may</c:v>
                </c:pt>
                <c:pt idx="12">
                  <c:v>16/may</c:v>
                </c:pt>
                <c:pt idx="13">
                  <c:v>18/may</c:v>
                </c:pt>
                <c:pt idx="14">
                  <c:v>19/may</c:v>
                </c:pt>
                <c:pt idx="15">
                  <c:v>20/may</c:v>
                </c:pt>
                <c:pt idx="16">
                  <c:v>21/may</c:v>
                </c:pt>
                <c:pt idx="17">
                  <c:v>22/may</c:v>
                </c:pt>
              </c:strCache>
            </c:strRef>
          </c:cat>
          <c:val>
            <c:numRef>
              <c:f>analisis!$G$56:$G$73</c:f>
              <c:numCache>
                <c:formatCode>General</c:formatCode>
                <c:ptCount val="18"/>
                <c:pt idx="0">
                  <c:v>17</c:v>
                </c:pt>
                <c:pt idx="1">
                  <c:v>42</c:v>
                </c:pt>
                <c:pt idx="2">
                  <c:v>27</c:v>
                </c:pt>
                <c:pt idx="3">
                  <c:v>55</c:v>
                </c:pt>
                <c:pt idx="4">
                  <c:v>38</c:v>
                </c:pt>
                <c:pt idx="5">
                  <c:v>60</c:v>
                </c:pt>
                <c:pt idx="6">
                  <c:v>48</c:v>
                </c:pt>
                <c:pt idx="7">
                  <c:v>102</c:v>
                </c:pt>
                <c:pt idx="8">
                  <c:v>110</c:v>
                </c:pt>
                <c:pt idx="9">
                  <c:v>101</c:v>
                </c:pt>
                <c:pt idx="10">
                  <c:v>99</c:v>
                </c:pt>
                <c:pt idx="11">
                  <c:v>35</c:v>
                </c:pt>
                <c:pt idx="12">
                  <c:v>21</c:v>
                </c:pt>
                <c:pt idx="13">
                  <c:v>91</c:v>
                </c:pt>
                <c:pt idx="14">
                  <c:v>83</c:v>
                </c:pt>
                <c:pt idx="15">
                  <c:v>95</c:v>
                </c:pt>
                <c:pt idx="16">
                  <c:v>102</c:v>
                </c:pt>
                <c:pt idx="1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5E-44F3-AFBD-A81F0049133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73916796673346"/>
          <c:y val="0.16758073971801751"/>
          <c:w val="0.54904325987067115"/>
          <c:h val="0.73868901566348222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explosion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6C7-47F2-A145-5BC08DBCB509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6C7-47F2-A145-5BC08DBCB509}"/>
              </c:ext>
            </c:extLst>
          </c:dPt>
          <c:dLbls>
            <c:dLbl>
              <c:idx val="0"/>
              <c:layout>
                <c:manualLayout>
                  <c:x val="-0.17214280870230747"/>
                  <c:y val="-0.2098979410463832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C7-47F2-A145-5BC08DBCB509}"/>
                </c:ext>
              </c:extLst>
            </c:dLbl>
            <c:dLbl>
              <c:idx val="1"/>
              <c:layout>
                <c:manualLayout>
                  <c:x val="0.13109354168234774"/>
                  <c:y val="0.1673675899784638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C7-47F2-A145-5BC08DBCB5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85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C7-47F2-A145-5BC08DBCB50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56C7-47F2-A145-5BC08DBCB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6C7-47F2-A145-5BC08DBCB509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7.9217148182665426E-2</c:v>
                </c:pt>
                <c:pt idx="1">
                  <c:v>4.2870456663560111E-2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C7-47F2-A145-5BC08DBCB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 cap="rnd" cmpd="sng">
            <a:solidFill>
              <a:schemeClr val="accent1">
                <a:lumMod val="75000"/>
                <a:alpha val="96000"/>
              </a:scheme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circle"/>
          <c:size val="5"/>
          <c:spPr>
            <a:solidFill>
              <a:schemeClr val="accent1">
                <a:lumMod val="40000"/>
                <a:lumOff val="60000"/>
              </a:schemeClr>
            </a:solidFill>
            <a:ln w="9525">
              <a:solidFill>
                <a:schemeClr val="accent1"/>
              </a:solidFill>
            </a:ln>
            <a:effectLst>
              <a:glow>
                <a:schemeClr val="accent1">
                  <a:satMod val="175000"/>
                </a:schemeClr>
              </a:glow>
              <a:outerShdw blurRad="50800" dist="50800" dir="5400000" algn="ctr" rotWithShape="0">
                <a:schemeClr val="tx2"/>
              </a:outerShdw>
              <a:softEdge rad="0"/>
            </a:effectLst>
          </c:spPr>
        </c:marker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 cap="rnd" cmpd="sng">
            <a:solidFill>
              <a:schemeClr val="accent1">
                <a:lumMod val="75000"/>
                <a:alpha val="96000"/>
              </a:scheme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2.0503609234880951E-2"/>
              <c:y val="-0.23315118397085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0"/>
              <c:y val="-4.37158469945355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2.6361783301989794E-2"/>
              <c:y val="-0.153005464480874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0"/>
              <c:y val="-9.4717668488160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2.6361783301989794E-2"/>
              <c:y val="-0.1384335154826958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8.7872611006632392E-3"/>
              <c:y val="-8.01457194899818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-1.7574522201326531E-2"/>
              <c:y val="-9.4717668488160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BBDEFB"/>
          </a:solidFill>
          <a:ln cap="rnd" cmpd="sng">
            <a:solidFill>
              <a:srgbClr val="64B5F6">
                <a:alpha val="95686"/>
              </a:srgbClr>
            </a:solidFill>
            <a:bevel/>
          </a:ln>
          <a:effectLst>
            <a:glow>
              <a:schemeClr val="accent1">
                <a:satMod val="175000"/>
              </a:schemeClr>
            </a:glow>
            <a:outerShdw blurRad="50800" dist="50800" dir="5400000" algn="ctr" rotWithShape="0">
              <a:schemeClr val="tx2"/>
            </a:outerShdw>
            <a:softEdge rad="0"/>
          </a:effectLst>
        </c:spPr>
        <c:dLbl>
          <c:idx val="0"/>
          <c:layout>
            <c:manualLayout>
              <c:x val="2.9290870335544218E-3"/>
              <c:y val="-9.4717668488160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672758712279014E-2"/>
          <c:y val="4.0831863230210985E-2"/>
          <c:w val="0.93254100429977982"/>
          <c:h val="0.65357658161582266"/>
        </c:manualLayout>
      </c:layout>
      <c:areaChart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BBDEFB"/>
            </a:solidFill>
            <a:ln cap="rnd" cmpd="sng">
              <a:solidFill>
                <a:srgbClr val="64B5F6">
                  <a:alpha val="95686"/>
                </a:srgbClr>
              </a:solidFill>
              <a:bevel/>
            </a:ln>
            <a:effectLst>
              <a:glow>
                <a:schemeClr val="accent1">
                  <a:satMod val="175000"/>
                </a:schemeClr>
              </a:glow>
              <a:outerShdw blurRad="50800" dist="50800" dir="5400000" algn="ctr" rotWithShape="0">
                <a:schemeClr val="tx2"/>
              </a:outerShdw>
              <a:softEdge rad="0"/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851-4D55-A459-413A6B96151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851-4D55-A459-413A6B96151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2-5851-4D55-A459-413A6B96151E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3-5851-4D55-A459-413A6B96151E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4-5851-4D55-A459-413A6B96151E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5-5851-4D55-A459-413A6B96151E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6-5851-4D55-A459-413A6B96151E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07-5851-4D55-A459-413A6B961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3"/>
              <c:pt idx="0">
                <c:v>01/abr</c:v>
              </c:pt>
              <c:pt idx="1">
                <c:v>02/abr</c:v>
              </c:pt>
              <c:pt idx="2">
                <c:v>04/abr</c:v>
              </c:pt>
              <c:pt idx="3">
                <c:v>06/abr</c:v>
              </c:pt>
              <c:pt idx="4">
                <c:v>07/abr</c:v>
              </c:pt>
              <c:pt idx="5">
                <c:v>08/abr</c:v>
              </c:pt>
              <c:pt idx="6">
                <c:v>09/abr</c:v>
              </c:pt>
              <c:pt idx="7">
                <c:v>10/abr</c:v>
              </c:pt>
              <c:pt idx="8">
                <c:v>11/abr</c:v>
              </c:pt>
              <c:pt idx="9">
                <c:v>13/abr</c:v>
              </c:pt>
              <c:pt idx="10">
                <c:v>14/abr</c:v>
              </c:pt>
              <c:pt idx="11">
                <c:v>15/abr</c:v>
              </c:pt>
              <c:pt idx="12">
                <c:v>16/abr</c:v>
              </c:pt>
              <c:pt idx="13">
                <c:v>17/abr</c:v>
              </c:pt>
              <c:pt idx="14">
                <c:v>18/abr</c:v>
              </c:pt>
              <c:pt idx="15">
                <c:v>20/abr</c:v>
              </c:pt>
              <c:pt idx="16">
                <c:v>21/abr</c:v>
              </c:pt>
              <c:pt idx="17">
                <c:v>22/abr</c:v>
              </c:pt>
              <c:pt idx="18">
                <c:v>27/abr</c:v>
              </c:pt>
              <c:pt idx="19">
                <c:v>28/abr</c:v>
              </c:pt>
              <c:pt idx="20">
                <c:v>29/abr</c:v>
              </c:pt>
              <c:pt idx="21">
                <c:v>30/abr</c:v>
              </c:pt>
              <c:pt idx="22">
                <c:v>00/ene</c:v>
              </c:pt>
            </c:strLit>
          </c:cat>
          <c:val>
            <c:numLit>
              <c:formatCode>General</c:formatCode>
              <c:ptCount val="23"/>
              <c:pt idx="0">
                <c:v>227.34</c:v>
              </c:pt>
              <c:pt idx="1">
                <c:v>333.01</c:v>
              </c:pt>
              <c:pt idx="2">
                <c:v>65.290000000000006</c:v>
              </c:pt>
              <c:pt idx="3">
                <c:v>34.85</c:v>
              </c:pt>
              <c:pt idx="4">
                <c:v>31.32</c:v>
              </c:pt>
              <c:pt idx="5">
                <c:v>298.39999999999998</c:v>
              </c:pt>
              <c:pt idx="6">
                <c:v>289.02999999999997</c:v>
              </c:pt>
              <c:pt idx="7">
                <c:v>414.64</c:v>
              </c:pt>
              <c:pt idx="8">
                <c:v>272.45</c:v>
              </c:pt>
              <c:pt idx="9">
                <c:v>770.78000000000009</c:v>
              </c:pt>
              <c:pt idx="10">
                <c:v>266.70999999999998</c:v>
              </c:pt>
              <c:pt idx="11">
                <c:v>51.31</c:v>
              </c:pt>
              <c:pt idx="12">
                <c:v>29.9</c:v>
              </c:pt>
              <c:pt idx="13">
                <c:v>52.43</c:v>
              </c:pt>
              <c:pt idx="14">
                <c:v>97.15</c:v>
              </c:pt>
              <c:pt idx="15">
                <c:v>411.99</c:v>
              </c:pt>
              <c:pt idx="16">
                <c:v>281.22000000000003</c:v>
              </c:pt>
              <c:pt idx="17">
                <c:v>151.25</c:v>
              </c:pt>
              <c:pt idx="18">
                <c:v>137.72</c:v>
              </c:pt>
              <c:pt idx="19">
                <c:v>355.41999999999996</c:v>
              </c:pt>
              <c:pt idx="20">
                <c:v>165.35999999999999</c:v>
              </c:pt>
              <c:pt idx="21">
                <c:v>145.85</c:v>
              </c:pt>
              <c:pt idx="2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5851-4D55-A459-413A6B96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66639"/>
        <c:axId val="71669519"/>
      </c:areaChart>
      <c:catAx>
        <c:axId val="7166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1669519"/>
        <c:crossesAt val="1"/>
        <c:auto val="1"/>
        <c:lblAlgn val="ctr"/>
        <c:lblOffset val="100"/>
        <c:noMultiLvlLbl val="0"/>
      </c:catAx>
      <c:valAx>
        <c:axId val="71669519"/>
        <c:scaling>
          <c:orientation val="minMax"/>
          <c:max val="2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166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BDEFB"/>
          </a:solidFill>
          <a:ln>
            <a:noFill/>
          </a:ln>
          <a:effectLst/>
        </c:spPr>
      </c:pivotFmt>
      <c:pivotFmt>
        <c:idx val="2"/>
        <c:spPr>
          <a:solidFill>
            <a:srgbClr val="48CAE4"/>
          </a:solidFill>
          <a:ln>
            <a:noFill/>
          </a:ln>
          <a:effectLst/>
        </c:spPr>
      </c:pivotFmt>
      <c:pivotFmt>
        <c:idx val="3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BDEFB"/>
          </a:solidFill>
          <a:ln>
            <a:noFill/>
          </a:ln>
          <a:effectLst/>
        </c:spPr>
      </c:pivotFmt>
      <c:pivotFmt>
        <c:idx val="5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8CAE4"/>
          </a:solidFill>
          <a:ln>
            <a:noFill/>
          </a:ln>
          <a:effectLst/>
        </c:spPr>
      </c:pivotFmt>
      <c:pivotFmt>
        <c:idx val="7"/>
        <c:spPr>
          <a:solidFill>
            <a:srgbClr val="BBDEFB"/>
          </a:solidFill>
          <a:ln>
            <a:noFill/>
          </a:ln>
          <a:effectLst/>
        </c:spPr>
        <c:dLbl>
          <c:idx val="0"/>
          <c:layout>
            <c:manualLayout>
              <c:x val="-4.7887645779232796E-3"/>
              <c:y val="1.33268169629201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30904273350223471"/>
                  <c:h val="0.15012363789757333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299246644453339"/>
          <c:y val="0.14771636032818369"/>
          <c:w val="0.810832406621535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48CAE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BDEF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D0-48A8-9398-04D1F97C6AF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D7D0-48A8-9398-04D1F97C6AF8}"/>
              </c:ext>
            </c:extLst>
          </c:dPt>
          <c:dLbls>
            <c:dLbl>
              <c:idx val="0"/>
              <c:layout>
                <c:manualLayout>
                  <c:x val="-4.7887645779232796E-3"/>
                  <c:y val="1.33268169629201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04273350223471"/>
                      <c:h val="0.15012363789757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7D0-48A8-9398-04D1F97C6A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Doris Urriola</c:v>
              </c:pt>
              <c:pt idx="1">
                <c:v>Lili Velez</c:v>
              </c:pt>
              <c:pt idx="2">
                <c:v>(en blanco)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4650.6200000000008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7D0-48A8-9398-04D1F97C6A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50"/>
        <c:axId val="298749823"/>
        <c:axId val="298746943"/>
      </c:barChart>
      <c:catAx>
        <c:axId val="298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8746943"/>
        <c:crosses val="autoZero"/>
        <c:auto val="1"/>
        <c:lblAlgn val="ctr"/>
        <c:lblOffset val="100"/>
        <c:noMultiLvlLbl val="0"/>
      </c:catAx>
      <c:valAx>
        <c:axId val="298746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87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61794406068971"/>
          <c:y val="0.12222227568778464"/>
          <c:w val="0.61617041268944428"/>
          <c:h val="0.87777772431221535"/>
        </c:manualLayout>
      </c:layout>
      <c:pieChart>
        <c:varyColors val="1"/>
        <c:ser>
          <c:idx val="0"/>
          <c:order val="0"/>
          <c:tx>
            <c:strRef>
              <c:f>datos!$B$41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64B5F6"/>
            </a:solidFill>
          </c:spPr>
          <c:dPt>
            <c:idx val="0"/>
            <c:bubble3D val="0"/>
            <c:spPr>
              <a:solidFill>
                <a:srgbClr val="BBDEF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AF9-4AA4-AF05-9D3EAD40838F}"/>
              </c:ext>
            </c:extLst>
          </c:dPt>
          <c:dPt>
            <c:idx val="1"/>
            <c:bubble3D val="0"/>
            <c:spPr>
              <a:solidFill>
                <a:srgbClr val="64B5F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AF9-4AA4-AF05-9D3EAD40838F}"/>
              </c:ext>
            </c:extLst>
          </c:dPt>
          <c:dLbls>
            <c:dLbl>
              <c:idx val="0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480642237040786"/>
                      <c:h val="0.307226401483924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AF9-4AA4-AF05-9D3EAD40838F}"/>
                </c:ext>
              </c:extLst>
            </c:dLbl>
            <c:dLbl>
              <c:idx val="1"/>
              <c:layout>
                <c:manualLayout>
                  <c:x val="0.19313602070684494"/>
                  <c:y val="0.2119824742556176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21705521909014"/>
                      <c:h val="0.2315589033122328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AF9-4AA4-AF05-9D3EAD4083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datos!$B$42:$B$43</c:f>
              <c:numCache>
                <c:formatCode>#,##0</c:formatCode>
                <c:ptCount val="2"/>
                <c:pt idx="0" formatCode="General">
                  <c:v>85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F9-4AA4-AF05-9D3EAD40838F}"/>
            </c:ext>
          </c:extLst>
        </c:ser>
        <c:ser>
          <c:idx val="1"/>
          <c:order val="1"/>
          <c:tx>
            <c:strRef>
              <c:f>datos!$C$41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AF9-4AA4-AF05-9D3EAD4083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AF9-4AA4-AF05-9D3EAD40838F}"/>
              </c:ext>
            </c:extLst>
          </c:dPt>
          <c:cat>
            <c:strRef>
              <c:f>datos!$A$42:$A$43</c:f>
              <c:strCache>
                <c:ptCount val="2"/>
                <c:pt idx="0">
                  <c:v>Promesas</c:v>
                </c:pt>
                <c:pt idx="1">
                  <c:v>Pagos</c:v>
                </c:pt>
              </c:strCache>
            </c:strRef>
          </c:cat>
          <c:val>
            <c:numRef>
              <c:f>datos!$C$42:$C$43</c:f>
              <c:numCache>
                <c:formatCode>0.00%</c:formatCode>
                <c:ptCount val="2"/>
                <c:pt idx="0">
                  <c:v>7.9217148182665426E-2</c:v>
                </c:pt>
                <c:pt idx="1">
                  <c:v>4.2870456663560111E-2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F9-4AA4-AF05-9D3EAD40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[reporte_cobro_dashboard.xlsx]analisis!TablaDinámica8</c:name>
    <c:fmtId val="2"/>
  </c:pivotSource>
  <c:chart>
    <c:autoTitleDeleted val="1"/>
    <c:pivotFmts>
      <c:pivotFmt>
        <c:idx val="0"/>
        <c:spPr>
          <a:solidFill>
            <a:srgbClr val="48CAE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8CAE4"/>
          </a:solidFill>
          <a:ln>
            <a:noFill/>
          </a:ln>
          <a:effectLst/>
        </c:spPr>
      </c:pivotFmt>
      <c:pivotFmt>
        <c:idx val="2"/>
        <c:spPr>
          <a:solidFill>
            <a:srgbClr val="48CAE4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4157914935490307"/>
                  <c:h val="0.1494586086585632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299246644453339"/>
          <c:y val="0.14771636032818369"/>
          <c:w val="0.81083240662153577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analisis!$R$32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8CAE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E2B-4935-A74E-9007360254A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8D7-4551-9446-AC3C0338B1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analisis!$Q$33:$Q$34</c:f>
              <c:strCache>
                <c:ptCount val="1"/>
                <c:pt idx="0">
                  <c:v>Lili Velez</c:v>
                </c:pt>
              </c:strCache>
            </c:strRef>
          </c:cat>
          <c:val>
            <c:numRef>
              <c:f>analisis!$R$33:$R$34</c:f>
              <c:numCache>
                <c:formatCode>"B/."#,##0.00</c:formatCode>
                <c:ptCount val="1"/>
                <c:pt idx="0">
                  <c:v>1145.2400000000002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7-4551-9446-AC3C0338B1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749823"/>
        <c:axId val="298746943"/>
      </c:barChart>
      <c:catAx>
        <c:axId val="2987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8746943"/>
        <c:crosses val="autoZero"/>
        <c:auto val="1"/>
        <c:lblAlgn val="ctr"/>
        <c:lblOffset val="100"/>
        <c:noMultiLvlLbl val="0"/>
      </c:catAx>
      <c:valAx>
        <c:axId val="298746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ash"/>
              <a:round/>
            </a:ln>
            <a:effectLst/>
          </c:spPr>
        </c:majorGridlines>
        <c:numFmt formatCode="&quot;B/.&quot;#,##0.00" sourceLinked="1"/>
        <c:majorTickMark val="none"/>
        <c:minorTickMark val="none"/>
        <c:tickLblPos val="nextTo"/>
        <c:crossAx val="2987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[reporte_cobro_dashboard.xlsx]analisis!TablaDinámica10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210195712850907E-2"/>
          <c:y val="0.18055555555555552"/>
          <c:w val="0.82831649215095471"/>
          <c:h val="0.71204505686789155"/>
        </c:manualLayout>
      </c:layout>
      <c:lineChart>
        <c:grouping val="standard"/>
        <c:varyColors val="0"/>
        <c:ser>
          <c:idx val="0"/>
          <c:order val="0"/>
          <c:tx>
            <c:strRef>
              <c:f>analisis!$G$54:$G$55</c:f>
              <c:strCache>
                <c:ptCount val="1"/>
                <c:pt idx="0">
                  <c:v>Lili Velez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analisis!$F$56:$F$73</c:f>
              <c:strCache>
                <c:ptCount val="18"/>
                <c:pt idx="0">
                  <c:v>02/may</c:v>
                </c:pt>
                <c:pt idx="1">
                  <c:v>04/may</c:v>
                </c:pt>
                <c:pt idx="2">
                  <c:v>05/may</c:v>
                </c:pt>
                <c:pt idx="3">
                  <c:v>06/may</c:v>
                </c:pt>
                <c:pt idx="4">
                  <c:v>07/may</c:v>
                </c:pt>
                <c:pt idx="5">
                  <c:v>08/may</c:v>
                </c:pt>
                <c:pt idx="6">
                  <c:v>09/may</c:v>
                </c:pt>
                <c:pt idx="7">
                  <c:v>11/may</c:v>
                </c:pt>
                <c:pt idx="8">
                  <c:v>12/may</c:v>
                </c:pt>
                <c:pt idx="9">
                  <c:v>13/may</c:v>
                </c:pt>
                <c:pt idx="10">
                  <c:v>14/may</c:v>
                </c:pt>
                <c:pt idx="11">
                  <c:v>15/may</c:v>
                </c:pt>
                <c:pt idx="12">
                  <c:v>16/may</c:v>
                </c:pt>
                <c:pt idx="13">
                  <c:v>18/may</c:v>
                </c:pt>
                <c:pt idx="14">
                  <c:v>19/may</c:v>
                </c:pt>
                <c:pt idx="15">
                  <c:v>20/may</c:v>
                </c:pt>
                <c:pt idx="16">
                  <c:v>21/may</c:v>
                </c:pt>
                <c:pt idx="17">
                  <c:v>22/may</c:v>
                </c:pt>
              </c:strCache>
            </c:strRef>
          </c:cat>
          <c:val>
            <c:numRef>
              <c:f>analisis!$G$56:$G$73</c:f>
              <c:numCache>
                <c:formatCode>General</c:formatCode>
                <c:ptCount val="18"/>
                <c:pt idx="0">
                  <c:v>17</c:v>
                </c:pt>
                <c:pt idx="1">
                  <c:v>42</c:v>
                </c:pt>
                <c:pt idx="2">
                  <c:v>27</c:v>
                </c:pt>
                <c:pt idx="3">
                  <c:v>55</c:v>
                </c:pt>
                <c:pt idx="4">
                  <c:v>38</c:v>
                </c:pt>
                <c:pt idx="5">
                  <c:v>60</c:v>
                </c:pt>
                <c:pt idx="6">
                  <c:v>48</c:v>
                </c:pt>
                <c:pt idx="7">
                  <c:v>102</c:v>
                </c:pt>
                <c:pt idx="8">
                  <c:v>110</c:v>
                </c:pt>
                <c:pt idx="9">
                  <c:v>101</c:v>
                </c:pt>
                <c:pt idx="10">
                  <c:v>99</c:v>
                </c:pt>
                <c:pt idx="11">
                  <c:v>35</c:v>
                </c:pt>
                <c:pt idx="12">
                  <c:v>21</c:v>
                </c:pt>
                <c:pt idx="13">
                  <c:v>91</c:v>
                </c:pt>
                <c:pt idx="14">
                  <c:v>83</c:v>
                </c:pt>
                <c:pt idx="15">
                  <c:v>95</c:v>
                </c:pt>
                <c:pt idx="16">
                  <c:v>102</c:v>
                </c:pt>
                <c:pt idx="17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D-4347-88B3-BDC2240DA70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37054399"/>
        <c:axId val="1137050079"/>
      </c:lineChart>
      <c:catAx>
        <c:axId val="11370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050079"/>
        <c:crosses val="autoZero"/>
        <c:auto val="1"/>
        <c:lblAlgn val="ctr"/>
        <c:lblOffset val="100"/>
        <c:noMultiLvlLbl val="0"/>
      </c:catAx>
      <c:valAx>
        <c:axId val="1137050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705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FUNNEL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s-MX" sz="1800" b="1" i="0" u="none" strike="noStrike" kern="1200" cap="none" spc="0" normalizeH="0" baseline="0" noProof="0">
              <a:ln>
                <a:noFill/>
              </a:ln>
              <a:solidFill>
                <a:schemeClr val="tx2"/>
              </a:solidFill>
              <a:effectLst/>
              <a:uLnTx/>
              <a:uFillTx/>
              <a:latin typeface="Calibri"/>
            </a:rPr>
            <a:t>FUNNEL</a:t>
          </a:r>
        </a:p>
      </cx:txPr>
    </cx:title>
    <cx:plotArea>
      <cx:plotAreaRegion>
        <cx:series layoutId="funnel" uniqueId="{C9EFC64A-6C0D-4581-9CC9-498968A7D042}">
          <cx:dataPt idx="0">
            <cx:spPr>
              <a:solidFill>
                <a:srgbClr val="9BBB59">
                  <a:lumMod val="75000"/>
                </a:srgbClr>
              </a:solidFill>
            </cx:spPr>
          </cx:dataPt>
          <cx:dataPt idx="1">
            <cx:spPr>
              <a:solidFill>
                <a:srgbClr val="00B050"/>
              </a:solidFill>
            </cx:spPr>
          </cx:dataPt>
          <cx:dataPt idx="3">
            <cx:spPr>
              <a:solidFill>
                <a:srgbClr val="48CAE4"/>
              </a:solidFill>
            </cx:spPr>
          </cx:dataPt>
          <cx:dataPt idx="4">
            <cx:spPr>
              <a:solidFill>
                <a:srgbClr val="42A5F5"/>
              </a:solidFill>
            </cx:spPr>
          </cx:dataPt>
          <cx:dataLabels>
            <cx:visibility seriesName="0" categoryName="0" value="1"/>
          </cx:dataLabels>
          <cx:dataId val="0"/>
          <cx:layoutPr/>
        </cx:series>
      </cx:plotAreaRegion>
      <cx:axis id="0">
        <cx:catScaling gapWidth="0"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_xlchart.v2.4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0B556185-A770-4EC3-BA99-06E20F578DF7}">
          <cx:tx>
            <cx:txData>
              <cx:f>_xlchart.v2.3</cx:f>
              <cx:v>Cantidad</cx:v>
            </cx:txData>
          </cx:tx>
          <cx:dataPt idx="0">
            <cx:spPr>
              <a:solidFill>
                <a:srgbClr val="42A5F5"/>
              </a:solidFill>
            </cx:spPr>
          </cx:dataPt>
          <cx:dataPt idx="1">
            <cx:spPr>
              <a:solidFill>
                <a:srgbClr val="48CAE4"/>
              </a:solidFill>
            </cx:spPr>
          </cx:dataPt>
          <cx:dataPt idx="2">
            <cx:spPr>
              <a:solidFill>
                <a:srgbClr val="00B0F0"/>
              </a:solidFill>
            </cx:spPr>
          </cx:dataPt>
          <cx:dataPt idx="3">
            <cx:spPr>
              <a:solidFill>
                <a:srgbClr val="1F497D">
                  <a:lumMod val="40000"/>
                  <a:lumOff val="60000"/>
                </a:srgbClr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bg1"/>
                    </a:solidFill>
                  </a:defRPr>
                </a:pPr>
                <a:endParaRPr lang="es-ES" sz="1100" b="1" i="0" u="none" strike="noStrike" baseline="0">
                  <a:solidFill>
                    <a:schemeClr val="bg1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chart" Target="../charts/chart3.xml"/><Relationship Id="rId26" Type="http://schemas.openxmlformats.org/officeDocument/2006/relationships/image" Target="../media/image23.svg"/><Relationship Id="rId39" Type="http://schemas.openxmlformats.org/officeDocument/2006/relationships/image" Target="../media/image36.svg"/><Relationship Id="rId21" Type="http://schemas.openxmlformats.org/officeDocument/2006/relationships/image" Target="../media/image20.png"/><Relationship Id="rId34" Type="http://schemas.openxmlformats.org/officeDocument/2006/relationships/image" Target="../media/image31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2.png"/><Relationship Id="rId33" Type="http://schemas.openxmlformats.org/officeDocument/2006/relationships/image" Target="../media/image30.svg"/><Relationship Id="rId38" Type="http://schemas.openxmlformats.org/officeDocument/2006/relationships/image" Target="../media/image35.png"/><Relationship Id="rId2" Type="http://schemas.openxmlformats.org/officeDocument/2006/relationships/image" Target="../media/image3.svg"/><Relationship Id="rId16" Type="http://schemas.openxmlformats.org/officeDocument/2006/relationships/image" Target="../media/image17.svg"/><Relationship Id="rId20" Type="http://schemas.openxmlformats.org/officeDocument/2006/relationships/image" Target="../media/image19.emf"/><Relationship Id="rId29" Type="http://schemas.openxmlformats.org/officeDocument/2006/relationships/image" Target="../media/image26.pn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openxmlformats.org/officeDocument/2006/relationships/image" Target="../media/image12.png"/><Relationship Id="rId24" Type="http://schemas.openxmlformats.org/officeDocument/2006/relationships/chart" Target="../charts/chart5.xml"/><Relationship Id="rId32" Type="http://schemas.openxmlformats.org/officeDocument/2006/relationships/image" Target="../media/image29.png"/><Relationship Id="rId37" Type="http://schemas.openxmlformats.org/officeDocument/2006/relationships/image" Target="../media/image34.sv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microsoft.com/office/2014/relationships/chartEx" Target="../charts/chartEx2.xml"/><Relationship Id="rId28" Type="http://schemas.openxmlformats.org/officeDocument/2006/relationships/image" Target="../media/image25.svg"/><Relationship Id="rId36" Type="http://schemas.openxmlformats.org/officeDocument/2006/relationships/image" Target="../media/image33.png"/><Relationship Id="rId10" Type="http://schemas.openxmlformats.org/officeDocument/2006/relationships/image" Target="../media/image11.svg"/><Relationship Id="rId19" Type="http://schemas.openxmlformats.org/officeDocument/2006/relationships/chart" Target="../charts/chart4.xml"/><Relationship Id="rId31" Type="http://schemas.openxmlformats.org/officeDocument/2006/relationships/image" Target="../media/image28.svg"/><Relationship Id="rId4" Type="http://schemas.openxmlformats.org/officeDocument/2006/relationships/image" Target="../media/image5.svg"/><Relationship Id="rId9" Type="http://schemas.openxmlformats.org/officeDocument/2006/relationships/image" Target="../media/image10.png"/><Relationship Id="rId14" Type="http://schemas.openxmlformats.org/officeDocument/2006/relationships/image" Target="../media/image15.svg"/><Relationship Id="rId22" Type="http://schemas.openxmlformats.org/officeDocument/2006/relationships/image" Target="../media/image21.emf"/><Relationship Id="rId27" Type="http://schemas.openxmlformats.org/officeDocument/2006/relationships/image" Target="../media/image24.png"/><Relationship Id="rId30" Type="http://schemas.openxmlformats.org/officeDocument/2006/relationships/image" Target="../media/image27.png"/><Relationship Id="rId35" Type="http://schemas.openxmlformats.org/officeDocument/2006/relationships/image" Target="../media/image32.svg"/><Relationship Id="rId8" Type="http://schemas.openxmlformats.org/officeDocument/2006/relationships/image" Target="../media/image9.svg"/><Relationship Id="rId3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44824</xdr:colOff>
      <xdr:row>8</xdr:row>
      <xdr:rowOff>45943</xdr:rowOff>
    </xdr:from>
    <xdr:to>
      <xdr:col>8</xdr:col>
      <xdr:colOff>2188029</xdr:colOff>
      <xdr:row>22</xdr:row>
      <xdr:rowOff>100852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AB8F363A-3A5A-2176-3433-6E20760740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92149" y="1725518"/>
              <a:ext cx="3810080" cy="28933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41</xdr:row>
      <xdr:rowOff>22412</xdr:rowOff>
    </xdr:from>
    <xdr:to>
      <xdr:col>8</xdr:col>
      <xdr:colOff>2218764</xdr:colOff>
      <xdr:row>49</xdr:row>
      <xdr:rowOff>112059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AAD9AAFB-0EBF-410A-A826-E8D03100B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150719</xdr:colOff>
      <xdr:row>28</xdr:row>
      <xdr:rowOff>1</xdr:rowOff>
    </xdr:from>
    <xdr:to>
      <xdr:col>9</xdr:col>
      <xdr:colOff>170329</xdr:colOff>
      <xdr:row>40</xdr:row>
      <xdr:rowOff>13448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C73A1AA-EBD8-4E72-A91C-8B79234AB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71719</xdr:colOff>
      <xdr:row>3</xdr:row>
      <xdr:rowOff>47063</xdr:rowOff>
    </xdr:from>
    <xdr:to>
      <xdr:col>6</xdr:col>
      <xdr:colOff>1350421</xdr:colOff>
      <xdr:row>10</xdr:row>
      <xdr:rowOff>135349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71753E-584C-2508-91F8-BCAB7B45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719" y="728381"/>
          <a:ext cx="10443881" cy="1352309"/>
        </a:xfrm>
        <a:prstGeom prst="snip2Diag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88900" algn="tl" rotWithShape="0">
            <a:srgbClr val="000000">
              <a:alpha val="45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102075</xdr:colOff>
      <xdr:row>15</xdr:row>
      <xdr:rowOff>42403</xdr:rowOff>
    </xdr:from>
    <xdr:to>
      <xdr:col>16</xdr:col>
      <xdr:colOff>543376</xdr:colOff>
      <xdr:row>27</xdr:row>
      <xdr:rowOff>179563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18B85E0E-8EB4-4DE1-BDB1-D08BFCB7FF15}"/>
            </a:ext>
          </a:extLst>
        </xdr:cNvPr>
        <xdr:cNvSpPr/>
      </xdr:nvSpPr>
      <xdr:spPr>
        <a:xfrm>
          <a:off x="8026875" y="2557003"/>
          <a:ext cx="5196181" cy="2133600"/>
        </a:xfrm>
        <a:prstGeom prst="roundRect">
          <a:avLst>
            <a:gd name="adj" fmla="val 5135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228600</xdr:colOff>
      <xdr:row>28</xdr:row>
      <xdr:rowOff>68580</xdr:rowOff>
    </xdr:from>
    <xdr:to>
      <xdr:col>5</xdr:col>
      <xdr:colOff>631321</xdr:colOff>
      <xdr:row>47</xdr:row>
      <xdr:rowOff>129540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E00008BA-1213-46BA-B53F-3FCFB5C138B7}"/>
            </a:ext>
          </a:extLst>
        </xdr:cNvPr>
        <xdr:cNvSpPr/>
      </xdr:nvSpPr>
      <xdr:spPr>
        <a:xfrm>
          <a:off x="228600" y="4762500"/>
          <a:ext cx="4365121" cy="3246120"/>
        </a:xfrm>
        <a:prstGeom prst="roundRect">
          <a:avLst>
            <a:gd name="adj" fmla="val 4230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314005</xdr:colOff>
      <xdr:row>0</xdr:row>
      <xdr:rowOff>0</xdr:rowOff>
    </xdr:from>
    <xdr:to>
      <xdr:col>4</xdr:col>
      <xdr:colOff>681881</xdr:colOff>
      <xdr:row>4</xdr:row>
      <xdr:rowOff>121920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545C6B1D-566C-44A4-9FBC-DA6A6F1E9423}"/>
            </a:ext>
          </a:extLst>
        </xdr:cNvPr>
        <xdr:cNvSpPr txBox="1"/>
      </xdr:nvSpPr>
      <xdr:spPr>
        <a:xfrm>
          <a:off x="314005" y="0"/>
          <a:ext cx="3537796" cy="792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2000">
              <a:solidFill>
                <a:schemeClr val="tx2"/>
              </a:solidFill>
              <a:latin typeface="Arial Black" panose="020B0A04020102020204" pitchFamily="34" charset="0"/>
            </a:rPr>
            <a:t>Reporte Dept. Cobros</a:t>
          </a:r>
        </a:p>
        <a:p>
          <a:r>
            <a:rPr lang="es-PA" sz="1600" i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rPr>
            <a:t>Marzo</a:t>
          </a:r>
        </a:p>
        <a:p>
          <a:endParaRPr lang="es-PA" sz="1100"/>
        </a:p>
      </xdr:txBody>
    </xdr:sp>
    <xdr:clientData/>
  </xdr:twoCellAnchor>
  <xdr:twoCellAnchor>
    <xdr:from>
      <xdr:col>0</xdr:col>
      <xdr:colOff>170140</xdr:colOff>
      <xdr:row>15</xdr:row>
      <xdr:rowOff>76200</xdr:rowOff>
    </xdr:from>
    <xdr:to>
      <xdr:col>3</xdr:col>
      <xdr:colOff>741640</xdr:colOff>
      <xdr:row>27</xdr:row>
      <xdr:rowOff>175260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F7C685CA-A1FB-4D15-9EBC-7C9BAACD6BAB}"/>
            </a:ext>
          </a:extLst>
        </xdr:cNvPr>
        <xdr:cNvSpPr/>
      </xdr:nvSpPr>
      <xdr:spPr>
        <a:xfrm>
          <a:off x="170140" y="2590800"/>
          <a:ext cx="2948940" cy="2103120"/>
        </a:xfrm>
        <a:prstGeom prst="roundRect">
          <a:avLst>
            <a:gd name="adj" fmla="val 2658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5</xdr:col>
      <xdr:colOff>761999</xdr:colOff>
      <xdr:row>28</xdr:row>
      <xdr:rowOff>129540</xdr:rowOff>
    </xdr:from>
    <xdr:to>
      <xdr:col>17</xdr:col>
      <xdr:colOff>390524</xdr:colOff>
      <xdr:row>37</xdr:row>
      <xdr:rowOff>83820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C92C4538-42AE-4CF9-B2BC-AF086056CBBC}"/>
            </a:ext>
          </a:extLst>
        </xdr:cNvPr>
        <xdr:cNvSpPr/>
      </xdr:nvSpPr>
      <xdr:spPr>
        <a:xfrm>
          <a:off x="4724399" y="4823460"/>
          <a:ext cx="9138285" cy="1463040"/>
        </a:xfrm>
        <a:prstGeom prst="roundRect">
          <a:avLst>
            <a:gd name="adj" fmla="val 4230"/>
          </a:avLst>
        </a:prstGeom>
        <a:gradFill flip="none" rotWithShape="1">
          <a:gsLst>
            <a:gs pos="28000">
              <a:schemeClr val="accent5">
                <a:lumMod val="0"/>
                <a:lumOff val="100000"/>
              </a:schemeClr>
            </a:gs>
            <a:gs pos="45000">
              <a:schemeClr val="accent5">
                <a:lumMod val="0"/>
                <a:lumOff val="100000"/>
              </a:schemeClr>
            </a:gs>
            <a:gs pos="79000">
              <a:schemeClr val="accent5">
                <a:lumMod val="100000"/>
              </a:schemeClr>
            </a:gs>
          </a:gsLst>
          <a:lin ang="2700000" scaled="1"/>
          <a:tileRect/>
        </a:gra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0</xdr:col>
      <xdr:colOff>360481</xdr:colOff>
      <xdr:row>17</xdr:row>
      <xdr:rowOff>102240</xdr:rowOff>
    </xdr:from>
    <xdr:to>
      <xdr:col>3</xdr:col>
      <xdr:colOff>611041</xdr:colOff>
      <xdr:row>17</xdr:row>
      <xdr:rowOff>102240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2323593A-E02E-4620-8EC9-86FB7815D425}"/>
            </a:ext>
          </a:extLst>
        </xdr:cNvPr>
        <xdr:cNvCxnSpPr/>
      </xdr:nvCxnSpPr>
      <xdr:spPr>
        <a:xfrm>
          <a:off x="360481" y="2952120"/>
          <a:ext cx="26280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395244</xdr:colOff>
      <xdr:row>31</xdr:row>
      <xdr:rowOff>121920</xdr:rowOff>
    </xdr:from>
    <xdr:to>
      <xdr:col>5</xdr:col>
      <xdr:colOff>293244</xdr:colOff>
      <xdr:row>31</xdr:row>
      <xdr:rowOff>121920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9704F727-B980-4F9F-B329-3405383523CA}"/>
            </a:ext>
          </a:extLst>
        </xdr:cNvPr>
        <xdr:cNvCxnSpPr/>
      </xdr:nvCxnSpPr>
      <xdr:spPr>
        <a:xfrm>
          <a:off x="395244" y="5318760"/>
          <a:ext cx="38604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463434</xdr:colOff>
      <xdr:row>31</xdr:row>
      <xdr:rowOff>129540</xdr:rowOff>
    </xdr:from>
    <xdr:to>
      <xdr:col>15</xdr:col>
      <xdr:colOff>553434</xdr:colOff>
      <xdr:row>31</xdr:row>
      <xdr:rowOff>129540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487AA10-FBD4-48BA-907E-7C826B4CDCEC}"/>
            </a:ext>
          </a:extLst>
        </xdr:cNvPr>
        <xdr:cNvCxnSpPr/>
      </xdr:nvCxnSpPr>
      <xdr:spPr>
        <a:xfrm>
          <a:off x="5218314" y="5326380"/>
          <a:ext cx="722232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121771</xdr:colOff>
      <xdr:row>15</xdr:row>
      <xdr:rowOff>160020</xdr:rowOff>
    </xdr:from>
    <xdr:to>
      <xdr:col>3</xdr:col>
      <xdr:colOff>692150</xdr:colOff>
      <xdr:row>17</xdr:row>
      <xdr:rowOff>53340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C8CEE946-3B5A-48C6-980A-19DC7A2FAED8}"/>
            </a:ext>
          </a:extLst>
        </xdr:cNvPr>
        <xdr:cNvSpPr txBox="1"/>
      </xdr:nvSpPr>
      <xdr:spPr>
        <a:xfrm>
          <a:off x="914251" y="2674620"/>
          <a:ext cx="2155339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400" b="1">
              <a:solidFill>
                <a:schemeClr val="tx2"/>
              </a:solidFill>
            </a:rPr>
            <a:t>Recuperacion</a:t>
          </a:r>
          <a:r>
            <a:rPr lang="es-PA" sz="1400" b="1" baseline="0">
              <a:solidFill>
                <a:schemeClr val="tx2"/>
              </a:solidFill>
            </a:rPr>
            <a:t> por Agente</a:t>
          </a:r>
          <a:endParaRPr lang="es-PA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1</xdr:col>
      <xdr:colOff>176605</xdr:colOff>
      <xdr:row>29</xdr:row>
      <xdr:rowOff>68580</xdr:rowOff>
    </xdr:from>
    <xdr:to>
      <xdr:col>3</xdr:col>
      <xdr:colOff>568285</xdr:colOff>
      <xdr:row>30</xdr:row>
      <xdr:rowOff>144780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E18B429-B0B2-43F3-AE6F-1A3C8EE50222}"/>
            </a:ext>
          </a:extLst>
        </xdr:cNvPr>
        <xdr:cNvSpPr txBox="1"/>
      </xdr:nvSpPr>
      <xdr:spPr>
        <a:xfrm>
          <a:off x="969085" y="4930140"/>
          <a:ext cx="197664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600" b="1">
              <a:solidFill>
                <a:schemeClr val="tx2"/>
              </a:solidFill>
            </a:rPr>
            <a:t>Funnel</a:t>
          </a:r>
          <a:r>
            <a:rPr lang="es-PA" sz="1600" b="1" baseline="0">
              <a:solidFill>
                <a:schemeClr val="tx2"/>
              </a:solidFill>
            </a:rPr>
            <a:t> de Cobros</a:t>
          </a:r>
          <a:endParaRPr lang="es-PA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7</xdr:col>
      <xdr:colOff>345016</xdr:colOff>
      <xdr:row>41</xdr:row>
      <xdr:rowOff>175260</xdr:rowOff>
    </xdr:from>
    <xdr:to>
      <xdr:col>8</xdr:col>
      <xdr:colOff>632536</xdr:colOff>
      <xdr:row>41</xdr:row>
      <xdr:rowOff>175260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FC066B8A-A669-485C-9140-C34C53F1CF65}"/>
            </a:ext>
          </a:extLst>
        </xdr:cNvPr>
        <xdr:cNvCxnSpPr/>
      </xdr:nvCxnSpPr>
      <xdr:spPr>
        <a:xfrm>
          <a:off x="5892376" y="704088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133905</xdr:colOff>
      <xdr:row>42</xdr:row>
      <xdr:rowOff>0</xdr:rowOff>
    </xdr:from>
    <xdr:to>
      <xdr:col>10</xdr:col>
      <xdr:colOff>421425</xdr:colOff>
      <xdr:row>42</xdr:row>
      <xdr:rowOff>0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16A62BA4-75AD-4EE1-A19B-118880E82E31}"/>
            </a:ext>
          </a:extLst>
        </xdr:cNvPr>
        <xdr:cNvCxnSpPr/>
      </xdr:nvCxnSpPr>
      <xdr:spPr>
        <a:xfrm>
          <a:off x="7266225" y="704088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182558</xdr:colOff>
      <xdr:row>29</xdr:row>
      <xdr:rowOff>125730</xdr:rowOff>
    </xdr:from>
    <xdr:to>
      <xdr:col>10</xdr:col>
      <xdr:colOff>229561</xdr:colOff>
      <xdr:row>31</xdr:row>
      <xdr:rowOff>19050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FEBEE08-D872-4202-A95E-5CA954952610}"/>
            </a:ext>
          </a:extLst>
        </xdr:cNvPr>
        <xdr:cNvSpPr txBox="1"/>
      </xdr:nvSpPr>
      <xdr:spPr>
        <a:xfrm>
          <a:off x="5729918" y="4987290"/>
          <a:ext cx="2424443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600" b="1" baseline="0">
              <a:solidFill>
                <a:schemeClr val="tx2"/>
              </a:solidFill>
            </a:rPr>
            <a:t>Performance por Agente</a:t>
          </a:r>
          <a:endParaRPr lang="es-PA" sz="16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243376</xdr:colOff>
      <xdr:row>4</xdr:row>
      <xdr:rowOff>15240</xdr:rowOff>
    </xdr:from>
    <xdr:to>
      <xdr:col>16</xdr:col>
      <xdr:colOff>543376</xdr:colOff>
      <xdr:row>4</xdr:row>
      <xdr:rowOff>22860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291253A5-31AB-498F-8BA2-80E5CDDEBAC0}"/>
            </a:ext>
          </a:extLst>
        </xdr:cNvPr>
        <xdr:cNvCxnSpPr/>
      </xdr:nvCxnSpPr>
      <xdr:spPr>
        <a:xfrm>
          <a:off x="243376" y="685800"/>
          <a:ext cx="12979680" cy="7620"/>
        </a:xfrm>
        <a:prstGeom prst="line">
          <a:avLst/>
        </a:prstGeom>
        <a:ln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314005</xdr:colOff>
      <xdr:row>4</xdr:row>
      <xdr:rowOff>121920</xdr:rowOff>
    </xdr:from>
    <xdr:to>
      <xdr:col>3</xdr:col>
      <xdr:colOff>269280</xdr:colOff>
      <xdr:row>6</xdr:row>
      <xdr:rowOff>121920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AAD0D41-9B81-4527-9091-DF4FC7D19B72}"/>
            </a:ext>
          </a:extLst>
        </xdr:cNvPr>
        <xdr:cNvSpPr txBox="1"/>
      </xdr:nvSpPr>
      <xdr:spPr>
        <a:xfrm>
          <a:off x="314005" y="792480"/>
          <a:ext cx="2332715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800" b="1">
              <a:solidFill>
                <a:schemeClr val="tx2"/>
              </a:solidFill>
            </a:rPr>
            <a:t>Resumen Ejecutivo</a:t>
          </a:r>
          <a:endParaRPr lang="es-PA" sz="1200" b="1">
            <a:solidFill>
              <a:schemeClr val="tx2"/>
            </a:solidFill>
          </a:endParaRPr>
        </a:p>
      </xdr:txBody>
    </xdr:sp>
    <xdr:clientData/>
  </xdr:twoCellAnchor>
  <xdr:oneCellAnchor>
    <xdr:from>
      <xdr:col>0</xdr:col>
      <xdr:colOff>516960</xdr:colOff>
      <xdr:row>15</xdr:row>
      <xdr:rowOff>78328</xdr:rowOff>
    </xdr:from>
    <xdr:ext cx="398449" cy="382121"/>
    <xdr:pic>
      <xdr:nvPicPr>
        <xdr:cNvPr id="17" name="Gráfico 16" descr="Crecimiento empresarial con relleno sólido">
          <a:extLst>
            <a:ext uri="{FF2B5EF4-FFF2-40B4-BE49-F238E27FC236}">
              <a16:creationId xmlns:a16="http://schemas.microsoft.com/office/drawing/2014/main" id="{0646CFB8-8682-4760-B4F3-ABF496028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6960" y="2592928"/>
          <a:ext cx="398449" cy="382121"/>
        </a:xfrm>
        <a:prstGeom prst="rect">
          <a:avLst/>
        </a:prstGeom>
      </xdr:spPr>
    </xdr:pic>
    <xdr:clientData/>
  </xdr:oneCellAnchor>
  <xdr:twoCellAnchor>
    <xdr:from>
      <xdr:col>4</xdr:col>
      <xdr:colOff>114259</xdr:colOff>
      <xdr:row>15</xdr:row>
      <xdr:rowOff>49530</xdr:rowOff>
    </xdr:from>
    <xdr:to>
      <xdr:col>10</xdr:col>
      <xdr:colOff>0</xdr:colOff>
      <xdr:row>27</xdr:row>
      <xdr:rowOff>144780</xdr:rowOff>
    </xdr:to>
    <xdr:grpSp>
      <xdr:nvGrpSpPr>
        <xdr:cNvPr id="18" name="Grupo 17">
          <a:extLst>
            <a:ext uri="{FF2B5EF4-FFF2-40B4-BE49-F238E27FC236}">
              <a16:creationId xmlns:a16="http://schemas.microsoft.com/office/drawing/2014/main" id="{2D30020C-70AD-4F39-B840-F5A34E841FF1}"/>
            </a:ext>
          </a:extLst>
        </xdr:cNvPr>
        <xdr:cNvGrpSpPr/>
      </xdr:nvGrpSpPr>
      <xdr:grpSpPr>
        <a:xfrm>
          <a:off x="3198545" y="2910205"/>
          <a:ext cx="4512169" cy="2381250"/>
          <a:chOff x="3162259" y="2905125"/>
          <a:chExt cx="4457741" cy="2385060"/>
        </a:xfrm>
      </xdr:grpSpPr>
      <xdr:sp macro="" textlink="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AB459E32-9994-DACE-E96F-5569ED0B618C}"/>
              </a:ext>
            </a:extLst>
          </xdr:cNvPr>
          <xdr:cNvSpPr/>
        </xdr:nvSpPr>
        <xdr:spPr>
          <a:xfrm>
            <a:off x="3162259" y="2905125"/>
            <a:ext cx="4457741" cy="2385060"/>
          </a:xfrm>
          <a:prstGeom prst="roundRect">
            <a:avLst>
              <a:gd name="adj" fmla="val 4319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20" name="Conector recto 19">
            <a:extLst>
              <a:ext uri="{FF2B5EF4-FFF2-40B4-BE49-F238E27FC236}">
                <a16:creationId xmlns:a16="http://schemas.microsoft.com/office/drawing/2014/main" id="{AE371966-FF94-4238-3448-5F8838346AAA}"/>
              </a:ext>
            </a:extLst>
          </xdr:cNvPr>
          <xdr:cNvCxnSpPr/>
        </xdr:nvCxnSpPr>
        <xdr:spPr>
          <a:xfrm>
            <a:off x="3336565" y="3317880"/>
            <a:ext cx="4032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1" name="CuadroTexto 20">
            <a:extLst>
              <a:ext uri="{FF2B5EF4-FFF2-40B4-BE49-F238E27FC236}">
                <a16:creationId xmlns:a16="http://schemas.microsoft.com/office/drawing/2014/main" id="{F70491F9-A57C-49DB-E837-140E2D4F8513}"/>
              </a:ext>
            </a:extLst>
          </xdr:cNvPr>
          <xdr:cNvSpPr txBox="1"/>
        </xdr:nvSpPr>
        <xdr:spPr>
          <a:xfrm>
            <a:off x="3749040" y="3004678"/>
            <a:ext cx="1929976" cy="2743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Recuperacion</a:t>
            </a:r>
            <a:r>
              <a:rPr lang="es-PA" sz="1400" b="1" baseline="0">
                <a:solidFill>
                  <a:schemeClr val="tx2"/>
                </a:solidFill>
              </a:rPr>
              <a:t> Diaria</a:t>
            </a:r>
            <a:endParaRPr lang="es-PA" sz="1400" b="1">
              <a:solidFill>
                <a:schemeClr val="tx2"/>
              </a:solidFill>
            </a:endParaRPr>
          </a:p>
        </xdr:txBody>
      </xdr:sp>
      <xdr:pic>
        <xdr:nvPicPr>
          <xdr:cNvPr id="22" name="Gráfico 21" descr="Gráfico de barras con tendencia alcista con relleno sólido">
            <a:extLst>
              <a:ext uri="{FF2B5EF4-FFF2-40B4-BE49-F238E27FC236}">
                <a16:creationId xmlns:a16="http://schemas.microsoft.com/office/drawing/2014/main" id="{52A5050C-C663-01F0-2659-B3B3FF3AEBD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405880" y="2963399"/>
            <a:ext cx="404120" cy="33924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524052</xdr:colOff>
      <xdr:row>38</xdr:row>
      <xdr:rowOff>9386</xdr:rowOff>
    </xdr:from>
    <xdr:to>
      <xdr:col>17</xdr:col>
      <xdr:colOff>435471</xdr:colOff>
      <xdr:row>50</xdr:row>
      <xdr:rowOff>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FF16F751-B316-4360-8E97-5EE6205F553C}"/>
            </a:ext>
          </a:extLst>
        </xdr:cNvPr>
        <xdr:cNvGrpSpPr/>
      </xdr:nvGrpSpPr>
      <xdr:grpSpPr>
        <a:xfrm>
          <a:off x="10542084" y="7251561"/>
          <a:ext cx="2992530" cy="2273439"/>
          <a:chOff x="2978980" y="2954464"/>
          <a:chExt cx="3970540" cy="2943880"/>
        </a:xfrm>
      </xdr:grpSpPr>
      <xdr:sp macro="" textlink="">
        <xdr:nvSpPr>
          <xdr:cNvPr id="24" name="Rectángulo: esquinas redondeadas 23">
            <a:extLst>
              <a:ext uri="{FF2B5EF4-FFF2-40B4-BE49-F238E27FC236}">
                <a16:creationId xmlns:a16="http://schemas.microsoft.com/office/drawing/2014/main" id="{46520B95-0E0A-037D-1A58-6F4AE3C53428}"/>
              </a:ext>
            </a:extLst>
          </xdr:cNvPr>
          <xdr:cNvSpPr/>
        </xdr:nvSpPr>
        <xdr:spPr>
          <a:xfrm>
            <a:off x="2978980" y="2954464"/>
            <a:ext cx="3970540" cy="2943880"/>
          </a:xfrm>
          <a:prstGeom prst="roundRect">
            <a:avLst>
              <a:gd name="adj" fmla="val 5135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25" name="Conector recto 24">
            <a:extLst>
              <a:ext uri="{FF2B5EF4-FFF2-40B4-BE49-F238E27FC236}">
                <a16:creationId xmlns:a16="http://schemas.microsoft.com/office/drawing/2014/main" id="{A1EA5D94-A555-DF99-E66F-029622E0F628}"/>
              </a:ext>
            </a:extLst>
          </xdr:cNvPr>
          <xdr:cNvCxnSpPr/>
        </xdr:nvCxnSpPr>
        <xdr:spPr>
          <a:xfrm>
            <a:off x="3645808" y="3376470"/>
            <a:ext cx="2844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26" name="CuadroTexto 25">
            <a:extLst>
              <a:ext uri="{FF2B5EF4-FFF2-40B4-BE49-F238E27FC236}">
                <a16:creationId xmlns:a16="http://schemas.microsoft.com/office/drawing/2014/main" id="{E4CE4237-C7FC-E7FB-70A0-30EBE2723646}"/>
              </a:ext>
            </a:extLst>
          </xdr:cNvPr>
          <xdr:cNvSpPr txBox="1"/>
        </xdr:nvSpPr>
        <xdr:spPr>
          <a:xfrm>
            <a:off x="3585173" y="3037896"/>
            <a:ext cx="2368043" cy="3991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Promesas</a:t>
            </a:r>
            <a:r>
              <a:rPr lang="es-PA" sz="1400" b="1" baseline="0">
                <a:solidFill>
                  <a:schemeClr val="tx2"/>
                </a:solidFill>
              </a:rPr>
              <a:t> vs Pagos</a:t>
            </a:r>
            <a:endParaRPr lang="es-PA" sz="1400" b="1">
              <a:solidFill>
                <a:schemeClr val="tx2"/>
              </a:solidFill>
            </a:endParaRPr>
          </a:p>
        </xdr:txBody>
      </xdr:sp>
      <xdr:pic>
        <xdr:nvPicPr>
          <xdr:cNvPr id="27" name="Gráfico 26" descr="Gráfico circular con relleno sólido">
            <a:extLst>
              <a:ext uri="{FF2B5EF4-FFF2-40B4-BE49-F238E27FC236}">
                <a16:creationId xmlns:a16="http://schemas.microsoft.com/office/drawing/2014/main" id="{0C4FE2E2-33B8-77E7-10AB-69DA200EB0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59559" y="3012759"/>
            <a:ext cx="486249" cy="411240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443305</xdr:colOff>
      <xdr:row>28</xdr:row>
      <xdr:rowOff>129540</xdr:rowOff>
    </xdr:from>
    <xdr:ext cx="541564" cy="521154"/>
    <xdr:pic>
      <xdr:nvPicPr>
        <xdr:cNvPr id="28" name="Gráfico 27" descr="Presentación con gráfico de barras con relleno sólido">
          <a:extLst>
            <a:ext uri="{FF2B5EF4-FFF2-40B4-BE49-F238E27FC236}">
              <a16:creationId xmlns:a16="http://schemas.microsoft.com/office/drawing/2014/main" id="{92631129-1253-4D40-99A6-67ABFA6A1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43305" y="4823460"/>
          <a:ext cx="541564" cy="521154"/>
        </a:xfrm>
        <a:prstGeom prst="rect">
          <a:avLst/>
        </a:prstGeom>
      </xdr:spPr>
    </xdr:pic>
    <xdr:clientData/>
  </xdr:oneCellAnchor>
  <xdr:oneCellAnchor>
    <xdr:from>
      <xdr:col>6</xdr:col>
      <xdr:colOff>497440</xdr:colOff>
      <xdr:row>29</xdr:row>
      <xdr:rowOff>40005</xdr:rowOff>
    </xdr:from>
    <xdr:ext cx="463024" cy="427646"/>
    <xdr:pic>
      <xdr:nvPicPr>
        <xdr:cNvPr id="29" name="Gráfico 28" descr="Podio con relleno sólido">
          <a:extLst>
            <a:ext uri="{FF2B5EF4-FFF2-40B4-BE49-F238E27FC236}">
              <a16:creationId xmlns:a16="http://schemas.microsoft.com/office/drawing/2014/main" id="{18B3AF72-C383-4B41-ABC1-EA62D1E39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5252320" y="4901565"/>
          <a:ext cx="463024" cy="427646"/>
        </a:xfrm>
        <a:prstGeom prst="rect">
          <a:avLst/>
        </a:prstGeom>
      </xdr:spPr>
    </xdr:pic>
    <xdr:clientData/>
  </xdr:oneCellAnchor>
  <xdr:twoCellAnchor>
    <xdr:from>
      <xdr:col>6</xdr:col>
      <xdr:colOff>44754</xdr:colOff>
      <xdr:row>38</xdr:row>
      <xdr:rowOff>2</xdr:rowOff>
    </xdr:from>
    <xdr:to>
      <xdr:col>13</xdr:col>
      <xdr:colOff>403449</xdr:colOff>
      <xdr:row>46</xdr:row>
      <xdr:rowOff>63723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5E4A479D-15FA-451C-9E60-62994A573F93}"/>
            </a:ext>
          </a:extLst>
        </xdr:cNvPr>
        <xdr:cNvGrpSpPr/>
      </xdr:nvGrpSpPr>
      <xdr:grpSpPr>
        <a:xfrm>
          <a:off x="4674358" y="7239002"/>
          <a:ext cx="5743948" cy="1590896"/>
          <a:chOff x="4162636" y="6766560"/>
          <a:chExt cx="5942250" cy="1530262"/>
        </a:xfrm>
      </xdr:grpSpPr>
      <xdr:sp macro="" textlink="">
        <xdr:nvSpPr>
          <xdr:cNvPr id="31" name="Rectángulo: esquinas redondeadas 30">
            <a:extLst>
              <a:ext uri="{FF2B5EF4-FFF2-40B4-BE49-F238E27FC236}">
                <a16:creationId xmlns:a16="http://schemas.microsoft.com/office/drawing/2014/main" id="{A488D863-1241-0706-4277-25F648D8CB1D}"/>
              </a:ext>
            </a:extLst>
          </xdr:cNvPr>
          <xdr:cNvSpPr/>
        </xdr:nvSpPr>
        <xdr:spPr>
          <a:xfrm>
            <a:off x="4162636" y="6766560"/>
            <a:ext cx="5942250" cy="1530262"/>
          </a:xfrm>
          <a:prstGeom prst="roundRect">
            <a:avLst>
              <a:gd name="adj" fmla="val 4230"/>
            </a:avLst>
          </a:prstGeom>
          <a:gradFill flip="none" rotWithShape="1">
            <a:gsLst>
              <a:gs pos="28000">
                <a:schemeClr val="accent5">
                  <a:lumMod val="0"/>
                  <a:lumOff val="100000"/>
                </a:schemeClr>
              </a:gs>
              <a:gs pos="45000">
                <a:schemeClr val="accent5">
                  <a:lumMod val="0"/>
                  <a:lumOff val="100000"/>
                </a:schemeClr>
              </a:gs>
              <a:gs pos="79000">
                <a:schemeClr val="accent5">
                  <a:lumMod val="100000"/>
                </a:schemeClr>
              </a:gs>
            </a:gsLst>
            <a:lin ang="2700000" scaled="1"/>
            <a:tileRect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2" name="Rectángulo: esquinas redondeadas 31">
            <a:extLst>
              <a:ext uri="{FF2B5EF4-FFF2-40B4-BE49-F238E27FC236}">
                <a16:creationId xmlns:a16="http://schemas.microsoft.com/office/drawing/2014/main" id="{6588AAFD-4BC3-1DA9-F0B0-BBAB21BA83B4}"/>
              </a:ext>
            </a:extLst>
          </xdr:cNvPr>
          <xdr:cNvSpPr/>
        </xdr:nvSpPr>
        <xdr:spPr>
          <a:xfrm>
            <a:off x="434717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3" name="Rectángulo: esquinas redondeadas 32">
            <a:extLst>
              <a:ext uri="{FF2B5EF4-FFF2-40B4-BE49-F238E27FC236}">
                <a16:creationId xmlns:a16="http://schemas.microsoft.com/office/drawing/2014/main" id="{FDB5BE2E-1EE3-0F67-3879-4CCDDFB8E648}"/>
              </a:ext>
            </a:extLst>
          </xdr:cNvPr>
          <xdr:cNvSpPr/>
        </xdr:nvSpPr>
        <xdr:spPr>
          <a:xfrm>
            <a:off x="577092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4" name="Rectángulo: esquinas redondeadas 33">
            <a:extLst>
              <a:ext uri="{FF2B5EF4-FFF2-40B4-BE49-F238E27FC236}">
                <a16:creationId xmlns:a16="http://schemas.microsoft.com/office/drawing/2014/main" id="{F9CCA42D-CA65-A75E-C429-CA51B15F8946}"/>
              </a:ext>
            </a:extLst>
          </xdr:cNvPr>
          <xdr:cNvSpPr/>
        </xdr:nvSpPr>
        <xdr:spPr>
          <a:xfrm>
            <a:off x="7164110" y="729995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35" name="Rectángulo: esquinas redondeadas 34">
            <a:extLst>
              <a:ext uri="{FF2B5EF4-FFF2-40B4-BE49-F238E27FC236}">
                <a16:creationId xmlns:a16="http://schemas.microsoft.com/office/drawing/2014/main" id="{F16D92CE-00DF-3555-0BDD-4F84DECE97A7}"/>
              </a:ext>
            </a:extLst>
          </xdr:cNvPr>
          <xdr:cNvSpPr/>
        </xdr:nvSpPr>
        <xdr:spPr>
          <a:xfrm>
            <a:off x="8569920" y="7307578"/>
            <a:ext cx="1285200" cy="850879"/>
          </a:xfrm>
          <a:prstGeom prst="roundRect">
            <a:avLst>
              <a:gd name="adj" fmla="val 0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cxnSp macro="">
        <xdr:nvCxnSpPr>
          <xdr:cNvPr id="36" name="Conector recto 35">
            <a:extLst>
              <a:ext uri="{FF2B5EF4-FFF2-40B4-BE49-F238E27FC236}">
                <a16:creationId xmlns:a16="http://schemas.microsoft.com/office/drawing/2014/main" id="{FC36E181-768D-3B94-58F6-A44F4E6B94C2}"/>
              </a:ext>
            </a:extLst>
          </xdr:cNvPr>
          <xdr:cNvCxnSpPr/>
        </xdr:nvCxnSpPr>
        <xdr:spPr>
          <a:xfrm>
            <a:off x="4342605" y="7155180"/>
            <a:ext cx="5544000" cy="0"/>
          </a:xfrm>
          <a:prstGeom prst="line">
            <a:avLst/>
          </a:prstGeom>
          <a:ln/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37" name="Conector recto 36">
            <a:extLst>
              <a:ext uri="{FF2B5EF4-FFF2-40B4-BE49-F238E27FC236}">
                <a16:creationId xmlns:a16="http://schemas.microsoft.com/office/drawing/2014/main" id="{8AB6A3B6-2C7E-1E47-3A53-C22A31CDFF36}"/>
              </a:ext>
            </a:extLst>
          </xdr:cNvPr>
          <xdr:cNvCxnSpPr/>
        </xdr:nvCxnSpPr>
        <xdr:spPr>
          <a:xfrm>
            <a:off x="8665805" y="7673340"/>
            <a:ext cx="1080000" cy="0"/>
          </a:xfrm>
          <a:prstGeom prst="line">
            <a:avLst/>
          </a:prstGeom>
          <a:ln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" name="CuadroTexto 37">
            <a:extLst>
              <a:ext uri="{FF2B5EF4-FFF2-40B4-BE49-F238E27FC236}">
                <a16:creationId xmlns:a16="http://schemas.microsoft.com/office/drawing/2014/main" id="{412376E0-EB0A-5BAC-8594-8DEFE294EEBA}"/>
              </a:ext>
            </a:extLst>
          </xdr:cNvPr>
          <xdr:cNvSpPr txBox="1"/>
        </xdr:nvSpPr>
        <xdr:spPr>
          <a:xfrm>
            <a:off x="4693130" y="6850380"/>
            <a:ext cx="26279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400" b="1">
                <a:solidFill>
                  <a:schemeClr val="tx2"/>
                </a:solidFill>
              </a:rPr>
              <a:t>Productividad Operativa</a:t>
            </a:r>
          </a:p>
        </xdr:txBody>
      </xdr:sp>
      <xdr:sp macro="" textlink="">
        <xdr:nvSpPr>
          <xdr:cNvPr id="39" name="CuadroTexto 38">
            <a:extLst>
              <a:ext uri="{FF2B5EF4-FFF2-40B4-BE49-F238E27FC236}">
                <a16:creationId xmlns:a16="http://schemas.microsoft.com/office/drawing/2014/main" id="{49F10D6A-DC12-9862-E24B-CBE1F176E1E7}"/>
              </a:ext>
            </a:extLst>
          </xdr:cNvPr>
          <xdr:cNvSpPr txBox="1"/>
        </xdr:nvSpPr>
        <xdr:spPr>
          <a:xfrm>
            <a:off x="6137235" y="7383812"/>
            <a:ext cx="96091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Contactos</a:t>
            </a:r>
          </a:p>
        </xdr:txBody>
      </xdr:sp>
      <xdr:sp macro="" textlink="">
        <xdr:nvSpPr>
          <xdr:cNvPr id="40" name="CuadroTexto 39">
            <a:extLst>
              <a:ext uri="{FF2B5EF4-FFF2-40B4-BE49-F238E27FC236}">
                <a16:creationId xmlns:a16="http://schemas.microsoft.com/office/drawing/2014/main" id="{B2FA531C-BF79-BE09-A1E9-E17E36098059}"/>
              </a:ext>
            </a:extLst>
          </xdr:cNvPr>
          <xdr:cNvSpPr txBox="1"/>
        </xdr:nvSpPr>
        <xdr:spPr>
          <a:xfrm>
            <a:off x="7606825" y="7383812"/>
            <a:ext cx="71378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RPC</a:t>
            </a:r>
          </a:p>
        </xdr:txBody>
      </xdr:sp>
      <xdr:sp macro="" textlink="">
        <xdr:nvSpPr>
          <xdr:cNvPr id="41" name="CuadroTexto 40">
            <a:extLst>
              <a:ext uri="{FF2B5EF4-FFF2-40B4-BE49-F238E27FC236}">
                <a16:creationId xmlns:a16="http://schemas.microsoft.com/office/drawing/2014/main" id="{AEDA38F5-A197-A578-5E38-9C4BB114B6E7}"/>
              </a:ext>
            </a:extLst>
          </xdr:cNvPr>
          <xdr:cNvSpPr txBox="1"/>
        </xdr:nvSpPr>
        <xdr:spPr>
          <a:xfrm>
            <a:off x="8911210" y="7414260"/>
            <a:ext cx="92764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Promesas</a:t>
            </a:r>
          </a:p>
        </xdr:txBody>
      </xdr:sp>
      <xdr:sp macro="" textlink="">
        <xdr:nvSpPr>
          <xdr:cNvPr id="42" name="CuadroTexto 41">
            <a:extLst>
              <a:ext uri="{FF2B5EF4-FFF2-40B4-BE49-F238E27FC236}">
                <a16:creationId xmlns:a16="http://schemas.microsoft.com/office/drawing/2014/main" id="{435261A2-FBC0-B688-D18E-3A1AE4B9678C}"/>
              </a:ext>
            </a:extLst>
          </xdr:cNvPr>
          <xdr:cNvSpPr txBox="1"/>
        </xdr:nvSpPr>
        <xdr:spPr>
          <a:xfrm>
            <a:off x="4693130" y="7414260"/>
            <a:ext cx="960910" cy="25908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PA" sz="1200" b="1">
                <a:solidFill>
                  <a:schemeClr val="tx2"/>
                </a:solidFill>
              </a:rPr>
              <a:t>Llamadas</a:t>
            </a:r>
          </a:p>
        </xdr:txBody>
      </xdr:sp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6958BCF1-F31B-2EFC-7E3F-FFB9621EE5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4514981" y="7414260"/>
            <a:ext cx="276264" cy="228632"/>
          </a:xfrm>
          <a:prstGeom prst="rect">
            <a:avLst/>
          </a:prstGeom>
        </xdr:spPr>
      </xdr:pic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D2959510-6A49-674D-2761-B6DAA3EFF76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892375" y="7414260"/>
            <a:ext cx="288000" cy="205715"/>
          </a:xfrm>
          <a:prstGeom prst="rect">
            <a:avLst/>
          </a:prstGeom>
        </xdr:spPr>
      </xdr:pic>
      <xdr:pic>
        <xdr:nvPicPr>
          <xdr:cNvPr id="45" name="Gráfico 44" descr="Centro de llamadas con relleno sólido">
            <a:extLst>
              <a:ext uri="{FF2B5EF4-FFF2-40B4-BE49-F238E27FC236}">
                <a16:creationId xmlns:a16="http://schemas.microsoft.com/office/drawing/2014/main" id="{0E79325E-952F-C34F-0441-6B67A0780C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7266225" y="7331545"/>
            <a:ext cx="326555" cy="32655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725156</xdr:colOff>
      <xdr:row>43</xdr:row>
      <xdr:rowOff>7620</xdr:rowOff>
    </xdr:from>
    <xdr:to>
      <xdr:col>11</xdr:col>
      <xdr:colOff>220196</xdr:colOff>
      <xdr:row>43</xdr:row>
      <xdr:rowOff>7620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347E5CC2-8F6C-425A-8069-D0F0A128C3D7}"/>
            </a:ext>
          </a:extLst>
        </xdr:cNvPr>
        <xdr:cNvCxnSpPr/>
      </xdr:nvCxnSpPr>
      <xdr:spPr>
        <a:xfrm>
          <a:off x="7857476" y="721614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158885</xdr:colOff>
      <xdr:row>43</xdr:row>
      <xdr:rowOff>0</xdr:rowOff>
    </xdr:from>
    <xdr:to>
      <xdr:col>9</xdr:col>
      <xdr:colOff>446405</xdr:colOff>
      <xdr:row>43</xdr:row>
      <xdr:rowOff>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001A13E5-5165-43E4-B972-9D534E9C37A5}"/>
            </a:ext>
          </a:extLst>
        </xdr:cNvPr>
        <xdr:cNvCxnSpPr/>
      </xdr:nvCxnSpPr>
      <xdr:spPr>
        <a:xfrm>
          <a:off x="6498725" y="720852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327160</xdr:colOff>
      <xdr:row>43</xdr:row>
      <xdr:rowOff>7620</xdr:rowOff>
    </xdr:from>
    <xdr:to>
      <xdr:col>7</xdr:col>
      <xdr:colOff>614680</xdr:colOff>
      <xdr:row>43</xdr:row>
      <xdr:rowOff>7620</xdr:rowOff>
    </xdr:to>
    <xdr:cxnSp macro="">
      <xdr:nvCxnSpPr>
        <xdr:cNvPr id="48" name="Conector recto 47">
          <a:extLst>
            <a:ext uri="{FF2B5EF4-FFF2-40B4-BE49-F238E27FC236}">
              <a16:creationId xmlns:a16="http://schemas.microsoft.com/office/drawing/2014/main" id="{2F1DA802-0B07-4B00-99D3-0F0648CEF5F7}"/>
            </a:ext>
          </a:extLst>
        </xdr:cNvPr>
        <xdr:cNvCxnSpPr/>
      </xdr:nvCxnSpPr>
      <xdr:spPr>
        <a:xfrm>
          <a:off x="5082040" y="7216140"/>
          <a:ext cx="1080000" cy="0"/>
        </a:xfrm>
        <a:prstGeom prst="line">
          <a:avLst/>
        </a:prstGeom>
        <a:ln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474000</xdr:colOff>
      <xdr:row>41</xdr:row>
      <xdr:rowOff>27021</xdr:rowOff>
    </xdr:from>
    <xdr:ext cx="297797" cy="287728"/>
    <xdr:pic>
      <xdr:nvPicPr>
        <xdr:cNvPr id="49" name="Gráfico 48" descr="Preguntas con relleno sólido">
          <a:extLst>
            <a:ext uri="{FF2B5EF4-FFF2-40B4-BE49-F238E27FC236}">
              <a16:creationId xmlns:a16="http://schemas.microsoft.com/office/drawing/2014/main" id="{C009E08A-DCB3-4DFA-8864-A425F9FBA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9191280" y="6900261"/>
          <a:ext cx="297797" cy="287728"/>
        </a:xfrm>
        <a:prstGeom prst="rect">
          <a:avLst/>
        </a:prstGeom>
      </xdr:spPr>
    </xdr:pic>
    <xdr:clientData/>
  </xdr:oneCellAnchor>
  <xdr:oneCellAnchor>
    <xdr:from>
      <xdr:col>6</xdr:col>
      <xdr:colOff>246651</xdr:colOff>
      <xdr:row>38</xdr:row>
      <xdr:rowOff>70444</xdr:rowOff>
    </xdr:from>
    <xdr:ext cx="331517" cy="285246"/>
    <xdr:pic>
      <xdr:nvPicPr>
        <xdr:cNvPr id="50" name="Imagen 49">
          <a:extLst>
            <a:ext uri="{FF2B5EF4-FFF2-40B4-BE49-F238E27FC236}">
              <a16:creationId xmlns:a16="http://schemas.microsoft.com/office/drawing/2014/main" id="{88B3E15E-D866-401D-B68C-76C293F19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01531" y="6440764"/>
          <a:ext cx="331517" cy="285246"/>
        </a:xfrm>
        <a:prstGeom prst="rect">
          <a:avLst/>
        </a:prstGeom>
      </xdr:spPr>
    </xdr:pic>
    <xdr:clientData/>
  </xdr:oneCellAnchor>
  <xdr:twoCellAnchor>
    <xdr:from>
      <xdr:col>4</xdr:col>
      <xdr:colOff>140928</xdr:colOff>
      <xdr:row>17</xdr:row>
      <xdr:rowOff>161925</xdr:rowOff>
    </xdr:from>
    <xdr:to>
      <xdr:col>9</xdr:col>
      <xdr:colOff>666750</xdr:colOff>
      <xdr:row>27</xdr:row>
      <xdr:rowOff>0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B12419EA-EC5B-4132-9BB2-4DF4F4F8B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326109</xdr:colOff>
      <xdr:row>17</xdr:row>
      <xdr:rowOff>102240</xdr:rowOff>
    </xdr:from>
    <xdr:to>
      <xdr:col>3</xdr:col>
      <xdr:colOff>692150</xdr:colOff>
      <xdr:row>27</xdr:row>
      <xdr:rowOff>103209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186DE5-D381-4AA1-969B-5FB594230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oneCellAnchor>
    <xdr:from>
      <xdr:col>10</xdr:col>
      <xdr:colOff>358970</xdr:colOff>
      <xdr:row>17</xdr:row>
      <xdr:rowOff>28575</xdr:rowOff>
    </xdr:from>
    <xdr:ext cx="4581227" cy="1820702"/>
    <xdr:pic>
      <xdr:nvPicPr>
        <xdr:cNvPr id="53" name="Imagen 52">
          <a:extLst>
            <a:ext uri="{FF2B5EF4-FFF2-40B4-BE49-F238E27FC236}">
              <a16:creationId xmlns:a16="http://schemas.microsoft.com/office/drawing/2014/main" id="{9B3E8E27-2953-4B4C-9FC4-1B17FC742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3770" y="2878455"/>
          <a:ext cx="4581227" cy="18207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440239</xdr:colOff>
      <xdr:row>16</xdr:row>
      <xdr:rowOff>122702</xdr:rowOff>
    </xdr:from>
    <xdr:to>
      <xdr:col>15</xdr:col>
      <xdr:colOff>662239</xdr:colOff>
      <xdr:row>16</xdr:row>
      <xdr:rowOff>122702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56F2FFD7-616F-468C-AFC6-C92A848CE16A}"/>
            </a:ext>
          </a:extLst>
        </xdr:cNvPr>
        <xdr:cNvCxnSpPr/>
      </xdr:nvCxnSpPr>
      <xdr:spPr>
        <a:xfrm>
          <a:off x="8365039" y="2804942"/>
          <a:ext cx="4184400" cy="0"/>
        </a:xfrm>
        <a:prstGeom prst="line">
          <a:avLst/>
        </a:prstGeom>
        <a:ln/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90713</xdr:colOff>
      <xdr:row>15</xdr:row>
      <xdr:rowOff>47625</xdr:rowOff>
    </xdr:from>
    <xdr:to>
      <xdr:col>14</xdr:col>
      <xdr:colOff>200266</xdr:colOff>
      <xdr:row>16</xdr:row>
      <xdr:rowOff>131445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9E469C16-94DC-46BA-B139-4C322074793C}"/>
            </a:ext>
          </a:extLst>
        </xdr:cNvPr>
        <xdr:cNvSpPr txBox="1"/>
      </xdr:nvSpPr>
      <xdr:spPr>
        <a:xfrm>
          <a:off x="8807993" y="2562225"/>
          <a:ext cx="2486993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A" sz="1400" b="1">
              <a:solidFill>
                <a:schemeClr val="tx2"/>
              </a:solidFill>
            </a:rPr>
            <a:t>Promesas vs Pagos (Canales)</a:t>
          </a:r>
        </a:p>
      </xdr:txBody>
    </xdr:sp>
    <xdr:clientData/>
  </xdr:twoCellAnchor>
  <xdr:oneCellAnchor>
    <xdr:from>
      <xdr:col>10</xdr:col>
      <xdr:colOff>526090</xdr:colOff>
      <xdr:row>15</xdr:row>
      <xdr:rowOff>42403</xdr:rowOff>
    </xdr:from>
    <xdr:ext cx="377203" cy="239820"/>
    <xdr:pic>
      <xdr:nvPicPr>
        <xdr:cNvPr id="56" name="Imagen 55">
          <a:extLst>
            <a:ext uri="{FF2B5EF4-FFF2-40B4-BE49-F238E27FC236}">
              <a16:creationId xmlns:a16="http://schemas.microsoft.com/office/drawing/2014/main" id="{30CB97B1-73BA-4EC6-A91F-54986C687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50890" y="2557003"/>
          <a:ext cx="377203" cy="239820"/>
        </a:xfrm>
        <a:prstGeom prst="rect">
          <a:avLst/>
        </a:prstGeom>
      </xdr:spPr>
    </xdr:pic>
    <xdr:clientData/>
  </xdr:oneCellAnchor>
  <xdr:oneCellAnchor>
    <xdr:from>
      <xdr:col>6</xdr:col>
      <xdr:colOff>245068</xdr:colOff>
      <xdr:row>32</xdr:row>
      <xdr:rowOff>8374</xdr:rowOff>
    </xdr:from>
    <xdr:ext cx="8418872" cy="705667"/>
    <xdr:pic>
      <xdr:nvPicPr>
        <xdr:cNvPr id="57" name="Imagen 56">
          <a:extLst>
            <a:ext uri="{FF2B5EF4-FFF2-40B4-BE49-F238E27FC236}">
              <a16:creationId xmlns:a16="http://schemas.microsoft.com/office/drawing/2014/main" id="{6E695463-E3CB-48BD-93AC-DC10A8F62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9948" y="5372854"/>
          <a:ext cx="8418872" cy="705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443305</xdr:colOff>
      <xdr:row>32</xdr:row>
      <xdr:rowOff>26408</xdr:rowOff>
    </xdr:from>
    <xdr:to>
      <xdr:col>5</xdr:col>
      <xdr:colOff>422544</xdr:colOff>
      <xdr:row>46</xdr:row>
      <xdr:rowOff>102608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8" name="Gráfico 57">
              <a:extLst>
                <a:ext uri="{FF2B5EF4-FFF2-40B4-BE49-F238E27FC236}">
                  <a16:creationId xmlns:a16="http://schemas.microsoft.com/office/drawing/2014/main" id="{B4BBBDD5-D702-485E-94B6-0868D9C587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480" y="6125583"/>
              <a:ext cx="38495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97366</xdr:colOff>
      <xdr:row>39</xdr:row>
      <xdr:rowOff>0</xdr:rowOff>
    </xdr:from>
    <xdr:to>
      <xdr:col>17</xdr:col>
      <xdr:colOff>439281</xdr:colOff>
      <xdr:row>49</xdr:row>
      <xdr:rowOff>35800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CA267D8F-77AE-4E22-9838-5E5DD8347E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399055</xdr:colOff>
      <xdr:row>7</xdr:row>
      <xdr:rowOff>3510</xdr:rowOff>
    </xdr:from>
    <xdr:to>
      <xdr:col>2</xdr:col>
      <xdr:colOff>322837</xdr:colOff>
      <xdr:row>14</xdr:row>
      <xdr:rowOff>40770</xdr:rowOff>
    </xdr:to>
    <xdr:grpSp>
      <xdr:nvGrpSpPr>
        <xdr:cNvPr id="60" name="Grupo 59">
          <a:extLst>
            <a:ext uri="{FF2B5EF4-FFF2-40B4-BE49-F238E27FC236}">
              <a16:creationId xmlns:a16="http://schemas.microsoft.com/office/drawing/2014/main" id="{D0F86C14-EF62-49E5-A276-DA36CCC9B952}"/>
            </a:ext>
          </a:extLst>
        </xdr:cNvPr>
        <xdr:cNvGrpSpPr/>
      </xdr:nvGrpSpPr>
      <xdr:grpSpPr>
        <a:xfrm>
          <a:off x="399055" y="1337010"/>
          <a:ext cx="1465925" cy="1370760"/>
          <a:chOff x="407867" y="1304585"/>
          <a:chExt cx="1491732" cy="1417320"/>
        </a:xfrm>
      </xdr:grpSpPr>
      <xdr:sp macro="" textlink="">
        <xdr:nvSpPr>
          <xdr:cNvPr id="61" name="Rectángulo: esquinas redondeadas 60">
            <a:extLst>
              <a:ext uri="{FF2B5EF4-FFF2-40B4-BE49-F238E27FC236}">
                <a16:creationId xmlns:a16="http://schemas.microsoft.com/office/drawing/2014/main" id="{01CE16BC-AA88-4BD7-1880-7677B4B8B96C}"/>
              </a:ext>
            </a:extLst>
          </xdr:cNvPr>
          <xdr:cNvSpPr/>
        </xdr:nvSpPr>
        <xdr:spPr>
          <a:xfrm>
            <a:off x="407867" y="1304585"/>
            <a:ext cx="1491732" cy="1417320"/>
          </a:xfrm>
          <a:prstGeom prst="roundRect">
            <a:avLst>
              <a:gd name="adj" fmla="val 7115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62" name="CuadroTexto 61">
            <a:extLst>
              <a:ext uri="{FF2B5EF4-FFF2-40B4-BE49-F238E27FC236}">
                <a16:creationId xmlns:a16="http://schemas.microsoft.com/office/drawing/2014/main" id="{FD5E9472-9D12-97F3-A9ED-EFFF14CF4216}"/>
              </a:ext>
            </a:extLst>
          </xdr:cNvPr>
          <xdr:cNvSpPr txBox="1"/>
        </xdr:nvSpPr>
        <xdr:spPr>
          <a:xfrm>
            <a:off x="549143" y="1836630"/>
            <a:ext cx="1295399" cy="218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</a:t>
            </a:r>
            <a:endParaRPr lang="es-PA" sz="11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3" name="Gráfico 62" descr="Base de datos con relleno sólido">
            <a:extLst>
              <a:ext uri="{FF2B5EF4-FFF2-40B4-BE49-F238E27FC236}">
                <a16:creationId xmlns:a16="http://schemas.microsoft.com/office/drawing/2014/main" id="{4AC4D34F-2230-0F8A-B942-F4BE8D75CF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980411" y="1402684"/>
            <a:ext cx="324000" cy="339240"/>
          </a:xfrm>
          <a:prstGeom prst="rect">
            <a:avLst/>
          </a:prstGeom>
        </xdr:spPr>
      </xdr:pic>
      <xdr:sp macro="" textlink="datos!B5">
        <xdr:nvSpPr>
          <xdr:cNvPr id="64" name="CuadroTexto 63">
            <a:extLst>
              <a:ext uri="{FF2B5EF4-FFF2-40B4-BE49-F238E27FC236}">
                <a16:creationId xmlns:a16="http://schemas.microsoft.com/office/drawing/2014/main" id="{E5491857-6086-E05B-245D-B7648BAFEE72}"/>
              </a:ext>
            </a:extLst>
          </xdr:cNvPr>
          <xdr:cNvSpPr txBox="1"/>
        </xdr:nvSpPr>
        <xdr:spPr>
          <a:xfrm>
            <a:off x="549143" y="2112568"/>
            <a:ext cx="1204034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0EE079D-CD04-4935-9E3F-74D1D1D9944D}" type="TxLink">
              <a:rPr lang="en-US" sz="16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algn="ctr"/>
              <a:t>$3.570,68</a:t>
            </a:fld>
            <a:endParaRPr lang="es-MX" sz="1600" b="1">
              <a:solidFill>
                <a:schemeClr val="tx2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439703</xdr:colOff>
      <xdr:row>7</xdr:row>
      <xdr:rowOff>11131</xdr:rowOff>
    </xdr:from>
    <xdr:to>
      <xdr:col>4</xdr:col>
      <xdr:colOff>334338</xdr:colOff>
      <xdr:row>14</xdr:row>
      <xdr:rowOff>57916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6ADF946A-988A-4DC6-9824-E7147DF56D7A}"/>
            </a:ext>
          </a:extLst>
        </xdr:cNvPr>
        <xdr:cNvGrpSpPr/>
      </xdr:nvGrpSpPr>
      <xdr:grpSpPr>
        <a:xfrm>
          <a:off x="1981846" y="1347806"/>
          <a:ext cx="1439953" cy="1377110"/>
          <a:chOff x="1824782" y="1314734"/>
          <a:chExt cx="1237067" cy="1417320"/>
        </a:xfrm>
      </xdr:grpSpPr>
      <xdr:sp macro="" textlink="">
        <xdr:nvSpPr>
          <xdr:cNvPr id="66" name="Rectángulo: esquinas redondeadas 65">
            <a:extLst>
              <a:ext uri="{FF2B5EF4-FFF2-40B4-BE49-F238E27FC236}">
                <a16:creationId xmlns:a16="http://schemas.microsoft.com/office/drawing/2014/main" id="{93CFE9C2-1540-375A-B2E4-9D92B3E9336E}"/>
              </a:ext>
            </a:extLst>
          </xdr:cNvPr>
          <xdr:cNvSpPr/>
        </xdr:nvSpPr>
        <xdr:spPr>
          <a:xfrm>
            <a:off x="1824782" y="1314734"/>
            <a:ext cx="1237067" cy="1417320"/>
          </a:xfrm>
          <a:prstGeom prst="roundRect">
            <a:avLst>
              <a:gd name="adj" fmla="val 5336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67" name="CuadroTexto 66">
            <a:extLst>
              <a:ext uri="{FF2B5EF4-FFF2-40B4-BE49-F238E27FC236}">
                <a16:creationId xmlns:a16="http://schemas.microsoft.com/office/drawing/2014/main" id="{E4B58AF6-B67E-917C-F370-C341B8613BFE}"/>
              </a:ext>
            </a:extLst>
          </xdr:cNvPr>
          <xdr:cNvSpPr txBox="1"/>
        </xdr:nvSpPr>
        <xdr:spPr>
          <a:xfrm>
            <a:off x="1870330" y="1806786"/>
            <a:ext cx="1087279" cy="2594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Recuperacion</a:t>
            </a:r>
            <a:endParaRPr lang="es-PA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8" name="Gráfico 67" descr="Dólar con relleno sólido">
            <a:extLst>
              <a:ext uri="{FF2B5EF4-FFF2-40B4-BE49-F238E27FC236}">
                <a16:creationId xmlns:a16="http://schemas.microsoft.com/office/drawing/2014/main" id="{349A50C7-C970-F07D-A630-3FFE288733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8"/>
              </a:ext>
            </a:extLst>
          </a:blip>
          <a:stretch>
            <a:fillRect/>
          </a:stretch>
        </xdr:blipFill>
        <xdr:spPr>
          <a:xfrm>
            <a:off x="2261760" y="1410695"/>
            <a:ext cx="293520" cy="339240"/>
          </a:xfrm>
          <a:prstGeom prst="rect">
            <a:avLst/>
          </a:prstGeom>
        </xdr:spPr>
      </xdr:pic>
      <xdr:sp macro="" textlink="datos!B6">
        <xdr:nvSpPr>
          <xdr:cNvPr id="69" name="CuadroTexto 68">
            <a:extLst>
              <a:ext uri="{FF2B5EF4-FFF2-40B4-BE49-F238E27FC236}">
                <a16:creationId xmlns:a16="http://schemas.microsoft.com/office/drawing/2014/main" id="{51695EDE-2012-FEC3-F764-FCC84ACE81D0}"/>
              </a:ext>
            </a:extLst>
          </xdr:cNvPr>
          <xdr:cNvSpPr txBox="1"/>
        </xdr:nvSpPr>
        <xdr:spPr>
          <a:xfrm>
            <a:off x="1873137" y="2107876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F9601DF-AFD5-4781-B093-ED5F31D0BA31}" type="TxLink">
              <a:rPr lang="en-US" sz="16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$1.145,24</a:t>
            </a:fld>
            <a:endParaRPr lang="es-MX" sz="16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4</xdr:col>
      <xdr:colOff>451205</xdr:colOff>
      <xdr:row>7</xdr:row>
      <xdr:rowOff>0</xdr:rowOff>
    </xdr:from>
    <xdr:to>
      <xdr:col>6</xdr:col>
      <xdr:colOff>437720</xdr:colOff>
      <xdr:row>14</xdr:row>
      <xdr:rowOff>56310</xdr:rowOff>
    </xdr:to>
    <xdr:grpSp>
      <xdr:nvGrpSpPr>
        <xdr:cNvPr id="70" name="Grupo 69">
          <a:extLst>
            <a:ext uri="{FF2B5EF4-FFF2-40B4-BE49-F238E27FC236}">
              <a16:creationId xmlns:a16="http://schemas.microsoft.com/office/drawing/2014/main" id="{CEF4C7EB-3475-4024-A002-9A98C08A73E8}"/>
            </a:ext>
          </a:extLst>
        </xdr:cNvPr>
        <xdr:cNvGrpSpPr/>
      </xdr:nvGrpSpPr>
      <xdr:grpSpPr>
        <a:xfrm>
          <a:off x="3538666" y="1333500"/>
          <a:ext cx="1525483" cy="1389810"/>
          <a:chOff x="3238335" y="1316580"/>
          <a:chExt cx="1249811" cy="1417320"/>
        </a:xfrm>
      </xdr:grpSpPr>
      <xdr:sp macro="" textlink="">
        <xdr:nvSpPr>
          <xdr:cNvPr id="71" name="Rectángulo: esquinas redondeadas 70">
            <a:extLst>
              <a:ext uri="{FF2B5EF4-FFF2-40B4-BE49-F238E27FC236}">
                <a16:creationId xmlns:a16="http://schemas.microsoft.com/office/drawing/2014/main" id="{555E50B9-817D-2AF7-A976-FA3E234DB9B8}"/>
              </a:ext>
            </a:extLst>
          </xdr:cNvPr>
          <xdr:cNvSpPr/>
        </xdr:nvSpPr>
        <xdr:spPr>
          <a:xfrm>
            <a:off x="3238335" y="1316580"/>
            <a:ext cx="1249811" cy="1417320"/>
          </a:xfrm>
          <a:prstGeom prst="roundRect">
            <a:avLst>
              <a:gd name="adj" fmla="val 7708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72" name="CuadroTexto 71">
            <a:extLst>
              <a:ext uri="{FF2B5EF4-FFF2-40B4-BE49-F238E27FC236}">
                <a16:creationId xmlns:a16="http://schemas.microsoft.com/office/drawing/2014/main" id="{39B9CC3F-CE52-55D6-2FC5-6A03BF1CD05D}"/>
              </a:ext>
            </a:extLst>
          </xdr:cNvPr>
          <xdr:cNvSpPr txBox="1"/>
        </xdr:nvSpPr>
        <xdr:spPr>
          <a:xfrm>
            <a:off x="3248666" y="1855213"/>
            <a:ext cx="1239480" cy="286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1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Recuperacion</a:t>
            </a:r>
          </a:p>
        </xdr:txBody>
      </xdr:sp>
      <xdr:pic>
        <xdr:nvPicPr>
          <xdr:cNvPr id="73" name="Imagen 72">
            <a:extLst>
              <a:ext uri="{FF2B5EF4-FFF2-40B4-BE49-F238E27FC236}">
                <a16:creationId xmlns:a16="http://schemas.microsoft.com/office/drawing/2014/main" id="{76D2606C-4619-1EDF-CFBE-59F9E5CE04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70099" y="1397841"/>
            <a:ext cx="354900" cy="415968"/>
          </a:xfrm>
          <a:prstGeom prst="rect">
            <a:avLst/>
          </a:prstGeom>
          <a:noFill/>
          <a:ln>
            <a:noFill/>
          </a:ln>
        </xdr:spPr>
      </xdr:pic>
      <xdr:sp macro="" textlink="datos!B7">
        <xdr:nvSpPr>
          <xdr:cNvPr id="74" name="CuadroTexto 73">
            <a:extLst>
              <a:ext uri="{FF2B5EF4-FFF2-40B4-BE49-F238E27FC236}">
                <a16:creationId xmlns:a16="http://schemas.microsoft.com/office/drawing/2014/main" id="{7E5219FA-BB2E-87A4-36B2-6EED91623B53}"/>
              </a:ext>
            </a:extLst>
          </xdr:cNvPr>
          <xdr:cNvSpPr txBox="1"/>
        </xdr:nvSpPr>
        <xdr:spPr>
          <a:xfrm>
            <a:off x="3376623" y="2119156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EC004DE-A5E4-407C-A921-92EB465B0D4B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32,07%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581980</xdr:colOff>
      <xdr:row>7</xdr:row>
      <xdr:rowOff>3510</xdr:rowOff>
    </xdr:from>
    <xdr:to>
      <xdr:col>8</xdr:col>
      <xdr:colOff>525037</xdr:colOff>
      <xdr:row>14</xdr:row>
      <xdr:rowOff>40770</xdr:rowOff>
    </xdr:to>
    <xdr:grpSp>
      <xdr:nvGrpSpPr>
        <xdr:cNvPr id="75" name="Grupo 74">
          <a:extLst>
            <a:ext uri="{FF2B5EF4-FFF2-40B4-BE49-F238E27FC236}">
              <a16:creationId xmlns:a16="http://schemas.microsoft.com/office/drawing/2014/main" id="{A11E2FFD-6995-4767-A16E-8DF0C7C44D4B}"/>
            </a:ext>
          </a:extLst>
        </xdr:cNvPr>
        <xdr:cNvGrpSpPr/>
      </xdr:nvGrpSpPr>
      <xdr:grpSpPr>
        <a:xfrm>
          <a:off x="5211584" y="1337010"/>
          <a:ext cx="1485199" cy="1370760"/>
          <a:chOff x="4595975" y="1304585"/>
          <a:chExt cx="1258877" cy="1417320"/>
        </a:xfrm>
      </xdr:grpSpPr>
      <xdr:sp macro="" textlink="">
        <xdr:nvSpPr>
          <xdr:cNvPr id="76" name="Rectángulo: esquinas redondeadas 75">
            <a:extLst>
              <a:ext uri="{FF2B5EF4-FFF2-40B4-BE49-F238E27FC236}">
                <a16:creationId xmlns:a16="http://schemas.microsoft.com/office/drawing/2014/main" id="{52DAB7A4-089A-94CE-BD36-F732A499F026}"/>
              </a:ext>
            </a:extLst>
          </xdr:cNvPr>
          <xdr:cNvSpPr/>
        </xdr:nvSpPr>
        <xdr:spPr>
          <a:xfrm>
            <a:off x="4596019" y="1304585"/>
            <a:ext cx="1258833" cy="1417320"/>
          </a:xfrm>
          <a:prstGeom prst="roundRect">
            <a:avLst>
              <a:gd name="adj" fmla="val 1067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77" name="CuadroTexto 76">
            <a:extLst>
              <a:ext uri="{FF2B5EF4-FFF2-40B4-BE49-F238E27FC236}">
                <a16:creationId xmlns:a16="http://schemas.microsoft.com/office/drawing/2014/main" id="{EE68E148-D928-48AB-B7D4-D7E5D24687EC}"/>
              </a:ext>
            </a:extLst>
          </xdr:cNvPr>
          <xdr:cNvSpPr txBox="1"/>
        </xdr:nvSpPr>
        <xdr:spPr>
          <a:xfrm>
            <a:off x="4595975" y="1864953"/>
            <a:ext cx="1218525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5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Contactabilidad</a:t>
            </a:r>
          </a:p>
        </xdr:txBody>
      </xdr:sp>
      <xdr:pic>
        <xdr:nvPicPr>
          <xdr:cNvPr id="78" name="Gráfico 77" descr="Audiencia objetivo con relleno sólido">
            <a:extLst>
              <a:ext uri="{FF2B5EF4-FFF2-40B4-BE49-F238E27FC236}">
                <a16:creationId xmlns:a16="http://schemas.microsoft.com/office/drawing/2014/main" id="{836C4B43-CAAF-6FF2-6B09-D40DA7677F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1"/>
              </a:ext>
            </a:extLst>
          </a:blip>
          <a:stretch>
            <a:fillRect/>
          </a:stretch>
        </xdr:blipFill>
        <xdr:spPr>
          <a:xfrm>
            <a:off x="4957764" y="1364974"/>
            <a:ext cx="446092" cy="496887"/>
          </a:xfrm>
          <a:prstGeom prst="rect">
            <a:avLst/>
          </a:prstGeom>
        </xdr:spPr>
      </xdr:pic>
      <xdr:sp macro="" textlink="datos!B8">
        <xdr:nvSpPr>
          <xdr:cNvPr id="79" name="CuadroTexto 78">
            <a:extLst>
              <a:ext uri="{FF2B5EF4-FFF2-40B4-BE49-F238E27FC236}">
                <a16:creationId xmlns:a16="http://schemas.microsoft.com/office/drawing/2014/main" id="{BC94D565-AA41-AAD1-DCAB-0266746A4F71}"/>
              </a:ext>
            </a:extLst>
          </xdr:cNvPr>
          <xdr:cNvSpPr txBox="1"/>
        </xdr:nvSpPr>
        <xdr:spPr>
          <a:xfrm>
            <a:off x="4656393" y="2112568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2207956D-C314-44FA-B4C4-63C191191133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12,75%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8</xdr:col>
      <xdr:colOff>641902</xdr:colOff>
      <xdr:row>6</xdr:row>
      <xdr:rowOff>169812</xdr:rowOff>
    </xdr:from>
    <xdr:to>
      <xdr:col>10</xdr:col>
      <xdr:colOff>502811</xdr:colOff>
      <xdr:row>14</xdr:row>
      <xdr:rowOff>54672</xdr:rowOff>
    </xdr:to>
    <xdr:grpSp>
      <xdr:nvGrpSpPr>
        <xdr:cNvPr id="80" name="Grupo 79">
          <a:extLst>
            <a:ext uri="{FF2B5EF4-FFF2-40B4-BE49-F238E27FC236}">
              <a16:creationId xmlns:a16="http://schemas.microsoft.com/office/drawing/2014/main" id="{35920785-6211-4E3E-B2FE-EAA2F000F35A}"/>
            </a:ext>
          </a:extLst>
        </xdr:cNvPr>
        <xdr:cNvGrpSpPr/>
      </xdr:nvGrpSpPr>
      <xdr:grpSpPr>
        <a:xfrm>
          <a:off x="6813648" y="1312812"/>
          <a:ext cx="1403052" cy="1408860"/>
          <a:chOff x="6121563" y="1317271"/>
          <a:chExt cx="1156205" cy="1417320"/>
        </a:xfrm>
      </xdr:grpSpPr>
      <xdr:sp macro="" textlink="">
        <xdr:nvSpPr>
          <xdr:cNvPr id="81" name="Rectángulo: esquinas redondeadas 80">
            <a:extLst>
              <a:ext uri="{FF2B5EF4-FFF2-40B4-BE49-F238E27FC236}">
                <a16:creationId xmlns:a16="http://schemas.microsoft.com/office/drawing/2014/main" id="{2EF11F78-25E0-E8F3-0CAC-A4581BE5F095}"/>
              </a:ext>
            </a:extLst>
          </xdr:cNvPr>
          <xdr:cNvSpPr/>
        </xdr:nvSpPr>
        <xdr:spPr>
          <a:xfrm>
            <a:off x="6121563" y="1317271"/>
            <a:ext cx="1156205" cy="1417320"/>
          </a:xfrm>
          <a:prstGeom prst="roundRect">
            <a:avLst>
              <a:gd name="adj" fmla="val 7708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82" name="CuadroTexto 81">
            <a:extLst>
              <a:ext uri="{FF2B5EF4-FFF2-40B4-BE49-F238E27FC236}">
                <a16:creationId xmlns:a16="http://schemas.microsoft.com/office/drawing/2014/main" id="{79D8D936-B7A5-CE55-7F54-05491F206345}"/>
              </a:ext>
            </a:extLst>
          </xdr:cNvPr>
          <xdr:cNvSpPr txBox="1"/>
        </xdr:nvSpPr>
        <xdr:spPr>
          <a:xfrm>
            <a:off x="6220510" y="1838996"/>
            <a:ext cx="936361" cy="3049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2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RPC</a:t>
            </a:r>
            <a:endParaRPr lang="es-PA" sz="10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3" name="Gráfico 82" descr="Centro de llamadas con relleno sólido">
            <a:extLst>
              <a:ext uri="{FF2B5EF4-FFF2-40B4-BE49-F238E27FC236}">
                <a16:creationId xmlns:a16="http://schemas.microsoft.com/office/drawing/2014/main" id="{A71121BD-48D0-B2E6-F6E1-34315D7E5AE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3"/>
              </a:ext>
            </a:extLst>
          </a:blip>
          <a:stretch>
            <a:fillRect/>
          </a:stretch>
        </xdr:blipFill>
        <xdr:spPr>
          <a:xfrm>
            <a:off x="6507664" y="1474380"/>
            <a:ext cx="326555" cy="341795"/>
          </a:xfrm>
          <a:prstGeom prst="rect">
            <a:avLst/>
          </a:prstGeom>
        </xdr:spPr>
      </xdr:pic>
      <xdr:sp macro="" textlink="datos!B9">
        <xdr:nvSpPr>
          <xdr:cNvPr id="84" name="CuadroTexto 83">
            <a:extLst>
              <a:ext uri="{FF2B5EF4-FFF2-40B4-BE49-F238E27FC236}">
                <a16:creationId xmlns:a16="http://schemas.microsoft.com/office/drawing/2014/main" id="{C4244809-5BE6-C388-3A47-FC1CCBB84675}"/>
              </a:ext>
            </a:extLst>
          </xdr:cNvPr>
          <xdr:cNvSpPr txBox="1"/>
        </xdr:nvSpPr>
        <xdr:spPr>
          <a:xfrm>
            <a:off x="6176282" y="2114840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8F7460C-F654-4186-92E0-A81873B772B6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79,21%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10</xdr:col>
      <xdr:colOff>663638</xdr:colOff>
      <xdr:row>6</xdr:row>
      <xdr:rowOff>169812</xdr:rowOff>
    </xdr:from>
    <xdr:to>
      <xdr:col>12</xdr:col>
      <xdr:colOff>555393</xdr:colOff>
      <xdr:row>14</xdr:row>
      <xdr:rowOff>54672</xdr:rowOff>
    </xdr:to>
    <xdr:grpSp>
      <xdr:nvGrpSpPr>
        <xdr:cNvPr id="85" name="Grupo 84">
          <a:extLst>
            <a:ext uri="{FF2B5EF4-FFF2-40B4-BE49-F238E27FC236}">
              <a16:creationId xmlns:a16="http://schemas.microsoft.com/office/drawing/2014/main" id="{4E5E1260-3636-4A29-AD42-6127C6696A80}"/>
            </a:ext>
          </a:extLst>
        </xdr:cNvPr>
        <xdr:cNvGrpSpPr/>
      </xdr:nvGrpSpPr>
      <xdr:grpSpPr>
        <a:xfrm>
          <a:off x="8374352" y="1312812"/>
          <a:ext cx="1424827" cy="1408860"/>
          <a:chOff x="7349160" y="1322335"/>
          <a:chExt cx="1361041" cy="1417320"/>
        </a:xfrm>
      </xdr:grpSpPr>
      <xdr:sp macro="" textlink="">
        <xdr:nvSpPr>
          <xdr:cNvPr id="86" name="Rectángulo: esquinas redondeadas 85">
            <a:extLst>
              <a:ext uri="{FF2B5EF4-FFF2-40B4-BE49-F238E27FC236}">
                <a16:creationId xmlns:a16="http://schemas.microsoft.com/office/drawing/2014/main" id="{9E2C5F3B-9071-6576-FA34-7DD23EBBE960}"/>
              </a:ext>
            </a:extLst>
          </xdr:cNvPr>
          <xdr:cNvSpPr/>
        </xdr:nvSpPr>
        <xdr:spPr>
          <a:xfrm>
            <a:off x="7349160" y="1322335"/>
            <a:ext cx="1361041" cy="141732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87" name="CuadroTexto 86">
            <a:extLst>
              <a:ext uri="{FF2B5EF4-FFF2-40B4-BE49-F238E27FC236}">
                <a16:creationId xmlns:a16="http://schemas.microsoft.com/office/drawing/2014/main" id="{F1C711D8-E4AA-9A76-31C2-8E0AB035C261}"/>
              </a:ext>
            </a:extLst>
          </xdr:cNvPr>
          <xdr:cNvSpPr txBox="1"/>
        </xdr:nvSpPr>
        <xdr:spPr>
          <a:xfrm>
            <a:off x="7417026" y="1921704"/>
            <a:ext cx="1287491" cy="2082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l"/>
            <a:r>
              <a:rPr lang="es-PA" sz="9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 de </a:t>
            </a:r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pago</a:t>
            </a:r>
            <a:endParaRPr lang="es-PA" sz="9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88" name="Gráfico 87" descr="Sala de juntas con relleno sólido">
            <a:extLst>
              <a:ext uri="{FF2B5EF4-FFF2-40B4-BE49-F238E27FC236}">
                <a16:creationId xmlns:a16="http://schemas.microsoft.com/office/drawing/2014/main" id="{7A284853-D56E-2A7C-C943-12EBA9444B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5"/>
              </a:ext>
            </a:extLst>
          </a:blip>
          <a:stretch>
            <a:fillRect/>
          </a:stretch>
        </xdr:blipFill>
        <xdr:spPr>
          <a:xfrm>
            <a:off x="7648445" y="1364974"/>
            <a:ext cx="613849" cy="633478"/>
          </a:xfrm>
          <a:prstGeom prst="rect">
            <a:avLst/>
          </a:prstGeom>
        </xdr:spPr>
      </xdr:pic>
      <xdr:sp macro="" textlink="datos!B10">
        <xdr:nvSpPr>
          <xdr:cNvPr id="89" name="CuadroTexto 88">
            <a:extLst>
              <a:ext uri="{FF2B5EF4-FFF2-40B4-BE49-F238E27FC236}">
                <a16:creationId xmlns:a16="http://schemas.microsoft.com/office/drawing/2014/main" id="{C6149D80-3A62-6D48-86C5-0FD951DF95ED}"/>
              </a:ext>
            </a:extLst>
          </xdr:cNvPr>
          <xdr:cNvSpPr txBox="1"/>
        </xdr:nvSpPr>
        <xdr:spPr>
          <a:xfrm>
            <a:off x="7499820" y="2123983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451BEBB-CF55-40AE-8030-22FC2401170B}" type="TxLink">
              <a:rPr lang="en-US" sz="20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85</a:t>
            </a:fld>
            <a:endParaRPr lang="es-MX" sz="20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12</xdr:col>
      <xdr:colOff>653620</xdr:colOff>
      <xdr:row>7</xdr:row>
      <xdr:rowOff>3510</xdr:rowOff>
    </xdr:from>
    <xdr:to>
      <xdr:col>14</xdr:col>
      <xdr:colOff>628705</xdr:colOff>
      <xdr:row>14</xdr:row>
      <xdr:rowOff>40770</xdr:rowOff>
    </xdr:to>
    <xdr:grpSp>
      <xdr:nvGrpSpPr>
        <xdr:cNvPr id="90" name="Grupo 89">
          <a:extLst>
            <a:ext uri="{FF2B5EF4-FFF2-40B4-BE49-F238E27FC236}">
              <a16:creationId xmlns:a16="http://schemas.microsoft.com/office/drawing/2014/main" id="{66383D5C-0D18-48B7-816F-FDF5E0525258}"/>
            </a:ext>
          </a:extLst>
        </xdr:cNvPr>
        <xdr:cNvGrpSpPr/>
      </xdr:nvGrpSpPr>
      <xdr:grpSpPr>
        <a:xfrm>
          <a:off x="9900581" y="1337010"/>
          <a:ext cx="1514053" cy="1370760"/>
          <a:chOff x="8544618" y="1292866"/>
          <a:chExt cx="1378631" cy="1417320"/>
        </a:xfrm>
      </xdr:grpSpPr>
      <xdr:sp macro="" textlink="">
        <xdr:nvSpPr>
          <xdr:cNvPr id="91" name="Rectángulo: esquinas redondeadas 90">
            <a:extLst>
              <a:ext uri="{FF2B5EF4-FFF2-40B4-BE49-F238E27FC236}">
                <a16:creationId xmlns:a16="http://schemas.microsoft.com/office/drawing/2014/main" id="{7173C3DE-135E-CB9C-4C2F-662728CC92B8}"/>
              </a:ext>
            </a:extLst>
          </xdr:cNvPr>
          <xdr:cNvSpPr/>
        </xdr:nvSpPr>
        <xdr:spPr>
          <a:xfrm>
            <a:off x="8569054" y="1292866"/>
            <a:ext cx="1354195" cy="141732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92" name="CuadroTexto 91">
            <a:extLst>
              <a:ext uri="{FF2B5EF4-FFF2-40B4-BE49-F238E27FC236}">
                <a16:creationId xmlns:a16="http://schemas.microsoft.com/office/drawing/2014/main" id="{6BC09A95-A66A-585F-E213-43C2F979E76A}"/>
              </a:ext>
            </a:extLst>
          </xdr:cNvPr>
          <xdr:cNvSpPr txBox="1"/>
        </xdr:nvSpPr>
        <xdr:spPr>
          <a:xfrm>
            <a:off x="8544618" y="1869511"/>
            <a:ext cx="1378631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Promesas</a:t>
            </a:r>
            <a:r>
              <a:rPr lang="es-PA" sz="8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s-PA" sz="10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Cumplidas</a:t>
            </a:r>
            <a:endParaRPr lang="es-PA" sz="800" b="1">
              <a:solidFill>
                <a:schemeClr val="tx2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93" name="Gráfico 92" descr="Monedas con relleno sólido">
            <a:extLst>
              <a:ext uri="{FF2B5EF4-FFF2-40B4-BE49-F238E27FC236}">
                <a16:creationId xmlns:a16="http://schemas.microsoft.com/office/drawing/2014/main" id="{FE07C0EE-6D3A-9451-02B8-A057F3FC44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7"/>
              </a:ext>
            </a:extLst>
          </a:blip>
          <a:stretch>
            <a:fillRect/>
          </a:stretch>
        </xdr:blipFill>
        <xdr:spPr>
          <a:xfrm>
            <a:off x="9027730" y="1420148"/>
            <a:ext cx="434013" cy="488302"/>
          </a:xfrm>
          <a:prstGeom prst="rect">
            <a:avLst/>
          </a:prstGeom>
        </xdr:spPr>
      </xdr:pic>
      <xdr:sp macro="" textlink="datos!B11">
        <xdr:nvSpPr>
          <xdr:cNvPr id="94" name="CuadroTexto 93">
            <a:extLst>
              <a:ext uri="{FF2B5EF4-FFF2-40B4-BE49-F238E27FC236}">
                <a16:creationId xmlns:a16="http://schemas.microsoft.com/office/drawing/2014/main" id="{EE6A4BB9-F62E-C1C3-EC8E-EDB2065B5DA8}"/>
              </a:ext>
            </a:extLst>
          </xdr:cNvPr>
          <xdr:cNvSpPr txBox="1"/>
        </xdr:nvSpPr>
        <xdr:spPr>
          <a:xfrm>
            <a:off x="8674883" y="2091867"/>
            <a:ext cx="10070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FB0456F8-2D5F-4B61-8305-308EE922D8DC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46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15</xdr:col>
      <xdr:colOff>0</xdr:colOff>
      <xdr:row>7</xdr:row>
      <xdr:rowOff>3510</xdr:rowOff>
    </xdr:from>
    <xdr:to>
      <xdr:col>16</xdr:col>
      <xdr:colOff>669471</xdr:colOff>
      <xdr:row>14</xdr:row>
      <xdr:rowOff>40770</xdr:rowOff>
    </xdr:to>
    <xdr:grpSp>
      <xdr:nvGrpSpPr>
        <xdr:cNvPr id="95" name="Grupo 94">
          <a:extLst>
            <a:ext uri="{FF2B5EF4-FFF2-40B4-BE49-F238E27FC236}">
              <a16:creationId xmlns:a16="http://schemas.microsoft.com/office/drawing/2014/main" id="{FEBC2537-CF4B-47FD-90BF-EE863D33EA5C}"/>
            </a:ext>
          </a:extLst>
        </xdr:cNvPr>
        <xdr:cNvGrpSpPr/>
      </xdr:nvGrpSpPr>
      <xdr:grpSpPr>
        <a:xfrm>
          <a:off x="11557000" y="1337010"/>
          <a:ext cx="1440542" cy="1370760"/>
          <a:chOff x="11055400" y="1364973"/>
          <a:chExt cx="1826941" cy="1386000"/>
        </a:xfrm>
      </xdr:grpSpPr>
      <xdr:sp macro="" textlink="">
        <xdr:nvSpPr>
          <xdr:cNvPr id="96" name="Rectángulo: esquinas redondeadas 95">
            <a:extLst>
              <a:ext uri="{FF2B5EF4-FFF2-40B4-BE49-F238E27FC236}">
                <a16:creationId xmlns:a16="http://schemas.microsoft.com/office/drawing/2014/main" id="{EEF000A2-9073-6E31-8798-D9376DE1E104}"/>
              </a:ext>
            </a:extLst>
          </xdr:cNvPr>
          <xdr:cNvSpPr/>
        </xdr:nvSpPr>
        <xdr:spPr>
          <a:xfrm>
            <a:off x="11055400" y="1364973"/>
            <a:ext cx="1820374" cy="1386000"/>
          </a:xfrm>
          <a:prstGeom prst="roundRect">
            <a:avLst>
              <a:gd name="adj" fmla="val 6522"/>
            </a:avLst>
          </a:prstGeom>
          <a:gradFill flip="none" rotWithShape="1">
            <a:gsLst>
              <a:gs pos="39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t="100000" r="100000"/>
            </a:path>
            <a:tileRect l="-100000" b="-100000"/>
          </a:gradFill>
          <a:ln>
            <a:noFill/>
          </a:ln>
          <a:effectLst>
            <a:glow rad="63500">
              <a:schemeClr val="accent1">
                <a:satMod val="175000"/>
                <a:alpha val="40000"/>
              </a:schemeClr>
            </a:glo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PA" sz="1100"/>
          </a:p>
        </xdr:txBody>
      </xdr:sp>
      <xdr:sp macro="" textlink="">
        <xdr:nvSpPr>
          <xdr:cNvPr id="97" name="CuadroTexto 96">
            <a:extLst>
              <a:ext uri="{FF2B5EF4-FFF2-40B4-BE49-F238E27FC236}">
                <a16:creationId xmlns:a16="http://schemas.microsoft.com/office/drawing/2014/main" id="{6DF44FAE-8153-A591-9FFE-B83DBEE97602}"/>
              </a:ext>
            </a:extLst>
          </xdr:cNvPr>
          <xdr:cNvSpPr txBox="1"/>
        </xdr:nvSpPr>
        <xdr:spPr>
          <a:xfrm>
            <a:off x="11134133" y="1895600"/>
            <a:ext cx="1748208" cy="2533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PA" sz="1100" b="1">
                <a:solidFill>
                  <a:schemeClr val="tx2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% Cumplimiento</a:t>
            </a:r>
          </a:p>
        </xdr:txBody>
      </xdr:sp>
      <xdr:pic>
        <xdr:nvPicPr>
          <xdr:cNvPr id="98" name="Gráfico 97" descr="Gráfico de barras con tendencia alcista con relleno sólido">
            <a:extLst>
              <a:ext uri="{FF2B5EF4-FFF2-40B4-BE49-F238E27FC236}">
                <a16:creationId xmlns:a16="http://schemas.microsoft.com/office/drawing/2014/main" id="{C0191D24-94F4-B85C-B537-35FA969357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9"/>
              </a:ext>
            </a:extLst>
          </a:blip>
          <a:stretch>
            <a:fillRect/>
          </a:stretch>
        </xdr:blipFill>
        <xdr:spPr>
          <a:xfrm>
            <a:off x="11683554" y="1435726"/>
            <a:ext cx="514830" cy="432177"/>
          </a:xfrm>
          <a:prstGeom prst="rect">
            <a:avLst/>
          </a:prstGeom>
        </xdr:spPr>
      </xdr:pic>
      <xdr:sp macro="" textlink="datos!B12">
        <xdr:nvSpPr>
          <xdr:cNvPr id="99" name="CuadroTexto 98">
            <a:extLst>
              <a:ext uri="{FF2B5EF4-FFF2-40B4-BE49-F238E27FC236}">
                <a16:creationId xmlns:a16="http://schemas.microsoft.com/office/drawing/2014/main" id="{54CA3E01-940F-6412-59C4-A035B53ED0D4}"/>
              </a:ext>
            </a:extLst>
          </xdr:cNvPr>
          <xdr:cNvSpPr txBox="1"/>
        </xdr:nvSpPr>
        <xdr:spPr>
          <a:xfrm>
            <a:off x="11365903" y="2137651"/>
            <a:ext cx="1367313" cy="372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EA968C89-6E27-425A-A544-D716E216F017}" type="TxLink">
              <a:rPr lang="en-US" sz="1800" b="1" i="0" u="none" strike="noStrike">
                <a:solidFill>
                  <a:schemeClr val="tx2">
                    <a:lumMod val="60000"/>
                    <a:lumOff val="40000"/>
                  </a:schemeClr>
                </a:solidFill>
                <a:latin typeface="Calibri"/>
                <a:ea typeface="Calibri"/>
                <a:cs typeface="Calibri"/>
              </a:rPr>
              <a:pPr marL="0" indent="0" algn="ctr"/>
              <a:t>54,12%</a:t>
            </a:fld>
            <a:endParaRPr lang="es-MX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6</xdr:col>
      <xdr:colOff>463434</xdr:colOff>
      <xdr:row>43</xdr:row>
      <xdr:rowOff>93345</xdr:rowOff>
    </xdr:from>
    <xdr:to>
      <xdr:col>7</xdr:col>
      <xdr:colOff>427714</xdr:colOff>
      <xdr:row>45</xdr:row>
      <xdr:rowOff>112395</xdr:rowOff>
    </xdr:to>
    <xdr:sp macro="" textlink="datos!E5">
      <xdr:nvSpPr>
        <xdr:cNvPr id="100" name="CuadroTexto 99">
          <a:extLst>
            <a:ext uri="{FF2B5EF4-FFF2-40B4-BE49-F238E27FC236}">
              <a16:creationId xmlns:a16="http://schemas.microsoft.com/office/drawing/2014/main" id="{E4A2767B-DC11-471D-AA11-75C19F0E624B}"/>
            </a:ext>
          </a:extLst>
        </xdr:cNvPr>
        <xdr:cNvSpPr txBox="1"/>
      </xdr:nvSpPr>
      <xdr:spPr>
        <a:xfrm>
          <a:off x="5218314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DDC07F5-C411-45A0-A0E5-D8FB278F6E42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4943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8</xdr:col>
      <xdr:colOff>311667</xdr:colOff>
      <xdr:row>43</xdr:row>
      <xdr:rowOff>93345</xdr:rowOff>
    </xdr:from>
    <xdr:to>
      <xdr:col>9</xdr:col>
      <xdr:colOff>275947</xdr:colOff>
      <xdr:row>45</xdr:row>
      <xdr:rowOff>112395</xdr:rowOff>
    </xdr:to>
    <xdr:sp macro="" textlink="datos!F5">
      <xdr:nvSpPr>
        <xdr:cNvPr id="101" name="CuadroTexto 100">
          <a:extLst>
            <a:ext uri="{FF2B5EF4-FFF2-40B4-BE49-F238E27FC236}">
              <a16:creationId xmlns:a16="http://schemas.microsoft.com/office/drawing/2014/main" id="{62DF255C-2775-44CD-9F51-B8B667DE75E8}"/>
            </a:ext>
          </a:extLst>
        </xdr:cNvPr>
        <xdr:cNvSpPr txBox="1"/>
      </xdr:nvSpPr>
      <xdr:spPr>
        <a:xfrm>
          <a:off x="6651507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FB11FD1-13DA-4B3E-A8C4-E2B657AA72A7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630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10</xdr:col>
      <xdr:colOff>159900</xdr:colOff>
      <xdr:row>43</xdr:row>
      <xdr:rowOff>93345</xdr:rowOff>
    </xdr:from>
    <xdr:to>
      <xdr:col>11</xdr:col>
      <xdr:colOff>124180</xdr:colOff>
      <xdr:row>45</xdr:row>
      <xdr:rowOff>112395</xdr:rowOff>
    </xdr:to>
    <xdr:sp macro="" textlink="datos!G5">
      <xdr:nvSpPr>
        <xdr:cNvPr id="102" name="CuadroTexto 101">
          <a:extLst>
            <a:ext uri="{FF2B5EF4-FFF2-40B4-BE49-F238E27FC236}">
              <a16:creationId xmlns:a16="http://schemas.microsoft.com/office/drawing/2014/main" id="{BC226615-5FF5-4EA9-BFE5-F545A6D553B0}"/>
            </a:ext>
          </a:extLst>
        </xdr:cNvPr>
        <xdr:cNvSpPr txBox="1"/>
      </xdr:nvSpPr>
      <xdr:spPr>
        <a:xfrm>
          <a:off x="8084700" y="7301865"/>
          <a:ext cx="75676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58E3528-96F3-4FDC-B7F2-8B65E72A82CA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499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12</xdr:col>
      <xdr:colOff>8133</xdr:colOff>
      <xdr:row>43</xdr:row>
      <xdr:rowOff>93345</xdr:rowOff>
    </xdr:from>
    <xdr:to>
      <xdr:col>12</xdr:col>
      <xdr:colOff>734413</xdr:colOff>
      <xdr:row>45</xdr:row>
      <xdr:rowOff>112395</xdr:rowOff>
    </xdr:to>
    <xdr:sp macro="" textlink="datos!H5">
      <xdr:nvSpPr>
        <xdr:cNvPr id="103" name="CuadroTexto 102">
          <a:extLst>
            <a:ext uri="{FF2B5EF4-FFF2-40B4-BE49-F238E27FC236}">
              <a16:creationId xmlns:a16="http://schemas.microsoft.com/office/drawing/2014/main" id="{477B26EA-8334-4856-99C5-74C7D8115B1A}"/>
            </a:ext>
          </a:extLst>
        </xdr:cNvPr>
        <xdr:cNvSpPr txBox="1"/>
      </xdr:nvSpPr>
      <xdr:spPr>
        <a:xfrm>
          <a:off x="9517893" y="7301865"/>
          <a:ext cx="726280" cy="3543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7EECEC5-8704-45EE-A591-924CF1DFB6FB}" type="TxLink">
            <a:rPr lang="en-US" sz="1600" b="1" i="0" u="none" strike="noStrike">
              <a:solidFill>
                <a:srgbClr val="0070C0"/>
              </a:solidFill>
              <a:latin typeface="Calibri"/>
              <a:ea typeface="Calibri"/>
              <a:cs typeface="Calibri"/>
            </a:rPr>
            <a:pPr/>
            <a:t>85</a:t>
          </a:fld>
          <a:endParaRPr lang="es-MX" sz="1600" b="1">
            <a:solidFill>
              <a:srgbClr val="0070C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481012</xdr:colOff>
      <xdr:row>35</xdr:row>
      <xdr:rowOff>90488</xdr:rowOff>
    </xdr:from>
    <xdr:to>
      <xdr:col>18</xdr:col>
      <xdr:colOff>800100</xdr:colOff>
      <xdr:row>48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0AC03C9-2CA2-AD1A-A0E8-6ADE72F1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50</xdr:row>
      <xdr:rowOff>176212</xdr:rowOff>
    </xdr:from>
    <xdr:to>
      <xdr:col>15</xdr:col>
      <xdr:colOff>828675</xdr:colOff>
      <xdr:row>65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D4C314-CE6F-5778-53DF-685541742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TK\Desktop\trabajao%20edgar\bases\abril%2026\Cobros_abril_fi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bros_marzo (fijo)"/>
    </sheetNames>
    <sheetDataSet>
      <sheetData sheetId="0">
        <row r="1">
          <cell r="B1" t="str">
            <v>Numero_Cuenta</v>
          </cell>
          <cell r="D1" t="str">
            <v>Provincia</v>
          </cell>
        </row>
        <row r="2">
          <cell r="B2">
            <v>359331050000</v>
          </cell>
          <cell r="D2" t="str">
            <v>Provincia</v>
          </cell>
        </row>
        <row r="3">
          <cell r="B3">
            <v>356789000000</v>
          </cell>
          <cell r="D3" t="str">
            <v>PANAMA                                            </v>
          </cell>
        </row>
        <row r="4">
          <cell r="B4">
            <v>355339190000</v>
          </cell>
          <cell r="D4" t="str">
            <v>PANAMA                                            </v>
          </cell>
        </row>
        <row r="5">
          <cell r="B5">
            <v>357337110000</v>
          </cell>
          <cell r="D5" t="str">
            <v>PANAMA                                            </v>
          </cell>
        </row>
        <row r="6">
          <cell r="B6">
            <v>359338710000</v>
          </cell>
        </row>
        <row r="7">
          <cell r="B7">
            <v>352335700000</v>
          </cell>
          <cell r="D7" t="str">
            <v>PANAMA                                            </v>
          </cell>
        </row>
        <row r="8">
          <cell r="B8">
            <v>357338020000</v>
          </cell>
          <cell r="D8" t="str">
            <v>HERRERA                                           </v>
          </cell>
        </row>
        <row r="9">
          <cell r="B9">
            <v>359339470000</v>
          </cell>
          <cell r="D9" t="str">
            <v>VERAGUAS                                          </v>
          </cell>
        </row>
        <row r="10">
          <cell r="B10">
            <v>356338650000</v>
          </cell>
          <cell r="D10" t="str">
            <v>PANAMA                                            </v>
          </cell>
        </row>
        <row r="11">
          <cell r="B11">
            <v>369328670000</v>
          </cell>
        </row>
        <row r="12">
          <cell r="B12">
            <v>355318600000</v>
          </cell>
          <cell r="D12" t="str">
            <v>PANAMA                                            </v>
          </cell>
        </row>
        <row r="13">
          <cell r="B13">
            <v>356340020000</v>
          </cell>
          <cell r="D13" t="str">
            <v>PANAMA                                            </v>
          </cell>
        </row>
        <row r="14">
          <cell r="B14">
            <v>183077830000</v>
          </cell>
          <cell r="D14" t="str">
            <v>PANAMA                                            </v>
          </cell>
        </row>
        <row r="15">
          <cell r="B15">
            <v>355338290000</v>
          </cell>
          <cell r="D15" t="str">
            <v>COLON                                             </v>
          </cell>
        </row>
        <row r="16">
          <cell r="B16">
            <v>217417500000</v>
          </cell>
          <cell r="D16" t="str">
            <v>PANAMA                                            </v>
          </cell>
        </row>
        <row r="17">
          <cell r="B17">
            <v>351323930000</v>
          </cell>
          <cell r="D17" t="str">
            <v>PANAMA                                            </v>
          </cell>
        </row>
        <row r="18">
          <cell r="B18">
            <v>359331120000</v>
          </cell>
          <cell r="D18" t="str">
            <v>PANAMA                                            </v>
          </cell>
        </row>
        <row r="19">
          <cell r="B19">
            <v>359336630000</v>
          </cell>
          <cell r="D19" t="str">
            <v>PANAMA                                            </v>
          </cell>
        </row>
        <row r="20">
          <cell r="B20">
            <v>305058750000</v>
          </cell>
          <cell r="D20" t="str">
            <v>VERAGUAS                                          </v>
          </cell>
        </row>
        <row r="21">
          <cell r="B21">
            <v>357340160000</v>
          </cell>
          <cell r="D21" t="str">
            <v>PANAMA                                            </v>
          </cell>
        </row>
        <row r="22">
          <cell r="B22">
            <v>355339630000</v>
          </cell>
          <cell r="D22" t="str">
            <v>PANAMA                                            </v>
          </cell>
        </row>
        <row r="23">
          <cell r="B23">
            <v>353335770000</v>
          </cell>
          <cell r="D23" t="str">
            <v>PANAMA                                            </v>
          </cell>
        </row>
        <row r="24">
          <cell r="B24">
            <v>356340030000</v>
          </cell>
          <cell r="D24" t="str">
            <v>CHIRIQUI                                          </v>
          </cell>
        </row>
        <row r="25">
          <cell r="B25">
            <v>357332850000</v>
          </cell>
          <cell r="D25" t="str">
            <v>COLON                                             </v>
          </cell>
        </row>
        <row r="26">
          <cell r="B26">
            <v>353338780000</v>
          </cell>
          <cell r="D26" t="str">
            <v>COLON                                             </v>
          </cell>
        </row>
        <row r="27">
          <cell r="B27">
            <v>351341750000</v>
          </cell>
          <cell r="D27" t="str">
            <v>PANAMA                                            </v>
          </cell>
        </row>
        <row r="28">
          <cell r="B28">
            <v>359275180000</v>
          </cell>
          <cell r="D28" t="str">
            <v>PANAMA                                            </v>
          </cell>
        </row>
        <row r="29">
          <cell r="B29">
            <v>352341290000</v>
          </cell>
          <cell r="D29" t="str">
            <v>PANAMA                                            </v>
          </cell>
        </row>
        <row r="30">
          <cell r="B30">
            <v>351338060000</v>
          </cell>
        </row>
        <row r="31">
          <cell r="B31">
            <v>358341620000</v>
          </cell>
          <cell r="D31" t="str">
            <v>HERRERA                                           </v>
          </cell>
        </row>
        <row r="32">
          <cell r="B32">
            <v>354341720000</v>
          </cell>
          <cell r="D32" t="str">
            <v>HERRERA                                           </v>
          </cell>
        </row>
        <row r="33">
          <cell r="B33">
            <v>359340860000</v>
          </cell>
        </row>
        <row r="34">
          <cell r="B34">
            <v>354341000000</v>
          </cell>
          <cell r="D34" t="str">
            <v>PANAMA                                            </v>
          </cell>
        </row>
        <row r="35">
          <cell r="B35">
            <v>353341170000</v>
          </cell>
          <cell r="D35" t="str">
            <v>PANAMA                                            </v>
          </cell>
        </row>
        <row r="36">
          <cell r="B36">
            <v>351342500000</v>
          </cell>
          <cell r="D36" t="str">
            <v>COLON                                             </v>
          </cell>
        </row>
        <row r="37">
          <cell r="B37">
            <v>356342640000</v>
          </cell>
          <cell r="D37" t="str">
            <v>COLON                                             </v>
          </cell>
        </row>
        <row r="38">
          <cell r="B38">
            <v>354343120000</v>
          </cell>
        </row>
        <row r="39">
          <cell r="B39">
            <v>353428900000</v>
          </cell>
          <cell r="D39" t="str">
            <v>PANAMA                                            </v>
          </cell>
        </row>
        <row r="40">
          <cell r="B40">
            <v>352343300000</v>
          </cell>
          <cell r="D40" t="str">
            <v>PANAMA                                            </v>
          </cell>
        </row>
        <row r="41">
          <cell r="B41">
            <v>353341680000</v>
          </cell>
        </row>
        <row r="42">
          <cell r="B42">
            <v>357339140000</v>
          </cell>
          <cell r="D42" t="str">
            <v>HERRERA                                           </v>
          </cell>
        </row>
        <row r="43">
          <cell r="B43">
            <v>359342340000</v>
          </cell>
          <cell r="D43" t="str">
            <v>HERRERA                                           </v>
          </cell>
        </row>
        <row r="44">
          <cell r="B44">
            <v>357342320000</v>
          </cell>
          <cell r="D44" t="str">
            <v>HERRERA                                           </v>
          </cell>
        </row>
        <row r="45">
          <cell r="B45">
            <v>259070080000</v>
          </cell>
          <cell r="D45" t="str">
            <v>VERAGUAS                                          </v>
          </cell>
        </row>
        <row r="46">
          <cell r="B46">
            <v>355343270000</v>
          </cell>
          <cell r="D46" t="str">
            <v>PANAMA                                            </v>
          </cell>
        </row>
        <row r="47">
          <cell r="B47">
            <v>356342090000</v>
          </cell>
          <cell r="D47" t="str">
            <v>PANAMA                                            </v>
          </cell>
        </row>
        <row r="48">
          <cell r="B48">
            <v>359340890000</v>
          </cell>
          <cell r="D48" t="str">
            <v>PANAMA                                            </v>
          </cell>
        </row>
        <row r="49">
          <cell r="B49">
            <v>354342100000</v>
          </cell>
          <cell r="D49" t="str">
            <v>CHIRIQUI                                          </v>
          </cell>
        </row>
        <row r="50">
          <cell r="B50">
            <v>356344260000</v>
          </cell>
          <cell r="D50" t="str">
            <v>PANAMA                                            </v>
          </cell>
        </row>
        <row r="51">
          <cell r="B51">
            <v>356326810000</v>
          </cell>
        </row>
        <row r="52">
          <cell r="B52">
            <v>358343260000</v>
          </cell>
          <cell r="D52" t="str">
            <v>PANAMA                                            </v>
          </cell>
        </row>
        <row r="53">
          <cell r="B53">
            <v>351344560000</v>
          </cell>
          <cell r="D53" t="str">
            <v>PANAMA                                            </v>
          </cell>
        </row>
        <row r="54">
          <cell r="B54">
            <v>351344550000</v>
          </cell>
        </row>
        <row r="55">
          <cell r="B55">
            <v>355344710000</v>
          </cell>
        </row>
        <row r="56">
          <cell r="B56">
            <v>260319800000</v>
          </cell>
          <cell r="D56" t="str">
            <v>PANAMA                                            </v>
          </cell>
        </row>
        <row r="57">
          <cell r="B57">
            <v>359342720000</v>
          </cell>
          <cell r="D57" t="str">
            <v>VERAGUAS                                          </v>
          </cell>
        </row>
        <row r="58">
          <cell r="B58">
            <v>358344250000</v>
          </cell>
          <cell r="D58" t="str">
            <v>VERAGUAS                                          </v>
          </cell>
        </row>
        <row r="59">
          <cell r="B59">
            <v>352343370000</v>
          </cell>
          <cell r="D59" t="str">
            <v>PANAMA                                            </v>
          </cell>
        </row>
        <row r="60">
          <cell r="B60">
            <v>354344200000</v>
          </cell>
          <cell r="D60" t="str">
            <v>PANAMA                                            </v>
          </cell>
        </row>
        <row r="61">
          <cell r="B61">
            <v>357313680000</v>
          </cell>
          <cell r="D61" t="str">
            <v>PANAMA                                            </v>
          </cell>
        </row>
        <row r="62">
          <cell r="B62">
            <v>357345280000</v>
          </cell>
          <cell r="D62" t="str">
            <v>PANAMA                                            </v>
          </cell>
        </row>
        <row r="63">
          <cell r="B63">
            <v>115023140000</v>
          </cell>
        </row>
        <row r="64">
          <cell r="B64">
            <v>359330540000</v>
          </cell>
        </row>
        <row r="65">
          <cell r="B65">
            <v>355174880000</v>
          </cell>
          <cell r="D65" t="str">
            <v>PANAMA                                            </v>
          </cell>
        </row>
        <row r="66">
          <cell r="B66">
            <v>355341950000</v>
          </cell>
          <cell r="D66" t="str">
            <v>PANAMA                                            </v>
          </cell>
        </row>
        <row r="67">
          <cell r="B67">
            <v>353014470000</v>
          </cell>
          <cell r="D67" t="str">
            <v>PANAMA                                            </v>
          </cell>
        </row>
        <row r="68">
          <cell r="B68">
            <v>354027420000</v>
          </cell>
          <cell r="D68" t="str">
            <v>PANAMA                                            </v>
          </cell>
        </row>
        <row r="69">
          <cell r="B69">
            <v>351343780000</v>
          </cell>
          <cell r="D69" t="str">
            <v>PANAMA                                            </v>
          </cell>
        </row>
        <row r="70">
          <cell r="B70">
            <v>358344580000</v>
          </cell>
          <cell r="D70" t="str">
            <v>PANAMA                                            </v>
          </cell>
        </row>
        <row r="71">
          <cell r="B71">
            <v>353342220000</v>
          </cell>
          <cell r="D71" t="str">
            <v>PANAMA                                            </v>
          </cell>
        </row>
        <row r="72">
          <cell r="B72">
            <v>351305560000</v>
          </cell>
          <cell r="D72" t="str">
            <v>PANAMA                                            </v>
          </cell>
        </row>
        <row r="73">
          <cell r="B73">
            <v>357344580000</v>
          </cell>
          <cell r="D73" t="str">
            <v>COCLE                                             </v>
          </cell>
        </row>
        <row r="74">
          <cell r="B74">
            <v>359344290000</v>
          </cell>
          <cell r="D74" t="str">
            <v>PANAMA                                            </v>
          </cell>
        </row>
        <row r="75">
          <cell r="B75">
            <v>358343390000</v>
          </cell>
          <cell r="D75" t="str">
            <v>PANAMA                                            </v>
          </cell>
        </row>
        <row r="76">
          <cell r="B76">
            <v>359344930000</v>
          </cell>
        </row>
        <row r="77">
          <cell r="B77">
            <v>359301930000</v>
          </cell>
          <cell r="D77" t="str">
            <v>HERRERA                                           </v>
          </cell>
        </row>
        <row r="78">
          <cell r="B78">
            <v>357345630000</v>
          </cell>
          <cell r="D78" t="str">
            <v>COCLE                                             </v>
          </cell>
        </row>
        <row r="79">
          <cell r="B79">
            <v>219006380000</v>
          </cell>
          <cell r="D79" t="str">
            <v>VERAGUAS                                          </v>
          </cell>
        </row>
        <row r="80">
          <cell r="B80">
            <v>192038310000</v>
          </cell>
          <cell r="D80" t="str">
            <v>PANAMA                                            </v>
          </cell>
        </row>
        <row r="81">
          <cell r="B81">
            <v>357206830000</v>
          </cell>
        </row>
        <row r="82">
          <cell r="B82">
            <v>357344620000</v>
          </cell>
          <cell r="D82" t="str">
            <v>PANAMA                                            </v>
          </cell>
        </row>
        <row r="83">
          <cell r="B83">
            <v>154058290000</v>
          </cell>
          <cell r="D83" t="str">
            <v>PANAMA                                            </v>
          </cell>
        </row>
        <row r="84">
          <cell r="B84">
            <v>352345780000</v>
          </cell>
          <cell r="D84" t="str">
            <v>d</v>
          </cell>
        </row>
        <row r="85">
          <cell r="B85">
            <v>352342210000</v>
          </cell>
          <cell r="D85" t="str">
            <v>PANAMA                                            </v>
          </cell>
        </row>
        <row r="86">
          <cell r="B86">
            <v>355344510000</v>
          </cell>
          <cell r="D86" t="str">
            <v>CHIRIQUI                                          </v>
          </cell>
        </row>
        <row r="87">
          <cell r="B87">
            <v>354344680000</v>
          </cell>
          <cell r="D87" t="str">
            <v>CHIRIQUI                                          </v>
          </cell>
        </row>
        <row r="88">
          <cell r="B88">
            <v>355340560000</v>
          </cell>
          <cell r="D88" t="str">
            <v>CHIRIQUI                                          </v>
          </cell>
        </row>
        <row r="89">
          <cell r="B89">
            <v>359333570000</v>
          </cell>
          <cell r="D89" t="str">
            <v>CHIRIQUI                                          </v>
          </cell>
        </row>
        <row r="90">
          <cell r="B90">
            <v>352279110000</v>
          </cell>
          <cell r="D90" t="str">
            <v>COLON                                             </v>
          </cell>
        </row>
        <row r="91">
          <cell r="B91">
            <v>354346220000</v>
          </cell>
          <cell r="D91" t="str">
            <v>PANAMA                                            </v>
          </cell>
        </row>
        <row r="92">
          <cell r="B92">
            <v>217841800000</v>
          </cell>
          <cell r="D92" t="str">
            <v>PANAMA                                            </v>
          </cell>
        </row>
        <row r="93">
          <cell r="B93">
            <v>357344010000</v>
          </cell>
          <cell r="D93" t="str">
            <v>PANAMA                                            </v>
          </cell>
        </row>
        <row r="94">
          <cell r="B94">
            <v>356305560000</v>
          </cell>
          <cell r="D94" t="str">
            <v>PANAMA                                            </v>
          </cell>
        </row>
        <row r="95">
          <cell r="B95">
            <v>351345680000</v>
          </cell>
          <cell r="D95" t="str">
            <v>COCLE                                             </v>
          </cell>
        </row>
        <row r="96">
          <cell r="B96">
            <v>357345720000</v>
          </cell>
          <cell r="D96" t="str">
            <v>PANAMA                                            </v>
          </cell>
        </row>
        <row r="97">
          <cell r="B97">
            <v>352346820000</v>
          </cell>
          <cell r="D97" t="str">
            <v>PANAMA                                            </v>
          </cell>
        </row>
        <row r="98">
          <cell r="B98">
            <v>356346030000</v>
          </cell>
          <cell r="D98" t="str">
            <v>COCLE                                             </v>
          </cell>
        </row>
        <row r="99">
          <cell r="B99">
            <v>357344250000</v>
          </cell>
          <cell r="D99" t="str">
            <v>VERAGUAS                                          </v>
          </cell>
        </row>
        <row r="100">
          <cell r="B100">
            <v>355344370000</v>
          </cell>
          <cell r="D100" t="str">
            <v>CHIRIQUI                                          </v>
          </cell>
        </row>
        <row r="101">
          <cell r="B101">
            <v>345346370000</v>
          </cell>
          <cell r="D101" t="str">
            <v>BOCAS DEL TORO                                    </v>
          </cell>
        </row>
        <row r="102">
          <cell r="B102">
            <v>356057030000</v>
          </cell>
          <cell r="D102" t="str">
            <v>PANAMA                                            </v>
          </cell>
        </row>
        <row r="103">
          <cell r="B103">
            <v>354337050000</v>
          </cell>
          <cell r="D103" t="str">
            <v>PANAMA                                            </v>
          </cell>
        </row>
        <row r="104">
          <cell r="B104">
            <v>357345800000</v>
          </cell>
          <cell r="D104" t="str">
            <v>PANAMA                                            </v>
          </cell>
        </row>
        <row r="105">
          <cell r="B105">
            <v>357345800000</v>
          </cell>
          <cell r="D105" t="str">
            <v>PANAMA                                            </v>
          </cell>
        </row>
        <row r="106">
          <cell r="B106">
            <v>359334240000</v>
          </cell>
          <cell r="D106" t="str">
            <v>PANAMA                                            </v>
          </cell>
        </row>
        <row r="107">
          <cell r="B107">
            <v>344001740000</v>
          </cell>
        </row>
        <row r="108">
          <cell r="B108">
            <v>358331670000</v>
          </cell>
          <cell r="D108" t="str">
            <v>PANAMA                                            </v>
          </cell>
        </row>
        <row r="109">
          <cell r="B109">
            <v>359347910000</v>
          </cell>
          <cell r="D109" t="str">
            <v>PANAMA                                            </v>
          </cell>
        </row>
        <row r="110">
          <cell r="B110">
            <v>359343950000</v>
          </cell>
          <cell r="D110" t="str">
            <v>PANAMA                                            </v>
          </cell>
        </row>
        <row r="111">
          <cell r="B111">
            <v>358347610000</v>
          </cell>
          <cell r="D111" t="str">
            <v>PANAMA                                            </v>
          </cell>
        </row>
        <row r="112">
          <cell r="B112">
            <v>354344590000</v>
          </cell>
          <cell r="D112" t="str">
            <v>COLON                                             </v>
          </cell>
        </row>
        <row r="113">
          <cell r="B113">
            <v>355346310000</v>
          </cell>
          <cell r="D113" t="str">
            <v>PANAMA                                            </v>
          </cell>
        </row>
        <row r="114">
          <cell r="B114">
            <v>356347950000</v>
          </cell>
          <cell r="D114" t="str">
            <v>PANAMA                                            </v>
          </cell>
        </row>
        <row r="115">
          <cell r="B115">
            <v>356346910000</v>
          </cell>
          <cell r="D115" t="str">
            <v>PANAMA                                            </v>
          </cell>
        </row>
        <row r="116">
          <cell r="B116">
            <v>351346910000</v>
          </cell>
          <cell r="D116" t="str">
            <v>PANAMA                                            </v>
          </cell>
        </row>
        <row r="117">
          <cell r="B117">
            <v>356342070000</v>
          </cell>
          <cell r="D117" t="str">
            <v>PANAMA                                            </v>
          </cell>
        </row>
        <row r="118">
          <cell r="B118">
            <v>351325170000</v>
          </cell>
          <cell r="D118" t="str">
            <v>PANAMA                                            </v>
          </cell>
        </row>
        <row r="119">
          <cell r="B119">
            <v>352347160000</v>
          </cell>
          <cell r="D119" t="str">
            <v>PANAMA                                            </v>
          </cell>
        </row>
        <row r="120">
          <cell r="B120">
            <v>154058290000</v>
          </cell>
          <cell r="D120" t="str">
            <v>PANAMA                                            </v>
          </cell>
        </row>
        <row r="121">
          <cell r="B121">
            <v>353348030000</v>
          </cell>
          <cell r="D121" t="str">
            <v>PANAMA                                            </v>
          </cell>
        </row>
        <row r="122">
          <cell r="B122">
            <v>355342050000</v>
          </cell>
          <cell r="D122" t="str">
            <v>PANAMA                                            </v>
          </cell>
        </row>
        <row r="123">
          <cell r="B123">
            <v>357347930000</v>
          </cell>
          <cell r="D123" t="str">
            <v>PANAMA                                            </v>
          </cell>
        </row>
        <row r="124">
          <cell r="B124">
            <v>353341510000</v>
          </cell>
          <cell r="D124" t="str">
            <v>PANAMA                                            </v>
          </cell>
        </row>
        <row r="125">
          <cell r="B125">
            <v>357347390000</v>
          </cell>
          <cell r="D125" t="str">
            <v>PANAMA                                            </v>
          </cell>
        </row>
        <row r="126">
          <cell r="B126">
            <v>353346850000</v>
          </cell>
          <cell r="D126" t="str">
            <v>COLON                                             </v>
          </cell>
        </row>
        <row r="127">
          <cell r="B127">
            <v>354347630000</v>
          </cell>
          <cell r="D127" t="str">
            <v>COLON                                             </v>
          </cell>
        </row>
        <row r="128">
          <cell r="B128">
            <v>358346650000</v>
          </cell>
        </row>
        <row r="129">
          <cell r="B129">
            <v>352349370000</v>
          </cell>
          <cell r="D129" t="str">
            <v>PANAMA                                            </v>
          </cell>
        </row>
        <row r="130">
          <cell r="B130">
            <v>355348220000</v>
          </cell>
          <cell r="D130" t="str">
            <v>PANAMA                                            </v>
          </cell>
        </row>
        <row r="131">
          <cell r="B131">
            <v>359346940000</v>
          </cell>
          <cell r="D131" t="str">
            <v>PANAMA                                            </v>
          </cell>
        </row>
        <row r="132">
          <cell r="B132">
            <v>358349740000</v>
          </cell>
          <cell r="D132" t="str">
            <v>PANAMA                                            </v>
          </cell>
        </row>
        <row r="133">
          <cell r="B133">
            <v>356343670000</v>
          </cell>
          <cell r="D133" t="str">
            <v>PANAMA                                            </v>
          </cell>
        </row>
        <row r="134">
          <cell r="B134">
            <v>357347250000</v>
          </cell>
          <cell r="D134" t="str">
            <v>COCLE                                             </v>
          </cell>
        </row>
        <row r="135">
          <cell r="B135">
            <v>358349680000</v>
          </cell>
          <cell r="D135" t="str">
            <v>COCLE                                             </v>
          </cell>
        </row>
        <row r="136">
          <cell r="B136">
            <v>288024820000</v>
          </cell>
          <cell r="D136" t="str">
            <v>VERAGUAS                                          </v>
          </cell>
        </row>
        <row r="137">
          <cell r="B137">
            <v>354343320000</v>
          </cell>
          <cell r="D137" t="str">
            <v>VERAGUAS                                          </v>
          </cell>
        </row>
        <row r="138">
          <cell r="B138">
            <v>359347940000</v>
          </cell>
          <cell r="D138" t="str">
            <v>PANAMA                                            </v>
          </cell>
        </row>
        <row r="139">
          <cell r="B139">
            <v>355348420000</v>
          </cell>
          <cell r="D139" t="str">
            <v>PANAMA                                            </v>
          </cell>
        </row>
        <row r="140">
          <cell r="B140">
            <v>351349080000</v>
          </cell>
          <cell r="D140" t="str">
            <v>PANAMA                                            </v>
          </cell>
        </row>
        <row r="141">
          <cell r="B141">
            <v>353348990000</v>
          </cell>
          <cell r="D141" t="str">
            <v>PANAMA                                            </v>
          </cell>
        </row>
        <row r="142">
          <cell r="B142">
            <v>356348390000</v>
          </cell>
          <cell r="D142" t="str">
            <v>PANAMA                                            </v>
          </cell>
        </row>
        <row r="143">
          <cell r="B143">
            <v>359340610000</v>
          </cell>
          <cell r="D143" t="str">
            <v>PANAMA                                            </v>
          </cell>
        </row>
        <row r="144">
          <cell r="B144">
            <v>354567890000</v>
          </cell>
          <cell r="D144" t="str">
            <v>PANAMA                                            </v>
          </cell>
        </row>
        <row r="145">
          <cell r="B145">
            <v>358349150000</v>
          </cell>
          <cell r="D145" t="str">
            <v>PANAMA                                            </v>
          </cell>
        </row>
        <row r="146">
          <cell r="B146">
            <v>175089210000</v>
          </cell>
          <cell r="D146" t="str">
            <v>PANAMA                                            </v>
          </cell>
        </row>
        <row r="147">
          <cell r="B147">
            <v>351352570000</v>
          </cell>
          <cell r="D147" t="str">
            <v>PANAMA                                            </v>
          </cell>
        </row>
        <row r="148">
          <cell r="B148">
            <v>358064730000</v>
          </cell>
        </row>
        <row r="149">
          <cell r="B149">
            <v>351352590000</v>
          </cell>
          <cell r="D149" t="str">
            <v>PANAMA                                            </v>
          </cell>
        </row>
        <row r="150">
          <cell r="B150">
            <v>354323810000</v>
          </cell>
          <cell r="D150" t="str">
            <v>PANAMA                                            </v>
          </cell>
        </row>
        <row r="151">
          <cell r="B151">
            <v>355348220000</v>
          </cell>
          <cell r="D151" t="str">
            <v>PANAMA                                            </v>
          </cell>
        </row>
        <row r="152">
          <cell r="B152">
            <v>352348210000</v>
          </cell>
          <cell r="D152" t="str">
            <v>PANAMA                                            </v>
          </cell>
        </row>
        <row r="153">
          <cell r="B153">
            <v>218208300000</v>
          </cell>
          <cell r="D153" t="str">
            <v>PANAMA                                            </v>
          </cell>
        </row>
        <row r="154">
          <cell r="B154">
            <v>357027680000</v>
          </cell>
          <cell r="D154" t="str">
            <v>PANAMA                                            </v>
          </cell>
        </row>
        <row r="155">
          <cell r="B155">
            <v>359352680000</v>
          </cell>
          <cell r="D155" t="str">
            <v>PANAMA                                            </v>
          </cell>
        </row>
        <row r="156">
          <cell r="B156">
            <v>357351980000</v>
          </cell>
          <cell r="D156" t="str">
            <v>PANAMA                                            </v>
          </cell>
        </row>
        <row r="157">
          <cell r="B157">
            <v>353306190000</v>
          </cell>
          <cell r="D157" t="str">
            <v>PANAMA                                            </v>
          </cell>
        </row>
        <row r="158">
          <cell r="B158">
            <v>355349490000</v>
          </cell>
          <cell r="D158" t="str">
            <v>HERRERA                                           </v>
          </cell>
        </row>
        <row r="159">
          <cell r="B159">
            <v>288024820000</v>
          </cell>
          <cell r="D159" t="str">
            <v>COCLE                                             </v>
          </cell>
        </row>
        <row r="160">
          <cell r="B160">
            <v>137022730000</v>
          </cell>
          <cell r="D160" t="str">
            <v>VERAGUAS                                          </v>
          </cell>
        </row>
        <row r="161">
          <cell r="B161">
            <v>358343530000</v>
          </cell>
          <cell r="D161" t="str">
            <v>PANAMA                                            </v>
          </cell>
        </row>
        <row r="162">
          <cell r="B162">
            <v>354351530000</v>
          </cell>
          <cell r="D162" t="str">
            <v>CHIRIQUI                                          </v>
          </cell>
        </row>
        <row r="163">
          <cell r="B163">
            <v>352345470000</v>
          </cell>
          <cell r="D163" t="str">
            <v>CHIRIQUI                                          </v>
          </cell>
        </row>
        <row r="164">
          <cell r="B164">
            <v>357330620000</v>
          </cell>
          <cell r="D164" t="str">
            <v>COLON                                             </v>
          </cell>
        </row>
        <row r="165">
          <cell r="B165">
            <v>356331700000</v>
          </cell>
          <cell r="D165" t="str">
            <v>COLON                                             </v>
          </cell>
        </row>
        <row r="166">
          <cell r="B166">
            <v>218158300000</v>
          </cell>
          <cell r="D166" t="str">
            <v>PANAMA                                            </v>
          </cell>
        </row>
        <row r="167">
          <cell r="B167">
            <v>351352270000</v>
          </cell>
          <cell r="D167" t="str">
            <v>COCLE                                             </v>
          </cell>
        </row>
        <row r="168">
          <cell r="B168">
            <v>352353950000</v>
          </cell>
          <cell r="D168" t="str">
            <v>COCLE                                             </v>
          </cell>
        </row>
        <row r="169">
          <cell r="B169">
            <v>208045640000</v>
          </cell>
          <cell r="D169" t="str">
            <v>PANAMA                                            </v>
          </cell>
        </row>
        <row r="170">
          <cell r="B170">
            <v>351354640000</v>
          </cell>
          <cell r="D170" t="str">
            <v>PANAMA                                            </v>
          </cell>
        </row>
        <row r="171">
          <cell r="B171">
            <v>364354620000</v>
          </cell>
          <cell r="D171" t="str">
            <v>PANAMA                                            </v>
          </cell>
        </row>
        <row r="172">
          <cell r="B172">
            <v>352160160000</v>
          </cell>
          <cell r="D172" t="str">
            <v>PANAMA                                            </v>
          </cell>
        </row>
        <row r="173">
          <cell r="B173">
            <v>357352650000</v>
          </cell>
          <cell r="D173" t="str">
            <v>PANAMA                                            </v>
          </cell>
        </row>
        <row r="174">
          <cell r="B174">
            <v>356322070000</v>
          </cell>
          <cell r="D174" t="str">
            <v>PANAMA                                            </v>
          </cell>
        </row>
        <row r="175">
          <cell r="B175">
            <v>355349740000</v>
          </cell>
        </row>
        <row r="176">
          <cell r="B176">
            <v>352354800000</v>
          </cell>
          <cell r="D176" t="str">
            <v>PANAMA                                            </v>
          </cell>
        </row>
        <row r="177">
          <cell r="B177">
            <v>352354800000</v>
          </cell>
          <cell r="D177" t="str">
            <v>PANAMA                                            </v>
          </cell>
        </row>
        <row r="178">
          <cell r="B178">
            <v>272061700000</v>
          </cell>
        </row>
        <row r="179">
          <cell r="B179">
            <v>354451380000</v>
          </cell>
          <cell r="D179" t="str">
            <v>PANAMA                                            </v>
          </cell>
        </row>
        <row r="180">
          <cell r="B180">
            <v>291027010000</v>
          </cell>
          <cell r="D180" t="str">
            <v>PANAMA                                            </v>
          </cell>
        </row>
        <row r="181">
          <cell r="B181">
            <v>357353400000</v>
          </cell>
          <cell r="D181" t="str">
            <v>VERAGUAS                                          </v>
          </cell>
        </row>
        <row r="182">
          <cell r="B182">
            <v>359349380000</v>
          </cell>
          <cell r="D182" t="str">
            <v>VERAGUAS                                          </v>
          </cell>
        </row>
        <row r="183">
          <cell r="B183">
            <v>357352970000</v>
          </cell>
          <cell r="D183" t="str">
            <v>VERAGUAS                                          </v>
          </cell>
        </row>
        <row r="184">
          <cell r="B184">
            <v>357341850000</v>
          </cell>
          <cell r="D184" t="str">
            <v>VERAGUAS                                          </v>
          </cell>
        </row>
        <row r="185">
          <cell r="B185">
            <v>356353800000</v>
          </cell>
          <cell r="D185" t="str">
            <v>PANAMA                                            </v>
          </cell>
        </row>
        <row r="186">
          <cell r="B186">
            <v>353353780000</v>
          </cell>
          <cell r="D186" t="str">
            <v>PANAMA                                            </v>
          </cell>
        </row>
        <row r="187">
          <cell r="B187">
            <v>294079070000</v>
          </cell>
          <cell r="D187" t="str">
            <v>CHIRIQUI                                          </v>
          </cell>
        </row>
        <row r="188">
          <cell r="B188">
            <v>357354540000</v>
          </cell>
          <cell r="D188" t="str">
            <v>CHIRIQUI                                          </v>
          </cell>
        </row>
        <row r="189">
          <cell r="B189">
            <v>351354250000</v>
          </cell>
          <cell r="D189" t="str">
            <v>CHIRIQUI                                          </v>
          </cell>
        </row>
        <row r="190">
          <cell r="B190">
            <v>351353940000</v>
          </cell>
          <cell r="D190" t="str">
            <v>PANAMA                                            </v>
          </cell>
        </row>
        <row r="191">
          <cell r="B191">
            <v>354352440000</v>
          </cell>
          <cell r="D191" t="str">
            <v>PANAMA                                            </v>
          </cell>
        </row>
        <row r="192">
          <cell r="B192">
            <v>358348350000</v>
          </cell>
          <cell r="D192" t="str">
            <v>COLON                                             </v>
          </cell>
        </row>
        <row r="193">
          <cell r="B193">
            <v>359354680000</v>
          </cell>
          <cell r="D193" t="str">
            <v>COLON                                             </v>
          </cell>
        </row>
        <row r="194">
          <cell r="B194">
            <v>357335980000</v>
          </cell>
          <cell r="D194" t="str">
            <v>PANAMA                                            </v>
          </cell>
        </row>
        <row r="195">
          <cell r="B195">
            <v>354352630000</v>
          </cell>
          <cell r="D195" t="str">
            <v>PANAMA                                            </v>
          </cell>
        </row>
        <row r="196">
          <cell r="B196">
            <v>356353170000</v>
          </cell>
          <cell r="D196" t="str">
            <v>HERRERA                                           </v>
          </cell>
        </row>
        <row r="197">
          <cell r="B197">
            <v>357353980000</v>
          </cell>
          <cell r="D197" t="str">
            <v>VERAGUAS                                          </v>
          </cell>
        </row>
        <row r="198">
          <cell r="B198">
            <v>357353490000</v>
          </cell>
          <cell r="D198" t="str">
            <v>PANAMA                                            </v>
          </cell>
        </row>
        <row r="199">
          <cell r="B199">
            <v>351355390000</v>
          </cell>
          <cell r="D199" t="str">
            <v>CHIRIQUI                                          </v>
          </cell>
        </row>
        <row r="200">
          <cell r="B200">
            <v>357355760000</v>
          </cell>
          <cell r="D200" t="str">
            <v>CHIRIQUI                                          </v>
          </cell>
        </row>
        <row r="201">
          <cell r="B201">
            <v>354354860000</v>
          </cell>
          <cell r="D201" t="str">
            <v>CHIRIQUI                                          </v>
          </cell>
        </row>
        <row r="202">
          <cell r="B202">
            <v>356789050000</v>
          </cell>
          <cell r="D202" t="str">
            <v>PANAMA                                            </v>
          </cell>
        </row>
        <row r="203">
          <cell r="B203">
            <v>358354380000</v>
          </cell>
        </row>
        <row r="204">
          <cell r="B204">
            <v>351348550000</v>
          </cell>
        </row>
        <row r="205">
          <cell r="B205">
            <v>357355340000</v>
          </cell>
        </row>
        <row r="206">
          <cell r="B206">
            <v>356355950000</v>
          </cell>
        </row>
        <row r="207">
          <cell r="B207">
            <v>352356110000</v>
          </cell>
        </row>
        <row r="208">
          <cell r="B208">
            <v>356344860000</v>
          </cell>
        </row>
        <row r="209">
          <cell r="B209">
            <v>355354880000</v>
          </cell>
        </row>
        <row r="210">
          <cell r="B210">
            <v>353357320000</v>
          </cell>
        </row>
        <row r="211">
          <cell r="B211">
            <v>355356870000</v>
          </cell>
        </row>
        <row r="212">
          <cell r="B212">
            <v>354345320000</v>
          </cell>
        </row>
        <row r="213">
          <cell r="B213">
            <v>357357140000</v>
          </cell>
        </row>
        <row r="214">
          <cell r="B214">
            <v>358355910000</v>
          </cell>
        </row>
        <row r="215">
          <cell r="B215">
            <v>358356720000</v>
          </cell>
        </row>
        <row r="216">
          <cell r="B216">
            <v>356357170000</v>
          </cell>
        </row>
        <row r="217">
          <cell r="B217">
            <v>352356050000</v>
          </cell>
        </row>
        <row r="218">
          <cell r="B218">
            <v>352308220000</v>
          </cell>
        </row>
        <row r="219">
          <cell r="B219">
            <v>357353810000</v>
          </cell>
        </row>
        <row r="220">
          <cell r="B220">
            <v>359358260000</v>
          </cell>
        </row>
        <row r="221">
          <cell r="B221">
            <v>359358260000</v>
          </cell>
        </row>
        <row r="222">
          <cell r="B222">
            <v>359356850000</v>
          </cell>
        </row>
        <row r="223">
          <cell r="B223">
            <v>355358100000</v>
          </cell>
        </row>
        <row r="224">
          <cell r="B224">
            <v>295094610000</v>
          </cell>
        </row>
        <row r="225">
          <cell r="B225">
            <v>353357510000</v>
          </cell>
        </row>
        <row r="226">
          <cell r="B226">
            <v>352357030000</v>
          </cell>
        </row>
        <row r="227">
          <cell r="B227">
            <v>359338580000</v>
          </cell>
        </row>
        <row r="228">
          <cell r="B228">
            <v>358028670000</v>
          </cell>
        </row>
        <row r="229">
          <cell r="B229">
            <v>353359190000</v>
          </cell>
        </row>
        <row r="230">
          <cell r="B230">
            <v>358357750000</v>
          </cell>
        </row>
        <row r="231">
          <cell r="B231">
            <v>354358340000</v>
          </cell>
        </row>
        <row r="232">
          <cell r="B232">
            <v>351352270000</v>
          </cell>
        </row>
        <row r="233">
          <cell r="B233">
            <v>357357400000</v>
          </cell>
        </row>
        <row r="234">
          <cell r="B234">
            <v>254004520000</v>
          </cell>
        </row>
        <row r="235">
          <cell r="B235">
            <v>356348370000</v>
          </cell>
        </row>
        <row r="236">
          <cell r="B236">
            <v>353359440000</v>
          </cell>
        </row>
        <row r="237">
          <cell r="B237">
            <v>357285600000</v>
          </cell>
        </row>
        <row r="238">
          <cell r="B238">
            <v>356310930000</v>
          </cell>
        </row>
        <row r="239">
          <cell r="B239">
            <v>356360990000</v>
          </cell>
        </row>
        <row r="240">
          <cell r="B240">
            <v>354359230000</v>
          </cell>
        </row>
        <row r="241">
          <cell r="B241">
            <v>272051270000</v>
          </cell>
        </row>
        <row r="242">
          <cell r="B242">
            <v>359346940000</v>
          </cell>
        </row>
        <row r="243">
          <cell r="B243">
            <v>358358400000</v>
          </cell>
        </row>
        <row r="244">
          <cell r="B244">
            <v>352358100000</v>
          </cell>
        </row>
        <row r="245">
          <cell r="B245">
            <v>354359510000</v>
          </cell>
        </row>
        <row r="246">
          <cell r="B246">
            <v>352343340000</v>
          </cell>
        </row>
        <row r="247">
          <cell r="B247">
            <v>354360650000</v>
          </cell>
        </row>
        <row r="248">
          <cell r="B248">
            <v>357334100000</v>
          </cell>
        </row>
        <row r="249">
          <cell r="B249">
            <v>358355590000</v>
          </cell>
        </row>
        <row r="250">
          <cell r="B250">
            <v>357082970000</v>
          </cell>
        </row>
        <row r="251">
          <cell r="B251">
            <v>354358380000</v>
          </cell>
        </row>
        <row r="252">
          <cell r="B252">
            <v>353360370000</v>
          </cell>
        </row>
        <row r="253">
          <cell r="B253">
            <v>352351310000</v>
          </cell>
        </row>
        <row r="254">
          <cell r="B254">
            <v>354278250000</v>
          </cell>
        </row>
        <row r="255">
          <cell r="B255">
            <v>354278250000</v>
          </cell>
        </row>
        <row r="256">
          <cell r="B256">
            <v>352359920000</v>
          </cell>
        </row>
        <row r="257">
          <cell r="B257">
            <v>353342080000</v>
          </cell>
        </row>
        <row r="258">
          <cell r="B258">
            <v>354351160000</v>
          </cell>
        </row>
        <row r="259">
          <cell r="B259">
            <v>354338820000</v>
          </cell>
        </row>
        <row r="260">
          <cell r="B260">
            <v>355360850000</v>
          </cell>
        </row>
        <row r="261">
          <cell r="B261">
            <v>353361830000</v>
          </cell>
        </row>
        <row r="262">
          <cell r="B262">
            <v>353362830000</v>
          </cell>
        </row>
        <row r="263">
          <cell r="B263">
            <v>357362650000</v>
          </cell>
        </row>
        <row r="264">
          <cell r="B264">
            <v>353363710000</v>
          </cell>
        </row>
        <row r="265">
          <cell r="B265">
            <v>353363710000</v>
          </cell>
        </row>
        <row r="266">
          <cell r="B266">
            <v>359363260000</v>
          </cell>
        </row>
        <row r="267">
          <cell r="B267">
            <v>356360130000</v>
          </cell>
        </row>
        <row r="268">
          <cell r="B268">
            <v>249025170000</v>
          </cell>
        </row>
        <row r="269">
          <cell r="B269">
            <v>357361480000</v>
          </cell>
        </row>
        <row r="270">
          <cell r="B270">
            <v>358198720000</v>
          </cell>
        </row>
        <row r="271">
          <cell r="B271">
            <v>353362270000</v>
          </cell>
        </row>
        <row r="272">
          <cell r="B272">
            <v>352358880000</v>
          </cell>
        </row>
        <row r="273">
          <cell r="B273">
            <v>356363530009</v>
          </cell>
        </row>
        <row r="274">
          <cell r="B274">
            <v>358363240000</v>
          </cell>
        </row>
        <row r="275">
          <cell r="B275">
            <v>357363010000</v>
          </cell>
        </row>
        <row r="276">
          <cell r="B276">
            <v>357363010000</v>
          </cell>
        </row>
        <row r="277">
          <cell r="B277">
            <v>353364870000</v>
          </cell>
        </row>
        <row r="278">
          <cell r="B278">
            <v>186074840000</v>
          </cell>
        </row>
        <row r="279">
          <cell r="B279">
            <v>359356930000</v>
          </cell>
        </row>
        <row r="280">
          <cell r="B280">
            <v>354199780000</v>
          </cell>
        </row>
        <row r="281">
          <cell r="B281">
            <v>356364560000</v>
          </cell>
        </row>
        <row r="282">
          <cell r="B282">
            <v>358364450000</v>
          </cell>
        </row>
        <row r="283">
          <cell r="B283">
            <v>356364250000</v>
          </cell>
        </row>
        <row r="284">
          <cell r="B284">
            <v>354365570000</v>
          </cell>
        </row>
        <row r="285">
          <cell r="B285">
            <v>351365160000</v>
          </cell>
        </row>
        <row r="286">
          <cell r="B286">
            <v>358365770000</v>
          </cell>
        </row>
        <row r="287">
          <cell r="B287">
            <v>352366980000</v>
          </cell>
        </row>
        <row r="288">
          <cell r="B288">
            <v>218672000000</v>
          </cell>
        </row>
        <row r="289">
          <cell r="B289">
            <v>352363030000</v>
          </cell>
        </row>
        <row r="290">
          <cell r="B290">
            <v>353365310000</v>
          </cell>
        </row>
        <row r="291">
          <cell r="B291">
            <v>359331240000</v>
          </cell>
        </row>
        <row r="292">
          <cell r="B292">
            <v>356367750000</v>
          </cell>
        </row>
        <row r="293">
          <cell r="B293">
            <v>357365200000</v>
          </cell>
        </row>
        <row r="294">
          <cell r="B294">
            <v>352367240000</v>
          </cell>
        </row>
        <row r="295">
          <cell r="B295">
            <v>345322750000</v>
          </cell>
        </row>
        <row r="296">
          <cell r="B296">
            <v>352331490000</v>
          </cell>
        </row>
        <row r="297">
          <cell r="B297">
            <v>351365930000</v>
          </cell>
        </row>
        <row r="298">
          <cell r="B298">
            <v>351365030000</v>
          </cell>
        </row>
        <row r="299">
          <cell r="B299">
            <v>359367270000</v>
          </cell>
        </row>
        <row r="300">
          <cell r="B300">
            <v>356368870000</v>
          </cell>
        </row>
        <row r="301">
          <cell r="B301">
            <v>356368410000</v>
          </cell>
        </row>
        <row r="302">
          <cell r="B302">
            <v>185066630000</v>
          </cell>
        </row>
        <row r="303">
          <cell r="B303">
            <v>346058410000</v>
          </cell>
        </row>
        <row r="304">
          <cell r="B304">
            <v>359369000000</v>
          </cell>
        </row>
        <row r="305">
          <cell r="B305">
            <v>358359760000</v>
          </cell>
        </row>
        <row r="306">
          <cell r="B306">
            <v>351363260000</v>
          </cell>
        </row>
        <row r="307">
          <cell r="B307">
            <v>358367750000</v>
          </cell>
        </row>
        <row r="308">
          <cell r="B308">
            <v>357369010000</v>
          </cell>
        </row>
        <row r="309">
          <cell r="B309">
            <v>355368300000</v>
          </cell>
        </row>
        <row r="310">
          <cell r="B310">
            <v>356364090000</v>
          </cell>
        </row>
        <row r="311">
          <cell r="B311">
            <v>358358770000</v>
          </cell>
        </row>
        <row r="312">
          <cell r="B312">
            <v>352369840000</v>
          </cell>
        </row>
        <row r="313">
          <cell r="B313">
            <v>358363410000</v>
          </cell>
        </row>
        <row r="314">
          <cell r="B314">
            <v>353369030000</v>
          </cell>
        </row>
        <row r="315">
          <cell r="B315">
            <v>357357890000</v>
          </cell>
        </row>
        <row r="316">
          <cell r="B316">
            <v>357369770000</v>
          </cell>
        </row>
        <row r="317">
          <cell r="B317">
            <v>351363700000</v>
          </cell>
        </row>
        <row r="318">
          <cell r="B318">
            <v>352369680000</v>
          </cell>
        </row>
        <row r="319">
          <cell r="B319">
            <v>278068620000</v>
          </cell>
        </row>
        <row r="320">
          <cell r="B320">
            <v>354361130000</v>
          </cell>
        </row>
        <row r="321">
          <cell r="B321">
            <v>353363240000</v>
          </cell>
        </row>
        <row r="322">
          <cell r="B322">
            <v>353369960000</v>
          </cell>
        </row>
        <row r="323">
          <cell r="B323">
            <v>354371690000</v>
          </cell>
        </row>
        <row r="324">
          <cell r="B324">
            <v>359371560000</v>
          </cell>
        </row>
        <row r="325">
          <cell r="B325">
            <v>214048580000</v>
          </cell>
        </row>
        <row r="326">
          <cell r="B326">
            <v>354371690000</v>
          </cell>
        </row>
        <row r="327">
          <cell r="B327">
            <v>355369030000</v>
          </cell>
        </row>
        <row r="328">
          <cell r="B328">
            <v>352369050000</v>
          </cell>
        </row>
        <row r="329">
          <cell r="B329">
            <v>355371690000</v>
          </cell>
        </row>
        <row r="330">
          <cell r="B330">
            <v>356371560000</v>
          </cell>
        </row>
        <row r="331">
          <cell r="B331">
            <v>358372590000</v>
          </cell>
        </row>
        <row r="332">
          <cell r="B332">
            <v>358371670000</v>
          </cell>
        </row>
        <row r="333">
          <cell r="B333">
            <v>352371800000</v>
          </cell>
        </row>
        <row r="334">
          <cell r="B334">
            <v>349245230000</v>
          </cell>
        </row>
        <row r="335">
          <cell r="B335">
            <v>358340200000</v>
          </cell>
        </row>
        <row r="336">
          <cell r="B336">
            <v>357370320000</v>
          </cell>
        </row>
        <row r="337">
          <cell r="B337">
            <v>355373180000</v>
          </cell>
        </row>
        <row r="338">
          <cell r="B338">
            <v>352371680000</v>
          </cell>
        </row>
        <row r="339">
          <cell r="B339">
            <v>358371560000</v>
          </cell>
        </row>
        <row r="340">
          <cell r="B340">
            <v>351370820000</v>
          </cell>
        </row>
        <row r="341">
          <cell r="B341">
            <v>358373240000</v>
          </cell>
        </row>
        <row r="342">
          <cell r="B342">
            <v>352047340000</v>
          </cell>
        </row>
        <row r="343">
          <cell r="B343">
            <v>357374630000</v>
          </cell>
        </row>
        <row r="344">
          <cell r="B344">
            <v>352371830000</v>
          </cell>
        </row>
        <row r="345">
          <cell r="B345">
            <v>356373900000</v>
          </cell>
        </row>
        <row r="346">
          <cell r="B346">
            <v>357372660000</v>
          </cell>
        </row>
        <row r="347">
          <cell r="B347">
            <v>358371720000</v>
          </cell>
        </row>
        <row r="348">
          <cell r="B348">
            <v>351374240000</v>
          </cell>
        </row>
        <row r="349">
          <cell r="B349">
            <v>355374270000</v>
          </cell>
        </row>
        <row r="350">
          <cell r="B350">
            <v>355371650000</v>
          </cell>
        </row>
        <row r="351">
          <cell r="B351">
            <v>359374110000</v>
          </cell>
        </row>
        <row r="352">
          <cell r="B352">
            <v>346279900000</v>
          </cell>
        </row>
        <row r="353">
          <cell r="B353">
            <v>183050720000</v>
          </cell>
        </row>
        <row r="354">
          <cell r="B354">
            <v>355366470000</v>
          </cell>
        </row>
        <row r="355">
          <cell r="B355">
            <v>357375050000</v>
          </cell>
        </row>
        <row r="356">
          <cell r="B356">
            <v>357373170000</v>
          </cell>
        </row>
        <row r="357">
          <cell r="B357">
            <v>352375580000</v>
          </cell>
        </row>
        <row r="358">
          <cell r="B358">
            <v>351374740000</v>
          </cell>
        </row>
        <row r="359">
          <cell r="B359">
            <v>204075450000</v>
          </cell>
        </row>
        <row r="360">
          <cell r="B360">
            <v>356375320000</v>
          </cell>
        </row>
        <row r="361">
          <cell r="B361">
            <v>353374390000</v>
          </cell>
        </row>
        <row r="362">
          <cell r="B362">
            <v>355374120000</v>
          </cell>
        </row>
        <row r="363">
          <cell r="B363">
            <v>353373200000</v>
          </cell>
        </row>
        <row r="364">
          <cell r="B364">
            <v>199041020000</v>
          </cell>
        </row>
        <row r="365">
          <cell r="B365">
            <v>357370530000</v>
          </cell>
        </row>
        <row r="366">
          <cell r="B366">
            <v>353375010000</v>
          </cell>
        </row>
        <row r="367">
          <cell r="B367">
            <v>351376670000</v>
          </cell>
        </row>
        <row r="368">
          <cell r="B368">
            <v>353376580000</v>
          </cell>
        </row>
        <row r="369">
          <cell r="B369">
            <v>357362200000</v>
          </cell>
        </row>
        <row r="370">
          <cell r="B370">
            <v>357370650000</v>
          </cell>
        </row>
        <row r="371">
          <cell r="B371">
            <v>354374850000</v>
          </cell>
        </row>
        <row r="372">
          <cell r="B372">
            <v>358373381000</v>
          </cell>
        </row>
        <row r="373">
          <cell r="B373">
            <v>358375590000</v>
          </cell>
        </row>
        <row r="374">
          <cell r="B374">
            <v>359373520000</v>
          </cell>
        </row>
        <row r="375">
          <cell r="B375">
            <v>355376710000</v>
          </cell>
        </row>
        <row r="376">
          <cell r="B376">
            <v>351377670000</v>
          </cell>
        </row>
        <row r="377">
          <cell r="B377">
            <v>353377540000</v>
          </cell>
        </row>
        <row r="378">
          <cell r="B378">
            <v>233001820000</v>
          </cell>
        </row>
        <row r="379">
          <cell r="B379">
            <v>357377040000</v>
          </cell>
        </row>
        <row r="380">
          <cell r="B380">
            <v>358376620000</v>
          </cell>
        </row>
        <row r="381">
          <cell r="B381">
            <v>354376890000</v>
          </cell>
        </row>
        <row r="382">
          <cell r="B382">
            <v>353372180000</v>
          </cell>
        </row>
        <row r="383">
          <cell r="B383">
            <v>355377690000</v>
          </cell>
        </row>
        <row r="384">
          <cell r="B384">
            <v>350377760000</v>
          </cell>
        </row>
        <row r="385">
          <cell r="B385">
            <v>357371860000</v>
          </cell>
        </row>
        <row r="386">
          <cell r="B386">
            <v>351372710000</v>
          </cell>
        </row>
        <row r="387">
          <cell r="B387">
            <v>351373720000</v>
          </cell>
        </row>
        <row r="388">
          <cell r="B388">
            <v>233001820000</v>
          </cell>
        </row>
        <row r="389">
          <cell r="B389">
            <v>353369980000</v>
          </cell>
        </row>
        <row r="390">
          <cell r="B390">
            <v>351373250000</v>
          </cell>
        </row>
        <row r="391">
          <cell r="B391">
            <v>355369030000</v>
          </cell>
        </row>
        <row r="392">
          <cell r="B392">
            <v>203009570000</v>
          </cell>
        </row>
        <row r="393">
          <cell r="B393">
            <v>282001570000</v>
          </cell>
        </row>
        <row r="394">
          <cell r="B394">
            <v>351379010000</v>
          </cell>
        </row>
        <row r="395">
          <cell r="B395">
            <v>355379060000</v>
          </cell>
        </row>
        <row r="396">
          <cell r="B396">
            <v>354375080000</v>
          </cell>
        </row>
        <row r="397">
          <cell r="B397">
            <v>358378550000</v>
          </cell>
        </row>
        <row r="398">
          <cell r="B398">
            <v>358380770000</v>
          </cell>
        </row>
        <row r="399">
          <cell r="B399">
            <v>354379790000</v>
          </cell>
        </row>
        <row r="400">
          <cell r="B400">
            <v>354379010000</v>
          </cell>
        </row>
        <row r="401">
          <cell r="B401">
            <v>344095500000</v>
          </cell>
        </row>
        <row r="402">
          <cell r="B402">
            <v>357380660000</v>
          </cell>
        </row>
        <row r="403">
          <cell r="B403">
            <v>358379960000</v>
          </cell>
        </row>
        <row r="404">
          <cell r="B404">
            <v>353378650000</v>
          </cell>
        </row>
        <row r="405">
          <cell r="B405">
            <v>358377250000</v>
          </cell>
        </row>
        <row r="406">
          <cell r="B406">
            <v>359378810000</v>
          </cell>
        </row>
        <row r="407">
          <cell r="B407">
            <v>329051000000</v>
          </cell>
        </row>
        <row r="408">
          <cell r="B408">
            <v>353379550000</v>
          </cell>
        </row>
        <row r="409">
          <cell r="B409">
            <v>355459610000</v>
          </cell>
        </row>
        <row r="410">
          <cell r="B410">
            <v>356381440000</v>
          </cell>
        </row>
        <row r="411">
          <cell r="B411">
            <v>357364590000</v>
          </cell>
        </row>
        <row r="412">
          <cell r="B412">
            <v>353381320000</v>
          </cell>
        </row>
        <row r="413">
          <cell r="B413">
            <v>357380220000</v>
          </cell>
        </row>
        <row r="414">
          <cell r="B414">
            <v>355082630000</v>
          </cell>
        </row>
        <row r="415">
          <cell r="B415">
            <v>354376890000</v>
          </cell>
        </row>
        <row r="416">
          <cell r="B416">
            <v>354377940000</v>
          </cell>
        </row>
        <row r="417">
          <cell r="B417">
            <v>353379760000</v>
          </cell>
        </row>
        <row r="418">
          <cell r="B418">
            <v>352338253000</v>
          </cell>
        </row>
        <row r="419">
          <cell r="B419">
            <v>356379510000</v>
          </cell>
        </row>
        <row r="420">
          <cell r="B420">
            <v>358381690000</v>
          </cell>
        </row>
        <row r="421">
          <cell r="B421">
            <v>356378610000</v>
          </cell>
        </row>
        <row r="422">
          <cell r="B422">
            <v>354379990000</v>
          </cell>
        </row>
        <row r="423">
          <cell r="B423">
            <v>354382570000</v>
          </cell>
        </row>
        <row r="424">
          <cell r="B424">
            <v>353382750000</v>
          </cell>
        </row>
        <row r="425">
          <cell r="B425">
            <v>355379210000</v>
          </cell>
        </row>
        <row r="426">
          <cell r="B426">
            <v>351383910000</v>
          </cell>
        </row>
        <row r="427">
          <cell r="B427">
            <v>356383540000</v>
          </cell>
        </row>
        <row r="428">
          <cell r="B428">
            <v>357373380000</v>
          </cell>
        </row>
        <row r="429">
          <cell r="B429">
            <v>352382740000</v>
          </cell>
        </row>
        <row r="430">
          <cell r="B430">
            <v>358667870000</v>
          </cell>
        </row>
        <row r="431">
          <cell r="B431">
            <v>353317370000</v>
          </cell>
        </row>
        <row r="432">
          <cell r="B432">
            <v>355372380000</v>
          </cell>
        </row>
        <row r="433">
          <cell r="B433">
            <v>353383810000</v>
          </cell>
        </row>
        <row r="434">
          <cell r="B434">
            <v>179067700000</v>
          </cell>
        </row>
        <row r="435">
          <cell r="B435">
            <v>354380920000</v>
          </cell>
        </row>
        <row r="436">
          <cell r="B436">
            <v>356383490000</v>
          </cell>
        </row>
        <row r="437">
          <cell r="B437">
            <v>354382860000</v>
          </cell>
        </row>
        <row r="438">
          <cell r="B438">
            <v>291005610000</v>
          </cell>
        </row>
        <row r="439">
          <cell r="B439">
            <v>358382120000</v>
          </cell>
        </row>
        <row r="440">
          <cell r="B440">
            <v>357383050000</v>
          </cell>
        </row>
        <row r="441">
          <cell r="B441">
            <v>356385550000</v>
          </cell>
        </row>
        <row r="442">
          <cell r="B442">
            <v>352383640000</v>
          </cell>
        </row>
        <row r="443">
          <cell r="B443">
            <v>359374450000</v>
          </cell>
        </row>
        <row r="444">
          <cell r="B444">
            <v>357383640000</v>
          </cell>
        </row>
        <row r="445">
          <cell r="B445">
            <v>355381720000</v>
          </cell>
        </row>
        <row r="446">
          <cell r="B446">
            <v>357384990000</v>
          </cell>
        </row>
        <row r="447">
          <cell r="B447">
            <v>355381640000</v>
          </cell>
        </row>
        <row r="448">
          <cell r="B448">
            <v>351383310000</v>
          </cell>
        </row>
        <row r="449">
          <cell r="B449">
            <v>355384240000</v>
          </cell>
        </row>
        <row r="450">
          <cell r="B450">
            <v>353370320000</v>
          </cell>
        </row>
        <row r="451">
          <cell r="B451">
            <v>355384430000</v>
          </cell>
        </row>
        <row r="452">
          <cell r="B452">
            <v>358385390000</v>
          </cell>
        </row>
        <row r="453">
          <cell r="B453">
            <v>357384780000</v>
          </cell>
        </row>
        <row r="454">
          <cell r="B454">
            <v>356386670000</v>
          </cell>
        </row>
        <row r="455">
          <cell r="B455">
            <v>355386920000</v>
          </cell>
        </row>
        <row r="456">
          <cell r="B456">
            <v>357387010000</v>
          </cell>
        </row>
        <row r="457">
          <cell r="B457">
            <v>151076970000</v>
          </cell>
        </row>
        <row r="458">
          <cell r="B458">
            <v>352385470000</v>
          </cell>
        </row>
        <row r="459">
          <cell r="B459">
            <v>354386270000</v>
          </cell>
        </row>
        <row r="460">
          <cell r="B460">
            <v>359385400000</v>
          </cell>
        </row>
        <row r="461">
          <cell r="B461">
            <v>353383450000</v>
          </cell>
        </row>
        <row r="462">
          <cell r="B462">
            <v>353385560000</v>
          </cell>
        </row>
        <row r="463">
          <cell r="B463">
            <v>352385790000</v>
          </cell>
        </row>
        <row r="464">
          <cell r="B464">
            <v>219058320000</v>
          </cell>
        </row>
        <row r="465">
          <cell r="B465">
            <v>352384910000</v>
          </cell>
        </row>
        <row r="466">
          <cell r="B466">
            <v>355385090000</v>
          </cell>
        </row>
        <row r="467">
          <cell r="B467">
            <v>297038390000</v>
          </cell>
        </row>
        <row r="468">
          <cell r="B468">
            <v>355386550000</v>
          </cell>
        </row>
        <row r="469">
          <cell r="B469">
            <v>359384340000</v>
          </cell>
        </row>
        <row r="470">
          <cell r="B470">
            <v>352381260000</v>
          </cell>
        </row>
        <row r="471">
          <cell r="B471">
            <v>354384850000</v>
          </cell>
        </row>
        <row r="472">
          <cell r="B472">
            <v>339386610000</v>
          </cell>
        </row>
        <row r="473">
          <cell r="B473">
            <v>369000800000</v>
          </cell>
        </row>
        <row r="474">
          <cell r="B474">
            <v>361000890000</v>
          </cell>
        </row>
        <row r="475">
          <cell r="B475">
            <v>364001020000</v>
          </cell>
        </row>
        <row r="476">
          <cell r="B476">
            <v>369001490000</v>
          </cell>
        </row>
        <row r="477">
          <cell r="B477">
            <v>356328950000</v>
          </cell>
        </row>
        <row r="478">
          <cell r="B478">
            <v>362001930000</v>
          </cell>
        </row>
        <row r="479">
          <cell r="B479">
            <v>365000670000</v>
          </cell>
        </row>
        <row r="480">
          <cell r="B480">
            <v>363000680000</v>
          </cell>
        </row>
        <row r="481">
          <cell r="B481">
            <v>214008740000</v>
          </cell>
        </row>
        <row r="482">
          <cell r="B482">
            <v>367002930000</v>
          </cell>
        </row>
        <row r="483">
          <cell r="B483">
            <v>363003090000</v>
          </cell>
        </row>
        <row r="484">
          <cell r="B484">
            <v>215060250000</v>
          </cell>
        </row>
        <row r="485">
          <cell r="B485">
            <v>342345490000</v>
          </cell>
        </row>
        <row r="486">
          <cell r="B486">
            <v>366000710000</v>
          </cell>
        </row>
        <row r="487">
          <cell r="B487">
            <v>365002870000</v>
          </cell>
        </row>
        <row r="488">
          <cell r="B488">
            <v>367000460000</v>
          </cell>
        </row>
        <row r="489">
          <cell r="B489">
            <v>358370160000</v>
          </cell>
        </row>
        <row r="490">
          <cell r="B490">
            <v>362004080000</v>
          </cell>
        </row>
        <row r="491">
          <cell r="B491">
            <v>365004390000</v>
          </cell>
        </row>
        <row r="492">
          <cell r="B492">
            <v>275067830000</v>
          </cell>
        </row>
        <row r="493">
          <cell r="B493">
            <v>361004030000</v>
          </cell>
        </row>
        <row r="494">
          <cell r="B494">
            <v>366004010000</v>
          </cell>
        </row>
        <row r="495">
          <cell r="B495">
            <v>369003370000</v>
          </cell>
        </row>
        <row r="496">
          <cell r="B496">
            <v>363000200000</v>
          </cell>
        </row>
        <row r="497">
          <cell r="B497">
            <v>363003190000</v>
          </cell>
        </row>
        <row r="498">
          <cell r="B498">
            <v>368002400000</v>
          </cell>
        </row>
        <row r="499">
          <cell r="B499">
            <v>363003760000</v>
          </cell>
        </row>
        <row r="500">
          <cell r="B500">
            <v>369002140000</v>
          </cell>
        </row>
        <row r="501">
          <cell r="B501">
            <v>367003480000</v>
          </cell>
        </row>
        <row r="502">
          <cell r="B502">
            <v>368004580000</v>
          </cell>
        </row>
        <row r="503">
          <cell r="B503">
            <v>366005850000</v>
          </cell>
        </row>
        <row r="504">
          <cell r="B504">
            <v>362006040000</v>
          </cell>
        </row>
        <row r="505">
          <cell r="B505">
            <v>367003030000</v>
          </cell>
        </row>
        <row r="506">
          <cell r="B506">
            <v>363005830000</v>
          </cell>
        </row>
        <row r="507">
          <cell r="B507">
            <v>369004710000</v>
          </cell>
        </row>
        <row r="508">
          <cell r="B508">
            <v>367006670000</v>
          </cell>
        </row>
        <row r="509">
          <cell r="B509">
            <v>363005870000</v>
          </cell>
        </row>
        <row r="510">
          <cell r="B510">
            <v>361003580000</v>
          </cell>
        </row>
        <row r="511">
          <cell r="B511">
            <v>365007390000</v>
          </cell>
        </row>
        <row r="512">
          <cell r="B512">
            <v>369004990000</v>
          </cell>
        </row>
        <row r="513">
          <cell r="B513">
            <v>369007940000</v>
          </cell>
        </row>
        <row r="514">
          <cell r="B514">
            <v>358375740000</v>
          </cell>
        </row>
        <row r="515">
          <cell r="B515">
            <v>362004930000</v>
          </cell>
        </row>
        <row r="516">
          <cell r="B516">
            <v>363007180000</v>
          </cell>
        </row>
        <row r="517">
          <cell r="B517">
            <v>361005810000</v>
          </cell>
        </row>
        <row r="518">
          <cell r="B518">
            <v>372005030000</v>
          </cell>
        </row>
        <row r="519">
          <cell r="B519">
            <v>363005990000</v>
          </cell>
        </row>
        <row r="520">
          <cell r="B520">
            <v>285057050000</v>
          </cell>
        </row>
        <row r="521">
          <cell r="B521">
            <v>365006510000</v>
          </cell>
        </row>
        <row r="522">
          <cell r="B522">
            <v>355001270000</v>
          </cell>
        </row>
        <row r="523">
          <cell r="B523">
            <v>364006990000</v>
          </cell>
        </row>
        <row r="524">
          <cell r="B524">
            <v>361006340000</v>
          </cell>
        </row>
        <row r="525">
          <cell r="B525">
            <v>369008540000</v>
          </cell>
        </row>
        <row r="526">
          <cell r="B526">
            <v>369007690000</v>
          </cell>
        </row>
        <row r="527">
          <cell r="B527">
            <v>366007100000</v>
          </cell>
        </row>
        <row r="528">
          <cell r="B528">
            <v>366007030000</v>
          </cell>
        </row>
        <row r="529">
          <cell r="B529">
            <v>364008580000</v>
          </cell>
        </row>
        <row r="530">
          <cell r="B530">
            <v>346382020000</v>
          </cell>
        </row>
        <row r="531">
          <cell r="B531">
            <v>363010370000</v>
          </cell>
        </row>
        <row r="532">
          <cell r="B532">
            <v>364010360000</v>
          </cell>
        </row>
        <row r="533">
          <cell r="B533">
            <v>216045700000</v>
          </cell>
        </row>
        <row r="534">
          <cell r="B534">
            <v>362010160000</v>
          </cell>
        </row>
        <row r="535">
          <cell r="B535">
            <v>342410060000</v>
          </cell>
        </row>
        <row r="536">
          <cell r="B536">
            <v>347453750000</v>
          </cell>
        </row>
        <row r="537">
          <cell r="B537">
            <v>368010570000</v>
          </cell>
        </row>
        <row r="538">
          <cell r="B538">
            <v>363009810000</v>
          </cell>
        </row>
        <row r="539">
          <cell r="B539">
            <v>361004700000</v>
          </cell>
        </row>
        <row r="540">
          <cell r="B540">
            <v>356381500000</v>
          </cell>
        </row>
        <row r="541">
          <cell r="B541">
            <v>354376950000</v>
          </cell>
        </row>
        <row r="542">
          <cell r="B542">
            <v>269018190000</v>
          </cell>
        </row>
        <row r="543">
          <cell r="B543">
            <v>362010280000</v>
          </cell>
        </row>
        <row r="544">
          <cell r="B544">
            <v>346448850000</v>
          </cell>
        </row>
        <row r="545">
          <cell r="B545">
            <v>223023930000</v>
          </cell>
        </row>
        <row r="546">
          <cell r="B546">
            <v>362011840000</v>
          </cell>
        </row>
        <row r="547">
          <cell r="B547">
            <v>362008530000</v>
          </cell>
        </row>
        <row r="548">
          <cell r="B548">
            <v>336035180000</v>
          </cell>
        </row>
        <row r="549">
          <cell r="B549">
            <v>366011660000</v>
          </cell>
        </row>
        <row r="550">
          <cell r="B550">
            <v>362006100000</v>
          </cell>
        </row>
        <row r="551">
          <cell r="B551">
            <v>362010540000</v>
          </cell>
        </row>
        <row r="552">
          <cell r="B552">
            <v>368009770000</v>
          </cell>
        </row>
        <row r="553">
          <cell r="B553">
            <v>154058290000</v>
          </cell>
        </row>
        <row r="554">
          <cell r="B554">
            <v>369013330000</v>
          </cell>
        </row>
        <row r="555">
          <cell r="B555">
            <v>303032830000</v>
          </cell>
        </row>
        <row r="556">
          <cell r="B556">
            <v>368014210000</v>
          </cell>
        </row>
        <row r="557">
          <cell r="B557">
            <v>367012450000</v>
          </cell>
        </row>
        <row r="558">
          <cell r="B558">
            <v>368011420000</v>
          </cell>
        </row>
        <row r="559">
          <cell r="B559">
            <v>361008990000</v>
          </cell>
        </row>
        <row r="560">
          <cell r="B560">
            <v>359242000000</v>
          </cell>
        </row>
        <row r="561">
          <cell r="B561">
            <v>354055900000</v>
          </cell>
        </row>
        <row r="562">
          <cell r="B562">
            <v>362011030000</v>
          </cell>
        </row>
        <row r="563">
          <cell r="B563">
            <v>205010200000</v>
          </cell>
        </row>
        <row r="564">
          <cell r="B564">
            <v>351247450000</v>
          </cell>
        </row>
        <row r="565">
          <cell r="B565">
            <v>368014280000</v>
          </cell>
        </row>
        <row r="566">
          <cell r="B566">
            <v>362012510000</v>
          </cell>
        </row>
        <row r="567">
          <cell r="B567">
            <v>362016470000</v>
          </cell>
        </row>
        <row r="568">
          <cell r="B568">
            <v>363014040000</v>
          </cell>
        </row>
        <row r="569">
          <cell r="B569">
            <v>365014860000</v>
          </cell>
        </row>
        <row r="570">
          <cell r="B570">
            <v>362014660000</v>
          </cell>
        </row>
        <row r="571">
          <cell r="B571">
            <v>362013760000</v>
          </cell>
        </row>
        <row r="572">
          <cell r="B572">
            <v>357386290000</v>
          </cell>
        </row>
        <row r="573">
          <cell r="B573">
            <v>368014530000</v>
          </cell>
        </row>
        <row r="574">
          <cell r="B574">
            <v>361016910000</v>
          </cell>
        </row>
        <row r="575">
          <cell r="B575">
            <v>365016660000</v>
          </cell>
        </row>
        <row r="576">
          <cell r="B576">
            <v>351262510000</v>
          </cell>
        </row>
        <row r="577">
          <cell r="B577">
            <v>362014680000</v>
          </cell>
        </row>
        <row r="578">
          <cell r="B578">
            <v>364014840000</v>
          </cell>
        </row>
        <row r="579">
          <cell r="B579">
            <v>356383460000</v>
          </cell>
        </row>
        <row r="580">
          <cell r="B580">
            <v>362012150000</v>
          </cell>
        </row>
        <row r="581">
          <cell r="B581">
            <v>365015690000</v>
          </cell>
        </row>
        <row r="582">
          <cell r="B582">
            <v>365015530000</v>
          </cell>
        </row>
        <row r="583">
          <cell r="B583">
            <v>363017480000</v>
          </cell>
        </row>
        <row r="584">
          <cell r="B584">
            <v>363013180000</v>
          </cell>
        </row>
        <row r="585">
          <cell r="B585">
            <v>366014530000</v>
          </cell>
        </row>
        <row r="586">
          <cell r="B586">
            <v>365010760000</v>
          </cell>
        </row>
        <row r="587">
          <cell r="B587">
            <v>366015700000</v>
          </cell>
        </row>
        <row r="588">
          <cell r="B588">
            <v>366017240000</v>
          </cell>
        </row>
        <row r="589">
          <cell r="B589">
            <v>207019860000</v>
          </cell>
        </row>
        <row r="590">
          <cell r="B590">
            <v>364008120000</v>
          </cell>
        </row>
        <row r="591">
          <cell r="B591">
            <v>361017650000</v>
          </cell>
        </row>
        <row r="592">
          <cell r="B592">
            <v>363016620000</v>
          </cell>
        </row>
        <row r="593">
          <cell r="B593">
            <v>361014760000</v>
          </cell>
        </row>
        <row r="594">
          <cell r="B594">
            <v>365017290000</v>
          </cell>
        </row>
        <row r="595">
          <cell r="B595">
            <v>367018440000</v>
          </cell>
        </row>
        <row r="596">
          <cell r="B596">
            <v>357036960000</v>
          </cell>
        </row>
        <row r="597">
          <cell r="B597">
            <v>367018910000</v>
          </cell>
        </row>
        <row r="598">
          <cell r="B598">
            <v>364018050000</v>
          </cell>
        </row>
        <row r="599">
          <cell r="B599">
            <v>209100520000</v>
          </cell>
        </row>
        <row r="600">
          <cell r="B600">
            <v>989093400000</v>
          </cell>
        </row>
        <row r="601">
          <cell r="B601">
            <v>361006550000</v>
          </cell>
        </row>
        <row r="602">
          <cell r="B602">
            <v>368018740000</v>
          </cell>
        </row>
        <row r="603">
          <cell r="B603">
            <v>361017120000</v>
          </cell>
        </row>
        <row r="604">
          <cell r="B604">
            <v>369011710000</v>
          </cell>
        </row>
        <row r="605">
          <cell r="B605">
            <v>361021900000</v>
          </cell>
        </row>
        <row r="606">
          <cell r="B606">
            <v>804568220000</v>
          </cell>
        </row>
        <row r="607">
          <cell r="B607">
            <v>362021260000</v>
          </cell>
        </row>
        <row r="608">
          <cell r="B608">
            <v>367020250000</v>
          </cell>
        </row>
        <row r="609">
          <cell r="B609">
            <v>365018880000</v>
          </cell>
        </row>
        <row r="610">
          <cell r="B610">
            <v>363019400000</v>
          </cell>
        </row>
        <row r="611">
          <cell r="B611">
            <v>367022530000</v>
          </cell>
        </row>
        <row r="612">
          <cell r="B612">
            <v>366022540000</v>
          </cell>
        </row>
        <row r="613">
          <cell r="B613">
            <v>361021690000</v>
          </cell>
        </row>
        <row r="614">
          <cell r="B614">
            <v>221788200000</v>
          </cell>
        </row>
        <row r="615">
          <cell r="B615">
            <v>352288250000</v>
          </cell>
        </row>
        <row r="616">
          <cell r="B616">
            <v>364017280000</v>
          </cell>
        </row>
        <row r="617">
          <cell r="B617">
            <v>366021820000</v>
          </cell>
        </row>
        <row r="618">
          <cell r="B618">
            <v>367021200000</v>
          </cell>
        </row>
        <row r="619">
          <cell r="B619">
            <v>369022570000</v>
          </cell>
        </row>
        <row r="620">
          <cell r="B620">
            <v>361024760000</v>
          </cell>
        </row>
        <row r="621">
          <cell r="B621">
            <v>366024530000</v>
          </cell>
        </row>
        <row r="622">
          <cell r="B622">
            <v>368023640000</v>
          </cell>
        </row>
        <row r="623">
          <cell r="B623">
            <v>368009660000</v>
          </cell>
        </row>
        <row r="624">
          <cell r="B624">
            <v>367024920000</v>
          </cell>
        </row>
        <row r="625">
          <cell r="B625">
            <v>363021920000</v>
          </cell>
        </row>
        <row r="626">
          <cell r="B626">
            <v>369021720000</v>
          </cell>
        </row>
        <row r="627">
          <cell r="B627">
            <v>365023220000</v>
          </cell>
        </row>
        <row r="628">
          <cell r="B628">
            <v>369023800000</v>
          </cell>
        </row>
        <row r="629">
          <cell r="B629">
            <v>361023060000</v>
          </cell>
        </row>
        <row r="630">
          <cell r="B630">
            <v>351385850000</v>
          </cell>
        </row>
        <row r="631">
          <cell r="B631">
            <v>361021270000</v>
          </cell>
        </row>
        <row r="632">
          <cell r="B632">
            <v>367022970000</v>
          </cell>
        </row>
        <row r="633">
          <cell r="B633">
            <v>367023580000</v>
          </cell>
        </row>
        <row r="634">
          <cell r="B634">
            <v>368023560000</v>
          </cell>
        </row>
        <row r="635">
          <cell r="B635">
            <v>361023160000</v>
          </cell>
        </row>
        <row r="636">
          <cell r="B636">
            <v>365023060000</v>
          </cell>
        </row>
        <row r="637">
          <cell r="B637">
            <v>365022420000</v>
          </cell>
        </row>
        <row r="638">
          <cell r="B638">
            <v>365022860000</v>
          </cell>
        </row>
        <row r="639">
          <cell r="B639">
            <v>367025630000</v>
          </cell>
        </row>
        <row r="640">
          <cell r="B640">
            <v>362025790000</v>
          </cell>
        </row>
        <row r="641">
          <cell r="B641">
            <v>365015340000</v>
          </cell>
        </row>
        <row r="642">
          <cell r="B642">
            <v>361023870000</v>
          </cell>
        </row>
        <row r="643">
          <cell r="B643">
            <v>362024860000</v>
          </cell>
        </row>
        <row r="644">
          <cell r="B644">
            <v>361024630000</v>
          </cell>
        </row>
        <row r="645">
          <cell r="B645">
            <v>369024060000</v>
          </cell>
        </row>
        <row r="646">
          <cell r="B646">
            <v>368021270000</v>
          </cell>
        </row>
        <row r="647">
          <cell r="B647">
            <v>364027820000</v>
          </cell>
        </row>
        <row r="648">
          <cell r="B648">
            <v>362026410000</v>
          </cell>
        </row>
        <row r="649">
          <cell r="B649">
            <v>365026410000</v>
          </cell>
        </row>
        <row r="650">
          <cell r="B650">
            <v>357290680000</v>
          </cell>
        </row>
        <row r="651">
          <cell r="B651">
            <v>367890430000</v>
          </cell>
        </row>
        <row r="652">
          <cell r="B652">
            <v>363024520000</v>
          </cell>
        </row>
        <row r="653">
          <cell r="B653">
            <v>367024750000</v>
          </cell>
        </row>
        <row r="654">
          <cell r="B654">
            <v>367028750000</v>
          </cell>
        </row>
        <row r="655">
          <cell r="B655">
            <v>363023100000</v>
          </cell>
        </row>
        <row r="656">
          <cell r="B656">
            <v>363028920000</v>
          </cell>
        </row>
        <row r="657">
          <cell r="B657">
            <v>353352820000</v>
          </cell>
        </row>
        <row r="658">
          <cell r="B658">
            <v>361026230000</v>
          </cell>
        </row>
        <row r="659">
          <cell r="B659">
            <v>363026030000</v>
          </cell>
        </row>
        <row r="660">
          <cell r="B660">
            <v>361016030000</v>
          </cell>
        </row>
        <row r="661">
          <cell r="B661">
            <v>368027760000</v>
          </cell>
        </row>
        <row r="662">
          <cell r="B662">
            <v>360285300000</v>
          </cell>
        </row>
        <row r="663">
          <cell r="B663">
            <v>364028220000</v>
          </cell>
        </row>
        <row r="664">
          <cell r="B664">
            <v>366027720000</v>
          </cell>
        </row>
        <row r="665">
          <cell r="B665">
            <v>356184570000</v>
          </cell>
        </row>
        <row r="666">
          <cell r="B666">
            <v>206096480000</v>
          </cell>
        </row>
        <row r="667">
          <cell r="B667">
            <v>366027580000</v>
          </cell>
        </row>
        <row r="668">
          <cell r="B668">
            <v>369027630000</v>
          </cell>
        </row>
        <row r="669">
          <cell r="B669">
            <v>347356120000</v>
          </cell>
        </row>
        <row r="670">
          <cell r="B670">
            <v>365028950000</v>
          </cell>
        </row>
        <row r="671">
          <cell r="B671">
            <v>363029740000</v>
          </cell>
        </row>
        <row r="672">
          <cell r="B672">
            <v>173075250000</v>
          </cell>
        </row>
        <row r="673">
          <cell r="B673">
            <v>365030400000</v>
          </cell>
        </row>
        <row r="674">
          <cell r="B674">
            <v>359346870000</v>
          </cell>
        </row>
        <row r="675">
          <cell r="B675">
            <v>361027770000</v>
          </cell>
        </row>
        <row r="676">
          <cell r="B676">
            <v>365028850000</v>
          </cell>
        </row>
        <row r="677">
          <cell r="B677">
            <v>373027430000</v>
          </cell>
        </row>
        <row r="678">
          <cell r="B678">
            <v>356027600000</v>
          </cell>
        </row>
        <row r="679">
          <cell r="B679">
            <v>363027720000</v>
          </cell>
        </row>
        <row r="680">
          <cell r="B680">
            <v>366031360000</v>
          </cell>
        </row>
        <row r="681">
          <cell r="B681">
            <v>362029010000</v>
          </cell>
        </row>
        <row r="682">
          <cell r="B682">
            <v>366027830000</v>
          </cell>
        </row>
        <row r="683">
          <cell r="B683">
            <v>362027850000</v>
          </cell>
        </row>
        <row r="684">
          <cell r="B684">
            <v>364028150000</v>
          </cell>
        </row>
        <row r="685">
          <cell r="B685">
            <v>363026240000</v>
          </cell>
        </row>
        <row r="686">
          <cell r="B686">
            <v>361031150000</v>
          </cell>
        </row>
        <row r="687">
          <cell r="B687">
            <v>363031770000</v>
          </cell>
        </row>
        <row r="688">
          <cell r="B688">
            <v>369030950000</v>
          </cell>
        </row>
        <row r="689">
          <cell r="B689">
            <v>365031300000</v>
          </cell>
        </row>
        <row r="690">
          <cell r="B690">
            <v>364031880000</v>
          </cell>
        </row>
        <row r="691">
          <cell r="B691">
            <v>364032240000</v>
          </cell>
        </row>
        <row r="692">
          <cell r="B692">
            <v>366032510000</v>
          </cell>
        </row>
        <row r="693">
          <cell r="B693">
            <v>366029990000</v>
          </cell>
        </row>
        <row r="694">
          <cell r="B694">
            <v>368029950000</v>
          </cell>
        </row>
        <row r="695">
          <cell r="B695">
            <v>361028770000</v>
          </cell>
        </row>
        <row r="696">
          <cell r="B696">
            <v>366031610000</v>
          </cell>
        </row>
        <row r="697">
          <cell r="B697">
            <v>984072480000</v>
          </cell>
        </row>
        <row r="698">
          <cell r="B698">
            <v>362030030000</v>
          </cell>
        </row>
        <row r="699">
          <cell r="B699">
            <v>362028790000</v>
          </cell>
        </row>
        <row r="700">
          <cell r="B700">
            <v>364030950000</v>
          </cell>
        </row>
        <row r="701">
          <cell r="B701">
            <v>366028830000</v>
          </cell>
        </row>
        <row r="702">
          <cell r="B702">
            <v>361023540000</v>
          </cell>
        </row>
        <row r="703">
          <cell r="B703">
            <v>212011570000</v>
          </cell>
        </row>
        <row r="704">
          <cell r="B704">
            <v>365027410000</v>
          </cell>
        </row>
        <row r="705">
          <cell r="B705">
            <v>367029550000</v>
          </cell>
        </row>
        <row r="706">
          <cell r="B706">
            <v>362030440000</v>
          </cell>
        </row>
        <row r="707">
          <cell r="B707">
            <v>361031750000</v>
          </cell>
        </row>
        <row r="708">
          <cell r="B708">
            <v>365026990000</v>
          </cell>
        </row>
        <row r="709">
          <cell r="B709">
            <v>199031050000</v>
          </cell>
        </row>
        <row r="710">
          <cell r="B710">
            <v>365028030000</v>
          </cell>
        </row>
        <row r="711">
          <cell r="B711">
            <v>363028110000</v>
          </cell>
        </row>
        <row r="712">
          <cell r="B712">
            <v>368030360000</v>
          </cell>
        </row>
        <row r="713">
          <cell r="B713">
            <v>356182480000</v>
          </cell>
        </row>
        <row r="714">
          <cell r="B714">
            <v>364031640000</v>
          </cell>
        </row>
        <row r="715">
          <cell r="B715">
            <v>249011980000</v>
          </cell>
        </row>
        <row r="716">
          <cell r="B716">
            <v>356120640000</v>
          </cell>
        </row>
        <row r="717">
          <cell r="B717">
            <v>361030390000</v>
          </cell>
        </row>
        <row r="718">
          <cell r="B718">
            <v>221908800000</v>
          </cell>
        </row>
        <row r="719">
          <cell r="B719">
            <v>364030600000</v>
          </cell>
        </row>
        <row r="720">
          <cell r="B720">
            <v>266049280000</v>
          </cell>
        </row>
        <row r="721">
          <cell r="B721">
            <v>367031300000</v>
          </cell>
        </row>
        <row r="722">
          <cell r="B722">
            <v>365031370000</v>
          </cell>
        </row>
        <row r="723">
          <cell r="B723">
            <v>361031490000</v>
          </cell>
        </row>
        <row r="724">
          <cell r="B724">
            <v>365031200000</v>
          </cell>
        </row>
        <row r="725">
          <cell r="B725">
            <v>367031570000</v>
          </cell>
        </row>
        <row r="726">
          <cell r="B726">
            <v>369022550000</v>
          </cell>
        </row>
        <row r="727">
          <cell r="B727">
            <v>362031110000</v>
          </cell>
        </row>
        <row r="728">
          <cell r="B728">
            <v>365027980000</v>
          </cell>
        </row>
        <row r="729">
          <cell r="B729">
            <v>368033760000</v>
          </cell>
        </row>
        <row r="730">
          <cell r="B730">
            <v>366033420000</v>
          </cell>
        </row>
        <row r="731">
          <cell r="B731">
            <v>363033630000</v>
          </cell>
        </row>
        <row r="732">
          <cell r="B732">
            <v>323068970000</v>
          </cell>
        </row>
        <row r="733">
          <cell r="B733">
            <v>364034880000</v>
          </cell>
        </row>
        <row r="734">
          <cell r="B734">
            <v>363034570000</v>
          </cell>
        </row>
        <row r="735">
          <cell r="B735">
            <v>368034870000</v>
          </cell>
        </row>
        <row r="736">
          <cell r="B736">
            <v>361035160000</v>
          </cell>
        </row>
        <row r="737">
          <cell r="B737">
            <v>327001870000</v>
          </cell>
        </row>
        <row r="738">
          <cell r="B738">
            <v>368033060000</v>
          </cell>
        </row>
        <row r="739">
          <cell r="B739">
            <v>367034390000</v>
          </cell>
        </row>
        <row r="740">
          <cell r="B740">
            <v>367033660000</v>
          </cell>
        </row>
        <row r="741">
          <cell r="B741">
            <v>362033460000</v>
          </cell>
        </row>
        <row r="742">
          <cell r="B742">
            <v>366014750000</v>
          </cell>
        </row>
        <row r="743">
          <cell r="B743">
            <v>369035140000</v>
          </cell>
        </row>
        <row r="744">
          <cell r="B744">
            <v>365035170000</v>
          </cell>
        </row>
        <row r="745">
          <cell r="B745">
            <v>368028740000</v>
          </cell>
        </row>
        <row r="746">
          <cell r="B746">
            <v>364033810000</v>
          </cell>
        </row>
        <row r="747">
          <cell r="B747">
            <v>362036160000</v>
          </cell>
        </row>
        <row r="748">
          <cell r="B748">
            <v>366036750000</v>
          </cell>
        </row>
        <row r="749">
          <cell r="B749">
            <v>362036260000</v>
          </cell>
        </row>
        <row r="750">
          <cell r="B750">
            <v>367035280000</v>
          </cell>
        </row>
        <row r="751">
          <cell r="B751">
            <v>996017340000</v>
          </cell>
        </row>
        <row r="752">
          <cell r="B752">
            <v>365034070000</v>
          </cell>
        </row>
        <row r="753">
          <cell r="B753">
            <v>369036400000</v>
          </cell>
        </row>
        <row r="754">
          <cell r="B754">
            <v>369034530000</v>
          </cell>
        </row>
        <row r="755">
          <cell r="B755">
            <v>367036390000</v>
          </cell>
        </row>
        <row r="756">
          <cell r="B756">
            <v>361037430000</v>
          </cell>
        </row>
        <row r="757">
          <cell r="B757">
            <v>361036580000</v>
          </cell>
        </row>
        <row r="758">
          <cell r="B758">
            <v>361037900000</v>
          </cell>
        </row>
        <row r="759">
          <cell r="B759">
            <v>361019970000</v>
          </cell>
        </row>
        <row r="760">
          <cell r="B760">
            <v>365036580000</v>
          </cell>
        </row>
        <row r="761">
          <cell r="B761">
            <v>366034170000</v>
          </cell>
        </row>
        <row r="762">
          <cell r="B762">
            <v>361037260000</v>
          </cell>
        </row>
        <row r="763">
          <cell r="B763">
            <v>981043730000</v>
          </cell>
        </row>
        <row r="764">
          <cell r="B764">
            <v>362036560000</v>
          </cell>
        </row>
        <row r="765">
          <cell r="B765">
            <v>362037870000</v>
          </cell>
        </row>
        <row r="766">
          <cell r="B766">
            <v>364039060000</v>
          </cell>
        </row>
        <row r="767">
          <cell r="B767">
            <v>359067460000</v>
          </cell>
        </row>
        <row r="768">
          <cell r="B768">
            <v>361037300000</v>
          </cell>
        </row>
        <row r="769">
          <cell r="B769">
            <v>364036870000</v>
          </cell>
        </row>
        <row r="770">
          <cell r="B770">
            <v>341388600000</v>
          </cell>
        </row>
        <row r="771">
          <cell r="B771">
            <v>364039100000</v>
          </cell>
        </row>
        <row r="772">
          <cell r="B772">
            <v>365036310000</v>
          </cell>
        </row>
        <row r="773">
          <cell r="B773">
            <v>363033580000</v>
          </cell>
        </row>
        <row r="774">
          <cell r="B774">
            <v>369036530000</v>
          </cell>
        </row>
        <row r="775">
          <cell r="B775">
            <v>366038820000</v>
          </cell>
        </row>
        <row r="776">
          <cell r="B776">
            <v>365039010000</v>
          </cell>
        </row>
        <row r="777">
          <cell r="B777">
            <v>363035150000</v>
          </cell>
        </row>
        <row r="778">
          <cell r="B778">
            <v>365035800000</v>
          </cell>
        </row>
        <row r="779">
          <cell r="B779">
            <v>297007170000</v>
          </cell>
        </row>
        <row r="780">
          <cell r="B780">
            <v>367041040000</v>
          </cell>
        </row>
        <row r="781">
          <cell r="B781">
            <v>361037820000</v>
          </cell>
        </row>
        <row r="782">
          <cell r="B782">
            <v>368040430000</v>
          </cell>
        </row>
        <row r="783">
          <cell r="B783">
            <v>363040350000</v>
          </cell>
        </row>
        <row r="784">
          <cell r="B784">
            <v>363031990000</v>
          </cell>
        </row>
        <row r="785">
          <cell r="B785">
            <v>341342150000</v>
          </cell>
        </row>
        <row r="786">
          <cell r="B786">
            <v>367037110000</v>
          </cell>
        </row>
        <row r="787">
          <cell r="B787">
            <v>366026760000</v>
          </cell>
        </row>
        <row r="788">
          <cell r="B788">
            <v>368039100000</v>
          </cell>
        </row>
        <row r="789">
          <cell r="B789">
            <v>348413180000</v>
          </cell>
        </row>
        <row r="790">
          <cell r="B790">
            <v>299073030000</v>
          </cell>
        </row>
        <row r="791">
          <cell r="B791">
            <v>366031360000</v>
          </cell>
        </row>
        <row r="792">
          <cell r="B792">
            <v>365037960000</v>
          </cell>
        </row>
        <row r="793">
          <cell r="B793">
            <v>362040380000</v>
          </cell>
        </row>
        <row r="794">
          <cell r="B794">
            <v>369038770000</v>
          </cell>
        </row>
        <row r="795">
          <cell r="B795">
            <v>362035470000</v>
          </cell>
        </row>
        <row r="796">
          <cell r="B796">
            <v>369040250000</v>
          </cell>
        </row>
        <row r="797">
          <cell r="B797">
            <v>368042250000</v>
          </cell>
        </row>
        <row r="798">
          <cell r="B798">
            <v>366041920000</v>
          </cell>
        </row>
        <row r="799">
          <cell r="B799">
            <v>369040330000</v>
          </cell>
        </row>
        <row r="800">
          <cell r="B800">
            <v>369039810000</v>
          </cell>
        </row>
        <row r="801">
          <cell r="B801">
            <v>368039340000</v>
          </cell>
        </row>
        <row r="802">
          <cell r="B802">
            <v>367037660000</v>
          </cell>
        </row>
        <row r="803">
          <cell r="B803">
            <v>366041300000</v>
          </cell>
        </row>
        <row r="804">
          <cell r="B804">
            <v>362040630000</v>
          </cell>
        </row>
        <row r="805">
          <cell r="B805">
            <v>369039440000</v>
          </cell>
        </row>
        <row r="806">
          <cell r="B806">
            <v>369031330000</v>
          </cell>
        </row>
        <row r="807">
          <cell r="B807">
            <v>361043240000</v>
          </cell>
        </row>
        <row r="808">
          <cell r="B808">
            <v>367043220000</v>
          </cell>
        </row>
        <row r="809">
          <cell r="B809">
            <v>369042400000</v>
          </cell>
        </row>
        <row r="810">
          <cell r="B810">
            <v>362040240000</v>
          </cell>
        </row>
        <row r="811">
          <cell r="B811">
            <v>369041900000</v>
          </cell>
        </row>
        <row r="812">
          <cell r="B812">
            <v>369041980000</v>
          </cell>
        </row>
        <row r="813">
          <cell r="B813">
            <v>361041030000</v>
          </cell>
        </row>
        <row r="814">
          <cell r="B814">
            <v>364042230000</v>
          </cell>
        </row>
        <row r="815">
          <cell r="B815">
            <v>369042460000</v>
          </cell>
        </row>
        <row r="816">
          <cell r="B816">
            <v>369045150000</v>
          </cell>
        </row>
        <row r="817">
          <cell r="B817">
            <v>363045090000</v>
          </cell>
        </row>
        <row r="818">
          <cell r="B818">
            <v>362044350000</v>
          </cell>
        </row>
        <row r="819">
          <cell r="B819">
            <v>361044590000</v>
          </cell>
        </row>
        <row r="820">
          <cell r="B820">
            <v>366041170000</v>
          </cell>
        </row>
        <row r="821">
          <cell r="B821">
            <v>312062280000</v>
          </cell>
        </row>
        <row r="822">
          <cell r="B822">
            <v>365043260000</v>
          </cell>
        </row>
        <row r="823">
          <cell r="B823">
            <v>369045940000</v>
          </cell>
        </row>
        <row r="824">
          <cell r="B824">
            <v>367041060000</v>
          </cell>
        </row>
        <row r="825">
          <cell r="B825">
            <v>363042870000</v>
          </cell>
        </row>
        <row r="826">
          <cell r="B826">
            <v>367043290000</v>
          </cell>
        </row>
        <row r="827">
          <cell r="B827">
            <v>367042770000</v>
          </cell>
        </row>
        <row r="828">
          <cell r="B828">
            <v>355344960000</v>
          </cell>
        </row>
        <row r="829">
          <cell r="B829">
            <v>365042850000</v>
          </cell>
        </row>
        <row r="830">
          <cell r="B830">
            <v>369039250000</v>
          </cell>
        </row>
        <row r="831">
          <cell r="B831">
            <v>361045560000</v>
          </cell>
        </row>
        <row r="832">
          <cell r="B832">
            <v>363045470000</v>
          </cell>
        </row>
        <row r="833">
          <cell r="B833">
            <v>315023150000</v>
          </cell>
        </row>
        <row r="834">
          <cell r="B834">
            <v>368046070000</v>
          </cell>
        </row>
        <row r="835">
          <cell r="B835">
            <v>366044660000</v>
          </cell>
        </row>
        <row r="836">
          <cell r="B836">
            <v>804236570000</v>
          </cell>
        </row>
        <row r="837">
          <cell r="B837">
            <v>367045450000</v>
          </cell>
        </row>
        <row r="838">
          <cell r="B838">
            <v>368043450000</v>
          </cell>
        </row>
        <row r="839">
          <cell r="B839">
            <v>364040960000</v>
          </cell>
        </row>
        <row r="840">
          <cell r="B840">
            <v>361045600000</v>
          </cell>
        </row>
        <row r="841">
          <cell r="B841">
            <v>361043620000</v>
          </cell>
        </row>
        <row r="842">
          <cell r="B842">
            <v>365044620000</v>
          </cell>
        </row>
        <row r="843">
          <cell r="B843">
            <v>368044060000</v>
          </cell>
        </row>
        <row r="844">
          <cell r="B844">
            <v>369044140000</v>
          </cell>
        </row>
        <row r="845">
          <cell r="B845">
            <v>369045150000</v>
          </cell>
        </row>
        <row r="846">
          <cell r="B846">
            <v>363045090000</v>
          </cell>
        </row>
        <row r="847">
          <cell r="B847">
            <v>367046420000</v>
          </cell>
        </row>
        <row r="848">
          <cell r="B848">
            <v>366044600000</v>
          </cell>
        </row>
        <row r="849">
          <cell r="B849">
            <v>368046250000</v>
          </cell>
        </row>
        <row r="850">
          <cell r="B850">
            <v>362045230000</v>
          </cell>
        </row>
        <row r="851">
          <cell r="B851">
            <v>369044290000</v>
          </cell>
        </row>
        <row r="852">
          <cell r="B852">
            <v>362039070000</v>
          </cell>
        </row>
        <row r="853">
          <cell r="B853">
            <v>359227530000</v>
          </cell>
        </row>
        <row r="854">
          <cell r="B854">
            <v>369045400000</v>
          </cell>
        </row>
        <row r="855">
          <cell r="B855">
            <v>369045920000</v>
          </cell>
        </row>
        <row r="856">
          <cell r="B856">
            <v>367037860000</v>
          </cell>
        </row>
        <row r="857">
          <cell r="B857">
            <v>366044960000</v>
          </cell>
        </row>
        <row r="858">
          <cell r="B858">
            <v>352339340000</v>
          </cell>
        </row>
        <row r="859">
          <cell r="B859">
            <v>351338400000</v>
          </cell>
        </row>
        <row r="860">
          <cell r="B860">
            <v>355339240000</v>
          </cell>
        </row>
        <row r="861">
          <cell r="B861">
            <v>359338250000</v>
          </cell>
        </row>
        <row r="862">
          <cell r="B862">
            <v>357338330000</v>
          </cell>
        </row>
        <row r="863">
          <cell r="B863">
            <v>356338570000</v>
          </cell>
        </row>
        <row r="864">
          <cell r="B864">
            <v>356337120000</v>
          </cell>
        </row>
        <row r="865">
          <cell r="B865">
            <v>355328700000</v>
          </cell>
        </row>
        <row r="866">
          <cell r="B866">
            <v>353339160000</v>
          </cell>
        </row>
        <row r="867">
          <cell r="B867">
            <v>359317110000</v>
          </cell>
        </row>
        <row r="868">
          <cell r="B868">
            <v>352337060000</v>
          </cell>
        </row>
        <row r="869">
          <cell r="B869">
            <v>351338950000</v>
          </cell>
        </row>
        <row r="870">
          <cell r="B870">
            <v>358338300000</v>
          </cell>
        </row>
        <row r="871">
          <cell r="B871">
            <v>354301790000</v>
          </cell>
        </row>
        <row r="872">
          <cell r="B872">
            <v>358338850000</v>
          </cell>
        </row>
        <row r="873">
          <cell r="B873">
            <v>358337600000</v>
          </cell>
        </row>
        <row r="874">
          <cell r="B874">
            <v>352340280000</v>
          </cell>
        </row>
        <row r="875">
          <cell r="B875">
            <v>352331700000</v>
          </cell>
        </row>
        <row r="876">
          <cell r="B876">
            <v>354340610000</v>
          </cell>
        </row>
        <row r="877">
          <cell r="B877">
            <v>351340690000</v>
          </cell>
        </row>
        <row r="878">
          <cell r="B878">
            <v>357340680000</v>
          </cell>
        </row>
        <row r="879">
          <cell r="B879">
            <v>353338960000</v>
          </cell>
        </row>
        <row r="880">
          <cell r="B880">
            <v>358339470000</v>
          </cell>
        </row>
        <row r="881">
          <cell r="B881">
            <v>358335800000</v>
          </cell>
        </row>
        <row r="882">
          <cell r="B882">
            <v>351337750000</v>
          </cell>
        </row>
        <row r="883">
          <cell r="B883">
            <v>356340100000</v>
          </cell>
        </row>
        <row r="884">
          <cell r="B884">
            <v>201026150000</v>
          </cell>
        </row>
        <row r="885">
          <cell r="B885">
            <v>193027150000</v>
          </cell>
        </row>
        <row r="886">
          <cell r="B886">
            <v>353275110000</v>
          </cell>
        </row>
        <row r="887">
          <cell r="B887">
            <v>352331280000</v>
          </cell>
        </row>
        <row r="888">
          <cell r="B888">
            <v>351338320000</v>
          </cell>
        </row>
        <row r="889">
          <cell r="B889">
            <v>356110070000</v>
          </cell>
        </row>
        <row r="890">
          <cell r="B890">
            <v>354340850000</v>
          </cell>
        </row>
        <row r="891">
          <cell r="B891">
            <v>355340640000</v>
          </cell>
        </row>
        <row r="892">
          <cell r="B892">
            <v>355339020000</v>
          </cell>
        </row>
        <row r="893">
          <cell r="B893">
            <v>352197050000</v>
          </cell>
        </row>
        <row r="894">
          <cell r="B894">
            <v>354335980000</v>
          </cell>
        </row>
        <row r="895">
          <cell r="B895">
            <v>356340750000</v>
          </cell>
        </row>
        <row r="896">
          <cell r="B896">
            <v>356328950000</v>
          </cell>
        </row>
        <row r="897">
          <cell r="B897">
            <v>358342110000</v>
          </cell>
        </row>
        <row r="898">
          <cell r="B898">
            <v>359289460000</v>
          </cell>
        </row>
        <row r="899">
          <cell r="B899">
            <v>356343400000</v>
          </cell>
        </row>
        <row r="900">
          <cell r="B900">
            <v>359326160000</v>
          </cell>
        </row>
        <row r="901">
          <cell r="B901">
            <v>351343030000</v>
          </cell>
        </row>
        <row r="902">
          <cell r="B902">
            <v>351343330000</v>
          </cell>
        </row>
        <row r="903">
          <cell r="B903">
            <v>354344520000</v>
          </cell>
        </row>
        <row r="904">
          <cell r="B904">
            <v>357213860000</v>
          </cell>
        </row>
        <row r="905">
          <cell r="B905">
            <v>352337180000</v>
          </cell>
        </row>
        <row r="906">
          <cell r="B906">
            <v>358342670000</v>
          </cell>
        </row>
        <row r="907">
          <cell r="B907">
            <v>356328840000</v>
          </cell>
        </row>
        <row r="908">
          <cell r="B908">
            <v>338087860000</v>
          </cell>
        </row>
        <row r="909">
          <cell r="B909">
            <v>351344570000</v>
          </cell>
        </row>
        <row r="910">
          <cell r="B910">
            <v>359342370000</v>
          </cell>
        </row>
        <row r="911">
          <cell r="B911">
            <v>354257900000</v>
          </cell>
        </row>
        <row r="912">
          <cell r="B912">
            <v>358242080000</v>
          </cell>
        </row>
        <row r="913">
          <cell r="B913">
            <v>352344350000</v>
          </cell>
        </row>
        <row r="914">
          <cell r="B914">
            <v>357331770000</v>
          </cell>
        </row>
        <row r="915">
          <cell r="B915">
            <v>355250630000</v>
          </cell>
        </row>
        <row r="916">
          <cell r="B916">
            <v>358343330000</v>
          </cell>
        </row>
        <row r="917">
          <cell r="B917">
            <v>351343130000</v>
          </cell>
        </row>
        <row r="918">
          <cell r="B918">
            <v>356345390000</v>
          </cell>
        </row>
        <row r="919">
          <cell r="B919">
            <v>353341690000</v>
          </cell>
        </row>
        <row r="920">
          <cell r="B920">
            <v>352344240000</v>
          </cell>
        </row>
        <row r="921">
          <cell r="B921">
            <v>355330470000</v>
          </cell>
        </row>
        <row r="922">
          <cell r="B922">
            <v>353345910000</v>
          </cell>
        </row>
        <row r="923">
          <cell r="B923">
            <v>355345990000</v>
          </cell>
        </row>
        <row r="924">
          <cell r="B924">
            <v>356345100000</v>
          </cell>
        </row>
        <row r="925">
          <cell r="B925">
            <v>353279420000</v>
          </cell>
        </row>
        <row r="926">
          <cell r="B926">
            <v>351331680000</v>
          </cell>
        </row>
        <row r="927">
          <cell r="B927">
            <v>358344520000</v>
          </cell>
        </row>
        <row r="928">
          <cell r="B928">
            <v>357344630000</v>
          </cell>
        </row>
        <row r="929">
          <cell r="B929">
            <v>359342840000</v>
          </cell>
        </row>
        <row r="930">
          <cell r="B930">
            <v>358152410000</v>
          </cell>
        </row>
        <row r="931">
          <cell r="B931">
            <v>356335460000</v>
          </cell>
        </row>
        <row r="932">
          <cell r="B932">
            <v>359333510000</v>
          </cell>
        </row>
        <row r="933">
          <cell r="B933">
            <v>358347220000</v>
          </cell>
        </row>
        <row r="934">
          <cell r="B934">
            <v>352346180000</v>
          </cell>
        </row>
        <row r="935">
          <cell r="B935">
            <v>352346940000</v>
          </cell>
        </row>
        <row r="936">
          <cell r="B936">
            <v>355347330000</v>
          </cell>
        </row>
        <row r="937">
          <cell r="B937">
            <v>198071140000</v>
          </cell>
        </row>
        <row r="938">
          <cell r="B938">
            <v>352328790000</v>
          </cell>
        </row>
        <row r="939">
          <cell r="B939">
            <v>357235160000</v>
          </cell>
        </row>
        <row r="940">
          <cell r="B940">
            <v>355347970000</v>
          </cell>
        </row>
        <row r="941">
          <cell r="B941">
            <v>286020850000</v>
          </cell>
        </row>
        <row r="942">
          <cell r="B942">
            <v>356284120000</v>
          </cell>
        </row>
        <row r="943">
          <cell r="B943">
            <v>355346590000</v>
          </cell>
        </row>
        <row r="944">
          <cell r="B944">
            <v>359344600000</v>
          </cell>
        </row>
        <row r="945">
          <cell r="B945">
            <v>355348390000</v>
          </cell>
        </row>
        <row r="946">
          <cell r="B946">
            <v>355345750000</v>
          </cell>
        </row>
        <row r="947">
          <cell r="B947">
            <v>343270960000</v>
          </cell>
        </row>
        <row r="948">
          <cell r="B948">
            <v>358348320000</v>
          </cell>
        </row>
        <row r="949">
          <cell r="B949">
            <v>352347970000</v>
          </cell>
        </row>
        <row r="950">
          <cell r="B950">
            <v>354347480000</v>
          </cell>
        </row>
        <row r="951">
          <cell r="B951">
            <v>354344520000</v>
          </cell>
        </row>
        <row r="952">
          <cell r="B952">
            <v>803753060000</v>
          </cell>
        </row>
        <row r="953">
          <cell r="B953">
            <v>351348330000</v>
          </cell>
        </row>
        <row r="954">
          <cell r="B954">
            <v>352345830000</v>
          </cell>
        </row>
        <row r="955">
          <cell r="B955">
            <v>345322750000</v>
          </cell>
        </row>
        <row r="956">
          <cell r="B956">
            <v>359348860000</v>
          </cell>
        </row>
        <row r="957">
          <cell r="B957">
            <v>358348770000</v>
          </cell>
        </row>
        <row r="958">
          <cell r="B958">
            <v>356340130000</v>
          </cell>
        </row>
        <row r="959">
          <cell r="B959">
            <v>351326200000</v>
          </cell>
        </row>
        <row r="960">
          <cell r="B960">
            <v>356345290000</v>
          </cell>
        </row>
        <row r="961">
          <cell r="B961">
            <v>357348890000</v>
          </cell>
        </row>
        <row r="962">
          <cell r="B962">
            <v>359350360000</v>
          </cell>
        </row>
        <row r="963">
          <cell r="B963">
            <v>357351920000</v>
          </cell>
        </row>
        <row r="964">
          <cell r="B964">
            <v>351007740000</v>
          </cell>
        </row>
        <row r="965">
          <cell r="B965">
            <v>356340620000</v>
          </cell>
        </row>
        <row r="966">
          <cell r="B966">
            <v>356352220000</v>
          </cell>
        </row>
        <row r="967">
          <cell r="B967">
            <v>354349460000</v>
          </cell>
        </row>
        <row r="968">
          <cell r="B968">
            <v>353351060000</v>
          </cell>
        </row>
        <row r="969">
          <cell r="B969">
            <v>358349970000</v>
          </cell>
        </row>
        <row r="970">
          <cell r="B970">
            <v>211047610000</v>
          </cell>
        </row>
        <row r="971">
          <cell r="B971">
            <v>356349630000</v>
          </cell>
        </row>
        <row r="972">
          <cell r="B972">
            <v>352310300000</v>
          </cell>
        </row>
        <row r="973">
          <cell r="B973">
            <v>352351450000</v>
          </cell>
        </row>
        <row r="974">
          <cell r="B974">
            <v>174079880000</v>
          </cell>
        </row>
        <row r="975">
          <cell r="B975">
            <v>358347900000</v>
          </cell>
        </row>
        <row r="976">
          <cell r="B976">
            <v>358349530000</v>
          </cell>
        </row>
        <row r="977">
          <cell r="B977">
            <v>800468580000</v>
          </cell>
        </row>
        <row r="978">
          <cell r="B978">
            <v>353349370000</v>
          </cell>
        </row>
        <row r="979">
          <cell r="B979">
            <v>351325650000</v>
          </cell>
        </row>
        <row r="980">
          <cell r="B980">
            <v>352349830000</v>
          </cell>
        </row>
        <row r="981">
          <cell r="B981">
            <v>355345110000</v>
          </cell>
        </row>
        <row r="982">
          <cell r="B982">
            <v>353350410000</v>
          </cell>
        </row>
        <row r="983">
          <cell r="B983">
            <v>287025800000</v>
          </cell>
        </row>
        <row r="984">
          <cell r="B984">
            <v>357174810000</v>
          </cell>
        </row>
        <row r="985">
          <cell r="B985">
            <v>357352710000</v>
          </cell>
        </row>
        <row r="986">
          <cell r="B986">
            <v>358351480000</v>
          </cell>
        </row>
        <row r="987">
          <cell r="B987">
            <v>359354590000</v>
          </cell>
        </row>
        <row r="988">
          <cell r="B988">
            <v>352340690000</v>
          </cell>
        </row>
        <row r="989">
          <cell r="B989">
            <v>206004200000</v>
          </cell>
        </row>
        <row r="990">
          <cell r="B990">
            <v>354353890000</v>
          </cell>
        </row>
        <row r="991">
          <cell r="B991">
            <v>351145820000</v>
          </cell>
        </row>
        <row r="992">
          <cell r="B992">
            <v>351285830000</v>
          </cell>
        </row>
        <row r="993">
          <cell r="B993">
            <v>355348380000</v>
          </cell>
        </row>
        <row r="994">
          <cell r="B994">
            <v>355352270000</v>
          </cell>
        </row>
        <row r="995">
          <cell r="B995">
            <v>357354930000</v>
          </cell>
        </row>
        <row r="996">
          <cell r="B996">
            <v>355343210000</v>
          </cell>
        </row>
        <row r="997">
          <cell r="B997">
            <v>353351080000</v>
          </cell>
        </row>
        <row r="998">
          <cell r="B998">
            <v>351315170000</v>
          </cell>
        </row>
        <row r="999">
          <cell r="B999">
            <v>355354190000</v>
          </cell>
        </row>
        <row r="1000">
          <cell r="B1000">
            <v>357353360000</v>
          </cell>
        </row>
        <row r="1001">
          <cell r="B1001">
            <v>356347970000</v>
          </cell>
        </row>
        <row r="1002">
          <cell r="B1002">
            <v>354350640000</v>
          </cell>
        </row>
        <row r="1003">
          <cell r="B1003">
            <v>359346910000</v>
          </cell>
        </row>
        <row r="1004">
          <cell r="B1004">
            <v>351352930000</v>
          </cell>
        </row>
        <row r="1005">
          <cell r="B1005">
            <v>354353030000</v>
          </cell>
        </row>
        <row r="1006">
          <cell r="B1006">
            <v>352352800000</v>
          </cell>
        </row>
        <row r="1007">
          <cell r="B1007">
            <v>354350390000</v>
          </cell>
        </row>
        <row r="1008">
          <cell r="B1008">
            <v>359349760000</v>
          </cell>
        </row>
        <row r="1009">
          <cell r="B1009">
            <v>355352800000</v>
          </cell>
        </row>
        <row r="1010">
          <cell r="B1010">
            <v>352350290000</v>
          </cell>
        </row>
        <row r="1011">
          <cell r="B1011">
            <v>351352190000</v>
          </cell>
        </row>
        <row r="1012">
          <cell r="B1012">
            <v>356351860000</v>
          </cell>
        </row>
        <row r="1013">
          <cell r="B1013">
            <v>351348520000</v>
          </cell>
        </row>
        <row r="1014">
          <cell r="B1014">
            <v>357348840000</v>
          </cell>
        </row>
        <row r="1015">
          <cell r="B1015">
            <v>358354110000</v>
          </cell>
        </row>
        <row r="1016">
          <cell r="B1016">
            <v>357334080000</v>
          </cell>
        </row>
        <row r="1017">
          <cell r="B1017">
            <v>359354210000</v>
          </cell>
        </row>
        <row r="1018">
          <cell r="B1018">
            <v>352344370000</v>
          </cell>
        </row>
        <row r="1019">
          <cell r="B1019">
            <v>351355800000</v>
          </cell>
        </row>
        <row r="1020">
          <cell r="B1020">
            <v>359355940000</v>
          </cell>
        </row>
        <row r="1021">
          <cell r="B1021">
            <v>352355920000</v>
          </cell>
        </row>
        <row r="1022">
          <cell r="B1022">
            <v>351351490000</v>
          </cell>
        </row>
        <row r="1023">
          <cell r="B1023">
            <v>352353380000</v>
          </cell>
        </row>
        <row r="1024">
          <cell r="B1024">
            <v>357355580000</v>
          </cell>
        </row>
        <row r="1025">
          <cell r="B1025">
            <v>352355500000</v>
          </cell>
        </row>
        <row r="1026">
          <cell r="B1026">
            <v>358355740000</v>
          </cell>
        </row>
        <row r="1027">
          <cell r="B1027">
            <v>355354600000</v>
          </cell>
        </row>
        <row r="1028">
          <cell r="B1028">
            <v>358328410000</v>
          </cell>
        </row>
        <row r="1029">
          <cell r="B1029">
            <v>358355520000</v>
          </cell>
        </row>
        <row r="1030">
          <cell r="B1030">
            <v>353354300000</v>
          </cell>
        </row>
        <row r="1031">
          <cell r="B1031">
            <v>354353850000</v>
          </cell>
        </row>
        <row r="1032">
          <cell r="B1032">
            <v>355351470000</v>
          </cell>
        </row>
        <row r="1033">
          <cell r="B1033">
            <v>214029100000</v>
          </cell>
        </row>
        <row r="1034">
          <cell r="B1034">
            <v>351319660000</v>
          </cell>
        </row>
        <row r="1035">
          <cell r="B1035">
            <v>351337710000</v>
          </cell>
        </row>
        <row r="1036">
          <cell r="B1036">
            <v>353339460000</v>
          </cell>
        </row>
        <row r="1037">
          <cell r="B1037">
            <v>354339450000</v>
          </cell>
        </row>
        <row r="1038">
          <cell r="B1038">
            <v>351336750000</v>
          </cell>
        </row>
        <row r="1039">
          <cell r="B1039">
            <v>356339790000</v>
          </cell>
        </row>
        <row r="1040">
          <cell r="B1040">
            <v>313082400000</v>
          </cell>
        </row>
        <row r="1041">
          <cell r="B1041">
            <v>356338160000</v>
          </cell>
        </row>
        <row r="1042">
          <cell r="B1042">
            <v>351339430000</v>
          </cell>
        </row>
        <row r="1043">
          <cell r="B1043">
            <v>296064470000</v>
          </cell>
        </row>
        <row r="1044">
          <cell r="B1044">
            <v>354338330000</v>
          </cell>
        </row>
        <row r="1045">
          <cell r="B1045">
            <v>213049300000</v>
          </cell>
        </row>
        <row r="1046">
          <cell r="B1046">
            <v>351338510000</v>
          </cell>
        </row>
        <row r="1047">
          <cell r="B1047">
            <v>355336870000</v>
          </cell>
        </row>
        <row r="1048">
          <cell r="B1048">
            <v>354338570000</v>
          </cell>
        </row>
        <row r="1049">
          <cell r="B1049">
            <v>212061440000</v>
          </cell>
        </row>
        <row r="1050">
          <cell r="B1050">
            <v>356125840000</v>
          </cell>
        </row>
        <row r="1051">
          <cell r="B1051">
            <v>352340370000</v>
          </cell>
        </row>
        <row r="1052">
          <cell r="B1052">
            <v>356339430000</v>
          </cell>
        </row>
        <row r="1053">
          <cell r="B1053">
            <v>355340130000</v>
          </cell>
        </row>
        <row r="1054">
          <cell r="B1054">
            <v>358340120000</v>
          </cell>
        </row>
        <row r="1055">
          <cell r="B1055">
            <v>358339510000</v>
          </cell>
        </row>
        <row r="1056">
          <cell r="B1056">
            <v>351340710000</v>
          </cell>
        </row>
        <row r="1057">
          <cell r="B1057">
            <v>352182950000</v>
          </cell>
        </row>
        <row r="1058">
          <cell r="B1058">
            <v>357342270000</v>
          </cell>
        </row>
        <row r="1059">
          <cell r="B1059">
            <v>356342870000</v>
          </cell>
        </row>
        <row r="1060">
          <cell r="B1060">
            <v>356342700000</v>
          </cell>
        </row>
        <row r="1061">
          <cell r="B1061">
            <v>351328910000</v>
          </cell>
        </row>
        <row r="1062">
          <cell r="B1062">
            <v>355334020000</v>
          </cell>
        </row>
        <row r="1063">
          <cell r="B1063">
            <v>354325620000</v>
          </cell>
        </row>
        <row r="1064">
          <cell r="B1064">
            <v>357340400000</v>
          </cell>
        </row>
        <row r="1065">
          <cell r="B1065">
            <v>281011940000</v>
          </cell>
        </row>
        <row r="1066">
          <cell r="B1066">
            <v>351343810000</v>
          </cell>
        </row>
        <row r="1067">
          <cell r="B1067">
            <v>353343830000</v>
          </cell>
        </row>
        <row r="1068">
          <cell r="B1068">
            <v>352342060000</v>
          </cell>
        </row>
        <row r="1069">
          <cell r="B1069">
            <v>355342060000</v>
          </cell>
        </row>
        <row r="1070">
          <cell r="B1070">
            <v>356344660000</v>
          </cell>
        </row>
        <row r="1071">
          <cell r="B1071">
            <v>359344760000</v>
          </cell>
        </row>
        <row r="1072">
          <cell r="B1072">
            <v>342338080000</v>
          </cell>
        </row>
        <row r="1073">
          <cell r="B1073">
            <v>353244410000</v>
          </cell>
        </row>
        <row r="1074">
          <cell r="B1074">
            <v>287020080000</v>
          </cell>
        </row>
        <row r="1075">
          <cell r="B1075">
            <v>304023100000</v>
          </cell>
        </row>
        <row r="1076">
          <cell r="B1076">
            <v>357345950000</v>
          </cell>
        </row>
        <row r="1077">
          <cell r="B1077">
            <v>357346910000</v>
          </cell>
        </row>
        <row r="1078">
          <cell r="B1078">
            <v>352344530000</v>
          </cell>
        </row>
        <row r="1079">
          <cell r="B1079">
            <v>356345590000</v>
          </cell>
        </row>
        <row r="1080">
          <cell r="B1080">
            <v>358345820000</v>
          </cell>
        </row>
        <row r="1081">
          <cell r="B1081">
            <v>358345030000</v>
          </cell>
        </row>
        <row r="1082">
          <cell r="B1082">
            <v>356342330000</v>
          </cell>
        </row>
        <row r="1083">
          <cell r="B1083">
            <v>353347410000</v>
          </cell>
        </row>
        <row r="1084">
          <cell r="B1084">
            <v>357347820000</v>
          </cell>
        </row>
        <row r="1085">
          <cell r="B1085">
            <v>351347210000</v>
          </cell>
        </row>
        <row r="1086">
          <cell r="B1086">
            <v>354346910000</v>
          </cell>
        </row>
        <row r="1087">
          <cell r="B1087">
            <v>351346110000</v>
          </cell>
        </row>
        <row r="1088">
          <cell r="B1088">
            <v>356346880000</v>
          </cell>
        </row>
        <row r="1089">
          <cell r="B1089">
            <v>359346900000</v>
          </cell>
        </row>
        <row r="1090">
          <cell r="B1090">
            <v>357338100000</v>
          </cell>
        </row>
        <row r="1091">
          <cell r="B1091">
            <v>351319070000</v>
          </cell>
        </row>
        <row r="1092">
          <cell r="B1092">
            <v>352347730000</v>
          </cell>
        </row>
        <row r="1093">
          <cell r="B1093">
            <v>353345680000</v>
          </cell>
        </row>
        <row r="1094">
          <cell r="B1094">
            <v>355347810000</v>
          </cell>
        </row>
        <row r="1095">
          <cell r="B1095">
            <v>351347900000</v>
          </cell>
        </row>
        <row r="1096">
          <cell r="B1096">
            <v>353345900000</v>
          </cell>
        </row>
        <row r="1097">
          <cell r="B1097">
            <v>327063180000</v>
          </cell>
        </row>
        <row r="1098">
          <cell r="B1098">
            <v>353347160000</v>
          </cell>
        </row>
        <row r="1099">
          <cell r="B1099">
            <v>353348390000</v>
          </cell>
        </row>
        <row r="1100">
          <cell r="B1100">
            <v>357347600000</v>
          </cell>
        </row>
        <row r="1101">
          <cell r="B1101">
            <v>359347690000</v>
          </cell>
        </row>
        <row r="1102">
          <cell r="B1102">
            <v>355347760000</v>
          </cell>
        </row>
        <row r="1103">
          <cell r="B1103">
            <v>355345270000</v>
          </cell>
        </row>
        <row r="1104">
          <cell r="B1104">
            <v>358349360000</v>
          </cell>
        </row>
        <row r="1105">
          <cell r="B1105">
            <v>355342060000</v>
          </cell>
        </row>
        <row r="1106">
          <cell r="B1106">
            <v>353350290000</v>
          </cell>
        </row>
        <row r="1107">
          <cell r="B1107">
            <v>358347940000</v>
          </cell>
        </row>
        <row r="1108">
          <cell r="B1108">
            <v>352344420000</v>
          </cell>
        </row>
        <row r="1109">
          <cell r="B1109">
            <v>217044350000</v>
          </cell>
        </row>
        <row r="1110">
          <cell r="B1110">
            <v>356348070000</v>
          </cell>
        </row>
        <row r="1111">
          <cell r="B1111">
            <v>357352250000</v>
          </cell>
        </row>
        <row r="1112">
          <cell r="B1112">
            <v>358351850000</v>
          </cell>
        </row>
        <row r="1113">
          <cell r="B1113">
            <v>292092850000</v>
          </cell>
        </row>
        <row r="1114">
          <cell r="B1114">
            <v>282015770000</v>
          </cell>
        </row>
        <row r="1115">
          <cell r="B1115">
            <v>359350370000</v>
          </cell>
        </row>
        <row r="1116">
          <cell r="B1116">
            <v>352351040000</v>
          </cell>
        </row>
        <row r="1117">
          <cell r="B1117">
            <v>353351260000</v>
          </cell>
        </row>
        <row r="1118">
          <cell r="B1118">
            <v>359352320000</v>
          </cell>
        </row>
        <row r="1119">
          <cell r="B1119">
            <v>354328720000</v>
          </cell>
        </row>
        <row r="1120">
          <cell r="B1120">
            <v>351346870000</v>
          </cell>
        </row>
        <row r="1121">
          <cell r="B1121">
            <v>355247760000</v>
          </cell>
        </row>
        <row r="1122">
          <cell r="B1122">
            <v>358352750000</v>
          </cell>
        </row>
        <row r="1123">
          <cell r="B1123">
            <v>355353430000</v>
          </cell>
        </row>
        <row r="1124">
          <cell r="B1124">
            <v>353350210000</v>
          </cell>
        </row>
        <row r="1125">
          <cell r="B1125">
            <v>351355020000</v>
          </cell>
        </row>
        <row r="1126">
          <cell r="B1126">
            <v>354329990000</v>
          </cell>
        </row>
        <row r="1127">
          <cell r="B1127">
            <v>358351040000</v>
          </cell>
        </row>
        <row r="1128">
          <cell r="B1128">
            <v>353353280000</v>
          </cell>
        </row>
        <row r="1129">
          <cell r="B1129">
            <v>353353000000</v>
          </cell>
        </row>
        <row r="1130">
          <cell r="B1130">
            <v>354352140000</v>
          </cell>
        </row>
        <row r="1131">
          <cell r="B1131">
            <v>357352780000</v>
          </cell>
        </row>
        <row r="1132">
          <cell r="B1132">
            <v>352353470000</v>
          </cell>
        </row>
        <row r="1133">
          <cell r="B1133">
            <v>359352080000</v>
          </cell>
        </row>
        <row r="1134">
          <cell r="B1134">
            <v>354191950000</v>
          </cell>
        </row>
        <row r="1135">
          <cell r="B1135">
            <v>355352440000</v>
          </cell>
        </row>
        <row r="1136">
          <cell r="B1136">
            <v>356354040000</v>
          </cell>
        </row>
        <row r="1137">
          <cell r="B1137">
            <v>359347200000</v>
          </cell>
        </row>
        <row r="1138">
          <cell r="B1138">
            <v>354353790000</v>
          </cell>
        </row>
        <row r="1139">
          <cell r="B1139">
            <v>354336580000</v>
          </cell>
        </row>
        <row r="1140">
          <cell r="B1140">
            <v>357340310000</v>
          </cell>
        </row>
        <row r="1141">
          <cell r="B1141">
            <v>355073770000</v>
          </cell>
        </row>
        <row r="1142">
          <cell r="B1142">
            <v>354354340000</v>
          </cell>
        </row>
        <row r="1143">
          <cell r="B1143">
            <v>356354070000</v>
          </cell>
        </row>
        <row r="1144">
          <cell r="B1144">
            <v>355337600000</v>
          </cell>
        </row>
        <row r="1145">
          <cell r="B1145">
            <v>353354940000</v>
          </cell>
        </row>
        <row r="1146">
          <cell r="B1146">
            <v>352354230000</v>
          </cell>
        </row>
        <row r="1147">
          <cell r="B1147">
            <v>354355460000</v>
          </cell>
        </row>
        <row r="1148">
          <cell r="B1148">
            <v>353355910000</v>
          </cell>
        </row>
        <row r="1149">
          <cell r="B1149">
            <v>356346790000</v>
          </cell>
        </row>
        <row r="1150">
          <cell r="B1150">
            <v>356256530000</v>
          </cell>
        </row>
        <row r="1151">
          <cell r="B1151">
            <v>358356100000</v>
          </cell>
        </row>
        <row r="1152">
          <cell r="B1152">
            <v>351353190000</v>
          </cell>
        </row>
        <row r="1153">
          <cell r="B1153">
            <v>359357830000</v>
          </cell>
        </row>
        <row r="1154">
          <cell r="B1154">
            <v>353352650000</v>
          </cell>
        </row>
        <row r="1155">
          <cell r="B1155">
            <v>354353480000</v>
          </cell>
        </row>
        <row r="1156">
          <cell r="B1156">
            <v>357356440000</v>
          </cell>
        </row>
        <row r="1157">
          <cell r="B1157">
            <v>351359600000</v>
          </cell>
        </row>
        <row r="1158">
          <cell r="B1158">
            <v>352231490000</v>
          </cell>
        </row>
        <row r="1159">
          <cell r="B1159">
            <v>351197290000</v>
          </cell>
        </row>
        <row r="1160">
          <cell r="B1160">
            <v>295070430000</v>
          </cell>
        </row>
        <row r="1161">
          <cell r="B1161">
            <v>327056460000</v>
          </cell>
        </row>
        <row r="1162">
          <cell r="B1162">
            <v>351358500000</v>
          </cell>
        </row>
        <row r="1163">
          <cell r="B1163">
            <v>351342930000</v>
          </cell>
        </row>
        <row r="1164">
          <cell r="B1164">
            <v>357357600000</v>
          </cell>
        </row>
        <row r="1165">
          <cell r="B1165">
            <v>357358170000</v>
          </cell>
        </row>
        <row r="1166">
          <cell r="B1166">
            <v>354358390000</v>
          </cell>
        </row>
        <row r="1167">
          <cell r="B1167">
            <v>354359160000</v>
          </cell>
        </row>
        <row r="1168">
          <cell r="B1168">
            <v>358372310000</v>
          </cell>
        </row>
        <row r="1169">
          <cell r="B1169">
            <v>333260730000</v>
          </cell>
        </row>
        <row r="1170">
          <cell r="B1170">
            <v>356360590000</v>
          </cell>
        </row>
        <row r="1171">
          <cell r="B1171">
            <v>351359270000</v>
          </cell>
        </row>
        <row r="1172">
          <cell r="B1172">
            <v>357356800000</v>
          </cell>
        </row>
        <row r="1173">
          <cell r="B1173">
            <v>358107870000</v>
          </cell>
        </row>
        <row r="1174">
          <cell r="B1174">
            <v>271067250000</v>
          </cell>
        </row>
        <row r="1175">
          <cell r="B1175">
            <v>357360140000</v>
          </cell>
        </row>
        <row r="1176">
          <cell r="B1176">
            <v>357358800000</v>
          </cell>
        </row>
        <row r="1177">
          <cell r="B1177">
            <v>352359090000</v>
          </cell>
        </row>
        <row r="1178">
          <cell r="B1178">
            <v>358360620000</v>
          </cell>
        </row>
        <row r="1179">
          <cell r="B1179">
            <v>356334410000</v>
          </cell>
        </row>
        <row r="1180">
          <cell r="B1180">
            <v>357317130000</v>
          </cell>
        </row>
        <row r="1181">
          <cell r="B1181">
            <v>351361340000</v>
          </cell>
        </row>
        <row r="1182">
          <cell r="B1182">
            <v>357353230000</v>
          </cell>
        </row>
        <row r="1183">
          <cell r="B1183">
            <v>357361720000</v>
          </cell>
        </row>
        <row r="1184">
          <cell r="B1184">
            <v>357362920000</v>
          </cell>
        </row>
        <row r="1185">
          <cell r="B1185">
            <v>359363020000</v>
          </cell>
        </row>
        <row r="1186">
          <cell r="B1186">
            <v>355363050000</v>
          </cell>
        </row>
        <row r="1187">
          <cell r="B1187">
            <v>359363180000</v>
          </cell>
        </row>
        <row r="1188">
          <cell r="B1188">
            <v>354362810000</v>
          </cell>
        </row>
        <row r="1189">
          <cell r="B1189">
            <v>352360030000</v>
          </cell>
        </row>
        <row r="1190">
          <cell r="B1190">
            <v>356315090000</v>
          </cell>
        </row>
        <row r="1191">
          <cell r="B1191">
            <v>356315090000</v>
          </cell>
        </row>
        <row r="1192">
          <cell r="B1192">
            <v>359363940000</v>
          </cell>
        </row>
        <row r="1193">
          <cell r="B1193">
            <v>351358170000</v>
          </cell>
        </row>
        <row r="1194">
          <cell r="B1194">
            <v>231005720000</v>
          </cell>
        </row>
        <row r="1195">
          <cell r="B1195">
            <v>353379150000</v>
          </cell>
        </row>
        <row r="1196">
          <cell r="B1196">
            <v>353379150000</v>
          </cell>
        </row>
        <row r="1197">
          <cell r="B1197">
            <v>352366440000</v>
          </cell>
        </row>
        <row r="1198">
          <cell r="B1198">
            <v>234010250000</v>
          </cell>
        </row>
        <row r="1199">
          <cell r="B1199">
            <v>356362230000</v>
          </cell>
        </row>
        <row r="1200">
          <cell r="B1200">
            <v>351367510000</v>
          </cell>
        </row>
        <row r="1201">
          <cell r="B1201">
            <v>355366330000</v>
          </cell>
        </row>
        <row r="1202">
          <cell r="B1202">
            <v>351319450000</v>
          </cell>
        </row>
        <row r="1203">
          <cell r="B1203">
            <v>356368000000</v>
          </cell>
        </row>
        <row r="1204">
          <cell r="B1204">
            <v>355360820000</v>
          </cell>
        </row>
        <row r="1205">
          <cell r="B1205">
            <v>358361920000</v>
          </cell>
        </row>
        <row r="1206">
          <cell r="B1206">
            <v>351366550000</v>
          </cell>
        </row>
        <row r="1207">
          <cell r="B1207">
            <v>351362330000</v>
          </cell>
        </row>
        <row r="1208">
          <cell r="B1208">
            <v>359366130000</v>
          </cell>
        </row>
        <row r="1209">
          <cell r="B1209">
            <v>352340470000</v>
          </cell>
        </row>
        <row r="1210">
          <cell r="B1210">
            <v>355363260000</v>
          </cell>
        </row>
        <row r="1211">
          <cell r="B1211">
            <v>356366700000</v>
          </cell>
        </row>
        <row r="1212">
          <cell r="B1212">
            <v>256046840000</v>
          </cell>
        </row>
        <row r="1213">
          <cell r="B1213">
            <v>353368490000</v>
          </cell>
        </row>
        <row r="1214">
          <cell r="B1214">
            <v>356368620000</v>
          </cell>
        </row>
        <row r="1215">
          <cell r="B1215">
            <v>351368460000</v>
          </cell>
        </row>
        <row r="1216">
          <cell r="B1216">
            <v>358369450000</v>
          </cell>
        </row>
        <row r="1217">
          <cell r="B1217">
            <v>352368230000</v>
          </cell>
        </row>
        <row r="1218">
          <cell r="B1218">
            <v>353369750000</v>
          </cell>
        </row>
        <row r="1219">
          <cell r="B1219">
            <v>354365810000</v>
          </cell>
        </row>
        <row r="1220">
          <cell r="B1220">
            <v>286018590000</v>
          </cell>
        </row>
        <row r="1221">
          <cell r="B1221">
            <v>342342600000</v>
          </cell>
        </row>
        <row r="1222">
          <cell r="B1222">
            <v>359370290000</v>
          </cell>
        </row>
        <row r="1223">
          <cell r="B1223">
            <v>356366510000</v>
          </cell>
        </row>
        <row r="1224">
          <cell r="B1224">
            <v>356371320000</v>
          </cell>
        </row>
        <row r="1225">
          <cell r="B1225">
            <v>356370710000</v>
          </cell>
        </row>
        <row r="1226">
          <cell r="B1226">
            <v>358370890000</v>
          </cell>
        </row>
        <row r="1227">
          <cell r="B1227">
            <v>352361420000</v>
          </cell>
        </row>
        <row r="1228">
          <cell r="B1228">
            <v>357369900000</v>
          </cell>
        </row>
        <row r="1229">
          <cell r="B1229">
            <v>356370120000</v>
          </cell>
        </row>
        <row r="1230">
          <cell r="B1230">
            <v>357369080000</v>
          </cell>
        </row>
        <row r="1231">
          <cell r="B1231">
            <v>219028600000</v>
          </cell>
        </row>
        <row r="1232">
          <cell r="B1232">
            <v>352371690000</v>
          </cell>
        </row>
        <row r="1233">
          <cell r="B1233">
            <v>355368170000</v>
          </cell>
        </row>
        <row r="1234">
          <cell r="B1234">
            <v>352372410000</v>
          </cell>
        </row>
        <row r="1235">
          <cell r="B1235">
            <v>355371300000</v>
          </cell>
        </row>
        <row r="1236">
          <cell r="B1236">
            <v>351373130000</v>
          </cell>
        </row>
        <row r="1237">
          <cell r="B1237">
            <v>357370300000</v>
          </cell>
        </row>
        <row r="1238">
          <cell r="B1238">
            <v>353365190000</v>
          </cell>
        </row>
        <row r="1239">
          <cell r="B1239">
            <v>359367900000</v>
          </cell>
        </row>
        <row r="1240">
          <cell r="B1240">
            <v>355370310000</v>
          </cell>
        </row>
        <row r="1241">
          <cell r="B1241">
            <v>345447110000</v>
          </cell>
        </row>
        <row r="1242">
          <cell r="B1242">
            <v>358374390000</v>
          </cell>
        </row>
        <row r="1243">
          <cell r="B1243">
            <v>354370970000</v>
          </cell>
        </row>
        <row r="1244">
          <cell r="B1244">
            <v>353373520000</v>
          </cell>
        </row>
        <row r="1245">
          <cell r="B1245">
            <v>355372700000</v>
          </cell>
        </row>
        <row r="1246">
          <cell r="B1246">
            <v>354369980000</v>
          </cell>
        </row>
        <row r="1247">
          <cell r="B1247">
            <v>357374160000</v>
          </cell>
        </row>
        <row r="1248">
          <cell r="B1248">
            <v>356374380000</v>
          </cell>
        </row>
        <row r="1249">
          <cell r="B1249">
            <v>351332420000</v>
          </cell>
        </row>
        <row r="1250">
          <cell r="B1250">
            <v>358375350000</v>
          </cell>
        </row>
        <row r="1251">
          <cell r="B1251">
            <v>352371580000</v>
          </cell>
        </row>
        <row r="1252">
          <cell r="B1252">
            <v>357373000000</v>
          </cell>
        </row>
        <row r="1253">
          <cell r="B1253">
            <v>356374630000</v>
          </cell>
        </row>
        <row r="1254">
          <cell r="B1254">
            <v>351370950000</v>
          </cell>
        </row>
        <row r="1255">
          <cell r="B1255">
            <v>336012910000</v>
          </cell>
        </row>
        <row r="1256">
          <cell r="B1256">
            <v>343300850000</v>
          </cell>
        </row>
        <row r="1257">
          <cell r="B1257">
            <v>351374970000</v>
          </cell>
        </row>
        <row r="1258">
          <cell r="B1258">
            <v>356369130000</v>
          </cell>
        </row>
        <row r="1259">
          <cell r="B1259">
            <v>352312090000</v>
          </cell>
        </row>
        <row r="1260">
          <cell r="B1260">
            <v>359259100000</v>
          </cell>
        </row>
        <row r="1261">
          <cell r="B1261">
            <v>351376320000</v>
          </cell>
        </row>
        <row r="1262">
          <cell r="B1262">
            <v>353370130000</v>
          </cell>
        </row>
        <row r="1263">
          <cell r="B1263">
            <v>355370140000</v>
          </cell>
        </row>
        <row r="1264">
          <cell r="B1264">
            <v>357343910000</v>
          </cell>
        </row>
        <row r="1265">
          <cell r="B1265">
            <v>355376140000</v>
          </cell>
        </row>
        <row r="1266">
          <cell r="B1266">
            <v>353375510000</v>
          </cell>
        </row>
        <row r="1267">
          <cell r="B1267">
            <v>354062600000</v>
          </cell>
        </row>
        <row r="1268">
          <cell r="B1268">
            <v>353374660000</v>
          </cell>
        </row>
        <row r="1269">
          <cell r="B1269">
            <v>353374670000</v>
          </cell>
        </row>
        <row r="1270">
          <cell r="B1270">
            <v>358369630000</v>
          </cell>
        </row>
        <row r="1271">
          <cell r="B1271">
            <v>352375610000</v>
          </cell>
        </row>
        <row r="1272">
          <cell r="B1272">
            <v>351377150000</v>
          </cell>
        </row>
        <row r="1273">
          <cell r="B1273">
            <v>354350880000</v>
          </cell>
        </row>
        <row r="1274">
          <cell r="B1274">
            <v>354375580000</v>
          </cell>
        </row>
        <row r="1275">
          <cell r="B1275">
            <v>358372310000</v>
          </cell>
        </row>
        <row r="1276">
          <cell r="B1276">
            <v>355376430000</v>
          </cell>
        </row>
        <row r="1277">
          <cell r="B1277">
            <v>353370310000</v>
          </cell>
        </row>
        <row r="1278">
          <cell r="B1278">
            <v>359374860000</v>
          </cell>
        </row>
        <row r="1279">
          <cell r="B1279">
            <v>351357060000</v>
          </cell>
        </row>
        <row r="1280">
          <cell r="B1280">
            <v>359364440000</v>
          </cell>
        </row>
        <row r="1281">
          <cell r="B1281">
            <v>354375680000</v>
          </cell>
        </row>
        <row r="1282">
          <cell r="B1282">
            <v>356383810000</v>
          </cell>
        </row>
        <row r="1283">
          <cell r="B1283">
            <v>357376910000</v>
          </cell>
        </row>
        <row r="1284">
          <cell r="B1284">
            <v>352372440000</v>
          </cell>
        </row>
        <row r="1285">
          <cell r="B1285">
            <v>355376050000</v>
          </cell>
        </row>
        <row r="1286">
          <cell r="B1286">
            <v>351372610000</v>
          </cell>
        </row>
        <row r="1287">
          <cell r="B1287">
            <v>355376090000</v>
          </cell>
        </row>
        <row r="1288">
          <cell r="B1288">
            <v>359379260000</v>
          </cell>
        </row>
        <row r="1289">
          <cell r="B1289">
            <v>355377910000</v>
          </cell>
        </row>
        <row r="1290">
          <cell r="B1290">
            <v>244013920000</v>
          </cell>
        </row>
        <row r="1291">
          <cell r="B1291">
            <v>357374950000</v>
          </cell>
        </row>
        <row r="1292">
          <cell r="B1292">
            <v>355354190000</v>
          </cell>
        </row>
        <row r="1293">
          <cell r="B1293">
            <v>802744040000</v>
          </cell>
        </row>
        <row r="1294">
          <cell r="B1294">
            <v>358374780000</v>
          </cell>
        </row>
        <row r="1295">
          <cell r="B1295">
            <v>351377490000</v>
          </cell>
        </row>
        <row r="1296">
          <cell r="B1296">
            <v>357377210000</v>
          </cell>
        </row>
        <row r="1297">
          <cell r="B1297">
            <v>327094390000</v>
          </cell>
        </row>
        <row r="1298">
          <cell r="B1298">
            <v>354379910000</v>
          </cell>
        </row>
        <row r="1299">
          <cell r="B1299">
            <v>358380660000</v>
          </cell>
        </row>
        <row r="1300">
          <cell r="B1300">
            <v>353379150000</v>
          </cell>
        </row>
        <row r="1301">
          <cell r="B1301">
            <v>354380100000</v>
          </cell>
        </row>
        <row r="1302">
          <cell r="B1302">
            <v>354380020000</v>
          </cell>
        </row>
        <row r="1303">
          <cell r="B1303">
            <v>359377240000</v>
          </cell>
        </row>
        <row r="1304">
          <cell r="B1304">
            <v>358363300000</v>
          </cell>
        </row>
        <row r="1305">
          <cell r="B1305">
            <v>358381200000</v>
          </cell>
        </row>
        <row r="1306">
          <cell r="B1306">
            <v>353377350000</v>
          </cell>
        </row>
        <row r="1307">
          <cell r="B1307">
            <v>352379570000</v>
          </cell>
        </row>
        <row r="1308">
          <cell r="B1308">
            <v>997027880000</v>
          </cell>
        </row>
        <row r="1309">
          <cell r="B1309">
            <v>354375500000</v>
          </cell>
        </row>
        <row r="1310">
          <cell r="B1310">
            <v>359382360000</v>
          </cell>
        </row>
        <row r="1311">
          <cell r="B1311">
            <v>358381850000</v>
          </cell>
        </row>
        <row r="1312">
          <cell r="B1312">
            <v>358377450000</v>
          </cell>
        </row>
        <row r="1313">
          <cell r="B1313">
            <v>358381400000</v>
          </cell>
        </row>
        <row r="1314">
          <cell r="B1314">
            <v>353381110000</v>
          </cell>
        </row>
        <row r="1315">
          <cell r="B1315">
            <v>354382280000</v>
          </cell>
        </row>
        <row r="1316">
          <cell r="B1316">
            <v>354380740000</v>
          </cell>
        </row>
        <row r="1317">
          <cell r="B1317">
            <v>354383430000</v>
          </cell>
        </row>
        <row r="1318">
          <cell r="B1318">
            <v>359383220000</v>
          </cell>
        </row>
        <row r="1319">
          <cell r="B1319">
            <v>351383220000</v>
          </cell>
        </row>
        <row r="1320">
          <cell r="B1320">
            <v>333333280000</v>
          </cell>
        </row>
        <row r="1321">
          <cell r="B1321">
            <v>289039710000</v>
          </cell>
        </row>
        <row r="1322">
          <cell r="B1322">
            <v>355381910000</v>
          </cell>
        </row>
        <row r="1323">
          <cell r="B1323">
            <v>352383620000</v>
          </cell>
        </row>
        <row r="1324">
          <cell r="B1324">
            <v>358382760000</v>
          </cell>
        </row>
        <row r="1325">
          <cell r="B1325">
            <v>356383460000</v>
          </cell>
        </row>
        <row r="1326">
          <cell r="B1326">
            <v>355219600000</v>
          </cell>
        </row>
        <row r="1327">
          <cell r="B1327">
            <v>351382650000</v>
          </cell>
        </row>
        <row r="1328">
          <cell r="B1328">
            <v>359385510000</v>
          </cell>
        </row>
        <row r="1329">
          <cell r="B1329">
            <v>356386170000</v>
          </cell>
        </row>
        <row r="1330">
          <cell r="B1330">
            <v>351371000000</v>
          </cell>
        </row>
        <row r="1331">
          <cell r="B1331">
            <v>359384100000</v>
          </cell>
        </row>
        <row r="1332">
          <cell r="B1332">
            <v>352379670000</v>
          </cell>
        </row>
        <row r="1333">
          <cell r="B1333">
            <v>358381870000</v>
          </cell>
        </row>
        <row r="1334">
          <cell r="B1334">
            <v>353383400000</v>
          </cell>
        </row>
        <row r="1335">
          <cell r="B1335">
            <v>359385220000</v>
          </cell>
        </row>
        <row r="1336">
          <cell r="B1336">
            <v>357379660000</v>
          </cell>
        </row>
        <row r="1337">
          <cell r="B1337">
            <v>358378940000</v>
          </cell>
        </row>
        <row r="1338">
          <cell r="B1338">
            <v>351386650000</v>
          </cell>
        </row>
        <row r="1339">
          <cell r="B1339">
            <v>352386280000</v>
          </cell>
        </row>
        <row r="1340">
          <cell r="B1340">
            <v>351386440000</v>
          </cell>
        </row>
        <row r="1341">
          <cell r="B1341">
            <v>359386670000</v>
          </cell>
        </row>
        <row r="1342">
          <cell r="B1342">
            <v>354386030000</v>
          </cell>
        </row>
        <row r="1343">
          <cell r="B1343">
            <v>359346870000</v>
          </cell>
        </row>
        <row r="1344">
          <cell r="B1344">
            <v>352383800000</v>
          </cell>
        </row>
        <row r="1345">
          <cell r="B1345">
            <v>352383950000</v>
          </cell>
        </row>
        <row r="1346">
          <cell r="B1346">
            <v>355384900000</v>
          </cell>
        </row>
        <row r="1347">
          <cell r="B1347">
            <v>355386670000</v>
          </cell>
        </row>
        <row r="1348">
          <cell r="B1348">
            <v>352377850000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64.566056597221" createdVersion="7" refreshedVersion="8" minRefreshableVersion="3" recordCount="4943" xr:uid="{750C103B-7850-4CF2-B1F9-F19D2A5FA434}">
  <cacheSource type="worksheet">
    <worksheetSource name="Tabla2"/>
  </cacheSource>
  <cacheFields count="46">
    <cacheField name="Campaña" numFmtId="0">
      <sharedItems/>
    </cacheField>
    <cacheField name="Connect" numFmtId="0">
      <sharedItems containsSemiMixedTypes="0" containsString="0" containsNumber="1" containsInteger="1" minValue="0" maxValue="1"/>
    </cacheField>
    <cacheField name="RPC" numFmtId="0">
      <sharedItems containsSemiMixedTypes="0" containsString="0" containsNumber="1" containsInteger="1" minValue="0" maxValue="1"/>
    </cacheField>
    <cacheField name="Call Day" numFmtId="0">
      <sharedItems count="58">
        <s v="09/may"/>
        <s v="13/may"/>
        <s v="16/may"/>
        <s v="19/may"/>
        <s v="21/may"/>
        <s v="02/may"/>
        <s v="05/may"/>
        <s v="07/may"/>
        <s v="08/may"/>
        <s v="11/may"/>
        <s v="14/may"/>
        <s v="04/may"/>
        <s v="06/may"/>
        <s v="18/may"/>
        <s v="20/may"/>
        <s v="12/may"/>
        <s v="22/may"/>
        <s v="15/may"/>
        <s v="29/abr" u="1"/>
        <s v="30/abr" u="1"/>
        <s v="13/abr" u="1"/>
        <s v="18/abr" u="1"/>
        <s v="20/abr" u="1"/>
        <s v="21/abr" u="1"/>
        <s v="22/abr" u="1"/>
        <s v="28/abr" u="1"/>
        <s v="14/abr" u="1"/>
        <s v="17/abr" u="1"/>
        <s v="09/abr" u="1"/>
        <s v="15/abr" u="1"/>
        <s v="16/abr" u="1"/>
        <s v="01/abr" u="1"/>
        <s v="11/abr" u="1"/>
        <s v="10/abr" u="1"/>
        <s v="02/abr" u="1"/>
        <s v="08/abr" u="1"/>
        <s v="27/abr" u="1"/>
        <s v="04/abr" u="1"/>
        <s v="06/abr" u="1"/>
        <s v="07/abr" u="1"/>
        <s v="14/mar" u="1"/>
        <s v="16/mar" u="1"/>
        <s v="03/mar" u="1"/>
        <s v="18/mar" u="1"/>
        <s v="05/mar" u="1"/>
        <s v="07/mar" u="1"/>
        <s v="09/mar" u="1"/>
        <s v="20/mar" u="1"/>
        <s v="11/mar" u="1"/>
        <s v="13/mar" u="1"/>
        <s v="02/mar" u="1"/>
        <s v="17/mar" u="1"/>
        <s v="04/mar" u="1"/>
        <s v="19/mar" u="1"/>
        <s v="06/mar" u="1"/>
        <s v="21/mar" u="1"/>
        <s v="10/mar" u="1"/>
        <s v="12/mar" u="1"/>
      </sharedItems>
    </cacheField>
    <cacheField name="Frecuencia" numFmtId="0">
      <sharedItems containsSemiMixedTypes="0" containsString="0" containsNumber="1" containsInteger="1" minValue="1" maxValue="42"/>
    </cacheField>
    <cacheField name="Intentos" numFmtId="0">
      <sharedItems containsSemiMixedTypes="0" containsString="0" containsNumber="1" containsInteger="1" minValue="1" maxValue="1"/>
    </cacheField>
    <cacheField name="Contar" numFmtId="0">
      <sharedItems containsSemiMixedTypes="0" containsString="0" containsNumber="1" containsInteger="1" minValue="0" maxValue="1" count="2">
        <n v="0"/>
        <n v="1"/>
      </sharedItems>
    </cacheField>
    <cacheField name="call_date" numFmtId="14">
      <sharedItems containsSemiMixedTypes="0" containsNonDate="0" containsDate="1" containsString="0" minDate="2026-05-02T10:38:08" maxDate="2026-05-22T11:43:07"/>
    </cacheField>
    <cacheField name="phone_number_dialed" numFmtId="0">
      <sharedItems containsSemiMixedTypes="0" containsString="0" containsNumber="1" containsInteger="1" minValue="2246572" maxValue="69997245"/>
    </cacheField>
    <cacheField name="status" numFmtId="0">
      <sharedItems containsMixedTypes="1" containsNumber="1" containsInteger="1" minValue="6000" maxValue="6010"/>
    </cacheField>
    <cacheField name="user" numFmtId="0">
      <sharedItems/>
    </cacheField>
    <cacheField name="full_name" numFmtId="0">
      <sharedItems count="3">
        <s v="Outbound Auto Dial"/>
        <s v="Lili Velez"/>
        <s v="Doris Urriola" u="1"/>
      </sharedItems>
    </cacheField>
    <cacheField name="campaign_id" numFmtId="0">
      <sharedItems/>
    </cacheField>
    <cacheField name="vendor_lead_code" numFmtId="0">
      <sharedItems containsString="0" containsBlank="1" containsNumber="1" containsInteger="1" minValue="7958" maxValue="7958"/>
    </cacheField>
    <cacheField name="source_id" numFmtId="0">
      <sharedItems containsString="0" containsBlank="1" containsNumber="1" containsInteger="1" minValue="7958" maxValue="999075350000"/>
    </cacheField>
    <cacheField name="list_id" numFmtId="0">
      <sharedItems containsSemiMixedTypes="0" containsString="0" containsNumber="1" containsInteger="1" minValue="400" maxValue="16018"/>
    </cacheField>
    <cacheField name="gmt_offset_now" numFmtId="0">
      <sharedItems containsSemiMixedTypes="0" containsString="0" containsNumber="1" containsInteger="1" minValue="-11" maxValue="10"/>
    </cacheField>
    <cacheField name="phone_code" numFmtId="0">
      <sharedItems containsString="0" containsBlank="1" containsNumber="1" containsInteger="1" minValue="1" maxValue="1"/>
    </cacheField>
    <cacheField name="phone_number" numFmtId="0">
      <sharedItems containsSemiMixedTypes="0" containsString="0" containsNumber="1" containsInteger="1" minValue="2246572" maxValue="69997245"/>
    </cacheField>
    <cacheField name="title" numFmtId="0">
      <sharedItems containsNonDate="0" containsString="0" containsBlank="1"/>
    </cacheField>
    <cacheField name="first_name" numFmtId="0">
      <sharedItems containsBlank="1"/>
    </cacheField>
    <cacheField name="middle_initial" numFmtId="0">
      <sharedItems containsNonDate="0" containsString="0" containsBlank="1"/>
    </cacheField>
    <cacheField name="last_name" numFmtId="0">
      <sharedItems containsDate="1" containsBlank="1" containsMixedTypes="1" minDate="1899-12-31T00:53:04" maxDate="1900-01-02T16:26:06"/>
    </cacheField>
    <cacheField name="address1" numFmtId="0">
      <sharedItems containsDate="1" containsBlank="1" containsMixedTypes="1" minDate="1899-12-31T00:53:04" maxDate="1899-12-31T13:50:06"/>
    </cacheField>
    <cacheField name="address2" numFmtId="0">
      <sharedItems containsBlank="1" containsMixedTypes="1" containsNumber="1" containsInteger="1" minValue="39" maxValue="117466106"/>
    </cacheField>
    <cacheField name="address3" numFmtId="0">
      <sharedItems containsBlank="1" containsMixedTypes="1" containsNumber="1" containsInteger="1" minValue="90" maxValue="369045920000"/>
    </cacheField>
    <cacheField name="city" numFmtId="0">
      <sharedItems containsBlank="1"/>
    </cacheField>
    <cacheField name="state" numFmtId="0">
      <sharedItems containsNonDate="0" containsString="0" containsBlank="1"/>
    </cacheField>
    <cacheField name="province" numFmtId="0">
      <sharedItems containsBlank="1"/>
    </cacheField>
    <cacheField name="postal_code" numFmtId="0">
      <sharedItems containsNonDate="0" containsString="0" containsBlank="1"/>
    </cacheField>
    <cacheField name="country_code" numFmtId="0">
      <sharedItems containsNonDate="0" containsString="0" containsBlank="1"/>
    </cacheField>
    <cacheField name="gender" numFmtId="0">
      <sharedItems containsBlank="1"/>
    </cacheField>
    <cacheField name="date_of_birth" numFmtId="0">
      <sharedItems/>
    </cacheField>
    <cacheField name="alt_phone" numFmtId="0">
      <sharedItems containsNonDate="0" containsString="0" containsBlank="1"/>
    </cacheField>
    <cacheField name="email" numFmtId="0">
      <sharedItems containsBlank="1"/>
    </cacheField>
    <cacheField name="security_phrase" numFmtId="0">
      <sharedItems containsNonDate="0" containsString="0" containsBlank="1"/>
    </cacheField>
    <cacheField name="comments" numFmtId="0">
      <sharedItems containsBlank="1"/>
    </cacheField>
    <cacheField name="length_in_sec" numFmtId="0">
      <sharedItems containsSemiMixedTypes="0" containsString="0" containsNumber="1" containsInteger="1" minValue="0" maxValue="1120"/>
    </cacheField>
    <cacheField name="user_group" numFmtId="0">
      <sharedItems containsBlank="1"/>
    </cacheField>
    <cacheField name="alt_dial" numFmtId="0">
      <sharedItems/>
    </cacheField>
    <cacheField name="rank" numFmtId="0">
      <sharedItems containsSemiMixedTypes="0" containsString="0" containsNumber="1" containsInteger="1" minValue="0" maxValue="3"/>
    </cacheField>
    <cacheField name="owner" numFmtId="0">
      <sharedItems containsNonDate="0" containsString="0" containsBlank="1"/>
    </cacheField>
    <cacheField name="lead_id" numFmtId="0">
      <sharedItems containsSemiMixedTypes="0" containsString="0" containsNumber="1" containsInteger="1" minValue="134685" maxValue="2267584"/>
    </cacheField>
    <cacheField name="list_name" numFmtId="0">
      <sharedItems/>
    </cacheField>
    <cacheField name="list_description" numFmtId="0">
      <sharedItems containsBlank="1" containsMixedTypes="1" containsNumber="1" containsInteger="1" minValue="309" maxValue="309"/>
    </cacheField>
    <cacheField name="status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64.566167013887" createdVersion="7" refreshedVersion="8" minRefreshableVersion="3" recordCount="1099" xr:uid="{DC199F47-6561-4057-BC35-DB61ECE49A39}">
  <cacheSource type="worksheet">
    <worksheetSource name="promesas"/>
  </cacheSource>
  <cacheFields count="23">
    <cacheField name="Fecha" numFmtId="0">
      <sharedItems count="58">
        <s v="04/may"/>
        <s v="05/may"/>
        <s v="06/may"/>
        <s v="07/may"/>
        <s v="08/may"/>
        <s v="09/may"/>
        <s v="11/may"/>
        <s v="12/may"/>
        <s v="13/may"/>
        <s v="14/may"/>
        <s v="15/may"/>
        <s v="16/may"/>
        <s v="18/may"/>
        <s v="19/may"/>
        <s v="20/may"/>
        <s v="21/may"/>
        <s v="22/may"/>
        <s v="01/abr" u="1"/>
        <s v="02/abr" u="1"/>
        <s v="04/abr" u="1"/>
        <s v="06/abr" u="1"/>
        <s v="07/abr" u="1"/>
        <s v="08/abr" u="1"/>
        <s v="09/abr" u="1"/>
        <s v="10/abr" u="1"/>
        <s v="11/abr" u="1"/>
        <s v="13/abr" u="1"/>
        <s v="14/abr" u="1"/>
        <s v="15/abr" u="1"/>
        <s v="16/abr" u="1"/>
        <s v="17/abr" u="1"/>
        <s v="18/abr" u="1"/>
        <s v="20/abr" u="1"/>
        <s v="21/abr" u="1"/>
        <s v="22/abr" u="1"/>
        <s v="27/abr" u="1"/>
        <s v="28/abr" u="1"/>
        <s v="29/abr" u="1"/>
        <s v="30/abr" u="1"/>
        <s v="00/ene" u="1"/>
        <s v="14/mar" u="1"/>
        <s v="16/mar" u="1"/>
        <s v="03/mar" u="1"/>
        <s v="18/mar" u="1"/>
        <s v="05/mar" u="1"/>
        <s v="07/mar" u="1"/>
        <s v="09/mar" u="1"/>
        <s v="20/mar" u="1"/>
        <s v="11/mar" u="1"/>
        <s v="13/mar" u="1"/>
        <s v="02/mar" u="1"/>
        <s v="17/mar" u="1"/>
        <s v="04/mar" u="1"/>
        <s v="19/mar" u="1"/>
        <s v="06/mar" u="1"/>
        <s v="21/mar" u="1"/>
        <s v="10/mar" u="1"/>
        <s v="12/mar" u="1"/>
      </sharedItems>
    </cacheField>
    <cacheField name="Marca temporal" numFmtId="14">
      <sharedItems containsSemiMixedTypes="0" containsNonDate="0" containsDate="1" containsString="0" minDate="2026-05-04T10:13:43" maxDate="2026-05-22T11:43:05"/>
    </cacheField>
    <cacheField name="Agente " numFmtId="0">
      <sharedItems containsBlank="1" count="3">
        <s v="Lili Velez"/>
        <s v="Doris Urriola" u="1"/>
        <m u="1"/>
      </sharedItems>
    </cacheField>
    <cacheField name="Numero celular " numFmtId="0">
      <sharedItems containsMixedTypes="1" containsNumber="1" containsInteger="1" minValue="60014341" maxValue="69997245"/>
    </cacheField>
    <cacheField name="Cuenta" numFmtId="1">
      <sharedItems containsMixedTypes="1" containsNumber="1" containsInteger="1" minValue="138017580000" maxValue="998105050000"/>
    </cacheField>
    <cacheField name="Identificación (cedula)" numFmtId="0">
      <sharedItems containsMixedTypes="1" containsNumber="1" containsInteger="1" minValue="42228478" maxValue="185464705"/>
    </cacheField>
    <cacheField name="Campaña " numFmtId="0">
      <sharedItems/>
    </cacheField>
    <cacheField name="Canal" numFmtId="0">
      <sharedItems containsBlank="1" count="10">
        <s v="Masivo (D2D)"/>
        <s v="Soho"/>
        <s v="Digital"/>
        <s v="Call Center  Outbound"/>
        <s v="Soho -Callcenter"/>
        <s v="Punto de ventas"/>
        <m u="1"/>
        <s v="Movil" u="1"/>
        <s v="La doña" u="1"/>
        <s v="Oeste" u="1"/>
      </sharedItems>
    </cacheField>
    <cacheField name="Escenario " numFmtId="167">
      <sharedItems containsBlank="1" count="15">
        <s v="Correo de voz"/>
        <s v="Mensaje a tercero"/>
        <s v="Cliente al dia"/>
        <s v="Contactado"/>
        <s v="No contactado"/>
        <s v="Numero equivocado"/>
        <s v="Menor de edad"/>
        <s v="Cuenta cesada"/>
        <s v="Volver a llamar"/>
        <s v="Cliente ocupado"/>
        <s v="Cliente con lenguaje inapropiado" u="1"/>
        <s v="Cliente con arreglo de pago" u="1"/>
        <s v="No conoce el titular y no se hará responsable del pago" u="1"/>
        <m u="1"/>
        <s v="Cliente con condonación" u="1"/>
      </sharedItems>
    </cacheField>
    <cacheField name="Motivo " numFmtId="14">
      <sharedItems containsNonDate="0" containsString="0" containsBlank="1"/>
    </cacheField>
    <cacheField name="Fecha  promesa de pago" numFmtId="0">
      <sharedItems containsNonDate="0" containsDate="1" containsString="0" containsBlank="1" minDate="2026-05-04T00:00:00" maxDate="2026-06-02T00:00:00"/>
    </cacheField>
    <cacheField name="Monto de promesa de pago" numFmtId="166">
      <sharedItems containsString="0" containsBlank="1" containsNumber="1" minValue="8.0500000000000007" maxValue="91.32"/>
    </cacheField>
    <cacheField name="Realiza el pago " numFmtId="0">
      <sharedItems containsBlank="1"/>
    </cacheField>
    <cacheField name="Fecha de Pago" numFmtId="0">
      <sharedItems containsNonDate="0" containsDate="1" containsString="0" containsBlank="1" minDate="2026-04-08T00:00:00" maxDate="2026-05-22T00:00:00"/>
    </cacheField>
    <cacheField name="Monto pagado" numFmtId="166">
      <sharedItems containsString="0" containsBlank="1" containsNumber="1" minValue="2.8" maxValue="105"/>
    </cacheField>
    <cacheField name="Tiempo de mora (días)" numFmtId="0">
      <sharedItems containsMixedTypes="1" containsNumber="1" containsInteger="1" minValue="30" maxValue="120" count="9">
        <s v="3 MESES PENDIENTES"/>
        <s v="2 MESES PENDIENTES"/>
        <s v="1 MES PENDIENTE"/>
        <s v="4 MESES PENDIENTES"/>
        <s v="NPN"/>
        <n v="120" u="1"/>
        <n v="90" u="1"/>
        <n v="60" u="1"/>
        <n v="30" u="1"/>
      </sharedItems>
    </cacheField>
    <cacheField name="Campaña" numFmtId="0">
      <sharedItems containsNonDate="0" containsString="0" containsBlank="1"/>
    </cacheField>
    <cacheField name="Mes Pago" numFmtId="0">
      <sharedItems containsBlank="1" count="11">
        <s v=""/>
        <s v="abr"/>
        <s v="may"/>
        <s v="ene" u="1"/>
        <s v="mar" u="1"/>
        <s v="feb" u="1"/>
        <s v="no" u="1"/>
        <s v="si" u="1"/>
        <m u="1"/>
        <s v="nov" u="1"/>
        <s v="dic" u="1"/>
      </sharedItems>
    </cacheField>
    <cacheField name="Mes Promesa" numFmtId="0">
      <sharedItems count="12">
        <s v=""/>
        <s v="may"/>
        <s v="jun"/>
        <s v="abr" u="1"/>
        <s v="feb" u="1"/>
        <s v="mar" u="1"/>
        <s v="ene" u="1"/>
        <s v="Situación económica" u="1"/>
        <s v="Desempleada" u="1"/>
        <s v="Mala experiencia con la atención" u="1"/>
        <s v="Desconexion" u="1"/>
        <s v="Problema de salud" u="1"/>
      </sharedItems>
    </cacheField>
    <cacheField name="Dia Pago" numFmtId="0">
      <sharedItems/>
    </cacheField>
    <cacheField name="Dia Promesa" numFmtId="0">
      <sharedItems/>
    </cacheField>
    <cacheField name="Intentos de Promesas" numFmtId="0">
      <sharedItems containsMixedTypes="1" containsNumber="1" containsInteger="1" minValue="1" maxValue="1"/>
    </cacheField>
    <cacheField name="Intentos de pago" numFmtId="0">
      <sharedItems containsMixedTypes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TK" refreshedDate="46164.566763657407" createdVersion="7" refreshedVersion="8" minRefreshableVersion="3" recordCount="2420" xr:uid="{7C1FF9EB-A727-4BFC-8970-D54ABE913645}">
  <cacheSource type="worksheet">
    <worksheetSource name="UTILIZADAS"/>
  </cacheSource>
  <cacheFields count="26">
    <cacheField name="Source.Name" numFmtId="0">
      <sharedItems count="4">
        <s v="Cobros Abril Canal Fijo"/>
        <s v="Cobros Mayo"/>
        <s v="Cobros_marzo_NPN.xlsx" u="1"/>
        <s v="Cobros_Marzo_2 meses a NPN.xlsx" u="1"/>
      </sharedItems>
    </cacheField>
    <cacheField name="Nombre_Cliente" numFmtId="0">
      <sharedItems/>
    </cacheField>
    <cacheField name="Numero_Cuenta" numFmtId="1">
      <sharedItems containsSemiMixedTypes="0" containsString="0" containsNumber="1" containsInteger="1" minValue="115023140000" maxValue="999075350000"/>
    </cacheField>
    <cacheField name="Nombre de Lista" numFmtId="0">
      <sharedItems/>
    </cacheField>
    <cacheField name="Provincia" numFmtId="0">
      <sharedItems containsBlank="1" containsMixedTypes="1" containsNumber="1" containsInteger="1" minValue="0" maxValue="0"/>
    </cacheField>
    <cacheField name="Dias_morosidad" numFmtId="0">
      <sharedItems containsNonDate="0" containsString="0" containsBlank="1"/>
    </cacheField>
    <cacheField name="Fecha_Ult_Pago" numFmtId="0">
      <sharedItems containsSemiMixedTypes="0" containsNonDate="0" containsDate="1" containsString="0" minDate="2026-01-04T00:00:00" maxDate="2026-05-02T00:00:00"/>
    </cacheField>
    <cacheField name="Contacto1" numFmtId="0">
      <sharedItems containsMixedTypes="1" containsNumber="1" containsInteger="1" minValue="0" maxValue="69997245"/>
    </cacheField>
    <cacheField name="Contacto2" numFmtId="0">
      <sharedItems containsMixedTypes="1" containsNumber="1" containsInteger="1" minValue="2246572" maxValue="69997245"/>
    </cacheField>
    <cacheField name="Contacto3" numFmtId="0">
      <sharedItems containsNonDate="0" containsString="0" containsBlank="1"/>
    </cacheField>
    <cacheField name="email" numFmtId="0">
      <sharedItems containsBlank="1"/>
    </cacheField>
    <cacheField name="Monto_Vencido" numFmtId="0">
      <sharedItems containsNonDate="0" containsString="0" containsBlank="1"/>
    </cacheField>
    <cacheField name="Monto_Total" numFmtId="0">
      <sharedItems containsNonDate="0" containsString="0" containsBlank="1"/>
    </cacheField>
    <cacheField name="Ciclo" numFmtId="0">
      <sharedItems containsNonDate="0" containsString="0" containsBlank="1"/>
    </cacheField>
    <cacheField name="Fecha_Promesa_Pago" numFmtId="0">
      <sharedItems containsSemiMixedTypes="0" containsNonDate="0" containsDate="1" containsString="0" minDate="2026-01-04T00:00:00" maxDate="2026-05-02T00:00:00"/>
    </cacheField>
    <cacheField name="Numero_de_orden" numFmtId="0">
      <sharedItems containsNonDate="0" containsString="0" containsBlank="1"/>
    </cacheField>
    <cacheField name="Segmentacion_de_cliente" numFmtId="0">
      <sharedItems containsNonDate="0" containsString="0" containsBlank="1"/>
    </cacheField>
    <cacheField name="Direccion" numFmtId="0">
      <sharedItems containsNonDate="0" containsString="0" containsBlank="1"/>
    </cacheField>
    <cacheField name="Cedula_del_cliente" numFmtId="0">
      <sharedItems containsMixedTypes="1" containsNumber="1" containsInteger="1" minValue="24051" maxValue="599220117"/>
    </cacheField>
    <cacheField name="Canal" numFmtId="0">
      <sharedItems/>
    </cacheField>
    <cacheField name="Tiempo de mora" numFmtId="0">
      <sharedItems/>
    </cacheField>
    <cacheField name="_Producto_Linea" numFmtId="0">
      <sharedItems containsBlank="1" count="16">
        <e v="#N/A"/>
        <s v="Agent Not Available"/>
        <s v="Auto busy"/>
        <s v="Buzon de voz"/>
        <s v="No Answer AutoDial"/>
        <s v="Cuenta cesada"/>
        <s v="Cliente al dia"/>
        <s v="Call Back"/>
        <s v="Volver a llamar"/>
        <s v="Numero equivocado"/>
        <s v="Mensaje a tercero"/>
        <s v="No volver a llamar"/>
        <s v="Menor de edad" u="1"/>
        <s v="Cliente con lenguaje inapropia" u="1"/>
        <m u="1"/>
        <s v="Cliente ocupado" u="1"/>
      </sharedItems>
    </cacheField>
    <cacheField name="_Renta_BB" numFmtId="0">
      <sharedItems containsNonDate="0" containsString="0" containsBlank="1"/>
    </cacheField>
    <cacheField name="_Renta_Linea" numFmtId="0">
      <sharedItems containsNonDate="0" containsString="0" containsBlank="1"/>
    </cacheField>
    <cacheField name="_Renta_TV" numFmtId="0">
      <sharedItems containsNonDate="0" containsString="0" containsBlank="1"/>
    </cacheField>
    <cacheField name="Pago_de_entrad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3">
  <r>
    <s v="Cobros Mayo"/>
    <n v="0"/>
    <n v="0"/>
    <x v="0"/>
    <n v="6"/>
    <n v="1"/>
    <x v="0"/>
    <d v="2026-05-09T11:10:09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1"/>
    <n v="6"/>
    <n v="1"/>
    <x v="0"/>
    <d v="2026-05-13T14:26:36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2"/>
    <n v="6"/>
    <n v="1"/>
    <x v="0"/>
    <d v="2026-05-16T10:11:53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3"/>
    <n v="6"/>
    <n v="1"/>
    <x v="0"/>
    <d v="2026-05-19T15:40:21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4"/>
    <n v="6"/>
    <n v="1"/>
    <x v="0"/>
    <d v="2026-05-21T10:33:18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4"/>
    <n v="6"/>
    <n v="1"/>
    <x v="1"/>
    <d v="2026-05-21T16:52:36"/>
    <n v="2246572"/>
    <s v="AB"/>
    <s v="VDAD"/>
    <x v="0"/>
    <s v="COBRO"/>
    <m/>
    <n v="369079250000"/>
    <n v="16018"/>
    <n v="-5"/>
    <n v="1"/>
    <n v="2246572"/>
    <m/>
    <s v="Kevin Pan "/>
    <m/>
    <s v="8-1032-1440"/>
    <n v="369079250000"/>
    <s v="SOHO"/>
    <s v="NPN"/>
    <m/>
    <m/>
    <m/>
    <m/>
    <m/>
    <m/>
    <s v="0000-00-00"/>
    <m/>
    <m/>
    <m/>
    <m/>
    <n v="0"/>
    <m/>
    <s v="NONE"/>
    <n v="0"/>
    <m/>
    <n v="2257626"/>
    <s v="Cobros Mayo"/>
    <s v="Cobros Mayo NPN"/>
    <s v="Auto busy"/>
  </r>
  <r>
    <s v="Cobros Mayo"/>
    <n v="0"/>
    <n v="0"/>
    <x v="0"/>
    <n v="6"/>
    <n v="1"/>
    <x v="0"/>
    <d v="2026-05-09T11:09:45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1"/>
    <n v="6"/>
    <n v="1"/>
    <x v="0"/>
    <d v="2026-05-13T14:26:2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2"/>
    <n v="6"/>
    <n v="1"/>
    <x v="0"/>
    <d v="2026-05-16T10:11:29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3"/>
    <n v="6"/>
    <n v="1"/>
    <x v="0"/>
    <d v="2026-05-19T15:39:58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4"/>
    <n v="6"/>
    <n v="1"/>
    <x v="0"/>
    <d v="2026-05-21T10:33:10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4"/>
    <n v="6"/>
    <n v="1"/>
    <x v="1"/>
    <d v="2026-05-21T16:52:27"/>
    <n v="2345678"/>
    <s v="AB"/>
    <s v="VDAD"/>
    <x v="0"/>
    <s v="COBRO"/>
    <m/>
    <n v="367037840000"/>
    <n v="16018"/>
    <n v="-4"/>
    <n v="1"/>
    <n v="2345678"/>
    <m/>
    <s v="Maria elena medina"/>
    <m/>
    <s v="2-140-174"/>
    <n v="367037840000"/>
    <s v="MASIVO"/>
    <s v="NPN"/>
    <m/>
    <m/>
    <m/>
    <m/>
    <m/>
    <m/>
    <s v="0000-00-00"/>
    <m/>
    <m/>
    <m/>
    <m/>
    <n v="0"/>
    <m/>
    <s v="NONE"/>
    <n v="0"/>
    <m/>
    <n v="2257623"/>
    <s v="Cobros Mayo"/>
    <s v="Cobros Mayo NPN"/>
    <s v="Auto busy"/>
  </r>
  <r>
    <s v="Cobros Mayo"/>
    <n v="0"/>
    <n v="0"/>
    <x v="0"/>
    <n v="6"/>
    <n v="1"/>
    <x v="0"/>
    <d v="2026-05-09T11:10:17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1"/>
    <n v="6"/>
    <n v="1"/>
    <x v="0"/>
    <d v="2026-05-13T14:26:44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2"/>
    <n v="6"/>
    <n v="1"/>
    <x v="0"/>
    <d v="2026-05-16T10:12:00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3"/>
    <n v="6"/>
    <n v="1"/>
    <x v="0"/>
    <d v="2026-05-19T15:40:2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4"/>
    <n v="6"/>
    <n v="1"/>
    <x v="0"/>
    <d v="2026-05-21T10:33:26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4"/>
    <n v="6"/>
    <n v="1"/>
    <x v="1"/>
    <d v="2026-05-21T16:52:39"/>
    <n v="2400600"/>
    <s v="AB"/>
    <s v="VDAD"/>
    <x v="0"/>
    <s v="COBRO"/>
    <m/>
    <n v="367076500000"/>
    <n v="16018"/>
    <n v="-4"/>
    <n v="1"/>
    <n v="2400600"/>
    <m/>
    <s v="BB STORE TECNOLOGY AND SERVICE"/>
    <m/>
    <s v="E-8-203676"/>
    <n v="367076500000"/>
    <s v="SOHO"/>
    <s v="NPN"/>
    <m/>
    <m/>
    <m/>
    <m/>
    <m/>
    <m/>
    <s v="0000-00-00"/>
    <m/>
    <m/>
    <m/>
    <m/>
    <n v="0"/>
    <m/>
    <s v="NONE"/>
    <n v="0"/>
    <m/>
    <n v="2257627"/>
    <s v="Cobros Mayo"/>
    <s v="Cobros Mayo NPN"/>
    <s v="Auto busy"/>
  </r>
  <r>
    <s v="Cobros Mayo"/>
    <n v="0"/>
    <n v="0"/>
    <x v="0"/>
    <n v="6"/>
    <n v="1"/>
    <x v="0"/>
    <d v="2026-05-09T11:09:53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1"/>
    <n v="6"/>
    <n v="1"/>
    <x v="0"/>
    <d v="2026-05-13T14:26:28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2"/>
    <n v="6"/>
    <n v="1"/>
    <x v="0"/>
    <d v="2026-05-16T10:11:3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3"/>
    <n v="6"/>
    <n v="1"/>
    <x v="0"/>
    <d v="2026-05-19T15:40:05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4"/>
    <n v="6"/>
    <n v="1"/>
    <x v="0"/>
    <d v="2026-05-21T10:33:10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4"/>
    <n v="6"/>
    <n v="1"/>
    <x v="1"/>
    <d v="2026-05-21T16:52:27"/>
    <n v="3556678"/>
    <s v="AB"/>
    <s v="VDAD"/>
    <x v="0"/>
    <s v="COBRO"/>
    <m/>
    <n v="369036430000"/>
    <n v="16018"/>
    <n v="-4"/>
    <n v="1"/>
    <n v="3556678"/>
    <m/>
    <s v="ELIECER DE JESUS CABRERA ROMER"/>
    <m/>
    <s v="8-937-2371"/>
    <n v="369036430000"/>
    <s v="SOHO"/>
    <s v="NPN"/>
    <m/>
    <m/>
    <m/>
    <m/>
    <m/>
    <m/>
    <s v="0000-00-00"/>
    <m/>
    <m/>
    <m/>
    <m/>
    <n v="0"/>
    <m/>
    <s v="NONE"/>
    <n v="0"/>
    <m/>
    <n v="2257624"/>
    <s v="Cobros Mayo"/>
    <s v="Cobros Mayo NPN"/>
    <s v="Auto busy"/>
  </r>
  <r>
    <s v="Cobros Mayo"/>
    <n v="0"/>
    <n v="0"/>
    <x v="0"/>
    <n v="6"/>
    <n v="1"/>
    <x v="0"/>
    <d v="2026-05-09T11:10:01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1"/>
    <n v="6"/>
    <n v="1"/>
    <x v="0"/>
    <d v="2026-05-13T14:26:36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2"/>
    <n v="6"/>
    <n v="1"/>
    <x v="0"/>
    <d v="2026-05-16T10:11:44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3"/>
    <n v="6"/>
    <n v="1"/>
    <x v="0"/>
    <d v="2026-05-19T15:40:1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4"/>
    <n v="6"/>
    <n v="1"/>
    <x v="0"/>
    <d v="2026-05-21T10:33:18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4"/>
    <n v="6"/>
    <n v="1"/>
    <x v="1"/>
    <d v="2026-05-21T16:52:33"/>
    <n v="4446270"/>
    <s v="AB"/>
    <s v="VDAD"/>
    <x v="0"/>
    <s v="COBRO"/>
    <m/>
    <n v="366044350000"/>
    <n v="16018"/>
    <n v="-4"/>
    <n v="1"/>
    <n v="4446270"/>
    <m/>
    <s v="Selma Judith MartÃ­nez Ortiz "/>
    <m/>
    <s v="8-210-1623"/>
    <n v="366044350000"/>
    <s v="MASIVO"/>
    <s v="NPN"/>
    <m/>
    <m/>
    <m/>
    <m/>
    <m/>
    <m/>
    <s v="0000-00-00"/>
    <m/>
    <m/>
    <m/>
    <m/>
    <n v="0"/>
    <m/>
    <s v="NONE"/>
    <n v="0"/>
    <m/>
    <n v="2257625"/>
    <s v="Cobros Mayo"/>
    <s v="Cobros Mayo NPN"/>
    <s v="Auto busy"/>
  </r>
  <r>
    <s v="Cobros Mayo"/>
    <n v="0"/>
    <n v="0"/>
    <x v="0"/>
    <n v="2"/>
    <n v="1"/>
    <x v="0"/>
    <d v="2026-05-09T11:10:36"/>
    <n v="60014341"/>
    <s v="DROP"/>
    <s v="VDAD"/>
    <x v="0"/>
    <s v="COBRO"/>
    <m/>
    <n v="366076280000"/>
    <n v="16018"/>
    <n v="-4"/>
    <n v="1"/>
    <n v="60014341"/>
    <m/>
    <s v="Yanishka Yaleima Powell"/>
    <m/>
    <s v="3-729-424"/>
    <n v="366076280000"/>
    <s v="MASIVO"/>
    <s v="NPN"/>
    <m/>
    <m/>
    <m/>
    <m/>
    <m/>
    <s v="U"/>
    <s v="0000-00-00"/>
    <m/>
    <m/>
    <m/>
    <m/>
    <n v="5"/>
    <m/>
    <s v="NONE"/>
    <n v="0"/>
    <m/>
    <n v="2257628"/>
    <s v="Cobros Mayo"/>
    <s v="Cobros Mayo NPN"/>
    <s v="Agent Not Available"/>
  </r>
  <r>
    <s v="Cobros Mayo"/>
    <n v="0"/>
    <n v="0"/>
    <x v="1"/>
    <n v="2"/>
    <n v="1"/>
    <x v="1"/>
    <d v="2026-05-13T14:26:53"/>
    <n v="60014341"/>
    <n v="6004"/>
    <s v="lvelez"/>
    <x v="1"/>
    <s v="COBRO"/>
    <m/>
    <n v="366076280000"/>
    <n v="16018"/>
    <n v="-4"/>
    <n v="1"/>
    <n v="60014341"/>
    <m/>
    <s v="Yanishka Yaleima Powell"/>
    <m/>
    <s v="3-729-424"/>
    <n v="366076280000"/>
    <s v="MASIVO"/>
    <s v="NPN"/>
    <m/>
    <m/>
    <m/>
    <m/>
    <m/>
    <s v="U"/>
    <s v="0000-00-00"/>
    <m/>
    <m/>
    <m/>
    <m/>
    <n v="74"/>
    <s v="Llamaya"/>
    <s v="MAIN"/>
    <n v="0"/>
    <m/>
    <n v="2257628"/>
    <s v="Cobros Mayo"/>
    <s v="Cobros Mayo NPN"/>
    <s v="Buzon de voz"/>
  </r>
  <r>
    <e v="#N/A"/>
    <n v="1"/>
    <n v="1"/>
    <x v="1"/>
    <n v="1"/>
    <n v="1"/>
    <x v="1"/>
    <d v="2026-05-13T12:14:19"/>
    <n v="60019453"/>
    <n v="6002"/>
    <s v="lvelez"/>
    <x v="1"/>
    <s v="COBRO"/>
    <n v="7958"/>
    <n v="7958"/>
    <n v="6005"/>
    <n v="-4"/>
    <n v="1"/>
    <n v="60019453"/>
    <m/>
    <s v="Diana elida rucas pinilla"/>
    <m/>
    <n v="7958"/>
    <d v="2024-03-30T12:16:50"/>
    <s v="dianarucas0330@gmail.com"/>
    <m/>
    <s v="PanamÃ¡"/>
    <m/>
    <s v="PanamÃ¡"/>
    <m/>
    <m/>
    <s v="U"/>
    <s v="0000-00-00"/>
    <m/>
    <m/>
    <m/>
    <s v="341402490000&gt;&gt; DIANA ELIDA RUCAS PINILLA"/>
    <n v="45"/>
    <s v="Llamaya"/>
    <s v="MAIN"/>
    <n v="0"/>
    <m/>
    <n v="965487"/>
    <s v="PREDIGI"/>
    <m/>
    <s v="Cliente al dia"/>
  </r>
  <r>
    <e v="#N/A"/>
    <n v="0"/>
    <n v="0"/>
    <x v="3"/>
    <n v="1"/>
    <n v="1"/>
    <x v="1"/>
    <d v="2026-05-19T15:39:56"/>
    <n v="60043073"/>
    <s v="CALLBK"/>
    <s v="lvelez"/>
    <x v="1"/>
    <s v="COBRO"/>
    <m/>
    <n v="353385040000"/>
    <n v="16016"/>
    <n v="-4"/>
    <n v="1"/>
    <n v="60043073"/>
    <m/>
    <s v="Giulio Linares"/>
    <m/>
    <s v="10-709-335"/>
    <n v="353385040000"/>
    <s v="MASIVO"/>
    <s v="NPN"/>
    <m/>
    <m/>
    <m/>
    <m/>
    <m/>
    <s v="U"/>
    <s v="0000-00-00"/>
    <m/>
    <m/>
    <m/>
    <s v="353385040000&gt;&gt; GIULIO ENRIQUE LINARES FERNANDEZ"/>
    <n v="148"/>
    <s v="Llamaya"/>
    <s v="MANUAL"/>
    <n v="0"/>
    <m/>
    <n v="2198846"/>
    <s v="Cobros Marzo 2 meses a NPN "/>
    <s v="Cobros Marzo 2 meses a NPN "/>
    <s v="Call Back"/>
  </r>
  <r>
    <s v="Cobros Abril Canal Fijo"/>
    <n v="0"/>
    <n v="0"/>
    <x v="5"/>
    <n v="15"/>
    <n v="1"/>
    <x v="0"/>
    <d v="2026-05-02T12:42:23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6"/>
    <n v="15"/>
    <n v="1"/>
    <x v="0"/>
    <d v="2026-05-05T17:49:25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7"/>
    <n v="15"/>
    <n v="1"/>
    <x v="0"/>
    <d v="2026-05-07T14:24:20"/>
    <n v="60045640"/>
    <s v="NA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09:52:47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8"/>
    <n v="15"/>
    <n v="1"/>
    <x v="0"/>
    <d v="2026-05-08T15:04:15"/>
    <n v="60045640"/>
    <s v="AB"/>
    <s v="VDAD"/>
    <x v="0"/>
    <s v="COBRO"/>
    <m/>
    <n v="361021690000"/>
    <n v="16017"/>
    <n v="-4"/>
    <n v="1"/>
    <n v="60045640"/>
    <m/>
    <s v="Jeiker Mendez"/>
    <m/>
    <s v="8-1044-1237"/>
    <s v="NPN"/>
    <s v="MASIVO"/>
    <n v="361021690000"/>
    <m/>
    <m/>
    <m/>
    <m/>
    <m/>
    <m/>
    <s v="0000-00-00"/>
    <m/>
    <s v="aliciomendez52@gmail.com"/>
    <m/>
    <m/>
    <n v="0"/>
    <m/>
    <s v="NONE"/>
    <n v="0"/>
    <m/>
    <n v="2252141"/>
    <s v="Cobros Abril Canal Fijo"/>
    <s v="Cobros Abril Canal Fijo 2 meses a NPN"/>
    <s v="Auto busy"/>
  </r>
  <r>
    <s v="Cobros Abril Canal Fijo"/>
    <n v="0"/>
    <n v="0"/>
    <x v="0"/>
    <n v="15"/>
    <n v="1"/>
    <x v="0"/>
    <d v="2026-05-09T11:11:57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9"/>
    <n v="15"/>
    <n v="1"/>
    <x v="0"/>
    <d v="2026-05-11T12:34:57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9"/>
    <n v="15"/>
    <n v="1"/>
    <x v="0"/>
    <d v="2026-05-11T14:50:3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1"/>
    <n v="15"/>
    <n v="1"/>
    <x v="0"/>
    <d v="2026-05-13T14:28:05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"/>
    <n v="15"/>
    <n v="1"/>
    <x v="0"/>
    <d v="2026-05-13T17:05:23"/>
    <n v="60045640"/>
    <s v="NA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No Answer AutoDial"/>
  </r>
  <r>
    <s v="Cobros Abril Canal Fijo"/>
    <n v="0"/>
    <n v="0"/>
    <x v="10"/>
    <n v="15"/>
    <n v="1"/>
    <x v="0"/>
    <d v="2026-05-14T09:27:13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2"/>
    <n v="15"/>
    <n v="1"/>
    <x v="0"/>
    <d v="2026-05-16T10:12:09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3"/>
    <n v="15"/>
    <n v="1"/>
    <x v="0"/>
    <d v="2026-05-19T15:40:37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4"/>
    <n v="15"/>
    <n v="1"/>
    <x v="0"/>
    <d v="2026-05-21T10:33:26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4"/>
    <n v="15"/>
    <n v="1"/>
    <x v="1"/>
    <d v="2026-05-21T16:52:44"/>
    <n v="60045640"/>
    <s v="AB"/>
    <s v="VDAD"/>
    <x v="0"/>
    <s v="COBRO"/>
    <m/>
    <n v="361021690000"/>
    <n v="16018"/>
    <n v="-4"/>
    <n v="1"/>
    <n v="60045640"/>
    <m/>
    <s v="Jeiker Mendez"/>
    <m/>
    <s v="8-1044-1237"/>
    <n v="361021690000"/>
    <s v="MASIVO"/>
    <s v="NPN"/>
    <m/>
    <m/>
    <m/>
    <m/>
    <m/>
    <m/>
    <s v="0000-00-00"/>
    <m/>
    <m/>
    <m/>
    <m/>
    <n v="0"/>
    <m/>
    <s v="NONE"/>
    <n v="0"/>
    <m/>
    <n v="2257629"/>
    <s v="Cobros Mayo"/>
    <s v="Cobros Mayo NPN"/>
    <s v="Auto busy"/>
  </r>
  <r>
    <s v="Cobros Abril Canal Fijo"/>
    <n v="0"/>
    <n v="0"/>
    <x v="11"/>
    <n v="13"/>
    <n v="1"/>
    <x v="0"/>
    <d v="2026-05-04T09:49:24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12"/>
    <n v="13"/>
    <n v="1"/>
    <x v="0"/>
    <d v="2026-05-06T10:24:41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7"/>
    <n v="13"/>
    <n v="1"/>
    <x v="0"/>
    <d v="2026-05-07T15:16:04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8"/>
    <n v="13"/>
    <n v="1"/>
    <x v="0"/>
    <d v="2026-05-08T15:57:31"/>
    <n v="60082188"/>
    <s v="AB"/>
    <s v="VDAD"/>
    <x v="0"/>
    <s v="COBRO"/>
    <m/>
    <n v="366038820000"/>
    <n v="16017"/>
    <n v="-4"/>
    <n v="1"/>
    <n v="60082188"/>
    <m/>
    <s v="Sakiel Israel alb FernÃ¡ndez "/>
    <m/>
    <s v="8-1049-1495"/>
    <s v="NPN"/>
    <s v="MASIVO"/>
    <n v="366038820000"/>
    <m/>
    <m/>
    <m/>
    <m/>
    <m/>
    <m/>
    <s v="0000-00-00"/>
    <m/>
    <s v="graciamaikel467@Gmail.com"/>
    <m/>
    <m/>
    <n v="0"/>
    <m/>
    <s v="NONE"/>
    <n v="0"/>
    <m/>
    <n v="2252303"/>
    <s v="Cobros Abril Canal Fijo"/>
    <s v="Cobros Abril Canal Fijo 2 meses a NPN"/>
    <s v="Auto busy"/>
  </r>
  <r>
    <s v="Cobros Abril Canal Fijo"/>
    <n v="0"/>
    <n v="0"/>
    <x v="0"/>
    <n v="13"/>
    <n v="1"/>
    <x v="0"/>
    <d v="2026-05-09T11:15:32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9"/>
    <n v="13"/>
    <n v="1"/>
    <x v="0"/>
    <d v="2026-05-11T12:34:59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1"/>
    <n v="13"/>
    <n v="1"/>
    <x v="0"/>
    <d v="2026-05-13T14:29:53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1"/>
    <n v="13"/>
    <n v="1"/>
    <x v="0"/>
    <d v="2026-05-13T17:07:3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2"/>
    <n v="13"/>
    <n v="1"/>
    <x v="0"/>
    <d v="2026-05-16T10:13:55"/>
    <n v="60082188"/>
    <s v="NA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No Answer AutoDial"/>
  </r>
  <r>
    <s v="Cobros Abril Canal Fijo"/>
    <n v="0"/>
    <n v="0"/>
    <x v="13"/>
    <n v="13"/>
    <n v="1"/>
    <x v="0"/>
    <d v="2026-05-18T11:14:1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3"/>
    <n v="13"/>
    <n v="1"/>
    <x v="0"/>
    <d v="2026-05-19T15:41:11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4"/>
    <n v="13"/>
    <n v="1"/>
    <x v="0"/>
    <d v="2026-05-21T10:33:34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Abril Canal Fijo"/>
    <n v="0"/>
    <n v="0"/>
    <x v="4"/>
    <n v="13"/>
    <n v="1"/>
    <x v="1"/>
    <d v="2026-05-21T16:52:47"/>
    <n v="60082188"/>
    <s v="AB"/>
    <s v="VDAD"/>
    <x v="0"/>
    <s v="COBRO"/>
    <m/>
    <n v="366038820000"/>
    <n v="16018"/>
    <n v="-4"/>
    <n v="1"/>
    <n v="60082188"/>
    <m/>
    <s v="Sakiel Israel alb FernÃ¡ndez "/>
    <m/>
    <s v="8-1049-1495"/>
    <n v="366038820000"/>
    <s v="MASIVO"/>
    <s v="NPN"/>
    <m/>
    <m/>
    <m/>
    <m/>
    <m/>
    <m/>
    <s v="0000-00-00"/>
    <m/>
    <m/>
    <m/>
    <m/>
    <n v="0"/>
    <m/>
    <s v="NONE"/>
    <n v="0"/>
    <m/>
    <n v="2257630"/>
    <s v="Cobros Mayo"/>
    <s v="Cobros Mayo NPN"/>
    <s v="Auto busy"/>
  </r>
  <r>
    <s v="Cobros Mayo"/>
    <n v="0"/>
    <n v="0"/>
    <x v="0"/>
    <n v="7"/>
    <n v="1"/>
    <x v="0"/>
    <d v="2026-05-09T11:21:19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1"/>
    <n v="7"/>
    <n v="1"/>
    <x v="0"/>
    <d v="2026-05-13T14:28:41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2"/>
    <n v="7"/>
    <n v="1"/>
    <x v="0"/>
    <d v="2026-05-16T10:23:04"/>
    <n v="60088710"/>
    <s v="NA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No Answer AutoDial"/>
  </r>
  <r>
    <s v="Cobros Mayo"/>
    <n v="0"/>
    <n v="0"/>
    <x v="13"/>
    <n v="7"/>
    <n v="1"/>
    <x v="0"/>
    <d v="2026-05-18T11:14:53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3"/>
    <n v="7"/>
    <n v="1"/>
    <x v="0"/>
    <d v="2026-05-19T15:41:29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4"/>
    <n v="7"/>
    <n v="1"/>
    <x v="0"/>
    <d v="2026-05-21T10:33:52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Mayo"/>
    <n v="0"/>
    <n v="0"/>
    <x v="4"/>
    <n v="7"/>
    <n v="1"/>
    <x v="1"/>
    <d v="2026-05-21T16:53:06"/>
    <n v="60088710"/>
    <s v="AB"/>
    <s v="VDAD"/>
    <x v="0"/>
    <s v="COBRO"/>
    <m/>
    <n v="363056260000"/>
    <n v="16018"/>
    <n v="-4"/>
    <n v="1"/>
    <n v="60088710"/>
    <m/>
    <s v="Vielka valdez"/>
    <m/>
    <s v="8-809-1625"/>
    <n v="363056260000"/>
    <s v="MASIVO"/>
    <s v="NPN"/>
    <m/>
    <m/>
    <m/>
    <m/>
    <m/>
    <m/>
    <s v="0000-00-00"/>
    <m/>
    <m/>
    <m/>
    <m/>
    <n v="0"/>
    <m/>
    <s v="NONE"/>
    <n v="0"/>
    <m/>
    <n v="2257631"/>
    <s v="Cobros Mayo"/>
    <s v="Cobros Mayo NPN"/>
    <s v="Auto busy"/>
  </r>
  <r>
    <s v="Cobros Abril Canal Fijo"/>
    <n v="0"/>
    <n v="0"/>
    <x v="0"/>
    <n v="7"/>
    <n v="1"/>
    <x v="0"/>
    <d v="2026-05-09T11:21:52"/>
    <n v="60093261"/>
    <s v="DROP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5"/>
    <m/>
    <s v="NONE"/>
    <n v="0"/>
    <m/>
    <n v="2257632"/>
    <s v="Cobros Mayo"/>
    <s v="Cobros Mayo NPN"/>
    <s v="Agent Not Available"/>
  </r>
  <r>
    <s v="Cobros Abril Canal Fijo"/>
    <n v="0"/>
    <n v="0"/>
    <x v="1"/>
    <n v="7"/>
    <n v="1"/>
    <x v="0"/>
    <d v="2026-05-13T14:28:59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2"/>
    <n v="7"/>
    <n v="1"/>
    <x v="0"/>
    <d v="2026-05-16T10:24:18"/>
    <n v="60093261"/>
    <s v="NA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No Answer AutoDial"/>
  </r>
  <r>
    <s v="Cobros Abril Canal Fijo"/>
    <n v="0"/>
    <n v="0"/>
    <x v="13"/>
    <n v="7"/>
    <n v="1"/>
    <x v="0"/>
    <d v="2026-05-18T11:15:50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3"/>
    <n v="7"/>
    <n v="1"/>
    <x v="0"/>
    <d v="2026-05-19T15:46:51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0"/>
    <n v="0"/>
    <x v="4"/>
    <n v="7"/>
    <n v="1"/>
    <x v="0"/>
    <d v="2026-05-21T10:34:02"/>
    <n v="60093261"/>
    <s v="AB"/>
    <s v="VDAD"/>
    <x v="0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0"/>
    <m/>
    <s v="NONE"/>
    <n v="0"/>
    <m/>
    <n v="2257632"/>
    <s v="Cobros Mayo"/>
    <s v="Cobros Mayo NPN"/>
    <s v="Auto busy"/>
  </r>
  <r>
    <s v="Cobros Abril Canal Fijo"/>
    <n v="1"/>
    <n v="1"/>
    <x v="4"/>
    <n v="7"/>
    <n v="1"/>
    <x v="1"/>
    <d v="2026-05-21T16:53:37"/>
    <n v="60093261"/>
    <n v="6003"/>
    <s v="lvelez"/>
    <x v="1"/>
    <s v="COBRO"/>
    <m/>
    <n v="353357320000"/>
    <n v="16018"/>
    <n v="-4"/>
    <n v="1"/>
    <n v="60093261"/>
    <m/>
    <s v="Joseph anel Ortega andrade"/>
    <m/>
    <s v="8-832-774"/>
    <n v="353357320000"/>
    <s v="MASIVO"/>
    <s v="NPN"/>
    <m/>
    <m/>
    <m/>
    <m/>
    <m/>
    <s v="U"/>
    <s v="0000-00-00"/>
    <m/>
    <m/>
    <m/>
    <m/>
    <n v="88"/>
    <s v="Llamaya"/>
    <s v="MAIN"/>
    <n v="0"/>
    <m/>
    <n v="2257632"/>
    <s v="Cobros Mayo"/>
    <s v="Cobros Mayo NPN"/>
    <s v="Cuenta cesada"/>
  </r>
  <r>
    <s v="Cobros Abril Canal Fijo"/>
    <n v="0"/>
    <n v="0"/>
    <x v="0"/>
    <n v="4"/>
    <n v="1"/>
    <x v="0"/>
    <d v="2026-05-09T11:21:59"/>
    <n v="60106162"/>
    <s v="AB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0"/>
    <m/>
    <s v="NONE"/>
    <n v="0"/>
    <m/>
    <n v="2257633"/>
    <s v="Cobros Mayo"/>
    <s v="Cobros Mayo NPN"/>
    <s v="Auto busy"/>
  </r>
  <r>
    <s v="Cobros Abril Canal Fijo"/>
    <n v="0"/>
    <n v="0"/>
    <x v="1"/>
    <n v="4"/>
    <n v="1"/>
    <x v="0"/>
    <d v="2026-05-13T14:30:13"/>
    <n v="60106162"/>
    <s v="DROP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5"/>
    <m/>
    <s v="NONE"/>
    <n v="0"/>
    <m/>
    <n v="2257633"/>
    <s v="Cobros Mayo"/>
    <s v="Cobros Mayo NPN"/>
    <s v="Agent Not Available"/>
  </r>
  <r>
    <s v="Cobros Abril Canal Fijo"/>
    <n v="0"/>
    <n v="0"/>
    <x v="2"/>
    <n v="4"/>
    <n v="1"/>
    <x v="0"/>
    <d v="2026-05-16T10:41:33"/>
    <n v="60106162"/>
    <s v="NA"/>
    <s v="VDAD"/>
    <x v="0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0"/>
    <m/>
    <s v="NONE"/>
    <n v="0"/>
    <m/>
    <n v="2257633"/>
    <s v="Cobros Mayo"/>
    <s v="Cobros Mayo NPN"/>
    <s v="No Answer AutoDial"/>
  </r>
  <r>
    <s v="Cobros Abril Canal Fijo"/>
    <n v="1"/>
    <n v="1"/>
    <x v="13"/>
    <n v="4"/>
    <n v="1"/>
    <x v="1"/>
    <d v="2026-05-18T11:18:49"/>
    <n v="60106162"/>
    <n v="6003"/>
    <s v="lvelez"/>
    <x v="1"/>
    <s v="COBRO"/>
    <m/>
    <n v="361023060000"/>
    <n v="16018"/>
    <n v="-5"/>
    <n v="1"/>
    <n v="60106162"/>
    <m/>
    <s v="Benarda Garcia"/>
    <m/>
    <s v="12-700-1888"/>
    <n v="361023060000"/>
    <s v="MASIVO"/>
    <s v="NPN"/>
    <m/>
    <m/>
    <m/>
    <m/>
    <m/>
    <s v="U"/>
    <s v="0000-00-00"/>
    <m/>
    <m/>
    <m/>
    <m/>
    <n v="26"/>
    <s v="Llamaya"/>
    <s v="MAIN"/>
    <n v="0"/>
    <m/>
    <n v="2257633"/>
    <s v="Cobros Mayo"/>
    <s v="Cobros Mayo NPN"/>
    <s v="Cuenta cesada"/>
  </r>
  <r>
    <e v="#N/A"/>
    <n v="0"/>
    <n v="0"/>
    <x v="11"/>
    <n v="3"/>
    <n v="1"/>
    <x v="0"/>
    <d v="2026-05-04T15:17:12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m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12"/>
    <n v="3"/>
    <n v="1"/>
    <x v="0"/>
    <d v="2026-05-06T15:08:56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m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e v="#N/A"/>
    <n v="0"/>
    <n v="0"/>
    <x v="0"/>
    <n v="3"/>
    <n v="1"/>
    <x v="1"/>
    <d v="2026-05-09T09:16:47"/>
    <n v="60117580"/>
    <s v="DROP"/>
    <s v="VDAD"/>
    <x v="0"/>
    <s v="COBRO"/>
    <m/>
    <n v="358372310000"/>
    <n v="16017"/>
    <n v="-5"/>
    <n v="1"/>
    <n v="60117580"/>
    <m/>
    <s v="MarÃ­a isabel monroy castillo"/>
    <m/>
    <s v="4-223-222"/>
    <s v="2 MESES DE MORA"/>
    <s v="MASIVO"/>
    <n v="358372310000"/>
    <m/>
    <m/>
    <m/>
    <m/>
    <m/>
    <m/>
    <s v="0000-00-00"/>
    <m/>
    <s v="yitcibels@gmail.com"/>
    <m/>
    <m/>
    <n v="5"/>
    <m/>
    <s v="NONE"/>
    <n v="0"/>
    <m/>
    <n v="2252803"/>
    <s v="Cobros Abril Canal Fijo"/>
    <s v="Cobros Abril Canal Fijo 2 meses a NPN"/>
    <s v="Agent Not Available"/>
  </r>
  <r>
    <s v="Cobros Abril Canal Fijo"/>
    <n v="0"/>
    <n v="0"/>
    <x v="0"/>
    <n v="2"/>
    <n v="1"/>
    <x v="0"/>
    <d v="2026-05-09T11:22:58"/>
    <n v="60146263"/>
    <s v="DROP"/>
    <s v="VDAD"/>
    <x v="0"/>
    <s v="COBRO"/>
    <m/>
    <n v="369013330000"/>
    <n v="16018"/>
    <n v="-5"/>
    <n v="1"/>
    <n v="60146263"/>
    <m/>
    <s v="Avril Rodriguez"/>
    <m/>
    <s v="8-1061-2059"/>
    <n v="369013330000"/>
    <s v="MASIVO"/>
    <s v="2 PAGOS PENDIENTES"/>
    <m/>
    <m/>
    <m/>
    <m/>
    <m/>
    <s v="U"/>
    <s v="0000-00-00"/>
    <m/>
    <m/>
    <m/>
    <m/>
    <n v="5"/>
    <m/>
    <s v="NONE"/>
    <n v="0"/>
    <m/>
    <n v="2257634"/>
    <s v="Cobros Mayo"/>
    <s v="Cobros Mayo NPN"/>
    <s v="Agent Not Available"/>
  </r>
  <r>
    <s v="Cobros Abril Canal Fijo"/>
    <n v="1"/>
    <n v="1"/>
    <x v="1"/>
    <n v="2"/>
    <n v="1"/>
    <x v="1"/>
    <d v="2026-05-13T14:30:07"/>
    <n v="60146263"/>
    <n v="6007"/>
    <s v="lvelez"/>
    <x v="1"/>
    <s v="COBRO"/>
    <m/>
    <n v="369013330000"/>
    <n v="16018"/>
    <n v="-5"/>
    <n v="1"/>
    <n v="60146263"/>
    <m/>
    <s v="Avril Rodriguez"/>
    <m/>
    <s v="8-1061-2059"/>
    <n v="369013330000"/>
    <s v="MASIVO"/>
    <s v="2 PAGOS PENDIENTES"/>
    <m/>
    <m/>
    <m/>
    <m/>
    <m/>
    <s v="U"/>
    <s v="0000-00-00"/>
    <m/>
    <m/>
    <m/>
    <m/>
    <n v="123"/>
    <s v="Llamaya"/>
    <s v="MAIN"/>
    <n v="0"/>
    <m/>
    <n v="2257634"/>
    <s v="Cobros Mayo"/>
    <s v="Cobros Mayo NPN"/>
    <s v="Volver a llamar"/>
  </r>
  <r>
    <s v="Cobros Mayo"/>
    <n v="0"/>
    <n v="0"/>
    <x v="0"/>
    <n v="5"/>
    <n v="1"/>
    <x v="0"/>
    <d v="2026-05-09T11:23:42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1"/>
    <n v="5"/>
    <n v="1"/>
    <x v="0"/>
    <d v="2026-05-13T14:32:57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2"/>
    <n v="5"/>
    <n v="1"/>
    <x v="0"/>
    <d v="2026-05-16T10:42:08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0"/>
    <n v="0"/>
    <x v="3"/>
    <n v="5"/>
    <n v="1"/>
    <x v="0"/>
    <d v="2026-05-19T15:52:42"/>
    <n v="60164743"/>
    <s v="DROP"/>
    <s v="VDAD"/>
    <x v="0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5"/>
    <m/>
    <s v="NONE"/>
    <n v="0"/>
    <m/>
    <n v="2257635"/>
    <s v="Cobros Mayo"/>
    <s v="Cobros Mayo NPN"/>
    <s v="Agent Not Available"/>
  </r>
  <r>
    <s v="Cobros Mayo"/>
    <n v="1"/>
    <n v="1"/>
    <x v="4"/>
    <n v="5"/>
    <n v="1"/>
    <x v="1"/>
    <d v="2026-05-21T10:34:30"/>
    <n v="60164743"/>
    <n v="6003"/>
    <s v="lvelez"/>
    <x v="1"/>
    <s v="COBRO"/>
    <m/>
    <n v="367086480000"/>
    <n v="16018"/>
    <n v="-5"/>
    <n v="1"/>
    <n v="60164743"/>
    <m/>
    <s v="Luz mery CÃ³rdoba Asprilla"/>
    <m/>
    <s v="8-1106-2093"/>
    <n v="367086480000"/>
    <s v="MASIVO"/>
    <s v="NPN"/>
    <m/>
    <m/>
    <m/>
    <m/>
    <m/>
    <s v="U"/>
    <s v="0000-00-00"/>
    <m/>
    <m/>
    <m/>
    <m/>
    <n v="21"/>
    <s v="Llamaya"/>
    <s v="MAIN"/>
    <n v="0"/>
    <m/>
    <n v="2257635"/>
    <s v="Cobros Mayo"/>
    <s v="Cobros Mayo NPN"/>
    <s v="Cuenta cesada"/>
  </r>
  <r>
    <s v="Cobros Mayo"/>
    <n v="0"/>
    <n v="0"/>
    <x v="0"/>
    <n v="2"/>
    <n v="1"/>
    <x v="0"/>
    <d v="2026-05-09T11:27:34"/>
    <n v="60177725"/>
    <s v="DROP"/>
    <s v="VDAD"/>
    <x v="0"/>
    <s v="COBRO"/>
    <m/>
    <n v="363065110000"/>
    <n v="16018"/>
    <n v="-5"/>
    <n v="1"/>
    <n v="60177725"/>
    <m/>
    <s v="Roberto Antonio Moore MILLS"/>
    <m/>
    <s v="8-257-111"/>
    <n v="363065110000"/>
    <s v="MASIVO"/>
    <s v="NPN"/>
    <m/>
    <m/>
    <m/>
    <m/>
    <m/>
    <s v="U"/>
    <s v="0000-00-00"/>
    <m/>
    <m/>
    <m/>
    <m/>
    <n v="5"/>
    <m/>
    <s v="NONE"/>
    <n v="0"/>
    <m/>
    <n v="2257636"/>
    <s v="Cobros Mayo"/>
    <s v="Cobros Mayo NPN"/>
    <s v="Agent Not Available"/>
  </r>
  <r>
    <s v="Cobros Mayo"/>
    <n v="1"/>
    <n v="1"/>
    <x v="1"/>
    <n v="2"/>
    <n v="1"/>
    <x v="1"/>
    <d v="2026-05-13T14:32:35"/>
    <n v="60177725"/>
    <n v="6003"/>
    <s v="lvelez"/>
    <x v="1"/>
    <s v="COBRO"/>
    <m/>
    <n v="363065110000"/>
    <n v="16018"/>
    <n v="-5"/>
    <n v="1"/>
    <n v="60177725"/>
    <m/>
    <s v="Roberto Antonio Moore MILLS"/>
    <m/>
    <s v="8-257-111"/>
    <n v="363065110000"/>
    <s v="MASIVO"/>
    <s v="NPN"/>
    <m/>
    <m/>
    <m/>
    <m/>
    <m/>
    <s v="U"/>
    <s v="0000-00-00"/>
    <m/>
    <m/>
    <m/>
    <m/>
    <n v="79"/>
    <s v="Llamaya"/>
    <s v="MAIN"/>
    <n v="0"/>
    <m/>
    <n v="2257636"/>
    <s v="Cobros Mayo"/>
    <s v="Cobros Mayo NPN"/>
    <s v="Cuenta cesada"/>
  </r>
  <r>
    <s v="Cobros Mayo"/>
    <n v="0"/>
    <n v="0"/>
    <x v="0"/>
    <n v="2"/>
    <n v="1"/>
    <x v="0"/>
    <d v="2026-05-09T11:28:13"/>
    <n v="60199324"/>
    <s v="DROP"/>
    <s v="VDAD"/>
    <x v="0"/>
    <s v="COBRO"/>
    <m/>
    <n v="368006110000"/>
    <n v="16018"/>
    <n v="-5"/>
    <n v="1"/>
    <n v="60199324"/>
    <m/>
    <s v="Antonio Nieto"/>
    <m/>
    <s v="7-710-1493"/>
    <n v="368006110000"/>
    <s v="MASIVO"/>
    <s v="2 PAGOS PENDIENTES"/>
    <m/>
    <m/>
    <m/>
    <m/>
    <m/>
    <s v="U"/>
    <s v="0000-00-00"/>
    <m/>
    <m/>
    <m/>
    <m/>
    <n v="5"/>
    <m/>
    <s v="NONE"/>
    <n v="0"/>
    <m/>
    <n v="2257637"/>
    <s v="Cobros Mayo"/>
    <s v="Cobros Mayo NPN"/>
    <s v="Agent Not Available"/>
  </r>
  <r>
    <s v="Cobros Mayo"/>
    <n v="1"/>
    <n v="1"/>
    <x v="1"/>
    <n v="2"/>
    <n v="1"/>
    <x v="1"/>
    <d v="2026-05-13T14:34:49"/>
    <n v="60199324"/>
    <n v="6003"/>
    <s v="lvelez"/>
    <x v="1"/>
    <s v="COBRO"/>
    <m/>
    <n v="368006110000"/>
    <n v="16018"/>
    <n v="-5"/>
    <n v="1"/>
    <n v="60199324"/>
    <m/>
    <s v="Antonio Nieto"/>
    <m/>
    <s v="7-710-1493"/>
    <n v="368006110000"/>
    <s v="MASIVO"/>
    <s v="2 PAGOS PENDIENTES"/>
    <m/>
    <m/>
    <m/>
    <m/>
    <m/>
    <s v="U"/>
    <s v="0000-00-00"/>
    <m/>
    <m/>
    <m/>
    <m/>
    <n v="46"/>
    <s v="Llamaya"/>
    <s v="MAIN"/>
    <n v="0"/>
    <m/>
    <n v="2257637"/>
    <s v="Cobros Mayo"/>
    <s v="Cobros Mayo NPN"/>
    <s v="Cuenta cesada"/>
  </r>
  <r>
    <s v="Cobros Abril Canal Fijo"/>
    <n v="0"/>
    <n v="0"/>
    <x v="11"/>
    <n v="9"/>
    <n v="1"/>
    <x v="0"/>
    <d v="2026-05-04T09:47:41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12"/>
    <n v="9"/>
    <n v="1"/>
    <x v="0"/>
    <d v="2026-05-06T10:20:50"/>
    <n v="60246032"/>
    <s v="NA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No Answer AutoDial"/>
  </r>
  <r>
    <s v="Cobros Abril Canal Fijo"/>
    <n v="0"/>
    <n v="0"/>
    <x v="12"/>
    <n v="9"/>
    <n v="1"/>
    <x v="0"/>
    <d v="2026-05-06T16:51:43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8"/>
    <n v="9"/>
    <n v="1"/>
    <x v="0"/>
    <d v="2026-05-08T15:55:47"/>
    <n v="60246032"/>
    <s v="AB"/>
    <s v="VDAD"/>
    <x v="0"/>
    <s v="COBRO"/>
    <m/>
    <n v="359067460000"/>
    <n v="16017"/>
    <n v="-7"/>
    <n v="1"/>
    <n v="60246032"/>
    <m/>
    <s v="ANGELINA JOLY PEGUERO"/>
    <m/>
    <s v="3-757-2201"/>
    <s v="NPN"/>
    <s v="MASIVO"/>
    <n v="359067460000"/>
    <m/>
    <m/>
    <m/>
    <m/>
    <m/>
    <m/>
    <s v="0000-00-00"/>
    <m/>
    <s v="Angelinajoly835@gmail.com"/>
    <m/>
    <m/>
    <n v="0"/>
    <m/>
    <s v="NONE"/>
    <n v="0"/>
    <m/>
    <n v="2252295"/>
    <s v="Cobros Abril Canal Fijo"/>
    <s v="Cobros Abril Canal Fijo 2 meses a NPN"/>
    <s v="Auto busy"/>
  </r>
  <r>
    <s v="Cobros Abril Canal Fijo"/>
    <n v="0"/>
    <n v="0"/>
    <x v="0"/>
    <n v="9"/>
    <n v="1"/>
    <x v="0"/>
    <d v="2026-05-09T11:33:15"/>
    <n v="60246032"/>
    <s v="AB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0"/>
    <m/>
    <s v="NONE"/>
    <n v="0"/>
    <m/>
    <n v="2257638"/>
    <s v="Cobros Mayo"/>
    <s v="Cobros Mayo NPN"/>
    <s v="Auto busy"/>
  </r>
  <r>
    <s v="Cobros Abril Canal Fijo"/>
    <n v="0"/>
    <n v="0"/>
    <x v="1"/>
    <n v="9"/>
    <n v="1"/>
    <x v="0"/>
    <d v="2026-05-13T14:34:20"/>
    <n v="60246032"/>
    <s v="AB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0"/>
    <m/>
    <s v="NONE"/>
    <n v="0"/>
    <m/>
    <n v="2257638"/>
    <s v="Cobros Mayo"/>
    <s v="Cobros Mayo NPN"/>
    <s v="Auto busy"/>
  </r>
  <r>
    <s v="Cobros Abril Canal Fijo"/>
    <n v="0"/>
    <n v="0"/>
    <x v="2"/>
    <n v="9"/>
    <n v="1"/>
    <x v="0"/>
    <d v="2026-05-16T10:42:31"/>
    <n v="60246032"/>
    <s v="DROP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5"/>
    <m/>
    <s v="NONE"/>
    <n v="0"/>
    <m/>
    <n v="2257638"/>
    <s v="Cobros Mayo"/>
    <s v="Cobros Mayo NPN"/>
    <s v="Agent Not Available"/>
  </r>
  <r>
    <s v="Cobros Abril Canal Fijo"/>
    <n v="0"/>
    <n v="0"/>
    <x v="3"/>
    <n v="9"/>
    <n v="1"/>
    <x v="0"/>
    <d v="2026-05-19T15:53:20"/>
    <n v="60246032"/>
    <s v="DROP"/>
    <s v="VDAD"/>
    <x v="0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5"/>
    <m/>
    <s v="NONE"/>
    <n v="0"/>
    <m/>
    <n v="2257638"/>
    <s v="Cobros Mayo"/>
    <s v="Cobros Mayo NPN"/>
    <s v="Agent Not Available"/>
  </r>
  <r>
    <s v="Cobros Abril Canal Fijo"/>
    <n v="0"/>
    <n v="0"/>
    <x v="4"/>
    <n v="9"/>
    <n v="1"/>
    <x v="1"/>
    <d v="2026-05-21T10:36:01"/>
    <n v="60246032"/>
    <n v="6004"/>
    <s v="lvelez"/>
    <x v="1"/>
    <s v="COBRO"/>
    <m/>
    <n v="359067460000"/>
    <n v="16018"/>
    <n v="-7"/>
    <n v="1"/>
    <n v="60246032"/>
    <m/>
    <s v="ANGELINA JOLY PEGUERO"/>
    <m/>
    <s v="3-757-2201"/>
    <n v="359067460000"/>
    <s v="MASIVO"/>
    <s v="NPN"/>
    <m/>
    <m/>
    <m/>
    <m/>
    <m/>
    <s v="U"/>
    <s v="0000-00-00"/>
    <m/>
    <m/>
    <m/>
    <m/>
    <n v="146"/>
    <s v="Llamaya"/>
    <s v="MAIN"/>
    <n v="0"/>
    <m/>
    <n v="2257638"/>
    <s v="Cobros Mayo"/>
    <s v="Cobros Mayo NPN"/>
    <s v="Buzon de voz"/>
  </r>
  <r>
    <e v="#N/A"/>
    <n v="1"/>
    <n v="1"/>
    <x v="8"/>
    <n v="1"/>
    <n v="1"/>
    <x v="1"/>
    <d v="2026-05-08T17:48:45"/>
    <n v="60254540"/>
    <n v="6007"/>
    <s v="lvelez"/>
    <x v="1"/>
    <s v="COBRO"/>
    <m/>
    <n v="368000930000"/>
    <n v="16016"/>
    <n v="-7"/>
    <n v="1"/>
    <n v="60254540"/>
    <m/>
    <s v="Willin Vargas"/>
    <m/>
    <n v="185464705"/>
    <n v="368000930000"/>
    <s v="SOHO"/>
    <s v="NPN"/>
    <m/>
    <m/>
    <m/>
    <m/>
    <m/>
    <s v="U"/>
    <s v="0000-00-00"/>
    <m/>
    <m/>
    <m/>
    <m/>
    <n v="22"/>
    <s v="Llamaya"/>
    <s v="MANUAL"/>
    <n v="0"/>
    <m/>
    <n v="2198783"/>
    <s v="Cobros Marzo 2 meses a NPN "/>
    <s v="Cobros Marzo 2 meses a NPN "/>
    <s v="Volver a llamar"/>
  </r>
  <r>
    <s v="Cobros Mayo"/>
    <n v="1"/>
    <n v="0"/>
    <x v="0"/>
    <n v="1"/>
    <n v="1"/>
    <x v="1"/>
    <d v="2026-05-09T11:34:43"/>
    <n v="60255440"/>
    <n v="6000"/>
    <s v="lvelez"/>
    <x v="1"/>
    <s v="COBRO"/>
    <m/>
    <n v="366087720000"/>
    <n v="16018"/>
    <n v="-7"/>
    <n v="1"/>
    <n v="60255440"/>
    <m/>
    <s v="ERNESTO JOSE MENDOZA RODRIGUEZ"/>
    <m/>
    <s v="8-962-2142"/>
    <n v="366087720000"/>
    <s v="MASIVO"/>
    <s v="NPN"/>
    <m/>
    <m/>
    <m/>
    <m/>
    <m/>
    <s v="U"/>
    <s v="0000-00-00"/>
    <m/>
    <m/>
    <m/>
    <m/>
    <n v="312"/>
    <s v="Llamaya"/>
    <s v="MAIN"/>
    <n v="0"/>
    <m/>
    <n v="2257639"/>
    <s v="Cobros Mayo"/>
    <s v="Cobros Mayo NPN"/>
    <s v="Mensaje a tercero"/>
  </r>
  <r>
    <s v="Cobros Mayo"/>
    <n v="0"/>
    <n v="0"/>
    <x v="0"/>
    <n v="8"/>
    <n v="1"/>
    <x v="0"/>
    <d v="2026-05-09T11:34:27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1"/>
    <n v="8"/>
    <n v="1"/>
    <x v="0"/>
    <d v="2026-05-13T14:35:09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2"/>
    <n v="8"/>
    <n v="1"/>
    <x v="0"/>
    <d v="2026-05-16T10:48:32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3"/>
    <n v="8"/>
    <n v="1"/>
    <x v="0"/>
    <d v="2026-05-19T15:54:41"/>
    <n v="60279270"/>
    <s v="NA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No Answer AutoDial"/>
  </r>
  <r>
    <s v="Cobros Mayo"/>
    <n v="0"/>
    <n v="0"/>
    <x v="14"/>
    <n v="8"/>
    <n v="1"/>
    <x v="0"/>
    <d v="2026-05-20T11:18:51"/>
    <n v="60279270"/>
    <s v="NA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No Answer AutoDial"/>
  </r>
  <r>
    <s v="Cobros Mayo"/>
    <n v="0"/>
    <n v="0"/>
    <x v="14"/>
    <n v="8"/>
    <n v="1"/>
    <x v="0"/>
    <d v="2026-05-20T12:36:58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4"/>
    <n v="8"/>
    <n v="1"/>
    <x v="0"/>
    <d v="2026-05-21T10:35:33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Mayo"/>
    <n v="0"/>
    <n v="0"/>
    <x v="4"/>
    <n v="8"/>
    <n v="1"/>
    <x v="1"/>
    <d v="2026-05-21T16:53:25"/>
    <n v="60279270"/>
    <s v="AB"/>
    <s v="VDAD"/>
    <x v="0"/>
    <s v="COBRO"/>
    <m/>
    <n v="354341640000"/>
    <n v="16018"/>
    <n v="-7"/>
    <n v="1"/>
    <n v="60279270"/>
    <m/>
    <s v="Joel Alvaro Quintero Bejerano"/>
    <m/>
    <s v="4-842-1157"/>
    <n v="354341640000"/>
    <s v="MASIVO"/>
    <s v="NPN"/>
    <m/>
    <m/>
    <m/>
    <m/>
    <m/>
    <m/>
    <s v="0000-00-00"/>
    <m/>
    <m/>
    <m/>
    <m/>
    <n v="0"/>
    <m/>
    <s v="NONE"/>
    <n v="0"/>
    <m/>
    <n v="2257640"/>
    <s v="Cobros Mayo"/>
    <s v="Cobros Mayo NPN"/>
    <s v="Auto busy"/>
  </r>
  <r>
    <s v="Cobros Abril Canal Fijo"/>
    <n v="0"/>
    <n v="0"/>
    <x v="5"/>
    <n v="5"/>
    <n v="1"/>
    <x v="0"/>
    <d v="2026-05-02T11:00:1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6"/>
    <n v="5"/>
    <n v="1"/>
    <x v="0"/>
    <d v="2026-05-05T15:11:47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2"/>
    <n v="5"/>
    <n v="1"/>
    <x v="0"/>
    <d v="2026-05-06T17:29:17"/>
    <n v="60317096"/>
    <s v="NA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09:34:30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8"/>
    <n v="5"/>
    <n v="1"/>
    <x v="1"/>
    <d v="2026-05-08T12:22:41"/>
    <n v="60317096"/>
    <s v="AB"/>
    <s v="VDAD"/>
    <x v="0"/>
    <s v="COBRO"/>
    <m/>
    <n v="356322070000"/>
    <n v="16017"/>
    <n v="-4"/>
    <n v="1"/>
    <n v="60317096"/>
    <m/>
    <s v="JORGE ENRIQUE BRAVO CORTES"/>
    <m/>
    <s v="BE670221 "/>
    <s v="NPN"/>
    <s v="MASIVO"/>
    <n v="356322070000"/>
    <m/>
    <m/>
    <s v="PANAMAÂ Â Â Â Â Â Â Â Â Â Â Â Â Â Â Â Â Â Â Â Â Â "/>
    <m/>
    <m/>
    <m/>
    <s v="0000-00-00"/>
    <m/>
    <s v="Jorgeenrriquebravocortes@gmail.com"/>
    <m/>
    <m/>
    <n v="0"/>
    <m/>
    <s v="NONE"/>
    <n v="0"/>
    <m/>
    <n v="2251702"/>
    <s v="Cobros Abril Canal Fijo"/>
    <s v="Cobros Abril Canal Fijo 2 meses a NPN"/>
    <s v="Auto busy"/>
  </r>
  <r>
    <s v="Cobros Abril Canal Fijo"/>
    <n v="0"/>
    <n v="0"/>
    <x v="11"/>
    <n v="4"/>
    <n v="1"/>
    <x v="0"/>
    <d v="2026-05-04T12:31:22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9:30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7:43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49:21"/>
    <n v="60320794"/>
    <s v="DROP"/>
    <s v="VDAD"/>
    <x v="0"/>
    <s v="COBRO"/>
    <m/>
    <n v="351346870000"/>
    <n v="16017"/>
    <n v="-4"/>
    <n v="1"/>
    <n v="60320794"/>
    <m/>
    <s v="JORGE BERMUDEZ"/>
    <m/>
    <s v="3-705-445"/>
    <s v="2 MESES DE MORA"/>
    <s v="MASIVO"/>
    <n v="351346870000"/>
    <m/>
    <m/>
    <m/>
    <m/>
    <m/>
    <m/>
    <s v="0000-00-00"/>
    <m/>
    <s v="yonira728@gmail.com"/>
    <m/>
    <m/>
    <n v="5"/>
    <m/>
    <s v="NONE"/>
    <n v="0"/>
    <m/>
    <n v="2252648"/>
    <s v="Cobros Abril Canal Fijo"/>
    <s v="Cobros Abril Canal Fijo 2 meses a NPN"/>
    <s v="Agent Not Available"/>
  </r>
  <r>
    <s v="Cobros Abril Canal Fijo"/>
    <n v="0"/>
    <n v="0"/>
    <x v="0"/>
    <n v="4"/>
    <n v="1"/>
    <x v="0"/>
    <d v="2026-05-09T11:35:08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1"/>
    <n v="4"/>
    <n v="1"/>
    <x v="0"/>
    <d v="2026-05-13T14:35:24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2"/>
    <n v="4"/>
    <n v="1"/>
    <x v="0"/>
    <d v="2026-05-16T10:49:13"/>
    <n v="60327569"/>
    <s v="DROP"/>
    <s v="VDAD"/>
    <x v="0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5"/>
    <m/>
    <s v="NONE"/>
    <n v="0"/>
    <m/>
    <n v="2257641"/>
    <s v="Cobros Mayo"/>
    <s v="Cobros Mayo NPN"/>
    <s v="Agent Not Available"/>
  </r>
  <r>
    <s v="Cobros Abril Canal Fijo"/>
    <n v="0"/>
    <n v="0"/>
    <x v="3"/>
    <n v="4"/>
    <n v="1"/>
    <x v="1"/>
    <d v="2026-05-19T15:54:24"/>
    <n v="60327569"/>
    <n v="6004"/>
    <s v="lvelez"/>
    <x v="1"/>
    <s v="COBRO"/>
    <m/>
    <n v="368039100000"/>
    <n v="16018"/>
    <n v="-4"/>
    <n v="1"/>
    <n v="60327569"/>
    <m/>
    <s v="Ismael yerald Ortiz jaen"/>
    <m/>
    <s v="8-1066-1473"/>
    <n v="368039100000"/>
    <s v="SOHO"/>
    <s v="NPN"/>
    <m/>
    <m/>
    <m/>
    <m/>
    <m/>
    <s v="U"/>
    <s v="0000-00-00"/>
    <m/>
    <m/>
    <m/>
    <m/>
    <n v="144"/>
    <s v="Llamaya"/>
    <s v="MAIN"/>
    <n v="0"/>
    <m/>
    <n v="2257641"/>
    <s v="Cobros Mayo"/>
    <s v="Cobros Mayo NPN"/>
    <s v="Buzon de voz"/>
  </r>
  <r>
    <s v="Cobros Mayo"/>
    <n v="0"/>
    <n v="0"/>
    <x v="0"/>
    <n v="2"/>
    <n v="1"/>
    <x v="0"/>
    <d v="2026-05-09T11:35:46"/>
    <n v="60343819"/>
    <s v="DROP"/>
    <s v="VDAD"/>
    <x v="0"/>
    <s v="COBRO"/>
    <m/>
    <n v="361073620000"/>
    <n v="16018"/>
    <n v="-4"/>
    <n v="1"/>
    <n v="60343819"/>
    <m/>
    <s v="ALEXANDER DIAZ CHAVARRIA"/>
    <m/>
    <s v="E-8-132763"/>
    <n v="361073620000"/>
    <s v="MASIVO"/>
    <s v="NPN"/>
    <m/>
    <m/>
    <m/>
    <m/>
    <m/>
    <s v="U"/>
    <s v="0000-00-00"/>
    <m/>
    <m/>
    <m/>
    <m/>
    <n v="5"/>
    <m/>
    <s v="NONE"/>
    <n v="0"/>
    <m/>
    <n v="2257642"/>
    <s v="Cobros Mayo"/>
    <s v="Cobros Mayo NPN"/>
    <s v="Agent Not Available"/>
  </r>
  <r>
    <s v="Cobros Mayo"/>
    <n v="0"/>
    <n v="0"/>
    <x v="1"/>
    <n v="2"/>
    <n v="1"/>
    <x v="1"/>
    <d v="2026-05-13T14:36:04"/>
    <n v="60343819"/>
    <n v="6004"/>
    <s v="lvelez"/>
    <x v="1"/>
    <s v="COBRO"/>
    <m/>
    <n v="361073620000"/>
    <n v="16018"/>
    <n v="-4"/>
    <n v="1"/>
    <n v="60343819"/>
    <m/>
    <s v="ALEXANDER DIAZ CHAVARRIA"/>
    <m/>
    <s v="E-8-132763"/>
    <n v="361073620000"/>
    <s v="MASIVO"/>
    <s v="NPN"/>
    <m/>
    <m/>
    <m/>
    <m/>
    <m/>
    <s v="U"/>
    <s v="0000-00-00"/>
    <m/>
    <m/>
    <m/>
    <m/>
    <n v="132"/>
    <s v="Llamaya"/>
    <s v="MAIN"/>
    <n v="0"/>
    <m/>
    <n v="2257642"/>
    <s v="Cobros Mayo"/>
    <s v="Cobros Mayo NPN"/>
    <s v="Buzon de voz"/>
  </r>
  <r>
    <s v="Cobros Mayo"/>
    <n v="1"/>
    <n v="1"/>
    <x v="11"/>
    <n v="7"/>
    <n v="1"/>
    <x v="0"/>
    <d v="2026-05-04T17:04:32"/>
    <n v="60345653"/>
    <n v="6007"/>
    <s v="lvelez"/>
    <x v="1"/>
    <s v="COBRO"/>
    <m/>
    <m/>
    <n v="998"/>
    <n v="0"/>
    <m/>
    <n v="60345653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489"/>
    <s v="Default Manual list"/>
    <m/>
    <s v="Volver a llamar"/>
  </r>
  <r>
    <s v="Cobros Mayo"/>
    <n v="0"/>
    <n v="0"/>
    <x v="0"/>
    <n v="7"/>
    <n v="1"/>
    <x v="0"/>
    <d v="2026-05-09T11:36:12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1"/>
    <n v="7"/>
    <n v="1"/>
    <x v="0"/>
    <d v="2026-05-13T14:36:39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2"/>
    <n v="7"/>
    <n v="1"/>
    <x v="0"/>
    <d v="2026-05-16T10:56:50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3"/>
    <n v="7"/>
    <n v="1"/>
    <x v="0"/>
    <d v="2026-05-19T15:54:56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4"/>
    <n v="7"/>
    <n v="1"/>
    <x v="0"/>
    <d v="2026-05-21T10:36:19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Mayo"/>
    <n v="0"/>
    <n v="0"/>
    <x v="4"/>
    <n v="7"/>
    <n v="1"/>
    <x v="1"/>
    <d v="2026-05-21T16:54:11"/>
    <n v="60345653"/>
    <s v="DROP"/>
    <s v="VDAD"/>
    <x v="0"/>
    <s v="COBRO"/>
    <m/>
    <n v="361020710000"/>
    <n v="16018"/>
    <n v="-4"/>
    <n v="1"/>
    <n v="60345653"/>
    <m/>
    <s v="RamÃ³n MartÃ­nez BarrÃ­a"/>
    <m/>
    <s v="8-273-58 "/>
    <n v="361020710000"/>
    <s v="MASIVO"/>
    <s v="2 PAGOS PENDIENTES"/>
    <m/>
    <m/>
    <m/>
    <m/>
    <m/>
    <m/>
    <s v="0000-00-00"/>
    <m/>
    <m/>
    <m/>
    <m/>
    <n v="5"/>
    <m/>
    <s v="NONE"/>
    <n v="0"/>
    <m/>
    <n v="2257643"/>
    <s v="Cobros Mayo"/>
    <s v="Cobros Mayo NPN"/>
    <s v="Agent Not Available"/>
  </r>
  <r>
    <s v="Cobros Abril Canal Fijo"/>
    <n v="0"/>
    <n v="0"/>
    <x v="0"/>
    <n v="6"/>
    <n v="1"/>
    <x v="0"/>
    <d v="2026-05-09T11:36:44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1"/>
    <n v="6"/>
    <n v="1"/>
    <x v="0"/>
    <d v="2026-05-13T14:37:22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2"/>
    <n v="6"/>
    <n v="1"/>
    <x v="0"/>
    <d v="2026-05-16T10:57:26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3"/>
    <n v="6"/>
    <n v="1"/>
    <x v="0"/>
    <d v="2026-05-19T15:55:23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0"/>
    <n v="0"/>
    <x v="4"/>
    <n v="6"/>
    <n v="1"/>
    <x v="0"/>
    <d v="2026-05-21T10:36:59"/>
    <n v="60349166"/>
    <s v="DROP"/>
    <s v="VDAD"/>
    <x v="0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5"/>
    <m/>
    <s v="NONE"/>
    <n v="0"/>
    <m/>
    <n v="2257644"/>
    <s v="Cobros Mayo"/>
    <s v="Cobros Mayo NPN"/>
    <s v="Agent Not Available"/>
  </r>
  <r>
    <s v="Cobros Abril Canal Fijo"/>
    <n v="1"/>
    <n v="1"/>
    <x v="4"/>
    <n v="6"/>
    <n v="1"/>
    <x v="1"/>
    <d v="2026-05-21T16:55:28"/>
    <n v="60349166"/>
    <n v="6003"/>
    <s v="lvelez"/>
    <x v="1"/>
    <s v="COBRO"/>
    <m/>
    <n v="367000460000"/>
    <n v="16018"/>
    <n v="-4"/>
    <n v="1"/>
    <n v="60349166"/>
    <m/>
    <s v="Dilson Yosimar Arosemena Alvar"/>
    <m/>
    <s v="10-709-1470"/>
    <n v="367000460000"/>
    <s v="MASIVO"/>
    <s v="NPN"/>
    <m/>
    <m/>
    <m/>
    <m/>
    <m/>
    <s v="U"/>
    <s v="0000-00-00"/>
    <m/>
    <m/>
    <m/>
    <m/>
    <n v="18"/>
    <s v="Llamaya"/>
    <s v="MAIN"/>
    <n v="0"/>
    <m/>
    <n v="2257644"/>
    <s v="Cobros Mayo"/>
    <s v="Cobros Mayo NPN"/>
    <s v="Cuenta cesada"/>
  </r>
  <r>
    <s v="Cobros Mayo"/>
    <n v="0"/>
    <n v="0"/>
    <x v="0"/>
    <n v="6"/>
    <n v="1"/>
    <x v="0"/>
    <d v="2026-05-09T11:37:0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1"/>
    <n v="6"/>
    <n v="1"/>
    <x v="0"/>
    <d v="2026-05-13T14:37:44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2"/>
    <n v="6"/>
    <n v="1"/>
    <x v="0"/>
    <d v="2026-05-16T11:05:31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3"/>
    <n v="6"/>
    <n v="1"/>
    <x v="0"/>
    <d v="2026-05-19T15:55:4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4"/>
    <n v="6"/>
    <n v="1"/>
    <x v="0"/>
    <d v="2026-05-21T10:37:19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Mayo"/>
    <n v="0"/>
    <n v="0"/>
    <x v="4"/>
    <n v="6"/>
    <n v="1"/>
    <x v="1"/>
    <d v="2026-05-21T16:55:36"/>
    <n v="60363977"/>
    <s v="DROP"/>
    <s v="VDAD"/>
    <x v="0"/>
    <s v="COBRO"/>
    <m/>
    <n v="365075140000"/>
    <n v="16018"/>
    <n v="-4"/>
    <n v="1"/>
    <n v="60363977"/>
    <m/>
    <s v="Nairelis Aguilar"/>
    <m/>
    <n v="176809559"/>
    <n v="365075140000"/>
    <s v="SOHO"/>
    <s v="NPN"/>
    <m/>
    <m/>
    <m/>
    <m/>
    <m/>
    <m/>
    <s v="0000-00-00"/>
    <m/>
    <m/>
    <m/>
    <m/>
    <n v="5"/>
    <m/>
    <s v="NONE"/>
    <n v="0"/>
    <m/>
    <n v="2257645"/>
    <s v="Cobros Mayo"/>
    <s v="Cobros Mayo NPN"/>
    <s v="Agent Not Available"/>
  </r>
  <r>
    <s v="Cobros Abril Canal Fijo"/>
    <n v="0"/>
    <n v="0"/>
    <x v="11"/>
    <n v="3"/>
    <n v="1"/>
    <x v="0"/>
    <d v="2026-05-04T15:05:52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5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46:00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4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14:22"/>
    <n v="60380047"/>
    <s v="DROP"/>
    <s v="VDAD"/>
    <x v="0"/>
    <s v="COBRO"/>
    <m/>
    <n v="356374630000"/>
    <n v="16017"/>
    <n v="-4"/>
    <n v="1"/>
    <n v="60380047"/>
    <m/>
    <s v="Xiuquing luo"/>
    <m/>
    <s v="E-8-143331"/>
    <s v="2 MESES DE MORA"/>
    <s v="SOHO"/>
    <n v="356374630000"/>
    <m/>
    <m/>
    <m/>
    <m/>
    <m/>
    <m/>
    <s v="0000-00-00"/>
    <m/>
    <s v="Cindyluo910@icloud.com"/>
    <m/>
    <m/>
    <n v="3"/>
    <m/>
    <s v="NONE"/>
    <n v="0"/>
    <m/>
    <n v="2252781"/>
    <s v="Cobros Abril Canal Fijo"/>
    <s v="Cobros Abril Canal Fijo 2 meses a NPN"/>
    <s v="Agent Not Available"/>
  </r>
  <r>
    <s v="Cobros Abril Canal Fijo"/>
    <n v="0"/>
    <n v="0"/>
    <x v="0"/>
    <n v="6"/>
    <n v="1"/>
    <x v="0"/>
    <d v="2026-05-09T11:37:23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1"/>
    <n v="6"/>
    <n v="1"/>
    <x v="0"/>
    <d v="2026-05-13T14:38:00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2"/>
    <n v="6"/>
    <n v="1"/>
    <x v="0"/>
    <d v="2026-05-16T11:05:48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3"/>
    <n v="6"/>
    <n v="1"/>
    <x v="0"/>
    <d v="2026-05-19T15:56:03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4"/>
    <n v="6"/>
    <n v="1"/>
    <x v="0"/>
    <d v="2026-05-21T10:37:37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Abril Canal Fijo"/>
    <n v="0"/>
    <n v="0"/>
    <x v="4"/>
    <n v="6"/>
    <n v="1"/>
    <x v="1"/>
    <d v="2026-05-21T16:55:52"/>
    <n v="60387305"/>
    <s v="DROP"/>
    <s v="VDAD"/>
    <x v="0"/>
    <s v="COBRO"/>
    <m/>
    <n v="357370320000"/>
    <n v="16018"/>
    <n v="-4"/>
    <n v="1"/>
    <n v="60387305"/>
    <m/>
    <s v="BUENAVENTURA GUERRA DE GRACIA"/>
    <m/>
    <s v="4-123-2066"/>
    <n v="357370320000"/>
    <s v="MASIVO"/>
    <s v="NPN"/>
    <m/>
    <m/>
    <m/>
    <m/>
    <m/>
    <m/>
    <s v="0000-00-00"/>
    <m/>
    <m/>
    <m/>
    <m/>
    <n v="5"/>
    <m/>
    <s v="NONE"/>
    <n v="0"/>
    <m/>
    <n v="2257646"/>
    <s v="Cobros Mayo"/>
    <s v="Cobros Mayo NPN"/>
    <s v="Agent Not Available"/>
  </r>
  <r>
    <s v="Cobros Mayo"/>
    <n v="0"/>
    <n v="0"/>
    <x v="0"/>
    <n v="6"/>
    <n v="1"/>
    <x v="0"/>
    <d v="2026-05-09T11:37:43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1"/>
    <n v="6"/>
    <n v="1"/>
    <x v="0"/>
    <d v="2026-05-13T14:38:24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2"/>
    <n v="6"/>
    <n v="1"/>
    <x v="0"/>
    <d v="2026-05-16T11:06:14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3"/>
    <n v="6"/>
    <n v="1"/>
    <x v="0"/>
    <d v="2026-05-19T15:56:19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0"/>
    <n v="0"/>
    <x v="4"/>
    <n v="6"/>
    <n v="1"/>
    <x v="0"/>
    <d v="2026-05-21T10:38:06"/>
    <n v="60402909"/>
    <s v="DROP"/>
    <s v="VDAD"/>
    <x v="0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5"/>
    <m/>
    <s v="NONE"/>
    <n v="0"/>
    <m/>
    <n v="2257647"/>
    <s v="Cobros Mayo"/>
    <s v="Cobros Mayo NPN"/>
    <s v="Agent Not Available"/>
  </r>
  <r>
    <s v="Cobros Mayo"/>
    <n v="1"/>
    <n v="1"/>
    <x v="4"/>
    <n v="6"/>
    <n v="1"/>
    <x v="1"/>
    <d v="2026-05-21T16:57:23"/>
    <n v="60402909"/>
    <n v="6002"/>
    <s v="lvelez"/>
    <x v="1"/>
    <s v="COBRO"/>
    <m/>
    <n v="362003540000"/>
    <n v="16018"/>
    <n v="-7"/>
    <n v="1"/>
    <n v="60402909"/>
    <m/>
    <s v="YAJAIRA LEE"/>
    <m/>
    <s v="3-712-724"/>
    <n v="362003540000"/>
    <s v="MASIVO"/>
    <s v="2 PAGOS PENDIENTES"/>
    <m/>
    <m/>
    <m/>
    <m/>
    <m/>
    <s v="U"/>
    <s v="0000-00-00"/>
    <m/>
    <m/>
    <m/>
    <m/>
    <n v="132"/>
    <s v="Llamaya"/>
    <s v="MAIN"/>
    <n v="0"/>
    <m/>
    <n v="2257647"/>
    <s v="Cobros Mayo"/>
    <s v="Cobros Mayo NPN"/>
    <s v="Cliente al dia"/>
  </r>
  <r>
    <s v="Cobros Mayo"/>
    <n v="0"/>
    <n v="0"/>
    <x v="0"/>
    <n v="9"/>
    <n v="1"/>
    <x v="0"/>
    <d v="2026-05-09T11:37:50"/>
    <n v="60493352"/>
    <s v="AB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Auto busy"/>
  </r>
  <r>
    <s v="Cobros Mayo"/>
    <n v="0"/>
    <n v="0"/>
    <x v="1"/>
    <n v="9"/>
    <n v="1"/>
    <x v="0"/>
    <d v="2026-05-13T14:40:34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1"/>
    <n v="9"/>
    <n v="1"/>
    <x v="0"/>
    <d v="2026-05-13T17:09:54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2"/>
    <n v="9"/>
    <n v="1"/>
    <x v="0"/>
    <d v="2026-05-16T11:07:36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13"/>
    <n v="9"/>
    <n v="1"/>
    <x v="0"/>
    <d v="2026-05-18T11:19:22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3"/>
    <n v="9"/>
    <n v="1"/>
    <x v="0"/>
    <d v="2026-05-19T15:56:43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4"/>
    <n v="9"/>
    <n v="1"/>
    <x v="0"/>
    <d v="2026-05-21T10:39:27"/>
    <n v="60493352"/>
    <s v="NA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0"/>
    <m/>
    <s v="NONE"/>
    <n v="0"/>
    <m/>
    <n v="2257648"/>
    <s v="Cobros Mayo"/>
    <s v="Cobros Mayo NPN"/>
    <s v="No Answer AutoDial"/>
  </r>
  <r>
    <s v="Cobros Mayo"/>
    <n v="0"/>
    <n v="0"/>
    <x v="4"/>
    <n v="9"/>
    <n v="1"/>
    <x v="0"/>
    <d v="2026-05-21T12:40:30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Mayo"/>
    <n v="0"/>
    <n v="0"/>
    <x v="4"/>
    <n v="9"/>
    <n v="1"/>
    <x v="1"/>
    <d v="2026-05-21T16:57:25"/>
    <n v="60493352"/>
    <s v="DROP"/>
    <s v="VDAD"/>
    <x v="0"/>
    <s v="COBRO"/>
    <m/>
    <n v="206038640000"/>
    <n v="16018"/>
    <n v="-7"/>
    <n v="1"/>
    <n v="60493352"/>
    <m/>
    <s v="Lourdes Idalia Caballero Rodri"/>
    <m/>
    <s v="8-786-2"/>
    <n v="206038640000"/>
    <s v="MASIVO"/>
    <s v="NPN"/>
    <m/>
    <m/>
    <m/>
    <m/>
    <m/>
    <m/>
    <s v="0000-00-00"/>
    <m/>
    <m/>
    <m/>
    <m/>
    <n v="5"/>
    <m/>
    <s v="NONE"/>
    <n v="0"/>
    <m/>
    <n v="2257648"/>
    <s v="Cobros Mayo"/>
    <s v="Cobros Mayo NPN"/>
    <s v="Agent Not Available"/>
  </r>
  <r>
    <s v="Cobros Abril Canal Fijo"/>
    <n v="0"/>
    <n v="0"/>
    <x v="0"/>
    <n v="2"/>
    <n v="1"/>
    <x v="0"/>
    <d v="2026-05-09T11:39:12"/>
    <n v="60512175"/>
    <s v="DROP"/>
    <s v="VDAD"/>
    <x v="0"/>
    <s v="COBRO"/>
    <m/>
    <n v="368004580000"/>
    <n v="16018"/>
    <n v="-5"/>
    <n v="1"/>
    <n v="60512175"/>
    <m/>
    <s v="Viatnessa Stefany  Marin Rosal"/>
    <m/>
    <s v="AW329866"/>
    <n v="368004580000"/>
    <s v="SOHO"/>
    <s v="NPN"/>
    <m/>
    <m/>
    <m/>
    <m/>
    <m/>
    <s v="U"/>
    <s v="0000-00-00"/>
    <m/>
    <m/>
    <m/>
    <m/>
    <n v="5"/>
    <m/>
    <s v="NONE"/>
    <n v="0"/>
    <m/>
    <n v="2257649"/>
    <s v="Cobros Mayo"/>
    <s v="Cobros Mayo NPN"/>
    <s v="Agent Not Available"/>
  </r>
  <r>
    <s v="Cobros Abril Canal Fijo"/>
    <n v="0"/>
    <n v="0"/>
    <x v="1"/>
    <n v="2"/>
    <n v="1"/>
    <x v="1"/>
    <d v="2026-05-13T14:40:01"/>
    <n v="60512175"/>
    <n v="6004"/>
    <s v="lvelez"/>
    <x v="1"/>
    <s v="COBRO"/>
    <m/>
    <n v="368004580000"/>
    <n v="16018"/>
    <n v="-5"/>
    <n v="1"/>
    <n v="60512175"/>
    <m/>
    <s v="Viatnessa Stefany  Marin Rosal"/>
    <m/>
    <s v="AW329866"/>
    <n v="368004580000"/>
    <s v="SOHO"/>
    <s v="NPN"/>
    <m/>
    <m/>
    <m/>
    <m/>
    <m/>
    <s v="U"/>
    <s v="0000-00-00"/>
    <m/>
    <m/>
    <m/>
    <m/>
    <n v="64"/>
    <s v="Llamaya"/>
    <s v="MAIN"/>
    <n v="0"/>
    <m/>
    <n v="2257649"/>
    <s v="Cobros Mayo"/>
    <s v="Cobros Mayo NPN"/>
    <s v="Buzon de voz"/>
  </r>
  <r>
    <s v="Cobros Abril Canal Fijo"/>
    <n v="0"/>
    <n v="0"/>
    <x v="0"/>
    <n v="4"/>
    <n v="1"/>
    <x v="0"/>
    <d v="2026-05-09T11:39:40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0"/>
    <n v="0"/>
    <x v="1"/>
    <n v="4"/>
    <n v="1"/>
    <x v="0"/>
    <d v="2026-05-13T14:40:56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0"/>
    <n v="0"/>
    <x v="2"/>
    <n v="4"/>
    <n v="1"/>
    <x v="0"/>
    <d v="2026-05-16T11:16:19"/>
    <n v="60521687"/>
    <s v="DROP"/>
    <s v="VDAD"/>
    <x v="0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5"/>
    <m/>
    <s v="NONE"/>
    <n v="0"/>
    <m/>
    <n v="2257650"/>
    <s v="Cobros Mayo"/>
    <s v="Cobros Mayo NPN"/>
    <s v="Agent Not Available"/>
  </r>
  <r>
    <s v="Cobros Abril Canal Fijo"/>
    <n v="1"/>
    <n v="1"/>
    <x v="3"/>
    <n v="4"/>
    <n v="1"/>
    <x v="1"/>
    <d v="2026-05-19T15:57:58"/>
    <n v="60521687"/>
    <n v="6003"/>
    <s v="lvelez"/>
    <x v="1"/>
    <s v="COBRO"/>
    <m/>
    <n v="266049280000"/>
    <n v="16018"/>
    <n v="-5"/>
    <n v="1"/>
    <n v="60521687"/>
    <m/>
    <s v="Reyselina solis"/>
    <m/>
    <s v="10-701-2590"/>
    <n v="266049280000"/>
    <s v="MASIVO"/>
    <s v="NPN"/>
    <m/>
    <m/>
    <m/>
    <m/>
    <m/>
    <s v="U"/>
    <s v="0000-00-00"/>
    <m/>
    <m/>
    <m/>
    <m/>
    <n v="27"/>
    <s v="Llamaya"/>
    <s v="MAIN"/>
    <n v="0"/>
    <m/>
    <n v="2257650"/>
    <s v="Cobros Mayo"/>
    <s v="Cobros Mayo NPN"/>
    <s v="Cuenta cesada"/>
  </r>
  <r>
    <s v="Cobros Abril Canal Fijo"/>
    <n v="0"/>
    <n v="0"/>
    <x v="0"/>
    <n v="5"/>
    <n v="1"/>
    <x v="0"/>
    <d v="2026-05-09T11:40:01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1"/>
    <n v="5"/>
    <n v="1"/>
    <x v="0"/>
    <d v="2026-05-13T14:41:35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2"/>
    <n v="5"/>
    <n v="1"/>
    <x v="0"/>
    <d v="2026-05-16T11:16:47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0"/>
    <n v="0"/>
    <x v="3"/>
    <n v="5"/>
    <n v="1"/>
    <x v="0"/>
    <d v="2026-05-19T15:58:06"/>
    <n v="60590544"/>
    <s v="DROP"/>
    <s v="VDAD"/>
    <x v="0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5"/>
    <m/>
    <s v="NONE"/>
    <n v="0"/>
    <m/>
    <n v="2257651"/>
    <s v="Cobros Mayo"/>
    <s v="Cobros Mayo NPN"/>
    <s v="Agent Not Available"/>
  </r>
  <r>
    <s v="Cobros Abril Canal Fijo"/>
    <n v="1"/>
    <n v="1"/>
    <x v="4"/>
    <n v="5"/>
    <n v="1"/>
    <x v="1"/>
    <d v="2026-05-21T10:40:30"/>
    <n v="60590544"/>
    <n v="6007"/>
    <s v="lvelez"/>
    <x v="1"/>
    <s v="COBRO"/>
    <m/>
    <n v="361044590000"/>
    <n v="16018"/>
    <n v="-5"/>
    <n v="1"/>
    <n v="60590544"/>
    <m/>
    <s v="Miguel MartÃ­nez"/>
    <m/>
    <s v="8-1062-403"/>
    <n v="361044590000"/>
    <s v="MASIVO"/>
    <s v="NPN"/>
    <m/>
    <m/>
    <m/>
    <m/>
    <m/>
    <s v="U"/>
    <s v="0000-00-00"/>
    <m/>
    <m/>
    <m/>
    <m/>
    <n v="45"/>
    <s v="Llamaya"/>
    <s v="MAIN"/>
    <n v="0"/>
    <m/>
    <n v="2257651"/>
    <s v="Cobros Mayo"/>
    <s v="Cobros Mayo NPN"/>
    <s v="Volver a llamar"/>
  </r>
  <r>
    <s v="Cobros Mayo"/>
    <n v="0"/>
    <n v="0"/>
    <x v="0"/>
    <n v="7"/>
    <n v="1"/>
    <x v="0"/>
    <d v="2026-05-09T11:41:25"/>
    <n v="60598594"/>
    <s v="NA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0"/>
    <m/>
    <s v="NONE"/>
    <n v="0"/>
    <m/>
    <n v="2257652"/>
    <s v="Cobros Mayo"/>
    <s v="Cobros Mayo NPN"/>
    <s v="No Answer AutoDial"/>
  </r>
  <r>
    <s v="Cobros Mayo"/>
    <n v="0"/>
    <n v="0"/>
    <x v="9"/>
    <n v="7"/>
    <n v="1"/>
    <x v="0"/>
    <d v="2026-05-11T12:35:47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1"/>
    <n v="7"/>
    <n v="1"/>
    <x v="0"/>
    <d v="2026-05-13T14:42:46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2"/>
    <n v="7"/>
    <n v="1"/>
    <x v="0"/>
    <d v="2026-05-16T11:17:28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3"/>
    <n v="7"/>
    <n v="1"/>
    <x v="0"/>
    <d v="2026-05-19T15:58:29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4"/>
    <n v="7"/>
    <n v="1"/>
    <x v="0"/>
    <d v="2026-05-21T10:40:31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4"/>
    <n v="7"/>
    <n v="1"/>
    <x v="1"/>
    <d v="2026-05-21T16:57:46"/>
    <n v="60598594"/>
    <s v="DROP"/>
    <s v="VDAD"/>
    <x v="0"/>
    <s v="COBRO"/>
    <m/>
    <n v="363089910000"/>
    <n v="16018"/>
    <n v="-5"/>
    <n v="1"/>
    <n v="60598594"/>
    <m/>
    <s v="Martha Burgos "/>
    <m/>
    <s v="6-47-1288"/>
    <n v="363089910000"/>
    <s v="MASIVO"/>
    <s v="NPN"/>
    <m/>
    <m/>
    <m/>
    <m/>
    <m/>
    <m/>
    <s v="0000-00-00"/>
    <m/>
    <m/>
    <m/>
    <m/>
    <n v="5"/>
    <m/>
    <s v="NONE"/>
    <n v="0"/>
    <m/>
    <n v="2257652"/>
    <s v="Cobros Mayo"/>
    <s v="Cobros Mayo NPN"/>
    <s v="Agent Not Available"/>
  </r>
  <r>
    <s v="Cobros Mayo"/>
    <n v="0"/>
    <n v="0"/>
    <x v="0"/>
    <n v="2"/>
    <n v="1"/>
    <x v="0"/>
    <d v="2026-05-09T11:41:46"/>
    <n v="60604019"/>
    <s v="DROP"/>
    <s v="VDAD"/>
    <x v="0"/>
    <s v="COBRO"/>
    <m/>
    <n v="362075190000"/>
    <n v="16018"/>
    <n v="-4"/>
    <n v="1"/>
    <n v="60604019"/>
    <m/>
    <s v="Odalis Lisett Matinez Mathews"/>
    <m/>
    <s v="8-235-952"/>
    <n v="362075190000"/>
    <s v="MASIVO"/>
    <s v="NPN"/>
    <m/>
    <m/>
    <m/>
    <m/>
    <m/>
    <s v="U"/>
    <s v="0000-00-00"/>
    <m/>
    <m/>
    <m/>
    <m/>
    <n v="5"/>
    <m/>
    <s v="NONE"/>
    <n v="0"/>
    <m/>
    <n v="2257653"/>
    <s v="Cobros Mayo"/>
    <s v="Cobros Mayo NPN"/>
    <s v="Agent Not Available"/>
  </r>
  <r>
    <s v="Cobros Mayo"/>
    <n v="1"/>
    <n v="0"/>
    <x v="1"/>
    <n v="2"/>
    <n v="1"/>
    <x v="1"/>
    <d v="2026-05-13T14:42:42"/>
    <n v="60604019"/>
    <n v="6000"/>
    <s v="lvelez"/>
    <x v="1"/>
    <s v="COBRO"/>
    <m/>
    <n v="362075190000"/>
    <n v="16018"/>
    <n v="-4"/>
    <n v="1"/>
    <n v="60604019"/>
    <m/>
    <s v="Odalis Lisett Matinez Mathews"/>
    <m/>
    <s v="8-235-952"/>
    <n v="362075190000"/>
    <s v="MASIVO"/>
    <s v="NPN"/>
    <m/>
    <m/>
    <m/>
    <m/>
    <m/>
    <s v="U"/>
    <s v="0000-00-00"/>
    <m/>
    <m/>
    <m/>
    <m/>
    <n v="130"/>
    <s v="Llamaya"/>
    <s v="MAIN"/>
    <n v="0"/>
    <m/>
    <n v="2257653"/>
    <s v="Cobros Mayo"/>
    <s v="Cobros Mayo NPN"/>
    <s v="Mensaje a tercero"/>
  </r>
  <r>
    <s v="Cobros Mayo"/>
    <n v="0"/>
    <n v="0"/>
    <x v="0"/>
    <n v="6"/>
    <n v="1"/>
    <x v="0"/>
    <d v="2026-05-09T11:42:08"/>
    <n v="60618097"/>
    <s v="DROP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5"/>
    <m/>
    <s v="NONE"/>
    <n v="0"/>
    <m/>
    <n v="2257654"/>
    <s v="Cobros Mayo"/>
    <s v="Cobros Mayo NPN"/>
    <s v="Agent Not Available"/>
  </r>
  <r>
    <s v="Cobros Mayo"/>
    <n v="0"/>
    <n v="0"/>
    <x v="1"/>
    <n v="6"/>
    <n v="1"/>
    <x v="0"/>
    <d v="2026-05-13T14:43:07"/>
    <n v="60618097"/>
    <s v="DROP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5"/>
    <m/>
    <s v="NONE"/>
    <n v="0"/>
    <m/>
    <n v="2257654"/>
    <s v="Cobros Mayo"/>
    <s v="Cobros Mayo NPN"/>
    <s v="Agent Not Available"/>
  </r>
  <r>
    <s v="Cobros Mayo"/>
    <n v="0"/>
    <n v="0"/>
    <x v="2"/>
    <n v="6"/>
    <n v="1"/>
    <x v="0"/>
    <d v="2026-05-16T11:24:56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3"/>
    <n v="6"/>
    <n v="1"/>
    <x v="0"/>
    <d v="2026-05-19T16:01:03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4"/>
    <n v="6"/>
    <n v="1"/>
    <x v="0"/>
    <d v="2026-05-21T10:40:37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Mayo"/>
    <n v="0"/>
    <n v="0"/>
    <x v="4"/>
    <n v="6"/>
    <n v="1"/>
    <x v="1"/>
    <d v="2026-05-21T16:57:54"/>
    <n v="60618097"/>
    <s v="AB"/>
    <s v="VDAD"/>
    <x v="0"/>
    <s v="COBRO"/>
    <m/>
    <n v="361059310000"/>
    <n v="16018"/>
    <n v="-4"/>
    <n v="1"/>
    <n v="60618097"/>
    <m/>
    <s v="DAVID EDUARDO JARAMILLO  "/>
    <m/>
    <s v="8-772-1101 DV0"/>
    <n v="361059310000"/>
    <s v="SOHO"/>
    <s v="NPN"/>
    <m/>
    <m/>
    <m/>
    <m/>
    <m/>
    <m/>
    <s v="0000-00-00"/>
    <m/>
    <m/>
    <m/>
    <m/>
    <n v="0"/>
    <m/>
    <s v="NONE"/>
    <n v="0"/>
    <m/>
    <n v="2257654"/>
    <s v="Cobros Mayo"/>
    <s v="Cobros Mayo NPN"/>
    <s v="Auto busy"/>
  </r>
  <r>
    <s v="Cobros Abril Canal Fijo"/>
    <n v="0"/>
    <n v="0"/>
    <x v="0"/>
    <n v="4"/>
    <n v="1"/>
    <x v="0"/>
    <d v="2026-05-09T11:42:46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0"/>
    <n v="0"/>
    <x v="1"/>
    <n v="4"/>
    <n v="1"/>
    <x v="0"/>
    <d v="2026-05-13T14:43:43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0"/>
    <n v="0"/>
    <x v="2"/>
    <n v="4"/>
    <n v="1"/>
    <x v="0"/>
    <d v="2026-05-16T11:32:16"/>
    <n v="60627074"/>
    <s v="DROP"/>
    <s v="VDAD"/>
    <x v="0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5"/>
    <m/>
    <s v="NONE"/>
    <n v="0"/>
    <m/>
    <n v="2257655"/>
    <s v="Cobros Mayo"/>
    <s v="Cobros Mayo NPN"/>
    <s v="Agent Not Available"/>
  </r>
  <r>
    <s v="Cobros Abril Canal Fijo"/>
    <n v="1"/>
    <n v="1"/>
    <x v="3"/>
    <n v="4"/>
    <n v="1"/>
    <x v="1"/>
    <d v="2026-05-19T16:01:33"/>
    <n v="60627074"/>
    <n v="6003"/>
    <s v="lvelez"/>
    <x v="1"/>
    <s v="COBRO"/>
    <m/>
    <n v="353362270000"/>
    <n v="16018"/>
    <n v="-4"/>
    <n v="1"/>
    <n v="60627074"/>
    <m/>
    <s v="Julio cesar underwoo solis"/>
    <m/>
    <s v="8-821-1437"/>
    <n v="353362270000"/>
    <s v="MASIVO"/>
    <s v="NPN"/>
    <m/>
    <m/>
    <m/>
    <m/>
    <m/>
    <s v="U"/>
    <s v="0000-00-00"/>
    <m/>
    <m/>
    <m/>
    <m/>
    <n v="100"/>
    <s v="Llamaya"/>
    <s v="MAIN"/>
    <n v="0"/>
    <m/>
    <n v="2257655"/>
    <s v="Cobros Mayo"/>
    <s v="Cobros Mayo NPN"/>
    <s v="Cuenta cesada"/>
  </r>
  <r>
    <s v="Cobros Abril Canal Fijo"/>
    <n v="0"/>
    <n v="0"/>
    <x v="0"/>
    <n v="2"/>
    <n v="1"/>
    <x v="0"/>
    <d v="2026-05-09T11:43:02"/>
    <n v="60696170"/>
    <s v="DROP"/>
    <s v="VDAD"/>
    <x v="0"/>
    <s v="COBRO"/>
    <m/>
    <n v="359370290000"/>
    <n v="16018"/>
    <n v="-4"/>
    <n v="1"/>
    <n v="60696170"/>
    <m/>
    <s v="ELVIS ANDRES ALMENGOR TORRES"/>
    <m/>
    <s v="4-160-531"/>
    <n v="359370290000"/>
    <s v="MASIVO"/>
    <s v="3 PAGOS PENDIENTES"/>
    <m/>
    <m/>
    <m/>
    <m/>
    <m/>
    <s v="U"/>
    <s v="0000-00-00"/>
    <m/>
    <m/>
    <m/>
    <m/>
    <n v="5"/>
    <m/>
    <s v="NONE"/>
    <n v="0"/>
    <m/>
    <n v="2257656"/>
    <s v="Cobros Mayo"/>
    <s v="Cobros Mayo NPN"/>
    <s v="Agent Not Available"/>
  </r>
  <r>
    <s v="Cobros Abril Canal Fijo"/>
    <n v="0"/>
    <n v="0"/>
    <x v="1"/>
    <n v="2"/>
    <n v="1"/>
    <x v="1"/>
    <d v="2026-05-13T14:45:58"/>
    <n v="60696170"/>
    <n v="6004"/>
    <s v="lvelez"/>
    <x v="1"/>
    <s v="COBRO"/>
    <m/>
    <n v="359370290000"/>
    <n v="16018"/>
    <n v="-4"/>
    <n v="1"/>
    <n v="60696170"/>
    <m/>
    <s v="ELVIS ANDRES ALMENGOR TORRES"/>
    <m/>
    <s v="4-160-531"/>
    <n v="359370290000"/>
    <s v="MASIVO"/>
    <s v="3 PAGOS PENDIENTES"/>
    <m/>
    <m/>
    <m/>
    <m/>
    <m/>
    <s v="U"/>
    <s v="0000-00-00"/>
    <m/>
    <m/>
    <m/>
    <m/>
    <n v="101"/>
    <s v="Llamaya"/>
    <s v="MAIN"/>
    <n v="0"/>
    <m/>
    <n v="2257656"/>
    <s v="Cobros Mayo"/>
    <s v="Cobros Mayo NPN"/>
    <s v="Buzon de voz"/>
  </r>
  <r>
    <s v="Cobros Abril Canal Fijo"/>
    <n v="0"/>
    <n v="0"/>
    <x v="0"/>
    <n v="6"/>
    <n v="1"/>
    <x v="0"/>
    <d v="2026-05-09T11:43:46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1"/>
    <n v="6"/>
    <n v="1"/>
    <x v="0"/>
    <d v="2026-05-13T14:46:23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2"/>
    <n v="6"/>
    <n v="1"/>
    <x v="0"/>
    <d v="2026-05-16T11:33:01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3"/>
    <n v="6"/>
    <n v="1"/>
    <x v="0"/>
    <d v="2026-05-19T16:02:13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4"/>
    <n v="6"/>
    <n v="1"/>
    <x v="0"/>
    <d v="2026-05-21T10:45:22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Abril Canal Fijo"/>
    <n v="0"/>
    <n v="0"/>
    <x v="4"/>
    <n v="6"/>
    <n v="1"/>
    <x v="1"/>
    <d v="2026-05-21T17:07:09"/>
    <n v="60746711"/>
    <s v="DROP"/>
    <s v="VDAD"/>
    <x v="0"/>
    <s v="COBRO"/>
    <m/>
    <n v="221908800000"/>
    <n v="16018"/>
    <n v="-4"/>
    <n v="1"/>
    <n v="60746711"/>
    <m/>
    <s v="Brandon Alexander West GaitÃ¡n"/>
    <m/>
    <s v="8-1040-2422"/>
    <n v="221908800000"/>
    <s v="MASIVO"/>
    <s v="NPN"/>
    <m/>
    <m/>
    <m/>
    <m/>
    <m/>
    <m/>
    <s v="0000-00-00"/>
    <m/>
    <m/>
    <m/>
    <m/>
    <n v="5"/>
    <m/>
    <s v="NONE"/>
    <n v="0"/>
    <m/>
    <n v="2257657"/>
    <s v="Cobros Mayo"/>
    <s v="Cobros Mayo NPN"/>
    <s v="Agent Not Available"/>
  </r>
  <r>
    <s v="Cobros Mayo"/>
    <n v="0"/>
    <n v="0"/>
    <x v="8"/>
    <n v="6"/>
    <n v="1"/>
    <x v="0"/>
    <d v="2026-05-08T16:25:05"/>
    <n v="60991433"/>
    <n v="6004"/>
    <s v="lvelez"/>
    <x v="1"/>
    <s v="COBRO"/>
    <m/>
    <n v="357316380000"/>
    <n v="16013"/>
    <n v="-4"/>
    <n v="1"/>
    <n v="60991433"/>
    <m/>
    <s v="Luis Carlos riley"/>
    <m/>
    <s v="8-503-818"/>
    <n v="357316380000"/>
    <s v="SOHO"/>
    <s v="Mora"/>
    <m/>
    <m/>
    <s v="PANAMAÂ Â Â Â Â Â Â Â Â Â Â Â Â Â Â Â Â Â Â Â Â Â "/>
    <m/>
    <m/>
    <s v="U"/>
    <s v="0000-00-00"/>
    <m/>
    <s v="Anayansialonzo562@gmail.com"/>
    <m/>
    <s v="Luis Carlos Riley Guevara!NNumero: -- 357316380000"/>
    <n v="88"/>
    <s v="Llamaya"/>
    <s v="MANUAL"/>
    <n v="3"/>
    <m/>
    <n v="2163811"/>
    <s v="Cobros Enero 2da lista 2026 "/>
    <s v="Cobros Enero 2da lista 2026 "/>
    <s v="Buzon de voz"/>
  </r>
  <r>
    <s v="Cobros Mayo"/>
    <n v="0"/>
    <n v="0"/>
    <x v="0"/>
    <n v="6"/>
    <n v="1"/>
    <x v="0"/>
    <d v="2026-05-09T11:44:25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1"/>
    <n v="6"/>
    <n v="1"/>
    <x v="0"/>
    <d v="2026-05-13T14:47:03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2"/>
    <n v="6"/>
    <n v="1"/>
    <x v="0"/>
    <d v="2026-05-16T11:33:37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0"/>
    <n v="0"/>
    <x v="3"/>
    <n v="6"/>
    <n v="1"/>
    <x v="0"/>
    <d v="2026-05-19T16:02:52"/>
    <n v="60991433"/>
    <s v="DROP"/>
    <s v="VDAD"/>
    <x v="0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5"/>
    <m/>
    <s v="NONE"/>
    <n v="0"/>
    <m/>
    <n v="2257658"/>
    <s v="Cobros Mayo"/>
    <s v="Cobros Mayo NPN"/>
    <s v="Agent Not Available"/>
  </r>
  <r>
    <s v="Cobros Mayo"/>
    <n v="1"/>
    <n v="0"/>
    <x v="4"/>
    <n v="6"/>
    <n v="1"/>
    <x v="1"/>
    <d v="2026-05-21T10:44:57"/>
    <n v="60991433"/>
    <n v="6000"/>
    <s v="lvelez"/>
    <x v="1"/>
    <s v="COBRO"/>
    <m/>
    <n v="361004650000"/>
    <n v="16018"/>
    <n v="-4"/>
    <n v="1"/>
    <n v="60991433"/>
    <m/>
    <s v="Luis Carlos riley"/>
    <m/>
    <s v="8-503-818"/>
    <n v="361004650000"/>
    <s v="SOHO"/>
    <s v="2 PAGOS PENDIENTES"/>
    <m/>
    <m/>
    <m/>
    <m/>
    <m/>
    <s v="U"/>
    <s v="0000-00-00"/>
    <m/>
    <m/>
    <m/>
    <m/>
    <n v="98"/>
    <s v="Llamaya"/>
    <s v="MAIN"/>
    <n v="0"/>
    <m/>
    <n v="2257658"/>
    <s v="Cobros Mayo"/>
    <s v="Cobros Mayo NPN"/>
    <s v="Mensaje a tercero"/>
  </r>
  <r>
    <s v="Cobros Abril Canal Fijo"/>
    <n v="0"/>
    <n v="0"/>
    <x v="11"/>
    <n v="4"/>
    <n v="1"/>
    <x v="0"/>
    <d v="2026-05-04T12:47:43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13:22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57:42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s v="Cobros Abril Canal Fijo"/>
    <n v="0"/>
    <n v="0"/>
    <x v="6"/>
    <n v="4"/>
    <n v="1"/>
    <x v="1"/>
    <d v="2026-05-05T09:30:34"/>
    <n v="61000160"/>
    <s v="NA"/>
    <s v="VDAD"/>
    <x v="0"/>
    <s v="COBRO"/>
    <m/>
    <n v="354191950000"/>
    <n v="16017"/>
    <n v="-4"/>
    <n v="1"/>
    <n v="61000160"/>
    <m/>
    <s v="Angelica Isabel Jaramillo Vill"/>
    <m/>
    <s v="8-1000-787"/>
    <s v="2 MESES DE MORA"/>
    <s v="MASIVO"/>
    <n v="354191950000"/>
    <m/>
    <m/>
    <m/>
    <m/>
    <m/>
    <m/>
    <s v="0000-00-00"/>
    <m/>
    <s v="angelicajaramilli96@gmail.com"/>
    <m/>
    <m/>
    <n v="0"/>
    <m/>
    <s v="NONE"/>
    <n v="0"/>
    <m/>
    <n v="2252662"/>
    <s v="Cobros Abril Canal Fijo"/>
    <s v="Cobros Abril Canal Fijo 2 meses a NPN"/>
    <s v="No Answer AutoDial"/>
  </r>
  <r>
    <e v="#N/A"/>
    <n v="1"/>
    <n v="1"/>
    <x v="11"/>
    <n v="1"/>
    <n v="1"/>
    <x v="1"/>
    <d v="2026-05-04T17:23:40"/>
    <n v="61000685"/>
    <n v="6007"/>
    <s v="lvelez"/>
    <x v="1"/>
    <s v="COBRO"/>
    <m/>
    <m/>
    <n v="998"/>
    <n v="0"/>
    <m/>
    <n v="61000685"/>
    <m/>
    <m/>
    <m/>
    <m/>
    <m/>
    <m/>
    <m/>
    <m/>
    <m/>
    <m/>
    <m/>
    <m/>
    <s v="U"/>
    <s v="0000-00-00"/>
    <m/>
    <m/>
    <m/>
    <m/>
    <n v="44"/>
    <s v="Llamaya"/>
    <s v="MANUAL"/>
    <n v="0"/>
    <m/>
    <n v="2257491"/>
    <s v="Default Manual list"/>
    <m/>
    <s v="Volver a llamar"/>
  </r>
  <r>
    <s v="Cobros Mayo"/>
    <n v="0"/>
    <n v="0"/>
    <x v="8"/>
    <n v="7"/>
    <n v="1"/>
    <x v="0"/>
    <d v="2026-05-08T14:19:58"/>
    <n v="61001147"/>
    <n v="6004"/>
    <s v="lvelez"/>
    <x v="1"/>
    <s v="COBRO"/>
    <m/>
    <n v="362005830000"/>
    <n v="16016"/>
    <n v="-4"/>
    <n v="1"/>
    <n v="61001147"/>
    <m/>
    <s v="Georgina iglesias"/>
    <m/>
    <s v="10-5-1140"/>
    <n v="362005830000"/>
    <s v="MASIVO"/>
    <s v="NPN"/>
    <m/>
    <m/>
    <m/>
    <m/>
    <m/>
    <s v="U"/>
    <s v="0000-00-00"/>
    <m/>
    <m/>
    <m/>
    <m/>
    <n v="61"/>
    <s v="Llamaya"/>
    <s v="MANUAL"/>
    <n v="0"/>
    <m/>
    <n v="2198650"/>
    <s v="Cobros Marzo 2 meses a NPN "/>
    <s v="Cobros Marzo 2 meses a NPN "/>
    <s v="Buzon de voz"/>
  </r>
  <r>
    <s v="Cobros Mayo"/>
    <n v="0"/>
    <n v="0"/>
    <x v="0"/>
    <n v="7"/>
    <n v="1"/>
    <x v="0"/>
    <d v="2026-05-09T11:44:37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1"/>
    <n v="7"/>
    <n v="1"/>
    <x v="0"/>
    <d v="2026-05-13T14:47:15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2"/>
    <n v="7"/>
    <n v="1"/>
    <x v="0"/>
    <d v="2026-05-16T11:38:17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3"/>
    <n v="7"/>
    <n v="1"/>
    <x v="0"/>
    <d v="2026-05-19T16:03:06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4"/>
    <n v="7"/>
    <n v="1"/>
    <x v="0"/>
    <d v="2026-05-21T10:45:36"/>
    <n v="61001147"/>
    <s v="DROP"/>
    <s v="VDAD"/>
    <x v="0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5"/>
    <m/>
    <s v="NONE"/>
    <n v="0"/>
    <m/>
    <n v="2257659"/>
    <s v="Cobros Mayo"/>
    <s v="Cobros Mayo NPN"/>
    <s v="Agent Not Available"/>
  </r>
  <r>
    <s v="Cobros Mayo"/>
    <n v="0"/>
    <n v="0"/>
    <x v="4"/>
    <n v="7"/>
    <n v="1"/>
    <x v="1"/>
    <d v="2026-05-21T17:07:00"/>
    <n v="61001147"/>
    <n v="6004"/>
    <s v="lvelez"/>
    <x v="1"/>
    <s v="COBRO"/>
    <m/>
    <n v="362005830000"/>
    <n v="16018"/>
    <n v="-4"/>
    <n v="1"/>
    <n v="61001147"/>
    <m/>
    <s v="Georgina iglesias"/>
    <m/>
    <s v="10-5-1140"/>
    <n v="362005830000"/>
    <s v="MASIVO"/>
    <s v="2 PAGOS PENDIENTES"/>
    <m/>
    <m/>
    <m/>
    <m/>
    <m/>
    <s v="U"/>
    <s v="0000-00-00"/>
    <m/>
    <m/>
    <m/>
    <m/>
    <n v="130"/>
    <s v="Llamaya"/>
    <s v="MAIN"/>
    <n v="0"/>
    <m/>
    <n v="2257659"/>
    <s v="Cobros Mayo"/>
    <s v="Cobros Mayo NPN"/>
    <s v="Buzon de voz"/>
  </r>
  <r>
    <s v="Cobros Abril Canal Fijo"/>
    <n v="0"/>
    <n v="0"/>
    <x v="11"/>
    <n v="4"/>
    <n v="1"/>
    <x v="0"/>
    <d v="2026-05-04T11:46:58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57:18"/>
    <n v="61013989"/>
    <s v="NA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No Answer AutoDial"/>
  </r>
  <r>
    <s v="Cobros Abril Canal Fijo"/>
    <n v="0"/>
    <n v="0"/>
    <x v="12"/>
    <n v="4"/>
    <n v="1"/>
    <x v="0"/>
    <d v="2026-05-06T17:12:41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8"/>
    <n v="4"/>
    <n v="1"/>
    <x v="1"/>
    <d v="2026-05-08T17:11:32"/>
    <n v="61013989"/>
    <s v="AB"/>
    <s v="VDAD"/>
    <x v="0"/>
    <s v="COBRO"/>
    <m/>
    <n v="353345910000"/>
    <n v="16017"/>
    <n v="-4"/>
    <n v="1"/>
    <n v="61013989"/>
    <m/>
    <s v="Omar Acosta MuÃ±oz"/>
    <m/>
    <s v="4-143-210"/>
    <s v="3 MESES DE MORA"/>
    <s v="MASIVO"/>
    <n v="353345910000"/>
    <m/>
    <m/>
    <m/>
    <m/>
    <m/>
    <m/>
    <s v="0000-00-00"/>
    <m/>
    <s v="Siulpalacio8@gmail.com"/>
    <m/>
    <m/>
    <n v="0"/>
    <m/>
    <s v="NONE"/>
    <n v="0"/>
    <m/>
    <n v="2252450"/>
    <s v="Cobros Abril Canal Fijo"/>
    <s v="Cobros Abril Canal Fijo 2 meses a NPN"/>
    <s v="Auto busy"/>
  </r>
  <r>
    <s v="Cobros Abril Canal Fijo"/>
    <n v="0"/>
    <n v="0"/>
    <x v="11"/>
    <n v="4"/>
    <n v="1"/>
    <x v="0"/>
    <d v="2026-05-04T12:57:54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58:29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43:53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Abril Canal Fijo"/>
    <n v="0"/>
    <n v="0"/>
    <x v="0"/>
    <n v="4"/>
    <n v="1"/>
    <x v="1"/>
    <d v="2026-05-09T09:03:04"/>
    <n v="61021767"/>
    <s v="DROP"/>
    <s v="VDAD"/>
    <x v="0"/>
    <s v="COBRO"/>
    <m/>
    <n v="357360140000"/>
    <n v="16017"/>
    <n v="-4"/>
    <n v="1"/>
    <n v="61021767"/>
    <m/>
    <s v=" JIRMA IDA MORAN VILLARREAL"/>
    <m/>
    <s v="8-918-2389"/>
    <s v="2 MESES DE MORA"/>
    <s v="DIGITAL"/>
    <n v="357360140000"/>
    <m/>
    <m/>
    <m/>
    <m/>
    <m/>
    <m/>
    <s v="0000-00-00"/>
    <m/>
    <s v="jirmamoran2104@gmail.com"/>
    <m/>
    <m/>
    <n v="5"/>
    <m/>
    <s v="NONE"/>
    <n v="0"/>
    <m/>
    <n v="2252703"/>
    <s v="Cobros Abril Canal Fijo"/>
    <s v="Cobros Abril Canal Fijo 2 meses a NPN"/>
    <s v="Agent Not Available"/>
  </r>
  <r>
    <s v="Cobros Mayo"/>
    <n v="0"/>
    <n v="0"/>
    <x v="0"/>
    <n v="6"/>
    <n v="1"/>
    <x v="0"/>
    <d v="2026-05-09T11:44:44"/>
    <n v="61029137"/>
    <s v="AB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Auto busy"/>
  </r>
  <r>
    <s v="Cobros Mayo"/>
    <n v="0"/>
    <n v="0"/>
    <x v="1"/>
    <n v="6"/>
    <n v="1"/>
    <x v="0"/>
    <d v="2026-05-13T14:48:36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0"/>
    <n v="0"/>
    <x v="1"/>
    <n v="6"/>
    <n v="1"/>
    <x v="0"/>
    <d v="2026-05-13T17:11:15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0"/>
    <n v="0"/>
    <x v="10"/>
    <n v="6"/>
    <n v="1"/>
    <x v="0"/>
    <d v="2026-05-14T11:17:00"/>
    <n v="61029137"/>
    <s v="AB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Auto busy"/>
  </r>
  <r>
    <s v="Cobros Mayo"/>
    <n v="0"/>
    <n v="0"/>
    <x v="2"/>
    <n v="6"/>
    <n v="1"/>
    <x v="0"/>
    <d v="2026-05-16T11:39:37"/>
    <n v="61029137"/>
    <s v="NA"/>
    <s v="VDAD"/>
    <x v="0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0"/>
    <m/>
    <s v="NONE"/>
    <n v="0"/>
    <m/>
    <n v="2257660"/>
    <s v="Cobros Mayo"/>
    <s v="Cobros Mayo NPN"/>
    <s v="No Answer AutoDial"/>
  </r>
  <r>
    <s v="Cobros Mayo"/>
    <n v="1"/>
    <n v="1"/>
    <x v="13"/>
    <n v="6"/>
    <n v="1"/>
    <x v="1"/>
    <d v="2026-05-18T11:24:17"/>
    <n v="61029137"/>
    <n v="6002"/>
    <s v="lvelez"/>
    <x v="1"/>
    <s v="COBRO"/>
    <m/>
    <n v="366089240000"/>
    <n v="16018"/>
    <n v="-4"/>
    <n v="1"/>
    <n v="61029137"/>
    <m/>
    <s v="Lina Fernanda Vega LondoÃ±o"/>
    <m/>
    <s v="E-8-204683"/>
    <n v="366089240000"/>
    <s v="SOHO"/>
    <s v="NPN"/>
    <m/>
    <m/>
    <m/>
    <m/>
    <m/>
    <s v="U"/>
    <s v="0000-00-00"/>
    <m/>
    <m/>
    <m/>
    <m/>
    <n v="203"/>
    <s v="Llamaya"/>
    <s v="MAIN"/>
    <n v="0"/>
    <m/>
    <n v="2257660"/>
    <s v="Cobros Mayo"/>
    <s v="Cobros Mayo NPN"/>
    <s v="Cliente al dia"/>
  </r>
  <r>
    <s v="Cobros Abril Canal Fijo"/>
    <n v="0"/>
    <n v="0"/>
    <x v="0"/>
    <n v="2"/>
    <n v="1"/>
    <x v="0"/>
    <d v="2026-05-09T11:46:00"/>
    <n v="61060987"/>
    <s v="DROP"/>
    <s v="VDAD"/>
    <x v="0"/>
    <s v="COBRO"/>
    <m/>
    <n v="362030030000"/>
    <n v="16018"/>
    <n v="-4"/>
    <n v="1"/>
    <n v="61060987"/>
    <m/>
    <s v="Luis Alberto Dacos parra"/>
    <m/>
    <n v="172438856"/>
    <n v="362030030000"/>
    <s v="MASIVO"/>
    <s v="2 PAGOS PENDIENTES"/>
    <m/>
    <m/>
    <m/>
    <m/>
    <m/>
    <s v="U"/>
    <s v="0000-00-00"/>
    <m/>
    <m/>
    <m/>
    <m/>
    <n v="5"/>
    <m/>
    <s v="NONE"/>
    <n v="0"/>
    <m/>
    <n v="2257661"/>
    <s v="Cobros Mayo"/>
    <s v="Cobros Mayo NPN"/>
    <s v="Agent Not Available"/>
  </r>
  <r>
    <s v="Cobros Abril Canal Fijo"/>
    <n v="0"/>
    <n v="0"/>
    <x v="1"/>
    <n v="2"/>
    <n v="1"/>
    <x v="1"/>
    <d v="2026-05-13T14:48:32"/>
    <n v="61060987"/>
    <n v="6004"/>
    <s v="lvelez"/>
    <x v="1"/>
    <s v="COBRO"/>
    <m/>
    <n v="362030030000"/>
    <n v="16018"/>
    <n v="-4"/>
    <n v="1"/>
    <n v="61060987"/>
    <m/>
    <s v="Luis Alberto Dacos parra"/>
    <m/>
    <n v="172438856"/>
    <n v="362030030000"/>
    <s v="MASIVO"/>
    <s v="2 PAGOS PENDIENTES"/>
    <m/>
    <m/>
    <m/>
    <m/>
    <m/>
    <s v="U"/>
    <s v="0000-00-00"/>
    <m/>
    <m/>
    <m/>
    <m/>
    <n v="55"/>
    <s v="Llamaya"/>
    <s v="MAIN"/>
    <n v="0"/>
    <m/>
    <n v="2257661"/>
    <s v="Cobros Mayo"/>
    <s v="Cobros Mayo NPN"/>
    <s v="Buzon de voz"/>
  </r>
  <r>
    <s v="Cobros Mayo"/>
    <n v="0"/>
    <n v="0"/>
    <x v="12"/>
    <n v="7"/>
    <n v="1"/>
    <x v="0"/>
    <d v="2026-05-06T09:39:24"/>
    <n v="61071807"/>
    <n v="6004"/>
    <s v="lvelez"/>
    <x v="1"/>
    <s v="COBRO"/>
    <m/>
    <m/>
    <n v="8010"/>
    <n v="-4"/>
    <n v="1"/>
    <n v="61071807"/>
    <m/>
    <s v="Jitzela Rodriguez"/>
    <m/>
    <d v="2023-09-22T00:00:00"/>
    <d v="2023-09-24T00:00:00"/>
    <m/>
    <m/>
    <m/>
    <m/>
    <m/>
    <m/>
    <m/>
    <s v="U"/>
    <s v="0000-00-00"/>
    <m/>
    <m/>
    <m/>
    <s v="357186870000&gt;&gt; Joanna Del Carmen Castillo Miro"/>
    <n v="97"/>
    <s v="Llamaya"/>
    <s v="MAIN"/>
    <n v="0"/>
    <m/>
    <n v="1179698"/>
    <s v="Residencial"/>
    <m/>
    <s v="Buzon de voz"/>
  </r>
  <r>
    <s v="Cobros Mayo"/>
    <n v="0"/>
    <n v="0"/>
    <x v="0"/>
    <n v="7"/>
    <n v="1"/>
    <x v="0"/>
    <d v="2026-05-09T11:46:29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1"/>
    <n v="7"/>
    <n v="1"/>
    <x v="0"/>
    <d v="2026-05-13T14:48:58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2"/>
    <n v="7"/>
    <n v="1"/>
    <x v="0"/>
    <d v="2026-05-16T11:49:55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3"/>
    <n v="7"/>
    <n v="1"/>
    <x v="0"/>
    <d v="2026-05-19T16:03:32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4"/>
    <n v="7"/>
    <n v="1"/>
    <x v="0"/>
    <d v="2026-05-21T10:46:03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s v="Cobros Mayo"/>
    <n v="0"/>
    <n v="0"/>
    <x v="4"/>
    <n v="7"/>
    <n v="1"/>
    <x v="1"/>
    <d v="2026-05-21T17:07:30"/>
    <n v="61071807"/>
    <s v="DROP"/>
    <s v="VDAD"/>
    <x v="0"/>
    <s v="COBRO"/>
    <m/>
    <n v="357186870000"/>
    <n v="16018"/>
    <n v="-4"/>
    <n v="1"/>
    <n v="61071807"/>
    <m/>
    <s v="Joanna del carmen castillo mir"/>
    <m/>
    <s v="8-813-1496"/>
    <n v="357186870000"/>
    <s v="MASIVO"/>
    <s v="2 PAGOS PENDIENTES"/>
    <m/>
    <m/>
    <m/>
    <m/>
    <m/>
    <m/>
    <s v="0000-00-00"/>
    <m/>
    <m/>
    <m/>
    <m/>
    <n v="5"/>
    <m/>
    <s v="NONE"/>
    <n v="0"/>
    <m/>
    <n v="2257662"/>
    <s v="Cobros Mayo"/>
    <s v="Cobros Mayo NPN"/>
    <s v="Agent Not Available"/>
  </r>
  <r>
    <e v="#N/A"/>
    <n v="0"/>
    <n v="0"/>
    <x v="0"/>
    <n v="1"/>
    <n v="1"/>
    <x v="1"/>
    <d v="2026-05-09T11:02:54"/>
    <n v="61080354"/>
    <n v="6004"/>
    <s v="lvelez"/>
    <x v="1"/>
    <s v="COBRO"/>
    <m/>
    <n v="367000120000"/>
    <n v="16016"/>
    <n v="-4"/>
    <n v="1"/>
    <n v="61080354"/>
    <m/>
    <s v="Eliecer Antonio Morales Barrio"/>
    <m/>
    <s v="8-1014-2042"/>
    <n v="367000120000"/>
    <s v="MASIVO"/>
    <s v="NPN"/>
    <m/>
    <m/>
    <m/>
    <m/>
    <m/>
    <s v="U"/>
    <s v="0000-00-00"/>
    <m/>
    <m/>
    <m/>
    <s v="ELIECER ANTONIO MORALES BARRIOS!NNumero: -- 367000120000"/>
    <n v="81"/>
    <s v="Llamaya"/>
    <s v="MANUAL"/>
    <n v="0"/>
    <m/>
    <n v="2198789"/>
    <s v="Cobros Marzo 2 meses a NPN "/>
    <s v="Cobros Marzo 2 meses a NPN "/>
    <s v="Buzon de voz"/>
  </r>
  <r>
    <s v="Cobros Mayo"/>
    <n v="0"/>
    <n v="0"/>
    <x v="0"/>
    <n v="4"/>
    <n v="1"/>
    <x v="0"/>
    <d v="2026-05-09T11:47:00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0"/>
    <n v="0"/>
    <x v="1"/>
    <n v="4"/>
    <n v="1"/>
    <x v="0"/>
    <d v="2026-05-13T14:49:34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0"/>
    <n v="0"/>
    <x v="2"/>
    <n v="4"/>
    <n v="1"/>
    <x v="0"/>
    <d v="2026-05-16T11:50:37"/>
    <n v="61123186"/>
    <s v="DROP"/>
    <s v="VDAD"/>
    <x v="0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"/>
    <m/>
    <s v="NONE"/>
    <n v="0"/>
    <m/>
    <n v="2257663"/>
    <s v="Cobros Mayo"/>
    <s v="Cobros Mayo NPN"/>
    <s v="Agent Not Available"/>
  </r>
  <r>
    <s v="Cobros Mayo"/>
    <n v="1"/>
    <n v="1"/>
    <x v="3"/>
    <n v="4"/>
    <n v="1"/>
    <x v="1"/>
    <d v="2026-05-19T16:04:43"/>
    <n v="61123186"/>
    <n v="6003"/>
    <s v="lvelez"/>
    <x v="1"/>
    <s v="COBRO"/>
    <m/>
    <n v="302030030000"/>
    <n v="16018"/>
    <n v="-4"/>
    <n v="1"/>
    <n v="61123186"/>
    <m/>
    <s v="TATHIANA GRETTEL SALVATIERRA S"/>
    <m/>
    <s v="8-760-511"/>
    <n v="302030030000"/>
    <s v="MASIVO"/>
    <s v="NPN"/>
    <m/>
    <m/>
    <m/>
    <m/>
    <m/>
    <s v="U"/>
    <s v="0000-00-00"/>
    <m/>
    <m/>
    <m/>
    <m/>
    <n v="56"/>
    <s v="Llamaya"/>
    <s v="MAIN"/>
    <n v="0"/>
    <m/>
    <n v="2257663"/>
    <s v="Cobros Mayo"/>
    <s v="Cobros Mayo NPN"/>
    <s v="Cuenta cesada"/>
  </r>
  <r>
    <s v="Cobros Abril Canal Fijo"/>
    <n v="0"/>
    <n v="0"/>
    <x v="0"/>
    <n v="6"/>
    <n v="1"/>
    <x v="0"/>
    <d v="2026-05-09T11:47:42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1"/>
    <n v="6"/>
    <n v="1"/>
    <x v="0"/>
    <d v="2026-05-13T14:53:18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2"/>
    <n v="6"/>
    <n v="1"/>
    <x v="0"/>
    <d v="2026-05-16T11:51:08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0"/>
    <n v="0"/>
    <x v="3"/>
    <n v="6"/>
    <n v="1"/>
    <x v="0"/>
    <d v="2026-05-19T16:05:00"/>
    <n v="61161512"/>
    <s v="DROP"/>
    <s v="VDAD"/>
    <x v="0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5"/>
    <m/>
    <s v="NONE"/>
    <n v="0"/>
    <m/>
    <n v="2257664"/>
    <s v="Cobros Mayo"/>
    <s v="Cobros Mayo NPN"/>
    <s v="Agent Not Available"/>
  </r>
  <r>
    <s v="Cobros Abril Canal Fijo"/>
    <n v="1"/>
    <n v="1"/>
    <x v="4"/>
    <n v="6"/>
    <n v="1"/>
    <x v="0"/>
    <d v="2026-05-21T10:49:21"/>
    <n v="61161512"/>
    <n v="6007"/>
    <s v="lvelez"/>
    <x v="1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83"/>
    <s v="Llamaya"/>
    <s v="MAIN"/>
    <n v="0"/>
    <m/>
    <n v="2257664"/>
    <s v="Cobros Mayo"/>
    <s v="Cobros Mayo NPN"/>
    <s v="Volver a llamar"/>
  </r>
  <r>
    <s v="Cobros Abril Canal Fijo"/>
    <n v="1"/>
    <n v="1"/>
    <x v="4"/>
    <n v="6"/>
    <n v="1"/>
    <x v="1"/>
    <d v="2026-05-21T10:50:57"/>
    <n v="61161512"/>
    <n v="6007"/>
    <s v="lvelez"/>
    <x v="1"/>
    <s v="COBRO"/>
    <m/>
    <n v="351377490000"/>
    <n v="16018"/>
    <n v="-4"/>
    <n v="1"/>
    <n v="61161512"/>
    <m/>
    <s v="YARLENIS ANNETH ALVARADO RAMOS"/>
    <m/>
    <s v="8-1002-719"/>
    <n v="351377490000"/>
    <s v="MASIVO"/>
    <s v="3 PAGOS PENDIENTES"/>
    <m/>
    <m/>
    <m/>
    <m/>
    <m/>
    <s v="U"/>
    <s v="0000-00-00"/>
    <m/>
    <m/>
    <m/>
    <m/>
    <n v="67"/>
    <s v="Llamaya"/>
    <s v="MANUAL"/>
    <n v="0"/>
    <m/>
    <n v="2257664"/>
    <s v="Cobros Mayo"/>
    <s v="Cobros Mayo NPN"/>
    <s v="Volver a llamar"/>
  </r>
  <r>
    <e v="#N/A"/>
    <n v="0"/>
    <n v="0"/>
    <x v="8"/>
    <n v="1"/>
    <n v="1"/>
    <x v="1"/>
    <d v="2026-05-08T12:58:03"/>
    <n v="61217263"/>
    <n v="6004"/>
    <s v="lvelez"/>
    <x v="1"/>
    <s v="COBRO"/>
    <m/>
    <m/>
    <n v="1001"/>
    <n v="-5"/>
    <n v="1"/>
    <n v="61217263"/>
    <m/>
    <s v="TIGO"/>
    <m/>
    <m/>
    <m/>
    <m/>
    <m/>
    <m/>
    <m/>
    <m/>
    <m/>
    <m/>
    <s v="U"/>
    <s v="0000-00-00"/>
    <m/>
    <m/>
    <m/>
    <m/>
    <n v="78"/>
    <s v="Llamaya"/>
    <s v="MANUAL"/>
    <n v="0"/>
    <m/>
    <n v="414428"/>
    <s v="Llama_Ya_20231209"/>
    <m/>
    <s v="Buzon de voz"/>
  </r>
  <r>
    <s v="Cobros Abril Canal Fijo"/>
    <n v="0"/>
    <n v="0"/>
    <x v="0"/>
    <n v="2"/>
    <n v="1"/>
    <x v="0"/>
    <d v="2026-05-09T11:47:48"/>
    <n v="61219189"/>
    <s v="AB"/>
    <s v="VDAD"/>
    <x v="0"/>
    <s v="COBRO"/>
    <m/>
    <n v="358367750000"/>
    <n v="16018"/>
    <n v="-5"/>
    <n v="1"/>
    <n v="61219189"/>
    <m/>
    <s v="CELIANO JAVIER DE LEON MORALES"/>
    <m/>
    <s v="8-856-927"/>
    <n v="358367750000"/>
    <s v="MASIVO"/>
    <s v="NPN"/>
    <m/>
    <m/>
    <m/>
    <m/>
    <m/>
    <s v="U"/>
    <s v="0000-00-00"/>
    <m/>
    <m/>
    <m/>
    <m/>
    <n v="0"/>
    <m/>
    <s v="NONE"/>
    <n v="0"/>
    <m/>
    <n v="2257665"/>
    <s v="Cobros Mayo"/>
    <s v="Cobros Mayo NPN"/>
    <s v="Auto busy"/>
  </r>
  <r>
    <s v="Cobros Abril Canal Fijo"/>
    <n v="1"/>
    <n v="1"/>
    <x v="1"/>
    <n v="2"/>
    <n v="1"/>
    <x v="1"/>
    <d v="2026-05-13T14:53:01"/>
    <n v="61219189"/>
    <n v="6003"/>
    <s v="lvelez"/>
    <x v="1"/>
    <s v="COBRO"/>
    <m/>
    <n v="358367750000"/>
    <n v="16018"/>
    <n v="-5"/>
    <n v="1"/>
    <n v="61219189"/>
    <m/>
    <s v="CELIANO JAVIER DE LEON MORALES"/>
    <m/>
    <s v="8-856-927"/>
    <n v="358367750000"/>
    <s v="MASIVO"/>
    <s v="NPN"/>
    <m/>
    <m/>
    <m/>
    <m/>
    <m/>
    <s v="U"/>
    <s v="0000-00-00"/>
    <m/>
    <m/>
    <m/>
    <m/>
    <n v="19"/>
    <s v="Llamaya"/>
    <s v="MAIN"/>
    <n v="0"/>
    <m/>
    <n v="2257665"/>
    <s v="Cobros Mayo"/>
    <s v="Cobros Mayo NPN"/>
    <s v="Cuenta cesada"/>
  </r>
  <r>
    <s v="Cobros Mayo"/>
    <n v="0"/>
    <n v="0"/>
    <x v="0"/>
    <n v="2"/>
    <n v="1"/>
    <x v="0"/>
    <d v="2026-05-09T11:48:54"/>
    <n v="61229793"/>
    <s v="DROP"/>
    <s v="VDAD"/>
    <x v="0"/>
    <s v="COBRO"/>
    <m/>
    <n v="206076270000"/>
    <n v="16018"/>
    <n v="-5"/>
    <n v="1"/>
    <n v="61229793"/>
    <m/>
    <s v="Luzmila perez muÃ±os"/>
    <m/>
    <s v="8-195-335"/>
    <n v="206076270000"/>
    <s v="MASIVO"/>
    <s v="NPN"/>
    <m/>
    <m/>
    <m/>
    <m/>
    <m/>
    <s v="U"/>
    <s v="0000-00-00"/>
    <m/>
    <m/>
    <m/>
    <m/>
    <n v="5"/>
    <m/>
    <s v="NONE"/>
    <n v="0"/>
    <m/>
    <n v="2257666"/>
    <s v="Cobros Mayo"/>
    <s v="Cobros Mayo NPN"/>
    <s v="Agent Not Available"/>
  </r>
  <r>
    <s v="Cobros Mayo"/>
    <n v="1"/>
    <n v="1"/>
    <x v="1"/>
    <n v="2"/>
    <n v="1"/>
    <x v="1"/>
    <d v="2026-05-13T14:54:57"/>
    <n v="61229793"/>
    <n v="6007"/>
    <s v="lvelez"/>
    <x v="1"/>
    <s v="COBRO"/>
    <m/>
    <n v="206076270000"/>
    <n v="16018"/>
    <n v="-5"/>
    <n v="1"/>
    <n v="61229793"/>
    <m/>
    <s v="Luzmila perez muÃ±os"/>
    <m/>
    <s v="8-195-335"/>
    <n v="206076270000"/>
    <s v="MASIVO"/>
    <s v="NPN"/>
    <m/>
    <m/>
    <m/>
    <m/>
    <m/>
    <s v="U"/>
    <s v="0000-00-00"/>
    <m/>
    <m/>
    <m/>
    <m/>
    <n v="451"/>
    <s v="Llamaya"/>
    <s v="MAIN"/>
    <n v="0"/>
    <m/>
    <n v="2257666"/>
    <s v="Cobros Mayo"/>
    <s v="Cobros Mayo NPN"/>
    <s v="Volver a llamar"/>
  </r>
  <r>
    <s v="Cobros Mayo"/>
    <n v="1"/>
    <n v="0"/>
    <x v="0"/>
    <n v="1"/>
    <n v="1"/>
    <x v="1"/>
    <d v="2026-05-09T11:57:14"/>
    <n v="61237057"/>
    <n v="6000"/>
    <s v="lvelez"/>
    <x v="1"/>
    <s v="COBRO"/>
    <m/>
    <n v="364062250000"/>
    <n v="16018"/>
    <n v="-5"/>
    <n v="1"/>
    <n v="61237057"/>
    <m/>
    <s v="Ronaldo Alberto RodrÃ­guez Aya"/>
    <m/>
    <s v="8-849-2175"/>
    <n v="364062250000"/>
    <s v="MASIVO"/>
    <s v="NPN"/>
    <m/>
    <m/>
    <m/>
    <m/>
    <m/>
    <s v="U"/>
    <s v="0000-00-00"/>
    <m/>
    <m/>
    <m/>
    <m/>
    <n v="63"/>
    <s v="Llamaya"/>
    <s v="MAIN"/>
    <n v="0"/>
    <m/>
    <n v="2257667"/>
    <s v="Cobros Mayo"/>
    <s v="Cobros Mayo NPN"/>
    <s v="Mensaje a tercero"/>
  </r>
  <r>
    <s v="Cobros Mayo"/>
    <n v="0"/>
    <n v="0"/>
    <x v="0"/>
    <n v="7"/>
    <n v="1"/>
    <x v="0"/>
    <d v="2026-05-09T11:56:57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1"/>
    <n v="7"/>
    <n v="1"/>
    <x v="0"/>
    <d v="2026-05-13T14:54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2"/>
    <n v="7"/>
    <n v="1"/>
    <x v="0"/>
    <d v="2026-05-16T12:03:43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3"/>
    <n v="7"/>
    <n v="1"/>
    <x v="0"/>
    <d v="2026-05-19T16:06:19"/>
    <n v="61239291"/>
    <s v="NA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No Answer AutoDial"/>
  </r>
  <r>
    <s v="Cobros Mayo"/>
    <n v="0"/>
    <n v="0"/>
    <x v="14"/>
    <n v="7"/>
    <n v="1"/>
    <x v="0"/>
    <d v="2026-05-20T11:24:28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4"/>
    <n v="7"/>
    <n v="1"/>
    <x v="0"/>
    <d v="2026-05-21T10:48:41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s v="Cobros Mayo"/>
    <n v="0"/>
    <n v="0"/>
    <x v="4"/>
    <n v="7"/>
    <n v="1"/>
    <x v="1"/>
    <d v="2026-05-21T17:07:38"/>
    <n v="61239291"/>
    <s v="AB"/>
    <s v="VDAD"/>
    <x v="0"/>
    <s v="COBRO"/>
    <m/>
    <n v="365059930000"/>
    <n v="16018"/>
    <n v="-5"/>
    <n v="1"/>
    <n v="61239291"/>
    <m/>
    <s v="ALEIDA MARTINEZ PEREZ"/>
    <m/>
    <s v="10-704-1158"/>
    <n v="365059930000"/>
    <s v="MASIVO"/>
    <s v="NPN"/>
    <m/>
    <m/>
    <m/>
    <m/>
    <m/>
    <m/>
    <s v="0000-00-00"/>
    <m/>
    <m/>
    <m/>
    <m/>
    <n v="0"/>
    <m/>
    <s v="NONE"/>
    <n v="0"/>
    <m/>
    <n v="2257668"/>
    <s v="Cobros Mayo"/>
    <s v="Cobros Mayo NPN"/>
    <s v="Auto busy"/>
  </r>
  <r>
    <e v="#N/A"/>
    <n v="1"/>
    <n v="1"/>
    <x v="12"/>
    <n v="1"/>
    <n v="1"/>
    <x v="1"/>
    <d v="2026-05-06T11:19:48"/>
    <n v="61266064"/>
    <n v="6007"/>
    <s v="lvelez"/>
    <x v="1"/>
    <s v="COBRO"/>
    <m/>
    <m/>
    <n v="998"/>
    <n v="0"/>
    <m/>
    <n v="61266064"/>
    <m/>
    <m/>
    <m/>
    <m/>
    <m/>
    <m/>
    <m/>
    <m/>
    <m/>
    <m/>
    <m/>
    <m/>
    <s v="U"/>
    <s v="0000-00-00"/>
    <m/>
    <m/>
    <m/>
    <m/>
    <n v="47"/>
    <s v="Llamaya"/>
    <s v="MANUAL"/>
    <n v="0"/>
    <m/>
    <n v="2257526"/>
    <s v="Default Manual list"/>
    <m/>
    <s v="Volver a llamar"/>
  </r>
  <r>
    <e v="#N/A"/>
    <n v="0"/>
    <n v="0"/>
    <x v="7"/>
    <n v="3"/>
    <n v="1"/>
    <x v="0"/>
    <d v="2026-05-07T15:04:42"/>
    <n v="61304018"/>
    <s v="CALLBK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1"/>
    <s v="Llamaya"/>
    <s v="MANUAL"/>
    <n v="0"/>
    <m/>
    <n v="931823"/>
    <s v="MapaDigi"/>
    <m/>
    <s v="Call Back"/>
  </r>
  <r>
    <e v="#N/A"/>
    <n v="0"/>
    <n v="0"/>
    <x v="15"/>
    <n v="3"/>
    <n v="1"/>
    <x v="0"/>
    <d v="2026-05-12T09:22:34"/>
    <n v="61304018"/>
    <s v="CALLBK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6"/>
    <s v="Llamaya"/>
    <s v="MAIN"/>
    <n v="0"/>
    <m/>
    <n v="931823"/>
    <s v="MapaDigi"/>
    <m/>
    <s v="Call Back"/>
  </r>
  <r>
    <e v="#N/A"/>
    <n v="1"/>
    <n v="1"/>
    <x v="13"/>
    <n v="3"/>
    <n v="1"/>
    <x v="1"/>
    <d v="2026-05-18T16:42:03"/>
    <n v="61304018"/>
    <n v="6007"/>
    <s v="lvelez"/>
    <x v="1"/>
    <s v="COBRO"/>
    <m/>
    <m/>
    <n v="6002"/>
    <n v="-4"/>
    <n v="1"/>
    <n v="61304018"/>
    <m/>
    <s v="Geraldin del Valle Llovera de"/>
    <m/>
    <n v="50761304018"/>
    <n v="20"/>
    <n v="39"/>
    <s v="$20 + Equipo gratis o 25% descuento (para cierre de ventas un 10% de descuento para igualar a Tigo)"/>
    <m/>
    <m/>
    <m/>
    <m/>
    <m/>
    <s v="U"/>
    <s v="0000-00-00"/>
    <m/>
    <m/>
    <m/>
    <s v="367040640000&gt;&gt; Jhon Jose Rios Maita"/>
    <n v="95"/>
    <s v="Llamaya"/>
    <s v="MAIN"/>
    <n v="0"/>
    <m/>
    <n v="931823"/>
    <s v="MapaDigi"/>
    <m/>
    <s v="Volver a llamar"/>
  </r>
  <r>
    <s v="Cobros Mayo"/>
    <n v="0"/>
    <n v="0"/>
    <x v="8"/>
    <n v="5"/>
    <n v="1"/>
    <x v="0"/>
    <d v="2026-05-08T16:04:35"/>
    <n v="61318661"/>
    <n v="6004"/>
    <s v="lvelez"/>
    <x v="1"/>
    <s v="COBRO"/>
    <m/>
    <n v="352351890000"/>
    <n v="16016"/>
    <n v="-4"/>
    <n v="1"/>
    <n v="61318661"/>
    <m/>
    <s v="KAROLYN NICOLE FERNÃNDEZ DE G"/>
    <m/>
    <s v="8-958-146"/>
    <n v="352351890000"/>
    <s v="SOHO"/>
    <s v="NPN"/>
    <m/>
    <m/>
    <m/>
    <m/>
    <m/>
    <s v="U"/>
    <s v="0000-00-00"/>
    <m/>
    <m/>
    <m/>
    <m/>
    <n v="64"/>
    <s v="Llamaya"/>
    <s v="MANUAL"/>
    <n v="0"/>
    <m/>
    <n v="2198736"/>
    <s v="Cobros Marzo 2 meses a NPN "/>
    <s v="Cobros Marzo 2 meses a NPN "/>
    <s v="Buzon de voz"/>
  </r>
  <r>
    <s v="Cobros Mayo"/>
    <n v="0"/>
    <n v="0"/>
    <x v="0"/>
    <n v="5"/>
    <n v="1"/>
    <x v="0"/>
    <d v="2026-05-09T11:57:20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1"/>
    <n v="5"/>
    <n v="1"/>
    <x v="0"/>
    <d v="2026-05-13T14:55:08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2"/>
    <n v="5"/>
    <n v="1"/>
    <x v="0"/>
    <d v="2026-05-16T12:10:28"/>
    <n v="61318661"/>
    <s v="DROP"/>
    <s v="VDAD"/>
    <x v="0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5"/>
    <m/>
    <s v="NONE"/>
    <n v="0"/>
    <m/>
    <n v="2257669"/>
    <s v="Cobros Mayo"/>
    <s v="Cobros Mayo NPN"/>
    <s v="Agent Not Available"/>
  </r>
  <r>
    <s v="Cobros Mayo"/>
    <n v="0"/>
    <n v="0"/>
    <x v="3"/>
    <n v="5"/>
    <n v="1"/>
    <x v="1"/>
    <d v="2026-05-19T16:06:53"/>
    <n v="61318661"/>
    <n v="6004"/>
    <s v="lvelez"/>
    <x v="1"/>
    <s v="COBRO"/>
    <m/>
    <n v="352351890000"/>
    <n v="16018"/>
    <n v="-4"/>
    <n v="1"/>
    <n v="61318661"/>
    <m/>
    <s v="KAROLYN NICOLE FERNÃNDEZ DE G"/>
    <m/>
    <s v="8-958-146"/>
    <n v="352351890000"/>
    <s v="SOHO"/>
    <s v="2 PAGOS PENDIENTES"/>
    <m/>
    <m/>
    <m/>
    <m/>
    <m/>
    <s v="U"/>
    <s v="0000-00-00"/>
    <m/>
    <m/>
    <m/>
    <m/>
    <n v="134"/>
    <s v="Llamaya"/>
    <s v="MAIN"/>
    <n v="0"/>
    <m/>
    <n v="2257669"/>
    <s v="Cobros Mayo"/>
    <s v="Cobros Mayo NPN"/>
    <s v="Buzon de voz"/>
  </r>
  <r>
    <s v="Cobros Mayo"/>
    <n v="0"/>
    <n v="0"/>
    <x v="0"/>
    <n v="8"/>
    <n v="1"/>
    <x v="0"/>
    <d v="2026-05-09T11:57:28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1"/>
    <n v="8"/>
    <n v="1"/>
    <x v="0"/>
    <d v="2026-05-13T14:56:27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1"/>
    <n v="8"/>
    <n v="1"/>
    <x v="0"/>
    <d v="2026-05-13T17:12:29"/>
    <n v="61330181"/>
    <s v="NA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No Answer AutoDial"/>
  </r>
  <r>
    <s v="Cobros Mayo"/>
    <n v="0"/>
    <n v="0"/>
    <x v="10"/>
    <n v="8"/>
    <n v="1"/>
    <x v="0"/>
    <d v="2026-05-14T11:17:59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2"/>
    <n v="8"/>
    <n v="1"/>
    <x v="0"/>
    <d v="2026-05-16T12:10:35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3"/>
    <n v="8"/>
    <n v="1"/>
    <x v="0"/>
    <d v="2026-05-19T16:06:47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4"/>
    <n v="8"/>
    <n v="1"/>
    <x v="0"/>
    <d v="2026-05-21T10:49:02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4"/>
    <n v="8"/>
    <n v="1"/>
    <x v="1"/>
    <d v="2026-05-21T17:07:57"/>
    <n v="61330181"/>
    <s v="AB"/>
    <s v="VDAD"/>
    <x v="0"/>
    <s v="COBRO"/>
    <m/>
    <n v="361093030000"/>
    <n v="16018"/>
    <n v="-4"/>
    <n v="1"/>
    <n v="61330181"/>
    <m/>
    <s v="MARTA MARTINEZ"/>
    <m/>
    <s v="2-79-1600"/>
    <n v="361093030000"/>
    <s v="MASIVO"/>
    <s v="NPN"/>
    <m/>
    <m/>
    <m/>
    <m/>
    <m/>
    <m/>
    <s v="0000-00-00"/>
    <m/>
    <m/>
    <m/>
    <m/>
    <n v="0"/>
    <m/>
    <s v="NONE"/>
    <n v="0"/>
    <m/>
    <n v="2257670"/>
    <s v="Cobros Mayo"/>
    <s v="Cobros Mayo NPN"/>
    <s v="Auto busy"/>
  </r>
  <r>
    <s v="Cobros Mayo"/>
    <n v="0"/>
    <n v="0"/>
    <x v="0"/>
    <n v="6"/>
    <n v="1"/>
    <x v="0"/>
    <d v="2026-05-09T11:58:05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1"/>
    <n v="6"/>
    <n v="1"/>
    <x v="0"/>
    <d v="2026-05-13T14:56:47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2"/>
    <n v="6"/>
    <n v="1"/>
    <x v="0"/>
    <d v="2026-05-16T12:11:10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3"/>
    <n v="6"/>
    <n v="1"/>
    <x v="0"/>
    <d v="2026-05-19T16:07:23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4"/>
    <n v="6"/>
    <n v="1"/>
    <x v="0"/>
    <d v="2026-05-21T10:50:00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Mayo"/>
    <n v="0"/>
    <n v="0"/>
    <x v="4"/>
    <n v="6"/>
    <n v="1"/>
    <x v="1"/>
    <d v="2026-05-21T17:08:44"/>
    <n v="61338803"/>
    <s v="DROP"/>
    <s v="VDAD"/>
    <x v="0"/>
    <s v="COBRO"/>
    <m/>
    <n v="365082650000"/>
    <n v="16018"/>
    <n v="-4"/>
    <n v="1"/>
    <n v="61338803"/>
    <m/>
    <s v="Trinidad Jessenia Rojas Campo"/>
    <m/>
    <s v="8-862-2478"/>
    <n v="365082650000"/>
    <s v="MASIVO"/>
    <s v="NPN"/>
    <m/>
    <m/>
    <m/>
    <m/>
    <m/>
    <m/>
    <s v="0000-00-00"/>
    <m/>
    <m/>
    <m/>
    <m/>
    <n v="5"/>
    <m/>
    <s v="NONE"/>
    <n v="0"/>
    <m/>
    <n v="2257671"/>
    <s v="Cobros Mayo"/>
    <s v="Cobros Mayo NPN"/>
    <s v="Agent Not Available"/>
  </r>
  <r>
    <s v="Cobros Abril Canal Fijo"/>
    <n v="0"/>
    <n v="0"/>
    <x v="5"/>
    <n v="11"/>
    <n v="1"/>
    <x v="0"/>
    <d v="2026-05-02T12:24:33"/>
    <n v="61354256"/>
    <s v="DROP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5"/>
    <m/>
    <s v="NONE"/>
    <n v="0"/>
    <m/>
    <n v="2252077"/>
    <s v="Cobros Abril Canal Fijo"/>
    <s v="Cobros Abril Canal Fijo 2 meses a NPN"/>
    <s v="Agent Not Available"/>
  </r>
  <r>
    <s v="Cobros Abril Canal Fijo"/>
    <n v="0"/>
    <n v="0"/>
    <x v="6"/>
    <n v="11"/>
    <n v="1"/>
    <x v="0"/>
    <d v="2026-05-05T16:48:35"/>
    <n v="61354256"/>
    <s v="AB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0"/>
    <m/>
    <s v="NONE"/>
    <n v="0"/>
    <m/>
    <n v="2252077"/>
    <s v="Cobros Abril Canal Fijo"/>
    <s v="Cobros Abril Canal Fijo 2 meses a NPN"/>
    <s v="Auto busy"/>
  </r>
  <r>
    <s v="Cobros Abril Canal Fijo"/>
    <n v="0"/>
    <n v="0"/>
    <x v="7"/>
    <n v="11"/>
    <n v="1"/>
    <x v="0"/>
    <d v="2026-05-07T14:15:44"/>
    <n v="61354256"/>
    <s v="AB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0"/>
    <m/>
    <s v="NONE"/>
    <n v="0"/>
    <m/>
    <n v="2252077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44:19"/>
    <n v="61354256"/>
    <s v="DROP"/>
    <s v="VDAD"/>
    <x v="0"/>
    <s v="COBRO"/>
    <m/>
    <n v="366011660000"/>
    <n v="16017"/>
    <n v="-4"/>
    <n v="1"/>
    <n v="61354256"/>
    <m/>
    <s v="Manuel Antonio Nieto"/>
    <m/>
    <s v="6-8-100"/>
    <s v="NPN"/>
    <s v="MASIVO"/>
    <n v="366011660000"/>
    <m/>
    <m/>
    <m/>
    <m/>
    <m/>
    <m/>
    <s v="0000-00-00"/>
    <m/>
    <s v="hernandezrutt4@gmail.com"/>
    <m/>
    <m/>
    <n v="5"/>
    <m/>
    <s v="NONE"/>
    <n v="0"/>
    <m/>
    <n v="2252077"/>
    <s v="Cobros Abril Canal Fijo"/>
    <s v="Cobros Abril Canal Fijo 2 meses a NPN"/>
    <s v="Agent Not Available"/>
  </r>
  <r>
    <s v="Cobros Abril Canal Fijo"/>
    <n v="0"/>
    <n v="0"/>
    <x v="0"/>
    <n v="11"/>
    <n v="1"/>
    <x v="0"/>
    <d v="2026-05-09T11:58:33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1"/>
    <n v="11"/>
    <n v="1"/>
    <x v="0"/>
    <d v="2026-05-13T14:57:16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2"/>
    <n v="11"/>
    <n v="1"/>
    <x v="0"/>
    <d v="2026-05-16T12:11:45"/>
    <n v="61354256"/>
    <s v="DROP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5"/>
    <m/>
    <s v="NONE"/>
    <n v="0"/>
    <m/>
    <n v="2257672"/>
    <s v="Cobros Mayo"/>
    <s v="Cobros Mayo NPN"/>
    <s v="Agent Not Available"/>
  </r>
  <r>
    <s v="Cobros Abril Canal Fijo"/>
    <n v="0"/>
    <n v="0"/>
    <x v="3"/>
    <n v="11"/>
    <n v="1"/>
    <x v="0"/>
    <d v="2026-05-19T16:08:44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14"/>
    <n v="11"/>
    <n v="1"/>
    <x v="0"/>
    <d v="2026-05-20T11:25:59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14"/>
    <n v="11"/>
    <n v="1"/>
    <x v="0"/>
    <d v="2026-05-20T15:14:50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Abril Canal Fijo"/>
    <n v="0"/>
    <n v="0"/>
    <x v="14"/>
    <n v="11"/>
    <n v="1"/>
    <x v="1"/>
    <d v="2026-05-20T16:42:19"/>
    <n v="61354256"/>
    <s v="NA"/>
    <s v="VDAD"/>
    <x v="0"/>
    <s v="COBRO"/>
    <m/>
    <n v="366011660000"/>
    <n v="16018"/>
    <n v="-4"/>
    <n v="1"/>
    <n v="61354256"/>
    <m/>
    <s v="Manuel Antonio Nieto"/>
    <m/>
    <s v="6-8-100"/>
    <n v="366011660000"/>
    <s v="MASIVO"/>
    <s v="NPN"/>
    <m/>
    <m/>
    <m/>
    <m/>
    <m/>
    <m/>
    <s v="0000-00-00"/>
    <m/>
    <m/>
    <m/>
    <m/>
    <n v="0"/>
    <m/>
    <s v="NONE"/>
    <n v="0"/>
    <m/>
    <n v="2257672"/>
    <s v="Cobros Mayo"/>
    <s v="Cobros Mayo NPN"/>
    <s v="No Answer AutoDial"/>
  </r>
  <r>
    <s v="Cobros Mayo"/>
    <n v="0"/>
    <n v="0"/>
    <x v="0"/>
    <n v="15"/>
    <n v="1"/>
    <x v="0"/>
    <d v="2026-05-09T12:01:25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9"/>
    <n v="15"/>
    <n v="1"/>
    <x v="0"/>
    <d v="2026-05-11T12:38:36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9"/>
    <n v="15"/>
    <n v="1"/>
    <x v="0"/>
    <d v="2026-05-11T16:21:47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9"/>
    <n v="15"/>
    <n v="1"/>
    <x v="0"/>
    <d v="2026-05-11T17:42:23"/>
    <n v="61373231"/>
    <s v="DROP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5"/>
    <m/>
    <s v="NONE"/>
    <n v="0"/>
    <m/>
    <n v="2257673"/>
    <s v="Cobros Mayo"/>
    <s v="Cobros Mayo NPN"/>
    <s v="Agent Not Available"/>
  </r>
  <r>
    <s v="Cobros Mayo"/>
    <n v="0"/>
    <n v="0"/>
    <x v="1"/>
    <n v="15"/>
    <n v="1"/>
    <x v="0"/>
    <d v="2026-05-13T14:58:36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"/>
    <n v="15"/>
    <n v="1"/>
    <x v="0"/>
    <d v="2026-05-13T17:12:5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2"/>
    <n v="15"/>
    <n v="1"/>
    <x v="0"/>
    <d v="2026-05-16T12:11:52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3"/>
    <n v="15"/>
    <n v="1"/>
    <x v="0"/>
    <d v="2026-05-19T16:09:59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4"/>
    <n v="15"/>
    <n v="1"/>
    <x v="0"/>
    <d v="2026-05-20T11:27:15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4"/>
    <n v="15"/>
    <n v="1"/>
    <x v="0"/>
    <d v="2026-05-20T15:17:13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14"/>
    <n v="15"/>
    <n v="1"/>
    <x v="0"/>
    <d v="2026-05-20T16:41:05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4"/>
    <n v="15"/>
    <n v="1"/>
    <x v="0"/>
    <d v="2026-05-21T10:51:21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4"/>
    <n v="15"/>
    <n v="1"/>
    <x v="0"/>
    <d v="2026-05-21T12:41:54"/>
    <n v="61373231"/>
    <s v="NA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No Answer AutoDial"/>
  </r>
  <r>
    <s v="Cobros Mayo"/>
    <n v="0"/>
    <n v="0"/>
    <x v="4"/>
    <n v="15"/>
    <n v="1"/>
    <x v="0"/>
    <d v="2026-05-21T16:02:44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Mayo"/>
    <n v="0"/>
    <n v="0"/>
    <x v="4"/>
    <n v="15"/>
    <n v="1"/>
    <x v="1"/>
    <d v="2026-05-21T17:08:51"/>
    <n v="61373231"/>
    <s v="AB"/>
    <s v="VDAD"/>
    <x v="0"/>
    <s v="COBRO"/>
    <m/>
    <n v="361057550000"/>
    <n v="16018"/>
    <n v="-4"/>
    <n v="1"/>
    <n v="61373231"/>
    <m/>
    <s v="Madelyne Amira "/>
    <m/>
    <s v="8-833-2498"/>
    <n v="361057550000"/>
    <s v="MASIVO"/>
    <s v="NPN"/>
    <m/>
    <m/>
    <m/>
    <m/>
    <m/>
    <m/>
    <s v="0000-00-00"/>
    <m/>
    <m/>
    <m/>
    <m/>
    <n v="0"/>
    <m/>
    <s v="NONE"/>
    <n v="0"/>
    <m/>
    <n v="2257673"/>
    <s v="Cobros Mayo"/>
    <s v="Cobros Mayo NPN"/>
    <s v="Auto busy"/>
  </r>
  <r>
    <s v="Cobros Abril Canal Fijo"/>
    <n v="0"/>
    <n v="0"/>
    <x v="5"/>
    <n v="15"/>
    <n v="1"/>
    <x v="0"/>
    <d v="2026-05-02T11:35:2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11"/>
    <n v="15"/>
    <n v="1"/>
    <x v="0"/>
    <d v="2026-05-04T16:29:27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6"/>
    <n v="15"/>
    <n v="1"/>
    <x v="0"/>
    <d v="2026-05-05T16:03:2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12"/>
    <n v="15"/>
    <n v="1"/>
    <x v="0"/>
    <d v="2026-05-06T16:03:47"/>
    <n v="61391426"/>
    <s v="NA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No Answer AutoDial"/>
  </r>
  <r>
    <s v="Cobros Abril Canal Fijo"/>
    <n v="0"/>
    <n v="0"/>
    <x v="7"/>
    <n v="15"/>
    <n v="1"/>
    <x v="0"/>
    <d v="2026-05-07T17:45:20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8"/>
    <n v="15"/>
    <n v="1"/>
    <x v="0"/>
    <d v="2026-05-08T14:09:32"/>
    <n v="61391426"/>
    <s v="AB"/>
    <s v="VDAD"/>
    <x v="0"/>
    <s v="COBRO"/>
    <m/>
    <n v="357362200000"/>
    <n v="16017"/>
    <n v="-4"/>
    <n v="1"/>
    <n v="61391426"/>
    <m/>
    <s v="MOISES ALEJANDRO GIL MELA"/>
    <m/>
    <s v="9-764-1621"/>
    <s v="NPN"/>
    <s v="MASIVO"/>
    <n v="357362200000"/>
    <m/>
    <m/>
    <m/>
    <m/>
    <m/>
    <m/>
    <s v="0000-00-00"/>
    <m/>
    <s v="Javierabrahaha70@gmail.com"/>
    <m/>
    <m/>
    <n v="0"/>
    <m/>
    <s v="NONE"/>
    <n v="0"/>
    <m/>
    <n v="2251897"/>
    <s v="Cobros Abril Canal Fijo"/>
    <s v="Cobros Abril Canal Fijo 2 meses a NPN"/>
    <s v="Auto busy"/>
  </r>
  <r>
    <s v="Cobros Abril Canal Fijo"/>
    <n v="0"/>
    <n v="0"/>
    <x v="0"/>
    <n v="15"/>
    <n v="1"/>
    <x v="0"/>
    <d v="2026-05-09T12:01:25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9"/>
    <n v="15"/>
    <n v="1"/>
    <x v="0"/>
    <d v="2026-05-11T12:38:3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1"/>
    <n v="15"/>
    <n v="1"/>
    <x v="0"/>
    <d v="2026-05-13T14:58:38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2"/>
    <n v="15"/>
    <n v="1"/>
    <x v="0"/>
    <d v="2026-05-16T12:20:05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13"/>
    <n v="15"/>
    <n v="1"/>
    <x v="0"/>
    <d v="2026-05-18T11:29:07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3"/>
    <n v="15"/>
    <n v="1"/>
    <x v="0"/>
    <d v="2026-05-19T16:10:52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4"/>
    <n v="15"/>
    <n v="1"/>
    <x v="0"/>
    <d v="2026-05-21T10:51:24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Abril Canal Fijo"/>
    <n v="0"/>
    <n v="0"/>
    <x v="4"/>
    <n v="15"/>
    <n v="1"/>
    <x v="0"/>
    <d v="2026-05-21T17:10:10"/>
    <n v="61391426"/>
    <s v="NA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No Answer AutoDial"/>
  </r>
  <r>
    <s v="Cobros Abril Canal Fijo"/>
    <n v="0"/>
    <n v="0"/>
    <x v="16"/>
    <n v="15"/>
    <n v="1"/>
    <x v="1"/>
    <d v="2026-05-22T10:41:45"/>
    <n v="61391426"/>
    <s v="AB"/>
    <s v="VDAD"/>
    <x v="0"/>
    <s v="COBRO"/>
    <m/>
    <n v="357362200000"/>
    <n v="16018"/>
    <n v="-4"/>
    <n v="1"/>
    <n v="61391426"/>
    <m/>
    <s v="MOISES ALEJANDRO GIL MELA"/>
    <m/>
    <s v="9-764-1621"/>
    <n v="357362200000"/>
    <s v="MASIVO"/>
    <s v="NPN"/>
    <m/>
    <m/>
    <m/>
    <m/>
    <m/>
    <m/>
    <s v="0000-00-00"/>
    <m/>
    <m/>
    <m/>
    <m/>
    <n v="0"/>
    <m/>
    <s v="NONE"/>
    <n v="0"/>
    <m/>
    <n v="2257674"/>
    <s v="Cobros Mayo"/>
    <s v="Cobros Mayo NPN"/>
    <s v="Auto busy"/>
  </r>
  <r>
    <s v="Cobros Mayo"/>
    <n v="0"/>
    <n v="0"/>
    <x v="0"/>
    <n v="4"/>
    <n v="1"/>
    <x v="0"/>
    <d v="2026-05-09T12:01:42"/>
    <n v="61402787"/>
    <s v="CALLBK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10"/>
    <s v="Llamaya"/>
    <s v="MAIN"/>
    <n v="0"/>
    <m/>
    <n v="2257675"/>
    <s v="Cobros Mayo"/>
    <s v="Cobros Mayo NPN"/>
    <s v="Call Back"/>
  </r>
  <r>
    <s v="Cobros Mayo"/>
    <n v="0"/>
    <n v="0"/>
    <x v="13"/>
    <n v="4"/>
    <n v="1"/>
    <x v="0"/>
    <d v="2026-05-18T14:37:30"/>
    <n v="61402787"/>
    <s v="INCALL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89"/>
    <s v="Llamaya"/>
    <s v="MAIN"/>
    <n v="0"/>
    <m/>
    <n v="2257675"/>
    <s v="Cobros Mayo"/>
    <s v="Cobros Mayo NPN"/>
    <s v="Lead Being Called"/>
  </r>
  <r>
    <s v="Cobros Mayo"/>
    <n v="0"/>
    <n v="0"/>
    <x v="13"/>
    <n v="4"/>
    <n v="1"/>
    <x v="0"/>
    <d v="2026-05-18T14:40:24"/>
    <n v="61402787"/>
    <s v="CALLBK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"/>
    <s v="Llamaya"/>
    <s v="MANUAL"/>
    <n v="0"/>
    <m/>
    <n v="2257675"/>
    <s v="Cobros Mayo"/>
    <s v="Cobros Mayo NPN"/>
    <s v="Call Back"/>
  </r>
  <r>
    <s v="Cobros Mayo"/>
    <n v="1"/>
    <n v="0"/>
    <x v="3"/>
    <n v="4"/>
    <n v="1"/>
    <x v="1"/>
    <d v="2026-05-19T17:19:31"/>
    <n v="61402787"/>
    <n v="6000"/>
    <s v="lvelez"/>
    <x v="1"/>
    <s v="COBRO"/>
    <m/>
    <n v="361076950000"/>
    <n v="16018"/>
    <n v="-4"/>
    <n v="1"/>
    <n v="61402787"/>
    <m/>
    <s v="Javier anaya"/>
    <m/>
    <s v="8-477-628"/>
    <n v="361076950000"/>
    <s v="MASIVO"/>
    <s v="NPN"/>
    <m/>
    <m/>
    <m/>
    <m/>
    <m/>
    <s v="U"/>
    <s v="0000-00-00"/>
    <m/>
    <m/>
    <m/>
    <s v="361076950000&gt;&gt; Javier Edmundo Anaya Franco"/>
    <n v="129"/>
    <s v="Llamaya"/>
    <s v="MAIN"/>
    <n v="0"/>
    <m/>
    <n v="2257675"/>
    <s v="Cobros Mayo"/>
    <s v="Cobros Mayo NPN"/>
    <s v="Mensaje a tercero"/>
  </r>
  <r>
    <s v="Cobros Abril Canal Fijo"/>
    <n v="0"/>
    <n v="0"/>
    <x v="0"/>
    <n v="2"/>
    <n v="1"/>
    <x v="0"/>
    <d v="2026-05-09T12:02:41"/>
    <n v="61403797"/>
    <s v="NA"/>
    <s v="VDAD"/>
    <x v="0"/>
    <s v="COBRO"/>
    <m/>
    <n v="355376090000"/>
    <n v="16018"/>
    <n v="-4"/>
    <n v="1"/>
    <n v="61403797"/>
    <m/>
    <s v="Ana del carmen zuÃ±iga"/>
    <m/>
    <s v="5-23-138"/>
    <n v="355376090000"/>
    <s v="MASIVO"/>
    <s v="3 PAGOS PENDIENTES"/>
    <m/>
    <m/>
    <m/>
    <m/>
    <m/>
    <s v="U"/>
    <s v="0000-00-00"/>
    <m/>
    <m/>
    <m/>
    <m/>
    <n v="0"/>
    <m/>
    <s v="NONE"/>
    <n v="0"/>
    <m/>
    <n v="2257676"/>
    <s v="Cobros Mayo"/>
    <s v="Cobros Mayo NPN"/>
    <s v="No Answer AutoDial"/>
  </r>
  <r>
    <s v="Cobros Abril Canal Fijo"/>
    <n v="1"/>
    <n v="1"/>
    <x v="9"/>
    <n v="2"/>
    <n v="1"/>
    <x v="1"/>
    <d v="2026-05-11T12:39:06"/>
    <n v="61403797"/>
    <n v="6003"/>
    <s v="lvelez"/>
    <x v="1"/>
    <s v="COBRO"/>
    <m/>
    <n v="355376090000"/>
    <n v="16018"/>
    <n v="-4"/>
    <n v="1"/>
    <n v="61403797"/>
    <m/>
    <s v="Ana del carmen zuÃ±iga"/>
    <m/>
    <s v="5-23-138"/>
    <n v="355376090000"/>
    <s v="MASIVO"/>
    <s v="3 PAGOS PENDIENTES"/>
    <m/>
    <m/>
    <m/>
    <m/>
    <m/>
    <s v="U"/>
    <s v="0000-00-00"/>
    <m/>
    <m/>
    <m/>
    <m/>
    <n v="52"/>
    <s v="Llamaya"/>
    <s v="MAIN"/>
    <n v="0"/>
    <m/>
    <n v="2257676"/>
    <s v="Cobros Mayo"/>
    <s v="Cobros Mayo NPN"/>
    <s v="Cuenta cesada"/>
  </r>
  <r>
    <s v="Cobros Abril Canal Fijo"/>
    <n v="0"/>
    <n v="0"/>
    <x v="0"/>
    <n v="4"/>
    <n v="1"/>
    <x v="0"/>
    <d v="2026-05-09T12:03:15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1"/>
    <n v="4"/>
    <n v="1"/>
    <x v="0"/>
    <d v="2026-05-13T14:59:32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2"/>
    <n v="4"/>
    <n v="1"/>
    <x v="0"/>
    <d v="2026-05-16T12:23:32"/>
    <n v="61408492"/>
    <s v="DROP"/>
    <s v="VDAD"/>
    <x v="0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5"/>
    <m/>
    <s v="NONE"/>
    <n v="0"/>
    <m/>
    <n v="2257677"/>
    <s v="Cobros Mayo"/>
    <s v="Cobros Mayo NPN"/>
    <s v="Agent Not Available"/>
  </r>
  <r>
    <s v="Cobros Abril Canal Fijo"/>
    <n v="0"/>
    <n v="0"/>
    <x v="3"/>
    <n v="4"/>
    <n v="1"/>
    <x v="1"/>
    <d v="2026-05-19T16:11:27"/>
    <n v="61408492"/>
    <n v="6004"/>
    <s v="lvelez"/>
    <x v="1"/>
    <s v="COBRO"/>
    <m/>
    <n v="364017280000"/>
    <n v="16018"/>
    <n v="-4"/>
    <n v="1"/>
    <n v="61408492"/>
    <m/>
    <s v="GEOR FREDY CORREA MUÃOS"/>
    <m/>
    <s v="BE500464"/>
    <n v="364017280000"/>
    <s v="SOHO"/>
    <s v="NPN"/>
    <m/>
    <m/>
    <m/>
    <m/>
    <m/>
    <s v="U"/>
    <s v="0000-00-00"/>
    <m/>
    <m/>
    <m/>
    <m/>
    <n v="125"/>
    <s v="Llamaya"/>
    <s v="MAIN"/>
    <n v="0"/>
    <m/>
    <n v="2257677"/>
    <s v="Cobros Mayo"/>
    <s v="Cobros Mayo NPN"/>
    <s v="Buzon de voz"/>
  </r>
  <r>
    <s v="Cobros Abril Canal Fijo"/>
    <n v="0"/>
    <n v="0"/>
    <x v="0"/>
    <n v="8"/>
    <n v="1"/>
    <x v="0"/>
    <d v="2026-05-09T12:03:22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1"/>
    <n v="8"/>
    <n v="1"/>
    <x v="0"/>
    <d v="2026-05-13T14:59:40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2"/>
    <n v="8"/>
    <n v="1"/>
    <x v="0"/>
    <d v="2026-05-16T12:24:52"/>
    <n v="61441494"/>
    <s v="NA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No Answer AutoDial"/>
  </r>
  <r>
    <s v="Cobros Abril Canal Fijo"/>
    <n v="0"/>
    <n v="0"/>
    <x v="13"/>
    <n v="8"/>
    <n v="1"/>
    <x v="0"/>
    <d v="2026-05-18T11:29:26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3"/>
    <n v="8"/>
    <n v="1"/>
    <x v="0"/>
    <d v="2026-05-19T16:11:11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4"/>
    <n v="8"/>
    <n v="1"/>
    <x v="0"/>
    <d v="2026-05-21T10:52:23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4"/>
    <n v="8"/>
    <n v="1"/>
    <x v="0"/>
    <d v="2026-05-21T17:12:17"/>
    <n v="61441494"/>
    <s v="NA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No Answer AutoDial"/>
  </r>
  <r>
    <s v="Cobros Abril Canal Fijo"/>
    <n v="0"/>
    <n v="0"/>
    <x v="16"/>
    <n v="8"/>
    <n v="1"/>
    <x v="1"/>
    <d v="2026-05-22T10:42:04"/>
    <n v="61441494"/>
    <s v="AB"/>
    <s v="VDAD"/>
    <x v="0"/>
    <s v="COBRO"/>
    <m/>
    <n v="369039250000"/>
    <n v="16018"/>
    <n v="-4"/>
    <n v="1"/>
    <n v="61441494"/>
    <m/>
    <s v="Kener omar Plata cabas"/>
    <m/>
    <s v="BH136898"/>
    <n v="369039250000"/>
    <s v="MASIVO"/>
    <s v="NPN"/>
    <m/>
    <m/>
    <m/>
    <m/>
    <m/>
    <m/>
    <s v="0000-00-00"/>
    <m/>
    <m/>
    <m/>
    <m/>
    <n v="0"/>
    <m/>
    <s v="NONE"/>
    <n v="0"/>
    <m/>
    <n v="2257678"/>
    <s v="Cobros Mayo"/>
    <s v="Cobros Mayo NPN"/>
    <s v="Auto busy"/>
  </r>
  <r>
    <s v="Cobros Abril Canal Fijo"/>
    <n v="0"/>
    <n v="0"/>
    <x v="11"/>
    <n v="12"/>
    <n v="1"/>
    <x v="0"/>
    <d v="2026-05-04T14:48:55"/>
    <n v="61473145"/>
    <s v="NA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No Answer AutoDial"/>
  </r>
  <r>
    <s v="Cobros Abril Canal Fijo"/>
    <n v="0"/>
    <n v="0"/>
    <x v="11"/>
    <n v="12"/>
    <n v="1"/>
    <x v="0"/>
    <d v="2026-05-04T17:14:10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12"/>
    <n v="12"/>
    <n v="1"/>
    <x v="0"/>
    <d v="2026-05-06T14:36:02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0"/>
    <n v="12"/>
    <n v="1"/>
    <x v="0"/>
    <d v="2026-05-09T09:11:24"/>
    <n v="61473145"/>
    <s v="NA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No Answer AutoDial"/>
  </r>
  <r>
    <s v="Cobros Abril Canal Fijo"/>
    <n v="0"/>
    <n v="0"/>
    <x v="0"/>
    <n v="12"/>
    <n v="1"/>
    <x v="0"/>
    <d v="2026-05-09T10:14:26"/>
    <n v="61473145"/>
    <s v="AB"/>
    <s v="VDAD"/>
    <x v="0"/>
    <s v="COBRO"/>
    <m/>
    <n v="351368460000"/>
    <n v="16017"/>
    <n v="-4"/>
    <n v="1"/>
    <n v="61473145"/>
    <m/>
    <s v="HÃ©ctor Alfredo Herrera zerna"/>
    <m/>
    <s v="8-398-316"/>
    <s v="2 MESES DE MORA"/>
    <s v="MASIVO"/>
    <n v="351368460000"/>
    <m/>
    <m/>
    <m/>
    <m/>
    <m/>
    <m/>
    <s v="0000-00-00"/>
    <m/>
    <s v="esthermariadeherrera39@Gmail.com"/>
    <m/>
    <m/>
    <n v="0"/>
    <m/>
    <s v="NONE"/>
    <n v="0"/>
    <m/>
    <n v="2252743"/>
    <s v="Cobros Abril Canal Fijo"/>
    <s v="Cobros Abril Canal Fijo 2 meses a NPN"/>
    <s v="Auto busy"/>
  </r>
  <r>
    <s v="Cobros Abril Canal Fijo"/>
    <n v="0"/>
    <n v="0"/>
    <x v="0"/>
    <n v="12"/>
    <n v="1"/>
    <x v="0"/>
    <d v="2026-05-09T12:06:5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1"/>
    <n v="12"/>
    <n v="1"/>
    <x v="0"/>
    <d v="2026-05-13T15:02:35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2"/>
    <n v="12"/>
    <n v="1"/>
    <x v="0"/>
    <d v="2026-05-16T12:27:38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3"/>
    <n v="12"/>
    <n v="1"/>
    <x v="0"/>
    <d v="2026-05-19T16:11:26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4"/>
    <n v="12"/>
    <n v="1"/>
    <x v="0"/>
    <d v="2026-05-21T10:52:23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Abril Canal Fijo"/>
    <n v="0"/>
    <n v="0"/>
    <x v="4"/>
    <n v="12"/>
    <n v="1"/>
    <x v="0"/>
    <d v="2026-05-21T17:12:17"/>
    <n v="61473145"/>
    <s v="NA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No Answer AutoDial"/>
  </r>
  <r>
    <s v="Cobros Abril Canal Fijo"/>
    <n v="0"/>
    <n v="0"/>
    <x v="16"/>
    <n v="12"/>
    <n v="1"/>
    <x v="1"/>
    <d v="2026-05-22T10:42:43"/>
    <n v="61473145"/>
    <s v="AB"/>
    <s v="VDAD"/>
    <x v="0"/>
    <s v="COBRO"/>
    <m/>
    <n v="351368460000"/>
    <n v="16018"/>
    <n v="-4"/>
    <n v="1"/>
    <n v="61473145"/>
    <m/>
    <s v="HÃ©ctor Alfredo Herrera zerna"/>
    <m/>
    <s v="8-398-316"/>
    <n v="351368460000"/>
    <s v="MASIVO"/>
    <s v="3 PAGOS PENDIENTES"/>
    <m/>
    <m/>
    <m/>
    <m/>
    <m/>
    <m/>
    <s v="0000-00-00"/>
    <m/>
    <m/>
    <m/>
    <m/>
    <n v="0"/>
    <m/>
    <s v="NONE"/>
    <n v="0"/>
    <m/>
    <n v="2257679"/>
    <s v="Cobros Mayo"/>
    <s v="Cobros Mayo NPN"/>
    <s v="Auto busy"/>
  </r>
  <r>
    <s v="Cobros Mayo"/>
    <n v="0"/>
    <n v="0"/>
    <x v="0"/>
    <n v="8"/>
    <n v="1"/>
    <x v="0"/>
    <d v="2026-05-09T12:08:12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8"/>
    <n v="1"/>
    <x v="0"/>
    <d v="2026-05-11T12:41:57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8"/>
    <n v="1"/>
    <x v="0"/>
    <d v="2026-05-11T16:23:16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9"/>
    <n v="8"/>
    <n v="1"/>
    <x v="0"/>
    <d v="2026-05-11T17:42:45"/>
    <n v="61473648"/>
    <s v="AB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Auto busy"/>
  </r>
  <r>
    <s v="Cobros Mayo"/>
    <n v="0"/>
    <n v="0"/>
    <x v="1"/>
    <n v="8"/>
    <n v="1"/>
    <x v="0"/>
    <d v="2026-05-13T15:03:47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"/>
    <n v="8"/>
    <n v="1"/>
    <x v="0"/>
    <d v="2026-05-13T17:14:50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0"/>
    <n v="8"/>
    <n v="1"/>
    <x v="0"/>
    <d v="2026-05-14T11:20:44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0"/>
    <n v="0"/>
    <x v="10"/>
    <n v="8"/>
    <n v="1"/>
    <x v="1"/>
    <d v="2026-05-14T15:52:13"/>
    <n v="61473648"/>
    <s v="NA"/>
    <s v="VDAD"/>
    <x v="0"/>
    <s v="COBRO"/>
    <m/>
    <n v="361020900000"/>
    <n v="16018"/>
    <n v="-4"/>
    <n v="1"/>
    <n v="61473648"/>
    <m/>
    <s v="Enelcy morris "/>
    <m/>
    <s v="10-720-1740"/>
    <n v="361020900000"/>
    <s v="MASIVO"/>
    <s v="2 PAGOS PENDIENTES"/>
    <m/>
    <m/>
    <m/>
    <m/>
    <m/>
    <m/>
    <s v="0000-00-00"/>
    <m/>
    <m/>
    <m/>
    <m/>
    <n v="0"/>
    <m/>
    <s v="NONE"/>
    <n v="0"/>
    <m/>
    <n v="2257680"/>
    <s v="Cobros Mayo"/>
    <s v="Cobros Mayo NPN"/>
    <s v="No Answer AutoDial"/>
  </r>
  <r>
    <s v="Cobros Mayo"/>
    <n v="1"/>
    <n v="1"/>
    <x v="0"/>
    <n v="1"/>
    <n v="1"/>
    <x v="1"/>
    <d v="2026-05-09T12:07:37"/>
    <n v="61520827"/>
    <n v="6003"/>
    <s v="lvelez"/>
    <x v="1"/>
    <s v="COBRO"/>
    <m/>
    <n v="803956250000"/>
    <n v="16018"/>
    <n v="-5"/>
    <n v="1"/>
    <n v="61520827"/>
    <m/>
    <s v="Eybis Elvira Frias Chacon"/>
    <m/>
    <s v="7-119-232"/>
    <n v="803956250000"/>
    <s v="DIGITAL"/>
    <s v="NPN"/>
    <m/>
    <m/>
    <m/>
    <m/>
    <m/>
    <s v="U"/>
    <s v="0000-00-00"/>
    <m/>
    <m/>
    <m/>
    <m/>
    <n v="21"/>
    <s v="Llamaya"/>
    <s v="MAIN"/>
    <n v="0"/>
    <m/>
    <n v="2257681"/>
    <s v="Cobros Mayo"/>
    <s v="Cobros Mayo NPN"/>
    <s v="Cuenta cesada"/>
  </r>
  <r>
    <s v="Cobros Mayo"/>
    <n v="0"/>
    <n v="0"/>
    <x v="0"/>
    <n v="2"/>
    <n v="1"/>
    <x v="0"/>
    <d v="2026-05-09T12:10:32"/>
    <n v="61573042"/>
    <s v="DROP"/>
    <s v="VDAD"/>
    <x v="0"/>
    <s v="COBRO"/>
    <m/>
    <n v="206054610000"/>
    <n v="16018"/>
    <n v="-5"/>
    <n v="1"/>
    <n v="61573042"/>
    <m/>
    <s v="ANAYKA CAMPOS"/>
    <m/>
    <s v="10-706-842"/>
    <n v="206054610000"/>
    <s v="MASIVO"/>
    <s v="NPN"/>
    <m/>
    <m/>
    <m/>
    <m/>
    <m/>
    <s v="U"/>
    <s v="0000-00-00"/>
    <m/>
    <m/>
    <m/>
    <s v="206054610000&gt;&gt; ANAYKA CAMPOS"/>
    <n v="5"/>
    <m/>
    <s v="NONE"/>
    <n v="0"/>
    <m/>
    <n v="2257682"/>
    <s v="Cobros Mayo"/>
    <s v="Cobros Mayo NPN"/>
    <s v="Agent Not Available"/>
  </r>
  <r>
    <s v="Cobros Mayo"/>
    <n v="0"/>
    <n v="0"/>
    <x v="1"/>
    <n v="2"/>
    <n v="1"/>
    <x v="1"/>
    <d v="2026-05-13T15:03:08"/>
    <n v="61573042"/>
    <s v="CALLBK"/>
    <s v="lvelez"/>
    <x v="1"/>
    <s v="COBRO"/>
    <m/>
    <n v="206054610000"/>
    <n v="16018"/>
    <n v="-5"/>
    <n v="1"/>
    <n v="61573042"/>
    <m/>
    <s v="ANAYKA CAMPOS"/>
    <m/>
    <s v="10-706-842"/>
    <n v="206054610000"/>
    <s v="MASIVO"/>
    <s v="NPN"/>
    <m/>
    <m/>
    <m/>
    <m/>
    <m/>
    <s v="U"/>
    <s v="0000-00-00"/>
    <m/>
    <m/>
    <m/>
    <s v="206054610000&gt;&gt; ANAYKA CAMPOS"/>
    <n v="217"/>
    <s v="Llamaya"/>
    <s v="MAIN"/>
    <n v="0"/>
    <m/>
    <n v="2257682"/>
    <s v="Cobros Mayo"/>
    <s v="Cobros Mayo NPN"/>
    <s v="Call Back"/>
  </r>
  <r>
    <s v="Cobros Abril Canal Fijo"/>
    <n v="0"/>
    <n v="0"/>
    <x v="5"/>
    <n v="7"/>
    <n v="1"/>
    <x v="0"/>
    <d v="2026-05-02T11:11:00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6"/>
    <n v="7"/>
    <n v="1"/>
    <x v="0"/>
    <d v="2026-05-05T15:30:48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12"/>
    <n v="7"/>
    <n v="1"/>
    <x v="0"/>
    <d v="2026-05-06T17:45:09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8"/>
    <n v="7"/>
    <n v="1"/>
    <x v="0"/>
    <d v="2026-05-08T09:36:01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8"/>
    <n v="7"/>
    <n v="1"/>
    <x v="0"/>
    <d v="2026-05-08T10:12:09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8"/>
    <n v="7"/>
    <n v="1"/>
    <x v="0"/>
    <d v="2026-05-08T12:33:55"/>
    <n v="61598243"/>
    <s v="NA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No Answer AutoDial"/>
  </r>
  <r>
    <s v="Cobros Abril Canal Fijo"/>
    <n v="0"/>
    <n v="0"/>
    <x v="0"/>
    <n v="7"/>
    <n v="1"/>
    <x v="1"/>
    <d v="2026-05-09T09:27:39"/>
    <n v="61598243"/>
    <s v="AB"/>
    <s v="VDAD"/>
    <x v="0"/>
    <s v="COBRO"/>
    <m/>
    <n v="354278250000"/>
    <n v="16017"/>
    <n v="-5"/>
    <n v="1"/>
    <n v="61598243"/>
    <m/>
    <s v="Mariela Atencio barria de Apar"/>
    <m/>
    <s v="6-701-40"/>
    <s v="NPN"/>
    <s v="MASIVO"/>
    <n v="354278250000"/>
    <m/>
    <m/>
    <m/>
    <m/>
    <m/>
    <m/>
    <s v="0000-00-00"/>
    <m/>
    <s v="Lupiita33343@gmail.com"/>
    <m/>
    <m/>
    <n v="0"/>
    <m/>
    <s v="NONE"/>
    <n v="0"/>
    <m/>
    <n v="2251782"/>
    <s v="Cobros Abril Canal Fijo"/>
    <s v="Cobros Abril Canal Fijo 2 meses a NPN"/>
    <s v="Auto busy"/>
  </r>
  <r>
    <s v="Cobros Abril Canal Fijo"/>
    <n v="0"/>
    <n v="0"/>
    <x v="0"/>
    <n v="1"/>
    <n v="1"/>
    <x v="1"/>
    <d v="2026-05-09T12:10:25"/>
    <n v="61603045"/>
    <n v="6004"/>
    <s v="lvelez"/>
    <x v="1"/>
    <s v="COBRO"/>
    <m/>
    <n v="356334410000"/>
    <n v="16018"/>
    <n v="-4"/>
    <n v="1"/>
    <n v="61603045"/>
    <m/>
    <s v="Carmen Rios"/>
    <m/>
    <s v="8-972-926"/>
    <n v="356334410000"/>
    <s v="MASIVO"/>
    <s v="3 PAGOS PENDIENTES"/>
    <m/>
    <m/>
    <m/>
    <m/>
    <m/>
    <s v="U"/>
    <s v="0000-00-00"/>
    <m/>
    <m/>
    <m/>
    <m/>
    <n v="65"/>
    <s v="Llamaya"/>
    <s v="MAIN"/>
    <n v="0"/>
    <m/>
    <n v="2257683"/>
    <s v="Cobros Mayo"/>
    <s v="Cobros Mayo NPN"/>
    <s v="Buzon de voz"/>
  </r>
  <r>
    <s v="Cobros Abril Canal Fijo"/>
    <n v="0"/>
    <n v="0"/>
    <x v="0"/>
    <n v="5"/>
    <n v="1"/>
    <x v="0"/>
    <d v="2026-05-09T12:10:44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1"/>
    <n v="5"/>
    <n v="1"/>
    <x v="0"/>
    <d v="2026-05-13T15:03:58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2"/>
    <n v="5"/>
    <n v="1"/>
    <x v="0"/>
    <d v="2026-05-16T12:28:03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3"/>
    <n v="5"/>
    <n v="1"/>
    <x v="0"/>
    <d v="2026-05-19T16:11:50"/>
    <n v="61607001"/>
    <s v="DROP"/>
    <s v="VDAD"/>
    <x v="0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5"/>
    <m/>
    <s v="NONE"/>
    <n v="0"/>
    <m/>
    <n v="2257684"/>
    <s v="Cobros Mayo"/>
    <s v="Cobros Mayo NPN"/>
    <s v="Agent Not Available"/>
  </r>
  <r>
    <s v="Cobros Abril Canal Fijo"/>
    <n v="0"/>
    <n v="0"/>
    <x v="4"/>
    <n v="5"/>
    <n v="1"/>
    <x v="1"/>
    <d v="2026-05-21T10:52:48"/>
    <n v="61607001"/>
    <n v="6004"/>
    <s v="lvelez"/>
    <x v="1"/>
    <s v="COBRO"/>
    <m/>
    <n v="368033060000"/>
    <n v="16018"/>
    <n v="-4"/>
    <n v="1"/>
    <n v="61607001"/>
    <m/>
    <s v="Ignacio herrera"/>
    <m/>
    <s v="8-424-244"/>
    <n v="368033060000"/>
    <s v="SOHO"/>
    <s v="NPN"/>
    <m/>
    <m/>
    <m/>
    <m/>
    <m/>
    <s v="U"/>
    <s v="0000-00-00"/>
    <m/>
    <m/>
    <m/>
    <m/>
    <n v="78"/>
    <s v="Llamaya"/>
    <s v="MAIN"/>
    <n v="0"/>
    <m/>
    <n v="2257684"/>
    <s v="Cobros Mayo"/>
    <s v="Cobros Mayo NPN"/>
    <s v="Buzon de voz"/>
  </r>
  <r>
    <s v="Cobros Abril Canal Fijo"/>
    <n v="0"/>
    <n v="0"/>
    <x v="0"/>
    <n v="6"/>
    <n v="1"/>
    <x v="0"/>
    <d v="2026-05-09T12:11:09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1"/>
    <n v="6"/>
    <n v="1"/>
    <x v="0"/>
    <d v="2026-05-13T15:04:24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2"/>
    <n v="6"/>
    <n v="1"/>
    <x v="0"/>
    <d v="2026-05-16T12:28:40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3"/>
    <n v="6"/>
    <n v="1"/>
    <x v="0"/>
    <d v="2026-05-19T16:12:28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4"/>
    <n v="6"/>
    <n v="1"/>
    <x v="0"/>
    <d v="2026-05-21T10:52:59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4"/>
    <n v="6"/>
    <n v="1"/>
    <x v="1"/>
    <d v="2026-05-21T17:12:57"/>
    <n v="61609931"/>
    <s v="DROP"/>
    <s v="VDAD"/>
    <x v="0"/>
    <s v="COBRO"/>
    <m/>
    <n v="358380770000"/>
    <n v="16018"/>
    <n v="-4"/>
    <n v="1"/>
    <n v="61609931"/>
    <m/>
    <s v="Mayra edith Acosta quintero6"/>
    <m/>
    <s v="8-252-374"/>
    <n v="358380770000"/>
    <s v="MASIVO"/>
    <s v="NPN"/>
    <m/>
    <m/>
    <m/>
    <m/>
    <m/>
    <m/>
    <s v="0000-00-00"/>
    <m/>
    <m/>
    <m/>
    <m/>
    <n v="5"/>
    <m/>
    <s v="NONE"/>
    <n v="0"/>
    <m/>
    <n v="2257685"/>
    <s v="Cobros Mayo"/>
    <s v="Cobros Mayo NPN"/>
    <s v="Agent Not Available"/>
  </r>
  <r>
    <s v="Cobros Abril Canal Fijo"/>
    <n v="0"/>
    <n v="0"/>
    <x v="5"/>
    <n v="5"/>
    <n v="1"/>
    <x v="0"/>
    <d v="2026-05-02T12:41:07"/>
    <n v="61617598"/>
    <n v="6004"/>
    <s v="lvelez"/>
    <x v="1"/>
    <s v="COBRO"/>
    <m/>
    <n v="363026030000"/>
    <n v="16017"/>
    <n v="-4"/>
    <n v="1"/>
    <n v="61617598"/>
    <m/>
    <s v="JORGE ISAAC ROMERO FRIAS"/>
    <m/>
    <s v="6-729-578"/>
    <s v="NPN"/>
    <s v="SOHO"/>
    <n v="363026030000"/>
    <m/>
    <m/>
    <m/>
    <m/>
    <m/>
    <s v="U"/>
    <s v="0000-00-00"/>
    <m/>
    <s v="tomcrique@gmail.com"/>
    <m/>
    <s v="363026030000&gt;&gt; Jorge Isaac Romero Frias"/>
    <n v="88"/>
    <s v="Llamaya"/>
    <s v="MAIN"/>
    <n v="0"/>
    <m/>
    <n v="2252187"/>
    <s v="Cobros Abril Canal Fijo"/>
    <s v="Cobros Abril Canal Fijo 2 meses a NPN"/>
    <s v="Buzon de voz"/>
  </r>
  <r>
    <s v="Cobros Abril Canal Fijo"/>
    <n v="0"/>
    <n v="0"/>
    <x v="0"/>
    <n v="5"/>
    <n v="1"/>
    <x v="0"/>
    <d v="2026-05-09T12:11:51"/>
    <n v="61617598"/>
    <s v="DROP"/>
    <s v="VDAD"/>
    <x v="0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5"/>
    <m/>
    <s v="NONE"/>
    <n v="0"/>
    <m/>
    <n v="2257686"/>
    <s v="Cobros Mayo"/>
    <s v="Cobros Mayo NPN"/>
    <s v="Agent Not Available"/>
  </r>
  <r>
    <s v="Cobros Abril Canal Fijo"/>
    <n v="0"/>
    <n v="0"/>
    <x v="1"/>
    <n v="5"/>
    <n v="1"/>
    <x v="0"/>
    <d v="2026-05-13T15:05:10"/>
    <n v="61617598"/>
    <s v="DROP"/>
    <s v="VDAD"/>
    <x v="0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5"/>
    <m/>
    <s v="NONE"/>
    <n v="0"/>
    <m/>
    <n v="2257686"/>
    <s v="Cobros Mayo"/>
    <s v="Cobros Mayo NPN"/>
    <s v="Agent Not Available"/>
  </r>
  <r>
    <s v="Cobros Abril Canal Fijo"/>
    <n v="0"/>
    <n v="0"/>
    <x v="2"/>
    <n v="5"/>
    <n v="1"/>
    <x v="0"/>
    <d v="2026-05-16T12:37:52"/>
    <n v="61617598"/>
    <s v="CALLBK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124"/>
    <s v="Llamaya"/>
    <s v="MAIN"/>
    <n v="0"/>
    <m/>
    <n v="2257686"/>
    <s v="Cobros Mayo"/>
    <s v="Cobros Mayo NPN"/>
    <s v="Call Back"/>
  </r>
  <r>
    <s v="Cobros Abril Canal Fijo"/>
    <n v="0"/>
    <n v="0"/>
    <x v="13"/>
    <n v="5"/>
    <n v="1"/>
    <x v="1"/>
    <d v="2026-05-18T16:19:09"/>
    <n v="61617598"/>
    <s v="CALLBK"/>
    <s v="lvelez"/>
    <x v="1"/>
    <s v="COBRO"/>
    <m/>
    <n v="363026030000"/>
    <n v="16018"/>
    <n v="-4"/>
    <n v="1"/>
    <n v="61617598"/>
    <m/>
    <s v="JORGE ISAAC ROMERO FRIAS"/>
    <m/>
    <s v="6-729-578"/>
    <n v="363026030000"/>
    <s v="SOHO"/>
    <s v="NPN"/>
    <m/>
    <m/>
    <m/>
    <m/>
    <m/>
    <s v="U"/>
    <s v="0000-00-00"/>
    <m/>
    <m/>
    <m/>
    <s v="363026030000&gt;&gt; Jorge Isaac Romero Frias"/>
    <n v="112"/>
    <s v="Llamaya"/>
    <s v="MAIN"/>
    <n v="0"/>
    <m/>
    <n v="2257686"/>
    <s v="Cobros Mayo"/>
    <s v="Cobros Mayo NPN"/>
    <s v="Call Back"/>
  </r>
  <r>
    <s v="Cobros Abril Canal Fijo"/>
    <n v="1"/>
    <n v="1"/>
    <x v="0"/>
    <n v="1"/>
    <n v="1"/>
    <x v="1"/>
    <d v="2026-05-09T12:12:41"/>
    <n v="61619039"/>
    <n v="6003"/>
    <s v="lvelez"/>
    <x v="1"/>
    <s v="COBRO"/>
    <m/>
    <n v="357372660000"/>
    <n v="16018"/>
    <n v="-4"/>
    <n v="1"/>
    <n v="61619039"/>
    <m/>
    <s v="Ana gabriela Delgado"/>
    <m/>
    <s v="2-732-1592"/>
    <n v="357372660000"/>
    <s v="MASIVO"/>
    <s v="NPN"/>
    <m/>
    <m/>
    <m/>
    <m/>
    <m/>
    <s v="U"/>
    <s v="0000-00-00"/>
    <m/>
    <m/>
    <m/>
    <m/>
    <n v="37"/>
    <s v="Llamaya"/>
    <s v="MAIN"/>
    <n v="0"/>
    <m/>
    <n v="2257687"/>
    <s v="Cobros Mayo"/>
    <s v="Cobros Mayo NPN"/>
    <s v="Cuenta cesada"/>
  </r>
  <r>
    <s v="Cobros Mayo"/>
    <n v="0"/>
    <n v="0"/>
    <x v="0"/>
    <n v="2"/>
    <n v="1"/>
    <x v="0"/>
    <d v="2026-05-09T12:13:10"/>
    <n v="61621914"/>
    <s v="DROP"/>
    <s v="VDAD"/>
    <x v="0"/>
    <s v="COBRO"/>
    <m/>
    <n v="361082610000"/>
    <n v="16018"/>
    <n v="-4"/>
    <n v="1"/>
    <n v="61621914"/>
    <m/>
    <s v="Adalberto GarcÃ­a"/>
    <m/>
    <s v="3-723-1483"/>
    <n v="361082610000"/>
    <s v="MASIVO"/>
    <s v="NPN"/>
    <m/>
    <m/>
    <m/>
    <m/>
    <m/>
    <s v="U"/>
    <s v="0000-00-00"/>
    <m/>
    <m/>
    <m/>
    <m/>
    <n v="5"/>
    <m/>
    <s v="NONE"/>
    <n v="0"/>
    <m/>
    <n v="2257688"/>
    <s v="Cobros Mayo"/>
    <s v="Cobros Mayo NPN"/>
    <s v="Agent Not Available"/>
  </r>
  <r>
    <s v="Cobros Mayo"/>
    <n v="0"/>
    <n v="0"/>
    <x v="1"/>
    <n v="2"/>
    <n v="1"/>
    <x v="1"/>
    <d v="2026-05-13T15:08:28"/>
    <n v="61621914"/>
    <n v="6004"/>
    <s v="lvelez"/>
    <x v="1"/>
    <s v="COBRO"/>
    <m/>
    <n v="361082610000"/>
    <n v="16018"/>
    <n v="-4"/>
    <n v="1"/>
    <n v="61621914"/>
    <m/>
    <s v="Adalberto GarcÃ­a"/>
    <m/>
    <s v="3-723-1483"/>
    <n v="361082610000"/>
    <s v="MASIVO"/>
    <s v="NPN"/>
    <m/>
    <m/>
    <m/>
    <m/>
    <m/>
    <s v="U"/>
    <s v="0000-00-00"/>
    <m/>
    <m/>
    <m/>
    <m/>
    <n v="132"/>
    <s v="Llamaya"/>
    <s v="MAIN"/>
    <n v="0"/>
    <m/>
    <n v="2257688"/>
    <s v="Cobros Mayo"/>
    <s v="Cobros Mayo NPN"/>
    <s v="Buzon de voz"/>
  </r>
  <r>
    <s v="Cobros Abril Canal Fijo"/>
    <n v="0"/>
    <n v="0"/>
    <x v="0"/>
    <n v="6"/>
    <n v="1"/>
    <x v="0"/>
    <d v="2026-05-09T12:13:35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1"/>
    <n v="6"/>
    <n v="1"/>
    <x v="0"/>
    <d v="2026-05-13T15:08:46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2"/>
    <n v="6"/>
    <n v="1"/>
    <x v="0"/>
    <d v="2026-05-16T12:37:5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3"/>
    <n v="6"/>
    <n v="1"/>
    <x v="0"/>
    <d v="2026-05-19T16:12:5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0"/>
    <n v="0"/>
    <x v="4"/>
    <n v="6"/>
    <n v="1"/>
    <x v="0"/>
    <d v="2026-05-21T10:53:22"/>
    <n v="61622585"/>
    <s v="DROP"/>
    <s v="VDAD"/>
    <x v="0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5"/>
    <m/>
    <s v="NONE"/>
    <n v="0"/>
    <m/>
    <n v="2257689"/>
    <s v="Cobros Mayo"/>
    <s v="Cobros Mayo NPN"/>
    <s v="Agent Not Available"/>
  </r>
  <r>
    <s v="Cobros Abril Canal Fijo"/>
    <n v="1"/>
    <n v="0"/>
    <x v="4"/>
    <n v="6"/>
    <n v="1"/>
    <x v="1"/>
    <d v="2026-05-21T17:12:38"/>
    <n v="61622585"/>
    <n v="6000"/>
    <s v="lvelez"/>
    <x v="1"/>
    <s v="COBRO"/>
    <m/>
    <n v="359382360000"/>
    <n v="16018"/>
    <n v="-4"/>
    <n v="1"/>
    <n v="61622585"/>
    <m/>
    <s v="Daniel bosquez"/>
    <m/>
    <s v="6-703-2233"/>
    <n v="359382360000"/>
    <s v="MASIVO"/>
    <s v="3 PAGOS PENDIENTES"/>
    <m/>
    <m/>
    <m/>
    <m/>
    <m/>
    <s v="U"/>
    <s v="0000-00-00"/>
    <m/>
    <m/>
    <m/>
    <m/>
    <n v="109"/>
    <s v="Llamaya"/>
    <s v="MAIN"/>
    <n v="0"/>
    <m/>
    <n v="2257689"/>
    <s v="Cobros Mayo"/>
    <s v="Cobros Mayo NPN"/>
    <s v="Mensaje a tercero"/>
  </r>
  <r>
    <s v="Cobros Abril Canal Fijo"/>
    <n v="1"/>
    <n v="1"/>
    <x v="0"/>
    <n v="1"/>
    <n v="1"/>
    <x v="1"/>
    <d v="2026-05-09T12:14:47"/>
    <n v="61624504"/>
    <n v="6003"/>
    <s v="lvelez"/>
    <x v="1"/>
    <s v="COBRO"/>
    <m/>
    <n v="355386920000"/>
    <n v="16018"/>
    <n v="-4"/>
    <n v="1"/>
    <n v="61624504"/>
    <m/>
    <s v="Tania De Gracia"/>
    <m/>
    <s v="8-746-244"/>
    <n v="355386920000"/>
    <s v="MASIVO"/>
    <s v="NPN"/>
    <m/>
    <m/>
    <m/>
    <m/>
    <m/>
    <s v="U"/>
    <s v="0000-00-00"/>
    <m/>
    <m/>
    <m/>
    <m/>
    <n v="42"/>
    <s v="Llamaya"/>
    <s v="MAIN"/>
    <n v="0"/>
    <m/>
    <n v="2257690"/>
    <s v="Cobros Mayo"/>
    <s v="Cobros Mayo NPN"/>
    <s v="Cuenta cesada"/>
  </r>
  <r>
    <s v="Cobros Mayo"/>
    <n v="0"/>
    <n v="0"/>
    <x v="0"/>
    <n v="6"/>
    <n v="1"/>
    <x v="0"/>
    <d v="2026-05-09T12:15:04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1"/>
    <n v="6"/>
    <n v="1"/>
    <x v="0"/>
    <d v="2026-05-13T15:09:25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2"/>
    <n v="6"/>
    <n v="1"/>
    <x v="0"/>
    <d v="2026-05-16T12:38:33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3"/>
    <n v="6"/>
    <n v="1"/>
    <x v="0"/>
    <d v="2026-05-19T16:13:23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4"/>
    <n v="6"/>
    <n v="1"/>
    <x v="0"/>
    <d v="2026-05-21T10:53:47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Mayo"/>
    <n v="0"/>
    <n v="0"/>
    <x v="4"/>
    <n v="6"/>
    <n v="1"/>
    <x v="1"/>
    <d v="2026-05-21T17:13:36"/>
    <n v="61625857"/>
    <s v="DROP"/>
    <s v="VDAD"/>
    <x v="0"/>
    <s v="COBRO"/>
    <m/>
    <n v="364059380000"/>
    <n v="16018"/>
    <n v="-4"/>
    <n v="1"/>
    <n v="61625857"/>
    <m/>
    <s v="Diocelina Brown "/>
    <m/>
    <s v="1-734-1896"/>
    <n v="364059380000"/>
    <s v="MASIVO"/>
    <s v="NPN"/>
    <m/>
    <m/>
    <m/>
    <m/>
    <m/>
    <m/>
    <s v="0000-00-00"/>
    <m/>
    <m/>
    <m/>
    <m/>
    <n v="5"/>
    <m/>
    <s v="NONE"/>
    <n v="0"/>
    <m/>
    <n v="2257691"/>
    <s v="Cobros Mayo"/>
    <s v="Cobros Mayo NPN"/>
    <s v="Agent Not Available"/>
  </r>
  <r>
    <s v="Cobros Abril Canal Fijo"/>
    <n v="0"/>
    <n v="0"/>
    <x v="0"/>
    <n v="6"/>
    <n v="1"/>
    <x v="0"/>
    <d v="2026-05-09T12:17:27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1"/>
    <n v="6"/>
    <n v="1"/>
    <x v="0"/>
    <d v="2026-05-13T15:09:49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2"/>
    <n v="6"/>
    <n v="1"/>
    <x v="0"/>
    <d v="2026-05-16T12:39:13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3"/>
    <n v="6"/>
    <n v="1"/>
    <x v="0"/>
    <d v="2026-05-19T16:14:08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4"/>
    <n v="6"/>
    <n v="1"/>
    <x v="0"/>
    <d v="2026-05-21T10:54:09"/>
    <n v="61626717"/>
    <s v="DROP"/>
    <s v="VDAD"/>
    <x v="0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5"/>
    <m/>
    <s v="NONE"/>
    <n v="0"/>
    <m/>
    <n v="2257692"/>
    <s v="Cobros Mayo"/>
    <s v="Cobros Mayo NPN"/>
    <s v="Agent Not Available"/>
  </r>
  <r>
    <s v="Cobros Abril Canal Fijo"/>
    <n v="0"/>
    <n v="0"/>
    <x v="4"/>
    <n v="6"/>
    <n v="1"/>
    <x v="1"/>
    <d v="2026-05-21T17:15:23"/>
    <n v="61626717"/>
    <n v="6004"/>
    <s v="lvelez"/>
    <x v="1"/>
    <s v="COBRO"/>
    <m/>
    <n v="353363710000"/>
    <n v="16018"/>
    <n v="-4"/>
    <n v="1"/>
    <n v="61626717"/>
    <m/>
    <s v="MAXELINO JESUS CASTILLO PEREZ"/>
    <m/>
    <s v="2-722-1502"/>
    <n v="353363710000"/>
    <s v="MASIVO"/>
    <s v="NPN"/>
    <m/>
    <m/>
    <m/>
    <m/>
    <m/>
    <s v="U"/>
    <s v="0000-00-00"/>
    <m/>
    <m/>
    <m/>
    <m/>
    <n v="142"/>
    <s v="Llamaya"/>
    <s v="MAIN"/>
    <n v="0"/>
    <m/>
    <n v="2257692"/>
    <s v="Cobros Mayo"/>
    <s v="Cobros Mayo NPN"/>
    <s v="Buzon de voz"/>
  </r>
  <r>
    <s v="Cobros Abril Canal Fijo"/>
    <n v="0"/>
    <n v="0"/>
    <x v="0"/>
    <n v="1"/>
    <n v="1"/>
    <x v="1"/>
    <d v="2026-05-09T12:17:13"/>
    <n v="61629844"/>
    <n v="6004"/>
    <s v="lvelez"/>
    <x v="1"/>
    <s v="COBRO"/>
    <m/>
    <n v="365036580000"/>
    <n v="16018"/>
    <n v="-4"/>
    <n v="1"/>
    <n v="61629844"/>
    <m/>
    <s v="Stella Cumberbatch"/>
    <m/>
    <s v="3-21-222"/>
    <n v="365036580000"/>
    <s v="SOHO"/>
    <s v="NPN"/>
    <m/>
    <m/>
    <m/>
    <m/>
    <m/>
    <s v="U"/>
    <s v="0000-00-00"/>
    <m/>
    <m/>
    <m/>
    <m/>
    <n v="56"/>
    <s v="Llamaya"/>
    <s v="MAIN"/>
    <n v="0"/>
    <m/>
    <n v="2257693"/>
    <s v="Cobros Mayo"/>
    <s v="Cobros Mayo NPN"/>
    <s v="Buzon de voz"/>
  </r>
  <r>
    <s v="Cobros Abril Canal Fijo"/>
    <n v="0"/>
    <n v="0"/>
    <x v="0"/>
    <n v="4"/>
    <n v="1"/>
    <x v="0"/>
    <d v="2026-05-09T12:18:49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9"/>
    <n v="4"/>
    <n v="1"/>
    <x v="0"/>
    <d v="2026-05-11T12:44:01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9"/>
    <n v="4"/>
    <n v="1"/>
    <x v="0"/>
    <d v="2026-05-11T16:24:59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Abril Canal Fijo"/>
    <n v="0"/>
    <n v="0"/>
    <x v="9"/>
    <n v="4"/>
    <n v="1"/>
    <x v="1"/>
    <d v="2026-05-11T17:45:16"/>
    <n v="61641852"/>
    <s v="NA"/>
    <s v="VDAD"/>
    <x v="0"/>
    <s v="COBRO"/>
    <m/>
    <n v="363028110000"/>
    <n v="16018"/>
    <n v="-4"/>
    <n v="1"/>
    <n v="61641852"/>
    <m/>
    <s v=" Pablo Ernesto Valderrama TuÃ±"/>
    <m/>
    <s v="8-1022-2282"/>
    <n v="363028110000"/>
    <s v="DIGITAL"/>
    <s v="NPN"/>
    <m/>
    <m/>
    <m/>
    <m/>
    <m/>
    <m/>
    <s v="0000-00-00"/>
    <m/>
    <m/>
    <m/>
    <m/>
    <n v="0"/>
    <m/>
    <s v="NONE"/>
    <n v="0"/>
    <m/>
    <n v="2257694"/>
    <s v="Cobros Mayo"/>
    <s v="Cobros Mayo NPN"/>
    <s v="No Answer AutoDial"/>
  </r>
  <r>
    <s v="Cobros Mayo"/>
    <n v="0"/>
    <n v="0"/>
    <x v="0"/>
    <n v="5"/>
    <n v="1"/>
    <x v="0"/>
    <d v="2026-05-09T12:21:37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1"/>
    <n v="5"/>
    <n v="1"/>
    <x v="0"/>
    <d v="2026-05-13T15:10:23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2"/>
    <n v="5"/>
    <n v="1"/>
    <x v="0"/>
    <d v="2026-05-16T12:39:44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3"/>
    <n v="5"/>
    <n v="1"/>
    <x v="0"/>
    <d v="2026-05-19T16:15:42"/>
    <n v="61642920"/>
    <s v="DROP"/>
    <s v="VDAD"/>
    <x v="0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5"/>
    <m/>
    <s v="NONE"/>
    <n v="0"/>
    <m/>
    <n v="2257695"/>
    <s v="Cobros Mayo"/>
    <s v="Cobros Mayo NPN"/>
    <s v="Agent Not Available"/>
  </r>
  <r>
    <s v="Cobros Mayo"/>
    <n v="0"/>
    <n v="0"/>
    <x v="4"/>
    <n v="5"/>
    <n v="1"/>
    <x v="1"/>
    <d v="2026-05-21T10:54:42"/>
    <n v="61642920"/>
    <n v="6004"/>
    <s v="lvelez"/>
    <x v="1"/>
    <s v="COBRO"/>
    <m/>
    <n v="337004780000"/>
    <n v="16018"/>
    <n v="-4"/>
    <n v="1"/>
    <n v="61642920"/>
    <m/>
    <s v="Roshbay Valdez"/>
    <m/>
    <s v="4-263-407"/>
    <n v="337004780000"/>
    <s v="MASIVO"/>
    <s v="NPN"/>
    <m/>
    <m/>
    <m/>
    <m/>
    <m/>
    <s v="U"/>
    <s v="0000-00-00"/>
    <m/>
    <m/>
    <m/>
    <m/>
    <n v="140"/>
    <s v="Llamaya"/>
    <s v="MAIN"/>
    <n v="0"/>
    <m/>
    <n v="2257695"/>
    <s v="Cobros Mayo"/>
    <s v="Cobros Mayo NPN"/>
    <s v="Buzon de voz"/>
  </r>
  <r>
    <s v="Cobros Mayo"/>
    <n v="1"/>
    <n v="0"/>
    <x v="0"/>
    <n v="1"/>
    <n v="1"/>
    <x v="1"/>
    <d v="2026-05-09T12:21:16"/>
    <n v="61646786"/>
    <n v="6000"/>
    <s v="lvelez"/>
    <x v="1"/>
    <s v="COBRO"/>
    <m/>
    <n v="367075490000"/>
    <n v="16018"/>
    <n v="-4"/>
    <n v="1"/>
    <n v="61646786"/>
    <m/>
    <s v="Manuel gonzalez"/>
    <m/>
    <s v="3-84-1995"/>
    <n v="367075490000"/>
    <s v="MASIVO"/>
    <s v="NPN"/>
    <m/>
    <m/>
    <m/>
    <m/>
    <m/>
    <s v="U"/>
    <s v="0000-00-00"/>
    <m/>
    <m/>
    <m/>
    <m/>
    <n v="57"/>
    <s v="Llamaya"/>
    <s v="MAIN"/>
    <n v="0"/>
    <m/>
    <n v="2257696"/>
    <s v="Cobros Mayo"/>
    <s v="Cobros Mayo NPN"/>
    <s v="Mensaje a tercero"/>
  </r>
  <r>
    <s v="Cobros Mayo"/>
    <n v="1"/>
    <n v="1"/>
    <x v="7"/>
    <n v="5"/>
    <n v="1"/>
    <x v="0"/>
    <d v="2026-05-07T17:06:55"/>
    <n v="61647645"/>
    <n v="6007"/>
    <s v="lvelez"/>
    <x v="1"/>
    <s v="COBRO"/>
    <m/>
    <n v="368008220000"/>
    <n v="16016"/>
    <n v="-4"/>
    <n v="1"/>
    <n v="61647645"/>
    <m/>
    <s v="ABRAM ISAAC CASTILLO LUNA"/>
    <m/>
    <s v="3-761-2309"/>
    <n v="368008220000"/>
    <s v="MASIVO"/>
    <s v="NPN"/>
    <m/>
    <m/>
    <m/>
    <m/>
    <m/>
    <s v="U"/>
    <s v="0000-00-00"/>
    <m/>
    <m/>
    <m/>
    <m/>
    <n v="47"/>
    <s v="Llamaya"/>
    <s v="MANUAL"/>
    <n v="0"/>
    <m/>
    <n v="2198600"/>
    <s v="Cobros Marzo 2 meses a NPN "/>
    <s v="Cobros Marzo 2 meses a NPN "/>
    <s v="Volver a llamar"/>
  </r>
  <r>
    <s v="Cobros Mayo"/>
    <n v="0"/>
    <n v="0"/>
    <x v="0"/>
    <n v="5"/>
    <n v="1"/>
    <x v="0"/>
    <d v="2026-05-09T12:22:16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0"/>
    <n v="0"/>
    <x v="1"/>
    <n v="5"/>
    <n v="1"/>
    <x v="0"/>
    <d v="2026-05-13T15:11:01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0"/>
    <n v="0"/>
    <x v="2"/>
    <n v="5"/>
    <n v="1"/>
    <x v="0"/>
    <d v="2026-05-16T12:40:31"/>
    <n v="61647645"/>
    <s v="DROP"/>
    <s v="VDAD"/>
    <x v="0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5"/>
    <m/>
    <s v="NONE"/>
    <n v="0"/>
    <m/>
    <n v="2257697"/>
    <s v="Cobros Mayo"/>
    <s v="Cobros Mayo NPN"/>
    <s v="Agent Not Available"/>
  </r>
  <r>
    <s v="Cobros Mayo"/>
    <n v="1"/>
    <n v="0"/>
    <x v="3"/>
    <n v="5"/>
    <n v="1"/>
    <x v="1"/>
    <d v="2026-05-19T16:15:29"/>
    <n v="61647645"/>
    <n v="6000"/>
    <s v="lvelez"/>
    <x v="1"/>
    <s v="COBRO"/>
    <m/>
    <n v="368008220000"/>
    <n v="16018"/>
    <n v="-4"/>
    <n v="1"/>
    <n v="61647645"/>
    <m/>
    <s v="ABRAM ISAAC CASTILLO LUNA"/>
    <m/>
    <s v="3-761-2309"/>
    <n v="368008220000"/>
    <s v="MASIVO"/>
    <s v="2 PAGOS PENDIENTES"/>
    <m/>
    <m/>
    <m/>
    <m/>
    <m/>
    <s v="U"/>
    <s v="0000-00-00"/>
    <m/>
    <m/>
    <m/>
    <m/>
    <n v="79"/>
    <s v="Llamaya"/>
    <s v="MAIN"/>
    <n v="0"/>
    <m/>
    <n v="2257697"/>
    <s v="Cobros Mayo"/>
    <s v="Cobros Mayo NPN"/>
    <s v="Mensaje a tercero"/>
  </r>
  <r>
    <s v="Cobros Abril Canal Fijo"/>
    <n v="1"/>
    <n v="0"/>
    <x v="0"/>
    <n v="1"/>
    <n v="1"/>
    <x v="1"/>
    <d v="2026-05-09T12:24:07"/>
    <n v="61652012"/>
    <n v="6006"/>
    <s v="lvelez"/>
    <x v="1"/>
    <s v="COBRO"/>
    <m/>
    <n v="351386440000"/>
    <n v="16018"/>
    <n v="-4"/>
    <n v="1"/>
    <n v="61652012"/>
    <m/>
    <s v="Edwin Cabrera"/>
    <m/>
    <s v="8-905-1558"/>
    <n v="351386440000"/>
    <s v="MASIVO"/>
    <s v="3 PAGOS PENDIENTES"/>
    <m/>
    <m/>
    <m/>
    <m/>
    <m/>
    <s v="U"/>
    <s v="0000-00-00"/>
    <m/>
    <m/>
    <m/>
    <m/>
    <n v="82"/>
    <s v="Llamaya"/>
    <s v="MAIN"/>
    <n v="0"/>
    <m/>
    <n v="2257698"/>
    <s v="Cobros Mayo"/>
    <s v="Cobros Mayo NPN"/>
    <s v="Numero equivocado"/>
  </r>
  <r>
    <s v="Cobros Abril Canal Fijo"/>
    <n v="0"/>
    <n v="0"/>
    <x v="11"/>
    <n v="4"/>
    <n v="1"/>
    <x v="0"/>
    <d v="2026-05-04T09:27:23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12"/>
    <n v="4"/>
    <n v="1"/>
    <x v="0"/>
    <d v="2026-05-06T09:53:48"/>
    <n v="61654181"/>
    <s v="NA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No Answer AutoDial"/>
  </r>
  <r>
    <s v="Cobros Abril Canal Fijo"/>
    <n v="0"/>
    <n v="0"/>
    <x v="12"/>
    <n v="4"/>
    <n v="1"/>
    <x v="0"/>
    <d v="2026-05-06T16:36:14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8"/>
    <n v="4"/>
    <n v="1"/>
    <x v="1"/>
    <d v="2026-05-08T15:44:42"/>
    <n v="61654181"/>
    <s v="AB"/>
    <s v="VDAD"/>
    <x v="0"/>
    <s v="COBRO"/>
    <m/>
    <n v="369022550000"/>
    <n v="16017"/>
    <n v="-4"/>
    <n v="1"/>
    <n v="61654181"/>
    <m/>
    <s v="HEILBRON HERRERA JAIR"/>
    <m/>
    <s v="FB608704"/>
    <s v="NPN"/>
    <s v="MASIVO"/>
    <n v="369022550000"/>
    <m/>
    <m/>
    <m/>
    <m/>
    <m/>
    <m/>
    <s v="0000-00-00"/>
    <m/>
    <s v="herrerajair829@gmail.com"/>
    <m/>
    <m/>
    <n v="0"/>
    <m/>
    <s v="NONE"/>
    <n v="0"/>
    <m/>
    <n v="2252254"/>
    <s v="Cobros Abril Canal Fijo"/>
    <s v="Cobros Abril Canal Fijo 2 meses a NPN"/>
    <s v="Auto busy"/>
  </r>
  <r>
    <s v="Cobros Abril Canal Fijo"/>
    <n v="0"/>
    <n v="0"/>
    <x v="0"/>
    <n v="2"/>
    <n v="1"/>
    <x v="0"/>
    <d v="2026-05-09T12:24:24"/>
    <n v="61667807"/>
    <s v="DROP"/>
    <s v="VDAD"/>
    <x v="0"/>
    <s v="COBRO"/>
    <m/>
    <n v="358198720000"/>
    <n v="16018"/>
    <n v="-4"/>
    <n v="1"/>
    <n v="61667807"/>
    <m/>
    <s v="Adelaida Argelis de Gracia Tor"/>
    <m/>
    <s v="8-721-1148"/>
    <n v="358198720000"/>
    <s v="MASIVO"/>
    <s v="NPN"/>
    <m/>
    <m/>
    <m/>
    <m/>
    <m/>
    <s v="U"/>
    <s v="0000-00-00"/>
    <m/>
    <m/>
    <m/>
    <m/>
    <n v="5"/>
    <m/>
    <s v="NONE"/>
    <n v="0"/>
    <m/>
    <n v="2257699"/>
    <s v="Cobros Mayo"/>
    <s v="Cobros Mayo NPN"/>
    <s v="Agent Not Available"/>
  </r>
  <r>
    <s v="Cobros Abril Canal Fijo"/>
    <n v="1"/>
    <n v="1"/>
    <x v="1"/>
    <n v="2"/>
    <n v="1"/>
    <x v="1"/>
    <d v="2026-05-13T15:12:13"/>
    <n v="61667807"/>
    <n v="6003"/>
    <s v="lvelez"/>
    <x v="1"/>
    <s v="COBRO"/>
    <m/>
    <n v="358198720000"/>
    <n v="16018"/>
    <n v="-4"/>
    <n v="1"/>
    <n v="61667807"/>
    <m/>
    <s v="Adelaida Argelis de Gracia Tor"/>
    <m/>
    <s v="8-721-1148"/>
    <n v="358198720000"/>
    <s v="MASIVO"/>
    <s v="NPN"/>
    <m/>
    <m/>
    <m/>
    <m/>
    <m/>
    <s v="U"/>
    <s v="0000-00-00"/>
    <m/>
    <m/>
    <m/>
    <m/>
    <n v="95"/>
    <s v="Llamaya"/>
    <s v="MAIN"/>
    <n v="0"/>
    <m/>
    <n v="2257699"/>
    <s v="Cobros Mayo"/>
    <s v="Cobros Mayo NPN"/>
    <s v="Cuenta cesada"/>
  </r>
  <r>
    <s v="Cobros Mayo"/>
    <n v="1"/>
    <n v="1"/>
    <x v="0"/>
    <n v="1"/>
    <n v="1"/>
    <x v="1"/>
    <d v="2026-05-09T12:25:48"/>
    <n v="61677688"/>
    <n v="6007"/>
    <s v="lvelez"/>
    <x v="1"/>
    <s v="COBRO"/>
    <m/>
    <n v="368092180000"/>
    <n v="16018"/>
    <n v="-4"/>
    <n v="1"/>
    <n v="61677688"/>
    <m/>
    <s v="Adrian Escobar"/>
    <m/>
    <s v="3-736-1071"/>
    <n v="368092180000"/>
    <s v="MASIVO"/>
    <s v="NPN"/>
    <m/>
    <m/>
    <m/>
    <m/>
    <m/>
    <s v="U"/>
    <s v="0000-00-00"/>
    <m/>
    <m/>
    <m/>
    <m/>
    <n v="258"/>
    <s v="Llamaya"/>
    <s v="MAIN"/>
    <n v="0"/>
    <m/>
    <n v="2257700"/>
    <s v="Cobros Mayo"/>
    <s v="Cobros Mayo NPN"/>
    <s v="Volver a llamar"/>
  </r>
  <r>
    <e v="#N/A"/>
    <n v="1"/>
    <n v="0"/>
    <x v="7"/>
    <n v="1"/>
    <n v="1"/>
    <x v="1"/>
    <d v="2026-05-07T13:01:51"/>
    <n v="61682396"/>
    <n v="6000"/>
    <s v="lvelez"/>
    <x v="1"/>
    <s v="COBRO"/>
    <m/>
    <m/>
    <n v="998"/>
    <n v="0"/>
    <m/>
    <n v="61682396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72"/>
    <s v="Default Manual list"/>
    <m/>
    <s v="Mensaje a tercero"/>
  </r>
  <r>
    <e v="#N/A"/>
    <n v="1"/>
    <n v="1"/>
    <x v="5"/>
    <n v="1"/>
    <n v="1"/>
    <x v="1"/>
    <d v="2026-05-02T11:34:13"/>
    <n v="61685928"/>
    <n v="6007"/>
    <s v="lvelez"/>
    <x v="1"/>
    <s v="COBRO"/>
    <m/>
    <m/>
    <n v="998"/>
    <n v="0"/>
    <m/>
    <n v="61685928"/>
    <m/>
    <m/>
    <m/>
    <m/>
    <m/>
    <m/>
    <m/>
    <m/>
    <m/>
    <m/>
    <m/>
    <m/>
    <s v="U"/>
    <s v="0000-00-00"/>
    <m/>
    <m/>
    <m/>
    <m/>
    <n v="26"/>
    <s v="Llamaya"/>
    <s v="MANUAL"/>
    <n v="0"/>
    <m/>
    <n v="2257456"/>
    <s v="Default Manual list"/>
    <m/>
    <s v="Volver a llamar"/>
  </r>
  <r>
    <e v="#N/A"/>
    <n v="0"/>
    <n v="0"/>
    <x v="12"/>
    <n v="1"/>
    <n v="1"/>
    <x v="1"/>
    <d v="2026-05-06T16:29:25"/>
    <n v="61698682"/>
    <n v="6004"/>
    <s v="lvelez"/>
    <x v="1"/>
    <s v="COBRO"/>
    <m/>
    <m/>
    <n v="998"/>
    <n v="0"/>
    <m/>
    <n v="61698682"/>
    <m/>
    <m/>
    <m/>
    <m/>
    <m/>
    <m/>
    <m/>
    <m/>
    <m/>
    <m/>
    <m/>
    <m/>
    <s v="U"/>
    <s v="0000-00-00"/>
    <m/>
    <m/>
    <m/>
    <m/>
    <n v="67"/>
    <s v="Llamaya"/>
    <s v="MANUAL"/>
    <n v="0"/>
    <m/>
    <n v="2257554"/>
    <s v="Default Manual list"/>
    <m/>
    <s v="Buzon de voz"/>
  </r>
  <r>
    <s v="Cobros Mayo"/>
    <n v="0"/>
    <n v="0"/>
    <x v="0"/>
    <n v="7"/>
    <n v="1"/>
    <x v="0"/>
    <d v="2026-05-09T12:25:33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1"/>
    <n v="7"/>
    <n v="1"/>
    <x v="0"/>
    <d v="2026-05-13T15:12:07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2"/>
    <n v="7"/>
    <n v="1"/>
    <x v="0"/>
    <d v="2026-05-16T12:42:26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3"/>
    <n v="7"/>
    <n v="1"/>
    <x v="0"/>
    <d v="2026-05-19T16:15:50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4"/>
    <n v="7"/>
    <n v="1"/>
    <x v="0"/>
    <d v="2026-05-21T10:55:40"/>
    <n v="61732456"/>
    <s v="NA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No Answer AutoDial"/>
  </r>
  <r>
    <s v="Cobros Mayo"/>
    <n v="0"/>
    <n v="0"/>
    <x v="4"/>
    <n v="7"/>
    <n v="1"/>
    <x v="0"/>
    <d v="2026-05-21T12:42:42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4"/>
    <n v="7"/>
    <n v="1"/>
    <x v="1"/>
    <d v="2026-05-21T17:14:45"/>
    <n v="61732456"/>
    <s v="AB"/>
    <s v="VDAD"/>
    <x v="0"/>
    <s v="COBRO"/>
    <m/>
    <n v="365053970000"/>
    <n v="16018"/>
    <n v="-4"/>
    <n v="1"/>
    <n v="61732456"/>
    <m/>
    <s v=" ALYAZERA STEPHANIE ARCHILBOLD"/>
    <m/>
    <s v="8-1020-2495"/>
    <n v="365053970000"/>
    <s v="MASIVO"/>
    <s v="NPN"/>
    <m/>
    <m/>
    <m/>
    <m/>
    <m/>
    <m/>
    <s v="0000-00-00"/>
    <m/>
    <m/>
    <m/>
    <m/>
    <n v="0"/>
    <m/>
    <s v="NONE"/>
    <n v="0"/>
    <m/>
    <n v="2257701"/>
    <s v="Cobros Mayo"/>
    <s v="Cobros Mayo NPN"/>
    <s v="Auto busy"/>
  </r>
  <r>
    <s v="Cobros Mayo"/>
    <n v="0"/>
    <n v="0"/>
    <x v="6"/>
    <n v="9"/>
    <n v="1"/>
    <x v="0"/>
    <d v="2026-05-05T16:28:14"/>
    <n v="61750050"/>
    <n v="6004"/>
    <s v="lvelez"/>
    <x v="1"/>
    <s v="COBRO"/>
    <m/>
    <m/>
    <n v="998"/>
    <n v="0"/>
    <m/>
    <n v="61750050"/>
    <m/>
    <m/>
    <m/>
    <m/>
    <m/>
    <m/>
    <m/>
    <m/>
    <m/>
    <m/>
    <m/>
    <m/>
    <s v="U"/>
    <s v="0000-00-00"/>
    <m/>
    <m/>
    <m/>
    <m/>
    <n v="157"/>
    <s v="Llamaya"/>
    <s v="MANUAL"/>
    <n v="0"/>
    <m/>
    <n v="2257514"/>
    <s v="Default Manual list"/>
    <m/>
    <s v="Buzon de voz"/>
  </r>
  <r>
    <s v="Cobros Mayo"/>
    <n v="0"/>
    <n v="0"/>
    <x v="0"/>
    <n v="9"/>
    <n v="1"/>
    <x v="0"/>
    <d v="2026-05-09T12:26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1"/>
    <n v="9"/>
    <n v="1"/>
    <x v="0"/>
    <d v="2026-05-13T15:13:50"/>
    <n v="61750050"/>
    <s v="NA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No Answer AutoDial"/>
  </r>
  <r>
    <s v="Cobros Mayo"/>
    <n v="0"/>
    <n v="0"/>
    <x v="1"/>
    <n v="9"/>
    <n v="1"/>
    <x v="0"/>
    <d v="2026-05-13T17:15:03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2"/>
    <n v="9"/>
    <n v="1"/>
    <x v="0"/>
    <d v="2026-05-16T12:42:26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3"/>
    <n v="9"/>
    <n v="1"/>
    <x v="0"/>
    <d v="2026-05-19T16:16:21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4"/>
    <n v="9"/>
    <n v="1"/>
    <x v="0"/>
    <d v="2026-05-21T10:55:4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4"/>
    <n v="9"/>
    <n v="1"/>
    <x v="0"/>
    <d v="2026-05-21T17:16:24"/>
    <n v="61750050"/>
    <s v="NA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No Answer AutoDial"/>
  </r>
  <r>
    <s v="Cobros Mayo"/>
    <n v="0"/>
    <n v="0"/>
    <x v="16"/>
    <n v="9"/>
    <n v="1"/>
    <x v="1"/>
    <d v="2026-05-22T10:43:02"/>
    <n v="61750050"/>
    <s v="AB"/>
    <s v="VDAD"/>
    <x v="0"/>
    <s v="COBRO"/>
    <m/>
    <n v="361020570000"/>
    <n v="16018"/>
    <n v="-4"/>
    <n v="1"/>
    <n v="61750050"/>
    <m/>
    <s v="ADELINA BEKER SANTOS"/>
    <m/>
    <s v="12-709-2024"/>
    <n v="361020570000"/>
    <s v="MASIVO"/>
    <s v="2 PAGOS PENDIENTES"/>
    <m/>
    <m/>
    <m/>
    <m/>
    <m/>
    <m/>
    <s v="0000-00-00"/>
    <m/>
    <m/>
    <m/>
    <m/>
    <n v="0"/>
    <m/>
    <s v="NONE"/>
    <n v="0"/>
    <m/>
    <n v="2257702"/>
    <s v="Cobros Mayo"/>
    <s v="Cobros Mayo NPN"/>
    <s v="Auto busy"/>
  </r>
  <r>
    <s v="Cobros Mayo"/>
    <n v="0"/>
    <n v="0"/>
    <x v="0"/>
    <n v="6"/>
    <n v="1"/>
    <x v="0"/>
    <d v="2026-05-09T12:30:22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1"/>
    <n v="6"/>
    <n v="1"/>
    <x v="0"/>
    <d v="2026-05-13T15:13:52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2"/>
    <n v="6"/>
    <n v="1"/>
    <x v="0"/>
    <d v="2026-05-16T12:42:55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3"/>
    <n v="6"/>
    <n v="1"/>
    <x v="0"/>
    <d v="2026-05-19T16:17:44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4"/>
    <n v="6"/>
    <n v="1"/>
    <x v="0"/>
    <d v="2026-05-21T10:56:10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Mayo"/>
    <n v="0"/>
    <n v="0"/>
    <x v="4"/>
    <n v="6"/>
    <n v="1"/>
    <x v="1"/>
    <d v="2026-05-21T17:16:26"/>
    <n v="61757220"/>
    <s v="AB"/>
    <s v="VDAD"/>
    <x v="0"/>
    <s v="COBRO"/>
    <m/>
    <n v="365086840000"/>
    <n v="16018"/>
    <n v="-4"/>
    <n v="1"/>
    <n v="61757220"/>
    <m/>
    <s v="Mirleydi Judith MuÃ±oz NiÃ±o "/>
    <m/>
    <s v="BH743234"/>
    <n v="365086840000"/>
    <s v="MASIVO"/>
    <s v="NPN"/>
    <m/>
    <m/>
    <m/>
    <m/>
    <m/>
    <m/>
    <s v="0000-00-00"/>
    <m/>
    <m/>
    <m/>
    <m/>
    <n v="0"/>
    <m/>
    <s v="NONE"/>
    <n v="0"/>
    <m/>
    <n v="2257703"/>
    <s v="Cobros Mayo"/>
    <s v="Cobros Mayo NPN"/>
    <s v="Auto busy"/>
  </r>
  <r>
    <s v="Cobros Abril Canal Fijo"/>
    <n v="0"/>
    <n v="0"/>
    <x v="5"/>
    <n v="14"/>
    <n v="1"/>
    <x v="0"/>
    <d v="2026-05-02T11:59:34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6"/>
    <n v="14"/>
    <n v="1"/>
    <x v="0"/>
    <d v="2026-05-05T16:15:12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7"/>
    <n v="14"/>
    <n v="1"/>
    <x v="0"/>
    <d v="2026-05-07T12:43:35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8"/>
    <n v="14"/>
    <n v="1"/>
    <x v="0"/>
    <d v="2026-05-08T14:11:04"/>
    <n v="61760559"/>
    <s v="NA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09:38:20"/>
    <n v="61760559"/>
    <s v="NA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0:31:25"/>
    <n v="61760559"/>
    <s v="AB"/>
    <s v="VDAD"/>
    <x v="0"/>
    <s v="COBRO"/>
    <m/>
    <n v="357383640000"/>
    <n v="16017"/>
    <n v="-4"/>
    <n v="1"/>
    <n v="61760559"/>
    <m/>
    <s v="EDWIN ERNESTO TREJOS CARPUS"/>
    <m/>
    <s v="8-942-2448"/>
    <s v="NPN"/>
    <s v="MASIVO"/>
    <n v="357383640000"/>
    <m/>
    <m/>
    <m/>
    <m/>
    <m/>
    <m/>
    <s v="0000-00-00"/>
    <m/>
    <s v="Luisplicett0220@gmail.com"/>
    <m/>
    <m/>
    <n v="0"/>
    <m/>
    <s v="NONE"/>
    <n v="0"/>
    <m/>
    <n v="2251972"/>
    <s v="Cobros Abril Canal Fijo"/>
    <s v="Cobros Abril Canal Fijo 2 meses a NPN"/>
    <s v="Auto busy"/>
  </r>
  <r>
    <s v="Cobros Abril Canal Fijo"/>
    <n v="0"/>
    <n v="0"/>
    <x v="0"/>
    <n v="14"/>
    <n v="1"/>
    <x v="0"/>
    <d v="2026-05-09T12:31:34"/>
    <n v="61760559"/>
    <s v="NA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No Answer AutoDial"/>
  </r>
  <r>
    <s v="Cobros Abril Canal Fijo"/>
    <n v="0"/>
    <n v="0"/>
    <x v="9"/>
    <n v="14"/>
    <n v="1"/>
    <x v="0"/>
    <d v="2026-05-11T12:44:21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1"/>
    <n v="14"/>
    <n v="1"/>
    <x v="0"/>
    <d v="2026-05-13T15:13:52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2"/>
    <n v="14"/>
    <n v="1"/>
    <x v="0"/>
    <d v="2026-05-16T12:44:09"/>
    <n v="61760559"/>
    <s v="NA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No Answer AutoDial"/>
  </r>
  <r>
    <s v="Cobros Abril Canal Fijo"/>
    <n v="0"/>
    <n v="0"/>
    <x v="13"/>
    <n v="14"/>
    <n v="1"/>
    <x v="0"/>
    <d v="2026-05-18T11:29:45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3"/>
    <n v="14"/>
    <n v="1"/>
    <x v="0"/>
    <d v="2026-05-19T16:17:44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4"/>
    <n v="14"/>
    <n v="1"/>
    <x v="0"/>
    <d v="2026-05-21T10:56:39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0"/>
    <n v="0"/>
    <x v="4"/>
    <n v="14"/>
    <n v="1"/>
    <x v="1"/>
    <d v="2026-05-21T17:16:55"/>
    <n v="61760559"/>
    <s v="AB"/>
    <s v="VDAD"/>
    <x v="0"/>
    <s v="COBRO"/>
    <m/>
    <n v="357383640000"/>
    <n v="16018"/>
    <n v="-4"/>
    <n v="1"/>
    <n v="61760559"/>
    <m/>
    <s v="EDWIN ERNESTO TREJOS CARPUS"/>
    <m/>
    <s v="8-942-2448"/>
    <n v="357383640000"/>
    <s v="MASIVO"/>
    <s v="NPN"/>
    <m/>
    <m/>
    <m/>
    <m/>
    <m/>
    <m/>
    <s v="0000-00-00"/>
    <m/>
    <m/>
    <m/>
    <m/>
    <n v="0"/>
    <m/>
    <s v="NONE"/>
    <n v="0"/>
    <m/>
    <n v="2257704"/>
    <s v="Cobros Mayo"/>
    <s v="Cobros Mayo NPN"/>
    <s v="Auto busy"/>
  </r>
  <r>
    <s v="Cobros Abril Canal Fijo"/>
    <n v="1"/>
    <n v="1"/>
    <x v="0"/>
    <n v="1"/>
    <n v="1"/>
    <x v="1"/>
    <d v="2026-05-09T12:31:09"/>
    <n v="61762204"/>
    <n v="6007"/>
    <s v="lvelez"/>
    <x v="1"/>
    <s v="COBRO"/>
    <m/>
    <n v="351358170000"/>
    <n v="16018"/>
    <n v="-4"/>
    <n v="1"/>
    <n v="61762204"/>
    <m/>
    <s v="HECTOR JAVIER MORALES MARIN"/>
    <m/>
    <s v="2-702-2277"/>
    <n v="351358170000"/>
    <s v="MASIVO"/>
    <s v="3 PAGOS PENDIENTES"/>
    <m/>
    <m/>
    <m/>
    <m/>
    <m/>
    <s v="U"/>
    <s v="0000-00-00"/>
    <m/>
    <m/>
    <m/>
    <m/>
    <n v="63"/>
    <s v="Llamaya"/>
    <s v="MAIN"/>
    <n v="0"/>
    <m/>
    <n v="2257705"/>
    <s v="Cobros Mayo"/>
    <s v="Cobros Mayo NPN"/>
    <s v="Volver a llamar"/>
  </r>
  <r>
    <s v="Cobros Mayo"/>
    <n v="0"/>
    <n v="0"/>
    <x v="0"/>
    <n v="5"/>
    <n v="1"/>
    <x v="0"/>
    <d v="2026-05-09T12:38:52"/>
    <n v="61768667"/>
    <s v="AB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0"/>
    <m/>
    <s v="NONE"/>
    <n v="0"/>
    <m/>
    <n v="2257706"/>
    <s v="Cobros Mayo"/>
    <s v="Cobros Mayo NPN"/>
    <s v="Auto busy"/>
  </r>
  <r>
    <s v="Cobros Mayo"/>
    <n v="0"/>
    <n v="0"/>
    <x v="1"/>
    <n v="5"/>
    <n v="1"/>
    <x v="0"/>
    <d v="2026-05-13T15:14:45"/>
    <n v="61768667"/>
    <s v="DROP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5"/>
    <m/>
    <s v="NONE"/>
    <n v="0"/>
    <m/>
    <n v="2257706"/>
    <s v="Cobros Mayo"/>
    <s v="Cobros Mayo NPN"/>
    <s v="Agent Not Available"/>
  </r>
  <r>
    <s v="Cobros Mayo"/>
    <n v="0"/>
    <n v="0"/>
    <x v="2"/>
    <n v="5"/>
    <n v="1"/>
    <x v="0"/>
    <d v="2026-05-16T12:44:37"/>
    <n v="61768667"/>
    <s v="NA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0"/>
    <m/>
    <s v="NONE"/>
    <n v="0"/>
    <m/>
    <n v="2257706"/>
    <s v="Cobros Mayo"/>
    <s v="Cobros Mayo NPN"/>
    <s v="No Answer AutoDial"/>
  </r>
  <r>
    <s v="Cobros Mayo"/>
    <n v="0"/>
    <n v="0"/>
    <x v="13"/>
    <n v="5"/>
    <n v="1"/>
    <x v="0"/>
    <d v="2026-05-18T11:31:02"/>
    <n v="61768667"/>
    <s v="DROP"/>
    <s v="VDAD"/>
    <x v="0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5"/>
    <m/>
    <s v="NONE"/>
    <n v="0"/>
    <m/>
    <n v="2257706"/>
    <s v="Cobros Mayo"/>
    <s v="Cobros Mayo NPN"/>
    <s v="Agent Not Available"/>
  </r>
  <r>
    <s v="Cobros Mayo"/>
    <n v="0"/>
    <n v="0"/>
    <x v="3"/>
    <n v="5"/>
    <n v="1"/>
    <x v="1"/>
    <d v="2026-05-19T16:18:24"/>
    <n v="61768667"/>
    <s v="CALLBK"/>
    <s v="lvelez"/>
    <x v="1"/>
    <s v="COBRO"/>
    <m/>
    <n v="369075100000"/>
    <n v="16018"/>
    <n v="-4"/>
    <n v="1"/>
    <n v="61768667"/>
    <m/>
    <s v="Isleny romero"/>
    <m/>
    <s v="3-743-918"/>
    <n v="369075100000"/>
    <s v="MASIVO"/>
    <s v="NPN"/>
    <m/>
    <m/>
    <m/>
    <m/>
    <m/>
    <s v="U"/>
    <s v="0000-00-00"/>
    <m/>
    <m/>
    <m/>
    <s v="369075100000&gt;&gt; ISLENY YOMELYS ROMERO SEGURA"/>
    <n v="374"/>
    <s v="Llamaya"/>
    <s v="MAIN"/>
    <n v="0"/>
    <m/>
    <n v="2257706"/>
    <s v="Cobros Mayo"/>
    <s v="Cobros Mayo NPN"/>
    <s v="Call Back"/>
  </r>
  <r>
    <s v="Cobros Mayo"/>
    <n v="1"/>
    <n v="0"/>
    <x v="6"/>
    <n v="2"/>
    <n v="1"/>
    <x v="0"/>
    <d v="2026-05-05T10:29:26"/>
    <n v="61772742"/>
    <n v="6000"/>
    <s v="lvelez"/>
    <x v="1"/>
    <s v="COBRO"/>
    <m/>
    <m/>
    <n v="998"/>
    <n v="0"/>
    <m/>
    <n v="61772742"/>
    <m/>
    <m/>
    <m/>
    <m/>
    <m/>
    <m/>
    <m/>
    <m/>
    <m/>
    <m/>
    <m/>
    <m/>
    <s v="U"/>
    <s v="0000-00-00"/>
    <m/>
    <m/>
    <m/>
    <m/>
    <n v="170"/>
    <s v="Llamaya"/>
    <s v="MANUAL"/>
    <n v="0"/>
    <m/>
    <n v="2257502"/>
    <s v="Default Manual list"/>
    <m/>
    <s v="Mensaje a tercero"/>
  </r>
  <r>
    <s v="Cobros Mayo"/>
    <n v="1"/>
    <n v="1"/>
    <x v="0"/>
    <n v="2"/>
    <n v="1"/>
    <x v="1"/>
    <d v="2026-05-09T12:39:03"/>
    <n v="61772742"/>
    <n v="6007"/>
    <s v="lvelez"/>
    <x v="1"/>
    <s v="COBRO"/>
    <m/>
    <n v="366021580000"/>
    <n v="16018"/>
    <n v="-4"/>
    <n v="1"/>
    <n v="61772742"/>
    <m/>
    <s v="Eliezer Ariel Olmos Cabezas"/>
    <m/>
    <s v="3-739-2335"/>
    <n v="366021580000"/>
    <s v="MASIVO"/>
    <s v="2 PAGOS PENDIENTES"/>
    <m/>
    <m/>
    <m/>
    <m/>
    <m/>
    <s v="U"/>
    <s v="0000-00-00"/>
    <m/>
    <m/>
    <m/>
    <m/>
    <n v="60"/>
    <s v="Llamaya"/>
    <s v="MAIN"/>
    <n v="0"/>
    <m/>
    <n v="2257707"/>
    <s v="Cobros Mayo"/>
    <s v="Cobros Mayo NPN"/>
    <s v="Volver a llamar"/>
  </r>
  <r>
    <e v="#N/A"/>
    <n v="0"/>
    <n v="0"/>
    <x v="8"/>
    <n v="1"/>
    <n v="1"/>
    <x v="1"/>
    <d v="2026-05-08T12:31:50"/>
    <n v="61811161"/>
    <n v="6004"/>
    <s v="lvelez"/>
    <x v="1"/>
    <s v="COBRO"/>
    <m/>
    <n v="365007850000"/>
    <n v="16016"/>
    <n v="-5"/>
    <n v="1"/>
    <n v="61811161"/>
    <m/>
    <s v="Maria PeÃ±a"/>
    <m/>
    <s v="E-8-221468"/>
    <n v="365007850000"/>
    <s v="MASIVO"/>
    <s v="NPN"/>
    <m/>
    <m/>
    <m/>
    <m/>
    <m/>
    <s v="U"/>
    <s v="0000-00-00"/>
    <m/>
    <m/>
    <m/>
    <m/>
    <n v="102"/>
    <s v="Llamaya"/>
    <s v="MANUAL"/>
    <n v="0"/>
    <m/>
    <n v="2198617"/>
    <s v="Cobros Marzo 2 meses a NPN "/>
    <s v="Cobros Marzo 2 meses a NPN "/>
    <s v="Buzon de voz"/>
  </r>
  <r>
    <s v="Cobros Mayo"/>
    <n v="0"/>
    <n v="0"/>
    <x v="0"/>
    <n v="3"/>
    <n v="1"/>
    <x v="0"/>
    <d v="2026-05-09T12:39:43"/>
    <n v="61902839"/>
    <s v="DROP"/>
    <s v="VDAD"/>
    <x v="0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5"/>
    <m/>
    <s v="NONE"/>
    <n v="0"/>
    <m/>
    <n v="2257708"/>
    <s v="Cobros Mayo"/>
    <s v="Cobros Mayo NPN"/>
    <s v="Agent Not Available"/>
  </r>
  <r>
    <s v="Cobros Mayo"/>
    <n v="0"/>
    <n v="0"/>
    <x v="1"/>
    <n v="3"/>
    <n v="1"/>
    <x v="0"/>
    <d v="2026-05-13T15:14:35"/>
    <n v="61902839"/>
    <s v="CALLBK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197"/>
    <s v="Llamaya"/>
    <s v="MAIN"/>
    <n v="0"/>
    <m/>
    <n v="2257708"/>
    <s v="Cobros Mayo"/>
    <s v="Cobros Mayo NPN"/>
    <s v="Call Back"/>
  </r>
  <r>
    <s v="Cobros Mayo"/>
    <n v="0"/>
    <n v="0"/>
    <x v="13"/>
    <n v="3"/>
    <n v="1"/>
    <x v="1"/>
    <d v="2026-05-18T14:57:29"/>
    <n v="61902839"/>
    <n v="6004"/>
    <s v="lvelez"/>
    <x v="1"/>
    <s v="COBRO"/>
    <m/>
    <n v="366093020000"/>
    <n v="16018"/>
    <n v="-7"/>
    <n v="1"/>
    <n v="61902839"/>
    <m/>
    <s v="MÃ­riam peÃ±alba"/>
    <m/>
    <s v="9-717-333"/>
    <n v="366093020000"/>
    <s v="SOHO"/>
    <s v="NPN"/>
    <m/>
    <m/>
    <m/>
    <m/>
    <m/>
    <s v="U"/>
    <s v="0000-00-00"/>
    <m/>
    <m/>
    <m/>
    <s v="366093020000&gt;&gt; Miriam Peñalba Martinez De Martinez"/>
    <n v="61"/>
    <s v="Llamaya"/>
    <s v="MAIN"/>
    <n v="0"/>
    <m/>
    <n v="2257708"/>
    <s v="Cobros Mayo"/>
    <s v="Cobros Mayo NPN"/>
    <s v="Buzon de voz"/>
  </r>
  <r>
    <s v="Cobros Mayo"/>
    <n v="1"/>
    <n v="1"/>
    <x v="0"/>
    <n v="1"/>
    <n v="1"/>
    <x v="1"/>
    <d v="2026-05-09T12:40:23"/>
    <n v="61903275"/>
    <n v="6007"/>
    <s v="lvelez"/>
    <x v="1"/>
    <s v="COBRO"/>
    <m/>
    <n v="368050460000"/>
    <n v="16018"/>
    <n v="-7"/>
    <n v="1"/>
    <n v="61903275"/>
    <m/>
    <s v="MEIQIN ZHONG"/>
    <m/>
    <s v="EC3132480"/>
    <n v="368050460000"/>
    <s v="SOHO"/>
    <s v="NPN"/>
    <m/>
    <m/>
    <m/>
    <m/>
    <m/>
    <s v="U"/>
    <s v="0000-00-00"/>
    <m/>
    <m/>
    <m/>
    <m/>
    <n v="156"/>
    <s v="Llamaya"/>
    <s v="MAIN"/>
    <n v="0"/>
    <m/>
    <n v="2257709"/>
    <s v="Cobros Mayo"/>
    <s v="Cobros Mayo NPN"/>
    <s v="Volver a llamar"/>
  </r>
  <r>
    <s v="Cobros Abril Canal Fijo"/>
    <n v="0"/>
    <n v="0"/>
    <x v="0"/>
    <n v="3"/>
    <n v="1"/>
    <x v="0"/>
    <d v="2026-05-09T12:40:27"/>
    <n v="61905419"/>
    <s v="DROP"/>
    <s v="VDAD"/>
    <x v="0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710"/>
    <s v="Cobros Mayo"/>
    <s v="Cobros Mayo NPN"/>
    <s v="Agent Not Available"/>
  </r>
  <r>
    <s v="Cobros Abril Canal Fijo"/>
    <n v="0"/>
    <n v="0"/>
    <x v="1"/>
    <n v="3"/>
    <n v="1"/>
    <x v="0"/>
    <d v="2026-05-13T15:15:20"/>
    <n v="61905419"/>
    <s v="DROP"/>
    <s v="VDAD"/>
    <x v="0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5"/>
    <m/>
    <s v="NONE"/>
    <n v="0"/>
    <m/>
    <n v="2257710"/>
    <s v="Cobros Mayo"/>
    <s v="Cobros Mayo NPN"/>
    <s v="Agent Not Available"/>
  </r>
  <r>
    <s v="Cobros Abril Canal Fijo"/>
    <n v="0"/>
    <n v="0"/>
    <x v="2"/>
    <n v="3"/>
    <n v="1"/>
    <x v="1"/>
    <d v="2026-05-16T12:44:47"/>
    <n v="61905419"/>
    <n v="6004"/>
    <s v="lvelez"/>
    <x v="1"/>
    <s v="COBRO"/>
    <m/>
    <n v="362066750000"/>
    <n v="16018"/>
    <n v="-7"/>
    <n v="1"/>
    <n v="61905419"/>
    <m/>
    <s v="Daniel smith alvares de leon"/>
    <m/>
    <s v="2-97-2119"/>
    <n v="362066750000"/>
    <s v="MASIVO"/>
    <s v="NPN"/>
    <m/>
    <m/>
    <m/>
    <m/>
    <m/>
    <s v="U"/>
    <s v="0000-00-00"/>
    <m/>
    <m/>
    <m/>
    <m/>
    <n v="87"/>
    <s v="Llamaya"/>
    <s v="MAIN"/>
    <n v="0"/>
    <m/>
    <n v="2257710"/>
    <s v="Cobros Mayo"/>
    <s v="Cobros Mayo NPN"/>
    <s v="Buzon de voz"/>
  </r>
  <r>
    <s v="Cobros Mayo"/>
    <n v="0"/>
    <n v="0"/>
    <x v="0"/>
    <n v="5"/>
    <n v="1"/>
    <x v="0"/>
    <d v="2026-05-09T12:40:51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1"/>
    <n v="5"/>
    <n v="1"/>
    <x v="0"/>
    <d v="2026-05-13T15:15:58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2"/>
    <n v="5"/>
    <n v="1"/>
    <x v="0"/>
    <d v="2026-05-16T12:45:12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0"/>
    <n v="0"/>
    <x v="3"/>
    <n v="5"/>
    <n v="1"/>
    <x v="0"/>
    <d v="2026-05-19T16:18:31"/>
    <n v="61939763"/>
    <s v="DROP"/>
    <s v="VDAD"/>
    <x v="0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5"/>
    <m/>
    <s v="NONE"/>
    <n v="0"/>
    <m/>
    <n v="2257711"/>
    <s v="Cobros Mayo"/>
    <s v="Cobros Mayo NPN"/>
    <s v="Agent Not Available"/>
  </r>
  <r>
    <s v="Cobros Mayo"/>
    <n v="1"/>
    <n v="1"/>
    <x v="4"/>
    <n v="5"/>
    <n v="1"/>
    <x v="1"/>
    <d v="2026-05-21T10:58:05"/>
    <n v="61939763"/>
    <n v="6007"/>
    <s v="lvelez"/>
    <x v="1"/>
    <s v="COBRO"/>
    <m/>
    <n v="353257620000"/>
    <n v="16018"/>
    <n v="-7"/>
    <n v="1"/>
    <n v="61939763"/>
    <m/>
    <s v="NELSON SECAIDA RODRIGUEZ"/>
    <m/>
    <s v="9-84-107"/>
    <n v="353257620000"/>
    <s v="MASIVO"/>
    <s v="NPN"/>
    <m/>
    <m/>
    <m/>
    <m/>
    <m/>
    <s v="U"/>
    <s v="0000-00-00"/>
    <m/>
    <m/>
    <m/>
    <m/>
    <n v="137"/>
    <s v="Llamaya"/>
    <s v="MAIN"/>
    <n v="0"/>
    <m/>
    <n v="2257711"/>
    <s v="Cobros Mayo"/>
    <s v="Cobros Mayo NPN"/>
    <s v="Volver a llamar"/>
  </r>
  <r>
    <s v="Cobros Mayo"/>
    <n v="0"/>
    <n v="0"/>
    <x v="0"/>
    <n v="11"/>
    <n v="1"/>
    <x v="0"/>
    <d v="2026-05-09T12:44:35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9"/>
    <n v="11"/>
    <n v="1"/>
    <x v="0"/>
    <d v="2026-05-11T12:46:0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9"/>
    <n v="11"/>
    <n v="1"/>
    <x v="0"/>
    <d v="2026-05-11T16:28:3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5"/>
    <n v="11"/>
    <n v="1"/>
    <x v="0"/>
    <d v="2026-05-12T10:50:58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1"/>
    <n v="11"/>
    <n v="1"/>
    <x v="0"/>
    <d v="2026-05-13T15:20:53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"/>
    <n v="11"/>
    <n v="1"/>
    <x v="0"/>
    <d v="2026-05-13T17:17:04"/>
    <n v="61962461"/>
    <s v="NA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No Answer AutoDial"/>
  </r>
  <r>
    <s v="Cobros Mayo"/>
    <n v="0"/>
    <n v="0"/>
    <x v="10"/>
    <n v="11"/>
    <n v="1"/>
    <x v="0"/>
    <d v="2026-05-14T11:20:47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2"/>
    <n v="11"/>
    <n v="1"/>
    <x v="0"/>
    <d v="2026-05-16T12:45:20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3"/>
    <n v="11"/>
    <n v="1"/>
    <x v="0"/>
    <d v="2026-05-19T16:18:38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4"/>
    <n v="11"/>
    <n v="1"/>
    <x v="0"/>
    <d v="2026-05-21T10:57:47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Mayo"/>
    <n v="0"/>
    <n v="0"/>
    <x v="4"/>
    <n v="11"/>
    <n v="1"/>
    <x v="1"/>
    <d v="2026-05-21T17:17:22"/>
    <n v="61962461"/>
    <s v="AB"/>
    <s v="VDAD"/>
    <x v="0"/>
    <s v="COBRO"/>
    <m/>
    <n v="362057470000"/>
    <n v="16018"/>
    <n v="-7"/>
    <n v="1"/>
    <n v="61962461"/>
    <m/>
    <s v="FRANCISCA CRISTIAN SAAVEDRA "/>
    <m/>
    <s v="8-864-121"/>
    <n v="362057470000"/>
    <s v="SOHO"/>
    <s v="NPN"/>
    <m/>
    <m/>
    <m/>
    <m/>
    <m/>
    <m/>
    <s v="0000-00-00"/>
    <m/>
    <m/>
    <m/>
    <m/>
    <n v="0"/>
    <m/>
    <s v="NONE"/>
    <n v="0"/>
    <m/>
    <n v="2257712"/>
    <s v="Cobros Mayo"/>
    <s v="Cobros Mayo NPN"/>
    <s v="Auto busy"/>
  </r>
  <r>
    <s v="Cobros Abril Canal Fijo"/>
    <n v="0"/>
    <n v="0"/>
    <x v="0"/>
    <n v="1"/>
    <n v="1"/>
    <x v="1"/>
    <d v="2026-05-09T12:43:36"/>
    <n v="61963114"/>
    <n v="6004"/>
    <s v="lvelez"/>
    <x v="1"/>
    <s v="COBRO"/>
    <m/>
    <n v="199031050000"/>
    <n v="16018"/>
    <n v="-7"/>
    <n v="1"/>
    <n v="61963114"/>
    <m/>
    <s v="KANIESHA MC DONALD"/>
    <m/>
    <s v="8-832-2006"/>
    <n v="199031050000"/>
    <s v="MASIVO"/>
    <s v="NPN"/>
    <m/>
    <m/>
    <m/>
    <m/>
    <m/>
    <s v="U"/>
    <s v="0000-00-00"/>
    <m/>
    <m/>
    <m/>
    <m/>
    <n v="61"/>
    <s v="Llamaya"/>
    <s v="MAIN"/>
    <n v="0"/>
    <m/>
    <n v="2257713"/>
    <s v="Cobros Mayo"/>
    <s v="Cobros Mayo NPN"/>
    <s v="Buzon de voz"/>
  </r>
  <r>
    <s v="Cobros Mayo"/>
    <n v="0"/>
    <n v="0"/>
    <x v="0"/>
    <n v="2"/>
    <n v="1"/>
    <x v="0"/>
    <d v="2026-05-09T09:41:27"/>
    <n v="61980833"/>
    <n v="6004"/>
    <s v="lvelez"/>
    <x v="1"/>
    <s v="COBRO"/>
    <m/>
    <n v="362001260000"/>
    <n v="16016"/>
    <n v="-7"/>
    <n v="1"/>
    <n v="61980833"/>
    <m/>
    <s v="ALDAIR HERNAN RODRIGUEZ MADDE"/>
    <m/>
    <s v="3-756-211"/>
    <n v="362001260000"/>
    <s v="MASIVO"/>
    <s v="NPN"/>
    <m/>
    <m/>
    <m/>
    <m/>
    <m/>
    <s v="U"/>
    <s v="0000-00-00"/>
    <m/>
    <m/>
    <m/>
    <m/>
    <n v="57"/>
    <s v="Llamaya"/>
    <s v="MANUAL"/>
    <n v="0"/>
    <m/>
    <n v="2198806"/>
    <s v="Cobros Marzo 2 meses a NPN "/>
    <s v="Cobros Marzo 2 meses a NPN "/>
    <s v="Buzon de voz"/>
  </r>
  <r>
    <s v="Cobros Mayo"/>
    <n v="0"/>
    <n v="0"/>
    <x v="0"/>
    <n v="2"/>
    <n v="1"/>
    <x v="1"/>
    <d v="2026-05-09T12:46:01"/>
    <n v="61980833"/>
    <n v="6004"/>
    <s v="lvelez"/>
    <x v="1"/>
    <s v="COBRO"/>
    <m/>
    <n v="362001260000"/>
    <n v="16018"/>
    <n v="-7"/>
    <n v="1"/>
    <n v="61980833"/>
    <m/>
    <s v="ALDAIR HERNAN RODRIGUEZ MADDE"/>
    <m/>
    <s v="3-756-211"/>
    <n v="362001260000"/>
    <s v="MASIVO"/>
    <s v="2 PAGOS PENDIENTES"/>
    <m/>
    <m/>
    <m/>
    <m/>
    <m/>
    <s v="U"/>
    <s v="0000-00-00"/>
    <m/>
    <m/>
    <m/>
    <m/>
    <n v="58"/>
    <s v="Llamaya"/>
    <s v="MAIN"/>
    <n v="0"/>
    <m/>
    <n v="2257714"/>
    <s v="Cobros Mayo"/>
    <s v="Cobros Mayo NPN"/>
    <s v="Buzon de voz"/>
  </r>
  <r>
    <s v="Cobros Abril Canal Fijo"/>
    <n v="0"/>
    <n v="0"/>
    <x v="0"/>
    <n v="2"/>
    <n v="1"/>
    <x v="0"/>
    <d v="2026-05-09T12:46:15"/>
    <n v="61983253"/>
    <s v="DROP"/>
    <s v="VDAD"/>
    <x v="0"/>
    <s v="COBRO"/>
    <m/>
    <n v="363028920000"/>
    <n v="16018"/>
    <n v="-7"/>
    <n v="1"/>
    <n v="61983253"/>
    <m/>
    <s v="Hector Barrios herrera"/>
    <m/>
    <s v="3-704-1993"/>
    <n v="363028920000"/>
    <s v="MASIVO"/>
    <s v="NPN"/>
    <m/>
    <m/>
    <m/>
    <m/>
    <m/>
    <s v="U"/>
    <s v="0000-00-00"/>
    <m/>
    <m/>
    <m/>
    <m/>
    <n v="5"/>
    <m/>
    <s v="NONE"/>
    <n v="0"/>
    <m/>
    <n v="2257715"/>
    <s v="Cobros Mayo"/>
    <s v="Cobros Mayo NPN"/>
    <s v="Agent Not Available"/>
  </r>
  <r>
    <s v="Cobros Abril Canal Fijo"/>
    <n v="1"/>
    <n v="1"/>
    <x v="1"/>
    <n v="2"/>
    <n v="1"/>
    <x v="1"/>
    <d v="2026-05-13T15:19:57"/>
    <n v="61983253"/>
    <n v="6003"/>
    <s v="lvelez"/>
    <x v="1"/>
    <s v="COBRO"/>
    <m/>
    <n v="363028920000"/>
    <n v="16018"/>
    <n v="-7"/>
    <n v="1"/>
    <n v="61983253"/>
    <m/>
    <s v="Hector Barrios herrera"/>
    <m/>
    <s v="3-704-1993"/>
    <n v="363028920000"/>
    <s v="MASIVO"/>
    <s v="NPN"/>
    <m/>
    <m/>
    <m/>
    <m/>
    <m/>
    <s v="U"/>
    <s v="0000-00-00"/>
    <m/>
    <m/>
    <m/>
    <m/>
    <n v="58"/>
    <s v="Llamaya"/>
    <s v="MAIN"/>
    <n v="0"/>
    <m/>
    <n v="2257715"/>
    <s v="Cobros Mayo"/>
    <s v="Cobros Mayo NPN"/>
    <s v="Cuenta cesada"/>
  </r>
  <r>
    <s v="Cobros Mayo"/>
    <n v="0"/>
    <n v="0"/>
    <x v="0"/>
    <n v="6"/>
    <n v="1"/>
    <x v="0"/>
    <d v="2026-05-09T12:46:29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1"/>
    <n v="6"/>
    <n v="1"/>
    <x v="0"/>
    <d v="2026-05-13T15:23:36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2"/>
    <n v="6"/>
    <n v="1"/>
    <x v="0"/>
    <d v="2026-05-16T12:45:44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3"/>
    <n v="6"/>
    <n v="1"/>
    <x v="0"/>
    <d v="2026-05-19T16:19:03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4"/>
    <n v="6"/>
    <n v="1"/>
    <x v="0"/>
    <d v="2026-05-21T10:58:14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4"/>
    <n v="6"/>
    <n v="1"/>
    <x v="1"/>
    <d v="2026-05-21T17:17:48"/>
    <n v="61988885"/>
    <s v="DROP"/>
    <s v="VDAD"/>
    <x v="0"/>
    <s v="COBRO"/>
    <m/>
    <n v="344263940000"/>
    <n v="16018"/>
    <n v="-7"/>
    <n v="1"/>
    <n v="61988885"/>
    <m/>
    <s v="CARLOS EDUARDO"/>
    <m/>
    <s v="2-710-2206"/>
    <n v="344263940000"/>
    <s v="MASIVO"/>
    <s v="NPN"/>
    <m/>
    <m/>
    <m/>
    <m/>
    <m/>
    <m/>
    <s v="0000-00-00"/>
    <m/>
    <m/>
    <m/>
    <m/>
    <n v="5"/>
    <m/>
    <s v="NONE"/>
    <n v="0"/>
    <m/>
    <n v="2257716"/>
    <s v="Cobros Mayo"/>
    <s v="Cobros Mayo NPN"/>
    <s v="Agent Not Available"/>
  </r>
  <r>
    <s v="Cobros Mayo"/>
    <n v="0"/>
    <n v="0"/>
    <x v="12"/>
    <n v="3"/>
    <n v="1"/>
    <x v="0"/>
    <d v="2026-05-06T16:02:35"/>
    <n v="61989416"/>
    <n v="6004"/>
    <s v="lvelez"/>
    <x v="1"/>
    <s v="COBRO"/>
    <m/>
    <m/>
    <n v="998"/>
    <n v="0"/>
    <m/>
    <n v="61989416"/>
    <m/>
    <m/>
    <m/>
    <m/>
    <m/>
    <m/>
    <m/>
    <m/>
    <m/>
    <m/>
    <m/>
    <m/>
    <s v="U"/>
    <s v="0000-00-00"/>
    <m/>
    <m/>
    <m/>
    <m/>
    <n v="63"/>
    <s v="Llamaya"/>
    <s v="MANUAL"/>
    <n v="0"/>
    <m/>
    <n v="2257551"/>
    <s v="Default Manual list"/>
    <m/>
    <s v="Buzon de voz"/>
  </r>
  <r>
    <s v="Cobros Mayo"/>
    <n v="0"/>
    <n v="0"/>
    <x v="0"/>
    <n v="3"/>
    <n v="1"/>
    <x v="0"/>
    <d v="2026-05-09T12:46:41"/>
    <n v="61989416"/>
    <s v="DROP"/>
    <s v="VDAD"/>
    <x v="0"/>
    <s v="COBRO"/>
    <m/>
    <n v="362008590000"/>
    <n v="16018"/>
    <n v="-7"/>
    <n v="1"/>
    <n v="61989416"/>
    <m/>
    <s v="Ticxiana layans"/>
    <m/>
    <s v="10-709-2357"/>
    <n v="362008590000"/>
    <s v="MASIVO"/>
    <s v="2 PAGOS PENDIENTES"/>
    <m/>
    <m/>
    <m/>
    <m/>
    <m/>
    <s v="U"/>
    <s v="0000-00-00"/>
    <m/>
    <m/>
    <m/>
    <m/>
    <n v="5"/>
    <m/>
    <s v="NONE"/>
    <n v="0"/>
    <m/>
    <n v="2257717"/>
    <s v="Cobros Mayo"/>
    <s v="Cobros Mayo NPN"/>
    <s v="Agent Not Available"/>
  </r>
  <r>
    <s v="Cobros Mayo"/>
    <n v="0"/>
    <n v="0"/>
    <x v="1"/>
    <n v="3"/>
    <n v="1"/>
    <x v="1"/>
    <d v="2026-05-13T15:23:36"/>
    <n v="61989416"/>
    <n v="6004"/>
    <s v="lvelez"/>
    <x v="1"/>
    <s v="COBRO"/>
    <m/>
    <n v="362008590000"/>
    <n v="16018"/>
    <n v="-7"/>
    <n v="1"/>
    <n v="61989416"/>
    <m/>
    <s v="Ticxiana layans"/>
    <m/>
    <s v="10-709-2357"/>
    <n v="362008590000"/>
    <s v="MASIVO"/>
    <s v="2 PAGOS PENDIENTES"/>
    <m/>
    <m/>
    <m/>
    <m/>
    <m/>
    <s v="U"/>
    <s v="0000-00-00"/>
    <m/>
    <m/>
    <m/>
    <m/>
    <n v="131"/>
    <s v="Llamaya"/>
    <s v="MAIN"/>
    <n v="0"/>
    <m/>
    <n v="2257717"/>
    <s v="Cobros Mayo"/>
    <s v="Cobros Mayo NPN"/>
    <s v="Buzon de voz"/>
  </r>
  <r>
    <s v="Cobros Mayo"/>
    <n v="0"/>
    <n v="0"/>
    <x v="0"/>
    <n v="6"/>
    <n v="1"/>
    <x v="0"/>
    <d v="2026-05-09T12:47:03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1"/>
    <n v="6"/>
    <n v="1"/>
    <x v="0"/>
    <d v="2026-05-13T15:23:43"/>
    <n v="62031336"/>
    <s v="AB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0"/>
    <m/>
    <s v="NONE"/>
    <n v="0"/>
    <m/>
    <n v="2257718"/>
    <s v="Cobros Mayo"/>
    <s v="Cobros Mayo NPN"/>
    <s v="Auto busy"/>
  </r>
  <r>
    <s v="Cobros Mayo"/>
    <n v="0"/>
    <n v="0"/>
    <x v="2"/>
    <n v="6"/>
    <n v="1"/>
    <x v="0"/>
    <d v="2026-05-16T12:46:10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3"/>
    <n v="6"/>
    <n v="1"/>
    <x v="0"/>
    <d v="2026-05-19T16:19:26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4"/>
    <n v="6"/>
    <n v="1"/>
    <x v="0"/>
    <d v="2026-05-21T10:58:44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4"/>
    <n v="6"/>
    <n v="1"/>
    <x v="1"/>
    <d v="2026-05-21T17:24:06"/>
    <n v="62031336"/>
    <s v="DROP"/>
    <s v="VDAD"/>
    <x v="0"/>
    <s v="COBRO"/>
    <m/>
    <n v="369077160000"/>
    <n v="16018"/>
    <n v="-5"/>
    <n v="1"/>
    <n v="62031336"/>
    <m/>
    <s v="Vielka Xiomara Samaniego Reyes"/>
    <m/>
    <s v="8-241-846"/>
    <n v="369077160000"/>
    <s v="MASIVO"/>
    <s v="NPN"/>
    <m/>
    <m/>
    <m/>
    <m/>
    <m/>
    <m/>
    <s v="0000-00-00"/>
    <m/>
    <m/>
    <m/>
    <m/>
    <n v="5"/>
    <m/>
    <s v="NONE"/>
    <n v="0"/>
    <m/>
    <n v="2257718"/>
    <s v="Cobros Mayo"/>
    <s v="Cobros Mayo NPN"/>
    <s v="Agent Not Available"/>
  </r>
  <r>
    <s v="Cobros Mayo"/>
    <n v="0"/>
    <n v="0"/>
    <x v="0"/>
    <n v="3"/>
    <n v="1"/>
    <x v="0"/>
    <d v="2026-05-09T12:48:53"/>
    <n v="62038247"/>
    <s v="DROP"/>
    <s v="VDAD"/>
    <x v="0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5"/>
    <m/>
    <s v="NONE"/>
    <n v="0"/>
    <m/>
    <n v="2257719"/>
    <s v="Cobros Mayo"/>
    <s v="Cobros Mayo NPN"/>
    <s v="Agent Not Available"/>
  </r>
  <r>
    <s v="Cobros Mayo"/>
    <n v="0"/>
    <n v="0"/>
    <x v="1"/>
    <n v="3"/>
    <n v="1"/>
    <x v="0"/>
    <d v="2026-05-13T15:24:07"/>
    <n v="62038247"/>
    <s v="DROP"/>
    <s v="VDAD"/>
    <x v="0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5"/>
    <m/>
    <s v="NONE"/>
    <n v="0"/>
    <m/>
    <n v="2257719"/>
    <s v="Cobros Mayo"/>
    <s v="Cobros Mayo NPN"/>
    <s v="Agent Not Available"/>
  </r>
  <r>
    <s v="Cobros Mayo"/>
    <n v="1"/>
    <n v="1"/>
    <x v="2"/>
    <n v="3"/>
    <n v="1"/>
    <x v="1"/>
    <d v="2026-05-16T12:47:08"/>
    <n v="62038247"/>
    <n v="6002"/>
    <s v="lvelez"/>
    <x v="1"/>
    <s v="COBRO"/>
    <m/>
    <n v="363086960000"/>
    <n v="16018"/>
    <n v="-5"/>
    <n v="1"/>
    <n v="62038247"/>
    <m/>
    <s v="YENITZA LILIBETH LEZCANO MORA"/>
    <m/>
    <s v="4-737-2145"/>
    <n v="363086960000"/>
    <s v="Outbound Residencial"/>
    <s v="NPN"/>
    <m/>
    <m/>
    <m/>
    <m/>
    <m/>
    <s v="U"/>
    <s v="0000-00-00"/>
    <m/>
    <m/>
    <m/>
    <m/>
    <n v="189"/>
    <s v="Llamaya"/>
    <s v="MAIN"/>
    <n v="0"/>
    <m/>
    <n v="2257719"/>
    <s v="Cobros Mayo"/>
    <s v="Cobros Mayo NPN"/>
    <s v="Cliente al dia"/>
  </r>
  <r>
    <s v="Cobros Mayo"/>
    <n v="0"/>
    <n v="0"/>
    <x v="0"/>
    <n v="1"/>
    <n v="1"/>
    <x v="1"/>
    <d v="2026-05-09T12:48:49"/>
    <n v="62040017"/>
    <n v="6004"/>
    <s v="lvelez"/>
    <x v="1"/>
    <s v="COBRO"/>
    <m/>
    <n v="369051160000"/>
    <n v="16018"/>
    <n v="-5"/>
    <n v="1"/>
    <n v="62040017"/>
    <m/>
    <s v="MIKAYRI MAYBEL SUAREZ"/>
    <m/>
    <s v="8-1058-1849"/>
    <n v="369051160000"/>
    <s v="MASIVO"/>
    <s v="NPN"/>
    <m/>
    <m/>
    <m/>
    <m/>
    <m/>
    <s v="U"/>
    <s v="0000-00-00"/>
    <m/>
    <m/>
    <m/>
    <m/>
    <n v="66"/>
    <s v="Llamaya"/>
    <s v="MAIN"/>
    <n v="0"/>
    <m/>
    <n v="2257720"/>
    <s v="Cobros Mayo"/>
    <s v="Cobros Mayo NPN"/>
    <s v="Buzon de voz"/>
  </r>
  <r>
    <s v="Cobros Abril Canal Fijo"/>
    <n v="0"/>
    <n v="0"/>
    <x v="0"/>
    <n v="6"/>
    <n v="1"/>
    <x v="0"/>
    <d v="2026-05-09T12:49:01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1"/>
    <n v="6"/>
    <n v="1"/>
    <x v="0"/>
    <d v="2026-05-13T15:24:40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2"/>
    <n v="6"/>
    <n v="1"/>
    <x v="0"/>
    <d v="2026-05-16T12:46:55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s v="Cobros Abril Canal Fijo"/>
    <n v="0"/>
    <n v="0"/>
    <x v="3"/>
    <n v="6"/>
    <n v="1"/>
    <x v="0"/>
    <d v="2026-05-19T16:19:52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4"/>
    <n v="6"/>
    <n v="1"/>
    <x v="0"/>
    <d v="2026-05-21T10:59:05"/>
    <n v="62052690"/>
    <s v="DROP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5"/>
    <m/>
    <s v="NONE"/>
    <n v="0"/>
    <m/>
    <n v="2257721"/>
    <s v="Cobros Mayo"/>
    <s v="Cobros Mayo NPN"/>
    <s v="Agent Not Available"/>
  </r>
  <r>
    <s v="Cobros Abril Canal Fijo"/>
    <n v="0"/>
    <n v="0"/>
    <x v="4"/>
    <n v="6"/>
    <n v="1"/>
    <x v="1"/>
    <d v="2026-05-21T17:24:13"/>
    <n v="62052690"/>
    <s v="AB"/>
    <s v="VDAD"/>
    <x v="0"/>
    <s v="COBRO"/>
    <m/>
    <n v="361024630000"/>
    <n v="16018"/>
    <n v="-5"/>
    <n v="1"/>
    <n v="62052690"/>
    <m/>
    <s v="Ayleen Mabel Rodriguez Vejaran"/>
    <m/>
    <s v="8-1043-424"/>
    <n v="361024630000"/>
    <s v="MASIVO"/>
    <s v="NPN"/>
    <m/>
    <m/>
    <m/>
    <m/>
    <m/>
    <m/>
    <s v="0000-00-00"/>
    <m/>
    <m/>
    <m/>
    <m/>
    <n v="0"/>
    <m/>
    <s v="NONE"/>
    <n v="0"/>
    <m/>
    <n v="2257721"/>
    <s v="Cobros Mayo"/>
    <s v="Cobros Mayo NPN"/>
    <s v="Auto busy"/>
  </r>
  <r>
    <e v="#N/A"/>
    <n v="1"/>
    <n v="1"/>
    <x v="12"/>
    <n v="1"/>
    <n v="1"/>
    <x v="1"/>
    <d v="2026-05-06T17:27:31"/>
    <n v="62062713"/>
    <n v="6007"/>
    <s v="lvelez"/>
    <x v="1"/>
    <s v="COBRO"/>
    <m/>
    <m/>
    <n v="998"/>
    <n v="0"/>
    <m/>
    <n v="62062713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61"/>
    <s v="Default Manual list"/>
    <m/>
    <s v="Volver a llamar"/>
  </r>
  <r>
    <s v="Cobros Mayo"/>
    <n v="0"/>
    <n v="0"/>
    <x v="0"/>
    <n v="8"/>
    <n v="1"/>
    <x v="0"/>
    <d v="2026-05-09T12:50:20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9"/>
    <n v="8"/>
    <n v="1"/>
    <x v="0"/>
    <d v="2026-05-11T14:52:59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1"/>
    <n v="8"/>
    <n v="1"/>
    <x v="0"/>
    <d v="2026-05-13T15:24:4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2"/>
    <n v="8"/>
    <n v="1"/>
    <x v="0"/>
    <d v="2026-05-16T12:47:23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3"/>
    <n v="8"/>
    <n v="1"/>
    <x v="0"/>
    <d v="2026-05-19T16:19:5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4"/>
    <n v="8"/>
    <n v="1"/>
    <x v="0"/>
    <d v="2026-05-21T11:00:24"/>
    <n v="62063838"/>
    <s v="NA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No Answer AutoDial"/>
  </r>
  <r>
    <s v="Cobros Mayo"/>
    <n v="0"/>
    <n v="0"/>
    <x v="4"/>
    <n v="8"/>
    <n v="1"/>
    <x v="0"/>
    <d v="2026-05-21T12:44:28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4"/>
    <n v="8"/>
    <n v="1"/>
    <x v="1"/>
    <d v="2026-05-21T17:24:42"/>
    <n v="62063838"/>
    <s v="AB"/>
    <s v="VDAD"/>
    <x v="0"/>
    <s v="COBRO"/>
    <m/>
    <n v="365066070000"/>
    <n v="16018"/>
    <n v="-5"/>
    <n v="1"/>
    <n v="62063838"/>
    <m/>
    <s v="Inapalibler LÃ³pez "/>
    <m/>
    <s v="10-711-1628 "/>
    <n v="365066070000"/>
    <s v="MASIVO"/>
    <s v="NPN"/>
    <m/>
    <m/>
    <m/>
    <m/>
    <m/>
    <m/>
    <s v="0000-00-00"/>
    <m/>
    <m/>
    <m/>
    <m/>
    <n v="0"/>
    <m/>
    <s v="NONE"/>
    <n v="0"/>
    <m/>
    <n v="2257722"/>
    <s v="Cobros Mayo"/>
    <s v="Cobros Mayo NPN"/>
    <s v="Auto busy"/>
  </r>
  <r>
    <s v="Cobros Mayo"/>
    <n v="0"/>
    <n v="0"/>
    <x v="8"/>
    <n v="3"/>
    <n v="1"/>
    <x v="0"/>
    <d v="2026-05-08T15:55:46"/>
    <n v="62083560"/>
    <s v="CALLBK"/>
    <s v="lvelez"/>
    <x v="1"/>
    <s v="COBRO"/>
    <m/>
    <n v="364001250000"/>
    <n v="16016"/>
    <n v="-5"/>
    <n v="1"/>
    <n v="62083560"/>
    <m/>
    <s v="Fernando Ortega"/>
    <m/>
    <s v="8-886-2274"/>
    <n v="364001250000"/>
    <s v="MASIVO"/>
    <s v="NPN"/>
    <m/>
    <m/>
    <m/>
    <m/>
    <m/>
    <s v="U"/>
    <s v="0000-00-00"/>
    <m/>
    <m/>
    <m/>
    <s v="364001250000&gt;&gt; FERNANDO ADONIS ORTEGA CALLENDER"/>
    <n v="116"/>
    <s v="Llamaya"/>
    <s v="MANUAL"/>
    <n v="0"/>
    <m/>
    <n v="2198737"/>
    <s v="Cobros Marzo 2 meses a NPN "/>
    <s v="Cobros Marzo 2 meses a NPN "/>
    <s v="Call Back"/>
  </r>
  <r>
    <s v="Cobros Mayo"/>
    <n v="0"/>
    <n v="0"/>
    <x v="0"/>
    <n v="3"/>
    <n v="1"/>
    <x v="0"/>
    <d v="2026-05-09T12:51:02"/>
    <n v="62083560"/>
    <n v="6004"/>
    <s v="lvelez"/>
    <x v="1"/>
    <s v="COBRO"/>
    <m/>
    <n v="364001250000"/>
    <n v="16018"/>
    <n v="-5"/>
    <n v="1"/>
    <n v="62083560"/>
    <m/>
    <s v="Fernando Ortega"/>
    <m/>
    <s v="8-886-2274"/>
    <n v="364001250000"/>
    <s v="MASIVO"/>
    <s v="2 PAGOS PENDIENTES"/>
    <m/>
    <m/>
    <m/>
    <m/>
    <m/>
    <s v="U"/>
    <s v="0000-00-00"/>
    <m/>
    <m/>
    <m/>
    <m/>
    <n v="62"/>
    <s v="Llamaya"/>
    <s v="MAIN"/>
    <n v="0"/>
    <m/>
    <n v="2257723"/>
    <s v="Cobros Mayo"/>
    <s v="Cobros Mayo NPN"/>
    <s v="Buzon de voz"/>
  </r>
  <r>
    <s v="Cobros Mayo"/>
    <n v="0"/>
    <n v="0"/>
    <x v="15"/>
    <n v="3"/>
    <n v="1"/>
    <x v="1"/>
    <d v="2026-05-12T09:47:07"/>
    <n v="62083560"/>
    <n v="6004"/>
    <s v="lvelez"/>
    <x v="1"/>
    <s v="COBRO"/>
    <m/>
    <n v="364001250000"/>
    <n v="16016"/>
    <n v="-5"/>
    <n v="1"/>
    <n v="62083560"/>
    <m/>
    <s v="Fernando Ortega"/>
    <m/>
    <s v="8-886-2274"/>
    <n v="364001250000"/>
    <s v="MASIVO"/>
    <s v="NPN"/>
    <m/>
    <m/>
    <m/>
    <m/>
    <m/>
    <s v="U"/>
    <s v="0000-00-00"/>
    <m/>
    <m/>
    <m/>
    <s v="364001250000&gt;&gt; FERNANDO ADONIS ORTEGA CALLENDER"/>
    <n v="94"/>
    <s v="Llamaya"/>
    <s v="MAIN"/>
    <n v="0"/>
    <m/>
    <n v="2198737"/>
    <s v="Cobros Marzo 2 meses a NPN "/>
    <s v="Cobros Marzo 2 meses a NPN "/>
    <s v="Buzon de voz"/>
  </r>
  <r>
    <s v="Cobros Mayo"/>
    <n v="0"/>
    <n v="0"/>
    <x v="0"/>
    <n v="6"/>
    <n v="1"/>
    <x v="0"/>
    <d v="2026-05-09T12:51:05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1"/>
    <n v="6"/>
    <n v="1"/>
    <x v="0"/>
    <d v="2026-05-13T15:26:03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2"/>
    <n v="6"/>
    <n v="1"/>
    <x v="0"/>
    <d v="2026-05-16T12:48:38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3"/>
    <n v="6"/>
    <n v="1"/>
    <x v="0"/>
    <d v="2026-05-19T16:21:02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4"/>
    <n v="6"/>
    <n v="1"/>
    <x v="0"/>
    <d v="2026-05-21T11:01:28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4"/>
    <n v="6"/>
    <n v="1"/>
    <x v="1"/>
    <d v="2026-05-21T17:25:20"/>
    <n v="62115491"/>
    <s v="DROP"/>
    <s v="VDAD"/>
    <x v="0"/>
    <s v="COBRO"/>
    <m/>
    <n v="365074590000"/>
    <n v="16018"/>
    <n v="-4"/>
    <n v="1"/>
    <n v="62115491"/>
    <m/>
    <s v="JOSE MANUEL CACERES CONCEPCION"/>
    <m/>
    <s v="8-236-951"/>
    <n v="365074590000"/>
    <s v="MASIVO"/>
    <s v="NPN"/>
    <m/>
    <m/>
    <m/>
    <m/>
    <m/>
    <m/>
    <s v="0000-00-00"/>
    <m/>
    <m/>
    <m/>
    <m/>
    <n v="5"/>
    <m/>
    <s v="NONE"/>
    <n v="0"/>
    <m/>
    <n v="2257724"/>
    <s v="Cobros Mayo"/>
    <s v="Cobros Mayo NPN"/>
    <s v="Agent Not Available"/>
  </r>
  <r>
    <s v="Cobros Mayo"/>
    <n v="0"/>
    <n v="0"/>
    <x v="0"/>
    <n v="2"/>
    <n v="1"/>
    <x v="0"/>
    <d v="2026-05-09T12:51:13"/>
    <n v="62119868"/>
    <s v="AB"/>
    <s v="VDAD"/>
    <x v="0"/>
    <s v="COBRO"/>
    <m/>
    <n v="367075060000"/>
    <n v="16018"/>
    <n v="-4"/>
    <n v="1"/>
    <n v="62119868"/>
    <m/>
    <s v="Marlon RodrÃ­guez"/>
    <m/>
    <s v="8-717-2426"/>
    <n v="367075060000"/>
    <s v="MASIVO"/>
    <s v="NPN"/>
    <m/>
    <m/>
    <m/>
    <m/>
    <m/>
    <s v="U"/>
    <s v="0000-00-00"/>
    <m/>
    <m/>
    <m/>
    <m/>
    <n v="0"/>
    <m/>
    <s v="NONE"/>
    <n v="0"/>
    <m/>
    <n v="2257725"/>
    <s v="Cobros Mayo"/>
    <s v="Cobros Mayo NPN"/>
    <s v="Auto busy"/>
  </r>
  <r>
    <s v="Cobros Mayo"/>
    <n v="1"/>
    <n v="0"/>
    <x v="1"/>
    <n v="2"/>
    <n v="1"/>
    <x v="1"/>
    <d v="2026-05-13T15:27:14"/>
    <n v="62119868"/>
    <n v="6000"/>
    <s v="lvelez"/>
    <x v="1"/>
    <s v="COBRO"/>
    <m/>
    <n v="367075060000"/>
    <n v="16018"/>
    <n v="-4"/>
    <n v="1"/>
    <n v="62119868"/>
    <m/>
    <s v="Marlon RodrÃ­guez"/>
    <m/>
    <s v="8-717-2426"/>
    <n v="367075060000"/>
    <s v="MASIVO"/>
    <s v="NPN"/>
    <m/>
    <m/>
    <m/>
    <m/>
    <m/>
    <s v="U"/>
    <s v="0000-00-00"/>
    <m/>
    <m/>
    <m/>
    <m/>
    <n v="137"/>
    <s v="Llamaya"/>
    <s v="MAIN"/>
    <n v="0"/>
    <m/>
    <n v="2257725"/>
    <s v="Cobros Mayo"/>
    <s v="Cobros Mayo NPN"/>
    <s v="Mensaje a tercero"/>
  </r>
  <r>
    <s v="Cobros Mayo"/>
    <n v="1"/>
    <n v="1"/>
    <x v="0"/>
    <n v="1"/>
    <n v="1"/>
    <x v="1"/>
    <d v="2026-05-09T12:52:31"/>
    <n v="62131595"/>
    <n v="6003"/>
    <s v="lvelez"/>
    <x v="1"/>
    <s v="COBRO"/>
    <m/>
    <n v="369005810000"/>
    <n v="16018"/>
    <n v="-4"/>
    <n v="1"/>
    <n v="62131595"/>
    <m/>
    <s v="Alvin Saul Moreno Sequeira"/>
    <m/>
    <s v="8-881-700"/>
    <n v="369005810000"/>
    <s v="MASIVO"/>
    <s v="2 PAGOS PENDIENTES"/>
    <m/>
    <m/>
    <m/>
    <m/>
    <m/>
    <s v="U"/>
    <s v="0000-00-00"/>
    <m/>
    <m/>
    <m/>
    <m/>
    <n v="25"/>
    <s v="Llamaya"/>
    <s v="MAIN"/>
    <n v="0"/>
    <m/>
    <n v="2257726"/>
    <s v="Cobros Mayo"/>
    <s v="Cobros Mayo NPN"/>
    <s v="Cuenta cesada"/>
  </r>
  <r>
    <s v="Cobros Abril Canal Fijo"/>
    <n v="0"/>
    <n v="0"/>
    <x v="5"/>
    <n v="17"/>
    <n v="1"/>
    <x v="0"/>
    <d v="2026-05-02T13:01:40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1"/>
    <n v="17"/>
    <n v="1"/>
    <x v="0"/>
    <d v="2026-05-04T17:04:31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12"/>
    <n v="17"/>
    <n v="1"/>
    <x v="0"/>
    <d v="2026-05-06T09:52:32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12"/>
    <n v="17"/>
    <n v="1"/>
    <x v="0"/>
    <d v="2026-05-06T16:36:11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7"/>
    <n v="17"/>
    <n v="1"/>
    <x v="0"/>
    <d v="2026-05-07T18:00:31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8"/>
    <n v="17"/>
    <n v="1"/>
    <x v="0"/>
    <d v="2026-05-08T10:09:06"/>
    <n v="62154434"/>
    <s v="NA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No Answer AutoDial"/>
  </r>
  <r>
    <s v="Cobros Abril Canal Fijo"/>
    <n v="0"/>
    <n v="0"/>
    <x v="8"/>
    <n v="17"/>
    <n v="1"/>
    <x v="0"/>
    <d v="2026-05-08T10:27:38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8"/>
    <n v="17"/>
    <n v="1"/>
    <x v="0"/>
    <d v="2026-05-08T15:44:19"/>
    <n v="62154434"/>
    <s v="AB"/>
    <s v="VDAD"/>
    <x v="0"/>
    <s v="COBRO"/>
    <m/>
    <n v="367029550000"/>
    <n v="16017"/>
    <n v="-4"/>
    <n v="1"/>
    <n v="62154434"/>
    <m/>
    <s v="Hugo VÃ­ctor Carrera Morales "/>
    <m/>
    <s v="4-753-1543"/>
    <s v="NPN"/>
    <s v="MASIVO"/>
    <n v="367029550000"/>
    <m/>
    <m/>
    <m/>
    <m/>
    <m/>
    <m/>
    <s v="0000-00-00"/>
    <m/>
    <s v="mailto:hugoc4461@gmail.com"/>
    <m/>
    <m/>
    <n v="0"/>
    <m/>
    <s v="NONE"/>
    <n v="0"/>
    <m/>
    <n v="2252233"/>
    <s v="Cobros Abril Canal Fijo"/>
    <s v="Cobros Abril Canal Fijo 2 meses a NPN"/>
    <s v="Auto busy"/>
  </r>
  <r>
    <s v="Cobros Abril Canal Fijo"/>
    <n v="0"/>
    <n v="0"/>
    <x v="0"/>
    <n v="17"/>
    <n v="1"/>
    <x v="0"/>
    <d v="2026-05-09T12:52:29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1"/>
    <n v="17"/>
    <n v="1"/>
    <x v="0"/>
    <d v="2026-05-13T15:26:58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2"/>
    <n v="17"/>
    <n v="1"/>
    <x v="0"/>
    <d v="2026-05-16T12:49:57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13"/>
    <n v="17"/>
    <n v="1"/>
    <x v="0"/>
    <d v="2026-05-18T11:33:10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13"/>
    <n v="17"/>
    <n v="1"/>
    <x v="0"/>
    <d v="2026-05-18T17:50:05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3"/>
    <n v="17"/>
    <n v="1"/>
    <x v="0"/>
    <d v="2026-05-19T16:21:10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4"/>
    <n v="17"/>
    <n v="1"/>
    <x v="0"/>
    <d v="2026-05-21T11:01:02"/>
    <n v="62154434"/>
    <s v="AB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Auto busy"/>
  </r>
  <r>
    <s v="Cobros Abril Canal Fijo"/>
    <n v="0"/>
    <n v="0"/>
    <x v="4"/>
    <n v="17"/>
    <n v="1"/>
    <x v="0"/>
    <d v="2026-05-21T17:28:35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Abril Canal Fijo"/>
    <n v="0"/>
    <n v="0"/>
    <x v="16"/>
    <n v="17"/>
    <n v="1"/>
    <x v="1"/>
    <d v="2026-05-22T10:45:21"/>
    <n v="62154434"/>
    <s v="NA"/>
    <s v="VDAD"/>
    <x v="0"/>
    <s v="COBRO"/>
    <m/>
    <n v="367029550000"/>
    <n v="16018"/>
    <n v="-4"/>
    <n v="1"/>
    <n v="62154434"/>
    <m/>
    <s v="Hugo VÃ­ctor Carrera Morales "/>
    <m/>
    <s v="4-753-1543"/>
    <n v="367029550000"/>
    <s v="MASIVO"/>
    <s v="NPN"/>
    <m/>
    <m/>
    <m/>
    <m/>
    <m/>
    <m/>
    <s v="0000-00-00"/>
    <m/>
    <m/>
    <m/>
    <m/>
    <n v="0"/>
    <m/>
    <s v="NONE"/>
    <n v="0"/>
    <m/>
    <n v="2257727"/>
    <s v="Cobros Mayo"/>
    <s v="Cobros Mayo NPN"/>
    <s v="No Answer AutoDial"/>
  </r>
  <r>
    <s v="Cobros Mayo"/>
    <n v="0"/>
    <n v="0"/>
    <x v="0"/>
    <n v="6"/>
    <n v="1"/>
    <x v="0"/>
    <d v="2026-05-09T12:52:52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1"/>
    <n v="6"/>
    <n v="1"/>
    <x v="0"/>
    <d v="2026-05-13T15:27:21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2"/>
    <n v="6"/>
    <n v="1"/>
    <x v="0"/>
    <d v="2026-05-16T12:50:12"/>
    <n v="62158195"/>
    <s v="DROP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5"/>
    <m/>
    <s v="NONE"/>
    <n v="0"/>
    <m/>
    <n v="2257728"/>
    <s v="Cobros Mayo"/>
    <s v="Cobros Mayo NPN"/>
    <s v="Agent Not Available"/>
  </r>
  <r>
    <s v="Cobros Mayo"/>
    <n v="0"/>
    <n v="0"/>
    <x v="3"/>
    <n v="6"/>
    <n v="1"/>
    <x v="0"/>
    <d v="2026-05-19T16:21:34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0"/>
    <n v="0"/>
    <x v="4"/>
    <n v="6"/>
    <n v="1"/>
    <x v="0"/>
    <d v="2026-05-21T11:03:22"/>
    <n v="62158195"/>
    <s v="AB"/>
    <s v="VDAD"/>
    <x v="0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0"/>
    <m/>
    <s v="NONE"/>
    <n v="0"/>
    <m/>
    <n v="2257728"/>
    <s v="Cobros Mayo"/>
    <s v="Cobros Mayo NPN"/>
    <s v="Auto busy"/>
  </r>
  <r>
    <s v="Cobros Mayo"/>
    <n v="1"/>
    <n v="1"/>
    <x v="4"/>
    <n v="6"/>
    <n v="1"/>
    <x v="1"/>
    <d v="2026-05-21T17:27:34"/>
    <n v="62158195"/>
    <n v="6002"/>
    <s v="lvelez"/>
    <x v="1"/>
    <s v="COBRO"/>
    <m/>
    <n v="369042550000"/>
    <n v="16018"/>
    <n v="-4"/>
    <n v="1"/>
    <n v="62158195"/>
    <m/>
    <s v="Carlos Alberto Alvarado Bethan"/>
    <m/>
    <s v="8-379-952"/>
    <n v="369042550000"/>
    <s v="SOHO"/>
    <s v="NPN"/>
    <m/>
    <m/>
    <m/>
    <m/>
    <m/>
    <s v="U"/>
    <s v="0000-00-00"/>
    <m/>
    <m/>
    <m/>
    <m/>
    <n v="205"/>
    <s v="Llamaya"/>
    <s v="MAIN"/>
    <n v="0"/>
    <m/>
    <n v="2257728"/>
    <s v="Cobros Mayo"/>
    <s v="Cobros Mayo NPN"/>
    <s v="Cliente al dia"/>
  </r>
  <r>
    <s v="Cobros Abril Canal Fijo"/>
    <n v="0"/>
    <n v="0"/>
    <x v="5"/>
    <n v="10"/>
    <n v="1"/>
    <x v="0"/>
    <d v="2026-05-02T12:42:21"/>
    <n v="62164267"/>
    <s v="NA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No Answer AutoDial"/>
  </r>
  <r>
    <s v="Cobros Abril Canal Fijo"/>
    <n v="0"/>
    <n v="0"/>
    <x v="11"/>
    <n v="10"/>
    <n v="1"/>
    <x v="0"/>
    <d v="2026-05-04T16:55:59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6"/>
    <n v="10"/>
    <n v="1"/>
    <x v="0"/>
    <d v="2026-05-05T17:46:47"/>
    <n v="62164267"/>
    <s v="NA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No Answer AutoDial"/>
  </r>
  <r>
    <s v="Cobros Abril Canal Fijo"/>
    <n v="0"/>
    <n v="0"/>
    <x v="12"/>
    <n v="10"/>
    <n v="1"/>
    <x v="0"/>
    <d v="2026-05-06T16:07:18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8"/>
    <n v="10"/>
    <n v="1"/>
    <x v="0"/>
    <d v="2026-05-08T15:03:46"/>
    <n v="62164267"/>
    <s v="AB"/>
    <s v="VDAD"/>
    <x v="0"/>
    <s v="COBRO"/>
    <m/>
    <n v="367020250000"/>
    <n v="16017"/>
    <n v="-4"/>
    <n v="1"/>
    <n v="62164267"/>
    <m/>
    <s v="Javier eduardo salas galeano "/>
    <m/>
    <s v="8-973-1160"/>
    <s v="NPN"/>
    <s v="SOHO"/>
    <n v="367020250000"/>
    <m/>
    <m/>
    <m/>
    <m/>
    <m/>
    <m/>
    <s v="0000-00-00"/>
    <m/>
    <s v="Katherinebarrioscervantes1989@gmail.com "/>
    <m/>
    <m/>
    <n v="0"/>
    <m/>
    <s v="NONE"/>
    <n v="0"/>
    <m/>
    <n v="2252136"/>
    <s v="Cobros Abril Canal Fijo"/>
    <s v="Cobros Abril Canal Fijo 2 meses a NPN"/>
    <s v="Auto busy"/>
  </r>
  <r>
    <s v="Cobros Abril Canal Fijo"/>
    <n v="0"/>
    <n v="0"/>
    <x v="0"/>
    <n v="10"/>
    <n v="1"/>
    <x v="0"/>
    <d v="2026-05-09T12:54:12"/>
    <n v="62164267"/>
    <s v="AB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Auto busy"/>
  </r>
  <r>
    <s v="Cobros Abril Canal Fijo"/>
    <n v="0"/>
    <n v="0"/>
    <x v="1"/>
    <n v="10"/>
    <n v="1"/>
    <x v="0"/>
    <d v="2026-05-13T15:28:37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"/>
    <n v="10"/>
    <n v="1"/>
    <x v="0"/>
    <d v="2026-05-13T17:18:55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0"/>
    <n v="10"/>
    <n v="1"/>
    <x v="0"/>
    <d v="2026-05-14T11:22:19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Abril Canal Fijo"/>
    <n v="0"/>
    <n v="0"/>
    <x v="10"/>
    <n v="10"/>
    <n v="1"/>
    <x v="1"/>
    <d v="2026-05-14T15:55:17"/>
    <n v="62164267"/>
    <s v="NA"/>
    <s v="VDAD"/>
    <x v="0"/>
    <s v="COBRO"/>
    <m/>
    <n v="367020250000"/>
    <n v="16018"/>
    <n v="-4"/>
    <n v="1"/>
    <n v="62164267"/>
    <m/>
    <s v="Javier eduardo salas galeano "/>
    <m/>
    <s v="8-973-1160"/>
    <n v="367020250000"/>
    <s v="SOHO"/>
    <s v="2 PAGOS PENDIENTES"/>
    <m/>
    <m/>
    <m/>
    <m/>
    <m/>
    <m/>
    <s v="0000-00-00"/>
    <m/>
    <m/>
    <m/>
    <m/>
    <n v="0"/>
    <m/>
    <s v="NONE"/>
    <n v="0"/>
    <m/>
    <n v="2257729"/>
    <s v="Cobros Mayo"/>
    <s v="Cobros Mayo NPN"/>
    <s v="No Answer AutoDial"/>
  </r>
  <r>
    <s v="Cobros Mayo"/>
    <n v="1"/>
    <n v="0"/>
    <x v="0"/>
    <n v="1"/>
    <n v="1"/>
    <x v="1"/>
    <d v="2026-05-09T12:54:25"/>
    <n v="62168821"/>
    <n v="6006"/>
    <s v="lvelez"/>
    <x v="1"/>
    <s v="COBRO"/>
    <m/>
    <n v="366070530000"/>
    <n v="16018"/>
    <n v="-4"/>
    <n v="1"/>
    <n v="62168821"/>
    <m/>
    <s v="Rebeca Betegon"/>
    <m/>
    <s v="8-107-284"/>
    <n v="366070530000"/>
    <s v="MASIVO"/>
    <s v="NPN"/>
    <m/>
    <m/>
    <m/>
    <m/>
    <m/>
    <s v="U"/>
    <s v="0000-00-00"/>
    <m/>
    <m/>
    <m/>
    <m/>
    <n v="44"/>
    <s v="Llamaya"/>
    <s v="MAIN"/>
    <n v="0"/>
    <m/>
    <n v="2257730"/>
    <s v="Cobros Mayo"/>
    <s v="Cobros Mayo NPN"/>
    <s v="Numero equivocado"/>
  </r>
  <r>
    <e v="#N/A"/>
    <n v="1"/>
    <n v="1"/>
    <x v="8"/>
    <n v="1"/>
    <n v="1"/>
    <x v="1"/>
    <d v="2026-05-08T15:50:14"/>
    <n v="62172392"/>
    <n v="6007"/>
    <s v="lvelez"/>
    <x v="1"/>
    <s v="COBRO"/>
    <m/>
    <n v="356335270000"/>
    <n v="16015"/>
    <n v="-4"/>
    <n v="1"/>
    <n v="62172392"/>
    <m/>
    <s v="JosÃ© ibarra"/>
    <m/>
    <n v="356335270000"/>
    <s v="MASIVO"/>
    <s v="7-53-885"/>
    <m/>
    <m/>
    <m/>
    <m/>
    <m/>
    <m/>
    <s v="U"/>
    <s v="0000-00-00"/>
    <m/>
    <m/>
    <m/>
    <m/>
    <n v="31"/>
    <s v="Llamaya"/>
    <s v="MANUAL"/>
    <n v="0"/>
    <m/>
    <n v="2193319"/>
    <s v="Cobros NPN Marzo"/>
    <s v="Cobros NPN Marzo"/>
    <s v="Volver a llamar"/>
  </r>
  <r>
    <s v="Cobros Abril Canal Fijo"/>
    <n v="0"/>
    <n v="0"/>
    <x v="11"/>
    <n v="15"/>
    <n v="1"/>
    <x v="0"/>
    <d v="2026-05-04T11:04:59"/>
    <n v="62195276"/>
    <s v="NA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No Answer AutoDial"/>
  </r>
  <r>
    <s v="Cobros Abril Canal Fijo"/>
    <n v="0"/>
    <n v="0"/>
    <x v="11"/>
    <n v="15"/>
    <n v="1"/>
    <x v="0"/>
    <d v="2026-05-04T17:10:35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12"/>
    <n v="15"/>
    <n v="1"/>
    <x v="0"/>
    <d v="2026-05-06T11:19:49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7"/>
    <n v="15"/>
    <n v="1"/>
    <x v="0"/>
    <d v="2026-05-07T15:58:49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8"/>
    <n v="15"/>
    <n v="1"/>
    <x v="0"/>
    <d v="2026-05-08T16:43:17"/>
    <n v="62195276"/>
    <s v="AB"/>
    <s v="VDAD"/>
    <x v="0"/>
    <s v="COBRO"/>
    <m/>
    <n v="364040960000"/>
    <n v="16017"/>
    <n v="-4"/>
    <n v="1"/>
    <n v="62195276"/>
    <m/>
    <s v="Edison Rene Gary Fula  "/>
    <m/>
    <s v="3-759-210"/>
    <s v="NPN"/>
    <s v="SOHO"/>
    <n v="364040960000"/>
    <m/>
    <m/>
    <m/>
    <m/>
    <m/>
    <m/>
    <s v="0000-00-00"/>
    <m/>
    <s v="fulalesyani09@gmail.com"/>
    <m/>
    <m/>
    <n v="0"/>
    <m/>
    <s v="NONE"/>
    <n v="0"/>
    <m/>
    <n v="2252367"/>
    <s v="Cobros Abril Canal Fijo"/>
    <s v="Cobros Abril Canal Fijo 2 meses a NPN"/>
    <s v="Auto busy"/>
  </r>
  <r>
    <s v="Cobros Abril Canal Fijo"/>
    <n v="0"/>
    <n v="0"/>
    <x v="0"/>
    <n v="15"/>
    <n v="1"/>
    <x v="0"/>
    <d v="2026-05-09T12:55:59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9"/>
    <n v="15"/>
    <n v="1"/>
    <x v="0"/>
    <d v="2026-05-11T14:55:34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9"/>
    <n v="15"/>
    <n v="1"/>
    <x v="0"/>
    <d v="2026-05-11T16:28:35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1"/>
    <n v="15"/>
    <n v="1"/>
    <x v="0"/>
    <d v="2026-05-13T15:29:40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2"/>
    <n v="15"/>
    <n v="1"/>
    <x v="0"/>
    <d v="2026-05-16T12:51:20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3"/>
    <n v="15"/>
    <n v="1"/>
    <x v="0"/>
    <d v="2026-05-19T16:22:31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4"/>
    <n v="15"/>
    <n v="1"/>
    <x v="0"/>
    <d v="2026-05-21T11:04:37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4"/>
    <n v="15"/>
    <n v="1"/>
    <x v="0"/>
    <d v="2026-05-21T12:45:56"/>
    <n v="62195276"/>
    <s v="NA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No Answer AutoDial"/>
  </r>
  <r>
    <s v="Cobros Abril Canal Fijo"/>
    <n v="0"/>
    <n v="0"/>
    <x v="4"/>
    <n v="15"/>
    <n v="1"/>
    <x v="0"/>
    <d v="2026-05-21T16:02:52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Abril Canal Fijo"/>
    <n v="0"/>
    <n v="0"/>
    <x v="4"/>
    <n v="15"/>
    <n v="1"/>
    <x v="1"/>
    <d v="2026-05-21T17:31:05"/>
    <n v="62195276"/>
    <s v="AB"/>
    <s v="VDAD"/>
    <x v="0"/>
    <s v="COBRO"/>
    <m/>
    <n v="364040960000"/>
    <n v="16018"/>
    <n v="-4"/>
    <n v="1"/>
    <n v="62195276"/>
    <m/>
    <s v="Edison Rene Gary Fula  "/>
    <m/>
    <s v="3-759-210"/>
    <n v="364040960000"/>
    <s v="SOHO"/>
    <s v="NPN"/>
    <m/>
    <m/>
    <m/>
    <m/>
    <m/>
    <m/>
    <s v="0000-00-00"/>
    <m/>
    <m/>
    <m/>
    <m/>
    <n v="0"/>
    <m/>
    <s v="NONE"/>
    <n v="0"/>
    <m/>
    <n v="2257731"/>
    <s v="Cobros Mayo"/>
    <s v="Cobros Mayo NPN"/>
    <s v="Auto busy"/>
  </r>
  <r>
    <s v="Cobros Mayo"/>
    <n v="0"/>
    <n v="0"/>
    <x v="0"/>
    <n v="2"/>
    <n v="1"/>
    <x v="0"/>
    <d v="2026-05-09T12:57:14"/>
    <n v="62204387"/>
    <s v="DROP"/>
    <s v="VDAD"/>
    <x v="0"/>
    <s v="COBRO"/>
    <m/>
    <n v="369050150000"/>
    <n v="16018"/>
    <n v="-4"/>
    <n v="1"/>
    <n v="62204387"/>
    <m/>
    <s v="Julio Ernesto Silva Mejia"/>
    <m/>
    <s v="8-526-2234"/>
    <n v="369050150000"/>
    <s v="MASIVO"/>
    <s v="NPN"/>
    <m/>
    <m/>
    <m/>
    <m/>
    <m/>
    <s v="U"/>
    <s v="0000-00-00"/>
    <m/>
    <m/>
    <m/>
    <m/>
    <n v="5"/>
    <m/>
    <s v="NONE"/>
    <n v="0"/>
    <m/>
    <n v="2257732"/>
    <s v="Cobros Mayo"/>
    <s v="Cobros Mayo NPN"/>
    <s v="Agent Not Available"/>
  </r>
  <r>
    <s v="Cobros Mayo"/>
    <n v="1"/>
    <n v="1"/>
    <x v="1"/>
    <n v="2"/>
    <n v="1"/>
    <x v="1"/>
    <d v="2026-05-13T15:29:54"/>
    <n v="62204387"/>
    <n v="6003"/>
    <s v="lvelez"/>
    <x v="1"/>
    <s v="COBRO"/>
    <m/>
    <n v="369050150000"/>
    <n v="16018"/>
    <n v="-4"/>
    <n v="1"/>
    <n v="62204387"/>
    <m/>
    <s v="Julio Ernesto Silva Mejia"/>
    <m/>
    <s v="8-526-2234"/>
    <n v="369050150000"/>
    <s v="MASIVO"/>
    <s v="NPN"/>
    <m/>
    <m/>
    <m/>
    <m/>
    <m/>
    <s v="U"/>
    <s v="0000-00-00"/>
    <m/>
    <m/>
    <m/>
    <m/>
    <n v="118"/>
    <s v="Llamaya"/>
    <s v="MAIN"/>
    <n v="0"/>
    <m/>
    <n v="2257732"/>
    <s v="Cobros Mayo"/>
    <s v="Cobros Mayo NPN"/>
    <s v="Cuenta cesada"/>
  </r>
  <r>
    <e v="#N/A"/>
    <n v="1"/>
    <n v="1"/>
    <x v="7"/>
    <n v="2"/>
    <n v="1"/>
    <x v="0"/>
    <d v="2026-05-07T15:20:36"/>
    <n v="62205360"/>
    <n v="6007"/>
    <s v="lvelez"/>
    <x v="1"/>
    <s v="COBRO"/>
    <m/>
    <m/>
    <n v="9018"/>
    <n v="-5"/>
    <n v="1"/>
    <n v="62205360"/>
    <m/>
    <s v="DAYANA DAYANA SARMIENTO"/>
    <m/>
    <s v="AT394869"/>
    <m/>
    <m/>
    <m/>
    <m/>
    <m/>
    <m/>
    <m/>
    <m/>
    <s v="U"/>
    <s v="0000-00-00"/>
    <m/>
    <m/>
    <m/>
    <m/>
    <n v="60"/>
    <s v="Llamaya"/>
    <s v="MANUAL"/>
    <n v="0"/>
    <m/>
    <n v="1758057"/>
    <s v="Renovacion Krediya 02032025"/>
    <m/>
    <s v="Volver a llamar"/>
  </r>
  <r>
    <e v="#N/A"/>
    <n v="1"/>
    <n v="1"/>
    <x v="7"/>
    <n v="2"/>
    <n v="1"/>
    <x v="1"/>
    <d v="2026-05-07T15:21:46"/>
    <n v="62205360"/>
    <n v="6007"/>
    <s v="lvelez"/>
    <x v="1"/>
    <s v="COBRO"/>
    <m/>
    <m/>
    <n v="9018"/>
    <n v="-5"/>
    <n v="1"/>
    <n v="62205360"/>
    <m/>
    <s v="DAYANA DAYANA SARMIENTO"/>
    <m/>
    <s v="AT394869"/>
    <m/>
    <m/>
    <m/>
    <m/>
    <m/>
    <m/>
    <m/>
    <m/>
    <s v="U"/>
    <s v="0000-00-00"/>
    <m/>
    <m/>
    <m/>
    <m/>
    <n v="58"/>
    <s v="Llamaya"/>
    <s v="MANUAL"/>
    <n v="0"/>
    <m/>
    <n v="1758057"/>
    <s v="Renovacion Krediya 02032025"/>
    <m/>
    <s v="Volver a llamar"/>
  </r>
  <r>
    <s v="Cobros Abril Canal Fijo"/>
    <n v="0"/>
    <n v="0"/>
    <x v="0"/>
    <n v="3"/>
    <n v="1"/>
    <x v="0"/>
    <d v="2026-05-09T12:57:02"/>
    <n v="62210828"/>
    <s v="DROP"/>
    <s v="VDAD"/>
    <x v="0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5"/>
    <m/>
    <s v="NONE"/>
    <n v="0"/>
    <m/>
    <n v="2257733"/>
    <s v="Cobros Mayo"/>
    <s v="Cobros Mayo NPN"/>
    <s v="Agent Not Available"/>
  </r>
  <r>
    <s v="Cobros Abril Canal Fijo"/>
    <n v="0"/>
    <n v="0"/>
    <x v="1"/>
    <n v="3"/>
    <n v="1"/>
    <x v="0"/>
    <d v="2026-05-13T15:30:17"/>
    <n v="62210828"/>
    <s v="DROP"/>
    <s v="VDAD"/>
    <x v="0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5"/>
    <m/>
    <s v="NONE"/>
    <n v="0"/>
    <m/>
    <n v="2257733"/>
    <s v="Cobros Mayo"/>
    <s v="Cobros Mayo NPN"/>
    <s v="Agent Not Available"/>
  </r>
  <r>
    <s v="Cobros Abril Canal Fijo"/>
    <n v="0"/>
    <n v="0"/>
    <x v="2"/>
    <n v="3"/>
    <n v="1"/>
    <x v="1"/>
    <d v="2026-05-16T12:51:50"/>
    <n v="62210828"/>
    <n v="6004"/>
    <s v="lvelez"/>
    <x v="1"/>
    <s v="COBRO"/>
    <m/>
    <n v="352377850000"/>
    <n v="16018"/>
    <n v="-4"/>
    <n v="1"/>
    <n v="62210828"/>
    <m/>
    <s v="Ana Iris NuÃ±ez Serrano"/>
    <m/>
    <s v="8-774-1761"/>
    <n v="352377850000"/>
    <s v="MASIVO"/>
    <s v="3 PAGOS PENDIENTES"/>
    <m/>
    <m/>
    <m/>
    <m/>
    <m/>
    <s v="U"/>
    <s v="0000-00-00"/>
    <m/>
    <m/>
    <m/>
    <m/>
    <n v="142"/>
    <s v="Llamaya"/>
    <s v="MAIN"/>
    <n v="0"/>
    <m/>
    <n v="2257733"/>
    <s v="Cobros Mayo"/>
    <s v="Cobros Mayo NPN"/>
    <s v="Buzon de voz"/>
  </r>
  <r>
    <s v="Cobros Mayo"/>
    <n v="0"/>
    <n v="0"/>
    <x v="9"/>
    <n v="2"/>
    <n v="1"/>
    <x v="0"/>
    <d v="2026-05-11T11:22:06"/>
    <n v="62213643"/>
    <s v="DROP"/>
    <s v="VDAD"/>
    <x v="0"/>
    <s v="COBRO"/>
    <m/>
    <n v="369074860000"/>
    <n v="16018"/>
    <n v="-4"/>
    <n v="1"/>
    <n v="62213643"/>
    <m/>
    <s v="Ana Gabriela Rodriguez Beitia"/>
    <m/>
    <s v="8-1020-1378"/>
    <n v="369074860000"/>
    <s v="MASIVO"/>
    <s v="NPN"/>
    <m/>
    <m/>
    <m/>
    <m/>
    <m/>
    <s v="U"/>
    <s v="0000-00-00"/>
    <m/>
    <m/>
    <m/>
    <m/>
    <n v="5"/>
    <m/>
    <s v="NONE"/>
    <n v="0"/>
    <m/>
    <n v="2257734"/>
    <s v="Cobros Mayo"/>
    <s v="Cobros Mayo NPN"/>
    <s v="Agent Not Available"/>
  </r>
  <r>
    <s v="Cobros Mayo"/>
    <n v="1"/>
    <n v="1"/>
    <x v="1"/>
    <n v="2"/>
    <n v="1"/>
    <x v="1"/>
    <d v="2026-05-13T15:32:34"/>
    <n v="62213643"/>
    <n v="6007"/>
    <s v="lvelez"/>
    <x v="1"/>
    <s v="COBRO"/>
    <m/>
    <n v="369074860000"/>
    <n v="16018"/>
    <n v="-4"/>
    <n v="1"/>
    <n v="62213643"/>
    <m/>
    <s v="Ana Gabriela Rodriguez Beitia"/>
    <m/>
    <s v="8-1020-1378"/>
    <n v="369074860000"/>
    <s v="MASIVO"/>
    <s v="NPN"/>
    <m/>
    <m/>
    <m/>
    <m/>
    <m/>
    <s v="U"/>
    <s v="0000-00-00"/>
    <m/>
    <m/>
    <m/>
    <m/>
    <n v="139"/>
    <s v="Llamaya"/>
    <s v="MAIN"/>
    <n v="0"/>
    <m/>
    <n v="2257734"/>
    <s v="Cobros Mayo"/>
    <s v="Cobros Mayo NPN"/>
    <s v="Volver a llamar"/>
  </r>
  <r>
    <s v="Cobros Abril Canal Fijo"/>
    <n v="1"/>
    <n v="1"/>
    <x v="9"/>
    <n v="1"/>
    <n v="1"/>
    <x v="1"/>
    <d v="2026-05-11T11:22:05"/>
    <n v="62230100"/>
    <n v="6003"/>
    <s v="lvelez"/>
    <x v="1"/>
    <s v="COBRO"/>
    <m/>
    <n v="365028030000"/>
    <n v="16018"/>
    <n v="-4"/>
    <n v="1"/>
    <n v="62230100"/>
    <m/>
    <s v="IBETH ZUNILL SAMANIEGO CHERIG"/>
    <m/>
    <s v="8-429-65"/>
    <n v="365028030000"/>
    <s v="CALL CENTER P2P"/>
    <s v="NPN"/>
    <m/>
    <m/>
    <m/>
    <m/>
    <m/>
    <s v="U"/>
    <s v="0000-00-00"/>
    <m/>
    <m/>
    <m/>
    <m/>
    <n v="39"/>
    <s v="Llamaya"/>
    <s v="MAIN"/>
    <n v="0"/>
    <m/>
    <n v="2257735"/>
    <s v="Cobros Mayo"/>
    <s v="Cobros Mayo NPN"/>
    <s v="Cuenta cesada"/>
  </r>
  <r>
    <s v="Cobros Mayo"/>
    <n v="0"/>
    <n v="0"/>
    <x v="9"/>
    <n v="6"/>
    <n v="1"/>
    <x v="0"/>
    <d v="2026-05-11T11:22:42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1"/>
    <n v="6"/>
    <n v="1"/>
    <x v="0"/>
    <d v="2026-05-13T15:32:42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2"/>
    <n v="6"/>
    <n v="1"/>
    <x v="0"/>
    <d v="2026-05-16T12:52:07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3"/>
    <n v="6"/>
    <n v="1"/>
    <x v="0"/>
    <d v="2026-05-19T16:23:05"/>
    <n v="62231427"/>
    <s v="DROP"/>
    <s v="VDAD"/>
    <x v="0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5"/>
    <m/>
    <s v="NONE"/>
    <n v="0"/>
    <m/>
    <n v="2257736"/>
    <s v="Cobros Mayo"/>
    <s v="Cobros Mayo NPN"/>
    <s v="Agent Not Available"/>
  </r>
  <r>
    <s v="Cobros Mayo"/>
    <n v="0"/>
    <n v="0"/>
    <x v="4"/>
    <n v="6"/>
    <n v="1"/>
    <x v="0"/>
    <d v="2026-05-21T11:04:40"/>
    <n v="62231427"/>
    <s v="CALLBK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249"/>
    <s v="Llamaya"/>
    <s v="MAIN"/>
    <n v="0"/>
    <m/>
    <n v="2257736"/>
    <s v="Cobros Mayo"/>
    <s v="Cobros Mayo NPN"/>
    <s v="Call Back"/>
  </r>
  <r>
    <s v="Cobros Mayo"/>
    <n v="1"/>
    <n v="1"/>
    <x v="4"/>
    <n v="6"/>
    <n v="1"/>
    <x v="1"/>
    <d v="2026-05-21T17:23:45"/>
    <n v="62231427"/>
    <n v="6002"/>
    <s v="lvelez"/>
    <x v="1"/>
    <s v="COBRO"/>
    <m/>
    <n v="364092790000"/>
    <n v="16018"/>
    <n v="-4"/>
    <n v="1"/>
    <n v="62231427"/>
    <m/>
    <s v="Carlos torres"/>
    <m/>
    <s v="8-837-597"/>
    <n v="364092790000"/>
    <s v="SOHO"/>
    <s v="NPN"/>
    <m/>
    <m/>
    <m/>
    <m/>
    <m/>
    <s v="U"/>
    <s v="0000-00-00"/>
    <m/>
    <m/>
    <m/>
    <s v="364092790000&gt;&gt; Carlos Torres"/>
    <n v="89"/>
    <s v="Llamaya"/>
    <s v="MAIN"/>
    <n v="0"/>
    <m/>
    <n v="2257736"/>
    <s v="Cobros Mayo"/>
    <s v="Cobros Mayo NPN"/>
    <s v="Cliente al dia"/>
  </r>
  <r>
    <s v="Cobros Abril Canal Fijo"/>
    <n v="0"/>
    <n v="0"/>
    <x v="9"/>
    <n v="1"/>
    <n v="1"/>
    <x v="1"/>
    <d v="2026-05-11T11:33:57"/>
    <n v="62236883"/>
    <n v="6004"/>
    <s v="lvelez"/>
    <x v="1"/>
    <s v="COBRO"/>
    <m/>
    <n v="356366510000"/>
    <n v="16018"/>
    <n v="-4"/>
    <n v="1"/>
    <n v="62236883"/>
    <m/>
    <s v="Yulaimy Aracellys ZÃºÃ±iga"/>
    <m/>
    <s v="8-863-90"/>
    <n v="356366510000"/>
    <s v="MASIVO"/>
    <s v="3 PAGOS PENDIENTES"/>
    <m/>
    <m/>
    <m/>
    <m/>
    <m/>
    <s v="U"/>
    <s v="0000-00-00"/>
    <m/>
    <m/>
    <m/>
    <m/>
    <n v="72"/>
    <s v="Llamaya"/>
    <s v="MAIN"/>
    <n v="0"/>
    <m/>
    <n v="2257737"/>
    <s v="Cobros Mayo"/>
    <s v="Cobros Mayo NPN"/>
    <s v="Buzon de voz"/>
  </r>
  <r>
    <s v="Cobros Mayo"/>
    <n v="0"/>
    <n v="0"/>
    <x v="9"/>
    <n v="9"/>
    <n v="1"/>
    <x v="0"/>
    <d v="2026-05-11T11:34:3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9"/>
    <n v="9"/>
    <n v="1"/>
    <x v="0"/>
    <d v="2026-05-11T14:56:48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9"/>
    <n v="9"/>
    <n v="1"/>
    <x v="0"/>
    <d v="2026-05-11T17:47:3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5"/>
    <n v="9"/>
    <n v="1"/>
    <x v="0"/>
    <d v="2026-05-12T12:32:41"/>
    <n v="62242657"/>
    <s v="AB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Auto busy"/>
  </r>
  <r>
    <s v="Cobros Mayo"/>
    <n v="0"/>
    <n v="0"/>
    <x v="1"/>
    <n v="9"/>
    <n v="1"/>
    <x v="0"/>
    <d v="2026-05-13T15:32:48"/>
    <n v="62242657"/>
    <s v="AB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Auto busy"/>
  </r>
  <r>
    <s v="Cobros Mayo"/>
    <n v="0"/>
    <n v="0"/>
    <x v="2"/>
    <n v="9"/>
    <n v="1"/>
    <x v="0"/>
    <d v="2026-05-16T12:53:29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3"/>
    <n v="9"/>
    <n v="1"/>
    <x v="0"/>
    <d v="2026-05-18T11:34:24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13"/>
    <n v="9"/>
    <n v="1"/>
    <x v="0"/>
    <d v="2026-05-18T17:52:47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Mayo"/>
    <n v="0"/>
    <n v="0"/>
    <x v="3"/>
    <n v="9"/>
    <n v="1"/>
    <x v="1"/>
    <d v="2026-05-19T10:08:13"/>
    <n v="62242657"/>
    <s v="NA"/>
    <s v="VDAD"/>
    <x v="0"/>
    <s v="COBRO"/>
    <m/>
    <n v="369070850000"/>
    <n v="16018"/>
    <n v="-4"/>
    <n v="1"/>
    <n v="62242657"/>
    <m/>
    <s v="JESSIKA MARTINEZ"/>
    <m/>
    <s v="3-735-1899"/>
    <n v="369070850000"/>
    <s v="MASIVO"/>
    <s v="NPN"/>
    <m/>
    <m/>
    <m/>
    <m/>
    <m/>
    <m/>
    <s v="0000-00-00"/>
    <m/>
    <m/>
    <m/>
    <m/>
    <n v="0"/>
    <m/>
    <s v="NONE"/>
    <n v="0"/>
    <m/>
    <n v="2257738"/>
    <s v="Cobros Mayo"/>
    <s v="Cobros Mayo NPN"/>
    <s v="No Answer AutoDial"/>
  </r>
  <r>
    <s v="Cobros Abril Canal Fijo"/>
    <n v="0"/>
    <n v="0"/>
    <x v="5"/>
    <n v="11"/>
    <n v="1"/>
    <x v="0"/>
    <d v="2026-05-02T11:32:51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6"/>
    <n v="11"/>
    <n v="1"/>
    <x v="0"/>
    <d v="2026-05-05T15:55:21"/>
    <n v="62254511"/>
    <s v="DROP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5"/>
    <m/>
    <s v="NONE"/>
    <n v="0"/>
    <m/>
    <n v="2251853"/>
    <s v="Cobros Abril Canal Fijo"/>
    <s v="Cobros Abril Canal Fijo 2 meses a NPN"/>
    <s v="Agent Not Available"/>
  </r>
  <r>
    <s v="Cobros Abril Canal Fijo"/>
    <n v="0"/>
    <n v="0"/>
    <x v="12"/>
    <n v="11"/>
    <n v="1"/>
    <x v="0"/>
    <d v="2026-05-06T17:56:50"/>
    <n v="62254511"/>
    <s v="NA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No Answer AutoDial"/>
  </r>
  <r>
    <s v="Cobros Abril Canal Fijo"/>
    <n v="0"/>
    <n v="0"/>
    <x v="8"/>
    <n v="11"/>
    <n v="1"/>
    <x v="0"/>
    <d v="2026-05-08T09:40:10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8"/>
    <n v="11"/>
    <n v="1"/>
    <x v="0"/>
    <d v="2026-05-08T12:59:00"/>
    <n v="62254511"/>
    <s v="AB"/>
    <s v="VDAD"/>
    <x v="0"/>
    <s v="COBRO"/>
    <m/>
    <n v="214048580000"/>
    <n v="16017"/>
    <n v="-4"/>
    <n v="1"/>
    <n v="62254511"/>
    <m/>
    <s v="ERICK BRUCE"/>
    <m/>
    <s v="8-814-663 "/>
    <s v="NPN"/>
    <s v="DIGITAL"/>
    <n v="214048580000"/>
    <m/>
    <m/>
    <m/>
    <m/>
    <m/>
    <m/>
    <s v="0000-00-00"/>
    <m/>
    <s v="ebruce807@gmail.com"/>
    <m/>
    <m/>
    <n v="0"/>
    <m/>
    <s v="NONE"/>
    <n v="0"/>
    <m/>
    <n v="2251853"/>
    <s v="Cobros Abril Canal Fijo"/>
    <s v="Cobros Abril Canal Fijo 2 meses a NPN"/>
    <s v="Auto busy"/>
  </r>
  <r>
    <s v="Cobros Abril Canal Fijo"/>
    <n v="0"/>
    <n v="0"/>
    <x v="9"/>
    <n v="11"/>
    <n v="1"/>
    <x v="0"/>
    <d v="2026-05-11T11:34:39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1"/>
    <n v="11"/>
    <n v="1"/>
    <x v="0"/>
    <d v="2026-05-13T15:33:04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2"/>
    <n v="11"/>
    <n v="1"/>
    <x v="0"/>
    <d v="2026-05-16T12:53:31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3"/>
    <n v="11"/>
    <n v="1"/>
    <x v="0"/>
    <d v="2026-05-19T16:23:12"/>
    <n v="62254511"/>
    <s v="AB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0"/>
    <m/>
    <s v="NONE"/>
    <n v="0"/>
    <m/>
    <n v="2257739"/>
    <s v="Cobros Mayo"/>
    <s v="Cobros Mayo NPN"/>
    <s v="Auto busy"/>
  </r>
  <r>
    <s v="Cobros Abril Canal Fijo"/>
    <n v="0"/>
    <n v="0"/>
    <x v="4"/>
    <n v="11"/>
    <n v="1"/>
    <x v="0"/>
    <d v="2026-05-21T11:05:06"/>
    <n v="62254511"/>
    <s v="DROP"/>
    <s v="VDAD"/>
    <x v="0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5"/>
    <m/>
    <s v="NONE"/>
    <n v="0"/>
    <m/>
    <n v="2257739"/>
    <s v="Cobros Mayo"/>
    <s v="Cobros Mayo NPN"/>
    <s v="Agent Not Available"/>
  </r>
  <r>
    <s v="Cobros Abril Canal Fijo"/>
    <n v="1"/>
    <n v="1"/>
    <x v="4"/>
    <n v="11"/>
    <n v="1"/>
    <x v="1"/>
    <d v="2026-05-21T17:31:24"/>
    <n v="62254511"/>
    <n v="6003"/>
    <s v="lvelez"/>
    <x v="1"/>
    <s v="COBRO"/>
    <m/>
    <n v="214048580000"/>
    <n v="16018"/>
    <n v="-4"/>
    <n v="1"/>
    <n v="62254511"/>
    <m/>
    <s v="ERICK BRUCE"/>
    <m/>
    <s v="8-814-663"/>
    <n v="214048580000"/>
    <s v="DIGITAL"/>
    <s v="NPN"/>
    <m/>
    <m/>
    <m/>
    <m/>
    <m/>
    <s v="U"/>
    <s v="0000-00-00"/>
    <m/>
    <m/>
    <m/>
    <m/>
    <n v="65"/>
    <s v="Llamaya"/>
    <s v="MAIN"/>
    <n v="0"/>
    <m/>
    <n v="2257739"/>
    <s v="Cobros Mayo"/>
    <s v="Cobros Mayo NPN"/>
    <s v="Cuenta cesada"/>
  </r>
  <r>
    <e v="#N/A"/>
    <n v="0"/>
    <n v="0"/>
    <x v="8"/>
    <n v="1"/>
    <n v="1"/>
    <x v="1"/>
    <d v="2026-05-08T14:33:19"/>
    <n v="62256136"/>
    <n v="6004"/>
    <s v="lvelez"/>
    <x v="1"/>
    <s v="COBRO"/>
    <m/>
    <m/>
    <n v="998"/>
    <n v="0"/>
    <m/>
    <n v="62256136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605"/>
    <s v="Default Manual list"/>
    <m/>
    <s v="Buzon de voz"/>
  </r>
  <r>
    <s v="Cobros Abril Canal Fijo"/>
    <n v="0"/>
    <n v="0"/>
    <x v="9"/>
    <n v="12"/>
    <n v="1"/>
    <x v="0"/>
    <d v="2026-05-11T11:38:52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9"/>
    <n v="12"/>
    <n v="1"/>
    <x v="0"/>
    <d v="2026-05-11T14:57:16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1"/>
    <n v="12"/>
    <n v="1"/>
    <x v="0"/>
    <d v="2026-05-13T15:36:36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0"/>
    <n v="12"/>
    <n v="1"/>
    <x v="0"/>
    <d v="2026-05-14T09:31:18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0"/>
    <n v="12"/>
    <n v="1"/>
    <x v="0"/>
    <d v="2026-05-14T11:22:34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2"/>
    <n v="12"/>
    <n v="1"/>
    <x v="0"/>
    <d v="2026-05-16T12:56:45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3"/>
    <n v="12"/>
    <n v="1"/>
    <x v="0"/>
    <d v="2026-05-18T11:37:07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3"/>
    <n v="12"/>
    <n v="1"/>
    <x v="0"/>
    <d v="2026-05-19T16:24:53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14"/>
    <n v="12"/>
    <n v="1"/>
    <x v="0"/>
    <d v="2026-05-20T11:27:22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4"/>
    <n v="12"/>
    <n v="1"/>
    <x v="0"/>
    <d v="2026-05-21T11:06:25"/>
    <n v="62265327"/>
    <s v="NA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No Answer AutoDial"/>
  </r>
  <r>
    <s v="Cobros Abril Canal Fijo"/>
    <n v="0"/>
    <n v="0"/>
    <x v="4"/>
    <n v="12"/>
    <n v="1"/>
    <x v="0"/>
    <d v="2026-05-21T12:45:59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Abril Canal Fijo"/>
    <n v="0"/>
    <n v="0"/>
    <x v="4"/>
    <n v="12"/>
    <n v="1"/>
    <x v="1"/>
    <d v="2026-05-21T17:31:23"/>
    <n v="62265327"/>
    <s v="AB"/>
    <s v="VDAD"/>
    <x v="0"/>
    <s v="COBRO"/>
    <m/>
    <n v="233001820000"/>
    <n v="16018"/>
    <n v="-4"/>
    <n v="1"/>
    <n v="62265327"/>
    <m/>
    <s v=" DENCIL DE JESUS ESCOBAR SOTO"/>
    <m/>
    <s v="2-721-1448"/>
    <n v="233001820000"/>
    <s v="DIGITAL"/>
    <s v="NPN"/>
    <m/>
    <m/>
    <m/>
    <m/>
    <m/>
    <m/>
    <s v="0000-00-00"/>
    <m/>
    <m/>
    <m/>
    <m/>
    <n v="0"/>
    <m/>
    <s v="NONE"/>
    <n v="0"/>
    <m/>
    <n v="2257740"/>
    <s v="Cobros Mayo"/>
    <s v="Cobros Mayo NPN"/>
    <s v="Auto busy"/>
  </r>
  <r>
    <s v="Cobros Mayo"/>
    <n v="0"/>
    <n v="0"/>
    <x v="7"/>
    <n v="2"/>
    <n v="1"/>
    <x v="0"/>
    <d v="2026-05-07T17:53:11"/>
    <n v="62281473"/>
    <n v="6004"/>
    <s v="lvelez"/>
    <x v="1"/>
    <s v="COBRO"/>
    <m/>
    <n v="365007830000"/>
    <n v="16016"/>
    <n v="-4"/>
    <n v="1"/>
    <n v="62281473"/>
    <m/>
    <s v="ULISES SANCHEZ"/>
    <m/>
    <s v="2-746-1771"/>
    <n v="365007830000"/>
    <s v="MASIVO"/>
    <s v="NPN"/>
    <m/>
    <m/>
    <m/>
    <m/>
    <m/>
    <s v="U"/>
    <s v="0000-00-00"/>
    <m/>
    <m/>
    <m/>
    <m/>
    <n v="92"/>
    <s v="Llamaya"/>
    <s v="MANUAL"/>
    <n v="0"/>
    <m/>
    <n v="2198633"/>
    <s v="Cobros Marzo 2 meses a NPN "/>
    <s v="Cobros Marzo 2 meses a NPN "/>
    <s v="Buzon de voz"/>
  </r>
  <r>
    <s v="Cobros Mayo"/>
    <n v="0"/>
    <n v="0"/>
    <x v="9"/>
    <n v="2"/>
    <n v="1"/>
    <x v="1"/>
    <d v="2026-05-11T11:37:47"/>
    <n v="62281473"/>
    <n v="6004"/>
    <s v="lvelez"/>
    <x v="1"/>
    <s v="COBRO"/>
    <m/>
    <n v="365007830000"/>
    <n v="16018"/>
    <n v="-4"/>
    <n v="1"/>
    <n v="62281473"/>
    <m/>
    <s v="ULISES SANCHEZ"/>
    <m/>
    <s v="2-746-1771"/>
    <n v="365007830000"/>
    <s v="MASIVO"/>
    <s v="2 PAGOS PENDIENTES"/>
    <m/>
    <m/>
    <m/>
    <m/>
    <m/>
    <s v="U"/>
    <s v="0000-00-00"/>
    <m/>
    <m/>
    <m/>
    <m/>
    <n v="159"/>
    <s v="Llamaya"/>
    <s v="MAIN"/>
    <n v="0"/>
    <m/>
    <n v="2257741"/>
    <s v="Cobros Mayo"/>
    <s v="Cobros Mayo NPN"/>
    <s v="Buzon de voz"/>
  </r>
  <r>
    <s v="Cobros Mayo"/>
    <n v="0"/>
    <n v="0"/>
    <x v="9"/>
    <n v="6"/>
    <n v="1"/>
    <x v="0"/>
    <d v="2026-05-11T11:38:55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1"/>
    <n v="6"/>
    <n v="1"/>
    <x v="0"/>
    <d v="2026-05-13T15:35:23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2"/>
    <n v="6"/>
    <n v="1"/>
    <x v="0"/>
    <d v="2026-05-16T12:55:32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3"/>
    <n v="6"/>
    <n v="1"/>
    <x v="0"/>
    <d v="2026-05-19T16:26:40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4"/>
    <n v="6"/>
    <n v="1"/>
    <x v="0"/>
    <d v="2026-05-21T11:06:27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Mayo"/>
    <n v="0"/>
    <n v="0"/>
    <x v="4"/>
    <n v="6"/>
    <n v="1"/>
    <x v="1"/>
    <d v="2026-05-21T17:31:39"/>
    <n v="62282897"/>
    <s v="AB"/>
    <s v="VDAD"/>
    <x v="0"/>
    <s v="COBRO"/>
    <m/>
    <n v="367089400000"/>
    <n v="16018"/>
    <n v="-4"/>
    <n v="1"/>
    <n v="62282897"/>
    <m/>
    <s v="NEFTALI ERNESTO GONZALEZ"/>
    <m/>
    <s v="8-953-2496"/>
    <n v="367089400000"/>
    <s v="MASIVO"/>
    <s v="NPN"/>
    <m/>
    <m/>
    <m/>
    <m/>
    <m/>
    <m/>
    <s v="0000-00-00"/>
    <m/>
    <m/>
    <m/>
    <m/>
    <n v="0"/>
    <m/>
    <s v="NONE"/>
    <n v="0"/>
    <m/>
    <n v="2257742"/>
    <s v="Cobros Mayo"/>
    <s v="Cobros Mayo NPN"/>
    <s v="Auto busy"/>
  </r>
  <r>
    <s v="Cobros Abril Canal Fijo"/>
    <n v="0"/>
    <n v="0"/>
    <x v="9"/>
    <n v="2"/>
    <n v="1"/>
    <x v="0"/>
    <d v="2026-05-11T11:39:34"/>
    <n v="62283674"/>
    <s v="DROP"/>
    <s v="VDAD"/>
    <x v="0"/>
    <s v="COBRO"/>
    <m/>
    <n v="362045230000"/>
    <n v="16018"/>
    <n v="-4"/>
    <n v="1"/>
    <n v="62283674"/>
    <m/>
    <s v="Julia guerra pinto"/>
    <m/>
    <s v="4-720-2376"/>
    <n v="362045230000"/>
    <s v="MASIVO"/>
    <s v="NPN"/>
    <m/>
    <m/>
    <m/>
    <m/>
    <m/>
    <s v="U"/>
    <s v="0000-00-00"/>
    <m/>
    <m/>
    <m/>
    <m/>
    <n v="5"/>
    <m/>
    <s v="NONE"/>
    <n v="0"/>
    <m/>
    <n v="2257743"/>
    <s v="Cobros Mayo"/>
    <s v="Cobros Mayo NPN"/>
    <s v="Agent Not Available"/>
  </r>
  <r>
    <s v="Cobros Abril Canal Fijo"/>
    <n v="0"/>
    <n v="0"/>
    <x v="1"/>
    <n v="2"/>
    <n v="1"/>
    <x v="1"/>
    <d v="2026-05-13T15:36:17"/>
    <n v="62283674"/>
    <n v="6004"/>
    <s v="lvelez"/>
    <x v="1"/>
    <s v="COBRO"/>
    <m/>
    <n v="362045230000"/>
    <n v="16018"/>
    <n v="-4"/>
    <n v="1"/>
    <n v="62283674"/>
    <m/>
    <s v="Julia guerra pinto"/>
    <m/>
    <s v="4-720-2376"/>
    <n v="362045230000"/>
    <s v="MASIVO"/>
    <s v="NPN"/>
    <m/>
    <m/>
    <m/>
    <m/>
    <m/>
    <s v="U"/>
    <s v="0000-00-00"/>
    <m/>
    <m/>
    <m/>
    <m/>
    <n v="130"/>
    <s v="Llamaya"/>
    <s v="MAIN"/>
    <n v="0"/>
    <m/>
    <n v="2257743"/>
    <s v="Cobros Mayo"/>
    <s v="Cobros Mayo NPN"/>
    <s v="Buzon de voz"/>
  </r>
  <r>
    <s v="Cobros Abril Canal Fijo"/>
    <n v="0"/>
    <n v="0"/>
    <x v="9"/>
    <n v="3"/>
    <n v="1"/>
    <x v="0"/>
    <d v="2026-05-11T11:39:56"/>
    <n v="62285645"/>
    <s v="DROP"/>
    <s v="VDAD"/>
    <x v="0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"/>
    <m/>
    <s v="NONE"/>
    <n v="0"/>
    <m/>
    <n v="2257744"/>
    <s v="Cobros Mayo"/>
    <s v="Cobros Mayo NPN"/>
    <s v="Agent Not Available"/>
  </r>
  <r>
    <s v="Cobros Abril Canal Fijo"/>
    <n v="0"/>
    <n v="0"/>
    <x v="1"/>
    <n v="3"/>
    <n v="1"/>
    <x v="0"/>
    <d v="2026-05-13T15:37:06"/>
    <n v="62285645"/>
    <s v="DROP"/>
    <s v="VDAD"/>
    <x v="0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"/>
    <m/>
    <s v="NONE"/>
    <n v="0"/>
    <m/>
    <n v="2257744"/>
    <s v="Cobros Mayo"/>
    <s v="Cobros Mayo NPN"/>
    <s v="Agent Not Available"/>
  </r>
  <r>
    <s v="Cobros Abril Canal Fijo"/>
    <n v="1"/>
    <n v="0"/>
    <x v="2"/>
    <n v="3"/>
    <n v="1"/>
    <x v="1"/>
    <d v="2026-05-16T12:56:12"/>
    <n v="62285645"/>
    <n v="6010"/>
    <s v="lvelez"/>
    <x v="1"/>
    <s v="COBRO"/>
    <m/>
    <n v="355368170000"/>
    <n v="16018"/>
    <n v="-4"/>
    <n v="1"/>
    <n v="62285645"/>
    <m/>
    <s v="Yethjanis Yassiel Ismare Choco"/>
    <m/>
    <s v="5-718-970"/>
    <n v="355368170000"/>
    <s v="MASIVO"/>
    <s v="3 PAGOS PENDIENTES"/>
    <m/>
    <m/>
    <m/>
    <m/>
    <m/>
    <s v="U"/>
    <s v="0000-00-00"/>
    <m/>
    <m/>
    <m/>
    <m/>
    <n v="50"/>
    <s v="Llamaya"/>
    <s v="MAIN"/>
    <n v="0"/>
    <m/>
    <n v="2257744"/>
    <s v="Cobros Mayo"/>
    <s v="Cobros Mayo NPN"/>
    <s v="Menor de edad"/>
  </r>
  <r>
    <s v="Cobros Abril Canal Fijo"/>
    <n v="0"/>
    <n v="0"/>
    <x v="9"/>
    <n v="7"/>
    <n v="1"/>
    <x v="0"/>
    <d v="2026-05-11T11:40:14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5"/>
    <m/>
    <s v="NONE"/>
    <n v="0"/>
    <m/>
    <n v="2257745"/>
    <s v="Cobros Mayo"/>
    <s v="Cobros Mayo NPN"/>
    <s v="Agent Not Available"/>
  </r>
  <r>
    <s v="Cobros Abril Canal Fijo"/>
    <n v="0"/>
    <n v="0"/>
    <x v="9"/>
    <n v="7"/>
    <n v="1"/>
    <x v="0"/>
    <d v="2026-05-11T11:40:33"/>
    <n v="62286447"/>
    <s v="DROP"/>
    <s v="VDAD"/>
    <x v="0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5"/>
    <m/>
    <s v="NONE"/>
    <n v="0"/>
    <m/>
    <n v="2257746"/>
    <s v="Cobros Mayo"/>
    <s v="Cobros Mayo NPN"/>
    <s v="Agent Not Available"/>
  </r>
  <r>
    <s v="Cobros Abril Canal Fijo"/>
    <n v="0"/>
    <n v="0"/>
    <x v="1"/>
    <n v="7"/>
    <n v="1"/>
    <x v="0"/>
    <d v="2026-05-13T15:37:28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6"/>
    <m/>
    <s v="NONE"/>
    <n v="0"/>
    <m/>
    <n v="2257745"/>
    <s v="Cobros Mayo"/>
    <s v="Cobros Mayo NPN"/>
    <s v="Agent Not Available"/>
  </r>
  <r>
    <s v="Cobros Abril Canal Fijo"/>
    <n v="0"/>
    <n v="0"/>
    <x v="1"/>
    <n v="7"/>
    <n v="1"/>
    <x v="0"/>
    <d v="2026-05-13T15:37:49"/>
    <n v="62286447"/>
    <s v="DROP"/>
    <s v="VDAD"/>
    <x v="0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5"/>
    <m/>
    <s v="NONE"/>
    <n v="0"/>
    <m/>
    <n v="2257746"/>
    <s v="Cobros Mayo"/>
    <s v="Cobros Mayo NPN"/>
    <s v="Agent Not Available"/>
  </r>
  <r>
    <s v="Cobros Abril Canal Fijo"/>
    <n v="0"/>
    <n v="0"/>
    <x v="2"/>
    <n v="7"/>
    <n v="1"/>
    <x v="0"/>
    <d v="2026-05-16T12:57:16"/>
    <n v="62286447"/>
    <s v="DROP"/>
    <s v="VDAD"/>
    <x v="0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5"/>
    <m/>
    <s v="NONE"/>
    <n v="0"/>
    <m/>
    <n v="2257745"/>
    <s v="Cobros Mayo"/>
    <s v="Cobros Mayo NPN"/>
    <s v="Agent Not Available"/>
  </r>
  <r>
    <s v="Cobros Abril Canal Fijo"/>
    <n v="1"/>
    <n v="1"/>
    <x v="13"/>
    <n v="7"/>
    <n v="1"/>
    <x v="0"/>
    <d v="2026-05-18T09:12:57"/>
    <n v="62286447"/>
    <n v="6003"/>
    <s v="lvelez"/>
    <x v="1"/>
    <s v="COBRO"/>
    <m/>
    <n v="352386280000"/>
    <n v="16018"/>
    <n v="-4"/>
    <n v="1"/>
    <n v="62286447"/>
    <m/>
    <s v="Jorge Montes"/>
    <m/>
    <s v="4-712-218"/>
    <n v="352386280000"/>
    <s v="MASIVO"/>
    <s v="3 PAGOS PENDIENTES"/>
    <m/>
    <m/>
    <m/>
    <m/>
    <m/>
    <s v="U"/>
    <s v="0000-00-00"/>
    <m/>
    <m/>
    <m/>
    <m/>
    <n v="42"/>
    <s v="Llamaya"/>
    <s v="MAIN"/>
    <n v="0"/>
    <m/>
    <n v="2257746"/>
    <s v="Cobros Mayo"/>
    <s v="Cobros Mayo NPN"/>
    <s v="Cuenta cesada"/>
  </r>
  <r>
    <s v="Cobros Abril Canal Fijo"/>
    <n v="0"/>
    <n v="0"/>
    <x v="3"/>
    <n v="7"/>
    <n v="1"/>
    <x v="1"/>
    <d v="2026-05-19T16:26:54"/>
    <n v="62286447"/>
    <n v="6004"/>
    <s v="lvelez"/>
    <x v="1"/>
    <s v="COBRO"/>
    <m/>
    <n v="364075060000"/>
    <n v="16018"/>
    <n v="-4"/>
    <n v="1"/>
    <n v="62286447"/>
    <m/>
    <s v="Alina Carpintero"/>
    <m/>
    <s v="4-795-629"/>
    <n v="364075060000"/>
    <s v="MASIVO"/>
    <s v="NPN"/>
    <m/>
    <m/>
    <m/>
    <m/>
    <m/>
    <s v="U"/>
    <s v="0000-00-00"/>
    <m/>
    <m/>
    <m/>
    <m/>
    <n v="141"/>
    <s v="Llamaya"/>
    <s v="MAIN"/>
    <n v="0"/>
    <m/>
    <n v="2257745"/>
    <s v="Cobros Mayo"/>
    <s v="Cobros Mayo NPN"/>
    <s v="Buzon de voz"/>
  </r>
  <r>
    <e v="#N/A"/>
    <n v="0"/>
    <n v="0"/>
    <x v="11"/>
    <n v="1"/>
    <n v="1"/>
    <x v="1"/>
    <d v="2026-05-04T14:14:58"/>
    <n v="62294843"/>
    <n v="6004"/>
    <s v="lvelez"/>
    <x v="1"/>
    <s v="COBRO"/>
    <m/>
    <m/>
    <n v="998"/>
    <n v="0"/>
    <m/>
    <n v="62294843"/>
    <m/>
    <m/>
    <m/>
    <m/>
    <m/>
    <m/>
    <m/>
    <m/>
    <m/>
    <m/>
    <m/>
    <m/>
    <s v="U"/>
    <s v="0000-00-00"/>
    <m/>
    <m/>
    <m/>
    <m/>
    <n v="77"/>
    <s v="Llamaya"/>
    <s v="MANUAL"/>
    <n v="0"/>
    <m/>
    <n v="2257469"/>
    <s v="Default Manual list"/>
    <m/>
    <s v="Buzon de voz"/>
  </r>
  <r>
    <s v="Cobros Abril Canal Fijo"/>
    <n v="1"/>
    <n v="1"/>
    <x v="9"/>
    <n v="1"/>
    <n v="1"/>
    <x v="1"/>
    <d v="2026-05-11T11:41:35"/>
    <n v="62303873"/>
    <n v="6003"/>
    <s v="lvelez"/>
    <x v="1"/>
    <s v="COBRO"/>
    <m/>
    <n v="365010760000"/>
    <n v="16018"/>
    <n v="-7"/>
    <n v="1"/>
    <n v="62303873"/>
    <m/>
    <s v="Manuel Hurtado"/>
    <m/>
    <s v="4-746-1080"/>
    <n v="365010760000"/>
    <s v="MASIVO"/>
    <s v="NPN"/>
    <m/>
    <m/>
    <m/>
    <m/>
    <m/>
    <s v="U"/>
    <s v="0000-00-00"/>
    <m/>
    <m/>
    <m/>
    <m/>
    <n v="51"/>
    <s v="Llamaya"/>
    <s v="MAIN"/>
    <n v="0"/>
    <m/>
    <n v="2257747"/>
    <s v="Cobros Mayo"/>
    <s v="Cobros Mayo NPN"/>
    <s v="Cuenta cesada"/>
  </r>
  <r>
    <s v="Cobros Abril Canal Fijo"/>
    <n v="0"/>
    <n v="0"/>
    <x v="9"/>
    <n v="6"/>
    <n v="1"/>
    <x v="0"/>
    <d v="2026-05-11T11:41:39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1"/>
    <n v="6"/>
    <n v="1"/>
    <x v="0"/>
    <d v="2026-05-13T15:38:32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13"/>
    <n v="6"/>
    <n v="1"/>
    <x v="0"/>
    <d v="2026-05-18T09:12:57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3"/>
    <n v="6"/>
    <n v="1"/>
    <x v="0"/>
    <d v="2026-05-19T16:27:27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4"/>
    <n v="6"/>
    <n v="1"/>
    <x v="0"/>
    <d v="2026-05-21T11:07:16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s v="Cobros Abril Canal Fijo"/>
    <n v="0"/>
    <n v="0"/>
    <x v="4"/>
    <n v="6"/>
    <n v="1"/>
    <x v="1"/>
    <d v="2026-05-21T17:32:30"/>
    <n v="62304771"/>
    <s v="DROP"/>
    <s v="VDAD"/>
    <x v="0"/>
    <s v="COBRO"/>
    <m/>
    <n v="341342150000"/>
    <n v="16018"/>
    <n v="-7"/>
    <n v="1"/>
    <n v="62304771"/>
    <m/>
    <s v="YULIAN ALBINIO BRENES VALDEZ "/>
    <m/>
    <s v="8-835-1168"/>
    <n v="341342150000"/>
    <s v="MASIVO"/>
    <s v="NPN"/>
    <m/>
    <m/>
    <m/>
    <m/>
    <m/>
    <m/>
    <s v="0000-00-00"/>
    <m/>
    <m/>
    <m/>
    <m/>
    <n v="5"/>
    <m/>
    <s v="NONE"/>
    <n v="0"/>
    <m/>
    <n v="2257748"/>
    <s v="Cobros Mayo"/>
    <s v="Cobros Mayo NPN"/>
    <s v="Agent Not Available"/>
  </r>
  <r>
    <e v="#N/A"/>
    <n v="1"/>
    <n v="1"/>
    <x v="5"/>
    <n v="1"/>
    <n v="1"/>
    <x v="1"/>
    <d v="2026-05-02T12:32:34"/>
    <n v="62360175"/>
    <n v="6002"/>
    <s v="lvelez"/>
    <x v="1"/>
    <s v="COBRO"/>
    <m/>
    <n v="352314660000"/>
    <n v="16014"/>
    <n v="-7"/>
    <n v="1"/>
    <n v="62360175"/>
    <m/>
    <s v="FRANCISCO JAVIER ROQUETT PEREZ"/>
    <m/>
    <n v="352314660000"/>
    <s v="PANAMAÂ Â Â Â Â Â Â Â Â Â Â Â Â Â Â Â Â Â Â Â Â Â Â Â Â Â Â Â Â Â Â Â Â Â Â Â Â Â Â Â Â Â Â Â "/>
    <s v="3 MESES PENDIENTES"/>
    <s v="MASIVO"/>
    <m/>
    <m/>
    <m/>
    <m/>
    <m/>
    <s v="U"/>
    <s v="0000-00-00"/>
    <m/>
    <s v="Franciscoroquett@gmail.com"/>
    <m/>
    <s v="362031140000&gt;&gt; Carla Andrea Lopez pulido"/>
    <n v="59"/>
    <s v="Llamaya"/>
    <s v="MAIN"/>
    <n v="0"/>
    <m/>
    <n v="2170199"/>
    <s v="Cobros Enero 2-4 meses"/>
    <s v="Cobros Enero 2-4 meses"/>
    <s v="Cliente al dia"/>
  </r>
  <r>
    <s v="Cobros Mayo"/>
    <n v="0"/>
    <n v="0"/>
    <x v="9"/>
    <n v="2"/>
    <n v="1"/>
    <x v="0"/>
    <d v="2026-05-11T11:42:08"/>
    <n v="62362257"/>
    <s v="DROP"/>
    <s v="VDAD"/>
    <x v="0"/>
    <s v="COBRO"/>
    <m/>
    <n v="368065490000"/>
    <n v="16018"/>
    <n v="-7"/>
    <n v="1"/>
    <n v="62362257"/>
    <m/>
    <s v="RODOLFO JOSE CHIARI MARTINEZ"/>
    <m/>
    <s v="8-940-1244"/>
    <n v="368065490000"/>
    <s v="MASIVO"/>
    <s v="NPN"/>
    <m/>
    <m/>
    <m/>
    <m/>
    <m/>
    <s v="U"/>
    <s v="0000-00-00"/>
    <m/>
    <m/>
    <m/>
    <m/>
    <n v="5"/>
    <m/>
    <s v="NONE"/>
    <n v="0"/>
    <m/>
    <n v="2257749"/>
    <s v="Cobros Mayo"/>
    <s v="Cobros Mayo NPN"/>
    <s v="Agent Not Available"/>
  </r>
  <r>
    <s v="Cobros Mayo"/>
    <n v="1"/>
    <n v="1"/>
    <x v="1"/>
    <n v="2"/>
    <n v="1"/>
    <x v="1"/>
    <d v="2026-05-13T15:39:57"/>
    <n v="62362257"/>
    <n v="6007"/>
    <s v="lvelez"/>
    <x v="1"/>
    <s v="COBRO"/>
    <m/>
    <n v="368065490000"/>
    <n v="16018"/>
    <n v="-7"/>
    <n v="1"/>
    <n v="62362257"/>
    <m/>
    <s v="RODOLFO JOSE CHIARI MARTINEZ"/>
    <m/>
    <s v="8-940-1244"/>
    <n v="368065490000"/>
    <s v="MASIVO"/>
    <s v="NPN"/>
    <m/>
    <m/>
    <m/>
    <m/>
    <m/>
    <s v="U"/>
    <s v="0000-00-00"/>
    <m/>
    <m/>
    <m/>
    <m/>
    <n v="352"/>
    <s v="Llamaya"/>
    <s v="MAIN"/>
    <n v="0"/>
    <m/>
    <n v="2257749"/>
    <s v="Cobros Mayo"/>
    <s v="Cobros Mayo NPN"/>
    <s v="Volver a llamar"/>
  </r>
  <r>
    <s v="Cobros Abril Canal Fijo"/>
    <n v="0"/>
    <n v="0"/>
    <x v="9"/>
    <n v="6"/>
    <n v="1"/>
    <x v="0"/>
    <d v="2026-05-11T11:42:27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1"/>
    <n v="6"/>
    <n v="1"/>
    <x v="0"/>
    <d v="2026-05-13T15:40:06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13"/>
    <n v="6"/>
    <n v="1"/>
    <x v="0"/>
    <d v="2026-05-18T09:13:22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3"/>
    <n v="6"/>
    <n v="1"/>
    <x v="0"/>
    <d v="2026-05-19T16:28:05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4"/>
    <n v="6"/>
    <n v="1"/>
    <x v="0"/>
    <d v="2026-05-21T11:07:51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Abril Canal Fijo"/>
    <n v="0"/>
    <n v="0"/>
    <x v="4"/>
    <n v="6"/>
    <n v="1"/>
    <x v="1"/>
    <d v="2026-05-21T17:35:22"/>
    <n v="62373276"/>
    <s v="DROP"/>
    <s v="VDAD"/>
    <x v="0"/>
    <s v="COBRO"/>
    <m/>
    <n v="356364250000"/>
    <n v="16018"/>
    <n v="-7"/>
    <n v="1"/>
    <n v="62373276"/>
    <m/>
    <s v="JOSE MARIA GONZALEZ GUTIERREZ"/>
    <m/>
    <s v="8-278-563"/>
    <n v="356364250000"/>
    <s v="MASIVO"/>
    <s v="NPN"/>
    <m/>
    <m/>
    <m/>
    <m/>
    <m/>
    <m/>
    <s v="0000-00-00"/>
    <m/>
    <m/>
    <m/>
    <m/>
    <n v="5"/>
    <m/>
    <s v="NONE"/>
    <n v="0"/>
    <m/>
    <n v="2257750"/>
    <s v="Cobros Mayo"/>
    <s v="Cobros Mayo NPN"/>
    <s v="Agent Not Available"/>
  </r>
  <r>
    <s v="Cobros Mayo"/>
    <n v="0"/>
    <n v="0"/>
    <x v="9"/>
    <n v="6"/>
    <n v="1"/>
    <x v="0"/>
    <d v="2026-05-11T11:44:15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1"/>
    <n v="6"/>
    <n v="1"/>
    <x v="0"/>
    <d v="2026-05-13T15:40:47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13"/>
    <n v="6"/>
    <n v="1"/>
    <x v="0"/>
    <d v="2026-05-18T09:13:47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3"/>
    <n v="6"/>
    <n v="1"/>
    <x v="0"/>
    <d v="2026-05-19T16:28:35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0"/>
    <n v="0"/>
    <x v="4"/>
    <n v="6"/>
    <n v="1"/>
    <x v="0"/>
    <d v="2026-05-21T11:08:28"/>
    <n v="62384398"/>
    <s v="DROP"/>
    <s v="VDAD"/>
    <x v="0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5"/>
    <m/>
    <s v="NONE"/>
    <n v="0"/>
    <m/>
    <n v="2257751"/>
    <s v="Cobros Mayo"/>
    <s v="Cobros Mayo NPN"/>
    <s v="Agent Not Available"/>
  </r>
  <r>
    <s v="Cobros Mayo"/>
    <n v="1"/>
    <n v="0"/>
    <x v="4"/>
    <n v="6"/>
    <n v="1"/>
    <x v="1"/>
    <d v="2026-05-21T17:35:10"/>
    <n v="62384398"/>
    <n v="6006"/>
    <s v="lvelez"/>
    <x v="1"/>
    <s v="COBRO"/>
    <m/>
    <n v="353326540000"/>
    <n v="16018"/>
    <n v="-7"/>
    <n v="1"/>
    <n v="62384398"/>
    <m/>
    <s v="Cristina van horne"/>
    <m/>
    <s v="8-515-280"/>
    <n v="353326540000"/>
    <s v="MASIVO"/>
    <s v="2 PAGOS PENDIENTES"/>
    <m/>
    <m/>
    <m/>
    <m/>
    <m/>
    <s v="U"/>
    <s v="0000-00-00"/>
    <m/>
    <m/>
    <m/>
    <m/>
    <n v="32"/>
    <s v="Llamaya"/>
    <s v="MAIN"/>
    <n v="0"/>
    <m/>
    <n v="2257751"/>
    <s v="Cobros Mayo"/>
    <s v="Cobros Mayo NPN"/>
    <s v="Numero equivocado"/>
  </r>
  <r>
    <s v="Cobros Abril Canal Fijo"/>
    <n v="0"/>
    <n v="0"/>
    <x v="9"/>
    <n v="1"/>
    <n v="1"/>
    <x v="1"/>
    <d v="2026-05-11T11:44:14"/>
    <n v="62388856"/>
    <n v="6004"/>
    <s v="lvelez"/>
    <x v="1"/>
    <s v="COBRO"/>
    <m/>
    <n v="355376430000"/>
    <n v="16018"/>
    <n v="-7"/>
    <n v="1"/>
    <n v="62388856"/>
    <m/>
    <s v="MIRIAM HERNANDES"/>
    <m/>
    <s v="8-781-777"/>
    <n v="355376430000"/>
    <s v="MASIVO"/>
    <s v="3 PAGOS PENDIENTES"/>
    <m/>
    <m/>
    <m/>
    <m/>
    <m/>
    <s v="U"/>
    <s v="0000-00-00"/>
    <m/>
    <m/>
    <m/>
    <m/>
    <n v="82"/>
    <s v="Llamaya"/>
    <s v="MAIN"/>
    <n v="0"/>
    <m/>
    <n v="2257752"/>
    <s v="Cobros Mayo"/>
    <s v="Cobros Mayo NPN"/>
    <s v="Buzon de voz"/>
  </r>
  <r>
    <e v="#N/A"/>
    <n v="0"/>
    <n v="0"/>
    <x v="11"/>
    <n v="1"/>
    <n v="1"/>
    <x v="1"/>
    <d v="2026-05-04T11:02:29"/>
    <n v="62389137"/>
    <n v="6004"/>
    <s v="lvelez"/>
    <x v="1"/>
    <s v="COBRO"/>
    <m/>
    <m/>
    <n v="998"/>
    <n v="0"/>
    <m/>
    <n v="62389137"/>
    <m/>
    <m/>
    <m/>
    <m/>
    <m/>
    <m/>
    <m/>
    <m/>
    <m/>
    <m/>
    <m/>
    <m/>
    <s v="U"/>
    <s v="0000-00-00"/>
    <m/>
    <m/>
    <m/>
    <m/>
    <n v="102"/>
    <s v="Llamaya"/>
    <s v="MANUAL"/>
    <n v="0"/>
    <m/>
    <n v="2257463"/>
    <s v="Default Manual list"/>
    <m/>
    <s v="Buzon de voz"/>
  </r>
  <r>
    <s v="Cobros Abril Canal Fijo"/>
    <n v="0"/>
    <n v="0"/>
    <x v="11"/>
    <n v="13"/>
    <n v="1"/>
    <x v="0"/>
    <d v="2026-05-04T16:04:09"/>
    <n v="62393565"/>
    <s v="AB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Auto busy"/>
  </r>
  <r>
    <s v="Cobros Abril Canal Fijo"/>
    <n v="0"/>
    <n v="0"/>
    <x v="11"/>
    <n v="13"/>
    <n v="1"/>
    <x v="0"/>
    <d v="2026-05-04T16:05:07"/>
    <n v="62393565"/>
    <s v="AB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Auto busy"/>
  </r>
  <r>
    <s v="Cobros Abril Canal Fijo"/>
    <n v="0"/>
    <n v="0"/>
    <x v="12"/>
    <n v="13"/>
    <n v="1"/>
    <x v="0"/>
    <d v="2026-05-06T15:27:46"/>
    <n v="62393565"/>
    <s v="DROP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5"/>
    <m/>
    <s v="NONE"/>
    <n v="0"/>
    <m/>
    <n v="2252866"/>
    <s v="Cobros Abril Canal Fijo"/>
    <s v="Cobros Abril Canal Fijo 2 meses a NPN"/>
    <s v="Agent Not Available"/>
  </r>
  <r>
    <s v="Cobros Abril Canal Fijo"/>
    <n v="0"/>
    <n v="0"/>
    <x v="12"/>
    <n v="13"/>
    <n v="1"/>
    <x v="0"/>
    <d v="2026-05-06T15:28:03"/>
    <n v="62393565"/>
    <s v="DROP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5"/>
    <m/>
    <s v="NONE"/>
    <n v="0"/>
    <m/>
    <n v="2252869"/>
    <s v="Cobros Abril Canal Fijo"/>
    <s v="Cobros Abril Canal Fijo 2 meses a NPN"/>
    <s v="Agent Not Available"/>
  </r>
  <r>
    <s v="Cobros Abril Canal Fijo"/>
    <n v="0"/>
    <n v="0"/>
    <x v="0"/>
    <n v="13"/>
    <n v="1"/>
    <x v="0"/>
    <d v="2026-05-09T09:26:57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09:27:07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21:06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24:56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58:41"/>
    <n v="62393565"/>
    <s v="NA"/>
    <s v="VDAD"/>
    <x v="0"/>
    <s v="COBRO"/>
    <m/>
    <n v="351386650000"/>
    <n v="16017"/>
    <n v="-7"/>
    <n v="1"/>
    <n v="62393565"/>
    <m/>
    <s v="Luz RodrÃ­guez "/>
    <m/>
    <s v="8-721-393"/>
    <s v="2 MESES DE MORA"/>
    <s v="MASIVO"/>
    <n v="351386650000"/>
    <m/>
    <m/>
    <m/>
    <m/>
    <m/>
    <m/>
    <s v="0000-00-00"/>
    <m/>
    <s v="Rodriguezluz@gmail.com"/>
    <m/>
    <m/>
    <n v="0"/>
    <m/>
    <s v="NONE"/>
    <n v="0"/>
    <m/>
    <n v="2252866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1:04:08"/>
    <n v="62393565"/>
    <s v="NA"/>
    <s v="VDAD"/>
    <x v="0"/>
    <s v="COBRO"/>
    <m/>
    <n v="359386670000"/>
    <n v="16017"/>
    <n v="-7"/>
    <n v="1"/>
    <n v="62393565"/>
    <m/>
    <s v="Elsi RodrÃ­guez "/>
    <m/>
    <s v="8-853-5955"/>
    <s v="2 MESES DE MORA"/>
    <s v="MASIVO"/>
    <n v="359386670000"/>
    <m/>
    <m/>
    <m/>
    <m/>
    <m/>
    <m/>
    <s v="0000-00-00"/>
    <m/>
    <s v="Elsi07@gmail.com"/>
    <m/>
    <m/>
    <n v="0"/>
    <m/>
    <s v="NONE"/>
    <n v="0"/>
    <m/>
    <n v="2252869"/>
    <s v="Cobros Abril Canal Fijo"/>
    <s v="Cobros Abril Canal Fijo 2 meses a NPN"/>
    <s v="No Answer AutoDial"/>
  </r>
  <r>
    <s v="Cobros Abril Canal Fijo"/>
    <n v="0"/>
    <n v="0"/>
    <x v="9"/>
    <n v="13"/>
    <n v="1"/>
    <x v="0"/>
    <d v="2026-05-11T11:44:21"/>
    <n v="62393565"/>
    <s v="AB"/>
    <s v="VDAD"/>
    <x v="0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0"/>
    <m/>
    <s v="NONE"/>
    <n v="0"/>
    <m/>
    <n v="2257753"/>
    <s v="Cobros Mayo"/>
    <s v="Cobros Mayo NPN"/>
    <s v="Auto busy"/>
  </r>
  <r>
    <s v="Cobros Abril Canal Fijo"/>
    <n v="0"/>
    <n v="0"/>
    <x v="1"/>
    <n v="13"/>
    <n v="1"/>
    <x v="0"/>
    <d v="2026-05-13T15:40:53"/>
    <n v="62393565"/>
    <s v="AB"/>
    <s v="VDAD"/>
    <x v="0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0"/>
    <m/>
    <s v="NONE"/>
    <n v="0"/>
    <m/>
    <n v="2257753"/>
    <s v="Cobros Mayo"/>
    <s v="Cobros Mayo NPN"/>
    <s v="Auto busy"/>
  </r>
  <r>
    <s v="Cobros Abril Canal Fijo"/>
    <n v="1"/>
    <n v="0"/>
    <x v="13"/>
    <n v="13"/>
    <n v="1"/>
    <x v="1"/>
    <d v="2026-05-18T09:14:26"/>
    <n v="62393565"/>
    <n v="6006"/>
    <s v="lvelez"/>
    <x v="1"/>
    <s v="COBRO"/>
    <m/>
    <n v="351386650000"/>
    <n v="16018"/>
    <n v="-7"/>
    <n v="1"/>
    <n v="62393565"/>
    <m/>
    <s v="Luz RodrÃ­guez"/>
    <m/>
    <s v="8-721-393"/>
    <n v="351386650000"/>
    <s v="MASIVO"/>
    <s v="3 PAGOS PENDIENTES"/>
    <m/>
    <m/>
    <m/>
    <m/>
    <m/>
    <s v="U"/>
    <s v="0000-00-00"/>
    <m/>
    <m/>
    <m/>
    <m/>
    <n v="61"/>
    <s v="Llamaya"/>
    <s v="MAIN"/>
    <n v="0"/>
    <m/>
    <n v="2257753"/>
    <s v="Cobros Mayo"/>
    <s v="Cobros Mayo NPN"/>
    <s v="Numero equivocado"/>
  </r>
  <r>
    <s v="Cobros Mayo"/>
    <n v="0"/>
    <n v="0"/>
    <x v="9"/>
    <n v="6"/>
    <n v="1"/>
    <x v="0"/>
    <d v="2026-05-11T11:45:01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1"/>
    <n v="6"/>
    <n v="1"/>
    <x v="0"/>
    <d v="2026-05-13T15:42:09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13"/>
    <n v="6"/>
    <n v="1"/>
    <x v="0"/>
    <d v="2026-05-18T09:14:28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3"/>
    <n v="6"/>
    <n v="1"/>
    <x v="0"/>
    <d v="2026-05-19T16:29:08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4"/>
    <n v="6"/>
    <n v="1"/>
    <x v="0"/>
    <d v="2026-05-21T11:09:06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Mayo"/>
    <n v="0"/>
    <n v="0"/>
    <x v="4"/>
    <n v="6"/>
    <n v="1"/>
    <x v="1"/>
    <d v="2026-05-21T17:35:59"/>
    <n v="62409388"/>
    <s v="DROP"/>
    <s v="VDAD"/>
    <x v="0"/>
    <s v="COBRO"/>
    <m/>
    <n v="367045970000"/>
    <n v="16018"/>
    <n v="-4"/>
    <n v="1"/>
    <n v="62409388"/>
    <m/>
    <s v="FRANCISCA ANTONIO ZÃÃIGA MED"/>
    <m/>
    <s v="3-98-96"/>
    <n v="367045970000"/>
    <s v="SOHO"/>
    <s v="NPN"/>
    <m/>
    <m/>
    <m/>
    <m/>
    <m/>
    <m/>
    <s v="0000-00-00"/>
    <m/>
    <m/>
    <m/>
    <m/>
    <n v="5"/>
    <m/>
    <s v="NONE"/>
    <n v="0"/>
    <m/>
    <n v="2257754"/>
    <s v="Cobros Mayo"/>
    <s v="Cobros Mayo NPN"/>
    <s v="Agent Not Available"/>
  </r>
  <r>
    <s v="Cobros Abril Canal Fijo"/>
    <n v="0"/>
    <n v="0"/>
    <x v="9"/>
    <n v="6"/>
    <n v="1"/>
    <x v="0"/>
    <d v="2026-05-11T11:45:08"/>
    <n v="62411313"/>
    <s v="AB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0"/>
    <m/>
    <s v="NONE"/>
    <n v="0"/>
    <m/>
    <n v="2257755"/>
    <s v="Cobros Mayo"/>
    <s v="Cobros Mayo NPN"/>
    <s v="Auto busy"/>
  </r>
  <r>
    <s v="Cobros Abril Canal Fijo"/>
    <n v="0"/>
    <n v="0"/>
    <x v="1"/>
    <n v="6"/>
    <n v="1"/>
    <x v="0"/>
    <d v="2026-05-13T15:42:33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13"/>
    <n v="6"/>
    <n v="1"/>
    <x v="0"/>
    <d v="2026-05-18T09:14:58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3"/>
    <n v="6"/>
    <n v="1"/>
    <x v="0"/>
    <d v="2026-05-19T16:29:35"/>
    <n v="62411313"/>
    <s v="DROP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"/>
    <m/>
    <s v="NONE"/>
    <n v="0"/>
    <m/>
    <n v="2257755"/>
    <s v="Cobros Mayo"/>
    <s v="Cobros Mayo NPN"/>
    <s v="Agent Not Available"/>
  </r>
  <r>
    <s v="Cobros Abril Canal Fijo"/>
    <n v="0"/>
    <n v="0"/>
    <x v="4"/>
    <n v="6"/>
    <n v="1"/>
    <x v="0"/>
    <d v="2026-05-21T11:11:59"/>
    <n v="62411313"/>
    <s v="AB"/>
    <s v="VDAD"/>
    <x v="0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0"/>
    <m/>
    <s v="NONE"/>
    <n v="0"/>
    <m/>
    <n v="2257755"/>
    <s v="Cobros Mayo"/>
    <s v="Cobros Mayo NPN"/>
    <s v="Auto busy"/>
  </r>
  <r>
    <s v="Cobros Abril Canal Fijo"/>
    <n v="1"/>
    <n v="1"/>
    <x v="4"/>
    <n v="6"/>
    <n v="1"/>
    <x v="1"/>
    <d v="2026-05-21T17:37:23"/>
    <n v="62411313"/>
    <n v="6003"/>
    <s v="lvelez"/>
    <x v="1"/>
    <s v="COBRO"/>
    <m/>
    <n v="354062600000"/>
    <n v="16018"/>
    <n v="-4"/>
    <n v="1"/>
    <n v="62411313"/>
    <m/>
    <s v="AnnJaneth SÃ¡nchez GÃ³mez de A"/>
    <m/>
    <s v="4-752-369"/>
    <n v="354062600000"/>
    <s v="MASIVO"/>
    <s v="3 PAGOS PENDIENTES"/>
    <m/>
    <m/>
    <m/>
    <m/>
    <m/>
    <s v="U"/>
    <s v="0000-00-00"/>
    <m/>
    <m/>
    <m/>
    <m/>
    <n v="50"/>
    <s v="Llamaya"/>
    <s v="MAIN"/>
    <n v="0"/>
    <m/>
    <n v="2257755"/>
    <s v="Cobros Mayo"/>
    <s v="Cobros Mayo NPN"/>
    <s v="Cuenta cesada"/>
  </r>
  <r>
    <s v="Cobros Mayo"/>
    <n v="0"/>
    <n v="0"/>
    <x v="9"/>
    <n v="10"/>
    <n v="1"/>
    <x v="0"/>
    <d v="2026-05-11T11:45:10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1"/>
    <n v="10"/>
    <n v="1"/>
    <x v="0"/>
    <d v="2026-05-13T15:42:41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13"/>
    <n v="10"/>
    <n v="1"/>
    <x v="0"/>
    <d v="2026-05-18T09:16:48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3"/>
    <n v="10"/>
    <n v="1"/>
    <x v="0"/>
    <d v="2026-05-18T11:39:56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3"/>
    <n v="10"/>
    <n v="1"/>
    <x v="0"/>
    <d v="2026-05-18T17:56:19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3"/>
    <n v="10"/>
    <n v="1"/>
    <x v="0"/>
    <d v="2026-05-19T10:09:09"/>
    <n v="62417144"/>
    <s v="AB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Auto busy"/>
  </r>
  <r>
    <s v="Cobros Mayo"/>
    <n v="0"/>
    <n v="0"/>
    <x v="3"/>
    <n v="10"/>
    <n v="1"/>
    <x v="0"/>
    <d v="2026-05-19T16:31:33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4"/>
    <n v="10"/>
    <n v="1"/>
    <x v="0"/>
    <d v="2026-05-20T11:29:01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4"/>
    <n v="10"/>
    <n v="1"/>
    <x v="0"/>
    <d v="2026-05-20T15:20:55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14"/>
    <n v="10"/>
    <n v="1"/>
    <x v="1"/>
    <d v="2026-05-20T16:42:22"/>
    <n v="62417144"/>
    <s v="NA"/>
    <s v="VDAD"/>
    <x v="0"/>
    <s v="COBRO"/>
    <m/>
    <n v="369089130000"/>
    <n v="16018"/>
    <n v="-4"/>
    <n v="1"/>
    <n v="62417144"/>
    <m/>
    <s v="DUBIS FRANCISCO MARTINEZ MENCH"/>
    <m/>
    <s v="2-131-526"/>
    <n v="369089130000"/>
    <s v="MASIVO"/>
    <s v="NPN"/>
    <m/>
    <m/>
    <m/>
    <m/>
    <m/>
    <m/>
    <s v="0000-00-00"/>
    <m/>
    <m/>
    <m/>
    <m/>
    <n v="0"/>
    <m/>
    <s v="NONE"/>
    <n v="0"/>
    <m/>
    <n v="2257756"/>
    <s v="Cobros Mayo"/>
    <s v="Cobros Mayo NPN"/>
    <s v="No Answer AutoDial"/>
  </r>
  <r>
    <s v="Cobros Mayo"/>
    <n v="0"/>
    <n v="0"/>
    <x v="9"/>
    <n v="2"/>
    <n v="1"/>
    <x v="0"/>
    <d v="2026-05-11T11:45:33"/>
    <n v="62424841"/>
    <s v="DROP"/>
    <s v="VDAD"/>
    <x v="0"/>
    <s v="COBRO"/>
    <m/>
    <n v="362090810000"/>
    <n v="16018"/>
    <n v="-4"/>
    <n v="1"/>
    <n v="62424841"/>
    <m/>
    <s v="Eralio Moreno Torres"/>
    <m/>
    <s v="E-8-78233"/>
    <n v="362090810000"/>
    <s v="MASIVO"/>
    <s v="NPN"/>
    <m/>
    <m/>
    <m/>
    <m/>
    <m/>
    <s v="U"/>
    <s v="0000-00-00"/>
    <m/>
    <m/>
    <m/>
    <m/>
    <n v="5"/>
    <m/>
    <s v="NONE"/>
    <n v="0"/>
    <m/>
    <n v="2257757"/>
    <s v="Cobros Mayo"/>
    <s v="Cobros Mayo NPN"/>
    <s v="Agent Not Available"/>
  </r>
  <r>
    <s v="Cobros Mayo"/>
    <n v="0"/>
    <n v="0"/>
    <x v="1"/>
    <n v="2"/>
    <n v="1"/>
    <x v="1"/>
    <d v="2026-05-13T15:46:21"/>
    <n v="62424841"/>
    <n v="6004"/>
    <s v="lvelez"/>
    <x v="1"/>
    <s v="COBRO"/>
    <m/>
    <n v="362090810000"/>
    <n v="16018"/>
    <n v="-4"/>
    <n v="1"/>
    <n v="62424841"/>
    <m/>
    <s v="Eralio Moreno Torres"/>
    <m/>
    <s v="E-8-78233"/>
    <n v="362090810000"/>
    <s v="MASIVO"/>
    <s v="NPN"/>
    <m/>
    <m/>
    <m/>
    <m/>
    <m/>
    <s v="U"/>
    <s v="0000-00-00"/>
    <m/>
    <m/>
    <m/>
    <m/>
    <n v="137"/>
    <s v="Llamaya"/>
    <s v="MAIN"/>
    <n v="0"/>
    <m/>
    <n v="2257757"/>
    <s v="Cobros Mayo"/>
    <s v="Cobros Mayo NPN"/>
    <s v="Buzon de voz"/>
  </r>
  <r>
    <s v="Cobros Mayo"/>
    <n v="0"/>
    <n v="0"/>
    <x v="9"/>
    <n v="8"/>
    <n v="1"/>
    <x v="0"/>
    <d v="2026-05-11T11:47:53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9"/>
    <n v="8"/>
    <n v="1"/>
    <x v="0"/>
    <d v="2026-05-11T14:58:44"/>
    <n v="62429553"/>
    <s v="NA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No Answer AutoDial"/>
  </r>
  <r>
    <s v="Cobros Mayo"/>
    <n v="0"/>
    <n v="0"/>
    <x v="9"/>
    <n v="8"/>
    <n v="1"/>
    <x v="0"/>
    <d v="2026-05-11T17:48:03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1"/>
    <n v="8"/>
    <n v="1"/>
    <x v="0"/>
    <d v="2026-05-13T15:46:13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13"/>
    <n v="8"/>
    <n v="1"/>
    <x v="0"/>
    <d v="2026-05-18T09:15:36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3"/>
    <n v="8"/>
    <n v="1"/>
    <x v="0"/>
    <d v="2026-05-19T16:30:19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4"/>
    <n v="8"/>
    <n v="1"/>
    <x v="0"/>
    <d v="2026-05-21T11:11:59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Mayo"/>
    <n v="0"/>
    <n v="0"/>
    <x v="4"/>
    <n v="8"/>
    <n v="1"/>
    <x v="1"/>
    <d v="2026-05-21T17:36:47"/>
    <n v="62429553"/>
    <s v="AB"/>
    <s v="VDAD"/>
    <x v="0"/>
    <s v="COBRO"/>
    <m/>
    <n v="361087050000"/>
    <n v="16018"/>
    <n v="-4"/>
    <n v="1"/>
    <n v="62429553"/>
    <m/>
    <s v="Yilianis Lizbeth armuelles mor"/>
    <m/>
    <s v="8-951-757"/>
    <n v="361087050000"/>
    <s v="MASIVO"/>
    <s v="NPN"/>
    <m/>
    <m/>
    <m/>
    <m/>
    <m/>
    <m/>
    <s v="0000-00-00"/>
    <m/>
    <m/>
    <m/>
    <m/>
    <n v="0"/>
    <m/>
    <s v="NONE"/>
    <n v="0"/>
    <m/>
    <n v="2257758"/>
    <s v="Cobros Mayo"/>
    <s v="Cobros Mayo NPN"/>
    <s v="Auto busy"/>
  </r>
  <r>
    <s v="Cobros Abril Canal Fijo"/>
    <n v="0"/>
    <n v="0"/>
    <x v="9"/>
    <n v="6"/>
    <n v="1"/>
    <x v="0"/>
    <d v="2026-05-11T11:47:53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9"/>
    <n v="6"/>
    <n v="1"/>
    <x v="0"/>
    <d v="2026-05-11T14:59:23"/>
    <n v="62440681"/>
    <s v="AB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Auto busy"/>
  </r>
  <r>
    <s v="Cobros Abril Canal Fijo"/>
    <n v="0"/>
    <n v="0"/>
    <x v="1"/>
    <n v="6"/>
    <n v="1"/>
    <x v="0"/>
    <d v="2026-05-13T15:47:2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0"/>
    <n v="6"/>
    <n v="1"/>
    <x v="0"/>
    <d v="2026-05-14T09:36:1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0"/>
    <n v="6"/>
    <n v="1"/>
    <x v="0"/>
    <d v="2026-05-14T11:24:18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s v="Cobros Abril Canal Fijo"/>
    <n v="0"/>
    <n v="0"/>
    <x v="10"/>
    <n v="6"/>
    <n v="1"/>
    <x v="1"/>
    <d v="2026-05-14T15:58:56"/>
    <n v="62440681"/>
    <s v="NA"/>
    <s v="VDAD"/>
    <x v="0"/>
    <s v="COBRO"/>
    <m/>
    <n v="355381720000"/>
    <n v="16018"/>
    <n v="-4"/>
    <n v="1"/>
    <n v="62440681"/>
    <m/>
    <s v="Norbis Keliam Lopez"/>
    <m/>
    <s v="8-776-1893"/>
    <n v="355381720000"/>
    <s v="SOHO"/>
    <s v="NPN"/>
    <m/>
    <m/>
    <m/>
    <m/>
    <m/>
    <m/>
    <s v="0000-00-00"/>
    <m/>
    <m/>
    <m/>
    <m/>
    <n v="0"/>
    <m/>
    <s v="NONE"/>
    <n v="0"/>
    <m/>
    <n v="2257759"/>
    <s v="Cobros Mayo"/>
    <s v="Cobros Mayo NPN"/>
    <s v="No Answer AutoDial"/>
  </r>
  <r>
    <e v="#N/A"/>
    <n v="1"/>
    <n v="1"/>
    <x v="8"/>
    <n v="2"/>
    <n v="1"/>
    <x v="0"/>
    <d v="2026-05-08T15:28:56"/>
    <n v="62449266"/>
    <n v="6007"/>
    <s v="lvelez"/>
    <x v="1"/>
    <s v="COBRO"/>
    <m/>
    <n v="367001330000"/>
    <n v="16016"/>
    <n v="-4"/>
    <n v="1"/>
    <n v="62449266"/>
    <m/>
    <s v="JosÃ© Javier RodrÃ­guez Moran"/>
    <m/>
    <s v="8-909-950"/>
    <n v="367001330000"/>
    <s v="MASIVO"/>
    <s v="NPN"/>
    <m/>
    <m/>
    <m/>
    <m/>
    <m/>
    <s v="U"/>
    <s v="0000-00-00"/>
    <m/>
    <m/>
    <m/>
    <m/>
    <n v="40"/>
    <s v="Llamaya"/>
    <s v="MANUAL"/>
    <n v="0"/>
    <m/>
    <n v="2198687"/>
    <s v="Cobros Marzo 2 meses a NPN "/>
    <s v="Cobros Marzo 2 meses a NPN "/>
    <s v="Volver a llamar"/>
  </r>
  <r>
    <e v="#N/A"/>
    <n v="1"/>
    <n v="1"/>
    <x v="8"/>
    <n v="2"/>
    <n v="1"/>
    <x v="1"/>
    <d v="2026-05-08T15:33:09"/>
    <n v="62449266"/>
    <n v="6007"/>
    <s v="lvelez"/>
    <x v="1"/>
    <s v="COBRO"/>
    <m/>
    <n v="367001330000"/>
    <n v="16016"/>
    <n v="-4"/>
    <n v="1"/>
    <n v="62449266"/>
    <m/>
    <s v="JosÃ© Javier RodrÃ­guez Moran"/>
    <m/>
    <s v="8-909-950"/>
    <n v="367001330000"/>
    <s v="MASIVO"/>
    <s v="NPN"/>
    <m/>
    <m/>
    <m/>
    <m/>
    <m/>
    <s v="U"/>
    <s v="0000-00-00"/>
    <m/>
    <m/>
    <m/>
    <m/>
    <n v="30"/>
    <s v="Llamaya"/>
    <s v="MANUAL"/>
    <n v="0"/>
    <m/>
    <n v="2198687"/>
    <s v="Cobros Marzo 2 meses a NPN "/>
    <s v="Cobros Marzo 2 meses a NPN "/>
    <s v="Volver a llamar"/>
  </r>
  <r>
    <s v="Cobros Mayo"/>
    <n v="0"/>
    <n v="0"/>
    <x v="9"/>
    <n v="1"/>
    <n v="1"/>
    <x v="1"/>
    <d v="2026-05-11T11:48:28"/>
    <n v="62459001"/>
    <n v="6004"/>
    <s v="lvelez"/>
    <x v="1"/>
    <s v="COBRO"/>
    <m/>
    <n v="803290840000"/>
    <n v="16018"/>
    <n v="-4"/>
    <n v="1"/>
    <n v="62459001"/>
    <m/>
    <s v="Pamela Damaris Hall"/>
    <m/>
    <s v="1-21-1843"/>
    <n v="803290840000"/>
    <s v="MASIVO"/>
    <s v="NPN"/>
    <m/>
    <m/>
    <m/>
    <m/>
    <m/>
    <s v="U"/>
    <s v="0000-00-00"/>
    <m/>
    <m/>
    <m/>
    <m/>
    <n v="65"/>
    <s v="Llamaya"/>
    <s v="MAIN"/>
    <n v="0"/>
    <m/>
    <n v="2257760"/>
    <s v="Cobros Mayo"/>
    <s v="Cobros Mayo NPN"/>
    <s v="Buzon de voz"/>
  </r>
  <r>
    <e v="#N/A"/>
    <n v="1"/>
    <n v="1"/>
    <x v="6"/>
    <n v="1"/>
    <n v="1"/>
    <x v="1"/>
    <d v="2026-05-05T17:45:33"/>
    <n v="62472323"/>
    <n v="6007"/>
    <s v="lvelez"/>
    <x v="1"/>
    <s v="COBRO"/>
    <m/>
    <m/>
    <n v="998"/>
    <n v="0"/>
    <m/>
    <n v="62472323"/>
    <m/>
    <m/>
    <m/>
    <m/>
    <m/>
    <m/>
    <m/>
    <m/>
    <m/>
    <m/>
    <m/>
    <m/>
    <s v="U"/>
    <s v="0000-00-00"/>
    <m/>
    <m/>
    <m/>
    <m/>
    <n v="8"/>
    <s v="Llamaya"/>
    <s v="MANUAL"/>
    <n v="0"/>
    <m/>
    <n v="2257519"/>
    <s v="Default Manual list"/>
    <m/>
    <s v="Volver a llamar"/>
  </r>
  <r>
    <s v="Cobros Abril Canal Fijo"/>
    <n v="0"/>
    <n v="0"/>
    <x v="9"/>
    <n v="6"/>
    <n v="1"/>
    <x v="0"/>
    <d v="2026-05-11T11:47:56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1"/>
    <n v="6"/>
    <n v="1"/>
    <x v="0"/>
    <d v="2026-05-13T15:47:31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13"/>
    <n v="6"/>
    <n v="1"/>
    <x v="0"/>
    <d v="2026-05-18T09:16:04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3"/>
    <n v="6"/>
    <n v="1"/>
    <x v="0"/>
    <d v="2026-05-19T16:30:42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4"/>
    <n v="6"/>
    <n v="1"/>
    <x v="0"/>
    <d v="2026-05-21T11:12:03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4"/>
    <n v="6"/>
    <n v="1"/>
    <x v="1"/>
    <d v="2026-05-21T17:37:16"/>
    <n v="62496833"/>
    <s v="AB"/>
    <s v="VDAD"/>
    <x v="0"/>
    <s v="COBRO"/>
    <m/>
    <n v="355371650000"/>
    <n v="16018"/>
    <n v="-4"/>
    <n v="1"/>
    <n v="62496833"/>
    <m/>
    <s v="MARIANO DIAZ MELENDEZ"/>
    <m/>
    <s v="9-106-543"/>
    <n v="355371650000"/>
    <s v="MASIVO"/>
    <s v="NPN"/>
    <m/>
    <m/>
    <m/>
    <m/>
    <m/>
    <m/>
    <s v="0000-00-00"/>
    <m/>
    <m/>
    <m/>
    <m/>
    <n v="0"/>
    <m/>
    <s v="NONE"/>
    <n v="0"/>
    <m/>
    <n v="2257761"/>
    <s v="Cobros Mayo"/>
    <s v="Cobros Mayo NPN"/>
    <s v="Auto busy"/>
  </r>
  <r>
    <s v="Cobros Abril Canal Fijo"/>
    <n v="0"/>
    <n v="0"/>
    <x v="9"/>
    <n v="3"/>
    <n v="1"/>
    <x v="0"/>
    <d v="2026-05-11T11:49:22"/>
    <n v="62505662"/>
    <s v="DROP"/>
    <s v="VDAD"/>
    <x v="0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"/>
    <m/>
    <s v="NONE"/>
    <n v="0"/>
    <m/>
    <n v="2257762"/>
    <s v="Cobros Mayo"/>
    <s v="Cobros Mayo NPN"/>
    <s v="Agent Not Available"/>
  </r>
  <r>
    <s v="Cobros Abril Canal Fijo"/>
    <n v="0"/>
    <n v="0"/>
    <x v="1"/>
    <n v="3"/>
    <n v="1"/>
    <x v="0"/>
    <d v="2026-05-13T15:48:40"/>
    <n v="62505662"/>
    <s v="DROP"/>
    <s v="VDAD"/>
    <x v="0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"/>
    <m/>
    <s v="NONE"/>
    <n v="0"/>
    <m/>
    <n v="2257762"/>
    <s v="Cobros Mayo"/>
    <s v="Cobros Mayo NPN"/>
    <s v="Agent Not Available"/>
  </r>
  <r>
    <s v="Cobros Abril Canal Fijo"/>
    <n v="1"/>
    <n v="0"/>
    <x v="13"/>
    <n v="3"/>
    <n v="1"/>
    <x v="1"/>
    <d v="2026-05-18T09:17:07"/>
    <n v="62505662"/>
    <n v="6006"/>
    <s v="lvelez"/>
    <x v="1"/>
    <s v="COBRO"/>
    <m/>
    <n v="363021920000"/>
    <n v="16018"/>
    <n v="-4"/>
    <n v="1"/>
    <n v="62505662"/>
    <m/>
    <s v="Akeyda Escobar"/>
    <m/>
    <s v="3-80-1090"/>
    <n v="363021920000"/>
    <s v="MASIVO"/>
    <s v="2 PAGOS PENDIENTES"/>
    <m/>
    <m/>
    <m/>
    <m/>
    <m/>
    <s v="U"/>
    <s v="0000-00-00"/>
    <m/>
    <m/>
    <m/>
    <m/>
    <n v="55"/>
    <s v="Llamaya"/>
    <s v="MAIN"/>
    <n v="0"/>
    <m/>
    <n v="2257762"/>
    <s v="Cobros Mayo"/>
    <s v="Cobros Mayo NPN"/>
    <s v="Numero equivocado"/>
  </r>
  <r>
    <s v="Cobros Abril Canal Fijo"/>
    <n v="0"/>
    <n v="0"/>
    <x v="9"/>
    <n v="4"/>
    <n v="1"/>
    <x v="0"/>
    <d v="2026-05-11T11:49:51"/>
    <n v="62523161"/>
    <s v="DROP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5"/>
    <m/>
    <s v="NONE"/>
    <n v="0"/>
    <m/>
    <n v="2257763"/>
    <s v="Cobros Mayo"/>
    <s v="Cobros Mayo NPN"/>
    <s v="Agent Not Available"/>
  </r>
  <r>
    <s v="Cobros Abril Canal Fijo"/>
    <n v="0"/>
    <n v="0"/>
    <x v="1"/>
    <n v="4"/>
    <n v="1"/>
    <x v="0"/>
    <d v="2026-05-13T15:49:42"/>
    <n v="62523161"/>
    <s v="AB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0"/>
    <m/>
    <s v="NONE"/>
    <n v="0"/>
    <m/>
    <n v="2257763"/>
    <s v="Cobros Mayo"/>
    <s v="Cobros Mayo NPN"/>
    <s v="Auto busy"/>
  </r>
  <r>
    <s v="Cobros Abril Canal Fijo"/>
    <n v="0"/>
    <n v="0"/>
    <x v="13"/>
    <n v="4"/>
    <n v="1"/>
    <x v="0"/>
    <d v="2026-05-18T09:17:19"/>
    <n v="62523161"/>
    <s v="DROP"/>
    <s v="VDAD"/>
    <x v="0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5"/>
    <m/>
    <s v="NONE"/>
    <n v="0"/>
    <m/>
    <n v="2257763"/>
    <s v="Cobros Mayo"/>
    <s v="Cobros Mayo NPN"/>
    <s v="Agent Not Available"/>
  </r>
  <r>
    <s v="Cobros Abril Canal Fijo"/>
    <n v="1"/>
    <n v="1"/>
    <x v="3"/>
    <n v="4"/>
    <n v="1"/>
    <x v="1"/>
    <d v="2026-05-19T16:31:51"/>
    <n v="62523161"/>
    <n v="6002"/>
    <s v="lvelez"/>
    <x v="1"/>
    <s v="COBRO"/>
    <m/>
    <n v="365015530000"/>
    <n v="16018"/>
    <n v="-4"/>
    <n v="1"/>
    <n v="62523161"/>
    <m/>
    <s v="Itzel Cristina Miranda Quiel"/>
    <m/>
    <s v="4-277-797"/>
    <n v="365015530000"/>
    <s v="MASIVO"/>
    <s v="2 PAGOS PENDIENTES"/>
    <m/>
    <m/>
    <m/>
    <m/>
    <m/>
    <s v="U"/>
    <s v="0000-00-00"/>
    <m/>
    <m/>
    <m/>
    <m/>
    <n v="323"/>
    <s v="Llamaya"/>
    <s v="MAIN"/>
    <n v="0"/>
    <m/>
    <n v="2257763"/>
    <s v="Cobros Mayo"/>
    <s v="Cobros Mayo NPN"/>
    <s v="Cliente al dia"/>
  </r>
  <r>
    <s v="Cobros Mayo"/>
    <n v="1"/>
    <n v="1"/>
    <x v="9"/>
    <n v="1"/>
    <n v="1"/>
    <x v="1"/>
    <d v="2026-05-11T11:51:34"/>
    <n v="62533924"/>
    <n v="6003"/>
    <s v="lvelez"/>
    <x v="1"/>
    <s v="COBRO"/>
    <m/>
    <n v="365076740000"/>
    <n v="16018"/>
    <n v="-4"/>
    <n v="1"/>
    <n v="62533924"/>
    <m/>
    <s v="Martha Gloria DÃ­az SÃ¡nchez"/>
    <m/>
    <s v="8-797-71"/>
    <n v="365076740000"/>
    <s v="MASIVO"/>
    <s v="NPN"/>
    <m/>
    <m/>
    <m/>
    <m/>
    <m/>
    <s v="U"/>
    <s v="0000-00-00"/>
    <m/>
    <m/>
    <m/>
    <m/>
    <n v="26"/>
    <s v="Llamaya"/>
    <s v="MAIN"/>
    <n v="0"/>
    <m/>
    <n v="2257764"/>
    <s v="Cobros Mayo"/>
    <s v="Cobros Mayo NPN"/>
    <s v="Cuenta cesada"/>
  </r>
  <r>
    <s v="Cobros Mayo"/>
    <n v="0"/>
    <n v="0"/>
    <x v="9"/>
    <n v="4"/>
    <n v="1"/>
    <x v="0"/>
    <d v="2026-05-11T11:51:46"/>
    <n v="62547114"/>
    <s v="DROP"/>
    <s v="VDAD"/>
    <x v="0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5"/>
    <m/>
    <s v="NONE"/>
    <n v="0"/>
    <m/>
    <n v="2257765"/>
    <s v="Cobros Mayo"/>
    <s v="Cobros Mayo NPN"/>
    <s v="Agent Not Available"/>
  </r>
  <r>
    <s v="Cobros Mayo"/>
    <n v="0"/>
    <n v="0"/>
    <x v="1"/>
    <n v="4"/>
    <n v="1"/>
    <x v="0"/>
    <d v="2026-05-13T15:50:07"/>
    <n v="62547114"/>
    <s v="CALLBK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164"/>
    <s v="Llamaya"/>
    <s v="MAIN"/>
    <n v="0"/>
    <m/>
    <n v="2257765"/>
    <s v="Cobros Mayo"/>
    <s v="Cobros Mayo NPN"/>
    <s v="Call Back"/>
  </r>
  <r>
    <s v="Cobros Mayo"/>
    <n v="0"/>
    <n v="0"/>
    <x v="2"/>
    <n v="4"/>
    <n v="1"/>
    <x v="0"/>
    <d v="2026-05-16T10:21:51"/>
    <n v="62547114"/>
    <s v="CALLBK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140"/>
    <s v="Llamaya"/>
    <s v="MAIN"/>
    <n v="0"/>
    <m/>
    <n v="2257765"/>
    <s v="Cobros Mayo"/>
    <s v="Cobros Mayo NPN"/>
    <s v="Call Back"/>
  </r>
  <r>
    <s v="Cobros Mayo"/>
    <n v="1"/>
    <n v="0"/>
    <x v="13"/>
    <n v="4"/>
    <n v="1"/>
    <x v="1"/>
    <d v="2026-05-18T15:47:18"/>
    <n v="62547114"/>
    <n v="6000"/>
    <s v="lvelez"/>
    <x v="1"/>
    <s v="COBRO"/>
    <m/>
    <n v="356358370000"/>
    <n v="16018"/>
    <n v="-4"/>
    <n v="1"/>
    <n v="62547114"/>
    <m/>
    <s v="Jacinto Dominguez"/>
    <m/>
    <s v="8-977-1695"/>
    <n v="356358370000"/>
    <s v="MASIVO"/>
    <s v="2 PAGOS PENDIENTES"/>
    <m/>
    <m/>
    <m/>
    <m/>
    <m/>
    <s v="U"/>
    <s v="0000-00-00"/>
    <m/>
    <m/>
    <m/>
    <s v="356358370000&gt;&gt; JACINTO ANTONIO DOMINGUEZ ALDEANO"/>
    <n v="75"/>
    <s v="Llamaya"/>
    <s v="MAIN"/>
    <n v="0"/>
    <m/>
    <n v="2257765"/>
    <s v="Cobros Mayo"/>
    <s v="Cobros Mayo NPN"/>
    <s v="Mensaje a tercero"/>
  </r>
  <r>
    <s v="Cobros Mayo"/>
    <n v="0"/>
    <n v="0"/>
    <x v="9"/>
    <n v="6"/>
    <n v="1"/>
    <x v="0"/>
    <d v="2026-05-11T11:51:54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1"/>
    <n v="6"/>
    <n v="1"/>
    <x v="0"/>
    <d v="2026-05-13T15:50:29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13"/>
    <n v="6"/>
    <n v="1"/>
    <x v="0"/>
    <d v="2026-05-18T09:17:26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3"/>
    <n v="6"/>
    <n v="1"/>
    <x v="0"/>
    <d v="2026-05-19T16:31:41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4"/>
    <n v="6"/>
    <n v="1"/>
    <x v="0"/>
    <d v="2026-05-21T11:12:28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Mayo"/>
    <n v="0"/>
    <n v="0"/>
    <x v="4"/>
    <n v="6"/>
    <n v="1"/>
    <x v="1"/>
    <d v="2026-05-21T17:38:12"/>
    <n v="62565088"/>
    <s v="AB"/>
    <s v="VDAD"/>
    <x v="0"/>
    <s v="COBRO"/>
    <m/>
    <n v="202092890000"/>
    <n v="16018"/>
    <n v="-4"/>
    <n v="1"/>
    <n v="62565088"/>
    <m/>
    <s v=" DARLENG PORRAS CONTRERAS"/>
    <m/>
    <s v="8-845-1546"/>
    <n v="202092890000"/>
    <s v="MASIVO"/>
    <s v="NPN"/>
    <m/>
    <m/>
    <m/>
    <m/>
    <m/>
    <m/>
    <s v="0000-00-00"/>
    <m/>
    <m/>
    <m/>
    <m/>
    <n v="0"/>
    <m/>
    <s v="NONE"/>
    <n v="0"/>
    <m/>
    <n v="2257766"/>
    <s v="Cobros Mayo"/>
    <s v="Cobros Mayo NPN"/>
    <s v="Auto busy"/>
  </r>
  <r>
    <s v="Cobros Abril Canal Fijo"/>
    <n v="1"/>
    <n v="0"/>
    <x v="5"/>
    <n v="1"/>
    <n v="1"/>
    <x v="1"/>
    <d v="2026-05-02T12:59:30"/>
    <n v="62611657"/>
    <n v="6000"/>
    <s v="lvelez"/>
    <x v="1"/>
    <s v="COBRO"/>
    <m/>
    <n v="327056460000"/>
    <n v="16017"/>
    <n v="-7"/>
    <n v="1"/>
    <n v="62611657"/>
    <m/>
    <s v="MICHELLE CRISTINA CHIRU CASTIL"/>
    <m/>
    <s v="8-880-1155"/>
    <s v="2 MESES DE MORA"/>
    <s v="MASIVO"/>
    <n v="327056460000"/>
    <m/>
    <m/>
    <m/>
    <m/>
    <m/>
    <s v="U"/>
    <s v="0000-00-00"/>
    <m/>
    <s v="chirucastillo14@gmail.com"/>
    <m/>
    <s v="327056460000&gt;&gt; MICHELLE CRISTINA CHIRU CASTILLO"/>
    <n v="65"/>
    <s v="Llamaya"/>
    <s v="MAIN"/>
    <n v="0"/>
    <m/>
    <n v="2252689"/>
    <s v="Cobros Abril Canal Fijo"/>
    <s v="Cobros Abril Canal Fijo 2 meses a NPN"/>
    <s v="Mensaje a tercero"/>
  </r>
  <r>
    <e v="#N/A"/>
    <n v="1"/>
    <n v="1"/>
    <x v="10"/>
    <n v="1"/>
    <n v="1"/>
    <x v="1"/>
    <d v="2026-05-14T09:56:18"/>
    <n v="62622106"/>
    <n v="6007"/>
    <s v="lvelez"/>
    <x v="1"/>
    <s v="COBRO"/>
    <m/>
    <m/>
    <n v="998"/>
    <n v="0"/>
    <m/>
    <n v="62622106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8918"/>
    <s v="Default Manual list"/>
    <m/>
    <s v="Volver a llamar"/>
  </r>
  <r>
    <s v="Cobros Mayo"/>
    <n v="1"/>
    <n v="0"/>
    <x v="9"/>
    <n v="1"/>
    <n v="1"/>
    <x v="1"/>
    <d v="2026-05-11T11:53:19"/>
    <n v="62622313"/>
    <n v="6006"/>
    <s v="lvelez"/>
    <x v="1"/>
    <s v="COBRO"/>
    <m/>
    <n v="368075200000"/>
    <n v="16018"/>
    <n v="-7"/>
    <n v="1"/>
    <n v="62622313"/>
    <m/>
    <s v="ASLHIS AILIN RODRIGUEZ MONTENE"/>
    <m/>
    <s v="4-775-824"/>
    <n v="368075200000"/>
    <s v="MASIVO"/>
    <s v="NPN"/>
    <m/>
    <m/>
    <m/>
    <m/>
    <m/>
    <s v="U"/>
    <s v="0000-00-00"/>
    <m/>
    <m/>
    <m/>
    <m/>
    <n v="61"/>
    <s v="Llamaya"/>
    <s v="MAIN"/>
    <n v="0"/>
    <m/>
    <n v="2257767"/>
    <s v="Cobros Mayo"/>
    <s v="Cobros Mayo NPN"/>
    <s v="Numero equivocado"/>
  </r>
  <r>
    <s v="Cobros Abril Canal Fijo"/>
    <n v="0"/>
    <n v="0"/>
    <x v="9"/>
    <n v="3"/>
    <n v="1"/>
    <x v="0"/>
    <d v="2026-05-11T11:53:22"/>
    <n v="62622378"/>
    <s v="DROP"/>
    <s v="VDAD"/>
    <x v="0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5"/>
    <m/>
    <s v="NONE"/>
    <n v="0"/>
    <m/>
    <n v="2257768"/>
    <s v="Cobros Mayo"/>
    <s v="Cobros Mayo NPN"/>
    <s v="Agent Not Available"/>
  </r>
  <r>
    <s v="Cobros Abril Canal Fijo"/>
    <n v="0"/>
    <n v="0"/>
    <x v="1"/>
    <n v="3"/>
    <n v="1"/>
    <x v="0"/>
    <d v="2026-05-13T15:51:35"/>
    <n v="62622378"/>
    <s v="DROP"/>
    <s v="VDAD"/>
    <x v="0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5"/>
    <m/>
    <s v="NONE"/>
    <n v="0"/>
    <m/>
    <n v="2257768"/>
    <s v="Cobros Mayo"/>
    <s v="Cobros Mayo NPN"/>
    <s v="Agent Not Available"/>
  </r>
  <r>
    <s v="Cobros Abril Canal Fijo"/>
    <n v="1"/>
    <n v="1"/>
    <x v="13"/>
    <n v="3"/>
    <n v="1"/>
    <x v="1"/>
    <d v="2026-05-18T09:18:39"/>
    <n v="62622378"/>
    <n v="6003"/>
    <s v="lvelez"/>
    <x v="1"/>
    <s v="COBRO"/>
    <m/>
    <n v="206096480000"/>
    <n v="16018"/>
    <n v="-7"/>
    <n v="1"/>
    <n v="62622378"/>
    <m/>
    <s v="Gilberto GarcÃ©s"/>
    <m/>
    <s v="8-790-1991"/>
    <n v="206096480000"/>
    <s v="MASIVO"/>
    <s v="NPN"/>
    <m/>
    <m/>
    <m/>
    <m/>
    <m/>
    <s v="U"/>
    <s v="0000-00-00"/>
    <m/>
    <m/>
    <m/>
    <m/>
    <n v="61"/>
    <s v="Llamaya"/>
    <s v="MAIN"/>
    <n v="0"/>
    <m/>
    <n v="2257768"/>
    <s v="Cobros Mayo"/>
    <s v="Cobros Mayo NPN"/>
    <s v="Cuenta cesada"/>
  </r>
  <r>
    <s v="Cobros Mayo"/>
    <n v="0"/>
    <n v="0"/>
    <x v="9"/>
    <n v="6"/>
    <n v="1"/>
    <x v="0"/>
    <d v="2026-05-11T11:53:50"/>
    <n v="62628959"/>
    <s v="DROP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5"/>
    <m/>
    <s v="NONE"/>
    <n v="0"/>
    <m/>
    <n v="2257769"/>
    <s v="Cobros Mayo"/>
    <s v="Cobros Mayo NPN"/>
    <s v="Agent Not Available"/>
  </r>
  <r>
    <s v="Cobros Mayo"/>
    <n v="0"/>
    <n v="0"/>
    <x v="1"/>
    <n v="6"/>
    <n v="1"/>
    <x v="0"/>
    <d v="2026-05-13T15:54:23"/>
    <n v="62628959"/>
    <s v="AB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0"/>
    <m/>
    <s v="NONE"/>
    <n v="0"/>
    <m/>
    <n v="2257769"/>
    <s v="Cobros Mayo"/>
    <s v="Cobros Mayo NPN"/>
    <s v="Auto busy"/>
  </r>
  <r>
    <s v="Cobros Mayo"/>
    <n v="0"/>
    <n v="0"/>
    <x v="13"/>
    <n v="6"/>
    <n v="1"/>
    <x v="0"/>
    <d v="2026-05-18T09:18:18"/>
    <n v="62628959"/>
    <s v="AB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0"/>
    <m/>
    <s v="NONE"/>
    <n v="0"/>
    <m/>
    <n v="2257769"/>
    <s v="Cobros Mayo"/>
    <s v="Cobros Mayo NPN"/>
    <s v="Auto busy"/>
  </r>
  <r>
    <s v="Cobros Mayo"/>
    <n v="0"/>
    <n v="0"/>
    <x v="3"/>
    <n v="6"/>
    <n v="1"/>
    <x v="0"/>
    <d v="2026-05-19T16:33:06"/>
    <n v="62628959"/>
    <s v="DROP"/>
    <s v="VDAD"/>
    <x v="0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5"/>
    <m/>
    <s v="NONE"/>
    <n v="0"/>
    <m/>
    <n v="2257769"/>
    <s v="Cobros Mayo"/>
    <s v="Cobros Mayo NPN"/>
    <s v="Agent Not Available"/>
  </r>
  <r>
    <s v="Cobros Mayo"/>
    <n v="1"/>
    <n v="1"/>
    <x v="4"/>
    <n v="6"/>
    <n v="1"/>
    <x v="0"/>
    <d v="2026-05-21T11:13:16"/>
    <n v="62628959"/>
    <n v="6007"/>
    <s v="lvelez"/>
    <x v="1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49"/>
    <s v="Llamaya"/>
    <s v="MAIN"/>
    <n v="0"/>
    <m/>
    <n v="2257769"/>
    <s v="Cobros Mayo"/>
    <s v="Cobros Mayo NPN"/>
    <s v="Volver a llamar"/>
  </r>
  <r>
    <s v="Cobros Mayo"/>
    <n v="1"/>
    <n v="1"/>
    <x v="4"/>
    <n v="6"/>
    <n v="1"/>
    <x v="1"/>
    <d v="2026-05-21T11:14:22"/>
    <n v="62628959"/>
    <n v="6007"/>
    <s v="lvelez"/>
    <x v="1"/>
    <s v="COBRO"/>
    <m/>
    <n v="367063130000"/>
    <n v="16018"/>
    <n v="-7"/>
    <n v="1"/>
    <n v="62628959"/>
    <m/>
    <s v="Angeline PeÃ±a"/>
    <m/>
    <s v="8-1064-243"/>
    <n v="367063130000"/>
    <s v="DIGITAL"/>
    <s v="NPN"/>
    <m/>
    <m/>
    <m/>
    <m/>
    <m/>
    <s v="U"/>
    <s v="0000-00-00"/>
    <m/>
    <m/>
    <m/>
    <m/>
    <n v="14"/>
    <s v="Llamaya"/>
    <s v="MANUAL"/>
    <n v="0"/>
    <m/>
    <n v="2257769"/>
    <s v="Cobros Mayo"/>
    <s v="Cobros Mayo NPN"/>
    <s v="Volver a llamar"/>
  </r>
  <r>
    <e v="#N/A"/>
    <n v="1"/>
    <n v="1"/>
    <x v="7"/>
    <n v="2"/>
    <n v="1"/>
    <x v="0"/>
    <d v="2026-05-07T15:15:07"/>
    <n v="62640774"/>
    <n v="6007"/>
    <s v="lvelez"/>
    <x v="1"/>
    <s v="COBRO"/>
    <m/>
    <m/>
    <n v="1001"/>
    <n v="-7"/>
    <n v="1"/>
    <n v="62640774"/>
    <m/>
    <s v="DIGI"/>
    <m/>
    <m/>
    <m/>
    <m/>
    <m/>
    <m/>
    <m/>
    <m/>
    <m/>
    <m/>
    <s v="U"/>
    <s v="0000-00-00"/>
    <m/>
    <m/>
    <m/>
    <m/>
    <n v="19"/>
    <s v="Llamaya"/>
    <s v="MANUAL"/>
    <n v="0"/>
    <m/>
    <n v="380819"/>
    <s v="Llama_Ya_20231209"/>
    <m/>
    <s v="Volver a llamar"/>
  </r>
  <r>
    <e v="#N/A"/>
    <n v="1"/>
    <n v="1"/>
    <x v="7"/>
    <n v="2"/>
    <n v="1"/>
    <x v="1"/>
    <d v="2026-05-07T15:15:37"/>
    <n v="62640774"/>
    <n v="6007"/>
    <s v="lvelez"/>
    <x v="1"/>
    <s v="COBRO"/>
    <m/>
    <m/>
    <n v="1001"/>
    <n v="-7"/>
    <n v="1"/>
    <n v="62640774"/>
    <m/>
    <s v="DIGI"/>
    <m/>
    <m/>
    <m/>
    <m/>
    <m/>
    <m/>
    <m/>
    <m/>
    <m/>
    <m/>
    <s v="U"/>
    <s v="0000-00-00"/>
    <m/>
    <m/>
    <m/>
    <m/>
    <n v="34"/>
    <s v="Llamaya"/>
    <s v="MANUAL"/>
    <n v="0"/>
    <m/>
    <n v="380819"/>
    <s v="Llama_Ya_20231209"/>
    <m/>
    <s v="Volver a llamar"/>
  </r>
  <r>
    <s v="Cobros Abril Canal Fijo"/>
    <n v="0"/>
    <n v="0"/>
    <x v="9"/>
    <n v="2"/>
    <n v="1"/>
    <x v="0"/>
    <d v="2026-05-11T11:54:12"/>
    <n v="62663429"/>
    <s v="DROP"/>
    <s v="VDAD"/>
    <x v="0"/>
    <s v="COBRO"/>
    <m/>
    <n v="278068620000"/>
    <n v="16018"/>
    <n v="-7"/>
    <n v="1"/>
    <n v="62663429"/>
    <m/>
    <s v="Sugey Gomez"/>
    <m/>
    <s v="8-806-530"/>
    <n v="278068620000"/>
    <s v="DIGITAL"/>
    <s v="NPN"/>
    <m/>
    <m/>
    <m/>
    <m/>
    <m/>
    <s v="U"/>
    <s v="0000-00-00"/>
    <m/>
    <m/>
    <m/>
    <m/>
    <n v="5"/>
    <m/>
    <s v="NONE"/>
    <n v="0"/>
    <m/>
    <n v="2257770"/>
    <s v="Cobros Mayo"/>
    <s v="Cobros Mayo NPN"/>
    <s v="Agent Not Available"/>
  </r>
  <r>
    <s v="Cobros Abril Canal Fijo"/>
    <n v="1"/>
    <n v="1"/>
    <x v="1"/>
    <n v="2"/>
    <n v="1"/>
    <x v="1"/>
    <d v="2026-05-13T15:54:37"/>
    <n v="62663429"/>
    <n v="6003"/>
    <s v="lvelez"/>
    <x v="1"/>
    <s v="COBRO"/>
    <m/>
    <n v="278068620000"/>
    <n v="16018"/>
    <n v="-7"/>
    <n v="1"/>
    <n v="62663429"/>
    <m/>
    <s v="Sugey Gomez"/>
    <m/>
    <s v="8-806-530"/>
    <n v="278068620000"/>
    <s v="DIGITAL"/>
    <s v="NPN"/>
    <m/>
    <m/>
    <m/>
    <m/>
    <m/>
    <s v="U"/>
    <s v="0000-00-00"/>
    <m/>
    <m/>
    <m/>
    <m/>
    <n v="119"/>
    <s v="Llamaya"/>
    <s v="MAIN"/>
    <n v="0"/>
    <m/>
    <n v="2257770"/>
    <s v="Cobros Mayo"/>
    <s v="Cobros Mayo NPN"/>
    <s v="Cuenta cesada"/>
  </r>
  <r>
    <s v="Cobros Abril Canal Fijo"/>
    <n v="0"/>
    <n v="0"/>
    <x v="9"/>
    <n v="2"/>
    <n v="1"/>
    <x v="0"/>
    <d v="2026-05-11T11:54:33"/>
    <n v="62663936"/>
    <s v="DROP"/>
    <s v="VDAD"/>
    <x v="0"/>
    <s v="COBRO"/>
    <m/>
    <n v="352371800000"/>
    <n v="16018"/>
    <n v="-7"/>
    <n v="1"/>
    <n v="62663936"/>
    <m/>
    <s v="Elvira Castillo"/>
    <m/>
    <s v="4-152-674"/>
    <n v="352371800000"/>
    <s v="SOHO"/>
    <s v="NPN"/>
    <m/>
    <m/>
    <m/>
    <m/>
    <m/>
    <s v="U"/>
    <s v="0000-00-00"/>
    <m/>
    <m/>
    <m/>
    <m/>
    <n v="5"/>
    <m/>
    <s v="NONE"/>
    <n v="0"/>
    <m/>
    <n v="2257771"/>
    <s v="Cobros Mayo"/>
    <s v="Cobros Mayo NPN"/>
    <s v="Agent Not Available"/>
  </r>
  <r>
    <s v="Cobros Abril Canal Fijo"/>
    <n v="1"/>
    <n v="0"/>
    <x v="1"/>
    <n v="2"/>
    <n v="1"/>
    <x v="1"/>
    <d v="2026-05-13T16:05:21"/>
    <n v="62663936"/>
    <n v="6000"/>
    <s v="lvelez"/>
    <x v="1"/>
    <s v="COBRO"/>
    <m/>
    <n v="352371800000"/>
    <n v="16018"/>
    <n v="-7"/>
    <n v="1"/>
    <n v="62663936"/>
    <m/>
    <s v="Elvira Castillo"/>
    <m/>
    <s v="4-152-674"/>
    <n v="352371800000"/>
    <s v="SOHO"/>
    <s v="NPN"/>
    <m/>
    <m/>
    <m/>
    <m/>
    <m/>
    <s v="U"/>
    <s v="0000-00-00"/>
    <m/>
    <m/>
    <m/>
    <m/>
    <n v="88"/>
    <s v="Llamaya"/>
    <s v="MAIN"/>
    <n v="0"/>
    <m/>
    <n v="2257771"/>
    <s v="Cobros Mayo"/>
    <s v="Cobros Mayo NPN"/>
    <s v="Mensaje a tercero"/>
  </r>
  <r>
    <s v="Cobros Mayo"/>
    <n v="1"/>
    <n v="1"/>
    <x v="9"/>
    <n v="1"/>
    <n v="1"/>
    <x v="1"/>
    <d v="2026-05-11T11:55:53"/>
    <n v="62667442"/>
    <n v="6003"/>
    <s v="lvelez"/>
    <x v="1"/>
    <s v="COBRO"/>
    <m/>
    <n v="368018360000"/>
    <n v="16018"/>
    <n v="-7"/>
    <n v="1"/>
    <n v="62667442"/>
    <m/>
    <s v="Anthony ezequiel ChÃ¡vez MC ta"/>
    <m/>
    <s v="8-778-313"/>
    <n v="368018360000"/>
    <s v="MASIVO"/>
    <s v="2 PAGOS PENDIENTES"/>
    <m/>
    <m/>
    <m/>
    <m/>
    <m/>
    <s v="U"/>
    <s v="0000-00-00"/>
    <m/>
    <m/>
    <m/>
    <m/>
    <n v="52"/>
    <s v="Llamaya"/>
    <s v="MAIN"/>
    <n v="0"/>
    <m/>
    <n v="2257772"/>
    <s v="Cobros Mayo"/>
    <s v="Cobros Mayo NPN"/>
    <s v="Cuenta cesada"/>
  </r>
  <r>
    <s v="Cobros Abril Canal Fijo"/>
    <n v="0"/>
    <n v="0"/>
    <x v="9"/>
    <n v="6"/>
    <n v="1"/>
    <x v="0"/>
    <d v="2026-05-11T11:55:42"/>
    <n v="62669884"/>
    <s v="AB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Auto busy"/>
  </r>
  <r>
    <s v="Cobros Abril Canal Fijo"/>
    <n v="0"/>
    <n v="0"/>
    <x v="1"/>
    <n v="6"/>
    <n v="1"/>
    <x v="0"/>
    <d v="2026-05-13T16:05:06"/>
    <n v="62669884"/>
    <s v="AB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Auto busy"/>
  </r>
  <r>
    <s v="Cobros Abril Canal Fijo"/>
    <n v="0"/>
    <n v="0"/>
    <x v="13"/>
    <n v="6"/>
    <n v="1"/>
    <x v="0"/>
    <d v="2026-05-18T09:20:01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13"/>
    <n v="6"/>
    <n v="1"/>
    <x v="0"/>
    <d v="2026-05-18T11:41:13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13"/>
    <n v="6"/>
    <n v="1"/>
    <x v="0"/>
    <d v="2026-05-18T17:59:04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3"/>
    <n v="6"/>
    <n v="1"/>
    <x v="1"/>
    <d v="2026-05-19T10:11:18"/>
    <n v="62669884"/>
    <s v="NA"/>
    <s v="VDAD"/>
    <x v="0"/>
    <s v="COBRO"/>
    <m/>
    <n v="327094390000"/>
    <n v="16018"/>
    <n v="-7"/>
    <n v="1"/>
    <n v="62669884"/>
    <m/>
    <s v="Manuel Barahona"/>
    <m/>
    <s v="8-936-170"/>
    <n v="327094390000"/>
    <s v="MASIVO"/>
    <s v="3 PAGOS PENDIENTES"/>
    <m/>
    <m/>
    <m/>
    <m/>
    <m/>
    <m/>
    <s v="0000-00-00"/>
    <m/>
    <m/>
    <m/>
    <m/>
    <n v="0"/>
    <m/>
    <s v="NONE"/>
    <n v="0"/>
    <m/>
    <n v="2257773"/>
    <s v="Cobros Mayo"/>
    <s v="Cobros Mayo NPN"/>
    <s v="No Answer AutoDial"/>
  </r>
  <r>
    <s v="Cobros Abril Canal Fijo"/>
    <n v="0"/>
    <n v="0"/>
    <x v="9"/>
    <n v="6"/>
    <n v="1"/>
    <x v="0"/>
    <d v="2026-05-11T11:56:04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0"/>
    <n v="0"/>
    <x v="1"/>
    <n v="6"/>
    <n v="1"/>
    <x v="0"/>
    <d v="2026-05-13T16:05:36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0"/>
    <n v="0"/>
    <x v="13"/>
    <n v="6"/>
    <n v="1"/>
    <x v="0"/>
    <d v="2026-05-18T09:24:44"/>
    <n v="62674101"/>
    <s v="AB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0"/>
    <m/>
    <s v="NONE"/>
    <n v="0"/>
    <m/>
    <n v="2257774"/>
    <s v="Cobros Mayo"/>
    <s v="Cobros Mayo NPN"/>
    <s v="Auto busy"/>
  </r>
  <r>
    <s v="Cobros Abril Canal Fijo"/>
    <n v="0"/>
    <n v="0"/>
    <x v="3"/>
    <n v="6"/>
    <n v="1"/>
    <x v="0"/>
    <d v="2026-05-19T16:33:14"/>
    <n v="62674101"/>
    <s v="AB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0"/>
    <m/>
    <s v="NONE"/>
    <n v="0"/>
    <m/>
    <n v="2257774"/>
    <s v="Cobros Mayo"/>
    <s v="Cobros Mayo NPN"/>
    <s v="Auto busy"/>
  </r>
  <r>
    <s v="Cobros Abril Canal Fijo"/>
    <n v="0"/>
    <n v="0"/>
    <x v="4"/>
    <n v="6"/>
    <n v="1"/>
    <x v="0"/>
    <d v="2026-05-21T11:13:29"/>
    <n v="62674101"/>
    <s v="DROP"/>
    <s v="VDAD"/>
    <x v="0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5"/>
    <m/>
    <s v="NONE"/>
    <n v="0"/>
    <m/>
    <n v="2257774"/>
    <s v="Cobros Mayo"/>
    <s v="Cobros Mayo NPN"/>
    <s v="Agent Not Available"/>
  </r>
  <r>
    <s v="Cobros Abril Canal Fijo"/>
    <n v="1"/>
    <n v="1"/>
    <x v="4"/>
    <n v="6"/>
    <n v="1"/>
    <x v="1"/>
    <d v="2026-05-21T17:38:47"/>
    <n v="62674101"/>
    <n v="6003"/>
    <s v="lvelez"/>
    <x v="1"/>
    <s v="COBRO"/>
    <m/>
    <n v="361026230000"/>
    <n v="16018"/>
    <n v="-7"/>
    <n v="1"/>
    <n v="62674101"/>
    <m/>
    <s v="Ivis adiany vergara pinzÃ³n"/>
    <m/>
    <s v="8-1037-985"/>
    <n v="361026230000"/>
    <s v="MASIVO"/>
    <s v="NPN"/>
    <m/>
    <m/>
    <m/>
    <m/>
    <m/>
    <s v="U"/>
    <s v="0000-00-00"/>
    <m/>
    <m/>
    <m/>
    <m/>
    <n v="106"/>
    <s v="Llamaya"/>
    <s v="MAIN"/>
    <n v="0"/>
    <m/>
    <n v="2257774"/>
    <s v="Cobros Mayo"/>
    <s v="Cobros Mayo NPN"/>
    <s v="Cuenta cesada"/>
  </r>
  <r>
    <s v="Cobros Abril Canal Fijo"/>
    <n v="0"/>
    <n v="0"/>
    <x v="9"/>
    <n v="3"/>
    <n v="1"/>
    <x v="0"/>
    <d v="2026-05-11T11:56:34"/>
    <n v="62685947"/>
    <s v="DROP"/>
    <s v="VDAD"/>
    <x v="0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5"/>
    <m/>
    <s v="NONE"/>
    <n v="0"/>
    <m/>
    <n v="2257775"/>
    <s v="Cobros Mayo"/>
    <s v="Cobros Mayo NPN"/>
    <s v="Agent Not Available"/>
  </r>
  <r>
    <s v="Cobros Abril Canal Fijo"/>
    <n v="0"/>
    <n v="0"/>
    <x v="1"/>
    <n v="3"/>
    <n v="1"/>
    <x v="0"/>
    <d v="2026-05-13T16:06:10"/>
    <n v="62685947"/>
    <s v="DROP"/>
    <s v="VDAD"/>
    <x v="0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5"/>
    <m/>
    <s v="NONE"/>
    <n v="0"/>
    <m/>
    <n v="2257775"/>
    <s v="Cobros Mayo"/>
    <s v="Cobros Mayo NPN"/>
    <s v="Agent Not Available"/>
  </r>
  <r>
    <s v="Cobros Abril Canal Fijo"/>
    <n v="1"/>
    <n v="1"/>
    <x v="13"/>
    <n v="3"/>
    <n v="1"/>
    <x v="1"/>
    <d v="2026-05-18T09:25:13"/>
    <n v="62685947"/>
    <n v="6003"/>
    <s v="lvelez"/>
    <x v="1"/>
    <s v="COBRO"/>
    <m/>
    <n v="364033810000"/>
    <n v="16018"/>
    <n v="-7"/>
    <n v="1"/>
    <n v="62685947"/>
    <m/>
    <s v="CARLOS RODRIGUEZ"/>
    <m/>
    <s v="3-72-2014"/>
    <n v="364033810000"/>
    <s v="MASIVO"/>
    <s v="NPN"/>
    <m/>
    <m/>
    <m/>
    <m/>
    <m/>
    <s v="U"/>
    <s v="0000-00-00"/>
    <m/>
    <m/>
    <m/>
    <m/>
    <n v="69"/>
    <s v="Llamaya"/>
    <s v="MAIN"/>
    <n v="0"/>
    <m/>
    <n v="2257775"/>
    <s v="Cobros Mayo"/>
    <s v="Cobros Mayo NPN"/>
    <s v="Cuenta cesada"/>
  </r>
  <r>
    <s v="Cobros Abril Canal Fijo"/>
    <n v="0"/>
    <n v="0"/>
    <x v="11"/>
    <n v="12"/>
    <n v="1"/>
    <x v="0"/>
    <d v="2026-05-04T09:58:37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12"/>
    <n v="12"/>
    <n v="1"/>
    <x v="0"/>
    <d v="2026-05-06T10:36:57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7"/>
    <n v="12"/>
    <n v="1"/>
    <x v="0"/>
    <d v="2026-05-07T15:22:39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10:15"/>
    <n v="62697293"/>
    <s v="AB"/>
    <s v="VDAD"/>
    <x v="0"/>
    <s v="COBRO"/>
    <m/>
    <n v="365037960000"/>
    <n v="16017"/>
    <n v="-7"/>
    <n v="1"/>
    <n v="62697293"/>
    <m/>
    <s v="Aurora Nazaret Rodriguez NÃºÃ±"/>
    <m/>
    <s v="8-825-2226"/>
    <s v="NPN"/>
    <s v="MASIVO"/>
    <n v="365037960000"/>
    <m/>
    <m/>
    <m/>
    <m/>
    <m/>
    <m/>
    <s v="0000-00-00"/>
    <m/>
    <s v="auroranazazaret1089@mail.com"/>
    <m/>
    <m/>
    <n v="0"/>
    <m/>
    <s v="NONE"/>
    <n v="0"/>
    <m/>
    <n v="2252320"/>
    <s v="Cobros Abril Canal Fijo"/>
    <s v="Cobros Abril Canal Fijo 2 meses a NPN"/>
    <s v="Auto busy"/>
  </r>
  <r>
    <s v="Cobros Abril Canal Fijo"/>
    <n v="0"/>
    <n v="0"/>
    <x v="9"/>
    <n v="12"/>
    <n v="1"/>
    <x v="0"/>
    <d v="2026-05-11T11:56:42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1"/>
    <n v="12"/>
    <n v="1"/>
    <x v="0"/>
    <d v="2026-05-13T16:06:18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13"/>
    <n v="12"/>
    <n v="1"/>
    <x v="0"/>
    <d v="2026-05-18T09:26:32"/>
    <n v="62697293"/>
    <s v="NA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No Answer AutoDial"/>
  </r>
  <r>
    <s v="Cobros Abril Canal Fijo"/>
    <n v="0"/>
    <n v="0"/>
    <x v="13"/>
    <n v="12"/>
    <n v="1"/>
    <x v="0"/>
    <d v="2026-05-18T11:41:16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3"/>
    <n v="12"/>
    <n v="1"/>
    <x v="0"/>
    <d v="2026-05-19T16:33:44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4"/>
    <n v="12"/>
    <n v="1"/>
    <x v="0"/>
    <d v="2026-05-21T11:14:23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4"/>
    <n v="12"/>
    <n v="1"/>
    <x v="0"/>
    <d v="2026-05-21T17:42:04"/>
    <n v="62697293"/>
    <s v="NA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No Answer AutoDial"/>
  </r>
  <r>
    <s v="Cobros Abril Canal Fijo"/>
    <n v="0"/>
    <n v="0"/>
    <x v="16"/>
    <n v="12"/>
    <n v="1"/>
    <x v="1"/>
    <d v="2026-05-22T10:45:16"/>
    <n v="62697293"/>
    <s v="AB"/>
    <s v="VDAD"/>
    <x v="0"/>
    <s v="COBRO"/>
    <m/>
    <n v="365037960000"/>
    <n v="16018"/>
    <n v="-7"/>
    <n v="1"/>
    <n v="62697293"/>
    <m/>
    <s v="Aurora Nazaret Rodriguez NÃºÃ±"/>
    <m/>
    <s v="8-825-2226"/>
    <n v="365037960000"/>
    <s v="MASIVO"/>
    <s v="NPN"/>
    <m/>
    <m/>
    <m/>
    <m/>
    <m/>
    <m/>
    <s v="0000-00-00"/>
    <m/>
    <m/>
    <m/>
    <m/>
    <n v="0"/>
    <m/>
    <s v="NONE"/>
    <n v="0"/>
    <m/>
    <n v="2257776"/>
    <s v="Cobros Mayo"/>
    <s v="Cobros Mayo NPN"/>
    <s v="Auto busy"/>
  </r>
  <r>
    <s v="Cobros Abril Canal Fijo"/>
    <n v="0"/>
    <n v="0"/>
    <x v="9"/>
    <n v="1"/>
    <n v="1"/>
    <x v="1"/>
    <d v="2026-05-11T11:57:41"/>
    <n v="62699170"/>
    <n v="6004"/>
    <s v="lvelez"/>
    <x v="1"/>
    <s v="COBRO"/>
    <m/>
    <n v="359357830000"/>
    <n v="16018"/>
    <n v="-7"/>
    <n v="1"/>
    <n v="62699170"/>
    <m/>
    <s v="Leisy cristal hernandez lezcan"/>
    <m/>
    <s v="4-827-1799"/>
    <n v="359357830000"/>
    <s v="MASIVO"/>
    <s v="3 PAGOS PENDIENTES"/>
    <m/>
    <m/>
    <m/>
    <m/>
    <m/>
    <s v="U"/>
    <s v="0000-00-00"/>
    <m/>
    <m/>
    <m/>
    <m/>
    <n v="160"/>
    <s v="Llamaya"/>
    <s v="MAIN"/>
    <n v="0"/>
    <m/>
    <n v="2257777"/>
    <s v="Cobros Mayo"/>
    <s v="Cobros Mayo NPN"/>
    <s v="Buzon de voz"/>
  </r>
  <r>
    <s v="Cobros Mayo"/>
    <n v="0"/>
    <n v="0"/>
    <x v="9"/>
    <n v="6"/>
    <n v="1"/>
    <x v="0"/>
    <d v="2026-05-11T11:57:56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1"/>
    <n v="6"/>
    <n v="1"/>
    <x v="0"/>
    <d v="2026-05-13T16:07:19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13"/>
    <n v="6"/>
    <n v="1"/>
    <x v="0"/>
    <d v="2026-05-18T09:27:00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3"/>
    <n v="6"/>
    <n v="1"/>
    <x v="0"/>
    <d v="2026-05-19T16:34:43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0"/>
    <n v="0"/>
    <x v="4"/>
    <n v="6"/>
    <n v="1"/>
    <x v="0"/>
    <d v="2026-05-21T11:15:02"/>
    <n v="62712490"/>
    <s v="DROP"/>
    <s v="VDAD"/>
    <x v="0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5"/>
    <m/>
    <s v="NONE"/>
    <n v="0"/>
    <m/>
    <n v="2257778"/>
    <s v="Cobros Mayo"/>
    <s v="Cobros Mayo NPN"/>
    <s v="Agent Not Available"/>
  </r>
  <r>
    <s v="Cobros Mayo"/>
    <n v="1"/>
    <n v="1"/>
    <x v="4"/>
    <n v="6"/>
    <n v="1"/>
    <x v="1"/>
    <d v="2026-05-21T17:41:24"/>
    <n v="62712490"/>
    <n v="6003"/>
    <s v="lvelez"/>
    <x v="1"/>
    <s v="COBRO"/>
    <m/>
    <n v="361019610000"/>
    <n v="16018"/>
    <n v="-7"/>
    <n v="1"/>
    <n v="62712490"/>
    <m/>
    <s v="Sonia Raquel ortega poveda"/>
    <m/>
    <s v="8-456-717"/>
    <n v="361019610000"/>
    <s v="MASIVO"/>
    <s v="2 PAGOS PENDIENTES"/>
    <m/>
    <m/>
    <m/>
    <m/>
    <m/>
    <s v="U"/>
    <s v="0000-00-00"/>
    <m/>
    <m/>
    <m/>
    <m/>
    <n v="44"/>
    <s v="Llamaya"/>
    <s v="MAIN"/>
    <n v="0"/>
    <m/>
    <n v="2257778"/>
    <s v="Cobros Mayo"/>
    <s v="Cobros Mayo NPN"/>
    <s v="Cuenta cesada"/>
  </r>
  <r>
    <s v="Cobros Mayo"/>
    <n v="0"/>
    <n v="0"/>
    <x v="9"/>
    <n v="3"/>
    <n v="1"/>
    <x v="0"/>
    <d v="2026-05-11T11:58:19"/>
    <n v="62725842"/>
    <s v="DROP"/>
    <s v="VDAD"/>
    <x v="0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5"/>
    <m/>
    <s v="NONE"/>
    <n v="0"/>
    <m/>
    <n v="2257779"/>
    <s v="Cobros Mayo"/>
    <s v="Cobros Mayo NPN"/>
    <s v="Agent Not Available"/>
  </r>
  <r>
    <s v="Cobros Mayo"/>
    <n v="0"/>
    <n v="0"/>
    <x v="1"/>
    <n v="3"/>
    <n v="1"/>
    <x v="0"/>
    <d v="2026-05-13T16:10:33"/>
    <n v="62725842"/>
    <s v="DROP"/>
    <s v="VDAD"/>
    <x v="0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5"/>
    <m/>
    <s v="NONE"/>
    <n v="0"/>
    <m/>
    <n v="2257779"/>
    <s v="Cobros Mayo"/>
    <s v="Cobros Mayo NPN"/>
    <s v="Agent Not Available"/>
  </r>
  <r>
    <s v="Cobros Mayo"/>
    <n v="1"/>
    <n v="1"/>
    <x v="13"/>
    <n v="3"/>
    <n v="1"/>
    <x v="1"/>
    <d v="2026-05-18T09:26:45"/>
    <n v="62725842"/>
    <n v="6003"/>
    <s v="lvelez"/>
    <x v="1"/>
    <s v="COBRO"/>
    <m/>
    <n v="364093600000"/>
    <n v="16018"/>
    <n v="-7"/>
    <n v="1"/>
    <n v="62725842"/>
    <m/>
    <s v="ANTHONI JESUS SOBERON RIOS"/>
    <m/>
    <s v="6-717-715"/>
    <n v="364093600000"/>
    <s v="MASIVO"/>
    <s v="NPN"/>
    <m/>
    <m/>
    <m/>
    <m/>
    <m/>
    <s v="U"/>
    <s v="0000-00-00"/>
    <m/>
    <m/>
    <m/>
    <m/>
    <n v="22"/>
    <s v="Llamaya"/>
    <s v="MAIN"/>
    <n v="0"/>
    <m/>
    <n v="2257779"/>
    <s v="Cobros Mayo"/>
    <s v="Cobros Mayo NPN"/>
    <s v="Cuenta cesada"/>
  </r>
  <r>
    <s v="Cobros Mayo"/>
    <n v="0"/>
    <n v="0"/>
    <x v="9"/>
    <n v="2"/>
    <n v="1"/>
    <x v="0"/>
    <d v="2026-05-11T11:58:54"/>
    <n v="62748580"/>
    <s v="DROP"/>
    <s v="VDAD"/>
    <x v="0"/>
    <s v="COBRO"/>
    <m/>
    <n v="366015110000"/>
    <n v="16018"/>
    <n v="-7"/>
    <n v="1"/>
    <n v="62748580"/>
    <m/>
    <s v="AÃ­da Iveth RodrÃ­guez Sanchez"/>
    <m/>
    <s v="8-920-1039"/>
    <n v="366015110000"/>
    <s v="MASIVO"/>
    <s v="2 PAGOS PENDIENTES"/>
    <m/>
    <m/>
    <m/>
    <m/>
    <m/>
    <s v="U"/>
    <s v="0000-00-00"/>
    <m/>
    <m/>
    <m/>
    <m/>
    <n v="5"/>
    <m/>
    <s v="NONE"/>
    <n v="0"/>
    <m/>
    <n v="2257780"/>
    <s v="Cobros Mayo"/>
    <s v="Cobros Mayo NPN"/>
    <s v="Agent Not Available"/>
  </r>
  <r>
    <s v="Cobros Mayo"/>
    <n v="1"/>
    <n v="1"/>
    <x v="1"/>
    <n v="2"/>
    <n v="1"/>
    <x v="1"/>
    <d v="2026-05-13T16:10:33"/>
    <n v="62748580"/>
    <n v="6003"/>
    <s v="lvelez"/>
    <x v="1"/>
    <s v="COBRO"/>
    <m/>
    <n v="366015110000"/>
    <n v="16018"/>
    <n v="-7"/>
    <n v="1"/>
    <n v="62748580"/>
    <m/>
    <s v="AÃ­da Iveth RodrÃ­guez Sanchez"/>
    <m/>
    <s v="8-920-1039"/>
    <n v="366015110000"/>
    <s v="MASIVO"/>
    <s v="2 PAGOS PENDIENTES"/>
    <m/>
    <m/>
    <m/>
    <m/>
    <m/>
    <s v="U"/>
    <s v="0000-00-00"/>
    <m/>
    <m/>
    <m/>
    <m/>
    <n v="72"/>
    <s v="Llamaya"/>
    <s v="MAIN"/>
    <n v="0"/>
    <m/>
    <n v="2257780"/>
    <s v="Cobros Mayo"/>
    <s v="Cobros Mayo NPN"/>
    <s v="Cuenta cesada"/>
  </r>
  <r>
    <e v="#N/A"/>
    <n v="0"/>
    <n v="0"/>
    <x v="12"/>
    <n v="2"/>
    <n v="1"/>
    <x v="0"/>
    <d v="2026-05-06T17:12:41"/>
    <n v="62750138"/>
    <s v="CALLBK"/>
    <s v="lvelez"/>
    <x v="1"/>
    <s v="COBRO"/>
    <m/>
    <m/>
    <n v="998"/>
    <n v="0"/>
    <m/>
    <n v="62750138"/>
    <m/>
    <m/>
    <m/>
    <m/>
    <m/>
    <m/>
    <m/>
    <m/>
    <m/>
    <m/>
    <m/>
    <m/>
    <s v="U"/>
    <s v="0000-00-00"/>
    <m/>
    <m/>
    <m/>
    <s v="325006000000&gt;&gt; Claritza Alexandra Quintero Fernández&gt;"/>
    <n v="120"/>
    <s v="Llamaya"/>
    <s v="MANUAL"/>
    <n v="0"/>
    <m/>
    <n v="2257559"/>
    <s v="Default Manual list"/>
    <m/>
    <s v="Call Back"/>
  </r>
  <r>
    <e v="#N/A"/>
    <n v="1"/>
    <n v="1"/>
    <x v="8"/>
    <n v="2"/>
    <n v="1"/>
    <x v="1"/>
    <d v="2026-05-08T10:12:09"/>
    <n v="62750138"/>
    <n v="6002"/>
    <s v="lvelez"/>
    <x v="1"/>
    <s v="COBRO"/>
    <m/>
    <m/>
    <n v="998"/>
    <n v="0"/>
    <m/>
    <n v="62750138"/>
    <m/>
    <m/>
    <m/>
    <m/>
    <m/>
    <m/>
    <m/>
    <m/>
    <m/>
    <m/>
    <m/>
    <m/>
    <s v="U"/>
    <s v="0000-00-00"/>
    <m/>
    <m/>
    <m/>
    <s v="325006000000&gt;&gt; Claritza Alexandra Quintero Fernández&gt;"/>
    <n v="69"/>
    <s v="Llamaya"/>
    <s v="MAIN"/>
    <n v="0"/>
    <m/>
    <n v="2257559"/>
    <s v="Default Manual list"/>
    <m/>
    <s v="Cliente al dia"/>
  </r>
  <r>
    <s v="Cobros Abril Canal Fijo"/>
    <n v="0"/>
    <n v="0"/>
    <x v="9"/>
    <n v="5"/>
    <n v="1"/>
    <x v="0"/>
    <d v="2026-05-11T11:59:00"/>
    <n v="62784815"/>
    <s v="AB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0"/>
    <m/>
    <s v="NONE"/>
    <n v="0"/>
    <m/>
    <n v="2257781"/>
    <s v="Cobros Mayo"/>
    <s v="Cobros Mayo NPN"/>
    <s v="Auto busy"/>
  </r>
  <r>
    <s v="Cobros Abril Canal Fijo"/>
    <n v="0"/>
    <n v="0"/>
    <x v="1"/>
    <n v="5"/>
    <n v="1"/>
    <x v="0"/>
    <d v="2026-05-13T16:11:00"/>
    <n v="62784815"/>
    <s v="DROP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5"/>
    <m/>
    <s v="NONE"/>
    <n v="0"/>
    <m/>
    <n v="2257781"/>
    <s v="Cobros Mayo"/>
    <s v="Cobros Mayo NPN"/>
    <s v="Agent Not Available"/>
  </r>
  <r>
    <s v="Cobros Abril Canal Fijo"/>
    <n v="0"/>
    <n v="0"/>
    <x v="13"/>
    <n v="5"/>
    <n v="1"/>
    <x v="0"/>
    <d v="2026-05-18T09:30:05"/>
    <n v="62784815"/>
    <s v="AB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0"/>
    <m/>
    <s v="NONE"/>
    <n v="0"/>
    <m/>
    <n v="2257781"/>
    <s v="Cobros Mayo"/>
    <s v="Cobros Mayo NPN"/>
    <s v="Auto busy"/>
  </r>
  <r>
    <s v="Cobros Abril Canal Fijo"/>
    <n v="0"/>
    <n v="0"/>
    <x v="3"/>
    <n v="5"/>
    <n v="1"/>
    <x v="0"/>
    <d v="2026-05-19T16:35:01"/>
    <n v="62784815"/>
    <s v="DROP"/>
    <s v="VDAD"/>
    <x v="0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5"/>
    <m/>
    <s v="NONE"/>
    <n v="0"/>
    <m/>
    <n v="2257781"/>
    <s v="Cobros Mayo"/>
    <s v="Cobros Mayo NPN"/>
    <s v="Agent Not Available"/>
  </r>
  <r>
    <s v="Cobros Abril Canal Fijo"/>
    <n v="1"/>
    <n v="0"/>
    <x v="4"/>
    <n v="5"/>
    <n v="1"/>
    <x v="1"/>
    <d v="2026-05-21T11:15:22"/>
    <n v="62784815"/>
    <n v="6000"/>
    <s v="lvelez"/>
    <x v="1"/>
    <s v="COBRO"/>
    <m/>
    <n v="362029010000"/>
    <n v="16018"/>
    <n v="-7"/>
    <n v="1"/>
    <n v="62784815"/>
    <m/>
    <s v="Alexis villarreta Dominguez"/>
    <m/>
    <s v="8-394-313"/>
    <n v="362029010000"/>
    <s v="SOHO"/>
    <s v="NPN"/>
    <m/>
    <m/>
    <m/>
    <m/>
    <m/>
    <s v="U"/>
    <s v="0000-00-00"/>
    <m/>
    <m/>
    <m/>
    <m/>
    <n v="76"/>
    <s v="Llamaya"/>
    <s v="MAIN"/>
    <n v="0"/>
    <m/>
    <n v="2257781"/>
    <s v="Cobros Mayo"/>
    <s v="Cobros Mayo NPN"/>
    <s v="Mensaje a tercero"/>
  </r>
  <r>
    <e v="#N/A"/>
    <n v="1"/>
    <n v="1"/>
    <x v="7"/>
    <n v="2"/>
    <n v="1"/>
    <x v="0"/>
    <d v="2026-05-07T14:22:29"/>
    <n v="62803762"/>
    <n v="6007"/>
    <s v="lvelez"/>
    <x v="1"/>
    <s v="COBRO"/>
    <m/>
    <m/>
    <n v="9009"/>
    <n v="-7"/>
    <n v="1"/>
    <n v="62803762"/>
    <m/>
    <s v="RENZON   STEVEN RENZON   STEVE"/>
    <m/>
    <n v="20"/>
    <n v="101602581"/>
    <m/>
    <m/>
    <m/>
    <m/>
    <m/>
    <m/>
    <m/>
    <s v="U"/>
    <s v="0000-00-00"/>
    <m/>
    <s v="renzorodriguez2406@gmail.com"/>
    <m/>
    <m/>
    <n v="75"/>
    <s v="Llamaya"/>
    <s v="MANUAL"/>
    <n v="0"/>
    <m/>
    <n v="1445809"/>
    <s v="Renovacion Krediya"/>
    <m/>
    <s v="Volver a llamar"/>
  </r>
  <r>
    <e v="#N/A"/>
    <n v="1"/>
    <n v="1"/>
    <x v="7"/>
    <n v="2"/>
    <n v="1"/>
    <x v="1"/>
    <d v="2026-05-07T14:29:05"/>
    <n v="62803762"/>
    <n v="6007"/>
    <s v="lvelez"/>
    <x v="1"/>
    <s v="COBRO"/>
    <m/>
    <m/>
    <n v="9009"/>
    <n v="-7"/>
    <n v="1"/>
    <n v="62803762"/>
    <m/>
    <s v="RENZON   STEVEN RENZON   STEVE"/>
    <m/>
    <n v="20"/>
    <n v="101602581"/>
    <m/>
    <m/>
    <m/>
    <m/>
    <m/>
    <m/>
    <m/>
    <s v="U"/>
    <s v="0000-00-00"/>
    <m/>
    <s v="renzorodriguez2406@gmail.com"/>
    <m/>
    <m/>
    <n v="50"/>
    <s v="Llamaya"/>
    <s v="MANUAL"/>
    <n v="0"/>
    <m/>
    <n v="1445809"/>
    <s v="Renovacion Krediya"/>
    <m/>
    <s v="Volver a llamar"/>
  </r>
  <r>
    <s v="Cobros Mayo"/>
    <n v="0"/>
    <n v="0"/>
    <x v="9"/>
    <n v="6"/>
    <n v="1"/>
    <x v="0"/>
    <d v="2026-05-11T11:59:57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1"/>
    <n v="6"/>
    <n v="1"/>
    <x v="0"/>
    <d v="2026-05-13T16:11:50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13"/>
    <n v="6"/>
    <n v="1"/>
    <x v="0"/>
    <d v="2026-05-18T09:30:05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3"/>
    <n v="6"/>
    <n v="1"/>
    <x v="0"/>
    <d v="2026-05-19T16:35:25"/>
    <n v="62814351"/>
    <s v="DROP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5"/>
    <m/>
    <s v="NONE"/>
    <n v="0"/>
    <m/>
    <n v="2257782"/>
    <s v="Cobros Mayo"/>
    <s v="Cobros Mayo NPN"/>
    <s v="Agent Not Available"/>
  </r>
  <r>
    <s v="Cobros Mayo"/>
    <n v="0"/>
    <n v="0"/>
    <x v="4"/>
    <n v="6"/>
    <n v="1"/>
    <x v="0"/>
    <d v="2026-05-21T11:15:10"/>
    <n v="62814351"/>
    <s v="AB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0"/>
    <m/>
    <s v="NONE"/>
    <n v="0"/>
    <m/>
    <n v="2257782"/>
    <s v="Cobros Mayo"/>
    <s v="Cobros Mayo NPN"/>
    <s v="Auto busy"/>
  </r>
  <r>
    <s v="Cobros Mayo"/>
    <n v="0"/>
    <n v="0"/>
    <x v="4"/>
    <n v="6"/>
    <n v="1"/>
    <x v="1"/>
    <d v="2026-05-21T17:42:21"/>
    <n v="62814351"/>
    <s v="DROP"/>
    <s v="VDAD"/>
    <x v="0"/>
    <s v="COBRO"/>
    <m/>
    <n v="361053930000"/>
    <n v="16018"/>
    <n v="-7"/>
    <n v="1"/>
    <n v="62814351"/>
    <m/>
    <s v="Lorena Patricia Delgado Valent"/>
    <m/>
    <s v="8-894-1380"/>
    <n v="361053930000"/>
    <s v="MASIVO"/>
    <s v="NPN"/>
    <m/>
    <m/>
    <m/>
    <m/>
    <m/>
    <m/>
    <s v="0000-00-00"/>
    <m/>
    <m/>
    <m/>
    <m/>
    <n v="5"/>
    <m/>
    <s v="NONE"/>
    <n v="0"/>
    <m/>
    <n v="2257782"/>
    <s v="Cobros Mayo"/>
    <s v="Cobros Mayo NPN"/>
    <s v="Agent Not Available"/>
  </r>
  <r>
    <s v="Cobros Abril Canal Fijo"/>
    <n v="0"/>
    <n v="0"/>
    <x v="11"/>
    <n v="3"/>
    <n v="1"/>
    <x v="0"/>
    <d v="2026-05-04T15:06:18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12"/>
    <n v="3"/>
    <n v="1"/>
    <x v="0"/>
    <d v="2026-05-06T14:50:43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0"/>
    <n v="3"/>
    <n v="1"/>
    <x v="1"/>
    <d v="2026-05-09T09:14:26"/>
    <n v="62820490"/>
    <s v="AB"/>
    <s v="VDAD"/>
    <x v="0"/>
    <s v="COBRO"/>
    <m/>
    <n v="343300850000"/>
    <n v="16017"/>
    <n v="-7"/>
    <n v="1"/>
    <n v="62820490"/>
    <m/>
    <s v=" Aylyn JimÃ©nez"/>
    <m/>
    <s v="BE094109"/>
    <s v="2 MESES DE MORA"/>
    <s v="DIGITAL"/>
    <n v="343300850000"/>
    <m/>
    <m/>
    <m/>
    <m/>
    <m/>
    <m/>
    <s v="0000-00-00"/>
    <m/>
    <s v="aylynjimenez31@hotmail.com"/>
    <m/>
    <m/>
    <n v="0"/>
    <m/>
    <s v="NONE"/>
    <n v="0"/>
    <m/>
    <n v="2252784"/>
    <s v="Cobros Abril Canal Fijo"/>
    <s v="Cobros Abril Canal Fijo 2 meses a NPN"/>
    <s v="Auto busy"/>
  </r>
  <r>
    <s v="Cobros Abril Canal Fijo"/>
    <n v="0"/>
    <n v="0"/>
    <x v="9"/>
    <n v="2"/>
    <n v="1"/>
    <x v="0"/>
    <d v="2026-05-11T12:01:46"/>
    <n v="62844482"/>
    <s v="DROP"/>
    <s v="VDAD"/>
    <x v="0"/>
    <s v="COBRO"/>
    <m/>
    <n v="353369980000"/>
    <n v="16018"/>
    <n v="-7"/>
    <n v="1"/>
    <n v="62844482"/>
    <m/>
    <s v="Eliecer de JesÃºs guerrero"/>
    <m/>
    <s v="BG388051"/>
    <n v="353369980000"/>
    <s v="MASIVO"/>
    <s v="NPN"/>
    <m/>
    <m/>
    <m/>
    <m/>
    <m/>
    <s v="U"/>
    <s v="0000-00-00"/>
    <m/>
    <m/>
    <m/>
    <m/>
    <n v="5"/>
    <m/>
    <s v="NONE"/>
    <n v="0"/>
    <m/>
    <n v="2257783"/>
    <s v="Cobros Mayo"/>
    <s v="Cobros Mayo NPN"/>
    <s v="Agent Not Available"/>
  </r>
  <r>
    <s v="Cobros Abril Canal Fijo"/>
    <n v="1"/>
    <n v="1"/>
    <x v="1"/>
    <n v="2"/>
    <n v="1"/>
    <x v="1"/>
    <d v="2026-05-13T16:12:22"/>
    <n v="62844482"/>
    <n v="6003"/>
    <s v="lvelez"/>
    <x v="1"/>
    <s v="COBRO"/>
    <m/>
    <n v="353369980000"/>
    <n v="16018"/>
    <n v="-7"/>
    <n v="1"/>
    <n v="62844482"/>
    <m/>
    <s v="Eliecer de JesÃºs guerrero"/>
    <m/>
    <s v="BG388051"/>
    <n v="353369980000"/>
    <s v="MASIVO"/>
    <s v="NPN"/>
    <m/>
    <m/>
    <m/>
    <m/>
    <m/>
    <s v="U"/>
    <s v="0000-00-00"/>
    <m/>
    <m/>
    <m/>
    <m/>
    <n v="42"/>
    <s v="Llamaya"/>
    <s v="MAIN"/>
    <n v="0"/>
    <m/>
    <n v="2257783"/>
    <s v="Cobros Mayo"/>
    <s v="Cobros Mayo NPN"/>
    <s v="Cuenta cesada"/>
  </r>
  <r>
    <s v="Cobros Mayo"/>
    <n v="1"/>
    <n v="1"/>
    <x v="9"/>
    <n v="1"/>
    <n v="1"/>
    <x v="1"/>
    <d v="2026-05-11T12:01:36"/>
    <n v="62852061"/>
    <n v="6003"/>
    <s v="lvelez"/>
    <x v="1"/>
    <s v="COBRO"/>
    <m/>
    <n v="260319800000"/>
    <n v="16018"/>
    <n v="-7"/>
    <n v="1"/>
    <n v="62852061"/>
    <m/>
    <s v="Mario de Leon Castillo"/>
    <m/>
    <s v="9-746-115"/>
    <n v="260319800000"/>
    <s v="MASIVO"/>
    <s v="NPN"/>
    <m/>
    <m/>
    <m/>
    <m/>
    <m/>
    <s v="U"/>
    <s v="0000-00-00"/>
    <m/>
    <m/>
    <m/>
    <m/>
    <n v="31"/>
    <s v="Llamaya"/>
    <s v="MAIN"/>
    <n v="0"/>
    <m/>
    <n v="2257784"/>
    <s v="Cobros Mayo"/>
    <s v="Cobros Mayo NPN"/>
    <s v="Cuenta cesada"/>
  </r>
  <r>
    <s v="Cobros Mayo"/>
    <n v="0"/>
    <n v="0"/>
    <x v="9"/>
    <n v="6"/>
    <n v="1"/>
    <x v="0"/>
    <d v="2026-05-11T12:01:54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1"/>
    <n v="6"/>
    <n v="1"/>
    <x v="0"/>
    <d v="2026-05-13T16:12:48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13"/>
    <n v="6"/>
    <n v="1"/>
    <x v="0"/>
    <d v="2026-05-18T09:31:02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3"/>
    <n v="6"/>
    <n v="1"/>
    <x v="0"/>
    <d v="2026-05-19T16:35:31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4"/>
    <n v="6"/>
    <n v="1"/>
    <x v="0"/>
    <d v="2026-05-21T11:16:06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Mayo"/>
    <n v="0"/>
    <n v="0"/>
    <x v="4"/>
    <n v="6"/>
    <n v="1"/>
    <x v="1"/>
    <d v="2026-05-21T17:42:30"/>
    <n v="62855320"/>
    <s v="AB"/>
    <s v="VDAD"/>
    <x v="0"/>
    <s v="COBRO"/>
    <m/>
    <n v="321030380000"/>
    <n v="16018"/>
    <n v="-7"/>
    <n v="1"/>
    <n v="62855320"/>
    <m/>
    <s v="Yadira Castillo "/>
    <m/>
    <s v="6-53-2198"/>
    <n v="321030380000"/>
    <s v="MASIVO"/>
    <s v="2 PAGOS PENDIENTES"/>
    <m/>
    <m/>
    <m/>
    <m/>
    <m/>
    <m/>
    <s v="0000-00-00"/>
    <m/>
    <m/>
    <m/>
    <m/>
    <n v="0"/>
    <m/>
    <s v="NONE"/>
    <n v="0"/>
    <m/>
    <n v="2257785"/>
    <s v="Cobros Mayo"/>
    <s v="Cobros Mayo NPN"/>
    <s v="Auto busy"/>
  </r>
  <r>
    <s v="Cobros Abril Canal Fijo"/>
    <n v="1"/>
    <n v="0"/>
    <x v="9"/>
    <n v="1"/>
    <n v="1"/>
    <x v="1"/>
    <d v="2026-05-11T12:05:24"/>
    <n v="62855882"/>
    <n v="6000"/>
    <s v="lvelez"/>
    <x v="1"/>
    <s v="COBRO"/>
    <m/>
    <n v="357358800000"/>
    <n v="16018"/>
    <n v="-7"/>
    <n v="1"/>
    <n v="62855882"/>
    <m/>
    <s v="YARABI DEL CARMEN RIVAS CAMPBE"/>
    <m/>
    <s v="3-753-1075"/>
    <n v="357358800000"/>
    <s v="MASIVO"/>
    <s v="3 PAGOS PENDIENTES"/>
    <m/>
    <m/>
    <m/>
    <m/>
    <m/>
    <s v="U"/>
    <s v="0000-00-00"/>
    <m/>
    <m/>
    <m/>
    <m/>
    <n v="110"/>
    <s v="Llamaya"/>
    <s v="MAIN"/>
    <n v="0"/>
    <m/>
    <n v="2257786"/>
    <s v="Cobros Mayo"/>
    <s v="Cobros Mayo NPN"/>
    <s v="Mensaje a tercero"/>
  </r>
  <r>
    <s v="Cobros Abril Canal Fijo"/>
    <n v="0"/>
    <n v="0"/>
    <x v="9"/>
    <n v="4"/>
    <n v="1"/>
    <x v="0"/>
    <d v="2026-05-11T12:06:20"/>
    <n v="62862998"/>
    <s v="NA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0"/>
    <m/>
    <s v="NONE"/>
    <n v="0"/>
    <m/>
    <n v="2257787"/>
    <s v="Cobros Mayo"/>
    <s v="Cobros Mayo NPN"/>
    <s v="No Answer AutoDial"/>
  </r>
  <r>
    <s v="Cobros Abril Canal Fijo"/>
    <n v="0"/>
    <n v="0"/>
    <x v="9"/>
    <n v="4"/>
    <n v="1"/>
    <x v="0"/>
    <d v="2026-05-11T15:00:35"/>
    <n v="62862998"/>
    <s v="DROP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5"/>
    <m/>
    <s v="NONE"/>
    <n v="0"/>
    <m/>
    <n v="2257787"/>
    <s v="Cobros Mayo"/>
    <s v="Cobros Mayo NPN"/>
    <s v="Agent Not Available"/>
  </r>
  <r>
    <s v="Cobros Abril Canal Fijo"/>
    <n v="0"/>
    <n v="0"/>
    <x v="1"/>
    <n v="4"/>
    <n v="1"/>
    <x v="0"/>
    <d v="2026-05-13T16:13:37"/>
    <n v="62862998"/>
    <s v="DROP"/>
    <s v="VDAD"/>
    <x v="0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5"/>
    <m/>
    <s v="NONE"/>
    <n v="0"/>
    <m/>
    <n v="2257787"/>
    <s v="Cobros Mayo"/>
    <s v="Cobros Mayo NPN"/>
    <s v="Agent Not Available"/>
  </r>
  <r>
    <s v="Cobros Abril Canal Fijo"/>
    <n v="1"/>
    <n v="1"/>
    <x v="13"/>
    <n v="4"/>
    <n v="1"/>
    <x v="1"/>
    <d v="2026-05-18T09:31:24"/>
    <n v="62862998"/>
    <n v="6003"/>
    <s v="lvelez"/>
    <x v="1"/>
    <s v="COBRO"/>
    <m/>
    <n v="345322750000"/>
    <n v="16018"/>
    <n v="-7"/>
    <n v="1"/>
    <n v="62862998"/>
    <m/>
    <s v="Orelis Cortez"/>
    <m/>
    <s v="8-704-602"/>
    <n v="345322750000"/>
    <s v="MASIVO"/>
    <s v="NPN"/>
    <m/>
    <m/>
    <m/>
    <m/>
    <m/>
    <s v="U"/>
    <s v="0000-00-00"/>
    <m/>
    <m/>
    <m/>
    <m/>
    <n v="71"/>
    <s v="Llamaya"/>
    <s v="MAIN"/>
    <n v="0"/>
    <m/>
    <n v="2257787"/>
    <s v="Cobros Mayo"/>
    <s v="Cobros Mayo NPN"/>
    <s v="Cuenta cesada"/>
  </r>
  <r>
    <e v="#N/A"/>
    <n v="1"/>
    <n v="1"/>
    <x v="11"/>
    <n v="1"/>
    <n v="1"/>
    <x v="1"/>
    <d v="2026-05-04T09:29:27"/>
    <n v="62887855"/>
    <n v="6007"/>
    <s v="lvelez"/>
    <x v="1"/>
    <s v="COBRO"/>
    <m/>
    <m/>
    <n v="998"/>
    <n v="0"/>
    <m/>
    <n v="62887855"/>
    <m/>
    <m/>
    <m/>
    <m/>
    <m/>
    <m/>
    <m/>
    <m/>
    <m/>
    <m/>
    <m/>
    <m/>
    <s v="U"/>
    <s v="0000-00-00"/>
    <m/>
    <m/>
    <m/>
    <m/>
    <n v="19"/>
    <s v="Llamaya"/>
    <s v="MANUAL"/>
    <n v="0"/>
    <m/>
    <n v="2257458"/>
    <s v="Default Manual list"/>
    <m/>
    <s v="Volver a llamar"/>
  </r>
  <r>
    <s v="Cobros Mayo"/>
    <n v="0"/>
    <n v="0"/>
    <x v="9"/>
    <n v="7"/>
    <n v="1"/>
    <x v="0"/>
    <d v="2026-05-11T12:06:23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1"/>
    <n v="7"/>
    <n v="1"/>
    <x v="0"/>
    <d v="2026-05-13T16:14:59"/>
    <n v="62888335"/>
    <s v="NA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No Answer AutoDial"/>
  </r>
  <r>
    <s v="Cobros Mayo"/>
    <n v="0"/>
    <n v="0"/>
    <x v="10"/>
    <n v="7"/>
    <n v="1"/>
    <x v="0"/>
    <d v="2026-05-14T09:36:20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13"/>
    <n v="7"/>
    <n v="1"/>
    <x v="0"/>
    <d v="2026-05-18T09:31:30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3"/>
    <n v="7"/>
    <n v="1"/>
    <x v="0"/>
    <d v="2026-05-19T16:37:33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4"/>
    <n v="7"/>
    <n v="1"/>
    <x v="0"/>
    <d v="2026-05-21T11:17:42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Mayo"/>
    <n v="0"/>
    <n v="0"/>
    <x v="4"/>
    <n v="7"/>
    <n v="1"/>
    <x v="1"/>
    <d v="2026-05-21T17:42:30"/>
    <n v="62888335"/>
    <s v="AB"/>
    <s v="VDAD"/>
    <x v="0"/>
    <s v="COBRO"/>
    <m/>
    <n v="366073630000"/>
    <n v="16018"/>
    <n v="-7"/>
    <n v="1"/>
    <n v="62888335"/>
    <m/>
    <s v=" Yilka Pitti"/>
    <m/>
    <s v="4-478-2099"/>
    <n v="366073630000"/>
    <s v="CALL CENTER P2P"/>
    <s v="NPN"/>
    <m/>
    <m/>
    <m/>
    <m/>
    <m/>
    <m/>
    <s v="0000-00-00"/>
    <m/>
    <m/>
    <m/>
    <m/>
    <n v="0"/>
    <m/>
    <s v="NONE"/>
    <n v="0"/>
    <m/>
    <n v="2257788"/>
    <s v="Cobros Mayo"/>
    <s v="Cobros Mayo NPN"/>
    <s v="Auto busy"/>
  </r>
  <r>
    <s v="Cobros Abril Canal Fijo"/>
    <n v="0"/>
    <n v="0"/>
    <x v="9"/>
    <n v="2"/>
    <n v="1"/>
    <x v="0"/>
    <d v="2026-05-11T12:08:03"/>
    <n v="62905565"/>
    <s v="DROP"/>
    <s v="VDAD"/>
    <x v="0"/>
    <s v="COBRO"/>
    <m/>
    <n v="367023580000"/>
    <n v="16018"/>
    <n v="-5"/>
    <n v="1"/>
    <n v="62905565"/>
    <m/>
    <s v="ERIBERTO ROMERO"/>
    <m/>
    <s v="8-932-2436"/>
    <n v="367023580000"/>
    <s v="MASIVO"/>
    <s v="NPN"/>
    <m/>
    <m/>
    <m/>
    <m/>
    <m/>
    <s v="U"/>
    <s v="0000-00-00"/>
    <m/>
    <m/>
    <m/>
    <m/>
    <n v="5"/>
    <m/>
    <s v="NONE"/>
    <n v="0"/>
    <m/>
    <n v="2257789"/>
    <s v="Cobros Mayo"/>
    <s v="Cobros Mayo NPN"/>
    <s v="Agent Not Available"/>
  </r>
  <r>
    <s v="Cobros Abril Canal Fijo"/>
    <n v="1"/>
    <n v="1"/>
    <x v="1"/>
    <n v="2"/>
    <n v="1"/>
    <x v="1"/>
    <d v="2026-05-13T16:14:04"/>
    <n v="62905565"/>
    <n v="6003"/>
    <s v="lvelez"/>
    <x v="1"/>
    <s v="COBRO"/>
    <m/>
    <n v="367023580000"/>
    <n v="16018"/>
    <n v="-5"/>
    <n v="1"/>
    <n v="62905565"/>
    <m/>
    <s v="ERIBERTO ROMERO"/>
    <m/>
    <s v="8-932-2436"/>
    <n v="367023580000"/>
    <s v="MASIVO"/>
    <s v="NPN"/>
    <m/>
    <m/>
    <m/>
    <m/>
    <m/>
    <s v="U"/>
    <s v="0000-00-00"/>
    <m/>
    <m/>
    <m/>
    <m/>
    <n v="105"/>
    <s v="Llamaya"/>
    <s v="MAIN"/>
    <n v="0"/>
    <m/>
    <n v="2257789"/>
    <s v="Cobros Mayo"/>
    <s v="Cobros Mayo NPN"/>
    <s v="Cuenta cesada"/>
  </r>
  <r>
    <s v="Cobros Abril Canal Fijo"/>
    <n v="1"/>
    <n v="1"/>
    <x v="9"/>
    <n v="1"/>
    <n v="1"/>
    <x v="1"/>
    <d v="2026-05-11T12:07:50"/>
    <n v="62911877"/>
    <n v="6003"/>
    <s v="lvelez"/>
    <x v="1"/>
    <s v="COBRO"/>
    <m/>
    <n v="369004990000"/>
    <n v="16018"/>
    <n v="-5"/>
    <n v="1"/>
    <n v="62911877"/>
    <m/>
    <s v="Delfina gomez"/>
    <m/>
    <s v="8-755-2186"/>
    <n v="369004990000"/>
    <s v="MASIVO"/>
    <s v="NPN"/>
    <m/>
    <m/>
    <m/>
    <m/>
    <m/>
    <s v="U"/>
    <s v="0000-00-00"/>
    <m/>
    <m/>
    <m/>
    <m/>
    <n v="42"/>
    <s v="Llamaya"/>
    <s v="MAIN"/>
    <n v="0"/>
    <m/>
    <n v="2257790"/>
    <s v="Cobros Mayo"/>
    <s v="Cobros Mayo NPN"/>
    <s v="Cuenta cesada"/>
  </r>
  <r>
    <s v="Cobros Abril Canal Fijo"/>
    <n v="0"/>
    <n v="0"/>
    <x v="5"/>
    <n v="11"/>
    <n v="1"/>
    <x v="0"/>
    <d v="2026-05-02T12:15:52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30:27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7"/>
    <n v="11"/>
    <n v="1"/>
    <x v="0"/>
    <d v="2026-05-07T13:01:51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33:19"/>
    <n v="62929057"/>
    <s v="AB"/>
    <s v="VDAD"/>
    <x v="0"/>
    <s v="COBRO"/>
    <m/>
    <n v="352384910000"/>
    <n v="16017"/>
    <n v="-5"/>
    <n v="1"/>
    <n v="62929057"/>
    <m/>
    <s v="LUIS ALFREDO GALLARDO REID"/>
    <m/>
    <s v="8-960-2125"/>
    <s v="NPN"/>
    <s v="MASIVO"/>
    <n v="352384910000"/>
    <m/>
    <m/>
    <m/>
    <m/>
    <m/>
    <m/>
    <s v="0000-00-00"/>
    <m/>
    <s v="christopher27marceline@gmail.com"/>
    <m/>
    <m/>
    <n v="0"/>
    <m/>
    <s v="NONE"/>
    <n v="0"/>
    <m/>
    <n v="2251993"/>
    <s v="Cobros Abril Canal Fijo"/>
    <s v="Cobros Abril Canal Fijo 2 meses a NPN"/>
    <s v="Auto busy"/>
  </r>
  <r>
    <s v="Cobros Abril Canal Fijo"/>
    <n v="0"/>
    <n v="0"/>
    <x v="9"/>
    <n v="11"/>
    <n v="1"/>
    <x v="0"/>
    <d v="2026-05-11T12:08:11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1"/>
    <n v="11"/>
    <n v="1"/>
    <x v="0"/>
    <d v="2026-05-13T16:16:04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13"/>
    <n v="11"/>
    <n v="1"/>
    <x v="0"/>
    <d v="2026-05-18T09:31:43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3"/>
    <n v="11"/>
    <n v="1"/>
    <x v="0"/>
    <d v="2026-05-19T16:37:33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4"/>
    <n v="11"/>
    <n v="1"/>
    <x v="0"/>
    <d v="2026-05-21T11:17:42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0"/>
    <n v="0"/>
    <x v="4"/>
    <n v="11"/>
    <n v="1"/>
    <x v="0"/>
    <d v="2026-05-21T17:43:56"/>
    <n v="62929057"/>
    <s v="NA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No Answer AutoDial"/>
  </r>
  <r>
    <s v="Cobros Abril Canal Fijo"/>
    <n v="0"/>
    <n v="0"/>
    <x v="16"/>
    <n v="11"/>
    <n v="1"/>
    <x v="1"/>
    <d v="2026-05-22T10:45:47"/>
    <n v="62929057"/>
    <s v="AB"/>
    <s v="VDAD"/>
    <x v="0"/>
    <s v="COBRO"/>
    <m/>
    <n v="352384910000"/>
    <n v="16018"/>
    <n v="-5"/>
    <n v="1"/>
    <n v="62929057"/>
    <m/>
    <s v="LUIS ALFREDO GALLARDO REID"/>
    <m/>
    <s v="8-960-2125"/>
    <n v="352384910000"/>
    <s v="MASIVO"/>
    <s v="NPN"/>
    <m/>
    <m/>
    <m/>
    <m/>
    <m/>
    <m/>
    <s v="0000-00-00"/>
    <m/>
    <m/>
    <m/>
    <m/>
    <n v="0"/>
    <m/>
    <s v="NONE"/>
    <n v="0"/>
    <m/>
    <n v="2257791"/>
    <s v="Cobros Mayo"/>
    <s v="Cobros Mayo NPN"/>
    <s v="Auto busy"/>
  </r>
  <r>
    <s v="Cobros Abril Canal Fijo"/>
    <n v="1"/>
    <n v="1"/>
    <x v="9"/>
    <n v="1"/>
    <n v="1"/>
    <x v="1"/>
    <d v="2026-05-11T12:09:08"/>
    <n v="62929601"/>
    <n v="6003"/>
    <s v="lvelez"/>
    <x v="1"/>
    <s v="COBRO"/>
    <m/>
    <n v="362011840000"/>
    <n v="16018"/>
    <n v="-5"/>
    <n v="1"/>
    <n v="62929601"/>
    <m/>
    <s v="Ever Gonzalez Gil"/>
    <m/>
    <s v="AX826188"/>
    <n v="362011840000"/>
    <s v="MASIVO"/>
    <s v="NPN"/>
    <m/>
    <m/>
    <m/>
    <m/>
    <m/>
    <s v="U"/>
    <s v="0000-00-00"/>
    <m/>
    <m/>
    <m/>
    <m/>
    <n v="57"/>
    <s v="Llamaya"/>
    <s v="MAIN"/>
    <n v="0"/>
    <m/>
    <n v="2257792"/>
    <s v="Cobros Mayo"/>
    <s v="Cobros Mayo NPN"/>
    <s v="Cuenta cesada"/>
  </r>
  <r>
    <s v="Cobros Abril Canal Fijo"/>
    <n v="0"/>
    <n v="0"/>
    <x v="11"/>
    <n v="4"/>
    <n v="1"/>
    <x v="0"/>
    <d v="2026-05-04T12:48:2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47:4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37:20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56:18"/>
    <n v="62932711"/>
    <s v="DROP"/>
    <s v="VDAD"/>
    <x v="0"/>
    <s v="COBRO"/>
    <m/>
    <n v="354336580000"/>
    <n v="16017"/>
    <n v="-5"/>
    <n v="1"/>
    <n v="62932711"/>
    <m/>
    <s v="RODERICKRANCES AVILARENTERIA"/>
    <m/>
    <s v="5-707-1090"/>
    <s v="2 MESES DE MORA"/>
    <s v="MASIVO"/>
    <n v="354336580000"/>
    <m/>
    <m/>
    <m/>
    <m/>
    <m/>
    <m/>
    <s v="0000-00-00"/>
    <m/>
    <s v="Roderickavila01@gmail.com"/>
    <m/>
    <m/>
    <n v="5"/>
    <m/>
    <s v="NONE"/>
    <n v="0"/>
    <m/>
    <n v="2252667"/>
    <s v="Cobros Abril Canal Fijo"/>
    <s v="Cobros Abril Canal Fijo 2 meses a NPN"/>
    <s v="Agent Not Available"/>
  </r>
  <r>
    <s v="Cobros Abril Canal Fijo"/>
    <n v="0"/>
    <n v="0"/>
    <x v="9"/>
    <n v="2"/>
    <n v="1"/>
    <x v="0"/>
    <d v="2026-05-11T12:09:19"/>
    <n v="62995272"/>
    <s v="DROP"/>
    <s v="VDAD"/>
    <x v="0"/>
    <s v="COBRO"/>
    <m/>
    <n v="358369630000"/>
    <n v="16018"/>
    <n v="-5"/>
    <n v="1"/>
    <n v="62995272"/>
    <m/>
    <s v="Cesar Rodriguez"/>
    <m/>
    <s v="4-722-1418"/>
    <n v="358369630000"/>
    <s v="MASIVO"/>
    <s v="3 PAGOS PENDIENTES"/>
    <m/>
    <m/>
    <m/>
    <m/>
    <m/>
    <s v="U"/>
    <s v="0000-00-00"/>
    <m/>
    <m/>
    <m/>
    <m/>
    <n v="5"/>
    <m/>
    <s v="NONE"/>
    <n v="0"/>
    <m/>
    <n v="2257793"/>
    <s v="Cobros Mayo"/>
    <s v="Cobros Mayo NPN"/>
    <s v="Agent Not Available"/>
  </r>
  <r>
    <s v="Cobros Abril Canal Fijo"/>
    <n v="1"/>
    <n v="0"/>
    <x v="1"/>
    <n v="2"/>
    <n v="1"/>
    <x v="1"/>
    <d v="2026-05-13T16:16:17"/>
    <n v="62995272"/>
    <n v="6006"/>
    <s v="lvelez"/>
    <x v="1"/>
    <s v="COBRO"/>
    <m/>
    <n v="358369630000"/>
    <n v="16018"/>
    <n v="-5"/>
    <n v="1"/>
    <n v="62995272"/>
    <m/>
    <s v="Cesar Rodriguez"/>
    <m/>
    <s v="4-722-1418"/>
    <n v="358369630000"/>
    <s v="MASIVO"/>
    <s v="3 PAGOS PENDIENTES"/>
    <m/>
    <m/>
    <m/>
    <m/>
    <m/>
    <s v="U"/>
    <s v="0000-00-00"/>
    <m/>
    <m/>
    <m/>
    <m/>
    <n v="86"/>
    <s v="Llamaya"/>
    <s v="MAIN"/>
    <n v="0"/>
    <m/>
    <n v="2257793"/>
    <s v="Cobros Mayo"/>
    <s v="Cobros Mayo NPN"/>
    <s v="Numero equivocado"/>
  </r>
  <r>
    <e v="#N/A"/>
    <n v="1"/>
    <n v="1"/>
    <x v="7"/>
    <n v="2"/>
    <n v="1"/>
    <x v="0"/>
    <d v="2026-05-07T17:37:05"/>
    <n v="62997078"/>
    <n v="6007"/>
    <s v="lvelez"/>
    <x v="1"/>
    <s v="COBRO"/>
    <m/>
    <n v="347291710000"/>
    <n v="16016"/>
    <n v="-5"/>
    <n v="1"/>
    <n v="62997078"/>
    <m/>
    <s v="Jennifer Lineth Bernal Galvez"/>
    <m/>
    <s v="2-754-112"/>
    <n v="347291710000"/>
    <s v="MASIVO"/>
    <s v="NPN"/>
    <m/>
    <m/>
    <m/>
    <m/>
    <m/>
    <s v="U"/>
    <s v="0000-00-00"/>
    <m/>
    <m/>
    <m/>
    <m/>
    <n v="19"/>
    <s v="Llamaya"/>
    <s v="MANUAL"/>
    <n v="0"/>
    <m/>
    <n v="2198641"/>
    <s v="Cobros Marzo 2 meses a NPN "/>
    <s v="Cobros Marzo 2 meses a NPN "/>
    <s v="Volver a llamar"/>
  </r>
  <r>
    <e v="#N/A"/>
    <n v="1"/>
    <n v="0"/>
    <x v="7"/>
    <n v="2"/>
    <n v="1"/>
    <x v="1"/>
    <d v="2026-05-07T17:37:33"/>
    <n v="62997078"/>
    <n v="6000"/>
    <s v="lvelez"/>
    <x v="1"/>
    <s v="COBRO"/>
    <m/>
    <n v="347291710000"/>
    <n v="16016"/>
    <n v="-5"/>
    <n v="1"/>
    <n v="62997078"/>
    <m/>
    <s v="Jennifer Lineth Bernal Galvez"/>
    <m/>
    <s v="2-754-112"/>
    <n v="347291710000"/>
    <s v="MASIVO"/>
    <s v="NPN"/>
    <m/>
    <m/>
    <m/>
    <m/>
    <m/>
    <s v="U"/>
    <s v="0000-00-00"/>
    <m/>
    <m/>
    <m/>
    <m/>
    <n v="85"/>
    <s v="Llamaya"/>
    <s v="MANUAL"/>
    <n v="0"/>
    <m/>
    <n v="2198641"/>
    <s v="Cobros Marzo 2 meses a NPN "/>
    <s v="Cobros Marzo 2 meses a NPN "/>
    <s v="Mensaje a tercero"/>
  </r>
  <r>
    <s v="Cobros Mayo"/>
    <n v="1"/>
    <n v="1"/>
    <x v="9"/>
    <n v="1"/>
    <n v="1"/>
    <x v="1"/>
    <d v="2026-05-11T12:11:02"/>
    <n v="62999100"/>
    <n v="6003"/>
    <s v="lvelez"/>
    <x v="1"/>
    <s v="COBRO"/>
    <m/>
    <n v="365053180000"/>
    <n v="16018"/>
    <n v="-5"/>
    <n v="1"/>
    <n v="62999100"/>
    <m/>
    <s v="Katherin Beatriz Castro DurÃ¡n"/>
    <m/>
    <s v="E-8-120075"/>
    <n v="365053180000"/>
    <s v="MASIVO"/>
    <s v="NPN"/>
    <m/>
    <m/>
    <m/>
    <m/>
    <m/>
    <s v="U"/>
    <s v="0000-00-00"/>
    <m/>
    <m/>
    <m/>
    <m/>
    <n v="119"/>
    <s v="Llamaya"/>
    <s v="MAIN"/>
    <n v="0"/>
    <m/>
    <n v="2257794"/>
    <s v="Cobros Mayo"/>
    <s v="Cobros Mayo NPN"/>
    <s v="Cuenta cesada"/>
  </r>
  <r>
    <s v="Cobros Mayo"/>
    <n v="1"/>
    <n v="1"/>
    <x v="11"/>
    <n v="6"/>
    <n v="1"/>
    <x v="0"/>
    <d v="2026-05-04T12:38:05"/>
    <n v="63026745"/>
    <n v="6007"/>
    <s v="lvelez"/>
    <x v="1"/>
    <s v="COBRO"/>
    <m/>
    <m/>
    <n v="998"/>
    <n v="0"/>
    <m/>
    <n v="63026745"/>
    <m/>
    <m/>
    <m/>
    <m/>
    <m/>
    <m/>
    <m/>
    <m/>
    <m/>
    <m/>
    <m/>
    <m/>
    <s v="U"/>
    <s v="0000-00-00"/>
    <m/>
    <m/>
    <m/>
    <m/>
    <n v="31"/>
    <s v="Llamaya"/>
    <s v="MANUAL"/>
    <n v="0"/>
    <m/>
    <n v="2257466"/>
    <s v="Default Manual list"/>
    <m/>
    <s v="Volver a llamar"/>
  </r>
  <r>
    <s v="Cobros Mayo"/>
    <n v="0"/>
    <n v="0"/>
    <x v="9"/>
    <n v="6"/>
    <n v="1"/>
    <x v="0"/>
    <d v="2026-05-11T12:11:06"/>
    <n v="63026745"/>
    <s v="DROP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5"/>
    <m/>
    <s v="NONE"/>
    <n v="0"/>
    <m/>
    <n v="2257795"/>
    <s v="Cobros Mayo"/>
    <s v="Cobros Mayo NPN"/>
    <s v="Agent Not Available"/>
  </r>
  <r>
    <s v="Cobros Mayo"/>
    <n v="0"/>
    <n v="0"/>
    <x v="1"/>
    <n v="6"/>
    <n v="1"/>
    <x v="0"/>
    <d v="2026-05-13T16:16:43"/>
    <n v="63026745"/>
    <s v="DROP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5"/>
    <m/>
    <s v="NONE"/>
    <n v="0"/>
    <m/>
    <n v="2257795"/>
    <s v="Cobros Mayo"/>
    <s v="Cobros Mayo NPN"/>
    <s v="Agent Not Available"/>
  </r>
  <r>
    <s v="Cobros Mayo"/>
    <n v="0"/>
    <n v="0"/>
    <x v="13"/>
    <n v="6"/>
    <n v="1"/>
    <x v="0"/>
    <d v="2026-05-18T09:33:24"/>
    <n v="63026745"/>
    <s v="NA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0"/>
    <m/>
    <s v="NONE"/>
    <n v="0"/>
    <m/>
    <n v="2257795"/>
    <s v="Cobros Mayo"/>
    <s v="Cobros Mayo NPN"/>
    <s v="No Answer AutoDial"/>
  </r>
  <r>
    <s v="Cobros Mayo"/>
    <n v="0"/>
    <n v="0"/>
    <x v="13"/>
    <n v="6"/>
    <n v="1"/>
    <x v="0"/>
    <d v="2026-05-18T14:11:32"/>
    <n v="63026745"/>
    <s v="AB"/>
    <s v="VDAD"/>
    <x v="0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0"/>
    <m/>
    <s v="NONE"/>
    <n v="0"/>
    <m/>
    <n v="2257795"/>
    <s v="Cobros Mayo"/>
    <s v="Cobros Mayo NPN"/>
    <s v="Auto busy"/>
  </r>
  <r>
    <s v="Cobros Mayo"/>
    <n v="1"/>
    <n v="1"/>
    <x v="3"/>
    <n v="6"/>
    <n v="1"/>
    <x v="1"/>
    <d v="2026-05-19T16:38:00"/>
    <n v="63026745"/>
    <n v="6007"/>
    <s v="lvelez"/>
    <x v="1"/>
    <s v="COBRO"/>
    <m/>
    <n v="366022910000"/>
    <n v="16018"/>
    <n v="-5"/>
    <n v="1"/>
    <n v="63026745"/>
    <m/>
    <s v="FRANCISCO OMAR GUARDIA OLIVA"/>
    <m/>
    <s v="8-1056-88"/>
    <n v="366022910000"/>
    <s v="MASIVO"/>
    <s v="2 PAGOS PENDIENTES"/>
    <m/>
    <m/>
    <m/>
    <m/>
    <m/>
    <s v="U"/>
    <s v="0000-00-00"/>
    <m/>
    <m/>
    <m/>
    <m/>
    <n v="88"/>
    <s v="Llamaya"/>
    <s v="MAIN"/>
    <n v="0"/>
    <m/>
    <n v="2257795"/>
    <s v="Cobros Mayo"/>
    <s v="Cobros Mayo NPN"/>
    <s v="Volver a llamar"/>
  </r>
  <r>
    <s v="Cobros Abril Canal Fijo"/>
    <n v="0"/>
    <n v="0"/>
    <x v="9"/>
    <n v="2"/>
    <n v="1"/>
    <x v="0"/>
    <d v="2026-05-11T12:11:32"/>
    <n v="63030594"/>
    <s v="DROP"/>
    <s v="VDAD"/>
    <x v="0"/>
    <s v="COBRO"/>
    <m/>
    <n v="357357890000"/>
    <n v="16018"/>
    <n v="-5"/>
    <n v="1"/>
    <n v="63030594"/>
    <m/>
    <s v="Lurelys yanisel SÃ¡nchez Alee"/>
    <m/>
    <s v="8-894-2244"/>
    <n v="357357890000"/>
    <s v="MASIVO"/>
    <s v="NPN"/>
    <m/>
    <m/>
    <m/>
    <m/>
    <m/>
    <s v="U"/>
    <s v="0000-00-00"/>
    <m/>
    <m/>
    <m/>
    <m/>
    <n v="5"/>
    <m/>
    <s v="NONE"/>
    <n v="0"/>
    <m/>
    <n v="2257796"/>
    <s v="Cobros Mayo"/>
    <s v="Cobros Mayo NPN"/>
    <s v="Agent Not Available"/>
  </r>
  <r>
    <s v="Cobros Abril Canal Fijo"/>
    <n v="1"/>
    <n v="1"/>
    <x v="1"/>
    <n v="2"/>
    <n v="1"/>
    <x v="1"/>
    <d v="2026-05-13T16:18:14"/>
    <n v="63030594"/>
    <n v="6003"/>
    <s v="lvelez"/>
    <x v="1"/>
    <s v="COBRO"/>
    <m/>
    <n v="357357890000"/>
    <n v="16018"/>
    <n v="-5"/>
    <n v="1"/>
    <n v="63030594"/>
    <m/>
    <s v="Lurelys yanisel SÃ¡nchez Alee"/>
    <m/>
    <s v="8-894-2244"/>
    <n v="357357890000"/>
    <s v="MASIVO"/>
    <s v="NPN"/>
    <m/>
    <m/>
    <m/>
    <m/>
    <m/>
    <s v="U"/>
    <s v="0000-00-00"/>
    <m/>
    <m/>
    <m/>
    <m/>
    <n v="61"/>
    <s v="Llamaya"/>
    <s v="MAIN"/>
    <n v="0"/>
    <m/>
    <n v="2257796"/>
    <s v="Cobros Mayo"/>
    <s v="Cobros Mayo NPN"/>
    <s v="Cuenta cesada"/>
  </r>
  <r>
    <s v="Cobros Mayo"/>
    <n v="0"/>
    <n v="0"/>
    <x v="9"/>
    <n v="9"/>
    <n v="1"/>
    <x v="0"/>
    <d v="2026-05-11T12:12:53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9"/>
    <n v="9"/>
    <n v="1"/>
    <x v="0"/>
    <d v="2026-05-11T15:01:41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1"/>
    <n v="9"/>
    <n v="1"/>
    <x v="0"/>
    <d v="2026-05-13T16:17:57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13"/>
    <n v="9"/>
    <n v="1"/>
    <x v="0"/>
    <d v="2026-05-18T09:34:10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13"/>
    <n v="9"/>
    <n v="1"/>
    <x v="0"/>
    <d v="2026-05-18T14:12:20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3"/>
    <n v="9"/>
    <n v="1"/>
    <x v="0"/>
    <d v="2026-05-19T16:38:02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4"/>
    <n v="9"/>
    <n v="1"/>
    <x v="0"/>
    <d v="2026-05-21T11:17:57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Mayo"/>
    <n v="0"/>
    <n v="0"/>
    <x v="4"/>
    <n v="9"/>
    <n v="1"/>
    <x v="0"/>
    <d v="2026-05-21T17:44:41"/>
    <n v="63048635"/>
    <s v="NA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No Answer AutoDial"/>
  </r>
  <r>
    <s v="Cobros Mayo"/>
    <n v="0"/>
    <n v="0"/>
    <x v="16"/>
    <n v="9"/>
    <n v="1"/>
    <x v="1"/>
    <d v="2026-05-22T10:46:39"/>
    <n v="63048635"/>
    <s v="AB"/>
    <s v="VDAD"/>
    <x v="0"/>
    <s v="COBRO"/>
    <m/>
    <n v="369091930000"/>
    <n v="16018"/>
    <n v="-5"/>
    <n v="1"/>
    <n v="63048635"/>
    <m/>
    <s v="Walter concepciÃ³n "/>
    <m/>
    <s v="4-722-1742"/>
    <n v="369091930000"/>
    <s v="SOHO"/>
    <s v="NPN"/>
    <m/>
    <m/>
    <m/>
    <m/>
    <m/>
    <m/>
    <s v="0000-00-00"/>
    <m/>
    <m/>
    <m/>
    <m/>
    <n v="0"/>
    <m/>
    <s v="NONE"/>
    <n v="0"/>
    <m/>
    <n v="2257797"/>
    <s v="Cobros Mayo"/>
    <s v="Cobros Mayo NPN"/>
    <s v="Auto busy"/>
  </r>
  <r>
    <s v="Cobros Abril Canal Fijo"/>
    <n v="0"/>
    <n v="0"/>
    <x v="9"/>
    <n v="3"/>
    <n v="1"/>
    <x v="0"/>
    <d v="2026-05-11T12:12:55"/>
    <n v="63058274"/>
    <s v="AB"/>
    <s v="VDAD"/>
    <x v="0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0"/>
    <m/>
    <s v="NONE"/>
    <n v="0"/>
    <m/>
    <n v="2257798"/>
    <s v="Cobros Mayo"/>
    <s v="Cobros Mayo NPN"/>
    <s v="Auto busy"/>
  </r>
  <r>
    <s v="Cobros Abril Canal Fijo"/>
    <n v="0"/>
    <n v="0"/>
    <x v="1"/>
    <n v="3"/>
    <n v="1"/>
    <x v="0"/>
    <d v="2026-05-13T16:18:49"/>
    <n v="63058274"/>
    <s v="DROP"/>
    <s v="VDAD"/>
    <x v="0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5"/>
    <m/>
    <s v="NONE"/>
    <n v="0"/>
    <m/>
    <n v="2257798"/>
    <s v="Cobros Mayo"/>
    <s v="Cobros Mayo NPN"/>
    <s v="Agent Not Available"/>
  </r>
  <r>
    <s v="Cobros Abril Canal Fijo"/>
    <n v="1"/>
    <n v="1"/>
    <x v="13"/>
    <n v="3"/>
    <n v="1"/>
    <x v="1"/>
    <d v="2026-05-18T09:34:02"/>
    <n v="63058274"/>
    <n v="6003"/>
    <s v="lvelez"/>
    <x v="1"/>
    <s v="COBRO"/>
    <m/>
    <n v="361014760000"/>
    <n v="16018"/>
    <n v="-5"/>
    <n v="1"/>
    <n v="63058274"/>
    <m/>
    <s v="Fiomena Cardenas diaz"/>
    <m/>
    <s v="9-84-354"/>
    <n v="361014760000"/>
    <s v="MASIVO"/>
    <s v="NPN"/>
    <m/>
    <m/>
    <m/>
    <m/>
    <m/>
    <s v="U"/>
    <s v="0000-00-00"/>
    <m/>
    <m/>
    <m/>
    <m/>
    <n v="45"/>
    <s v="Llamaya"/>
    <s v="MAIN"/>
    <n v="0"/>
    <m/>
    <n v="2257798"/>
    <s v="Cobros Mayo"/>
    <s v="Cobros Mayo NPN"/>
    <s v="Cuenta cesada"/>
  </r>
  <r>
    <s v="Cobros Mayo"/>
    <n v="1"/>
    <n v="1"/>
    <x v="9"/>
    <n v="2"/>
    <n v="1"/>
    <x v="0"/>
    <d v="2026-05-11T12:14:03"/>
    <n v="63065853"/>
    <n v="6007"/>
    <s v="lvelez"/>
    <x v="1"/>
    <s v="COBRO"/>
    <m/>
    <n v="343375760000"/>
    <n v="16018"/>
    <n v="-5"/>
    <n v="1"/>
    <n v="63065853"/>
    <m/>
    <s v="Ana Maria Bonilla"/>
    <m/>
    <s v="9-206-884"/>
    <n v="343375760000"/>
    <s v="MASIVO"/>
    <s v="NPN"/>
    <m/>
    <m/>
    <m/>
    <m/>
    <m/>
    <s v="U"/>
    <s v="0000-00-00"/>
    <m/>
    <m/>
    <m/>
    <m/>
    <n v="81"/>
    <s v="Llamaya"/>
    <s v="MAIN"/>
    <n v="0"/>
    <m/>
    <n v="2257799"/>
    <s v="Cobros Mayo"/>
    <s v="Cobros Mayo NPN"/>
    <s v="Volver a llamar"/>
  </r>
  <r>
    <s v="Cobros Mayo"/>
    <n v="1"/>
    <n v="1"/>
    <x v="9"/>
    <n v="2"/>
    <n v="1"/>
    <x v="1"/>
    <d v="2026-05-11T12:15:50"/>
    <n v="63065853"/>
    <n v="6007"/>
    <s v="lvelez"/>
    <x v="1"/>
    <s v="COBRO"/>
    <m/>
    <n v="343375760000"/>
    <n v="16018"/>
    <n v="-5"/>
    <n v="1"/>
    <n v="63065853"/>
    <m/>
    <s v="Ana Maria Bonilla"/>
    <m/>
    <s v="9-206-884"/>
    <n v="343375760000"/>
    <s v="MASIVO"/>
    <s v="NPN"/>
    <m/>
    <m/>
    <m/>
    <m/>
    <m/>
    <s v="U"/>
    <s v="0000-00-00"/>
    <m/>
    <m/>
    <m/>
    <m/>
    <n v="414"/>
    <s v="Llamaya"/>
    <s v="MANUAL"/>
    <n v="0"/>
    <m/>
    <n v="2257799"/>
    <s v="Cobros Mayo"/>
    <s v="Cobros Mayo NPN"/>
    <s v="Volver a llamar"/>
  </r>
  <r>
    <s v="Cobros Mayo"/>
    <n v="0"/>
    <n v="0"/>
    <x v="9"/>
    <n v="5"/>
    <n v="1"/>
    <x v="0"/>
    <d v="2026-05-11T12:14:09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1"/>
    <n v="5"/>
    <n v="1"/>
    <x v="0"/>
    <d v="2026-05-13T16:19:09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6"/>
    <m/>
    <s v="NONE"/>
    <n v="0"/>
    <m/>
    <n v="2257800"/>
    <s v="Cobros Mayo"/>
    <s v="Cobros Mayo NPN"/>
    <s v="Agent Not Available"/>
  </r>
  <r>
    <s v="Cobros Mayo"/>
    <n v="0"/>
    <n v="0"/>
    <x v="13"/>
    <n v="5"/>
    <n v="1"/>
    <x v="0"/>
    <d v="2026-05-18T09:34:42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3"/>
    <n v="5"/>
    <n v="1"/>
    <x v="0"/>
    <d v="2026-05-19T16:40:06"/>
    <n v="63077492"/>
    <s v="DROP"/>
    <s v="VDAD"/>
    <x v="0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5"/>
    <m/>
    <s v="NONE"/>
    <n v="0"/>
    <m/>
    <n v="2257800"/>
    <s v="Cobros Mayo"/>
    <s v="Cobros Mayo NPN"/>
    <s v="Agent Not Available"/>
  </r>
  <r>
    <s v="Cobros Mayo"/>
    <n v="0"/>
    <n v="0"/>
    <x v="4"/>
    <n v="5"/>
    <n v="1"/>
    <x v="1"/>
    <d v="2026-05-21T11:18:23"/>
    <n v="63077492"/>
    <n v="6004"/>
    <s v="lvelez"/>
    <x v="1"/>
    <s v="COBRO"/>
    <m/>
    <n v="363063180000"/>
    <n v="16018"/>
    <n v="-5"/>
    <n v="1"/>
    <n v="63077492"/>
    <m/>
    <s v="Sebastian Salazar Perez"/>
    <m/>
    <s v="AV579508"/>
    <n v="363063180000"/>
    <s v="SOHO"/>
    <s v="NPN"/>
    <m/>
    <m/>
    <m/>
    <m/>
    <m/>
    <s v="U"/>
    <s v="0000-00-00"/>
    <m/>
    <m/>
    <m/>
    <m/>
    <n v="150"/>
    <s v="Llamaya"/>
    <s v="MAIN"/>
    <n v="0"/>
    <m/>
    <n v="2257800"/>
    <s v="Cobros Mayo"/>
    <s v="Cobros Mayo NPN"/>
    <s v="Buzon de voz"/>
  </r>
  <r>
    <s v="Cobros Mayo"/>
    <n v="0"/>
    <n v="0"/>
    <x v="9"/>
    <n v="3"/>
    <n v="1"/>
    <x v="0"/>
    <d v="2026-05-11T12:14:22"/>
    <n v="63093862"/>
    <s v="DROP"/>
    <s v="VDAD"/>
    <x v="0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5"/>
    <m/>
    <s v="NONE"/>
    <n v="0"/>
    <m/>
    <n v="2257801"/>
    <s v="Cobros Mayo"/>
    <s v="Cobros Mayo NPN"/>
    <s v="Agent Not Available"/>
  </r>
  <r>
    <s v="Cobros Mayo"/>
    <n v="0"/>
    <n v="0"/>
    <x v="1"/>
    <n v="3"/>
    <n v="1"/>
    <x v="0"/>
    <d v="2026-05-13T16:19:23"/>
    <n v="63093862"/>
    <s v="DROP"/>
    <s v="VDAD"/>
    <x v="0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5"/>
    <m/>
    <s v="NONE"/>
    <n v="0"/>
    <m/>
    <n v="2257801"/>
    <s v="Cobros Mayo"/>
    <s v="Cobros Mayo NPN"/>
    <s v="Agent Not Available"/>
  </r>
  <r>
    <s v="Cobros Mayo"/>
    <n v="0"/>
    <n v="0"/>
    <x v="13"/>
    <n v="3"/>
    <n v="1"/>
    <x v="1"/>
    <d v="2026-05-18T09:36:31"/>
    <n v="63093862"/>
    <n v="6004"/>
    <s v="lvelez"/>
    <x v="1"/>
    <s v="COBRO"/>
    <m/>
    <n v="364074660000"/>
    <n v="16018"/>
    <n v="-5"/>
    <n v="1"/>
    <n v="63093862"/>
    <m/>
    <s v="Barreno, Maria"/>
    <m/>
    <s v="8-152-622"/>
    <n v="364074660000"/>
    <s v="MASIVO"/>
    <s v="NPN"/>
    <m/>
    <m/>
    <m/>
    <m/>
    <m/>
    <s v="U"/>
    <s v="0000-00-00"/>
    <m/>
    <m/>
    <m/>
    <m/>
    <n v="76"/>
    <s v="Llamaya"/>
    <s v="MAIN"/>
    <n v="0"/>
    <m/>
    <n v="2257801"/>
    <s v="Cobros Mayo"/>
    <s v="Cobros Mayo NPN"/>
    <s v="Buzon de voz"/>
  </r>
  <r>
    <s v="Cobros Mayo"/>
    <n v="0"/>
    <n v="0"/>
    <x v="9"/>
    <n v="2"/>
    <n v="1"/>
    <x v="0"/>
    <d v="2026-05-11T12:14:39"/>
    <n v="63096925"/>
    <s v="DROP"/>
    <s v="VDAD"/>
    <x v="0"/>
    <s v="COBRO"/>
    <m/>
    <n v="358346740000"/>
    <n v="16018"/>
    <n v="-5"/>
    <n v="1"/>
    <n v="63096925"/>
    <m/>
    <s v="YADILETH YASMIN H ACOSTA DE MA"/>
    <m/>
    <s v="4-705-468"/>
    <n v="358346740000"/>
    <s v="MASIVO"/>
    <s v="NPN"/>
    <m/>
    <m/>
    <m/>
    <m/>
    <m/>
    <s v="U"/>
    <s v="0000-00-00"/>
    <m/>
    <m/>
    <m/>
    <m/>
    <n v="5"/>
    <m/>
    <s v="NONE"/>
    <n v="0"/>
    <m/>
    <n v="2257802"/>
    <s v="Cobros Mayo"/>
    <s v="Cobros Mayo NPN"/>
    <s v="Agent Not Available"/>
  </r>
  <r>
    <s v="Cobros Mayo"/>
    <n v="1"/>
    <n v="0"/>
    <x v="1"/>
    <n v="2"/>
    <n v="1"/>
    <x v="1"/>
    <d v="2026-05-13T16:19:49"/>
    <n v="63096925"/>
    <n v="6000"/>
    <s v="lvelez"/>
    <x v="1"/>
    <s v="COBRO"/>
    <m/>
    <n v="358346740000"/>
    <n v="16018"/>
    <n v="-5"/>
    <n v="1"/>
    <n v="63096925"/>
    <m/>
    <s v="YADILETH YASMIN H ACOSTA DE MA"/>
    <m/>
    <s v="4-705-468"/>
    <n v="358346740000"/>
    <s v="MASIVO"/>
    <s v="NPN"/>
    <m/>
    <m/>
    <m/>
    <m/>
    <m/>
    <s v="U"/>
    <s v="0000-00-00"/>
    <m/>
    <m/>
    <m/>
    <m/>
    <n v="217"/>
    <s v="Llamaya"/>
    <s v="MAIN"/>
    <n v="0"/>
    <m/>
    <n v="2257802"/>
    <s v="Cobros Mayo"/>
    <s v="Cobros Mayo NPN"/>
    <s v="Mensaje a tercero"/>
  </r>
  <r>
    <s v="Cobros Abril Canal Fijo"/>
    <n v="0"/>
    <n v="0"/>
    <x v="9"/>
    <n v="4"/>
    <n v="1"/>
    <x v="0"/>
    <d v="2026-05-11T12:16:10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0"/>
    <n v="0"/>
    <x v="1"/>
    <n v="4"/>
    <n v="1"/>
    <x v="0"/>
    <d v="2026-05-13T16:20:05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0"/>
    <n v="0"/>
    <x v="13"/>
    <n v="4"/>
    <n v="1"/>
    <x v="0"/>
    <d v="2026-05-18T09:37:01"/>
    <n v="63105697"/>
    <s v="DROP"/>
    <s v="VDAD"/>
    <x v="0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"/>
    <m/>
    <s v="NONE"/>
    <n v="0"/>
    <m/>
    <n v="2257803"/>
    <s v="Cobros Mayo"/>
    <s v="Cobros Mayo NPN"/>
    <s v="Agent Not Available"/>
  </r>
  <r>
    <s v="Cobros Abril Canal Fijo"/>
    <n v="1"/>
    <n v="1"/>
    <x v="3"/>
    <n v="4"/>
    <n v="1"/>
    <x v="1"/>
    <d v="2026-05-19T16:39:57"/>
    <n v="63105697"/>
    <n v="6003"/>
    <s v="lvelez"/>
    <x v="1"/>
    <s v="COBRO"/>
    <m/>
    <n v="368021270000"/>
    <n v="16018"/>
    <n v="-4"/>
    <n v="1"/>
    <n v="63105697"/>
    <m/>
    <s v="Nicole Stephany Pandales JimÃ©"/>
    <m/>
    <s v="8-931-2664"/>
    <n v="368021270000"/>
    <s v="MASIVO"/>
    <s v="NPN"/>
    <m/>
    <m/>
    <m/>
    <m/>
    <m/>
    <s v="U"/>
    <s v="0000-00-00"/>
    <m/>
    <m/>
    <m/>
    <m/>
    <n v="53"/>
    <s v="Llamaya"/>
    <s v="MAIN"/>
    <n v="0"/>
    <m/>
    <n v="2257803"/>
    <s v="Cobros Mayo"/>
    <s v="Cobros Mayo NPN"/>
    <s v="Cuenta cesada"/>
  </r>
  <r>
    <s v="Cobros Abril Canal Fijo"/>
    <n v="0"/>
    <n v="0"/>
    <x v="11"/>
    <n v="5"/>
    <n v="1"/>
    <x v="0"/>
    <d v="2026-05-04T11:53:48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08:28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7"/>
    <n v="5"/>
    <n v="1"/>
    <x v="0"/>
    <d v="2026-05-07T16:31:26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8"/>
    <n v="5"/>
    <n v="1"/>
    <x v="0"/>
    <d v="2026-05-08T17:13:54"/>
    <n v="63109381"/>
    <s v="NA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No Answer AutoDial"/>
  </r>
  <r>
    <s v="Cobros Abril Canal Fijo"/>
    <n v="0"/>
    <n v="0"/>
    <x v="0"/>
    <n v="5"/>
    <n v="1"/>
    <x v="1"/>
    <d v="2026-05-09T10:01:12"/>
    <n v="63109381"/>
    <s v="AB"/>
    <s v="VDAD"/>
    <x v="0"/>
    <s v="COBRO"/>
    <m/>
    <n v="358348770000"/>
    <n v="16017"/>
    <n v="-4"/>
    <n v="1"/>
    <n v="63109381"/>
    <m/>
    <s v="Jorge Miguel Jaime "/>
    <m/>
    <s v="8-1046-1026"/>
    <s v="3 MESES DE MORA"/>
    <s v="MASIVO"/>
    <n v="358348770000"/>
    <m/>
    <m/>
    <m/>
    <m/>
    <m/>
    <m/>
    <s v="0000-00-00"/>
    <m/>
    <s v="jorgeenriquediaz83@gmail.com"/>
    <m/>
    <m/>
    <n v="0"/>
    <m/>
    <s v="NONE"/>
    <n v="0"/>
    <m/>
    <n v="2252485"/>
    <s v="Cobros Abril Canal Fijo"/>
    <s v="Cobros Abril Canal Fijo 2 meses a NPN"/>
    <s v="Auto busy"/>
  </r>
  <r>
    <s v="Cobros Abril Canal Fijo"/>
    <n v="0"/>
    <n v="0"/>
    <x v="9"/>
    <n v="6"/>
    <n v="1"/>
    <x v="0"/>
    <d v="2026-05-11T12:16:16"/>
    <n v="63112659"/>
    <s v="AB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0"/>
    <m/>
    <s v="NONE"/>
    <n v="0"/>
    <m/>
    <n v="2257804"/>
    <s v="Cobros Mayo"/>
    <s v="Cobros Mayo NPN"/>
    <s v="Auto busy"/>
  </r>
  <r>
    <s v="Cobros Abril Canal Fijo"/>
    <n v="0"/>
    <n v="0"/>
    <x v="1"/>
    <n v="6"/>
    <n v="1"/>
    <x v="0"/>
    <d v="2026-05-13T16:20:25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0"/>
    <n v="0"/>
    <x v="13"/>
    <n v="6"/>
    <n v="1"/>
    <x v="0"/>
    <d v="2026-05-18T09:37:07"/>
    <n v="63112659"/>
    <s v="AB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0"/>
    <m/>
    <s v="NONE"/>
    <n v="0"/>
    <m/>
    <n v="2257804"/>
    <s v="Cobros Mayo"/>
    <s v="Cobros Mayo NPN"/>
    <s v="Auto busy"/>
  </r>
  <r>
    <s v="Cobros Abril Canal Fijo"/>
    <n v="0"/>
    <n v="0"/>
    <x v="3"/>
    <n v="6"/>
    <n v="1"/>
    <x v="0"/>
    <d v="2026-05-19T16:40:29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0"/>
    <n v="0"/>
    <x v="4"/>
    <n v="6"/>
    <n v="1"/>
    <x v="0"/>
    <d v="2026-05-21T11:18:39"/>
    <n v="63112659"/>
    <s v="DROP"/>
    <s v="VDAD"/>
    <x v="0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5"/>
    <m/>
    <s v="NONE"/>
    <n v="0"/>
    <m/>
    <n v="2257804"/>
    <s v="Cobros Mayo"/>
    <s v="Cobros Mayo NPN"/>
    <s v="Agent Not Available"/>
  </r>
  <r>
    <s v="Cobros Abril Canal Fijo"/>
    <n v="1"/>
    <n v="0"/>
    <x v="4"/>
    <n v="6"/>
    <n v="1"/>
    <x v="1"/>
    <d v="2026-05-21T17:44:16"/>
    <n v="63112659"/>
    <n v="6006"/>
    <s v="lvelez"/>
    <x v="1"/>
    <s v="COBRO"/>
    <m/>
    <n v="356369130000"/>
    <n v="16018"/>
    <n v="-4"/>
    <n v="1"/>
    <n v="63112659"/>
    <m/>
    <s v="Dianelys cedeÃ±o"/>
    <m/>
    <s v="8-952-1613"/>
    <n v="356369130000"/>
    <s v="MASIVO"/>
    <s v="3 PAGOS PENDIENTES"/>
    <m/>
    <m/>
    <m/>
    <m/>
    <m/>
    <s v="U"/>
    <s v="0000-00-00"/>
    <m/>
    <m/>
    <m/>
    <m/>
    <n v="114"/>
    <s v="Llamaya"/>
    <s v="MAIN"/>
    <n v="0"/>
    <m/>
    <n v="2257804"/>
    <s v="Cobros Mayo"/>
    <s v="Cobros Mayo NPN"/>
    <s v="Numero equivocado"/>
  </r>
  <r>
    <s v="Cobros Abril Canal Fijo"/>
    <n v="0"/>
    <n v="0"/>
    <x v="9"/>
    <n v="8"/>
    <n v="1"/>
    <x v="0"/>
    <d v="2026-05-11T12:17:59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9"/>
    <n v="8"/>
    <n v="1"/>
    <x v="0"/>
    <d v="2026-05-11T15:03:46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9"/>
    <n v="8"/>
    <n v="1"/>
    <x v="0"/>
    <d v="2026-05-11T17:49:58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5"/>
    <n v="8"/>
    <n v="1"/>
    <x v="0"/>
    <d v="2026-05-12T12:33:17"/>
    <n v="63122882"/>
    <s v="AB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Auto busy"/>
  </r>
  <r>
    <s v="Cobros Abril Canal Fijo"/>
    <n v="0"/>
    <n v="0"/>
    <x v="1"/>
    <n v="8"/>
    <n v="1"/>
    <x v="0"/>
    <d v="2026-05-13T16:21:45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0"/>
    <n v="8"/>
    <n v="1"/>
    <x v="0"/>
    <d v="2026-05-14T09:44:10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0"/>
    <n v="8"/>
    <n v="1"/>
    <x v="0"/>
    <d v="2026-05-14T12:48:57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0"/>
    <n v="8"/>
    <n v="1"/>
    <x v="1"/>
    <d v="2026-05-14T16:00:11"/>
    <n v="63122882"/>
    <s v="NA"/>
    <s v="VDAD"/>
    <x v="0"/>
    <s v="COBRO"/>
    <m/>
    <n v="364042230000"/>
    <n v="16018"/>
    <n v="-4"/>
    <n v="1"/>
    <n v="63122882"/>
    <m/>
    <s v="Edilma Dixon"/>
    <m/>
    <s v="1-721-2490"/>
    <n v="364042230000"/>
    <s v="MASIVO"/>
    <s v="NPN"/>
    <m/>
    <m/>
    <m/>
    <m/>
    <m/>
    <m/>
    <s v="0000-00-00"/>
    <m/>
    <m/>
    <m/>
    <m/>
    <n v="0"/>
    <m/>
    <s v="NONE"/>
    <n v="0"/>
    <m/>
    <n v="2257805"/>
    <s v="Cobros Mayo"/>
    <s v="Cobros Mayo NPN"/>
    <s v="No Answer AutoDial"/>
  </r>
  <r>
    <s v="Cobros Abril Canal Fijo"/>
    <n v="0"/>
    <n v="0"/>
    <x v="11"/>
    <n v="6"/>
    <n v="1"/>
    <x v="0"/>
    <d v="2026-05-04T12:57:41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12"/>
    <n v="6"/>
    <n v="1"/>
    <x v="0"/>
    <d v="2026-05-06T12:58:16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7"/>
    <n v="6"/>
    <n v="1"/>
    <x v="0"/>
    <d v="2026-05-07T17:43:39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0"/>
    <n v="6"/>
    <n v="1"/>
    <x v="0"/>
    <d v="2026-05-09T09:02:50"/>
    <n v="63131031"/>
    <s v="DROP"/>
    <s v="VDAD"/>
    <x v="0"/>
    <s v="COBRO"/>
    <m/>
    <n v="354358390000"/>
    <n v="16017"/>
    <n v="-4"/>
    <n v="1"/>
    <n v="63131031"/>
    <m/>
    <s v="ISAAC EZEQUIEL MORENO SEPTIMO"/>
    <m/>
    <s v="8-1012-1731"/>
    <s v="2 MESES DE MORA"/>
    <s v="MASIVO"/>
    <n v="354358390000"/>
    <m/>
    <m/>
    <m/>
    <m/>
    <m/>
    <m/>
    <s v="0000-00-00"/>
    <m/>
    <s v="Isaacmoreno23@gmail.com"/>
    <m/>
    <m/>
    <n v="5"/>
    <m/>
    <s v="NONE"/>
    <n v="0"/>
    <m/>
    <n v="2252694"/>
    <s v="Cobros Abril Canal Fijo"/>
    <s v="Cobros Abril Canal Fijo 2 meses a NPN"/>
    <s v="Agent Not Available"/>
  </r>
  <r>
    <s v="Cobros Abril Canal Fijo"/>
    <n v="0"/>
    <n v="0"/>
    <x v="9"/>
    <n v="6"/>
    <n v="1"/>
    <x v="0"/>
    <d v="2026-05-11T12:18:14"/>
    <n v="63131031"/>
    <s v="DROP"/>
    <s v="VDAD"/>
    <x v="0"/>
    <s v="COBRO"/>
    <m/>
    <n v="354358390000"/>
    <n v="16018"/>
    <n v="-4"/>
    <n v="1"/>
    <n v="63131031"/>
    <m/>
    <s v="ISAAC EZEQUIEL MORENO SEPTIMO"/>
    <m/>
    <s v="8-1012-1731"/>
    <n v="354358390000"/>
    <s v="MASIVO"/>
    <s v="3 PAGOS PENDIENTES"/>
    <m/>
    <m/>
    <m/>
    <m/>
    <m/>
    <s v="U"/>
    <s v="0000-00-00"/>
    <m/>
    <m/>
    <m/>
    <m/>
    <n v="5"/>
    <m/>
    <s v="NONE"/>
    <n v="0"/>
    <m/>
    <n v="2257806"/>
    <s v="Cobros Mayo"/>
    <s v="Cobros Mayo NPN"/>
    <s v="Agent Not Available"/>
  </r>
  <r>
    <s v="Cobros Abril Canal Fijo"/>
    <n v="1"/>
    <n v="1"/>
    <x v="1"/>
    <n v="6"/>
    <n v="1"/>
    <x v="1"/>
    <d v="2026-05-13T16:24:33"/>
    <n v="63131031"/>
    <n v="6007"/>
    <s v="lvelez"/>
    <x v="1"/>
    <s v="COBRO"/>
    <m/>
    <n v="354358390000"/>
    <n v="16018"/>
    <n v="-4"/>
    <n v="1"/>
    <n v="63131031"/>
    <m/>
    <s v="ISAAC EZEQUIEL MORENO SEPTIMO"/>
    <m/>
    <s v="8-1012-1731"/>
    <n v="354358390000"/>
    <s v="MASIVO"/>
    <s v="3 PAGOS PENDIENTES"/>
    <m/>
    <m/>
    <m/>
    <m/>
    <m/>
    <s v="U"/>
    <s v="0000-00-00"/>
    <m/>
    <m/>
    <m/>
    <m/>
    <n v="181"/>
    <s v="Llamaya"/>
    <s v="MAIN"/>
    <n v="0"/>
    <m/>
    <n v="2257806"/>
    <s v="Cobros Mayo"/>
    <s v="Cobros Mayo NPN"/>
    <s v="Volver a llamar"/>
  </r>
  <r>
    <s v="Cobros Abril Canal Fijo"/>
    <n v="0"/>
    <n v="0"/>
    <x v="9"/>
    <n v="5"/>
    <n v="1"/>
    <x v="0"/>
    <d v="2026-05-11T12:18:50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0"/>
    <n v="0"/>
    <x v="1"/>
    <n v="5"/>
    <n v="1"/>
    <x v="0"/>
    <d v="2026-05-13T16:24:44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0"/>
    <n v="0"/>
    <x v="13"/>
    <n v="5"/>
    <n v="1"/>
    <x v="0"/>
    <d v="2026-05-18T09:47:58"/>
    <n v="63139226"/>
    <s v="DROP"/>
    <s v="VDAD"/>
    <x v="0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5"/>
    <m/>
    <s v="NONE"/>
    <n v="0"/>
    <m/>
    <n v="2257807"/>
    <s v="Cobros Mayo"/>
    <s v="Cobros Mayo NPN"/>
    <s v="Agent Not Available"/>
  </r>
  <r>
    <s v="Cobros Abril Canal Fijo"/>
    <n v="1"/>
    <n v="1"/>
    <x v="3"/>
    <n v="5"/>
    <n v="1"/>
    <x v="0"/>
    <d v="2026-05-19T16:41:10"/>
    <n v="63139226"/>
    <n v="6007"/>
    <s v="lvelez"/>
    <x v="1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75"/>
    <s v="Llamaya"/>
    <s v="MAIN"/>
    <n v="0"/>
    <m/>
    <n v="2257807"/>
    <s v="Cobros Mayo"/>
    <s v="Cobros Mayo NPN"/>
    <s v="Volver a llamar"/>
  </r>
  <r>
    <s v="Cobros Abril Canal Fijo"/>
    <n v="0"/>
    <n v="0"/>
    <x v="3"/>
    <n v="5"/>
    <n v="1"/>
    <x v="1"/>
    <d v="2026-05-19T16:42:35"/>
    <n v="63139226"/>
    <n v="6004"/>
    <s v="lvelez"/>
    <x v="1"/>
    <s v="COBRO"/>
    <m/>
    <n v="802744040000"/>
    <n v="16018"/>
    <n v="-4"/>
    <n v="1"/>
    <n v="63139226"/>
    <m/>
    <s v="Felicidad Aldrete Aizpurua"/>
    <m/>
    <s v="8-178-338"/>
    <n v="802744040000"/>
    <s v="MASIVO"/>
    <s v="3 PAGOS PENDIENTES"/>
    <m/>
    <m/>
    <m/>
    <m/>
    <m/>
    <s v="U"/>
    <s v="0000-00-00"/>
    <m/>
    <m/>
    <m/>
    <m/>
    <n v="93"/>
    <s v="Llamaya"/>
    <s v="MANUAL"/>
    <n v="0"/>
    <m/>
    <n v="2257807"/>
    <s v="Cobros Mayo"/>
    <s v="Cobros Mayo NPN"/>
    <s v="Buzon de voz"/>
  </r>
  <r>
    <s v="Cobros Abril Canal Fijo"/>
    <n v="0"/>
    <n v="0"/>
    <x v="9"/>
    <n v="3"/>
    <n v="1"/>
    <x v="0"/>
    <d v="2026-05-11T12:19:08"/>
    <n v="63140940"/>
    <s v="DROP"/>
    <s v="VDAD"/>
    <x v="0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5"/>
    <m/>
    <s v="NONE"/>
    <n v="0"/>
    <m/>
    <n v="2257808"/>
    <s v="Cobros Mayo"/>
    <s v="Cobros Mayo NPN"/>
    <s v="Agent Not Available"/>
  </r>
  <r>
    <s v="Cobros Abril Canal Fijo"/>
    <n v="0"/>
    <n v="0"/>
    <x v="1"/>
    <n v="3"/>
    <n v="1"/>
    <x v="0"/>
    <d v="2026-05-13T16:25:10"/>
    <n v="63140940"/>
    <s v="DROP"/>
    <s v="VDAD"/>
    <x v="0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5"/>
    <m/>
    <s v="NONE"/>
    <n v="0"/>
    <m/>
    <n v="2257808"/>
    <s v="Cobros Mayo"/>
    <s v="Cobros Mayo NPN"/>
    <s v="Agent Not Available"/>
  </r>
  <r>
    <s v="Cobros Abril Canal Fijo"/>
    <n v="1"/>
    <n v="1"/>
    <x v="13"/>
    <n v="3"/>
    <n v="1"/>
    <x v="1"/>
    <d v="2026-05-18T09:47:51"/>
    <n v="63140940"/>
    <n v="6003"/>
    <s v="lvelez"/>
    <x v="1"/>
    <s v="COBRO"/>
    <m/>
    <n v="216045700000"/>
    <n v="16018"/>
    <n v="-4"/>
    <n v="1"/>
    <n v="63140940"/>
    <m/>
    <s v="PLINIO GUILLERMO MC NULTY MAUR"/>
    <m/>
    <s v="8-229-824"/>
    <n v="216045700000"/>
    <s v="MASIVO"/>
    <s v="NPN"/>
    <m/>
    <m/>
    <m/>
    <m/>
    <m/>
    <s v="U"/>
    <s v="0000-00-00"/>
    <m/>
    <m/>
    <m/>
    <m/>
    <n v="34"/>
    <s v="Llamaya"/>
    <s v="MAIN"/>
    <n v="0"/>
    <m/>
    <n v="2257808"/>
    <s v="Cobros Mayo"/>
    <s v="Cobros Mayo NPN"/>
    <s v="Cuenta cesada"/>
  </r>
  <r>
    <s v="Cobros Mayo"/>
    <n v="0"/>
    <n v="0"/>
    <x v="9"/>
    <n v="3"/>
    <n v="1"/>
    <x v="0"/>
    <d v="2026-05-11T12:19:48"/>
    <n v="63155740"/>
    <s v="DROP"/>
    <s v="VDAD"/>
    <x v="0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5"/>
    <m/>
    <s v="NONE"/>
    <n v="0"/>
    <m/>
    <n v="2257809"/>
    <s v="Cobros Mayo"/>
    <s v="Cobros Mayo NPN"/>
    <s v="Agent Not Available"/>
  </r>
  <r>
    <s v="Cobros Mayo"/>
    <n v="0"/>
    <n v="0"/>
    <x v="1"/>
    <n v="3"/>
    <n v="1"/>
    <x v="0"/>
    <d v="2026-05-13T16:28:01"/>
    <n v="63155740"/>
    <s v="CALLBK"/>
    <s v="lvelez"/>
    <x v="1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205"/>
    <s v="Llamaya"/>
    <s v="MAIN"/>
    <n v="0"/>
    <m/>
    <n v="2257809"/>
    <s v="Cobros Mayo"/>
    <s v="Cobros Mayo NPN"/>
    <s v="Call Back"/>
  </r>
  <r>
    <s v="Cobros Mayo"/>
    <n v="1"/>
    <n v="1"/>
    <x v="13"/>
    <n v="3"/>
    <n v="1"/>
    <x v="1"/>
    <d v="2026-05-18T15:27:00"/>
    <n v="63155740"/>
    <n v="6007"/>
    <s v="lvelez"/>
    <x v="1"/>
    <s v="COBRO"/>
    <m/>
    <n v="367093770000"/>
    <n v="16018"/>
    <n v="-4"/>
    <n v="1"/>
    <n v="63155740"/>
    <m/>
    <s v="JUAN PABLO ARAQUE FIGUEROA"/>
    <m/>
    <s v="BC992511"/>
    <n v="367093770000"/>
    <s v="SOHO"/>
    <s v="NPN"/>
    <m/>
    <m/>
    <m/>
    <m/>
    <m/>
    <s v="U"/>
    <s v="0000-00-00"/>
    <m/>
    <m/>
    <m/>
    <s v="367093770000&gt;&gt; JUAN PABLO ARAQUE FIGUEROA"/>
    <n v="33"/>
    <s v="Llamaya"/>
    <s v="MAIN"/>
    <n v="0"/>
    <m/>
    <n v="2257809"/>
    <s v="Cobros Mayo"/>
    <s v="Cobros Mayo NPN"/>
    <s v="Volver a llamar"/>
  </r>
  <r>
    <s v="Cobros Mayo"/>
    <n v="0"/>
    <n v="0"/>
    <x v="9"/>
    <n v="9"/>
    <n v="1"/>
    <x v="0"/>
    <d v="2026-05-11T12:21:08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9"/>
    <n v="9"/>
    <n v="1"/>
    <x v="0"/>
    <d v="2026-05-11T15:06:24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9"/>
    <n v="9"/>
    <n v="1"/>
    <x v="0"/>
    <d v="2026-05-11T17:51:30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5"/>
    <n v="9"/>
    <n v="1"/>
    <x v="0"/>
    <d v="2026-05-12T12:37:01"/>
    <n v="63161185"/>
    <s v="AB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Auto busy"/>
  </r>
  <r>
    <s v="Cobros Mayo"/>
    <n v="0"/>
    <n v="0"/>
    <x v="1"/>
    <n v="9"/>
    <n v="1"/>
    <x v="0"/>
    <d v="2026-05-13T16:27:41"/>
    <n v="63161185"/>
    <s v="AB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Auto busy"/>
  </r>
  <r>
    <s v="Cobros Mayo"/>
    <n v="0"/>
    <n v="0"/>
    <x v="13"/>
    <n v="9"/>
    <n v="1"/>
    <x v="0"/>
    <d v="2026-05-18T09:49:17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3"/>
    <n v="9"/>
    <n v="1"/>
    <x v="0"/>
    <d v="2026-05-18T14:14:14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3"/>
    <n v="9"/>
    <n v="1"/>
    <x v="0"/>
    <d v="2026-05-18T18:00:00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3"/>
    <n v="9"/>
    <n v="1"/>
    <x v="1"/>
    <d v="2026-05-19T12:27:38"/>
    <n v="63161185"/>
    <s v="NA"/>
    <s v="VDAD"/>
    <x v="0"/>
    <s v="COBRO"/>
    <m/>
    <n v="362084370000"/>
    <n v="16018"/>
    <n v="-4"/>
    <n v="1"/>
    <n v="63161185"/>
    <m/>
    <s v="Lydia cordoba "/>
    <m/>
    <s v="3-87-1465"/>
    <n v="362084370000"/>
    <s v="MASIVO"/>
    <s v="NPN"/>
    <m/>
    <m/>
    <m/>
    <m/>
    <m/>
    <m/>
    <s v="0000-00-00"/>
    <m/>
    <m/>
    <m/>
    <m/>
    <n v="0"/>
    <m/>
    <s v="NONE"/>
    <n v="0"/>
    <m/>
    <n v="2257810"/>
    <s v="Cobros Mayo"/>
    <s v="Cobros Mayo NPN"/>
    <s v="No Answer AutoDial"/>
  </r>
  <r>
    <s v="Cobros Mayo"/>
    <n v="0"/>
    <n v="0"/>
    <x v="11"/>
    <n v="4"/>
    <n v="1"/>
    <x v="0"/>
    <d v="2026-05-04T12:54:46"/>
    <n v="63165778"/>
    <n v="6004"/>
    <s v="lvelez"/>
    <x v="1"/>
    <s v="COBRO"/>
    <m/>
    <m/>
    <n v="998"/>
    <n v="0"/>
    <m/>
    <n v="63165778"/>
    <m/>
    <m/>
    <m/>
    <m/>
    <m/>
    <m/>
    <m/>
    <m/>
    <m/>
    <m/>
    <m/>
    <m/>
    <s v="U"/>
    <s v="0000-00-00"/>
    <m/>
    <m/>
    <m/>
    <m/>
    <n v="251"/>
    <s v="Llamaya"/>
    <s v="MANUAL"/>
    <n v="0"/>
    <m/>
    <n v="2257468"/>
    <s v="Default Manual list"/>
    <m/>
    <s v="Buzon de voz"/>
  </r>
  <r>
    <s v="Cobros Mayo"/>
    <n v="0"/>
    <n v="0"/>
    <x v="9"/>
    <n v="4"/>
    <n v="1"/>
    <x v="0"/>
    <d v="2026-05-11T12:23:57"/>
    <n v="63165778"/>
    <s v="DROP"/>
    <s v="VDAD"/>
    <x v="0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5"/>
    <m/>
    <s v="NONE"/>
    <n v="0"/>
    <m/>
    <n v="2257811"/>
    <s v="Cobros Mayo"/>
    <s v="Cobros Mayo NPN"/>
    <s v="Agent Not Available"/>
  </r>
  <r>
    <s v="Cobros Mayo"/>
    <n v="0"/>
    <n v="0"/>
    <x v="1"/>
    <n v="4"/>
    <n v="1"/>
    <x v="0"/>
    <d v="2026-05-13T16:28:32"/>
    <n v="63165778"/>
    <s v="DROP"/>
    <s v="VDAD"/>
    <x v="0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5"/>
    <m/>
    <s v="NONE"/>
    <n v="0"/>
    <m/>
    <n v="2257811"/>
    <s v="Cobros Mayo"/>
    <s v="Cobros Mayo NPN"/>
    <s v="Agent Not Available"/>
  </r>
  <r>
    <s v="Cobros Mayo"/>
    <n v="0"/>
    <n v="0"/>
    <x v="13"/>
    <n v="4"/>
    <n v="1"/>
    <x v="1"/>
    <d v="2026-05-18T09:50:41"/>
    <n v="63165778"/>
    <n v="6004"/>
    <s v="lvelez"/>
    <x v="1"/>
    <s v="COBRO"/>
    <m/>
    <n v="366023610000"/>
    <n v="16018"/>
    <n v="-4"/>
    <n v="1"/>
    <n v="63165778"/>
    <m/>
    <s v="KATHLEEN JANET PEREZ CASTILLO"/>
    <m/>
    <s v="8-761-80"/>
    <n v="366023610000"/>
    <s v="MASIVO"/>
    <s v="2 PAGOS PENDIENTES"/>
    <m/>
    <m/>
    <m/>
    <m/>
    <m/>
    <s v="U"/>
    <s v="0000-00-00"/>
    <m/>
    <m/>
    <m/>
    <m/>
    <n v="222"/>
    <s v="Llamaya"/>
    <s v="MAIN"/>
    <n v="0"/>
    <m/>
    <n v="2257811"/>
    <s v="Cobros Mayo"/>
    <s v="Cobros Mayo NPN"/>
    <s v="Buzon de voz"/>
  </r>
  <r>
    <s v="Cobros Abril Canal Fijo"/>
    <n v="1"/>
    <n v="1"/>
    <x v="9"/>
    <n v="1"/>
    <n v="1"/>
    <x v="1"/>
    <d v="2026-05-11T12:23:36"/>
    <n v="63175912"/>
    <n v="6007"/>
    <s v="lvelez"/>
    <x v="1"/>
    <s v="COBRO"/>
    <m/>
    <n v="173075250000"/>
    <n v="16018"/>
    <n v="-4"/>
    <n v="1"/>
    <n v="63175912"/>
    <m/>
    <s v="Indira guerra"/>
    <m/>
    <s v="9-184-323"/>
    <n v="173075250000"/>
    <s v="MASIVO"/>
    <s v="2 PAGOS PENDIENTES"/>
    <m/>
    <m/>
    <m/>
    <m/>
    <m/>
    <s v="U"/>
    <s v="0000-00-00"/>
    <m/>
    <m/>
    <m/>
    <m/>
    <n v="103"/>
    <s v="Llamaya"/>
    <s v="MAIN"/>
    <n v="0"/>
    <m/>
    <n v="2257812"/>
    <s v="Cobros Mayo"/>
    <s v="Cobros Mayo NPN"/>
    <s v="Volver a llamar"/>
  </r>
  <r>
    <s v="Cobros Abril Canal Fijo"/>
    <n v="0"/>
    <n v="0"/>
    <x v="11"/>
    <n v="9"/>
    <n v="1"/>
    <x v="0"/>
    <d v="2026-05-04T15:36:42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12"/>
    <n v="9"/>
    <n v="1"/>
    <x v="0"/>
    <d v="2026-05-06T15:17:33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0"/>
    <n v="9"/>
    <n v="1"/>
    <x v="0"/>
    <d v="2026-05-09T09:18:45"/>
    <n v="63186905"/>
    <s v="AB"/>
    <s v="VDAD"/>
    <x v="0"/>
    <s v="COBRO"/>
    <m/>
    <n v="357374950000"/>
    <n v="16017"/>
    <n v="-4"/>
    <n v="1"/>
    <n v="63186905"/>
    <m/>
    <s v="Jairo Gabriel DomÃ­nguez "/>
    <m/>
    <s v="8-810-1690"/>
    <s v="2 MESES DE MORA"/>
    <s v="MASIVO"/>
    <n v="357374950000"/>
    <m/>
    <m/>
    <m/>
    <m/>
    <m/>
    <m/>
    <s v="0000-00-00"/>
    <m/>
    <s v="Jairodominguez456@gmail.com"/>
    <m/>
    <m/>
    <n v="0"/>
    <m/>
    <s v="NONE"/>
    <n v="0"/>
    <m/>
    <n v="2252819"/>
    <s v="Cobros Abril Canal Fijo"/>
    <s v="Cobros Abril Canal Fijo 2 meses a NPN"/>
    <s v="Auto busy"/>
  </r>
  <r>
    <s v="Cobros Abril Canal Fijo"/>
    <n v="0"/>
    <n v="0"/>
    <x v="9"/>
    <n v="9"/>
    <n v="1"/>
    <x v="0"/>
    <d v="2026-05-11T12:24:0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1"/>
    <n v="9"/>
    <n v="1"/>
    <x v="0"/>
    <d v="2026-05-13T16:28:41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13"/>
    <n v="9"/>
    <n v="1"/>
    <x v="0"/>
    <d v="2026-05-18T09:50:12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3"/>
    <n v="9"/>
    <n v="1"/>
    <x v="0"/>
    <d v="2026-05-19T16:41:08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4"/>
    <n v="9"/>
    <n v="1"/>
    <x v="0"/>
    <d v="2026-05-21T11:18:45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s v="Cobros Abril Canal Fijo"/>
    <n v="0"/>
    <n v="0"/>
    <x v="4"/>
    <n v="9"/>
    <n v="1"/>
    <x v="1"/>
    <d v="2026-05-21T17:44:43"/>
    <n v="63186905"/>
    <s v="AB"/>
    <s v="VDAD"/>
    <x v="0"/>
    <s v="COBRO"/>
    <m/>
    <n v="357374950000"/>
    <n v="16018"/>
    <n v="-4"/>
    <n v="1"/>
    <n v="63186905"/>
    <m/>
    <s v="Jairo Gabriel DomÃ­nguez "/>
    <m/>
    <s v="8-810-1690"/>
    <n v="357374950000"/>
    <s v="MASIVO"/>
    <s v="3 PAGOS PENDIENTES"/>
    <m/>
    <m/>
    <m/>
    <m/>
    <m/>
    <m/>
    <s v="0000-00-00"/>
    <m/>
    <m/>
    <m/>
    <m/>
    <n v="0"/>
    <m/>
    <s v="NONE"/>
    <n v="0"/>
    <m/>
    <n v="2257813"/>
    <s v="Cobros Mayo"/>
    <s v="Cobros Mayo NPN"/>
    <s v="Auto busy"/>
  </r>
  <r>
    <e v="#N/A"/>
    <n v="0"/>
    <n v="0"/>
    <x v="12"/>
    <n v="1"/>
    <n v="1"/>
    <x v="1"/>
    <d v="2026-05-06T14:25:22"/>
    <n v="63189537"/>
    <n v="6004"/>
    <s v="lvelez"/>
    <x v="1"/>
    <s v="COBRO"/>
    <m/>
    <m/>
    <n v="998"/>
    <n v="0"/>
    <m/>
    <n v="63189537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39"/>
    <s v="Default Manual list"/>
    <m/>
    <s v="Buzon de voz"/>
  </r>
  <r>
    <s v="Cobros Abril Canal Fijo"/>
    <n v="0"/>
    <n v="0"/>
    <x v="9"/>
    <n v="2"/>
    <n v="1"/>
    <x v="0"/>
    <d v="2026-05-11T12:24:44"/>
    <n v="63197407"/>
    <s v="DROP"/>
    <s v="VDAD"/>
    <x v="0"/>
    <s v="COBRO"/>
    <m/>
    <n v="275067830000"/>
    <n v="16018"/>
    <n v="-4"/>
    <n v="1"/>
    <n v="63197407"/>
    <m/>
    <s v="Johany Andrade"/>
    <m/>
    <s v="8-944-2043"/>
    <n v="275067830000"/>
    <s v="MASIVO"/>
    <s v="NPN"/>
    <m/>
    <m/>
    <m/>
    <m/>
    <m/>
    <s v="U"/>
    <s v="0000-00-00"/>
    <m/>
    <m/>
    <m/>
    <m/>
    <n v="5"/>
    <m/>
    <s v="NONE"/>
    <n v="0"/>
    <m/>
    <n v="2257814"/>
    <s v="Cobros Mayo"/>
    <s v="Cobros Mayo NPN"/>
    <s v="Agent Not Available"/>
  </r>
  <r>
    <s v="Cobros Abril Canal Fijo"/>
    <n v="1"/>
    <n v="1"/>
    <x v="1"/>
    <n v="2"/>
    <n v="1"/>
    <x v="1"/>
    <d v="2026-05-13T16:32:15"/>
    <n v="63197407"/>
    <n v="6003"/>
    <s v="lvelez"/>
    <x v="1"/>
    <s v="COBRO"/>
    <m/>
    <n v="275067830000"/>
    <n v="16018"/>
    <n v="-4"/>
    <n v="1"/>
    <n v="63197407"/>
    <m/>
    <s v="Johany Andrade"/>
    <m/>
    <s v="8-944-2043"/>
    <n v="275067830000"/>
    <s v="MASIVO"/>
    <s v="NPN"/>
    <m/>
    <m/>
    <m/>
    <m/>
    <m/>
    <s v="U"/>
    <s v="0000-00-00"/>
    <m/>
    <m/>
    <m/>
    <m/>
    <n v="104"/>
    <s v="Llamaya"/>
    <s v="MAIN"/>
    <n v="0"/>
    <m/>
    <n v="2257814"/>
    <s v="Cobros Mayo"/>
    <s v="Cobros Mayo NPN"/>
    <s v="Cuenta cesada"/>
  </r>
  <r>
    <e v="#N/A"/>
    <n v="0"/>
    <n v="0"/>
    <x v="12"/>
    <n v="1"/>
    <n v="1"/>
    <x v="1"/>
    <d v="2026-05-06T15:08:37"/>
    <n v="63200713"/>
    <n v="6004"/>
    <s v="lvelez"/>
    <x v="1"/>
    <s v="COBRO"/>
    <m/>
    <m/>
    <n v="998"/>
    <n v="0"/>
    <m/>
    <n v="63200713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545"/>
    <s v="Default Manual list"/>
    <m/>
    <s v="Buzon de voz"/>
  </r>
  <r>
    <s v="Cobros Mayo"/>
    <n v="1"/>
    <n v="1"/>
    <x v="8"/>
    <n v="10"/>
    <n v="1"/>
    <x v="0"/>
    <d v="2026-05-08T15:17:20"/>
    <n v="63232344"/>
    <n v="6007"/>
    <s v="lvelez"/>
    <x v="1"/>
    <s v="COBRO"/>
    <m/>
    <n v="361007930000"/>
    <n v="16016"/>
    <n v="-4"/>
    <n v="1"/>
    <n v="63232344"/>
    <m/>
    <s v="Cristina MarÃ­a CÃ¡ceres Guerr"/>
    <m/>
    <s v="8-982-1100"/>
    <n v="361007930000"/>
    <s v="MASIVO"/>
    <s v="NPN"/>
    <m/>
    <m/>
    <m/>
    <m/>
    <m/>
    <s v="U"/>
    <s v="0000-00-00"/>
    <m/>
    <m/>
    <m/>
    <m/>
    <n v="32"/>
    <s v="Llamaya"/>
    <s v="MANUAL"/>
    <n v="0"/>
    <m/>
    <n v="2198688"/>
    <s v="Cobros Marzo 2 meses a NPN "/>
    <s v="Cobros Marzo 2 meses a NPN "/>
    <s v="Volver a llamar"/>
  </r>
  <r>
    <s v="Cobros Mayo"/>
    <n v="0"/>
    <n v="0"/>
    <x v="9"/>
    <n v="10"/>
    <n v="1"/>
    <x v="0"/>
    <d v="2026-05-11T12:24:5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1"/>
    <n v="10"/>
    <n v="1"/>
    <x v="0"/>
    <d v="2026-05-13T16:33:21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0"/>
    <n v="10"/>
    <n v="1"/>
    <x v="0"/>
    <d v="2026-05-14T09:45:54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0"/>
    <n v="10"/>
    <n v="1"/>
    <x v="0"/>
    <d v="2026-05-14T12:50:41"/>
    <n v="63232344"/>
    <s v="NA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No Answer AutoDial"/>
  </r>
  <r>
    <s v="Cobros Mayo"/>
    <n v="0"/>
    <n v="0"/>
    <x v="10"/>
    <n v="10"/>
    <n v="1"/>
    <x v="0"/>
    <d v="2026-05-14T16:00:1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13"/>
    <n v="10"/>
    <n v="1"/>
    <x v="0"/>
    <d v="2026-05-18T09:51:1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3"/>
    <n v="10"/>
    <n v="1"/>
    <x v="0"/>
    <d v="2026-05-19T16:42:0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4"/>
    <n v="10"/>
    <n v="1"/>
    <x v="0"/>
    <d v="2026-05-21T11:19:41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Mayo"/>
    <n v="0"/>
    <n v="0"/>
    <x v="4"/>
    <n v="10"/>
    <n v="1"/>
    <x v="1"/>
    <d v="2026-05-21T17:46:34"/>
    <n v="63232344"/>
    <s v="AB"/>
    <s v="VDAD"/>
    <x v="0"/>
    <s v="COBRO"/>
    <m/>
    <n v="361007930000"/>
    <n v="16018"/>
    <n v="-4"/>
    <n v="1"/>
    <n v="63232344"/>
    <m/>
    <s v="Cristina MarÃ­a CÃ¡ceres Guerr"/>
    <m/>
    <s v="8-982-1100"/>
    <n v="361007930000"/>
    <s v="MASIVO"/>
    <s v="2 PAGOS PENDIENTES"/>
    <m/>
    <m/>
    <m/>
    <m/>
    <m/>
    <m/>
    <s v="0000-00-00"/>
    <m/>
    <m/>
    <m/>
    <m/>
    <n v="0"/>
    <m/>
    <s v="NONE"/>
    <n v="0"/>
    <m/>
    <n v="2257815"/>
    <s v="Cobros Mayo"/>
    <s v="Cobros Mayo NPN"/>
    <s v="Auto busy"/>
  </r>
  <r>
    <s v="Cobros Abril Canal Fijo"/>
    <n v="0"/>
    <n v="0"/>
    <x v="9"/>
    <n v="6"/>
    <n v="1"/>
    <x v="0"/>
    <d v="2026-05-11T12:28:38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1"/>
    <n v="6"/>
    <n v="1"/>
    <x v="0"/>
    <d v="2026-05-13T16:33:52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13"/>
    <n v="6"/>
    <n v="1"/>
    <x v="0"/>
    <d v="2026-05-18T09:52:08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3"/>
    <n v="6"/>
    <n v="1"/>
    <x v="0"/>
    <d v="2026-05-19T16:43:04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4"/>
    <n v="6"/>
    <n v="1"/>
    <x v="0"/>
    <d v="2026-05-21T11:20:40"/>
    <n v="63238835"/>
    <s v="DROP"/>
    <s v="VDAD"/>
    <x v="0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5"/>
    <m/>
    <s v="NONE"/>
    <n v="0"/>
    <m/>
    <n v="2257816"/>
    <s v="Cobros Mayo"/>
    <s v="Cobros Mayo NPN"/>
    <s v="Agent Not Available"/>
  </r>
  <r>
    <s v="Cobros Abril Canal Fijo"/>
    <n v="0"/>
    <n v="0"/>
    <x v="4"/>
    <n v="6"/>
    <n v="1"/>
    <x v="1"/>
    <d v="2026-05-21T17:47:03"/>
    <n v="63238835"/>
    <n v="6004"/>
    <s v="lvelez"/>
    <x v="1"/>
    <s v="COBRO"/>
    <m/>
    <n v="362010540000"/>
    <n v="16018"/>
    <n v="-4"/>
    <n v="1"/>
    <n v="63238835"/>
    <m/>
    <s v="Laura Vega"/>
    <m/>
    <s v="L896523"/>
    <n v="362010540000"/>
    <s v="MASIVO"/>
    <s v="NPN"/>
    <m/>
    <m/>
    <m/>
    <m/>
    <m/>
    <s v="U"/>
    <s v="0000-00-00"/>
    <m/>
    <m/>
    <m/>
    <m/>
    <n v="70"/>
    <s v="Llamaya"/>
    <s v="MAIN"/>
    <n v="0"/>
    <m/>
    <n v="2257816"/>
    <s v="Cobros Mayo"/>
    <s v="Cobros Mayo NPN"/>
    <s v="Buzon de voz"/>
  </r>
  <r>
    <s v="Cobros Mayo"/>
    <n v="1"/>
    <n v="1"/>
    <x v="9"/>
    <n v="1"/>
    <n v="1"/>
    <x v="1"/>
    <d v="2026-05-11T12:28:22"/>
    <n v="63242228"/>
    <n v="6002"/>
    <s v="lvelez"/>
    <x v="1"/>
    <s v="COBRO"/>
    <m/>
    <n v="367055540000"/>
    <n v="16018"/>
    <n v="-4"/>
    <n v="1"/>
    <n v="63242228"/>
    <m/>
    <s v="WEIXIANG TANG"/>
    <m/>
    <s v="E-8-190030"/>
    <n v="367055540000"/>
    <s v="SOHO"/>
    <s v="NPN"/>
    <m/>
    <m/>
    <m/>
    <m/>
    <m/>
    <s v="U"/>
    <s v="0000-00-00"/>
    <m/>
    <m/>
    <m/>
    <m/>
    <n v="107"/>
    <s v="Llamaya"/>
    <s v="MAIN"/>
    <n v="0"/>
    <m/>
    <n v="2257817"/>
    <s v="Cobros Mayo"/>
    <s v="Cobros Mayo NPN"/>
    <s v="Cliente al dia"/>
  </r>
  <r>
    <s v="Cobros Mayo"/>
    <n v="0"/>
    <n v="0"/>
    <x v="9"/>
    <n v="6"/>
    <n v="1"/>
    <x v="0"/>
    <d v="2026-05-11T12:28:45"/>
    <n v="63243255"/>
    <s v="AB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0"/>
    <m/>
    <s v="NONE"/>
    <n v="0"/>
    <m/>
    <n v="2257818"/>
    <s v="Cobros Mayo"/>
    <s v="Cobros Mayo NPN"/>
    <s v="Auto busy"/>
  </r>
  <r>
    <s v="Cobros Mayo"/>
    <n v="0"/>
    <n v="0"/>
    <x v="1"/>
    <n v="6"/>
    <n v="1"/>
    <x v="0"/>
    <d v="2026-05-13T16:35:28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13"/>
    <n v="6"/>
    <n v="1"/>
    <x v="0"/>
    <d v="2026-05-18T09:52:14"/>
    <n v="63243255"/>
    <s v="AB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0"/>
    <m/>
    <s v="NONE"/>
    <n v="0"/>
    <m/>
    <n v="2257818"/>
    <s v="Cobros Mayo"/>
    <s v="Cobros Mayo NPN"/>
    <s v="Auto busy"/>
  </r>
  <r>
    <s v="Cobros Mayo"/>
    <n v="0"/>
    <n v="0"/>
    <x v="3"/>
    <n v="6"/>
    <n v="1"/>
    <x v="0"/>
    <d v="2026-05-19T16:43:30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4"/>
    <n v="6"/>
    <n v="1"/>
    <x v="0"/>
    <d v="2026-05-21T11:21:02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0"/>
    <n v="0"/>
    <x v="4"/>
    <n v="6"/>
    <n v="1"/>
    <x v="1"/>
    <d v="2026-05-21T17:47:22"/>
    <n v="63243255"/>
    <s v="DROP"/>
    <s v="VDAD"/>
    <x v="0"/>
    <s v="COBRO"/>
    <m/>
    <n v="364078870000"/>
    <n v="16018"/>
    <n v="-4"/>
    <n v="1"/>
    <n v="63243255"/>
    <m/>
    <s v=" ANA MERCEDES MARMOL"/>
    <m/>
    <s v="E-8-133617"/>
    <n v="364078870000"/>
    <s v="RENOVACIONES"/>
    <s v="NPN"/>
    <m/>
    <m/>
    <m/>
    <m/>
    <m/>
    <m/>
    <s v="0000-00-00"/>
    <m/>
    <m/>
    <m/>
    <m/>
    <n v="5"/>
    <m/>
    <s v="NONE"/>
    <n v="0"/>
    <m/>
    <n v="2257818"/>
    <s v="Cobros Mayo"/>
    <s v="Cobros Mayo NPN"/>
    <s v="Agent Not Available"/>
  </r>
  <r>
    <s v="Cobros Mayo"/>
    <n v="1"/>
    <n v="1"/>
    <x v="6"/>
    <n v="2"/>
    <n v="1"/>
    <x v="0"/>
    <d v="2026-05-05T17:53:04"/>
    <n v="63246343"/>
    <n v="6007"/>
    <s v="lvelez"/>
    <x v="1"/>
    <s v="COBRO"/>
    <m/>
    <m/>
    <n v="4010"/>
    <n v="-4"/>
    <n v="1"/>
    <n v="63246343"/>
    <m/>
    <m/>
    <m/>
    <m/>
    <m/>
    <m/>
    <m/>
    <m/>
    <m/>
    <m/>
    <m/>
    <m/>
    <s v="U"/>
    <s v="0000-00-00"/>
    <m/>
    <m/>
    <m/>
    <m/>
    <n v="54"/>
    <s v="Llamaya"/>
    <s v="MANUAL"/>
    <n v="0"/>
    <m/>
    <n v="1966762"/>
    <s v="KreditYA PRE Abril 22"/>
    <s v="Reciclaje"/>
    <s v="Volver a llamar"/>
  </r>
  <r>
    <s v="Cobros Mayo"/>
    <n v="1"/>
    <n v="0"/>
    <x v="9"/>
    <n v="2"/>
    <n v="1"/>
    <x v="1"/>
    <d v="2026-05-11T12:32:01"/>
    <n v="63246343"/>
    <n v="6000"/>
    <s v="lvelez"/>
    <x v="1"/>
    <s v="COBRO"/>
    <m/>
    <n v="358371710000"/>
    <n v="16018"/>
    <n v="-4"/>
    <n v="1"/>
    <n v="63246343"/>
    <m/>
    <s v="JOSE ALEXIS DE GRACIA NAVARRO"/>
    <m/>
    <s v="9-157-407"/>
    <n v="358371710000"/>
    <s v="MASIVO"/>
    <s v="2 PAGOS PENDIENTES"/>
    <m/>
    <m/>
    <m/>
    <m/>
    <m/>
    <s v="U"/>
    <s v="0000-00-00"/>
    <m/>
    <m/>
    <m/>
    <m/>
    <n v="96"/>
    <s v="Llamaya"/>
    <s v="MAIN"/>
    <n v="0"/>
    <m/>
    <n v="2257819"/>
    <s v="Cobros Mayo"/>
    <s v="Cobros Mayo NPN"/>
    <s v="Mensaje a tercero"/>
  </r>
  <r>
    <s v="Cobros Abril Canal Fijo"/>
    <n v="0"/>
    <n v="0"/>
    <x v="11"/>
    <n v="5"/>
    <n v="1"/>
    <x v="0"/>
    <d v="2026-05-04T11:54:21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10:17"/>
    <n v="63256977"/>
    <s v="NA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No Answer AutoDial"/>
  </r>
  <r>
    <s v="Cobros Abril Canal Fijo"/>
    <n v="0"/>
    <n v="0"/>
    <x v="12"/>
    <n v="5"/>
    <n v="1"/>
    <x v="0"/>
    <d v="2026-05-06T17:14:12"/>
    <n v="63256977"/>
    <s v="NA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09:33:35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8"/>
    <n v="5"/>
    <n v="1"/>
    <x v="1"/>
    <d v="2026-05-08T17:13:57"/>
    <n v="63256977"/>
    <s v="AB"/>
    <s v="VDAD"/>
    <x v="0"/>
    <s v="COBRO"/>
    <m/>
    <n v="351326200000"/>
    <n v="16017"/>
    <n v="-4"/>
    <n v="1"/>
    <n v="63256977"/>
    <m/>
    <s v="Angel Ameth Cortez Villarreal"/>
    <m/>
    <s v="8-1053-1309"/>
    <s v="3 MESES DE MORA"/>
    <s v="MASIVO"/>
    <n v="351326200000"/>
    <m/>
    <m/>
    <m/>
    <m/>
    <m/>
    <m/>
    <s v="0000-00-00"/>
    <m/>
    <s v="angelcortez188103@gmail.com"/>
    <m/>
    <m/>
    <n v="0"/>
    <m/>
    <s v="NONE"/>
    <n v="0"/>
    <m/>
    <n v="2252487"/>
    <s v="Cobros Abril Canal Fijo"/>
    <s v="Cobros Abril Canal Fijo 2 meses a NPN"/>
    <s v="Auto busy"/>
  </r>
  <r>
    <s v="Cobros Abril Canal Fijo"/>
    <n v="0"/>
    <n v="0"/>
    <x v="9"/>
    <n v="2"/>
    <n v="1"/>
    <x v="0"/>
    <d v="2026-05-11T12:32:02"/>
    <n v="63267385"/>
    <s v="DROP"/>
    <s v="VDAD"/>
    <x v="0"/>
    <s v="COBRO"/>
    <m/>
    <n v="354379790000"/>
    <n v="16018"/>
    <n v="-4"/>
    <n v="1"/>
    <n v="63267385"/>
    <m/>
    <s v="Nayelin salazar hood"/>
    <m/>
    <s v="8-1011-99"/>
    <n v="354379790000"/>
    <s v="MASIVO"/>
    <s v="NPN"/>
    <m/>
    <m/>
    <m/>
    <m/>
    <m/>
    <s v="U"/>
    <s v="0000-00-00"/>
    <m/>
    <m/>
    <m/>
    <m/>
    <n v="5"/>
    <m/>
    <s v="NONE"/>
    <n v="0"/>
    <m/>
    <n v="2257820"/>
    <s v="Cobros Mayo"/>
    <s v="Cobros Mayo NPN"/>
    <s v="Agent Not Available"/>
  </r>
  <r>
    <s v="Cobros Abril Canal Fijo"/>
    <n v="1"/>
    <n v="1"/>
    <x v="1"/>
    <n v="2"/>
    <n v="1"/>
    <x v="1"/>
    <d v="2026-05-13T16:35:27"/>
    <n v="63267385"/>
    <n v="6003"/>
    <s v="lvelez"/>
    <x v="1"/>
    <s v="COBRO"/>
    <m/>
    <n v="354379790000"/>
    <n v="16018"/>
    <n v="-4"/>
    <n v="1"/>
    <n v="63267385"/>
    <m/>
    <s v="Nayelin salazar hood"/>
    <m/>
    <s v="8-1011-99"/>
    <n v="354379790000"/>
    <s v="MASIVO"/>
    <s v="NPN"/>
    <m/>
    <m/>
    <m/>
    <m/>
    <m/>
    <s v="U"/>
    <s v="0000-00-00"/>
    <m/>
    <m/>
    <m/>
    <m/>
    <n v="20"/>
    <s v="Llamaya"/>
    <s v="MAIN"/>
    <n v="0"/>
    <m/>
    <n v="2257820"/>
    <s v="Cobros Mayo"/>
    <s v="Cobros Mayo NPN"/>
    <s v="Cuenta cesada"/>
  </r>
  <r>
    <s v="Cobros Mayo"/>
    <n v="0"/>
    <n v="0"/>
    <x v="9"/>
    <n v="5"/>
    <n v="1"/>
    <x v="0"/>
    <d v="2026-05-11T12:32:21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0"/>
    <n v="0"/>
    <x v="1"/>
    <n v="5"/>
    <n v="1"/>
    <x v="0"/>
    <d v="2026-05-13T16:35:52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0"/>
    <n v="0"/>
    <x v="13"/>
    <n v="5"/>
    <n v="1"/>
    <x v="0"/>
    <d v="2026-05-18T09:53:03"/>
    <n v="63269942"/>
    <s v="AB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0"/>
    <m/>
    <s v="NONE"/>
    <n v="0"/>
    <m/>
    <n v="2257821"/>
    <s v="Cobros Mayo"/>
    <s v="Cobros Mayo NPN"/>
    <s v="Auto busy"/>
  </r>
  <r>
    <s v="Cobros Mayo"/>
    <n v="0"/>
    <n v="0"/>
    <x v="3"/>
    <n v="5"/>
    <n v="1"/>
    <x v="0"/>
    <d v="2026-05-19T16:43:52"/>
    <n v="63269942"/>
    <s v="DROP"/>
    <s v="VDAD"/>
    <x v="0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5"/>
    <m/>
    <s v="NONE"/>
    <n v="0"/>
    <m/>
    <n v="2257821"/>
    <s v="Cobros Mayo"/>
    <s v="Cobros Mayo NPN"/>
    <s v="Agent Not Available"/>
  </r>
  <r>
    <s v="Cobros Mayo"/>
    <n v="1"/>
    <n v="0"/>
    <x v="4"/>
    <n v="5"/>
    <n v="1"/>
    <x v="1"/>
    <d v="2026-05-21T11:22:28"/>
    <n v="63269942"/>
    <n v="6000"/>
    <s v="lvelez"/>
    <x v="1"/>
    <s v="COBRO"/>
    <m/>
    <n v="363058060000"/>
    <n v="16018"/>
    <n v="-4"/>
    <n v="1"/>
    <n v="63269942"/>
    <m/>
    <s v="JOHANA MARCELA GIRALDO LARGO"/>
    <m/>
    <s v="AS640152"/>
    <n v="363058060000"/>
    <s v="MASIVO"/>
    <s v="NPN"/>
    <m/>
    <m/>
    <m/>
    <m/>
    <m/>
    <s v="U"/>
    <s v="0000-00-00"/>
    <m/>
    <m/>
    <m/>
    <m/>
    <n v="76"/>
    <s v="Llamaya"/>
    <s v="MAIN"/>
    <n v="0"/>
    <m/>
    <n v="2257821"/>
    <s v="Cobros Mayo"/>
    <s v="Cobros Mayo NPN"/>
    <s v="Mensaje a tercero"/>
  </r>
  <r>
    <s v="Cobros Abril Canal Fijo"/>
    <n v="0"/>
    <n v="0"/>
    <x v="9"/>
    <n v="2"/>
    <n v="1"/>
    <x v="0"/>
    <d v="2026-05-11T12:32:42"/>
    <n v="63270813"/>
    <s v="DROP"/>
    <s v="VDAD"/>
    <x v="0"/>
    <s v="COBRO"/>
    <m/>
    <n v="363029740000"/>
    <n v="16018"/>
    <n v="-4"/>
    <n v="1"/>
    <n v="63270813"/>
    <m/>
    <s v="Oscar Martinez"/>
    <m/>
    <s v="4-737-377"/>
    <n v="363029740000"/>
    <s v="MASIVO"/>
    <s v="2 PAGOS PENDIENTES"/>
    <m/>
    <m/>
    <m/>
    <m/>
    <m/>
    <s v="U"/>
    <s v="0000-00-00"/>
    <m/>
    <m/>
    <m/>
    <m/>
    <n v="5"/>
    <m/>
    <s v="NONE"/>
    <n v="0"/>
    <m/>
    <n v="2257822"/>
    <s v="Cobros Mayo"/>
    <s v="Cobros Mayo NPN"/>
    <s v="Agent Not Available"/>
  </r>
  <r>
    <s v="Cobros Abril Canal Fijo"/>
    <n v="1"/>
    <n v="0"/>
    <x v="1"/>
    <n v="2"/>
    <n v="1"/>
    <x v="1"/>
    <d v="2026-05-13T16:38:25"/>
    <n v="63270813"/>
    <n v="6000"/>
    <s v="lvelez"/>
    <x v="1"/>
    <s v="COBRO"/>
    <m/>
    <n v="363029740000"/>
    <n v="16018"/>
    <n v="-4"/>
    <n v="1"/>
    <n v="63270813"/>
    <m/>
    <s v="Oscar Martinez"/>
    <m/>
    <s v="4-737-377"/>
    <n v="363029740000"/>
    <s v="MASIVO"/>
    <s v="2 PAGOS PENDIENTES"/>
    <m/>
    <m/>
    <m/>
    <m/>
    <m/>
    <s v="U"/>
    <s v="0000-00-00"/>
    <m/>
    <m/>
    <m/>
    <m/>
    <n v="117"/>
    <s v="Llamaya"/>
    <s v="MAIN"/>
    <n v="0"/>
    <m/>
    <n v="2257822"/>
    <s v="Cobros Mayo"/>
    <s v="Cobros Mayo NPN"/>
    <s v="Mensaje a tercero"/>
  </r>
  <r>
    <s v="Cobros Mayo"/>
    <n v="0"/>
    <n v="0"/>
    <x v="9"/>
    <n v="7"/>
    <n v="1"/>
    <x v="0"/>
    <d v="2026-05-11T12:34:57"/>
    <n v="63309000"/>
    <s v="NA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No Answer AutoDial"/>
  </r>
  <r>
    <s v="Cobros Mayo"/>
    <n v="0"/>
    <n v="0"/>
    <x v="9"/>
    <n v="7"/>
    <n v="1"/>
    <x v="0"/>
    <d v="2026-05-11T15:07:15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1"/>
    <n v="7"/>
    <n v="1"/>
    <x v="0"/>
    <d v="2026-05-13T16:38:00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13"/>
    <n v="7"/>
    <n v="1"/>
    <x v="0"/>
    <d v="2026-05-18T09:53:34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3"/>
    <n v="7"/>
    <n v="1"/>
    <x v="0"/>
    <d v="2026-05-19T16:44:12"/>
    <n v="63309000"/>
    <s v="DROP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5"/>
    <m/>
    <s v="NONE"/>
    <n v="0"/>
    <m/>
    <n v="2257823"/>
    <s v="Cobros Mayo"/>
    <s v="Cobros Mayo NPN"/>
    <s v="Agent Not Available"/>
  </r>
  <r>
    <s v="Cobros Mayo"/>
    <n v="0"/>
    <n v="0"/>
    <x v="4"/>
    <n v="7"/>
    <n v="1"/>
    <x v="0"/>
    <d v="2026-05-21T11:22:07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4"/>
    <n v="7"/>
    <n v="1"/>
    <x v="1"/>
    <d v="2026-05-21T17:47:29"/>
    <n v="63309000"/>
    <s v="AB"/>
    <s v="VDAD"/>
    <x v="0"/>
    <s v="COBRO"/>
    <m/>
    <n v="999075350000"/>
    <n v="16018"/>
    <n v="-4"/>
    <n v="1"/>
    <n v="63309000"/>
    <m/>
    <s v="Humberto Caballero"/>
    <m/>
    <s v="8-344-416"/>
    <n v="999075350000"/>
    <s v="MASIVO"/>
    <s v="NPN"/>
    <m/>
    <m/>
    <m/>
    <m/>
    <m/>
    <m/>
    <s v="0000-00-00"/>
    <m/>
    <m/>
    <m/>
    <m/>
    <n v="0"/>
    <m/>
    <s v="NONE"/>
    <n v="0"/>
    <m/>
    <n v="2257823"/>
    <s v="Cobros Mayo"/>
    <s v="Cobros Mayo NPN"/>
    <s v="Auto busy"/>
  </r>
  <r>
    <s v="Cobros Mayo"/>
    <n v="0"/>
    <n v="0"/>
    <x v="9"/>
    <n v="1"/>
    <n v="1"/>
    <x v="1"/>
    <d v="2026-05-11T12:35:30"/>
    <n v="63309512"/>
    <n v="6004"/>
    <s v="lvelez"/>
    <x v="1"/>
    <s v="COBRO"/>
    <m/>
    <n v="366053870000"/>
    <n v="16018"/>
    <n v="-4"/>
    <n v="1"/>
    <n v="63309512"/>
    <m/>
    <s v="Reinaldo rorberto Blake welsh"/>
    <m/>
    <s v="8-316-529"/>
    <n v="366053870000"/>
    <s v="MASIVO"/>
    <s v="NPN"/>
    <m/>
    <m/>
    <m/>
    <m/>
    <m/>
    <s v="U"/>
    <s v="0000-00-00"/>
    <m/>
    <m/>
    <m/>
    <m/>
    <n v="69"/>
    <s v="Llamaya"/>
    <s v="MAIN"/>
    <n v="0"/>
    <m/>
    <n v="2257824"/>
    <s v="Cobros Mayo"/>
    <s v="Cobros Mayo NPN"/>
    <s v="Buzon de voz"/>
  </r>
  <r>
    <s v="Cobros Mayo"/>
    <n v="0"/>
    <n v="0"/>
    <x v="9"/>
    <n v="3"/>
    <n v="1"/>
    <x v="0"/>
    <d v="2026-05-11T12:35:54"/>
    <n v="63319808"/>
    <s v="AB"/>
    <s v="VDAD"/>
    <x v="0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0"/>
    <m/>
    <s v="NONE"/>
    <n v="0"/>
    <m/>
    <n v="2257825"/>
    <s v="Cobros Mayo"/>
    <s v="Cobros Mayo NPN"/>
    <s v="Auto busy"/>
  </r>
  <r>
    <s v="Cobros Mayo"/>
    <n v="0"/>
    <n v="0"/>
    <x v="1"/>
    <n v="3"/>
    <n v="1"/>
    <x v="0"/>
    <d v="2026-05-13T16:39:07"/>
    <n v="63319808"/>
    <s v="DROP"/>
    <s v="VDAD"/>
    <x v="0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5"/>
    <m/>
    <s v="NONE"/>
    <n v="0"/>
    <m/>
    <n v="2257825"/>
    <s v="Cobros Mayo"/>
    <s v="Cobros Mayo NPN"/>
    <s v="Agent Not Available"/>
  </r>
  <r>
    <s v="Cobros Mayo"/>
    <n v="1"/>
    <n v="0"/>
    <x v="13"/>
    <n v="3"/>
    <n v="1"/>
    <x v="1"/>
    <d v="2026-05-18T09:56:42"/>
    <n v="63319808"/>
    <n v="6000"/>
    <s v="lvelez"/>
    <x v="1"/>
    <s v="COBRO"/>
    <m/>
    <n v="365065890000"/>
    <n v="16018"/>
    <n v="-4"/>
    <n v="1"/>
    <n v="63319808"/>
    <m/>
    <s v="Norma Ruiz"/>
    <m/>
    <s v="5-725-446"/>
    <n v="365065890000"/>
    <s v="MASIVO"/>
    <s v="NPN"/>
    <m/>
    <m/>
    <m/>
    <m/>
    <m/>
    <s v="U"/>
    <s v="0000-00-00"/>
    <m/>
    <m/>
    <m/>
    <m/>
    <n v="179"/>
    <s v="Llamaya"/>
    <s v="MAIN"/>
    <n v="0"/>
    <m/>
    <n v="2257825"/>
    <s v="Cobros Mayo"/>
    <s v="Cobros Mayo NPN"/>
    <s v="Mensaje a tercero"/>
  </r>
  <r>
    <s v="Cobros Abril Canal Fijo"/>
    <n v="0"/>
    <n v="0"/>
    <x v="5"/>
    <n v="13"/>
    <n v="1"/>
    <x v="0"/>
    <d v="2026-05-02T11:10:57"/>
    <n v="63321872"/>
    <s v="NA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No Answer AutoDial"/>
  </r>
  <r>
    <s v="Cobros Abril Canal Fijo"/>
    <n v="0"/>
    <n v="0"/>
    <x v="11"/>
    <n v="13"/>
    <n v="1"/>
    <x v="0"/>
    <d v="2026-05-04T16:28:59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6"/>
    <n v="13"/>
    <n v="1"/>
    <x v="0"/>
    <d v="2026-05-05T15:22:38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12"/>
    <n v="13"/>
    <n v="1"/>
    <x v="0"/>
    <d v="2026-05-06T17:39:27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8"/>
    <n v="13"/>
    <n v="1"/>
    <x v="0"/>
    <d v="2026-05-08T12:32:07"/>
    <n v="63321872"/>
    <s v="AB"/>
    <s v="VDAD"/>
    <x v="0"/>
    <s v="COBRO"/>
    <m/>
    <n v="358355590000"/>
    <n v="16017"/>
    <n v="-4"/>
    <n v="1"/>
    <n v="63321872"/>
    <m/>
    <s v="Nasaret masckill Tenorio "/>
    <m/>
    <s v="9-749-486"/>
    <s v="NPN"/>
    <s v="MASIVO"/>
    <n v="358355590000"/>
    <m/>
    <m/>
    <m/>
    <m/>
    <m/>
    <m/>
    <s v="0000-00-00"/>
    <m/>
    <s v="tenorio.06@outlook.com"/>
    <m/>
    <m/>
    <n v="0"/>
    <m/>
    <s v="NONE"/>
    <n v="0"/>
    <m/>
    <n v="2251777"/>
    <s v="Cobros Abril Canal Fijo"/>
    <s v="Cobros Abril Canal Fijo 2 meses a NPN"/>
    <s v="Auto busy"/>
  </r>
  <r>
    <s v="Cobros Abril Canal Fijo"/>
    <n v="0"/>
    <n v="0"/>
    <x v="9"/>
    <n v="13"/>
    <n v="1"/>
    <x v="0"/>
    <d v="2026-05-11T12:38:36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9"/>
    <n v="13"/>
    <n v="1"/>
    <x v="0"/>
    <d v="2026-05-11T16:29:19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1"/>
    <n v="13"/>
    <n v="1"/>
    <x v="0"/>
    <d v="2026-05-13T16:39:1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13"/>
    <n v="13"/>
    <n v="1"/>
    <x v="0"/>
    <d v="2026-05-18T09:57:34"/>
    <n v="63321872"/>
    <s v="NA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No Answer AutoDial"/>
  </r>
  <r>
    <s v="Cobros Abril Canal Fijo"/>
    <n v="0"/>
    <n v="0"/>
    <x v="13"/>
    <n v="13"/>
    <n v="1"/>
    <x v="0"/>
    <d v="2026-05-18T14:37:43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3"/>
    <n v="13"/>
    <n v="1"/>
    <x v="0"/>
    <d v="2026-05-19T16:45:06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4"/>
    <n v="13"/>
    <n v="1"/>
    <x v="0"/>
    <d v="2026-05-21T11:22:57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4"/>
    <n v="13"/>
    <n v="1"/>
    <x v="1"/>
    <d v="2026-05-21T17:49:20"/>
    <n v="63321872"/>
    <s v="AB"/>
    <s v="VDAD"/>
    <x v="0"/>
    <s v="COBRO"/>
    <m/>
    <n v="358355590000"/>
    <n v="16018"/>
    <n v="-4"/>
    <n v="1"/>
    <n v="63321872"/>
    <m/>
    <s v="Nasaret masckill Tenorio "/>
    <m/>
    <s v="9-749-486"/>
    <n v="358355590000"/>
    <s v="MASIVO"/>
    <s v="NPN"/>
    <m/>
    <m/>
    <m/>
    <m/>
    <m/>
    <m/>
    <s v="0000-00-00"/>
    <m/>
    <m/>
    <m/>
    <m/>
    <n v="0"/>
    <m/>
    <s v="NONE"/>
    <n v="0"/>
    <m/>
    <n v="2257826"/>
    <s v="Cobros Mayo"/>
    <s v="Cobros Mayo NPN"/>
    <s v="Auto busy"/>
  </r>
  <r>
    <s v="Cobros Abril Canal Fijo"/>
    <n v="0"/>
    <n v="0"/>
    <x v="9"/>
    <n v="4"/>
    <n v="1"/>
    <x v="0"/>
    <d v="2026-05-11T12:39:08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1"/>
    <n v="4"/>
    <n v="1"/>
    <x v="0"/>
    <d v="2026-05-13T16:42:07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13"/>
    <n v="4"/>
    <n v="1"/>
    <x v="0"/>
    <d v="2026-05-18T09:58:09"/>
    <n v="63323851"/>
    <s v="DROP"/>
    <s v="VDAD"/>
    <x v="0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5"/>
    <m/>
    <s v="NONE"/>
    <n v="0"/>
    <m/>
    <n v="2257827"/>
    <s v="Cobros Mayo"/>
    <s v="Cobros Mayo NPN"/>
    <s v="Agent Not Available"/>
  </r>
  <r>
    <s v="Cobros Abril Canal Fijo"/>
    <n v="0"/>
    <n v="0"/>
    <x v="3"/>
    <n v="4"/>
    <n v="1"/>
    <x v="1"/>
    <d v="2026-05-19T16:45:34"/>
    <n v="63323851"/>
    <n v="6004"/>
    <s v="lvelez"/>
    <x v="1"/>
    <s v="COBRO"/>
    <m/>
    <n v="329051000000"/>
    <n v="16018"/>
    <n v="-4"/>
    <n v="1"/>
    <n v="63323851"/>
    <m/>
    <s v="LUZ ENEIDA PEREZ RODRIGUEZ"/>
    <m/>
    <s v="2-734-100"/>
    <n v="329051000000"/>
    <s v="DIGITAL"/>
    <s v="NPN"/>
    <m/>
    <m/>
    <m/>
    <m/>
    <m/>
    <s v="U"/>
    <s v="0000-00-00"/>
    <m/>
    <m/>
    <m/>
    <m/>
    <n v="139"/>
    <s v="Llamaya"/>
    <s v="MAIN"/>
    <n v="0"/>
    <m/>
    <n v="2257827"/>
    <s v="Cobros Mayo"/>
    <s v="Cobros Mayo NPN"/>
    <s v="Buzon de voz"/>
  </r>
  <r>
    <e v="#N/A"/>
    <n v="1"/>
    <n v="0"/>
    <x v="3"/>
    <n v="1"/>
    <n v="1"/>
    <x v="1"/>
    <d v="2026-05-19T14:15:07"/>
    <n v="63327195"/>
    <n v="6006"/>
    <s v="lvelez"/>
    <x v="1"/>
    <s v="COBRO"/>
    <m/>
    <m/>
    <n v="998"/>
    <n v="0"/>
    <m/>
    <n v="63327195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1144"/>
    <s v="Default Manual list"/>
    <m/>
    <s v="Numero equivocado"/>
  </r>
  <r>
    <s v="Cobros Abril Canal Fijo"/>
    <n v="0"/>
    <n v="0"/>
    <x v="9"/>
    <n v="2"/>
    <n v="1"/>
    <x v="0"/>
    <d v="2026-05-11T12:39:28"/>
    <n v="63333333"/>
    <s v="DROP"/>
    <s v="VDAD"/>
    <x v="0"/>
    <s v="COBRO"/>
    <m/>
    <n v="185066630000"/>
    <n v="16018"/>
    <n v="-4"/>
    <n v="1"/>
    <n v="63333333"/>
    <m/>
    <s v="Carola Castillero Castrellon"/>
    <m/>
    <s v="5-701-1200"/>
    <n v="185066630000"/>
    <s v="MASIVO"/>
    <s v="NPN"/>
    <m/>
    <m/>
    <m/>
    <m/>
    <m/>
    <s v="U"/>
    <s v="0000-00-00"/>
    <m/>
    <m/>
    <m/>
    <m/>
    <n v="5"/>
    <m/>
    <s v="NONE"/>
    <n v="0"/>
    <m/>
    <n v="2257828"/>
    <s v="Cobros Mayo"/>
    <s v="Cobros Mayo NPN"/>
    <s v="Agent Not Available"/>
  </r>
  <r>
    <s v="Cobros Abril Canal Fijo"/>
    <n v="1"/>
    <n v="1"/>
    <x v="1"/>
    <n v="2"/>
    <n v="1"/>
    <x v="1"/>
    <d v="2026-05-13T16:41:48"/>
    <n v="63333333"/>
    <n v="6003"/>
    <s v="lvelez"/>
    <x v="1"/>
    <s v="COBRO"/>
    <m/>
    <n v="185066630000"/>
    <n v="16018"/>
    <n v="-4"/>
    <n v="1"/>
    <n v="63333333"/>
    <m/>
    <s v="Carola Castillero Castrellon"/>
    <m/>
    <s v="5-701-1200"/>
    <n v="185066630000"/>
    <s v="MASIVO"/>
    <s v="NPN"/>
    <m/>
    <m/>
    <m/>
    <m/>
    <m/>
    <s v="U"/>
    <s v="0000-00-00"/>
    <m/>
    <m/>
    <m/>
    <m/>
    <n v="111"/>
    <s v="Llamaya"/>
    <s v="MAIN"/>
    <n v="0"/>
    <m/>
    <n v="2257828"/>
    <s v="Cobros Mayo"/>
    <s v="Cobros Mayo NPN"/>
    <s v="Cuenta cesada"/>
  </r>
  <r>
    <s v="Cobros Abril Canal Fijo"/>
    <n v="1"/>
    <n v="1"/>
    <x v="9"/>
    <n v="1"/>
    <n v="1"/>
    <x v="1"/>
    <d v="2026-05-11T12:41:09"/>
    <n v="63337433"/>
    <n v="6003"/>
    <s v="lvelez"/>
    <x v="1"/>
    <s v="COBRO"/>
    <m/>
    <n v="363013180000"/>
    <n v="16018"/>
    <n v="-4"/>
    <n v="1"/>
    <n v="63337433"/>
    <m/>
    <s v="EVELYN ITZEL ROMERO BATISTA"/>
    <m/>
    <s v="9-734-1042"/>
    <n v="363013180000"/>
    <s v="MASIVO"/>
    <s v="NPN"/>
    <m/>
    <m/>
    <m/>
    <m/>
    <m/>
    <s v="U"/>
    <s v="0000-00-00"/>
    <m/>
    <m/>
    <m/>
    <m/>
    <n v="49"/>
    <s v="Llamaya"/>
    <s v="MAIN"/>
    <n v="0"/>
    <m/>
    <n v="2257829"/>
    <s v="Cobros Mayo"/>
    <s v="Cobros Mayo NPN"/>
    <s v="Cuenta cesada"/>
  </r>
  <r>
    <s v="Cobros Abril Canal Fijo"/>
    <n v="1"/>
    <n v="1"/>
    <x v="9"/>
    <n v="1"/>
    <n v="1"/>
    <x v="1"/>
    <d v="2026-05-11T12:43:03"/>
    <n v="63345226"/>
    <n v="6003"/>
    <s v="lvelez"/>
    <x v="1"/>
    <s v="COBRO"/>
    <m/>
    <n v="223023930000"/>
    <n v="16018"/>
    <n v="-4"/>
    <n v="1"/>
    <n v="63345226"/>
    <m/>
    <s v="KATIUSKA QUINTERO FLORES"/>
    <m/>
    <s v="8-768-1447"/>
    <n v="223023930000"/>
    <s v="CALL CENTER"/>
    <s v="NPN"/>
    <m/>
    <m/>
    <m/>
    <m/>
    <m/>
    <s v="U"/>
    <s v="0000-00-00"/>
    <m/>
    <m/>
    <m/>
    <m/>
    <n v="57"/>
    <s v="Llamaya"/>
    <s v="MAIN"/>
    <n v="0"/>
    <m/>
    <n v="2257830"/>
    <s v="Cobros Mayo"/>
    <s v="Cobros Mayo NPN"/>
    <s v="Cuenta cesada"/>
  </r>
  <r>
    <s v="Cobros Abril Canal Fijo"/>
    <n v="0"/>
    <n v="0"/>
    <x v="9"/>
    <n v="2"/>
    <n v="1"/>
    <x v="0"/>
    <d v="2026-05-11T12:44:40"/>
    <n v="63360064"/>
    <s v="CALLBK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185"/>
    <s v="Llamaya"/>
    <s v="MAIN"/>
    <n v="0"/>
    <m/>
    <n v="2257831"/>
    <s v="Cobros Mayo"/>
    <s v="Cobros Mayo NPN"/>
    <s v="Call Back"/>
  </r>
  <r>
    <s v="Cobros Abril Canal Fijo"/>
    <n v="0"/>
    <n v="0"/>
    <x v="2"/>
    <n v="2"/>
    <n v="1"/>
    <x v="1"/>
    <d v="2026-05-16T11:05:16"/>
    <n v="63360064"/>
    <n v="6004"/>
    <s v="lvelez"/>
    <x v="1"/>
    <s v="COBRO"/>
    <m/>
    <n v="354386030000"/>
    <n v="16018"/>
    <n v="-4"/>
    <n v="1"/>
    <n v="63360064"/>
    <m/>
    <s v="JOSE SANCHEZ"/>
    <m/>
    <s v="8-283-2"/>
    <n v="354386030000"/>
    <s v="MASIVO"/>
    <s v="3 PAGOS PENDIENTES"/>
    <m/>
    <m/>
    <m/>
    <m/>
    <m/>
    <s v="U"/>
    <s v="0000-00-00"/>
    <m/>
    <m/>
    <m/>
    <s v="354386030000&gt;&gt; JOSE RAMON SANCHEZ CASTILLO"/>
    <n v="96"/>
    <s v="Llamaya"/>
    <s v="MAIN"/>
    <n v="0"/>
    <m/>
    <n v="2257831"/>
    <s v="Cobros Mayo"/>
    <s v="Cobros Mayo NPN"/>
    <s v="Buzon de voz"/>
  </r>
  <r>
    <s v="Cobros Mayo"/>
    <n v="1"/>
    <n v="1"/>
    <x v="12"/>
    <n v="4"/>
    <n v="1"/>
    <x v="0"/>
    <d v="2026-05-06T12:52:04"/>
    <n v="63368388"/>
    <n v="6007"/>
    <s v="lvelez"/>
    <x v="1"/>
    <s v="COBRO"/>
    <m/>
    <m/>
    <n v="998"/>
    <n v="0"/>
    <m/>
    <n v="63368388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35"/>
    <s v="Default Manual list"/>
    <m/>
    <s v="Volver a llamar"/>
  </r>
  <r>
    <s v="Cobros Mayo"/>
    <n v="0"/>
    <n v="0"/>
    <x v="9"/>
    <n v="4"/>
    <n v="1"/>
    <x v="0"/>
    <d v="2026-05-11T12:46:20"/>
    <n v="63368388"/>
    <s v="DROP"/>
    <s v="VDAD"/>
    <x v="0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5"/>
    <m/>
    <s v="NONE"/>
    <n v="0"/>
    <m/>
    <n v="2257832"/>
    <s v="Cobros Mayo"/>
    <s v="Cobros Mayo NPN"/>
    <s v="Agent Not Available"/>
  </r>
  <r>
    <s v="Cobros Mayo"/>
    <n v="0"/>
    <n v="0"/>
    <x v="1"/>
    <n v="4"/>
    <n v="1"/>
    <x v="0"/>
    <d v="2026-05-13T16:42:34"/>
    <n v="63368388"/>
    <s v="DROP"/>
    <s v="VDAD"/>
    <x v="0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5"/>
    <m/>
    <s v="NONE"/>
    <n v="0"/>
    <m/>
    <n v="2257832"/>
    <s v="Cobros Mayo"/>
    <s v="Cobros Mayo NPN"/>
    <s v="Agent Not Available"/>
  </r>
  <r>
    <s v="Cobros Mayo"/>
    <n v="1"/>
    <n v="1"/>
    <x v="13"/>
    <n v="4"/>
    <n v="1"/>
    <x v="1"/>
    <d v="2026-05-18T10:03:03"/>
    <n v="63368388"/>
    <n v="6007"/>
    <s v="lvelez"/>
    <x v="1"/>
    <s v="COBRO"/>
    <m/>
    <n v="362012640000"/>
    <n v="16018"/>
    <n v="-4"/>
    <n v="1"/>
    <n v="63368388"/>
    <m/>
    <s v="RONALDO GUSTAVO BOVELL URRIOLA"/>
    <m/>
    <s v="8-923-1869"/>
    <n v="362012640000"/>
    <s v="MASIVO"/>
    <s v="2 PAGOS PENDIENTES"/>
    <m/>
    <m/>
    <m/>
    <m/>
    <m/>
    <s v="U"/>
    <s v="0000-00-00"/>
    <m/>
    <m/>
    <m/>
    <m/>
    <n v="101"/>
    <s v="Llamaya"/>
    <s v="MAIN"/>
    <n v="0"/>
    <m/>
    <n v="2257832"/>
    <s v="Cobros Mayo"/>
    <s v="Cobros Mayo NPN"/>
    <s v="Volver a llamar"/>
  </r>
  <r>
    <s v="Cobros Abril Canal Fijo"/>
    <n v="0"/>
    <n v="0"/>
    <x v="9"/>
    <n v="6"/>
    <n v="1"/>
    <x v="0"/>
    <d v="2026-05-11T12:46:54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1"/>
    <n v="6"/>
    <n v="1"/>
    <x v="0"/>
    <d v="2026-05-13T16:43:11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13"/>
    <n v="6"/>
    <n v="1"/>
    <x v="0"/>
    <d v="2026-05-18T10:03:10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3"/>
    <n v="6"/>
    <n v="1"/>
    <x v="0"/>
    <d v="2026-05-19T16:45:41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0"/>
    <n v="0"/>
    <x v="4"/>
    <n v="6"/>
    <n v="1"/>
    <x v="0"/>
    <d v="2026-05-21T11:23:48"/>
    <n v="63373915"/>
    <s v="DROP"/>
    <s v="VDAD"/>
    <x v="0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5"/>
    <m/>
    <s v="NONE"/>
    <n v="0"/>
    <m/>
    <n v="2257833"/>
    <s v="Cobros Mayo"/>
    <s v="Cobros Mayo NPN"/>
    <s v="Agent Not Available"/>
  </r>
  <r>
    <s v="Cobros Abril Canal Fijo"/>
    <n v="1"/>
    <n v="1"/>
    <x v="4"/>
    <n v="6"/>
    <n v="1"/>
    <x v="1"/>
    <d v="2026-05-21T17:49:51"/>
    <n v="63373915"/>
    <n v="6003"/>
    <s v="lvelez"/>
    <x v="1"/>
    <s v="COBRO"/>
    <m/>
    <n v="369002140000"/>
    <n v="16018"/>
    <n v="-4"/>
    <n v="1"/>
    <n v="63373915"/>
    <m/>
    <s v="MANUEL RODRIGUEZ"/>
    <m/>
    <s v="3-733-1572"/>
    <n v="369002140000"/>
    <s v="MASIVO"/>
    <s v="NPN"/>
    <m/>
    <m/>
    <m/>
    <m/>
    <m/>
    <s v="U"/>
    <s v="0000-00-00"/>
    <m/>
    <m/>
    <m/>
    <m/>
    <n v="32"/>
    <s v="Llamaya"/>
    <s v="MAIN"/>
    <n v="0"/>
    <m/>
    <n v="2257833"/>
    <s v="Cobros Mayo"/>
    <s v="Cobros Mayo NPN"/>
    <s v="Cuenta cesada"/>
  </r>
  <r>
    <s v="Cobros Abril Canal Fijo"/>
    <n v="0"/>
    <n v="0"/>
    <x v="11"/>
    <n v="4"/>
    <n v="1"/>
    <x v="0"/>
    <d v="2026-05-04T10:00:21"/>
    <n v="63374360"/>
    <s v="DROP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3"/>
    <m/>
    <s v="NONE"/>
    <n v="0"/>
    <m/>
    <n v="2252337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0:43:44"/>
    <n v="63374360"/>
    <s v="AB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0"/>
    <m/>
    <s v="NONE"/>
    <n v="0"/>
    <m/>
    <n v="2252337"/>
    <s v="Cobros Abril Canal Fijo"/>
    <s v="Cobros Abril Canal Fijo 2 meses a NPN"/>
    <s v="Auto busy"/>
  </r>
  <r>
    <s v="Cobros Abril Canal Fijo"/>
    <n v="0"/>
    <n v="0"/>
    <x v="7"/>
    <n v="4"/>
    <n v="1"/>
    <x v="0"/>
    <d v="2026-05-07T15:37:03"/>
    <n v="63374360"/>
    <s v="DROP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5"/>
    <m/>
    <s v="NONE"/>
    <n v="0"/>
    <m/>
    <n v="2252337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6:11:38"/>
    <n v="63374360"/>
    <s v="AB"/>
    <s v="VDAD"/>
    <x v="0"/>
    <s v="COBRO"/>
    <m/>
    <n v="369042400000"/>
    <n v="16017"/>
    <n v="-4"/>
    <n v="1"/>
    <n v="63374360"/>
    <m/>
    <s v="Yoselin Arlene GonzÃ¡lez Campo"/>
    <m/>
    <s v="8-1106-1093"/>
    <s v="NPN"/>
    <s v="MASIVO"/>
    <n v="369042400000"/>
    <m/>
    <m/>
    <m/>
    <m/>
    <m/>
    <m/>
    <s v="0000-00-00"/>
    <m/>
    <s v="Sanchezbenis61@gmail.com"/>
    <m/>
    <m/>
    <n v="0"/>
    <m/>
    <s v="NONE"/>
    <n v="0"/>
    <m/>
    <n v="2252337"/>
    <s v="Cobros Abril Canal Fijo"/>
    <s v="Cobros Abril Canal Fijo 2 meses a NPN"/>
    <s v="Auto busy"/>
  </r>
  <r>
    <s v="Cobros Mayo"/>
    <n v="0"/>
    <n v="0"/>
    <x v="9"/>
    <n v="3"/>
    <n v="1"/>
    <x v="0"/>
    <d v="2026-05-11T12:47:16"/>
    <n v="63390355"/>
    <s v="DROP"/>
    <s v="VDAD"/>
    <x v="0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5"/>
    <m/>
    <s v="NONE"/>
    <n v="0"/>
    <m/>
    <n v="2257834"/>
    <s v="Cobros Mayo"/>
    <s v="Cobros Mayo NPN"/>
    <s v="Agent Not Available"/>
  </r>
  <r>
    <s v="Cobros Mayo"/>
    <n v="0"/>
    <n v="0"/>
    <x v="1"/>
    <n v="3"/>
    <n v="1"/>
    <x v="0"/>
    <d v="2026-05-13T16:43:33"/>
    <n v="63390355"/>
    <s v="DROP"/>
    <s v="VDAD"/>
    <x v="0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5"/>
    <m/>
    <s v="NONE"/>
    <n v="0"/>
    <m/>
    <n v="2257834"/>
    <s v="Cobros Mayo"/>
    <s v="Cobros Mayo NPN"/>
    <s v="Agent Not Available"/>
  </r>
  <r>
    <s v="Cobros Mayo"/>
    <n v="1"/>
    <n v="1"/>
    <x v="13"/>
    <n v="3"/>
    <n v="1"/>
    <x v="1"/>
    <d v="2026-05-18T10:13:57"/>
    <n v="63390355"/>
    <n v="6007"/>
    <s v="lvelez"/>
    <x v="1"/>
    <s v="COBRO"/>
    <m/>
    <n v="364048200000"/>
    <n v="16018"/>
    <n v="-4"/>
    <n v="1"/>
    <n v="63390355"/>
    <m/>
    <s v="Katia Gicela Murillo Castillo"/>
    <m/>
    <s v="2-728-245"/>
    <n v="364048200000"/>
    <s v="MASIVO"/>
    <s v="NPN"/>
    <m/>
    <m/>
    <m/>
    <m/>
    <m/>
    <s v="U"/>
    <s v="0000-00-00"/>
    <m/>
    <m/>
    <m/>
    <m/>
    <n v="186"/>
    <s v="Llamaya"/>
    <s v="MAIN"/>
    <n v="0"/>
    <m/>
    <n v="2257834"/>
    <s v="Cobros Mayo"/>
    <s v="Cobros Mayo NPN"/>
    <s v="Volver a llamar"/>
  </r>
  <r>
    <s v="Cobros Abril Canal Fijo"/>
    <n v="0"/>
    <n v="0"/>
    <x v="5"/>
    <n v="40"/>
    <n v="1"/>
    <x v="0"/>
    <d v="2026-05-02T11:22:40"/>
    <n v="63390957"/>
    <s v="AB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5"/>
    <n v="40"/>
    <n v="1"/>
    <x v="0"/>
    <d v="2026-05-02T11:23:53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5"/>
    <n v="40"/>
    <n v="1"/>
    <x v="0"/>
    <d v="2026-05-02T12:15:49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1"/>
    <n v="40"/>
    <n v="1"/>
    <x v="0"/>
    <d v="2026-05-04T14:15:4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m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11"/>
    <n v="40"/>
    <n v="1"/>
    <x v="0"/>
    <d v="2026-05-04T15:02:09"/>
    <n v="63390957"/>
    <s v="NA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No Answer AutoDial"/>
  </r>
  <r>
    <s v="Cobros Abril Canal Fijo"/>
    <n v="0"/>
    <n v="0"/>
    <x v="11"/>
    <n v="40"/>
    <n v="1"/>
    <x v="0"/>
    <d v="2026-05-04T16:31:00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11"/>
    <n v="40"/>
    <n v="1"/>
    <x v="0"/>
    <d v="2026-05-04T17:15:43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11"/>
    <n v="40"/>
    <n v="1"/>
    <x v="0"/>
    <d v="2026-05-04T17:36:51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6"/>
    <n v="40"/>
    <n v="1"/>
    <x v="0"/>
    <d v="2026-05-05T15:32:18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6"/>
    <n v="40"/>
    <n v="1"/>
    <x v="0"/>
    <d v="2026-05-05T15:45:11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6"/>
    <n v="40"/>
    <n v="1"/>
    <x v="0"/>
    <d v="2026-05-05T16:29:59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12"/>
    <n v="40"/>
    <n v="1"/>
    <x v="0"/>
    <d v="2026-05-06T14:16:5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m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12"/>
    <n v="40"/>
    <n v="1"/>
    <x v="0"/>
    <d v="2026-05-06T14:37:10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12"/>
    <n v="40"/>
    <n v="1"/>
    <x v="0"/>
    <d v="2026-05-06T15:56:32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12"/>
    <n v="40"/>
    <n v="1"/>
    <x v="0"/>
    <d v="2026-05-06T17:49:10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7"/>
    <n v="40"/>
    <n v="1"/>
    <x v="0"/>
    <d v="2026-05-07T12:54:54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7"/>
    <n v="40"/>
    <n v="1"/>
    <x v="0"/>
    <d v="2026-05-07T17:45:18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8"/>
    <n v="40"/>
    <n v="1"/>
    <x v="0"/>
    <d v="2026-05-08T09:46:00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8"/>
    <n v="40"/>
    <n v="1"/>
    <x v="0"/>
    <d v="2026-05-08T10:00:58"/>
    <n v="63390957"/>
    <s v="AB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8"/>
    <n v="40"/>
    <n v="1"/>
    <x v="0"/>
    <d v="2026-05-08T12:40:02"/>
    <n v="63390957"/>
    <s v="NA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No Answer AutoDial"/>
  </r>
  <r>
    <s v="Cobros Abril Canal Fijo"/>
    <n v="0"/>
    <n v="0"/>
    <x v="8"/>
    <n v="40"/>
    <n v="1"/>
    <x v="0"/>
    <d v="2026-05-08T12:50:20"/>
    <n v="63390957"/>
    <s v="NA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No Answer AutoDial"/>
  </r>
  <r>
    <s v="Cobros Abril Canal Fijo"/>
    <n v="0"/>
    <n v="0"/>
    <x v="8"/>
    <n v="40"/>
    <n v="1"/>
    <x v="0"/>
    <d v="2026-05-08T14:27:02"/>
    <n v="63390957"/>
    <s v="NA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No Answer AutoDial"/>
  </r>
  <r>
    <s v="Cobros Abril Canal Fijo"/>
    <n v="0"/>
    <n v="0"/>
    <x v="0"/>
    <n v="40"/>
    <n v="1"/>
    <x v="0"/>
    <d v="2026-05-09T09:08:37"/>
    <n v="63390957"/>
    <s v="AB"/>
    <s v="VDAD"/>
    <x v="0"/>
    <s v="COBRO"/>
    <m/>
    <n v="352360030000"/>
    <n v="16017"/>
    <n v="-4"/>
    <n v="1"/>
    <n v="63390957"/>
    <m/>
    <s v="Olowidnikiper. Lopez"/>
    <m/>
    <s v="10-705-46"/>
    <s v="2 MESES DE MORA"/>
    <s v="MASIVO"/>
    <n v="352360030000"/>
    <m/>
    <m/>
    <m/>
    <m/>
    <m/>
    <m/>
    <s v="0000-00-00"/>
    <m/>
    <s v="pereztamin@gmail.com"/>
    <m/>
    <m/>
    <n v="0"/>
    <m/>
    <s v="NONE"/>
    <n v="0"/>
    <m/>
    <n v="2252717"/>
    <s v="Cobros Abril Canal Fijo"/>
    <s v="Cobros Abril Canal Fijo 2 meses a NPN"/>
    <s v="Auto busy"/>
  </r>
  <r>
    <s v="Cobros Abril Canal Fijo"/>
    <n v="0"/>
    <n v="0"/>
    <x v="0"/>
    <n v="40"/>
    <n v="1"/>
    <x v="0"/>
    <d v="2026-05-09T09:12:24"/>
    <n v="63390957"/>
    <s v="AB"/>
    <s v="VDAD"/>
    <x v="0"/>
    <s v="COBRO"/>
    <m/>
    <n v="353373520000"/>
    <n v="16017"/>
    <n v="-4"/>
    <n v="1"/>
    <n v="63390957"/>
    <m/>
    <s v="Victor tuÃ±on"/>
    <m/>
    <s v="8-997-1561"/>
    <s v="2 MESES DE MORA"/>
    <s v="MASIVO"/>
    <n v="353373520000"/>
    <m/>
    <m/>
    <m/>
    <m/>
    <m/>
    <m/>
    <s v="0000-00-00"/>
    <m/>
    <s v="juancarlos@gmail.com"/>
    <m/>
    <m/>
    <n v="0"/>
    <m/>
    <s v="NONE"/>
    <n v="0"/>
    <m/>
    <n v="2252772"/>
    <s v="Cobros Abril Canal Fijo"/>
    <s v="Cobros Abril Canal Fijo 2 meses a NPN"/>
    <s v="Auto busy"/>
  </r>
  <r>
    <s v="Cobros Abril Canal Fijo"/>
    <n v="0"/>
    <n v="0"/>
    <x v="0"/>
    <n v="40"/>
    <n v="1"/>
    <x v="0"/>
    <d v="2026-05-09T09:27:58"/>
    <n v="63390957"/>
    <s v="AB"/>
    <s v="VDAD"/>
    <x v="0"/>
    <s v="COBRO"/>
    <m/>
    <n v="355360850000"/>
    <n v="16017"/>
    <n v="-4"/>
    <n v="1"/>
    <n v="63390957"/>
    <m/>
    <s v="Lorenzo Betancourt "/>
    <m/>
    <s v="2-743-2190"/>
    <s v="NPN"/>
    <s v="MASIVO"/>
    <n v="355360850000"/>
    <m/>
    <m/>
    <m/>
    <m/>
    <m/>
    <m/>
    <s v="0000-00-00"/>
    <m/>
    <s v="juancarlos@gmail.com"/>
    <m/>
    <m/>
    <n v="0"/>
    <m/>
    <s v="NONE"/>
    <n v="0"/>
    <m/>
    <n v="2251788"/>
    <s v="Cobros Abril Canal Fijo"/>
    <s v="Cobros Abril Canal Fijo 2 meses a NPN"/>
    <s v="Auto busy"/>
  </r>
  <r>
    <s v="Cobros Abril Canal Fijo"/>
    <n v="0"/>
    <n v="0"/>
    <x v="0"/>
    <n v="40"/>
    <n v="1"/>
    <x v="0"/>
    <d v="2026-05-09T09:36:52"/>
    <n v="63390957"/>
    <s v="NA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No Answer AutoDial"/>
  </r>
  <r>
    <s v="Cobros Abril Canal Fijo"/>
    <n v="0"/>
    <n v="0"/>
    <x v="0"/>
    <n v="40"/>
    <n v="1"/>
    <x v="0"/>
    <d v="2026-05-09T09:37:36"/>
    <n v="63390957"/>
    <s v="AB"/>
    <s v="VDAD"/>
    <x v="0"/>
    <s v="COBRO"/>
    <m/>
    <n v="151076970000"/>
    <n v="16017"/>
    <n v="-4"/>
    <n v="1"/>
    <n v="63390957"/>
    <m/>
    <s v="MARITZA AGRAZAL"/>
    <m/>
    <s v="8-329-78"/>
    <s v="NPN"/>
    <s v="MASIVO"/>
    <n v="151076970000"/>
    <m/>
    <m/>
    <m/>
    <m/>
    <m/>
    <m/>
    <s v="0000-00-00"/>
    <m/>
    <s v="juancarlos@gmail.com"/>
    <m/>
    <m/>
    <n v="0"/>
    <m/>
    <s v="NONE"/>
    <n v="0"/>
    <m/>
    <n v="2251985"/>
    <s v="Cobros Abril Canal Fijo"/>
    <s v="Cobros Abril Canal Fijo 2 meses a NPN"/>
    <s v="Auto busy"/>
  </r>
  <r>
    <s v="Cobros Abril Canal Fijo"/>
    <n v="0"/>
    <n v="0"/>
    <x v="0"/>
    <n v="40"/>
    <n v="1"/>
    <x v="0"/>
    <d v="2026-05-09T10:30:57"/>
    <n v="63390957"/>
    <s v="AB"/>
    <s v="VDAD"/>
    <x v="0"/>
    <s v="COBRO"/>
    <m/>
    <n v="218672000000"/>
    <n v="16017"/>
    <n v="-4"/>
    <n v="1"/>
    <n v="63390957"/>
    <m/>
    <s v="Oliver cortez"/>
    <m/>
    <s v="8-974-445"/>
    <s v="NPN"/>
    <s v="MASIVO"/>
    <n v="218672000000"/>
    <m/>
    <m/>
    <m/>
    <m/>
    <m/>
    <m/>
    <s v="0000-00-00"/>
    <m/>
    <s v="oliverc3036@gmail.com"/>
    <m/>
    <m/>
    <n v="0"/>
    <m/>
    <s v="NONE"/>
    <n v="0"/>
    <m/>
    <n v="2251816"/>
    <s v="Cobros Abril Canal Fijo"/>
    <s v="Cobros Abril Canal Fijo 2 meses a NPN"/>
    <s v="Auto busy"/>
  </r>
  <r>
    <s v="Cobros Abril Canal Fijo"/>
    <n v="0"/>
    <n v="0"/>
    <x v="9"/>
    <n v="40"/>
    <n v="1"/>
    <x v="0"/>
    <d v="2026-05-11T12:48:39"/>
    <n v="63390957"/>
    <s v="NA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No Answer AutoDial"/>
  </r>
  <r>
    <s v="Cobros Abril Canal Fijo"/>
    <n v="0"/>
    <n v="0"/>
    <x v="9"/>
    <n v="40"/>
    <n v="1"/>
    <x v="0"/>
    <d v="2026-05-11T12:50:28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9"/>
    <n v="40"/>
    <n v="1"/>
    <x v="0"/>
    <d v="2026-05-11T16:30:01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"/>
    <n v="40"/>
    <n v="1"/>
    <x v="0"/>
    <d v="2026-05-13T16:44:03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"/>
    <n v="40"/>
    <n v="1"/>
    <x v="0"/>
    <d v="2026-05-13T16:44:03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13"/>
    <n v="40"/>
    <n v="1"/>
    <x v="0"/>
    <d v="2026-05-18T10:13:42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13"/>
    <n v="40"/>
    <n v="1"/>
    <x v="0"/>
    <d v="2026-05-18T10:18:05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3"/>
    <n v="40"/>
    <n v="1"/>
    <x v="0"/>
    <d v="2026-05-19T16:45:50"/>
    <n v="63390957"/>
    <s v="AB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0"/>
    <m/>
    <s v="NONE"/>
    <n v="0"/>
    <m/>
    <n v="2257835"/>
    <s v="Cobros Mayo"/>
    <s v="Cobros Mayo NPN"/>
    <s v="Auto busy"/>
  </r>
  <r>
    <s v="Cobros Abril Canal Fijo"/>
    <n v="0"/>
    <n v="0"/>
    <x v="3"/>
    <n v="40"/>
    <n v="1"/>
    <x v="0"/>
    <d v="2026-05-19T16:46:18"/>
    <n v="63390957"/>
    <s v="AB"/>
    <s v="VDAD"/>
    <x v="0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0"/>
    <m/>
    <s v="NONE"/>
    <n v="0"/>
    <m/>
    <n v="2257836"/>
    <s v="Cobros Mayo"/>
    <s v="Cobros Mayo NPN"/>
    <s v="Auto busy"/>
  </r>
  <r>
    <s v="Cobros Abril Canal Fijo"/>
    <n v="0"/>
    <n v="0"/>
    <x v="4"/>
    <n v="40"/>
    <n v="1"/>
    <x v="0"/>
    <d v="2026-05-21T11:24:16"/>
    <n v="63390957"/>
    <n v="6004"/>
    <s v="lvelez"/>
    <x v="1"/>
    <s v="COBRO"/>
    <m/>
    <n v="353373520000"/>
    <n v="16018"/>
    <n v="-4"/>
    <n v="1"/>
    <n v="63390957"/>
    <m/>
    <s v="Victor tuÃ±on"/>
    <m/>
    <s v="8-997-1561"/>
    <n v="353373520000"/>
    <s v="MASIVO"/>
    <s v="3 PAGOS PENDIENTES"/>
    <m/>
    <m/>
    <m/>
    <m/>
    <m/>
    <s v="U"/>
    <s v="0000-00-00"/>
    <m/>
    <m/>
    <m/>
    <m/>
    <n v="74"/>
    <s v="Llamaya"/>
    <s v="MAIN"/>
    <n v="0"/>
    <m/>
    <n v="2257836"/>
    <s v="Cobros Mayo"/>
    <s v="Cobros Mayo NPN"/>
    <s v="Buzon de voz"/>
  </r>
  <r>
    <s v="Cobros Abril Canal Fijo"/>
    <n v="0"/>
    <n v="0"/>
    <x v="4"/>
    <n v="40"/>
    <n v="1"/>
    <x v="0"/>
    <d v="2026-05-21T11:24:24"/>
    <n v="63390957"/>
    <s v="DROP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5"/>
    <m/>
    <s v="NONE"/>
    <n v="0"/>
    <m/>
    <n v="2257835"/>
    <s v="Cobros Mayo"/>
    <s v="Cobros Mayo NPN"/>
    <s v="Agent Not Available"/>
  </r>
  <r>
    <s v="Cobros Abril Canal Fijo"/>
    <n v="0"/>
    <n v="0"/>
    <x v="4"/>
    <n v="40"/>
    <n v="1"/>
    <x v="1"/>
    <d v="2026-05-21T17:49:56"/>
    <n v="63390957"/>
    <s v="DROP"/>
    <s v="VDAD"/>
    <x v="0"/>
    <s v="COBRO"/>
    <m/>
    <n v="355360850000"/>
    <n v="16018"/>
    <n v="-4"/>
    <n v="1"/>
    <n v="63390957"/>
    <m/>
    <s v="Lorenzo Betancourt "/>
    <m/>
    <s v="2-743-2190"/>
    <n v="355360850000"/>
    <s v="MASIVO"/>
    <s v="NPN"/>
    <m/>
    <m/>
    <m/>
    <m/>
    <m/>
    <m/>
    <s v="0000-00-00"/>
    <m/>
    <m/>
    <m/>
    <m/>
    <n v="5"/>
    <m/>
    <s v="NONE"/>
    <n v="0"/>
    <m/>
    <n v="2257835"/>
    <s v="Cobros Mayo"/>
    <s v="Cobros Mayo NPN"/>
    <s v="Agent Not Available"/>
  </r>
  <r>
    <s v="Cobros Mayo"/>
    <n v="1"/>
    <n v="0"/>
    <x v="9"/>
    <n v="1"/>
    <n v="1"/>
    <x v="1"/>
    <d v="2026-05-11T12:50:45"/>
    <n v="63392944"/>
    <n v="6000"/>
    <s v="lvelez"/>
    <x v="1"/>
    <s v="COBRO"/>
    <m/>
    <n v="362062100000"/>
    <n v="16018"/>
    <n v="-4"/>
    <n v="1"/>
    <n v="63392944"/>
    <m/>
    <s v="Wendoly Jessabel Valdes Guizad"/>
    <m/>
    <s v="8-901-2240"/>
    <n v="362062100000"/>
    <s v="SOHO-CALL CENTER"/>
    <s v="NPN"/>
    <m/>
    <m/>
    <m/>
    <m/>
    <m/>
    <s v="U"/>
    <s v="0000-00-00"/>
    <m/>
    <m/>
    <m/>
    <m/>
    <n v="79"/>
    <s v="Llamaya"/>
    <s v="MAIN"/>
    <n v="0"/>
    <m/>
    <n v="2257837"/>
    <s v="Cobros Mayo"/>
    <s v="Cobros Mayo NPN"/>
    <s v="Mensaje a tercero"/>
  </r>
  <r>
    <s v="Cobros Abril Canal Fijo"/>
    <n v="0"/>
    <n v="0"/>
    <x v="9"/>
    <n v="2"/>
    <n v="1"/>
    <x v="0"/>
    <d v="2026-05-11T12:51:05"/>
    <n v="63405001"/>
    <s v="DROP"/>
    <s v="VDAD"/>
    <x v="0"/>
    <s v="COBRO"/>
    <m/>
    <n v="183050720000"/>
    <n v="16018"/>
    <n v="-4"/>
    <n v="1"/>
    <n v="63405001"/>
    <m/>
    <s v="Yetzibel Martinez De"/>
    <m/>
    <s v="8-829-2462"/>
    <n v="183050720000"/>
    <s v="MASIVO"/>
    <s v="NPN"/>
    <m/>
    <m/>
    <m/>
    <m/>
    <m/>
    <s v="U"/>
    <s v="0000-00-00"/>
    <m/>
    <m/>
    <m/>
    <m/>
    <n v="5"/>
    <m/>
    <s v="NONE"/>
    <n v="0"/>
    <m/>
    <n v="2257838"/>
    <s v="Cobros Mayo"/>
    <s v="Cobros Mayo NPN"/>
    <s v="Agent Not Available"/>
  </r>
  <r>
    <s v="Cobros Abril Canal Fijo"/>
    <n v="1"/>
    <n v="1"/>
    <x v="1"/>
    <n v="2"/>
    <n v="1"/>
    <x v="1"/>
    <d v="2026-05-13T16:44:39"/>
    <n v="63405001"/>
    <n v="6003"/>
    <s v="lvelez"/>
    <x v="1"/>
    <s v="COBRO"/>
    <m/>
    <n v="183050720000"/>
    <n v="16018"/>
    <n v="-4"/>
    <n v="1"/>
    <n v="63405001"/>
    <m/>
    <s v="Yetzibel Martinez De"/>
    <m/>
    <s v="8-829-2462"/>
    <n v="183050720000"/>
    <s v="MASIVO"/>
    <s v="NPN"/>
    <m/>
    <m/>
    <m/>
    <m/>
    <m/>
    <s v="U"/>
    <s v="0000-00-00"/>
    <m/>
    <m/>
    <m/>
    <m/>
    <n v="100"/>
    <s v="Llamaya"/>
    <s v="MAIN"/>
    <n v="0"/>
    <m/>
    <n v="2257838"/>
    <s v="Cobros Mayo"/>
    <s v="Cobros Mayo NPN"/>
    <s v="Cuenta cesada"/>
  </r>
  <r>
    <s v="Cobros Mayo"/>
    <n v="0"/>
    <n v="0"/>
    <x v="9"/>
    <n v="3"/>
    <n v="1"/>
    <x v="0"/>
    <d v="2026-05-11T12:51:43"/>
    <n v="63406149"/>
    <s v="DROP"/>
    <s v="VDAD"/>
    <x v="0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5"/>
    <m/>
    <s v="NONE"/>
    <n v="0"/>
    <m/>
    <n v="2257839"/>
    <s v="Cobros Mayo"/>
    <s v="Cobros Mayo NPN"/>
    <s v="Agent Not Available"/>
  </r>
  <r>
    <s v="Cobros Mayo"/>
    <n v="0"/>
    <n v="0"/>
    <x v="1"/>
    <n v="3"/>
    <n v="1"/>
    <x v="0"/>
    <d v="2026-05-13T16:44:32"/>
    <n v="63406149"/>
    <s v="AB"/>
    <s v="VDAD"/>
    <x v="0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0"/>
    <m/>
    <s v="NONE"/>
    <n v="0"/>
    <m/>
    <n v="2257839"/>
    <s v="Cobros Mayo"/>
    <s v="Cobros Mayo NPN"/>
    <s v="Auto busy"/>
  </r>
  <r>
    <s v="Cobros Mayo"/>
    <n v="0"/>
    <n v="0"/>
    <x v="13"/>
    <n v="3"/>
    <n v="1"/>
    <x v="1"/>
    <d v="2026-05-18T10:18:34"/>
    <n v="63406149"/>
    <n v="6004"/>
    <s v="lvelez"/>
    <x v="1"/>
    <s v="COBRO"/>
    <m/>
    <n v="369089980000"/>
    <n v="16018"/>
    <n v="-4"/>
    <n v="1"/>
    <n v="63406149"/>
    <m/>
    <s v="DALYS CASTRO"/>
    <m/>
    <s v="8-865-974"/>
    <n v="369089980000"/>
    <s v="MASIVO"/>
    <s v="NPN"/>
    <m/>
    <m/>
    <m/>
    <m/>
    <m/>
    <s v="U"/>
    <s v="0000-00-00"/>
    <m/>
    <m/>
    <m/>
    <m/>
    <n v="171"/>
    <s v="Llamaya"/>
    <s v="MAIN"/>
    <n v="0"/>
    <m/>
    <n v="2257839"/>
    <s v="Cobros Mayo"/>
    <s v="Cobros Mayo NPN"/>
    <s v="Buzon de voz"/>
  </r>
  <r>
    <e v="#N/A"/>
    <n v="0"/>
    <n v="0"/>
    <x v="7"/>
    <n v="2"/>
    <n v="1"/>
    <x v="0"/>
    <d v="2026-05-07T12:43:34"/>
    <n v="63409444"/>
    <s v="CALLBK"/>
    <s v="lvelez"/>
    <x v="1"/>
    <s v="COBRO"/>
    <m/>
    <m/>
    <n v="998"/>
    <n v="0"/>
    <m/>
    <n v="63409444"/>
    <m/>
    <m/>
    <m/>
    <m/>
    <m/>
    <m/>
    <m/>
    <m/>
    <m/>
    <m/>
    <m/>
    <m/>
    <s v="U"/>
    <s v="0000-00-00"/>
    <m/>
    <m/>
    <m/>
    <s v="361051570000&gt;&gt; Gretell Montes De Oca Muñoz"/>
    <n v="111"/>
    <s v="Llamaya"/>
    <s v="MANUAL"/>
    <n v="0"/>
    <m/>
    <n v="2257570"/>
    <s v="Default Manual list"/>
    <m/>
    <s v="Call Back"/>
  </r>
  <r>
    <e v="#N/A"/>
    <n v="1"/>
    <n v="1"/>
    <x v="8"/>
    <n v="2"/>
    <n v="1"/>
    <x v="1"/>
    <d v="2026-05-08T10:45:55"/>
    <n v="63409444"/>
    <n v="6002"/>
    <s v="lvelez"/>
    <x v="1"/>
    <s v="COBRO"/>
    <m/>
    <m/>
    <n v="998"/>
    <n v="0"/>
    <m/>
    <n v="63409444"/>
    <m/>
    <m/>
    <m/>
    <m/>
    <m/>
    <m/>
    <m/>
    <m/>
    <m/>
    <m/>
    <m/>
    <m/>
    <s v="U"/>
    <s v="0000-00-00"/>
    <m/>
    <m/>
    <m/>
    <s v="361051570000&gt;&gt; Gretell Montes De Oca Muñoz"/>
    <n v="12"/>
    <s v="Llamaya"/>
    <s v="MAIN"/>
    <n v="0"/>
    <m/>
    <n v="2257570"/>
    <s v="Default Manual list"/>
    <m/>
    <s v="Cliente al dia"/>
  </r>
  <r>
    <s v="Cobros Mayo"/>
    <n v="1"/>
    <n v="1"/>
    <x v="11"/>
    <n v="7"/>
    <n v="1"/>
    <x v="0"/>
    <d v="2026-05-04T16:55:57"/>
    <n v="63415263"/>
    <n v="6007"/>
    <s v="lvelez"/>
    <x v="1"/>
    <s v="COBRO"/>
    <m/>
    <m/>
    <n v="998"/>
    <n v="0"/>
    <m/>
    <n v="63415263"/>
    <m/>
    <m/>
    <m/>
    <m/>
    <m/>
    <m/>
    <m/>
    <m/>
    <m/>
    <m/>
    <m/>
    <m/>
    <s v="U"/>
    <s v="0000-00-00"/>
    <m/>
    <m/>
    <m/>
    <m/>
    <n v="43"/>
    <s v="Llamaya"/>
    <s v="MANUAL"/>
    <n v="0"/>
    <m/>
    <n v="2257488"/>
    <s v="Default Manual list"/>
    <m/>
    <s v="Volver a llamar"/>
  </r>
  <r>
    <s v="Cobros Mayo"/>
    <n v="0"/>
    <n v="0"/>
    <x v="9"/>
    <n v="7"/>
    <n v="1"/>
    <x v="0"/>
    <d v="2026-05-11T12:52:18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1"/>
    <n v="7"/>
    <n v="1"/>
    <x v="0"/>
    <d v="2026-05-13T16:45:10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13"/>
    <n v="7"/>
    <n v="1"/>
    <x v="0"/>
    <d v="2026-05-18T10:18:47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3"/>
    <n v="7"/>
    <n v="1"/>
    <x v="0"/>
    <d v="2026-05-19T16:47:08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4"/>
    <n v="7"/>
    <n v="1"/>
    <x v="0"/>
    <d v="2026-05-21T11:24:50"/>
    <n v="63415263"/>
    <s v="DROP"/>
    <s v="VDAD"/>
    <x v="0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5"/>
    <m/>
    <s v="NONE"/>
    <n v="0"/>
    <m/>
    <n v="2257840"/>
    <s v="Cobros Mayo"/>
    <s v="Cobros Mayo NPN"/>
    <s v="Agent Not Available"/>
  </r>
  <r>
    <s v="Cobros Mayo"/>
    <n v="0"/>
    <n v="0"/>
    <x v="4"/>
    <n v="7"/>
    <n v="1"/>
    <x v="1"/>
    <d v="2026-05-21T17:50:39"/>
    <n v="63415263"/>
    <n v="6004"/>
    <s v="lvelez"/>
    <x v="1"/>
    <s v="COBRO"/>
    <m/>
    <n v="369023860000"/>
    <n v="16018"/>
    <n v="-4"/>
    <n v="1"/>
    <n v="63415263"/>
    <m/>
    <s v="Joshua Miranda"/>
    <m/>
    <s v="1-759-2223"/>
    <n v="369023860000"/>
    <s v="MASIVO"/>
    <s v="2 PAGOS PENDIENTES"/>
    <m/>
    <m/>
    <m/>
    <m/>
    <m/>
    <s v="U"/>
    <s v="0000-00-00"/>
    <m/>
    <m/>
    <m/>
    <m/>
    <n v="125"/>
    <s v="Llamaya"/>
    <s v="MAIN"/>
    <n v="0"/>
    <m/>
    <n v="2257840"/>
    <s v="Cobros Mayo"/>
    <s v="Cobros Mayo NPN"/>
    <s v="Buzon de voz"/>
  </r>
  <r>
    <s v="Cobros Abril Canal Fijo"/>
    <n v="0"/>
    <n v="0"/>
    <x v="9"/>
    <n v="6"/>
    <n v="1"/>
    <x v="0"/>
    <d v="2026-05-11T12:53:10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1"/>
    <n v="6"/>
    <n v="1"/>
    <x v="0"/>
    <d v="2026-05-13T16:45:38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13"/>
    <n v="6"/>
    <n v="1"/>
    <x v="0"/>
    <d v="2026-05-18T10:19:21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3"/>
    <n v="6"/>
    <n v="1"/>
    <x v="0"/>
    <d v="2026-05-19T16:47:31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0"/>
    <n v="0"/>
    <x v="4"/>
    <n v="6"/>
    <n v="1"/>
    <x v="0"/>
    <d v="2026-05-21T11:24:58"/>
    <n v="63417299"/>
    <s v="AB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0"/>
    <m/>
    <s v="NONE"/>
    <n v="0"/>
    <m/>
    <n v="2257841"/>
    <s v="Cobros Mayo"/>
    <s v="Cobros Mayo NPN"/>
    <s v="Auto busy"/>
  </r>
  <r>
    <s v="Cobros Abril Canal Fijo"/>
    <n v="0"/>
    <n v="0"/>
    <x v="4"/>
    <n v="6"/>
    <n v="1"/>
    <x v="1"/>
    <d v="2026-05-21T17:51:10"/>
    <n v="63417299"/>
    <s v="DROP"/>
    <s v="VDAD"/>
    <x v="0"/>
    <s v="COBRO"/>
    <m/>
    <n v="339386610000"/>
    <n v="16018"/>
    <n v="-4"/>
    <n v="1"/>
    <n v="63417299"/>
    <m/>
    <s v="Elsy batista"/>
    <m/>
    <s v="9-156-917"/>
    <n v="339386610000"/>
    <s v="MASIVO"/>
    <s v="NPN"/>
    <m/>
    <m/>
    <m/>
    <m/>
    <m/>
    <m/>
    <s v="0000-00-00"/>
    <m/>
    <m/>
    <m/>
    <m/>
    <n v="5"/>
    <m/>
    <s v="NONE"/>
    <n v="0"/>
    <m/>
    <n v="2257841"/>
    <s v="Cobros Mayo"/>
    <s v="Cobros Mayo NPN"/>
    <s v="Agent Not Available"/>
  </r>
  <r>
    <s v="Cobros Abril Canal Fijo"/>
    <n v="1"/>
    <n v="1"/>
    <x v="9"/>
    <n v="1"/>
    <n v="1"/>
    <x v="1"/>
    <d v="2026-05-11T12:53:06"/>
    <n v="63417972"/>
    <n v="6003"/>
    <s v="lvelez"/>
    <x v="1"/>
    <s v="COBRO"/>
    <m/>
    <n v="367022530000"/>
    <n v="16018"/>
    <n v="-4"/>
    <n v="1"/>
    <n v="63417972"/>
    <m/>
    <s v="Reutelina DÃ­az Perez"/>
    <m/>
    <s v="10-28-519"/>
    <n v="367022530000"/>
    <s v="MASIVO"/>
    <s v="NPN"/>
    <m/>
    <m/>
    <m/>
    <m/>
    <m/>
    <s v="U"/>
    <s v="0000-00-00"/>
    <m/>
    <m/>
    <m/>
    <m/>
    <n v="20"/>
    <s v="Llamaya"/>
    <s v="MAIN"/>
    <n v="0"/>
    <m/>
    <n v="2257842"/>
    <s v="Cobros Mayo"/>
    <s v="Cobros Mayo NPN"/>
    <s v="Cuenta cesada"/>
  </r>
  <r>
    <s v="Cobros Mayo"/>
    <n v="0"/>
    <n v="0"/>
    <x v="9"/>
    <n v="13"/>
    <n v="1"/>
    <x v="0"/>
    <d v="2026-05-11T12:53:17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1"/>
    <n v="13"/>
    <n v="1"/>
    <x v="0"/>
    <d v="2026-05-13T16:46:59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0"/>
    <n v="13"/>
    <n v="1"/>
    <x v="0"/>
    <d v="2026-05-14T09:47:09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0"/>
    <n v="13"/>
    <n v="1"/>
    <x v="0"/>
    <d v="2026-05-14T12:53:0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0"/>
    <n v="13"/>
    <n v="1"/>
    <x v="0"/>
    <d v="2026-05-14T16:01:06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13"/>
    <n v="13"/>
    <n v="1"/>
    <x v="0"/>
    <d v="2026-05-18T10:20:4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3"/>
    <n v="13"/>
    <n v="1"/>
    <x v="0"/>
    <d v="2026-05-18T14:41:37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3"/>
    <n v="13"/>
    <n v="1"/>
    <x v="0"/>
    <d v="2026-05-18T18:02:12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3"/>
    <n v="13"/>
    <n v="1"/>
    <x v="0"/>
    <d v="2026-05-19T12:29:27"/>
    <n v="63423609"/>
    <s v="AB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Auto busy"/>
  </r>
  <r>
    <s v="Cobros Mayo"/>
    <n v="0"/>
    <n v="0"/>
    <x v="3"/>
    <n v="13"/>
    <n v="1"/>
    <x v="0"/>
    <d v="2026-05-19T16:48:50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4"/>
    <n v="13"/>
    <n v="1"/>
    <x v="0"/>
    <d v="2026-05-20T12:38:4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4"/>
    <n v="13"/>
    <n v="1"/>
    <x v="0"/>
    <d v="2026-05-20T15:21:5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14"/>
    <n v="13"/>
    <n v="1"/>
    <x v="1"/>
    <d v="2026-05-20T16:43:33"/>
    <n v="63423609"/>
    <s v="NA"/>
    <s v="VDAD"/>
    <x v="0"/>
    <s v="COBRO"/>
    <m/>
    <n v="362088251000"/>
    <n v="16018"/>
    <n v="-4"/>
    <n v="1"/>
    <n v="63423609"/>
    <m/>
    <s v="JUNWEI HOU"/>
    <m/>
    <s v="E-8-124810"/>
    <n v="362088251000"/>
    <s v="SOHO"/>
    <s v="NPN"/>
    <m/>
    <m/>
    <m/>
    <m/>
    <m/>
    <m/>
    <s v="0000-00-00"/>
    <m/>
    <m/>
    <m/>
    <m/>
    <n v="0"/>
    <m/>
    <s v="NONE"/>
    <n v="0"/>
    <m/>
    <n v="2257843"/>
    <s v="Cobros Mayo"/>
    <s v="Cobros Mayo NPN"/>
    <s v="No Answer AutoDial"/>
  </r>
  <r>
    <s v="Cobros Mayo"/>
    <n v="0"/>
    <n v="0"/>
    <x v="9"/>
    <n v="1"/>
    <n v="1"/>
    <x v="1"/>
    <d v="2026-05-11T12:54:46"/>
    <n v="63432157"/>
    <n v="6004"/>
    <s v="lvelez"/>
    <x v="1"/>
    <s v="COBRO"/>
    <m/>
    <n v="366082850000"/>
    <n v="16018"/>
    <n v="-4"/>
    <n v="1"/>
    <n v="63432157"/>
    <m/>
    <s v="Geraldina Arias"/>
    <m/>
    <d v="2556-07-10T00:00:00"/>
    <n v="366082850000"/>
    <s v="MASIVO"/>
    <s v="NPN"/>
    <m/>
    <m/>
    <m/>
    <m/>
    <m/>
    <s v="U"/>
    <s v="0000-00-00"/>
    <m/>
    <m/>
    <m/>
    <m/>
    <n v="137"/>
    <s v="Llamaya"/>
    <s v="MAIN"/>
    <n v="0"/>
    <m/>
    <n v="2257844"/>
    <s v="Cobros Mayo"/>
    <s v="Cobros Mayo NPN"/>
    <s v="Buzon de voz"/>
  </r>
  <r>
    <s v="Cobros Abril Canal Fijo"/>
    <n v="0"/>
    <n v="0"/>
    <x v="9"/>
    <n v="6"/>
    <n v="1"/>
    <x v="0"/>
    <d v="2026-05-11T12:54:38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1"/>
    <n v="6"/>
    <n v="1"/>
    <x v="0"/>
    <d v="2026-05-13T16:47:01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13"/>
    <n v="6"/>
    <n v="1"/>
    <x v="0"/>
    <d v="2026-05-18T10:21:02"/>
    <n v="63436486"/>
    <s v="DROP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5"/>
    <m/>
    <s v="NONE"/>
    <n v="0"/>
    <m/>
    <n v="2257845"/>
    <s v="Cobros Mayo"/>
    <s v="Cobros Mayo NPN"/>
    <s v="Agent Not Available"/>
  </r>
  <r>
    <s v="Cobros Abril Canal Fijo"/>
    <n v="0"/>
    <n v="0"/>
    <x v="3"/>
    <n v="6"/>
    <n v="1"/>
    <x v="0"/>
    <d v="2026-05-19T16:50:53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4"/>
    <n v="6"/>
    <n v="1"/>
    <x v="0"/>
    <d v="2026-05-21T11:25:01"/>
    <n v="63436486"/>
    <s v="AB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0"/>
    <m/>
    <s v="NONE"/>
    <n v="0"/>
    <m/>
    <n v="2257845"/>
    <s v="Cobros Mayo"/>
    <s v="Cobros Mayo NPN"/>
    <s v="Auto busy"/>
  </r>
  <r>
    <s v="Cobros Abril Canal Fijo"/>
    <n v="0"/>
    <n v="0"/>
    <x v="4"/>
    <n v="6"/>
    <n v="1"/>
    <x v="1"/>
    <d v="2026-05-21T17:51:42"/>
    <n v="63436486"/>
    <s v="DROP"/>
    <s v="VDAD"/>
    <x v="0"/>
    <s v="COBRO"/>
    <m/>
    <n v="356383540000"/>
    <n v="16018"/>
    <n v="-4"/>
    <n v="1"/>
    <n v="63436486"/>
    <m/>
    <s v="Antonia Jaen Gonzalez de Herre"/>
    <m/>
    <s v="2-99-70"/>
    <n v="356383540000"/>
    <s v="MASIVO"/>
    <s v="NPN"/>
    <m/>
    <m/>
    <m/>
    <m/>
    <m/>
    <m/>
    <s v="0000-00-00"/>
    <m/>
    <m/>
    <m/>
    <m/>
    <n v="5"/>
    <m/>
    <s v="NONE"/>
    <n v="0"/>
    <m/>
    <n v="2257845"/>
    <s v="Cobros Mayo"/>
    <s v="Cobros Mayo NPN"/>
    <s v="Agent Not Available"/>
  </r>
  <r>
    <s v="Cobros Mayo"/>
    <n v="0"/>
    <n v="0"/>
    <x v="12"/>
    <n v="3"/>
    <n v="1"/>
    <x v="0"/>
    <d v="2026-05-06T15:26:45"/>
    <n v="63440247"/>
    <n v="6004"/>
    <s v="lvelez"/>
    <x v="1"/>
    <s v="COBRO"/>
    <m/>
    <m/>
    <n v="998"/>
    <n v="0"/>
    <m/>
    <n v="63440247"/>
    <m/>
    <m/>
    <m/>
    <m/>
    <m/>
    <m/>
    <m/>
    <m/>
    <m/>
    <m/>
    <m/>
    <m/>
    <s v="U"/>
    <s v="0000-00-00"/>
    <m/>
    <m/>
    <m/>
    <m/>
    <n v="84"/>
    <s v="Llamaya"/>
    <s v="MANUAL"/>
    <n v="0"/>
    <m/>
    <n v="2257547"/>
    <s v="Default Manual list"/>
    <m/>
    <s v="Buzon de voz"/>
  </r>
  <r>
    <s v="Cobros Mayo"/>
    <n v="0"/>
    <n v="0"/>
    <x v="9"/>
    <n v="3"/>
    <n v="1"/>
    <x v="0"/>
    <d v="2026-05-11T12:55:39"/>
    <n v="63440247"/>
    <s v="DROP"/>
    <s v="VDAD"/>
    <x v="0"/>
    <s v="COBRO"/>
    <m/>
    <n v="351374870000"/>
    <n v="16018"/>
    <n v="-4"/>
    <n v="1"/>
    <n v="63440247"/>
    <m/>
    <s v="Nitzury Santamaria"/>
    <m/>
    <s v="8-1036-1515"/>
    <n v="351374870000"/>
    <s v="MASIVO"/>
    <s v="2 PAGOS PENDIENTES"/>
    <m/>
    <m/>
    <m/>
    <m/>
    <m/>
    <s v="U"/>
    <s v="0000-00-00"/>
    <m/>
    <m/>
    <m/>
    <m/>
    <n v="5"/>
    <m/>
    <s v="NONE"/>
    <n v="0"/>
    <m/>
    <n v="2257846"/>
    <s v="Cobros Mayo"/>
    <s v="Cobros Mayo NPN"/>
    <s v="Agent Not Available"/>
  </r>
  <r>
    <s v="Cobros Mayo"/>
    <n v="1"/>
    <n v="0"/>
    <x v="1"/>
    <n v="3"/>
    <n v="1"/>
    <x v="1"/>
    <d v="2026-05-13T16:47:25"/>
    <n v="63440247"/>
    <n v="6000"/>
    <s v="lvelez"/>
    <x v="1"/>
    <s v="COBRO"/>
    <m/>
    <n v="351374870000"/>
    <n v="16018"/>
    <n v="-4"/>
    <n v="1"/>
    <n v="63440247"/>
    <m/>
    <s v="Nitzury Santamaria"/>
    <m/>
    <s v="8-1036-1515"/>
    <n v="351374870000"/>
    <s v="MASIVO"/>
    <s v="2 PAGOS PENDIENTES"/>
    <m/>
    <m/>
    <m/>
    <m/>
    <m/>
    <s v="U"/>
    <s v="0000-00-00"/>
    <m/>
    <m/>
    <m/>
    <m/>
    <n v="120"/>
    <s v="Llamaya"/>
    <s v="MAIN"/>
    <n v="0"/>
    <m/>
    <n v="2257846"/>
    <s v="Cobros Mayo"/>
    <s v="Cobros Mayo NPN"/>
    <s v="Mensaje a tercero"/>
  </r>
  <r>
    <s v="Cobros Mayo"/>
    <n v="0"/>
    <n v="0"/>
    <x v="9"/>
    <n v="5"/>
    <n v="1"/>
    <x v="0"/>
    <d v="2026-05-11T12:55:55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1"/>
    <n v="5"/>
    <n v="1"/>
    <x v="0"/>
    <d v="2026-05-13T16:47:38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13"/>
    <n v="5"/>
    <n v="1"/>
    <x v="0"/>
    <d v="2026-05-18T10:21:17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3"/>
    <n v="5"/>
    <n v="1"/>
    <x v="0"/>
    <d v="2026-05-19T16:51:32"/>
    <n v="63440822"/>
    <s v="DROP"/>
    <s v="VDAD"/>
    <x v="0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5"/>
    <m/>
    <s v="NONE"/>
    <n v="0"/>
    <m/>
    <n v="2257847"/>
    <s v="Cobros Mayo"/>
    <s v="Cobros Mayo NPN"/>
    <s v="Agent Not Available"/>
  </r>
  <r>
    <s v="Cobros Mayo"/>
    <n v="0"/>
    <n v="0"/>
    <x v="4"/>
    <n v="5"/>
    <n v="1"/>
    <x v="1"/>
    <d v="2026-05-21T11:27:59"/>
    <n v="63440822"/>
    <n v="6004"/>
    <s v="lvelez"/>
    <x v="1"/>
    <s v="COBRO"/>
    <m/>
    <n v="362062650000"/>
    <n v="16018"/>
    <n v="-4"/>
    <n v="1"/>
    <n v="63440822"/>
    <m/>
    <s v="MARIA RIOS"/>
    <m/>
    <s v="8-764-1283"/>
    <n v="362062650000"/>
    <s v="MASIVO"/>
    <s v="NPN"/>
    <m/>
    <m/>
    <m/>
    <m/>
    <m/>
    <s v="U"/>
    <s v="0000-00-00"/>
    <m/>
    <m/>
    <m/>
    <m/>
    <n v="143"/>
    <s v="Llamaya"/>
    <s v="MAIN"/>
    <n v="0"/>
    <m/>
    <n v="2257847"/>
    <s v="Cobros Mayo"/>
    <s v="Cobros Mayo NPN"/>
    <s v="Buzon de voz"/>
  </r>
  <r>
    <e v="#N/A"/>
    <n v="1"/>
    <n v="1"/>
    <x v="0"/>
    <n v="1"/>
    <n v="1"/>
    <x v="1"/>
    <d v="2026-05-09T11:33:15"/>
    <n v="63457639"/>
    <n v="6007"/>
    <s v="lvelez"/>
    <x v="1"/>
    <s v="COBRO"/>
    <m/>
    <n v="337279550000"/>
    <n v="16016"/>
    <n v="-4"/>
    <n v="1"/>
    <n v="63457639"/>
    <m/>
    <s v="Yarubis Yaritzel Montenegro"/>
    <m/>
    <s v="8-914-1144"/>
    <n v="337279550000"/>
    <s v="MASIVO"/>
    <s v="NPN"/>
    <m/>
    <m/>
    <m/>
    <m/>
    <m/>
    <s v="U"/>
    <s v="0000-00-00"/>
    <m/>
    <m/>
    <m/>
    <m/>
    <n v="39"/>
    <s v="Llamaya"/>
    <s v="MANUAL"/>
    <n v="0"/>
    <m/>
    <n v="2198812"/>
    <s v="Cobros Marzo 2 meses a NPN "/>
    <s v="Cobros Marzo 2 meses a NPN "/>
    <s v="Volver a llamar"/>
  </r>
  <r>
    <e v="#N/A"/>
    <n v="0"/>
    <n v="0"/>
    <x v="5"/>
    <n v="1"/>
    <n v="1"/>
    <x v="1"/>
    <d v="2026-05-02T11:09:45"/>
    <n v="63463920"/>
    <n v="6004"/>
    <s v="lvelez"/>
    <x v="1"/>
    <s v="COBRO"/>
    <m/>
    <m/>
    <n v="998"/>
    <n v="0"/>
    <m/>
    <n v="63463920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453"/>
    <s v="Default Manual list"/>
    <m/>
    <s v="Buzon de voz"/>
  </r>
  <r>
    <s v="Cobros Abril Canal Fijo"/>
    <n v="0"/>
    <n v="0"/>
    <x v="9"/>
    <n v="6"/>
    <n v="1"/>
    <x v="0"/>
    <d v="2026-05-11T12:56:3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1"/>
    <n v="6"/>
    <n v="1"/>
    <x v="0"/>
    <d v="2026-05-13T16:48:08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13"/>
    <n v="6"/>
    <n v="1"/>
    <x v="0"/>
    <d v="2026-05-18T10:21:25"/>
    <n v="63464637"/>
    <s v="AB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0"/>
    <m/>
    <s v="NONE"/>
    <n v="0"/>
    <m/>
    <n v="2257848"/>
    <s v="Cobros Mayo"/>
    <s v="Cobros Mayo NPN"/>
    <s v="Auto busy"/>
  </r>
  <r>
    <s v="Cobros Abril Canal Fijo"/>
    <n v="0"/>
    <n v="0"/>
    <x v="3"/>
    <n v="6"/>
    <n v="1"/>
    <x v="0"/>
    <d v="2026-05-19T16:57:1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4"/>
    <n v="6"/>
    <n v="1"/>
    <x v="0"/>
    <d v="2026-05-21T11:28:1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Abril Canal Fijo"/>
    <n v="0"/>
    <n v="0"/>
    <x v="4"/>
    <n v="6"/>
    <n v="1"/>
    <x v="1"/>
    <d v="2026-05-21T17:52:23"/>
    <n v="63464637"/>
    <s v="DROP"/>
    <s v="VDAD"/>
    <x v="0"/>
    <s v="COBRO"/>
    <m/>
    <n v="351365160000"/>
    <n v="16018"/>
    <n v="-4"/>
    <n v="1"/>
    <n v="63464637"/>
    <m/>
    <s v="MARIA ISABEL INGA GOMEZ"/>
    <m/>
    <s v="BA319821"/>
    <n v="351365160000"/>
    <s v="MASIVO"/>
    <s v="NPN"/>
    <m/>
    <m/>
    <m/>
    <m/>
    <m/>
    <m/>
    <s v="0000-00-00"/>
    <m/>
    <m/>
    <m/>
    <m/>
    <n v="5"/>
    <m/>
    <s v="NONE"/>
    <n v="0"/>
    <m/>
    <n v="2257848"/>
    <s v="Cobros Mayo"/>
    <s v="Cobros Mayo NPN"/>
    <s v="Agent Not Available"/>
  </r>
  <r>
    <s v="Cobros Mayo"/>
    <n v="1"/>
    <n v="1"/>
    <x v="6"/>
    <n v="13"/>
    <n v="1"/>
    <x v="0"/>
    <d v="2026-05-05T16:22:18"/>
    <n v="63468147"/>
    <n v="6007"/>
    <s v="lvelez"/>
    <x v="1"/>
    <s v="COBRO"/>
    <m/>
    <m/>
    <n v="3000"/>
    <n v="-5"/>
    <n v="1"/>
    <n v="63468147"/>
    <m/>
    <s v="YASIBETH"/>
    <m/>
    <s v="SANCHEZ"/>
    <s v="1-743-1176"/>
    <m/>
    <m/>
    <m/>
    <m/>
    <m/>
    <m/>
    <m/>
    <s v="U"/>
    <s v="0000-00-00"/>
    <m/>
    <m/>
    <m/>
    <m/>
    <n v="43"/>
    <s v="Llamaya"/>
    <s v="MANUAL"/>
    <n v="0"/>
    <m/>
    <n v="134685"/>
    <s v="Innovatek_20231012"/>
    <s v="Innovatek_20231012"/>
    <s v="Volver a llamar"/>
  </r>
  <r>
    <s v="Cobros Mayo"/>
    <n v="0"/>
    <n v="0"/>
    <x v="9"/>
    <n v="13"/>
    <n v="1"/>
    <x v="0"/>
    <d v="2026-05-11T12:57:53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9"/>
    <n v="13"/>
    <n v="1"/>
    <x v="0"/>
    <d v="2026-05-11T16:30:29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1"/>
    <n v="13"/>
    <n v="1"/>
    <x v="0"/>
    <d v="2026-05-13T16:49:28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0"/>
    <n v="13"/>
    <n v="1"/>
    <x v="0"/>
    <d v="2026-05-14T09:48:25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0"/>
    <n v="13"/>
    <n v="1"/>
    <x v="0"/>
    <d v="2026-05-14T12:53:48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0"/>
    <n v="13"/>
    <n v="1"/>
    <x v="0"/>
    <d v="2026-05-14T16:01:4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13"/>
    <n v="13"/>
    <n v="1"/>
    <x v="0"/>
    <d v="2026-05-18T10:23:29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3"/>
    <n v="13"/>
    <n v="1"/>
    <x v="0"/>
    <d v="2026-05-18T14:46:5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3"/>
    <n v="13"/>
    <n v="1"/>
    <x v="0"/>
    <d v="2026-05-19T16:57:19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4"/>
    <n v="13"/>
    <n v="1"/>
    <x v="0"/>
    <d v="2026-05-21T11:28:20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Mayo"/>
    <n v="0"/>
    <n v="0"/>
    <x v="4"/>
    <n v="13"/>
    <n v="1"/>
    <x v="0"/>
    <d v="2026-05-21T17:53:42"/>
    <n v="63468147"/>
    <s v="NA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No Answer AutoDial"/>
  </r>
  <r>
    <s v="Cobros Mayo"/>
    <n v="0"/>
    <n v="0"/>
    <x v="16"/>
    <n v="13"/>
    <n v="1"/>
    <x v="1"/>
    <d v="2026-05-22T10:47:07"/>
    <n v="63468147"/>
    <s v="AB"/>
    <s v="VDAD"/>
    <x v="0"/>
    <s v="COBRO"/>
    <m/>
    <n v="366011850000"/>
    <n v="16018"/>
    <n v="-4"/>
    <n v="1"/>
    <n v="63468147"/>
    <m/>
    <s v="Zenaida vejerano vejerano "/>
    <m/>
    <s v="12-723-1932"/>
    <n v="366011850000"/>
    <s v="MASIVO"/>
    <s v="2 PAGOS PENDIENTES"/>
    <m/>
    <m/>
    <m/>
    <m/>
    <m/>
    <m/>
    <s v="0000-00-00"/>
    <m/>
    <m/>
    <m/>
    <m/>
    <n v="0"/>
    <m/>
    <s v="NONE"/>
    <n v="0"/>
    <m/>
    <n v="2257849"/>
    <s v="Cobros Mayo"/>
    <s v="Cobros Mayo NPN"/>
    <s v="Auto busy"/>
  </r>
  <r>
    <s v="Cobros Abril Canal Fijo"/>
    <n v="0"/>
    <n v="0"/>
    <x v="5"/>
    <n v="7"/>
    <n v="1"/>
    <x v="0"/>
    <d v="2026-05-02T12:16:20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6"/>
    <n v="7"/>
    <n v="1"/>
    <x v="0"/>
    <d v="2026-05-05T16:37:46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7"/>
    <n v="7"/>
    <n v="1"/>
    <x v="0"/>
    <d v="2026-05-07T13:02:14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0"/>
    <n v="0"/>
    <x v="8"/>
    <n v="7"/>
    <n v="1"/>
    <x v="0"/>
    <d v="2026-05-08T14:34:54"/>
    <n v="63468266"/>
    <s v="NA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09:39:16"/>
    <n v="63468266"/>
    <s v="NA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No Answer AutoDial"/>
  </r>
  <r>
    <s v="Cobros Abril Canal Fijo"/>
    <n v="0"/>
    <n v="0"/>
    <x v="0"/>
    <n v="7"/>
    <n v="1"/>
    <x v="0"/>
    <d v="2026-05-09T10:31:53"/>
    <n v="63468266"/>
    <s v="AB"/>
    <s v="VDAD"/>
    <x v="0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0"/>
    <m/>
    <s v="NONE"/>
    <n v="0"/>
    <m/>
    <n v="2252011"/>
    <s v="Cobros Abril Canal Fijo"/>
    <s v="Cobros Abril Canal Fijo 2 meses a NPN"/>
    <s v="Auto busy"/>
  </r>
  <r>
    <s v="Cobros Abril Canal Fijo"/>
    <n v="1"/>
    <n v="1"/>
    <x v="3"/>
    <n v="7"/>
    <n v="1"/>
    <x v="1"/>
    <d v="2026-05-19T15:34:25"/>
    <n v="63468266"/>
    <n v="6007"/>
    <s v="lvelez"/>
    <x v="1"/>
    <s v="COBRO"/>
    <m/>
    <n v="363003090000"/>
    <n v="16017"/>
    <n v="-4"/>
    <n v="1"/>
    <n v="63468266"/>
    <m/>
    <s v="Ehany Yamileth Mosquera CÃ¡cer"/>
    <m/>
    <s v="8-1050-2240"/>
    <s v="NPN"/>
    <s v="MASIVO"/>
    <n v="363003090000"/>
    <m/>
    <m/>
    <m/>
    <m/>
    <m/>
    <s v="U"/>
    <s v="0000-00-00"/>
    <m/>
    <s v="Ehanymosquera71@gmail.com"/>
    <m/>
    <m/>
    <n v="30"/>
    <s v="Llamaya"/>
    <s v="MANUAL"/>
    <n v="0"/>
    <m/>
    <n v="2252011"/>
    <s v="Cobros Abril Canal Fijo"/>
    <s v="Cobros Abril Canal Fijo 2 meses a NPN"/>
    <s v="Volver a llamar"/>
  </r>
  <r>
    <s v="Cobros Mayo"/>
    <n v="0"/>
    <n v="0"/>
    <x v="9"/>
    <n v="8"/>
    <n v="1"/>
    <x v="0"/>
    <d v="2026-05-11T14:02:11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9"/>
    <n v="8"/>
    <n v="1"/>
    <x v="0"/>
    <d v="2026-05-11T16:32:40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1"/>
    <n v="8"/>
    <n v="1"/>
    <x v="0"/>
    <d v="2026-05-13T16:51:1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13"/>
    <n v="8"/>
    <n v="1"/>
    <x v="0"/>
    <d v="2026-05-18T10:22:21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3"/>
    <n v="8"/>
    <n v="1"/>
    <x v="0"/>
    <d v="2026-05-19T16:57:45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4"/>
    <n v="8"/>
    <n v="1"/>
    <x v="0"/>
    <d v="2026-05-21T11:28:47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Mayo"/>
    <n v="0"/>
    <n v="0"/>
    <x v="4"/>
    <n v="8"/>
    <n v="1"/>
    <x v="0"/>
    <d v="2026-05-21T17:54:15"/>
    <n v="63468560"/>
    <s v="NA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No Answer AutoDial"/>
  </r>
  <r>
    <s v="Cobros Mayo"/>
    <n v="0"/>
    <n v="0"/>
    <x v="16"/>
    <n v="8"/>
    <n v="1"/>
    <x v="1"/>
    <d v="2026-05-22T10:47:36"/>
    <n v="63468560"/>
    <s v="AB"/>
    <s v="VDAD"/>
    <x v="0"/>
    <s v="COBRO"/>
    <m/>
    <n v="365070730000"/>
    <n v="16018"/>
    <n v="-4"/>
    <n v="1"/>
    <n v="63468560"/>
    <m/>
    <s v="Yarleika Coronado"/>
    <m/>
    <s v="8-865-756"/>
    <n v="365070730000"/>
    <s v="MASIVO"/>
    <s v="NPN"/>
    <m/>
    <m/>
    <m/>
    <m/>
    <m/>
    <m/>
    <s v="0000-00-00"/>
    <m/>
    <m/>
    <m/>
    <m/>
    <n v="0"/>
    <m/>
    <s v="NONE"/>
    <n v="0"/>
    <m/>
    <n v="2257850"/>
    <s v="Cobros Mayo"/>
    <s v="Cobros Mayo NPN"/>
    <s v="Auto busy"/>
  </r>
  <r>
    <s v="Cobros Abril Canal Fijo"/>
    <n v="0"/>
    <n v="0"/>
    <x v="9"/>
    <n v="3"/>
    <n v="1"/>
    <x v="0"/>
    <d v="2026-05-11T14:03:08"/>
    <n v="63479119"/>
    <s v="DROP"/>
    <s v="VDAD"/>
    <x v="0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5"/>
    <m/>
    <s v="NONE"/>
    <n v="0"/>
    <m/>
    <n v="2257851"/>
    <s v="Cobros Mayo"/>
    <s v="Cobros Mayo NPN"/>
    <s v="Agent Not Available"/>
  </r>
  <r>
    <s v="Cobros Abril Canal Fijo"/>
    <n v="0"/>
    <n v="0"/>
    <x v="1"/>
    <n v="3"/>
    <n v="1"/>
    <x v="0"/>
    <d v="2026-05-13T16:51:49"/>
    <n v="63479119"/>
    <s v="DROP"/>
    <s v="VDAD"/>
    <x v="0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5"/>
    <m/>
    <s v="NONE"/>
    <n v="0"/>
    <m/>
    <n v="2257851"/>
    <s v="Cobros Mayo"/>
    <s v="Cobros Mayo NPN"/>
    <s v="Agent Not Available"/>
  </r>
  <r>
    <s v="Cobros Abril Canal Fijo"/>
    <n v="1"/>
    <n v="1"/>
    <x v="13"/>
    <n v="3"/>
    <n v="1"/>
    <x v="1"/>
    <d v="2026-05-18T10:23:20"/>
    <n v="63479119"/>
    <n v="6003"/>
    <s v="lvelez"/>
    <x v="1"/>
    <s v="COBRO"/>
    <m/>
    <n v="363003190000"/>
    <n v="16018"/>
    <n v="-4"/>
    <n v="1"/>
    <n v="63479119"/>
    <m/>
    <s v="MICHELLE RAISA RUIZ"/>
    <m/>
    <s v="6-726-538"/>
    <n v="363003190000"/>
    <s v="MASIVO"/>
    <s v="NPN"/>
    <m/>
    <m/>
    <m/>
    <m/>
    <m/>
    <s v="U"/>
    <s v="0000-00-00"/>
    <m/>
    <m/>
    <m/>
    <m/>
    <n v="77"/>
    <s v="Llamaya"/>
    <s v="MAIN"/>
    <n v="0"/>
    <m/>
    <n v="2257851"/>
    <s v="Cobros Mayo"/>
    <s v="Cobros Mayo NPN"/>
    <s v="Cuenta cesada"/>
  </r>
  <r>
    <s v="Cobros Mayo"/>
    <n v="0"/>
    <n v="0"/>
    <x v="12"/>
    <n v="3"/>
    <n v="1"/>
    <x v="0"/>
    <d v="2026-05-06T17:47:54"/>
    <n v="63500846"/>
    <s v="CALLBK"/>
    <s v="lvelez"/>
    <x v="1"/>
    <s v="COBRO"/>
    <m/>
    <m/>
    <n v="998"/>
    <n v="0"/>
    <m/>
    <n v="63500846"/>
    <m/>
    <m/>
    <m/>
    <m/>
    <m/>
    <m/>
    <m/>
    <m/>
    <m/>
    <m/>
    <m/>
    <m/>
    <s v="U"/>
    <s v="0000-00-00"/>
    <m/>
    <m/>
    <m/>
    <s v="361013340000&gt;&gt; LEONICIA Alfaro BEN"/>
    <n v="100"/>
    <s v="Llamaya"/>
    <s v="MANUAL"/>
    <n v="0"/>
    <m/>
    <n v="2257564"/>
    <s v="Default Manual list"/>
    <m/>
    <s v="Call Back"/>
  </r>
  <r>
    <s v="Cobros Mayo"/>
    <n v="1"/>
    <n v="0"/>
    <x v="8"/>
    <n v="3"/>
    <n v="1"/>
    <x v="0"/>
    <d v="2026-05-08T10:27:09"/>
    <n v="63500846"/>
    <n v="6000"/>
    <s v="lvelez"/>
    <x v="1"/>
    <s v="COBRO"/>
    <m/>
    <m/>
    <n v="998"/>
    <n v="0"/>
    <m/>
    <n v="63500846"/>
    <m/>
    <m/>
    <m/>
    <m/>
    <m/>
    <m/>
    <m/>
    <m/>
    <m/>
    <m/>
    <m/>
    <m/>
    <s v="U"/>
    <s v="0000-00-00"/>
    <m/>
    <m/>
    <m/>
    <s v="361013340000&gt;&gt; LEONICIA Alfaro BEN"/>
    <n v="71"/>
    <s v="Llamaya"/>
    <s v="MAIN"/>
    <n v="0"/>
    <m/>
    <n v="2257564"/>
    <s v="Default Manual list"/>
    <m/>
    <s v="Mensaje a tercero"/>
  </r>
  <r>
    <s v="Cobros Mayo"/>
    <n v="0"/>
    <n v="0"/>
    <x v="9"/>
    <n v="3"/>
    <n v="1"/>
    <x v="1"/>
    <d v="2026-05-11T14:03:03"/>
    <n v="63500846"/>
    <n v="6004"/>
    <s v="lvelez"/>
    <x v="1"/>
    <s v="COBRO"/>
    <m/>
    <n v="361013340000"/>
    <n v="16018"/>
    <n v="-4"/>
    <n v="1"/>
    <n v="63500846"/>
    <m/>
    <s v="Leonicia Alfaro Ben"/>
    <m/>
    <s v="10-714-2028"/>
    <n v="361013340000"/>
    <s v="MASIVO"/>
    <s v="2 PAGOS PENDIENTES"/>
    <m/>
    <m/>
    <m/>
    <m/>
    <m/>
    <s v="U"/>
    <s v="0000-00-00"/>
    <m/>
    <m/>
    <m/>
    <m/>
    <n v="123"/>
    <s v="Llamaya"/>
    <s v="MAIN"/>
    <n v="0"/>
    <m/>
    <n v="2257852"/>
    <s v="Cobros Mayo"/>
    <s v="Cobros Mayo NPN"/>
    <s v="Buzon de voz"/>
  </r>
  <r>
    <s v="Cobros Mayo"/>
    <n v="0"/>
    <n v="0"/>
    <x v="9"/>
    <n v="2"/>
    <n v="1"/>
    <x v="0"/>
    <d v="2026-05-11T14:03:15"/>
    <n v="63509275"/>
    <s v="AB"/>
    <s v="VDAD"/>
    <x v="0"/>
    <s v="COBRO"/>
    <m/>
    <n v="321053950000"/>
    <n v="16018"/>
    <n v="-4"/>
    <n v="1"/>
    <n v="63509275"/>
    <m/>
    <s v="Roberto Hernan Rincon Aguilar"/>
    <m/>
    <s v="4-273-761"/>
    <n v="321053950000"/>
    <s v="MASIVO"/>
    <s v="NPN"/>
    <m/>
    <m/>
    <m/>
    <m/>
    <m/>
    <s v="U"/>
    <s v="0000-00-00"/>
    <m/>
    <m/>
    <m/>
    <m/>
    <n v="0"/>
    <m/>
    <s v="NONE"/>
    <n v="0"/>
    <m/>
    <n v="2257853"/>
    <s v="Cobros Mayo"/>
    <s v="Cobros Mayo NPN"/>
    <s v="Auto busy"/>
  </r>
  <r>
    <s v="Cobros Mayo"/>
    <n v="1"/>
    <n v="1"/>
    <x v="1"/>
    <n v="2"/>
    <n v="1"/>
    <x v="1"/>
    <d v="2026-05-13T16:51:35"/>
    <n v="63509275"/>
    <n v="6007"/>
    <s v="lvelez"/>
    <x v="1"/>
    <s v="COBRO"/>
    <m/>
    <n v="321053950000"/>
    <n v="16018"/>
    <n v="-4"/>
    <n v="1"/>
    <n v="63509275"/>
    <m/>
    <s v="Roberto Hernan Rincon Aguilar"/>
    <m/>
    <s v="4-273-761"/>
    <n v="321053950000"/>
    <s v="MASIVO"/>
    <s v="NPN"/>
    <m/>
    <m/>
    <m/>
    <m/>
    <m/>
    <s v="U"/>
    <s v="0000-00-00"/>
    <m/>
    <m/>
    <m/>
    <m/>
    <n v="114"/>
    <s v="Llamaya"/>
    <s v="MAIN"/>
    <n v="0"/>
    <m/>
    <n v="2257853"/>
    <s v="Cobros Mayo"/>
    <s v="Cobros Mayo NPN"/>
    <s v="Volver a llamar"/>
  </r>
  <r>
    <s v="Cobros Mayo"/>
    <n v="0"/>
    <n v="0"/>
    <x v="9"/>
    <n v="6"/>
    <n v="1"/>
    <x v="0"/>
    <d v="2026-05-11T14:04:03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1"/>
    <n v="6"/>
    <n v="1"/>
    <x v="0"/>
    <d v="2026-05-13T16:52:02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13"/>
    <n v="6"/>
    <n v="1"/>
    <x v="0"/>
    <d v="2026-05-18T10:24:02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3"/>
    <n v="6"/>
    <n v="1"/>
    <x v="0"/>
    <d v="2026-05-19T16:58:50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0"/>
    <n v="0"/>
    <x v="4"/>
    <n v="6"/>
    <n v="1"/>
    <x v="0"/>
    <d v="2026-05-21T11:29:09"/>
    <n v="63510073"/>
    <s v="DROP"/>
    <s v="VDAD"/>
    <x v="0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5"/>
    <m/>
    <s v="NONE"/>
    <n v="0"/>
    <m/>
    <n v="2257854"/>
    <s v="Cobros Mayo"/>
    <s v="Cobros Mayo NPN"/>
    <s v="Agent Not Available"/>
  </r>
  <r>
    <s v="Cobros Mayo"/>
    <n v="1"/>
    <n v="1"/>
    <x v="4"/>
    <n v="6"/>
    <n v="1"/>
    <x v="1"/>
    <d v="2026-05-21T17:54:04"/>
    <n v="63510073"/>
    <n v="6007"/>
    <s v="lvelez"/>
    <x v="1"/>
    <s v="COBRO"/>
    <m/>
    <n v="362054530000"/>
    <n v="16018"/>
    <n v="-4"/>
    <n v="1"/>
    <n v="63510073"/>
    <m/>
    <s v="VALDEMAR IVAN CUBILLA PALMA"/>
    <m/>
    <s v="4-219-950"/>
    <n v="362054530000"/>
    <s v="DIGITAL"/>
    <s v="NPN"/>
    <m/>
    <m/>
    <m/>
    <m/>
    <m/>
    <s v="U"/>
    <s v="0000-00-00"/>
    <m/>
    <m/>
    <m/>
    <m/>
    <n v="187"/>
    <s v="Llamaya"/>
    <s v="MAIN"/>
    <n v="0"/>
    <m/>
    <n v="2257854"/>
    <s v="Cobros Mayo"/>
    <s v="Cobros Mayo NPN"/>
    <s v="Volver a llamar"/>
  </r>
  <r>
    <s v="Cobros Abril Canal Fijo"/>
    <n v="0"/>
    <n v="0"/>
    <x v="9"/>
    <n v="7"/>
    <n v="1"/>
    <x v="0"/>
    <d v="2026-05-11T14:04:24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1"/>
    <n v="7"/>
    <n v="1"/>
    <x v="0"/>
    <d v="2026-05-13T16:52:22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13"/>
    <n v="7"/>
    <n v="1"/>
    <x v="0"/>
    <d v="2026-05-18T10:27:33"/>
    <n v="63512341"/>
    <s v="NA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0"/>
    <m/>
    <s v="NONE"/>
    <n v="0"/>
    <m/>
    <n v="2257855"/>
    <s v="Cobros Mayo"/>
    <s v="Cobros Mayo NPN"/>
    <s v="No Answer AutoDial"/>
  </r>
  <r>
    <s v="Cobros Abril Canal Fijo"/>
    <n v="0"/>
    <n v="0"/>
    <x v="13"/>
    <n v="7"/>
    <n v="1"/>
    <x v="0"/>
    <d v="2026-05-18T14:48:15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3"/>
    <n v="7"/>
    <n v="1"/>
    <x v="0"/>
    <d v="2026-05-19T16:59:10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4"/>
    <n v="7"/>
    <n v="1"/>
    <x v="0"/>
    <d v="2026-05-21T11:29:35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Abril Canal Fijo"/>
    <n v="0"/>
    <n v="0"/>
    <x v="4"/>
    <n v="7"/>
    <n v="1"/>
    <x v="1"/>
    <d v="2026-05-21T17:54:33"/>
    <n v="63512341"/>
    <s v="DROP"/>
    <s v="VDAD"/>
    <x v="0"/>
    <s v="COBRO"/>
    <m/>
    <n v="365031370000"/>
    <n v="16018"/>
    <n v="-4"/>
    <n v="1"/>
    <n v="63512341"/>
    <m/>
    <s v="Milagros diaz"/>
    <m/>
    <s v="2-760-844"/>
    <n v="365031370000"/>
    <s v="MASIVO"/>
    <s v="NPN"/>
    <m/>
    <m/>
    <m/>
    <m/>
    <m/>
    <m/>
    <s v="0000-00-00"/>
    <m/>
    <m/>
    <m/>
    <m/>
    <n v="5"/>
    <m/>
    <s v="NONE"/>
    <n v="0"/>
    <m/>
    <n v="2257855"/>
    <s v="Cobros Mayo"/>
    <s v="Cobros Mayo NPN"/>
    <s v="Agent Not Available"/>
  </r>
  <r>
    <s v="Cobros Mayo"/>
    <n v="0"/>
    <n v="0"/>
    <x v="9"/>
    <n v="6"/>
    <n v="1"/>
    <x v="0"/>
    <d v="2026-05-11T14:05:07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1"/>
    <n v="6"/>
    <n v="1"/>
    <x v="0"/>
    <d v="2026-05-13T16:52:36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13"/>
    <n v="6"/>
    <n v="1"/>
    <x v="0"/>
    <d v="2026-05-18T10:26:19"/>
    <n v="63512807"/>
    <s v="AB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0"/>
    <m/>
    <s v="NONE"/>
    <n v="0"/>
    <m/>
    <n v="2257856"/>
    <s v="Cobros Mayo"/>
    <s v="Cobros Mayo NPN"/>
    <s v="Auto busy"/>
  </r>
  <r>
    <s v="Cobros Mayo"/>
    <n v="0"/>
    <n v="0"/>
    <x v="3"/>
    <n v="6"/>
    <n v="1"/>
    <x v="0"/>
    <d v="2026-05-19T16:59:23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4"/>
    <n v="6"/>
    <n v="1"/>
    <x v="0"/>
    <d v="2026-05-21T11:29:49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Mayo"/>
    <n v="0"/>
    <n v="0"/>
    <x v="4"/>
    <n v="6"/>
    <n v="1"/>
    <x v="1"/>
    <d v="2026-05-21T17:54:45"/>
    <n v="63512807"/>
    <s v="DROP"/>
    <s v="VDAD"/>
    <x v="0"/>
    <s v="COBRO"/>
    <m/>
    <n v="355023730000"/>
    <n v="16018"/>
    <n v="-4"/>
    <n v="1"/>
    <n v="63512807"/>
    <m/>
    <s v="Rosario del carmen sanchez"/>
    <m/>
    <s v="4-179-476"/>
    <n v="355023730000"/>
    <s v="MASIVO"/>
    <s v="NPN"/>
    <m/>
    <m/>
    <m/>
    <m/>
    <m/>
    <m/>
    <s v="0000-00-00"/>
    <m/>
    <m/>
    <m/>
    <m/>
    <n v="5"/>
    <m/>
    <s v="NONE"/>
    <n v="0"/>
    <m/>
    <n v="2257856"/>
    <s v="Cobros Mayo"/>
    <s v="Cobros Mayo NPN"/>
    <s v="Agent Not Available"/>
  </r>
  <r>
    <s v="Cobros Abril Canal Fijo"/>
    <n v="1"/>
    <n v="0"/>
    <x v="9"/>
    <n v="1"/>
    <n v="1"/>
    <x v="1"/>
    <d v="2026-05-11T14:06:55"/>
    <n v="63515026"/>
    <n v="6000"/>
    <s v="lvelez"/>
    <x v="1"/>
    <s v="COBRO"/>
    <m/>
    <n v="355344960000"/>
    <n v="16018"/>
    <n v="-4"/>
    <n v="1"/>
    <n v="63515026"/>
    <m/>
    <s v="Karen Aguilar"/>
    <m/>
    <s v="6-715-599"/>
    <n v="355344960000"/>
    <s v="MASIVO"/>
    <s v="NPN"/>
    <m/>
    <m/>
    <m/>
    <m/>
    <m/>
    <s v="U"/>
    <s v="0000-00-00"/>
    <m/>
    <m/>
    <m/>
    <m/>
    <n v="62"/>
    <s v="Llamaya"/>
    <s v="MAIN"/>
    <n v="0"/>
    <m/>
    <n v="2257857"/>
    <s v="Cobros Mayo"/>
    <s v="Cobros Mayo NPN"/>
    <s v="Mensaje a tercero"/>
  </r>
  <r>
    <s v="Cobros Mayo"/>
    <n v="0"/>
    <n v="0"/>
    <x v="9"/>
    <n v="7"/>
    <n v="1"/>
    <x v="0"/>
    <d v="2026-05-11T14:07:08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1"/>
    <n v="7"/>
    <n v="1"/>
    <x v="0"/>
    <d v="2026-05-13T16:53:20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13"/>
    <n v="7"/>
    <n v="1"/>
    <x v="0"/>
    <d v="2026-05-18T10:27:36"/>
    <n v="63528067"/>
    <s v="NA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0"/>
    <m/>
    <s v="NONE"/>
    <n v="0"/>
    <m/>
    <n v="2257858"/>
    <s v="Cobros Mayo"/>
    <s v="Cobros Mayo NPN"/>
    <s v="No Answer AutoDial"/>
  </r>
  <r>
    <s v="Cobros Mayo"/>
    <n v="0"/>
    <n v="0"/>
    <x v="13"/>
    <n v="7"/>
    <n v="1"/>
    <x v="0"/>
    <d v="2026-05-18T14:58:04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3"/>
    <n v="7"/>
    <n v="1"/>
    <x v="0"/>
    <d v="2026-05-19T17:06:11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4"/>
    <n v="7"/>
    <n v="1"/>
    <x v="0"/>
    <d v="2026-05-21T11:30:12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Mayo"/>
    <n v="0"/>
    <n v="0"/>
    <x v="4"/>
    <n v="7"/>
    <n v="1"/>
    <x v="1"/>
    <d v="2026-05-21T17:55:07"/>
    <n v="63528067"/>
    <s v="DROP"/>
    <s v="VDAD"/>
    <x v="0"/>
    <s v="COBRO"/>
    <m/>
    <n v="367054930000"/>
    <n v="16018"/>
    <n v="-4"/>
    <n v="1"/>
    <n v="63528067"/>
    <m/>
    <s v="JAVIER ANEL AGUILAR NUÃEZ"/>
    <m/>
    <s v="8-913-1779"/>
    <n v="367054930000"/>
    <s v="MASIVO"/>
    <s v="NPN"/>
    <m/>
    <m/>
    <m/>
    <m/>
    <m/>
    <m/>
    <s v="0000-00-00"/>
    <m/>
    <m/>
    <m/>
    <m/>
    <n v="5"/>
    <m/>
    <s v="NONE"/>
    <n v="0"/>
    <m/>
    <n v="2257858"/>
    <s v="Cobros Mayo"/>
    <s v="Cobros Mayo NPN"/>
    <s v="Agent Not Available"/>
  </r>
  <r>
    <s v="Cobros Abril Canal Fijo"/>
    <n v="0"/>
    <n v="0"/>
    <x v="9"/>
    <n v="2"/>
    <n v="1"/>
    <x v="0"/>
    <d v="2026-05-11T14:07:45"/>
    <n v="63535798"/>
    <s v="DROP"/>
    <s v="VDAD"/>
    <x v="0"/>
    <s v="COBRO"/>
    <m/>
    <n v="366033420000"/>
    <n v="16018"/>
    <n v="-4"/>
    <n v="1"/>
    <n v="63535798"/>
    <m/>
    <s v="Crusita Perez"/>
    <m/>
    <s v="6-725-1092"/>
    <n v="366033420000"/>
    <s v="DIGITAL"/>
    <s v="NPN"/>
    <m/>
    <m/>
    <m/>
    <m/>
    <m/>
    <s v="U"/>
    <s v="0000-00-00"/>
    <m/>
    <m/>
    <m/>
    <m/>
    <n v="5"/>
    <m/>
    <s v="NONE"/>
    <n v="0"/>
    <m/>
    <n v="2257859"/>
    <s v="Cobros Mayo"/>
    <s v="Cobros Mayo NPN"/>
    <s v="Agent Not Available"/>
  </r>
  <r>
    <s v="Cobros Abril Canal Fijo"/>
    <n v="1"/>
    <n v="1"/>
    <x v="1"/>
    <n v="2"/>
    <n v="1"/>
    <x v="1"/>
    <d v="2026-05-13T16:56:20"/>
    <n v="63535798"/>
    <n v="6003"/>
    <s v="lvelez"/>
    <x v="1"/>
    <s v="COBRO"/>
    <m/>
    <n v="366033420000"/>
    <n v="16018"/>
    <n v="-4"/>
    <n v="1"/>
    <n v="63535798"/>
    <m/>
    <s v="Crusita Perez"/>
    <m/>
    <s v="6-725-1092"/>
    <n v="366033420000"/>
    <s v="DIGITAL"/>
    <s v="NPN"/>
    <m/>
    <m/>
    <m/>
    <m/>
    <m/>
    <s v="U"/>
    <s v="0000-00-00"/>
    <m/>
    <m/>
    <m/>
    <m/>
    <n v="56"/>
    <s v="Llamaya"/>
    <s v="MAIN"/>
    <n v="0"/>
    <m/>
    <n v="2257859"/>
    <s v="Cobros Mayo"/>
    <s v="Cobros Mayo NPN"/>
    <s v="Cuenta cesada"/>
  </r>
  <r>
    <s v="Cobros Mayo"/>
    <n v="0"/>
    <n v="0"/>
    <x v="9"/>
    <n v="3"/>
    <n v="1"/>
    <x v="0"/>
    <d v="2026-05-11T14:08:08"/>
    <n v="63548617"/>
    <s v="DROP"/>
    <s v="VDAD"/>
    <x v="0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5"/>
    <m/>
    <s v="NONE"/>
    <n v="0"/>
    <m/>
    <n v="2257860"/>
    <s v="Cobros Mayo"/>
    <s v="Cobros Mayo NPN"/>
    <s v="Agent Not Available"/>
  </r>
  <r>
    <s v="Cobros Mayo"/>
    <n v="0"/>
    <n v="0"/>
    <x v="1"/>
    <n v="3"/>
    <n v="1"/>
    <x v="0"/>
    <d v="2026-05-13T16:56:29"/>
    <n v="63548617"/>
    <s v="DROP"/>
    <s v="VDAD"/>
    <x v="0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5"/>
    <m/>
    <s v="NONE"/>
    <n v="0"/>
    <m/>
    <n v="2257860"/>
    <s v="Cobros Mayo"/>
    <s v="Cobros Mayo NPN"/>
    <s v="Agent Not Available"/>
  </r>
  <r>
    <s v="Cobros Mayo"/>
    <n v="1"/>
    <n v="1"/>
    <x v="13"/>
    <n v="3"/>
    <n v="1"/>
    <x v="1"/>
    <d v="2026-05-18T10:28:09"/>
    <n v="63548617"/>
    <n v="6007"/>
    <s v="lvelez"/>
    <x v="1"/>
    <s v="COBRO"/>
    <m/>
    <n v="362053400000"/>
    <n v="16018"/>
    <n v="-4"/>
    <n v="1"/>
    <n v="63548617"/>
    <m/>
    <s v="Meibis Querube Arenas Mirones"/>
    <m/>
    <s v="8-912-1154"/>
    <n v="362053400000"/>
    <s v="MASIVO"/>
    <s v="NPN"/>
    <m/>
    <m/>
    <m/>
    <m/>
    <m/>
    <s v="U"/>
    <s v="0000-00-00"/>
    <m/>
    <m/>
    <m/>
    <m/>
    <n v="159"/>
    <s v="Llamaya"/>
    <s v="MAIN"/>
    <n v="0"/>
    <m/>
    <n v="2257860"/>
    <s v="Cobros Mayo"/>
    <s v="Cobros Mayo NPN"/>
    <s v="Volver a llamar"/>
  </r>
  <r>
    <s v="Cobros Abril Canal Fijo"/>
    <n v="0"/>
    <n v="0"/>
    <x v="9"/>
    <n v="1"/>
    <n v="1"/>
    <x v="1"/>
    <d v="2026-05-11T14:08:48"/>
    <n v="63563344"/>
    <n v="6004"/>
    <s v="lvelez"/>
    <x v="1"/>
    <s v="COBRO"/>
    <m/>
    <n v="358370890000"/>
    <n v="16018"/>
    <n v="-4"/>
    <n v="1"/>
    <n v="63563344"/>
    <m/>
    <s v="Mileyki yarubi mirillo ortega"/>
    <m/>
    <s v="8-1041-239"/>
    <n v="358370890000"/>
    <s v="MASIVO"/>
    <s v="3 PAGOS PENDIENTES"/>
    <m/>
    <m/>
    <m/>
    <m/>
    <m/>
    <s v="U"/>
    <s v="0000-00-00"/>
    <m/>
    <m/>
    <m/>
    <m/>
    <n v="64"/>
    <s v="Llamaya"/>
    <s v="MAIN"/>
    <n v="0"/>
    <m/>
    <n v="2257861"/>
    <s v="Cobros Mayo"/>
    <s v="Cobros Mayo NPN"/>
    <s v="Buzon de voz"/>
  </r>
  <r>
    <e v="#N/A"/>
    <n v="0"/>
    <n v="0"/>
    <x v="8"/>
    <n v="1"/>
    <n v="1"/>
    <x v="1"/>
    <d v="2026-05-08T16:10:15"/>
    <n v="63563448"/>
    <n v="6004"/>
    <s v="lvelez"/>
    <x v="1"/>
    <s v="COBRO"/>
    <m/>
    <m/>
    <n v="998"/>
    <n v="0"/>
    <m/>
    <n v="63563448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618"/>
    <s v="Default Manual list"/>
    <m/>
    <s v="Buzon de voz"/>
  </r>
  <r>
    <s v="Cobros Mayo"/>
    <n v="0"/>
    <n v="0"/>
    <x v="9"/>
    <n v="7"/>
    <n v="1"/>
    <x v="0"/>
    <d v="2026-05-11T14:08:5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1"/>
    <n v="7"/>
    <n v="1"/>
    <x v="0"/>
    <d v="2026-05-13T16:57:0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13"/>
    <n v="7"/>
    <n v="1"/>
    <x v="0"/>
    <d v="2026-05-18T10:28:51"/>
    <n v="63564570"/>
    <s v="NA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0"/>
    <m/>
    <s v="NONE"/>
    <n v="0"/>
    <m/>
    <n v="2257862"/>
    <s v="Cobros Mayo"/>
    <s v="Cobros Mayo NPN"/>
    <s v="No Answer AutoDial"/>
  </r>
  <r>
    <s v="Cobros Mayo"/>
    <n v="0"/>
    <n v="0"/>
    <x v="13"/>
    <n v="7"/>
    <n v="1"/>
    <x v="0"/>
    <d v="2026-05-18T15:27:16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3"/>
    <n v="7"/>
    <n v="1"/>
    <x v="0"/>
    <d v="2026-05-19T17:06:40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4"/>
    <n v="7"/>
    <n v="1"/>
    <x v="0"/>
    <d v="2026-05-21T11:30:35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Mayo"/>
    <n v="0"/>
    <n v="0"/>
    <x v="4"/>
    <n v="7"/>
    <n v="1"/>
    <x v="1"/>
    <d v="2026-05-21T17:55:45"/>
    <n v="63564570"/>
    <s v="DROP"/>
    <s v="VDAD"/>
    <x v="0"/>
    <s v="COBRO"/>
    <m/>
    <n v="364055080000"/>
    <n v="16018"/>
    <n v="-4"/>
    <n v="1"/>
    <n v="63564570"/>
    <m/>
    <s v="NELVA GONZALEZ"/>
    <m/>
    <s v="8-208-1816"/>
    <n v="364055080000"/>
    <s v="MASIVO"/>
    <s v="NPN"/>
    <m/>
    <m/>
    <m/>
    <m/>
    <m/>
    <m/>
    <s v="0000-00-00"/>
    <m/>
    <m/>
    <m/>
    <m/>
    <n v="5"/>
    <m/>
    <s v="NONE"/>
    <n v="0"/>
    <m/>
    <n v="2257862"/>
    <s v="Cobros Mayo"/>
    <s v="Cobros Mayo NPN"/>
    <s v="Agent Not Available"/>
  </r>
  <r>
    <s v="Cobros Abril Canal Fijo"/>
    <n v="0"/>
    <n v="0"/>
    <x v="9"/>
    <n v="6"/>
    <n v="1"/>
    <x v="0"/>
    <d v="2026-05-11T14:09:19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1"/>
    <n v="6"/>
    <n v="1"/>
    <x v="0"/>
    <d v="2026-05-13T16:57:31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13"/>
    <n v="6"/>
    <n v="1"/>
    <x v="0"/>
    <d v="2026-05-18T10:32:24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6"/>
    <m/>
    <s v="NONE"/>
    <n v="0"/>
    <m/>
    <n v="2257863"/>
    <s v="Cobros Mayo"/>
    <s v="Cobros Mayo NPN"/>
    <s v="Agent Not Available"/>
  </r>
  <r>
    <s v="Cobros Abril Canal Fijo"/>
    <n v="0"/>
    <n v="0"/>
    <x v="3"/>
    <n v="6"/>
    <n v="1"/>
    <x v="0"/>
    <d v="2026-05-19T17:11:32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4"/>
    <n v="6"/>
    <n v="1"/>
    <x v="0"/>
    <d v="2026-05-21T11:32:12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4"/>
    <n v="6"/>
    <n v="1"/>
    <x v="1"/>
    <d v="2026-05-21T17:56:29"/>
    <n v="63569485"/>
    <s v="DROP"/>
    <s v="VDAD"/>
    <x v="0"/>
    <s v="COBRO"/>
    <m/>
    <n v="369023800000"/>
    <n v="16018"/>
    <n v="-4"/>
    <n v="1"/>
    <n v="63569485"/>
    <m/>
    <s v="Anayka Aguilar "/>
    <m/>
    <s v="8-845-495"/>
    <n v="369023800000"/>
    <s v="MASIVO"/>
    <s v="NPN"/>
    <m/>
    <m/>
    <m/>
    <m/>
    <m/>
    <m/>
    <s v="0000-00-00"/>
    <m/>
    <m/>
    <m/>
    <m/>
    <n v="5"/>
    <m/>
    <s v="NONE"/>
    <n v="0"/>
    <m/>
    <n v="2257863"/>
    <s v="Cobros Mayo"/>
    <s v="Cobros Mayo NPN"/>
    <s v="Agent Not Available"/>
  </r>
  <r>
    <s v="Cobros Abril Canal Fijo"/>
    <n v="0"/>
    <n v="0"/>
    <x v="9"/>
    <n v="2"/>
    <n v="1"/>
    <x v="0"/>
    <d v="2026-05-11T14:09:32"/>
    <n v="63573718"/>
    <s v="DROP"/>
    <s v="VDAD"/>
    <x v="0"/>
    <s v="COBRO"/>
    <m/>
    <n v="369007690000"/>
    <n v="16018"/>
    <n v="-4"/>
    <n v="1"/>
    <n v="63573718"/>
    <m/>
    <s v="Yessica Andrea Panuela Arroyav"/>
    <m/>
    <s v="BF006377"/>
    <n v="369007690000"/>
    <s v="MASIVO"/>
    <s v="NPN"/>
    <m/>
    <m/>
    <m/>
    <m/>
    <m/>
    <s v="U"/>
    <s v="0000-00-00"/>
    <m/>
    <m/>
    <m/>
    <m/>
    <n v="5"/>
    <m/>
    <s v="NONE"/>
    <n v="0"/>
    <m/>
    <n v="2257864"/>
    <s v="Cobros Mayo"/>
    <s v="Cobros Mayo NPN"/>
    <s v="Agent Not Available"/>
  </r>
  <r>
    <s v="Cobros Abril Canal Fijo"/>
    <n v="1"/>
    <n v="1"/>
    <x v="1"/>
    <n v="2"/>
    <n v="1"/>
    <x v="1"/>
    <d v="2026-05-13T16:58:20"/>
    <n v="63573718"/>
    <n v="6003"/>
    <s v="lvelez"/>
    <x v="1"/>
    <s v="COBRO"/>
    <m/>
    <n v="369007690000"/>
    <n v="16018"/>
    <n v="-4"/>
    <n v="1"/>
    <n v="63573718"/>
    <m/>
    <s v="Yessica Andrea Panuela Arroyav"/>
    <m/>
    <s v="BF006377"/>
    <n v="369007690000"/>
    <s v="MASIVO"/>
    <s v="NPN"/>
    <m/>
    <m/>
    <m/>
    <m/>
    <m/>
    <s v="U"/>
    <s v="0000-00-00"/>
    <m/>
    <m/>
    <m/>
    <m/>
    <n v="39"/>
    <s v="Llamaya"/>
    <s v="MAIN"/>
    <n v="0"/>
    <m/>
    <n v="2257864"/>
    <s v="Cobros Mayo"/>
    <s v="Cobros Mayo NPN"/>
    <s v="Cuenta cesada"/>
  </r>
  <r>
    <s v="Cobros Abril Canal Fijo"/>
    <n v="0"/>
    <n v="0"/>
    <x v="9"/>
    <n v="3"/>
    <n v="1"/>
    <x v="0"/>
    <d v="2026-05-11T14:10:00"/>
    <n v="63591312"/>
    <s v="DROP"/>
    <s v="VDAD"/>
    <x v="0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5"/>
    <m/>
    <s v="NONE"/>
    <n v="0"/>
    <m/>
    <n v="2257865"/>
    <s v="Cobros Mayo"/>
    <s v="Cobros Mayo NPN"/>
    <s v="Agent Not Available"/>
  </r>
  <r>
    <s v="Cobros Abril Canal Fijo"/>
    <n v="0"/>
    <n v="0"/>
    <x v="1"/>
    <n v="3"/>
    <n v="1"/>
    <x v="0"/>
    <d v="2026-05-13T16:58:50"/>
    <n v="63591312"/>
    <s v="DROP"/>
    <s v="VDAD"/>
    <x v="0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5"/>
    <m/>
    <s v="NONE"/>
    <n v="0"/>
    <m/>
    <n v="2257865"/>
    <s v="Cobros Mayo"/>
    <s v="Cobros Mayo NPN"/>
    <s v="Agent Not Available"/>
  </r>
  <r>
    <s v="Cobros Abril Canal Fijo"/>
    <n v="1"/>
    <n v="1"/>
    <x v="13"/>
    <n v="3"/>
    <n v="1"/>
    <x v="1"/>
    <d v="2026-05-18T10:32:23"/>
    <n v="63591312"/>
    <n v="6007"/>
    <s v="lvelez"/>
    <x v="1"/>
    <s v="COBRO"/>
    <m/>
    <n v="355082630000"/>
    <n v="16018"/>
    <n v="-4"/>
    <n v="1"/>
    <n v="63591312"/>
    <m/>
    <s v="Yaritzel Yaneth GonzÃ¡lez Visu"/>
    <m/>
    <s v="8-1037-1958"/>
    <n v="355082630000"/>
    <s v="MASIVO"/>
    <s v="NPN"/>
    <m/>
    <m/>
    <m/>
    <m/>
    <m/>
    <s v="U"/>
    <s v="0000-00-00"/>
    <m/>
    <m/>
    <m/>
    <m/>
    <n v="102"/>
    <s v="Llamaya"/>
    <s v="MAIN"/>
    <n v="0"/>
    <m/>
    <n v="2257865"/>
    <s v="Cobros Mayo"/>
    <s v="Cobros Mayo NPN"/>
    <s v="Volver a llamar"/>
  </r>
  <r>
    <e v="#N/A"/>
    <n v="0"/>
    <n v="0"/>
    <x v="6"/>
    <n v="1"/>
    <n v="1"/>
    <x v="1"/>
    <d v="2026-05-05T09:54:41"/>
    <n v="63593036"/>
    <n v="6004"/>
    <s v="lvelez"/>
    <x v="1"/>
    <s v="COBRO"/>
    <m/>
    <m/>
    <n v="998"/>
    <n v="0"/>
    <m/>
    <n v="63593036"/>
    <m/>
    <m/>
    <m/>
    <m/>
    <m/>
    <m/>
    <m/>
    <m/>
    <m/>
    <m/>
    <m/>
    <m/>
    <s v="U"/>
    <s v="0000-00-00"/>
    <m/>
    <m/>
    <m/>
    <m/>
    <n v="91"/>
    <s v="Llamaya"/>
    <s v="MANUAL"/>
    <n v="0"/>
    <m/>
    <n v="2257499"/>
    <s v="Default Manual list"/>
    <m/>
    <s v="Buzon de voz"/>
  </r>
  <r>
    <s v="Cobros Mayo"/>
    <n v="1"/>
    <n v="1"/>
    <x v="9"/>
    <n v="1"/>
    <n v="1"/>
    <x v="1"/>
    <d v="2026-05-11T14:12:14"/>
    <n v="63636494"/>
    <n v="6003"/>
    <s v="lvelez"/>
    <x v="1"/>
    <s v="COBRO"/>
    <m/>
    <n v="364051150000"/>
    <n v="16018"/>
    <n v="-5"/>
    <n v="1"/>
    <n v="63636494"/>
    <m/>
    <s v="Olokindipi Lopez"/>
    <m/>
    <s v="10-710-1662"/>
    <n v="364051150000"/>
    <s v="MASIVO"/>
    <s v="NPN"/>
    <m/>
    <m/>
    <m/>
    <m/>
    <m/>
    <s v="U"/>
    <s v="0000-00-00"/>
    <m/>
    <m/>
    <m/>
    <m/>
    <n v="20"/>
    <s v="Llamaya"/>
    <s v="MAIN"/>
    <n v="0"/>
    <m/>
    <n v="2257866"/>
    <s v="Cobros Mayo"/>
    <s v="Cobros Mayo NPN"/>
    <s v="Cuenta cesada"/>
  </r>
  <r>
    <s v="Cobros Abril Canal Fijo"/>
    <n v="0"/>
    <n v="0"/>
    <x v="9"/>
    <n v="5"/>
    <n v="1"/>
    <x v="0"/>
    <d v="2026-05-11T14:12:20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1"/>
    <n v="5"/>
    <n v="1"/>
    <x v="0"/>
    <d v="2026-05-13T16:59:31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13"/>
    <n v="5"/>
    <n v="1"/>
    <x v="0"/>
    <d v="2026-05-18T10:32:50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0"/>
    <n v="0"/>
    <x v="3"/>
    <n v="5"/>
    <n v="1"/>
    <x v="0"/>
    <d v="2026-05-19T17:12:15"/>
    <n v="63638799"/>
    <s v="DROP"/>
    <s v="VDAD"/>
    <x v="0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5"/>
    <m/>
    <s v="NONE"/>
    <n v="0"/>
    <m/>
    <n v="2257867"/>
    <s v="Cobros Mayo"/>
    <s v="Cobros Mayo NPN"/>
    <s v="Agent Not Available"/>
  </r>
  <r>
    <s v="Cobros Abril Canal Fijo"/>
    <n v="1"/>
    <n v="0"/>
    <x v="4"/>
    <n v="5"/>
    <n v="1"/>
    <x v="1"/>
    <d v="2026-05-21T11:31:54"/>
    <n v="63638799"/>
    <n v="6006"/>
    <s v="lvelez"/>
    <x v="1"/>
    <s v="COBRO"/>
    <m/>
    <n v="354383430000"/>
    <n v="16018"/>
    <n v="-5"/>
    <n v="1"/>
    <n v="63638799"/>
    <m/>
    <s v="TONY OMAR ARDINEZ GALLARDO"/>
    <m/>
    <s v="8-766-2311"/>
    <n v="354383430000"/>
    <s v="MASIVO"/>
    <s v="3 PAGOS PENDIENTES"/>
    <m/>
    <m/>
    <m/>
    <m/>
    <m/>
    <s v="U"/>
    <s v="0000-00-00"/>
    <m/>
    <m/>
    <m/>
    <m/>
    <n v="46"/>
    <s v="Llamaya"/>
    <s v="MAIN"/>
    <n v="0"/>
    <m/>
    <n v="2257867"/>
    <s v="Cobros Mayo"/>
    <s v="Cobros Mayo NPN"/>
    <s v="Numero equivocado"/>
  </r>
  <r>
    <s v="Cobros Abril Canal Fijo"/>
    <n v="0"/>
    <n v="0"/>
    <x v="11"/>
    <n v="1"/>
    <n v="1"/>
    <x v="1"/>
    <d v="2026-05-04T11:08:32"/>
    <n v="63645460"/>
    <n v="6004"/>
    <s v="lvelez"/>
    <x v="1"/>
    <s v="COBRO"/>
    <m/>
    <n v="359347200000"/>
    <n v="16017"/>
    <n v="-5"/>
    <n v="1"/>
    <n v="63645460"/>
    <m/>
    <s v="Jesus Adbeel Berrio Vasquez"/>
    <m/>
    <s v="8-876-1341"/>
    <s v="2 MESES DE MORA"/>
    <s v="MASIVO"/>
    <n v="359347200000"/>
    <m/>
    <m/>
    <m/>
    <m/>
    <m/>
    <s v="U"/>
    <s v="0000-00-00"/>
    <m/>
    <s v="berrioyaeslyn@gmail.com"/>
    <m/>
    <s v="359347200000&gt;&gt; Jesus Adbeel Berrio Vasquez"/>
    <n v="159"/>
    <s v="Llamaya"/>
    <s v="MAIN"/>
    <n v="0"/>
    <m/>
    <n v="2252665"/>
    <s v="Cobros Abril Canal Fijo"/>
    <s v="Cobros Abril Canal Fijo 2 meses a NPN"/>
    <s v="Buzon de voz"/>
  </r>
  <r>
    <s v="Cobros Mayo"/>
    <n v="0"/>
    <n v="0"/>
    <x v="9"/>
    <n v="2"/>
    <n v="1"/>
    <x v="0"/>
    <d v="2026-05-11T14:12:43"/>
    <n v="63677380"/>
    <s v="DROP"/>
    <s v="VDAD"/>
    <x v="0"/>
    <s v="COBRO"/>
    <m/>
    <n v="365090940000"/>
    <n v="16018"/>
    <n v="-5"/>
    <n v="1"/>
    <n v="63677380"/>
    <m/>
    <s v="MÃ³nica Palomeque"/>
    <m/>
    <s v="8-1060-935"/>
    <n v="365090940000"/>
    <s v="MASIVO"/>
    <s v="NPN"/>
    <m/>
    <m/>
    <m/>
    <m/>
    <m/>
    <s v="U"/>
    <s v="0000-00-00"/>
    <m/>
    <m/>
    <m/>
    <m/>
    <n v="5"/>
    <m/>
    <s v="NONE"/>
    <n v="0"/>
    <m/>
    <n v="2257868"/>
    <s v="Cobros Mayo"/>
    <s v="Cobros Mayo NPN"/>
    <s v="Agent Not Available"/>
  </r>
  <r>
    <s v="Cobros Mayo"/>
    <n v="1"/>
    <n v="0"/>
    <x v="1"/>
    <n v="2"/>
    <n v="1"/>
    <x v="1"/>
    <d v="2026-05-13T17:00:29"/>
    <n v="63677380"/>
    <n v="6000"/>
    <s v="lvelez"/>
    <x v="1"/>
    <s v="COBRO"/>
    <m/>
    <n v="365090940000"/>
    <n v="16018"/>
    <n v="-5"/>
    <n v="1"/>
    <n v="63677380"/>
    <m/>
    <s v="MÃ³nica Palomeque"/>
    <m/>
    <s v="8-1060-935"/>
    <n v="365090940000"/>
    <s v="MASIVO"/>
    <s v="NPN"/>
    <m/>
    <m/>
    <m/>
    <m/>
    <m/>
    <s v="U"/>
    <s v="0000-00-00"/>
    <m/>
    <m/>
    <m/>
    <m/>
    <n v="91"/>
    <s v="Llamaya"/>
    <s v="MAIN"/>
    <n v="0"/>
    <m/>
    <n v="2257868"/>
    <s v="Cobros Mayo"/>
    <s v="Cobros Mayo NPN"/>
    <s v="Mensaje a tercero"/>
  </r>
  <r>
    <s v="Cobros Mayo"/>
    <n v="0"/>
    <n v="0"/>
    <x v="9"/>
    <n v="6"/>
    <n v="1"/>
    <x v="0"/>
    <d v="2026-05-11T14:14:48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1"/>
    <n v="6"/>
    <n v="1"/>
    <x v="0"/>
    <d v="2026-05-13T17:00:39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13"/>
    <n v="6"/>
    <n v="1"/>
    <x v="0"/>
    <d v="2026-05-18T10:33:30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3"/>
    <n v="6"/>
    <n v="1"/>
    <x v="0"/>
    <d v="2026-05-19T17:14:37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4"/>
    <n v="6"/>
    <n v="1"/>
    <x v="0"/>
    <d v="2026-05-21T11:32:52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4"/>
    <n v="6"/>
    <n v="1"/>
    <x v="1"/>
    <d v="2026-05-21T17:57:08"/>
    <n v="63679769"/>
    <s v="DROP"/>
    <s v="VDAD"/>
    <x v="0"/>
    <s v="COBRO"/>
    <m/>
    <n v="361051060000"/>
    <n v="16018"/>
    <n v="-5"/>
    <n v="1"/>
    <n v="63679769"/>
    <m/>
    <s v="Carlos Enrique HernÃ¡ndez Mini"/>
    <m/>
    <s v="8-787-1757"/>
    <n v="361051060000"/>
    <s v="MASIVO"/>
    <s v="NPN"/>
    <m/>
    <m/>
    <m/>
    <m/>
    <m/>
    <m/>
    <s v="0000-00-00"/>
    <m/>
    <m/>
    <m/>
    <m/>
    <n v="5"/>
    <m/>
    <s v="NONE"/>
    <n v="0"/>
    <m/>
    <n v="2257869"/>
    <s v="Cobros Mayo"/>
    <s v="Cobros Mayo NPN"/>
    <s v="Agent Not Available"/>
  </r>
  <r>
    <s v="Cobros Mayo"/>
    <n v="0"/>
    <n v="0"/>
    <x v="9"/>
    <n v="1"/>
    <n v="1"/>
    <x v="1"/>
    <d v="2026-05-11T14:14:47"/>
    <n v="63681191"/>
    <n v="6004"/>
    <s v="lvelez"/>
    <x v="1"/>
    <s v="COBRO"/>
    <m/>
    <n v="367087190000"/>
    <n v="16018"/>
    <n v="-5"/>
    <n v="1"/>
    <n v="63681191"/>
    <m/>
    <s v="Ana Miranda"/>
    <m/>
    <s v="4-806-2112"/>
    <n v="367087190000"/>
    <s v="MASIVO"/>
    <s v="NPN"/>
    <m/>
    <m/>
    <m/>
    <m/>
    <m/>
    <s v="U"/>
    <s v="0000-00-00"/>
    <m/>
    <m/>
    <m/>
    <m/>
    <n v="140"/>
    <s v="Llamaya"/>
    <s v="MAIN"/>
    <n v="0"/>
    <m/>
    <n v="2257870"/>
    <s v="Cobros Mayo"/>
    <s v="Cobros Mayo NPN"/>
    <s v="Buzon de voz"/>
  </r>
  <r>
    <s v="Cobros Abril Canal Fijo"/>
    <n v="0"/>
    <n v="0"/>
    <x v="9"/>
    <n v="6"/>
    <n v="1"/>
    <x v="0"/>
    <d v="2026-05-11T14:15:28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1"/>
    <n v="6"/>
    <n v="1"/>
    <x v="0"/>
    <d v="2026-05-13T17:01:19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13"/>
    <n v="6"/>
    <n v="1"/>
    <x v="0"/>
    <d v="2026-05-18T10:35:10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3"/>
    <n v="6"/>
    <n v="1"/>
    <x v="0"/>
    <d v="2026-05-19T17:15:16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4"/>
    <n v="6"/>
    <n v="1"/>
    <x v="0"/>
    <d v="2026-05-21T11:33:56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Abril Canal Fijo"/>
    <n v="0"/>
    <n v="0"/>
    <x v="4"/>
    <n v="6"/>
    <n v="1"/>
    <x v="1"/>
    <d v="2026-05-21T18:03:00"/>
    <n v="63683717"/>
    <s v="DROP"/>
    <s v="VDAD"/>
    <x v="0"/>
    <s v="COBRO"/>
    <m/>
    <n v="356368000000"/>
    <n v="16018"/>
    <n v="-5"/>
    <n v="1"/>
    <n v="63683717"/>
    <m/>
    <s v="Maria Pinto"/>
    <m/>
    <s v="8-531-1327"/>
    <n v="356368000000"/>
    <s v="MASIVO"/>
    <s v="3 PAGOS PENDIENTES"/>
    <m/>
    <m/>
    <m/>
    <m/>
    <m/>
    <m/>
    <s v="0000-00-00"/>
    <m/>
    <m/>
    <m/>
    <m/>
    <n v="5"/>
    <m/>
    <s v="NONE"/>
    <n v="0"/>
    <m/>
    <n v="2257871"/>
    <s v="Cobros Mayo"/>
    <s v="Cobros Mayo NPN"/>
    <s v="Agent Not Available"/>
  </r>
  <r>
    <s v="Cobros Mayo"/>
    <n v="0"/>
    <n v="0"/>
    <x v="9"/>
    <n v="3"/>
    <n v="1"/>
    <x v="0"/>
    <d v="2026-05-11T14:16:04"/>
    <n v="63684257"/>
    <s v="DROP"/>
    <s v="VDAD"/>
    <x v="0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5"/>
    <m/>
    <s v="NONE"/>
    <n v="0"/>
    <m/>
    <n v="2257872"/>
    <s v="Cobros Mayo"/>
    <s v="Cobros Mayo NPN"/>
    <s v="Agent Not Available"/>
  </r>
  <r>
    <s v="Cobros Mayo"/>
    <n v="0"/>
    <n v="0"/>
    <x v="1"/>
    <n v="3"/>
    <n v="1"/>
    <x v="0"/>
    <d v="2026-05-13T17:01:40"/>
    <n v="63684257"/>
    <s v="DROP"/>
    <s v="VDAD"/>
    <x v="0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5"/>
    <m/>
    <s v="NONE"/>
    <n v="0"/>
    <m/>
    <n v="2257872"/>
    <s v="Cobros Mayo"/>
    <s v="Cobros Mayo NPN"/>
    <s v="Agent Not Available"/>
  </r>
  <r>
    <s v="Cobros Mayo"/>
    <n v="1"/>
    <n v="1"/>
    <x v="13"/>
    <n v="3"/>
    <n v="1"/>
    <x v="1"/>
    <d v="2026-05-18T10:35:09"/>
    <n v="63684257"/>
    <n v="6002"/>
    <s v="lvelez"/>
    <x v="1"/>
    <s v="COBRO"/>
    <m/>
    <n v="368052640000"/>
    <n v="16018"/>
    <n v="-5"/>
    <n v="1"/>
    <n v="63684257"/>
    <m/>
    <s v="FRANCISCO DANIEL JORDANÂ Â "/>
    <m/>
    <s v="4-843-1631"/>
    <n v="368052640000"/>
    <s v="MASIVO"/>
    <s v="NPN"/>
    <m/>
    <m/>
    <m/>
    <m/>
    <m/>
    <s v="U"/>
    <s v="0000-00-00"/>
    <m/>
    <m/>
    <m/>
    <m/>
    <n v="126"/>
    <s v="Llamaya"/>
    <s v="MAIN"/>
    <n v="0"/>
    <m/>
    <n v="2257872"/>
    <s v="Cobros Mayo"/>
    <s v="Cobros Mayo NPN"/>
    <s v="Cliente al dia"/>
  </r>
  <r>
    <s v="Cobros Mayo"/>
    <n v="0"/>
    <n v="0"/>
    <x v="9"/>
    <n v="5"/>
    <n v="1"/>
    <x v="0"/>
    <d v="2026-05-11T14:16:12"/>
    <n v="63694637"/>
    <s v="AB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0"/>
    <m/>
    <s v="NONE"/>
    <n v="0"/>
    <m/>
    <n v="2257873"/>
    <s v="Cobros Mayo"/>
    <s v="Cobros Mayo NPN"/>
    <s v="Auto busy"/>
  </r>
  <r>
    <s v="Cobros Mayo"/>
    <n v="0"/>
    <n v="0"/>
    <x v="1"/>
    <n v="5"/>
    <n v="1"/>
    <x v="0"/>
    <d v="2026-05-13T17:02:07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13"/>
    <n v="5"/>
    <n v="1"/>
    <x v="0"/>
    <d v="2026-05-18T10:35:24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3"/>
    <n v="5"/>
    <n v="1"/>
    <x v="0"/>
    <d v="2026-05-19T17:15:55"/>
    <n v="63694637"/>
    <s v="DROP"/>
    <s v="VDAD"/>
    <x v="0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5"/>
    <m/>
    <s v="NONE"/>
    <n v="0"/>
    <m/>
    <n v="2257873"/>
    <s v="Cobros Mayo"/>
    <s v="Cobros Mayo NPN"/>
    <s v="Agent Not Available"/>
  </r>
  <r>
    <s v="Cobros Mayo"/>
    <n v="0"/>
    <n v="0"/>
    <x v="4"/>
    <n v="5"/>
    <n v="1"/>
    <x v="1"/>
    <d v="2026-05-21T11:33:45"/>
    <n v="63694637"/>
    <s v="CALLBK"/>
    <s v="lvelez"/>
    <x v="1"/>
    <s v="COBRO"/>
    <m/>
    <n v="361081420000"/>
    <n v="16018"/>
    <n v="-5"/>
    <n v="1"/>
    <n v="63694637"/>
    <m/>
    <s v="Gabriela Edilsa Quintero Pinto"/>
    <m/>
    <s v="2-754-223"/>
    <n v="361081420000"/>
    <s v="MASIVO"/>
    <s v="NPN"/>
    <m/>
    <m/>
    <m/>
    <m/>
    <m/>
    <s v="U"/>
    <s v="0000-00-00"/>
    <m/>
    <m/>
    <m/>
    <s v="361081420000&gt;&gt; GABRIELA EDILSA QUINTERO PINTO"/>
    <n v="211"/>
    <s v="Llamaya"/>
    <s v="MAIN"/>
    <n v="0"/>
    <m/>
    <n v="2257873"/>
    <s v="Cobros Mayo"/>
    <s v="Cobros Mayo NPN"/>
    <s v="Call Back"/>
  </r>
  <r>
    <e v="#N/A"/>
    <n v="0"/>
    <n v="0"/>
    <x v="11"/>
    <n v="1"/>
    <n v="1"/>
    <x v="1"/>
    <d v="2026-05-04T15:07:49"/>
    <n v="63717541"/>
    <s v="DNC"/>
    <s v="lvelez"/>
    <x v="1"/>
    <s v="COBRO"/>
    <m/>
    <m/>
    <n v="998"/>
    <n v="0"/>
    <m/>
    <n v="63717541"/>
    <m/>
    <m/>
    <m/>
    <m/>
    <m/>
    <m/>
    <m/>
    <m/>
    <m/>
    <m/>
    <m/>
    <m/>
    <s v="U"/>
    <s v="0000-00-00"/>
    <m/>
    <m/>
    <m/>
    <m/>
    <n v="19"/>
    <s v="Llamaya"/>
    <s v="MANUAL"/>
    <n v="0"/>
    <m/>
    <n v="2257473"/>
    <s v="Default Manual list"/>
    <m/>
    <s v="No volver a llamar"/>
  </r>
  <r>
    <s v="Cobros Abril Canal Fijo"/>
    <n v="0"/>
    <n v="0"/>
    <x v="5"/>
    <n v="6"/>
    <n v="1"/>
    <x v="0"/>
    <d v="2026-05-02T12:48:37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6"/>
    <n v="6"/>
    <n v="1"/>
    <x v="0"/>
    <d v="2026-05-05T17:53:06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7"/>
    <n v="6"/>
    <n v="1"/>
    <x v="0"/>
    <d v="2026-05-07T14:29:06"/>
    <n v="63730149"/>
    <s v="AB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0"/>
    <m/>
    <s v="NONE"/>
    <n v="0"/>
    <m/>
    <n v="2252159"/>
    <s v="Cobros Abril Canal Fijo"/>
    <s v="Cobros Abril Canal Fijo 2 meses a NPN"/>
    <s v="Auto busy"/>
  </r>
  <r>
    <s v="Cobros Abril Canal Fijo"/>
    <n v="0"/>
    <n v="0"/>
    <x v="8"/>
    <n v="6"/>
    <n v="1"/>
    <x v="0"/>
    <d v="2026-05-08T15:05:26"/>
    <n v="63730149"/>
    <s v="DROP"/>
    <s v="VDAD"/>
    <x v="0"/>
    <s v="COBRO"/>
    <m/>
    <n v="361021270000"/>
    <n v="16017"/>
    <n v="-4"/>
    <n v="1"/>
    <n v="63730149"/>
    <m/>
    <s v="CRISTOPHER WILSON ESQUIVEL "/>
    <m/>
    <s v="8-904-361"/>
    <s v="NPN"/>
    <s v="MASIVO"/>
    <n v="361021270000"/>
    <m/>
    <m/>
    <m/>
    <m/>
    <m/>
    <m/>
    <s v="0000-00-00"/>
    <m/>
    <s v="Sammydavis1627@gmail.com "/>
    <m/>
    <m/>
    <n v="5"/>
    <m/>
    <s v="NONE"/>
    <n v="0"/>
    <m/>
    <n v="2252159"/>
    <s v="Cobros Abril Canal Fijo"/>
    <s v="Cobros Abril Canal Fijo 2 meses a NPN"/>
    <s v="Agent Not Available"/>
  </r>
  <r>
    <s v="Cobros Abril Canal Fijo"/>
    <n v="0"/>
    <n v="0"/>
    <x v="9"/>
    <n v="6"/>
    <n v="1"/>
    <x v="0"/>
    <d v="2026-05-11T14:16:15"/>
    <n v="63730149"/>
    <s v="AB"/>
    <s v="VDAD"/>
    <x v="0"/>
    <s v="COBRO"/>
    <m/>
    <n v="361021270000"/>
    <n v="16018"/>
    <n v="-4"/>
    <n v="1"/>
    <n v="63730149"/>
    <m/>
    <s v="CRISTOPHER WILSON ESQUIVEL"/>
    <m/>
    <s v="8-904-361"/>
    <n v="361021270000"/>
    <s v="MASIVO"/>
    <s v="NPN"/>
    <m/>
    <m/>
    <m/>
    <m/>
    <m/>
    <s v="U"/>
    <s v="0000-00-00"/>
    <m/>
    <m/>
    <m/>
    <m/>
    <n v="0"/>
    <m/>
    <s v="NONE"/>
    <n v="0"/>
    <m/>
    <n v="2257874"/>
    <s v="Cobros Mayo"/>
    <s v="Cobros Mayo NPN"/>
    <s v="Auto busy"/>
  </r>
  <r>
    <s v="Cobros Abril Canal Fijo"/>
    <n v="1"/>
    <n v="1"/>
    <x v="1"/>
    <n v="6"/>
    <n v="1"/>
    <x v="1"/>
    <d v="2026-05-13T17:04:01"/>
    <n v="63730149"/>
    <n v="6003"/>
    <s v="lvelez"/>
    <x v="1"/>
    <s v="COBRO"/>
    <m/>
    <n v="361021270000"/>
    <n v="16018"/>
    <n v="-4"/>
    <n v="1"/>
    <n v="63730149"/>
    <m/>
    <s v="CRISTOPHER WILSON ESQUIVEL"/>
    <m/>
    <s v="8-904-361"/>
    <n v="361021270000"/>
    <s v="MASIVO"/>
    <s v="NPN"/>
    <m/>
    <m/>
    <m/>
    <m/>
    <m/>
    <s v="U"/>
    <s v="0000-00-00"/>
    <m/>
    <m/>
    <m/>
    <m/>
    <n v="24"/>
    <s v="Llamaya"/>
    <s v="MAIN"/>
    <n v="0"/>
    <m/>
    <n v="2257874"/>
    <s v="Cobros Mayo"/>
    <s v="Cobros Mayo NPN"/>
    <s v="Cuenta cesada"/>
  </r>
  <r>
    <s v="Cobros Mayo"/>
    <n v="0"/>
    <n v="0"/>
    <x v="9"/>
    <n v="6"/>
    <n v="1"/>
    <x v="0"/>
    <d v="2026-05-11T14:18:30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1"/>
    <n v="6"/>
    <n v="1"/>
    <x v="0"/>
    <d v="2026-05-13T17:04:02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13"/>
    <n v="6"/>
    <n v="1"/>
    <x v="0"/>
    <d v="2026-05-18T10:35:45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3"/>
    <n v="6"/>
    <n v="1"/>
    <x v="0"/>
    <d v="2026-05-19T17:20:01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4"/>
    <n v="6"/>
    <n v="1"/>
    <x v="0"/>
    <d v="2026-05-21T11:34:15"/>
    <n v="63758860"/>
    <s v="DROP"/>
    <s v="VDAD"/>
    <x v="0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5"/>
    <m/>
    <s v="NONE"/>
    <n v="0"/>
    <m/>
    <n v="2257875"/>
    <s v="Cobros Mayo"/>
    <s v="Cobros Mayo NPN"/>
    <s v="Agent Not Available"/>
  </r>
  <r>
    <s v="Cobros Mayo"/>
    <n v="0"/>
    <n v="0"/>
    <x v="4"/>
    <n v="6"/>
    <n v="1"/>
    <x v="1"/>
    <d v="2026-05-21T18:02:56"/>
    <n v="63758860"/>
    <n v="6004"/>
    <s v="lvelez"/>
    <x v="1"/>
    <s v="COBRO"/>
    <m/>
    <n v="365068410000"/>
    <n v="16018"/>
    <n v="-4"/>
    <n v="1"/>
    <n v="63758860"/>
    <m/>
    <s v="Wendy Carolina"/>
    <m/>
    <s v="7-715-438"/>
    <n v="365068410000"/>
    <s v="MASIVO"/>
    <s v="NPN"/>
    <m/>
    <m/>
    <m/>
    <m/>
    <m/>
    <s v="U"/>
    <s v="0000-00-00"/>
    <m/>
    <m/>
    <m/>
    <m/>
    <n v="97"/>
    <s v="Llamaya"/>
    <s v="MAIN"/>
    <n v="0"/>
    <m/>
    <n v="2257875"/>
    <s v="Cobros Mayo"/>
    <s v="Cobros Mayo NPN"/>
    <s v="Buzon de voz"/>
  </r>
  <r>
    <s v="Cobros Mayo"/>
    <n v="0"/>
    <n v="0"/>
    <x v="9"/>
    <n v="2"/>
    <n v="1"/>
    <x v="0"/>
    <d v="2026-05-11T14:18:01"/>
    <n v="63781156"/>
    <s v="AB"/>
    <s v="VDAD"/>
    <x v="0"/>
    <s v="COBRO"/>
    <m/>
    <n v="367065980000"/>
    <n v="16018"/>
    <n v="-4"/>
    <n v="1"/>
    <n v="63781156"/>
    <m/>
    <s v="INES DEL CARMEN CASTILLO ARCEY"/>
    <m/>
    <s v="8-171-440"/>
    <n v="367065980000"/>
    <s v="MASIVO"/>
    <s v="NPN"/>
    <m/>
    <m/>
    <m/>
    <m/>
    <m/>
    <s v="U"/>
    <s v="0000-00-00"/>
    <m/>
    <m/>
    <m/>
    <m/>
    <n v="0"/>
    <m/>
    <s v="NONE"/>
    <n v="0"/>
    <m/>
    <n v="2257876"/>
    <s v="Cobros Mayo"/>
    <s v="Cobros Mayo NPN"/>
    <s v="Auto busy"/>
  </r>
  <r>
    <s v="Cobros Mayo"/>
    <n v="1"/>
    <n v="1"/>
    <x v="1"/>
    <n v="2"/>
    <n v="1"/>
    <x v="1"/>
    <d v="2026-05-13T17:07:59"/>
    <n v="63781156"/>
    <n v="6003"/>
    <s v="lvelez"/>
    <x v="1"/>
    <s v="COBRO"/>
    <m/>
    <n v="367065980000"/>
    <n v="16018"/>
    <n v="-4"/>
    <n v="1"/>
    <n v="63781156"/>
    <m/>
    <s v="INES DEL CARMEN CASTILLO ARCEY"/>
    <m/>
    <s v="8-171-440"/>
    <n v="367065980000"/>
    <s v="MASIVO"/>
    <s v="NPN"/>
    <m/>
    <m/>
    <m/>
    <m/>
    <m/>
    <s v="U"/>
    <s v="0000-00-00"/>
    <m/>
    <m/>
    <m/>
    <m/>
    <n v="89"/>
    <s v="Llamaya"/>
    <s v="MAIN"/>
    <n v="0"/>
    <m/>
    <n v="2257876"/>
    <s v="Cobros Mayo"/>
    <s v="Cobros Mayo NPN"/>
    <s v="Cuenta cesada"/>
  </r>
  <r>
    <s v="Cobros Abril Canal Fijo"/>
    <n v="1"/>
    <n v="1"/>
    <x v="9"/>
    <n v="1"/>
    <n v="1"/>
    <x v="1"/>
    <d v="2026-05-11T14:18:16"/>
    <n v="63787210"/>
    <n v="6003"/>
    <s v="lvelez"/>
    <x v="1"/>
    <s v="COBRO"/>
    <m/>
    <n v="367036390000"/>
    <n v="16018"/>
    <n v="-4"/>
    <n v="1"/>
    <n v="63787210"/>
    <m/>
    <s v="Yosimar West"/>
    <m/>
    <s v="3-758-953"/>
    <n v="367036390000"/>
    <s v="MASIVO"/>
    <s v="NPN"/>
    <m/>
    <m/>
    <m/>
    <m/>
    <m/>
    <s v="U"/>
    <s v="0000-00-00"/>
    <m/>
    <m/>
    <m/>
    <m/>
    <n v="47"/>
    <s v="Llamaya"/>
    <s v="MAIN"/>
    <n v="0"/>
    <m/>
    <n v="2257877"/>
    <s v="Cobros Mayo"/>
    <s v="Cobros Mayo NPN"/>
    <s v="Cuenta cesada"/>
  </r>
  <r>
    <s v="Cobros Abril Canal Fijo"/>
    <n v="0"/>
    <n v="0"/>
    <x v="9"/>
    <n v="6"/>
    <n v="1"/>
    <x v="0"/>
    <d v="2026-05-11T14:18:4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1"/>
    <n v="6"/>
    <n v="1"/>
    <x v="0"/>
    <d v="2026-05-13T17:08:05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13"/>
    <n v="6"/>
    <n v="1"/>
    <x v="0"/>
    <d v="2026-05-18T10:35:59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3"/>
    <n v="6"/>
    <n v="1"/>
    <x v="0"/>
    <d v="2026-05-19T17:20:1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4"/>
    <n v="6"/>
    <n v="1"/>
    <x v="0"/>
    <d v="2026-05-21T11:34:29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4"/>
    <n v="6"/>
    <n v="1"/>
    <x v="1"/>
    <d v="2026-05-21T18:03:14"/>
    <n v="63806351"/>
    <s v="DROP"/>
    <s v="VDAD"/>
    <x v="0"/>
    <s v="COBRO"/>
    <m/>
    <n v="363005870000"/>
    <n v="16018"/>
    <n v="-4"/>
    <n v="1"/>
    <n v="63806351"/>
    <m/>
    <s v="Heidi mendoza"/>
    <m/>
    <s v="6-726-1326"/>
    <n v="363005870000"/>
    <s v="MASIVO"/>
    <s v="NPN"/>
    <m/>
    <m/>
    <m/>
    <m/>
    <m/>
    <m/>
    <s v="0000-00-00"/>
    <m/>
    <m/>
    <m/>
    <m/>
    <n v="5"/>
    <m/>
    <s v="NONE"/>
    <n v="0"/>
    <m/>
    <n v="2257878"/>
    <s v="Cobros Mayo"/>
    <s v="Cobros Mayo NPN"/>
    <s v="Agent Not Available"/>
  </r>
  <r>
    <s v="Cobros Abril Canal Fijo"/>
    <n v="0"/>
    <n v="0"/>
    <x v="9"/>
    <n v="2"/>
    <n v="1"/>
    <x v="0"/>
    <d v="2026-05-11T14:18:59"/>
    <n v="63835021"/>
    <s v="DROP"/>
    <s v="VDAD"/>
    <x v="0"/>
    <s v="COBRO"/>
    <m/>
    <n v="362012510000"/>
    <n v="16018"/>
    <n v="-4"/>
    <n v="1"/>
    <n v="63835021"/>
    <m/>
    <s v="Erick Alberto GÃ³mez Ãvila"/>
    <m/>
    <s v="5-712-2177"/>
    <n v="362012510000"/>
    <s v="MASIVO"/>
    <s v="NPN"/>
    <m/>
    <m/>
    <m/>
    <m/>
    <m/>
    <s v="U"/>
    <s v="0000-00-00"/>
    <m/>
    <m/>
    <m/>
    <m/>
    <n v="5"/>
    <m/>
    <s v="NONE"/>
    <n v="0"/>
    <m/>
    <n v="2257879"/>
    <s v="Cobros Mayo"/>
    <s v="Cobros Mayo NPN"/>
    <s v="Agent Not Available"/>
  </r>
  <r>
    <s v="Cobros Abril Canal Fijo"/>
    <n v="1"/>
    <n v="1"/>
    <x v="1"/>
    <n v="2"/>
    <n v="1"/>
    <x v="1"/>
    <d v="2026-05-13T17:09:43"/>
    <n v="63835021"/>
    <n v="6003"/>
    <s v="lvelez"/>
    <x v="1"/>
    <s v="COBRO"/>
    <m/>
    <n v="362012510000"/>
    <n v="16018"/>
    <n v="-4"/>
    <n v="1"/>
    <n v="63835021"/>
    <m/>
    <s v="Erick Alberto GÃ³mez Ãvila"/>
    <m/>
    <s v="5-712-2177"/>
    <n v="362012510000"/>
    <s v="MASIVO"/>
    <s v="NPN"/>
    <m/>
    <m/>
    <m/>
    <m/>
    <m/>
    <s v="U"/>
    <s v="0000-00-00"/>
    <m/>
    <m/>
    <m/>
    <m/>
    <n v="43"/>
    <s v="Llamaya"/>
    <s v="MAIN"/>
    <n v="0"/>
    <m/>
    <n v="2257879"/>
    <s v="Cobros Mayo"/>
    <s v="Cobros Mayo NPN"/>
    <s v="Cuenta cesada"/>
  </r>
  <r>
    <e v="#N/A"/>
    <n v="0"/>
    <n v="0"/>
    <x v="11"/>
    <n v="1"/>
    <n v="1"/>
    <x v="1"/>
    <d v="2026-05-04T12:46:28"/>
    <n v="63836298"/>
    <n v="6004"/>
    <s v="lvelez"/>
    <x v="1"/>
    <s v="COBRO"/>
    <m/>
    <m/>
    <n v="998"/>
    <n v="0"/>
    <m/>
    <n v="63836298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467"/>
    <s v="Default Manual list"/>
    <m/>
    <s v="Buzon de voz"/>
  </r>
  <r>
    <s v="Cobros Mayo"/>
    <n v="0"/>
    <n v="0"/>
    <x v="9"/>
    <n v="2"/>
    <n v="1"/>
    <x v="0"/>
    <d v="2026-05-11T14:19:48"/>
    <n v="63838397"/>
    <s v="DROP"/>
    <s v="VDAD"/>
    <x v="0"/>
    <s v="COBRO"/>
    <m/>
    <n v="366068670000"/>
    <n v="16018"/>
    <n v="-4"/>
    <n v="1"/>
    <n v="63838397"/>
    <m/>
    <s v="LEONICIO GONZALEZ ALAIN"/>
    <m/>
    <s v="9-711-1784"/>
    <n v="366068670000"/>
    <s v="MASIVO"/>
    <s v="NPN"/>
    <m/>
    <m/>
    <m/>
    <m/>
    <m/>
    <s v="U"/>
    <s v="0000-00-00"/>
    <m/>
    <m/>
    <m/>
    <m/>
    <n v="5"/>
    <m/>
    <s v="NONE"/>
    <n v="0"/>
    <m/>
    <n v="2257880"/>
    <s v="Cobros Mayo"/>
    <s v="Cobros Mayo NPN"/>
    <s v="Agent Not Available"/>
  </r>
  <r>
    <s v="Cobros Mayo"/>
    <n v="0"/>
    <n v="0"/>
    <x v="1"/>
    <n v="2"/>
    <n v="1"/>
    <x v="1"/>
    <d v="2026-05-13T17:11:51"/>
    <n v="63838397"/>
    <n v="6004"/>
    <s v="lvelez"/>
    <x v="1"/>
    <s v="COBRO"/>
    <m/>
    <n v="366068670000"/>
    <n v="16018"/>
    <n v="-4"/>
    <n v="1"/>
    <n v="63838397"/>
    <m/>
    <s v="LEONICIO GONZALEZ ALAIN"/>
    <m/>
    <s v="9-711-1784"/>
    <n v="366068670000"/>
    <s v="MASIVO"/>
    <s v="NPN"/>
    <m/>
    <m/>
    <m/>
    <m/>
    <m/>
    <s v="U"/>
    <s v="0000-00-00"/>
    <m/>
    <m/>
    <m/>
    <m/>
    <n v="123"/>
    <s v="Llamaya"/>
    <s v="MAIN"/>
    <n v="0"/>
    <m/>
    <n v="2257880"/>
    <s v="Cobros Mayo"/>
    <s v="Cobros Mayo NPN"/>
    <s v="Buzon de voz"/>
  </r>
  <r>
    <s v="Cobros Abril Canal Fijo"/>
    <n v="1"/>
    <n v="1"/>
    <x v="9"/>
    <n v="1"/>
    <n v="1"/>
    <x v="1"/>
    <d v="2026-05-11T14:19:34"/>
    <n v="63844918"/>
    <n v="6003"/>
    <s v="lvelez"/>
    <x v="1"/>
    <s v="COBRO"/>
    <m/>
    <n v="352367240000"/>
    <n v="16018"/>
    <n v="-4"/>
    <n v="1"/>
    <n v="63844918"/>
    <m/>
    <s v="Johanan Azgad Cerrud Gallardo"/>
    <m/>
    <s v="8-927-1843"/>
    <n v="352367240000"/>
    <s v="MASIVO"/>
    <s v="NPN"/>
    <m/>
    <m/>
    <m/>
    <m/>
    <m/>
    <s v="U"/>
    <s v="0000-00-00"/>
    <m/>
    <m/>
    <m/>
    <m/>
    <n v="51"/>
    <s v="Llamaya"/>
    <s v="MAIN"/>
    <n v="0"/>
    <m/>
    <n v="2257881"/>
    <s v="Cobros Mayo"/>
    <s v="Cobros Mayo NPN"/>
    <s v="Cuenta cesada"/>
  </r>
  <r>
    <s v="Cobros Mayo"/>
    <n v="0"/>
    <n v="0"/>
    <x v="9"/>
    <n v="6"/>
    <n v="1"/>
    <x v="0"/>
    <d v="2026-05-11T14:20:14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1"/>
    <n v="6"/>
    <n v="1"/>
    <x v="0"/>
    <d v="2026-05-13T17:12:46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13"/>
    <n v="6"/>
    <n v="1"/>
    <x v="0"/>
    <d v="2026-05-18T10:36:21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3"/>
    <n v="6"/>
    <n v="1"/>
    <x v="0"/>
    <d v="2026-05-19T17:20:34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4"/>
    <n v="6"/>
    <n v="1"/>
    <x v="0"/>
    <d v="2026-05-21T11:34:36"/>
    <n v="63849758"/>
    <s v="AB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0"/>
    <m/>
    <s v="NONE"/>
    <n v="0"/>
    <m/>
    <n v="2257882"/>
    <s v="Cobros Mayo"/>
    <s v="Cobros Mayo NPN"/>
    <s v="Auto busy"/>
  </r>
  <r>
    <s v="Cobros Mayo"/>
    <n v="0"/>
    <n v="0"/>
    <x v="4"/>
    <n v="6"/>
    <n v="1"/>
    <x v="1"/>
    <d v="2026-05-21T18:03:36"/>
    <n v="63849758"/>
    <s v="DROP"/>
    <s v="VDAD"/>
    <x v="0"/>
    <s v="COBRO"/>
    <m/>
    <n v="366046220000"/>
    <n v="16018"/>
    <n v="-4"/>
    <n v="1"/>
    <n v="63849758"/>
    <m/>
    <s v="Reymor Benjamin MontaÃ±o "/>
    <m/>
    <s v="E-8-12-7795"/>
    <n v="366046220000"/>
    <s v="MASIVO"/>
    <s v="NPN"/>
    <m/>
    <m/>
    <m/>
    <m/>
    <m/>
    <m/>
    <s v="0000-00-00"/>
    <m/>
    <m/>
    <m/>
    <m/>
    <n v="5"/>
    <m/>
    <s v="NONE"/>
    <n v="0"/>
    <m/>
    <n v="2257882"/>
    <s v="Cobros Mayo"/>
    <s v="Cobros Mayo NPN"/>
    <s v="Agent Not Available"/>
  </r>
  <r>
    <s v="Cobros Mayo"/>
    <n v="0"/>
    <n v="0"/>
    <x v="9"/>
    <n v="9"/>
    <n v="1"/>
    <x v="0"/>
    <d v="2026-05-11T14:20:40"/>
    <n v="63852115"/>
    <s v="DROP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5"/>
    <m/>
    <s v="NONE"/>
    <n v="0"/>
    <m/>
    <n v="2257883"/>
    <s v="Cobros Mayo"/>
    <s v="Cobros Mayo NPN"/>
    <s v="Agent Not Available"/>
  </r>
  <r>
    <s v="Cobros Mayo"/>
    <n v="0"/>
    <n v="0"/>
    <x v="1"/>
    <n v="9"/>
    <n v="1"/>
    <x v="0"/>
    <d v="2026-05-13T17:12:58"/>
    <n v="63852115"/>
    <s v="AB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Auto busy"/>
  </r>
  <r>
    <s v="Cobros Mayo"/>
    <n v="0"/>
    <n v="0"/>
    <x v="13"/>
    <n v="9"/>
    <n v="1"/>
    <x v="0"/>
    <d v="2026-05-18T10:37:44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3"/>
    <n v="9"/>
    <n v="1"/>
    <x v="0"/>
    <d v="2026-05-18T15:32:0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3"/>
    <n v="9"/>
    <n v="1"/>
    <x v="0"/>
    <d v="2026-05-19T10:12:50"/>
    <n v="63852115"/>
    <s v="DROP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5"/>
    <m/>
    <s v="NONE"/>
    <n v="0"/>
    <m/>
    <n v="2257883"/>
    <s v="Cobros Mayo"/>
    <s v="Cobros Mayo NPN"/>
    <s v="Agent Not Available"/>
  </r>
  <r>
    <s v="Cobros Mayo"/>
    <n v="0"/>
    <n v="0"/>
    <x v="3"/>
    <n v="9"/>
    <n v="1"/>
    <x v="0"/>
    <d v="2026-05-19T17:21:5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4"/>
    <n v="9"/>
    <n v="1"/>
    <x v="0"/>
    <d v="2026-05-20T12:40:16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4"/>
    <n v="9"/>
    <n v="1"/>
    <x v="0"/>
    <d v="2026-05-20T16:33:08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Mayo"/>
    <n v="0"/>
    <n v="0"/>
    <x v="14"/>
    <n v="9"/>
    <n v="1"/>
    <x v="1"/>
    <d v="2026-05-20T16:46:23"/>
    <n v="63852115"/>
    <s v="NA"/>
    <s v="VDAD"/>
    <x v="0"/>
    <s v="COBRO"/>
    <m/>
    <n v="364085380000"/>
    <n v="16018"/>
    <n v="-4"/>
    <n v="1"/>
    <n v="63852115"/>
    <m/>
    <s v="Kathia Yaneth Guerra de leÃ³n"/>
    <m/>
    <s v="9-724-41"/>
    <n v="364085380000"/>
    <s v="SOHO"/>
    <s v="NPN"/>
    <m/>
    <m/>
    <m/>
    <m/>
    <m/>
    <m/>
    <s v="0000-00-00"/>
    <m/>
    <m/>
    <m/>
    <m/>
    <n v="0"/>
    <m/>
    <s v="NONE"/>
    <n v="0"/>
    <m/>
    <n v="2257883"/>
    <s v="Cobros Mayo"/>
    <s v="Cobros Mayo NPN"/>
    <s v="No Answer AutoDial"/>
  </r>
  <r>
    <s v="Cobros Abril Canal Fijo"/>
    <n v="0"/>
    <n v="0"/>
    <x v="11"/>
    <n v="4"/>
    <n v="1"/>
    <x v="0"/>
    <d v="2026-05-04T10:24:23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0:44:26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5:37:21"/>
    <n v="63864444"/>
    <s v="DROP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5"/>
    <m/>
    <s v="NONE"/>
    <n v="0"/>
    <m/>
    <n v="2252341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6:25:06"/>
    <n v="63864444"/>
    <s v="AB"/>
    <s v="VDAD"/>
    <x v="0"/>
    <s v="COBRO"/>
    <m/>
    <n v="361041030000"/>
    <n v="16017"/>
    <n v="-4"/>
    <n v="1"/>
    <n v="63864444"/>
    <m/>
    <s v="Rolando Antonio Rivera Iturria"/>
    <m/>
    <s v="8-1001-347"/>
    <s v="NPN"/>
    <s v="MASIVO"/>
    <n v="361041030000"/>
    <m/>
    <m/>
    <m/>
    <m/>
    <m/>
    <m/>
    <s v="0000-00-00"/>
    <m/>
    <s v="javi2848673@gmail.com"/>
    <m/>
    <m/>
    <n v="0"/>
    <m/>
    <s v="NONE"/>
    <n v="0"/>
    <m/>
    <n v="2252341"/>
    <s v="Cobros Abril Canal Fijo"/>
    <s v="Cobros Abril Canal Fijo 2 meses a NPN"/>
    <s v="Auto busy"/>
  </r>
  <r>
    <s v="Cobros Mayo"/>
    <n v="1"/>
    <n v="0"/>
    <x v="12"/>
    <n v="3"/>
    <n v="1"/>
    <x v="0"/>
    <d v="2026-05-06T15:17:05"/>
    <n v="63865641"/>
    <n v="6000"/>
    <s v="lvelez"/>
    <x v="1"/>
    <s v="COBRO"/>
    <m/>
    <m/>
    <n v="998"/>
    <n v="0"/>
    <m/>
    <n v="63865641"/>
    <m/>
    <m/>
    <m/>
    <m/>
    <m/>
    <m/>
    <m/>
    <m/>
    <m/>
    <m/>
    <m/>
    <m/>
    <s v="U"/>
    <s v="0000-00-00"/>
    <m/>
    <m/>
    <m/>
    <m/>
    <n v="112"/>
    <s v="Llamaya"/>
    <s v="MANUAL"/>
    <n v="0"/>
    <m/>
    <n v="2257546"/>
    <s v="Default Manual list"/>
    <m/>
    <s v="Mensaje a tercero"/>
  </r>
  <r>
    <s v="Cobros Mayo"/>
    <n v="0"/>
    <n v="0"/>
    <x v="9"/>
    <n v="3"/>
    <n v="1"/>
    <x v="0"/>
    <d v="2026-05-11T14:21:19"/>
    <n v="63865641"/>
    <s v="AB"/>
    <s v="VDAD"/>
    <x v="0"/>
    <s v="COBRO"/>
    <m/>
    <n v="354383650000"/>
    <n v="16018"/>
    <n v="-4"/>
    <n v="1"/>
    <n v="63865641"/>
    <m/>
    <s v="Brandon Alexander West GaitÃ¡n"/>
    <m/>
    <s v="8-1040-2422"/>
    <n v="354383650000"/>
    <s v="MASIVO"/>
    <s v="2 PAGOS PENDIENTES"/>
    <m/>
    <m/>
    <m/>
    <m/>
    <m/>
    <s v="U"/>
    <s v="0000-00-00"/>
    <m/>
    <m/>
    <m/>
    <m/>
    <n v="0"/>
    <m/>
    <s v="NONE"/>
    <n v="0"/>
    <m/>
    <n v="2257884"/>
    <s v="Cobros Mayo"/>
    <s v="Cobros Mayo NPN"/>
    <s v="Auto busy"/>
  </r>
  <r>
    <s v="Cobros Mayo"/>
    <n v="1"/>
    <n v="0"/>
    <x v="1"/>
    <n v="3"/>
    <n v="1"/>
    <x v="1"/>
    <d v="2026-05-13T17:15:29"/>
    <n v="63865641"/>
    <n v="6000"/>
    <s v="lvelez"/>
    <x v="1"/>
    <s v="COBRO"/>
    <m/>
    <n v="354383650000"/>
    <n v="16018"/>
    <n v="-4"/>
    <n v="1"/>
    <n v="63865641"/>
    <m/>
    <s v="Brandon Alexander West GaitÃ¡n"/>
    <m/>
    <s v="8-1040-2422"/>
    <n v="354383650000"/>
    <s v="MASIVO"/>
    <s v="2 PAGOS PENDIENTES"/>
    <m/>
    <m/>
    <m/>
    <m/>
    <m/>
    <s v="U"/>
    <s v="0000-00-00"/>
    <m/>
    <m/>
    <m/>
    <m/>
    <n v="119"/>
    <s v="Llamaya"/>
    <s v="MAIN"/>
    <n v="0"/>
    <m/>
    <n v="2257884"/>
    <s v="Cobros Mayo"/>
    <s v="Cobros Mayo NPN"/>
    <s v="Mensaje a tercero"/>
  </r>
  <r>
    <s v="Cobros Mayo"/>
    <n v="1"/>
    <n v="1"/>
    <x v="9"/>
    <n v="1"/>
    <n v="1"/>
    <x v="1"/>
    <d v="2026-05-11T14:21:45"/>
    <n v="63883898"/>
    <n v="6007"/>
    <s v="lvelez"/>
    <x v="1"/>
    <s v="COBRO"/>
    <m/>
    <n v="362072600000"/>
    <n v="16018"/>
    <n v="-4"/>
    <n v="1"/>
    <n v="63883898"/>
    <m/>
    <s v="DANESKA JULISSA MENA ALONZO"/>
    <m/>
    <s v="8-904-2493"/>
    <n v="362072600000"/>
    <s v="MASIVO"/>
    <s v="NPN"/>
    <m/>
    <m/>
    <m/>
    <m/>
    <m/>
    <s v="U"/>
    <s v="0000-00-00"/>
    <m/>
    <m/>
    <m/>
    <m/>
    <n v="115"/>
    <s v="Llamaya"/>
    <s v="MAIN"/>
    <n v="0"/>
    <m/>
    <n v="2257885"/>
    <s v="Cobros Mayo"/>
    <s v="Cobros Mayo NPN"/>
    <s v="Volver a llamar"/>
  </r>
  <r>
    <s v="Cobros Mayo"/>
    <n v="1"/>
    <n v="1"/>
    <x v="9"/>
    <n v="1"/>
    <n v="1"/>
    <x v="1"/>
    <d v="2026-05-11T14:24:19"/>
    <n v="63893244"/>
    <n v="6003"/>
    <s v="lvelez"/>
    <x v="1"/>
    <s v="COBRO"/>
    <m/>
    <n v="362058960000"/>
    <n v="16018"/>
    <n v="-4"/>
    <n v="1"/>
    <n v="63893244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60"/>
    <s v="Llamaya"/>
    <s v="MAIN"/>
    <n v="0"/>
    <m/>
    <n v="2257886"/>
    <s v="Cobros Mayo"/>
    <s v="Cobros Mayo NPN"/>
    <s v="Cuenta cesada"/>
  </r>
  <r>
    <s v="Cobros Mayo"/>
    <n v="0"/>
    <n v="0"/>
    <x v="8"/>
    <n v="4"/>
    <n v="1"/>
    <x v="0"/>
    <d v="2026-05-08T16:52:33"/>
    <n v="63899166"/>
    <n v="6004"/>
    <s v="lvelez"/>
    <x v="1"/>
    <s v="COBRO"/>
    <m/>
    <n v="367002700000"/>
    <n v="16016"/>
    <n v="-4"/>
    <n v="1"/>
    <n v="63899166"/>
    <m/>
    <s v="AGUSTIN CAMPOS"/>
    <m/>
    <s v="8-724-1299"/>
    <n v="367002700000"/>
    <s v="MASIVO"/>
    <s v="NPN"/>
    <m/>
    <m/>
    <m/>
    <m/>
    <m/>
    <s v="U"/>
    <s v="0000-00-00"/>
    <m/>
    <m/>
    <m/>
    <m/>
    <n v="59"/>
    <s v="Llamaya"/>
    <s v="MANUAL"/>
    <n v="0"/>
    <m/>
    <n v="2198723"/>
    <s v="Cobros Marzo 2 meses a NPN "/>
    <s v="Cobros Marzo 2 meses a NPN "/>
    <s v="Buzon de voz"/>
  </r>
  <r>
    <s v="Cobros Mayo"/>
    <n v="0"/>
    <n v="0"/>
    <x v="9"/>
    <n v="4"/>
    <n v="1"/>
    <x v="0"/>
    <d v="2026-05-11T14:24:52"/>
    <n v="63899166"/>
    <s v="DROP"/>
    <s v="VDAD"/>
    <x v="0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5"/>
    <m/>
    <s v="NONE"/>
    <n v="0"/>
    <m/>
    <n v="2257887"/>
    <s v="Cobros Mayo"/>
    <s v="Cobros Mayo NPN"/>
    <s v="Agent Not Available"/>
  </r>
  <r>
    <s v="Cobros Mayo"/>
    <n v="0"/>
    <n v="0"/>
    <x v="1"/>
    <n v="4"/>
    <n v="1"/>
    <x v="0"/>
    <d v="2026-05-13T17:15:44"/>
    <n v="63899166"/>
    <s v="DROP"/>
    <s v="VDAD"/>
    <x v="0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5"/>
    <m/>
    <s v="NONE"/>
    <n v="0"/>
    <m/>
    <n v="2257887"/>
    <s v="Cobros Mayo"/>
    <s v="Cobros Mayo NPN"/>
    <s v="Agent Not Available"/>
  </r>
  <r>
    <s v="Cobros Mayo"/>
    <n v="0"/>
    <n v="0"/>
    <x v="13"/>
    <n v="4"/>
    <n v="1"/>
    <x v="1"/>
    <d v="2026-05-18T10:39:40"/>
    <n v="63899166"/>
    <n v="6004"/>
    <s v="lvelez"/>
    <x v="1"/>
    <s v="COBRO"/>
    <m/>
    <n v="367002700000"/>
    <n v="16018"/>
    <n v="-4"/>
    <n v="1"/>
    <n v="63899166"/>
    <m/>
    <s v="AGUSTIN CAMPOS"/>
    <m/>
    <s v="8-724-1299"/>
    <n v="367002700000"/>
    <s v="MASIVO"/>
    <s v="2 PAGOS PENDIENTES"/>
    <m/>
    <m/>
    <m/>
    <m/>
    <m/>
    <s v="U"/>
    <s v="0000-00-00"/>
    <m/>
    <m/>
    <m/>
    <m/>
    <n v="132"/>
    <s v="Llamaya"/>
    <s v="MAIN"/>
    <n v="0"/>
    <m/>
    <n v="2257887"/>
    <s v="Cobros Mayo"/>
    <s v="Cobros Mayo NPN"/>
    <s v="Buzon de voz"/>
  </r>
  <r>
    <s v="Cobros Mayo"/>
    <n v="0"/>
    <n v="0"/>
    <x v="8"/>
    <n v="3"/>
    <n v="1"/>
    <x v="0"/>
    <d v="2026-05-08T17:35:44"/>
    <n v="63907994"/>
    <n v="6004"/>
    <s v="lvelez"/>
    <x v="1"/>
    <s v="COBRO"/>
    <m/>
    <n v="363001670000"/>
    <n v="16016"/>
    <n v="-6"/>
    <n v="1"/>
    <n v="63907994"/>
    <m/>
    <s v="Luis Enrique LÃ³pez"/>
    <m/>
    <s v="10-711-1039"/>
    <n v="363001670000"/>
    <s v="MASIVO"/>
    <s v="NPN"/>
    <m/>
    <m/>
    <m/>
    <m/>
    <m/>
    <s v="U"/>
    <s v="0000-00-00"/>
    <m/>
    <m/>
    <m/>
    <m/>
    <n v="67"/>
    <s v="Llamaya"/>
    <s v="MANUAL"/>
    <n v="0"/>
    <m/>
    <n v="2198784"/>
    <s v="Cobros Marzo 2 meses a NPN "/>
    <s v="Cobros Marzo 2 meses a NPN "/>
    <s v="Buzon de voz"/>
  </r>
  <r>
    <s v="Cobros Mayo"/>
    <n v="0"/>
    <n v="0"/>
    <x v="9"/>
    <n v="3"/>
    <n v="1"/>
    <x v="0"/>
    <d v="2026-05-11T14:25:08"/>
    <n v="63907994"/>
    <s v="DROP"/>
    <s v="VDAD"/>
    <x v="0"/>
    <s v="COBRO"/>
    <m/>
    <n v="363001670000"/>
    <n v="16018"/>
    <n v="-6"/>
    <n v="1"/>
    <n v="63907994"/>
    <m/>
    <s v="Luis Enrique LÃ³pez"/>
    <m/>
    <s v="10-711-1039"/>
    <n v="363001670000"/>
    <s v="MASIVO"/>
    <s v="2 PAGOS PENDIENTES"/>
    <m/>
    <m/>
    <m/>
    <m/>
    <m/>
    <s v="U"/>
    <s v="0000-00-00"/>
    <m/>
    <m/>
    <m/>
    <m/>
    <n v="5"/>
    <m/>
    <s v="NONE"/>
    <n v="0"/>
    <m/>
    <n v="2257888"/>
    <s v="Cobros Mayo"/>
    <s v="Cobros Mayo NPN"/>
    <s v="Agent Not Available"/>
  </r>
  <r>
    <s v="Cobros Mayo"/>
    <n v="0"/>
    <n v="0"/>
    <x v="1"/>
    <n v="3"/>
    <n v="1"/>
    <x v="1"/>
    <d v="2026-05-13T17:17:49"/>
    <n v="63907994"/>
    <n v="6004"/>
    <s v="lvelez"/>
    <x v="1"/>
    <s v="COBRO"/>
    <m/>
    <n v="363001670000"/>
    <n v="16018"/>
    <n v="-6"/>
    <n v="1"/>
    <n v="63907994"/>
    <m/>
    <s v="Luis Enrique LÃ³pez"/>
    <m/>
    <s v="10-711-1039"/>
    <n v="363001670000"/>
    <s v="MASIVO"/>
    <s v="2 PAGOS PENDIENTES"/>
    <m/>
    <m/>
    <m/>
    <m/>
    <m/>
    <s v="U"/>
    <s v="0000-00-00"/>
    <m/>
    <m/>
    <m/>
    <m/>
    <n v="139"/>
    <s v="Llamaya"/>
    <s v="MAIN"/>
    <n v="0"/>
    <m/>
    <n v="2257888"/>
    <s v="Cobros Mayo"/>
    <s v="Cobros Mayo NPN"/>
    <s v="Buzon de voz"/>
  </r>
  <r>
    <e v="#N/A"/>
    <n v="0"/>
    <n v="0"/>
    <x v="12"/>
    <n v="1"/>
    <n v="1"/>
    <x v="1"/>
    <d v="2026-05-06T11:34:34"/>
    <n v="63916067"/>
    <n v="6004"/>
    <s v="lvelez"/>
    <x v="1"/>
    <s v="COBRO"/>
    <m/>
    <m/>
    <n v="998"/>
    <n v="0"/>
    <m/>
    <n v="63916067"/>
    <m/>
    <m/>
    <m/>
    <m/>
    <m/>
    <m/>
    <m/>
    <m/>
    <m/>
    <m/>
    <m/>
    <m/>
    <s v="U"/>
    <s v="0000-00-00"/>
    <m/>
    <m/>
    <m/>
    <m/>
    <n v="59"/>
    <s v="Llamaya"/>
    <s v="MANUAL"/>
    <n v="0"/>
    <m/>
    <n v="2257528"/>
    <s v="Default Manual list"/>
    <m/>
    <s v="Buzon de voz"/>
  </r>
  <r>
    <s v="Cobros Mayo"/>
    <n v="0"/>
    <n v="0"/>
    <x v="12"/>
    <n v="7"/>
    <n v="1"/>
    <x v="0"/>
    <d v="2026-05-06T12:25:20"/>
    <n v="63916363"/>
    <n v="6004"/>
    <s v="lvelez"/>
    <x v="1"/>
    <s v="COBRO"/>
    <m/>
    <m/>
    <n v="998"/>
    <n v="0"/>
    <m/>
    <n v="63916363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533"/>
    <s v="Default Manual list"/>
    <m/>
    <s v="Buzon de voz"/>
  </r>
  <r>
    <s v="Cobros Mayo"/>
    <n v="0"/>
    <n v="0"/>
    <x v="9"/>
    <n v="7"/>
    <n v="1"/>
    <x v="0"/>
    <d v="2026-05-11T14:25:29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"/>
    <n v="7"/>
    <n v="1"/>
    <x v="0"/>
    <d v="2026-05-13T17:19:10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3"/>
    <n v="7"/>
    <n v="1"/>
    <x v="0"/>
    <d v="2026-05-18T10:39:56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14"/>
    <n v="7"/>
    <n v="1"/>
    <x v="0"/>
    <d v="2026-05-20T10:07:32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4"/>
    <n v="7"/>
    <n v="1"/>
    <x v="0"/>
    <d v="2026-05-21T11:35:46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4"/>
    <n v="7"/>
    <n v="1"/>
    <x v="1"/>
    <d v="2026-05-21T18:03:54"/>
    <n v="63916363"/>
    <s v="DROP"/>
    <s v="VDAD"/>
    <x v="0"/>
    <s v="COBRO"/>
    <m/>
    <n v="363016010000"/>
    <n v="16018"/>
    <n v="-6"/>
    <n v="1"/>
    <n v="63916363"/>
    <m/>
    <s v="RICARDO MARIN"/>
    <m/>
    <s v="8-1038-1551"/>
    <n v="363016010000"/>
    <s v="MASIVO"/>
    <s v="2 PAGOS PENDIENTES"/>
    <m/>
    <m/>
    <m/>
    <m/>
    <m/>
    <m/>
    <s v="0000-00-00"/>
    <m/>
    <m/>
    <m/>
    <m/>
    <n v="5"/>
    <m/>
    <s v="NONE"/>
    <n v="0"/>
    <m/>
    <n v="2257889"/>
    <s v="Cobros Mayo"/>
    <s v="Cobros Mayo NPN"/>
    <s v="Agent Not Available"/>
  </r>
  <r>
    <s v="Cobros Mayo"/>
    <n v="0"/>
    <n v="0"/>
    <x v="9"/>
    <n v="6"/>
    <n v="1"/>
    <x v="0"/>
    <d v="2026-05-11T14:26:24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4"/>
    <m/>
    <s v="NONE"/>
    <n v="0"/>
    <m/>
    <n v="2257890"/>
    <s v="Cobros Mayo"/>
    <s v="Cobros Mayo NPN"/>
    <s v="Agent Not Available"/>
  </r>
  <r>
    <s v="Cobros Mayo"/>
    <n v="0"/>
    <n v="0"/>
    <x v="1"/>
    <n v="6"/>
    <n v="1"/>
    <x v="0"/>
    <d v="2026-05-13T17:19:52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13"/>
    <n v="6"/>
    <n v="1"/>
    <x v="0"/>
    <d v="2026-05-18T10:40:31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14"/>
    <n v="6"/>
    <n v="1"/>
    <x v="0"/>
    <d v="2026-05-20T10:07:17"/>
    <n v="63919850"/>
    <s v="AB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0"/>
    <m/>
    <s v="NONE"/>
    <n v="0"/>
    <m/>
    <n v="2257890"/>
    <s v="Cobros Mayo"/>
    <s v="Cobros Mayo NPN"/>
    <s v="Auto busy"/>
  </r>
  <r>
    <s v="Cobros Mayo"/>
    <n v="0"/>
    <n v="0"/>
    <x v="4"/>
    <n v="6"/>
    <n v="1"/>
    <x v="0"/>
    <d v="2026-05-21T11:36:01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Mayo"/>
    <n v="0"/>
    <n v="0"/>
    <x v="4"/>
    <n v="6"/>
    <n v="1"/>
    <x v="1"/>
    <d v="2026-05-21T18:04:07"/>
    <n v="63919850"/>
    <s v="DROP"/>
    <s v="VDAD"/>
    <x v="0"/>
    <s v="COBRO"/>
    <m/>
    <n v="362066750000"/>
    <n v="16018"/>
    <n v="-6"/>
    <n v="1"/>
    <n v="63919850"/>
    <m/>
    <s v="Daniel smith alvares de leon "/>
    <m/>
    <s v="2-97-2119"/>
    <n v="362066750000"/>
    <s v="MASIVO"/>
    <s v="NPN"/>
    <m/>
    <m/>
    <m/>
    <m/>
    <m/>
    <m/>
    <s v="0000-00-00"/>
    <m/>
    <m/>
    <m/>
    <m/>
    <n v="5"/>
    <m/>
    <s v="NONE"/>
    <n v="0"/>
    <m/>
    <n v="2257890"/>
    <s v="Cobros Mayo"/>
    <s v="Cobros Mayo NPN"/>
    <s v="Agent Not Available"/>
  </r>
  <r>
    <s v="Cobros Abril Canal Fijo"/>
    <n v="1"/>
    <n v="1"/>
    <x v="9"/>
    <n v="1"/>
    <n v="1"/>
    <x v="1"/>
    <d v="2026-05-11T14:26:22"/>
    <n v="63925643"/>
    <n v="6003"/>
    <s v="lvelez"/>
    <x v="1"/>
    <s v="COBRO"/>
    <m/>
    <n v="366029990000"/>
    <n v="16018"/>
    <n v="-6"/>
    <n v="1"/>
    <n v="63925643"/>
    <m/>
    <s v="Yecenia Serracin"/>
    <m/>
    <s v="1-43-273"/>
    <n v="366029990000"/>
    <s v="MASIVO"/>
    <s v="NPN"/>
    <m/>
    <m/>
    <m/>
    <m/>
    <m/>
    <s v="U"/>
    <s v="0000-00-00"/>
    <m/>
    <m/>
    <m/>
    <m/>
    <n v="89"/>
    <s v="Llamaya"/>
    <s v="MAIN"/>
    <n v="0"/>
    <m/>
    <n v="2257891"/>
    <s v="Cobros Mayo"/>
    <s v="Cobros Mayo NPN"/>
    <s v="Cuenta cesada"/>
  </r>
  <r>
    <s v="Cobros Abril Canal Fijo"/>
    <n v="0"/>
    <n v="0"/>
    <x v="9"/>
    <n v="4"/>
    <n v="1"/>
    <x v="0"/>
    <d v="2026-05-11T14:26:37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"/>
    <n v="4"/>
    <n v="1"/>
    <x v="0"/>
    <d v="2026-05-13T17:20:06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3"/>
    <n v="4"/>
    <n v="1"/>
    <x v="0"/>
    <d v="2026-05-18T10:40:44"/>
    <n v="63933562"/>
    <s v="DROP"/>
    <s v="VDAD"/>
    <x v="0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5"/>
    <m/>
    <s v="NONE"/>
    <n v="0"/>
    <m/>
    <n v="2257892"/>
    <s v="Cobros Mayo"/>
    <s v="Cobros Mayo NPN"/>
    <s v="Agent Not Available"/>
  </r>
  <r>
    <s v="Cobros Abril Canal Fijo"/>
    <n v="0"/>
    <n v="0"/>
    <x v="14"/>
    <n v="4"/>
    <n v="1"/>
    <x v="1"/>
    <d v="2026-05-20T10:07:26"/>
    <n v="63933562"/>
    <n v="6004"/>
    <s v="lvelez"/>
    <x v="1"/>
    <s v="COBRO"/>
    <m/>
    <n v="355370140000"/>
    <n v="16018"/>
    <n v="-6"/>
    <n v="1"/>
    <n v="63933562"/>
    <m/>
    <s v="DANIEL JOSE HERNANDEZ ARIAS"/>
    <m/>
    <s v="8-1047-1063"/>
    <n v="355370140000"/>
    <s v="MASIVO"/>
    <s v="3 PAGOS PENDIENTES"/>
    <m/>
    <m/>
    <m/>
    <m/>
    <m/>
    <s v="U"/>
    <s v="0000-00-00"/>
    <m/>
    <m/>
    <m/>
    <m/>
    <n v="143"/>
    <s v="Llamaya"/>
    <s v="MAIN"/>
    <n v="0"/>
    <m/>
    <n v="2257892"/>
    <s v="Cobros Mayo"/>
    <s v="Cobros Mayo NPN"/>
    <s v="Buzon de voz"/>
  </r>
  <r>
    <s v="Cobros Mayo"/>
    <n v="0"/>
    <n v="0"/>
    <x v="9"/>
    <n v="2"/>
    <n v="1"/>
    <x v="0"/>
    <d v="2026-05-11T14:27:19"/>
    <n v="63943208"/>
    <s v="DROP"/>
    <s v="VDAD"/>
    <x v="0"/>
    <s v="COBRO"/>
    <m/>
    <n v="305059430000"/>
    <n v="16018"/>
    <n v="-6"/>
    <n v="1"/>
    <n v="63943208"/>
    <m/>
    <s v="Paola jaen"/>
    <m/>
    <s v="8-928-1087"/>
    <n v="305059430000"/>
    <s v="MASIVO"/>
    <s v="NPN"/>
    <m/>
    <m/>
    <m/>
    <m/>
    <m/>
    <s v="U"/>
    <s v="0000-00-00"/>
    <m/>
    <m/>
    <m/>
    <m/>
    <n v="5"/>
    <m/>
    <s v="NONE"/>
    <n v="0"/>
    <m/>
    <n v="2257893"/>
    <s v="Cobros Mayo"/>
    <s v="Cobros Mayo NPN"/>
    <s v="Agent Not Available"/>
  </r>
  <r>
    <s v="Cobros Mayo"/>
    <n v="1"/>
    <n v="1"/>
    <x v="1"/>
    <n v="2"/>
    <n v="1"/>
    <x v="1"/>
    <d v="2026-05-13T17:21:49"/>
    <n v="63943208"/>
    <n v="6007"/>
    <s v="lvelez"/>
    <x v="1"/>
    <s v="COBRO"/>
    <m/>
    <n v="305059430000"/>
    <n v="16018"/>
    <n v="-6"/>
    <n v="1"/>
    <n v="63943208"/>
    <m/>
    <s v="Paola jaen"/>
    <m/>
    <s v="8-928-1087"/>
    <n v="305059430000"/>
    <s v="MASIVO"/>
    <s v="NPN"/>
    <m/>
    <m/>
    <m/>
    <m/>
    <m/>
    <s v="U"/>
    <s v="0000-00-00"/>
    <m/>
    <m/>
    <m/>
    <m/>
    <n v="104"/>
    <s v="Llamaya"/>
    <s v="MAIN"/>
    <n v="0"/>
    <m/>
    <n v="2257893"/>
    <s v="Cobros Mayo"/>
    <s v="Cobros Mayo NPN"/>
    <s v="Volver a llamar"/>
  </r>
  <r>
    <s v="Cobros Abril Canal Fijo"/>
    <n v="0"/>
    <n v="0"/>
    <x v="9"/>
    <n v="9"/>
    <n v="1"/>
    <x v="0"/>
    <d v="2026-05-11T14:28:40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9"/>
    <n v="9"/>
    <n v="1"/>
    <x v="0"/>
    <d v="2026-05-11T16:32:48"/>
    <n v="63966973"/>
    <s v="AB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Auto busy"/>
  </r>
  <r>
    <s v="Cobros Abril Canal Fijo"/>
    <n v="0"/>
    <n v="0"/>
    <x v="1"/>
    <n v="9"/>
    <n v="1"/>
    <x v="0"/>
    <d v="2026-05-13T17:22:41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0"/>
    <n v="9"/>
    <n v="1"/>
    <x v="0"/>
    <d v="2026-05-14T11:26:43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0"/>
    <n v="9"/>
    <n v="1"/>
    <x v="0"/>
    <d v="2026-05-14T16:09:47"/>
    <n v="63966973"/>
    <s v="AB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Auto busy"/>
  </r>
  <r>
    <s v="Cobros Abril Canal Fijo"/>
    <n v="0"/>
    <n v="0"/>
    <x v="13"/>
    <n v="9"/>
    <n v="1"/>
    <x v="0"/>
    <d v="2026-05-18T10:42:03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13"/>
    <n v="9"/>
    <n v="1"/>
    <x v="0"/>
    <d v="2026-05-18T15:40:36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3"/>
    <n v="9"/>
    <n v="1"/>
    <x v="0"/>
    <d v="2026-05-19T10:14:10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s v="Cobros Abril Canal Fijo"/>
    <n v="0"/>
    <n v="0"/>
    <x v="3"/>
    <n v="9"/>
    <n v="1"/>
    <x v="1"/>
    <d v="2026-05-19T12:37:25"/>
    <n v="63966973"/>
    <s v="NA"/>
    <s v="VDAD"/>
    <x v="0"/>
    <s v="COBRO"/>
    <m/>
    <n v="361023540000"/>
    <n v="16018"/>
    <n v="-6"/>
    <n v="1"/>
    <n v="63966973"/>
    <m/>
    <s v="Marvanis Navas Magallon"/>
    <m/>
    <s v="2-707-216"/>
    <n v="361023540000"/>
    <s v="MASIVO"/>
    <s v="NPN"/>
    <m/>
    <m/>
    <m/>
    <m/>
    <m/>
    <m/>
    <s v="0000-00-00"/>
    <m/>
    <m/>
    <m/>
    <m/>
    <n v="0"/>
    <m/>
    <s v="NONE"/>
    <n v="0"/>
    <m/>
    <n v="2257894"/>
    <s v="Cobros Mayo"/>
    <s v="Cobros Mayo NPN"/>
    <s v="No Answer AutoDial"/>
  </r>
  <r>
    <e v="#N/A"/>
    <n v="1"/>
    <n v="1"/>
    <x v="12"/>
    <n v="1"/>
    <n v="1"/>
    <x v="1"/>
    <d v="2026-05-06T11:56:04"/>
    <n v="63968835"/>
    <n v="6007"/>
    <s v="lvelez"/>
    <x v="1"/>
    <s v="COBRO"/>
    <m/>
    <n v="359264140000"/>
    <n v="16007"/>
    <n v="-6"/>
    <n v="1"/>
    <n v="63968835"/>
    <m/>
    <s v="Yitzis Rivera Lopez"/>
    <m/>
    <s v="MASIVO"/>
    <n v="359264140000"/>
    <s v="8-865-1901"/>
    <s v="CUMPLE"/>
    <m/>
    <m/>
    <m/>
    <m/>
    <m/>
    <s v="U"/>
    <s v="0000-00-00"/>
    <m/>
    <m/>
    <m/>
    <m/>
    <n v="127"/>
    <s v="Llamaya"/>
    <s v="MANUAL"/>
    <n v="0"/>
    <m/>
    <n v="2098268"/>
    <s v="Cobros Dic 2"/>
    <s v="Cobros Diciembre todo"/>
    <s v="Volver a llamar"/>
  </r>
  <r>
    <s v="Cobros Mayo"/>
    <n v="0"/>
    <n v="0"/>
    <x v="9"/>
    <n v="1"/>
    <n v="1"/>
    <x v="1"/>
    <d v="2026-05-11T14:28:13"/>
    <n v="63979985"/>
    <n v="6004"/>
    <s v="lvelez"/>
    <x v="1"/>
    <s v="COBRO"/>
    <m/>
    <n v="367068970000"/>
    <n v="16018"/>
    <n v="-6"/>
    <n v="1"/>
    <n v="63979985"/>
    <m/>
    <s v="Manuel Maria Cervera Charris"/>
    <m/>
    <s v="BE875940"/>
    <n v="367068970000"/>
    <s v="MASIVO"/>
    <s v="NPN"/>
    <m/>
    <m/>
    <m/>
    <m/>
    <m/>
    <s v="U"/>
    <s v="0000-00-00"/>
    <m/>
    <m/>
    <m/>
    <m/>
    <n v="132"/>
    <s v="Llamaya"/>
    <s v="MAIN"/>
    <n v="0"/>
    <m/>
    <n v="2257895"/>
    <s v="Cobros Mayo"/>
    <s v="Cobros Mayo NPN"/>
    <s v="Buzon de voz"/>
  </r>
  <r>
    <s v="Cobros Mayo"/>
    <n v="0"/>
    <n v="0"/>
    <x v="9"/>
    <n v="2"/>
    <n v="1"/>
    <x v="0"/>
    <d v="2026-05-11T14:28:58"/>
    <n v="63981239"/>
    <s v="DROP"/>
    <s v="VDAD"/>
    <x v="0"/>
    <s v="COBRO"/>
    <m/>
    <n v="368053950000"/>
    <n v="16018"/>
    <n v="-6"/>
    <n v="1"/>
    <n v="63981239"/>
    <m/>
    <s v="ERIS ENRIQUE GUERRERO TORRERO"/>
    <m/>
    <s v="2-743-1966"/>
    <n v="368053950000"/>
    <s v="MASIVO"/>
    <s v="NPN"/>
    <m/>
    <m/>
    <m/>
    <m/>
    <m/>
    <s v="U"/>
    <s v="0000-00-00"/>
    <m/>
    <m/>
    <m/>
    <m/>
    <n v="5"/>
    <m/>
    <s v="NONE"/>
    <n v="0"/>
    <m/>
    <n v="2257896"/>
    <s v="Cobros Mayo"/>
    <s v="Cobros Mayo NPN"/>
    <s v="Agent Not Available"/>
  </r>
  <r>
    <s v="Cobros Mayo"/>
    <n v="0"/>
    <n v="0"/>
    <x v="1"/>
    <n v="2"/>
    <n v="1"/>
    <x v="1"/>
    <d v="2026-05-13T17:25:23"/>
    <n v="63981239"/>
    <n v="6004"/>
    <s v="lvelez"/>
    <x v="1"/>
    <s v="COBRO"/>
    <m/>
    <n v="368053950000"/>
    <n v="16018"/>
    <n v="-6"/>
    <n v="1"/>
    <n v="63981239"/>
    <m/>
    <s v="ERIS ENRIQUE GUERRERO TORRERO"/>
    <m/>
    <s v="2-743-1966"/>
    <n v="368053950000"/>
    <s v="MASIVO"/>
    <s v="NPN"/>
    <m/>
    <m/>
    <m/>
    <m/>
    <m/>
    <s v="U"/>
    <s v="0000-00-00"/>
    <m/>
    <m/>
    <m/>
    <m/>
    <n v="125"/>
    <s v="Llamaya"/>
    <s v="MAIN"/>
    <n v="0"/>
    <m/>
    <n v="2257896"/>
    <s v="Cobros Mayo"/>
    <s v="Cobros Mayo NPN"/>
    <s v="Buzon de voz"/>
  </r>
  <r>
    <s v="Cobros Abril Canal Fijo"/>
    <n v="0"/>
    <n v="0"/>
    <x v="9"/>
    <n v="6"/>
    <n v="1"/>
    <x v="0"/>
    <d v="2026-05-11T14:29:35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"/>
    <n v="6"/>
    <n v="1"/>
    <x v="0"/>
    <d v="2026-05-13T17:25:39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3"/>
    <n v="6"/>
    <n v="1"/>
    <x v="0"/>
    <d v="2026-05-18T10:43:57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14"/>
    <n v="6"/>
    <n v="1"/>
    <x v="0"/>
    <d v="2026-05-20T10:08:09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4"/>
    <n v="6"/>
    <n v="1"/>
    <x v="0"/>
    <d v="2026-05-21T11:36:30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4"/>
    <n v="6"/>
    <n v="1"/>
    <x v="1"/>
    <d v="2026-05-21T18:04:38"/>
    <n v="63982140"/>
    <s v="DROP"/>
    <s v="VDAD"/>
    <x v="0"/>
    <s v="COBRO"/>
    <m/>
    <n v="365027980000"/>
    <n v="16018"/>
    <n v="-6"/>
    <n v="1"/>
    <n v="63982140"/>
    <m/>
    <s v="Jonathan mejia "/>
    <m/>
    <s v="8-926-1764"/>
    <n v="365027980000"/>
    <s v="SOHO"/>
    <s v="NPN"/>
    <m/>
    <m/>
    <m/>
    <m/>
    <m/>
    <m/>
    <s v="0000-00-00"/>
    <m/>
    <m/>
    <m/>
    <m/>
    <n v="5"/>
    <m/>
    <s v="NONE"/>
    <n v="0"/>
    <m/>
    <n v="2257897"/>
    <s v="Cobros Mayo"/>
    <s v="Cobros Mayo NPN"/>
    <s v="Agent Not Available"/>
  </r>
  <r>
    <s v="Cobros Abril Canal Fijo"/>
    <n v="0"/>
    <n v="0"/>
    <x v="9"/>
    <n v="3"/>
    <n v="1"/>
    <x v="0"/>
    <d v="2026-05-11T14:30:04"/>
    <n v="63992513"/>
    <s v="DROP"/>
    <s v="VDAD"/>
    <x v="0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"/>
    <m/>
    <s v="NONE"/>
    <n v="0"/>
    <m/>
    <n v="2257898"/>
    <s v="Cobros Mayo"/>
    <s v="Cobros Mayo NPN"/>
    <s v="Agent Not Available"/>
  </r>
  <r>
    <s v="Cobros Abril Canal Fijo"/>
    <n v="0"/>
    <n v="0"/>
    <x v="1"/>
    <n v="3"/>
    <n v="1"/>
    <x v="0"/>
    <d v="2026-05-13T17:26:14"/>
    <n v="63992513"/>
    <s v="DROP"/>
    <s v="VDAD"/>
    <x v="0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"/>
    <m/>
    <s v="NONE"/>
    <n v="0"/>
    <m/>
    <n v="2257898"/>
    <s v="Cobros Mayo"/>
    <s v="Cobros Mayo NPN"/>
    <s v="Agent Not Available"/>
  </r>
  <r>
    <s v="Cobros Abril Canal Fijo"/>
    <n v="1"/>
    <n v="0"/>
    <x v="13"/>
    <n v="3"/>
    <n v="1"/>
    <x v="1"/>
    <d v="2026-05-18T10:43:53"/>
    <n v="63992513"/>
    <n v="6006"/>
    <s v="lvelez"/>
    <x v="1"/>
    <s v="COBRO"/>
    <m/>
    <n v="369045940000"/>
    <n v="16018"/>
    <n v="-6"/>
    <n v="1"/>
    <n v="63992513"/>
    <m/>
    <s v="Suleimi Villamil"/>
    <m/>
    <s v="8-990-2000"/>
    <n v="369045940000"/>
    <s v="MASIVO"/>
    <s v="NPN"/>
    <m/>
    <m/>
    <m/>
    <m/>
    <m/>
    <s v="U"/>
    <s v="0000-00-00"/>
    <m/>
    <m/>
    <m/>
    <m/>
    <n v="58"/>
    <s v="Llamaya"/>
    <s v="MAIN"/>
    <n v="0"/>
    <m/>
    <n v="2257898"/>
    <s v="Cobros Mayo"/>
    <s v="Cobros Mayo NPN"/>
    <s v="Numero equivocado"/>
  </r>
  <r>
    <e v="#N/A"/>
    <n v="0"/>
    <n v="0"/>
    <x v="6"/>
    <n v="1"/>
    <n v="1"/>
    <x v="1"/>
    <d v="2026-05-05T14:55:43"/>
    <n v="63992816"/>
    <n v="6004"/>
    <s v="lvelez"/>
    <x v="1"/>
    <s v="COBRO"/>
    <m/>
    <m/>
    <n v="998"/>
    <n v="0"/>
    <m/>
    <n v="63992816"/>
    <m/>
    <m/>
    <m/>
    <m/>
    <m/>
    <m/>
    <m/>
    <m/>
    <m/>
    <m/>
    <m/>
    <m/>
    <s v="U"/>
    <s v="0000-00-00"/>
    <m/>
    <m/>
    <m/>
    <m/>
    <n v="69"/>
    <s v="Llamaya"/>
    <s v="MANUAL"/>
    <n v="0"/>
    <m/>
    <n v="2257507"/>
    <s v="Default Manual list"/>
    <m/>
    <s v="Buzon de voz"/>
  </r>
  <r>
    <s v="Cobros Mayo"/>
    <n v="0"/>
    <n v="0"/>
    <x v="9"/>
    <n v="6"/>
    <n v="1"/>
    <x v="0"/>
    <d v="2026-05-11T14:30:41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"/>
    <n v="6"/>
    <n v="1"/>
    <x v="0"/>
    <d v="2026-05-13T17:26:50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3"/>
    <n v="6"/>
    <n v="1"/>
    <x v="0"/>
    <d v="2026-05-18T10:44:36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14"/>
    <n v="6"/>
    <n v="1"/>
    <x v="0"/>
    <d v="2026-05-20T10:08:47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0"/>
    <n v="0"/>
    <x v="4"/>
    <n v="6"/>
    <n v="1"/>
    <x v="0"/>
    <d v="2026-05-21T11:37:07"/>
    <n v="64008804"/>
    <s v="DROP"/>
    <s v="VDAD"/>
    <x v="0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"/>
    <m/>
    <s v="NONE"/>
    <n v="0"/>
    <m/>
    <n v="2257899"/>
    <s v="Cobros Mayo"/>
    <s v="Cobros Mayo NPN"/>
    <s v="Agent Not Available"/>
  </r>
  <r>
    <s v="Cobros Mayo"/>
    <n v="1"/>
    <n v="1"/>
    <x v="4"/>
    <n v="6"/>
    <n v="1"/>
    <x v="1"/>
    <d v="2026-05-21T18:05:27"/>
    <n v="64008804"/>
    <n v="6002"/>
    <s v="lvelez"/>
    <x v="1"/>
    <s v="COBRO"/>
    <m/>
    <n v="366051290000"/>
    <n v="16018"/>
    <n v="-4"/>
    <n v="1"/>
    <n v="64008804"/>
    <m/>
    <s v="Didimo Javier Caballero"/>
    <m/>
    <s v="4-753-207"/>
    <n v="366051290000"/>
    <s v="MASIVO"/>
    <s v="NPN"/>
    <m/>
    <m/>
    <m/>
    <m/>
    <m/>
    <s v="U"/>
    <s v="0000-00-00"/>
    <m/>
    <m/>
    <m/>
    <m/>
    <n v="58"/>
    <s v="Llamaya"/>
    <s v="MAIN"/>
    <n v="0"/>
    <m/>
    <n v="2257899"/>
    <s v="Cobros Mayo"/>
    <s v="Cobros Mayo NPN"/>
    <s v="Cliente al dia"/>
  </r>
  <r>
    <s v="Cobros Abril Canal Fijo"/>
    <n v="1"/>
    <n v="1"/>
    <x v="9"/>
    <n v="1"/>
    <n v="1"/>
    <x v="1"/>
    <d v="2026-05-11T14:31:23"/>
    <n v="64024594"/>
    <n v="6003"/>
    <s v="lvelez"/>
    <x v="1"/>
    <s v="COBRO"/>
    <m/>
    <n v="367012450000"/>
    <n v="16018"/>
    <n v="-4"/>
    <n v="1"/>
    <n v="64024594"/>
    <m/>
    <s v="Etilcia ernela acostÃ¡ MartÃ­n"/>
    <m/>
    <s v="10-706-1839"/>
    <n v="367012450000"/>
    <s v="MASIVO"/>
    <s v="NPN"/>
    <m/>
    <m/>
    <m/>
    <m/>
    <m/>
    <s v="U"/>
    <s v="0000-00-00"/>
    <m/>
    <m/>
    <m/>
    <m/>
    <n v="96"/>
    <s v="Llamaya"/>
    <s v="MAIN"/>
    <n v="0"/>
    <m/>
    <n v="2257900"/>
    <s v="Cobros Mayo"/>
    <s v="Cobros Mayo NPN"/>
    <s v="Cuenta cesada"/>
  </r>
  <r>
    <s v="Cobros Mayo"/>
    <n v="0"/>
    <n v="0"/>
    <x v="9"/>
    <n v="3"/>
    <n v="1"/>
    <x v="0"/>
    <d v="2026-05-11T14:31:33"/>
    <n v="64028896"/>
    <s v="DROP"/>
    <s v="VDAD"/>
    <x v="0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5"/>
    <m/>
    <s v="NONE"/>
    <n v="0"/>
    <m/>
    <n v="2257901"/>
    <s v="Cobros Mayo"/>
    <s v="Cobros Mayo NPN"/>
    <s v="Agent Not Available"/>
  </r>
  <r>
    <s v="Cobros Mayo"/>
    <n v="0"/>
    <n v="0"/>
    <x v="1"/>
    <n v="3"/>
    <n v="1"/>
    <x v="0"/>
    <d v="2026-05-13T17:27:28"/>
    <n v="64028896"/>
    <s v="DROP"/>
    <s v="VDAD"/>
    <x v="0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5"/>
    <m/>
    <s v="NONE"/>
    <n v="0"/>
    <m/>
    <n v="2257901"/>
    <s v="Cobros Mayo"/>
    <s v="Cobros Mayo NPN"/>
    <s v="Agent Not Available"/>
  </r>
  <r>
    <s v="Cobros Mayo"/>
    <n v="1"/>
    <n v="1"/>
    <x v="13"/>
    <n v="3"/>
    <n v="1"/>
    <x v="1"/>
    <d v="2026-05-18T10:47:32"/>
    <n v="64028896"/>
    <n v="6007"/>
    <s v="lvelez"/>
    <x v="1"/>
    <s v="COBRO"/>
    <m/>
    <n v="364054100000"/>
    <n v="16018"/>
    <n v="-4"/>
    <n v="1"/>
    <n v="64028896"/>
    <m/>
    <s v="Angel abraham gudiÃ±o Miranda"/>
    <m/>
    <s v="8-1054-971"/>
    <n v="364054100000"/>
    <s v="MASIVO"/>
    <s v="NPN"/>
    <m/>
    <m/>
    <m/>
    <m/>
    <m/>
    <s v="U"/>
    <s v="0000-00-00"/>
    <m/>
    <m/>
    <m/>
    <m/>
    <n v="200"/>
    <s v="Llamaya"/>
    <s v="MAIN"/>
    <n v="0"/>
    <m/>
    <n v="2257901"/>
    <s v="Cobros Mayo"/>
    <s v="Cobros Mayo NPN"/>
    <s v="Volver a llamar"/>
  </r>
  <r>
    <s v="Cobros Mayo"/>
    <n v="0"/>
    <n v="0"/>
    <x v="9"/>
    <n v="5"/>
    <n v="1"/>
    <x v="0"/>
    <d v="2026-05-11T14:32:11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"/>
    <n v="5"/>
    <n v="1"/>
    <x v="0"/>
    <d v="2026-05-13T17:28:07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3"/>
    <n v="5"/>
    <n v="1"/>
    <x v="0"/>
    <d v="2026-05-18T10:47:42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14"/>
    <n v="5"/>
    <n v="1"/>
    <x v="0"/>
    <d v="2026-05-20T10:09:27"/>
    <n v="64034925"/>
    <s v="DROP"/>
    <s v="VDAD"/>
    <x v="0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5"/>
    <m/>
    <s v="NONE"/>
    <n v="0"/>
    <m/>
    <n v="2257902"/>
    <s v="Cobros Mayo"/>
    <s v="Cobros Mayo NPN"/>
    <s v="Agent Not Available"/>
  </r>
  <r>
    <s v="Cobros Mayo"/>
    <n v="0"/>
    <n v="0"/>
    <x v="4"/>
    <n v="5"/>
    <n v="1"/>
    <x v="1"/>
    <d v="2026-05-21T11:40:21"/>
    <n v="64034925"/>
    <n v="6004"/>
    <s v="lvelez"/>
    <x v="1"/>
    <s v="COBRO"/>
    <m/>
    <n v="363081040000"/>
    <n v="16018"/>
    <n v="-4"/>
    <n v="1"/>
    <n v="64034925"/>
    <m/>
    <s v="Geronima Ellington"/>
    <m/>
    <s v="12-714-1410"/>
    <n v="363081040000"/>
    <s v="MASIVO"/>
    <s v="NPN"/>
    <m/>
    <m/>
    <m/>
    <m/>
    <m/>
    <s v="U"/>
    <s v="0000-00-00"/>
    <m/>
    <m/>
    <m/>
    <m/>
    <n v="136"/>
    <s v="Llamaya"/>
    <s v="MAIN"/>
    <n v="0"/>
    <m/>
    <n v="2257902"/>
    <s v="Cobros Mayo"/>
    <s v="Cobros Mayo NPN"/>
    <s v="Buzon de voz"/>
  </r>
  <r>
    <s v="Cobros Abril Canal Fijo"/>
    <n v="0"/>
    <n v="0"/>
    <x v="9"/>
    <n v="2"/>
    <n v="1"/>
    <x v="0"/>
    <d v="2026-05-11T14:32:48"/>
    <n v="64047882"/>
    <s v="DROP"/>
    <s v="VDAD"/>
    <x v="0"/>
    <s v="COBRO"/>
    <m/>
    <n v="357369900000"/>
    <n v="16018"/>
    <n v="-4"/>
    <n v="1"/>
    <n v="64047882"/>
    <m/>
    <s v="ARIEL ABEL ORTEGA DE LEON"/>
    <m/>
    <s v="8-1041-2235"/>
    <n v="357369900000"/>
    <s v="MASIVO"/>
    <s v="3 PAGOS PENDIENTES"/>
    <m/>
    <m/>
    <m/>
    <m/>
    <m/>
    <s v="U"/>
    <s v="0000-00-00"/>
    <m/>
    <m/>
    <m/>
    <m/>
    <n v="5"/>
    <m/>
    <s v="NONE"/>
    <n v="0"/>
    <m/>
    <n v="2257903"/>
    <s v="Cobros Mayo"/>
    <s v="Cobros Mayo NPN"/>
    <s v="Agent Not Available"/>
  </r>
  <r>
    <s v="Cobros Abril Canal Fijo"/>
    <n v="1"/>
    <n v="1"/>
    <x v="1"/>
    <n v="2"/>
    <n v="1"/>
    <x v="1"/>
    <d v="2026-05-13T17:28:03"/>
    <n v="64047882"/>
    <n v="6007"/>
    <s v="lvelez"/>
    <x v="1"/>
    <s v="COBRO"/>
    <m/>
    <n v="357369900000"/>
    <n v="16018"/>
    <n v="-4"/>
    <n v="1"/>
    <n v="64047882"/>
    <m/>
    <s v="ARIEL ABEL ORTEGA DE LEON"/>
    <m/>
    <s v="8-1041-2235"/>
    <n v="357369900000"/>
    <s v="MASIVO"/>
    <s v="3 PAGOS PENDIENTES"/>
    <m/>
    <m/>
    <m/>
    <m/>
    <m/>
    <s v="U"/>
    <s v="0000-00-00"/>
    <m/>
    <m/>
    <m/>
    <m/>
    <n v="58"/>
    <s v="Llamaya"/>
    <s v="MAIN"/>
    <n v="0"/>
    <m/>
    <n v="2257903"/>
    <s v="Cobros Mayo"/>
    <s v="Cobros Mayo NPN"/>
    <s v="Volver a llamar"/>
  </r>
  <r>
    <e v="#N/A"/>
    <n v="1"/>
    <n v="0"/>
    <x v="12"/>
    <n v="1"/>
    <n v="1"/>
    <x v="1"/>
    <d v="2026-05-06T16:07:17"/>
    <n v="64062698"/>
    <n v="6000"/>
    <s v="lvelez"/>
    <x v="1"/>
    <s v="COBRO"/>
    <m/>
    <m/>
    <n v="998"/>
    <n v="0"/>
    <m/>
    <n v="64062698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52"/>
    <s v="Default Manual list"/>
    <m/>
    <s v="Mensaje a tercero"/>
  </r>
  <r>
    <s v="Cobros Mayo"/>
    <n v="0"/>
    <n v="0"/>
    <x v="9"/>
    <n v="6"/>
    <n v="1"/>
    <x v="0"/>
    <d v="2026-05-11T14:33:32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"/>
    <n v="6"/>
    <n v="1"/>
    <x v="0"/>
    <d v="2026-05-13T17:28:28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3"/>
    <n v="6"/>
    <n v="1"/>
    <x v="0"/>
    <d v="2026-05-18T10:48:25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14"/>
    <n v="6"/>
    <n v="1"/>
    <x v="0"/>
    <d v="2026-05-20T10:10:09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4"/>
    <n v="6"/>
    <n v="1"/>
    <x v="0"/>
    <d v="2026-05-21T11:40:25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Mayo"/>
    <n v="0"/>
    <n v="0"/>
    <x v="4"/>
    <n v="6"/>
    <n v="1"/>
    <x v="1"/>
    <d v="2026-05-21T18:05:37"/>
    <n v="64071614"/>
    <s v="DROP"/>
    <s v="VDAD"/>
    <x v="0"/>
    <s v="COBRO"/>
    <m/>
    <n v="369084320000"/>
    <n v="16018"/>
    <n v="-4"/>
    <n v="1"/>
    <n v="64071614"/>
    <m/>
    <s v="Malcolm Luther Airboine Best"/>
    <m/>
    <s v="8-486-618"/>
    <n v="369084320000"/>
    <s v="SOHO-CALL CENTER"/>
    <s v="NPN"/>
    <m/>
    <m/>
    <m/>
    <m/>
    <m/>
    <m/>
    <s v="0000-00-00"/>
    <m/>
    <m/>
    <m/>
    <m/>
    <n v="5"/>
    <m/>
    <s v="NONE"/>
    <n v="0"/>
    <m/>
    <n v="2257904"/>
    <s v="Cobros Mayo"/>
    <s v="Cobros Mayo NPN"/>
    <s v="Agent Not Available"/>
  </r>
  <r>
    <s v="Cobros Abril Canal Fijo"/>
    <n v="0"/>
    <n v="0"/>
    <x v="9"/>
    <n v="3"/>
    <n v="1"/>
    <x v="0"/>
    <d v="2026-05-11T14:34:13"/>
    <n v="64079001"/>
    <s v="DROP"/>
    <s v="VDAD"/>
    <x v="0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5"/>
    <m/>
    <s v="NONE"/>
    <n v="0"/>
    <m/>
    <n v="2257905"/>
    <s v="Cobros Mayo"/>
    <s v="Cobros Mayo NPN"/>
    <s v="Agent Not Available"/>
  </r>
  <r>
    <s v="Cobros Abril Canal Fijo"/>
    <n v="0"/>
    <n v="0"/>
    <x v="1"/>
    <n v="3"/>
    <n v="1"/>
    <x v="0"/>
    <d v="2026-05-13T17:34:44"/>
    <n v="64079001"/>
    <s v="DROP"/>
    <s v="VDAD"/>
    <x v="0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5"/>
    <m/>
    <s v="NONE"/>
    <n v="0"/>
    <m/>
    <n v="2257905"/>
    <s v="Cobros Mayo"/>
    <s v="Cobros Mayo NPN"/>
    <s v="Agent Not Available"/>
  </r>
  <r>
    <s v="Cobros Abril Canal Fijo"/>
    <n v="0"/>
    <n v="0"/>
    <x v="13"/>
    <n v="3"/>
    <n v="1"/>
    <x v="1"/>
    <d v="2026-05-18T10:52:13"/>
    <n v="64079001"/>
    <n v="6004"/>
    <s v="lvelez"/>
    <x v="1"/>
    <s v="COBRO"/>
    <m/>
    <n v="369038770000"/>
    <n v="16018"/>
    <n v="-4"/>
    <n v="1"/>
    <n v="64079001"/>
    <m/>
    <s v="MELANY BEATRIZ MIRANDA SALDAÃ"/>
    <m/>
    <s v="4-774-632"/>
    <n v="369038770000"/>
    <s v="MASIVO"/>
    <s v="NPN"/>
    <m/>
    <m/>
    <m/>
    <m/>
    <m/>
    <s v="U"/>
    <s v="0000-00-00"/>
    <m/>
    <m/>
    <m/>
    <m/>
    <n v="150"/>
    <s v="Llamaya"/>
    <s v="MAIN"/>
    <n v="0"/>
    <m/>
    <n v="2257905"/>
    <s v="Cobros Mayo"/>
    <s v="Cobros Mayo NPN"/>
    <s v="Buzon de voz"/>
  </r>
  <r>
    <s v="Cobros Abril Canal Fijo"/>
    <n v="1"/>
    <n v="1"/>
    <x v="9"/>
    <n v="1"/>
    <n v="1"/>
    <x v="1"/>
    <d v="2026-05-11T14:34:07"/>
    <n v="64079225"/>
    <n v="6003"/>
    <s v="lvelez"/>
    <x v="1"/>
    <s v="COBRO"/>
    <m/>
    <n v="359242000000"/>
    <n v="16018"/>
    <n v="-4"/>
    <n v="1"/>
    <n v="64079225"/>
    <m/>
    <s v="Marcos Antonio Howard catuy"/>
    <m/>
    <s v="3-761-2136"/>
    <n v="359242000000"/>
    <s v="MASIVO"/>
    <s v="NPN"/>
    <m/>
    <m/>
    <m/>
    <m/>
    <m/>
    <s v="U"/>
    <s v="0000-00-00"/>
    <m/>
    <m/>
    <m/>
    <m/>
    <n v="25"/>
    <s v="Llamaya"/>
    <s v="MAIN"/>
    <n v="0"/>
    <m/>
    <n v="2257906"/>
    <s v="Cobros Mayo"/>
    <s v="Cobros Mayo NPN"/>
    <s v="Cuenta cesada"/>
  </r>
  <r>
    <s v="Cobros Mayo"/>
    <n v="0"/>
    <n v="0"/>
    <x v="9"/>
    <n v="2"/>
    <n v="1"/>
    <x v="0"/>
    <d v="2026-05-11T14:34:33"/>
    <n v="64084980"/>
    <s v="DROP"/>
    <s v="VDAD"/>
    <x v="0"/>
    <s v="COBRO"/>
    <m/>
    <n v="217002760000"/>
    <n v="16018"/>
    <n v="-4"/>
    <n v="1"/>
    <n v="64084980"/>
    <m/>
    <s v="Dyana Silva Perez"/>
    <m/>
    <s v="8-767-801"/>
    <n v="217002760000"/>
    <s v="MASIVO"/>
    <s v="NPN"/>
    <m/>
    <m/>
    <m/>
    <m/>
    <m/>
    <s v="U"/>
    <s v="0000-00-00"/>
    <m/>
    <m/>
    <m/>
    <m/>
    <n v="5"/>
    <m/>
    <s v="NONE"/>
    <n v="0"/>
    <m/>
    <n v="2257907"/>
    <s v="Cobros Mayo"/>
    <s v="Cobros Mayo NPN"/>
    <s v="Agent Not Available"/>
  </r>
  <r>
    <s v="Cobros Mayo"/>
    <n v="1"/>
    <n v="1"/>
    <x v="1"/>
    <n v="2"/>
    <n v="1"/>
    <x v="1"/>
    <d v="2026-05-13T17:34:38"/>
    <n v="64084980"/>
    <n v="6003"/>
    <s v="lvelez"/>
    <x v="1"/>
    <s v="COBRO"/>
    <m/>
    <n v="217002760000"/>
    <n v="16018"/>
    <n v="-4"/>
    <n v="1"/>
    <n v="64084980"/>
    <m/>
    <s v="Dyana Silva Perez"/>
    <m/>
    <s v="8-767-801"/>
    <n v="217002760000"/>
    <s v="MASIVO"/>
    <s v="NPN"/>
    <m/>
    <m/>
    <m/>
    <m/>
    <m/>
    <s v="U"/>
    <s v="0000-00-00"/>
    <m/>
    <m/>
    <m/>
    <m/>
    <n v="21"/>
    <s v="Llamaya"/>
    <s v="MAIN"/>
    <n v="0"/>
    <m/>
    <n v="2257907"/>
    <s v="Cobros Mayo"/>
    <s v="Cobros Mayo NPN"/>
    <s v="Cuenta cesada"/>
  </r>
  <r>
    <s v="Cobros Abril Canal Fijo"/>
    <n v="0"/>
    <n v="0"/>
    <x v="9"/>
    <n v="6"/>
    <n v="1"/>
    <x v="0"/>
    <d v="2026-05-11T14:42:34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"/>
    <n v="6"/>
    <n v="1"/>
    <x v="0"/>
    <d v="2026-05-13T17:35:15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3"/>
    <n v="6"/>
    <n v="1"/>
    <x v="0"/>
    <d v="2026-05-18T10:52:15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14"/>
    <n v="6"/>
    <n v="1"/>
    <x v="0"/>
    <d v="2026-05-20T10:12:57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4"/>
    <n v="6"/>
    <n v="1"/>
    <x v="0"/>
    <d v="2026-05-21T11:41:04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4"/>
    <n v="6"/>
    <n v="1"/>
    <x v="1"/>
    <d v="2026-05-21T18:06:12"/>
    <n v="64098122"/>
    <s v="DROP"/>
    <s v="VDAD"/>
    <x v="0"/>
    <s v="COBRO"/>
    <m/>
    <n v="359385400000"/>
    <n v="16018"/>
    <n v="-4"/>
    <n v="1"/>
    <n v="64098122"/>
    <m/>
    <s v="Kibler herrera"/>
    <m/>
    <s v="10-720-238"/>
    <n v="359385400000"/>
    <s v="MASIVO"/>
    <s v="NPN"/>
    <m/>
    <m/>
    <m/>
    <m/>
    <m/>
    <m/>
    <s v="0000-00-00"/>
    <m/>
    <m/>
    <m/>
    <m/>
    <n v="5"/>
    <m/>
    <s v="NONE"/>
    <n v="0"/>
    <m/>
    <n v="2257908"/>
    <s v="Cobros Mayo"/>
    <s v="Cobros Mayo NPN"/>
    <s v="Agent Not Available"/>
  </r>
  <r>
    <s v="Cobros Abril Canal Fijo"/>
    <n v="0"/>
    <n v="0"/>
    <x v="9"/>
    <n v="1"/>
    <n v="1"/>
    <x v="1"/>
    <d v="2026-05-11T14:42:29"/>
    <n v="64099284"/>
    <n v="6004"/>
    <s v="lvelez"/>
    <x v="1"/>
    <s v="COBRO"/>
    <m/>
    <n v="351367510000"/>
    <n v="16018"/>
    <n v="-4"/>
    <n v="1"/>
    <n v="64099284"/>
    <m/>
    <s v="Yenisleidy Sotolongo alarcon"/>
    <m/>
    <s v="P515138"/>
    <n v="351367510000"/>
    <s v="MASIVO"/>
    <s v="3 PAGOS PENDIENTES"/>
    <m/>
    <m/>
    <m/>
    <m/>
    <m/>
    <s v="U"/>
    <s v="0000-00-00"/>
    <m/>
    <m/>
    <m/>
    <m/>
    <n v="126"/>
    <s v="Llamaya"/>
    <s v="MAIN"/>
    <n v="0"/>
    <m/>
    <n v="2257909"/>
    <s v="Cobros Mayo"/>
    <s v="Cobros Mayo NPN"/>
    <s v="Buzon de voz"/>
  </r>
  <r>
    <s v="Cobros Abril Canal Fijo"/>
    <n v="0"/>
    <n v="0"/>
    <x v="9"/>
    <n v="4"/>
    <n v="1"/>
    <x v="0"/>
    <d v="2026-05-11T14:43:11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"/>
    <n v="4"/>
    <n v="1"/>
    <x v="0"/>
    <d v="2026-05-13T17:36:26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3"/>
    <n v="4"/>
    <n v="1"/>
    <x v="0"/>
    <d v="2026-05-18T10:52:29"/>
    <n v="64099571"/>
    <s v="DROP"/>
    <s v="VDAD"/>
    <x v="0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5"/>
    <m/>
    <s v="NONE"/>
    <n v="0"/>
    <m/>
    <n v="2257910"/>
    <s v="Cobros Mayo"/>
    <s v="Cobros Mayo NPN"/>
    <s v="Agent Not Available"/>
  </r>
  <r>
    <s v="Cobros Abril Canal Fijo"/>
    <n v="0"/>
    <n v="0"/>
    <x v="14"/>
    <n v="4"/>
    <n v="1"/>
    <x v="1"/>
    <d v="2026-05-20T10:12:30"/>
    <n v="64099571"/>
    <n v="6004"/>
    <s v="lvelez"/>
    <x v="1"/>
    <s v="COBRO"/>
    <m/>
    <n v="362021260000"/>
    <n v="16018"/>
    <n v="-4"/>
    <n v="1"/>
    <n v="64099571"/>
    <m/>
    <s v="MIGUEL CABALLERO"/>
    <m/>
    <s v="8-943-836"/>
    <n v="362021260000"/>
    <s v="MASIVO"/>
    <s v="NPN"/>
    <m/>
    <m/>
    <m/>
    <m/>
    <m/>
    <s v="U"/>
    <s v="0000-00-00"/>
    <m/>
    <m/>
    <m/>
    <m/>
    <n v="150"/>
    <s v="Llamaya"/>
    <s v="MAIN"/>
    <n v="0"/>
    <m/>
    <n v="2257910"/>
    <s v="Cobros Mayo"/>
    <s v="Cobros Mayo NPN"/>
    <s v="Buzon de voz"/>
  </r>
  <r>
    <s v="Cobros Mayo"/>
    <n v="0"/>
    <n v="0"/>
    <x v="8"/>
    <n v="3"/>
    <n v="1"/>
    <x v="0"/>
    <d v="2026-05-08T17:03:14"/>
    <n v="64108391"/>
    <n v="6004"/>
    <s v="lvelez"/>
    <x v="1"/>
    <s v="COBRO"/>
    <m/>
    <n v="362000400000"/>
    <n v="16016"/>
    <n v="-5"/>
    <n v="1"/>
    <n v="64108391"/>
    <m/>
    <s v="NORIS ESTHER BUSTAMANTE AGUILA"/>
    <m/>
    <s v="3-753-999"/>
    <n v="362000400000"/>
    <s v="MASIVO"/>
    <s v="NPN"/>
    <m/>
    <m/>
    <m/>
    <m/>
    <m/>
    <s v="U"/>
    <s v="0000-00-00"/>
    <m/>
    <m/>
    <m/>
    <m/>
    <n v="88"/>
    <s v="Llamaya"/>
    <s v="MANUAL"/>
    <n v="0"/>
    <m/>
    <n v="2198767"/>
    <s v="Cobros Marzo 2 meses a NPN "/>
    <s v="Cobros Marzo 2 meses a NPN "/>
    <s v="Buzon de voz"/>
  </r>
  <r>
    <s v="Cobros Mayo"/>
    <n v="0"/>
    <n v="0"/>
    <x v="9"/>
    <n v="3"/>
    <n v="1"/>
    <x v="0"/>
    <d v="2026-05-11T14:43:25"/>
    <n v="64108391"/>
    <s v="DROP"/>
    <s v="VDAD"/>
    <x v="0"/>
    <s v="COBRO"/>
    <m/>
    <n v="362000400000"/>
    <n v="16018"/>
    <n v="-5"/>
    <n v="1"/>
    <n v="64108391"/>
    <m/>
    <s v="NORIS ESTHER BUSTAMANTE AGUILA"/>
    <m/>
    <s v="3-753-999"/>
    <n v="362000400000"/>
    <s v="MASIVO"/>
    <s v="2 PAGOS PENDIENTES"/>
    <m/>
    <m/>
    <m/>
    <m/>
    <m/>
    <s v="U"/>
    <s v="0000-00-00"/>
    <m/>
    <m/>
    <m/>
    <m/>
    <n v="5"/>
    <m/>
    <s v="NONE"/>
    <n v="0"/>
    <m/>
    <n v="2257911"/>
    <s v="Cobros Mayo"/>
    <s v="Cobros Mayo NPN"/>
    <s v="Agent Not Available"/>
  </r>
  <r>
    <s v="Cobros Mayo"/>
    <n v="0"/>
    <n v="0"/>
    <x v="1"/>
    <n v="3"/>
    <n v="1"/>
    <x v="1"/>
    <d v="2026-05-13T17:36:17"/>
    <n v="64108391"/>
    <n v="6004"/>
    <s v="lvelez"/>
    <x v="1"/>
    <s v="COBRO"/>
    <m/>
    <n v="362000400000"/>
    <n v="16018"/>
    <n v="-5"/>
    <n v="1"/>
    <n v="64108391"/>
    <m/>
    <s v="NORIS ESTHER BUSTAMANTE AGUILA"/>
    <m/>
    <s v="3-753-999"/>
    <n v="362000400000"/>
    <s v="MASIVO"/>
    <s v="2 PAGOS PENDIENTES"/>
    <m/>
    <m/>
    <m/>
    <m/>
    <m/>
    <s v="U"/>
    <s v="0000-00-00"/>
    <m/>
    <m/>
    <m/>
    <m/>
    <n v="64"/>
    <s v="Llamaya"/>
    <s v="MAIN"/>
    <n v="0"/>
    <m/>
    <n v="2257911"/>
    <s v="Cobros Mayo"/>
    <s v="Cobros Mayo NPN"/>
    <s v="Buzon de voz"/>
  </r>
  <r>
    <e v="#N/A"/>
    <n v="1"/>
    <n v="1"/>
    <x v="9"/>
    <n v="1"/>
    <n v="1"/>
    <x v="1"/>
    <d v="2026-05-11T16:46:38"/>
    <n v="64112939"/>
    <n v="6007"/>
    <s v="lvelez"/>
    <x v="1"/>
    <s v="COBRO"/>
    <m/>
    <m/>
    <n v="1001"/>
    <n v="-5"/>
    <n v="1"/>
    <n v="64112939"/>
    <m/>
    <s v="TIGO"/>
    <m/>
    <m/>
    <m/>
    <m/>
    <m/>
    <m/>
    <m/>
    <m/>
    <m/>
    <m/>
    <s v="U"/>
    <s v="0000-00-00"/>
    <m/>
    <m/>
    <m/>
    <m/>
    <n v="59"/>
    <s v="Llamaya"/>
    <s v="MANUAL"/>
    <n v="0"/>
    <m/>
    <n v="323995"/>
    <s v="Llama_Ya_20231209"/>
    <m/>
    <s v="Volver a llamar"/>
  </r>
  <r>
    <s v="Cobros Mayo"/>
    <n v="1"/>
    <n v="0"/>
    <x v="6"/>
    <n v="7"/>
    <n v="1"/>
    <x v="0"/>
    <d v="2026-05-05T10:12:48"/>
    <n v="64116796"/>
    <n v="6000"/>
    <s v="lvelez"/>
    <x v="1"/>
    <s v="COBRO"/>
    <m/>
    <m/>
    <n v="998"/>
    <n v="0"/>
    <m/>
    <n v="64116796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00241"/>
    <s v="Default Manual list"/>
    <m/>
    <s v="Mensaje a tercero"/>
  </r>
  <r>
    <s v="Cobros Mayo"/>
    <n v="0"/>
    <n v="0"/>
    <x v="9"/>
    <n v="7"/>
    <n v="1"/>
    <x v="0"/>
    <d v="2026-05-11T14:43:51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"/>
    <n v="7"/>
    <n v="1"/>
    <x v="0"/>
    <d v="2026-05-13T17:36:54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3"/>
    <n v="7"/>
    <n v="1"/>
    <x v="0"/>
    <d v="2026-05-18T10:52:48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14"/>
    <n v="7"/>
    <n v="1"/>
    <x v="0"/>
    <d v="2026-05-20T10:13:15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4"/>
    <n v="7"/>
    <n v="1"/>
    <x v="0"/>
    <d v="2026-05-21T11:41:25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Mayo"/>
    <n v="0"/>
    <n v="0"/>
    <x v="4"/>
    <n v="7"/>
    <n v="1"/>
    <x v="1"/>
    <d v="2026-05-21T18:06:33"/>
    <n v="64116796"/>
    <s v="DROP"/>
    <s v="VDAD"/>
    <x v="0"/>
    <s v="COBRO"/>
    <m/>
    <n v="363009000000"/>
    <n v="16018"/>
    <n v="-5"/>
    <n v="1"/>
    <n v="64116796"/>
    <m/>
    <s v="LUIS CARLOS YEPEZ ORTEGA"/>
    <m/>
    <s v="AU915051"/>
    <n v="363009000000"/>
    <s v="MASIVO"/>
    <s v="2 PAGOS PENDIENTES"/>
    <m/>
    <m/>
    <m/>
    <m/>
    <m/>
    <m/>
    <s v="0000-00-00"/>
    <m/>
    <m/>
    <m/>
    <m/>
    <n v="5"/>
    <m/>
    <s v="NONE"/>
    <n v="0"/>
    <m/>
    <n v="2257912"/>
    <s v="Cobros Mayo"/>
    <s v="Cobros Mayo NPN"/>
    <s v="Agent Not Available"/>
  </r>
  <r>
    <s v="Cobros Abril Canal Fijo"/>
    <n v="0"/>
    <n v="0"/>
    <x v="11"/>
    <n v="12"/>
    <n v="1"/>
    <x v="0"/>
    <d v="2026-05-04T10:39:50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12"/>
    <n v="12"/>
    <n v="1"/>
    <x v="0"/>
    <d v="2026-05-06T11:08:12"/>
    <n v="64121203"/>
    <s v="DROP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5"/>
    <m/>
    <s v="NONE"/>
    <n v="0"/>
    <m/>
    <n v="2252352"/>
    <s v="Cobros Abril Canal Fijo"/>
    <s v="Cobros Abril Canal Fijo 2 meses a NPN"/>
    <s v="Agent Not Available"/>
  </r>
  <r>
    <s v="Cobros Abril Canal Fijo"/>
    <n v="0"/>
    <n v="0"/>
    <x v="7"/>
    <n v="12"/>
    <n v="1"/>
    <x v="0"/>
    <d v="2026-05-07T15:51:54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37:58"/>
    <n v="64121203"/>
    <s v="AB"/>
    <s v="VDAD"/>
    <x v="0"/>
    <s v="COBRO"/>
    <m/>
    <n v="367041060000"/>
    <n v="16017"/>
    <n v="-5"/>
    <n v="1"/>
    <n v="64121203"/>
    <m/>
    <s v="LEONIDAS GUILLERMO Olivarren"/>
    <m/>
    <s v="9-92-653"/>
    <s v="NPN"/>
    <s v="MASIVO"/>
    <n v="367041060000"/>
    <m/>
    <m/>
    <m/>
    <m/>
    <m/>
    <m/>
    <s v="0000-00-00"/>
    <m/>
    <s v="eliasolivarren@gmail.com"/>
    <m/>
    <m/>
    <n v="0"/>
    <m/>
    <s v="NONE"/>
    <n v="0"/>
    <m/>
    <n v="2252352"/>
    <s v="Cobros Abril Canal Fijo"/>
    <s v="Cobros Abril Canal Fijo 2 meses a NPN"/>
    <s v="Auto busy"/>
  </r>
  <r>
    <s v="Cobros Abril Canal Fijo"/>
    <n v="0"/>
    <n v="0"/>
    <x v="9"/>
    <n v="12"/>
    <n v="1"/>
    <x v="0"/>
    <d v="2026-05-11T14:43:58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"/>
    <n v="12"/>
    <n v="1"/>
    <x v="0"/>
    <d v="2026-05-13T17:37:23"/>
    <n v="64121203"/>
    <s v="DROP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5"/>
    <m/>
    <s v="NONE"/>
    <n v="0"/>
    <m/>
    <n v="2257913"/>
    <s v="Cobros Mayo"/>
    <s v="Cobros Mayo NPN"/>
    <s v="Agent Not Available"/>
  </r>
  <r>
    <s v="Cobros Abril Canal Fijo"/>
    <n v="0"/>
    <n v="0"/>
    <x v="13"/>
    <n v="12"/>
    <n v="1"/>
    <x v="0"/>
    <d v="2026-05-18T10:54:08"/>
    <n v="64121203"/>
    <s v="NA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No Answer AutoDial"/>
  </r>
  <r>
    <s v="Cobros Abril Canal Fijo"/>
    <n v="0"/>
    <n v="0"/>
    <x v="13"/>
    <n v="12"/>
    <n v="1"/>
    <x v="0"/>
    <d v="2026-05-18T15:47:19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4"/>
    <n v="12"/>
    <n v="1"/>
    <x v="0"/>
    <d v="2026-05-20T10:14:34"/>
    <n v="64121203"/>
    <s v="NA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No Answer AutoDial"/>
  </r>
  <r>
    <s v="Cobros Abril Canal Fijo"/>
    <n v="0"/>
    <n v="0"/>
    <x v="14"/>
    <n v="12"/>
    <n v="1"/>
    <x v="0"/>
    <d v="2026-05-20T12:40:18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4"/>
    <n v="12"/>
    <n v="1"/>
    <x v="0"/>
    <d v="2026-05-21T11:41:3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4"/>
    <n v="12"/>
    <n v="1"/>
    <x v="1"/>
    <d v="2026-05-21T18:07:51"/>
    <n v="64121203"/>
    <s v="AB"/>
    <s v="VDAD"/>
    <x v="0"/>
    <s v="COBRO"/>
    <m/>
    <n v="367041060000"/>
    <n v="16018"/>
    <n v="-5"/>
    <n v="1"/>
    <n v="64121203"/>
    <m/>
    <s v="LEONIDAS GUILLERMO Olivarren"/>
    <m/>
    <s v="9-92-653"/>
    <n v="367041060000"/>
    <s v="MASIVO"/>
    <s v="NPN"/>
    <m/>
    <m/>
    <m/>
    <m/>
    <m/>
    <m/>
    <s v="0000-00-00"/>
    <m/>
    <m/>
    <m/>
    <m/>
    <n v="0"/>
    <m/>
    <s v="NONE"/>
    <n v="0"/>
    <m/>
    <n v="2257913"/>
    <s v="Cobros Mayo"/>
    <s v="Cobros Mayo NPN"/>
    <s v="Auto busy"/>
  </r>
  <r>
    <s v="Cobros Abril Canal Fijo"/>
    <n v="0"/>
    <n v="0"/>
    <x v="11"/>
    <n v="4"/>
    <n v="1"/>
    <x v="0"/>
    <d v="2026-05-04T12:17:55"/>
    <n v="64136623"/>
    <s v="DROP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5"/>
    <m/>
    <s v="NONE"/>
    <n v="0"/>
    <m/>
    <n v="2252634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26:59"/>
    <n v="64136623"/>
    <s v="DROP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5"/>
    <m/>
    <s v="NONE"/>
    <n v="0"/>
    <m/>
    <n v="2252634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06:57"/>
    <n v="64136623"/>
    <s v="AB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0"/>
    <m/>
    <s v="NONE"/>
    <n v="0"/>
    <m/>
    <n v="2252634"/>
    <s v="Cobros Abril Canal Fijo"/>
    <s v="Cobros Abril Canal Fijo 2 meses a NPN"/>
    <s v="Auto busy"/>
  </r>
  <r>
    <s v="Cobros Abril Canal Fijo"/>
    <n v="0"/>
    <n v="0"/>
    <x v="8"/>
    <n v="4"/>
    <n v="1"/>
    <x v="1"/>
    <d v="2026-05-08T17:28:55"/>
    <n v="64136623"/>
    <s v="AB"/>
    <s v="VDAD"/>
    <x v="0"/>
    <s v="COBRO"/>
    <m/>
    <n v="353350290000"/>
    <n v="16017"/>
    <n v="-5"/>
    <n v="1"/>
    <n v="64136623"/>
    <m/>
    <s v="LUCIA YARISETH RODRIGUEZ ABREG"/>
    <m/>
    <s v="8-820-2011"/>
    <s v="2 MESES DE MORA"/>
    <s v="MASIVO"/>
    <n v="353350290000"/>
    <m/>
    <m/>
    <m/>
    <m/>
    <m/>
    <m/>
    <s v="0000-00-00"/>
    <m/>
    <s v="edwinoscar229@gmail.com"/>
    <m/>
    <m/>
    <n v="0"/>
    <m/>
    <s v="NONE"/>
    <n v="0"/>
    <m/>
    <n v="2252634"/>
    <s v="Cobros Abril Canal Fijo"/>
    <s v="Cobros Abril Canal Fijo 2 meses a NPN"/>
    <s v="Auto busy"/>
  </r>
  <r>
    <s v="Cobros Abril Canal Fijo"/>
    <n v="0"/>
    <n v="0"/>
    <x v="9"/>
    <n v="2"/>
    <n v="1"/>
    <x v="0"/>
    <d v="2026-05-11T14:44:37"/>
    <n v="64151950"/>
    <s v="DROP"/>
    <s v="VDAD"/>
    <x v="0"/>
    <s v="COBRO"/>
    <m/>
    <n v="249011980000"/>
    <n v="16018"/>
    <n v="-5"/>
    <n v="1"/>
    <n v="64151950"/>
    <m/>
    <s v="Dayanara Ardines"/>
    <m/>
    <s v="8-752-83"/>
    <n v="249011980000"/>
    <s v="MASIVO"/>
    <s v="NPN"/>
    <m/>
    <m/>
    <m/>
    <m/>
    <m/>
    <s v="U"/>
    <s v="0000-00-00"/>
    <m/>
    <m/>
    <m/>
    <m/>
    <n v="5"/>
    <m/>
    <s v="NONE"/>
    <n v="0"/>
    <m/>
    <n v="2257914"/>
    <s v="Cobros Mayo"/>
    <s v="Cobros Mayo NPN"/>
    <s v="Agent Not Available"/>
  </r>
  <r>
    <s v="Cobros Abril Canal Fijo"/>
    <n v="0"/>
    <n v="0"/>
    <x v="1"/>
    <n v="2"/>
    <n v="1"/>
    <x v="1"/>
    <d v="2026-05-13T17:38:28"/>
    <n v="64151950"/>
    <n v="6004"/>
    <s v="lvelez"/>
    <x v="1"/>
    <s v="COBRO"/>
    <m/>
    <n v="249011980000"/>
    <n v="16018"/>
    <n v="-5"/>
    <n v="1"/>
    <n v="64151950"/>
    <m/>
    <s v="Dayanara Ardines"/>
    <m/>
    <s v="8-752-83"/>
    <n v="249011980000"/>
    <s v="MASIVO"/>
    <s v="NPN"/>
    <m/>
    <m/>
    <m/>
    <m/>
    <m/>
    <s v="U"/>
    <s v="0000-00-00"/>
    <m/>
    <m/>
    <m/>
    <m/>
    <n v="80"/>
    <s v="Llamaya"/>
    <s v="MAIN"/>
    <n v="0"/>
    <m/>
    <n v="2257914"/>
    <s v="Cobros Mayo"/>
    <s v="Cobros Mayo NPN"/>
    <s v="Buzon de voz"/>
  </r>
  <r>
    <s v="Cobros Mayo"/>
    <n v="0"/>
    <n v="0"/>
    <x v="9"/>
    <n v="1"/>
    <n v="1"/>
    <x v="1"/>
    <d v="2026-05-11T14:46:37"/>
    <n v="64152539"/>
    <n v="6004"/>
    <s v="lvelez"/>
    <x v="1"/>
    <s v="COBRO"/>
    <m/>
    <n v="358358460000"/>
    <n v="16018"/>
    <n v="-5"/>
    <n v="1"/>
    <n v="64152539"/>
    <m/>
    <s v="ALEXANDER ADHIR AIZPU SALAS"/>
    <m/>
    <s v="8-870-2267"/>
    <n v="358358460000"/>
    <s v="MASIVO"/>
    <s v="2 PAGOS PENDIENTES"/>
    <m/>
    <m/>
    <m/>
    <m/>
    <m/>
    <s v="U"/>
    <s v="0000-00-00"/>
    <m/>
    <m/>
    <m/>
    <m/>
    <n v="149"/>
    <s v="Llamaya"/>
    <s v="MAIN"/>
    <n v="0"/>
    <m/>
    <n v="2257915"/>
    <s v="Cobros Mayo"/>
    <s v="Cobros Mayo NPN"/>
    <s v="Buzon de voz"/>
  </r>
  <r>
    <s v="Cobros Abril Canal Fijo"/>
    <n v="0"/>
    <n v="0"/>
    <x v="9"/>
    <n v="6"/>
    <n v="1"/>
    <x v="0"/>
    <d v="2026-05-11T14:46:39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"/>
    <n v="6"/>
    <n v="1"/>
    <x v="0"/>
    <d v="2026-05-13T17:38:29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3"/>
    <n v="6"/>
    <n v="1"/>
    <x v="0"/>
    <d v="2026-05-18T10:54:30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14"/>
    <n v="6"/>
    <n v="1"/>
    <x v="0"/>
    <d v="2026-05-20T10:14:45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0"/>
    <n v="0"/>
    <x v="4"/>
    <n v="6"/>
    <n v="1"/>
    <x v="0"/>
    <d v="2026-05-21T11:42:38"/>
    <n v="64153733"/>
    <s v="DROP"/>
    <s v="VDAD"/>
    <x v="0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5"/>
    <m/>
    <s v="NONE"/>
    <n v="0"/>
    <m/>
    <n v="2257916"/>
    <s v="Cobros Mayo"/>
    <s v="Cobros Mayo NPN"/>
    <s v="Agent Not Available"/>
  </r>
  <r>
    <s v="Cobros Abril Canal Fijo"/>
    <n v="1"/>
    <n v="1"/>
    <x v="4"/>
    <n v="6"/>
    <n v="1"/>
    <x v="1"/>
    <d v="2026-05-21T18:08:10"/>
    <n v="64153733"/>
    <n v="6007"/>
    <s v="lvelez"/>
    <x v="1"/>
    <s v="COBRO"/>
    <m/>
    <n v="327001870000"/>
    <n v="16018"/>
    <n v="-5"/>
    <n v="1"/>
    <n v="64153733"/>
    <m/>
    <s v="Yinibeth Iliany Castillo"/>
    <m/>
    <s v="3-733-247"/>
    <n v="327001870000"/>
    <s v="MASIVO"/>
    <s v="NPN"/>
    <m/>
    <m/>
    <m/>
    <m/>
    <m/>
    <s v="U"/>
    <s v="0000-00-00"/>
    <m/>
    <m/>
    <m/>
    <m/>
    <n v="82"/>
    <s v="Llamaya"/>
    <s v="MAIN"/>
    <n v="0"/>
    <m/>
    <n v="2257916"/>
    <s v="Cobros Mayo"/>
    <s v="Cobros Mayo NPN"/>
    <s v="Volver a llamar"/>
  </r>
  <r>
    <s v="Cobros Abril Canal Fijo"/>
    <n v="0"/>
    <n v="0"/>
    <x v="9"/>
    <n v="6"/>
    <n v="1"/>
    <x v="0"/>
    <d v="2026-05-11T14:46:4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"/>
    <n v="6"/>
    <n v="1"/>
    <x v="0"/>
    <d v="2026-05-13T17:38:36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3"/>
    <n v="6"/>
    <n v="1"/>
    <x v="0"/>
    <d v="2026-05-18T10:54:37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14"/>
    <n v="6"/>
    <n v="1"/>
    <x v="0"/>
    <d v="2026-05-20T10:14:5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4"/>
    <n v="6"/>
    <n v="1"/>
    <x v="0"/>
    <d v="2026-05-21T11:44:09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Abril Canal Fijo"/>
    <n v="0"/>
    <n v="0"/>
    <x v="4"/>
    <n v="6"/>
    <n v="1"/>
    <x v="1"/>
    <d v="2026-05-21T18:08:22"/>
    <n v="64160500"/>
    <s v="AB"/>
    <s v="VDAD"/>
    <x v="0"/>
    <s v="COBRO"/>
    <m/>
    <n v="362033460000"/>
    <n v="16018"/>
    <n v="-5"/>
    <n v="1"/>
    <n v="64160500"/>
    <m/>
    <s v=" YAJAIRA YOHANA RODRIGUEZ MOLI"/>
    <m/>
    <s v="8-451-884"/>
    <n v="362033460000"/>
    <s v="RENOVACIONES"/>
    <s v="NPN"/>
    <m/>
    <m/>
    <m/>
    <m/>
    <m/>
    <m/>
    <s v="0000-00-00"/>
    <m/>
    <m/>
    <m/>
    <m/>
    <n v="0"/>
    <m/>
    <s v="NONE"/>
    <n v="0"/>
    <m/>
    <n v="2257917"/>
    <s v="Cobros Mayo"/>
    <s v="Cobros Mayo NPN"/>
    <s v="Auto busy"/>
  </r>
  <r>
    <s v="Cobros Mayo"/>
    <n v="0"/>
    <n v="0"/>
    <x v="9"/>
    <n v="4"/>
    <n v="1"/>
    <x v="0"/>
    <d v="2026-05-11T14:48:17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"/>
    <n v="4"/>
    <n v="1"/>
    <x v="0"/>
    <d v="2026-05-13T17:39:49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3"/>
    <n v="4"/>
    <n v="1"/>
    <x v="0"/>
    <d v="2026-05-18T10:56:09"/>
    <n v="64165146"/>
    <s v="DROP"/>
    <s v="VDAD"/>
    <x v="0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5"/>
    <m/>
    <s v="NONE"/>
    <n v="0"/>
    <m/>
    <n v="2257918"/>
    <s v="Cobros Mayo"/>
    <s v="Cobros Mayo NPN"/>
    <s v="Agent Not Available"/>
  </r>
  <r>
    <s v="Cobros Mayo"/>
    <n v="0"/>
    <n v="0"/>
    <x v="14"/>
    <n v="4"/>
    <n v="1"/>
    <x v="1"/>
    <d v="2026-05-20T10:18:14"/>
    <n v="64165146"/>
    <n v="6004"/>
    <s v="lvelez"/>
    <x v="1"/>
    <s v="COBRO"/>
    <m/>
    <n v="365089000000"/>
    <n v="16018"/>
    <n v="-5"/>
    <n v="1"/>
    <n v="64165146"/>
    <m/>
    <s v="ÃMBAR FERNANDA ALFARO CAIZAM"/>
    <m/>
    <s v="8-1063-1770"/>
    <n v="365089000000"/>
    <s v="MASIVO"/>
    <s v="NPN"/>
    <m/>
    <m/>
    <m/>
    <m/>
    <m/>
    <s v="U"/>
    <s v="0000-00-00"/>
    <m/>
    <m/>
    <m/>
    <m/>
    <n v="68"/>
    <s v="Llamaya"/>
    <s v="MAIN"/>
    <n v="0"/>
    <m/>
    <n v="2257918"/>
    <s v="Cobros Mayo"/>
    <s v="Cobros Mayo NPN"/>
    <s v="Buzon de voz"/>
  </r>
  <r>
    <s v="Cobros Mayo"/>
    <n v="0"/>
    <n v="0"/>
    <x v="9"/>
    <n v="3"/>
    <n v="1"/>
    <x v="0"/>
    <d v="2026-05-11T14:48:54"/>
    <n v="64167382"/>
    <s v="DROP"/>
    <s v="VDAD"/>
    <x v="0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5"/>
    <m/>
    <s v="NONE"/>
    <n v="0"/>
    <m/>
    <n v="2257919"/>
    <s v="Cobros Mayo"/>
    <s v="Cobros Mayo NPN"/>
    <s v="Agent Not Available"/>
  </r>
  <r>
    <s v="Cobros Mayo"/>
    <n v="0"/>
    <n v="0"/>
    <x v="1"/>
    <n v="3"/>
    <n v="1"/>
    <x v="0"/>
    <d v="2026-05-13T17:40:57"/>
    <n v="64167382"/>
    <s v="DROP"/>
    <s v="VDAD"/>
    <x v="0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4"/>
    <m/>
    <s v="NONE"/>
    <n v="0"/>
    <m/>
    <n v="2257919"/>
    <s v="Cobros Mayo"/>
    <s v="Cobros Mayo NPN"/>
    <s v="Agent Not Available"/>
  </r>
  <r>
    <s v="Cobros Mayo"/>
    <n v="0"/>
    <n v="0"/>
    <x v="13"/>
    <n v="3"/>
    <n v="1"/>
    <x v="1"/>
    <d v="2026-05-18T10:56:05"/>
    <n v="64167382"/>
    <n v="6004"/>
    <s v="lvelez"/>
    <x v="1"/>
    <s v="COBRO"/>
    <m/>
    <n v="308019740000"/>
    <n v="16018"/>
    <n v="-5"/>
    <n v="1"/>
    <n v="64167382"/>
    <m/>
    <s v="Vilma Esther Ovalle CaÃ±izalez"/>
    <m/>
    <s v="8-792-415"/>
    <n v="308019740000"/>
    <s v="MASIVO"/>
    <s v="NPN"/>
    <m/>
    <m/>
    <m/>
    <m/>
    <m/>
    <s v="U"/>
    <s v="0000-00-00"/>
    <m/>
    <m/>
    <m/>
    <m/>
    <n v="135"/>
    <s v="Llamaya"/>
    <s v="MAIN"/>
    <n v="0"/>
    <m/>
    <n v="2257919"/>
    <s v="Cobros Mayo"/>
    <s v="Cobros Mayo NPN"/>
    <s v="Buzon de voz"/>
  </r>
  <r>
    <s v="Cobros Abril Canal Fijo"/>
    <n v="0"/>
    <n v="0"/>
    <x v="9"/>
    <n v="2"/>
    <n v="1"/>
    <x v="0"/>
    <d v="2026-05-11T14:49:07"/>
    <n v="64170798"/>
    <s v="DROP"/>
    <s v="VDAD"/>
    <x v="0"/>
    <s v="COBRO"/>
    <m/>
    <n v="357357140000"/>
    <n v="16018"/>
    <n v="-5"/>
    <n v="1"/>
    <n v="64170798"/>
    <m/>
    <s v="KEVIN ISMAEL CORNEJO"/>
    <m/>
    <s v="8-1031-1601"/>
    <n v="357357140000"/>
    <s v="MASIVO"/>
    <s v="NPN"/>
    <m/>
    <m/>
    <m/>
    <m/>
    <m/>
    <s v="U"/>
    <s v="0000-00-00"/>
    <m/>
    <m/>
    <m/>
    <m/>
    <n v="5"/>
    <m/>
    <s v="NONE"/>
    <n v="0"/>
    <m/>
    <n v="2257920"/>
    <s v="Cobros Mayo"/>
    <s v="Cobros Mayo NPN"/>
    <s v="Agent Not Available"/>
  </r>
  <r>
    <s v="Cobros Abril Canal Fijo"/>
    <n v="0"/>
    <n v="0"/>
    <x v="1"/>
    <n v="2"/>
    <n v="1"/>
    <x v="1"/>
    <d v="2026-05-13T17:40:51"/>
    <n v="64170798"/>
    <n v="6004"/>
    <s v="lvelez"/>
    <x v="1"/>
    <s v="COBRO"/>
    <m/>
    <n v="357357140000"/>
    <n v="16018"/>
    <n v="-5"/>
    <n v="1"/>
    <n v="64170798"/>
    <m/>
    <s v="KEVIN ISMAEL CORNEJO"/>
    <m/>
    <s v="8-1031-1601"/>
    <n v="357357140000"/>
    <s v="MASIVO"/>
    <s v="NPN"/>
    <m/>
    <m/>
    <m/>
    <m/>
    <m/>
    <s v="U"/>
    <s v="0000-00-00"/>
    <m/>
    <m/>
    <m/>
    <m/>
    <n v="127"/>
    <s v="Llamaya"/>
    <s v="MAIN"/>
    <n v="0"/>
    <m/>
    <n v="2257920"/>
    <s v="Cobros Mayo"/>
    <s v="Cobros Mayo NPN"/>
    <s v="Buzon de voz"/>
  </r>
  <r>
    <s v="Cobros Abril Canal Fijo"/>
    <n v="0"/>
    <n v="0"/>
    <x v="9"/>
    <n v="6"/>
    <n v="1"/>
    <x v="0"/>
    <d v="2026-05-11T14:50:29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"/>
    <n v="6"/>
    <n v="1"/>
    <x v="0"/>
    <d v="2026-05-13T17:41:42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3"/>
    <n v="6"/>
    <n v="1"/>
    <x v="0"/>
    <d v="2026-05-18T10:56:54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14"/>
    <n v="6"/>
    <n v="1"/>
    <x v="0"/>
    <d v="2026-05-20T10:18:44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4"/>
    <n v="6"/>
    <n v="1"/>
    <x v="0"/>
    <d v="2026-05-21T11:44:46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Abril Canal Fijo"/>
    <n v="0"/>
    <n v="0"/>
    <x v="4"/>
    <n v="6"/>
    <n v="1"/>
    <x v="1"/>
    <d v="2026-05-21T18:11:46"/>
    <n v="64183727"/>
    <s v="DROP"/>
    <s v="VDAD"/>
    <x v="0"/>
    <s v="COBRO"/>
    <m/>
    <n v="353364870000"/>
    <n v="16018"/>
    <n v="-5"/>
    <n v="1"/>
    <n v="64183727"/>
    <m/>
    <s v="Kimayra kira Diaz fuentes"/>
    <m/>
    <s v="8-787-615"/>
    <n v="353364870000"/>
    <s v="MASIVO"/>
    <s v="NPN"/>
    <m/>
    <m/>
    <m/>
    <m/>
    <m/>
    <m/>
    <s v="0000-00-00"/>
    <m/>
    <m/>
    <m/>
    <m/>
    <n v="5"/>
    <m/>
    <s v="NONE"/>
    <n v="0"/>
    <m/>
    <n v="2257921"/>
    <s v="Cobros Mayo"/>
    <s v="Cobros Mayo NPN"/>
    <s v="Agent Not Available"/>
  </r>
  <r>
    <s v="Cobros Mayo"/>
    <n v="1"/>
    <n v="1"/>
    <x v="9"/>
    <n v="1"/>
    <n v="1"/>
    <x v="1"/>
    <d v="2026-05-11T14:50:26"/>
    <n v="64188477"/>
    <n v="6002"/>
    <s v="lvelez"/>
    <x v="1"/>
    <s v="COBRO"/>
    <m/>
    <n v="366087300000"/>
    <n v="16018"/>
    <n v="-5"/>
    <n v="1"/>
    <n v="64188477"/>
    <m/>
    <s v="DINA ESTER ACOSTA FLORES"/>
    <m/>
    <s v="9-754-1255"/>
    <n v="366087300000"/>
    <s v="MASIVO"/>
    <s v="NPN"/>
    <m/>
    <m/>
    <m/>
    <m/>
    <m/>
    <s v="U"/>
    <s v="0000-00-00"/>
    <m/>
    <m/>
    <m/>
    <m/>
    <n v="59"/>
    <s v="Llamaya"/>
    <s v="MAIN"/>
    <n v="0"/>
    <m/>
    <n v="2257922"/>
    <s v="Cobros Mayo"/>
    <s v="Cobros Mayo NPN"/>
    <s v="Cliente al dia"/>
  </r>
  <r>
    <s v="Cobros Mayo"/>
    <n v="0"/>
    <n v="0"/>
    <x v="9"/>
    <n v="6"/>
    <n v="1"/>
    <x v="0"/>
    <d v="2026-05-11T14:51:29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"/>
    <n v="6"/>
    <n v="1"/>
    <x v="0"/>
    <d v="2026-05-13T17:42:05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3"/>
    <n v="6"/>
    <n v="1"/>
    <x v="0"/>
    <d v="2026-05-18T10:57:11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14"/>
    <n v="6"/>
    <n v="1"/>
    <x v="0"/>
    <d v="2026-05-20T10:19:14"/>
    <n v="64198054"/>
    <s v="DROP"/>
    <s v="VDAD"/>
    <x v="0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5"/>
    <m/>
    <s v="NONE"/>
    <n v="0"/>
    <m/>
    <n v="2257923"/>
    <s v="Cobros Mayo"/>
    <s v="Cobros Mayo NPN"/>
    <s v="Agent Not Available"/>
  </r>
  <r>
    <s v="Cobros Mayo"/>
    <n v="0"/>
    <n v="0"/>
    <x v="4"/>
    <n v="6"/>
    <n v="1"/>
    <x v="0"/>
    <d v="2026-05-21T11:44:45"/>
    <n v="64198054"/>
    <s v="CALLBK"/>
    <s v="lvelez"/>
    <x v="1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105"/>
    <s v="Llamaya"/>
    <s v="MAIN"/>
    <n v="0"/>
    <m/>
    <n v="2257923"/>
    <s v="Cobros Mayo"/>
    <s v="Cobros Mayo NPN"/>
    <s v="Call Back"/>
  </r>
  <r>
    <s v="Cobros Mayo"/>
    <n v="1"/>
    <n v="1"/>
    <x v="4"/>
    <n v="6"/>
    <n v="1"/>
    <x v="1"/>
    <d v="2026-05-21T16:45:52"/>
    <n v="64198054"/>
    <n v="6002"/>
    <s v="lvelez"/>
    <x v="1"/>
    <s v="COBRO"/>
    <m/>
    <n v="362082210000"/>
    <n v="16018"/>
    <n v="-5"/>
    <n v="1"/>
    <n v="64198054"/>
    <m/>
    <s v="CLAUDETTE DEL ROSARI ROBLES SO"/>
    <m/>
    <s v="9-707-302"/>
    <n v="362082210000"/>
    <s v="MASIVO"/>
    <s v="NPN"/>
    <m/>
    <m/>
    <m/>
    <m/>
    <m/>
    <s v="U"/>
    <s v="0000-00-00"/>
    <m/>
    <m/>
    <m/>
    <s v="362082210000&gt;&gt; CLAUDETTE DEL ROSARI ROBLES SOLIS"/>
    <n v="40"/>
    <s v="Llamaya"/>
    <s v="MAIN"/>
    <n v="0"/>
    <m/>
    <n v="2257923"/>
    <s v="Cobros Mayo"/>
    <s v="Cobros Mayo NPN"/>
    <s v="Cliente al dia"/>
  </r>
  <r>
    <s v="Cobros Abril Canal Fijo"/>
    <n v="1"/>
    <n v="1"/>
    <x v="9"/>
    <n v="1"/>
    <n v="1"/>
    <x v="1"/>
    <d v="2026-05-11T14:53:05"/>
    <n v="64198354"/>
    <n v="6003"/>
    <s v="lvelez"/>
    <x v="1"/>
    <s v="COBRO"/>
    <m/>
    <n v="351363260000"/>
    <n v="16018"/>
    <n v="-5"/>
    <n v="1"/>
    <n v="64198354"/>
    <m/>
    <s v="Juan Carlos binns Peralta"/>
    <m/>
    <s v="7-710-598"/>
    <n v="351363260000"/>
    <s v="MASIVO"/>
    <s v="NPN"/>
    <m/>
    <m/>
    <m/>
    <m/>
    <m/>
    <s v="U"/>
    <s v="0000-00-00"/>
    <m/>
    <m/>
    <m/>
    <m/>
    <n v="31"/>
    <s v="Llamaya"/>
    <s v="MAIN"/>
    <n v="0"/>
    <m/>
    <n v="2257924"/>
    <s v="Cobros Mayo"/>
    <s v="Cobros Mayo NPN"/>
    <s v="Cuenta cesada"/>
  </r>
  <r>
    <s v="Cobros Mayo"/>
    <n v="1"/>
    <n v="1"/>
    <x v="0"/>
    <n v="2"/>
    <n v="1"/>
    <x v="0"/>
    <d v="2026-05-09T10:07:51"/>
    <n v="64199917"/>
    <n v="6007"/>
    <s v="lvelez"/>
    <x v="1"/>
    <s v="COBRO"/>
    <m/>
    <n v="366001430000"/>
    <n v="16016"/>
    <n v="-5"/>
    <n v="1"/>
    <n v="64199917"/>
    <m/>
    <s v="SOLANGEL GESELLE CASTILLO"/>
    <m/>
    <s v="8-731-787"/>
    <n v="366001430000"/>
    <s v="SOHO"/>
    <s v="NPN"/>
    <m/>
    <m/>
    <m/>
    <m/>
    <m/>
    <s v="U"/>
    <s v="0000-00-00"/>
    <m/>
    <m/>
    <m/>
    <m/>
    <n v="67"/>
    <s v="Llamaya"/>
    <s v="MANUAL"/>
    <n v="0"/>
    <m/>
    <n v="2198799"/>
    <s v="Cobros Marzo 2 meses a NPN "/>
    <s v="Cobros Marzo 2 meses a NPN "/>
    <s v="Volver a llamar"/>
  </r>
  <r>
    <s v="Cobros Mayo"/>
    <n v="1"/>
    <n v="0"/>
    <x v="9"/>
    <n v="2"/>
    <n v="1"/>
    <x v="1"/>
    <d v="2026-05-11T14:54:42"/>
    <n v="64199917"/>
    <n v="6000"/>
    <s v="lvelez"/>
    <x v="1"/>
    <s v="COBRO"/>
    <m/>
    <n v="366001430000"/>
    <n v="16018"/>
    <n v="-5"/>
    <n v="1"/>
    <n v="64199917"/>
    <m/>
    <s v="SOLANGEL GESELLE CASTILLO"/>
    <m/>
    <s v="8-731-787"/>
    <n v="366001430000"/>
    <s v="SOHO"/>
    <s v="2 PAGOS PENDIENTES"/>
    <m/>
    <m/>
    <m/>
    <m/>
    <m/>
    <s v="U"/>
    <s v="0000-00-00"/>
    <m/>
    <m/>
    <m/>
    <m/>
    <n v="85"/>
    <s v="Llamaya"/>
    <s v="MAIN"/>
    <n v="0"/>
    <m/>
    <n v="2257925"/>
    <s v="Cobros Mayo"/>
    <s v="Cobros Mayo NPN"/>
    <s v="Mensaje a tercero"/>
  </r>
  <r>
    <s v="Cobros Mayo"/>
    <n v="0"/>
    <n v="0"/>
    <x v="9"/>
    <n v="1"/>
    <n v="1"/>
    <x v="1"/>
    <d v="2026-05-11T14:57:22"/>
    <n v="64203466"/>
    <n v="6004"/>
    <s v="lvelez"/>
    <x v="1"/>
    <s v="COBRO"/>
    <m/>
    <n v="368073600000"/>
    <n v="16018"/>
    <n v="-4"/>
    <n v="1"/>
    <n v="64203466"/>
    <m/>
    <s v="ARISTIDES MENDEZ RODRIGUEZ"/>
    <m/>
    <s v="4-101-583"/>
    <n v="368073600000"/>
    <s v="MASIVO"/>
    <s v="NPN"/>
    <m/>
    <m/>
    <m/>
    <m/>
    <m/>
    <s v="U"/>
    <s v="0000-00-00"/>
    <m/>
    <m/>
    <m/>
    <m/>
    <n v="124"/>
    <s v="Llamaya"/>
    <s v="MAIN"/>
    <n v="0"/>
    <m/>
    <n v="2257926"/>
    <s v="Cobros Mayo"/>
    <s v="Cobros Mayo NPN"/>
    <s v="Buzon de voz"/>
  </r>
  <r>
    <s v="Cobros Abril Canal Fijo"/>
    <n v="0"/>
    <n v="0"/>
    <x v="9"/>
    <n v="6"/>
    <n v="1"/>
    <x v="0"/>
    <d v="2026-05-11T14:57:26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"/>
    <n v="6"/>
    <n v="1"/>
    <x v="0"/>
    <d v="2026-05-13T17:42:20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3"/>
    <n v="6"/>
    <n v="1"/>
    <x v="0"/>
    <d v="2026-05-18T10:57:27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14"/>
    <n v="6"/>
    <n v="1"/>
    <x v="0"/>
    <d v="2026-05-20T10:19:29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0"/>
    <n v="0"/>
    <x v="4"/>
    <n v="6"/>
    <n v="1"/>
    <x v="0"/>
    <d v="2026-05-21T11:45:00"/>
    <n v="64218076"/>
    <s v="DROP"/>
    <s v="VDAD"/>
    <x v="0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5"/>
    <m/>
    <s v="NONE"/>
    <n v="0"/>
    <m/>
    <n v="2257927"/>
    <s v="Cobros Mayo"/>
    <s v="Cobros Mayo NPN"/>
    <s v="Agent Not Available"/>
  </r>
  <r>
    <s v="Cobros Abril Canal Fijo"/>
    <n v="1"/>
    <n v="1"/>
    <x v="4"/>
    <n v="6"/>
    <n v="1"/>
    <x v="1"/>
    <d v="2026-05-21T18:11:17"/>
    <n v="64218076"/>
    <n v="6003"/>
    <s v="lvelez"/>
    <x v="1"/>
    <s v="COBRO"/>
    <m/>
    <n v="353379550000"/>
    <n v="16018"/>
    <n v="-4"/>
    <n v="1"/>
    <n v="64218076"/>
    <m/>
    <s v="MILDRED ROSE JOHNSON DE STEWAR"/>
    <m/>
    <s v="3-31-772"/>
    <n v="353379550000"/>
    <s v="MASIVO"/>
    <s v="NPN"/>
    <m/>
    <m/>
    <m/>
    <m/>
    <m/>
    <s v="U"/>
    <s v="0000-00-00"/>
    <m/>
    <m/>
    <m/>
    <m/>
    <n v="40"/>
    <s v="Llamaya"/>
    <s v="MAIN"/>
    <n v="0"/>
    <m/>
    <n v="2257927"/>
    <s v="Cobros Mayo"/>
    <s v="Cobros Mayo NPN"/>
    <s v="Cuenta cesada"/>
  </r>
  <r>
    <s v="Cobros Abril Canal Fijo"/>
    <n v="0"/>
    <n v="0"/>
    <x v="9"/>
    <n v="6"/>
    <n v="1"/>
    <x v="0"/>
    <d v="2026-05-11T14:59:15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"/>
    <n v="6"/>
    <n v="1"/>
    <x v="0"/>
    <d v="2026-05-13T17:42:46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3"/>
    <n v="6"/>
    <n v="1"/>
    <x v="0"/>
    <d v="2026-05-18T10:57:55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0"/>
    <n v="0"/>
    <x v="14"/>
    <n v="6"/>
    <n v="1"/>
    <x v="0"/>
    <d v="2026-05-20T10:20:52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6"/>
    <m/>
    <s v="NONE"/>
    <n v="0"/>
    <m/>
    <n v="2257928"/>
    <s v="Cobros Mayo"/>
    <s v="Cobros Mayo NPN"/>
    <s v="Agent Not Available"/>
  </r>
  <r>
    <s v="Cobros Abril Canal Fijo"/>
    <n v="0"/>
    <n v="0"/>
    <x v="4"/>
    <n v="6"/>
    <n v="1"/>
    <x v="0"/>
    <d v="2026-05-21T11:45:41"/>
    <n v="64222796"/>
    <s v="DROP"/>
    <s v="VDAD"/>
    <x v="0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"/>
    <m/>
    <s v="NONE"/>
    <n v="0"/>
    <m/>
    <n v="2257928"/>
    <s v="Cobros Mayo"/>
    <s v="Cobros Mayo NPN"/>
    <s v="Agent Not Available"/>
  </r>
  <r>
    <s v="Cobros Abril Canal Fijo"/>
    <n v="1"/>
    <n v="1"/>
    <x v="4"/>
    <n v="6"/>
    <n v="1"/>
    <x v="1"/>
    <d v="2026-05-21T18:12:18"/>
    <n v="64222796"/>
    <n v="6003"/>
    <s v="lvelez"/>
    <x v="1"/>
    <s v="COBRO"/>
    <m/>
    <n v="365023220000"/>
    <n v="16018"/>
    <n v="-4"/>
    <n v="1"/>
    <n v="64222796"/>
    <m/>
    <s v="Anthony Romero"/>
    <m/>
    <s v="8-969-870"/>
    <n v="365023220000"/>
    <s v="MASIVO"/>
    <s v="NPN"/>
    <m/>
    <m/>
    <m/>
    <m/>
    <m/>
    <s v="U"/>
    <s v="0000-00-00"/>
    <m/>
    <m/>
    <m/>
    <m/>
    <n v="58"/>
    <s v="Llamaya"/>
    <s v="MAIN"/>
    <n v="0"/>
    <m/>
    <n v="2257928"/>
    <s v="Cobros Mayo"/>
    <s v="Cobros Mayo NPN"/>
    <s v="Cuenta cesada"/>
  </r>
  <r>
    <e v="#N/A"/>
    <n v="0"/>
    <n v="0"/>
    <x v="12"/>
    <n v="1"/>
    <n v="1"/>
    <x v="1"/>
    <d v="2026-05-06T14:50:19"/>
    <n v="64228138"/>
    <n v="6004"/>
    <s v="lvelez"/>
    <x v="1"/>
    <s v="COBRO"/>
    <m/>
    <m/>
    <n v="998"/>
    <n v="0"/>
    <m/>
    <n v="64228138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543"/>
    <s v="Default Manual list"/>
    <m/>
    <s v="Buzon de voz"/>
  </r>
  <r>
    <s v="Cobros Mayo"/>
    <n v="1"/>
    <n v="0"/>
    <x v="9"/>
    <n v="1"/>
    <n v="1"/>
    <x v="1"/>
    <d v="2026-05-11T15:00:06"/>
    <n v="64237069"/>
    <n v="6006"/>
    <s v="lvelez"/>
    <x v="1"/>
    <s v="COBRO"/>
    <m/>
    <n v="368092250000"/>
    <n v="16018"/>
    <n v="-4"/>
    <n v="1"/>
    <n v="64237069"/>
    <m/>
    <s v="Daniela Peralta"/>
    <m/>
    <s v="8-1000-957"/>
    <n v="368092250000"/>
    <s v="MASIVO"/>
    <s v="NPN"/>
    <m/>
    <m/>
    <m/>
    <m/>
    <m/>
    <s v="U"/>
    <s v="0000-00-00"/>
    <m/>
    <m/>
    <m/>
    <m/>
    <n v="88"/>
    <s v="Llamaya"/>
    <s v="MAIN"/>
    <n v="0"/>
    <m/>
    <n v="2257929"/>
    <s v="Cobros Mayo"/>
    <s v="Cobros Mayo NPN"/>
    <s v="Numero equivocado"/>
  </r>
  <r>
    <s v="Cobros Abril Canal Fijo"/>
    <n v="0"/>
    <n v="0"/>
    <x v="9"/>
    <n v="1"/>
    <n v="1"/>
    <x v="1"/>
    <d v="2026-05-11T15:02:14"/>
    <n v="64242878"/>
    <n v="6004"/>
    <s v="lvelez"/>
    <x v="1"/>
    <s v="COBRO"/>
    <m/>
    <n v="352356110000"/>
    <n v="16018"/>
    <n v="-4"/>
    <n v="1"/>
    <n v="64242878"/>
    <m/>
    <s v="ALEX HAU CHEUNG"/>
    <m/>
    <s v="8-902-1681"/>
    <n v="352356110000"/>
    <s v="MASIVO"/>
    <s v="NPN"/>
    <m/>
    <m/>
    <m/>
    <m/>
    <m/>
    <s v="U"/>
    <s v="0000-00-00"/>
    <m/>
    <m/>
    <m/>
    <m/>
    <n v="132"/>
    <s v="Llamaya"/>
    <s v="MAIN"/>
    <n v="0"/>
    <m/>
    <n v="2257930"/>
    <s v="Cobros Mayo"/>
    <s v="Cobros Mayo NPN"/>
    <s v="Buzon de voz"/>
  </r>
  <r>
    <s v="Cobros Abril Canal Fijo"/>
    <n v="0"/>
    <n v="0"/>
    <x v="9"/>
    <n v="4"/>
    <n v="1"/>
    <x v="0"/>
    <d v="2026-05-11T15:02:26"/>
    <n v="64267994"/>
    <s v="DROP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5"/>
    <m/>
    <s v="NONE"/>
    <n v="0"/>
    <m/>
    <n v="2257931"/>
    <s v="Cobros Mayo"/>
    <s v="Cobros Mayo NPN"/>
    <s v="Agent Not Available"/>
  </r>
  <r>
    <s v="Cobros Abril Canal Fijo"/>
    <n v="0"/>
    <n v="0"/>
    <x v="1"/>
    <n v="4"/>
    <n v="1"/>
    <x v="0"/>
    <d v="2026-05-13T17:43:13"/>
    <n v="64267994"/>
    <s v="DROP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5"/>
    <m/>
    <s v="NONE"/>
    <n v="0"/>
    <m/>
    <n v="2257931"/>
    <s v="Cobros Mayo"/>
    <s v="Cobros Mayo NPN"/>
    <s v="Agent Not Available"/>
  </r>
  <r>
    <s v="Cobros Abril Canal Fijo"/>
    <n v="0"/>
    <n v="0"/>
    <x v="13"/>
    <n v="4"/>
    <n v="1"/>
    <x v="0"/>
    <d v="2026-05-18T10:58:03"/>
    <n v="64267994"/>
    <s v="AB"/>
    <s v="VDAD"/>
    <x v="0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0"/>
    <m/>
    <s v="NONE"/>
    <n v="0"/>
    <m/>
    <n v="2257931"/>
    <s v="Cobros Mayo"/>
    <s v="Cobros Mayo NPN"/>
    <s v="Auto busy"/>
  </r>
  <r>
    <s v="Cobros Abril Canal Fijo"/>
    <n v="1"/>
    <n v="1"/>
    <x v="14"/>
    <n v="4"/>
    <n v="1"/>
    <x v="1"/>
    <d v="2026-05-20T10:20:41"/>
    <n v="64267994"/>
    <n v="6007"/>
    <s v="lvelez"/>
    <x v="1"/>
    <s v="COBRO"/>
    <m/>
    <n v="365043260000"/>
    <n v="16018"/>
    <n v="-4"/>
    <n v="1"/>
    <n v="64267994"/>
    <m/>
    <s v="Yandira Torres"/>
    <m/>
    <s v="8-798-980"/>
    <n v="365043260000"/>
    <s v="MASIVO"/>
    <s v="NPN"/>
    <m/>
    <m/>
    <m/>
    <m/>
    <m/>
    <s v="U"/>
    <s v="0000-00-00"/>
    <m/>
    <m/>
    <m/>
    <m/>
    <n v="84"/>
    <s v="Llamaya"/>
    <s v="MAIN"/>
    <n v="0"/>
    <m/>
    <n v="2257931"/>
    <s v="Cobros Mayo"/>
    <s v="Cobros Mayo NPN"/>
    <s v="Volver a llamar"/>
  </r>
  <r>
    <s v="Cobros Mayo"/>
    <n v="0"/>
    <n v="0"/>
    <x v="9"/>
    <n v="2"/>
    <n v="1"/>
    <x v="0"/>
    <d v="2026-05-11T15:04:20"/>
    <n v="64271911"/>
    <s v="DROP"/>
    <s v="VDAD"/>
    <x v="0"/>
    <s v="COBRO"/>
    <m/>
    <n v="361046740000"/>
    <n v="16018"/>
    <n v="-4"/>
    <n v="1"/>
    <n v="64271911"/>
    <m/>
    <s v="ROSA RODRIGUEZ AMADOR"/>
    <m/>
    <s v="4-803-100"/>
    <n v="361046740000"/>
    <s v="MASIVO"/>
    <s v="NPN"/>
    <m/>
    <m/>
    <m/>
    <m/>
    <m/>
    <s v="U"/>
    <s v="0000-00-00"/>
    <m/>
    <m/>
    <m/>
    <m/>
    <n v="5"/>
    <m/>
    <s v="NONE"/>
    <n v="0"/>
    <m/>
    <n v="2257932"/>
    <s v="Cobros Mayo"/>
    <s v="Cobros Mayo NPN"/>
    <s v="Agent Not Available"/>
  </r>
  <r>
    <s v="Cobros Mayo"/>
    <n v="1"/>
    <n v="1"/>
    <x v="1"/>
    <n v="2"/>
    <n v="1"/>
    <x v="1"/>
    <d v="2026-05-13T17:44:29"/>
    <n v="64271911"/>
    <n v="6007"/>
    <s v="lvelez"/>
    <x v="1"/>
    <s v="COBRO"/>
    <m/>
    <n v="361046740000"/>
    <n v="16018"/>
    <n v="-4"/>
    <n v="1"/>
    <n v="64271911"/>
    <m/>
    <s v="ROSA RODRIGUEZ AMADOR"/>
    <m/>
    <s v="4-803-100"/>
    <n v="361046740000"/>
    <s v="MASIVO"/>
    <s v="NPN"/>
    <m/>
    <m/>
    <m/>
    <m/>
    <m/>
    <s v="U"/>
    <s v="0000-00-00"/>
    <m/>
    <m/>
    <m/>
    <m/>
    <n v="57"/>
    <s v="Llamaya"/>
    <s v="MAIN"/>
    <n v="0"/>
    <m/>
    <n v="2257932"/>
    <s v="Cobros Mayo"/>
    <s v="Cobros Mayo NPN"/>
    <s v="Volver a llamar"/>
  </r>
  <r>
    <s v="Cobros Mayo"/>
    <n v="1"/>
    <n v="1"/>
    <x v="9"/>
    <n v="1"/>
    <n v="1"/>
    <x v="1"/>
    <d v="2026-05-11T15:05:28"/>
    <n v="64279466"/>
    <n v="6003"/>
    <s v="lvelez"/>
    <x v="1"/>
    <s v="COBRO"/>
    <m/>
    <n v="328076230000"/>
    <n v="16018"/>
    <n v="-4"/>
    <n v="1"/>
    <n v="64279466"/>
    <m/>
    <s v="Maria Miranda"/>
    <m/>
    <s v="4-100-1611"/>
    <n v="328076230000"/>
    <s v="MASIVO"/>
    <s v="NPN"/>
    <m/>
    <m/>
    <m/>
    <m/>
    <m/>
    <s v="U"/>
    <s v="0000-00-00"/>
    <m/>
    <m/>
    <m/>
    <m/>
    <n v="24"/>
    <s v="Llamaya"/>
    <s v="MAIN"/>
    <n v="0"/>
    <m/>
    <n v="2257933"/>
    <s v="Cobros Mayo"/>
    <s v="Cobros Mayo NPN"/>
    <s v="Cuenta cesada"/>
  </r>
  <r>
    <s v="Cobros Abril Canal Fijo"/>
    <n v="0"/>
    <n v="0"/>
    <x v="9"/>
    <n v="4"/>
    <n v="1"/>
    <x v="0"/>
    <d v="2026-05-11T15:07:37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0"/>
    <n v="0"/>
    <x v="1"/>
    <n v="4"/>
    <n v="1"/>
    <x v="0"/>
    <d v="2026-05-13T17:44:32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0"/>
    <n v="0"/>
    <x v="13"/>
    <n v="4"/>
    <n v="1"/>
    <x v="0"/>
    <d v="2026-05-18T10:58:47"/>
    <n v="64283894"/>
    <s v="DROP"/>
    <s v="VDAD"/>
    <x v="0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5"/>
    <m/>
    <s v="NONE"/>
    <n v="0"/>
    <m/>
    <n v="2257934"/>
    <s v="Cobros Mayo"/>
    <s v="Cobros Mayo NPN"/>
    <s v="Agent Not Available"/>
  </r>
  <r>
    <s v="Cobros Abril Canal Fijo"/>
    <n v="1"/>
    <n v="1"/>
    <x v="14"/>
    <n v="4"/>
    <n v="1"/>
    <x v="1"/>
    <d v="2026-05-20T10:24:53"/>
    <n v="64283894"/>
    <n v="6003"/>
    <s v="lvelez"/>
    <x v="1"/>
    <s v="COBRO"/>
    <m/>
    <n v="359371560000"/>
    <n v="16018"/>
    <n v="-4"/>
    <n v="1"/>
    <n v="64283894"/>
    <m/>
    <s v="ROBINSON RIBET RODRIGUEZ DIAZ"/>
    <m/>
    <s v="6-81-609"/>
    <n v="359371560000"/>
    <s v="MASIVO"/>
    <s v="NPN"/>
    <m/>
    <m/>
    <m/>
    <m/>
    <m/>
    <s v="U"/>
    <s v="0000-00-00"/>
    <m/>
    <m/>
    <m/>
    <m/>
    <n v="19"/>
    <s v="Llamaya"/>
    <s v="MAIN"/>
    <n v="0"/>
    <m/>
    <n v="2257934"/>
    <s v="Cobros Mayo"/>
    <s v="Cobros Mayo NPN"/>
    <s v="Cuenta cesada"/>
  </r>
  <r>
    <s v="Cobros Mayo"/>
    <n v="0"/>
    <n v="0"/>
    <x v="9"/>
    <n v="3"/>
    <n v="1"/>
    <x v="0"/>
    <d v="2026-05-11T15:08:36"/>
    <n v="64290731"/>
    <s v="DROP"/>
    <s v="VDAD"/>
    <x v="0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5"/>
    <m/>
    <s v="NONE"/>
    <n v="0"/>
    <m/>
    <n v="2257935"/>
    <s v="Cobros Mayo"/>
    <s v="Cobros Mayo NPN"/>
    <s v="Agent Not Available"/>
  </r>
  <r>
    <s v="Cobros Mayo"/>
    <n v="0"/>
    <n v="0"/>
    <x v="1"/>
    <n v="3"/>
    <n v="1"/>
    <x v="0"/>
    <d v="2026-05-13T17:44:57"/>
    <n v="64290731"/>
    <s v="DROP"/>
    <s v="VDAD"/>
    <x v="0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5"/>
    <m/>
    <s v="NONE"/>
    <n v="0"/>
    <m/>
    <n v="2257935"/>
    <s v="Cobros Mayo"/>
    <s v="Cobros Mayo NPN"/>
    <s v="Agent Not Available"/>
  </r>
  <r>
    <s v="Cobros Mayo"/>
    <n v="1"/>
    <n v="1"/>
    <x v="13"/>
    <n v="3"/>
    <n v="1"/>
    <x v="1"/>
    <d v="2026-05-18T11:00:04"/>
    <n v="64290731"/>
    <n v="6007"/>
    <s v="lvelez"/>
    <x v="1"/>
    <s v="COBRO"/>
    <m/>
    <n v="362050050000"/>
    <n v="16018"/>
    <n v="-4"/>
    <n v="1"/>
    <n v="64290731"/>
    <m/>
    <s v="Keisser Hussein Caballero Niet"/>
    <m/>
    <s v="4-737-2320"/>
    <n v="362050050000"/>
    <s v="MASIVO"/>
    <s v="NPN"/>
    <m/>
    <m/>
    <m/>
    <m/>
    <m/>
    <s v="U"/>
    <s v="0000-00-00"/>
    <m/>
    <m/>
    <m/>
    <m/>
    <n v="132"/>
    <s v="Llamaya"/>
    <s v="MAIN"/>
    <n v="0"/>
    <m/>
    <n v="2257935"/>
    <s v="Cobros Mayo"/>
    <s v="Cobros Mayo NPN"/>
    <s v="Volver a llamar"/>
  </r>
  <r>
    <s v="Cobros Abril Canal Fijo"/>
    <n v="1"/>
    <n v="1"/>
    <x v="9"/>
    <n v="1"/>
    <n v="1"/>
    <x v="1"/>
    <d v="2026-05-11T15:08:28"/>
    <n v="64296356"/>
    <n v="6003"/>
    <s v="lvelez"/>
    <x v="1"/>
    <s v="COBRO"/>
    <m/>
    <n v="351247450000"/>
    <n v="16018"/>
    <n v="-4"/>
    <n v="1"/>
    <n v="64296356"/>
    <m/>
    <s v="Yaneli lisbeth navalo Martinez"/>
    <m/>
    <s v="3-730-2220"/>
    <n v="351247450000"/>
    <s v="MASIVO"/>
    <s v="NPN"/>
    <m/>
    <m/>
    <m/>
    <m/>
    <m/>
    <s v="U"/>
    <s v="0000-00-00"/>
    <m/>
    <m/>
    <m/>
    <m/>
    <n v="98"/>
    <s v="Llamaya"/>
    <s v="MAIN"/>
    <n v="0"/>
    <m/>
    <n v="2257936"/>
    <s v="Cobros Mayo"/>
    <s v="Cobros Mayo NPN"/>
    <s v="Cuenta cesada"/>
  </r>
  <r>
    <s v="Cobros Mayo"/>
    <n v="0"/>
    <n v="0"/>
    <x v="9"/>
    <n v="3"/>
    <n v="1"/>
    <x v="0"/>
    <d v="2026-05-11T15:09:57"/>
    <n v="64303024"/>
    <s v="NA"/>
    <s v="VDAD"/>
    <x v="0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0"/>
    <m/>
    <s v="NONE"/>
    <n v="0"/>
    <m/>
    <n v="2257937"/>
    <s v="Cobros Mayo"/>
    <s v="Cobros Mayo NPN"/>
    <s v="No Answer AutoDial"/>
  </r>
  <r>
    <s v="Cobros Mayo"/>
    <n v="0"/>
    <n v="0"/>
    <x v="9"/>
    <n v="3"/>
    <n v="1"/>
    <x v="0"/>
    <d v="2026-05-11T17:53:19"/>
    <n v="64303024"/>
    <s v="AB"/>
    <s v="VDAD"/>
    <x v="0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0"/>
    <m/>
    <s v="NONE"/>
    <n v="0"/>
    <m/>
    <n v="2257937"/>
    <s v="Cobros Mayo"/>
    <s v="Cobros Mayo NPN"/>
    <s v="Auto busy"/>
  </r>
  <r>
    <s v="Cobros Mayo"/>
    <n v="1"/>
    <n v="1"/>
    <x v="1"/>
    <n v="3"/>
    <n v="1"/>
    <x v="1"/>
    <d v="2026-05-13T17:48:36"/>
    <n v="64303024"/>
    <n v="6003"/>
    <s v="lvelez"/>
    <x v="1"/>
    <s v="COBRO"/>
    <m/>
    <n v="363000680000"/>
    <n v="16018"/>
    <n v="-4"/>
    <n v="1"/>
    <n v="64303024"/>
    <m/>
    <s v="YANETH ALEIDA VILLARREAL"/>
    <m/>
    <s v="4-901-1210"/>
    <n v="363000680000"/>
    <s v="MASIVO"/>
    <s v="NPN"/>
    <m/>
    <m/>
    <m/>
    <m/>
    <m/>
    <s v="U"/>
    <s v="0000-00-00"/>
    <m/>
    <m/>
    <m/>
    <m/>
    <n v="84"/>
    <s v="Llamaya"/>
    <s v="MAIN"/>
    <n v="0"/>
    <m/>
    <n v="2257937"/>
    <s v="Cobros Mayo"/>
    <s v="Cobros Mayo NPN"/>
    <s v="Cuenta cesada"/>
  </r>
  <r>
    <s v="Cobros Mayo"/>
    <n v="0"/>
    <n v="0"/>
    <x v="9"/>
    <n v="6"/>
    <n v="1"/>
    <x v="0"/>
    <d v="2026-05-11T15:10:14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"/>
    <n v="6"/>
    <n v="1"/>
    <x v="0"/>
    <d v="2026-05-13T17:48:54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3"/>
    <n v="6"/>
    <n v="1"/>
    <x v="0"/>
    <d v="2026-05-18T11:00:18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14"/>
    <n v="6"/>
    <n v="1"/>
    <x v="0"/>
    <d v="2026-05-20T10:24:57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4"/>
    <n v="6"/>
    <n v="1"/>
    <x v="0"/>
    <d v="2026-05-21T11:46:02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Mayo"/>
    <n v="0"/>
    <n v="0"/>
    <x v="4"/>
    <n v="6"/>
    <n v="1"/>
    <x v="1"/>
    <d v="2026-05-21T18:12:32"/>
    <n v="64312092"/>
    <s v="DROP"/>
    <s v="VDAD"/>
    <x v="0"/>
    <s v="COBRO"/>
    <m/>
    <n v="366080160000"/>
    <n v="16018"/>
    <n v="-4"/>
    <n v="1"/>
    <n v="64312092"/>
    <m/>
    <s v="Miguel antonio martinez dimas"/>
    <m/>
    <s v="8-967-1071"/>
    <n v="366080160000"/>
    <s v="MASIVO"/>
    <s v="NPN"/>
    <m/>
    <m/>
    <m/>
    <m/>
    <m/>
    <m/>
    <s v="0000-00-00"/>
    <m/>
    <m/>
    <m/>
    <m/>
    <n v="5"/>
    <m/>
    <s v="NONE"/>
    <n v="0"/>
    <m/>
    <n v="2257938"/>
    <s v="Cobros Mayo"/>
    <s v="Cobros Mayo NPN"/>
    <s v="Agent Not Available"/>
  </r>
  <r>
    <s v="Cobros Abril Canal Fijo"/>
    <n v="0"/>
    <n v="0"/>
    <x v="9"/>
    <n v="5"/>
    <n v="1"/>
    <x v="0"/>
    <d v="2026-05-11T15:10:35"/>
    <n v="64312170"/>
    <s v="AB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Auto busy"/>
  </r>
  <r>
    <s v="Cobros Abril Canal Fijo"/>
    <n v="0"/>
    <n v="0"/>
    <x v="1"/>
    <n v="5"/>
    <n v="1"/>
    <x v="0"/>
    <d v="2026-05-13T17:51:19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0"/>
    <n v="5"/>
    <n v="1"/>
    <x v="0"/>
    <d v="2026-05-14T11:29:17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0"/>
    <n v="5"/>
    <n v="1"/>
    <x v="0"/>
    <d v="2026-05-14T16:11:06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Abril Canal Fijo"/>
    <n v="0"/>
    <n v="0"/>
    <x v="17"/>
    <n v="5"/>
    <n v="1"/>
    <x v="1"/>
    <d v="2026-05-15T12:17:29"/>
    <n v="64312170"/>
    <s v="NA"/>
    <s v="VDAD"/>
    <x v="0"/>
    <s v="COBRO"/>
    <m/>
    <n v="351372610000"/>
    <n v="16018"/>
    <n v="-4"/>
    <n v="1"/>
    <n v="64312170"/>
    <m/>
    <s v="ZAYDA LISSETT RIVAS CARVAJAL"/>
    <m/>
    <s v="C02820620"/>
    <n v="351372610000"/>
    <s v="MASIVO"/>
    <s v="3 PAGOS PENDIENTES"/>
    <m/>
    <m/>
    <m/>
    <m/>
    <m/>
    <m/>
    <s v="0000-00-00"/>
    <m/>
    <m/>
    <m/>
    <m/>
    <n v="0"/>
    <m/>
    <s v="NONE"/>
    <n v="0"/>
    <m/>
    <n v="2257939"/>
    <s v="Cobros Mayo"/>
    <s v="Cobros Mayo NPN"/>
    <s v="No Answer AutoDial"/>
  </r>
  <r>
    <s v="Cobros Mayo"/>
    <n v="1"/>
    <n v="0"/>
    <x v="9"/>
    <n v="1"/>
    <n v="1"/>
    <x v="1"/>
    <d v="2026-05-11T15:10:52"/>
    <n v="64314000"/>
    <n v="6000"/>
    <s v="lvelez"/>
    <x v="1"/>
    <s v="COBRO"/>
    <m/>
    <n v="362085290000"/>
    <n v="16018"/>
    <n v="-4"/>
    <n v="1"/>
    <n v="64314000"/>
    <m/>
    <s v="Edwin ramirez"/>
    <m/>
    <s v="8-938-2247"/>
    <n v="362085290000"/>
    <s v="SOHO"/>
    <s v="NPN"/>
    <m/>
    <m/>
    <m/>
    <m/>
    <m/>
    <s v="U"/>
    <s v="0000-00-00"/>
    <m/>
    <m/>
    <m/>
    <m/>
    <n v="219"/>
    <s v="Llamaya"/>
    <s v="MAIN"/>
    <n v="0"/>
    <m/>
    <n v="2257940"/>
    <s v="Cobros Mayo"/>
    <s v="Cobros Mayo NPN"/>
    <s v="Mensaje a tercero"/>
  </r>
  <r>
    <s v="Cobros Abril Canal Fijo"/>
    <n v="1"/>
    <n v="1"/>
    <x v="11"/>
    <n v="3"/>
    <n v="1"/>
    <x v="0"/>
    <d v="2026-05-04T11:45:55"/>
    <n v="64320903"/>
    <n v="6007"/>
    <s v="lvelez"/>
    <x v="1"/>
    <s v="COBRO"/>
    <m/>
    <n v="352366440000"/>
    <n v="16017"/>
    <n v="-4"/>
    <n v="1"/>
    <n v="64320903"/>
    <m/>
    <s v="Juan Miguel Jordan Fossatti"/>
    <m/>
    <s v="4-277-831"/>
    <s v="2 MESES DE MORA"/>
    <s v="MASIVO"/>
    <n v="352366440000"/>
    <m/>
    <m/>
    <m/>
    <m/>
    <m/>
    <s v="U"/>
    <s v="0000-00-00"/>
    <m/>
    <s v="Gracielasrosales459@gmail.com"/>
    <m/>
    <s v="352366440000&gt;&gt; JUAN MIGUEL JORDAN FOSSATTI"/>
    <n v="112"/>
    <s v="Llamaya"/>
    <s v="MAIN"/>
    <n v="0"/>
    <m/>
    <n v="2252725"/>
    <s v="Cobros Abril Canal Fijo"/>
    <s v="Cobros Abril Canal Fijo 2 meses a NPN"/>
    <s v="Volver a llamar"/>
  </r>
  <r>
    <s v="Cobros Abril Canal Fijo"/>
    <n v="0"/>
    <n v="0"/>
    <x v="9"/>
    <n v="3"/>
    <n v="1"/>
    <x v="0"/>
    <d v="2026-05-11T15:11:16"/>
    <n v="64320903"/>
    <s v="DROP"/>
    <s v="VDAD"/>
    <x v="0"/>
    <s v="COBRO"/>
    <m/>
    <n v="352366440000"/>
    <n v="16018"/>
    <n v="-4"/>
    <n v="1"/>
    <n v="64320903"/>
    <m/>
    <s v="Juan Miguel Jordan Fossatti"/>
    <m/>
    <s v="4-277-831"/>
    <n v="352366440000"/>
    <s v="MASIVO"/>
    <s v="3 PAGOS PENDIENTES"/>
    <m/>
    <m/>
    <m/>
    <m/>
    <m/>
    <s v="U"/>
    <s v="0000-00-00"/>
    <m/>
    <m/>
    <m/>
    <m/>
    <n v="5"/>
    <m/>
    <s v="NONE"/>
    <n v="0"/>
    <m/>
    <n v="2257941"/>
    <s v="Cobros Mayo"/>
    <s v="Cobros Mayo NPN"/>
    <s v="Agent Not Available"/>
  </r>
  <r>
    <s v="Cobros Abril Canal Fijo"/>
    <n v="0"/>
    <n v="0"/>
    <x v="1"/>
    <n v="3"/>
    <n v="1"/>
    <x v="1"/>
    <d v="2026-05-13T17:50:45"/>
    <n v="64320903"/>
    <n v="6004"/>
    <s v="lvelez"/>
    <x v="1"/>
    <s v="COBRO"/>
    <m/>
    <n v="352366440000"/>
    <n v="16018"/>
    <n v="-4"/>
    <n v="1"/>
    <n v="64320903"/>
    <m/>
    <s v="Juan Miguel Jordan Fossatti"/>
    <m/>
    <s v="4-277-831"/>
    <n v="352366440000"/>
    <s v="MASIVO"/>
    <s v="3 PAGOS PENDIENTES"/>
    <m/>
    <m/>
    <m/>
    <m/>
    <m/>
    <s v="U"/>
    <s v="0000-00-00"/>
    <m/>
    <m/>
    <m/>
    <m/>
    <n v="126"/>
    <s v="Llamaya"/>
    <s v="MAIN"/>
    <n v="0"/>
    <m/>
    <n v="2257941"/>
    <s v="Cobros Mayo"/>
    <s v="Cobros Mayo NPN"/>
    <s v="Buzon de voz"/>
  </r>
  <r>
    <s v="Cobros Abril Canal Fijo"/>
    <n v="0"/>
    <n v="0"/>
    <x v="9"/>
    <n v="6"/>
    <n v="1"/>
    <x v="0"/>
    <d v="2026-05-11T15:11:42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"/>
    <n v="6"/>
    <n v="1"/>
    <x v="0"/>
    <d v="2026-05-13T17:51:27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3"/>
    <n v="6"/>
    <n v="1"/>
    <x v="0"/>
    <d v="2026-05-18T11:00:37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14"/>
    <n v="6"/>
    <n v="1"/>
    <x v="0"/>
    <d v="2026-05-20T10:25:14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0"/>
    <n v="0"/>
    <x v="4"/>
    <n v="6"/>
    <n v="1"/>
    <x v="0"/>
    <d v="2026-05-21T11:46:41"/>
    <n v="64321567"/>
    <s v="DROP"/>
    <s v="VDAD"/>
    <x v="0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5"/>
    <m/>
    <s v="NONE"/>
    <n v="0"/>
    <m/>
    <n v="2257942"/>
    <s v="Cobros Mayo"/>
    <s v="Cobros Mayo NPN"/>
    <s v="Agent Not Available"/>
  </r>
  <r>
    <s v="Cobros Abril Canal Fijo"/>
    <n v="1"/>
    <n v="1"/>
    <x v="4"/>
    <n v="6"/>
    <n v="1"/>
    <x v="1"/>
    <d v="2026-05-21T18:13:34"/>
    <n v="64321567"/>
    <n v="6003"/>
    <s v="lvelez"/>
    <x v="1"/>
    <s v="COBRO"/>
    <m/>
    <n v="355377690000"/>
    <n v="16018"/>
    <n v="-4"/>
    <n v="1"/>
    <n v="64321567"/>
    <m/>
    <s v="Romulo GonzÃ¡lez"/>
    <m/>
    <s v="2-124-362"/>
    <n v="355377690000"/>
    <s v="MASIVO"/>
    <s v="NPN"/>
    <m/>
    <m/>
    <m/>
    <m/>
    <m/>
    <s v="U"/>
    <s v="0000-00-00"/>
    <m/>
    <m/>
    <m/>
    <m/>
    <n v="17"/>
    <s v="Llamaya"/>
    <s v="MAIN"/>
    <n v="0"/>
    <m/>
    <n v="2257942"/>
    <s v="Cobros Mayo"/>
    <s v="Cobros Mayo NPN"/>
    <s v="Cuenta cesada"/>
  </r>
  <r>
    <s v="Cobros Abril Canal Fijo"/>
    <n v="0"/>
    <n v="0"/>
    <x v="9"/>
    <n v="4"/>
    <n v="1"/>
    <x v="0"/>
    <d v="2026-05-11T15:12:19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0"/>
    <n v="0"/>
    <x v="1"/>
    <n v="4"/>
    <n v="1"/>
    <x v="0"/>
    <d v="2026-05-13T17:52:05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0"/>
    <n v="0"/>
    <x v="13"/>
    <n v="4"/>
    <n v="1"/>
    <x v="0"/>
    <d v="2026-05-18T11:01:16"/>
    <n v="64328113"/>
    <s v="DROP"/>
    <s v="VDAD"/>
    <x v="0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5"/>
    <m/>
    <s v="NONE"/>
    <n v="0"/>
    <m/>
    <n v="2257943"/>
    <s v="Cobros Mayo"/>
    <s v="Cobros Mayo NPN"/>
    <s v="Agent Not Available"/>
  </r>
  <r>
    <s v="Cobros Abril Canal Fijo"/>
    <n v="1"/>
    <n v="1"/>
    <x v="14"/>
    <n v="4"/>
    <n v="1"/>
    <x v="1"/>
    <d v="2026-05-20T10:27:59"/>
    <n v="64328113"/>
    <n v="6003"/>
    <s v="lvelez"/>
    <x v="1"/>
    <s v="COBRO"/>
    <m/>
    <n v="347356120000"/>
    <n v="16018"/>
    <n v="-4"/>
    <n v="1"/>
    <n v="64328113"/>
    <m/>
    <s v="SOGDILI DEL BASTO MORALES"/>
    <m/>
    <s v="10-710-1020"/>
    <n v="347356120000"/>
    <s v="MASIVO"/>
    <s v="NPN"/>
    <m/>
    <m/>
    <m/>
    <m/>
    <m/>
    <s v="U"/>
    <s v="0000-00-00"/>
    <m/>
    <m/>
    <m/>
    <m/>
    <n v="33"/>
    <s v="Llamaya"/>
    <s v="MAIN"/>
    <n v="0"/>
    <m/>
    <n v="2257943"/>
    <s v="Cobros Mayo"/>
    <s v="Cobros Mayo NPN"/>
    <s v="Cuenta cesada"/>
  </r>
  <r>
    <s v="Cobros Abril Canal Fijo"/>
    <n v="1"/>
    <n v="1"/>
    <x v="9"/>
    <n v="1"/>
    <n v="1"/>
    <x v="1"/>
    <d v="2026-05-11T15:16:31"/>
    <n v="64345234"/>
    <n v="6003"/>
    <s v="lvelez"/>
    <x v="1"/>
    <s v="COBRO"/>
    <m/>
    <n v="346058410000"/>
    <n v="16018"/>
    <n v="-4"/>
    <n v="1"/>
    <n v="64345234"/>
    <m/>
    <s v="Alberto Rivera"/>
    <m/>
    <s v="8-720-2162"/>
    <n v="346058410000"/>
    <s v="DIGITAL"/>
    <s v="NPN"/>
    <m/>
    <m/>
    <m/>
    <m/>
    <m/>
    <s v="U"/>
    <s v="0000-00-00"/>
    <m/>
    <m/>
    <m/>
    <m/>
    <n v="95"/>
    <s v="Llamaya"/>
    <s v="MAIN"/>
    <n v="0"/>
    <m/>
    <n v="2257944"/>
    <s v="Cobros Mayo"/>
    <s v="Cobros Mayo NPN"/>
    <s v="Cuenta cesada"/>
  </r>
  <r>
    <s v="Cobros Mayo"/>
    <n v="0"/>
    <n v="0"/>
    <x v="9"/>
    <n v="3"/>
    <n v="1"/>
    <x v="0"/>
    <d v="2026-05-11T15:16:43"/>
    <n v="64348837"/>
    <s v="DROP"/>
    <s v="VDAD"/>
    <x v="0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5"/>
    <m/>
    <s v="NONE"/>
    <n v="0"/>
    <m/>
    <n v="2257945"/>
    <s v="Cobros Mayo"/>
    <s v="Cobros Mayo NPN"/>
    <s v="Agent Not Available"/>
  </r>
  <r>
    <s v="Cobros Mayo"/>
    <n v="0"/>
    <n v="0"/>
    <x v="1"/>
    <n v="3"/>
    <n v="1"/>
    <x v="0"/>
    <d v="2026-05-13T17:52:25"/>
    <n v="64348837"/>
    <s v="DROP"/>
    <s v="VDAD"/>
    <x v="0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5"/>
    <m/>
    <s v="NONE"/>
    <n v="0"/>
    <m/>
    <n v="2257945"/>
    <s v="Cobros Mayo"/>
    <s v="Cobros Mayo NPN"/>
    <s v="Agent Not Available"/>
  </r>
  <r>
    <s v="Cobros Mayo"/>
    <n v="1"/>
    <n v="1"/>
    <x v="13"/>
    <n v="3"/>
    <n v="1"/>
    <x v="1"/>
    <d v="2026-05-18T11:04:36"/>
    <n v="64348837"/>
    <n v="6003"/>
    <s v="lvelez"/>
    <x v="1"/>
    <s v="COBRO"/>
    <m/>
    <n v="358233970000"/>
    <n v="16018"/>
    <n v="-4"/>
    <n v="1"/>
    <n v="64348837"/>
    <m/>
    <s v="Zuleica Salas Rengifo"/>
    <m/>
    <s v="8-703-798"/>
    <n v="358233970000"/>
    <s v="MASIVO"/>
    <s v="2 PAGOS PENDIENTES"/>
    <m/>
    <m/>
    <m/>
    <m/>
    <m/>
    <s v="U"/>
    <s v="0000-00-00"/>
    <m/>
    <m/>
    <m/>
    <m/>
    <n v="131"/>
    <s v="Llamaya"/>
    <s v="MAIN"/>
    <n v="0"/>
    <m/>
    <n v="2257945"/>
    <s v="Cobros Mayo"/>
    <s v="Cobros Mayo NPN"/>
    <s v="Cuenta cesada"/>
  </r>
  <r>
    <s v="Cobros Abril Canal Fijo"/>
    <n v="0"/>
    <n v="0"/>
    <x v="5"/>
    <n v="11"/>
    <n v="1"/>
    <x v="0"/>
    <d v="2026-05-02T12:06:44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28:15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7"/>
    <n v="11"/>
    <n v="1"/>
    <x v="0"/>
    <d v="2026-05-07T12:46:12"/>
    <n v="64352780"/>
    <s v="NA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No Answer AutoDial"/>
  </r>
  <r>
    <s v="Cobros Abril Canal Fijo"/>
    <n v="0"/>
    <n v="0"/>
    <x v="8"/>
    <n v="11"/>
    <n v="1"/>
    <x v="0"/>
    <d v="2026-05-08T09:45:29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20:00"/>
    <n v="64352780"/>
    <s v="AB"/>
    <s v="VDAD"/>
    <x v="0"/>
    <s v="COBRO"/>
    <m/>
    <n v="357384780000"/>
    <n v="16017"/>
    <n v="-4"/>
    <n v="1"/>
    <n v="64352780"/>
    <m/>
    <s v="Derex castillo Ortiz"/>
    <m/>
    <s v="4-733-519"/>
    <s v="NPN"/>
    <s v="MASIVO"/>
    <n v="357384780000"/>
    <m/>
    <m/>
    <m/>
    <m/>
    <m/>
    <m/>
    <s v="0000-00-00"/>
    <m/>
    <s v="dereckjoharicastillo@gmail.com"/>
    <m/>
    <m/>
    <n v="0"/>
    <m/>
    <s v="NONE"/>
    <n v="0"/>
    <m/>
    <n v="2251981"/>
    <s v="Cobros Abril Canal Fijo"/>
    <s v="Cobros Abril Canal Fijo 2 meses a NPN"/>
    <s v="Auto busy"/>
  </r>
  <r>
    <s v="Cobros Abril Canal Fijo"/>
    <n v="0"/>
    <n v="0"/>
    <x v="9"/>
    <n v="11"/>
    <n v="1"/>
    <x v="0"/>
    <d v="2026-05-11T15:17:11"/>
    <n v="64352780"/>
    <s v="DROP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5"/>
    <m/>
    <s v="NONE"/>
    <n v="0"/>
    <m/>
    <n v="2257946"/>
    <s v="Cobros Mayo"/>
    <s v="Cobros Mayo NPN"/>
    <s v="Agent Not Available"/>
  </r>
  <r>
    <s v="Cobros Abril Canal Fijo"/>
    <n v="0"/>
    <n v="0"/>
    <x v="1"/>
    <n v="11"/>
    <n v="1"/>
    <x v="0"/>
    <d v="2026-05-13T17:52:32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13"/>
    <n v="11"/>
    <n v="1"/>
    <x v="0"/>
    <d v="2026-05-18T11:04:2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14"/>
    <n v="11"/>
    <n v="1"/>
    <x v="0"/>
    <d v="2026-05-20T10:27:28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4"/>
    <n v="11"/>
    <n v="1"/>
    <x v="0"/>
    <d v="2026-05-21T11:48:23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Abril Canal Fijo"/>
    <n v="0"/>
    <n v="0"/>
    <x v="4"/>
    <n v="11"/>
    <n v="1"/>
    <x v="1"/>
    <d v="2026-05-21T18:13:21"/>
    <n v="64352780"/>
    <s v="AB"/>
    <s v="VDAD"/>
    <x v="0"/>
    <s v="COBRO"/>
    <m/>
    <n v="357384780000"/>
    <n v="16018"/>
    <n v="-4"/>
    <n v="1"/>
    <n v="64352780"/>
    <m/>
    <s v="Derex castillo Ortiz"/>
    <m/>
    <s v="4-733-519"/>
    <n v="357384780000"/>
    <s v="MASIVO"/>
    <s v="NPN"/>
    <m/>
    <m/>
    <m/>
    <m/>
    <m/>
    <m/>
    <s v="0000-00-00"/>
    <m/>
    <m/>
    <m/>
    <m/>
    <n v="0"/>
    <m/>
    <s v="NONE"/>
    <n v="0"/>
    <m/>
    <n v="2257946"/>
    <s v="Cobros Mayo"/>
    <s v="Cobros Mayo NPN"/>
    <s v="Auto busy"/>
  </r>
  <r>
    <s v="Cobros Mayo"/>
    <n v="0"/>
    <n v="0"/>
    <x v="9"/>
    <n v="4"/>
    <n v="1"/>
    <x v="0"/>
    <d v="2026-05-11T15:17:32"/>
    <n v="64353268"/>
    <s v="DROP"/>
    <s v="VDAD"/>
    <x v="0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5"/>
    <m/>
    <s v="NONE"/>
    <n v="0"/>
    <m/>
    <n v="2257947"/>
    <s v="Cobros Mayo"/>
    <s v="Cobros Mayo NPN"/>
    <s v="Agent Not Available"/>
  </r>
  <r>
    <s v="Cobros Mayo"/>
    <n v="0"/>
    <n v="0"/>
    <x v="1"/>
    <n v="4"/>
    <n v="1"/>
    <x v="0"/>
    <d v="2026-05-13T17:54:38"/>
    <n v="64353268"/>
    <s v="NA"/>
    <s v="VDAD"/>
    <x v="0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0"/>
    <m/>
    <s v="NONE"/>
    <n v="0"/>
    <m/>
    <n v="2257947"/>
    <s v="Cobros Mayo"/>
    <s v="Cobros Mayo NPN"/>
    <s v="No Answer AutoDial"/>
  </r>
  <r>
    <s v="Cobros Mayo"/>
    <n v="0"/>
    <n v="0"/>
    <x v="10"/>
    <n v="4"/>
    <n v="1"/>
    <x v="0"/>
    <d v="2026-05-14T11:31:12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546"/>
    <s v="Llamaya"/>
    <s v="MAIN"/>
    <n v="0"/>
    <m/>
    <n v="2257947"/>
    <s v="Cobros Mayo"/>
    <s v="Cobros Mayo NPN"/>
    <s v="Call Back"/>
  </r>
  <r>
    <s v="Cobros Mayo"/>
    <n v="0"/>
    <n v="0"/>
    <x v="3"/>
    <n v="4"/>
    <n v="1"/>
    <x v="1"/>
    <d v="2026-05-19T17:05:32"/>
    <n v="64353268"/>
    <s v="CALLBK"/>
    <s v="lvelez"/>
    <x v="1"/>
    <s v="COBRO"/>
    <m/>
    <n v="361092140000"/>
    <n v="16018"/>
    <n v="-4"/>
    <n v="1"/>
    <n v="64353268"/>
    <m/>
    <s v="ADRIANA Garcia"/>
    <m/>
    <s v="8-1000-1838"/>
    <n v="361092140000"/>
    <s v="MASIVO"/>
    <s v="NPN"/>
    <m/>
    <m/>
    <m/>
    <m/>
    <m/>
    <s v="U"/>
    <s v="0000-00-00"/>
    <m/>
    <m/>
    <m/>
    <s v="361092140000&gt;&gt; ADRIANA Garcia"/>
    <n v="73"/>
    <s v="Llamaya"/>
    <s v="MAIN"/>
    <n v="0"/>
    <m/>
    <n v="2257947"/>
    <s v="Cobros Mayo"/>
    <s v="Cobros Mayo NPN"/>
    <s v="Call Back"/>
  </r>
  <r>
    <s v="Cobros Abril Canal Fijo"/>
    <n v="0"/>
    <n v="0"/>
    <x v="9"/>
    <n v="2"/>
    <n v="1"/>
    <x v="0"/>
    <d v="2026-05-11T15:18:11"/>
    <n v="64364799"/>
    <s v="DROP"/>
    <s v="VDAD"/>
    <x v="0"/>
    <s v="COBRO"/>
    <m/>
    <n v="365014860000"/>
    <n v="16018"/>
    <n v="-4"/>
    <n v="1"/>
    <n v="64364799"/>
    <m/>
    <s v="DIONISIO VASQUEZ SANTANA"/>
    <m/>
    <s v="8-201-1311"/>
    <n v="365014860000"/>
    <s v="MASIVO"/>
    <s v="NPN"/>
    <m/>
    <m/>
    <m/>
    <m/>
    <m/>
    <s v="U"/>
    <s v="0000-00-00"/>
    <m/>
    <m/>
    <m/>
    <m/>
    <n v="5"/>
    <m/>
    <s v="NONE"/>
    <n v="0"/>
    <m/>
    <n v="2257948"/>
    <s v="Cobros Mayo"/>
    <s v="Cobros Mayo NPN"/>
    <s v="Agent Not Available"/>
  </r>
  <r>
    <s v="Cobros Abril Canal Fijo"/>
    <n v="1"/>
    <n v="1"/>
    <x v="1"/>
    <n v="2"/>
    <n v="1"/>
    <x v="1"/>
    <d v="2026-05-13T17:53:33"/>
    <n v="64364799"/>
    <n v="6003"/>
    <s v="lvelez"/>
    <x v="1"/>
    <s v="COBRO"/>
    <m/>
    <n v="365014860000"/>
    <n v="16018"/>
    <n v="-4"/>
    <n v="1"/>
    <n v="64364799"/>
    <m/>
    <s v="DIONISIO VASQUEZ SANTANA"/>
    <m/>
    <s v="8-201-1311"/>
    <n v="365014860000"/>
    <s v="MASIVO"/>
    <s v="NPN"/>
    <m/>
    <m/>
    <m/>
    <m/>
    <m/>
    <s v="U"/>
    <s v="0000-00-00"/>
    <m/>
    <m/>
    <m/>
    <m/>
    <n v="57"/>
    <s v="Llamaya"/>
    <s v="MAIN"/>
    <n v="0"/>
    <m/>
    <n v="2257948"/>
    <s v="Cobros Mayo"/>
    <s v="Cobros Mayo NPN"/>
    <s v="Cuenta cesada"/>
  </r>
  <r>
    <s v="Cobros Abril Canal Fijo"/>
    <n v="0"/>
    <n v="0"/>
    <x v="11"/>
    <n v="3"/>
    <n v="1"/>
    <x v="0"/>
    <d v="2026-05-04T15:49:07"/>
    <n v="64366171"/>
    <s v="DROP"/>
    <s v="VDAD"/>
    <x v="0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5"/>
    <m/>
    <s v="NONE"/>
    <n v="0"/>
    <m/>
    <n v="2252858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5:27:10"/>
    <n v="64366171"/>
    <s v="DROP"/>
    <s v="VDAD"/>
    <x v="0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5"/>
    <m/>
    <s v="NONE"/>
    <n v="0"/>
    <m/>
    <n v="2252858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22:59"/>
    <n v="64366171"/>
    <n v="6004"/>
    <s v="lvelez"/>
    <x v="1"/>
    <s v="COBRO"/>
    <m/>
    <n v="351371000000"/>
    <n v="16017"/>
    <n v="-4"/>
    <n v="1"/>
    <n v="64366171"/>
    <m/>
    <s v="Angel Cristomo Gutierrez corra"/>
    <m/>
    <s v="9-125-1979"/>
    <s v="2 MESES DE MORA"/>
    <s v="MASIVO"/>
    <n v="351371000000"/>
    <m/>
    <m/>
    <m/>
    <m/>
    <m/>
    <s v="U"/>
    <s v="0000-00-00"/>
    <m/>
    <s v="Ag4208928@gmail.com"/>
    <m/>
    <m/>
    <n v="61"/>
    <s v="Llamaya"/>
    <s v="MAIN"/>
    <n v="0"/>
    <m/>
    <n v="2252858"/>
    <s v="Cobros Abril Canal Fijo"/>
    <s v="Cobros Abril Canal Fijo 2 meses a NPN"/>
    <s v="Buzon de voz"/>
  </r>
  <r>
    <s v="Cobros Mayo"/>
    <n v="0"/>
    <n v="0"/>
    <x v="9"/>
    <n v="2"/>
    <n v="1"/>
    <x v="0"/>
    <d v="2026-05-11T15:19:23"/>
    <n v="64366435"/>
    <s v="DROP"/>
    <s v="VDAD"/>
    <x v="0"/>
    <s v="COBRO"/>
    <m/>
    <n v="366056840000"/>
    <n v="16018"/>
    <n v="-4"/>
    <n v="1"/>
    <n v="64366435"/>
    <m/>
    <s v="PANAMA CARDS GROUP 2, S.A"/>
    <m/>
    <s v="8-758-10"/>
    <n v="366056840000"/>
    <s v="SOHO-CALL CENTER"/>
    <s v="NPN"/>
    <m/>
    <m/>
    <m/>
    <m/>
    <m/>
    <s v="U"/>
    <s v="0000-00-00"/>
    <m/>
    <m/>
    <m/>
    <m/>
    <n v="5"/>
    <m/>
    <s v="NONE"/>
    <n v="0"/>
    <m/>
    <n v="2257949"/>
    <s v="Cobros Mayo"/>
    <s v="Cobros Mayo NPN"/>
    <s v="Agent Not Available"/>
  </r>
  <r>
    <s v="Cobros Mayo"/>
    <n v="0"/>
    <n v="0"/>
    <x v="1"/>
    <n v="2"/>
    <n v="1"/>
    <x v="1"/>
    <d v="2026-05-13T17:55:11"/>
    <n v="64366435"/>
    <n v="6004"/>
    <s v="lvelez"/>
    <x v="1"/>
    <s v="COBRO"/>
    <m/>
    <n v="366056840000"/>
    <n v="16018"/>
    <n v="-4"/>
    <n v="1"/>
    <n v="64366435"/>
    <m/>
    <s v="PANAMA CARDS GROUP 2, S.A"/>
    <m/>
    <s v="8-758-10"/>
    <n v="366056840000"/>
    <s v="SOHO-CALL CENTER"/>
    <s v="NPN"/>
    <m/>
    <m/>
    <m/>
    <m/>
    <m/>
    <s v="U"/>
    <s v="0000-00-00"/>
    <m/>
    <m/>
    <m/>
    <m/>
    <n v="65"/>
    <s v="Llamaya"/>
    <s v="MAIN"/>
    <n v="0"/>
    <m/>
    <n v="2257949"/>
    <s v="Cobros Mayo"/>
    <s v="Cobros Mayo NPN"/>
    <s v="Buzon de voz"/>
  </r>
  <r>
    <s v="Cobros Mayo"/>
    <n v="0"/>
    <n v="0"/>
    <x v="9"/>
    <n v="1"/>
    <n v="1"/>
    <x v="1"/>
    <d v="2026-05-11T15:19:22"/>
    <n v="64374707"/>
    <n v="6004"/>
    <s v="lvelez"/>
    <x v="1"/>
    <s v="COBRO"/>
    <m/>
    <n v="368046040000"/>
    <n v="16018"/>
    <n v="-4"/>
    <n v="1"/>
    <n v="64374707"/>
    <m/>
    <s v="Marielys Rodriguez GonzÃ¡lez"/>
    <m/>
    <s v="8-1011-2462"/>
    <n v="368046040000"/>
    <s v="SOHO"/>
    <s v="NPN"/>
    <m/>
    <m/>
    <m/>
    <m/>
    <m/>
    <s v="U"/>
    <s v="0000-00-00"/>
    <m/>
    <m/>
    <m/>
    <m/>
    <n v="73"/>
    <s v="Llamaya"/>
    <s v="MAIN"/>
    <n v="0"/>
    <m/>
    <n v="2257950"/>
    <s v="Cobros Mayo"/>
    <s v="Cobros Mayo NPN"/>
    <s v="Buzon de voz"/>
  </r>
  <r>
    <s v="Cobros Abril Canal Fijo"/>
    <n v="0"/>
    <n v="0"/>
    <x v="9"/>
    <n v="5"/>
    <n v="1"/>
    <x v="0"/>
    <d v="2026-05-11T15:19:59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"/>
    <n v="5"/>
    <n v="1"/>
    <x v="0"/>
    <d v="2026-05-13T17:55:20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3"/>
    <n v="5"/>
    <n v="1"/>
    <x v="0"/>
    <d v="2026-05-18T11:05:25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0"/>
    <n v="0"/>
    <x v="14"/>
    <n v="5"/>
    <n v="1"/>
    <x v="0"/>
    <d v="2026-05-20T10:28:42"/>
    <n v="64377330"/>
    <s v="DROP"/>
    <s v="VDAD"/>
    <x v="0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"/>
    <m/>
    <s v="NONE"/>
    <n v="0"/>
    <m/>
    <n v="2257951"/>
    <s v="Cobros Mayo"/>
    <s v="Cobros Mayo NPN"/>
    <s v="Agent Not Available"/>
  </r>
  <r>
    <s v="Cobros Abril Canal Fijo"/>
    <n v="1"/>
    <n v="1"/>
    <x v="4"/>
    <n v="5"/>
    <n v="1"/>
    <x v="1"/>
    <d v="2026-05-21T11:49:00"/>
    <n v="64377330"/>
    <n v="6003"/>
    <s v="lvelez"/>
    <x v="1"/>
    <s v="COBRO"/>
    <m/>
    <n v="365022420000"/>
    <n v="16018"/>
    <n v="-4"/>
    <n v="1"/>
    <n v="64377330"/>
    <m/>
    <s v="manuela GonzÃ¡lez SantamarÃ­a"/>
    <m/>
    <s v="4-230-469"/>
    <n v="365022420000"/>
    <s v="MASIVO"/>
    <s v="NPN"/>
    <m/>
    <m/>
    <m/>
    <m/>
    <m/>
    <s v="U"/>
    <s v="0000-00-00"/>
    <m/>
    <m/>
    <m/>
    <m/>
    <n v="50"/>
    <s v="Llamaya"/>
    <s v="MAIN"/>
    <n v="0"/>
    <m/>
    <n v="2257951"/>
    <s v="Cobros Mayo"/>
    <s v="Cobros Mayo NPN"/>
    <s v="Cuenta cesada"/>
  </r>
  <r>
    <s v="Cobros Mayo"/>
    <n v="0"/>
    <n v="0"/>
    <x v="11"/>
    <n v="9"/>
    <n v="1"/>
    <x v="0"/>
    <d v="2026-05-04T14:47:41"/>
    <n v="64381146"/>
    <s v="CALLBK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132"/>
    <s v="Llamaya"/>
    <s v="MANUAL"/>
    <n v="0"/>
    <m/>
    <n v="2257471"/>
    <s v="Default Manual list"/>
    <m/>
    <s v="Call Back"/>
  </r>
  <r>
    <s v="Cobros Mayo"/>
    <n v="0"/>
    <n v="0"/>
    <x v="12"/>
    <n v="9"/>
    <n v="1"/>
    <x v="0"/>
    <d v="2026-05-06T10:23:43"/>
    <n v="64381146"/>
    <s v="CALLBK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87"/>
    <s v="Llamaya"/>
    <s v="MAIN"/>
    <n v="0"/>
    <m/>
    <n v="2257471"/>
    <s v="Default Manual list"/>
    <m/>
    <s v="Call Back"/>
  </r>
  <r>
    <s v="Cobros Mayo"/>
    <n v="0"/>
    <n v="0"/>
    <x v="9"/>
    <n v="9"/>
    <n v="1"/>
    <x v="0"/>
    <d v="2026-05-11T15:20:2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1"/>
    <n v="1"/>
    <x v="15"/>
    <n v="9"/>
    <n v="1"/>
    <x v="0"/>
    <d v="2026-05-12T09:39:48"/>
    <n v="64381146"/>
    <n v="6002"/>
    <s v="lvelez"/>
    <x v="1"/>
    <s v="COBRO"/>
    <m/>
    <m/>
    <n v="998"/>
    <n v="0"/>
    <m/>
    <n v="64381146"/>
    <m/>
    <m/>
    <m/>
    <m/>
    <m/>
    <m/>
    <m/>
    <m/>
    <m/>
    <m/>
    <m/>
    <m/>
    <s v="U"/>
    <s v="0000-00-00"/>
    <m/>
    <m/>
    <m/>
    <s v="361023080000&gt;&gt; Jhostein Joel Flores"/>
    <n v="59"/>
    <s v="Llamaya"/>
    <s v="MAIN"/>
    <n v="0"/>
    <m/>
    <n v="2257471"/>
    <s v="Default Manual list"/>
    <m/>
    <s v="Cliente al dia"/>
  </r>
  <r>
    <s v="Cobros Mayo"/>
    <n v="0"/>
    <n v="0"/>
    <x v="1"/>
    <n v="9"/>
    <n v="1"/>
    <x v="0"/>
    <d v="2026-05-13T17:55:43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13"/>
    <n v="9"/>
    <n v="1"/>
    <x v="0"/>
    <d v="2026-05-18T11:05:44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14"/>
    <n v="9"/>
    <n v="1"/>
    <x v="0"/>
    <d v="2026-05-20T10:31:45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4"/>
    <n v="9"/>
    <n v="1"/>
    <x v="0"/>
    <d v="2026-05-21T11:49:08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Mayo"/>
    <n v="0"/>
    <n v="0"/>
    <x v="16"/>
    <n v="9"/>
    <n v="1"/>
    <x v="1"/>
    <d v="2026-05-22T09:16:02"/>
    <n v="64381146"/>
    <s v="DROP"/>
    <s v="VDAD"/>
    <x v="0"/>
    <s v="COBRO"/>
    <m/>
    <n v="361023080000"/>
    <n v="16018"/>
    <n v="-4"/>
    <n v="1"/>
    <n v="64381146"/>
    <m/>
    <s v="Jhostein Flores"/>
    <m/>
    <s v="9-754-2237"/>
    <n v="361023080000"/>
    <s v="MASIVO"/>
    <s v="2 PAGOS PENDIENTES"/>
    <m/>
    <m/>
    <m/>
    <m/>
    <m/>
    <m/>
    <s v="0000-00-00"/>
    <m/>
    <m/>
    <m/>
    <m/>
    <n v="5"/>
    <m/>
    <s v="NONE"/>
    <n v="0"/>
    <m/>
    <n v="2257952"/>
    <s v="Cobros Mayo"/>
    <s v="Cobros Mayo NPN"/>
    <s v="Agent Not Available"/>
  </r>
  <r>
    <s v="Cobros Abril Canal Fijo"/>
    <n v="0"/>
    <n v="0"/>
    <x v="9"/>
    <n v="4"/>
    <n v="1"/>
    <x v="0"/>
    <d v="2026-05-11T15:20:36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0"/>
    <n v="0"/>
    <x v="1"/>
    <n v="4"/>
    <n v="1"/>
    <x v="0"/>
    <d v="2026-05-13T17:55:58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0"/>
    <n v="0"/>
    <x v="13"/>
    <n v="4"/>
    <n v="1"/>
    <x v="0"/>
    <d v="2026-05-18T11:05:57"/>
    <n v="64392217"/>
    <s v="DROP"/>
    <s v="VDAD"/>
    <x v="0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"/>
    <m/>
    <s v="NONE"/>
    <n v="0"/>
    <m/>
    <n v="2257953"/>
    <s v="Cobros Mayo"/>
    <s v="Cobros Mayo NPN"/>
    <s v="Agent Not Available"/>
  </r>
  <r>
    <s v="Cobros Abril Canal Fijo"/>
    <n v="1"/>
    <n v="1"/>
    <x v="14"/>
    <n v="4"/>
    <n v="1"/>
    <x v="1"/>
    <d v="2026-05-20T10:31:25"/>
    <n v="64392217"/>
    <n v="6003"/>
    <s v="lvelez"/>
    <x v="1"/>
    <s v="COBRO"/>
    <m/>
    <n v="361037900000"/>
    <n v="16018"/>
    <n v="-4"/>
    <n v="1"/>
    <n v="64392217"/>
    <m/>
    <s v="VALENTINA ALBA SMITH"/>
    <m/>
    <s v="10-707-2196"/>
    <n v="361037900000"/>
    <s v="MASIVO"/>
    <s v="NPN"/>
    <m/>
    <m/>
    <m/>
    <m/>
    <m/>
    <s v="U"/>
    <s v="0000-00-00"/>
    <m/>
    <m/>
    <m/>
    <m/>
    <n v="58"/>
    <s v="Llamaya"/>
    <s v="MAIN"/>
    <n v="0"/>
    <m/>
    <n v="2257953"/>
    <s v="Cobros Mayo"/>
    <s v="Cobros Mayo NPN"/>
    <s v="Cuenta cesada"/>
  </r>
  <r>
    <s v="Cobros Mayo"/>
    <n v="0"/>
    <n v="0"/>
    <x v="9"/>
    <n v="6"/>
    <n v="1"/>
    <x v="0"/>
    <d v="2026-05-11T15:22:39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"/>
    <n v="6"/>
    <n v="1"/>
    <x v="0"/>
    <d v="2026-05-13T17:56:10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3"/>
    <n v="6"/>
    <n v="1"/>
    <x v="0"/>
    <d v="2026-05-18T11:06:11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4"/>
    <n v="6"/>
    <n v="1"/>
    <x v="0"/>
    <d v="2026-05-20T10:31:59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4"/>
    <n v="6"/>
    <n v="1"/>
    <x v="0"/>
    <d v="2026-05-21T11:49:23"/>
    <n v="64411353"/>
    <s v="DROP"/>
    <s v="VDAD"/>
    <x v="0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5"/>
    <m/>
    <s v="NONE"/>
    <n v="0"/>
    <m/>
    <n v="2257954"/>
    <s v="Cobros Mayo"/>
    <s v="Cobros Mayo NPN"/>
    <s v="Agent Not Available"/>
  </r>
  <r>
    <s v="Cobros Mayo"/>
    <n v="0"/>
    <n v="0"/>
    <x v="16"/>
    <n v="6"/>
    <n v="1"/>
    <x v="1"/>
    <d v="2026-05-22T09:15:52"/>
    <n v="64411353"/>
    <n v="6004"/>
    <s v="lvelez"/>
    <x v="1"/>
    <s v="COBRO"/>
    <m/>
    <n v="368089170000"/>
    <n v="16018"/>
    <n v="-4"/>
    <n v="1"/>
    <n v="64411353"/>
    <m/>
    <s v="Juan acosta galindo"/>
    <m/>
    <s v="4-206-693"/>
    <n v="368089170000"/>
    <s v="MASIVO"/>
    <s v="NPN"/>
    <m/>
    <m/>
    <m/>
    <m/>
    <m/>
    <s v="U"/>
    <s v="0000-00-00"/>
    <m/>
    <m/>
    <m/>
    <m/>
    <n v="68"/>
    <s v="Llamaya"/>
    <s v="MAIN"/>
    <n v="0"/>
    <m/>
    <n v="2257954"/>
    <s v="Cobros Mayo"/>
    <s v="Cobros Mayo NPN"/>
    <s v="Buzon de voz"/>
  </r>
  <r>
    <e v="#N/A"/>
    <n v="0"/>
    <n v="0"/>
    <x v="8"/>
    <n v="2"/>
    <n v="1"/>
    <x v="0"/>
    <d v="2026-05-08T17:27:57"/>
    <n v="64436066"/>
    <s v="CALLBK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127"/>
    <s v="Llamaya"/>
    <s v="MANUAL"/>
    <n v="0"/>
    <m/>
    <n v="2198748"/>
    <s v="Cobros Marzo 2 meses a NPN "/>
    <s v="Cobros Marzo 2 meses a NPN "/>
    <s v="Call Back"/>
  </r>
  <r>
    <e v="#N/A"/>
    <n v="1"/>
    <n v="1"/>
    <x v="2"/>
    <n v="2"/>
    <n v="1"/>
    <x v="1"/>
    <d v="2026-05-16T10:56:34"/>
    <n v="64436066"/>
    <n v="6002"/>
    <s v="lvelez"/>
    <x v="1"/>
    <s v="COBRO"/>
    <m/>
    <n v="358382790000"/>
    <n v="16016"/>
    <n v="-4"/>
    <n v="1"/>
    <n v="64436066"/>
    <m/>
    <s v="Jesibel delgado quezada"/>
    <m/>
    <s v="8-729-986"/>
    <n v="358382790000"/>
    <s v="MASIVO"/>
    <s v="NPN"/>
    <m/>
    <m/>
    <m/>
    <m/>
    <m/>
    <s v="U"/>
    <s v="0000-00-00"/>
    <m/>
    <m/>
    <m/>
    <s v="358382790000&gt;&gt; JESIBEL NAYANITH DELGADO QUEZADA"/>
    <n v="47"/>
    <s v="Llamaya"/>
    <s v="MAIN"/>
    <n v="0"/>
    <m/>
    <n v="2198748"/>
    <s v="Cobros Marzo 2 meses a NPN "/>
    <s v="Cobros Marzo 2 meses a NPN "/>
    <s v="Cliente al dia"/>
  </r>
  <r>
    <s v="Cobros Mayo"/>
    <n v="1"/>
    <n v="0"/>
    <x v="9"/>
    <n v="1"/>
    <n v="1"/>
    <x v="1"/>
    <d v="2026-05-11T15:22:27"/>
    <n v="64437334"/>
    <n v="6006"/>
    <s v="lvelez"/>
    <x v="1"/>
    <s v="COBRO"/>
    <m/>
    <n v="368074250000"/>
    <n v="16018"/>
    <n v="-4"/>
    <n v="1"/>
    <n v="64437334"/>
    <m/>
    <s v="Yeisi Alexandra MartÃ­nez Caba"/>
    <m/>
    <s v="4-829-868"/>
    <n v="368074250000"/>
    <s v="MASIVO"/>
    <s v="NPN"/>
    <m/>
    <m/>
    <m/>
    <m/>
    <m/>
    <s v="U"/>
    <s v="0000-00-00"/>
    <m/>
    <m/>
    <m/>
    <m/>
    <n v="63"/>
    <s v="Llamaya"/>
    <s v="MAIN"/>
    <n v="0"/>
    <m/>
    <n v="2257955"/>
    <s v="Cobros Mayo"/>
    <s v="Cobros Mayo NPN"/>
    <s v="Numero equivocado"/>
  </r>
  <r>
    <s v="Cobros Abril Canal Fijo"/>
    <n v="0"/>
    <n v="0"/>
    <x v="5"/>
    <n v="4"/>
    <n v="1"/>
    <x v="0"/>
    <d v="2026-05-02T12:36:41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6"/>
    <n v="4"/>
    <n v="1"/>
    <x v="0"/>
    <d v="2026-05-05T17:39:15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7"/>
    <n v="4"/>
    <n v="1"/>
    <x v="0"/>
    <d v="2026-05-07T14:22:29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s v="Cobros Abril Canal Fijo"/>
    <n v="0"/>
    <n v="0"/>
    <x v="8"/>
    <n v="4"/>
    <n v="1"/>
    <x v="1"/>
    <d v="2026-05-08T14:53:32"/>
    <n v="64443661"/>
    <s v="AB"/>
    <s v="VDAD"/>
    <x v="0"/>
    <s v="COBRO"/>
    <m/>
    <n v="366014530000"/>
    <n v="16017"/>
    <n v="-4"/>
    <n v="1"/>
    <n v="64443661"/>
    <m/>
    <s v="LUIS MARIA SANTAMARIA ARJONA "/>
    <m/>
    <s v="4-117-1554"/>
    <s v="NPN"/>
    <s v="MASIVO"/>
    <n v="366014530000"/>
    <m/>
    <m/>
    <m/>
    <m/>
    <m/>
    <m/>
    <s v="0000-00-00"/>
    <m/>
    <s v="luismsantamaria@gmail.com"/>
    <m/>
    <m/>
    <n v="0"/>
    <m/>
    <s v="NONE"/>
    <n v="0"/>
    <m/>
    <n v="2252113"/>
    <s v="Cobros Abril Canal Fijo"/>
    <s v="Cobros Abril Canal Fijo 2 meses a NPN"/>
    <s v="Auto busy"/>
  </r>
  <r>
    <e v="#N/A"/>
    <n v="0"/>
    <n v="0"/>
    <x v="12"/>
    <n v="1"/>
    <n v="1"/>
    <x v="1"/>
    <d v="2026-05-06T11:07:53"/>
    <n v="64443816"/>
    <n v="6004"/>
    <s v="lvelez"/>
    <x v="1"/>
    <s v="COBRO"/>
    <m/>
    <m/>
    <n v="998"/>
    <n v="0"/>
    <m/>
    <n v="64443816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525"/>
    <s v="Default Manual list"/>
    <m/>
    <s v="Buzon de voz"/>
  </r>
  <r>
    <s v="Cobros Abril Canal Fijo"/>
    <n v="0"/>
    <n v="0"/>
    <x v="9"/>
    <n v="2"/>
    <n v="1"/>
    <x v="0"/>
    <d v="2026-05-11T15:22:52"/>
    <n v="64446859"/>
    <s v="DROP"/>
    <s v="VDAD"/>
    <x v="0"/>
    <s v="COBRO"/>
    <m/>
    <n v="315023150000"/>
    <n v="16018"/>
    <n v="-4"/>
    <n v="1"/>
    <n v="64446859"/>
    <m/>
    <s v="Rachell Julieth Guardia"/>
    <m/>
    <s v="8-959-2411"/>
    <n v="315023150000"/>
    <s v="MASIVO"/>
    <s v="NPN"/>
    <m/>
    <m/>
    <m/>
    <m/>
    <m/>
    <s v="U"/>
    <s v="0000-00-00"/>
    <m/>
    <m/>
    <m/>
    <m/>
    <n v="5"/>
    <m/>
    <s v="NONE"/>
    <n v="0"/>
    <m/>
    <n v="2257956"/>
    <s v="Cobros Mayo"/>
    <s v="Cobros Mayo NPN"/>
    <s v="Agent Not Available"/>
  </r>
  <r>
    <s v="Cobros Abril Canal Fijo"/>
    <n v="0"/>
    <n v="0"/>
    <x v="1"/>
    <n v="2"/>
    <n v="1"/>
    <x v="1"/>
    <d v="2026-05-13T17:56:48"/>
    <n v="64446859"/>
    <n v="6004"/>
    <s v="lvelez"/>
    <x v="1"/>
    <s v="COBRO"/>
    <m/>
    <n v="315023150000"/>
    <n v="16018"/>
    <n v="-4"/>
    <n v="1"/>
    <n v="64446859"/>
    <m/>
    <s v="Rachell Julieth Guardia"/>
    <m/>
    <s v="8-959-2411"/>
    <n v="315023150000"/>
    <s v="MASIVO"/>
    <s v="NPN"/>
    <m/>
    <m/>
    <m/>
    <m/>
    <m/>
    <s v="U"/>
    <s v="0000-00-00"/>
    <m/>
    <m/>
    <m/>
    <m/>
    <n v="84"/>
    <s v="Llamaya"/>
    <s v="MAIN"/>
    <n v="0"/>
    <m/>
    <n v="2257956"/>
    <s v="Cobros Mayo"/>
    <s v="Cobros Mayo NPN"/>
    <s v="Buzon de voz"/>
  </r>
  <r>
    <s v="Cobros Mayo"/>
    <n v="0"/>
    <n v="0"/>
    <x v="12"/>
    <n v="5"/>
    <n v="1"/>
    <x v="0"/>
    <d v="2026-05-06T09:26:53"/>
    <n v="64449407"/>
    <n v="6004"/>
    <s v="lvelez"/>
    <x v="1"/>
    <s v="COBRO"/>
    <m/>
    <m/>
    <n v="998"/>
    <n v="0"/>
    <m/>
    <n v="64449407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22"/>
    <s v="Default Manual list"/>
    <m/>
    <s v="Buzon de voz"/>
  </r>
  <r>
    <s v="Cobros Mayo"/>
    <n v="1"/>
    <n v="1"/>
    <x v="12"/>
    <n v="5"/>
    <n v="1"/>
    <x v="0"/>
    <d v="2026-05-06T10:36:56"/>
    <n v="64449407"/>
    <n v="6007"/>
    <s v="lvelez"/>
    <x v="1"/>
    <s v="COBRO"/>
    <m/>
    <m/>
    <n v="998"/>
    <n v="0"/>
    <m/>
    <n v="64449407"/>
    <m/>
    <m/>
    <m/>
    <m/>
    <m/>
    <m/>
    <m/>
    <m/>
    <m/>
    <m/>
    <m/>
    <m/>
    <s v="U"/>
    <s v="0000-00-00"/>
    <m/>
    <m/>
    <m/>
    <m/>
    <n v="64"/>
    <s v="Llamaya"/>
    <s v="MANUAL"/>
    <n v="0"/>
    <m/>
    <n v="2257522"/>
    <s v="Default Manual list"/>
    <m/>
    <s v="Volver a llamar"/>
  </r>
  <r>
    <s v="Cobros Mayo"/>
    <n v="0"/>
    <n v="0"/>
    <x v="9"/>
    <n v="5"/>
    <n v="1"/>
    <x v="0"/>
    <d v="2026-05-11T15:23:32"/>
    <n v="64449407"/>
    <s v="DROP"/>
    <s v="VDAD"/>
    <x v="0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"/>
    <m/>
    <s v="NONE"/>
    <n v="0"/>
    <m/>
    <n v="2257957"/>
    <s v="Cobros Mayo"/>
    <s v="Cobros Mayo NPN"/>
    <s v="Agent Not Available"/>
  </r>
  <r>
    <s v="Cobros Mayo"/>
    <n v="0"/>
    <n v="0"/>
    <x v="1"/>
    <n v="5"/>
    <n v="1"/>
    <x v="0"/>
    <d v="2026-05-13T17:57:13"/>
    <n v="64449407"/>
    <s v="DROP"/>
    <s v="VDAD"/>
    <x v="0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5"/>
    <m/>
    <s v="NONE"/>
    <n v="0"/>
    <m/>
    <n v="2257957"/>
    <s v="Cobros Mayo"/>
    <s v="Cobros Mayo NPN"/>
    <s v="Agent Not Available"/>
  </r>
  <r>
    <s v="Cobros Mayo"/>
    <n v="0"/>
    <n v="0"/>
    <x v="13"/>
    <n v="5"/>
    <n v="1"/>
    <x v="1"/>
    <d v="2026-05-18T11:06:51"/>
    <n v="64449407"/>
    <n v="6004"/>
    <s v="lvelez"/>
    <x v="1"/>
    <s v="COBRO"/>
    <m/>
    <n v="366018320000"/>
    <n v="16018"/>
    <n v="-4"/>
    <n v="1"/>
    <n v="64449407"/>
    <m/>
    <s v="Abraham Melgar"/>
    <m/>
    <s v="8-1041-1168"/>
    <n v="366018320000"/>
    <s v="MASIVO"/>
    <s v="2 PAGOS PENDIENTES"/>
    <m/>
    <m/>
    <m/>
    <m/>
    <m/>
    <s v="U"/>
    <s v="0000-00-00"/>
    <m/>
    <m/>
    <m/>
    <m/>
    <n v="173"/>
    <s v="Llamaya"/>
    <s v="MAIN"/>
    <n v="0"/>
    <m/>
    <n v="2257957"/>
    <s v="Cobros Mayo"/>
    <s v="Cobros Mayo NPN"/>
    <s v="Buzon de voz"/>
  </r>
  <r>
    <s v="Cobros Abril Canal Fijo"/>
    <n v="0"/>
    <n v="0"/>
    <x v="9"/>
    <n v="5"/>
    <n v="1"/>
    <x v="0"/>
    <d v="2026-05-11T15:26:13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"/>
    <n v="5"/>
    <n v="1"/>
    <x v="0"/>
    <d v="2026-05-13T17:57:37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3"/>
    <n v="5"/>
    <n v="1"/>
    <x v="0"/>
    <d v="2026-05-18T11:07:25"/>
    <n v="64451702"/>
    <s v="DROP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5"/>
    <m/>
    <s v="NONE"/>
    <n v="0"/>
    <m/>
    <n v="2257958"/>
    <s v="Cobros Mayo"/>
    <s v="Cobros Mayo NPN"/>
    <s v="Agent Not Available"/>
  </r>
  <r>
    <s v="Cobros Abril Canal Fijo"/>
    <n v="0"/>
    <n v="0"/>
    <x v="14"/>
    <n v="5"/>
    <n v="1"/>
    <x v="0"/>
    <d v="2026-05-20T10:33:19"/>
    <n v="64451702"/>
    <s v="NA"/>
    <s v="VDAD"/>
    <x v="0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0"/>
    <m/>
    <s v="NONE"/>
    <n v="0"/>
    <m/>
    <n v="2257958"/>
    <s v="Cobros Mayo"/>
    <s v="Cobros Mayo NPN"/>
    <s v="No Answer AutoDial"/>
  </r>
  <r>
    <s v="Cobros Abril Canal Fijo"/>
    <n v="1"/>
    <n v="1"/>
    <x v="14"/>
    <n v="5"/>
    <n v="1"/>
    <x v="1"/>
    <d v="2026-05-20T12:42:29"/>
    <n v="64451702"/>
    <n v="6003"/>
    <s v="lvelez"/>
    <x v="1"/>
    <s v="COBRO"/>
    <m/>
    <n v="353374660000"/>
    <n v="16018"/>
    <n v="-4"/>
    <n v="1"/>
    <n v="64451702"/>
    <m/>
    <s v="Anaika Lopez"/>
    <m/>
    <s v="8-982-1823"/>
    <n v="353374660000"/>
    <s v="MASIVO"/>
    <s v="3 PAGOS PENDIENTES"/>
    <m/>
    <m/>
    <m/>
    <m/>
    <m/>
    <s v="U"/>
    <s v="0000-00-00"/>
    <m/>
    <m/>
    <m/>
    <m/>
    <n v="17"/>
    <s v="Llamaya"/>
    <s v="MAIN"/>
    <n v="0"/>
    <m/>
    <n v="2257958"/>
    <s v="Cobros Mayo"/>
    <s v="Cobros Mayo NPN"/>
    <s v="Cuenta cesada"/>
  </r>
  <r>
    <s v="Cobros Mayo"/>
    <n v="0"/>
    <n v="0"/>
    <x v="9"/>
    <n v="1"/>
    <n v="1"/>
    <x v="1"/>
    <d v="2026-05-11T15:26:04"/>
    <n v="64453028"/>
    <n v="6004"/>
    <s v="lvelez"/>
    <x v="1"/>
    <s v="COBRO"/>
    <m/>
    <n v="362083770000"/>
    <n v="16018"/>
    <n v="-4"/>
    <n v="1"/>
    <n v="64453028"/>
    <m/>
    <s v="Josafath Escobar"/>
    <m/>
    <s v="PA1332679"/>
    <n v="362083770000"/>
    <s v="MASIVO"/>
    <s v="NPN"/>
    <m/>
    <m/>
    <m/>
    <m/>
    <m/>
    <s v="U"/>
    <s v="0000-00-00"/>
    <m/>
    <m/>
    <m/>
    <m/>
    <n v="118"/>
    <s v="Llamaya"/>
    <s v="MAIN"/>
    <n v="0"/>
    <m/>
    <n v="2257959"/>
    <s v="Cobros Mayo"/>
    <s v="Cobros Mayo NPN"/>
    <s v="Buzon de voz"/>
  </r>
  <r>
    <e v="#N/A"/>
    <n v="0"/>
    <n v="0"/>
    <x v="8"/>
    <n v="1"/>
    <n v="1"/>
    <x v="1"/>
    <d v="2026-05-08T12:49:05"/>
    <n v="64465003"/>
    <n v="6004"/>
    <s v="lvelez"/>
    <x v="1"/>
    <s v="COBRO"/>
    <m/>
    <m/>
    <n v="998"/>
    <n v="0"/>
    <m/>
    <n v="64465003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20020"/>
    <s v="Default Manual list"/>
    <m/>
    <s v="Buzon de voz"/>
  </r>
  <r>
    <s v="Cobros Mayo"/>
    <n v="0"/>
    <n v="0"/>
    <x v="9"/>
    <n v="6"/>
    <n v="1"/>
    <x v="0"/>
    <d v="2026-05-11T15:26:51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"/>
    <n v="6"/>
    <n v="1"/>
    <x v="0"/>
    <d v="2026-05-13T17:57:56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3"/>
    <n v="6"/>
    <n v="1"/>
    <x v="0"/>
    <d v="2026-05-18T11:07:5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4"/>
    <n v="6"/>
    <n v="1"/>
    <x v="0"/>
    <d v="2026-05-20T10:34:2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4"/>
    <n v="6"/>
    <n v="1"/>
    <x v="0"/>
    <d v="2026-05-21T11:49:5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Mayo"/>
    <n v="0"/>
    <n v="0"/>
    <x v="16"/>
    <n v="6"/>
    <n v="1"/>
    <x v="1"/>
    <d v="2026-05-22T09:16:33"/>
    <n v="64514901"/>
    <s v="DROP"/>
    <s v="VDAD"/>
    <x v="0"/>
    <s v="COBRO"/>
    <m/>
    <n v="366024570000"/>
    <n v="16018"/>
    <n v="-4"/>
    <n v="1"/>
    <n v="64514901"/>
    <m/>
    <s v="Isaac manuel Diaz perez"/>
    <m/>
    <s v="8-933-537"/>
    <n v="366024570000"/>
    <s v="MASIVO"/>
    <s v="2 PAGOS PENDIENTES"/>
    <m/>
    <m/>
    <m/>
    <m/>
    <m/>
    <m/>
    <s v="0000-00-00"/>
    <m/>
    <m/>
    <m/>
    <m/>
    <n v="5"/>
    <m/>
    <s v="NONE"/>
    <n v="0"/>
    <m/>
    <n v="2257960"/>
    <s v="Cobros Mayo"/>
    <s v="Cobros Mayo NPN"/>
    <s v="Agent Not Available"/>
  </r>
  <r>
    <s v="Cobros Abril Canal Fijo"/>
    <n v="0"/>
    <n v="0"/>
    <x v="9"/>
    <n v="2"/>
    <n v="1"/>
    <x v="0"/>
    <d v="2026-05-11T15:27:06"/>
    <n v="64521528"/>
    <s v="DROP"/>
    <s v="VDAD"/>
    <x v="0"/>
    <s v="COBRO"/>
    <m/>
    <n v="362001930000"/>
    <n v="16018"/>
    <n v="-4"/>
    <n v="1"/>
    <n v="64521528"/>
    <m/>
    <s v="Juan Rodriguez"/>
    <m/>
    <s v="3-101-324"/>
    <n v="362001930000"/>
    <s v="MASIVO"/>
    <s v="NPN"/>
    <m/>
    <m/>
    <m/>
    <m/>
    <m/>
    <s v="U"/>
    <s v="0000-00-00"/>
    <m/>
    <m/>
    <m/>
    <m/>
    <n v="5"/>
    <m/>
    <s v="NONE"/>
    <n v="0"/>
    <m/>
    <n v="2257961"/>
    <s v="Cobros Mayo"/>
    <s v="Cobros Mayo NPN"/>
    <s v="Agent Not Available"/>
  </r>
  <r>
    <s v="Cobros Abril Canal Fijo"/>
    <n v="1"/>
    <n v="1"/>
    <x v="1"/>
    <n v="2"/>
    <n v="1"/>
    <x v="1"/>
    <d v="2026-05-13T17:58:12"/>
    <n v="64521528"/>
    <n v="6003"/>
    <s v="lvelez"/>
    <x v="1"/>
    <s v="COBRO"/>
    <m/>
    <n v="362001930000"/>
    <n v="16018"/>
    <n v="-4"/>
    <n v="1"/>
    <n v="64521528"/>
    <m/>
    <s v="Juan Rodriguez"/>
    <m/>
    <s v="3-101-324"/>
    <n v="362001930000"/>
    <s v="MASIVO"/>
    <s v="NPN"/>
    <m/>
    <m/>
    <m/>
    <m/>
    <m/>
    <s v="U"/>
    <s v="0000-00-00"/>
    <m/>
    <m/>
    <m/>
    <m/>
    <n v="45"/>
    <s v="Llamaya"/>
    <s v="MAIN"/>
    <n v="0"/>
    <m/>
    <n v="2257961"/>
    <s v="Cobros Mayo"/>
    <s v="Cobros Mayo NPN"/>
    <s v="Cuenta cesada"/>
  </r>
  <r>
    <s v="Cobros Mayo"/>
    <n v="0"/>
    <n v="0"/>
    <x v="9"/>
    <n v="4"/>
    <n v="1"/>
    <x v="0"/>
    <d v="2026-05-11T15:27:27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0"/>
    <n v="0"/>
    <x v="1"/>
    <n v="4"/>
    <n v="1"/>
    <x v="0"/>
    <d v="2026-05-13T17:58:38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0"/>
    <n v="0"/>
    <x v="13"/>
    <n v="4"/>
    <n v="1"/>
    <x v="0"/>
    <d v="2026-05-18T11:08:17"/>
    <n v="64522054"/>
    <s v="DROP"/>
    <s v="VDAD"/>
    <x v="0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5"/>
    <m/>
    <s v="NONE"/>
    <n v="0"/>
    <m/>
    <n v="2257962"/>
    <s v="Cobros Mayo"/>
    <s v="Cobros Mayo NPN"/>
    <s v="Agent Not Available"/>
  </r>
  <r>
    <s v="Cobros Mayo"/>
    <n v="1"/>
    <n v="1"/>
    <x v="14"/>
    <n v="4"/>
    <n v="1"/>
    <x v="1"/>
    <d v="2026-05-20T10:34:12"/>
    <n v="64522054"/>
    <n v="6007"/>
    <s v="lvelez"/>
    <x v="1"/>
    <s v="COBRO"/>
    <m/>
    <n v="362086720000"/>
    <n v="16018"/>
    <n v="-4"/>
    <n v="1"/>
    <n v="64522054"/>
    <m/>
    <s v="MarÃ­a Odilia SÃ¡nchez Serrano"/>
    <m/>
    <s v="4-126-838"/>
    <n v="362086720000"/>
    <s v="MASIVO"/>
    <s v="NPN"/>
    <m/>
    <m/>
    <m/>
    <m/>
    <m/>
    <s v="U"/>
    <s v="0000-00-00"/>
    <m/>
    <m/>
    <m/>
    <m/>
    <n v="385"/>
    <s v="Llamaya"/>
    <s v="MAIN"/>
    <n v="0"/>
    <m/>
    <n v="2257962"/>
    <s v="Cobros Mayo"/>
    <s v="Cobros Mayo NPN"/>
    <s v="Volver a llamar"/>
  </r>
  <r>
    <s v="Cobros Abril Canal Fijo"/>
    <n v="0"/>
    <n v="0"/>
    <x v="9"/>
    <n v="8"/>
    <n v="1"/>
    <x v="0"/>
    <d v="2026-05-11T15:28:25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"/>
    <n v="8"/>
    <n v="1"/>
    <x v="0"/>
    <d v="2026-05-13T17:58:46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3"/>
    <n v="8"/>
    <n v="1"/>
    <x v="0"/>
    <d v="2026-05-18T11:09:37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13"/>
    <n v="8"/>
    <n v="1"/>
    <x v="0"/>
    <d v="2026-05-18T15:49:28"/>
    <n v="64526837"/>
    <s v="NA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No Answer AutoDial"/>
  </r>
  <r>
    <s v="Cobros Abril Canal Fijo"/>
    <n v="0"/>
    <n v="0"/>
    <x v="3"/>
    <n v="8"/>
    <n v="1"/>
    <x v="0"/>
    <d v="2026-05-19T10:14:41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4"/>
    <n v="8"/>
    <n v="1"/>
    <x v="0"/>
    <d v="2026-05-20T10:34:29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4"/>
    <n v="8"/>
    <n v="1"/>
    <x v="0"/>
    <d v="2026-05-21T11:50:08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Abril Canal Fijo"/>
    <n v="0"/>
    <n v="0"/>
    <x v="16"/>
    <n v="8"/>
    <n v="1"/>
    <x v="1"/>
    <d v="2026-05-22T09:16:40"/>
    <n v="64526837"/>
    <s v="AB"/>
    <s v="VDAD"/>
    <x v="0"/>
    <s v="COBRO"/>
    <m/>
    <n v="363009810000"/>
    <n v="16018"/>
    <n v="-4"/>
    <n v="1"/>
    <n v="64526837"/>
    <m/>
    <s v="JosÃ© Manuel HernÃ¡ndez "/>
    <m/>
    <s v="CC84082100"/>
    <n v="363009810000"/>
    <s v="MASIVO"/>
    <s v="NPN"/>
    <m/>
    <m/>
    <m/>
    <m/>
    <m/>
    <m/>
    <s v="0000-00-00"/>
    <m/>
    <m/>
    <m/>
    <m/>
    <n v="0"/>
    <m/>
    <s v="NONE"/>
    <n v="0"/>
    <m/>
    <n v="2257963"/>
    <s v="Cobros Mayo"/>
    <s v="Cobros Mayo NPN"/>
    <s v="Auto busy"/>
  </r>
  <r>
    <s v="Cobros Mayo"/>
    <n v="0"/>
    <n v="0"/>
    <x v="9"/>
    <n v="3"/>
    <n v="1"/>
    <x v="0"/>
    <d v="2026-05-11T15:28:59"/>
    <n v="64528326"/>
    <s v="DROP"/>
    <s v="VDAD"/>
    <x v="0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5"/>
    <m/>
    <s v="NONE"/>
    <n v="0"/>
    <m/>
    <n v="2257964"/>
    <s v="Cobros Mayo"/>
    <s v="Cobros Mayo NPN"/>
    <s v="Agent Not Available"/>
  </r>
  <r>
    <s v="Cobros Mayo"/>
    <n v="0"/>
    <n v="0"/>
    <x v="1"/>
    <n v="3"/>
    <n v="1"/>
    <x v="0"/>
    <d v="2026-05-13T17:59:56"/>
    <n v="64528326"/>
    <s v="CALLBK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136"/>
    <s v="Llamaya"/>
    <s v="MAIN"/>
    <n v="0"/>
    <m/>
    <n v="2257964"/>
    <s v="Cobros Mayo"/>
    <s v="Cobros Mayo NPN"/>
    <s v="Call Back"/>
  </r>
  <r>
    <s v="Cobros Mayo"/>
    <n v="0"/>
    <n v="0"/>
    <x v="13"/>
    <n v="3"/>
    <n v="1"/>
    <x v="1"/>
    <d v="2026-05-18T15:30:51"/>
    <n v="64528326"/>
    <n v="6004"/>
    <s v="lvelez"/>
    <x v="1"/>
    <s v="COBRO"/>
    <m/>
    <n v="364091220000"/>
    <n v="16018"/>
    <n v="-4"/>
    <n v="1"/>
    <n v="64528326"/>
    <m/>
    <s v="Jhomar HernÃ¡ndez"/>
    <m/>
    <s v="8-1010-1315"/>
    <n v="364091220000"/>
    <s v="SOHO"/>
    <s v="NPN"/>
    <m/>
    <m/>
    <m/>
    <m/>
    <m/>
    <s v="U"/>
    <s v="0000-00-00"/>
    <m/>
    <m/>
    <m/>
    <s v="364091220000&gt;&gt; JHOMAR FERNANDO HERNANDEZ BARRIOS"/>
    <n v="93"/>
    <s v="Llamaya"/>
    <s v="MAIN"/>
    <n v="0"/>
    <m/>
    <n v="2257964"/>
    <s v="Cobros Mayo"/>
    <s v="Cobros Mayo NPN"/>
    <s v="Buzon de voz"/>
  </r>
  <r>
    <s v="Cobros Abril Canal Fijo"/>
    <n v="1"/>
    <n v="1"/>
    <x v="9"/>
    <n v="1"/>
    <n v="1"/>
    <x v="1"/>
    <d v="2026-05-11T15:28:55"/>
    <n v="64531329"/>
    <n v="6003"/>
    <s v="lvelez"/>
    <x v="1"/>
    <s v="COBRO"/>
    <m/>
    <n v="351365030000"/>
    <n v="16018"/>
    <n v="-4"/>
    <n v="1"/>
    <n v="64531329"/>
    <m/>
    <s v="Francisco Abdiel Campos Sierra"/>
    <m/>
    <s v="2-742-172"/>
    <n v="351365030000"/>
    <s v="MASIVO"/>
    <s v="NPN"/>
    <m/>
    <m/>
    <m/>
    <m/>
    <m/>
    <s v="U"/>
    <s v="0000-00-00"/>
    <m/>
    <m/>
    <m/>
    <m/>
    <n v="29"/>
    <s v="Llamaya"/>
    <s v="MAIN"/>
    <n v="0"/>
    <m/>
    <n v="2257965"/>
    <s v="Cobros Mayo"/>
    <s v="Cobros Mayo NPN"/>
    <s v="Cuenta cesada"/>
  </r>
  <r>
    <s v="Cobros Mayo"/>
    <n v="0"/>
    <n v="0"/>
    <x v="9"/>
    <n v="5"/>
    <n v="1"/>
    <x v="0"/>
    <d v="2026-05-11T15:29:21"/>
    <n v="64541514"/>
    <s v="DROP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5"/>
    <m/>
    <s v="NONE"/>
    <n v="0"/>
    <m/>
    <n v="2257966"/>
    <s v="Cobros Mayo"/>
    <s v="Cobros Mayo NPN"/>
    <s v="Agent Not Available"/>
  </r>
  <r>
    <s v="Cobros Mayo"/>
    <n v="0"/>
    <n v="0"/>
    <x v="1"/>
    <n v="5"/>
    <n v="1"/>
    <x v="0"/>
    <d v="2026-05-13T17:59:29"/>
    <n v="64541514"/>
    <s v="AB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0"/>
    <m/>
    <s v="NONE"/>
    <n v="0"/>
    <m/>
    <n v="2257966"/>
    <s v="Cobros Mayo"/>
    <s v="Cobros Mayo NPN"/>
    <s v="Auto busy"/>
  </r>
  <r>
    <s v="Cobros Mayo"/>
    <n v="0"/>
    <n v="0"/>
    <x v="13"/>
    <n v="5"/>
    <n v="1"/>
    <x v="0"/>
    <d v="2026-05-18T11:09:39"/>
    <n v="64541514"/>
    <s v="AB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0"/>
    <m/>
    <s v="NONE"/>
    <n v="0"/>
    <m/>
    <n v="2257966"/>
    <s v="Cobros Mayo"/>
    <s v="Cobros Mayo NPN"/>
    <s v="Auto busy"/>
  </r>
  <r>
    <s v="Cobros Mayo"/>
    <n v="0"/>
    <n v="0"/>
    <x v="14"/>
    <n v="5"/>
    <n v="1"/>
    <x v="0"/>
    <d v="2026-05-20T10:34:59"/>
    <n v="64541514"/>
    <s v="DROP"/>
    <s v="VDAD"/>
    <x v="0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5"/>
    <m/>
    <s v="NONE"/>
    <n v="0"/>
    <m/>
    <n v="2257966"/>
    <s v="Cobros Mayo"/>
    <s v="Cobros Mayo NPN"/>
    <s v="Agent Not Available"/>
  </r>
  <r>
    <s v="Cobros Mayo"/>
    <n v="1"/>
    <n v="1"/>
    <x v="4"/>
    <n v="5"/>
    <n v="1"/>
    <x v="1"/>
    <d v="2026-05-21T11:50:19"/>
    <n v="64541514"/>
    <n v="6007"/>
    <s v="lvelez"/>
    <x v="1"/>
    <s v="COBRO"/>
    <m/>
    <n v="302026110000"/>
    <n v="16018"/>
    <n v="-4"/>
    <n v="1"/>
    <n v="64541514"/>
    <m/>
    <s v="ABEL OMAR SANCHEZ RODRIGUEZ"/>
    <m/>
    <s v="8-958-1863"/>
    <n v="302026110000"/>
    <s v="DIGITAL"/>
    <s v="NPN"/>
    <m/>
    <m/>
    <m/>
    <m/>
    <m/>
    <s v="U"/>
    <s v="0000-00-00"/>
    <m/>
    <m/>
    <m/>
    <m/>
    <n v="150"/>
    <s v="Llamaya"/>
    <s v="MAIN"/>
    <n v="0"/>
    <m/>
    <n v="2257966"/>
    <s v="Cobros Mayo"/>
    <s v="Cobros Mayo NPN"/>
    <s v="Volver a llamar"/>
  </r>
  <r>
    <s v="Cobros Abril Canal Fijo"/>
    <n v="0"/>
    <n v="0"/>
    <x v="9"/>
    <n v="6"/>
    <n v="1"/>
    <x v="0"/>
    <d v="2026-05-11T15:32:18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"/>
    <n v="6"/>
    <n v="1"/>
    <x v="0"/>
    <d v="2026-05-13T18:00:5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3"/>
    <n v="6"/>
    <n v="1"/>
    <x v="0"/>
    <d v="2026-05-18T11:12:2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4"/>
    <n v="6"/>
    <n v="1"/>
    <x v="0"/>
    <d v="2026-05-20T10:35:46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4"/>
    <n v="6"/>
    <n v="1"/>
    <x v="0"/>
    <d v="2026-05-21T11:51:02"/>
    <n v="64548378"/>
    <s v="DROP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5"/>
    <m/>
    <s v="NONE"/>
    <n v="0"/>
    <m/>
    <n v="2257967"/>
    <s v="Cobros Mayo"/>
    <s v="Cobros Mayo NPN"/>
    <s v="Agent Not Available"/>
  </r>
  <r>
    <s v="Cobros Abril Canal Fijo"/>
    <n v="0"/>
    <n v="0"/>
    <x v="16"/>
    <n v="6"/>
    <n v="1"/>
    <x v="1"/>
    <d v="2026-05-22T09:17:00"/>
    <n v="64548378"/>
    <s v="AB"/>
    <s v="VDAD"/>
    <x v="0"/>
    <s v="COBRO"/>
    <m/>
    <n v="981043730000"/>
    <n v="16018"/>
    <n v="-4"/>
    <n v="1"/>
    <n v="64548378"/>
    <m/>
    <s v="Eida Ines Salazar CortezÂ "/>
    <m/>
    <s v="4-140-904"/>
    <n v="981043730000"/>
    <s v="MASIVO"/>
    <s v="NPN"/>
    <m/>
    <m/>
    <m/>
    <m/>
    <m/>
    <m/>
    <s v="0000-00-00"/>
    <m/>
    <m/>
    <m/>
    <m/>
    <n v="0"/>
    <m/>
    <s v="NONE"/>
    <n v="0"/>
    <m/>
    <n v="2257967"/>
    <s v="Cobros Mayo"/>
    <s v="Cobros Mayo NPN"/>
    <s v="Auto busy"/>
  </r>
  <r>
    <s v="Cobros Abril Canal Fijo"/>
    <n v="1"/>
    <n v="1"/>
    <x v="9"/>
    <n v="1"/>
    <n v="1"/>
    <x v="1"/>
    <d v="2026-05-11T15:31:54"/>
    <n v="64552409"/>
    <n v="6003"/>
    <s v="lvelez"/>
    <x v="1"/>
    <s v="COBRO"/>
    <m/>
    <n v="356378610000"/>
    <n v="16018"/>
    <n v="-4"/>
    <n v="1"/>
    <n v="64552409"/>
    <m/>
    <s v="Pedro Pablo Rodriguez Villarr"/>
    <m/>
    <s v="K788633"/>
    <n v="356378610000"/>
    <s v="CALL CENTER"/>
    <s v="NPN"/>
    <m/>
    <m/>
    <m/>
    <m/>
    <m/>
    <s v="U"/>
    <s v="0000-00-00"/>
    <m/>
    <m/>
    <m/>
    <m/>
    <n v="41"/>
    <s v="Llamaya"/>
    <s v="MAIN"/>
    <n v="0"/>
    <m/>
    <n v="2257968"/>
    <s v="Cobros Mayo"/>
    <s v="Cobros Mayo NPN"/>
    <s v="Cuenta cesada"/>
  </r>
  <r>
    <s v="Cobros Abril Canal Fijo"/>
    <n v="0"/>
    <n v="0"/>
    <x v="9"/>
    <n v="3"/>
    <n v="1"/>
    <x v="0"/>
    <d v="2026-05-11T15:32:34"/>
    <n v="64552668"/>
    <s v="DROP"/>
    <s v="VDAD"/>
    <x v="0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5"/>
    <m/>
    <s v="NONE"/>
    <n v="0"/>
    <m/>
    <n v="2257969"/>
    <s v="Cobros Mayo"/>
    <s v="Cobros Mayo NPN"/>
    <s v="Agent Not Available"/>
  </r>
  <r>
    <s v="Cobros Abril Canal Fijo"/>
    <n v="0"/>
    <n v="0"/>
    <x v="1"/>
    <n v="3"/>
    <n v="1"/>
    <x v="0"/>
    <d v="2026-05-13T18:01:06"/>
    <n v="64552668"/>
    <s v="DROP"/>
    <s v="VDAD"/>
    <x v="0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5"/>
    <m/>
    <s v="NONE"/>
    <n v="0"/>
    <m/>
    <n v="2257969"/>
    <s v="Cobros Mayo"/>
    <s v="Cobros Mayo NPN"/>
    <s v="Agent Not Available"/>
  </r>
  <r>
    <s v="Cobros Abril Canal Fijo"/>
    <n v="1"/>
    <n v="1"/>
    <x v="13"/>
    <n v="3"/>
    <n v="1"/>
    <x v="1"/>
    <d v="2026-05-18T11:11:53"/>
    <n v="64552668"/>
    <n v="6003"/>
    <s v="lvelez"/>
    <x v="1"/>
    <s v="COBRO"/>
    <m/>
    <n v="354351160000"/>
    <n v="16018"/>
    <n v="-4"/>
    <n v="1"/>
    <n v="64552668"/>
    <m/>
    <s v="Carlos Gutierrez"/>
    <m/>
    <s v="8-969-1767"/>
    <n v="354351160000"/>
    <s v="MASIVO"/>
    <s v="NPN"/>
    <m/>
    <m/>
    <m/>
    <m/>
    <m/>
    <s v="U"/>
    <s v="0000-00-00"/>
    <m/>
    <m/>
    <m/>
    <m/>
    <n v="43"/>
    <s v="Llamaya"/>
    <s v="MAIN"/>
    <n v="0"/>
    <m/>
    <n v="2257969"/>
    <s v="Cobros Mayo"/>
    <s v="Cobros Mayo NPN"/>
    <s v="Cuenta cesada"/>
  </r>
  <r>
    <e v="#N/A"/>
    <n v="0"/>
    <n v="0"/>
    <x v="6"/>
    <n v="2"/>
    <n v="1"/>
    <x v="0"/>
    <d v="2026-05-05T16:47:32"/>
    <n v="64553233"/>
    <s v="CALLBK"/>
    <s v="lvelez"/>
    <x v="1"/>
    <s v="COBRO"/>
    <m/>
    <m/>
    <n v="1001"/>
    <n v="-4"/>
    <n v="1"/>
    <n v="64553233"/>
    <m/>
    <s v="TIGO"/>
    <m/>
    <m/>
    <m/>
    <m/>
    <m/>
    <m/>
    <m/>
    <m/>
    <m/>
    <m/>
    <s v="U"/>
    <s v="0000-00-00"/>
    <m/>
    <m/>
    <m/>
    <s v="361020260000&gt;&gt; MISNELVA GUAYNORA LÓPEZ"/>
    <n v="100"/>
    <s v="Llamaya"/>
    <s v="MANUAL"/>
    <n v="0"/>
    <m/>
    <n v="344480"/>
    <s v="Llama_Ya_20231209"/>
    <m/>
    <s v="Call Back"/>
  </r>
  <r>
    <e v="#N/A"/>
    <n v="0"/>
    <n v="0"/>
    <x v="8"/>
    <n v="2"/>
    <n v="1"/>
    <x v="1"/>
    <d v="2026-05-08T10:06:57"/>
    <n v="64553233"/>
    <n v="6004"/>
    <s v="lvelez"/>
    <x v="1"/>
    <s v="COBRO"/>
    <m/>
    <m/>
    <n v="1001"/>
    <n v="-4"/>
    <n v="1"/>
    <n v="64553233"/>
    <m/>
    <s v="TIGO"/>
    <m/>
    <m/>
    <m/>
    <m/>
    <m/>
    <m/>
    <m/>
    <m/>
    <m/>
    <m/>
    <s v="U"/>
    <s v="0000-00-00"/>
    <m/>
    <m/>
    <m/>
    <s v="361020260000&gt;&gt; MISNELVA GUAYNORA LÓPEZ"/>
    <n v="92"/>
    <s v="Llamaya"/>
    <s v="MAIN"/>
    <n v="0"/>
    <m/>
    <n v="344480"/>
    <s v="Llama_Ya_20231209"/>
    <m/>
    <s v="Buzon de voz"/>
  </r>
  <r>
    <s v="Cobros Abril Canal Fijo"/>
    <n v="0"/>
    <n v="0"/>
    <x v="11"/>
    <n v="12"/>
    <n v="1"/>
    <x v="0"/>
    <d v="2026-05-04T11:03:44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1"/>
    <n v="12"/>
    <n v="1"/>
    <x v="0"/>
    <d v="2026-05-04T17:10:33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1"/>
    <n v="12"/>
    <n v="1"/>
    <x v="0"/>
    <d v="2026-05-04T17:45:36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12"/>
    <n v="12"/>
    <n v="1"/>
    <x v="0"/>
    <d v="2026-05-06T11:14:40"/>
    <n v="64553600"/>
    <s v="NA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No Answer AutoDial"/>
  </r>
  <r>
    <s v="Cobros Abril Canal Fijo"/>
    <n v="0"/>
    <n v="0"/>
    <x v="12"/>
    <n v="12"/>
    <n v="1"/>
    <x v="0"/>
    <d v="2026-05-06T16:56:37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42:40"/>
    <n v="64553600"/>
    <s v="AB"/>
    <s v="VDAD"/>
    <x v="0"/>
    <s v="COBRO"/>
    <m/>
    <n v="367045450000"/>
    <n v="16017"/>
    <n v="-4"/>
    <n v="1"/>
    <n v="64553600"/>
    <m/>
    <s v="Lud Manuel Quintero GarcÃ­a"/>
    <m/>
    <s v="8-850-455"/>
    <s v="NPN"/>
    <s v="SOHO-CALL CENTER"/>
    <n v="367045450000"/>
    <m/>
    <m/>
    <m/>
    <m/>
    <m/>
    <m/>
    <s v="0000-00-00"/>
    <m/>
    <s v="ludmanuel.30@gmail.com"/>
    <m/>
    <m/>
    <n v="0"/>
    <m/>
    <s v="NONE"/>
    <n v="0"/>
    <m/>
    <n v="2252365"/>
    <s v="Cobros Abril Canal Fijo"/>
    <s v="Cobros Abril Canal Fijo 2 meses a NPN"/>
    <s v="Auto busy"/>
  </r>
  <r>
    <s v="Cobros Abril Canal Fijo"/>
    <n v="0"/>
    <n v="0"/>
    <x v="9"/>
    <n v="12"/>
    <n v="1"/>
    <x v="0"/>
    <d v="2026-05-11T15:33:17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"/>
    <n v="12"/>
    <n v="1"/>
    <x v="0"/>
    <d v="2026-05-13T18:01:1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3"/>
    <n v="12"/>
    <n v="1"/>
    <x v="0"/>
    <d v="2026-05-18T11:12:53"/>
    <n v="64553600"/>
    <s v="DROP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5"/>
    <m/>
    <s v="NONE"/>
    <n v="0"/>
    <m/>
    <n v="2257970"/>
    <s v="Cobros Mayo"/>
    <s v="Cobros Mayo NPN"/>
    <s v="Agent Not Available"/>
  </r>
  <r>
    <s v="Cobros Abril Canal Fijo"/>
    <n v="0"/>
    <n v="0"/>
    <x v="14"/>
    <n v="12"/>
    <n v="1"/>
    <x v="0"/>
    <d v="2026-05-20T10:35:53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4"/>
    <n v="12"/>
    <n v="1"/>
    <x v="0"/>
    <d v="2026-05-21T11:51:09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0"/>
    <n v="0"/>
    <x v="16"/>
    <n v="12"/>
    <n v="1"/>
    <x v="1"/>
    <d v="2026-05-22T09:19:08"/>
    <n v="64553600"/>
    <s v="AB"/>
    <s v="VDAD"/>
    <x v="0"/>
    <s v="COBRO"/>
    <m/>
    <n v="367045450000"/>
    <n v="16018"/>
    <n v="-4"/>
    <n v="1"/>
    <n v="64553600"/>
    <m/>
    <s v="Lud Manuel Quintero GarcÃ­a"/>
    <m/>
    <s v="8-850-455"/>
    <n v="367045450000"/>
    <s v="SOHO-CALL CENTER"/>
    <s v="NPN"/>
    <m/>
    <m/>
    <m/>
    <m/>
    <m/>
    <m/>
    <s v="0000-00-00"/>
    <m/>
    <m/>
    <m/>
    <m/>
    <n v="0"/>
    <m/>
    <s v="NONE"/>
    <n v="0"/>
    <m/>
    <n v="2257970"/>
    <s v="Cobros Mayo"/>
    <s v="Cobros Mayo NPN"/>
    <s v="Auto busy"/>
  </r>
  <r>
    <s v="Cobros Abril Canal Fijo"/>
    <n v="1"/>
    <n v="0"/>
    <x v="9"/>
    <n v="1"/>
    <n v="1"/>
    <x v="1"/>
    <d v="2026-05-11T15:33:40"/>
    <n v="64575908"/>
    <n v="6000"/>
    <s v="lvelez"/>
    <x v="1"/>
    <s v="COBRO"/>
    <m/>
    <n v="356366700000"/>
    <n v="16018"/>
    <n v="-4"/>
    <n v="1"/>
    <n v="64575908"/>
    <m/>
    <s v="ALEJANDRO MELENDEZ"/>
    <m/>
    <s v="8-1037-609"/>
    <n v="356366700000"/>
    <s v="MASIVO"/>
    <s v="3 PAGOS PENDIENTES"/>
    <m/>
    <m/>
    <m/>
    <m/>
    <m/>
    <s v="U"/>
    <s v="0000-00-00"/>
    <m/>
    <m/>
    <m/>
    <m/>
    <n v="141"/>
    <s v="Llamaya"/>
    <s v="MAIN"/>
    <n v="0"/>
    <m/>
    <n v="2257971"/>
    <s v="Cobros Mayo"/>
    <s v="Cobros Mayo NPN"/>
    <s v="Mensaje a tercero"/>
  </r>
  <r>
    <e v="#N/A"/>
    <n v="0"/>
    <n v="0"/>
    <x v="11"/>
    <n v="2"/>
    <n v="1"/>
    <x v="0"/>
    <d v="2026-05-04T15:00:26"/>
    <n v="64590545"/>
    <n v="6004"/>
    <s v="lvelez"/>
    <x v="1"/>
    <s v="COBRO"/>
    <m/>
    <m/>
    <n v="998"/>
    <n v="0"/>
    <m/>
    <n v="64590545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472"/>
    <s v="Default Manual list"/>
    <m/>
    <s v="Buzon de voz"/>
  </r>
  <r>
    <e v="#N/A"/>
    <n v="0"/>
    <n v="0"/>
    <x v="12"/>
    <n v="2"/>
    <n v="1"/>
    <x v="1"/>
    <d v="2026-05-06T12:38:15"/>
    <n v="64590545"/>
    <n v="6004"/>
    <s v="lvelez"/>
    <x v="1"/>
    <s v="COBRO"/>
    <m/>
    <m/>
    <n v="998"/>
    <n v="0"/>
    <m/>
    <n v="64590545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472"/>
    <s v="Default Manual list"/>
    <m/>
    <s v="Buzon de voz"/>
  </r>
  <r>
    <s v="Cobros Mayo"/>
    <n v="0"/>
    <n v="0"/>
    <x v="9"/>
    <n v="3"/>
    <n v="1"/>
    <x v="0"/>
    <d v="2026-05-11T15:34:26"/>
    <n v="64598921"/>
    <s v="DROP"/>
    <s v="VDAD"/>
    <x v="0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5"/>
    <m/>
    <s v="NONE"/>
    <n v="0"/>
    <m/>
    <n v="2257972"/>
    <s v="Cobros Mayo"/>
    <s v="Cobros Mayo NPN"/>
    <s v="Agent Not Available"/>
  </r>
  <r>
    <s v="Cobros Mayo"/>
    <n v="0"/>
    <n v="0"/>
    <x v="10"/>
    <n v="3"/>
    <n v="1"/>
    <x v="0"/>
    <d v="2026-05-14T09:03:24"/>
    <n v="64598921"/>
    <s v="DROP"/>
    <s v="VDAD"/>
    <x v="0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5"/>
    <m/>
    <s v="NONE"/>
    <n v="0"/>
    <m/>
    <n v="2257972"/>
    <s v="Cobros Mayo"/>
    <s v="Cobros Mayo NPN"/>
    <s v="Agent Not Available"/>
  </r>
  <r>
    <s v="Cobros Mayo"/>
    <n v="0"/>
    <n v="0"/>
    <x v="13"/>
    <n v="3"/>
    <n v="1"/>
    <x v="1"/>
    <d v="2026-05-18T11:14:53"/>
    <n v="64598921"/>
    <n v="6004"/>
    <s v="lvelez"/>
    <x v="1"/>
    <s v="COBRO"/>
    <m/>
    <n v="274015610000"/>
    <n v="16018"/>
    <n v="-4"/>
    <n v="1"/>
    <n v="64598921"/>
    <m/>
    <s v="Kaira Karina de los TÃ­os Beta"/>
    <m/>
    <s v="8-854-1740"/>
    <n v="274015610000"/>
    <s v="MASIVO"/>
    <s v="2 PAGOS PENDIENTES"/>
    <m/>
    <m/>
    <m/>
    <m/>
    <m/>
    <s v="U"/>
    <s v="0000-00-00"/>
    <m/>
    <m/>
    <m/>
    <m/>
    <n v="137"/>
    <s v="Llamaya"/>
    <s v="MAIN"/>
    <n v="0"/>
    <m/>
    <n v="2257972"/>
    <s v="Cobros Mayo"/>
    <s v="Cobros Mayo NPN"/>
    <s v="Buzon de voz"/>
  </r>
  <r>
    <s v="Cobros Abril Canal Fijo"/>
    <n v="0"/>
    <n v="0"/>
    <x v="9"/>
    <n v="2"/>
    <n v="1"/>
    <x v="0"/>
    <d v="2026-05-11T15:35:06"/>
    <n v="64600861"/>
    <s v="DROP"/>
    <s v="VDAD"/>
    <x v="0"/>
    <s v="COBRO"/>
    <m/>
    <n v="353361830000"/>
    <n v="16018"/>
    <n v="-4"/>
    <n v="1"/>
    <n v="64600861"/>
    <m/>
    <s v="Excelso Jacob moreno GuillÃ©n"/>
    <m/>
    <s v="4-723-1744"/>
    <n v="353361830000"/>
    <s v="MASIVO"/>
    <s v="NPN"/>
    <m/>
    <m/>
    <m/>
    <m/>
    <m/>
    <s v="U"/>
    <s v="0000-00-00"/>
    <m/>
    <m/>
    <m/>
    <m/>
    <n v="5"/>
    <m/>
    <s v="NONE"/>
    <n v="0"/>
    <m/>
    <n v="2257973"/>
    <s v="Cobros Mayo"/>
    <s v="Cobros Mayo NPN"/>
    <s v="Agent Not Available"/>
  </r>
  <r>
    <s v="Cobros Abril Canal Fijo"/>
    <n v="1"/>
    <n v="1"/>
    <x v="10"/>
    <n v="2"/>
    <n v="1"/>
    <x v="1"/>
    <d v="2026-05-14T09:03:13"/>
    <n v="64600861"/>
    <n v="6003"/>
    <s v="lvelez"/>
    <x v="1"/>
    <s v="COBRO"/>
    <m/>
    <n v="353361830000"/>
    <n v="16018"/>
    <n v="-4"/>
    <n v="1"/>
    <n v="64600861"/>
    <m/>
    <s v="Excelso Jacob moreno GuillÃ©n"/>
    <m/>
    <s v="4-723-1744"/>
    <n v="353361830000"/>
    <s v="MASIVO"/>
    <s v="NPN"/>
    <m/>
    <m/>
    <m/>
    <m/>
    <m/>
    <s v="U"/>
    <s v="0000-00-00"/>
    <m/>
    <m/>
    <m/>
    <m/>
    <n v="51"/>
    <s v="Llamaya"/>
    <s v="MAIN"/>
    <n v="0"/>
    <m/>
    <n v="2257973"/>
    <s v="Cobros Mayo"/>
    <s v="Cobros Mayo NPN"/>
    <s v="Cuenta cesada"/>
  </r>
  <r>
    <s v="Cobros Abril Canal Fijo"/>
    <n v="0"/>
    <n v="0"/>
    <x v="11"/>
    <n v="12"/>
    <n v="1"/>
    <x v="0"/>
    <d v="2026-05-04T09:27:23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12"/>
    <n v="12"/>
    <n v="1"/>
    <x v="0"/>
    <d v="2026-05-06T10:09:57"/>
    <n v="64620676"/>
    <s v="NA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No Answer AutoDial"/>
  </r>
  <r>
    <s v="Cobros Abril Canal Fijo"/>
    <n v="0"/>
    <n v="0"/>
    <x v="12"/>
    <n v="12"/>
    <n v="1"/>
    <x v="0"/>
    <d v="2026-05-06T16:51:22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8"/>
    <n v="12"/>
    <n v="1"/>
    <x v="0"/>
    <d v="2026-05-08T15:45:10"/>
    <n v="64620676"/>
    <s v="AB"/>
    <s v="VDAD"/>
    <x v="0"/>
    <s v="COBRO"/>
    <m/>
    <n v="363033630000"/>
    <n v="16017"/>
    <n v="-4"/>
    <n v="1"/>
    <n v="64620676"/>
    <m/>
    <s v="MIGUEL TOBA"/>
    <m/>
    <s v="8-778-1332"/>
    <s v="NPN"/>
    <s v="MASIVO"/>
    <n v="363033630000"/>
    <m/>
    <m/>
    <m/>
    <m/>
    <m/>
    <m/>
    <s v="0000-00-00"/>
    <m/>
    <s v="rivas24@gmail.com"/>
    <m/>
    <m/>
    <n v="0"/>
    <m/>
    <s v="NONE"/>
    <n v="0"/>
    <m/>
    <n v="2252259"/>
    <s v="Cobros Abril Canal Fijo"/>
    <s v="Cobros Abril Canal Fijo 2 meses a NPN"/>
    <s v="Auto busy"/>
  </r>
  <r>
    <s v="Cobros Abril Canal Fijo"/>
    <n v="0"/>
    <n v="0"/>
    <x v="9"/>
    <n v="12"/>
    <n v="1"/>
    <x v="0"/>
    <d v="2026-05-11T15:36:26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0"/>
    <n v="0"/>
    <x v="9"/>
    <n v="12"/>
    <n v="1"/>
    <x v="0"/>
    <d v="2026-05-11T17:54:06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0"/>
    <n v="12"/>
    <n v="1"/>
    <x v="0"/>
    <d v="2026-05-14T09:04:45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0"/>
    <n v="0"/>
    <x v="10"/>
    <n v="12"/>
    <n v="1"/>
    <x v="0"/>
    <d v="2026-05-14T11:31:27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3"/>
    <n v="12"/>
    <n v="1"/>
    <x v="0"/>
    <d v="2026-05-18T11:14:35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4"/>
    <n v="12"/>
    <n v="1"/>
    <x v="0"/>
    <d v="2026-05-20T10:36:26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4"/>
    <n v="12"/>
    <n v="1"/>
    <x v="0"/>
    <d v="2026-05-21T11:53:50"/>
    <n v="64620676"/>
    <s v="AB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Auto busy"/>
  </r>
  <r>
    <s v="Cobros Abril Canal Fijo"/>
    <n v="0"/>
    <n v="0"/>
    <x v="16"/>
    <n v="12"/>
    <n v="1"/>
    <x v="1"/>
    <d v="2026-05-22T09:20:21"/>
    <n v="64620676"/>
    <s v="NA"/>
    <s v="VDAD"/>
    <x v="0"/>
    <s v="COBRO"/>
    <m/>
    <n v="363033630000"/>
    <n v="16018"/>
    <n v="-4"/>
    <n v="1"/>
    <n v="64620676"/>
    <m/>
    <s v="MIGUEL TOBA"/>
    <m/>
    <s v="8-778-1332"/>
    <n v="363033630000"/>
    <s v="MASIVO"/>
    <s v="NPN"/>
    <m/>
    <m/>
    <m/>
    <m/>
    <m/>
    <m/>
    <s v="0000-00-00"/>
    <m/>
    <m/>
    <m/>
    <m/>
    <n v="0"/>
    <m/>
    <s v="NONE"/>
    <n v="0"/>
    <m/>
    <n v="2257974"/>
    <s v="Cobros Mayo"/>
    <s v="Cobros Mayo NPN"/>
    <s v="No Answer AutoDial"/>
  </r>
  <r>
    <s v="Cobros Abril Canal Fijo"/>
    <n v="1"/>
    <n v="1"/>
    <x v="9"/>
    <n v="1"/>
    <n v="1"/>
    <x v="1"/>
    <d v="2026-05-11T15:36:58"/>
    <n v="64620677"/>
    <n v="6003"/>
    <s v="lvelez"/>
    <x v="1"/>
    <s v="COBRO"/>
    <m/>
    <n v="358340200000"/>
    <n v="16018"/>
    <n v="-4"/>
    <n v="1"/>
    <n v="64620677"/>
    <m/>
    <s v="Felipe alcibiades Zamora lass"/>
    <m/>
    <s v="8-965-1086"/>
    <n v="358340200000"/>
    <s v="CALL CENTER"/>
    <s v="NPN"/>
    <m/>
    <m/>
    <m/>
    <m/>
    <m/>
    <s v="U"/>
    <s v="0000-00-00"/>
    <m/>
    <m/>
    <m/>
    <m/>
    <n v="27"/>
    <s v="Llamaya"/>
    <s v="MAIN"/>
    <n v="0"/>
    <m/>
    <n v="2257975"/>
    <s v="Cobros Mayo"/>
    <s v="Cobros Mayo NPN"/>
    <s v="Cuenta cesada"/>
  </r>
  <r>
    <s v="Cobros Abril Canal Fijo"/>
    <n v="0"/>
    <n v="0"/>
    <x v="9"/>
    <n v="5"/>
    <n v="1"/>
    <x v="0"/>
    <d v="2026-05-11T15:37:0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0"/>
    <n v="5"/>
    <n v="1"/>
    <x v="0"/>
    <d v="2026-05-14T09:05:4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3"/>
    <n v="5"/>
    <n v="1"/>
    <x v="0"/>
    <d v="2026-05-18T11:15:41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14"/>
    <n v="5"/>
    <n v="1"/>
    <x v="0"/>
    <d v="2026-05-20T10:37:17"/>
    <n v="64622296"/>
    <s v="DROP"/>
    <s v="VDAD"/>
    <x v="0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5"/>
    <m/>
    <s v="NONE"/>
    <n v="0"/>
    <m/>
    <n v="2257976"/>
    <s v="Cobros Mayo"/>
    <s v="Cobros Mayo NPN"/>
    <s v="Agent Not Available"/>
  </r>
  <r>
    <s v="Cobros Abril Canal Fijo"/>
    <n v="0"/>
    <n v="0"/>
    <x v="4"/>
    <n v="5"/>
    <n v="1"/>
    <x v="1"/>
    <d v="2026-05-21T11:54:22"/>
    <n v="64622296"/>
    <n v="6004"/>
    <s v="lvelez"/>
    <x v="1"/>
    <s v="COBRO"/>
    <m/>
    <n v="367046420000"/>
    <n v="16018"/>
    <n v="-4"/>
    <n v="1"/>
    <n v="64622296"/>
    <m/>
    <s v="Gissell Warren"/>
    <m/>
    <s v="1-720-1919"/>
    <n v="367046420000"/>
    <s v="MASIVO"/>
    <s v="NPN"/>
    <m/>
    <m/>
    <m/>
    <m/>
    <m/>
    <s v="U"/>
    <s v="0000-00-00"/>
    <m/>
    <m/>
    <m/>
    <m/>
    <n v="153"/>
    <s v="Llamaya"/>
    <s v="MAIN"/>
    <n v="0"/>
    <m/>
    <n v="2257976"/>
    <s v="Cobros Mayo"/>
    <s v="Cobros Mayo NPN"/>
    <s v="Buzon de voz"/>
  </r>
  <r>
    <s v="Cobros Abril Canal Fijo"/>
    <n v="0"/>
    <n v="0"/>
    <x v="9"/>
    <n v="2"/>
    <n v="1"/>
    <x v="0"/>
    <d v="2026-05-11T15:37:32"/>
    <n v="64624750"/>
    <s v="DROP"/>
    <s v="VDAD"/>
    <x v="0"/>
    <s v="COBRO"/>
    <m/>
    <n v="354384850000"/>
    <n v="16018"/>
    <n v="-4"/>
    <n v="1"/>
    <n v="64624750"/>
    <m/>
    <s v="Ladilla paredes barsallo"/>
    <m/>
    <s v="10-709-1872"/>
    <n v="354384850000"/>
    <s v="MASIVO"/>
    <s v="NPN"/>
    <m/>
    <m/>
    <m/>
    <m/>
    <m/>
    <s v="U"/>
    <s v="0000-00-00"/>
    <m/>
    <m/>
    <m/>
    <m/>
    <n v="5"/>
    <m/>
    <s v="NONE"/>
    <n v="0"/>
    <m/>
    <n v="2257977"/>
    <s v="Cobros Mayo"/>
    <s v="Cobros Mayo NPN"/>
    <s v="Agent Not Available"/>
  </r>
  <r>
    <s v="Cobros Abril Canal Fijo"/>
    <n v="1"/>
    <n v="1"/>
    <x v="10"/>
    <n v="2"/>
    <n v="1"/>
    <x v="1"/>
    <d v="2026-05-14T09:05:29"/>
    <n v="64624750"/>
    <n v="6003"/>
    <s v="lvelez"/>
    <x v="1"/>
    <s v="COBRO"/>
    <m/>
    <n v="354384850000"/>
    <n v="16018"/>
    <n v="-4"/>
    <n v="1"/>
    <n v="64624750"/>
    <m/>
    <s v="Ladilla paredes barsallo"/>
    <m/>
    <s v="10-709-1872"/>
    <n v="354384850000"/>
    <s v="MASIVO"/>
    <s v="NPN"/>
    <m/>
    <m/>
    <m/>
    <m/>
    <m/>
    <s v="U"/>
    <s v="0000-00-00"/>
    <m/>
    <m/>
    <m/>
    <m/>
    <n v="34"/>
    <s v="Llamaya"/>
    <s v="MAIN"/>
    <n v="0"/>
    <m/>
    <n v="2257977"/>
    <s v="Cobros Mayo"/>
    <s v="Cobros Mayo NPN"/>
    <s v="Cuenta cesada"/>
  </r>
  <r>
    <s v="Cobros Mayo"/>
    <n v="0"/>
    <n v="0"/>
    <x v="9"/>
    <n v="6"/>
    <n v="1"/>
    <x v="0"/>
    <d v="2026-05-11T15:38:19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0"/>
    <n v="6"/>
    <n v="1"/>
    <x v="0"/>
    <d v="2026-05-14T09:06:07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3"/>
    <n v="6"/>
    <n v="1"/>
    <x v="0"/>
    <d v="2026-05-18T11:17:07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4"/>
    <n v="6"/>
    <n v="1"/>
    <x v="0"/>
    <d v="2026-05-20T10:37:31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4"/>
    <n v="6"/>
    <n v="1"/>
    <x v="0"/>
    <d v="2026-05-21T11:54:36"/>
    <n v="64637455"/>
    <s v="DROP"/>
    <s v="VDAD"/>
    <x v="0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5"/>
    <m/>
    <s v="NONE"/>
    <n v="0"/>
    <m/>
    <n v="2257978"/>
    <s v="Cobros Mayo"/>
    <s v="Cobros Mayo NPN"/>
    <s v="Agent Not Available"/>
  </r>
  <r>
    <s v="Cobros Mayo"/>
    <n v="0"/>
    <n v="0"/>
    <x v="16"/>
    <n v="6"/>
    <n v="1"/>
    <x v="1"/>
    <d v="2026-05-22T09:19:46"/>
    <n v="64637455"/>
    <n v="6004"/>
    <s v="lvelez"/>
    <x v="1"/>
    <s v="COBRO"/>
    <m/>
    <n v="366025960000"/>
    <n v="16018"/>
    <n v="-4"/>
    <n v="1"/>
    <n v="64637455"/>
    <m/>
    <s v="Leiris ANELIA ARIAS ARIAS"/>
    <m/>
    <s v="8-1067-258"/>
    <n v="366025960000"/>
    <s v="MASIVO"/>
    <s v="2 PAGOS PENDIENTES"/>
    <m/>
    <m/>
    <m/>
    <m/>
    <m/>
    <s v="U"/>
    <s v="0000-00-00"/>
    <m/>
    <m/>
    <m/>
    <m/>
    <n v="66"/>
    <s v="Llamaya"/>
    <s v="MAIN"/>
    <n v="0"/>
    <m/>
    <n v="2257978"/>
    <s v="Cobros Mayo"/>
    <s v="Cobros Mayo NPN"/>
    <s v="Buzon de voz"/>
  </r>
  <r>
    <e v="#N/A"/>
    <n v="1"/>
    <n v="1"/>
    <x v="8"/>
    <n v="2"/>
    <n v="1"/>
    <x v="0"/>
    <d v="2026-05-08T15:38:01"/>
    <n v="64646620"/>
    <n v="6007"/>
    <s v="lvelez"/>
    <x v="1"/>
    <s v="COBRO"/>
    <m/>
    <n v="369006440000"/>
    <n v="16016"/>
    <n v="-4"/>
    <n v="1"/>
    <n v="64646620"/>
    <m/>
    <s v="Claribel Leandra Jaramillo Qui"/>
    <m/>
    <s v="8-898-1992"/>
    <n v="369006440000"/>
    <s v="MASIVO"/>
    <s v="NPN"/>
    <m/>
    <m/>
    <m/>
    <m/>
    <m/>
    <s v="U"/>
    <s v="0000-00-00"/>
    <m/>
    <m/>
    <m/>
    <m/>
    <n v="5"/>
    <s v="Llamaya"/>
    <s v="MANUAL"/>
    <n v="0"/>
    <m/>
    <n v="2198686"/>
    <s v="Cobros Marzo 2 meses a NPN "/>
    <s v="Cobros Marzo 2 meses a NPN "/>
    <s v="Volver a llamar"/>
  </r>
  <r>
    <e v="#N/A"/>
    <n v="1"/>
    <n v="1"/>
    <x v="8"/>
    <n v="2"/>
    <n v="1"/>
    <x v="1"/>
    <d v="2026-05-08T15:38:18"/>
    <n v="64646620"/>
    <n v="6007"/>
    <s v="lvelez"/>
    <x v="1"/>
    <s v="COBRO"/>
    <m/>
    <n v="369006440000"/>
    <n v="16016"/>
    <n v="-4"/>
    <n v="1"/>
    <n v="64646620"/>
    <m/>
    <s v="Claribel Leandra Jaramillo Qui"/>
    <m/>
    <s v="8-898-1992"/>
    <n v="369006440000"/>
    <s v="MASIVO"/>
    <s v="NPN"/>
    <m/>
    <m/>
    <m/>
    <m/>
    <m/>
    <s v="U"/>
    <s v="0000-00-00"/>
    <m/>
    <m/>
    <m/>
    <m/>
    <n v="59"/>
    <s v="Llamaya"/>
    <s v="MANUAL"/>
    <n v="0"/>
    <m/>
    <n v="2198686"/>
    <s v="Cobros Marzo 2 meses a NPN "/>
    <s v="Cobros Marzo 2 meses a NPN "/>
    <s v="Volver a llamar"/>
  </r>
  <r>
    <s v="Cobros Mayo"/>
    <n v="0"/>
    <n v="0"/>
    <x v="9"/>
    <n v="3"/>
    <n v="1"/>
    <x v="0"/>
    <d v="2026-05-11T15:38:10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151"/>
    <s v="Llamaya"/>
    <s v="MAIN"/>
    <n v="0"/>
    <m/>
    <n v="2257979"/>
    <s v="Cobros Mayo"/>
    <s v="Cobros Mayo NPN"/>
    <s v="Call Back"/>
  </r>
  <r>
    <s v="Cobros Mayo"/>
    <n v="0"/>
    <n v="0"/>
    <x v="10"/>
    <n v="3"/>
    <n v="1"/>
    <x v="0"/>
    <d v="2026-05-14T14:24:01"/>
    <n v="64657965"/>
    <s v="CALLBK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134"/>
    <s v="Llamaya"/>
    <s v="MAIN"/>
    <n v="0"/>
    <m/>
    <n v="2257979"/>
    <s v="Cobros Mayo"/>
    <s v="Cobros Mayo NPN"/>
    <s v="Call Back"/>
  </r>
  <r>
    <s v="Cobros Mayo"/>
    <n v="0"/>
    <n v="0"/>
    <x v="2"/>
    <n v="3"/>
    <n v="1"/>
    <x v="1"/>
    <d v="2026-05-16T12:23:10"/>
    <n v="64657965"/>
    <n v="6004"/>
    <s v="lvelez"/>
    <x v="1"/>
    <s v="COBRO"/>
    <m/>
    <n v="362076850000"/>
    <n v="16018"/>
    <n v="-4"/>
    <n v="1"/>
    <n v="64657965"/>
    <m/>
    <s v="Yesenia Jeanette Gonzalez Gonz"/>
    <m/>
    <s v="9-192-678"/>
    <n v="362076850000"/>
    <s v="MASIVO"/>
    <s v="NPN"/>
    <m/>
    <m/>
    <m/>
    <m/>
    <m/>
    <s v="U"/>
    <s v="0000-00-00"/>
    <m/>
    <m/>
    <m/>
    <s v="362076850000&gt;&gt; Yesenia Jeanette Gonzalez Gonzalez"/>
    <n v="87"/>
    <s v="Llamaya"/>
    <s v="MAIN"/>
    <n v="0"/>
    <m/>
    <n v="2257979"/>
    <s v="Cobros Mayo"/>
    <s v="Cobros Mayo NPN"/>
    <s v="Buzon de voz"/>
  </r>
  <r>
    <s v="Cobros Abril Canal Fijo"/>
    <n v="0"/>
    <n v="0"/>
    <x v="9"/>
    <n v="2"/>
    <n v="1"/>
    <x v="0"/>
    <d v="2026-05-11T15:38:33"/>
    <n v="64664474"/>
    <s v="DROP"/>
    <s v="VDAD"/>
    <x v="0"/>
    <s v="COBRO"/>
    <m/>
    <n v="357371860000"/>
    <n v="16018"/>
    <n v="-4"/>
    <n v="1"/>
    <n v="64664474"/>
    <m/>
    <s v="Leodelsa Lilibella Smith Frank"/>
    <m/>
    <s v="10-708-2001"/>
    <n v="357371860000"/>
    <s v="MASIVO"/>
    <s v="NPN"/>
    <m/>
    <m/>
    <m/>
    <m/>
    <m/>
    <s v="U"/>
    <s v="0000-00-00"/>
    <m/>
    <m/>
    <m/>
    <m/>
    <n v="5"/>
    <m/>
    <s v="NONE"/>
    <n v="0"/>
    <m/>
    <n v="2257980"/>
    <s v="Cobros Mayo"/>
    <s v="Cobros Mayo NPN"/>
    <s v="Agent Not Available"/>
  </r>
  <r>
    <s v="Cobros Abril Canal Fijo"/>
    <n v="1"/>
    <n v="1"/>
    <x v="10"/>
    <n v="2"/>
    <n v="1"/>
    <x v="1"/>
    <d v="2026-05-14T09:09:55"/>
    <n v="64664474"/>
    <n v="6003"/>
    <s v="lvelez"/>
    <x v="1"/>
    <s v="COBRO"/>
    <m/>
    <n v="357371860000"/>
    <n v="16018"/>
    <n v="-4"/>
    <n v="1"/>
    <n v="64664474"/>
    <m/>
    <s v="Leodelsa Lilibella Smith Frank"/>
    <m/>
    <s v="10-708-2001"/>
    <n v="357371860000"/>
    <s v="MASIVO"/>
    <s v="NPN"/>
    <m/>
    <m/>
    <m/>
    <m/>
    <m/>
    <s v="U"/>
    <s v="0000-00-00"/>
    <m/>
    <m/>
    <m/>
    <m/>
    <n v="66"/>
    <s v="Llamaya"/>
    <s v="MAIN"/>
    <n v="0"/>
    <m/>
    <n v="2257980"/>
    <s v="Cobros Mayo"/>
    <s v="Cobros Mayo NPN"/>
    <s v="Cuenta cesada"/>
  </r>
  <r>
    <s v="Cobros Abril Canal Fijo"/>
    <n v="1"/>
    <n v="0"/>
    <x v="9"/>
    <n v="1"/>
    <n v="1"/>
    <x v="1"/>
    <d v="2026-05-11T15:41:48"/>
    <n v="64683071"/>
    <n v="6000"/>
    <s v="lvelez"/>
    <x v="1"/>
    <s v="COBRO"/>
    <m/>
    <n v="363023100000"/>
    <n v="16018"/>
    <n v="-4"/>
    <n v="1"/>
    <n v="64683071"/>
    <m/>
    <s v="JAMES JAK NIEL HANSELL PADILLA"/>
    <m/>
    <s v="3-726-1449"/>
    <n v="363023100000"/>
    <s v="MASIVO"/>
    <s v="2 PAGOS PENDIENTES"/>
    <m/>
    <m/>
    <m/>
    <m/>
    <m/>
    <s v="U"/>
    <s v="0000-00-00"/>
    <m/>
    <m/>
    <m/>
    <m/>
    <n v="148"/>
    <s v="Llamaya"/>
    <s v="MAIN"/>
    <n v="0"/>
    <m/>
    <n v="2257981"/>
    <s v="Cobros Mayo"/>
    <s v="Cobros Mayo NPN"/>
    <s v="Mensaje a tercero"/>
  </r>
  <r>
    <s v="Cobros Abril Canal Fijo"/>
    <n v="0"/>
    <n v="0"/>
    <x v="9"/>
    <n v="6"/>
    <n v="1"/>
    <x v="0"/>
    <d v="2026-05-11T15:41:56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0"/>
    <n v="6"/>
    <n v="1"/>
    <x v="0"/>
    <d v="2026-05-14T09:10:02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3"/>
    <n v="6"/>
    <n v="1"/>
    <x v="0"/>
    <d v="2026-05-18T11:18:59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4"/>
    <n v="6"/>
    <n v="1"/>
    <x v="0"/>
    <d v="2026-05-20T10:37:51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4"/>
    <n v="6"/>
    <n v="1"/>
    <x v="0"/>
    <d v="2026-05-21T11:55:15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Abril Canal Fijo"/>
    <n v="0"/>
    <n v="0"/>
    <x v="16"/>
    <n v="6"/>
    <n v="1"/>
    <x v="1"/>
    <d v="2026-05-22T09:20:40"/>
    <n v="64684446"/>
    <s v="DROP"/>
    <s v="VDAD"/>
    <x v="0"/>
    <s v="COBRO"/>
    <m/>
    <n v="350377760000"/>
    <n v="16018"/>
    <n v="-4"/>
    <n v="1"/>
    <n v="64684446"/>
    <m/>
    <s v="Argelida maria Alonzo Salazar "/>
    <m/>
    <s v="3-7210-444"/>
    <n v="350377760000"/>
    <s v="MASIVO"/>
    <s v="NPN"/>
    <m/>
    <m/>
    <m/>
    <m/>
    <m/>
    <m/>
    <s v="0000-00-00"/>
    <m/>
    <m/>
    <m/>
    <m/>
    <n v="5"/>
    <m/>
    <s v="NONE"/>
    <n v="0"/>
    <m/>
    <n v="2257982"/>
    <s v="Cobros Mayo"/>
    <s v="Cobros Mayo NPN"/>
    <s v="Agent Not Available"/>
  </r>
  <r>
    <s v="Cobros Mayo"/>
    <n v="0"/>
    <n v="0"/>
    <x v="9"/>
    <n v="6"/>
    <n v="1"/>
    <x v="0"/>
    <d v="2026-05-11T15:42:33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0"/>
    <n v="6"/>
    <n v="1"/>
    <x v="0"/>
    <d v="2026-05-14T09:10:40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3"/>
    <n v="6"/>
    <n v="1"/>
    <x v="0"/>
    <d v="2026-05-18T11:24:2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4"/>
    <n v="6"/>
    <n v="1"/>
    <x v="0"/>
    <d v="2026-05-20T10:38:27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4"/>
    <n v="6"/>
    <n v="1"/>
    <x v="0"/>
    <d v="2026-05-21T11:55:33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16"/>
    <n v="6"/>
    <n v="1"/>
    <x v="1"/>
    <d v="2026-05-22T09:21:00"/>
    <n v="64684688"/>
    <s v="DROP"/>
    <s v="VDAD"/>
    <x v="0"/>
    <s v="COBRO"/>
    <m/>
    <n v="362050480000"/>
    <n v="16018"/>
    <n v="-4"/>
    <n v="1"/>
    <n v="64684688"/>
    <m/>
    <s v="Juan Enrique Caballero fuentes"/>
    <m/>
    <s v="4-190-178"/>
    <n v="362050480000"/>
    <s v="MASIVO"/>
    <s v="NPN"/>
    <m/>
    <m/>
    <m/>
    <m/>
    <m/>
    <m/>
    <s v="0000-00-00"/>
    <m/>
    <m/>
    <m/>
    <m/>
    <n v="5"/>
    <m/>
    <s v="NONE"/>
    <n v="0"/>
    <m/>
    <n v="2257983"/>
    <s v="Cobros Mayo"/>
    <s v="Cobros Mayo NPN"/>
    <s v="Agent Not Available"/>
  </r>
  <r>
    <s v="Cobros Mayo"/>
    <n v="0"/>
    <n v="0"/>
    <x v="9"/>
    <n v="2"/>
    <n v="1"/>
    <x v="0"/>
    <d v="2026-05-11T15:43:53"/>
    <n v="64689457"/>
    <s v="NA"/>
    <s v="VDAD"/>
    <x v="0"/>
    <s v="COBRO"/>
    <m/>
    <n v="367081470000"/>
    <n v="16018"/>
    <n v="-4"/>
    <n v="1"/>
    <n v="64689457"/>
    <m/>
    <s v="Edilia Becker"/>
    <m/>
    <s v="12-725-1688"/>
    <n v="367081470000"/>
    <s v="MASIVO"/>
    <s v="NPN"/>
    <m/>
    <m/>
    <m/>
    <m/>
    <m/>
    <s v="U"/>
    <s v="0000-00-00"/>
    <m/>
    <m/>
    <m/>
    <m/>
    <n v="0"/>
    <m/>
    <s v="NONE"/>
    <n v="0"/>
    <m/>
    <n v="2257984"/>
    <s v="Cobros Mayo"/>
    <s v="Cobros Mayo NPN"/>
    <s v="No Answer AutoDial"/>
  </r>
  <r>
    <s v="Cobros Mayo"/>
    <n v="0"/>
    <n v="0"/>
    <x v="9"/>
    <n v="2"/>
    <n v="1"/>
    <x v="1"/>
    <d v="2026-05-11T17:55:21"/>
    <n v="64689457"/>
    <n v="6004"/>
    <s v="lvelez"/>
    <x v="1"/>
    <s v="COBRO"/>
    <m/>
    <n v="367081470000"/>
    <n v="16018"/>
    <n v="-4"/>
    <n v="1"/>
    <n v="64689457"/>
    <m/>
    <s v="Edilia Becker"/>
    <m/>
    <s v="12-725-1688"/>
    <n v="367081470000"/>
    <s v="MASIVO"/>
    <s v="NPN"/>
    <m/>
    <m/>
    <m/>
    <m/>
    <m/>
    <s v="U"/>
    <s v="0000-00-00"/>
    <m/>
    <m/>
    <m/>
    <m/>
    <n v="142"/>
    <s v="Llamaya"/>
    <s v="MAIN"/>
    <n v="0"/>
    <m/>
    <n v="2257984"/>
    <s v="Cobros Mayo"/>
    <s v="Cobros Mayo NPN"/>
    <s v="Buzon de voz"/>
  </r>
  <r>
    <s v="Cobros Abril Canal Fijo"/>
    <n v="0"/>
    <n v="0"/>
    <x v="9"/>
    <n v="6"/>
    <n v="1"/>
    <x v="0"/>
    <d v="2026-05-11T15:44:52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0"/>
    <n v="6"/>
    <n v="1"/>
    <x v="0"/>
    <d v="2026-05-14T09:11:0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3"/>
    <n v="6"/>
    <n v="1"/>
    <x v="0"/>
    <d v="2026-05-18T11:25:1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4"/>
    <n v="6"/>
    <n v="1"/>
    <x v="0"/>
    <d v="2026-05-20T10:39:04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4"/>
    <n v="6"/>
    <n v="1"/>
    <x v="0"/>
    <d v="2026-05-21T11:55:55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Abril Canal Fijo"/>
    <n v="0"/>
    <n v="0"/>
    <x v="16"/>
    <n v="6"/>
    <n v="1"/>
    <x v="1"/>
    <d v="2026-05-22T09:24:27"/>
    <n v="64701986"/>
    <s v="DROP"/>
    <s v="VDAD"/>
    <x v="0"/>
    <s v="COBRO"/>
    <m/>
    <n v="303032830000"/>
    <n v="16018"/>
    <n v="-4"/>
    <n v="1"/>
    <n v="64701986"/>
    <m/>
    <s v="Luis Carlos Quintero Almanza"/>
    <m/>
    <s v="3-738-1347"/>
    <n v="303032830000"/>
    <s v="CALL CENTER"/>
    <s v="NPN"/>
    <m/>
    <m/>
    <m/>
    <m/>
    <m/>
    <m/>
    <s v="0000-00-00"/>
    <m/>
    <m/>
    <m/>
    <m/>
    <n v="5"/>
    <m/>
    <s v="NONE"/>
    <n v="0"/>
    <m/>
    <n v="2257985"/>
    <s v="Cobros Mayo"/>
    <s v="Cobros Mayo NPN"/>
    <s v="Agent Not Available"/>
  </r>
  <r>
    <s v="Cobros Mayo"/>
    <n v="1"/>
    <n v="1"/>
    <x v="9"/>
    <n v="1"/>
    <n v="1"/>
    <x v="1"/>
    <d v="2026-05-11T15:44:34"/>
    <n v="64702061"/>
    <n v="6003"/>
    <s v="lvelez"/>
    <x v="1"/>
    <s v="COBRO"/>
    <m/>
    <n v="368002400000"/>
    <n v="16018"/>
    <n v="-4"/>
    <n v="1"/>
    <n v="64702061"/>
    <m/>
    <s v="ENEIDA DE GRACIA MUÃOZ"/>
    <m/>
    <s v="4-719-668"/>
    <n v="368002400000"/>
    <s v="MASIVO"/>
    <s v="NPN"/>
    <m/>
    <m/>
    <m/>
    <m/>
    <m/>
    <s v="U"/>
    <s v="0000-00-00"/>
    <m/>
    <m/>
    <m/>
    <m/>
    <n v="49"/>
    <s v="Llamaya"/>
    <s v="MAIN"/>
    <n v="0"/>
    <m/>
    <n v="2257986"/>
    <s v="Cobros Mayo"/>
    <s v="Cobros Mayo NPN"/>
    <s v="Cuenta cesada"/>
  </r>
  <r>
    <s v="Cobros Abril Canal Fijo"/>
    <n v="0"/>
    <n v="0"/>
    <x v="9"/>
    <n v="5"/>
    <n v="1"/>
    <x v="0"/>
    <d v="2026-05-11T15:44:58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0"/>
    <n v="0"/>
    <x v="10"/>
    <n v="5"/>
    <n v="1"/>
    <x v="0"/>
    <d v="2026-05-14T09:13:16"/>
    <n v="64719078"/>
    <s v="NA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No Answer AutoDial"/>
  </r>
  <r>
    <s v="Cobros Abril Canal Fijo"/>
    <n v="0"/>
    <n v="0"/>
    <x v="10"/>
    <n v="5"/>
    <n v="1"/>
    <x v="0"/>
    <d v="2026-05-14T11:32:00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0"/>
    <n v="0"/>
    <x v="13"/>
    <n v="5"/>
    <n v="1"/>
    <x v="0"/>
    <d v="2026-05-18T11:29:07"/>
    <n v="64719078"/>
    <s v="AB"/>
    <s v="VDAD"/>
    <x v="0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0"/>
    <m/>
    <s v="NONE"/>
    <n v="0"/>
    <m/>
    <n v="2257987"/>
    <s v="Cobros Mayo"/>
    <s v="Cobros Mayo NPN"/>
    <s v="Auto busy"/>
  </r>
  <r>
    <s v="Cobros Abril Canal Fijo"/>
    <n v="1"/>
    <n v="1"/>
    <x v="14"/>
    <n v="5"/>
    <n v="1"/>
    <x v="1"/>
    <d v="2026-05-20T10:42:58"/>
    <n v="64719078"/>
    <n v="6003"/>
    <s v="lvelez"/>
    <x v="1"/>
    <s v="COBRO"/>
    <m/>
    <n v="366027720000"/>
    <n v="16018"/>
    <n v="-4"/>
    <n v="1"/>
    <n v="64719078"/>
    <m/>
    <s v="Manuel Ernesto Rodriguez Santo"/>
    <m/>
    <s v="2-731-2407"/>
    <n v="366027720000"/>
    <s v="MASIVO"/>
    <s v="NPN"/>
    <m/>
    <m/>
    <m/>
    <m/>
    <m/>
    <s v="U"/>
    <s v="0000-00-00"/>
    <m/>
    <m/>
    <m/>
    <m/>
    <n v="20"/>
    <s v="Llamaya"/>
    <s v="MAIN"/>
    <n v="0"/>
    <m/>
    <n v="2257987"/>
    <s v="Cobros Mayo"/>
    <s v="Cobros Mayo NPN"/>
    <s v="Cuenta cesada"/>
  </r>
  <r>
    <s v="Cobros Abril Canal Fijo"/>
    <n v="0"/>
    <n v="0"/>
    <x v="9"/>
    <n v="2"/>
    <n v="1"/>
    <x v="0"/>
    <d v="2026-05-11T15:47:23"/>
    <n v="64725908"/>
    <s v="DROP"/>
    <s v="VDAD"/>
    <x v="0"/>
    <s v="COBRO"/>
    <m/>
    <n v="358374780000"/>
    <n v="16018"/>
    <n v="-4"/>
    <n v="1"/>
    <n v="64725908"/>
    <m/>
    <s v="RAFAEL BONINI VILLAMIL"/>
    <m/>
    <s v="9-216-649"/>
    <n v="358374780000"/>
    <s v="MASIVO"/>
    <s v="3 PAGOS PENDIENTES"/>
    <m/>
    <m/>
    <m/>
    <m/>
    <m/>
    <s v="U"/>
    <s v="0000-00-00"/>
    <m/>
    <m/>
    <m/>
    <m/>
    <n v="5"/>
    <m/>
    <s v="NONE"/>
    <n v="0"/>
    <m/>
    <n v="2257988"/>
    <s v="Cobros Mayo"/>
    <s v="Cobros Mayo NPN"/>
    <s v="Agent Not Available"/>
  </r>
  <r>
    <s v="Cobros Abril Canal Fijo"/>
    <n v="1"/>
    <n v="0"/>
    <x v="10"/>
    <n v="2"/>
    <n v="1"/>
    <x v="1"/>
    <d v="2026-05-14T09:12:29"/>
    <n v="64725908"/>
    <n v="6000"/>
    <s v="lvelez"/>
    <x v="1"/>
    <s v="COBRO"/>
    <m/>
    <n v="358374780000"/>
    <n v="16018"/>
    <n v="-4"/>
    <n v="1"/>
    <n v="64725908"/>
    <m/>
    <s v="RAFAEL BONINI VILLAMIL"/>
    <m/>
    <s v="9-216-649"/>
    <n v="358374780000"/>
    <s v="MASIVO"/>
    <s v="3 PAGOS PENDIENTES"/>
    <m/>
    <m/>
    <m/>
    <m/>
    <m/>
    <s v="U"/>
    <s v="0000-00-00"/>
    <m/>
    <m/>
    <m/>
    <m/>
    <n v="70"/>
    <s v="Llamaya"/>
    <s v="MAIN"/>
    <n v="0"/>
    <m/>
    <n v="2257988"/>
    <s v="Cobros Mayo"/>
    <s v="Cobros Mayo NPN"/>
    <s v="Mensaje a tercero"/>
  </r>
  <r>
    <s v="Cobros Mayo"/>
    <n v="0"/>
    <n v="0"/>
    <x v="7"/>
    <n v="2"/>
    <n v="1"/>
    <x v="0"/>
    <d v="2026-05-07T16:59:22"/>
    <n v="64737651"/>
    <n v="6004"/>
    <s v="lvelez"/>
    <x v="1"/>
    <s v="COBRO"/>
    <m/>
    <n v="364008810000"/>
    <n v="16016"/>
    <n v="-4"/>
    <n v="1"/>
    <n v="64737651"/>
    <m/>
    <s v="Julio Villaverde"/>
    <m/>
    <s v="8-925-1400"/>
    <n v="364008810000"/>
    <s v="MASIVO"/>
    <s v="NPN"/>
    <m/>
    <m/>
    <m/>
    <m/>
    <m/>
    <s v="U"/>
    <s v="0000-00-00"/>
    <m/>
    <m/>
    <m/>
    <m/>
    <n v="83"/>
    <s v="Llamaya"/>
    <s v="MANUAL"/>
    <n v="0"/>
    <m/>
    <n v="2198603"/>
    <s v="Cobros Marzo 2 meses a NPN "/>
    <s v="Cobros Marzo 2 meses a NPN "/>
    <s v="Buzon de voz"/>
  </r>
  <r>
    <s v="Cobros Mayo"/>
    <n v="1"/>
    <n v="1"/>
    <x v="9"/>
    <n v="2"/>
    <n v="1"/>
    <x v="1"/>
    <d v="2026-05-11T15:47:19"/>
    <n v="64737651"/>
    <n v="6002"/>
    <s v="lvelez"/>
    <x v="1"/>
    <s v="COBRO"/>
    <m/>
    <n v="364008810000"/>
    <n v="16018"/>
    <n v="-4"/>
    <n v="1"/>
    <n v="64737651"/>
    <m/>
    <s v="Julio Villaverde"/>
    <m/>
    <s v="8-925-1400"/>
    <n v="364008810000"/>
    <s v="MASIVO"/>
    <s v="2 PAGOS PENDIENTES"/>
    <m/>
    <m/>
    <m/>
    <m/>
    <m/>
    <s v="U"/>
    <s v="0000-00-00"/>
    <m/>
    <m/>
    <m/>
    <m/>
    <n v="182"/>
    <s v="Llamaya"/>
    <s v="MAIN"/>
    <n v="0"/>
    <m/>
    <n v="2257989"/>
    <s v="Cobros Mayo"/>
    <s v="Cobros Mayo NPN"/>
    <s v="Cliente al dia"/>
  </r>
  <r>
    <s v="Cobros Mayo"/>
    <n v="0"/>
    <n v="0"/>
    <x v="0"/>
    <n v="4"/>
    <n v="1"/>
    <x v="0"/>
    <d v="2026-05-09T10:00:19"/>
    <n v="64742066"/>
    <n v="6004"/>
    <s v="lvelez"/>
    <x v="1"/>
    <s v="COBRO"/>
    <m/>
    <n v="361001590000"/>
    <n v="16016"/>
    <n v="-4"/>
    <n v="1"/>
    <n v="64742066"/>
    <m/>
    <s v="Hernan Rodriguez Rojas"/>
    <m/>
    <s v="2-134-123"/>
    <n v="361001590000"/>
    <s v="MASIVO"/>
    <s v="NPN"/>
    <m/>
    <m/>
    <m/>
    <m/>
    <m/>
    <s v="U"/>
    <s v="0000-00-00"/>
    <m/>
    <m/>
    <m/>
    <s v="HERNAN RODRIGUEZ ROJAS!NNumero: -- 361001590000"/>
    <n v="87"/>
    <s v="Llamaya"/>
    <s v="MANUAL"/>
    <n v="0"/>
    <m/>
    <n v="2198800"/>
    <s v="Cobros Marzo 2 meses a NPN "/>
    <s v="Cobros Marzo 2 meses a NPN "/>
    <s v="Buzon de voz"/>
  </r>
  <r>
    <s v="Cobros Mayo"/>
    <n v="0"/>
    <n v="0"/>
    <x v="9"/>
    <n v="4"/>
    <n v="1"/>
    <x v="0"/>
    <d v="2026-05-11T15:48:01"/>
    <n v="64742066"/>
    <s v="DROP"/>
    <s v="VDAD"/>
    <x v="0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5"/>
    <m/>
    <s v="NONE"/>
    <n v="0"/>
    <m/>
    <n v="2257990"/>
    <s v="Cobros Mayo"/>
    <s v="Cobros Mayo NPN"/>
    <s v="Agent Not Available"/>
  </r>
  <r>
    <s v="Cobros Mayo"/>
    <n v="0"/>
    <n v="0"/>
    <x v="10"/>
    <n v="4"/>
    <n v="1"/>
    <x v="0"/>
    <d v="2026-05-14T09:13:49"/>
    <n v="64742066"/>
    <s v="DROP"/>
    <s v="VDAD"/>
    <x v="0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5"/>
    <m/>
    <s v="NONE"/>
    <n v="0"/>
    <m/>
    <n v="2257990"/>
    <s v="Cobros Mayo"/>
    <s v="Cobros Mayo NPN"/>
    <s v="Agent Not Available"/>
  </r>
  <r>
    <s v="Cobros Mayo"/>
    <n v="0"/>
    <n v="0"/>
    <x v="13"/>
    <n v="4"/>
    <n v="1"/>
    <x v="1"/>
    <d v="2026-05-18T11:30:15"/>
    <n v="64742066"/>
    <n v="6004"/>
    <s v="lvelez"/>
    <x v="1"/>
    <s v="COBRO"/>
    <m/>
    <n v="361001590000"/>
    <n v="16018"/>
    <n v="-4"/>
    <n v="1"/>
    <n v="64742066"/>
    <m/>
    <s v="Hernan Rodriguez Rojas"/>
    <m/>
    <s v="2-134-123"/>
    <n v="361001590000"/>
    <s v="MASIVO"/>
    <s v="2 PAGOS PENDIENTES"/>
    <m/>
    <m/>
    <m/>
    <m/>
    <m/>
    <s v="U"/>
    <s v="0000-00-00"/>
    <m/>
    <m/>
    <m/>
    <m/>
    <n v="131"/>
    <s v="Llamaya"/>
    <s v="MAIN"/>
    <n v="0"/>
    <m/>
    <n v="2257990"/>
    <s v="Cobros Mayo"/>
    <s v="Cobros Mayo NPN"/>
    <s v="Buzon de voz"/>
  </r>
  <r>
    <e v="#N/A"/>
    <n v="0"/>
    <n v="0"/>
    <x v="6"/>
    <n v="1"/>
    <n v="1"/>
    <x v="1"/>
    <d v="2026-05-05T10:02:20"/>
    <n v="64742350"/>
    <n v="6004"/>
    <s v="lvelez"/>
    <x v="1"/>
    <s v="COBRO"/>
    <m/>
    <m/>
    <n v="998"/>
    <n v="0"/>
    <m/>
    <n v="64742350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00"/>
    <s v="Default Manual list"/>
    <m/>
    <s v="Buzon de voz"/>
  </r>
  <r>
    <s v="Cobros Mayo"/>
    <n v="0"/>
    <n v="0"/>
    <x v="9"/>
    <n v="6"/>
    <n v="1"/>
    <x v="0"/>
    <d v="2026-05-11T15:48:38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0"/>
    <n v="6"/>
    <n v="1"/>
    <x v="0"/>
    <d v="2026-05-14T09:18:59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3"/>
    <n v="6"/>
    <n v="1"/>
    <x v="0"/>
    <d v="2026-05-18T11:30:45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4"/>
    <n v="6"/>
    <n v="1"/>
    <x v="0"/>
    <d v="2026-05-20T10:43:02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4"/>
    <n v="6"/>
    <n v="1"/>
    <x v="0"/>
    <d v="2026-05-21T11:56:21"/>
    <n v="64742767"/>
    <s v="DROP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5"/>
    <m/>
    <s v="NONE"/>
    <n v="0"/>
    <m/>
    <n v="2257991"/>
    <s v="Cobros Mayo"/>
    <s v="Cobros Mayo NPN"/>
    <s v="Agent Not Available"/>
  </r>
  <r>
    <s v="Cobros Mayo"/>
    <n v="0"/>
    <n v="0"/>
    <x v="16"/>
    <n v="6"/>
    <n v="1"/>
    <x v="1"/>
    <d v="2026-05-22T09:24:05"/>
    <n v="64742767"/>
    <s v="AB"/>
    <s v="VDAD"/>
    <x v="0"/>
    <s v="COBRO"/>
    <m/>
    <n v="365045590000"/>
    <n v="16018"/>
    <n v="-4"/>
    <n v="1"/>
    <n v="64742767"/>
    <m/>
    <s v="Adelis karlianis sanchez macia"/>
    <m/>
    <s v="8-1054-331"/>
    <n v="365045590000"/>
    <s v="MASIVO"/>
    <s v="NPN"/>
    <m/>
    <m/>
    <m/>
    <m/>
    <m/>
    <m/>
    <s v="0000-00-00"/>
    <m/>
    <m/>
    <m/>
    <m/>
    <n v="0"/>
    <m/>
    <s v="NONE"/>
    <n v="0"/>
    <m/>
    <n v="2257991"/>
    <s v="Cobros Mayo"/>
    <s v="Cobros Mayo NPN"/>
    <s v="Auto busy"/>
  </r>
  <r>
    <s v="Cobros Mayo"/>
    <n v="1"/>
    <n v="0"/>
    <x v="9"/>
    <n v="1"/>
    <n v="1"/>
    <x v="1"/>
    <d v="2026-05-11T15:52:12"/>
    <n v="64745635"/>
    <n v="6000"/>
    <s v="lvelez"/>
    <x v="1"/>
    <s v="COBRO"/>
    <m/>
    <n v="363068220000"/>
    <n v="16018"/>
    <n v="-4"/>
    <n v="1"/>
    <n v="64745635"/>
    <m/>
    <s v="Ruben bernal"/>
    <m/>
    <s v="8-874-92"/>
    <n v="363068220000"/>
    <s v="MASIVO"/>
    <s v="NPN"/>
    <m/>
    <m/>
    <m/>
    <m/>
    <m/>
    <s v="U"/>
    <s v="0000-00-00"/>
    <m/>
    <m/>
    <m/>
    <m/>
    <n v="159"/>
    <s v="Llamaya"/>
    <s v="MAIN"/>
    <n v="0"/>
    <m/>
    <n v="2257992"/>
    <s v="Cobros Mayo"/>
    <s v="Cobros Mayo NPN"/>
    <s v="Mensaje a tercero"/>
  </r>
  <r>
    <s v="Cobros Abril Canal Fijo"/>
    <n v="0"/>
    <n v="0"/>
    <x v="9"/>
    <n v="2"/>
    <n v="1"/>
    <x v="0"/>
    <d v="2026-05-11T15:52:18"/>
    <n v="64746422"/>
    <s v="DROP"/>
    <s v="VDAD"/>
    <x v="0"/>
    <s v="COBRO"/>
    <m/>
    <n v="369031330000"/>
    <n v="16018"/>
    <n v="-4"/>
    <n v="1"/>
    <n v="64746422"/>
    <m/>
    <s v="Pablo morales"/>
    <m/>
    <s v="3-721-1546"/>
    <n v="369031330000"/>
    <s v="MASIVO"/>
    <s v="NPN"/>
    <m/>
    <m/>
    <m/>
    <m/>
    <m/>
    <s v="U"/>
    <s v="0000-00-00"/>
    <m/>
    <m/>
    <m/>
    <m/>
    <n v="5"/>
    <m/>
    <s v="NONE"/>
    <n v="0"/>
    <m/>
    <n v="2257993"/>
    <s v="Cobros Mayo"/>
    <s v="Cobros Mayo NPN"/>
    <s v="Agent Not Available"/>
  </r>
  <r>
    <s v="Cobros Abril Canal Fijo"/>
    <n v="0"/>
    <n v="0"/>
    <x v="10"/>
    <n v="2"/>
    <n v="1"/>
    <x v="1"/>
    <d v="2026-05-14T09:18:36"/>
    <n v="64746422"/>
    <n v="6004"/>
    <s v="lvelez"/>
    <x v="1"/>
    <s v="COBRO"/>
    <m/>
    <n v="369031330000"/>
    <n v="16018"/>
    <n v="-4"/>
    <n v="1"/>
    <n v="64746422"/>
    <m/>
    <s v="Pablo morales"/>
    <m/>
    <s v="3-721-1546"/>
    <n v="369031330000"/>
    <s v="MASIVO"/>
    <s v="NPN"/>
    <m/>
    <m/>
    <m/>
    <m/>
    <m/>
    <s v="U"/>
    <s v="0000-00-00"/>
    <m/>
    <m/>
    <m/>
    <m/>
    <n v="122"/>
    <s v="Llamaya"/>
    <s v="MAIN"/>
    <n v="0"/>
    <m/>
    <n v="2257993"/>
    <s v="Cobros Mayo"/>
    <s v="Cobros Mayo NPN"/>
    <s v="Buzon de voz"/>
  </r>
  <r>
    <s v="Cobros Mayo"/>
    <n v="0"/>
    <n v="0"/>
    <x v="9"/>
    <n v="6"/>
    <n v="1"/>
    <x v="0"/>
    <d v="2026-05-11T15:52:39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0"/>
    <n v="6"/>
    <n v="1"/>
    <x v="0"/>
    <d v="2026-05-14T09:19:23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3"/>
    <n v="6"/>
    <n v="1"/>
    <x v="0"/>
    <d v="2026-05-18T11:31:50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14"/>
    <n v="6"/>
    <n v="1"/>
    <x v="0"/>
    <d v="2026-05-20T10:43:42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0"/>
    <n v="0"/>
    <x v="4"/>
    <n v="6"/>
    <n v="1"/>
    <x v="0"/>
    <d v="2026-05-21T11:56:47"/>
    <n v="64747695"/>
    <s v="DROP"/>
    <s v="VDAD"/>
    <x v="0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5"/>
    <m/>
    <s v="NONE"/>
    <n v="0"/>
    <m/>
    <n v="2257994"/>
    <s v="Cobros Mayo"/>
    <s v="Cobros Mayo NPN"/>
    <s v="Agent Not Available"/>
  </r>
  <r>
    <s v="Cobros Mayo"/>
    <n v="1"/>
    <n v="1"/>
    <x v="16"/>
    <n v="6"/>
    <n v="1"/>
    <x v="1"/>
    <d v="2026-05-22T09:24:24"/>
    <n v="64747695"/>
    <n v="6003"/>
    <s v="lvelez"/>
    <x v="1"/>
    <s v="COBRO"/>
    <m/>
    <n v="363087220000"/>
    <n v="16018"/>
    <n v="-4"/>
    <n v="1"/>
    <n v="64747695"/>
    <m/>
    <s v="MarÃ­a Lastenia Quintero Ramos"/>
    <m/>
    <s v="6-700-986"/>
    <n v="363087220000"/>
    <s v="MASIVO"/>
    <s v="NPN"/>
    <m/>
    <m/>
    <m/>
    <m/>
    <m/>
    <s v="U"/>
    <s v="0000-00-00"/>
    <m/>
    <m/>
    <m/>
    <m/>
    <n v="17"/>
    <s v="Llamaya"/>
    <s v="MAIN"/>
    <n v="0"/>
    <m/>
    <n v="2257994"/>
    <s v="Cobros Mayo"/>
    <s v="Cobros Mayo NPN"/>
    <s v="Cuenta cesada"/>
  </r>
  <r>
    <s v="Cobros Mayo"/>
    <n v="0"/>
    <n v="0"/>
    <x v="12"/>
    <n v="4"/>
    <n v="1"/>
    <x v="0"/>
    <d v="2026-05-06T11:48:02"/>
    <n v="64757907"/>
    <n v="6004"/>
    <s v="lvelez"/>
    <x v="1"/>
    <s v="COBRO"/>
    <m/>
    <m/>
    <n v="998"/>
    <n v="0"/>
    <m/>
    <n v="64757907"/>
    <m/>
    <m/>
    <m/>
    <m/>
    <m/>
    <m/>
    <m/>
    <m/>
    <m/>
    <m/>
    <m/>
    <m/>
    <s v="U"/>
    <s v="0000-00-00"/>
    <m/>
    <m/>
    <m/>
    <m/>
    <n v="94"/>
    <s v="Llamaya"/>
    <s v="MANUAL"/>
    <n v="0"/>
    <m/>
    <n v="2257530"/>
    <s v="Default Manual list"/>
    <m/>
    <s v="Buzon de voz"/>
  </r>
  <r>
    <s v="Cobros Mayo"/>
    <n v="0"/>
    <n v="0"/>
    <x v="9"/>
    <n v="4"/>
    <n v="1"/>
    <x v="0"/>
    <d v="2026-05-11T15:53:23"/>
    <n v="64757907"/>
    <s v="DROP"/>
    <s v="VDAD"/>
    <x v="0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5"/>
    <m/>
    <s v="NONE"/>
    <n v="0"/>
    <m/>
    <n v="2257995"/>
    <s v="Cobros Mayo"/>
    <s v="Cobros Mayo NPN"/>
    <s v="Agent Not Available"/>
  </r>
  <r>
    <s v="Cobros Mayo"/>
    <n v="0"/>
    <n v="0"/>
    <x v="10"/>
    <n v="4"/>
    <n v="1"/>
    <x v="0"/>
    <d v="2026-05-14T09:19:54"/>
    <n v="64757907"/>
    <s v="DROP"/>
    <s v="VDAD"/>
    <x v="0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5"/>
    <m/>
    <s v="NONE"/>
    <n v="0"/>
    <m/>
    <n v="2257995"/>
    <s v="Cobros Mayo"/>
    <s v="Cobros Mayo NPN"/>
    <s v="Agent Not Available"/>
  </r>
  <r>
    <s v="Cobros Mayo"/>
    <n v="1"/>
    <n v="1"/>
    <x v="13"/>
    <n v="4"/>
    <n v="1"/>
    <x v="1"/>
    <d v="2026-05-18T11:33:32"/>
    <n v="64757907"/>
    <n v="6005"/>
    <s v="lvelez"/>
    <x v="1"/>
    <s v="COBRO"/>
    <m/>
    <n v="369018260000"/>
    <n v="16018"/>
    <n v="-4"/>
    <n v="1"/>
    <n v="64757907"/>
    <m/>
    <s v="Francisco Enrique banista lass"/>
    <m/>
    <s v="8-83-248"/>
    <n v="369018260000"/>
    <s v="MASIVO"/>
    <s v="2 PAGOS PENDIENTES"/>
    <m/>
    <m/>
    <m/>
    <m/>
    <m/>
    <s v="U"/>
    <s v="0000-00-00"/>
    <m/>
    <m/>
    <m/>
    <m/>
    <n v="199"/>
    <s v="Llamaya"/>
    <s v="MAIN"/>
    <n v="0"/>
    <m/>
    <n v="2257995"/>
    <s v="Cobros Mayo"/>
    <s v="Cobros Mayo NPN"/>
    <s v="Cliente ocupado"/>
  </r>
  <r>
    <s v="Cobros Abril Canal Fijo"/>
    <n v="0"/>
    <n v="0"/>
    <x v="9"/>
    <n v="3"/>
    <n v="1"/>
    <x v="0"/>
    <d v="2026-05-11T15:53:38"/>
    <n v="64785667"/>
    <s v="DROP"/>
    <s v="VDAD"/>
    <x v="0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5"/>
    <m/>
    <s v="NONE"/>
    <n v="0"/>
    <m/>
    <n v="2257996"/>
    <s v="Cobros Mayo"/>
    <s v="Cobros Mayo NPN"/>
    <s v="Agent Not Available"/>
  </r>
  <r>
    <s v="Cobros Abril Canal Fijo"/>
    <n v="0"/>
    <n v="0"/>
    <x v="10"/>
    <n v="3"/>
    <n v="1"/>
    <x v="0"/>
    <d v="2026-05-14T09:20:08"/>
    <n v="64785667"/>
    <s v="DROP"/>
    <s v="VDAD"/>
    <x v="0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5"/>
    <m/>
    <s v="NONE"/>
    <n v="0"/>
    <m/>
    <n v="2257996"/>
    <s v="Cobros Mayo"/>
    <s v="Cobros Mayo NPN"/>
    <s v="Agent Not Available"/>
  </r>
  <r>
    <s v="Cobros Abril Canal Fijo"/>
    <n v="1"/>
    <n v="1"/>
    <x v="13"/>
    <n v="3"/>
    <n v="1"/>
    <x v="1"/>
    <d v="2026-05-18T11:37:13"/>
    <n v="64785667"/>
    <n v="6003"/>
    <s v="lvelez"/>
    <x v="1"/>
    <s v="COBRO"/>
    <m/>
    <n v="353378650000"/>
    <n v="16018"/>
    <n v="-4"/>
    <n v="1"/>
    <n v="64785667"/>
    <m/>
    <s v="Daniel Alejandro MartÃ­nez Cal"/>
    <m/>
    <s v="8-1059-494"/>
    <n v="353378650000"/>
    <s v="MASIVO"/>
    <s v="NPN"/>
    <m/>
    <m/>
    <m/>
    <m/>
    <m/>
    <s v="U"/>
    <s v="0000-00-00"/>
    <m/>
    <m/>
    <m/>
    <m/>
    <n v="42"/>
    <s v="Llamaya"/>
    <s v="MAIN"/>
    <n v="0"/>
    <m/>
    <n v="2257996"/>
    <s v="Cobros Mayo"/>
    <s v="Cobros Mayo NPN"/>
    <s v="Cuenta cesada"/>
  </r>
  <r>
    <s v="Cobros Mayo"/>
    <n v="0"/>
    <n v="0"/>
    <x v="9"/>
    <n v="4"/>
    <n v="1"/>
    <x v="0"/>
    <d v="2026-05-11T15:54:04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0"/>
    <n v="0"/>
    <x v="10"/>
    <n v="4"/>
    <n v="1"/>
    <x v="0"/>
    <d v="2026-05-14T09:20:42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0"/>
    <n v="0"/>
    <x v="13"/>
    <n v="4"/>
    <n v="1"/>
    <x v="0"/>
    <d v="2026-05-18T11:37:55"/>
    <n v="64808307"/>
    <s v="DROP"/>
    <s v="VDAD"/>
    <x v="0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5"/>
    <m/>
    <s v="NONE"/>
    <n v="0"/>
    <m/>
    <n v="2257997"/>
    <s v="Cobros Mayo"/>
    <s v="Cobros Mayo NPN"/>
    <s v="Agent Not Available"/>
  </r>
  <r>
    <s v="Cobros Mayo"/>
    <n v="1"/>
    <n v="1"/>
    <x v="14"/>
    <n v="4"/>
    <n v="1"/>
    <x v="1"/>
    <d v="2026-05-20T10:46:10"/>
    <n v="64808307"/>
    <n v="6007"/>
    <s v="lvelez"/>
    <x v="1"/>
    <s v="COBRO"/>
    <m/>
    <n v="362086920000"/>
    <n v="16018"/>
    <n v="-4"/>
    <n v="1"/>
    <n v="64808307"/>
    <m/>
    <s v="Mijael Daniel FernÃ¡ndez Pared"/>
    <m/>
    <s v="8-1070-2463"/>
    <n v="362086920000"/>
    <s v="MASIVO"/>
    <s v="NPN"/>
    <m/>
    <m/>
    <m/>
    <m/>
    <m/>
    <s v="U"/>
    <s v="0000-00-00"/>
    <m/>
    <m/>
    <m/>
    <m/>
    <n v="104"/>
    <s v="Llamaya"/>
    <s v="MAIN"/>
    <n v="0"/>
    <m/>
    <n v="2257997"/>
    <s v="Cobros Mayo"/>
    <s v="Cobros Mayo NPN"/>
    <s v="Volver a llamar"/>
  </r>
  <r>
    <e v="#N/A"/>
    <n v="0"/>
    <n v="0"/>
    <x v="12"/>
    <n v="1"/>
    <n v="1"/>
    <x v="1"/>
    <d v="2026-05-06T12:08:27"/>
    <n v="64847304"/>
    <n v="6004"/>
    <s v="lvelez"/>
    <x v="1"/>
    <s v="COBRO"/>
    <m/>
    <m/>
    <n v="998"/>
    <n v="0"/>
    <m/>
    <n v="64847304"/>
    <m/>
    <m/>
    <m/>
    <m/>
    <m/>
    <m/>
    <m/>
    <m/>
    <m/>
    <m/>
    <m/>
    <m/>
    <s v="U"/>
    <s v="0000-00-00"/>
    <m/>
    <m/>
    <m/>
    <m/>
    <n v="253"/>
    <s v="Llamaya"/>
    <s v="MANUAL"/>
    <n v="0"/>
    <m/>
    <n v="2257531"/>
    <s v="Default Manual list"/>
    <m/>
    <s v="Buzon de voz"/>
  </r>
  <r>
    <s v="Cobros Abril Canal Fijo"/>
    <n v="0"/>
    <n v="0"/>
    <x v="9"/>
    <n v="3"/>
    <n v="1"/>
    <x v="0"/>
    <d v="2026-05-11T15:55:51"/>
    <n v="64866239"/>
    <s v="DROP"/>
    <s v="VDAD"/>
    <x v="0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5"/>
    <m/>
    <s v="NONE"/>
    <n v="0"/>
    <m/>
    <n v="2257998"/>
    <s v="Cobros Mayo"/>
    <s v="Cobros Mayo NPN"/>
    <s v="Agent Not Available"/>
  </r>
  <r>
    <s v="Cobros Abril Canal Fijo"/>
    <n v="0"/>
    <n v="0"/>
    <x v="10"/>
    <n v="3"/>
    <n v="1"/>
    <x v="0"/>
    <d v="2026-05-14T09:22:01"/>
    <n v="64866239"/>
    <s v="DROP"/>
    <s v="VDAD"/>
    <x v="0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5"/>
    <m/>
    <s v="NONE"/>
    <n v="0"/>
    <m/>
    <n v="2257998"/>
    <s v="Cobros Mayo"/>
    <s v="Cobros Mayo NPN"/>
    <s v="Agent Not Available"/>
  </r>
  <r>
    <s v="Cobros Abril Canal Fijo"/>
    <n v="0"/>
    <n v="0"/>
    <x v="13"/>
    <n v="3"/>
    <n v="1"/>
    <x v="1"/>
    <d v="2026-05-18T11:39:19"/>
    <n v="64866239"/>
    <n v="6004"/>
    <s v="lvelez"/>
    <x v="1"/>
    <s v="COBRO"/>
    <m/>
    <n v="364039100000"/>
    <n v="16018"/>
    <n v="-4"/>
    <n v="1"/>
    <n v="64866239"/>
    <m/>
    <s v="Isabeth cordones Marin"/>
    <m/>
    <s v="8-714-1857"/>
    <n v="364039100000"/>
    <s v="MASIVO"/>
    <s v="NPN"/>
    <m/>
    <m/>
    <m/>
    <m/>
    <m/>
    <s v="U"/>
    <s v="0000-00-00"/>
    <m/>
    <m/>
    <m/>
    <m/>
    <n v="98"/>
    <s v="Llamaya"/>
    <s v="MAIN"/>
    <n v="0"/>
    <m/>
    <n v="2257998"/>
    <s v="Cobros Mayo"/>
    <s v="Cobros Mayo NPN"/>
    <s v="Buzon de voz"/>
  </r>
  <r>
    <s v="Cobros Mayo"/>
    <n v="0"/>
    <n v="0"/>
    <x v="9"/>
    <n v="1"/>
    <n v="1"/>
    <x v="1"/>
    <d v="2026-05-11T15:55:24"/>
    <n v="64867841"/>
    <n v="6004"/>
    <s v="lvelez"/>
    <x v="1"/>
    <s v="COBRO"/>
    <m/>
    <n v="369088900000"/>
    <n v="16018"/>
    <n v="-4"/>
    <n v="1"/>
    <n v="64867841"/>
    <m/>
    <s v="Wendy Itzel Navarro De Gracia"/>
    <m/>
    <s v="8-917-1184"/>
    <n v="369088900000"/>
    <s v="MASIVO"/>
    <s v="NPN"/>
    <m/>
    <m/>
    <m/>
    <m/>
    <m/>
    <s v="U"/>
    <s v="0000-00-00"/>
    <m/>
    <m/>
    <m/>
    <m/>
    <n v="214"/>
    <s v="Llamaya"/>
    <s v="MAIN"/>
    <n v="0"/>
    <m/>
    <n v="2257999"/>
    <s v="Cobros Mayo"/>
    <s v="Cobros Mayo NPN"/>
    <s v="Buzon de voz"/>
  </r>
  <r>
    <s v="Cobros Abril Canal Fijo"/>
    <n v="0"/>
    <n v="0"/>
    <x v="11"/>
    <n v="4"/>
    <n v="1"/>
    <x v="0"/>
    <d v="2026-05-04T12:56:28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52:53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42:19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8:00:20"/>
    <n v="64870277"/>
    <s v="DROP"/>
    <s v="VDAD"/>
    <x v="0"/>
    <s v="COBRO"/>
    <m/>
    <n v="351359600000"/>
    <n v="16017"/>
    <n v="-4"/>
    <n v="1"/>
    <n v="64870277"/>
    <m/>
    <s v="Lidia Hurtado "/>
    <m/>
    <s v="4-121-1495"/>
    <s v="2 MESES DE MORA"/>
    <s v="MASIVO"/>
    <n v="351359600000"/>
    <m/>
    <m/>
    <m/>
    <m/>
    <m/>
    <m/>
    <s v="0000-00-00"/>
    <m/>
    <s v="Yigiriyigiri29@gmail.com"/>
    <m/>
    <m/>
    <n v="5"/>
    <m/>
    <s v="NONE"/>
    <n v="0"/>
    <m/>
    <n v="2252685"/>
    <s v="Cobros Abril Canal Fijo"/>
    <s v="Cobros Abril Canal Fijo 2 meses a NPN"/>
    <s v="Agent Not Available"/>
  </r>
  <r>
    <s v="Cobros Abril Canal Fijo"/>
    <n v="0"/>
    <n v="0"/>
    <x v="9"/>
    <n v="2"/>
    <n v="1"/>
    <x v="0"/>
    <d v="2026-05-11T15:56:20"/>
    <n v="64872844"/>
    <s v="DROP"/>
    <s v="VDAD"/>
    <x v="0"/>
    <s v="COBRO"/>
    <m/>
    <n v="366028830000"/>
    <n v="16018"/>
    <n v="-4"/>
    <n v="1"/>
    <n v="64872844"/>
    <m/>
    <s v="Hugo Enrique Canto Castillo"/>
    <m/>
    <s v="8-460-402"/>
    <n v="366028830000"/>
    <s v="MASIVO"/>
    <s v="NPN"/>
    <m/>
    <m/>
    <m/>
    <m/>
    <m/>
    <s v="U"/>
    <s v="0000-00-00"/>
    <m/>
    <m/>
    <m/>
    <m/>
    <n v="5"/>
    <m/>
    <s v="NONE"/>
    <n v="0"/>
    <m/>
    <n v="2258000"/>
    <s v="Cobros Mayo"/>
    <s v="Cobros Mayo NPN"/>
    <s v="Agent Not Available"/>
  </r>
  <r>
    <s v="Cobros Abril Canal Fijo"/>
    <n v="1"/>
    <n v="1"/>
    <x v="10"/>
    <n v="2"/>
    <n v="1"/>
    <x v="1"/>
    <d v="2026-05-14T09:21:54"/>
    <n v="64872844"/>
    <n v="6003"/>
    <s v="lvelez"/>
    <x v="1"/>
    <s v="COBRO"/>
    <m/>
    <n v="366028830000"/>
    <n v="16018"/>
    <n v="-4"/>
    <n v="1"/>
    <n v="64872844"/>
    <m/>
    <s v="Hugo Enrique Canto Castillo"/>
    <m/>
    <s v="8-460-402"/>
    <n v="366028830000"/>
    <s v="MASIVO"/>
    <s v="NPN"/>
    <m/>
    <m/>
    <m/>
    <m/>
    <m/>
    <s v="U"/>
    <s v="0000-00-00"/>
    <m/>
    <m/>
    <m/>
    <m/>
    <n v="24"/>
    <s v="Llamaya"/>
    <s v="MAIN"/>
    <n v="0"/>
    <m/>
    <n v="2258000"/>
    <s v="Cobros Mayo"/>
    <s v="Cobros Mayo NPN"/>
    <s v="Cuenta cesada"/>
  </r>
  <r>
    <s v="Cobros Mayo"/>
    <n v="0"/>
    <n v="0"/>
    <x v="9"/>
    <n v="3"/>
    <n v="1"/>
    <x v="0"/>
    <d v="2026-05-11T15:56:41"/>
    <n v="64879272"/>
    <s v="DROP"/>
    <s v="VDAD"/>
    <x v="0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5"/>
    <m/>
    <s v="NONE"/>
    <n v="0"/>
    <m/>
    <n v="2258001"/>
    <s v="Cobros Mayo"/>
    <s v="Cobros Mayo NPN"/>
    <s v="Agent Not Available"/>
  </r>
  <r>
    <s v="Cobros Mayo"/>
    <n v="0"/>
    <n v="0"/>
    <x v="10"/>
    <n v="3"/>
    <n v="1"/>
    <x v="0"/>
    <d v="2026-05-14T09:22:24"/>
    <n v="64879272"/>
    <s v="DROP"/>
    <s v="VDAD"/>
    <x v="0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5"/>
    <m/>
    <s v="NONE"/>
    <n v="0"/>
    <m/>
    <n v="2258001"/>
    <s v="Cobros Mayo"/>
    <s v="Cobros Mayo NPN"/>
    <s v="Agent Not Available"/>
  </r>
  <r>
    <s v="Cobros Mayo"/>
    <n v="1"/>
    <n v="1"/>
    <x v="13"/>
    <n v="3"/>
    <n v="1"/>
    <x v="1"/>
    <d v="2026-05-18T11:41:28"/>
    <n v="64879272"/>
    <n v="6007"/>
    <s v="lvelez"/>
    <x v="1"/>
    <s v="COBRO"/>
    <m/>
    <n v="365082580000"/>
    <n v="16018"/>
    <n v="-4"/>
    <n v="1"/>
    <n v="64879272"/>
    <m/>
    <s v="NIKEISCA YULANIS GUERRA"/>
    <m/>
    <s v="4-859-2187"/>
    <n v="365082580000"/>
    <s v="MASIVO"/>
    <s v="NPN"/>
    <m/>
    <m/>
    <m/>
    <m/>
    <m/>
    <s v="U"/>
    <s v="0000-00-00"/>
    <m/>
    <m/>
    <m/>
    <m/>
    <n v="87"/>
    <s v="Llamaya"/>
    <s v="MAIN"/>
    <n v="0"/>
    <m/>
    <n v="2258001"/>
    <s v="Cobros Mayo"/>
    <s v="Cobros Mayo NPN"/>
    <s v="Volver a llamar"/>
  </r>
  <r>
    <s v="Cobros Abril Canal Fijo"/>
    <n v="0"/>
    <n v="0"/>
    <x v="11"/>
    <n v="6"/>
    <n v="1"/>
    <x v="0"/>
    <d v="2026-05-04T12:57:18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0"/>
    <n v="0"/>
    <x v="12"/>
    <n v="6"/>
    <n v="1"/>
    <x v="0"/>
    <d v="2026-05-06T12:57:56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0"/>
    <n v="0"/>
    <x v="7"/>
    <n v="6"/>
    <n v="1"/>
    <x v="0"/>
    <d v="2026-05-07T17:43:15"/>
    <n v="64881720"/>
    <s v="DROP"/>
    <s v="VDAD"/>
    <x v="0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5"/>
    <m/>
    <s v="NONE"/>
    <n v="0"/>
    <m/>
    <n v="2252688"/>
    <s v="Cobros Abril Canal Fijo"/>
    <s v="Cobros Abril Canal Fijo 2 meses a NPN"/>
    <s v="Agent Not Available"/>
  </r>
  <r>
    <s v="Cobros Abril Canal Fijo"/>
    <n v="1"/>
    <n v="1"/>
    <x v="0"/>
    <n v="6"/>
    <n v="1"/>
    <x v="0"/>
    <d v="2026-05-09T09:02:44"/>
    <n v="64881720"/>
    <n v="6003"/>
    <s v="lvelez"/>
    <x v="1"/>
    <s v="COBRO"/>
    <m/>
    <n v="295070430000"/>
    <n v="16017"/>
    <n v="-4"/>
    <n v="1"/>
    <n v="64881720"/>
    <m/>
    <s v="MERCEDES CÃRTER"/>
    <m/>
    <s v="8-178-438"/>
    <s v="2 MESES DE MORA"/>
    <s v="MASIVO"/>
    <n v="295070430000"/>
    <m/>
    <m/>
    <m/>
    <m/>
    <m/>
    <s v="U"/>
    <s v="0000-00-00"/>
    <m/>
    <s v="mercarter2655@gmail.com"/>
    <m/>
    <m/>
    <n v="33"/>
    <s v="Llamaya"/>
    <s v="MAIN"/>
    <n v="0"/>
    <m/>
    <n v="2252688"/>
    <s v="Cobros Abril Canal Fijo"/>
    <s v="Cobros Abril Canal Fijo 2 meses a NPN"/>
    <s v="Cuenta cesada"/>
  </r>
  <r>
    <s v="Cobros Abril Canal Fijo"/>
    <n v="0"/>
    <n v="0"/>
    <x v="9"/>
    <n v="6"/>
    <n v="1"/>
    <x v="0"/>
    <d v="2026-05-11T15:57:19"/>
    <n v="64881720"/>
    <s v="DROP"/>
    <s v="VDAD"/>
    <x v="0"/>
    <s v="COBRO"/>
    <m/>
    <n v="295070430000"/>
    <n v="16018"/>
    <n v="-4"/>
    <n v="1"/>
    <n v="64881720"/>
    <m/>
    <s v="MERCEDES CÃRTER"/>
    <m/>
    <s v="8-178-438"/>
    <n v="295070430000"/>
    <s v="MASIVO"/>
    <s v="3 PAGOS PENDIENTES"/>
    <m/>
    <m/>
    <m/>
    <m/>
    <m/>
    <s v="U"/>
    <s v="0000-00-00"/>
    <m/>
    <m/>
    <m/>
    <m/>
    <n v="5"/>
    <m/>
    <s v="NONE"/>
    <n v="0"/>
    <m/>
    <n v="2258002"/>
    <s v="Cobros Mayo"/>
    <s v="Cobros Mayo NPN"/>
    <s v="Agent Not Available"/>
  </r>
  <r>
    <s v="Cobros Abril Canal Fijo"/>
    <n v="1"/>
    <n v="1"/>
    <x v="10"/>
    <n v="6"/>
    <n v="1"/>
    <x v="1"/>
    <d v="2026-05-14T09:24:02"/>
    <n v="64881720"/>
    <n v="6003"/>
    <s v="lvelez"/>
    <x v="1"/>
    <s v="COBRO"/>
    <m/>
    <n v="295070430000"/>
    <n v="16018"/>
    <n v="-4"/>
    <n v="1"/>
    <n v="64881720"/>
    <m/>
    <s v="MERCEDES CÃRTER"/>
    <m/>
    <s v="8-178-438"/>
    <n v="295070430000"/>
    <s v="MASIVO"/>
    <s v="3 PAGOS PENDIENTES"/>
    <m/>
    <m/>
    <m/>
    <m/>
    <m/>
    <s v="U"/>
    <s v="0000-00-00"/>
    <m/>
    <m/>
    <m/>
    <m/>
    <n v="48"/>
    <s v="Llamaya"/>
    <s v="MAIN"/>
    <n v="0"/>
    <m/>
    <n v="2258002"/>
    <s v="Cobros Mayo"/>
    <s v="Cobros Mayo NPN"/>
    <s v="Cuenta cesada"/>
  </r>
  <r>
    <s v="Cobros Abril Canal Fijo"/>
    <n v="0"/>
    <n v="0"/>
    <x v="9"/>
    <n v="6"/>
    <n v="1"/>
    <x v="0"/>
    <d v="2026-05-11T15:57:25"/>
    <n v="64883347"/>
    <s v="AB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0"/>
    <m/>
    <s v="NONE"/>
    <n v="0"/>
    <m/>
    <n v="2258003"/>
    <s v="Cobros Mayo"/>
    <s v="Cobros Mayo NPN"/>
    <s v="Auto busy"/>
  </r>
  <r>
    <s v="Cobros Abril Canal Fijo"/>
    <n v="0"/>
    <n v="0"/>
    <x v="10"/>
    <n v="6"/>
    <n v="1"/>
    <x v="0"/>
    <d v="2026-05-14T09:24:08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13"/>
    <n v="6"/>
    <n v="1"/>
    <x v="0"/>
    <d v="2026-05-18T11:48:09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14"/>
    <n v="6"/>
    <n v="1"/>
    <x v="0"/>
    <d v="2026-05-20T10:46:12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4"/>
    <n v="6"/>
    <n v="1"/>
    <x v="0"/>
    <d v="2026-05-21T11:58:02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16"/>
    <n v="6"/>
    <n v="1"/>
    <x v="1"/>
    <d v="2026-05-22T09:24:50"/>
    <n v="64883347"/>
    <s v="DROP"/>
    <s v="VDAD"/>
    <x v="0"/>
    <s v="COBRO"/>
    <m/>
    <n v="368014210000"/>
    <n v="16018"/>
    <n v="-4"/>
    <n v="1"/>
    <n v="64883347"/>
    <m/>
    <s v="CESAR ANDRES SUAREZ RODRIGUEZ"/>
    <m/>
    <n v="187320623"/>
    <n v="368014210000"/>
    <s v="MASIVO"/>
    <s v="2 PAGOS PENDIENTES"/>
    <m/>
    <m/>
    <m/>
    <m/>
    <m/>
    <m/>
    <s v="0000-00-00"/>
    <m/>
    <m/>
    <m/>
    <m/>
    <n v="5"/>
    <m/>
    <s v="NONE"/>
    <n v="0"/>
    <m/>
    <n v="2258003"/>
    <s v="Cobros Mayo"/>
    <s v="Cobros Mayo NPN"/>
    <s v="Agent Not Available"/>
  </r>
  <r>
    <s v="Cobros Abril Canal Fijo"/>
    <n v="0"/>
    <n v="0"/>
    <x v="9"/>
    <n v="3"/>
    <n v="1"/>
    <x v="0"/>
    <d v="2026-05-11T15:57:55"/>
    <n v="64892970"/>
    <s v="DROP"/>
    <s v="VDAD"/>
    <x v="0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5"/>
    <m/>
    <s v="NONE"/>
    <n v="0"/>
    <m/>
    <n v="2258004"/>
    <s v="Cobros Mayo"/>
    <s v="Cobros Mayo NPN"/>
    <s v="Agent Not Available"/>
  </r>
  <r>
    <s v="Cobros Abril Canal Fijo"/>
    <n v="0"/>
    <n v="0"/>
    <x v="10"/>
    <n v="3"/>
    <n v="1"/>
    <x v="0"/>
    <d v="2026-05-14T09:24:29"/>
    <n v="64892970"/>
    <s v="DROP"/>
    <s v="VDAD"/>
    <x v="0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5"/>
    <m/>
    <s v="NONE"/>
    <n v="0"/>
    <m/>
    <n v="2258004"/>
    <s v="Cobros Mayo"/>
    <s v="Cobros Mayo NPN"/>
    <s v="Agent Not Available"/>
  </r>
  <r>
    <s v="Cobros Abril Canal Fijo"/>
    <n v="0"/>
    <n v="0"/>
    <x v="13"/>
    <n v="3"/>
    <n v="1"/>
    <x v="1"/>
    <d v="2026-05-18T11:48:01"/>
    <n v="64892970"/>
    <n v="6004"/>
    <s v="lvelez"/>
    <x v="1"/>
    <s v="COBRO"/>
    <m/>
    <n v="207019860000"/>
    <n v="16018"/>
    <n v="-4"/>
    <n v="1"/>
    <n v="64892970"/>
    <m/>
    <s v="JoaquÃ­n SÃ¡nchez"/>
    <m/>
    <s v="8-440-536"/>
    <n v="207019860000"/>
    <s v="MASIVO"/>
    <s v="2 PAGOS PENDIENTES"/>
    <m/>
    <m/>
    <m/>
    <m/>
    <m/>
    <s v="U"/>
    <s v="0000-00-00"/>
    <m/>
    <m/>
    <m/>
    <m/>
    <n v="143"/>
    <s v="Llamaya"/>
    <s v="MAIN"/>
    <n v="0"/>
    <m/>
    <n v="2258004"/>
    <s v="Cobros Mayo"/>
    <s v="Cobros Mayo NPN"/>
    <s v="Buzon de voz"/>
  </r>
  <r>
    <s v="Cobros Abril Canal Fijo"/>
    <n v="0"/>
    <n v="0"/>
    <x v="9"/>
    <n v="5"/>
    <n v="1"/>
    <x v="0"/>
    <d v="2026-05-11T15:58:09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0"/>
    <n v="5"/>
    <n v="1"/>
    <x v="0"/>
    <d v="2026-05-14T09:24:42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3"/>
    <n v="5"/>
    <n v="1"/>
    <x v="0"/>
    <d v="2026-05-18T11:48:22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0"/>
    <n v="0"/>
    <x v="14"/>
    <n v="5"/>
    <n v="1"/>
    <x v="0"/>
    <d v="2026-05-20T10:46:26"/>
    <n v="64899463"/>
    <s v="DROP"/>
    <s v="VDAD"/>
    <x v="0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5"/>
    <m/>
    <s v="NONE"/>
    <n v="0"/>
    <m/>
    <n v="2258005"/>
    <s v="Cobros Mayo"/>
    <s v="Cobros Mayo NPN"/>
    <s v="Agent Not Available"/>
  </r>
  <r>
    <s v="Cobros Abril Canal Fijo"/>
    <n v="1"/>
    <n v="1"/>
    <x v="4"/>
    <n v="5"/>
    <n v="1"/>
    <x v="1"/>
    <d v="2026-05-21T11:57:43"/>
    <n v="64899463"/>
    <n v="6003"/>
    <s v="lvelez"/>
    <x v="1"/>
    <s v="COBRO"/>
    <m/>
    <n v="362006040000"/>
    <n v="16018"/>
    <n v="-4"/>
    <n v="1"/>
    <n v="64899463"/>
    <m/>
    <s v="Joel lezcano"/>
    <m/>
    <s v="8-1079-1439"/>
    <n v="362006040000"/>
    <s v="MASIVO"/>
    <s v="NPN"/>
    <m/>
    <m/>
    <m/>
    <m/>
    <m/>
    <s v="U"/>
    <s v="0000-00-00"/>
    <m/>
    <m/>
    <m/>
    <m/>
    <n v="99"/>
    <s v="Llamaya"/>
    <s v="MAIN"/>
    <n v="0"/>
    <m/>
    <n v="2258005"/>
    <s v="Cobros Mayo"/>
    <s v="Cobros Mayo NPN"/>
    <s v="Cuenta cesada"/>
  </r>
  <r>
    <s v="Cobros Abril Canal Fijo"/>
    <n v="0"/>
    <n v="0"/>
    <x v="9"/>
    <n v="6"/>
    <n v="1"/>
    <x v="0"/>
    <d v="2026-05-11T15:58:52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10"/>
    <n v="6"/>
    <n v="1"/>
    <x v="0"/>
    <d v="2026-05-14T09:25:25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13"/>
    <n v="6"/>
    <n v="1"/>
    <x v="0"/>
    <d v="2026-05-18T11:48:29"/>
    <n v="64900263"/>
    <s v="AB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0"/>
    <m/>
    <s v="NONE"/>
    <n v="0"/>
    <m/>
    <n v="2258006"/>
    <s v="Cobros Mayo"/>
    <s v="Cobros Mayo NPN"/>
    <s v="Auto busy"/>
  </r>
  <r>
    <s v="Cobros Abril Canal Fijo"/>
    <n v="0"/>
    <n v="0"/>
    <x v="14"/>
    <n v="6"/>
    <n v="1"/>
    <x v="0"/>
    <d v="2026-05-20T10:48:51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0"/>
    <n v="0"/>
    <x v="4"/>
    <n v="6"/>
    <n v="1"/>
    <x v="0"/>
    <d v="2026-05-21T11:58:45"/>
    <n v="64900263"/>
    <s v="DROP"/>
    <s v="VDAD"/>
    <x v="0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5"/>
    <m/>
    <s v="NONE"/>
    <n v="0"/>
    <m/>
    <n v="2258006"/>
    <s v="Cobros Mayo"/>
    <s v="Cobros Mayo NPN"/>
    <s v="Agent Not Available"/>
  </r>
  <r>
    <s v="Cobros Abril Canal Fijo"/>
    <n v="1"/>
    <n v="1"/>
    <x v="16"/>
    <n v="6"/>
    <n v="1"/>
    <x v="1"/>
    <d v="2026-05-22T09:25:50"/>
    <n v="64900263"/>
    <n v="6003"/>
    <s v="lvelez"/>
    <x v="1"/>
    <s v="COBRO"/>
    <m/>
    <n v="366034170000"/>
    <n v="16018"/>
    <n v="-4"/>
    <n v="1"/>
    <n v="64900263"/>
    <m/>
    <s v="Bryan Herrera"/>
    <m/>
    <s v="4-833-2327"/>
    <n v="366034170000"/>
    <s v="DIGITAL"/>
    <s v="NPN"/>
    <m/>
    <m/>
    <m/>
    <m/>
    <m/>
    <s v="U"/>
    <s v="0000-00-00"/>
    <m/>
    <m/>
    <m/>
    <m/>
    <n v="101"/>
    <s v="Llamaya"/>
    <s v="MAIN"/>
    <n v="0"/>
    <m/>
    <n v="2258006"/>
    <s v="Cobros Mayo"/>
    <s v="Cobros Mayo NPN"/>
    <s v="Cuenta cesada"/>
  </r>
  <r>
    <s v="Cobros Mayo"/>
    <n v="0"/>
    <n v="0"/>
    <x v="9"/>
    <n v="3"/>
    <n v="1"/>
    <x v="0"/>
    <d v="2026-05-11T16:10:03"/>
    <n v="64925118"/>
    <s v="DROP"/>
    <s v="VDAD"/>
    <x v="0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5"/>
    <m/>
    <s v="NONE"/>
    <n v="0"/>
    <m/>
    <n v="2258007"/>
    <s v="Cobros Mayo"/>
    <s v="Cobros Mayo NPN"/>
    <s v="Agent Not Available"/>
  </r>
  <r>
    <s v="Cobros Mayo"/>
    <n v="0"/>
    <n v="0"/>
    <x v="10"/>
    <n v="3"/>
    <n v="1"/>
    <x v="0"/>
    <d v="2026-05-14T09:26:08"/>
    <n v="64925118"/>
    <s v="CALLBK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125"/>
    <s v="Llamaya"/>
    <s v="MAIN"/>
    <n v="0"/>
    <m/>
    <n v="2258007"/>
    <s v="Cobros Mayo"/>
    <s v="Cobros Mayo NPN"/>
    <s v="Call Back"/>
  </r>
  <r>
    <s v="Cobros Mayo"/>
    <n v="1"/>
    <n v="1"/>
    <x v="13"/>
    <n v="3"/>
    <n v="1"/>
    <x v="1"/>
    <d v="2026-05-18T15:39:23"/>
    <n v="64925118"/>
    <n v="6007"/>
    <s v="lvelez"/>
    <x v="1"/>
    <s v="COBRO"/>
    <m/>
    <n v="368089740000"/>
    <n v="16018"/>
    <n v="-4"/>
    <n v="1"/>
    <n v="64925118"/>
    <m/>
    <s v="Rosaida prado ortega"/>
    <m/>
    <s v="7-117-538"/>
    <n v="368089740000"/>
    <s v="MASIVO"/>
    <s v="NPN"/>
    <m/>
    <m/>
    <m/>
    <m/>
    <m/>
    <s v="U"/>
    <s v="0000-00-00"/>
    <m/>
    <m/>
    <m/>
    <s v="368089740000&gt;&gt; ROSAIDA PRADO ORTEGA"/>
    <n v="101"/>
    <s v="Llamaya"/>
    <s v="MAIN"/>
    <n v="0"/>
    <m/>
    <n v="2258007"/>
    <s v="Cobros Mayo"/>
    <s v="Cobros Mayo NPN"/>
    <s v="Volver a llamar"/>
  </r>
  <r>
    <s v="Cobros Mayo"/>
    <n v="1"/>
    <n v="1"/>
    <x v="9"/>
    <n v="1"/>
    <n v="1"/>
    <x v="1"/>
    <d v="2026-05-11T16:10:00"/>
    <n v="64928299"/>
    <n v="6007"/>
    <s v="lvelez"/>
    <x v="1"/>
    <s v="COBRO"/>
    <m/>
    <n v="363081470000"/>
    <n v="16018"/>
    <n v="-4"/>
    <n v="1"/>
    <n v="64928299"/>
    <m/>
    <s v="Oristela Gonzalez Otero"/>
    <m/>
    <s v="4-706-2011"/>
    <n v="363081470000"/>
    <s v="MASIVO"/>
    <s v="NPN"/>
    <m/>
    <m/>
    <m/>
    <m/>
    <m/>
    <s v="U"/>
    <s v="0000-00-00"/>
    <m/>
    <m/>
    <m/>
    <m/>
    <n v="46"/>
    <s v="Llamaya"/>
    <s v="MAIN"/>
    <n v="0"/>
    <m/>
    <n v="2258008"/>
    <s v="Cobros Mayo"/>
    <s v="Cobros Mayo NPN"/>
    <s v="Volver a llamar"/>
  </r>
  <r>
    <s v="Cobros Mayo"/>
    <n v="0"/>
    <n v="0"/>
    <x v="12"/>
    <n v="5"/>
    <n v="1"/>
    <x v="0"/>
    <d v="2026-05-06T12:30:58"/>
    <n v="64935364"/>
    <n v="6004"/>
    <s v="lvelez"/>
    <x v="1"/>
    <s v="COBRO"/>
    <m/>
    <m/>
    <n v="998"/>
    <n v="0"/>
    <m/>
    <n v="64935364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534"/>
    <s v="Default Manual list"/>
    <m/>
    <s v="Buzon de voz"/>
  </r>
  <r>
    <s v="Cobros Mayo"/>
    <n v="0"/>
    <n v="0"/>
    <x v="9"/>
    <n v="5"/>
    <n v="1"/>
    <x v="0"/>
    <d v="2026-05-11T16:10:32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0"/>
    <n v="5"/>
    <n v="1"/>
    <x v="0"/>
    <d v="2026-05-14T09:26:27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3"/>
    <n v="5"/>
    <n v="1"/>
    <x v="0"/>
    <d v="2026-05-18T11:49:00"/>
    <n v="64935364"/>
    <s v="DROP"/>
    <s v="VDAD"/>
    <x v="0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5"/>
    <m/>
    <s v="NONE"/>
    <n v="0"/>
    <m/>
    <n v="2258009"/>
    <s v="Cobros Mayo"/>
    <s v="Cobros Mayo NPN"/>
    <s v="Agent Not Available"/>
  </r>
  <r>
    <s v="Cobros Mayo"/>
    <n v="0"/>
    <n v="0"/>
    <x v="14"/>
    <n v="5"/>
    <n v="1"/>
    <x v="1"/>
    <d v="2026-05-20T10:48:49"/>
    <n v="64935364"/>
    <n v="6004"/>
    <s v="lvelez"/>
    <x v="1"/>
    <s v="COBRO"/>
    <m/>
    <n v="362013070000"/>
    <n v="16018"/>
    <n v="-4"/>
    <n v="1"/>
    <n v="64935364"/>
    <m/>
    <s v="Mauricio Diaz Secaida de Sousa"/>
    <m/>
    <s v="5-9-623"/>
    <n v="362013070000"/>
    <s v="MASIVO"/>
    <s v="2 PAGOS PENDIENTES"/>
    <m/>
    <m/>
    <m/>
    <m/>
    <m/>
    <s v="U"/>
    <s v="0000-00-00"/>
    <m/>
    <m/>
    <m/>
    <m/>
    <n v="126"/>
    <s v="Llamaya"/>
    <s v="MAIN"/>
    <n v="0"/>
    <m/>
    <n v="2258009"/>
    <s v="Cobros Mayo"/>
    <s v="Cobros Mayo NPN"/>
    <s v="Buzon de voz"/>
  </r>
  <r>
    <s v="Cobros Abril Canal Fijo"/>
    <n v="0"/>
    <n v="0"/>
    <x v="9"/>
    <n v="6"/>
    <n v="1"/>
    <x v="0"/>
    <d v="2026-05-11T16:10:58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0"/>
    <n v="6"/>
    <n v="1"/>
    <x v="0"/>
    <d v="2026-05-14T09:27:06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3"/>
    <n v="6"/>
    <n v="1"/>
    <x v="0"/>
    <d v="2026-05-18T11:49:42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4"/>
    <n v="6"/>
    <n v="1"/>
    <x v="0"/>
    <d v="2026-05-20T10:49:39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4"/>
    <n v="6"/>
    <n v="1"/>
    <x v="0"/>
    <d v="2026-05-21T11:59:25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Abril Canal Fijo"/>
    <n v="0"/>
    <n v="0"/>
    <x v="16"/>
    <n v="6"/>
    <n v="1"/>
    <x v="1"/>
    <d v="2026-05-22T09:25:52"/>
    <n v="64941371"/>
    <s v="DROP"/>
    <s v="VDAD"/>
    <x v="0"/>
    <s v="COBRO"/>
    <m/>
    <n v="299073030000"/>
    <n v="16018"/>
    <n v="-4"/>
    <n v="1"/>
    <n v="64941371"/>
    <m/>
    <s v="ZORAYA MAGALY ECHEVERRIA BOYD"/>
    <m/>
    <s v="8-820-1354"/>
    <n v="299073030000"/>
    <s v="DIGITAL"/>
    <s v="NPN"/>
    <m/>
    <m/>
    <m/>
    <m/>
    <m/>
    <m/>
    <s v="0000-00-00"/>
    <m/>
    <m/>
    <m/>
    <m/>
    <n v="5"/>
    <m/>
    <s v="NONE"/>
    <n v="0"/>
    <m/>
    <n v="2258010"/>
    <s v="Cobros Mayo"/>
    <s v="Cobros Mayo NPN"/>
    <s v="Agent Not Available"/>
  </r>
  <r>
    <s v="Cobros Mayo"/>
    <n v="1"/>
    <n v="1"/>
    <x v="9"/>
    <n v="1"/>
    <n v="1"/>
    <x v="1"/>
    <d v="2026-05-11T16:11:18"/>
    <n v="64942046"/>
    <n v="6003"/>
    <s v="lvelez"/>
    <x v="1"/>
    <s v="COBRO"/>
    <m/>
    <n v="366044960000"/>
    <n v="16018"/>
    <n v="-4"/>
    <n v="1"/>
    <n v="64942046"/>
    <m/>
    <s v="Luis JosÃ© Quintero AraÃºz"/>
    <m/>
    <s v="4-798-157"/>
    <n v="366044960000"/>
    <s v="MASIVO"/>
    <s v="NPN"/>
    <m/>
    <m/>
    <m/>
    <m/>
    <m/>
    <s v="U"/>
    <s v="0000-00-00"/>
    <m/>
    <m/>
    <m/>
    <m/>
    <n v="35"/>
    <s v="Llamaya"/>
    <s v="MAIN"/>
    <n v="0"/>
    <m/>
    <n v="2258011"/>
    <s v="Cobros Mayo"/>
    <s v="Cobros Mayo NPN"/>
    <s v="Cuenta cesada"/>
  </r>
  <r>
    <s v="Cobros Mayo"/>
    <n v="0"/>
    <n v="0"/>
    <x v="9"/>
    <n v="2"/>
    <n v="1"/>
    <x v="0"/>
    <d v="2026-05-11T16:11:21"/>
    <n v="64944140"/>
    <s v="DROP"/>
    <s v="VDAD"/>
    <x v="0"/>
    <s v="COBRO"/>
    <m/>
    <n v="291005610000"/>
    <n v="16018"/>
    <n v="-4"/>
    <n v="1"/>
    <n v="64944140"/>
    <m/>
    <s v="NATHALY MASSIEL FUENTES"/>
    <m/>
    <s v="4-813-2353"/>
    <n v="291005610000"/>
    <s v="MASIVO"/>
    <s v="NPN"/>
    <m/>
    <m/>
    <m/>
    <m/>
    <m/>
    <s v="U"/>
    <s v="0000-00-00"/>
    <m/>
    <m/>
    <m/>
    <m/>
    <n v="5"/>
    <m/>
    <s v="NONE"/>
    <n v="0"/>
    <m/>
    <n v="2258012"/>
    <s v="Cobros Mayo"/>
    <s v="Cobros Mayo NPN"/>
    <s v="Agent Not Available"/>
  </r>
  <r>
    <s v="Cobros Mayo"/>
    <n v="1"/>
    <n v="1"/>
    <x v="10"/>
    <n v="2"/>
    <n v="1"/>
    <x v="1"/>
    <d v="2026-05-14T09:30:11"/>
    <n v="64944140"/>
    <n v="6002"/>
    <s v="lvelez"/>
    <x v="1"/>
    <s v="COBRO"/>
    <m/>
    <n v="291005610000"/>
    <n v="16018"/>
    <n v="-4"/>
    <n v="1"/>
    <n v="64944140"/>
    <m/>
    <s v="NATHALY MASSIEL FUENTES"/>
    <m/>
    <s v="4-813-2353"/>
    <n v="291005610000"/>
    <s v="MASIVO"/>
    <s v="NPN"/>
    <m/>
    <m/>
    <m/>
    <m/>
    <m/>
    <s v="U"/>
    <s v="0000-00-00"/>
    <m/>
    <m/>
    <m/>
    <m/>
    <n v="287"/>
    <s v="Llamaya"/>
    <s v="MAIN"/>
    <n v="0"/>
    <m/>
    <n v="2258012"/>
    <s v="Cobros Mayo"/>
    <s v="Cobros Mayo NPN"/>
    <s v="Cliente al dia"/>
  </r>
  <r>
    <s v="Cobros Mayo"/>
    <n v="0"/>
    <n v="0"/>
    <x v="9"/>
    <n v="5"/>
    <n v="1"/>
    <x v="0"/>
    <d v="2026-05-11T16:11:40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0"/>
    <n v="5"/>
    <n v="1"/>
    <x v="0"/>
    <d v="2026-05-14T09:31:32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3"/>
    <n v="5"/>
    <n v="1"/>
    <x v="0"/>
    <d v="2026-05-18T11:50:01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0"/>
    <n v="0"/>
    <x v="14"/>
    <n v="5"/>
    <n v="1"/>
    <x v="0"/>
    <d v="2026-05-20T10:49:58"/>
    <n v="64953189"/>
    <s v="DROP"/>
    <s v="VDAD"/>
    <x v="0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"/>
    <m/>
    <s v="NONE"/>
    <n v="0"/>
    <m/>
    <n v="2258013"/>
    <s v="Cobros Mayo"/>
    <s v="Cobros Mayo NPN"/>
    <s v="Agent Not Available"/>
  </r>
  <r>
    <s v="Cobros Mayo"/>
    <n v="1"/>
    <n v="1"/>
    <x v="4"/>
    <n v="5"/>
    <n v="1"/>
    <x v="1"/>
    <d v="2026-05-21T12:00:13"/>
    <n v="64953189"/>
    <n v="6003"/>
    <s v="lvelez"/>
    <x v="1"/>
    <s v="COBRO"/>
    <m/>
    <n v="368066630000"/>
    <n v="16018"/>
    <n v="-4"/>
    <n v="1"/>
    <n v="64953189"/>
    <m/>
    <s v="Einar miranda"/>
    <m/>
    <s v="4-818-2067"/>
    <n v="368066630000"/>
    <s v="MASIVO"/>
    <s v="NPN"/>
    <m/>
    <m/>
    <m/>
    <m/>
    <m/>
    <s v="U"/>
    <s v="0000-00-00"/>
    <m/>
    <m/>
    <m/>
    <m/>
    <n v="50"/>
    <s v="Llamaya"/>
    <s v="MAIN"/>
    <n v="0"/>
    <m/>
    <n v="2258013"/>
    <s v="Cobros Mayo"/>
    <s v="Cobros Mayo NPN"/>
    <s v="Cuenta cesada"/>
  </r>
  <r>
    <s v="Cobros Abril Canal Fijo"/>
    <n v="0"/>
    <n v="0"/>
    <x v="9"/>
    <n v="3"/>
    <n v="1"/>
    <x v="0"/>
    <d v="2026-05-11T16:13:00"/>
    <n v="64957028"/>
    <s v="NA"/>
    <s v="VDAD"/>
    <x v="0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0"/>
    <m/>
    <s v="NONE"/>
    <n v="0"/>
    <m/>
    <n v="2258014"/>
    <s v="Cobros Mayo"/>
    <s v="Cobros Mayo NPN"/>
    <s v="No Answer AutoDial"/>
  </r>
  <r>
    <s v="Cobros Abril Canal Fijo"/>
    <n v="0"/>
    <n v="0"/>
    <x v="9"/>
    <n v="3"/>
    <n v="1"/>
    <x v="0"/>
    <d v="2026-05-11T17:56:03"/>
    <n v="64957028"/>
    <s v="DROP"/>
    <s v="VDAD"/>
    <x v="0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5"/>
    <m/>
    <s v="NONE"/>
    <n v="0"/>
    <m/>
    <n v="2258014"/>
    <s v="Cobros Mayo"/>
    <s v="Cobros Mayo NPN"/>
    <s v="Agent Not Available"/>
  </r>
  <r>
    <s v="Cobros Abril Canal Fijo"/>
    <n v="1"/>
    <n v="0"/>
    <x v="10"/>
    <n v="3"/>
    <n v="1"/>
    <x v="1"/>
    <d v="2026-05-14T09:35:29"/>
    <n v="64957028"/>
    <n v="6000"/>
    <s v="lvelez"/>
    <x v="1"/>
    <s v="COBRO"/>
    <m/>
    <n v="363040350000"/>
    <n v="16018"/>
    <n v="-4"/>
    <n v="1"/>
    <n v="64957028"/>
    <m/>
    <s v="Vielka abre"/>
    <m/>
    <s v="1-735-1329"/>
    <n v="363040350000"/>
    <s v="MASIVO"/>
    <s v="NPN"/>
    <m/>
    <m/>
    <m/>
    <m/>
    <m/>
    <s v="U"/>
    <s v="0000-00-00"/>
    <m/>
    <m/>
    <m/>
    <m/>
    <n v="89"/>
    <s v="Llamaya"/>
    <s v="MAIN"/>
    <n v="0"/>
    <m/>
    <n v="2258014"/>
    <s v="Cobros Mayo"/>
    <s v="Cobros Mayo NPN"/>
    <s v="Mensaje a tercero"/>
  </r>
  <r>
    <s v="Cobros Mayo"/>
    <n v="0"/>
    <n v="0"/>
    <x v="8"/>
    <n v="3"/>
    <n v="1"/>
    <x v="0"/>
    <d v="2026-05-08T09:33:33"/>
    <n v="64960054"/>
    <s v="DNC"/>
    <s v="lvelez"/>
    <x v="1"/>
    <s v="COBRO"/>
    <m/>
    <n v="995063180000"/>
    <n v="16016"/>
    <n v="-4"/>
    <n v="1"/>
    <n v="64960054"/>
    <m/>
    <s v="Yamileth Acosta Palacios"/>
    <m/>
    <s v="3-709-223"/>
    <n v="995063180000"/>
    <s v="MASIVO"/>
    <s v="NPN"/>
    <m/>
    <m/>
    <m/>
    <m/>
    <m/>
    <s v="U"/>
    <s v="0000-00-00"/>
    <m/>
    <m/>
    <m/>
    <s v="Yamileth D Acosta Palacios!NNumero: -- 995063180000"/>
    <n v="179"/>
    <s v="Llamaya"/>
    <s v="MANUAL"/>
    <n v="0"/>
    <m/>
    <n v="2198629"/>
    <s v="Cobros Marzo 2 meses a NPN "/>
    <s v="Cobros Marzo 2 meses a NPN "/>
    <s v="No volver a llamar"/>
  </r>
  <r>
    <s v="Cobros Mayo"/>
    <n v="0"/>
    <n v="0"/>
    <x v="9"/>
    <n v="3"/>
    <n v="1"/>
    <x v="0"/>
    <d v="2026-05-11T16:13:06"/>
    <n v="64960054"/>
    <s v="CALLBK"/>
    <s v="lvelez"/>
    <x v="1"/>
    <s v="COBRO"/>
    <m/>
    <n v="995063180000"/>
    <n v="16018"/>
    <n v="-4"/>
    <n v="1"/>
    <n v="64960054"/>
    <m/>
    <s v="Yamileth Acosta Palacios"/>
    <m/>
    <s v="3-709-223"/>
    <n v="995063180000"/>
    <s v="MASIVO"/>
    <s v="2 PAGOS PENDIENTES"/>
    <m/>
    <m/>
    <m/>
    <m/>
    <m/>
    <s v="U"/>
    <s v="0000-00-00"/>
    <m/>
    <m/>
    <m/>
    <s v="995063180000&gt;&gt; Yamileth D Acosta Palacios"/>
    <n v="164"/>
    <s v="Llamaya"/>
    <s v="MAIN"/>
    <n v="0"/>
    <m/>
    <n v="2258015"/>
    <s v="Cobros Mayo"/>
    <s v="Cobros Mayo NPN"/>
    <s v="Call Back"/>
  </r>
  <r>
    <s v="Cobros Mayo"/>
    <n v="1"/>
    <n v="1"/>
    <x v="2"/>
    <n v="3"/>
    <n v="1"/>
    <x v="1"/>
    <d v="2026-05-16T11:16:02"/>
    <n v="64960054"/>
    <n v="6007"/>
    <s v="lvelez"/>
    <x v="1"/>
    <s v="COBRO"/>
    <m/>
    <n v="995063180000"/>
    <n v="16018"/>
    <n v="-4"/>
    <n v="1"/>
    <n v="64960054"/>
    <m/>
    <s v="Yamileth Acosta Palacios"/>
    <m/>
    <s v="3-709-223"/>
    <n v="995063180000"/>
    <s v="MASIVO"/>
    <s v="2 PAGOS PENDIENTES"/>
    <m/>
    <m/>
    <m/>
    <m/>
    <m/>
    <s v="U"/>
    <s v="0000-00-00"/>
    <m/>
    <m/>
    <m/>
    <s v="995063180000&gt;&gt; Yamileth D Acosta Palacios"/>
    <n v="77"/>
    <s v="Llamaya"/>
    <s v="MAIN"/>
    <n v="0"/>
    <m/>
    <n v="2258015"/>
    <s v="Cobros Mayo"/>
    <s v="Cobros Mayo NPN"/>
    <s v="Volver a llamar"/>
  </r>
  <r>
    <s v="Cobros Abril Canal Fijo"/>
    <n v="0"/>
    <n v="0"/>
    <x v="9"/>
    <n v="2"/>
    <n v="1"/>
    <x v="0"/>
    <d v="2026-05-11T16:13:08"/>
    <n v="64962898"/>
    <s v="DROP"/>
    <s v="VDAD"/>
    <x v="0"/>
    <s v="COBRO"/>
    <m/>
    <n v="355379210000"/>
    <n v="16018"/>
    <n v="-4"/>
    <n v="1"/>
    <n v="64962898"/>
    <m/>
    <s v="YANEYRIS CORDOBA AGRAZALES"/>
    <m/>
    <s v="8-887-1395"/>
    <n v="355379210000"/>
    <s v="MASIVO"/>
    <s v="NPN"/>
    <m/>
    <m/>
    <m/>
    <m/>
    <m/>
    <s v="U"/>
    <s v="0000-00-00"/>
    <m/>
    <m/>
    <m/>
    <m/>
    <n v="5"/>
    <m/>
    <s v="NONE"/>
    <n v="0"/>
    <m/>
    <n v="2258016"/>
    <s v="Cobros Mayo"/>
    <s v="Cobros Mayo NPN"/>
    <s v="Agent Not Available"/>
  </r>
  <r>
    <s v="Cobros Abril Canal Fijo"/>
    <n v="1"/>
    <n v="1"/>
    <x v="10"/>
    <n v="2"/>
    <n v="1"/>
    <x v="1"/>
    <d v="2026-05-14T09:43:03"/>
    <n v="64962898"/>
    <n v="6003"/>
    <s v="lvelez"/>
    <x v="1"/>
    <s v="COBRO"/>
    <m/>
    <n v="355379210000"/>
    <n v="16018"/>
    <n v="-4"/>
    <n v="1"/>
    <n v="64962898"/>
    <m/>
    <s v="YANEYRIS CORDOBA AGRAZALES"/>
    <m/>
    <s v="8-887-1395"/>
    <n v="355379210000"/>
    <s v="MASIVO"/>
    <s v="NPN"/>
    <m/>
    <m/>
    <m/>
    <m/>
    <m/>
    <s v="U"/>
    <s v="0000-00-00"/>
    <m/>
    <m/>
    <m/>
    <m/>
    <n v="55"/>
    <s v="Llamaya"/>
    <s v="MAIN"/>
    <n v="0"/>
    <m/>
    <n v="2258016"/>
    <s v="Cobros Mayo"/>
    <s v="Cobros Mayo NPN"/>
    <s v="Cuenta cesada"/>
  </r>
  <r>
    <s v="Cobros Mayo"/>
    <n v="1"/>
    <n v="1"/>
    <x v="12"/>
    <n v="8"/>
    <n v="1"/>
    <x v="0"/>
    <d v="2026-05-06T14:45:26"/>
    <n v="64975971"/>
    <n v="6007"/>
    <s v="lvelez"/>
    <x v="1"/>
    <s v="COBRO"/>
    <m/>
    <m/>
    <n v="998"/>
    <n v="0"/>
    <m/>
    <n v="64975971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7542"/>
    <s v="Default Manual list"/>
    <m/>
    <s v="Volver a llamar"/>
  </r>
  <r>
    <s v="Cobros Mayo"/>
    <n v="0"/>
    <n v="0"/>
    <x v="9"/>
    <n v="8"/>
    <n v="1"/>
    <x v="0"/>
    <d v="2026-05-11T16:14:29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9"/>
    <n v="8"/>
    <n v="1"/>
    <x v="0"/>
    <d v="2026-05-11T17:57:47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5"/>
    <n v="8"/>
    <n v="1"/>
    <x v="0"/>
    <d v="2026-05-12T12:38:19"/>
    <n v="64975971"/>
    <s v="AB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Auto busy"/>
  </r>
  <r>
    <s v="Cobros Mayo"/>
    <n v="0"/>
    <n v="0"/>
    <x v="10"/>
    <n v="8"/>
    <n v="1"/>
    <x v="0"/>
    <d v="2026-05-14T09:45:54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0"/>
    <n v="8"/>
    <n v="1"/>
    <x v="0"/>
    <d v="2026-05-14T12:55:03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0"/>
    <n v="8"/>
    <n v="1"/>
    <x v="0"/>
    <d v="2026-05-14T16:11:45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Mayo"/>
    <n v="0"/>
    <n v="0"/>
    <x v="17"/>
    <n v="8"/>
    <n v="1"/>
    <x v="1"/>
    <d v="2026-05-15T12:19:13"/>
    <n v="64975971"/>
    <s v="NA"/>
    <s v="VDAD"/>
    <x v="0"/>
    <s v="COBRO"/>
    <m/>
    <n v="369016990000"/>
    <n v="16018"/>
    <n v="-4"/>
    <n v="1"/>
    <n v="64975971"/>
    <m/>
    <s v="Linoshka Elionor Scott Joaeph"/>
    <m/>
    <s v="3-729-138"/>
    <n v="369016990000"/>
    <s v="MASIVO"/>
    <s v="2 PAGOS PENDIENTES"/>
    <m/>
    <m/>
    <m/>
    <m/>
    <m/>
    <m/>
    <s v="0000-00-00"/>
    <m/>
    <m/>
    <m/>
    <m/>
    <n v="0"/>
    <m/>
    <s v="NONE"/>
    <n v="0"/>
    <m/>
    <n v="2258017"/>
    <s v="Cobros Mayo"/>
    <s v="Cobros Mayo NPN"/>
    <s v="No Answer AutoDial"/>
  </r>
  <r>
    <s v="Cobros Abril Canal Fijo"/>
    <n v="0"/>
    <n v="0"/>
    <x v="9"/>
    <n v="7"/>
    <n v="1"/>
    <x v="0"/>
    <d v="2026-05-11T16:18:18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0"/>
    <n v="7"/>
    <n v="1"/>
    <x v="0"/>
    <d v="2026-05-14T09:47:09"/>
    <n v="65002916"/>
    <s v="NA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0"/>
    <m/>
    <s v="NONE"/>
    <n v="0"/>
    <m/>
    <n v="2258018"/>
    <s v="Cobros Mayo"/>
    <s v="Cobros Mayo NPN"/>
    <s v="No Answer AutoDial"/>
  </r>
  <r>
    <s v="Cobros Abril Canal Fijo"/>
    <n v="0"/>
    <n v="0"/>
    <x v="10"/>
    <n v="7"/>
    <n v="1"/>
    <x v="0"/>
    <d v="2026-05-14T12:55:57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3"/>
    <n v="7"/>
    <n v="1"/>
    <x v="0"/>
    <d v="2026-05-18T11:50:30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4"/>
    <n v="7"/>
    <n v="1"/>
    <x v="0"/>
    <d v="2026-05-20T10:50:36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4"/>
    <n v="7"/>
    <n v="1"/>
    <x v="0"/>
    <d v="2026-05-21T12:00:15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Abril Canal Fijo"/>
    <n v="0"/>
    <n v="0"/>
    <x v="16"/>
    <n v="7"/>
    <n v="1"/>
    <x v="1"/>
    <d v="2026-05-22T09:26:19"/>
    <n v="65002916"/>
    <s v="DROP"/>
    <s v="VDAD"/>
    <x v="0"/>
    <s v="COBRO"/>
    <m/>
    <n v="368023640000"/>
    <n v="16018"/>
    <n v="-7"/>
    <n v="1"/>
    <n v="65002916"/>
    <m/>
    <s v="Leonor Jeannette Rivera Afat"/>
    <m/>
    <s v="8-732-678"/>
    <n v="368023640000"/>
    <s v="MASIVO"/>
    <s v="NPN"/>
    <m/>
    <m/>
    <m/>
    <m/>
    <m/>
    <m/>
    <s v="0000-00-00"/>
    <m/>
    <m/>
    <m/>
    <m/>
    <n v="5"/>
    <m/>
    <s v="NONE"/>
    <n v="0"/>
    <m/>
    <n v="2258018"/>
    <s v="Cobros Mayo"/>
    <s v="Cobros Mayo NPN"/>
    <s v="Agent Not Available"/>
  </r>
  <r>
    <s v="Cobros Mayo"/>
    <n v="0"/>
    <n v="0"/>
    <x v="9"/>
    <n v="2"/>
    <n v="1"/>
    <x v="0"/>
    <d v="2026-05-11T16:18:06"/>
    <n v="65014507"/>
    <s v="CALLBK"/>
    <s v="lvelez"/>
    <x v="1"/>
    <s v="COBRO"/>
    <m/>
    <n v="367086100000"/>
    <n v="16018"/>
    <n v="-7"/>
    <n v="1"/>
    <n v="65014507"/>
    <m/>
    <s v="ORMELIS ALBERTO MARTINEZ CAMAR"/>
    <m/>
    <s v="9-746-1333"/>
    <n v="367086100000"/>
    <s v="MASIVO"/>
    <s v="NPN"/>
    <m/>
    <m/>
    <m/>
    <m/>
    <m/>
    <s v="U"/>
    <s v="0000-00-00"/>
    <m/>
    <m/>
    <m/>
    <s v="367086100000&gt;&gt; ORMELIS ALBERTO MARTINEZ CAMARGO"/>
    <n v="344"/>
    <s v="Llamaya"/>
    <s v="MAIN"/>
    <n v="0"/>
    <m/>
    <n v="2258019"/>
    <s v="Cobros Mayo"/>
    <s v="Cobros Mayo NPN"/>
    <s v="Call Back"/>
  </r>
  <r>
    <s v="Cobros Mayo"/>
    <n v="1"/>
    <n v="1"/>
    <x v="1"/>
    <n v="2"/>
    <n v="1"/>
    <x v="1"/>
    <d v="2026-05-13T12:20:56"/>
    <n v="65014507"/>
    <n v="6002"/>
    <s v="lvelez"/>
    <x v="1"/>
    <s v="COBRO"/>
    <m/>
    <n v="367086100000"/>
    <n v="16018"/>
    <n v="-7"/>
    <n v="1"/>
    <n v="65014507"/>
    <m/>
    <s v="ORMELIS ALBERTO MARTINEZ CAMAR"/>
    <m/>
    <s v="9-746-1333"/>
    <n v="367086100000"/>
    <s v="MASIVO"/>
    <s v="NPN"/>
    <m/>
    <m/>
    <m/>
    <m/>
    <m/>
    <s v="U"/>
    <s v="0000-00-00"/>
    <m/>
    <m/>
    <m/>
    <s v="367086100000&gt;&gt; ORMELIS ALBERTO MARTINEZ CAMARGO"/>
    <n v="73"/>
    <s v="Llamaya"/>
    <s v="MAIN"/>
    <n v="0"/>
    <m/>
    <n v="2258019"/>
    <s v="Cobros Mayo"/>
    <s v="Cobros Mayo NPN"/>
    <s v="Cliente al dia"/>
  </r>
  <r>
    <s v="Cobros Abril Canal Fijo"/>
    <n v="0"/>
    <n v="0"/>
    <x v="5"/>
    <n v="10"/>
    <n v="1"/>
    <x v="0"/>
    <d v="2026-05-02T11:00:57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6"/>
    <n v="10"/>
    <n v="1"/>
    <x v="0"/>
    <d v="2026-05-05T15:12:35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12"/>
    <n v="10"/>
    <n v="1"/>
    <x v="0"/>
    <d v="2026-05-06T17:39:19"/>
    <n v="65014520"/>
    <s v="DROP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5"/>
    <m/>
    <s v="NONE"/>
    <n v="0"/>
    <m/>
    <n v="2251755"/>
    <s v="Cobros Abril Canal Fijo"/>
    <s v="Cobros Abril Canal Fijo 2 meses a NPN"/>
    <s v="Agent Not Available"/>
  </r>
  <r>
    <s v="Cobros Abril Canal Fijo"/>
    <n v="0"/>
    <n v="0"/>
    <x v="8"/>
    <n v="10"/>
    <n v="1"/>
    <x v="0"/>
    <d v="2026-05-08T12:23:27"/>
    <n v="65014520"/>
    <s v="AB"/>
    <s v="VDAD"/>
    <x v="0"/>
    <s v="COBRO"/>
    <m/>
    <n v="359338580000"/>
    <n v="16017"/>
    <n v="-7"/>
    <n v="1"/>
    <n v="65014520"/>
    <m/>
    <s v="ABEL ANTONIO ARJONA MELENDEZ"/>
    <m/>
    <s v="8-711-1877"/>
    <s v="NPN"/>
    <s v="MASIVO"/>
    <n v="359338580000"/>
    <m/>
    <m/>
    <m/>
    <m/>
    <m/>
    <m/>
    <s v="0000-00-00"/>
    <m/>
    <s v="arjonaabel219@gmail.com"/>
    <m/>
    <m/>
    <n v="0"/>
    <m/>
    <s v="NONE"/>
    <n v="0"/>
    <m/>
    <n v="2251755"/>
    <s v="Cobros Abril Canal Fijo"/>
    <s v="Cobros Abril Canal Fijo 2 meses a NPN"/>
    <s v="Auto busy"/>
  </r>
  <r>
    <s v="Cobros Abril Canal Fijo"/>
    <n v="0"/>
    <n v="0"/>
    <x v="9"/>
    <n v="10"/>
    <n v="1"/>
    <x v="0"/>
    <d v="2026-05-11T16:18:24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0"/>
    <n v="10"/>
    <n v="1"/>
    <x v="0"/>
    <d v="2026-05-14T09:47:12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3"/>
    <n v="10"/>
    <n v="1"/>
    <x v="0"/>
    <d v="2026-05-18T11:51:35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4"/>
    <n v="10"/>
    <n v="1"/>
    <x v="0"/>
    <d v="2026-05-20T10:50:43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4"/>
    <n v="10"/>
    <n v="1"/>
    <x v="0"/>
    <d v="2026-05-21T12:00:22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s v="Cobros Abril Canal Fijo"/>
    <n v="0"/>
    <n v="0"/>
    <x v="16"/>
    <n v="10"/>
    <n v="1"/>
    <x v="1"/>
    <d v="2026-05-22T09:28:17"/>
    <n v="65014520"/>
    <s v="AB"/>
    <s v="VDAD"/>
    <x v="0"/>
    <s v="COBRO"/>
    <m/>
    <n v="359338580000"/>
    <n v="16018"/>
    <n v="-7"/>
    <n v="1"/>
    <n v="65014520"/>
    <m/>
    <s v="ABEL ANTONIO ARJONA MELENDEZ"/>
    <m/>
    <s v="8-711-1877"/>
    <n v="359338580000"/>
    <s v="MASIVO"/>
    <s v="NPN"/>
    <m/>
    <m/>
    <m/>
    <m/>
    <m/>
    <m/>
    <s v="0000-00-00"/>
    <m/>
    <m/>
    <m/>
    <m/>
    <n v="0"/>
    <m/>
    <s v="NONE"/>
    <n v="0"/>
    <m/>
    <n v="2258020"/>
    <s v="Cobros Mayo"/>
    <s v="Cobros Mayo NPN"/>
    <s v="Auto busy"/>
  </r>
  <r>
    <e v="#N/A"/>
    <n v="0"/>
    <n v="0"/>
    <x v="8"/>
    <n v="1"/>
    <n v="1"/>
    <x v="1"/>
    <d v="2026-05-08T14:42:45"/>
    <n v="65023047"/>
    <n v="6004"/>
    <s v="lvelez"/>
    <x v="1"/>
    <s v="COBRO"/>
    <m/>
    <n v="364007220000"/>
    <n v="16016"/>
    <n v="-7"/>
    <n v="1"/>
    <n v="65023047"/>
    <m/>
    <s v="ENRIQUE JOSE WILLIANS HODGSON"/>
    <m/>
    <s v="8-790-2093"/>
    <n v="364007220000"/>
    <s v="MASIVO"/>
    <s v="NPN"/>
    <m/>
    <m/>
    <m/>
    <m/>
    <m/>
    <s v="U"/>
    <s v="0000-00-00"/>
    <m/>
    <m/>
    <m/>
    <m/>
    <n v="94"/>
    <s v="Llamaya"/>
    <s v="MANUAL"/>
    <n v="0"/>
    <m/>
    <n v="2198702"/>
    <s v="Cobros Marzo 2 meses a NPN "/>
    <s v="Cobros Marzo 2 meses a NPN "/>
    <s v="Buzon de voz"/>
  </r>
  <r>
    <s v="Cobros Mayo"/>
    <n v="0"/>
    <n v="0"/>
    <x v="9"/>
    <n v="5"/>
    <n v="1"/>
    <x v="0"/>
    <d v="2026-05-11T16:19:20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0"/>
    <n v="0"/>
    <x v="10"/>
    <n v="5"/>
    <n v="1"/>
    <x v="0"/>
    <d v="2026-05-14T09:49:22"/>
    <n v="65023465"/>
    <s v="NA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No Answer AutoDial"/>
  </r>
  <r>
    <s v="Cobros Mayo"/>
    <n v="0"/>
    <n v="0"/>
    <x v="10"/>
    <n v="5"/>
    <n v="1"/>
    <x v="0"/>
    <d v="2026-05-14T12:56:05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0"/>
    <n v="0"/>
    <x v="13"/>
    <n v="5"/>
    <n v="1"/>
    <x v="0"/>
    <d v="2026-05-18T11:51:35"/>
    <n v="65023465"/>
    <s v="AB"/>
    <s v="VDAD"/>
    <x v="0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0"/>
    <m/>
    <s v="NONE"/>
    <n v="0"/>
    <m/>
    <n v="2258021"/>
    <s v="Cobros Mayo"/>
    <s v="Cobros Mayo NPN"/>
    <s v="Auto busy"/>
  </r>
  <r>
    <s v="Cobros Mayo"/>
    <n v="1"/>
    <n v="1"/>
    <x v="14"/>
    <n v="5"/>
    <n v="1"/>
    <x v="1"/>
    <d v="2026-05-20T10:52:34"/>
    <n v="65023465"/>
    <n v="6003"/>
    <s v="lvelez"/>
    <x v="1"/>
    <s v="COBRO"/>
    <m/>
    <n v="366050490000"/>
    <n v="16018"/>
    <n v="-7"/>
    <n v="1"/>
    <n v="65023465"/>
    <m/>
    <s v="Olayda del Carmen GonzÃ¡lez Mo"/>
    <m/>
    <s v="4-140-144"/>
    <n v="366050490000"/>
    <s v="MASIVO"/>
    <s v="NPN"/>
    <m/>
    <m/>
    <m/>
    <m/>
    <m/>
    <s v="U"/>
    <s v="0000-00-00"/>
    <m/>
    <m/>
    <m/>
    <m/>
    <n v="19"/>
    <s v="Llamaya"/>
    <s v="MAIN"/>
    <n v="0"/>
    <m/>
    <n v="2258021"/>
    <s v="Cobros Mayo"/>
    <s v="Cobros Mayo NPN"/>
    <s v="Cuenta cesada"/>
  </r>
  <r>
    <s v="Cobros Abril Canal Fijo"/>
    <n v="0"/>
    <n v="0"/>
    <x v="9"/>
    <n v="2"/>
    <n v="1"/>
    <x v="0"/>
    <d v="2026-05-11T16:20:25"/>
    <n v="65026286"/>
    <s v="DROP"/>
    <s v="VDAD"/>
    <x v="0"/>
    <s v="COBRO"/>
    <m/>
    <n v="353377540000"/>
    <n v="16018"/>
    <n v="-7"/>
    <n v="1"/>
    <n v="65026286"/>
    <m/>
    <s v="ROSA ENEIDA RODRIGUEZ ROA DE J"/>
    <m/>
    <s v="8-156-1797"/>
    <n v="353377540000"/>
    <s v="MASIVO"/>
    <s v="NPN"/>
    <m/>
    <m/>
    <m/>
    <m/>
    <m/>
    <s v="U"/>
    <s v="0000-00-00"/>
    <m/>
    <m/>
    <m/>
    <m/>
    <n v="5"/>
    <m/>
    <s v="NONE"/>
    <n v="0"/>
    <m/>
    <n v="2258022"/>
    <s v="Cobros Mayo"/>
    <s v="Cobros Mayo NPN"/>
    <s v="Agent Not Available"/>
  </r>
  <r>
    <s v="Cobros Abril Canal Fijo"/>
    <n v="1"/>
    <n v="1"/>
    <x v="10"/>
    <n v="2"/>
    <n v="1"/>
    <x v="1"/>
    <d v="2026-05-14T09:48:41"/>
    <n v="65026286"/>
    <n v="6003"/>
    <s v="lvelez"/>
    <x v="1"/>
    <s v="COBRO"/>
    <m/>
    <n v="353377540000"/>
    <n v="16018"/>
    <n v="-7"/>
    <n v="1"/>
    <n v="65026286"/>
    <m/>
    <s v="ROSA ENEIDA RODRIGUEZ ROA DE J"/>
    <m/>
    <s v="8-156-1797"/>
    <n v="353377540000"/>
    <s v="MASIVO"/>
    <s v="NPN"/>
    <m/>
    <m/>
    <m/>
    <m/>
    <m/>
    <s v="U"/>
    <s v="0000-00-00"/>
    <m/>
    <m/>
    <m/>
    <m/>
    <n v="32"/>
    <s v="Llamaya"/>
    <s v="MAIN"/>
    <n v="0"/>
    <m/>
    <n v="2258022"/>
    <s v="Cobros Mayo"/>
    <s v="Cobros Mayo NPN"/>
    <s v="Cuenta cesada"/>
  </r>
  <r>
    <s v="Cobros Abril Canal Fijo"/>
    <n v="0"/>
    <n v="0"/>
    <x v="5"/>
    <n v="1"/>
    <n v="1"/>
    <x v="1"/>
    <d v="2026-05-02T12:54:02"/>
    <n v="65029308"/>
    <n v="6004"/>
    <s v="lvelez"/>
    <x v="1"/>
    <s v="COBRO"/>
    <m/>
    <n v="198071140000"/>
    <n v="16017"/>
    <n v="-7"/>
    <n v="1"/>
    <n v="65029308"/>
    <m/>
    <s v="David Saavedra"/>
    <m/>
    <s v="8-770-2029"/>
    <s v="3 MESES DE MORA"/>
    <s v="MASIVO"/>
    <n v="198071140000"/>
    <m/>
    <m/>
    <m/>
    <m/>
    <m/>
    <s v="U"/>
    <s v="0000-00-00"/>
    <m/>
    <s v="Saavedrasolanodavidantonio@gmail.com"/>
    <m/>
    <s v="198071140000&gt;&gt; DAVID A SAAVEDRA"/>
    <n v="68"/>
    <s v="Llamaya"/>
    <s v="MAIN"/>
    <n v="0"/>
    <m/>
    <n v="2252465"/>
    <s v="Cobros Abril Canal Fijo"/>
    <s v="Cobros Abril Canal Fijo 2 meses a NPN"/>
    <s v="Buzon de voz"/>
  </r>
  <r>
    <s v="Cobros Mayo"/>
    <n v="0"/>
    <n v="0"/>
    <x v="8"/>
    <n v="5"/>
    <n v="1"/>
    <x v="0"/>
    <d v="2026-05-08T17:18:20"/>
    <n v="65032446"/>
    <n v="6004"/>
    <s v="lvelez"/>
    <x v="1"/>
    <s v="COBRO"/>
    <m/>
    <n v="364004380000"/>
    <n v="16016"/>
    <n v="-7"/>
    <n v="1"/>
    <n v="65032446"/>
    <m/>
    <s v="Giovanna Nerilda Guerrero"/>
    <m/>
    <n v="42228478"/>
    <n v="364004380000"/>
    <s v="MASIVO"/>
    <s v="NPN"/>
    <m/>
    <m/>
    <m/>
    <m/>
    <m/>
    <s v="U"/>
    <s v="0000-00-00"/>
    <m/>
    <m/>
    <m/>
    <m/>
    <n v="73"/>
    <s v="Llamaya"/>
    <s v="MANUAL"/>
    <n v="0"/>
    <m/>
    <n v="2198756"/>
    <s v="Cobros Marzo 2 meses a NPN "/>
    <s v="Cobros Marzo 2 meses a NPN "/>
    <s v="Buzon de voz"/>
  </r>
  <r>
    <s v="Cobros Mayo"/>
    <n v="0"/>
    <n v="0"/>
    <x v="9"/>
    <n v="5"/>
    <n v="1"/>
    <x v="0"/>
    <d v="2026-05-11T16:21:57"/>
    <n v="65032446"/>
    <s v="DROP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5"/>
    <m/>
    <s v="NONE"/>
    <n v="0"/>
    <m/>
    <n v="2258023"/>
    <s v="Cobros Mayo"/>
    <s v="Cobros Mayo NPN"/>
    <s v="Agent Not Available"/>
  </r>
  <r>
    <s v="Cobros Mayo"/>
    <n v="0"/>
    <n v="0"/>
    <x v="10"/>
    <n v="5"/>
    <n v="1"/>
    <x v="0"/>
    <d v="2026-05-14T09:51:57"/>
    <n v="65032446"/>
    <s v="NA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0"/>
    <m/>
    <s v="NONE"/>
    <n v="0"/>
    <m/>
    <n v="2258023"/>
    <s v="Cobros Mayo"/>
    <s v="Cobros Mayo NPN"/>
    <s v="No Answer AutoDial"/>
  </r>
  <r>
    <s v="Cobros Mayo"/>
    <n v="0"/>
    <n v="0"/>
    <x v="10"/>
    <n v="5"/>
    <n v="1"/>
    <x v="0"/>
    <d v="2026-05-14T12:57:16"/>
    <n v="65032446"/>
    <s v="DROP"/>
    <s v="VDAD"/>
    <x v="0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5"/>
    <m/>
    <s v="NONE"/>
    <n v="0"/>
    <m/>
    <n v="2258023"/>
    <s v="Cobros Mayo"/>
    <s v="Cobros Mayo NPN"/>
    <s v="Agent Not Available"/>
  </r>
  <r>
    <s v="Cobros Mayo"/>
    <n v="0"/>
    <n v="0"/>
    <x v="13"/>
    <n v="5"/>
    <n v="1"/>
    <x v="1"/>
    <d v="2026-05-18T11:52:26"/>
    <n v="65032446"/>
    <n v="6004"/>
    <s v="lvelez"/>
    <x v="1"/>
    <s v="COBRO"/>
    <m/>
    <n v="364004380000"/>
    <n v="16018"/>
    <n v="-7"/>
    <n v="1"/>
    <n v="65032446"/>
    <m/>
    <s v="Giovanna Nerilda Guerrero"/>
    <m/>
    <n v="42228478"/>
    <n v="364004380000"/>
    <s v="MASIVO"/>
    <s v="2 PAGOS PENDIENTES"/>
    <m/>
    <m/>
    <m/>
    <m/>
    <m/>
    <s v="U"/>
    <s v="0000-00-00"/>
    <m/>
    <m/>
    <m/>
    <m/>
    <n v="146"/>
    <s v="Llamaya"/>
    <s v="MAIN"/>
    <n v="0"/>
    <m/>
    <n v="2258023"/>
    <s v="Cobros Mayo"/>
    <s v="Cobros Mayo NPN"/>
    <s v="Buzon de voz"/>
  </r>
  <r>
    <s v="Cobros Abril Canal Fijo"/>
    <n v="0"/>
    <n v="0"/>
    <x v="5"/>
    <n v="42"/>
    <n v="1"/>
    <x v="0"/>
    <d v="2026-05-02T12:56:58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5"/>
    <n v="42"/>
    <n v="1"/>
    <x v="0"/>
    <d v="2026-05-02T12:57:58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5"/>
    <n v="42"/>
    <n v="1"/>
    <x v="0"/>
    <d v="2026-05-02T12:59:3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5"/>
    <n v="42"/>
    <n v="1"/>
    <x v="0"/>
    <d v="2026-05-02T12:59:59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11"/>
    <n v="42"/>
    <n v="1"/>
    <x v="0"/>
    <d v="2026-05-04T10:40:25"/>
    <n v="65032955"/>
    <s v="AB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11"/>
    <n v="42"/>
    <n v="1"/>
    <x v="0"/>
    <d v="2026-05-04T16:57:42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1"/>
    <n v="42"/>
    <n v="1"/>
    <x v="0"/>
    <d v="2026-05-04T17:45:08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12"/>
    <n v="42"/>
    <n v="1"/>
    <x v="0"/>
    <d v="2026-05-06T09:41:58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2"/>
    <n v="42"/>
    <n v="1"/>
    <x v="0"/>
    <d v="2026-05-06T09:44:32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12"/>
    <n v="42"/>
    <n v="1"/>
    <x v="0"/>
    <d v="2026-05-06T09:44:59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12"/>
    <n v="42"/>
    <n v="1"/>
    <x v="0"/>
    <d v="2026-05-06T09:45:27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12"/>
    <n v="42"/>
    <n v="1"/>
    <x v="0"/>
    <d v="2026-05-06T11:09:32"/>
    <n v="65032955"/>
    <s v="NA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12"/>
    <n v="42"/>
    <n v="1"/>
    <x v="0"/>
    <d v="2026-05-06T16:30:40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12"/>
    <n v="42"/>
    <n v="1"/>
    <x v="0"/>
    <d v="2026-05-06T16:56:09"/>
    <n v="65032955"/>
    <s v="AB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7"/>
    <n v="42"/>
    <n v="1"/>
    <x v="0"/>
    <d v="2026-05-07T15:04:43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7"/>
    <n v="42"/>
    <n v="1"/>
    <x v="0"/>
    <d v="2026-05-07T15:05:1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7"/>
    <n v="42"/>
    <n v="1"/>
    <x v="0"/>
    <d v="2026-05-07T15:05:38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7"/>
    <n v="42"/>
    <n v="1"/>
    <x v="0"/>
    <d v="2026-05-07T17:59:15"/>
    <n v="65032955"/>
    <s v="NA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No Answer AutoDial"/>
  </r>
  <r>
    <s v="Cobros Abril Canal Fijo"/>
    <n v="0"/>
    <n v="0"/>
    <x v="8"/>
    <n v="42"/>
    <n v="1"/>
    <x v="0"/>
    <d v="2026-05-08T10:07:25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28:55"/>
    <n v="65032955"/>
    <s v="AB"/>
    <s v="VDAD"/>
    <x v="0"/>
    <s v="COBRO"/>
    <m/>
    <n v="365031300000"/>
    <n v="16017"/>
    <n v="-7"/>
    <n v="1"/>
    <n v="65032955"/>
    <m/>
    <s v="Eybran GonzÃ¡lez "/>
    <m/>
    <s v="8-877-7373"/>
    <s v="NPN"/>
    <s v="MASIVO"/>
    <n v="365031300000"/>
    <m/>
    <m/>
    <m/>
    <m/>
    <m/>
    <m/>
    <s v="0000-00-00"/>
    <m/>
    <s v="Gonzalez12@gmail.com"/>
    <m/>
    <m/>
    <n v="0"/>
    <m/>
    <s v="NONE"/>
    <n v="0"/>
    <m/>
    <n v="2252217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33:10"/>
    <n v="65032955"/>
    <s v="AB"/>
    <s v="VDAD"/>
    <x v="0"/>
    <s v="COBRO"/>
    <m/>
    <n v="364031880000"/>
    <n v="16017"/>
    <n v="-7"/>
    <n v="1"/>
    <n v="65032955"/>
    <m/>
    <s v="Tony rivera "/>
    <m/>
    <s v="8-812-002"/>
    <s v="NPN"/>
    <s v="MASIVO"/>
    <n v="364031880000"/>
    <m/>
    <m/>
    <m/>
    <m/>
    <m/>
    <m/>
    <s v="0000-00-00"/>
    <m/>
    <s v="Rivera23@gmail.com"/>
    <m/>
    <m/>
    <n v="0"/>
    <m/>
    <s v="NONE"/>
    <n v="0"/>
    <m/>
    <n v="2252218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38:01"/>
    <n v="65032955"/>
    <s v="AB"/>
    <s v="VDAD"/>
    <x v="0"/>
    <s v="COBRO"/>
    <m/>
    <n v="364032240000"/>
    <n v="16017"/>
    <n v="-7"/>
    <n v="1"/>
    <n v="65032955"/>
    <m/>
    <s v="Miriam Rivas "/>
    <m/>
    <s v="8-513-889"/>
    <s v="NPN"/>
    <s v="MASIVO"/>
    <n v="364032240000"/>
    <m/>
    <m/>
    <m/>
    <m/>
    <m/>
    <m/>
    <s v="0000-00-00"/>
    <m/>
    <s v="Rivasm@gmail.com"/>
    <m/>
    <m/>
    <n v="0"/>
    <m/>
    <s v="NONE"/>
    <n v="0"/>
    <m/>
    <n v="2252219"/>
    <s v="Cobros Abril Canal Fijo"/>
    <s v="Cobros Abril Canal Fijo 2 meses a NPN"/>
    <s v="Auto busy"/>
  </r>
  <r>
    <s v="Cobros Abril Canal Fijo"/>
    <n v="0"/>
    <n v="0"/>
    <x v="8"/>
    <n v="42"/>
    <n v="1"/>
    <x v="0"/>
    <d v="2026-05-08T15:39:43"/>
    <n v="65032955"/>
    <s v="NA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No Answer AutoDial"/>
  </r>
  <r>
    <s v="Cobros Abril Canal Fijo"/>
    <n v="0"/>
    <n v="0"/>
    <x v="8"/>
    <n v="42"/>
    <n v="1"/>
    <x v="0"/>
    <d v="2026-05-08T16:39:43"/>
    <n v="65032955"/>
    <s v="NA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0"/>
    <n v="42"/>
    <n v="1"/>
    <x v="0"/>
    <d v="2026-05-09T09:48:52"/>
    <n v="65032955"/>
    <s v="NA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No Answer AutoDial"/>
  </r>
  <r>
    <s v="Cobros Abril Canal Fijo"/>
    <n v="0"/>
    <n v="0"/>
    <x v="0"/>
    <n v="42"/>
    <n v="1"/>
    <x v="0"/>
    <d v="2026-05-09T09:55:01"/>
    <n v="65032955"/>
    <s v="NA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No Answer AutoDial"/>
  </r>
  <r>
    <s v="Cobros Abril Canal Fijo"/>
    <n v="0"/>
    <n v="0"/>
    <x v="0"/>
    <n v="42"/>
    <n v="1"/>
    <x v="0"/>
    <d v="2026-05-09T10:37:55"/>
    <n v="65032955"/>
    <s v="AB"/>
    <s v="VDAD"/>
    <x v="0"/>
    <s v="COBRO"/>
    <m/>
    <n v="366032510000"/>
    <n v="16017"/>
    <n v="-7"/>
    <n v="1"/>
    <n v="65032955"/>
    <m/>
    <s v="Hilario Perez"/>
    <m/>
    <s v="10-700-2001"/>
    <s v="NPN"/>
    <s v="MASIVO"/>
    <n v="366032510000"/>
    <m/>
    <m/>
    <m/>
    <m/>
    <m/>
    <m/>
    <s v="0000-00-00"/>
    <m/>
    <s v="Perezr@gmail.com"/>
    <m/>
    <m/>
    <n v="0"/>
    <m/>
    <s v="NONE"/>
    <n v="0"/>
    <m/>
    <n v="2252220"/>
    <s v="Cobros Abril Canal Fijo"/>
    <s v="Cobros Abril Canal Fijo 2 meses a NPN"/>
    <s v="Auto busy"/>
  </r>
  <r>
    <s v="Cobros Abril Canal Fijo"/>
    <n v="0"/>
    <n v="0"/>
    <x v="0"/>
    <n v="42"/>
    <n v="1"/>
    <x v="0"/>
    <d v="2026-05-09T10:51:49"/>
    <n v="65032955"/>
    <s v="AB"/>
    <s v="VDAD"/>
    <x v="0"/>
    <s v="COBRO"/>
    <m/>
    <n v="363045470000"/>
    <n v="16017"/>
    <n v="-7"/>
    <n v="1"/>
    <n v="65032955"/>
    <m/>
    <s v="MARIO JOEL GutiÃ©rrez "/>
    <m/>
    <s v="8-939-2110"/>
    <s v="NPN"/>
    <s v="MASIVO"/>
    <n v="363045470000"/>
    <m/>
    <m/>
    <m/>
    <m/>
    <m/>
    <m/>
    <s v="0000-00-00"/>
    <m/>
    <s v="Gutierrez18@gmail.com"/>
    <m/>
    <m/>
    <n v="0"/>
    <m/>
    <s v="NONE"/>
    <n v="0"/>
    <m/>
    <n v="2252360"/>
    <s v="Cobros Abril Canal Fijo"/>
    <s v="Cobros Abril Canal Fijo 2 meses a NPN"/>
    <s v="Auto busy"/>
  </r>
  <r>
    <s v="Cobros Abril Canal Fijo"/>
    <n v="0"/>
    <n v="0"/>
    <x v="9"/>
    <n v="42"/>
    <n v="1"/>
    <x v="0"/>
    <d v="2026-05-11T16:23:19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9"/>
    <n v="42"/>
    <n v="1"/>
    <x v="0"/>
    <d v="2026-05-11T16:27:20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0"/>
    <n v="42"/>
    <n v="1"/>
    <x v="0"/>
    <d v="2026-05-14T09:50:43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0"/>
    <n v="42"/>
    <n v="1"/>
    <x v="0"/>
    <d v="2026-05-14T09:51:12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3"/>
    <n v="42"/>
    <n v="1"/>
    <x v="0"/>
    <d v="2026-05-18T11:53:44"/>
    <n v="65032955"/>
    <s v="NA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No Answer AutoDial"/>
  </r>
  <r>
    <s v="Cobros Abril Canal Fijo"/>
    <n v="0"/>
    <n v="0"/>
    <x v="13"/>
    <n v="42"/>
    <n v="1"/>
    <x v="0"/>
    <d v="2026-05-18T11:53:46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13"/>
    <n v="42"/>
    <n v="1"/>
    <x v="0"/>
    <d v="2026-05-18T18:02:14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4"/>
    <n v="42"/>
    <n v="1"/>
    <x v="0"/>
    <d v="2026-05-20T10:52:13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4"/>
    <n v="42"/>
    <n v="1"/>
    <x v="0"/>
    <d v="2026-05-20T10:52:40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4"/>
    <n v="42"/>
    <n v="1"/>
    <x v="0"/>
    <d v="2026-05-21T12:01:24"/>
    <n v="65032955"/>
    <s v="AB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Auto busy"/>
  </r>
  <r>
    <s v="Cobros Abril Canal Fijo"/>
    <n v="0"/>
    <n v="0"/>
    <x v="4"/>
    <n v="42"/>
    <n v="1"/>
    <x v="0"/>
    <d v="2026-05-21T12:02:37"/>
    <n v="65032955"/>
    <s v="NA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No Answer AutoDial"/>
  </r>
  <r>
    <s v="Cobros Abril Canal Fijo"/>
    <n v="0"/>
    <n v="0"/>
    <x v="4"/>
    <n v="42"/>
    <n v="1"/>
    <x v="0"/>
    <d v="2026-05-21T15:03:10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6"/>
    <n v="42"/>
    <n v="1"/>
    <x v="0"/>
    <d v="2026-05-22T09:28:17"/>
    <n v="65032955"/>
    <s v="AB"/>
    <s v="VDAD"/>
    <x v="0"/>
    <s v="COBRO"/>
    <m/>
    <n v="363045470000"/>
    <n v="16018"/>
    <n v="-7"/>
    <n v="1"/>
    <n v="65032955"/>
    <m/>
    <s v="MARIO JOEL GutiÃ©rrez "/>
    <m/>
    <s v="8-939-2110"/>
    <n v="363045470000"/>
    <s v="MASIVO"/>
    <s v="NPN"/>
    <m/>
    <m/>
    <m/>
    <m/>
    <m/>
    <m/>
    <s v="0000-00-00"/>
    <m/>
    <m/>
    <m/>
    <m/>
    <n v="0"/>
    <m/>
    <s v="NONE"/>
    <n v="0"/>
    <m/>
    <n v="2258024"/>
    <s v="Cobros Mayo"/>
    <s v="Cobros Mayo NPN"/>
    <s v="Auto busy"/>
  </r>
  <r>
    <s v="Cobros Abril Canal Fijo"/>
    <n v="0"/>
    <n v="0"/>
    <x v="16"/>
    <n v="42"/>
    <n v="1"/>
    <x v="1"/>
    <d v="2026-05-22T09:29:59"/>
    <n v="65032955"/>
    <s v="NA"/>
    <s v="VDAD"/>
    <x v="0"/>
    <s v="COBRO"/>
    <m/>
    <n v="366032510000"/>
    <n v="16018"/>
    <n v="-7"/>
    <n v="1"/>
    <n v="65032955"/>
    <m/>
    <s v="Hilario Perez"/>
    <m/>
    <s v="10-700-2001"/>
    <n v="366032510000"/>
    <s v="MASIVO"/>
    <s v="2 PAGOS PENDIENTES"/>
    <m/>
    <m/>
    <m/>
    <m/>
    <m/>
    <m/>
    <s v="0000-00-00"/>
    <m/>
    <m/>
    <m/>
    <m/>
    <n v="0"/>
    <m/>
    <s v="NONE"/>
    <n v="0"/>
    <m/>
    <n v="2258025"/>
    <s v="Cobros Mayo"/>
    <s v="Cobros Mayo NPN"/>
    <s v="No Answer AutoDial"/>
  </r>
  <r>
    <s v="Cobros Abril Canal Fijo"/>
    <n v="1"/>
    <n v="1"/>
    <x v="9"/>
    <n v="1"/>
    <n v="1"/>
    <x v="1"/>
    <d v="2026-05-11T16:28:27"/>
    <n v="65033484"/>
    <n v="6003"/>
    <s v="lvelez"/>
    <x v="1"/>
    <s v="COBRO"/>
    <m/>
    <n v="356360130000"/>
    <n v="16018"/>
    <n v="-7"/>
    <n v="1"/>
    <n v="65033484"/>
    <m/>
    <s v="MADELINE YANETH ESCUDERO CASTI"/>
    <m/>
    <s v="7-710-1963"/>
    <n v="356360130000"/>
    <s v="MASIVO"/>
    <s v="NPN"/>
    <m/>
    <m/>
    <m/>
    <m/>
    <m/>
    <s v="U"/>
    <s v="0000-00-00"/>
    <m/>
    <m/>
    <m/>
    <m/>
    <n v="63"/>
    <s v="Llamaya"/>
    <s v="MAIN"/>
    <n v="0"/>
    <m/>
    <n v="2258026"/>
    <s v="Cobros Mayo"/>
    <s v="Cobros Mayo NPN"/>
    <s v="Cuenta cesada"/>
  </r>
  <r>
    <s v="Cobros Mayo"/>
    <n v="1"/>
    <n v="1"/>
    <x v="5"/>
    <n v="9"/>
    <n v="1"/>
    <x v="0"/>
    <d v="2026-05-02T11:59:35"/>
    <n v="65035301"/>
    <n v="6007"/>
    <s v="lvelez"/>
    <x v="1"/>
    <s v="COBRO"/>
    <m/>
    <m/>
    <n v="998"/>
    <n v="0"/>
    <m/>
    <n v="65035301"/>
    <m/>
    <m/>
    <m/>
    <m/>
    <m/>
    <m/>
    <m/>
    <m/>
    <m/>
    <m/>
    <m/>
    <m/>
    <s v="U"/>
    <s v="0000-00-00"/>
    <m/>
    <m/>
    <m/>
    <m/>
    <n v="22"/>
    <s v="Llamaya"/>
    <s v="MANUAL"/>
    <n v="0"/>
    <m/>
    <n v="2257457"/>
    <s v="Default Manual list"/>
    <m/>
    <s v="Volver a llamar"/>
  </r>
  <r>
    <s v="Cobros Mayo"/>
    <n v="0"/>
    <n v="0"/>
    <x v="9"/>
    <n v="9"/>
    <n v="1"/>
    <x v="0"/>
    <d v="2026-05-11T16:28:53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0"/>
    <n v="9"/>
    <n v="1"/>
    <x v="0"/>
    <d v="2026-05-14T09:51:41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3"/>
    <n v="9"/>
    <n v="1"/>
    <x v="0"/>
    <d v="2026-05-18T11:55:28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13"/>
    <n v="9"/>
    <n v="1"/>
    <x v="0"/>
    <d v="2026-05-18T18:02:4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4"/>
    <n v="9"/>
    <n v="1"/>
    <x v="0"/>
    <d v="2026-05-20T10:54:02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4"/>
    <n v="9"/>
    <n v="1"/>
    <x v="0"/>
    <d v="2026-05-21T12:03:05"/>
    <n v="65035301"/>
    <s v="NA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No Answer AutoDial"/>
  </r>
  <r>
    <s v="Cobros Mayo"/>
    <n v="0"/>
    <n v="0"/>
    <x v="4"/>
    <n v="9"/>
    <n v="1"/>
    <x v="0"/>
    <d v="2026-05-21T15:04:30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16"/>
    <n v="9"/>
    <n v="1"/>
    <x v="1"/>
    <d v="2026-05-22T09:29:13"/>
    <n v="65035301"/>
    <s v="AB"/>
    <s v="VDAD"/>
    <x v="0"/>
    <s v="COBRO"/>
    <m/>
    <n v="369022980000"/>
    <n v="16018"/>
    <n v="-7"/>
    <n v="1"/>
    <n v="65035301"/>
    <m/>
    <s v="Magnolia MartÃ­nez "/>
    <m/>
    <s v="3-114-897"/>
    <n v="369022980000"/>
    <s v="MASIVO"/>
    <s v="2 PAGOS PENDIENTES"/>
    <m/>
    <m/>
    <m/>
    <m/>
    <m/>
    <m/>
    <s v="0000-00-00"/>
    <m/>
    <m/>
    <m/>
    <m/>
    <n v="0"/>
    <m/>
    <s v="NONE"/>
    <n v="0"/>
    <m/>
    <n v="2258027"/>
    <s v="Cobros Mayo"/>
    <s v="Cobros Mayo NPN"/>
    <s v="Auto busy"/>
  </r>
  <r>
    <s v="Cobros Mayo"/>
    <n v="0"/>
    <n v="0"/>
    <x v="9"/>
    <n v="2"/>
    <n v="1"/>
    <x v="0"/>
    <d v="2026-05-11T16:30:01"/>
    <n v="65055421"/>
    <s v="AB"/>
    <s v="VDAD"/>
    <x v="0"/>
    <s v="COBRO"/>
    <m/>
    <n v="365029440000"/>
    <n v="16018"/>
    <n v="-7"/>
    <n v="1"/>
    <n v="65055421"/>
    <m/>
    <s v="Audina Rodriguez Rodriguez"/>
    <m/>
    <s v="8-1026-1637"/>
    <n v="365029440000"/>
    <s v="MASIVO"/>
    <s v="2 PAGOS PENDIENTES"/>
    <m/>
    <m/>
    <m/>
    <m/>
    <m/>
    <s v="U"/>
    <s v="0000-00-00"/>
    <m/>
    <m/>
    <m/>
    <m/>
    <n v="0"/>
    <m/>
    <s v="NONE"/>
    <n v="0"/>
    <m/>
    <n v="2258028"/>
    <s v="Cobros Mayo"/>
    <s v="Cobros Mayo NPN"/>
    <s v="Auto busy"/>
  </r>
  <r>
    <s v="Cobros Mayo"/>
    <n v="1"/>
    <n v="0"/>
    <x v="10"/>
    <n v="2"/>
    <n v="1"/>
    <x v="1"/>
    <d v="2026-05-14T09:52:22"/>
    <n v="65055421"/>
    <n v="6000"/>
    <s v="lvelez"/>
    <x v="1"/>
    <s v="COBRO"/>
    <m/>
    <n v="365029440000"/>
    <n v="16018"/>
    <n v="-7"/>
    <n v="1"/>
    <n v="65055421"/>
    <m/>
    <s v="Audina Rodriguez Rodriguez"/>
    <m/>
    <s v="8-1026-1637"/>
    <n v="365029440000"/>
    <s v="MASIVO"/>
    <s v="2 PAGOS PENDIENTES"/>
    <m/>
    <m/>
    <m/>
    <m/>
    <m/>
    <s v="U"/>
    <s v="0000-00-00"/>
    <m/>
    <m/>
    <m/>
    <m/>
    <n v="77"/>
    <s v="Llamaya"/>
    <s v="MAIN"/>
    <n v="0"/>
    <m/>
    <n v="2258028"/>
    <s v="Cobros Mayo"/>
    <s v="Cobros Mayo NPN"/>
    <s v="Mensaje a tercero"/>
  </r>
  <r>
    <s v="Cobros Mayo"/>
    <n v="1"/>
    <n v="0"/>
    <x v="9"/>
    <n v="1"/>
    <n v="1"/>
    <x v="1"/>
    <d v="2026-05-11T16:30:49"/>
    <n v="65065945"/>
    <n v="6006"/>
    <s v="lvelez"/>
    <x v="1"/>
    <s v="COBRO"/>
    <m/>
    <n v="369028250000"/>
    <n v="16018"/>
    <n v="-7"/>
    <n v="1"/>
    <n v="65065945"/>
    <m/>
    <s v="Macriano Denis"/>
    <m/>
    <s v="10-11-261"/>
    <n v="369028250000"/>
    <s v="MASIVO"/>
    <s v="2 PAGOS PENDIENTES"/>
    <m/>
    <m/>
    <m/>
    <m/>
    <m/>
    <s v="U"/>
    <s v="0000-00-00"/>
    <m/>
    <m/>
    <m/>
    <m/>
    <n v="67"/>
    <s v="Llamaya"/>
    <s v="MAIN"/>
    <n v="0"/>
    <m/>
    <n v="2258029"/>
    <s v="Cobros Mayo"/>
    <s v="Cobros Mayo NPN"/>
    <s v="Numero equivocado"/>
  </r>
  <r>
    <s v="Cobros Abril Canal Fijo"/>
    <n v="0"/>
    <n v="0"/>
    <x v="9"/>
    <n v="3"/>
    <n v="1"/>
    <x v="0"/>
    <d v="2026-05-11T16:31:20"/>
    <n v="65077219"/>
    <s v="DROP"/>
    <s v="VDAD"/>
    <x v="0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5"/>
    <m/>
    <s v="NONE"/>
    <n v="0"/>
    <m/>
    <n v="2258030"/>
    <s v="Cobros Mayo"/>
    <s v="Cobros Mayo NPN"/>
    <s v="Agent Not Available"/>
  </r>
  <r>
    <s v="Cobros Abril Canal Fijo"/>
    <n v="0"/>
    <n v="0"/>
    <x v="10"/>
    <n v="3"/>
    <n v="1"/>
    <x v="0"/>
    <d v="2026-05-14T09:52:08"/>
    <n v="65077219"/>
    <s v="AB"/>
    <s v="VDAD"/>
    <x v="0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0"/>
    <m/>
    <s v="NONE"/>
    <n v="0"/>
    <m/>
    <n v="2258030"/>
    <s v="Cobros Mayo"/>
    <s v="Cobros Mayo NPN"/>
    <s v="Auto busy"/>
  </r>
  <r>
    <s v="Cobros Abril Canal Fijo"/>
    <n v="1"/>
    <n v="0"/>
    <x v="13"/>
    <n v="3"/>
    <n v="1"/>
    <x v="1"/>
    <d v="2026-05-18T12:05:35"/>
    <n v="65077219"/>
    <n v="6006"/>
    <s v="lvelez"/>
    <x v="1"/>
    <s v="COBRO"/>
    <m/>
    <n v="369040250000"/>
    <n v="16018"/>
    <n v="-7"/>
    <n v="1"/>
    <n v="65077219"/>
    <m/>
    <s v="NILKA KERIMA TORRES ROJAS"/>
    <m/>
    <d v="1965-11-05T00:00:00"/>
    <n v="369040250000"/>
    <s v="MASIVO"/>
    <s v="NPN"/>
    <m/>
    <m/>
    <m/>
    <m/>
    <m/>
    <s v="U"/>
    <s v="0000-00-00"/>
    <m/>
    <m/>
    <m/>
    <m/>
    <n v="179"/>
    <s v="Llamaya"/>
    <s v="MAIN"/>
    <n v="0"/>
    <m/>
    <n v="2258030"/>
    <s v="Cobros Mayo"/>
    <s v="Cobros Mayo NPN"/>
    <s v="Numero equivocado"/>
  </r>
  <r>
    <e v="#N/A"/>
    <n v="0"/>
    <n v="0"/>
    <x v="7"/>
    <n v="1"/>
    <n v="1"/>
    <x v="1"/>
    <d v="2026-05-07T17:16:41"/>
    <n v="65080085"/>
    <n v="6004"/>
    <s v="lvelez"/>
    <x v="1"/>
    <s v="COBRO"/>
    <m/>
    <m/>
    <n v="998"/>
    <n v="0"/>
    <m/>
    <n v="65080085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590"/>
    <s v="Default Manual list"/>
    <m/>
    <s v="Buzon de voz"/>
  </r>
  <r>
    <s v="Cobros Abril Canal Fijo"/>
    <n v="0"/>
    <n v="0"/>
    <x v="5"/>
    <n v="15"/>
    <n v="1"/>
    <x v="0"/>
    <d v="2026-05-02T12:54:04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6"/>
    <n v="15"/>
    <n v="1"/>
    <x v="0"/>
    <d v="2026-05-05T17:58:31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12"/>
    <n v="15"/>
    <n v="1"/>
    <x v="0"/>
    <d v="2026-05-06T16:09:06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7"/>
    <n v="15"/>
    <n v="1"/>
    <x v="0"/>
    <d v="2026-05-07T17:55:29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10:06:57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8"/>
    <n v="15"/>
    <n v="1"/>
    <x v="0"/>
    <d v="2026-05-08T15:18:35"/>
    <n v="65081748"/>
    <s v="NA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No Answer AutoDial"/>
  </r>
  <r>
    <s v="Cobros Abril Canal Fijo"/>
    <n v="0"/>
    <n v="0"/>
    <x v="0"/>
    <n v="15"/>
    <n v="1"/>
    <x v="0"/>
    <d v="2026-05-09T09:47:12"/>
    <n v="65081748"/>
    <s v="AB"/>
    <s v="VDAD"/>
    <x v="0"/>
    <s v="COBRO"/>
    <m/>
    <n v="362025790000"/>
    <n v="16017"/>
    <n v="-7"/>
    <n v="1"/>
    <n v="65081748"/>
    <m/>
    <s v="Antonio Bracho "/>
    <m/>
    <n v="180703524"/>
    <s v="NPN"/>
    <s v="MASIVO"/>
    <n v="362025790000"/>
    <m/>
    <m/>
    <m/>
    <m/>
    <m/>
    <m/>
    <s v="0000-00-00"/>
    <m/>
    <s v="antoniojose10990@gmail.com"/>
    <m/>
    <m/>
    <n v="0"/>
    <m/>
    <s v="NONE"/>
    <n v="0"/>
    <m/>
    <n v="2252168"/>
    <s v="Cobros Abril Canal Fijo"/>
    <s v="Cobros Abril Canal Fijo 2 meses a NPN"/>
    <s v="Auto busy"/>
  </r>
  <r>
    <s v="Cobros Abril Canal Fijo"/>
    <n v="0"/>
    <n v="0"/>
    <x v="9"/>
    <n v="15"/>
    <n v="1"/>
    <x v="0"/>
    <d v="2026-05-11T16:32:40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0"/>
    <n v="15"/>
    <n v="1"/>
    <x v="0"/>
    <d v="2026-05-14T09:53:51"/>
    <n v="65081748"/>
    <s v="NA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No Answer AutoDial"/>
  </r>
  <r>
    <s v="Cobros Abril Canal Fijo"/>
    <n v="0"/>
    <n v="0"/>
    <x v="10"/>
    <n v="15"/>
    <n v="1"/>
    <x v="0"/>
    <d v="2026-05-14T14:03:17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3"/>
    <n v="15"/>
    <n v="1"/>
    <x v="0"/>
    <d v="2026-05-18T12:06:25"/>
    <n v="65081748"/>
    <s v="NA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No Answer AutoDial"/>
  </r>
  <r>
    <s v="Cobros Abril Canal Fijo"/>
    <n v="0"/>
    <n v="0"/>
    <x v="13"/>
    <n v="15"/>
    <n v="1"/>
    <x v="0"/>
    <d v="2026-05-18T18:04:08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4"/>
    <n v="15"/>
    <n v="1"/>
    <x v="0"/>
    <d v="2026-05-20T10:54:02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4"/>
    <n v="15"/>
    <n v="1"/>
    <x v="0"/>
    <d v="2026-05-21T12:02:39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s v="Cobros Abril Canal Fijo"/>
    <n v="0"/>
    <n v="0"/>
    <x v="16"/>
    <n v="15"/>
    <n v="1"/>
    <x v="1"/>
    <d v="2026-05-22T09:29:41"/>
    <n v="65081748"/>
    <s v="AB"/>
    <s v="VDAD"/>
    <x v="0"/>
    <s v="COBRO"/>
    <m/>
    <n v="362025790000"/>
    <n v="16018"/>
    <n v="-7"/>
    <n v="1"/>
    <n v="65081748"/>
    <m/>
    <s v="Antonio Bracho "/>
    <m/>
    <n v="180703524"/>
    <n v="362025790000"/>
    <s v="MASIVO"/>
    <s v="NPN"/>
    <m/>
    <m/>
    <m/>
    <m/>
    <m/>
    <m/>
    <s v="0000-00-00"/>
    <m/>
    <m/>
    <m/>
    <m/>
    <n v="0"/>
    <m/>
    <s v="NONE"/>
    <n v="0"/>
    <m/>
    <n v="2258031"/>
    <s v="Cobros Mayo"/>
    <s v="Cobros Mayo NPN"/>
    <s v="Auto busy"/>
  </r>
  <r>
    <e v="#N/A"/>
    <n v="1"/>
    <n v="0"/>
    <x v="6"/>
    <n v="1"/>
    <n v="1"/>
    <x v="1"/>
    <d v="2026-05-05T09:47:24"/>
    <n v="65084271"/>
    <n v="6000"/>
    <s v="lvelez"/>
    <x v="1"/>
    <s v="COBRO"/>
    <m/>
    <m/>
    <n v="998"/>
    <n v="0"/>
    <m/>
    <n v="65084271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498"/>
    <s v="Default Manual list"/>
    <m/>
    <s v="Mensaje a tercero"/>
  </r>
  <r>
    <s v="Cobros Mayo"/>
    <n v="0"/>
    <n v="0"/>
    <x v="9"/>
    <n v="2"/>
    <n v="1"/>
    <x v="0"/>
    <d v="2026-05-11T16:33:24"/>
    <n v="65085834"/>
    <s v="CALLBK"/>
    <s v="lvelez"/>
    <x v="1"/>
    <s v="COBRO"/>
    <m/>
    <n v="363083850000"/>
    <n v="16018"/>
    <n v="-7"/>
    <n v="1"/>
    <n v="65085834"/>
    <m/>
    <s v="Mercedes Arcia CamaÃ±o"/>
    <m/>
    <s v="9-738-1997"/>
    <n v="363083850000"/>
    <s v="SOHO-CALL CENTER"/>
    <s v="NPN"/>
    <m/>
    <m/>
    <m/>
    <m/>
    <m/>
    <s v="U"/>
    <s v="0000-00-00"/>
    <m/>
    <m/>
    <m/>
    <s v="363083850000&gt;&gt; Mercedes Arcia Camaño"/>
    <n v="324"/>
    <s v="Llamaya"/>
    <s v="MAIN"/>
    <n v="0"/>
    <m/>
    <n v="2258032"/>
    <s v="Cobros Mayo"/>
    <s v="Cobros Mayo NPN"/>
    <s v="Call Back"/>
  </r>
  <r>
    <s v="Cobros Mayo"/>
    <n v="0"/>
    <n v="0"/>
    <x v="2"/>
    <n v="2"/>
    <n v="1"/>
    <x v="1"/>
    <d v="2026-05-16T11:31:44"/>
    <n v="65085834"/>
    <n v="6004"/>
    <s v="lvelez"/>
    <x v="1"/>
    <s v="COBRO"/>
    <m/>
    <n v="363083850000"/>
    <n v="16018"/>
    <n v="-7"/>
    <n v="1"/>
    <n v="65085834"/>
    <m/>
    <s v="Mercedes Arcia CamaÃ±o"/>
    <m/>
    <s v="9-738-1997"/>
    <n v="363083850000"/>
    <s v="SOHO-CALL CENTER"/>
    <s v="NPN"/>
    <m/>
    <m/>
    <m/>
    <m/>
    <m/>
    <s v="U"/>
    <s v="0000-00-00"/>
    <m/>
    <m/>
    <m/>
    <s v="363083850000&gt;&gt; Mercedes Arcia Camaño"/>
    <n v="87"/>
    <s v="Llamaya"/>
    <s v="MAIN"/>
    <n v="0"/>
    <m/>
    <n v="2258032"/>
    <s v="Cobros Mayo"/>
    <s v="Cobros Mayo NPN"/>
    <s v="Buzon de voz"/>
  </r>
  <r>
    <s v="Cobros Mayo"/>
    <n v="0"/>
    <n v="0"/>
    <x v="9"/>
    <n v="4"/>
    <n v="1"/>
    <x v="0"/>
    <d v="2026-05-11T16:33:06"/>
    <n v="65092300"/>
    <s v="AB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Auto busy"/>
  </r>
  <r>
    <s v="Cobros Mayo"/>
    <n v="0"/>
    <n v="0"/>
    <x v="10"/>
    <n v="4"/>
    <n v="1"/>
    <x v="0"/>
    <d v="2026-05-14T09:56:18"/>
    <n v="65092300"/>
    <s v="AB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Auto busy"/>
  </r>
  <r>
    <s v="Cobros Mayo"/>
    <n v="0"/>
    <n v="0"/>
    <x v="13"/>
    <n v="4"/>
    <n v="1"/>
    <x v="0"/>
    <d v="2026-05-18T12:09:58"/>
    <n v="65092300"/>
    <s v="NA"/>
    <s v="VDAD"/>
    <x v="0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0"/>
    <m/>
    <s v="NONE"/>
    <n v="0"/>
    <m/>
    <n v="2258033"/>
    <s v="Cobros Mayo"/>
    <s v="Cobros Mayo NPN"/>
    <s v="No Answer AutoDial"/>
  </r>
  <r>
    <s v="Cobros Mayo"/>
    <n v="1"/>
    <n v="0"/>
    <x v="13"/>
    <n v="4"/>
    <n v="1"/>
    <x v="1"/>
    <d v="2026-05-18T18:04:49"/>
    <n v="65092300"/>
    <n v="6006"/>
    <s v="lvelez"/>
    <x v="1"/>
    <s v="COBRO"/>
    <m/>
    <n v="366093870000"/>
    <n v="16018"/>
    <n v="-7"/>
    <n v="1"/>
    <n v="65092300"/>
    <m/>
    <s v="Lizeyka  SÃ¡nchez"/>
    <m/>
    <s v="8-910-714"/>
    <n v="366093870000"/>
    <s v="MASIVO"/>
    <s v="NPN"/>
    <m/>
    <m/>
    <m/>
    <m/>
    <m/>
    <s v="U"/>
    <s v="0000-00-00"/>
    <m/>
    <m/>
    <m/>
    <m/>
    <n v="52"/>
    <s v="Llamaya"/>
    <s v="MAIN"/>
    <n v="0"/>
    <m/>
    <n v="2258033"/>
    <s v="Cobros Mayo"/>
    <s v="Cobros Mayo NPN"/>
    <s v="Numero equivocado"/>
  </r>
  <r>
    <s v="Cobros Abril Canal Fijo"/>
    <n v="0"/>
    <n v="0"/>
    <x v="9"/>
    <n v="3"/>
    <n v="1"/>
    <x v="0"/>
    <d v="2026-05-11T16:33:53"/>
    <n v="65095224"/>
    <s v="AB"/>
    <s v="VDAD"/>
    <x v="0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0"/>
    <m/>
    <s v="NONE"/>
    <n v="0"/>
    <m/>
    <n v="2258034"/>
    <s v="Cobros Mayo"/>
    <s v="Cobros Mayo NPN"/>
    <s v="Auto busy"/>
  </r>
  <r>
    <s v="Cobros Abril Canal Fijo"/>
    <n v="0"/>
    <n v="0"/>
    <x v="10"/>
    <n v="3"/>
    <n v="1"/>
    <x v="0"/>
    <d v="2026-05-14T09:56:42"/>
    <n v="65095224"/>
    <s v="DROP"/>
    <s v="VDAD"/>
    <x v="0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5"/>
    <m/>
    <s v="NONE"/>
    <n v="0"/>
    <m/>
    <n v="2258034"/>
    <s v="Cobros Mayo"/>
    <s v="Cobros Mayo NPN"/>
    <s v="Agent Not Available"/>
  </r>
  <r>
    <s v="Cobros Abril Canal Fijo"/>
    <n v="1"/>
    <n v="1"/>
    <x v="13"/>
    <n v="3"/>
    <n v="1"/>
    <x v="1"/>
    <d v="2026-05-18T12:09:00"/>
    <n v="65095224"/>
    <n v="6003"/>
    <s v="lvelez"/>
    <x v="1"/>
    <s v="COBRO"/>
    <m/>
    <n v="362030440000"/>
    <n v="16018"/>
    <n v="-7"/>
    <n v="1"/>
    <n v="65095224"/>
    <m/>
    <s v="Abdul  amet perez panezco"/>
    <m/>
    <s v="8-1048-7191"/>
    <n v="362030440000"/>
    <s v="MASIVO"/>
    <s v="NPN"/>
    <m/>
    <m/>
    <m/>
    <m/>
    <m/>
    <s v="U"/>
    <s v="0000-00-00"/>
    <m/>
    <m/>
    <m/>
    <m/>
    <n v="19"/>
    <s v="Llamaya"/>
    <s v="MAIN"/>
    <n v="0"/>
    <m/>
    <n v="2258034"/>
    <s v="Cobros Mayo"/>
    <s v="Cobros Mayo NPN"/>
    <s v="Cuenta cesada"/>
  </r>
  <r>
    <e v="#N/A"/>
    <n v="1"/>
    <n v="1"/>
    <x v="11"/>
    <n v="1"/>
    <n v="1"/>
    <x v="1"/>
    <d v="2026-05-04T15:49:01"/>
    <n v="65097861"/>
    <n v="6007"/>
    <s v="lvelez"/>
    <x v="1"/>
    <s v="COBRO"/>
    <m/>
    <m/>
    <n v="998"/>
    <n v="0"/>
    <m/>
    <n v="65097861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479"/>
    <s v="Default Manual list"/>
    <m/>
    <s v="Volver a llamar"/>
  </r>
  <r>
    <s v="Cobros Abril Canal Fijo"/>
    <n v="0"/>
    <n v="0"/>
    <x v="11"/>
    <n v="9"/>
    <n v="1"/>
    <x v="0"/>
    <d v="2026-05-04T14:15:24"/>
    <n v="65099454"/>
    <s v="AB"/>
    <s v="VDAD"/>
    <x v="0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0"/>
    <m/>
    <s v="NONE"/>
    <n v="0"/>
    <m/>
    <n v="2252715"/>
    <s v="Cobros Abril Canal Fijo"/>
    <s v="Cobros Abril Canal Fijo 2 meses a NPN"/>
    <s v="Auto busy"/>
  </r>
  <r>
    <s v="Cobros Abril Canal Fijo"/>
    <n v="0"/>
    <n v="0"/>
    <x v="12"/>
    <n v="9"/>
    <n v="1"/>
    <x v="0"/>
    <d v="2026-05-06T14:16:51"/>
    <n v="65099454"/>
    <s v="DROP"/>
    <s v="VDAD"/>
    <x v="0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5"/>
    <m/>
    <s v="NONE"/>
    <n v="0"/>
    <m/>
    <n v="2252715"/>
    <s v="Cobros Abril Canal Fijo"/>
    <s v="Cobros Abril Canal Fijo 2 meses a NPN"/>
    <s v="Agent Not Available"/>
  </r>
  <r>
    <s v="Cobros Abril Canal Fijo"/>
    <n v="1"/>
    <n v="0"/>
    <x v="0"/>
    <n v="9"/>
    <n v="1"/>
    <x v="0"/>
    <d v="2026-05-09T09:06:26"/>
    <n v="65099454"/>
    <n v="6006"/>
    <s v="lvelez"/>
    <x v="1"/>
    <s v="COBRO"/>
    <m/>
    <n v="359363180000"/>
    <n v="16017"/>
    <n v="-7"/>
    <n v="1"/>
    <n v="65099454"/>
    <m/>
    <s v="Analia PÃ©rez"/>
    <m/>
    <s v="8-1049-1902"/>
    <s v="2 MESES DE MORA"/>
    <s v="MASIVO"/>
    <n v="359363180000"/>
    <m/>
    <m/>
    <m/>
    <m/>
    <m/>
    <s v="U"/>
    <s v="0000-00-00"/>
    <m/>
    <s v="Analia200@gmail.com"/>
    <m/>
    <m/>
    <n v="81"/>
    <s v="Llamaya"/>
    <s v="MAIN"/>
    <n v="0"/>
    <m/>
    <n v="2252715"/>
    <s v="Cobros Abril Canal Fijo"/>
    <s v="Cobros Abril Canal Fijo 2 meses a NPN"/>
    <s v="Numero equivocado"/>
  </r>
  <r>
    <s v="Cobros Abril Canal Fijo"/>
    <n v="0"/>
    <n v="0"/>
    <x v="9"/>
    <n v="9"/>
    <n v="1"/>
    <x v="0"/>
    <d v="2026-05-11T16:35:01"/>
    <n v="65099454"/>
    <s v="DROP"/>
    <s v="VDAD"/>
    <x v="0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5"/>
    <m/>
    <s v="NONE"/>
    <n v="0"/>
    <m/>
    <n v="2258035"/>
    <s v="Cobros Mayo"/>
    <s v="Cobros Mayo NPN"/>
    <s v="Agent Not Available"/>
  </r>
  <r>
    <s v="Cobros Abril Canal Fijo"/>
    <n v="0"/>
    <n v="0"/>
    <x v="9"/>
    <n v="9"/>
    <n v="1"/>
    <x v="0"/>
    <d v="2026-05-11T16:35:16"/>
    <n v="65099454"/>
    <s v="DROP"/>
    <s v="VDAD"/>
    <x v="0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5"/>
    <m/>
    <s v="NONE"/>
    <n v="0"/>
    <m/>
    <n v="2258036"/>
    <s v="Cobros Mayo"/>
    <s v="Cobros Mayo NPN"/>
    <s v="Agent Not Available"/>
  </r>
  <r>
    <s v="Cobros Abril Canal Fijo"/>
    <n v="0"/>
    <n v="0"/>
    <x v="10"/>
    <n v="9"/>
    <n v="1"/>
    <x v="0"/>
    <d v="2026-05-14T09:58:23"/>
    <n v="65099454"/>
    <s v="AB"/>
    <s v="VDAD"/>
    <x v="0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0"/>
    <m/>
    <s v="NONE"/>
    <n v="0"/>
    <m/>
    <n v="2258035"/>
    <s v="Cobros Mayo"/>
    <s v="Cobros Mayo NPN"/>
    <s v="Auto busy"/>
  </r>
  <r>
    <s v="Cobros Abril Canal Fijo"/>
    <n v="0"/>
    <n v="0"/>
    <x v="10"/>
    <n v="9"/>
    <n v="1"/>
    <x v="0"/>
    <d v="2026-05-14T09:59:35"/>
    <n v="65099454"/>
    <s v="NA"/>
    <s v="VDAD"/>
    <x v="0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0"/>
    <m/>
    <s v="NONE"/>
    <n v="0"/>
    <m/>
    <n v="2258036"/>
    <s v="Cobros Mayo"/>
    <s v="Cobros Mayo NPN"/>
    <s v="No Answer AutoDial"/>
  </r>
  <r>
    <s v="Cobros Abril Canal Fijo"/>
    <n v="1"/>
    <n v="1"/>
    <x v="10"/>
    <n v="9"/>
    <n v="1"/>
    <x v="0"/>
    <d v="2026-05-14T14:07:03"/>
    <n v="65099454"/>
    <n v="6007"/>
    <s v="lvelez"/>
    <x v="1"/>
    <s v="COBRO"/>
    <m/>
    <n v="359363180000"/>
    <n v="16018"/>
    <n v="-7"/>
    <n v="1"/>
    <n v="65099454"/>
    <m/>
    <s v="Analia PÃ©rez"/>
    <m/>
    <s v="8-1049-1902"/>
    <n v="359363180000"/>
    <s v="MASIVO"/>
    <s v="3 PAGOS PENDIENTES"/>
    <m/>
    <m/>
    <m/>
    <m/>
    <m/>
    <s v="U"/>
    <s v="0000-00-00"/>
    <m/>
    <m/>
    <m/>
    <m/>
    <n v="180"/>
    <s v="Llamaya"/>
    <s v="MAIN"/>
    <n v="0"/>
    <m/>
    <n v="2258036"/>
    <s v="Cobros Mayo"/>
    <s v="Cobros Mayo NPN"/>
    <s v="Volver a llamar"/>
  </r>
  <r>
    <s v="Cobros Abril Canal Fijo"/>
    <n v="1"/>
    <n v="1"/>
    <x v="13"/>
    <n v="9"/>
    <n v="1"/>
    <x v="1"/>
    <d v="2026-05-18T12:11:38"/>
    <n v="65099454"/>
    <n v="6007"/>
    <s v="lvelez"/>
    <x v="1"/>
    <s v="COBRO"/>
    <m/>
    <n v="354371690000"/>
    <n v="16018"/>
    <n v="-7"/>
    <n v="1"/>
    <n v="65099454"/>
    <m/>
    <s v="MARTINA GONZALEZ ARROCHA"/>
    <m/>
    <s v="2-722-1424"/>
    <n v="354371690000"/>
    <s v="MASIVO"/>
    <s v="NPN"/>
    <m/>
    <m/>
    <m/>
    <m/>
    <m/>
    <s v="U"/>
    <s v="0000-00-00"/>
    <m/>
    <m/>
    <m/>
    <m/>
    <n v="69"/>
    <s v="Llamaya"/>
    <s v="MAIN"/>
    <n v="0"/>
    <m/>
    <n v="2258035"/>
    <s v="Cobros Mayo"/>
    <s v="Cobros Mayo NPN"/>
    <s v="Volver a llamar"/>
  </r>
  <r>
    <s v="Cobros Abril Canal Fijo"/>
    <n v="0"/>
    <n v="0"/>
    <x v="11"/>
    <n v="4"/>
    <n v="1"/>
    <x v="0"/>
    <d v="2026-05-04T14:50:11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15:41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11"/>
    <n v="4"/>
    <n v="1"/>
    <x v="0"/>
    <d v="2026-05-04T17:58:57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6"/>
    <n v="4"/>
    <n v="1"/>
    <x v="1"/>
    <d v="2026-05-05T09:31:50"/>
    <n v="65101089"/>
    <s v="NA"/>
    <s v="VDAD"/>
    <x v="0"/>
    <s v="COBRO"/>
    <m/>
    <n v="353369750000"/>
    <n v="16017"/>
    <n v="-5"/>
    <n v="1"/>
    <n v="65101089"/>
    <m/>
    <s v="DIANELYS YINETH MORENO AVILA"/>
    <m/>
    <s v="6-716-2487"/>
    <s v="2 MESES DE MORA"/>
    <s v="MASIVO"/>
    <n v="353369750000"/>
    <m/>
    <m/>
    <m/>
    <m/>
    <m/>
    <m/>
    <s v="0000-00-00"/>
    <m/>
    <s v="Dianelys92@gmail.com"/>
    <m/>
    <m/>
    <n v="0"/>
    <m/>
    <s v="NONE"/>
    <n v="0"/>
    <m/>
    <n v="2252746"/>
    <s v="Cobros Abril Canal Fijo"/>
    <s v="Cobros Abril Canal Fijo 2 meses a NPN"/>
    <s v="No Answer AutoDial"/>
  </r>
  <r>
    <s v="Cobros Abril Canal Fijo"/>
    <n v="0"/>
    <n v="0"/>
    <x v="9"/>
    <n v="2"/>
    <n v="1"/>
    <x v="0"/>
    <d v="2026-05-11T16:35:23"/>
    <n v="65101667"/>
    <s v="AB"/>
    <s v="VDAD"/>
    <x v="0"/>
    <s v="COBRO"/>
    <m/>
    <n v="352375580000"/>
    <n v="16018"/>
    <n v="-5"/>
    <n v="1"/>
    <n v="65101667"/>
    <m/>
    <s v="Maria eugenia cortez cortez"/>
    <m/>
    <s v="8-397-305"/>
    <n v="352375580000"/>
    <s v="MASIVO"/>
    <s v="NPN"/>
    <m/>
    <m/>
    <m/>
    <m/>
    <m/>
    <s v="U"/>
    <s v="0000-00-00"/>
    <m/>
    <m/>
    <m/>
    <m/>
    <n v="0"/>
    <m/>
    <s v="NONE"/>
    <n v="0"/>
    <m/>
    <n v="2258037"/>
    <s v="Cobros Mayo"/>
    <s v="Cobros Mayo NPN"/>
    <s v="Auto busy"/>
  </r>
  <r>
    <s v="Cobros Abril Canal Fijo"/>
    <n v="1"/>
    <n v="1"/>
    <x v="10"/>
    <n v="2"/>
    <n v="1"/>
    <x v="1"/>
    <d v="2026-05-14T09:59:44"/>
    <n v="65101667"/>
    <n v="6003"/>
    <s v="lvelez"/>
    <x v="1"/>
    <s v="COBRO"/>
    <m/>
    <n v="352375580000"/>
    <n v="16018"/>
    <n v="-5"/>
    <n v="1"/>
    <n v="65101667"/>
    <m/>
    <s v="Maria eugenia cortez cortez"/>
    <m/>
    <s v="8-397-305"/>
    <n v="352375580000"/>
    <s v="MASIVO"/>
    <s v="NPN"/>
    <m/>
    <m/>
    <m/>
    <m/>
    <m/>
    <s v="U"/>
    <s v="0000-00-00"/>
    <m/>
    <m/>
    <m/>
    <m/>
    <n v="224"/>
    <s v="Llamaya"/>
    <s v="MAIN"/>
    <n v="0"/>
    <m/>
    <n v="2258037"/>
    <s v="Cobros Mayo"/>
    <s v="Cobros Mayo NPN"/>
    <s v="Cuenta cesada"/>
  </r>
  <r>
    <s v="Cobros Mayo"/>
    <n v="0"/>
    <n v="0"/>
    <x v="9"/>
    <n v="8"/>
    <n v="1"/>
    <x v="0"/>
    <d v="2026-05-11T16:37:28"/>
    <n v="65106195"/>
    <s v="NA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No Answer AutoDial"/>
  </r>
  <r>
    <s v="Cobros Mayo"/>
    <n v="0"/>
    <n v="0"/>
    <x v="15"/>
    <n v="8"/>
    <n v="1"/>
    <x v="0"/>
    <d v="2026-05-12T10:51:34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0"/>
    <n v="8"/>
    <n v="1"/>
    <x v="0"/>
    <d v="2026-05-14T09:59:38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3"/>
    <n v="8"/>
    <n v="1"/>
    <x v="0"/>
    <d v="2026-05-18T12:11:09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4"/>
    <n v="8"/>
    <n v="1"/>
    <x v="0"/>
    <d v="2026-05-20T10:55:44"/>
    <n v="65106195"/>
    <s v="NA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No Answer AutoDial"/>
  </r>
  <r>
    <s v="Cobros Mayo"/>
    <n v="0"/>
    <n v="0"/>
    <x v="14"/>
    <n v="8"/>
    <n v="1"/>
    <x v="0"/>
    <d v="2026-05-20T12:43:36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4"/>
    <n v="8"/>
    <n v="1"/>
    <x v="0"/>
    <d v="2026-05-21T12:03:08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16"/>
    <n v="8"/>
    <n v="1"/>
    <x v="1"/>
    <d v="2026-05-22T09:30:01"/>
    <n v="65106195"/>
    <s v="AB"/>
    <s v="VDAD"/>
    <x v="0"/>
    <s v="COBRO"/>
    <m/>
    <n v="364075060000"/>
    <n v="16018"/>
    <n v="-5"/>
    <n v="1"/>
    <n v="65106195"/>
    <m/>
    <s v="Edgar Valdivieso "/>
    <m/>
    <s v="9-746-1035"/>
    <n v="364075060000"/>
    <s v="MASIVO"/>
    <s v="NPN"/>
    <m/>
    <m/>
    <m/>
    <m/>
    <m/>
    <m/>
    <s v="0000-00-00"/>
    <m/>
    <m/>
    <m/>
    <m/>
    <n v="0"/>
    <m/>
    <s v="NONE"/>
    <n v="0"/>
    <m/>
    <n v="2258038"/>
    <s v="Cobros Mayo"/>
    <s v="Cobros Mayo NPN"/>
    <s v="Auto busy"/>
  </r>
  <r>
    <s v="Cobros Mayo"/>
    <n v="0"/>
    <n v="0"/>
    <x v="9"/>
    <n v="4"/>
    <n v="1"/>
    <x v="0"/>
    <d v="2026-05-11T16:37:31"/>
    <n v="65112127"/>
    <s v="AB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0"/>
    <m/>
    <s v="NONE"/>
    <n v="0"/>
    <m/>
    <n v="2258039"/>
    <s v="Cobros Mayo"/>
    <s v="Cobros Mayo NPN"/>
    <s v="Auto busy"/>
  </r>
  <r>
    <s v="Cobros Mayo"/>
    <n v="0"/>
    <n v="0"/>
    <x v="10"/>
    <n v="4"/>
    <n v="1"/>
    <x v="0"/>
    <d v="2026-05-14T10:03:35"/>
    <n v="65112127"/>
    <s v="AB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0"/>
    <m/>
    <s v="NONE"/>
    <n v="0"/>
    <m/>
    <n v="2258039"/>
    <s v="Cobros Mayo"/>
    <s v="Cobros Mayo NPN"/>
    <s v="Auto busy"/>
  </r>
  <r>
    <s v="Cobros Mayo"/>
    <n v="0"/>
    <n v="0"/>
    <x v="13"/>
    <n v="4"/>
    <n v="1"/>
    <x v="0"/>
    <d v="2026-05-18T12:12:15"/>
    <n v="65112127"/>
    <s v="DROP"/>
    <s v="VDAD"/>
    <x v="0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5"/>
    <m/>
    <s v="NONE"/>
    <n v="0"/>
    <m/>
    <n v="2258039"/>
    <s v="Cobros Mayo"/>
    <s v="Cobros Mayo NPN"/>
    <s v="Agent Not Available"/>
  </r>
  <r>
    <s v="Cobros Mayo"/>
    <n v="1"/>
    <n v="1"/>
    <x v="14"/>
    <n v="4"/>
    <n v="1"/>
    <x v="1"/>
    <d v="2026-05-20T10:54:52"/>
    <n v="65112127"/>
    <n v="6003"/>
    <s v="lvelez"/>
    <x v="1"/>
    <s v="COBRO"/>
    <m/>
    <n v="355373180000"/>
    <n v="16018"/>
    <n v="-5"/>
    <n v="1"/>
    <n v="65112127"/>
    <m/>
    <s v="Yamariel Quintero Serrano"/>
    <m/>
    <s v="4-739-1680"/>
    <n v="355373180000"/>
    <s v="MASIVO"/>
    <s v="NPN"/>
    <m/>
    <m/>
    <m/>
    <m/>
    <m/>
    <s v="U"/>
    <s v="0000-00-00"/>
    <m/>
    <m/>
    <m/>
    <m/>
    <n v="18"/>
    <s v="Llamaya"/>
    <s v="MAIN"/>
    <n v="0"/>
    <m/>
    <n v="2258039"/>
    <s v="Cobros Mayo"/>
    <s v="Cobros Mayo NPN"/>
    <s v="Cuenta cesada"/>
  </r>
  <r>
    <e v="#N/A"/>
    <n v="1"/>
    <n v="0"/>
    <x v="0"/>
    <n v="1"/>
    <n v="1"/>
    <x v="1"/>
    <d v="2026-05-09T11:14:20"/>
    <n v="65112921"/>
    <n v="6006"/>
    <s v="lvelez"/>
    <x v="1"/>
    <s v="COBRO"/>
    <m/>
    <m/>
    <n v="998"/>
    <n v="0"/>
    <m/>
    <n v="65112921"/>
    <m/>
    <m/>
    <m/>
    <m/>
    <m/>
    <m/>
    <m/>
    <m/>
    <m/>
    <m/>
    <m/>
    <m/>
    <s v="U"/>
    <s v="0000-00-00"/>
    <m/>
    <m/>
    <m/>
    <m/>
    <n v="45"/>
    <s v="Llamaya"/>
    <s v="MANUAL"/>
    <n v="0"/>
    <m/>
    <n v="2258697"/>
    <s v="Default Manual list"/>
    <m/>
    <s v="Numero equivocado"/>
  </r>
  <r>
    <s v="Cobros Mayo"/>
    <n v="0"/>
    <n v="0"/>
    <x v="9"/>
    <n v="8"/>
    <n v="1"/>
    <x v="0"/>
    <d v="2026-05-11T16:41:00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0"/>
    <n v="8"/>
    <n v="1"/>
    <x v="0"/>
    <d v="2026-05-14T10:04:47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10"/>
    <n v="8"/>
    <n v="1"/>
    <x v="0"/>
    <d v="2026-05-14T14:10:08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3"/>
    <n v="8"/>
    <n v="1"/>
    <x v="0"/>
    <d v="2026-05-18T12:13:12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4"/>
    <n v="8"/>
    <n v="1"/>
    <x v="0"/>
    <d v="2026-05-20T10:57:37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0"/>
    <n v="0"/>
    <x v="14"/>
    <n v="8"/>
    <n v="1"/>
    <x v="0"/>
    <d v="2026-05-20T12:44:04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4"/>
    <n v="8"/>
    <n v="1"/>
    <x v="0"/>
    <d v="2026-05-21T12:03:08"/>
    <n v="65116266"/>
    <s v="AB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Auto busy"/>
  </r>
  <r>
    <s v="Cobros Mayo"/>
    <n v="0"/>
    <n v="0"/>
    <x v="16"/>
    <n v="8"/>
    <n v="1"/>
    <x v="1"/>
    <d v="2026-05-22T09:31:22"/>
    <n v="65116266"/>
    <s v="NA"/>
    <s v="VDAD"/>
    <x v="0"/>
    <s v="COBRO"/>
    <m/>
    <n v="357370650000"/>
    <n v="16018"/>
    <n v="-5"/>
    <n v="1"/>
    <n v="65116266"/>
    <m/>
    <s v="LUIS ARCERSIO GODOY DIAZ"/>
    <m/>
    <s v="8-1053-2337"/>
    <n v="357370650000"/>
    <s v="MASIVO"/>
    <s v="NPN"/>
    <m/>
    <m/>
    <m/>
    <m/>
    <m/>
    <m/>
    <s v="0000-00-00"/>
    <m/>
    <m/>
    <m/>
    <m/>
    <n v="0"/>
    <m/>
    <s v="NONE"/>
    <n v="0"/>
    <m/>
    <n v="2258040"/>
    <s v="Cobros Mayo"/>
    <s v="Cobros Mayo NPN"/>
    <s v="No Answer AutoDial"/>
  </r>
  <r>
    <s v="Cobros Mayo"/>
    <n v="1"/>
    <n v="1"/>
    <x v="9"/>
    <n v="1"/>
    <n v="1"/>
    <x v="1"/>
    <d v="2026-05-11T16:41:17"/>
    <n v="65122191"/>
    <n v="6003"/>
    <s v="lvelez"/>
    <x v="1"/>
    <s v="COBRO"/>
    <m/>
    <n v="366080900000"/>
    <n v="16018"/>
    <n v="-5"/>
    <n v="1"/>
    <n v="65122191"/>
    <m/>
    <s v="MarÃ­a aurora ChÃ¡vez SaldaÃ±a"/>
    <m/>
    <s v="4-702-804"/>
    <n v="366080900000"/>
    <s v="MASIVO"/>
    <s v="NPN"/>
    <m/>
    <m/>
    <m/>
    <m/>
    <m/>
    <s v="U"/>
    <s v="0000-00-00"/>
    <m/>
    <m/>
    <m/>
    <m/>
    <n v="84"/>
    <s v="Llamaya"/>
    <s v="MAIN"/>
    <n v="0"/>
    <m/>
    <n v="2258041"/>
    <s v="Cobros Mayo"/>
    <s v="Cobros Mayo NPN"/>
    <s v="Cuenta cesada"/>
  </r>
  <r>
    <s v="Cobros Abril Canal Fijo"/>
    <n v="0"/>
    <n v="0"/>
    <x v="9"/>
    <n v="3"/>
    <n v="1"/>
    <x v="0"/>
    <d v="2026-05-11T16:41:52"/>
    <n v="65125950"/>
    <s v="DROP"/>
    <s v="VDAD"/>
    <x v="0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5"/>
    <m/>
    <s v="NONE"/>
    <n v="0"/>
    <m/>
    <n v="2258042"/>
    <s v="Cobros Mayo"/>
    <s v="Cobros Mayo NPN"/>
    <s v="Agent Not Available"/>
  </r>
  <r>
    <s v="Cobros Abril Canal Fijo"/>
    <n v="1"/>
    <n v="1"/>
    <x v="10"/>
    <n v="3"/>
    <n v="1"/>
    <x v="0"/>
    <d v="2026-05-14T10:05:08"/>
    <n v="65125950"/>
    <n v="6007"/>
    <s v="lvelez"/>
    <x v="1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77"/>
    <s v="Llamaya"/>
    <s v="MAIN"/>
    <n v="0"/>
    <m/>
    <n v="2258042"/>
    <s v="Cobros Mayo"/>
    <s v="Cobros Mayo NPN"/>
    <s v="Volver a llamar"/>
  </r>
  <r>
    <s v="Cobros Abril Canal Fijo"/>
    <n v="0"/>
    <n v="0"/>
    <x v="10"/>
    <n v="3"/>
    <n v="1"/>
    <x v="1"/>
    <d v="2026-05-14T10:07:35"/>
    <n v="65125950"/>
    <n v="6004"/>
    <s v="lvelez"/>
    <x v="1"/>
    <s v="COBRO"/>
    <m/>
    <n v="361006550000"/>
    <n v="16018"/>
    <n v="-5"/>
    <n v="1"/>
    <n v="65125950"/>
    <m/>
    <s v="YARIBEL ARELIS CAMARENA DEL CI"/>
    <m/>
    <s v="3-727-1067"/>
    <n v="361006550000"/>
    <s v="MASIVO"/>
    <s v="NPN"/>
    <m/>
    <m/>
    <m/>
    <m/>
    <m/>
    <s v="U"/>
    <s v="0000-00-00"/>
    <m/>
    <m/>
    <m/>
    <m/>
    <n v="100"/>
    <s v="Llamaya"/>
    <s v="MANUAL"/>
    <n v="0"/>
    <m/>
    <n v="2258042"/>
    <s v="Cobros Mayo"/>
    <s v="Cobros Mayo NPN"/>
    <s v="Buzon de voz"/>
  </r>
  <r>
    <s v="Cobros Mayo"/>
    <n v="0"/>
    <n v="0"/>
    <x v="6"/>
    <n v="3"/>
    <n v="1"/>
    <x v="0"/>
    <d v="2026-05-05T15:00:29"/>
    <n v="65132135"/>
    <s v="CALLBK"/>
    <s v="lvelez"/>
    <x v="1"/>
    <s v="COBRO"/>
    <m/>
    <m/>
    <n v="998"/>
    <n v="0"/>
    <m/>
    <n v="65132135"/>
    <m/>
    <m/>
    <m/>
    <m/>
    <m/>
    <m/>
    <m/>
    <m/>
    <m/>
    <m/>
    <m/>
    <m/>
    <s v="U"/>
    <s v="0000-00-00"/>
    <m/>
    <m/>
    <m/>
    <s v="361016470000&gt;&gt; LUIS DAVID PINEDA GONZALEZ"/>
    <n v="232"/>
    <s v="Llamaya"/>
    <s v="MANUAL"/>
    <n v="0"/>
    <m/>
    <n v="2257508"/>
    <s v="Default Manual list"/>
    <m/>
    <s v="Call Back"/>
  </r>
  <r>
    <s v="Cobros Mayo"/>
    <n v="0"/>
    <n v="0"/>
    <x v="8"/>
    <n v="3"/>
    <n v="1"/>
    <x v="0"/>
    <d v="2026-05-08T09:45:28"/>
    <n v="65132135"/>
    <n v="6004"/>
    <s v="lvelez"/>
    <x v="1"/>
    <s v="COBRO"/>
    <m/>
    <m/>
    <n v="998"/>
    <n v="0"/>
    <m/>
    <n v="65132135"/>
    <m/>
    <m/>
    <m/>
    <m/>
    <m/>
    <m/>
    <m/>
    <m/>
    <m/>
    <m/>
    <m/>
    <m/>
    <s v="U"/>
    <s v="0000-00-00"/>
    <m/>
    <m/>
    <m/>
    <s v="361016470000&gt;&gt; LUIS DAVID PINEDA GONZALEZ"/>
    <n v="105"/>
    <s v="Llamaya"/>
    <s v="MAIN"/>
    <n v="0"/>
    <m/>
    <n v="2257508"/>
    <s v="Default Manual list"/>
    <m/>
    <s v="Buzon de voz"/>
  </r>
  <r>
    <s v="Cobros Mayo"/>
    <n v="1"/>
    <n v="1"/>
    <x v="9"/>
    <n v="3"/>
    <n v="1"/>
    <x v="1"/>
    <d v="2026-05-11T16:43:01"/>
    <n v="65132135"/>
    <n v="6007"/>
    <s v="lvelez"/>
    <x v="1"/>
    <s v="COBRO"/>
    <m/>
    <n v="361016470000"/>
    <n v="16018"/>
    <n v="-5"/>
    <n v="1"/>
    <n v="65132135"/>
    <m/>
    <s v="Luis  David pineda GonzÃ¡lez"/>
    <m/>
    <s v="8-1045-1303"/>
    <n v="361016470000"/>
    <s v="MASIVO"/>
    <s v="2 PAGOS PENDIENTES"/>
    <m/>
    <m/>
    <m/>
    <m/>
    <m/>
    <s v="U"/>
    <s v="0000-00-00"/>
    <m/>
    <m/>
    <m/>
    <m/>
    <n v="197"/>
    <s v="Llamaya"/>
    <s v="MAIN"/>
    <n v="0"/>
    <m/>
    <n v="2258043"/>
    <s v="Cobros Mayo"/>
    <s v="Cobros Mayo NPN"/>
    <s v="Volver a llamar"/>
  </r>
  <r>
    <e v="#N/A"/>
    <n v="0"/>
    <n v="0"/>
    <x v="5"/>
    <n v="1"/>
    <n v="1"/>
    <x v="1"/>
    <d v="2026-05-02T11:22:39"/>
    <n v="65134740"/>
    <n v="6004"/>
    <s v="lvelez"/>
    <x v="1"/>
    <s v="COBRO"/>
    <m/>
    <m/>
    <n v="998"/>
    <n v="0"/>
    <m/>
    <n v="65134740"/>
    <m/>
    <m/>
    <m/>
    <m/>
    <m/>
    <m/>
    <m/>
    <m/>
    <m/>
    <m/>
    <m/>
    <m/>
    <s v="U"/>
    <s v="0000-00-00"/>
    <m/>
    <m/>
    <m/>
    <m/>
    <n v="102"/>
    <s v="Llamaya"/>
    <s v="MANUAL"/>
    <n v="0"/>
    <m/>
    <n v="2257454"/>
    <s v="Default Manual list"/>
    <m/>
    <s v="Buzon de voz"/>
  </r>
  <r>
    <s v="Cobros Abril Canal Fijo"/>
    <n v="0"/>
    <n v="0"/>
    <x v="9"/>
    <n v="3"/>
    <n v="1"/>
    <x v="0"/>
    <d v="2026-05-11T16:43:03"/>
    <n v="65141568"/>
    <s v="DROP"/>
    <s v="VDAD"/>
    <x v="0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5"/>
    <m/>
    <s v="NONE"/>
    <n v="0"/>
    <m/>
    <n v="2258044"/>
    <s v="Cobros Mayo"/>
    <s v="Cobros Mayo NPN"/>
    <s v="Agent Not Available"/>
  </r>
  <r>
    <s v="Cobros Abril Canal Fijo"/>
    <n v="0"/>
    <n v="0"/>
    <x v="10"/>
    <n v="3"/>
    <n v="1"/>
    <x v="0"/>
    <d v="2026-05-14T10:05:20"/>
    <n v="65141568"/>
    <s v="DROP"/>
    <s v="VDAD"/>
    <x v="0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5"/>
    <m/>
    <s v="NONE"/>
    <n v="0"/>
    <m/>
    <n v="2258044"/>
    <s v="Cobros Mayo"/>
    <s v="Cobros Mayo NPN"/>
    <s v="Agent Not Available"/>
  </r>
  <r>
    <s v="Cobros Abril Canal Fijo"/>
    <n v="1"/>
    <n v="1"/>
    <x v="13"/>
    <n v="3"/>
    <n v="1"/>
    <x v="1"/>
    <d v="2026-05-18T12:13:32"/>
    <n v="65141568"/>
    <n v="6003"/>
    <s v="lvelez"/>
    <x v="1"/>
    <s v="COBRO"/>
    <m/>
    <n v="358371670000"/>
    <n v="16018"/>
    <n v="-5"/>
    <n v="1"/>
    <n v="65141568"/>
    <m/>
    <s v="Isabel Eulalia Palacio Gamboa"/>
    <m/>
    <s v="E-8-74342"/>
    <n v="358371670000"/>
    <s v="MASIVO"/>
    <s v="NPN"/>
    <m/>
    <m/>
    <m/>
    <m/>
    <m/>
    <s v="U"/>
    <s v="0000-00-00"/>
    <m/>
    <m/>
    <m/>
    <m/>
    <n v="160"/>
    <s v="Llamaya"/>
    <s v="MAIN"/>
    <n v="0"/>
    <m/>
    <n v="2258044"/>
    <s v="Cobros Mayo"/>
    <s v="Cobros Mayo NPN"/>
    <s v="Cuenta cesada"/>
  </r>
  <r>
    <s v="Cobros Abril Canal Fijo"/>
    <n v="0"/>
    <n v="0"/>
    <x v="9"/>
    <n v="4"/>
    <n v="1"/>
    <x v="0"/>
    <d v="2026-05-11T16:43:22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0"/>
    <n v="0"/>
    <x v="10"/>
    <n v="4"/>
    <n v="1"/>
    <x v="0"/>
    <d v="2026-05-14T10:05:43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0"/>
    <n v="0"/>
    <x v="13"/>
    <n v="4"/>
    <n v="1"/>
    <x v="0"/>
    <d v="2026-05-18T12:13:53"/>
    <n v="65149033"/>
    <s v="DROP"/>
    <s v="VDAD"/>
    <x v="0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5"/>
    <m/>
    <s v="NONE"/>
    <n v="0"/>
    <m/>
    <n v="2258045"/>
    <s v="Cobros Mayo"/>
    <s v="Cobros Mayo NPN"/>
    <s v="Agent Not Available"/>
  </r>
  <r>
    <s v="Cobros Abril Canal Fijo"/>
    <n v="1"/>
    <n v="1"/>
    <x v="14"/>
    <n v="4"/>
    <n v="1"/>
    <x v="1"/>
    <d v="2026-05-20T10:56:33"/>
    <n v="65149033"/>
    <n v="6003"/>
    <s v="lvelez"/>
    <x v="1"/>
    <s v="COBRO"/>
    <m/>
    <n v="285057050000"/>
    <n v="16018"/>
    <n v="-5"/>
    <n v="1"/>
    <n v="65149033"/>
    <m/>
    <s v="Genessis Mayelis SaldaÃ±a Pine"/>
    <m/>
    <s v="4-769-2248"/>
    <n v="285057050000"/>
    <s v="MASIVO"/>
    <s v="NPN"/>
    <m/>
    <m/>
    <m/>
    <m/>
    <m/>
    <s v="U"/>
    <s v="0000-00-00"/>
    <m/>
    <m/>
    <m/>
    <m/>
    <n v="18"/>
    <s v="Llamaya"/>
    <s v="MAIN"/>
    <n v="0"/>
    <m/>
    <n v="2258045"/>
    <s v="Cobros Mayo"/>
    <s v="Cobros Mayo NPN"/>
    <s v="Cuenta cesada"/>
  </r>
  <r>
    <s v="Cobros Mayo"/>
    <n v="0"/>
    <n v="0"/>
    <x v="9"/>
    <n v="7"/>
    <n v="1"/>
    <x v="0"/>
    <d v="2026-05-11T16:43:2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0"/>
    <n v="7"/>
    <n v="1"/>
    <x v="0"/>
    <d v="2026-05-14T10:05:51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3"/>
    <n v="7"/>
    <n v="1"/>
    <x v="0"/>
    <d v="2026-05-18T12:16:40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4"/>
    <n v="7"/>
    <n v="1"/>
    <x v="0"/>
    <d v="2026-05-20T10:59:40"/>
    <n v="65151500"/>
    <s v="NA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No Answer AutoDial"/>
  </r>
  <r>
    <s v="Cobros Mayo"/>
    <n v="0"/>
    <n v="0"/>
    <x v="14"/>
    <n v="7"/>
    <n v="1"/>
    <x v="0"/>
    <d v="2026-05-20T12:44:51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4"/>
    <n v="7"/>
    <n v="1"/>
    <x v="0"/>
    <d v="2026-05-21T12:03:37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Mayo"/>
    <n v="0"/>
    <n v="0"/>
    <x v="16"/>
    <n v="7"/>
    <n v="1"/>
    <x v="1"/>
    <d v="2026-05-22T09:30:29"/>
    <n v="65151500"/>
    <s v="AB"/>
    <s v="VDAD"/>
    <x v="0"/>
    <s v="COBRO"/>
    <m/>
    <n v="361056590000"/>
    <n v="16018"/>
    <n v="-5"/>
    <n v="1"/>
    <n v="65151500"/>
    <m/>
    <s v="Juan julio"/>
    <m/>
    <s v="8-782-40"/>
    <n v="361056590000"/>
    <s v="MASIVO"/>
    <s v="NPN"/>
    <m/>
    <m/>
    <m/>
    <m/>
    <m/>
    <m/>
    <s v="0000-00-00"/>
    <m/>
    <m/>
    <m/>
    <m/>
    <n v="0"/>
    <m/>
    <s v="NONE"/>
    <n v="0"/>
    <m/>
    <n v="2258046"/>
    <s v="Cobros Mayo"/>
    <s v="Cobros Mayo NPN"/>
    <s v="Auto busy"/>
  </r>
  <r>
    <s v="Cobros Abril Canal Fijo"/>
    <n v="0"/>
    <n v="0"/>
    <x v="11"/>
    <n v="5"/>
    <n v="1"/>
    <x v="0"/>
    <d v="2026-05-04T11:55:16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13:50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7"/>
    <n v="5"/>
    <n v="1"/>
    <x v="0"/>
    <d v="2026-05-07T16:33:15"/>
    <n v="65154657"/>
    <s v="NA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09:57:19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Abril Canal Fijo"/>
    <n v="0"/>
    <n v="0"/>
    <x v="8"/>
    <n v="5"/>
    <n v="1"/>
    <x v="1"/>
    <d v="2026-05-08T17:18:49"/>
    <n v="65154657"/>
    <s v="AB"/>
    <s v="VDAD"/>
    <x v="0"/>
    <s v="COBRO"/>
    <m/>
    <n v="352351450000"/>
    <n v="16017"/>
    <n v="-5"/>
    <n v="1"/>
    <n v="65154657"/>
    <m/>
    <s v="Alcides Jimenez"/>
    <m/>
    <s v="8-530-1465"/>
    <s v="3 MESES DE MORA"/>
    <s v="MASIVO"/>
    <n v="352351450000"/>
    <m/>
    <m/>
    <m/>
    <m/>
    <m/>
    <m/>
    <s v="0000-00-00"/>
    <m/>
    <s v="Supermercadoconproposito@gmail.com"/>
    <m/>
    <m/>
    <n v="0"/>
    <m/>
    <s v="NONE"/>
    <n v="0"/>
    <m/>
    <n v="2252501"/>
    <s v="Cobros Abril Canal Fijo"/>
    <s v="Cobros Abril Canal Fijo 2 meses a NPN"/>
    <s v="Auto busy"/>
  </r>
  <r>
    <s v="Cobros Mayo"/>
    <n v="1"/>
    <n v="0"/>
    <x v="12"/>
    <n v="4"/>
    <n v="1"/>
    <x v="0"/>
    <d v="2026-05-06T11:13:26"/>
    <n v="65160807"/>
    <n v="6000"/>
    <s v="lvelez"/>
    <x v="1"/>
    <s v="COBRO"/>
    <m/>
    <n v="359095180000"/>
    <n v="16009"/>
    <n v="-5"/>
    <n v="1"/>
    <n v="65160807"/>
    <m/>
    <s v="ANAYELIS YINAN MORA RAMOS"/>
    <m/>
    <s v="8-976-130"/>
    <n v="359095180000"/>
    <s v="MASIVO"/>
    <n v="90"/>
    <m/>
    <m/>
    <m/>
    <m/>
    <m/>
    <s v="U"/>
    <s v="0000-00-00"/>
    <m/>
    <m/>
    <m/>
    <m/>
    <n v="71"/>
    <s v="Llamaya"/>
    <s v="MANUAL"/>
    <n v="0"/>
    <m/>
    <n v="2146474"/>
    <s v="DIC Dias Adeudados 10"/>
    <s v="Contactos Dias Adeudados DIC 10"/>
    <s v="Mensaje a tercero"/>
  </r>
  <r>
    <s v="Cobros Mayo"/>
    <n v="0"/>
    <n v="0"/>
    <x v="9"/>
    <n v="4"/>
    <n v="1"/>
    <x v="0"/>
    <d v="2026-05-11T16:47:14"/>
    <n v="65160807"/>
    <s v="DROP"/>
    <s v="VDAD"/>
    <x v="0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5"/>
    <m/>
    <s v="NONE"/>
    <n v="0"/>
    <m/>
    <n v="2258047"/>
    <s v="Cobros Mayo"/>
    <s v="Cobros Mayo NPN"/>
    <s v="Agent Not Available"/>
  </r>
  <r>
    <s v="Cobros Mayo"/>
    <n v="0"/>
    <n v="0"/>
    <x v="10"/>
    <n v="4"/>
    <n v="1"/>
    <x v="0"/>
    <d v="2026-05-14T10:06:44"/>
    <n v="65160807"/>
    <s v="DROP"/>
    <s v="VDAD"/>
    <x v="0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5"/>
    <m/>
    <s v="NONE"/>
    <n v="0"/>
    <m/>
    <n v="2258047"/>
    <s v="Cobros Mayo"/>
    <s v="Cobros Mayo NPN"/>
    <s v="Agent Not Available"/>
  </r>
  <r>
    <s v="Cobros Mayo"/>
    <n v="0"/>
    <n v="0"/>
    <x v="13"/>
    <n v="4"/>
    <n v="1"/>
    <x v="1"/>
    <d v="2026-05-18T12:17:16"/>
    <n v="65160807"/>
    <n v="6004"/>
    <s v="lvelez"/>
    <x v="1"/>
    <s v="COBRO"/>
    <m/>
    <n v="366014760000"/>
    <n v="16018"/>
    <n v="-5"/>
    <n v="1"/>
    <n v="65160807"/>
    <m/>
    <s v="Victor bernal"/>
    <m/>
    <s v="CO3818210"/>
    <n v="366014760000"/>
    <s v="MASIVO"/>
    <s v="2 PAGOS PENDIENTES"/>
    <m/>
    <m/>
    <m/>
    <m/>
    <m/>
    <s v="U"/>
    <s v="0000-00-00"/>
    <m/>
    <m/>
    <m/>
    <m/>
    <n v="131"/>
    <s v="Llamaya"/>
    <s v="MAIN"/>
    <n v="0"/>
    <m/>
    <n v="2258047"/>
    <s v="Cobros Mayo"/>
    <s v="Cobros Mayo NPN"/>
    <s v="Buzon de voz"/>
  </r>
  <r>
    <s v="Cobros Mayo"/>
    <n v="0"/>
    <n v="0"/>
    <x v="9"/>
    <n v="4"/>
    <n v="1"/>
    <x v="0"/>
    <d v="2026-05-11T16:47:30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0"/>
    <n v="0"/>
    <x v="10"/>
    <n v="4"/>
    <n v="1"/>
    <x v="0"/>
    <d v="2026-05-14T10:07:47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0"/>
    <n v="0"/>
    <x v="13"/>
    <n v="4"/>
    <n v="1"/>
    <x v="0"/>
    <d v="2026-05-18T12:17:22"/>
    <n v="65181113"/>
    <s v="DROP"/>
    <s v="VDAD"/>
    <x v="0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5"/>
    <m/>
    <s v="NONE"/>
    <n v="0"/>
    <m/>
    <n v="2258048"/>
    <s v="Cobros Mayo"/>
    <s v="Cobros Mayo NPN"/>
    <s v="Agent Not Available"/>
  </r>
  <r>
    <s v="Cobros Mayo"/>
    <n v="1"/>
    <n v="0"/>
    <x v="14"/>
    <n v="4"/>
    <n v="1"/>
    <x v="1"/>
    <d v="2026-05-20T10:58:52"/>
    <n v="65181113"/>
    <n v="6006"/>
    <s v="lvelez"/>
    <x v="1"/>
    <s v="COBRO"/>
    <m/>
    <n v="366065250000"/>
    <n v="16018"/>
    <n v="-5"/>
    <n v="1"/>
    <n v="65181113"/>
    <m/>
    <s v="Roberto Jafeth Castillo Gonzal"/>
    <m/>
    <s v="8-1054-1641"/>
    <n v="366065250000"/>
    <s v="MASIVO"/>
    <s v="NPN"/>
    <m/>
    <m/>
    <m/>
    <m/>
    <m/>
    <s v="U"/>
    <s v="0000-00-00"/>
    <m/>
    <m/>
    <m/>
    <m/>
    <n v="142"/>
    <s v="Llamaya"/>
    <s v="MAIN"/>
    <n v="0"/>
    <m/>
    <n v="2258048"/>
    <s v="Cobros Mayo"/>
    <s v="Cobros Mayo NPN"/>
    <s v="Numero equivocado"/>
  </r>
  <r>
    <s v="Cobros Abril Canal Fijo"/>
    <n v="0"/>
    <n v="0"/>
    <x v="5"/>
    <n v="15"/>
    <n v="1"/>
    <x v="0"/>
    <d v="2026-05-02T12:36:06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6"/>
    <n v="15"/>
    <n v="1"/>
    <x v="0"/>
    <d v="2026-05-05T16:57:20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7"/>
    <n v="15"/>
    <n v="1"/>
    <x v="0"/>
    <d v="2026-05-07T14:18:33"/>
    <n v="65190440"/>
    <s v="NA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09:48:11"/>
    <n v="65190440"/>
    <s v="NA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No Answer AutoDial"/>
  </r>
  <r>
    <s v="Cobros Abril Canal Fijo"/>
    <n v="0"/>
    <n v="0"/>
    <x v="8"/>
    <n v="15"/>
    <n v="1"/>
    <x v="0"/>
    <d v="2026-05-08T10:12:27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8"/>
    <n v="15"/>
    <n v="1"/>
    <x v="0"/>
    <d v="2026-05-08T14:52:57"/>
    <n v="65190440"/>
    <s v="AB"/>
    <s v="VDAD"/>
    <x v="0"/>
    <s v="COBRO"/>
    <m/>
    <n v="357386290000"/>
    <n v="16017"/>
    <n v="-5"/>
    <n v="1"/>
    <n v="65190440"/>
    <m/>
    <s v="MARCO TULIO ALBEAR SIVALA"/>
    <m/>
    <s v="8-909-2163"/>
    <s v="NPN"/>
    <s v="MASIVO"/>
    <n v="357386290000"/>
    <m/>
    <m/>
    <m/>
    <m/>
    <m/>
    <m/>
    <s v="0000-00-00"/>
    <m/>
    <s v="fg461953@gmail.com"/>
    <m/>
    <m/>
    <n v="0"/>
    <m/>
    <s v="NONE"/>
    <n v="0"/>
    <m/>
    <n v="2252100"/>
    <s v="Cobros Abril Canal Fijo"/>
    <s v="Cobros Abril Canal Fijo 2 meses a NPN"/>
    <s v="Auto busy"/>
  </r>
  <r>
    <s v="Cobros Abril Canal Fijo"/>
    <n v="0"/>
    <n v="0"/>
    <x v="9"/>
    <n v="15"/>
    <n v="1"/>
    <x v="0"/>
    <d v="2026-05-11T16:48:2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0"/>
    <n v="15"/>
    <n v="1"/>
    <x v="0"/>
    <d v="2026-05-14T10:09:07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10"/>
    <n v="15"/>
    <n v="1"/>
    <x v="0"/>
    <d v="2026-05-14T14:10:10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3"/>
    <n v="15"/>
    <n v="1"/>
    <x v="0"/>
    <d v="2026-05-18T12:18:43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13"/>
    <n v="15"/>
    <n v="1"/>
    <x v="0"/>
    <d v="2026-05-18T18:05:49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4"/>
    <n v="15"/>
    <n v="1"/>
    <x v="0"/>
    <d v="2026-05-20T11:10:33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4"/>
    <n v="15"/>
    <n v="1"/>
    <x v="0"/>
    <d v="2026-05-21T12:04:49"/>
    <n v="65190440"/>
    <s v="NA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No Answer AutoDial"/>
  </r>
  <r>
    <s v="Cobros Abril Canal Fijo"/>
    <n v="0"/>
    <n v="0"/>
    <x v="4"/>
    <n v="15"/>
    <n v="1"/>
    <x v="0"/>
    <d v="2026-05-21T15:07:28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s v="Cobros Abril Canal Fijo"/>
    <n v="0"/>
    <n v="0"/>
    <x v="16"/>
    <n v="15"/>
    <n v="1"/>
    <x v="1"/>
    <d v="2026-05-22T09:31:05"/>
    <n v="65190440"/>
    <s v="AB"/>
    <s v="VDAD"/>
    <x v="0"/>
    <s v="COBRO"/>
    <m/>
    <n v="357386290000"/>
    <n v="16018"/>
    <n v="-5"/>
    <n v="1"/>
    <n v="65190440"/>
    <m/>
    <s v="MARCO TULIO ALBEAR SIVALA"/>
    <m/>
    <s v="8-909-2163"/>
    <n v="357386290000"/>
    <s v="MASIVO"/>
    <s v="NPN"/>
    <m/>
    <m/>
    <m/>
    <m/>
    <m/>
    <m/>
    <s v="0000-00-00"/>
    <m/>
    <m/>
    <m/>
    <m/>
    <n v="0"/>
    <m/>
    <s v="NONE"/>
    <n v="0"/>
    <m/>
    <n v="2258049"/>
    <s v="Cobros Mayo"/>
    <s v="Cobros Mayo NPN"/>
    <s v="Auto busy"/>
  </r>
  <r>
    <e v="#N/A"/>
    <n v="1"/>
    <n v="0"/>
    <x v="12"/>
    <n v="1"/>
    <n v="1"/>
    <x v="1"/>
    <d v="2026-05-06T16:20:11"/>
    <n v="65194547"/>
    <n v="6000"/>
    <s v="lvelez"/>
    <x v="1"/>
    <s v="COBRO"/>
    <m/>
    <m/>
    <n v="998"/>
    <n v="0"/>
    <m/>
    <n v="65194547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53"/>
    <s v="Default Manual list"/>
    <m/>
    <s v="Mensaje a tercero"/>
  </r>
  <r>
    <e v="#N/A"/>
    <n v="1"/>
    <n v="0"/>
    <x v="8"/>
    <n v="1"/>
    <n v="1"/>
    <x v="1"/>
    <d v="2026-05-08T12:13:13"/>
    <n v="65202716"/>
    <n v="6000"/>
    <s v="lvelez"/>
    <x v="1"/>
    <s v="COBRO"/>
    <m/>
    <n v="362008910000"/>
    <n v="16016"/>
    <n v="-4"/>
    <n v="1"/>
    <n v="65202716"/>
    <m/>
    <s v="JORGE HOLNESS"/>
    <m/>
    <s v="8-841-2108"/>
    <n v="362008910000"/>
    <s v="MASIVO"/>
    <s v="NPN"/>
    <m/>
    <m/>
    <m/>
    <m/>
    <m/>
    <s v="U"/>
    <s v="0000-00-00"/>
    <m/>
    <m/>
    <m/>
    <m/>
    <n v="88"/>
    <s v="Llamaya"/>
    <s v="MANUAL"/>
    <n v="0"/>
    <m/>
    <n v="2198618"/>
    <s v="Cobros Marzo 2 meses a NPN "/>
    <s v="Cobros Marzo 2 meses a NPN "/>
    <s v="Mensaje a tercero"/>
  </r>
  <r>
    <s v="Cobros Abril Canal Fijo"/>
    <n v="0"/>
    <n v="0"/>
    <x v="5"/>
    <n v="6"/>
    <n v="1"/>
    <x v="0"/>
    <d v="2026-05-02T10:50:26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6:19:13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7:36:23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Abril Canal Fijo"/>
    <n v="0"/>
    <n v="0"/>
    <x v="6"/>
    <n v="6"/>
    <n v="1"/>
    <x v="0"/>
    <d v="2026-05-05T15:02:42"/>
    <n v="65207929"/>
    <s v="NA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No Answer AutoDial"/>
  </r>
  <r>
    <s v="Cobros Abril Canal Fijo"/>
    <n v="0"/>
    <n v="0"/>
    <x v="12"/>
    <n v="6"/>
    <n v="1"/>
    <x v="0"/>
    <d v="2026-05-06T15:47:42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Abril Canal Fijo"/>
    <n v="0"/>
    <n v="0"/>
    <x v="8"/>
    <n v="6"/>
    <n v="1"/>
    <x v="1"/>
    <d v="2026-05-08T12:09:07"/>
    <n v="65207929"/>
    <s v="AB"/>
    <s v="VDAD"/>
    <x v="0"/>
    <s v="COBRO"/>
    <m/>
    <n v="358331670000"/>
    <n v="16017"/>
    <n v="-4"/>
    <n v="1"/>
    <n v="65207929"/>
    <m/>
    <s v="Luis Carlos Pinto Tamayo"/>
    <m/>
    <s v="8-961-1415"/>
    <s v="NPN"/>
    <s v="MASIVO"/>
    <n v="358331670000"/>
    <m/>
    <m/>
    <s v="PANAMAÂ Â Â Â Â Â Â Â Â Â Â Â Â Â Â Â Â Â Â Â Â Â "/>
    <m/>
    <m/>
    <m/>
    <s v="0000-00-00"/>
    <m/>
    <s v="lt0335095@gmail.com"/>
    <m/>
    <m/>
    <n v="0"/>
    <m/>
    <s v="NONE"/>
    <n v="0"/>
    <m/>
    <n v="2251636"/>
    <s v="Cobros Abril Canal Fijo"/>
    <s v="Cobros Abril Canal Fijo 2 meses a NPN"/>
    <s v="Auto busy"/>
  </r>
  <r>
    <s v="Cobros Mayo"/>
    <n v="0"/>
    <n v="0"/>
    <x v="9"/>
    <n v="4"/>
    <n v="1"/>
    <x v="0"/>
    <d v="2026-05-11T16:48:23"/>
    <n v="65209719"/>
    <s v="AB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0"/>
    <m/>
    <s v="NONE"/>
    <n v="0"/>
    <m/>
    <n v="2258050"/>
    <s v="Cobros Mayo"/>
    <s v="Cobros Mayo NPN"/>
    <s v="Auto busy"/>
  </r>
  <r>
    <s v="Cobros Mayo"/>
    <n v="0"/>
    <n v="0"/>
    <x v="10"/>
    <n v="4"/>
    <n v="1"/>
    <x v="0"/>
    <d v="2026-05-14T10:09:41"/>
    <n v="65209719"/>
    <s v="DROP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5"/>
    <m/>
    <s v="NONE"/>
    <n v="0"/>
    <m/>
    <n v="2258050"/>
    <s v="Cobros Mayo"/>
    <s v="Cobros Mayo NPN"/>
    <s v="Agent Not Available"/>
  </r>
  <r>
    <s v="Cobros Mayo"/>
    <n v="0"/>
    <n v="0"/>
    <x v="13"/>
    <n v="4"/>
    <n v="1"/>
    <x v="0"/>
    <d v="2026-05-18T12:19:19"/>
    <n v="65209719"/>
    <s v="DROP"/>
    <s v="VDAD"/>
    <x v="0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5"/>
    <m/>
    <s v="NONE"/>
    <n v="0"/>
    <m/>
    <n v="2258050"/>
    <s v="Cobros Mayo"/>
    <s v="Cobros Mayo NPN"/>
    <s v="Agent Not Available"/>
  </r>
  <r>
    <s v="Cobros Mayo"/>
    <n v="1"/>
    <n v="1"/>
    <x v="14"/>
    <n v="4"/>
    <n v="1"/>
    <x v="1"/>
    <d v="2026-05-20T11:11:04"/>
    <n v="65209719"/>
    <n v="6007"/>
    <s v="lvelez"/>
    <x v="1"/>
    <s v="COBRO"/>
    <m/>
    <n v="354114390000"/>
    <n v="16018"/>
    <n v="-4"/>
    <n v="1"/>
    <n v="65209719"/>
    <m/>
    <s v="NAIR ANGELICA RODRIGUEZ"/>
    <m/>
    <s v="8-902-2041"/>
    <n v="354114390000"/>
    <s v="DIGITAL"/>
    <s v="NPN"/>
    <m/>
    <m/>
    <m/>
    <m/>
    <m/>
    <s v="U"/>
    <s v="0000-00-00"/>
    <m/>
    <m/>
    <m/>
    <m/>
    <n v="49"/>
    <s v="Llamaya"/>
    <s v="MAIN"/>
    <n v="0"/>
    <m/>
    <n v="2258050"/>
    <s v="Cobros Mayo"/>
    <s v="Cobros Mayo NPN"/>
    <s v="Volver a llamar"/>
  </r>
  <r>
    <s v="Cobros Abril Canal Fijo"/>
    <n v="1"/>
    <n v="1"/>
    <x v="9"/>
    <n v="1"/>
    <n v="1"/>
    <x v="1"/>
    <d v="2026-05-11T16:48:41"/>
    <n v="65215997"/>
    <n v="6007"/>
    <s v="lvelez"/>
    <x v="1"/>
    <s v="COBRO"/>
    <m/>
    <n v="364028150000"/>
    <n v="16018"/>
    <n v="-4"/>
    <n v="1"/>
    <n v="65215997"/>
    <m/>
    <s v="Danna Masiel QuirÃ³s Garcia"/>
    <m/>
    <s v="2-756-2212"/>
    <n v="364028150000"/>
    <s v="MASIVO"/>
    <s v="2 PAGOS PENDIENTES"/>
    <m/>
    <m/>
    <m/>
    <m/>
    <m/>
    <s v="U"/>
    <s v="0000-00-00"/>
    <m/>
    <m/>
    <m/>
    <m/>
    <n v="144"/>
    <s v="Llamaya"/>
    <s v="MAIN"/>
    <n v="0"/>
    <m/>
    <n v="2258051"/>
    <s v="Cobros Mayo"/>
    <s v="Cobros Mayo NPN"/>
    <s v="Volver a llamar"/>
  </r>
  <r>
    <s v="Cobros Abril Canal Fijo"/>
    <n v="0"/>
    <n v="0"/>
    <x v="5"/>
    <n v="13"/>
    <n v="1"/>
    <x v="0"/>
    <d v="2026-05-02T12:56:12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12"/>
    <n v="13"/>
    <n v="1"/>
    <x v="0"/>
    <d v="2026-05-06T09:40:00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7"/>
    <n v="13"/>
    <n v="1"/>
    <x v="0"/>
    <d v="2026-05-07T14:43:08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8"/>
    <n v="13"/>
    <n v="1"/>
    <x v="0"/>
    <d v="2026-05-08T15:24:31"/>
    <n v="65222013"/>
    <s v="AB"/>
    <s v="VDAD"/>
    <x v="0"/>
    <s v="COBRO"/>
    <m/>
    <n v="362027850000"/>
    <n v="16017"/>
    <n v="-4"/>
    <n v="1"/>
    <n v="65222013"/>
    <m/>
    <s v="mileika aponte"/>
    <m/>
    <s v="9-741-2213"/>
    <s v="NPN"/>
    <s v="SOHO"/>
    <n v="362027850000"/>
    <m/>
    <m/>
    <m/>
    <m/>
    <m/>
    <m/>
    <s v="0000-00-00"/>
    <m/>
    <s v="mileika22@gmail.com"/>
    <m/>
    <m/>
    <n v="0"/>
    <m/>
    <s v="NONE"/>
    <n v="0"/>
    <m/>
    <n v="2252211"/>
    <s v="Cobros Abril Canal Fijo"/>
    <s v="Cobros Abril Canal Fijo 2 meses a NPN"/>
    <s v="Auto busy"/>
  </r>
  <r>
    <s v="Cobros Abril Canal Fijo"/>
    <n v="0"/>
    <n v="0"/>
    <x v="9"/>
    <n v="13"/>
    <n v="1"/>
    <x v="0"/>
    <d v="2026-05-11T16:53:46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15"/>
    <n v="13"/>
    <n v="1"/>
    <x v="0"/>
    <d v="2026-05-12T10:55:53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15"/>
    <n v="13"/>
    <n v="1"/>
    <x v="0"/>
    <d v="2026-05-12T12:38:4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0"/>
    <n v="13"/>
    <n v="1"/>
    <x v="0"/>
    <d v="2026-05-14T10:10:07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3"/>
    <n v="13"/>
    <n v="1"/>
    <x v="0"/>
    <d v="2026-05-18T12:19:26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4"/>
    <n v="13"/>
    <n v="1"/>
    <x v="0"/>
    <d v="2026-05-20T11:12:57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4"/>
    <n v="13"/>
    <n v="1"/>
    <x v="0"/>
    <d v="2026-05-21T12:05:23"/>
    <n v="65222013"/>
    <s v="NA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No Answer AutoDial"/>
  </r>
  <r>
    <s v="Cobros Abril Canal Fijo"/>
    <n v="0"/>
    <n v="0"/>
    <x v="4"/>
    <n v="13"/>
    <n v="1"/>
    <x v="0"/>
    <d v="2026-05-21T15:08:02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Abril Canal Fijo"/>
    <n v="0"/>
    <n v="0"/>
    <x v="16"/>
    <n v="13"/>
    <n v="1"/>
    <x v="1"/>
    <d v="2026-05-22T09:31:25"/>
    <n v="65222013"/>
    <s v="AB"/>
    <s v="VDAD"/>
    <x v="0"/>
    <s v="COBRO"/>
    <m/>
    <n v="362027850000"/>
    <n v="16018"/>
    <n v="-4"/>
    <n v="1"/>
    <n v="65222013"/>
    <m/>
    <s v="mileika aponte"/>
    <m/>
    <s v="9-741-2213"/>
    <n v="362027850000"/>
    <s v="SOHO"/>
    <s v="NPN"/>
    <m/>
    <m/>
    <m/>
    <m/>
    <m/>
    <m/>
    <s v="0000-00-00"/>
    <m/>
    <m/>
    <m/>
    <m/>
    <n v="0"/>
    <m/>
    <s v="NONE"/>
    <n v="0"/>
    <m/>
    <n v="2258052"/>
    <s v="Cobros Mayo"/>
    <s v="Cobros Mayo NPN"/>
    <s v="Auto busy"/>
  </r>
  <r>
    <s v="Cobros Mayo"/>
    <n v="0"/>
    <n v="0"/>
    <x v="9"/>
    <n v="2"/>
    <n v="1"/>
    <x v="0"/>
    <d v="2026-05-11T16:52:34"/>
    <n v="65224736"/>
    <s v="AB"/>
    <s v="VDAD"/>
    <x v="0"/>
    <s v="COBRO"/>
    <m/>
    <n v="367071610000"/>
    <n v="16018"/>
    <n v="-4"/>
    <n v="1"/>
    <n v="65224736"/>
    <m/>
    <s v="LUIS OMAR RODRIGUEZ DIAZ"/>
    <m/>
    <s v="8-945-1354"/>
    <n v="367071610000"/>
    <s v="CALL CENTER P2P"/>
    <s v="NPN"/>
    <m/>
    <m/>
    <m/>
    <m/>
    <m/>
    <s v="U"/>
    <s v="0000-00-00"/>
    <m/>
    <m/>
    <m/>
    <m/>
    <n v="0"/>
    <m/>
    <s v="NONE"/>
    <n v="0"/>
    <m/>
    <n v="2258053"/>
    <s v="Cobros Mayo"/>
    <s v="Cobros Mayo NPN"/>
    <s v="Auto busy"/>
  </r>
  <r>
    <s v="Cobros Mayo"/>
    <n v="1"/>
    <n v="1"/>
    <x v="10"/>
    <n v="2"/>
    <n v="1"/>
    <x v="1"/>
    <d v="2026-05-14T10:10:25"/>
    <n v="65224736"/>
    <n v="6007"/>
    <s v="lvelez"/>
    <x v="1"/>
    <s v="COBRO"/>
    <m/>
    <n v="367071610000"/>
    <n v="16018"/>
    <n v="-4"/>
    <n v="1"/>
    <n v="65224736"/>
    <m/>
    <s v="LUIS OMAR RODRIGUEZ DIAZ"/>
    <m/>
    <s v="8-945-1354"/>
    <n v="367071610000"/>
    <s v="CALL CENTER P2P"/>
    <s v="NPN"/>
    <m/>
    <m/>
    <m/>
    <m/>
    <m/>
    <s v="U"/>
    <s v="0000-00-00"/>
    <m/>
    <m/>
    <m/>
    <m/>
    <n v="389"/>
    <s v="Llamaya"/>
    <s v="MAIN"/>
    <n v="0"/>
    <m/>
    <n v="2258053"/>
    <s v="Cobros Mayo"/>
    <s v="Cobros Mayo NPN"/>
    <s v="Volver a llamar"/>
  </r>
  <r>
    <s v="Cobros Abril Canal Fijo"/>
    <n v="1"/>
    <n v="1"/>
    <x v="9"/>
    <n v="1"/>
    <n v="1"/>
    <x v="1"/>
    <d v="2026-05-11T16:53:35"/>
    <n v="65227543"/>
    <n v="6003"/>
    <s v="lvelez"/>
    <x v="1"/>
    <s v="COBRO"/>
    <m/>
    <n v="351262510000"/>
    <n v="16018"/>
    <n v="-4"/>
    <n v="1"/>
    <n v="65227543"/>
    <m/>
    <s v="Delmira Sanjur CedeÃ±o"/>
    <m/>
    <s v="4-207-596"/>
    <n v="351262510000"/>
    <s v="MASIVO"/>
    <s v="NPN"/>
    <m/>
    <m/>
    <m/>
    <m/>
    <m/>
    <s v="U"/>
    <s v="0000-00-00"/>
    <m/>
    <m/>
    <m/>
    <m/>
    <n v="18"/>
    <s v="Llamaya"/>
    <s v="MAIN"/>
    <n v="0"/>
    <m/>
    <n v="2258054"/>
    <s v="Cobros Mayo"/>
    <s v="Cobros Mayo NPN"/>
    <s v="Cuenta cesada"/>
  </r>
  <r>
    <s v="Cobros Mayo"/>
    <n v="0"/>
    <n v="0"/>
    <x v="9"/>
    <n v="3"/>
    <n v="1"/>
    <x v="0"/>
    <d v="2026-05-11T16:53:48"/>
    <n v="65228645"/>
    <s v="AB"/>
    <s v="VDAD"/>
    <x v="0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0"/>
    <m/>
    <s v="NONE"/>
    <n v="0"/>
    <m/>
    <n v="2258055"/>
    <s v="Cobros Mayo"/>
    <s v="Cobros Mayo NPN"/>
    <s v="Auto busy"/>
  </r>
  <r>
    <s v="Cobros Mayo"/>
    <n v="0"/>
    <n v="0"/>
    <x v="10"/>
    <n v="3"/>
    <n v="1"/>
    <x v="0"/>
    <d v="2026-05-14T10:19:35"/>
    <n v="65228645"/>
    <s v="DROP"/>
    <s v="VDAD"/>
    <x v="0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5"/>
    <m/>
    <s v="NONE"/>
    <n v="0"/>
    <m/>
    <n v="2258055"/>
    <s v="Cobros Mayo"/>
    <s v="Cobros Mayo NPN"/>
    <s v="Agent Not Available"/>
  </r>
  <r>
    <s v="Cobros Mayo"/>
    <n v="1"/>
    <n v="0"/>
    <x v="13"/>
    <n v="3"/>
    <n v="1"/>
    <x v="1"/>
    <d v="2026-05-18T12:21:32"/>
    <n v="65228645"/>
    <n v="6006"/>
    <s v="lvelez"/>
    <x v="1"/>
    <s v="COBRO"/>
    <m/>
    <n v="356242740000"/>
    <n v="16018"/>
    <n v="-4"/>
    <n v="1"/>
    <n v="65228645"/>
    <m/>
    <s v="Irving HernÃ¡ndez"/>
    <m/>
    <s v="8-1043-663"/>
    <n v="356242740000"/>
    <s v="MASIVO"/>
    <s v="NPN"/>
    <m/>
    <m/>
    <m/>
    <m/>
    <m/>
    <s v="U"/>
    <s v="0000-00-00"/>
    <m/>
    <m/>
    <m/>
    <m/>
    <n v="217"/>
    <s v="Llamaya"/>
    <s v="MAIN"/>
    <n v="0"/>
    <m/>
    <n v="2258055"/>
    <s v="Cobros Mayo"/>
    <s v="Cobros Mayo NPN"/>
    <s v="Numero equivocado"/>
  </r>
  <r>
    <e v="#N/A"/>
    <n v="0"/>
    <n v="0"/>
    <x v="11"/>
    <n v="1"/>
    <n v="1"/>
    <x v="1"/>
    <d v="2026-05-04T15:15:49"/>
    <n v="65245107"/>
    <n v="6004"/>
    <s v="lvelez"/>
    <x v="1"/>
    <s v="COBRO"/>
    <m/>
    <m/>
    <n v="998"/>
    <n v="0"/>
    <m/>
    <n v="65245107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7475"/>
    <s v="Default Manual list"/>
    <m/>
    <s v="Buzon de voz"/>
  </r>
  <r>
    <e v="#N/A"/>
    <n v="1"/>
    <n v="1"/>
    <x v="11"/>
    <n v="1"/>
    <n v="1"/>
    <x v="1"/>
    <d v="2026-05-04T09:35:24"/>
    <n v="65248429"/>
    <n v="6007"/>
    <s v="lvelez"/>
    <x v="1"/>
    <s v="COBRO"/>
    <m/>
    <m/>
    <n v="13001"/>
    <n v="-4"/>
    <n v="1"/>
    <n v="65248429"/>
    <m/>
    <s v="YUNSUP  HAN"/>
    <m/>
    <m/>
    <m/>
    <m/>
    <m/>
    <m/>
    <m/>
    <m/>
    <m/>
    <m/>
    <s v="U"/>
    <s v="0000-00-00"/>
    <m/>
    <m/>
    <m/>
    <m/>
    <n v="153"/>
    <s v="Llamaya"/>
    <s v="MANUAL"/>
    <n v="0"/>
    <m/>
    <n v="1544155"/>
    <s v="Canal digital 02 9001"/>
    <m/>
    <s v="Volver a llamar"/>
  </r>
  <r>
    <s v="Cobros Mayo"/>
    <n v="0"/>
    <n v="0"/>
    <x v="9"/>
    <n v="4"/>
    <n v="1"/>
    <x v="0"/>
    <d v="2026-05-11T16:56:31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0"/>
    <n v="4"/>
    <n v="1"/>
    <x v="0"/>
    <d v="2026-05-14T10:20:04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3"/>
    <n v="4"/>
    <n v="1"/>
    <x v="0"/>
    <d v="2026-05-18T12:21:32"/>
    <n v="65268484"/>
    <s v="DROP"/>
    <s v="VDAD"/>
    <x v="0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5"/>
    <m/>
    <s v="NONE"/>
    <n v="0"/>
    <m/>
    <n v="2258056"/>
    <s v="Cobros Mayo"/>
    <s v="Cobros Mayo NPN"/>
    <s v="Agent Not Available"/>
  </r>
  <r>
    <s v="Cobros Mayo"/>
    <n v="0"/>
    <n v="0"/>
    <x v="14"/>
    <n v="4"/>
    <n v="1"/>
    <x v="1"/>
    <d v="2026-05-20T11:13:14"/>
    <n v="65268484"/>
    <s v="CALLBK"/>
    <s v="lvelez"/>
    <x v="1"/>
    <s v="COBRO"/>
    <m/>
    <n v="365059580000"/>
    <n v="16018"/>
    <n v="-4"/>
    <n v="1"/>
    <n v="65268484"/>
    <m/>
    <s v="Edilsa Izel SÃ¡nchez GonzÃ¡lez"/>
    <m/>
    <s v="3-735-1736"/>
    <n v="365059580000"/>
    <s v="MASIVO"/>
    <s v="NPN"/>
    <m/>
    <m/>
    <m/>
    <m/>
    <m/>
    <s v="U"/>
    <s v="0000-00-00"/>
    <m/>
    <m/>
    <m/>
    <s v="365059580000&gt;&gt; Edilsa Izel Sánchez González"/>
    <n v="444"/>
    <s v="Llamaya"/>
    <s v="MAIN"/>
    <n v="0"/>
    <m/>
    <n v="2258056"/>
    <s v="Cobros Mayo"/>
    <s v="Cobros Mayo NPN"/>
    <s v="Call Back"/>
  </r>
  <r>
    <s v="Cobros Mayo"/>
    <n v="1"/>
    <n v="1"/>
    <x v="9"/>
    <n v="4"/>
    <n v="1"/>
    <x v="0"/>
    <d v="2026-05-11T16:56:29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76"/>
    <s v="Llamaya"/>
    <s v="MAIN"/>
    <n v="0"/>
    <m/>
    <n v="2258057"/>
    <s v="Cobros Mayo"/>
    <s v="Cobros Mayo NPN"/>
    <s v="Volver a llamar"/>
  </r>
  <r>
    <s v="Cobros Mayo"/>
    <n v="1"/>
    <n v="0"/>
    <x v="9"/>
    <n v="4"/>
    <n v="1"/>
    <x v="0"/>
    <d v="2026-05-11T16:57:56"/>
    <n v="65271425"/>
    <n v="6000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111"/>
    <s v="Llamaya"/>
    <s v="MANUAL"/>
    <n v="0"/>
    <m/>
    <n v="2258057"/>
    <s v="Cobros Mayo"/>
    <s v="Cobros Mayo NPN"/>
    <s v="Mensaje a tercero"/>
  </r>
  <r>
    <s v="Cobros Mayo"/>
    <n v="0"/>
    <n v="0"/>
    <x v="10"/>
    <n v="4"/>
    <n v="1"/>
    <x v="0"/>
    <d v="2026-05-14T10:22:12"/>
    <n v="65271425"/>
    <s v="CALLBK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638"/>
    <s v="Llamaya"/>
    <s v="MANUAL"/>
    <n v="0"/>
    <m/>
    <n v="2258057"/>
    <s v="Cobros Mayo"/>
    <s v="Cobros Mayo NPN"/>
    <s v="Call Back"/>
  </r>
  <r>
    <s v="Cobros Mayo"/>
    <n v="1"/>
    <n v="1"/>
    <x v="2"/>
    <n v="4"/>
    <n v="1"/>
    <x v="1"/>
    <d v="2026-05-16T12:18:52"/>
    <n v="65271425"/>
    <n v="6007"/>
    <s v="lvelez"/>
    <x v="1"/>
    <s v="COBRO"/>
    <m/>
    <n v="369092440000"/>
    <n v="16018"/>
    <n v="-4"/>
    <n v="1"/>
    <n v="65271425"/>
    <m/>
    <s v="JUAN BAUTISTA SALDAÃA VALDEZ"/>
    <m/>
    <s v="8-878-357"/>
    <n v="369092440000"/>
    <s v="DIGITAL"/>
    <s v="NPN"/>
    <m/>
    <m/>
    <m/>
    <m/>
    <m/>
    <s v="U"/>
    <s v="0000-00-00"/>
    <m/>
    <m/>
    <m/>
    <s v="369092440000&gt;&gt; JUAN BAUTISTA SALDAÑA VALDEZ"/>
    <n v="52"/>
    <s v="Llamaya"/>
    <s v="MAIN"/>
    <n v="0"/>
    <m/>
    <n v="2258057"/>
    <s v="Cobros Mayo"/>
    <s v="Cobros Mayo NPN"/>
    <s v="Volver a llamar"/>
  </r>
  <r>
    <s v="Cobros Abril Canal Fijo"/>
    <n v="0"/>
    <n v="0"/>
    <x v="11"/>
    <n v="4"/>
    <n v="1"/>
    <x v="0"/>
    <d v="2026-05-04T15:15:51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0"/>
    <n v="0"/>
    <x v="12"/>
    <n v="4"/>
    <n v="1"/>
    <x v="0"/>
    <d v="2026-05-06T15:06:10"/>
    <n v="65284971"/>
    <s v="NA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No Answer AutoDial"/>
  </r>
  <r>
    <s v="Cobros Abril Canal Fijo"/>
    <n v="0"/>
    <n v="0"/>
    <x v="7"/>
    <n v="4"/>
    <n v="1"/>
    <x v="0"/>
    <d v="2026-05-07T17:46:18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Abril Canal Fijo"/>
    <n v="0"/>
    <n v="0"/>
    <x v="0"/>
    <n v="4"/>
    <n v="1"/>
    <x v="1"/>
    <d v="2026-05-09T09:16:23"/>
    <n v="65284971"/>
    <s v="AB"/>
    <s v="VDAD"/>
    <x v="0"/>
    <s v="COBRO"/>
    <m/>
    <n v="355376140000"/>
    <n v="16017"/>
    <n v="-4"/>
    <n v="1"/>
    <n v="65284971"/>
    <m/>
    <s v="JOVANKA GONZALEZ"/>
    <m/>
    <s v="8-843-1551"/>
    <s v="2 MESES DE MORA"/>
    <s v="DIGITAL"/>
    <n v="355376140000"/>
    <m/>
    <m/>
    <m/>
    <m/>
    <m/>
    <m/>
    <s v="0000-00-00"/>
    <m/>
    <s v="jovankagonzalez156@gmail.com"/>
    <m/>
    <m/>
    <n v="0"/>
    <m/>
    <s v="NONE"/>
    <n v="0"/>
    <m/>
    <n v="2252793"/>
    <s v="Cobros Abril Canal Fijo"/>
    <s v="Cobros Abril Canal Fijo 2 meses a NPN"/>
    <s v="Auto busy"/>
  </r>
  <r>
    <s v="Cobros Mayo"/>
    <n v="0"/>
    <n v="0"/>
    <x v="9"/>
    <n v="6"/>
    <n v="1"/>
    <x v="0"/>
    <d v="2026-05-11T16:57:51"/>
    <n v="65286732"/>
    <s v="NA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0"/>
    <m/>
    <s v="NONE"/>
    <n v="0"/>
    <m/>
    <n v="2258058"/>
    <s v="Cobros Mayo"/>
    <s v="Cobros Mayo NPN"/>
    <s v="No Answer AutoDial"/>
  </r>
  <r>
    <s v="Cobros Mayo"/>
    <n v="0"/>
    <n v="0"/>
    <x v="15"/>
    <n v="6"/>
    <n v="1"/>
    <x v="0"/>
    <d v="2026-05-12T10:56:50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0"/>
    <n v="6"/>
    <n v="1"/>
    <x v="0"/>
    <d v="2026-05-14T10:20:32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3"/>
    <n v="6"/>
    <n v="1"/>
    <x v="0"/>
    <d v="2026-05-18T12:21:57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0"/>
    <n v="0"/>
    <x v="14"/>
    <n v="6"/>
    <n v="1"/>
    <x v="0"/>
    <d v="2026-05-20T11:13:58"/>
    <n v="65286732"/>
    <s v="DROP"/>
    <s v="VDAD"/>
    <x v="0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5"/>
    <m/>
    <s v="NONE"/>
    <n v="0"/>
    <m/>
    <n v="2258058"/>
    <s v="Cobros Mayo"/>
    <s v="Cobros Mayo NPN"/>
    <s v="Agent Not Available"/>
  </r>
  <r>
    <s v="Cobros Mayo"/>
    <n v="1"/>
    <n v="0"/>
    <x v="4"/>
    <n v="6"/>
    <n v="1"/>
    <x v="1"/>
    <d v="2026-05-21T12:05:06"/>
    <n v="65286732"/>
    <n v="6006"/>
    <s v="lvelez"/>
    <x v="1"/>
    <s v="COBRO"/>
    <m/>
    <n v="367037840000"/>
    <n v="16018"/>
    <n v="-4"/>
    <n v="1"/>
    <n v="65286732"/>
    <m/>
    <s v="Teodomiro prieto tulandy"/>
    <m/>
    <s v="E-8-179920"/>
    <n v="367037840000"/>
    <s v="MASIVO"/>
    <s v="NPN"/>
    <m/>
    <m/>
    <m/>
    <m/>
    <m/>
    <s v="U"/>
    <s v="0000-00-00"/>
    <m/>
    <m/>
    <m/>
    <m/>
    <n v="25"/>
    <s v="Llamaya"/>
    <s v="MAIN"/>
    <n v="0"/>
    <m/>
    <n v="2258058"/>
    <s v="Cobros Mayo"/>
    <s v="Cobros Mayo NPN"/>
    <s v="Numero equivocado"/>
  </r>
  <r>
    <s v="Cobros Abril Canal Fijo"/>
    <n v="0"/>
    <n v="0"/>
    <x v="9"/>
    <n v="4"/>
    <n v="1"/>
    <x v="0"/>
    <d v="2026-05-11T16:59:09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5"/>
    <n v="4"/>
    <n v="1"/>
    <x v="0"/>
    <d v="2026-05-12T11:04:17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5"/>
    <n v="4"/>
    <n v="1"/>
    <x v="0"/>
    <d v="2026-05-12T15:02:15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15"/>
    <n v="4"/>
    <n v="1"/>
    <x v="1"/>
    <d v="2026-05-12T16:16:09"/>
    <n v="65287756"/>
    <s v="NA"/>
    <s v="VDAD"/>
    <x v="0"/>
    <s v="COBRO"/>
    <m/>
    <n v="356348370000"/>
    <n v="16018"/>
    <n v="-4"/>
    <n v="1"/>
    <n v="65287756"/>
    <m/>
    <s v="FREDDI ANTONIO LYNCH"/>
    <m/>
    <s v="8-821-1473"/>
    <n v="356348370000"/>
    <s v="MASIVO"/>
    <s v="NPN"/>
    <m/>
    <m/>
    <m/>
    <m/>
    <m/>
    <m/>
    <s v="0000-00-00"/>
    <m/>
    <m/>
    <m/>
    <m/>
    <n v="0"/>
    <m/>
    <s v="NONE"/>
    <n v="0"/>
    <m/>
    <n v="2258059"/>
    <s v="Cobros Mayo"/>
    <s v="Cobros Mayo NPN"/>
    <s v="No Answer AutoDial"/>
  </r>
  <r>
    <s v="Cobros Abril Canal Fijo"/>
    <n v="0"/>
    <n v="0"/>
    <x v="5"/>
    <n v="14"/>
    <n v="1"/>
    <x v="0"/>
    <d v="2026-05-02T12:37:39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6"/>
    <n v="14"/>
    <n v="1"/>
    <x v="0"/>
    <d v="2026-05-05T17:40:13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7"/>
    <n v="14"/>
    <n v="1"/>
    <x v="0"/>
    <d v="2026-05-07T14:23:02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8"/>
    <n v="14"/>
    <n v="1"/>
    <x v="0"/>
    <d v="2026-05-08T15:00:46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09:42:43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0:33:32"/>
    <n v="65289981"/>
    <s v="NA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1:04:10"/>
    <n v="65289981"/>
    <s v="AB"/>
    <s v="VDAD"/>
    <x v="0"/>
    <s v="COBRO"/>
    <m/>
    <n v="363016620000"/>
    <n v="16017"/>
    <n v="-4"/>
    <n v="1"/>
    <n v="65289981"/>
    <m/>
    <s v="Miguel Angel Brassfield Castil"/>
    <m/>
    <s v="8-255-131"/>
    <s v="NPN"/>
    <s v="MASIVO"/>
    <n v="363016620000"/>
    <m/>
    <m/>
    <m/>
    <m/>
    <m/>
    <m/>
    <s v="0000-00-00"/>
    <m/>
    <s v="barbeljavier@gmail.com"/>
    <m/>
    <m/>
    <n v="0"/>
    <m/>
    <s v="NONE"/>
    <n v="0"/>
    <m/>
    <n v="2252120"/>
    <s v="Cobros Abril Canal Fijo"/>
    <s v="Cobros Abril Canal Fijo 2 meses a NPN"/>
    <s v="Auto busy"/>
  </r>
  <r>
    <s v="Cobros Abril Canal Fijo"/>
    <n v="0"/>
    <n v="0"/>
    <x v="9"/>
    <n v="14"/>
    <n v="1"/>
    <x v="0"/>
    <d v="2026-05-11T17:00:35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0"/>
    <n v="14"/>
    <n v="1"/>
    <x v="0"/>
    <d v="2026-05-14T10:22:12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3"/>
    <n v="14"/>
    <n v="1"/>
    <x v="0"/>
    <d v="2026-05-18T12:25:3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4"/>
    <n v="14"/>
    <n v="1"/>
    <x v="0"/>
    <d v="2026-05-20T11:14:06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4"/>
    <n v="14"/>
    <n v="1"/>
    <x v="0"/>
    <d v="2026-05-21T12:06:40"/>
    <n v="65289981"/>
    <s v="NA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No Answer AutoDial"/>
  </r>
  <r>
    <s v="Cobros Abril Canal Fijo"/>
    <n v="0"/>
    <n v="0"/>
    <x v="4"/>
    <n v="14"/>
    <n v="1"/>
    <x v="0"/>
    <d v="2026-05-21T15:08:21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6"/>
    <n v="14"/>
    <n v="1"/>
    <x v="1"/>
    <d v="2026-05-22T09:31:40"/>
    <n v="65289981"/>
    <s v="AB"/>
    <s v="VDAD"/>
    <x v="0"/>
    <s v="COBRO"/>
    <m/>
    <n v="363016620000"/>
    <n v="16018"/>
    <n v="-4"/>
    <n v="1"/>
    <n v="65289981"/>
    <m/>
    <s v="Miguel Angel Brassfield Castil"/>
    <m/>
    <s v="8-255-131"/>
    <n v="363016620000"/>
    <s v="MASIVO"/>
    <s v="NPN"/>
    <m/>
    <m/>
    <m/>
    <m/>
    <m/>
    <m/>
    <s v="0000-00-00"/>
    <m/>
    <m/>
    <m/>
    <m/>
    <n v="0"/>
    <m/>
    <s v="NONE"/>
    <n v="0"/>
    <m/>
    <n v="2258060"/>
    <s v="Cobros Mayo"/>
    <s v="Cobros Mayo NPN"/>
    <s v="Auto busy"/>
  </r>
  <r>
    <s v="Cobros Abril Canal Fijo"/>
    <n v="0"/>
    <n v="0"/>
    <x v="12"/>
    <n v="2"/>
    <n v="1"/>
    <x v="0"/>
    <d v="2026-05-06T17:38:27"/>
    <n v="65294266"/>
    <n v="6004"/>
    <s v="lvelez"/>
    <x v="1"/>
    <s v="COBRO"/>
    <m/>
    <n v="351383220000"/>
    <n v="16017"/>
    <n v="-4"/>
    <n v="1"/>
    <n v="65294266"/>
    <m/>
    <s v="Kimberly cristina Peter MÃ¡rqu"/>
    <m/>
    <s v="8-894-1759"/>
    <s v="2 MESES DE MORA"/>
    <s v="MASIVO"/>
    <n v="351383220000"/>
    <m/>
    <m/>
    <m/>
    <m/>
    <m/>
    <s v="U"/>
    <s v="0000-00-00"/>
    <m/>
    <s v="Kimberly95@gmail.com"/>
    <m/>
    <m/>
    <n v="67"/>
    <s v="Llamaya"/>
    <s v="MANUAL"/>
    <n v="0"/>
    <m/>
    <n v="2252847"/>
    <s v="Cobros Abril Canal Fijo"/>
    <s v="Cobros Abril Canal Fijo 2 meses a NPN"/>
    <s v="Buzon de voz"/>
  </r>
  <r>
    <s v="Cobros Abril Canal Fijo"/>
    <n v="0"/>
    <n v="0"/>
    <x v="9"/>
    <n v="2"/>
    <n v="1"/>
    <x v="1"/>
    <d v="2026-05-11T17:00:43"/>
    <n v="65294266"/>
    <n v="6004"/>
    <s v="lvelez"/>
    <x v="1"/>
    <s v="COBRO"/>
    <m/>
    <n v="363053950000"/>
    <n v="16018"/>
    <n v="-4"/>
    <n v="1"/>
    <n v="65294266"/>
    <m/>
    <s v="Mayelin Brozoban de JesÃºs"/>
    <m/>
    <s v="E-8-127558"/>
    <n v="363053950000"/>
    <s v="MASIVO"/>
    <s v="NPN"/>
    <m/>
    <m/>
    <m/>
    <m/>
    <m/>
    <s v="U"/>
    <s v="0000-00-00"/>
    <m/>
    <m/>
    <m/>
    <m/>
    <n v="144"/>
    <s v="Llamaya"/>
    <s v="MAIN"/>
    <n v="0"/>
    <m/>
    <n v="2258061"/>
    <s v="Cobros Mayo"/>
    <s v="Cobros Mayo NPN"/>
    <s v="Buzon de voz"/>
  </r>
  <r>
    <s v="Cobros Abril Canal Fijo"/>
    <n v="0"/>
    <n v="0"/>
    <x v="9"/>
    <n v="3"/>
    <n v="1"/>
    <x v="0"/>
    <d v="2026-05-11T17:01:38"/>
    <n v="65302840"/>
    <s v="DROP"/>
    <s v="VDAD"/>
    <x v="0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5"/>
    <m/>
    <s v="NONE"/>
    <n v="0"/>
    <m/>
    <n v="2258062"/>
    <s v="Cobros Mayo"/>
    <s v="Cobros Mayo NPN"/>
    <s v="Agent Not Available"/>
  </r>
  <r>
    <s v="Cobros Abril Canal Fijo"/>
    <n v="0"/>
    <n v="0"/>
    <x v="10"/>
    <n v="3"/>
    <n v="1"/>
    <x v="0"/>
    <d v="2026-05-14T10:22:58"/>
    <n v="65302840"/>
    <s v="DROP"/>
    <s v="VDAD"/>
    <x v="0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5"/>
    <m/>
    <s v="NONE"/>
    <n v="0"/>
    <m/>
    <n v="2258062"/>
    <s v="Cobros Mayo"/>
    <s v="Cobros Mayo NPN"/>
    <s v="Agent Not Available"/>
  </r>
  <r>
    <s v="Cobros Abril Canal Fijo"/>
    <n v="1"/>
    <n v="1"/>
    <x v="13"/>
    <n v="3"/>
    <n v="1"/>
    <x v="1"/>
    <d v="2026-05-18T12:25:50"/>
    <n v="65302840"/>
    <n v="6003"/>
    <s v="lvelez"/>
    <x v="1"/>
    <s v="COBRO"/>
    <m/>
    <n v="361019970000"/>
    <n v="16018"/>
    <n v="-4"/>
    <n v="1"/>
    <n v="65302840"/>
    <m/>
    <s v="Ana Lucia Casallas Gomez"/>
    <m/>
    <s v="E-8-69795"/>
    <n v="361019970000"/>
    <s v="MASIVO"/>
    <s v="NPN"/>
    <m/>
    <m/>
    <m/>
    <m/>
    <m/>
    <s v="U"/>
    <s v="0000-00-00"/>
    <m/>
    <m/>
    <m/>
    <m/>
    <n v="46"/>
    <s v="Llamaya"/>
    <s v="MAIN"/>
    <n v="0"/>
    <m/>
    <n v="2258062"/>
    <s v="Cobros Mayo"/>
    <s v="Cobros Mayo NPN"/>
    <s v="Cuenta cesada"/>
  </r>
  <r>
    <s v="Cobros Mayo"/>
    <n v="0"/>
    <n v="0"/>
    <x v="9"/>
    <n v="5"/>
    <n v="1"/>
    <x v="0"/>
    <d v="2026-05-11T17:02:05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0"/>
    <n v="5"/>
    <n v="1"/>
    <x v="0"/>
    <d v="2026-05-14T10:23:37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3"/>
    <n v="5"/>
    <n v="1"/>
    <x v="0"/>
    <d v="2026-05-18T12:26:25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0"/>
    <n v="0"/>
    <x v="14"/>
    <n v="5"/>
    <n v="1"/>
    <x v="0"/>
    <d v="2026-05-20T11:15:04"/>
    <n v="65308699"/>
    <s v="DROP"/>
    <s v="VDAD"/>
    <x v="0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5"/>
    <m/>
    <s v="NONE"/>
    <n v="0"/>
    <m/>
    <n v="2258063"/>
    <s v="Cobros Mayo"/>
    <s v="Cobros Mayo NPN"/>
    <s v="Agent Not Available"/>
  </r>
  <r>
    <s v="Cobros Mayo"/>
    <n v="1"/>
    <n v="1"/>
    <x v="4"/>
    <n v="5"/>
    <n v="1"/>
    <x v="1"/>
    <d v="2026-05-21T12:14:12"/>
    <n v="65308699"/>
    <n v="6003"/>
    <s v="lvelez"/>
    <x v="1"/>
    <s v="COBRO"/>
    <m/>
    <n v="145002040000"/>
    <n v="16018"/>
    <n v="-4"/>
    <n v="1"/>
    <n v="65308699"/>
    <m/>
    <s v="Eva Esther MartÃ­nez Gomez"/>
    <m/>
    <s v="8-440-736"/>
    <n v="145002040000"/>
    <s v="MASIVO"/>
    <s v="NPN"/>
    <m/>
    <m/>
    <m/>
    <m/>
    <m/>
    <s v="U"/>
    <s v="0000-00-00"/>
    <m/>
    <m/>
    <m/>
    <m/>
    <n v="35"/>
    <s v="Llamaya"/>
    <s v="MAIN"/>
    <n v="0"/>
    <m/>
    <n v="2258063"/>
    <s v="Cobros Mayo"/>
    <s v="Cobros Mayo NPN"/>
    <s v="Cuenta cesada"/>
  </r>
  <r>
    <s v="Cobros Abril Canal Fijo"/>
    <n v="0"/>
    <n v="0"/>
    <x v="11"/>
    <n v="9"/>
    <n v="1"/>
    <x v="0"/>
    <d v="2026-05-04T12:02:32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7:12:06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7:47:19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7:59:00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12"/>
    <n v="9"/>
    <n v="1"/>
    <x v="0"/>
    <d v="2026-05-06T12:25:21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7"/>
    <n v="9"/>
    <n v="1"/>
    <x v="0"/>
    <d v="2026-05-07T16:55:06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8"/>
    <n v="9"/>
    <n v="1"/>
    <x v="0"/>
    <d v="2026-05-08T10:00:23"/>
    <n v="65319164"/>
    <s v="NA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No Answer AutoDial"/>
  </r>
  <r>
    <s v="Cobros Abril Canal Fijo"/>
    <n v="0"/>
    <n v="0"/>
    <x v="8"/>
    <n v="9"/>
    <n v="1"/>
    <x v="0"/>
    <d v="2026-05-08T10:27:11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Abril Canal Fijo"/>
    <n v="0"/>
    <n v="0"/>
    <x v="8"/>
    <n v="9"/>
    <n v="1"/>
    <x v="1"/>
    <d v="2026-05-08T17:24:48"/>
    <n v="65319164"/>
    <s v="AB"/>
    <s v="VDAD"/>
    <x v="0"/>
    <s v="COBRO"/>
    <m/>
    <n v="359349760000"/>
    <n v="16017"/>
    <n v="-4"/>
    <n v="1"/>
    <n v="65319164"/>
    <m/>
    <s v="Abdiel Bruce"/>
    <m/>
    <s v="8-1004-1627"/>
    <s v="3 MESES DE MORA"/>
    <s v="MASIVO"/>
    <n v="359349760000"/>
    <m/>
    <m/>
    <m/>
    <m/>
    <m/>
    <m/>
    <s v="0000-00-00"/>
    <m/>
    <s v="Abdirkb3849@gmail.com"/>
    <m/>
    <m/>
    <n v="0"/>
    <m/>
    <s v="NONE"/>
    <n v="0"/>
    <m/>
    <n v="2252536"/>
    <s v="Cobros Abril Canal Fijo"/>
    <s v="Cobros Abril Canal Fijo 2 meses a NPN"/>
    <s v="Auto busy"/>
  </r>
  <r>
    <s v="Cobros Mayo"/>
    <n v="0"/>
    <n v="0"/>
    <x v="9"/>
    <n v="3"/>
    <n v="1"/>
    <x v="0"/>
    <d v="2026-05-11T17:02:42"/>
    <n v="65322618"/>
    <s v="DROP"/>
    <s v="VDAD"/>
    <x v="0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"/>
    <m/>
    <s v="NONE"/>
    <n v="0"/>
    <m/>
    <n v="2258064"/>
    <s v="Cobros Mayo"/>
    <s v="Cobros Mayo NPN"/>
    <s v="Agent Not Available"/>
  </r>
  <r>
    <s v="Cobros Mayo"/>
    <n v="0"/>
    <n v="0"/>
    <x v="10"/>
    <n v="3"/>
    <n v="1"/>
    <x v="0"/>
    <d v="2026-05-14T10:24:15"/>
    <n v="65322618"/>
    <s v="DROP"/>
    <s v="VDAD"/>
    <x v="0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"/>
    <m/>
    <s v="NONE"/>
    <n v="0"/>
    <m/>
    <n v="2258064"/>
    <s v="Cobros Mayo"/>
    <s v="Cobros Mayo NPN"/>
    <s v="Agent Not Available"/>
  </r>
  <r>
    <s v="Cobros Mayo"/>
    <n v="1"/>
    <n v="1"/>
    <x v="13"/>
    <n v="3"/>
    <n v="1"/>
    <x v="1"/>
    <d v="2026-05-18T12:28:11"/>
    <n v="65322618"/>
    <n v="6003"/>
    <s v="lvelez"/>
    <x v="1"/>
    <s v="COBRO"/>
    <m/>
    <n v="367062690000"/>
    <n v="16018"/>
    <n v="-4"/>
    <n v="1"/>
    <n v="65322618"/>
    <m/>
    <s v="Odalys Esther Ortega"/>
    <m/>
    <s v="4-129-169"/>
    <n v="367062690000"/>
    <s v="MASIVO"/>
    <s v="NPN"/>
    <m/>
    <m/>
    <m/>
    <m/>
    <m/>
    <s v="U"/>
    <s v="0000-00-00"/>
    <m/>
    <m/>
    <m/>
    <m/>
    <n v="55"/>
    <s v="Llamaya"/>
    <s v="MAIN"/>
    <n v="0"/>
    <m/>
    <n v="2258064"/>
    <s v="Cobros Mayo"/>
    <s v="Cobros Mayo NPN"/>
    <s v="Cuenta cesada"/>
  </r>
  <r>
    <s v="Cobros Mayo"/>
    <n v="0"/>
    <n v="0"/>
    <x v="9"/>
    <n v="11"/>
    <n v="1"/>
    <x v="0"/>
    <d v="2026-05-11T17:02:49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0"/>
    <n v="11"/>
    <n v="1"/>
    <x v="0"/>
    <d v="2026-05-14T10:24:2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3"/>
    <n v="11"/>
    <n v="1"/>
    <x v="0"/>
    <d v="2026-05-18T12:28:52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13"/>
    <n v="11"/>
    <n v="1"/>
    <x v="0"/>
    <d v="2026-05-18T18:08:08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3"/>
    <n v="11"/>
    <n v="1"/>
    <x v="0"/>
    <d v="2026-05-19T12:30:1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4"/>
    <n v="11"/>
    <n v="1"/>
    <x v="0"/>
    <d v="2026-05-20T11:16:25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14"/>
    <n v="11"/>
    <n v="1"/>
    <x v="0"/>
    <d v="2026-05-20T12:45:47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4"/>
    <n v="11"/>
    <n v="1"/>
    <x v="0"/>
    <d v="2026-05-21T12:14:49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4"/>
    <n v="11"/>
    <n v="1"/>
    <x v="0"/>
    <d v="2026-05-21T15:10:23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Mayo"/>
    <n v="0"/>
    <n v="0"/>
    <x v="4"/>
    <n v="11"/>
    <n v="1"/>
    <x v="0"/>
    <d v="2026-05-21T16:06:53"/>
    <n v="65323133"/>
    <s v="AB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Auto busy"/>
  </r>
  <r>
    <s v="Cobros Mayo"/>
    <n v="0"/>
    <n v="0"/>
    <x v="16"/>
    <n v="11"/>
    <n v="1"/>
    <x v="1"/>
    <d v="2026-05-22T09:33:21"/>
    <n v="65323133"/>
    <s v="NA"/>
    <s v="VDAD"/>
    <x v="0"/>
    <s v="COBRO"/>
    <m/>
    <n v="368092400000"/>
    <n v="16018"/>
    <n v="-4"/>
    <n v="1"/>
    <n v="65323133"/>
    <m/>
    <s v="Yesenia Trujillo"/>
    <m/>
    <s v="CO22484259"/>
    <n v="368092400000"/>
    <s v="MASIVO"/>
    <s v="NPN"/>
    <m/>
    <m/>
    <m/>
    <m/>
    <m/>
    <m/>
    <s v="0000-00-00"/>
    <m/>
    <m/>
    <m/>
    <m/>
    <n v="0"/>
    <m/>
    <s v="NONE"/>
    <n v="0"/>
    <m/>
    <n v="2258065"/>
    <s v="Cobros Mayo"/>
    <s v="Cobros Mayo NPN"/>
    <s v="No Answer AutoDial"/>
  </r>
  <r>
    <s v="Cobros Abril Canal Fijo"/>
    <n v="0"/>
    <n v="0"/>
    <x v="9"/>
    <n v="5"/>
    <n v="1"/>
    <x v="0"/>
    <d v="2026-05-11T17:03:49"/>
    <n v="65324478"/>
    <s v="DROP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5"/>
    <m/>
    <s v="NONE"/>
    <n v="0"/>
    <m/>
    <n v="2258066"/>
    <s v="Cobros Mayo"/>
    <s v="Cobros Mayo NPN"/>
    <s v="Agent Not Available"/>
  </r>
  <r>
    <s v="Cobros Abril Canal Fijo"/>
    <n v="0"/>
    <n v="0"/>
    <x v="10"/>
    <n v="5"/>
    <n v="1"/>
    <x v="0"/>
    <d v="2026-05-14T10:24:52"/>
    <n v="65324478"/>
    <s v="AB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0"/>
    <m/>
    <s v="NONE"/>
    <n v="0"/>
    <m/>
    <n v="2258066"/>
    <s v="Cobros Mayo"/>
    <s v="Cobros Mayo NPN"/>
    <s v="Auto busy"/>
  </r>
  <r>
    <s v="Cobros Abril Canal Fijo"/>
    <n v="0"/>
    <n v="0"/>
    <x v="13"/>
    <n v="5"/>
    <n v="1"/>
    <x v="0"/>
    <d v="2026-05-18T12:28:54"/>
    <n v="65324478"/>
    <s v="AB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0"/>
    <m/>
    <s v="NONE"/>
    <n v="0"/>
    <m/>
    <n v="2258066"/>
    <s v="Cobros Mayo"/>
    <s v="Cobros Mayo NPN"/>
    <s v="Auto busy"/>
  </r>
  <r>
    <s v="Cobros Abril Canal Fijo"/>
    <n v="0"/>
    <n v="0"/>
    <x v="14"/>
    <n v="5"/>
    <n v="1"/>
    <x v="0"/>
    <d v="2026-05-20T11:16:38"/>
    <n v="65324478"/>
    <s v="DROP"/>
    <s v="VDAD"/>
    <x v="0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5"/>
    <m/>
    <s v="NONE"/>
    <n v="0"/>
    <m/>
    <n v="2258066"/>
    <s v="Cobros Mayo"/>
    <s v="Cobros Mayo NPN"/>
    <s v="Agent Not Available"/>
  </r>
  <r>
    <s v="Cobros Abril Canal Fijo"/>
    <n v="1"/>
    <n v="0"/>
    <x v="4"/>
    <n v="5"/>
    <n v="1"/>
    <x v="1"/>
    <d v="2026-05-21T12:15:26"/>
    <n v="65324478"/>
    <n v="6000"/>
    <s v="lvelez"/>
    <x v="1"/>
    <s v="COBRO"/>
    <m/>
    <n v="362012150000"/>
    <n v="16018"/>
    <n v="-4"/>
    <n v="1"/>
    <n v="65324478"/>
    <m/>
    <s v="Aristides de leon sosa"/>
    <m/>
    <s v="8-342-661"/>
    <n v="362012150000"/>
    <s v="SOHO"/>
    <s v="NPN"/>
    <m/>
    <m/>
    <m/>
    <m/>
    <m/>
    <s v="U"/>
    <s v="0000-00-00"/>
    <m/>
    <m/>
    <m/>
    <m/>
    <n v="76"/>
    <s v="Llamaya"/>
    <s v="MAIN"/>
    <n v="0"/>
    <m/>
    <n v="2258066"/>
    <s v="Cobros Mayo"/>
    <s v="Cobros Mayo NPN"/>
    <s v="Mensaje a tercero"/>
  </r>
  <r>
    <s v="Cobros Mayo"/>
    <n v="1"/>
    <n v="1"/>
    <x v="9"/>
    <n v="1"/>
    <n v="1"/>
    <x v="1"/>
    <d v="2026-05-11T17:03:47"/>
    <n v="65326159"/>
    <n v="6007"/>
    <s v="lvelez"/>
    <x v="1"/>
    <s v="COBRO"/>
    <m/>
    <n v="219061750000"/>
    <n v="16018"/>
    <n v="-4"/>
    <n v="1"/>
    <n v="65326159"/>
    <m/>
    <s v="Leonardo Eugenio GuzmÃ¡n Shaw"/>
    <m/>
    <s v="8-255-668"/>
    <n v="219061750000"/>
    <s v="MASIVO"/>
    <s v="NPN"/>
    <m/>
    <m/>
    <m/>
    <m/>
    <m/>
    <s v="U"/>
    <s v="0000-00-00"/>
    <m/>
    <m/>
    <m/>
    <m/>
    <n v="335"/>
    <s v="Llamaya"/>
    <s v="MAIN"/>
    <n v="0"/>
    <m/>
    <n v="2258067"/>
    <s v="Cobros Mayo"/>
    <s v="Cobros Mayo NPN"/>
    <s v="Volver a llamar"/>
  </r>
  <r>
    <s v="Cobros Mayo"/>
    <n v="0"/>
    <n v="0"/>
    <x v="9"/>
    <n v="6"/>
    <n v="1"/>
    <x v="0"/>
    <d v="2026-05-11T17:04:17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0"/>
    <n v="6"/>
    <n v="1"/>
    <x v="0"/>
    <d v="2026-05-14T10:26:00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3"/>
    <n v="6"/>
    <n v="1"/>
    <x v="0"/>
    <d v="2026-05-18T12:29:56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14"/>
    <n v="6"/>
    <n v="1"/>
    <x v="0"/>
    <d v="2026-05-20T11:17:05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0"/>
    <n v="0"/>
    <x v="4"/>
    <n v="6"/>
    <n v="1"/>
    <x v="0"/>
    <d v="2026-05-21T12:15:39"/>
    <n v="65333937"/>
    <s v="DROP"/>
    <s v="VDAD"/>
    <x v="0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5"/>
    <m/>
    <s v="NONE"/>
    <n v="0"/>
    <m/>
    <n v="2258068"/>
    <s v="Cobros Mayo"/>
    <s v="Cobros Mayo NPN"/>
    <s v="Agent Not Available"/>
  </r>
  <r>
    <s v="Cobros Mayo"/>
    <n v="1"/>
    <n v="1"/>
    <x v="16"/>
    <n v="6"/>
    <n v="1"/>
    <x v="1"/>
    <d v="2026-05-22T09:32:29"/>
    <n v="65333937"/>
    <n v="6003"/>
    <s v="lvelez"/>
    <x v="1"/>
    <s v="COBRO"/>
    <m/>
    <n v="362088490000"/>
    <n v="16018"/>
    <n v="-4"/>
    <n v="1"/>
    <n v="65333937"/>
    <m/>
    <s v="MABEL SUANITH HILBERT AYALA"/>
    <m/>
    <s v="8-972-791"/>
    <n v="362088490000"/>
    <s v="MASIVO"/>
    <s v="NPN"/>
    <m/>
    <m/>
    <m/>
    <m/>
    <m/>
    <s v="U"/>
    <s v="0000-00-00"/>
    <m/>
    <m/>
    <m/>
    <m/>
    <n v="62"/>
    <s v="Llamaya"/>
    <s v="MAIN"/>
    <n v="0"/>
    <m/>
    <n v="2258068"/>
    <s v="Cobros Mayo"/>
    <s v="Cobros Mayo NPN"/>
    <s v="Cuenta cesada"/>
  </r>
  <r>
    <s v="Cobros Abril Canal Fijo"/>
    <n v="0"/>
    <n v="0"/>
    <x v="9"/>
    <n v="3"/>
    <n v="1"/>
    <x v="0"/>
    <d v="2026-05-11T17:04:33"/>
    <n v="65340423"/>
    <s v="DROP"/>
    <s v="VDAD"/>
    <x v="0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5"/>
    <m/>
    <s v="NONE"/>
    <n v="0"/>
    <m/>
    <n v="2258069"/>
    <s v="Cobros Mayo"/>
    <s v="Cobros Mayo NPN"/>
    <s v="Agent Not Available"/>
  </r>
  <r>
    <s v="Cobros Abril Canal Fijo"/>
    <n v="0"/>
    <n v="0"/>
    <x v="10"/>
    <n v="3"/>
    <n v="1"/>
    <x v="0"/>
    <d v="2026-05-14T10:26:16"/>
    <n v="65340423"/>
    <s v="DROP"/>
    <s v="VDAD"/>
    <x v="0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5"/>
    <m/>
    <s v="NONE"/>
    <n v="0"/>
    <m/>
    <n v="2258069"/>
    <s v="Cobros Mayo"/>
    <s v="Cobros Mayo NPN"/>
    <s v="Agent Not Available"/>
  </r>
  <r>
    <s v="Cobros Abril Canal Fijo"/>
    <n v="1"/>
    <n v="1"/>
    <x v="13"/>
    <n v="3"/>
    <n v="1"/>
    <x v="1"/>
    <d v="2026-05-18T12:29:48"/>
    <n v="65340423"/>
    <n v="6003"/>
    <s v="lvelez"/>
    <x v="1"/>
    <s v="COBRO"/>
    <m/>
    <n v="353375010000"/>
    <n v="16018"/>
    <n v="-4"/>
    <n v="1"/>
    <n v="65340423"/>
    <m/>
    <s v="Elba Elena newell"/>
    <m/>
    <s v="8-208-1447"/>
    <n v="353375010000"/>
    <s v="MASIVO"/>
    <s v="NPN"/>
    <m/>
    <m/>
    <m/>
    <m/>
    <m/>
    <s v="U"/>
    <s v="0000-00-00"/>
    <m/>
    <m/>
    <m/>
    <m/>
    <n v="64"/>
    <s v="Llamaya"/>
    <s v="MAIN"/>
    <n v="0"/>
    <m/>
    <n v="2258069"/>
    <s v="Cobros Mayo"/>
    <s v="Cobros Mayo NPN"/>
    <s v="Cuenta cesada"/>
  </r>
  <r>
    <s v="Cobros Abril Canal Fijo"/>
    <n v="0"/>
    <n v="0"/>
    <x v="9"/>
    <n v="6"/>
    <n v="1"/>
    <x v="0"/>
    <d v="2026-05-11T17:04:40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0"/>
    <n v="0"/>
    <x v="10"/>
    <n v="6"/>
    <n v="1"/>
    <x v="0"/>
    <d v="2026-05-14T10:26:23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0"/>
    <n v="0"/>
    <x v="13"/>
    <n v="6"/>
    <n v="1"/>
    <x v="0"/>
    <d v="2026-05-18T12:30:21"/>
    <n v="65361691"/>
    <s v="DROP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"/>
    <m/>
    <s v="NONE"/>
    <n v="0"/>
    <m/>
    <n v="2258070"/>
    <s v="Cobros Mayo"/>
    <s v="Cobros Mayo NPN"/>
    <s v="Agent Not Available"/>
  </r>
  <r>
    <s v="Cobros Abril Canal Fijo"/>
    <n v="0"/>
    <n v="0"/>
    <x v="14"/>
    <n v="6"/>
    <n v="1"/>
    <x v="0"/>
    <d v="2026-05-20T11:17:32"/>
    <n v="65361691"/>
    <s v="DROP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"/>
    <m/>
    <s v="NONE"/>
    <n v="0"/>
    <m/>
    <n v="2258070"/>
    <s v="Cobros Mayo"/>
    <s v="Cobros Mayo NPN"/>
    <s v="Agent Not Available"/>
  </r>
  <r>
    <s v="Cobros Abril Canal Fijo"/>
    <n v="0"/>
    <n v="0"/>
    <x v="4"/>
    <n v="6"/>
    <n v="1"/>
    <x v="0"/>
    <d v="2026-05-21T12:15:47"/>
    <n v="65361691"/>
    <s v="AB"/>
    <s v="VDAD"/>
    <x v="0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0"/>
    <m/>
    <s v="NONE"/>
    <n v="0"/>
    <m/>
    <n v="2258070"/>
    <s v="Cobros Mayo"/>
    <s v="Cobros Mayo NPN"/>
    <s v="Auto busy"/>
  </r>
  <r>
    <s v="Cobros Abril Canal Fijo"/>
    <n v="1"/>
    <n v="0"/>
    <x v="16"/>
    <n v="6"/>
    <n v="1"/>
    <x v="1"/>
    <d v="2026-05-22T09:34:50"/>
    <n v="65361691"/>
    <n v="6006"/>
    <s v="lvelez"/>
    <x v="1"/>
    <s v="COBRO"/>
    <m/>
    <n v="357362920000"/>
    <n v="16018"/>
    <n v="-4"/>
    <n v="1"/>
    <n v="65361691"/>
    <m/>
    <s v="Maribel GonzÃ¡lez Campos"/>
    <m/>
    <s v="8-1001-239"/>
    <n v="357362920000"/>
    <s v="MASIVO"/>
    <s v="3 PAGOS PENDIENTES"/>
    <m/>
    <m/>
    <m/>
    <m/>
    <m/>
    <s v="U"/>
    <s v="0000-00-00"/>
    <m/>
    <m/>
    <m/>
    <m/>
    <n v="58"/>
    <s v="Llamaya"/>
    <s v="MAIN"/>
    <n v="0"/>
    <m/>
    <n v="2258070"/>
    <s v="Cobros Mayo"/>
    <s v="Cobros Mayo NPN"/>
    <s v="Numero equivocado"/>
  </r>
  <r>
    <s v="Cobros Abril Canal Fijo"/>
    <n v="0"/>
    <n v="0"/>
    <x v="5"/>
    <n v="12"/>
    <n v="1"/>
    <x v="0"/>
    <d v="2026-05-02T12:23:02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6"/>
    <n v="12"/>
    <n v="1"/>
    <x v="0"/>
    <d v="2026-05-05T16:47:32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7"/>
    <n v="12"/>
    <n v="1"/>
    <x v="0"/>
    <d v="2026-05-07T14:08:04"/>
    <n v="65362954"/>
    <s v="AB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0"/>
    <m/>
    <s v="NONE"/>
    <n v="0"/>
    <m/>
    <n v="2252053"/>
    <s v="Cobros Abril Canal Fijo"/>
    <s v="Cobros Abril Canal Fijo 2 meses a NPN"/>
    <s v="Auto busy"/>
  </r>
  <r>
    <s v="Cobros Abril Canal Fijo"/>
    <n v="0"/>
    <n v="0"/>
    <x v="8"/>
    <n v="12"/>
    <n v="1"/>
    <x v="0"/>
    <d v="2026-05-08T14:43:33"/>
    <n v="65362954"/>
    <s v="DROP"/>
    <s v="VDAD"/>
    <x v="0"/>
    <s v="COBRO"/>
    <m/>
    <n v="369008540000"/>
    <n v="16017"/>
    <n v="-4"/>
    <n v="1"/>
    <n v="65362954"/>
    <m/>
    <s v="EZEQUIEL QUINTERO POLONIA"/>
    <m/>
    <s v="8-247-924"/>
    <s v="NPN"/>
    <s v="MASIVO"/>
    <n v="369008540000"/>
    <m/>
    <m/>
    <m/>
    <m/>
    <m/>
    <m/>
    <s v="0000-00-00"/>
    <m/>
    <s v="equinterop38@gmail.com"/>
    <m/>
    <m/>
    <n v="5"/>
    <m/>
    <s v="NONE"/>
    <n v="0"/>
    <m/>
    <n v="2252053"/>
    <s v="Cobros Abril Canal Fijo"/>
    <s v="Cobros Abril Canal Fijo 2 meses a NPN"/>
    <s v="Agent Not Available"/>
  </r>
  <r>
    <s v="Cobros Abril Canal Fijo"/>
    <n v="0"/>
    <n v="0"/>
    <x v="9"/>
    <n v="12"/>
    <n v="1"/>
    <x v="0"/>
    <d v="2026-05-11T17:05:44"/>
    <n v="65362954"/>
    <s v="DROP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5"/>
    <m/>
    <s v="NONE"/>
    <n v="0"/>
    <m/>
    <n v="2258071"/>
    <s v="Cobros Mayo"/>
    <s v="Cobros Mayo NPN"/>
    <s v="Agent Not Available"/>
  </r>
  <r>
    <s v="Cobros Abril Canal Fijo"/>
    <n v="0"/>
    <n v="0"/>
    <x v="10"/>
    <n v="12"/>
    <n v="1"/>
    <x v="0"/>
    <d v="2026-05-14T10:28:25"/>
    <n v="65362954"/>
    <s v="NA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No Answer AutoDial"/>
  </r>
  <r>
    <s v="Cobros Abril Canal Fijo"/>
    <n v="0"/>
    <n v="0"/>
    <x v="10"/>
    <n v="12"/>
    <n v="1"/>
    <x v="0"/>
    <d v="2026-05-14T14:10:45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3"/>
    <n v="12"/>
    <n v="1"/>
    <x v="0"/>
    <d v="2026-05-18T12:31:40"/>
    <n v="65362954"/>
    <s v="NA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No Answer AutoDial"/>
  </r>
  <r>
    <s v="Cobros Abril Canal Fijo"/>
    <n v="0"/>
    <n v="0"/>
    <x v="13"/>
    <n v="12"/>
    <n v="1"/>
    <x v="0"/>
    <d v="2026-05-18T18:08:1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4"/>
    <n v="12"/>
    <n v="1"/>
    <x v="0"/>
    <d v="2026-05-20T11:24:28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4"/>
    <n v="12"/>
    <n v="1"/>
    <x v="0"/>
    <d v="2026-05-21T12:16:51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16"/>
    <n v="12"/>
    <n v="1"/>
    <x v="1"/>
    <d v="2026-05-22T09:34:22"/>
    <n v="65362954"/>
    <s v="AB"/>
    <s v="VDAD"/>
    <x v="0"/>
    <s v="COBRO"/>
    <m/>
    <n v="369008540000"/>
    <n v="16018"/>
    <n v="-4"/>
    <n v="1"/>
    <n v="65362954"/>
    <m/>
    <s v="EZEQUIEL QUINTERO POLONIA"/>
    <m/>
    <s v="8-247-924"/>
    <n v="369008540000"/>
    <s v="MASIVO"/>
    <s v="NPN"/>
    <m/>
    <m/>
    <m/>
    <m/>
    <m/>
    <m/>
    <s v="0000-00-00"/>
    <m/>
    <m/>
    <m/>
    <m/>
    <n v="0"/>
    <m/>
    <s v="NONE"/>
    <n v="0"/>
    <m/>
    <n v="2258071"/>
    <s v="Cobros Mayo"/>
    <s v="Cobros Mayo NPN"/>
    <s v="Auto busy"/>
  </r>
  <r>
    <s v="Cobros Abril Canal Fijo"/>
    <n v="0"/>
    <n v="0"/>
    <x v="9"/>
    <n v="4"/>
    <n v="1"/>
    <x v="0"/>
    <d v="2026-05-11T17:06:13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0"/>
    <n v="0"/>
    <x v="10"/>
    <n v="4"/>
    <n v="1"/>
    <x v="0"/>
    <d v="2026-05-14T10:28:40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0"/>
    <n v="0"/>
    <x v="13"/>
    <n v="4"/>
    <n v="1"/>
    <x v="0"/>
    <d v="2026-05-18T12:32:17"/>
    <n v="65370502"/>
    <s v="DROP"/>
    <s v="VDAD"/>
    <x v="0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5"/>
    <m/>
    <s v="NONE"/>
    <n v="0"/>
    <m/>
    <n v="2258072"/>
    <s v="Cobros Mayo"/>
    <s v="Cobros Mayo NPN"/>
    <s v="Agent Not Available"/>
  </r>
  <r>
    <s v="Cobros Abril Canal Fijo"/>
    <n v="1"/>
    <n v="1"/>
    <x v="14"/>
    <n v="4"/>
    <n v="1"/>
    <x v="1"/>
    <d v="2026-05-20T11:24:49"/>
    <n v="65370502"/>
    <n v="6003"/>
    <s v="lvelez"/>
    <x v="1"/>
    <s v="COBRO"/>
    <m/>
    <n v="351376670000"/>
    <n v="16018"/>
    <n v="-4"/>
    <n v="1"/>
    <n v="65370502"/>
    <m/>
    <s v="HIDALIDES MC ELFRESH"/>
    <m/>
    <s v="8-818-1789"/>
    <n v="351376670000"/>
    <s v="MASIVO"/>
    <s v="NPN"/>
    <m/>
    <m/>
    <m/>
    <m/>
    <m/>
    <s v="U"/>
    <s v="0000-00-00"/>
    <m/>
    <m/>
    <m/>
    <m/>
    <n v="17"/>
    <s v="Llamaya"/>
    <s v="MAIN"/>
    <n v="0"/>
    <m/>
    <n v="2258072"/>
    <s v="Cobros Mayo"/>
    <s v="Cobros Mayo NPN"/>
    <s v="Cuenta cesada"/>
  </r>
  <r>
    <s v="Cobros Abril Canal Fijo"/>
    <n v="0"/>
    <n v="0"/>
    <x v="9"/>
    <n v="2"/>
    <n v="1"/>
    <x v="0"/>
    <d v="2026-05-11T17:06:38"/>
    <n v="65376410"/>
    <s v="DROP"/>
    <s v="VDAD"/>
    <x v="0"/>
    <s v="COBRO"/>
    <m/>
    <n v="357380660000"/>
    <n v="16018"/>
    <n v="-4"/>
    <n v="1"/>
    <n v="65376410"/>
    <m/>
    <s v="Ana Matilde NuÃ±ez Atencio"/>
    <m/>
    <s v="9-704-587"/>
    <n v="357380660000"/>
    <s v="MASIVO"/>
    <s v="NPN"/>
    <m/>
    <m/>
    <m/>
    <m/>
    <m/>
    <s v="U"/>
    <s v="0000-00-00"/>
    <m/>
    <m/>
    <m/>
    <m/>
    <n v="5"/>
    <m/>
    <s v="NONE"/>
    <n v="0"/>
    <m/>
    <n v="2258073"/>
    <s v="Cobros Mayo"/>
    <s v="Cobros Mayo NPN"/>
    <s v="Agent Not Available"/>
  </r>
  <r>
    <s v="Cobros Abril Canal Fijo"/>
    <n v="1"/>
    <n v="1"/>
    <x v="10"/>
    <n v="2"/>
    <n v="1"/>
    <x v="1"/>
    <d v="2026-05-14T10:41:12"/>
    <n v="65376410"/>
    <n v="6003"/>
    <s v="lvelez"/>
    <x v="1"/>
    <s v="COBRO"/>
    <m/>
    <n v="357380660000"/>
    <n v="16018"/>
    <n v="-4"/>
    <n v="1"/>
    <n v="65376410"/>
    <m/>
    <s v="Ana Matilde NuÃ±ez Atencio"/>
    <m/>
    <s v="9-704-587"/>
    <n v="357380660000"/>
    <s v="MASIVO"/>
    <s v="NPN"/>
    <m/>
    <m/>
    <m/>
    <m/>
    <m/>
    <s v="U"/>
    <s v="0000-00-00"/>
    <m/>
    <m/>
    <m/>
    <m/>
    <n v="156"/>
    <s v="Llamaya"/>
    <s v="MAIN"/>
    <n v="0"/>
    <m/>
    <n v="2258073"/>
    <s v="Cobros Mayo"/>
    <s v="Cobros Mayo NPN"/>
    <s v="Cuenta cesada"/>
  </r>
  <r>
    <s v="Cobros Mayo"/>
    <n v="0"/>
    <n v="0"/>
    <x v="9"/>
    <n v="3"/>
    <n v="1"/>
    <x v="0"/>
    <d v="2026-05-11T17:07:16"/>
    <n v="65378996"/>
    <s v="DROP"/>
    <s v="VDAD"/>
    <x v="0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5"/>
    <m/>
    <s v="NONE"/>
    <n v="0"/>
    <m/>
    <n v="2258074"/>
    <s v="Cobros Mayo"/>
    <s v="Cobros Mayo NPN"/>
    <s v="Agent Not Available"/>
  </r>
  <r>
    <s v="Cobros Mayo"/>
    <n v="0"/>
    <n v="0"/>
    <x v="10"/>
    <n v="3"/>
    <n v="1"/>
    <x v="0"/>
    <d v="2026-05-14T10:41:20"/>
    <n v="65378996"/>
    <s v="DROP"/>
    <s v="VDAD"/>
    <x v="0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5"/>
    <m/>
    <s v="NONE"/>
    <n v="0"/>
    <m/>
    <n v="2258074"/>
    <s v="Cobros Mayo"/>
    <s v="Cobros Mayo NPN"/>
    <s v="Agent Not Available"/>
  </r>
  <r>
    <s v="Cobros Mayo"/>
    <n v="0"/>
    <n v="0"/>
    <x v="13"/>
    <n v="3"/>
    <n v="1"/>
    <x v="1"/>
    <d v="2026-05-18T12:32:02"/>
    <n v="65378996"/>
    <n v="6004"/>
    <s v="lvelez"/>
    <x v="1"/>
    <s v="COBRO"/>
    <m/>
    <n v="368067720000"/>
    <n v="16018"/>
    <n v="-4"/>
    <n v="1"/>
    <n v="65378996"/>
    <m/>
    <s v="FabiÃ¡n Guerra Abrego"/>
    <m/>
    <s v="12-719-59"/>
    <n v="368067720000"/>
    <s v="MASIVO"/>
    <s v="NPN"/>
    <m/>
    <m/>
    <m/>
    <m/>
    <m/>
    <s v="U"/>
    <s v="0000-00-00"/>
    <m/>
    <m/>
    <m/>
    <m/>
    <n v="143"/>
    <s v="Llamaya"/>
    <s v="MAIN"/>
    <n v="0"/>
    <m/>
    <n v="2258074"/>
    <s v="Cobros Mayo"/>
    <s v="Cobros Mayo NPN"/>
    <s v="Buzon de voz"/>
  </r>
  <r>
    <s v="Cobros Mayo"/>
    <n v="0"/>
    <n v="0"/>
    <x v="9"/>
    <n v="4"/>
    <n v="1"/>
    <x v="0"/>
    <d v="2026-05-11T17:07:32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0"/>
    <n v="0"/>
    <x v="10"/>
    <n v="4"/>
    <n v="1"/>
    <x v="0"/>
    <d v="2026-05-14T10:45:02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0"/>
    <n v="0"/>
    <x v="13"/>
    <n v="4"/>
    <n v="1"/>
    <x v="0"/>
    <d v="2026-05-18T12:32:34"/>
    <n v="65384587"/>
    <s v="DROP"/>
    <s v="VDAD"/>
    <x v="0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5"/>
    <m/>
    <s v="NONE"/>
    <n v="0"/>
    <m/>
    <n v="2258075"/>
    <s v="Cobros Mayo"/>
    <s v="Cobros Mayo NPN"/>
    <s v="Agent Not Available"/>
  </r>
  <r>
    <s v="Cobros Mayo"/>
    <n v="1"/>
    <n v="1"/>
    <x v="14"/>
    <n v="4"/>
    <n v="1"/>
    <x v="1"/>
    <d v="2026-05-20T11:25:57"/>
    <n v="65384587"/>
    <n v="6003"/>
    <s v="lvelez"/>
    <x v="1"/>
    <s v="COBRO"/>
    <m/>
    <n v="366031310000"/>
    <n v="16018"/>
    <n v="-4"/>
    <n v="1"/>
    <n v="65384587"/>
    <m/>
    <s v="Carlos Manuel VÃ¡squez Gonzale"/>
    <m/>
    <s v="C03623049"/>
    <n v="366031310000"/>
    <s v="MASIVO"/>
    <s v="2 PAGOS PENDIENTES"/>
    <m/>
    <m/>
    <m/>
    <m/>
    <m/>
    <s v="U"/>
    <s v="0000-00-00"/>
    <m/>
    <m/>
    <m/>
    <m/>
    <n v="69"/>
    <s v="Llamaya"/>
    <s v="MAIN"/>
    <n v="0"/>
    <m/>
    <n v="2258075"/>
    <s v="Cobros Mayo"/>
    <s v="Cobros Mayo NPN"/>
    <s v="Cuenta cesada"/>
  </r>
  <r>
    <s v="Cobros Mayo"/>
    <n v="0"/>
    <n v="0"/>
    <x v="9"/>
    <n v="2"/>
    <n v="1"/>
    <x v="0"/>
    <d v="2026-05-11T17:07:47"/>
    <n v="65391567"/>
    <s v="DROP"/>
    <s v="VDAD"/>
    <x v="0"/>
    <s v="COBRO"/>
    <m/>
    <n v="367065970000"/>
    <n v="16018"/>
    <n v="-4"/>
    <n v="1"/>
    <n v="65391567"/>
    <m/>
    <s v="Pricy Gutierrez"/>
    <m/>
    <s v="7-708-1050"/>
    <n v="367065970000"/>
    <s v="MASIVO"/>
    <s v="NPN"/>
    <m/>
    <m/>
    <m/>
    <m/>
    <m/>
    <s v="U"/>
    <s v="0000-00-00"/>
    <m/>
    <m/>
    <m/>
    <m/>
    <n v="5"/>
    <m/>
    <s v="NONE"/>
    <n v="0"/>
    <m/>
    <n v="2258076"/>
    <s v="Cobros Mayo"/>
    <s v="Cobros Mayo NPN"/>
    <s v="Agent Not Available"/>
  </r>
  <r>
    <s v="Cobros Mayo"/>
    <n v="0"/>
    <n v="0"/>
    <x v="10"/>
    <n v="2"/>
    <n v="1"/>
    <x v="1"/>
    <d v="2026-05-14T10:44:52"/>
    <n v="65391567"/>
    <n v="6004"/>
    <s v="lvelez"/>
    <x v="1"/>
    <s v="COBRO"/>
    <m/>
    <n v="367065970000"/>
    <n v="16018"/>
    <n v="-4"/>
    <n v="1"/>
    <n v="65391567"/>
    <m/>
    <s v="Pricy Gutierrez"/>
    <m/>
    <s v="7-708-1050"/>
    <n v="367065970000"/>
    <s v="MASIVO"/>
    <s v="NPN"/>
    <m/>
    <m/>
    <m/>
    <m/>
    <m/>
    <s v="U"/>
    <s v="0000-00-00"/>
    <m/>
    <m/>
    <m/>
    <m/>
    <n v="142"/>
    <s v="Llamaya"/>
    <s v="MAIN"/>
    <n v="0"/>
    <m/>
    <n v="2258076"/>
    <s v="Cobros Mayo"/>
    <s v="Cobros Mayo NPN"/>
    <s v="Buzon de voz"/>
  </r>
  <r>
    <s v="Cobros Mayo"/>
    <n v="0"/>
    <n v="0"/>
    <x v="9"/>
    <n v="4"/>
    <n v="1"/>
    <x v="0"/>
    <d v="2026-05-11T17:08:27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0"/>
    <n v="0"/>
    <x v="10"/>
    <n v="4"/>
    <n v="1"/>
    <x v="0"/>
    <d v="2026-05-14T10:45:23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0"/>
    <n v="0"/>
    <x v="13"/>
    <n v="4"/>
    <n v="1"/>
    <x v="0"/>
    <d v="2026-05-18T12:32:54"/>
    <n v="65393761"/>
    <s v="DROP"/>
    <s v="VDAD"/>
    <x v="0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5"/>
    <m/>
    <s v="NONE"/>
    <n v="0"/>
    <m/>
    <n v="2258077"/>
    <s v="Cobros Mayo"/>
    <s v="Cobros Mayo NPN"/>
    <s v="Agent Not Available"/>
  </r>
  <r>
    <s v="Cobros Mayo"/>
    <n v="1"/>
    <n v="1"/>
    <x v="14"/>
    <n v="4"/>
    <n v="1"/>
    <x v="1"/>
    <d v="2026-05-20T11:27:31"/>
    <n v="65393761"/>
    <n v="6003"/>
    <s v="lvelez"/>
    <x v="1"/>
    <s v="COBRO"/>
    <m/>
    <n v="352352850000"/>
    <n v="16018"/>
    <n v="-4"/>
    <n v="1"/>
    <n v="65393761"/>
    <m/>
    <s v="Cinthia Pinilla"/>
    <m/>
    <s v="6-64-755"/>
    <n v="352352850000"/>
    <s v="MASIVO"/>
    <s v="2 PAGOS PENDIENTES"/>
    <m/>
    <m/>
    <m/>
    <m/>
    <m/>
    <s v="U"/>
    <s v="0000-00-00"/>
    <m/>
    <m/>
    <m/>
    <m/>
    <n v="17"/>
    <s v="Llamaya"/>
    <s v="MAIN"/>
    <n v="0"/>
    <m/>
    <n v="2258077"/>
    <s v="Cobros Mayo"/>
    <s v="Cobros Mayo NPN"/>
    <s v="Cuenta cesada"/>
  </r>
  <r>
    <s v="Cobros Abril Canal Fijo"/>
    <n v="0"/>
    <n v="0"/>
    <x v="11"/>
    <n v="4"/>
    <n v="1"/>
    <x v="0"/>
    <d v="2026-05-04T12:38:05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12"/>
    <n v="4"/>
    <n v="1"/>
    <x v="0"/>
    <d v="2026-05-06T12:46:53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7"/>
    <n v="4"/>
    <n v="1"/>
    <x v="0"/>
    <d v="2026-05-07T17:17:51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8"/>
    <n v="4"/>
    <n v="1"/>
    <x v="1"/>
    <d v="2026-05-08T17:53:14"/>
    <n v="65401943"/>
    <s v="AB"/>
    <s v="VDAD"/>
    <x v="0"/>
    <s v="COBRO"/>
    <m/>
    <n v="355353430000"/>
    <n v="16017"/>
    <n v="-4"/>
    <n v="1"/>
    <n v="65401943"/>
    <m/>
    <s v="GABRIEL ANDRES FRANCO"/>
    <m/>
    <s v="8-977-577"/>
    <s v="2 MESES DE MORA"/>
    <s v="CALL CENTER"/>
    <n v="355353430000"/>
    <m/>
    <m/>
    <m/>
    <m/>
    <m/>
    <m/>
    <s v="0000-00-00"/>
    <m/>
    <s v="gabboo2810@gmail.com"/>
    <m/>
    <m/>
    <n v="0"/>
    <m/>
    <s v="NONE"/>
    <n v="0"/>
    <m/>
    <n v="2252651"/>
    <s v="Cobros Abril Canal Fijo"/>
    <s v="Cobros Abril Canal Fijo 2 meses a NPN"/>
    <s v="Auto busy"/>
  </r>
  <r>
    <s v="Cobros Abril Canal Fijo"/>
    <n v="0"/>
    <n v="0"/>
    <x v="5"/>
    <n v="11"/>
    <n v="1"/>
    <x v="0"/>
    <d v="2026-05-02T12:49:35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6"/>
    <n v="11"/>
    <n v="1"/>
    <x v="0"/>
    <d v="2026-05-05T17:57:05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7"/>
    <n v="11"/>
    <n v="1"/>
    <x v="0"/>
    <d v="2026-05-07T14:35:36"/>
    <n v="65402731"/>
    <s v="NA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No Answer AutoDial"/>
  </r>
  <r>
    <s v="Cobros Abril Canal Fijo"/>
    <n v="0"/>
    <n v="0"/>
    <x v="8"/>
    <n v="11"/>
    <n v="1"/>
    <x v="0"/>
    <d v="2026-05-08T09:53:22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12:00"/>
    <n v="65402731"/>
    <s v="AB"/>
    <s v="VDAD"/>
    <x v="0"/>
    <s v="COBRO"/>
    <m/>
    <n v="365022860000"/>
    <n v="16017"/>
    <n v="-4"/>
    <n v="1"/>
    <n v="65402731"/>
    <m/>
    <s v="Luis Edgar CÃ¡ceres "/>
    <m/>
    <s v="4-780-293"/>
    <s v="NPN"/>
    <s v="MASIVO"/>
    <n v="365022860000"/>
    <m/>
    <m/>
    <m/>
    <m/>
    <m/>
    <m/>
    <s v="0000-00-00"/>
    <m/>
    <s v="stephaniequintero849@gmail.com"/>
    <m/>
    <m/>
    <n v="0"/>
    <m/>
    <s v="NONE"/>
    <n v="0"/>
    <m/>
    <n v="2252166"/>
    <s v="Cobros Abril Canal Fijo"/>
    <s v="Cobros Abril Canal Fijo 2 meses a NPN"/>
    <s v="Auto busy"/>
  </r>
  <r>
    <s v="Cobros Abril Canal Fijo"/>
    <n v="0"/>
    <n v="0"/>
    <x v="9"/>
    <n v="11"/>
    <n v="1"/>
    <x v="0"/>
    <d v="2026-05-11T17:10:16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0"/>
    <n v="11"/>
    <n v="1"/>
    <x v="0"/>
    <d v="2026-05-14T10:45:31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3"/>
    <n v="11"/>
    <n v="1"/>
    <x v="0"/>
    <d v="2026-05-18T12:33:02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4"/>
    <n v="11"/>
    <n v="1"/>
    <x v="0"/>
    <d v="2026-05-20T11:27:38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4"/>
    <n v="11"/>
    <n v="1"/>
    <x v="0"/>
    <d v="2026-05-21T12:16:51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16"/>
    <n v="11"/>
    <n v="1"/>
    <x v="1"/>
    <d v="2026-05-22T09:34:29"/>
    <n v="65402731"/>
    <s v="AB"/>
    <s v="VDAD"/>
    <x v="0"/>
    <s v="COBRO"/>
    <m/>
    <n v="365022860000"/>
    <n v="16018"/>
    <n v="-4"/>
    <n v="1"/>
    <n v="65402731"/>
    <m/>
    <s v="Luis Edgar CÃ¡ceres "/>
    <m/>
    <s v="4-780-293"/>
    <n v="365022860000"/>
    <s v="MASIVO"/>
    <s v="NPN"/>
    <m/>
    <m/>
    <m/>
    <m/>
    <m/>
    <m/>
    <s v="0000-00-00"/>
    <m/>
    <m/>
    <m/>
    <m/>
    <n v="0"/>
    <m/>
    <s v="NONE"/>
    <n v="0"/>
    <m/>
    <n v="2258078"/>
    <s v="Cobros Mayo"/>
    <s v="Cobros Mayo NPN"/>
    <s v="Auto busy"/>
  </r>
  <r>
    <s v="Cobros Abril Canal Fijo"/>
    <n v="0"/>
    <n v="0"/>
    <x v="9"/>
    <n v="1"/>
    <n v="1"/>
    <x v="1"/>
    <d v="2026-05-11T17:10:45"/>
    <n v="65404671"/>
    <n v="6004"/>
    <s v="lvelez"/>
    <x v="1"/>
    <s v="COBRO"/>
    <m/>
    <n v="362004080000"/>
    <n v="16018"/>
    <n v="-4"/>
    <n v="1"/>
    <n v="65404671"/>
    <m/>
    <s v="Maribel MartÃ­nez SÃ¡nchez"/>
    <m/>
    <s v="8-832-230"/>
    <n v="362004080000"/>
    <s v="MASIVO"/>
    <s v="NPN"/>
    <m/>
    <m/>
    <m/>
    <m/>
    <m/>
    <s v="U"/>
    <s v="0000-00-00"/>
    <m/>
    <m/>
    <m/>
    <m/>
    <n v="74"/>
    <s v="Llamaya"/>
    <s v="MAIN"/>
    <n v="0"/>
    <m/>
    <n v="2258079"/>
    <s v="Cobros Mayo"/>
    <s v="Cobros Mayo NPN"/>
    <s v="Buzon de voz"/>
  </r>
  <r>
    <s v="Cobros Mayo"/>
    <n v="0"/>
    <n v="0"/>
    <x v="9"/>
    <n v="4"/>
    <n v="1"/>
    <x v="0"/>
    <d v="2026-05-11T17:11:20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0"/>
    <n v="4"/>
    <n v="1"/>
    <x v="0"/>
    <d v="2026-05-14T10:46:18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3"/>
    <n v="4"/>
    <n v="1"/>
    <x v="0"/>
    <d v="2026-05-18T12:33:38"/>
    <n v="65407934"/>
    <s v="DROP"/>
    <s v="VDAD"/>
    <x v="0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5"/>
    <m/>
    <s v="NONE"/>
    <n v="0"/>
    <m/>
    <n v="2258080"/>
    <s v="Cobros Mayo"/>
    <s v="Cobros Mayo NPN"/>
    <s v="Agent Not Available"/>
  </r>
  <r>
    <s v="Cobros Mayo"/>
    <n v="0"/>
    <n v="0"/>
    <x v="14"/>
    <n v="4"/>
    <n v="1"/>
    <x v="1"/>
    <d v="2026-05-20T11:29:03"/>
    <n v="65407934"/>
    <n v="6004"/>
    <s v="lvelez"/>
    <x v="1"/>
    <s v="COBRO"/>
    <m/>
    <n v="364056550000"/>
    <n v="16018"/>
    <n v="-4"/>
    <n v="1"/>
    <n v="65407934"/>
    <m/>
    <s v="Anabel Castillo Santo"/>
    <m/>
    <s v="1-725-1783"/>
    <n v="364056550000"/>
    <s v="MASIVO"/>
    <s v="NPN"/>
    <m/>
    <m/>
    <m/>
    <m/>
    <m/>
    <s v="U"/>
    <s v="0000-00-00"/>
    <m/>
    <m/>
    <m/>
    <m/>
    <n v="128"/>
    <s v="Llamaya"/>
    <s v="MAIN"/>
    <n v="0"/>
    <m/>
    <n v="2258080"/>
    <s v="Cobros Mayo"/>
    <s v="Cobros Mayo NPN"/>
    <s v="Buzon de voz"/>
  </r>
  <r>
    <s v="Cobros Mayo"/>
    <n v="0"/>
    <n v="0"/>
    <x v="9"/>
    <n v="5"/>
    <n v="1"/>
    <x v="0"/>
    <d v="2026-05-11T17:11:34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0"/>
    <n v="5"/>
    <n v="1"/>
    <x v="0"/>
    <d v="2026-05-14T10:46:37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3"/>
    <n v="5"/>
    <n v="1"/>
    <x v="0"/>
    <d v="2026-05-18T12:33:51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14"/>
    <n v="5"/>
    <n v="1"/>
    <x v="0"/>
    <d v="2026-05-20T11:29:11"/>
    <n v="65407963"/>
    <s v="DROP"/>
    <s v="VDAD"/>
    <x v="0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5"/>
    <m/>
    <s v="NONE"/>
    <n v="0"/>
    <m/>
    <n v="2258081"/>
    <s v="Cobros Mayo"/>
    <s v="Cobros Mayo NPN"/>
    <s v="Agent Not Available"/>
  </r>
  <r>
    <s v="Cobros Mayo"/>
    <n v="0"/>
    <n v="0"/>
    <x v="4"/>
    <n v="5"/>
    <n v="1"/>
    <x v="1"/>
    <d v="2026-05-21T12:17:06"/>
    <n v="65407963"/>
    <n v="6004"/>
    <s v="lvelez"/>
    <x v="1"/>
    <s v="COBRO"/>
    <m/>
    <n v="369056400000"/>
    <n v="16018"/>
    <n v="-4"/>
    <n v="1"/>
    <n v="65407963"/>
    <m/>
    <s v="Isaac Josue Acosta HernÃ¡ndez"/>
    <m/>
    <s v="8-980-541"/>
    <n v="369056400000"/>
    <s v="MASIVO"/>
    <s v="NPN"/>
    <m/>
    <m/>
    <m/>
    <m/>
    <m/>
    <s v="U"/>
    <s v="0000-00-00"/>
    <m/>
    <m/>
    <m/>
    <m/>
    <n v="139"/>
    <s v="Llamaya"/>
    <s v="MAIN"/>
    <n v="0"/>
    <m/>
    <n v="2258081"/>
    <s v="Cobros Mayo"/>
    <s v="Cobros Mayo NPN"/>
    <s v="Buzon de voz"/>
  </r>
  <r>
    <s v="Cobros Mayo"/>
    <n v="0"/>
    <n v="0"/>
    <x v="12"/>
    <n v="7"/>
    <n v="1"/>
    <x v="0"/>
    <d v="2026-05-06T17:21:49"/>
    <n v="65417427"/>
    <n v="6004"/>
    <s v="lvelez"/>
    <x v="1"/>
    <s v="COBRO"/>
    <m/>
    <m/>
    <n v="998"/>
    <n v="0"/>
    <m/>
    <n v="65417427"/>
    <m/>
    <m/>
    <m/>
    <m/>
    <m/>
    <m/>
    <m/>
    <m/>
    <m/>
    <m/>
    <m/>
    <m/>
    <s v="U"/>
    <s v="0000-00-00"/>
    <m/>
    <m/>
    <m/>
    <m/>
    <n v="75"/>
    <s v="Llamaya"/>
    <s v="MANUAL"/>
    <n v="0"/>
    <m/>
    <n v="2257560"/>
    <s v="Default Manual list"/>
    <m/>
    <s v="Buzon de voz"/>
  </r>
  <r>
    <s v="Cobros Mayo"/>
    <n v="0"/>
    <n v="0"/>
    <x v="9"/>
    <n v="7"/>
    <n v="1"/>
    <x v="0"/>
    <d v="2026-05-11T17:11:50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0"/>
    <n v="7"/>
    <n v="1"/>
    <x v="0"/>
    <d v="2026-05-14T10:46:54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3"/>
    <n v="7"/>
    <n v="1"/>
    <x v="0"/>
    <d v="2026-05-18T12:34:06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4"/>
    <n v="7"/>
    <n v="1"/>
    <x v="0"/>
    <d v="2026-05-20T11:29:27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4"/>
    <n v="7"/>
    <n v="1"/>
    <x v="0"/>
    <d v="2026-05-21T12:17:12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Mayo"/>
    <n v="0"/>
    <n v="0"/>
    <x v="16"/>
    <n v="7"/>
    <n v="1"/>
    <x v="1"/>
    <d v="2026-05-22T09:34:52"/>
    <n v="65417427"/>
    <s v="DROP"/>
    <s v="VDAD"/>
    <x v="0"/>
    <s v="COBRO"/>
    <m/>
    <n v="351373200000"/>
    <n v="16018"/>
    <n v="-4"/>
    <n v="1"/>
    <n v="65417427"/>
    <m/>
    <s v="LUITGARDO GONZÃLEZ"/>
    <m/>
    <s v="10-5-375"/>
    <n v="351373200000"/>
    <s v="MASIVO"/>
    <s v="2 PAGOS PENDIENTES"/>
    <m/>
    <m/>
    <m/>
    <m/>
    <m/>
    <m/>
    <s v="0000-00-00"/>
    <m/>
    <m/>
    <m/>
    <m/>
    <n v="5"/>
    <m/>
    <s v="NONE"/>
    <n v="0"/>
    <m/>
    <n v="2258082"/>
    <s v="Cobros Mayo"/>
    <s v="Cobros Mayo NPN"/>
    <s v="Agent Not Available"/>
  </r>
  <r>
    <s v="Cobros Abril Canal Fijo"/>
    <n v="0"/>
    <n v="0"/>
    <x v="9"/>
    <n v="6"/>
    <n v="1"/>
    <x v="0"/>
    <d v="2026-05-11T17:12:23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0"/>
    <n v="6"/>
    <n v="1"/>
    <x v="0"/>
    <d v="2026-05-14T10:47:34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3"/>
    <n v="6"/>
    <n v="1"/>
    <x v="0"/>
    <d v="2026-05-18T12:34:45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4"/>
    <n v="6"/>
    <n v="1"/>
    <x v="0"/>
    <d v="2026-05-20T11:30:06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4"/>
    <n v="6"/>
    <n v="1"/>
    <x v="0"/>
    <d v="2026-05-21T12:17:58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Abril Canal Fijo"/>
    <n v="0"/>
    <n v="0"/>
    <x v="16"/>
    <n v="6"/>
    <n v="1"/>
    <x v="1"/>
    <d v="2026-05-22T09:35:28"/>
    <n v="65422007"/>
    <s v="DROP"/>
    <s v="VDAD"/>
    <x v="0"/>
    <s v="COBRO"/>
    <m/>
    <n v="368043450000"/>
    <n v="16018"/>
    <n v="-4"/>
    <n v="1"/>
    <n v="65422007"/>
    <m/>
    <s v="JINGWEI HUANG "/>
    <m/>
    <s v="E-8-106596"/>
    <n v="368043450000"/>
    <s v="SOHO"/>
    <s v="NPN"/>
    <m/>
    <m/>
    <m/>
    <m/>
    <m/>
    <m/>
    <s v="0000-00-00"/>
    <m/>
    <m/>
    <m/>
    <m/>
    <n v="5"/>
    <m/>
    <s v="NONE"/>
    <n v="0"/>
    <m/>
    <n v="2258083"/>
    <s v="Cobros Mayo"/>
    <s v="Cobros Mayo NPN"/>
    <s v="Agent Not Available"/>
  </r>
  <r>
    <s v="Cobros Mayo"/>
    <n v="0"/>
    <n v="0"/>
    <x v="9"/>
    <n v="8"/>
    <n v="1"/>
    <x v="0"/>
    <d v="2026-05-11T17:14:36"/>
    <n v="65422157"/>
    <s v="NA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No Answer AutoDial"/>
  </r>
  <r>
    <s v="Cobros Mayo"/>
    <n v="0"/>
    <n v="0"/>
    <x v="15"/>
    <n v="8"/>
    <n v="1"/>
    <x v="0"/>
    <d v="2026-05-12T11:06:15"/>
    <n v="65422157"/>
    <s v="NA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No Answer AutoDial"/>
  </r>
  <r>
    <s v="Cobros Mayo"/>
    <n v="0"/>
    <n v="0"/>
    <x v="15"/>
    <n v="8"/>
    <n v="1"/>
    <x v="0"/>
    <d v="2026-05-12T15:03:25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0"/>
    <n v="8"/>
    <n v="1"/>
    <x v="0"/>
    <d v="2026-05-14T10:51:31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3"/>
    <n v="8"/>
    <n v="1"/>
    <x v="0"/>
    <d v="2026-05-18T12:36:49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4"/>
    <n v="8"/>
    <n v="1"/>
    <x v="0"/>
    <d v="2026-05-20T11:30:12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4"/>
    <n v="8"/>
    <n v="1"/>
    <x v="0"/>
    <d v="2026-05-21T12:18:07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16"/>
    <n v="8"/>
    <n v="1"/>
    <x v="1"/>
    <d v="2026-05-22T09:38:29"/>
    <n v="65422157"/>
    <s v="AB"/>
    <s v="VDAD"/>
    <x v="0"/>
    <s v="COBRO"/>
    <m/>
    <n v="361053640000"/>
    <n v="16018"/>
    <n v="-4"/>
    <n v="1"/>
    <n v="65422157"/>
    <m/>
    <s v="Beatriz Rodriguez"/>
    <m/>
    <s v="8-988-1642"/>
    <n v="361053640000"/>
    <s v="MASIVO"/>
    <s v="NPN"/>
    <m/>
    <m/>
    <m/>
    <m/>
    <m/>
    <m/>
    <s v="0000-00-00"/>
    <m/>
    <m/>
    <m/>
    <m/>
    <n v="0"/>
    <m/>
    <s v="NONE"/>
    <n v="0"/>
    <m/>
    <n v="2258084"/>
    <s v="Cobros Mayo"/>
    <s v="Cobros Mayo NPN"/>
    <s v="Auto busy"/>
  </r>
  <r>
    <s v="Cobros Mayo"/>
    <n v="0"/>
    <n v="0"/>
    <x v="9"/>
    <n v="1"/>
    <n v="1"/>
    <x v="1"/>
    <d v="2026-05-11T17:13:48"/>
    <n v="65423731"/>
    <n v="6004"/>
    <s v="lvelez"/>
    <x v="1"/>
    <s v="COBRO"/>
    <m/>
    <n v="363074050000"/>
    <n v="16018"/>
    <n v="-4"/>
    <n v="1"/>
    <n v="65423731"/>
    <m/>
    <s v="LUIS A VILLARREAL A"/>
    <m/>
    <s v="8-773-626"/>
    <n v="363074050000"/>
    <s v="MASIVO"/>
    <s v="NPN"/>
    <m/>
    <m/>
    <m/>
    <m/>
    <m/>
    <s v="U"/>
    <s v="0000-00-00"/>
    <m/>
    <m/>
    <m/>
    <m/>
    <n v="102"/>
    <s v="Llamaya"/>
    <s v="MAIN"/>
    <n v="0"/>
    <m/>
    <n v="2258085"/>
    <s v="Cobros Mayo"/>
    <s v="Cobros Mayo NPN"/>
    <s v="Buzon de voz"/>
  </r>
  <r>
    <s v="Cobros Mayo"/>
    <n v="1"/>
    <n v="1"/>
    <x v="9"/>
    <n v="1"/>
    <n v="1"/>
    <x v="1"/>
    <d v="2026-05-11T17:16:07"/>
    <n v="65431104"/>
    <n v="6003"/>
    <s v="lvelez"/>
    <x v="1"/>
    <s v="COBRO"/>
    <m/>
    <n v="365082280000"/>
    <n v="16018"/>
    <n v="-4"/>
    <n v="1"/>
    <n v="65431104"/>
    <m/>
    <s v="Ariel Antonio Montero Monroy"/>
    <m/>
    <s v="8-1063-1286"/>
    <n v="365082280000"/>
    <s v="MASIVO"/>
    <s v="NPN"/>
    <m/>
    <m/>
    <m/>
    <m/>
    <m/>
    <s v="U"/>
    <s v="0000-00-00"/>
    <m/>
    <m/>
    <m/>
    <m/>
    <n v="17"/>
    <s v="Llamaya"/>
    <s v="MAIN"/>
    <n v="0"/>
    <m/>
    <n v="2258086"/>
    <s v="Cobros Mayo"/>
    <s v="Cobros Mayo NPN"/>
    <s v="Cuenta cesada"/>
  </r>
  <r>
    <s v="Cobros Mayo"/>
    <n v="0"/>
    <n v="0"/>
    <x v="9"/>
    <n v="3"/>
    <n v="1"/>
    <x v="0"/>
    <d v="2026-05-11T17:16:09"/>
    <n v="65431223"/>
    <s v="DROP"/>
    <s v="VDAD"/>
    <x v="0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087"/>
    <s v="Cobros Mayo"/>
    <s v="Cobros Mayo NPN"/>
    <s v="Agent Not Available"/>
  </r>
  <r>
    <s v="Cobros Mayo"/>
    <n v="0"/>
    <n v="0"/>
    <x v="10"/>
    <n v="3"/>
    <n v="1"/>
    <x v="0"/>
    <d v="2026-05-14T10:51:31"/>
    <n v="65431223"/>
    <s v="AB"/>
    <s v="VDAD"/>
    <x v="0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087"/>
    <s v="Cobros Mayo"/>
    <s v="Cobros Mayo NPN"/>
    <s v="Auto busy"/>
  </r>
  <r>
    <s v="Cobros Mayo"/>
    <n v="1"/>
    <n v="1"/>
    <x v="13"/>
    <n v="3"/>
    <n v="1"/>
    <x v="1"/>
    <d v="2026-05-18T12:37:15"/>
    <n v="65431223"/>
    <n v="6003"/>
    <s v="lvelez"/>
    <x v="1"/>
    <s v="COBRO"/>
    <m/>
    <n v="355369030000"/>
    <n v="16018"/>
    <n v="-4"/>
    <n v="1"/>
    <n v="65431223"/>
    <m/>
    <s v="Cristina Shannin Mendez Mancil"/>
    <m/>
    <s v="8-1051-1434"/>
    <n v="355369030000"/>
    <s v="MASIVO"/>
    <s v="NPN"/>
    <m/>
    <m/>
    <m/>
    <m/>
    <m/>
    <s v="U"/>
    <s v="0000-00-00"/>
    <m/>
    <m/>
    <m/>
    <m/>
    <n v="19"/>
    <s v="Llamaya"/>
    <s v="MAIN"/>
    <n v="0"/>
    <m/>
    <n v="2258087"/>
    <s v="Cobros Mayo"/>
    <s v="Cobros Mayo NPN"/>
    <s v="Cuenta cesada"/>
  </r>
  <r>
    <s v="Cobros Abril Canal Fijo"/>
    <n v="0"/>
    <n v="0"/>
    <x v="11"/>
    <n v="1"/>
    <n v="1"/>
    <x v="1"/>
    <d v="2026-05-04T11:53:47"/>
    <n v="65441317"/>
    <n v="6004"/>
    <s v="lvelez"/>
    <x v="1"/>
    <s v="COBRO"/>
    <m/>
    <n v="358381400000"/>
    <n v="16017"/>
    <n v="-4"/>
    <n v="1"/>
    <n v="65441317"/>
    <m/>
    <s v="Yaremis GarcÃ­a Rivera"/>
    <m/>
    <s v="8-989-2135"/>
    <s v="2 MESES DE MORA"/>
    <s v="SOHO"/>
    <n v="358381400000"/>
    <m/>
    <m/>
    <m/>
    <m/>
    <m/>
    <s v="U"/>
    <s v="0000-00-00"/>
    <m/>
    <s v="ubaldinarivera639@gmail.com"/>
    <m/>
    <s v="358381400000&gt;&gt; Yaremis Raquel Garcia Rivera"/>
    <n v="94"/>
    <s v="Llamaya"/>
    <s v="MAIN"/>
    <n v="0"/>
    <m/>
    <n v="2252841"/>
    <s v="Cobros Abril Canal Fijo"/>
    <s v="Cobros Abril Canal Fijo 2 meses a NPN"/>
    <s v="Buzon de voz"/>
  </r>
  <r>
    <s v="Cobros Mayo"/>
    <n v="1"/>
    <n v="1"/>
    <x v="5"/>
    <n v="3"/>
    <n v="1"/>
    <x v="0"/>
    <d v="2026-05-02T10:58:27"/>
    <n v="65446163"/>
    <n v="6007"/>
    <s v="lvelez"/>
    <x v="1"/>
    <s v="COBRO"/>
    <m/>
    <m/>
    <n v="998"/>
    <n v="0"/>
    <m/>
    <n v="65446163"/>
    <m/>
    <m/>
    <m/>
    <m/>
    <m/>
    <m/>
    <m/>
    <m/>
    <m/>
    <m/>
    <m/>
    <m/>
    <s v="U"/>
    <s v="0000-00-00"/>
    <m/>
    <m/>
    <m/>
    <m/>
    <n v="253"/>
    <s v="Llamaya"/>
    <s v="MANUAL"/>
    <n v="0"/>
    <m/>
    <n v="2257452"/>
    <s v="Default Manual list"/>
    <m/>
    <s v="Volver a llamar"/>
  </r>
  <r>
    <s v="Cobros Mayo"/>
    <n v="0"/>
    <n v="0"/>
    <x v="9"/>
    <n v="3"/>
    <n v="1"/>
    <x v="0"/>
    <d v="2026-05-11T17:16:31"/>
    <n v="65446163"/>
    <s v="DROP"/>
    <s v="VDAD"/>
    <x v="0"/>
    <s v="COBRO"/>
    <m/>
    <n v="369024670000"/>
    <n v="16018"/>
    <n v="-4"/>
    <n v="1"/>
    <n v="65446163"/>
    <m/>
    <s v="MARIA JESUS VILLAMIL CAMARENA"/>
    <m/>
    <s v="9-714-2319"/>
    <n v="369024670000"/>
    <s v="MASIVO"/>
    <s v="2 PAGOS PENDIENTES"/>
    <m/>
    <m/>
    <m/>
    <m/>
    <m/>
    <s v="U"/>
    <s v="0000-00-00"/>
    <m/>
    <m/>
    <m/>
    <m/>
    <n v="5"/>
    <m/>
    <s v="NONE"/>
    <n v="0"/>
    <m/>
    <n v="2258088"/>
    <s v="Cobros Mayo"/>
    <s v="Cobros Mayo NPN"/>
    <s v="Agent Not Available"/>
  </r>
  <r>
    <s v="Cobros Mayo"/>
    <n v="1"/>
    <n v="1"/>
    <x v="10"/>
    <n v="3"/>
    <n v="1"/>
    <x v="1"/>
    <d v="2026-05-14T10:52:19"/>
    <n v="65446163"/>
    <n v="6007"/>
    <s v="lvelez"/>
    <x v="1"/>
    <s v="COBRO"/>
    <m/>
    <n v="369024670000"/>
    <n v="16018"/>
    <n v="-4"/>
    <n v="1"/>
    <n v="65446163"/>
    <m/>
    <s v="MARIA JESUS VILLAMIL CAMARENA"/>
    <m/>
    <s v="9-714-2319"/>
    <n v="369024670000"/>
    <s v="MASIVO"/>
    <s v="2 PAGOS PENDIENTES"/>
    <m/>
    <m/>
    <m/>
    <m/>
    <m/>
    <s v="U"/>
    <s v="0000-00-00"/>
    <m/>
    <m/>
    <m/>
    <m/>
    <n v="234"/>
    <s v="Llamaya"/>
    <s v="MAIN"/>
    <n v="0"/>
    <m/>
    <n v="2258088"/>
    <s v="Cobros Mayo"/>
    <s v="Cobros Mayo NPN"/>
    <s v="Volver a llamar"/>
  </r>
  <r>
    <s v="Cobros Abril Canal Fijo"/>
    <n v="1"/>
    <n v="1"/>
    <x v="9"/>
    <n v="1"/>
    <n v="1"/>
    <x v="1"/>
    <d v="2026-05-11T17:17:25"/>
    <n v="65456463"/>
    <n v="6003"/>
    <s v="lvelez"/>
    <x v="1"/>
    <s v="COBRO"/>
    <m/>
    <n v="356371560000"/>
    <n v="16018"/>
    <n v="-4"/>
    <n v="1"/>
    <n v="65456463"/>
    <m/>
    <s v="Joel efrain de frÃ­as Quintero"/>
    <m/>
    <s v="8-1031-392"/>
    <n v="356371560000"/>
    <s v="MASIVO"/>
    <s v="NPN"/>
    <m/>
    <m/>
    <m/>
    <m/>
    <m/>
    <s v="U"/>
    <s v="0000-00-00"/>
    <m/>
    <m/>
    <m/>
    <m/>
    <n v="95"/>
    <s v="Llamaya"/>
    <s v="MAIN"/>
    <n v="0"/>
    <m/>
    <n v="2258089"/>
    <s v="Cobros Mayo"/>
    <s v="Cobros Mayo NPN"/>
    <s v="Cuenta cesada"/>
  </r>
  <r>
    <s v="Cobros Mayo"/>
    <n v="0"/>
    <n v="0"/>
    <x v="9"/>
    <n v="6"/>
    <n v="1"/>
    <x v="0"/>
    <d v="2026-05-11T17:17:26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0"/>
    <n v="6"/>
    <n v="1"/>
    <x v="0"/>
    <d v="2026-05-14T10:52:20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3"/>
    <n v="6"/>
    <n v="1"/>
    <x v="0"/>
    <d v="2026-05-18T12:37:24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4"/>
    <n v="6"/>
    <n v="1"/>
    <x v="0"/>
    <d v="2026-05-20T11:30:48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4"/>
    <n v="6"/>
    <n v="1"/>
    <x v="0"/>
    <d v="2026-05-21T12:18:44"/>
    <n v="65460179"/>
    <s v="DROP"/>
    <s v="VDAD"/>
    <x v="0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5"/>
    <m/>
    <s v="NONE"/>
    <n v="0"/>
    <m/>
    <n v="2258090"/>
    <s v="Cobros Mayo"/>
    <s v="Cobros Mayo NPN"/>
    <s v="Agent Not Available"/>
  </r>
  <r>
    <s v="Cobros Mayo"/>
    <n v="0"/>
    <n v="0"/>
    <x v="16"/>
    <n v="6"/>
    <n v="1"/>
    <x v="1"/>
    <d v="2026-05-22T09:38:38"/>
    <n v="65460179"/>
    <n v="6004"/>
    <s v="lvelez"/>
    <x v="1"/>
    <s v="COBRO"/>
    <m/>
    <n v="367054380000"/>
    <n v="16018"/>
    <n v="-4"/>
    <n v="1"/>
    <n v="65460179"/>
    <m/>
    <s v="Christopher cedeno"/>
    <m/>
    <s v="8-1065-193"/>
    <n v="367054380000"/>
    <s v="MASIVO"/>
    <s v="NPN"/>
    <m/>
    <m/>
    <m/>
    <m/>
    <m/>
    <s v="U"/>
    <s v="0000-00-00"/>
    <m/>
    <m/>
    <m/>
    <m/>
    <n v="147"/>
    <s v="Llamaya"/>
    <s v="MAIN"/>
    <n v="0"/>
    <m/>
    <n v="2258090"/>
    <s v="Cobros Mayo"/>
    <s v="Cobros Mayo NPN"/>
    <s v="Buzon de voz"/>
  </r>
  <r>
    <s v="Cobros Abril Canal Fijo"/>
    <n v="0"/>
    <n v="0"/>
    <x v="9"/>
    <n v="6"/>
    <n v="1"/>
    <x v="0"/>
    <d v="2026-05-11T17:17:49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0"/>
    <n v="6"/>
    <n v="1"/>
    <x v="0"/>
    <d v="2026-05-14T10:52:56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3"/>
    <n v="6"/>
    <n v="1"/>
    <x v="0"/>
    <d v="2026-05-18T12:38:00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4"/>
    <n v="6"/>
    <n v="1"/>
    <x v="0"/>
    <d v="2026-05-20T11:31:12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4"/>
    <n v="6"/>
    <n v="1"/>
    <x v="0"/>
    <d v="2026-05-21T12:19:21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16"/>
    <n v="6"/>
    <n v="1"/>
    <x v="1"/>
    <d v="2026-05-22T09:39:27"/>
    <n v="65460407"/>
    <s v="DROP"/>
    <s v="VDAD"/>
    <x v="0"/>
    <s v="COBRO"/>
    <m/>
    <n v="367028750000"/>
    <n v="16018"/>
    <n v="-4"/>
    <n v="1"/>
    <n v="65460407"/>
    <m/>
    <s v="Amarelis lisbeth Moreno Estreb"/>
    <m/>
    <s v="8-1052-994"/>
    <n v="367028750000"/>
    <s v="MASIVO"/>
    <s v="NPN"/>
    <m/>
    <m/>
    <m/>
    <m/>
    <m/>
    <m/>
    <s v="0000-00-00"/>
    <m/>
    <m/>
    <m/>
    <m/>
    <n v="5"/>
    <m/>
    <s v="NONE"/>
    <n v="0"/>
    <m/>
    <n v="2258091"/>
    <s v="Cobros Mayo"/>
    <s v="Cobros Mayo NPN"/>
    <s v="Agent Not Available"/>
  </r>
  <r>
    <s v="Cobros Abril Canal Fijo"/>
    <n v="0"/>
    <n v="0"/>
    <x v="9"/>
    <n v="3"/>
    <n v="1"/>
    <x v="0"/>
    <d v="2026-05-11T17:17:56"/>
    <n v="65463703"/>
    <s v="AB"/>
    <s v="VDAD"/>
    <x v="0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0"/>
    <m/>
    <s v="NONE"/>
    <n v="0"/>
    <m/>
    <n v="2258092"/>
    <s v="Cobros Mayo"/>
    <s v="Cobros Mayo NPN"/>
    <s v="Auto busy"/>
  </r>
  <r>
    <s v="Cobros Abril Canal Fijo"/>
    <n v="0"/>
    <n v="0"/>
    <x v="10"/>
    <n v="3"/>
    <n v="1"/>
    <x v="0"/>
    <d v="2026-05-14T10:53:24"/>
    <n v="65463703"/>
    <s v="DROP"/>
    <s v="VDAD"/>
    <x v="0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5"/>
    <m/>
    <s v="NONE"/>
    <n v="0"/>
    <m/>
    <n v="2258092"/>
    <s v="Cobros Mayo"/>
    <s v="Cobros Mayo NPN"/>
    <s v="Agent Not Available"/>
  </r>
  <r>
    <s v="Cobros Abril Canal Fijo"/>
    <n v="0"/>
    <n v="0"/>
    <x v="13"/>
    <n v="3"/>
    <n v="1"/>
    <x v="1"/>
    <d v="2026-05-18T12:39:31"/>
    <n v="65463703"/>
    <s v="CALLBK"/>
    <s v="lvelez"/>
    <x v="1"/>
    <s v="COBRO"/>
    <m/>
    <n v="361016030000"/>
    <n v="16018"/>
    <n v="-4"/>
    <n v="1"/>
    <n v="65463703"/>
    <m/>
    <s v="Jose Antonio Villarreal Guerra"/>
    <m/>
    <s v="8-797-2444"/>
    <n v="361016030000"/>
    <s v="SOHO"/>
    <s v="2 PAGOS PENDIENTES"/>
    <m/>
    <m/>
    <m/>
    <m/>
    <m/>
    <s v="U"/>
    <s v="0000-00-00"/>
    <m/>
    <m/>
    <m/>
    <s v="361016030000&gt;&gt; Jose Antonio Villarreal Guerra"/>
    <n v="100"/>
    <s v="Llamaya"/>
    <s v="MAIN"/>
    <n v="0"/>
    <m/>
    <n v="2258092"/>
    <s v="Cobros Mayo"/>
    <s v="Cobros Mayo NPN"/>
    <s v="Call Back"/>
  </r>
  <r>
    <s v="Cobros Abril Canal Fijo"/>
    <n v="0"/>
    <n v="0"/>
    <x v="11"/>
    <n v="23"/>
    <n v="1"/>
    <x v="0"/>
    <d v="2026-05-04T12:00:43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11"/>
    <n v="23"/>
    <n v="1"/>
    <x v="0"/>
    <d v="2026-05-04T15:44:21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12"/>
    <n v="23"/>
    <n v="1"/>
    <x v="0"/>
    <d v="2026-05-06T12:14:29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12"/>
    <n v="23"/>
    <n v="1"/>
    <x v="0"/>
    <d v="2026-05-06T15:19:44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7"/>
    <n v="23"/>
    <n v="1"/>
    <x v="0"/>
    <d v="2026-05-07T16:43:28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7"/>
    <n v="23"/>
    <n v="1"/>
    <x v="0"/>
    <d v="2026-05-07T17:53:10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8"/>
    <n v="23"/>
    <n v="1"/>
    <x v="0"/>
    <d v="2026-05-08T09:59:07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8"/>
    <n v="23"/>
    <n v="1"/>
    <x v="0"/>
    <d v="2026-05-08T10:13:02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8"/>
    <n v="23"/>
    <n v="1"/>
    <x v="0"/>
    <d v="2026-05-08T17:24:46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No Answer AutoDial"/>
  </r>
  <r>
    <s v="Cobros Abril Canal Fijo"/>
    <n v="0"/>
    <n v="0"/>
    <x v="0"/>
    <n v="23"/>
    <n v="1"/>
    <x v="0"/>
    <d v="2026-05-09T09:20:28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0"/>
    <n v="23"/>
    <n v="1"/>
    <x v="0"/>
    <d v="2026-05-09T10:07:52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3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527"/>
    <s v="Cobros Abril Canal Fijo"/>
    <s v="Cobros Abril Canal Fijo 2 meses a NPN"/>
    <s v="Auto busy"/>
  </r>
  <r>
    <s v="Cobros Abril Canal Fijo"/>
    <n v="0"/>
    <n v="0"/>
    <x v="0"/>
    <n v="23"/>
    <n v="1"/>
    <x v="0"/>
    <d v="2026-05-09T10:15:57"/>
    <n v="65469088"/>
    <s v="NA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No Answer AutoDial"/>
  </r>
  <r>
    <s v="Cobros Abril Canal Fijo"/>
    <n v="0"/>
    <n v="0"/>
    <x v="0"/>
    <n v="23"/>
    <n v="1"/>
    <x v="0"/>
    <d v="2026-05-09T10:56:56"/>
    <n v="65469088"/>
    <s v="AB"/>
    <s v="VDAD"/>
    <x v="0"/>
    <s v="COBRO"/>
    <m/>
    <n v="355354190000"/>
    <n v="16017"/>
    <n v="-4"/>
    <n v="1"/>
    <n v="65469088"/>
    <m/>
    <s v="EDUARDO SILVA PEREA"/>
    <m/>
    <s v="8-476-711"/>
    <s v="2 MESES DE MORA"/>
    <s v="MASIVO"/>
    <n v="355354190000"/>
    <m/>
    <m/>
    <m/>
    <m/>
    <m/>
    <m/>
    <s v="0000-00-00"/>
    <m/>
    <s v="Marxdecasta1997@gmail.com"/>
    <m/>
    <m/>
    <n v="0"/>
    <m/>
    <s v="NONE"/>
    <n v="0"/>
    <m/>
    <n v="2252820"/>
    <s v="Cobros Abril Canal Fijo"/>
    <s v="Cobros Abril Canal Fijo 2 meses a NPN"/>
    <s v="Auto busy"/>
  </r>
  <r>
    <s v="Cobros Abril Canal Fijo"/>
    <n v="0"/>
    <n v="0"/>
    <x v="9"/>
    <n v="23"/>
    <n v="1"/>
    <x v="0"/>
    <d v="2026-05-11T17:20:07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5"/>
    <n v="23"/>
    <n v="1"/>
    <x v="0"/>
    <d v="2026-05-12T11:06:1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0"/>
    <n v="23"/>
    <n v="1"/>
    <x v="0"/>
    <d v="2026-05-14T10:54:44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0"/>
    <n v="23"/>
    <n v="1"/>
    <x v="0"/>
    <d v="2026-05-14T14:11:24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3"/>
    <n v="23"/>
    <n v="1"/>
    <x v="0"/>
    <d v="2026-05-18T12:39:08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4"/>
    <n v="23"/>
    <n v="1"/>
    <x v="0"/>
    <d v="2026-05-20T11:33:45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4"/>
    <n v="23"/>
    <n v="1"/>
    <x v="0"/>
    <d v="2026-05-20T15:23:09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0"/>
    <n v="0"/>
    <x v="14"/>
    <n v="23"/>
    <n v="1"/>
    <x v="0"/>
    <d v="2026-05-20T16:42:24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4"/>
    <n v="23"/>
    <n v="1"/>
    <x v="0"/>
    <d v="2026-05-21T12:19:37"/>
    <n v="65469088"/>
    <s v="AB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Auto busy"/>
  </r>
  <r>
    <s v="Cobros Abril Canal Fijo"/>
    <n v="0"/>
    <n v="0"/>
    <x v="16"/>
    <n v="23"/>
    <n v="1"/>
    <x v="1"/>
    <d v="2026-05-22T09:40:48"/>
    <n v="65469088"/>
    <s v="NA"/>
    <s v="VDAD"/>
    <x v="0"/>
    <s v="COBRO"/>
    <m/>
    <n v="355354190000"/>
    <n v="16018"/>
    <n v="-4"/>
    <n v="1"/>
    <n v="65469088"/>
    <m/>
    <s v="EDUARDO SILVA PEREA"/>
    <m/>
    <s v="8-476-711"/>
    <n v="355354190000"/>
    <s v="MASIVO"/>
    <s v="3 PAGOS PENDIENTES"/>
    <m/>
    <m/>
    <m/>
    <m/>
    <m/>
    <m/>
    <s v="0000-00-00"/>
    <m/>
    <m/>
    <m/>
    <m/>
    <n v="0"/>
    <m/>
    <s v="NONE"/>
    <n v="0"/>
    <m/>
    <n v="2258093"/>
    <s v="Cobros Mayo"/>
    <s v="Cobros Mayo NPN"/>
    <s v="No Answer AutoDial"/>
  </r>
  <r>
    <s v="Cobros Abril Canal Fijo"/>
    <n v="1"/>
    <n v="1"/>
    <x v="9"/>
    <n v="1"/>
    <n v="1"/>
    <x v="1"/>
    <d v="2026-05-11T17:19:12"/>
    <n v="65475593"/>
    <n v="6003"/>
    <s v="lvelez"/>
    <x v="1"/>
    <s v="COBRO"/>
    <m/>
    <n v="358363240000"/>
    <n v="16018"/>
    <n v="-4"/>
    <n v="1"/>
    <n v="65475593"/>
    <m/>
    <s v="ConcepciÃ³n Acosta"/>
    <m/>
    <s v="3-92-940"/>
    <n v="358363240000"/>
    <s v="MASIVO"/>
    <s v="NPN"/>
    <m/>
    <m/>
    <m/>
    <m/>
    <m/>
    <s v="U"/>
    <s v="0000-00-00"/>
    <m/>
    <m/>
    <m/>
    <m/>
    <n v="45"/>
    <s v="Llamaya"/>
    <s v="MAIN"/>
    <n v="0"/>
    <m/>
    <n v="2258094"/>
    <s v="Cobros Mayo"/>
    <s v="Cobros Mayo NPN"/>
    <s v="Cuenta cesada"/>
  </r>
  <r>
    <s v="Cobros Mayo"/>
    <n v="0"/>
    <n v="0"/>
    <x v="6"/>
    <n v="2"/>
    <n v="1"/>
    <x v="0"/>
    <d v="2026-05-05T15:30:47"/>
    <n v="65476390"/>
    <n v="6004"/>
    <s v="lvelez"/>
    <x v="1"/>
    <s v="COBRO"/>
    <m/>
    <m/>
    <n v="998"/>
    <n v="0"/>
    <m/>
    <n v="65476390"/>
    <m/>
    <m/>
    <m/>
    <m/>
    <m/>
    <m/>
    <m/>
    <m/>
    <m/>
    <m/>
    <m/>
    <m/>
    <s v="U"/>
    <s v="0000-00-00"/>
    <m/>
    <m/>
    <m/>
    <m/>
    <n v="97"/>
    <s v="Llamaya"/>
    <s v="MANUAL"/>
    <n v="0"/>
    <m/>
    <n v="2257510"/>
    <s v="Default Manual list"/>
    <m/>
    <s v="Buzon de voz"/>
  </r>
  <r>
    <s v="Cobros Mayo"/>
    <n v="1"/>
    <n v="0"/>
    <x v="9"/>
    <n v="2"/>
    <n v="1"/>
    <x v="1"/>
    <d v="2026-05-11T17:21:58"/>
    <n v="65476390"/>
    <n v="6000"/>
    <s v="lvelez"/>
    <x v="1"/>
    <s v="COBRO"/>
    <m/>
    <n v="365021010000"/>
    <n v="16018"/>
    <n v="-4"/>
    <n v="1"/>
    <n v="65476390"/>
    <m/>
    <s v="ROBERTO CARLOS RODRIGUEZ MILLA"/>
    <m/>
    <s v="8-1045-1324"/>
    <n v="365021010000"/>
    <s v="MASIVO"/>
    <s v="2 PAGOS PENDIENTES"/>
    <m/>
    <m/>
    <m/>
    <m/>
    <m/>
    <s v="U"/>
    <s v="0000-00-00"/>
    <m/>
    <m/>
    <m/>
    <m/>
    <n v="139"/>
    <s v="Llamaya"/>
    <s v="MAIN"/>
    <n v="0"/>
    <m/>
    <n v="2258095"/>
    <s v="Cobros Mayo"/>
    <s v="Cobros Mayo NPN"/>
    <s v="Mensaje a tercero"/>
  </r>
  <r>
    <s v="Cobros Abril Canal Fijo"/>
    <n v="0"/>
    <n v="0"/>
    <x v="5"/>
    <n v="10"/>
    <n v="1"/>
    <x v="0"/>
    <d v="2026-05-02T12:07:29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6"/>
    <n v="10"/>
    <n v="1"/>
    <x v="0"/>
    <d v="2026-05-05T16:29:01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7"/>
    <n v="10"/>
    <n v="1"/>
    <x v="0"/>
    <d v="2026-05-07T12:52:43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8"/>
    <n v="10"/>
    <n v="1"/>
    <x v="0"/>
    <d v="2026-05-08T14:20:23"/>
    <n v="65481234"/>
    <s v="AB"/>
    <s v="VDAD"/>
    <x v="0"/>
    <s v="COBRO"/>
    <m/>
    <n v="357387010000"/>
    <n v="16017"/>
    <n v="-4"/>
    <n v="1"/>
    <n v="65481234"/>
    <m/>
    <s v="Omar Murillo "/>
    <m/>
    <s v="5-706-2515"/>
    <s v="NPN"/>
    <s v="MASIVO"/>
    <n v="357387010000"/>
    <m/>
    <m/>
    <m/>
    <m/>
    <m/>
    <m/>
    <s v="0000-00-00"/>
    <m/>
    <s v="Omar99@gmail.com"/>
    <m/>
    <m/>
    <n v="0"/>
    <m/>
    <s v="NONE"/>
    <n v="0"/>
    <m/>
    <n v="2251984"/>
    <s v="Cobros Abril Canal Fijo"/>
    <s v="Cobros Abril Canal Fijo 2 meses a NPN"/>
    <s v="Auto busy"/>
  </r>
  <r>
    <s v="Cobros Abril Canal Fijo"/>
    <n v="0"/>
    <n v="0"/>
    <x v="9"/>
    <n v="10"/>
    <n v="1"/>
    <x v="0"/>
    <d v="2026-05-11T17:21:35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0"/>
    <n v="10"/>
    <n v="1"/>
    <x v="0"/>
    <d v="2026-05-14T10:54:46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3"/>
    <n v="10"/>
    <n v="1"/>
    <x v="0"/>
    <d v="2026-05-18T12:39:43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4"/>
    <n v="10"/>
    <n v="1"/>
    <x v="0"/>
    <d v="2026-05-20T11:32:31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4"/>
    <n v="10"/>
    <n v="1"/>
    <x v="0"/>
    <d v="2026-05-21T12:19:37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16"/>
    <n v="10"/>
    <n v="1"/>
    <x v="1"/>
    <d v="2026-05-22T09:40:50"/>
    <n v="65481234"/>
    <s v="AB"/>
    <s v="VDAD"/>
    <x v="0"/>
    <s v="COBRO"/>
    <m/>
    <n v="357387010000"/>
    <n v="16018"/>
    <n v="-4"/>
    <n v="1"/>
    <n v="65481234"/>
    <m/>
    <s v="Omar Murillo "/>
    <m/>
    <s v="5-706-2515"/>
    <n v="357387010000"/>
    <s v="MASIVO"/>
    <s v="NPN"/>
    <m/>
    <m/>
    <m/>
    <m/>
    <m/>
    <m/>
    <s v="0000-00-00"/>
    <m/>
    <m/>
    <m/>
    <m/>
    <n v="0"/>
    <m/>
    <s v="NONE"/>
    <n v="0"/>
    <m/>
    <n v="2258096"/>
    <s v="Cobros Mayo"/>
    <s v="Cobros Mayo NPN"/>
    <s v="Auto busy"/>
  </r>
  <r>
    <s v="Cobros Abril Canal Fijo"/>
    <n v="0"/>
    <n v="0"/>
    <x v="9"/>
    <n v="3"/>
    <n v="1"/>
    <x v="0"/>
    <d v="2026-05-11T17:22:44"/>
    <n v="65501305"/>
    <s v="DROP"/>
    <s v="VDAD"/>
    <x v="0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5"/>
    <m/>
    <s v="NONE"/>
    <n v="0"/>
    <m/>
    <n v="2258097"/>
    <s v="Cobros Mayo"/>
    <s v="Cobros Mayo NPN"/>
    <s v="Agent Not Available"/>
  </r>
  <r>
    <s v="Cobros Abril Canal Fijo"/>
    <n v="0"/>
    <n v="0"/>
    <x v="10"/>
    <n v="3"/>
    <n v="1"/>
    <x v="0"/>
    <d v="2026-05-14T10:56:11"/>
    <n v="65501305"/>
    <s v="DROP"/>
    <s v="VDAD"/>
    <x v="0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5"/>
    <m/>
    <s v="NONE"/>
    <n v="0"/>
    <m/>
    <n v="2258097"/>
    <s v="Cobros Mayo"/>
    <s v="Cobros Mayo NPN"/>
    <s v="Agent Not Available"/>
  </r>
  <r>
    <s v="Cobros Abril Canal Fijo"/>
    <n v="1"/>
    <n v="1"/>
    <x v="13"/>
    <n v="3"/>
    <n v="1"/>
    <x v="1"/>
    <d v="2026-05-18T12:43:42"/>
    <n v="65501305"/>
    <n v="6002"/>
    <s v="lvelez"/>
    <x v="1"/>
    <s v="COBRO"/>
    <m/>
    <n v="354376950000"/>
    <n v="16018"/>
    <n v="-4"/>
    <n v="1"/>
    <n v="65501305"/>
    <m/>
    <s v="JosÃ© Antonio Vargas Alvarado"/>
    <m/>
    <s v="8-735-1520"/>
    <n v="354376950000"/>
    <s v="SOHO"/>
    <s v="NPN"/>
    <m/>
    <m/>
    <m/>
    <m/>
    <m/>
    <s v="U"/>
    <s v="0000-00-00"/>
    <m/>
    <m/>
    <m/>
    <m/>
    <n v="352"/>
    <s v="Llamaya"/>
    <s v="MAIN"/>
    <n v="0"/>
    <m/>
    <n v="2258097"/>
    <s v="Cobros Mayo"/>
    <s v="Cobros Mayo NPN"/>
    <s v="Cliente al dia"/>
  </r>
  <r>
    <s v="Cobros Abril Canal Fijo"/>
    <n v="0"/>
    <n v="0"/>
    <x v="9"/>
    <n v="2"/>
    <n v="1"/>
    <x v="0"/>
    <d v="2026-05-11T17:22:59"/>
    <n v="65510120"/>
    <s v="DROP"/>
    <s v="VDAD"/>
    <x v="0"/>
    <s v="COBRO"/>
    <m/>
    <n v="372005030000"/>
    <n v="16018"/>
    <n v="-4"/>
    <n v="1"/>
    <n v="65510120"/>
    <m/>
    <s v="Pedro Chanel Guerrero Ortega"/>
    <m/>
    <s v="CÃ©dula"/>
    <n v="372005030000"/>
    <s v="SOHO"/>
    <s v="NPN"/>
    <m/>
    <m/>
    <m/>
    <m/>
    <m/>
    <s v="U"/>
    <s v="0000-00-00"/>
    <m/>
    <m/>
    <m/>
    <m/>
    <n v="5"/>
    <m/>
    <s v="NONE"/>
    <n v="0"/>
    <m/>
    <n v="2258098"/>
    <s v="Cobros Mayo"/>
    <s v="Cobros Mayo NPN"/>
    <s v="Agent Not Available"/>
  </r>
  <r>
    <s v="Cobros Abril Canal Fijo"/>
    <n v="0"/>
    <n v="0"/>
    <x v="10"/>
    <n v="2"/>
    <n v="1"/>
    <x v="1"/>
    <d v="2026-05-14T10:57:28"/>
    <n v="65510120"/>
    <n v="6004"/>
    <s v="lvelez"/>
    <x v="1"/>
    <s v="COBRO"/>
    <m/>
    <n v="372005030000"/>
    <n v="16018"/>
    <n v="-4"/>
    <n v="1"/>
    <n v="65510120"/>
    <m/>
    <s v="Pedro Chanel Guerrero Ortega"/>
    <m/>
    <s v="CÃ©dula"/>
    <n v="372005030000"/>
    <s v="SOHO"/>
    <s v="NPN"/>
    <m/>
    <m/>
    <m/>
    <m/>
    <m/>
    <s v="U"/>
    <s v="0000-00-00"/>
    <m/>
    <m/>
    <m/>
    <m/>
    <n v="170"/>
    <s v="Llamaya"/>
    <s v="MAIN"/>
    <n v="0"/>
    <m/>
    <n v="2258098"/>
    <s v="Cobros Mayo"/>
    <s v="Cobros Mayo NPN"/>
    <s v="Buzon de voz"/>
  </r>
  <r>
    <s v="Cobros Abril Canal Fijo"/>
    <n v="1"/>
    <n v="1"/>
    <x v="9"/>
    <n v="1"/>
    <n v="1"/>
    <x v="1"/>
    <d v="2026-05-11T17:25:45"/>
    <n v="65511214"/>
    <n v="6002"/>
    <s v="lvelez"/>
    <x v="1"/>
    <s v="COBRO"/>
    <m/>
    <n v="359331240000"/>
    <n v="16018"/>
    <n v="-4"/>
    <n v="1"/>
    <n v="65511214"/>
    <m/>
    <s v="Guillermo Alvarado"/>
    <m/>
    <s v="3-725-404"/>
    <n v="359331240000"/>
    <s v="MASIVO"/>
    <s v="NPN"/>
    <m/>
    <m/>
    <m/>
    <m/>
    <m/>
    <s v="U"/>
    <s v="0000-00-00"/>
    <m/>
    <m/>
    <m/>
    <m/>
    <n v="45"/>
    <s v="Llamaya"/>
    <s v="MAIN"/>
    <n v="0"/>
    <m/>
    <n v="2258099"/>
    <s v="Cobros Mayo"/>
    <s v="Cobros Mayo NPN"/>
    <s v="Cliente al dia"/>
  </r>
  <r>
    <s v="Cobros Mayo"/>
    <n v="0"/>
    <n v="0"/>
    <x v="9"/>
    <n v="4"/>
    <n v="1"/>
    <x v="0"/>
    <d v="2026-05-11T17:25:48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0"/>
    <n v="0"/>
    <x v="10"/>
    <n v="4"/>
    <n v="1"/>
    <x v="0"/>
    <d v="2026-05-14T10:57:43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0"/>
    <n v="0"/>
    <x v="13"/>
    <n v="4"/>
    <n v="1"/>
    <x v="0"/>
    <d v="2026-05-18T12:43:51"/>
    <n v="65524411"/>
    <s v="DROP"/>
    <s v="VDAD"/>
    <x v="0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5"/>
    <m/>
    <s v="NONE"/>
    <n v="0"/>
    <m/>
    <n v="2258100"/>
    <s v="Cobros Mayo"/>
    <s v="Cobros Mayo NPN"/>
    <s v="Agent Not Available"/>
  </r>
  <r>
    <s v="Cobros Mayo"/>
    <n v="1"/>
    <n v="0"/>
    <x v="14"/>
    <n v="4"/>
    <n v="1"/>
    <x v="1"/>
    <d v="2026-05-20T11:33:42"/>
    <n v="65524411"/>
    <n v="6006"/>
    <s v="lvelez"/>
    <x v="1"/>
    <s v="COBRO"/>
    <m/>
    <n v="364054690000"/>
    <n v="16018"/>
    <n v="-4"/>
    <n v="1"/>
    <n v="65524411"/>
    <m/>
    <s v="Leonardo Fuentes Mosquera"/>
    <m/>
    <s v="8-829-1230"/>
    <n v="364054690000"/>
    <s v="MASIVO"/>
    <s v="NPN"/>
    <m/>
    <m/>
    <m/>
    <m/>
    <m/>
    <s v="U"/>
    <s v="0000-00-00"/>
    <m/>
    <m/>
    <m/>
    <m/>
    <n v="22"/>
    <s v="Llamaya"/>
    <s v="MAIN"/>
    <n v="0"/>
    <m/>
    <n v="2258100"/>
    <s v="Cobros Mayo"/>
    <s v="Cobros Mayo NPN"/>
    <s v="Numero equivocado"/>
  </r>
  <r>
    <s v="Cobros Abril Canal Fijo"/>
    <n v="0"/>
    <n v="0"/>
    <x v="9"/>
    <n v="5"/>
    <n v="1"/>
    <x v="0"/>
    <d v="2026-05-11T17:26:21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0"/>
    <n v="5"/>
    <n v="1"/>
    <x v="0"/>
    <d v="2026-05-14T10:58:15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3"/>
    <n v="5"/>
    <n v="1"/>
    <x v="0"/>
    <d v="2026-05-18T12:44:24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0"/>
    <n v="0"/>
    <x v="14"/>
    <n v="5"/>
    <n v="1"/>
    <x v="0"/>
    <d v="2026-05-20T11:34:13"/>
    <n v="65528623"/>
    <s v="DROP"/>
    <s v="VDAD"/>
    <x v="0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5"/>
    <m/>
    <s v="NONE"/>
    <n v="0"/>
    <m/>
    <n v="2258101"/>
    <s v="Cobros Mayo"/>
    <s v="Cobros Mayo NPN"/>
    <s v="Agent Not Available"/>
  </r>
  <r>
    <s v="Cobros Abril Canal Fijo"/>
    <n v="1"/>
    <n v="0"/>
    <x v="4"/>
    <n v="5"/>
    <n v="1"/>
    <x v="1"/>
    <d v="2026-05-21T12:20:30"/>
    <n v="65528623"/>
    <n v="6000"/>
    <s v="lvelez"/>
    <x v="1"/>
    <s v="COBRO"/>
    <m/>
    <n v="369045400000"/>
    <n v="16018"/>
    <n v="-4"/>
    <n v="1"/>
    <n v="65528623"/>
    <m/>
    <s v="JOSE ANGEL JARAMILLO ROSALES"/>
    <m/>
    <s v="2-147-276"/>
    <n v="369045400000"/>
    <s v="DIGITAL"/>
    <s v="NPN"/>
    <m/>
    <m/>
    <m/>
    <m/>
    <m/>
    <s v="U"/>
    <s v="0000-00-00"/>
    <m/>
    <m/>
    <m/>
    <m/>
    <n v="129"/>
    <s v="Llamaya"/>
    <s v="MAIN"/>
    <n v="0"/>
    <m/>
    <n v="2258101"/>
    <s v="Cobros Mayo"/>
    <s v="Cobros Mayo NPN"/>
    <s v="Mensaje a tercero"/>
  </r>
  <r>
    <s v="Cobros Mayo"/>
    <n v="0"/>
    <n v="0"/>
    <x v="9"/>
    <n v="6"/>
    <n v="1"/>
    <x v="0"/>
    <d v="2026-05-11T17:26:28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0"/>
    <n v="6"/>
    <n v="1"/>
    <x v="0"/>
    <d v="2026-05-14T10:58:23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3"/>
    <n v="6"/>
    <n v="1"/>
    <x v="0"/>
    <d v="2026-05-18T12:45:09"/>
    <n v="65529125"/>
    <s v="DROP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5"/>
    <m/>
    <s v="NONE"/>
    <n v="0"/>
    <m/>
    <n v="2258102"/>
    <s v="Cobros Mayo"/>
    <s v="Cobros Mayo NPN"/>
    <s v="Agent Not Available"/>
  </r>
  <r>
    <s v="Cobros Mayo"/>
    <n v="0"/>
    <n v="0"/>
    <x v="14"/>
    <n v="6"/>
    <n v="1"/>
    <x v="0"/>
    <d v="2026-05-20T11:35:12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4"/>
    <n v="6"/>
    <n v="1"/>
    <x v="0"/>
    <d v="2026-05-21T12:20:34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s v="Cobros Mayo"/>
    <n v="0"/>
    <n v="0"/>
    <x v="16"/>
    <n v="6"/>
    <n v="1"/>
    <x v="1"/>
    <d v="2026-05-22T09:41:58"/>
    <n v="65529125"/>
    <s v="AB"/>
    <s v="VDAD"/>
    <x v="0"/>
    <s v="COBRO"/>
    <m/>
    <n v="368071870000"/>
    <n v="16018"/>
    <n v="-4"/>
    <n v="1"/>
    <n v="65529125"/>
    <m/>
    <s v="ENI ELIZABETH SOLIS SANTOS"/>
    <m/>
    <s v="4-778-447"/>
    <n v="368071870000"/>
    <s v="MASIVO"/>
    <s v="NPN"/>
    <m/>
    <m/>
    <m/>
    <m/>
    <m/>
    <m/>
    <s v="0000-00-00"/>
    <m/>
    <m/>
    <m/>
    <m/>
    <n v="0"/>
    <m/>
    <s v="NONE"/>
    <n v="0"/>
    <m/>
    <n v="2258102"/>
    <s v="Cobros Mayo"/>
    <s v="Cobros Mayo NPN"/>
    <s v="Auto busy"/>
  </r>
  <r>
    <e v="#N/A"/>
    <n v="0"/>
    <n v="0"/>
    <x v="11"/>
    <n v="1"/>
    <n v="1"/>
    <x v="1"/>
    <d v="2026-05-04T16:28:42"/>
    <n v="65556178"/>
    <s v="CALLBK"/>
    <s v="lvelez"/>
    <x v="1"/>
    <s v="COBRO"/>
    <m/>
    <m/>
    <n v="998"/>
    <n v="0"/>
    <m/>
    <n v="65556178"/>
    <m/>
    <m/>
    <m/>
    <m/>
    <m/>
    <m/>
    <m/>
    <m/>
    <m/>
    <m/>
    <m/>
    <m/>
    <s v="U"/>
    <s v="0000-00-00"/>
    <m/>
    <m/>
    <m/>
    <s v="365023490000&gt;&gt; Diaz, Freddy"/>
    <n v="123"/>
    <s v="Llamaya"/>
    <s v="MANUAL"/>
    <n v="0"/>
    <m/>
    <n v="2257484"/>
    <s v="Default Manual list"/>
    <m/>
    <s v="Call Back"/>
  </r>
  <r>
    <s v="Cobros Mayo"/>
    <n v="1"/>
    <n v="1"/>
    <x v="9"/>
    <n v="1"/>
    <n v="1"/>
    <x v="1"/>
    <d v="2026-05-11T17:28:37"/>
    <n v="65560923"/>
    <n v="6007"/>
    <s v="lvelez"/>
    <x v="1"/>
    <s v="COBRO"/>
    <m/>
    <n v="367071540000"/>
    <n v="16018"/>
    <n v="-4"/>
    <n v="1"/>
    <n v="65560923"/>
    <m/>
    <s v="Migduly sanguillen"/>
    <m/>
    <s v="3-753-1329"/>
    <n v="367071540000"/>
    <s v="MASIVO"/>
    <s v="NPN"/>
    <m/>
    <m/>
    <m/>
    <m/>
    <m/>
    <s v="U"/>
    <s v="0000-00-00"/>
    <m/>
    <m/>
    <m/>
    <m/>
    <n v="193"/>
    <s v="Llamaya"/>
    <s v="MAIN"/>
    <n v="0"/>
    <m/>
    <n v="2258103"/>
    <s v="Cobros Mayo"/>
    <s v="Cobros Mayo NPN"/>
    <s v="Volver a llamar"/>
  </r>
  <r>
    <s v="Cobros Mayo"/>
    <n v="0"/>
    <n v="0"/>
    <x v="9"/>
    <n v="5"/>
    <n v="1"/>
    <x v="0"/>
    <d v="2026-05-11T17:28:42"/>
    <n v="65565821"/>
    <s v="DROP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5"/>
    <m/>
    <s v="NONE"/>
    <n v="0"/>
    <m/>
    <n v="2258104"/>
    <s v="Cobros Mayo"/>
    <s v="Cobros Mayo NPN"/>
    <s v="Agent Not Available"/>
  </r>
  <r>
    <s v="Cobros Mayo"/>
    <n v="0"/>
    <n v="0"/>
    <x v="10"/>
    <n v="5"/>
    <n v="1"/>
    <x v="0"/>
    <d v="2026-05-14T10:59:33"/>
    <n v="65565821"/>
    <s v="DROP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5"/>
    <m/>
    <s v="NONE"/>
    <n v="0"/>
    <m/>
    <n v="2258104"/>
    <s v="Cobros Mayo"/>
    <s v="Cobros Mayo NPN"/>
    <s v="Agent Not Available"/>
  </r>
  <r>
    <s v="Cobros Mayo"/>
    <n v="0"/>
    <n v="0"/>
    <x v="13"/>
    <n v="5"/>
    <n v="1"/>
    <x v="0"/>
    <d v="2026-05-18T12:46:28"/>
    <n v="65565821"/>
    <s v="NA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0"/>
    <m/>
    <s v="NONE"/>
    <n v="0"/>
    <m/>
    <n v="2258104"/>
    <s v="Cobros Mayo"/>
    <s v="Cobros Mayo NPN"/>
    <s v="No Answer AutoDial"/>
  </r>
  <r>
    <s v="Cobros Mayo"/>
    <n v="0"/>
    <n v="0"/>
    <x v="13"/>
    <n v="5"/>
    <n v="1"/>
    <x v="0"/>
    <d v="2026-05-18T18:09:22"/>
    <n v="65565821"/>
    <s v="AB"/>
    <s v="VDAD"/>
    <x v="0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0"/>
    <m/>
    <s v="NONE"/>
    <n v="0"/>
    <m/>
    <n v="2258104"/>
    <s v="Cobros Mayo"/>
    <s v="Cobros Mayo NPN"/>
    <s v="Auto busy"/>
  </r>
  <r>
    <s v="Cobros Mayo"/>
    <n v="1"/>
    <n v="1"/>
    <x v="14"/>
    <n v="5"/>
    <n v="1"/>
    <x v="1"/>
    <d v="2026-05-20T11:35:52"/>
    <n v="65565821"/>
    <n v="6002"/>
    <s v="lvelez"/>
    <x v="1"/>
    <s v="COBRO"/>
    <m/>
    <n v="365089160000"/>
    <n v="16018"/>
    <n v="-4"/>
    <n v="1"/>
    <n v="65565821"/>
    <m/>
    <s v="JAHIR IGLESIAS"/>
    <m/>
    <s v="8-818-832"/>
    <n v="365089160000"/>
    <s v="MASIVO"/>
    <s v="NPN"/>
    <m/>
    <m/>
    <m/>
    <m/>
    <m/>
    <s v="U"/>
    <s v="0000-00-00"/>
    <m/>
    <m/>
    <m/>
    <m/>
    <n v="119"/>
    <s v="Llamaya"/>
    <s v="MAIN"/>
    <n v="0"/>
    <m/>
    <n v="2258104"/>
    <s v="Cobros Mayo"/>
    <s v="Cobros Mayo NPN"/>
    <s v="Cliente al dia"/>
  </r>
  <r>
    <s v="Cobros Mayo"/>
    <n v="1"/>
    <n v="0"/>
    <x v="12"/>
    <n v="2"/>
    <n v="1"/>
    <x v="0"/>
    <d v="2026-05-06T15:04:56"/>
    <n v="65566105"/>
    <n v="6006"/>
    <s v="lvelez"/>
    <x v="1"/>
    <s v="COBRO"/>
    <m/>
    <n v="359181070000"/>
    <n v="16008"/>
    <n v="-5"/>
    <n v="1"/>
    <n v="65566105"/>
    <m/>
    <s v="John Eduardo pineda Rodriguez"/>
    <m/>
    <s v="8-820-58"/>
    <n v="359181070000"/>
    <s v="NPN"/>
    <s v="MASIVO"/>
    <m/>
    <m/>
    <m/>
    <m/>
    <m/>
    <s v="U"/>
    <s v="0000-00-00"/>
    <m/>
    <m/>
    <m/>
    <m/>
    <n v="43"/>
    <s v="Llamaya"/>
    <s v="MANUAL"/>
    <n v="0"/>
    <m/>
    <n v="2132531"/>
    <s v="DIC NPN 10"/>
    <s v="Contactos NPN DIC 10"/>
    <s v="Numero equivocado"/>
  </r>
  <r>
    <s v="Cobros Mayo"/>
    <n v="1"/>
    <n v="0"/>
    <x v="9"/>
    <n v="2"/>
    <n v="1"/>
    <x v="1"/>
    <d v="2026-05-11T17:32:25"/>
    <n v="65566105"/>
    <n v="6006"/>
    <s v="lvelez"/>
    <x v="1"/>
    <s v="COBRO"/>
    <m/>
    <n v="365007830000"/>
    <n v="16018"/>
    <n v="-4"/>
    <n v="1"/>
    <n v="65566105"/>
    <m/>
    <s v="Ulises javier Sanchez padilla"/>
    <m/>
    <s v="2-746-1771"/>
    <n v="365007830000"/>
    <s v="MASIVO"/>
    <s v="2 PAGOS PENDIENTES"/>
    <m/>
    <m/>
    <m/>
    <m/>
    <m/>
    <s v="U"/>
    <s v="0000-00-00"/>
    <m/>
    <m/>
    <m/>
    <m/>
    <n v="24"/>
    <s v="Llamaya"/>
    <s v="MAIN"/>
    <n v="0"/>
    <m/>
    <n v="2258105"/>
    <s v="Cobros Mayo"/>
    <s v="Cobros Mayo NPN"/>
    <s v="Numero equivocado"/>
  </r>
  <r>
    <s v="Cobros Mayo"/>
    <n v="0"/>
    <n v="0"/>
    <x v="9"/>
    <n v="3"/>
    <n v="1"/>
    <x v="0"/>
    <d v="2026-05-11T17:32:30"/>
    <n v="65568091"/>
    <s v="DROP"/>
    <s v="VDAD"/>
    <x v="0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5"/>
    <m/>
    <s v="NONE"/>
    <n v="0"/>
    <m/>
    <n v="2258106"/>
    <s v="Cobros Mayo"/>
    <s v="Cobros Mayo NPN"/>
    <s v="Agent Not Available"/>
  </r>
  <r>
    <s v="Cobros Mayo"/>
    <n v="0"/>
    <n v="0"/>
    <x v="10"/>
    <n v="3"/>
    <n v="1"/>
    <x v="0"/>
    <d v="2026-05-14T11:00:03"/>
    <n v="65568091"/>
    <s v="DROP"/>
    <s v="VDAD"/>
    <x v="0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5"/>
    <m/>
    <s v="NONE"/>
    <n v="0"/>
    <m/>
    <n v="2258106"/>
    <s v="Cobros Mayo"/>
    <s v="Cobros Mayo NPN"/>
    <s v="Agent Not Available"/>
  </r>
  <r>
    <s v="Cobros Mayo"/>
    <n v="1"/>
    <n v="0"/>
    <x v="13"/>
    <n v="3"/>
    <n v="1"/>
    <x v="1"/>
    <d v="2026-05-18T12:50:27"/>
    <n v="65568091"/>
    <n v="6006"/>
    <s v="lvelez"/>
    <x v="1"/>
    <s v="COBRO"/>
    <m/>
    <n v="366055990000"/>
    <n v="16018"/>
    <n v="-4"/>
    <n v="1"/>
    <n v="65568091"/>
    <m/>
    <s v="Celack Ceitu Real"/>
    <m/>
    <s v="2-149-744"/>
    <n v="366055990000"/>
    <s v="MASIVO"/>
    <s v="NPN"/>
    <m/>
    <m/>
    <m/>
    <m/>
    <m/>
    <s v="U"/>
    <s v="0000-00-00"/>
    <m/>
    <m/>
    <m/>
    <m/>
    <n v="106"/>
    <s v="Llamaya"/>
    <s v="MAIN"/>
    <n v="0"/>
    <m/>
    <n v="2258106"/>
    <s v="Cobros Mayo"/>
    <s v="Cobros Mayo NPN"/>
    <s v="Numero equivocado"/>
  </r>
  <r>
    <s v="Cobros Mayo"/>
    <n v="1"/>
    <n v="1"/>
    <x v="6"/>
    <n v="7"/>
    <n v="1"/>
    <x v="0"/>
    <d v="2026-05-05T16:57:19"/>
    <n v="65569320"/>
    <n v="6007"/>
    <s v="lvelez"/>
    <x v="1"/>
    <s v="COBRO"/>
    <m/>
    <m/>
    <n v="998"/>
    <n v="0"/>
    <m/>
    <n v="65569320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517"/>
    <s v="Default Manual list"/>
    <m/>
    <s v="Volver a llamar"/>
  </r>
  <r>
    <s v="Cobros Mayo"/>
    <n v="0"/>
    <n v="0"/>
    <x v="9"/>
    <n v="7"/>
    <n v="1"/>
    <x v="0"/>
    <d v="2026-05-11T17:33:04"/>
    <n v="65569320"/>
    <s v="DROP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5"/>
    <m/>
    <s v="NONE"/>
    <n v="0"/>
    <m/>
    <n v="2258107"/>
    <s v="Cobros Mayo"/>
    <s v="Cobros Mayo NPN"/>
    <s v="Agent Not Available"/>
  </r>
  <r>
    <s v="Cobros Mayo"/>
    <n v="0"/>
    <n v="0"/>
    <x v="10"/>
    <n v="7"/>
    <n v="1"/>
    <x v="0"/>
    <d v="2026-05-14T11:00:10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13"/>
    <n v="7"/>
    <n v="1"/>
    <x v="0"/>
    <d v="2026-05-18T12:50:12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14"/>
    <n v="7"/>
    <n v="1"/>
    <x v="0"/>
    <d v="2026-05-20T11:36:10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4"/>
    <n v="7"/>
    <n v="1"/>
    <x v="0"/>
    <d v="2026-05-21T12:22:46"/>
    <n v="65569320"/>
    <s v="AB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Auto busy"/>
  </r>
  <r>
    <s v="Cobros Mayo"/>
    <n v="0"/>
    <n v="0"/>
    <x v="16"/>
    <n v="7"/>
    <n v="1"/>
    <x v="1"/>
    <d v="2026-05-22T09:43:12"/>
    <n v="65569320"/>
    <s v="NA"/>
    <s v="VDAD"/>
    <x v="0"/>
    <s v="COBRO"/>
    <m/>
    <n v="364020320000"/>
    <n v="16018"/>
    <n v="-4"/>
    <n v="1"/>
    <n v="65569320"/>
    <m/>
    <s v="Ruth Edith Peralta Bethancourt"/>
    <m/>
    <s v="5-21-481"/>
    <n v="364020320000"/>
    <s v="MASIVO"/>
    <s v="2 PAGOS PENDIENTES"/>
    <m/>
    <m/>
    <m/>
    <m/>
    <m/>
    <m/>
    <s v="0000-00-00"/>
    <m/>
    <m/>
    <m/>
    <m/>
    <n v="0"/>
    <m/>
    <s v="NONE"/>
    <n v="0"/>
    <m/>
    <n v="2258107"/>
    <s v="Cobros Mayo"/>
    <s v="Cobros Mayo NPN"/>
    <s v="No Answer AutoDial"/>
  </r>
  <r>
    <s v="Cobros Mayo"/>
    <n v="1"/>
    <n v="1"/>
    <x v="9"/>
    <n v="1"/>
    <n v="1"/>
    <x v="1"/>
    <d v="2026-05-11T17:35:01"/>
    <n v="65572252"/>
    <n v="6007"/>
    <s v="lvelez"/>
    <x v="1"/>
    <s v="COBRO"/>
    <m/>
    <n v="369080990000"/>
    <n v="16018"/>
    <n v="-4"/>
    <n v="1"/>
    <n v="65572252"/>
    <m/>
    <s v="Marcelina Betancourt"/>
    <m/>
    <s v="5-707-1121"/>
    <n v="369080990000"/>
    <s v="MASIVO"/>
    <s v="NPN"/>
    <m/>
    <m/>
    <m/>
    <m/>
    <m/>
    <s v="U"/>
    <s v="0000-00-00"/>
    <m/>
    <m/>
    <m/>
    <m/>
    <n v="48"/>
    <s v="Llamaya"/>
    <s v="MAIN"/>
    <n v="0"/>
    <m/>
    <n v="2258108"/>
    <s v="Cobros Mayo"/>
    <s v="Cobros Mayo NPN"/>
    <s v="Volver a llamar"/>
  </r>
  <r>
    <s v="Cobros Mayo"/>
    <n v="0"/>
    <n v="0"/>
    <x v="9"/>
    <n v="2"/>
    <n v="1"/>
    <x v="0"/>
    <d v="2026-05-11T17:35:24"/>
    <n v="65572662"/>
    <s v="DROP"/>
    <s v="VDAD"/>
    <x v="0"/>
    <s v="COBRO"/>
    <m/>
    <n v="368070410000"/>
    <n v="16018"/>
    <n v="-4"/>
    <n v="1"/>
    <n v="65572662"/>
    <m/>
    <s v="Eutimia Diaz"/>
    <m/>
    <s v="9-716-147"/>
    <n v="368070410000"/>
    <s v="MASIVO"/>
    <s v="NPN"/>
    <m/>
    <m/>
    <m/>
    <m/>
    <m/>
    <s v="U"/>
    <s v="0000-00-00"/>
    <m/>
    <m/>
    <m/>
    <m/>
    <n v="5"/>
    <m/>
    <s v="NONE"/>
    <n v="0"/>
    <m/>
    <n v="2258109"/>
    <s v="Cobros Mayo"/>
    <s v="Cobros Mayo NPN"/>
    <s v="Agent Not Available"/>
  </r>
  <r>
    <s v="Cobros Mayo"/>
    <n v="0"/>
    <n v="0"/>
    <x v="10"/>
    <n v="2"/>
    <n v="1"/>
    <x v="1"/>
    <d v="2026-05-14T11:02:04"/>
    <n v="65572662"/>
    <n v="6004"/>
    <s v="lvelez"/>
    <x v="1"/>
    <s v="COBRO"/>
    <m/>
    <n v="368070410000"/>
    <n v="16018"/>
    <n v="-4"/>
    <n v="1"/>
    <n v="65572662"/>
    <m/>
    <s v="Eutimia Diaz"/>
    <m/>
    <s v="9-716-147"/>
    <n v="368070410000"/>
    <s v="MASIVO"/>
    <s v="NPN"/>
    <m/>
    <m/>
    <m/>
    <m/>
    <m/>
    <s v="U"/>
    <s v="0000-00-00"/>
    <m/>
    <m/>
    <m/>
    <m/>
    <n v="139"/>
    <s v="Llamaya"/>
    <s v="MAIN"/>
    <n v="0"/>
    <m/>
    <n v="2258109"/>
    <s v="Cobros Mayo"/>
    <s v="Cobros Mayo NPN"/>
    <s v="Buzon de voz"/>
  </r>
  <r>
    <s v="Cobros Abril Canal Fijo"/>
    <n v="0"/>
    <n v="0"/>
    <x v="9"/>
    <n v="5"/>
    <n v="1"/>
    <x v="0"/>
    <d v="2026-05-11T17:36:23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0"/>
    <n v="5"/>
    <n v="1"/>
    <x v="0"/>
    <d v="2026-05-14T11:01:31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3"/>
    <n v="5"/>
    <n v="1"/>
    <x v="0"/>
    <d v="2026-05-18T12:50:46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0"/>
    <n v="0"/>
    <x v="14"/>
    <n v="5"/>
    <n v="1"/>
    <x v="0"/>
    <d v="2026-05-20T11:38:07"/>
    <n v="65577067"/>
    <s v="AB"/>
    <s v="VDAD"/>
    <x v="0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0"/>
    <m/>
    <s v="NONE"/>
    <n v="0"/>
    <m/>
    <n v="2258110"/>
    <s v="Cobros Mayo"/>
    <s v="Cobros Mayo NPN"/>
    <s v="Auto busy"/>
  </r>
  <r>
    <s v="Cobros Abril Canal Fijo"/>
    <n v="1"/>
    <n v="0"/>
    <x v="4"/>
    <n v="5"/>
    <n v="1"/>
    <x v="1"/>
    <d v="2026-05-21T12:23:14"/>
    <n v="65577067"/>
    <n v="6000"/>
    <s v="lvelez"/>
    <x v="1"/>
    <s v="COBRO"/>
    <m/>
    <n v="359374860000"/>
    <n v="16018"/>
    <n v="-4"/>
    <n v="1"/>
    <n v="65577067"/>
    <m/>
    <s v="Carlos armando Perez"/>
    <m/>
    <s v="7-113-124"/>
    <n v="359374860000"/>
    <s v="MASIVO"/>
    <s v="3 PAGOS PENDIENTES"/>
    <m/>
    <m/>
    <m/>
    <m/>
    <m/>
    <s v="U"/>
    <s v="0000-00-00"/>
    <m/>
    <m/>
    <m/>
    <m/>
    <n v="99"/>
    <s v="Llamaya"/>
    <s v="MAIN"/>
    <n v="0"/>
    <m/>
    <n v="2258110"/>
    <s v="Cobros Mayo"/>
    <s v="Cobros Mayo NPN"/>
    <s v="Mensaje a tercero"/>
  </r>
  <r>
    <e v="#N/A"/>
    <n v="1"/>
    <n v="1"/>
    <x v="6"/>
    <n v="1"/>
    <n v="1"/>
    <x v="1"/>
    <d v="2026-05-05T15:45:10"/>
    <n v="65577131"/>
    <n v="6007"/>
    <s v="lvelez"/>
    <x v="1"/>
    <s v="COBRO"/>
    <m/>
    <m/>
    <n v="998"/>
    <n v="0"/>
    <m/>
    <n v="65577131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511"/>
    <s v="Default Manual list"/>
    <m/>
    <s v="Volver a llamar"/>
  </r>
  <r>
    <s v="Cobros Abril Canal Fijo"/>
    <n v="0"/>
    <n v="0"/>
    <x v="5"/>
    <n v="2"/>
    <n v="1"/>
    <x v="0"/>
    <d v="2026-05-02T12:36:05"/>
    <n v="65579008"/>
    <n v="6004"/>
    <s v="lvelez"/>
    <x v="1"/>
    <s v="COBRO"/>
    <m/>
    <n v="362014660000"/>
    <n v="16017"/>
    <n v="-4"/>
    <n v="1"/>
    <n v="65579008"/>
    <m/>
    <s v="VÃ­ctor Manuel GuzmÃ¡n Guerrel"/>
    <m/>
    <s v="8-318-539"/>
    <s v="NPN"/>
    <s v="MASIVO"/>
    <n v="362014660000"/>
    <m/>
    <m/>
    <m/>
    <m/>
    <m/>
    <s v="U"/>
    <s v="0000-00-00"/>
    <m/>
    <s v="Vg7479242@gmail.com"/>
    <m/>
    <s v="362014660000&gt;&gt; Victor Manuel Guzman Guerrel"/>
    <n v="105"/>
    <s v="Llamaya"/>
    <s v="MAIN"/>
    <n v="0"/>
    <m/>
    <n v="2252098"/>
    <s v="Cobros Abril Canal Fijo"/>
    <s v="Cobros Abril Canal Fijo 2 meses a NPN"/>
    <s v="Buzon de voz"/>
  </r>
  <r>
    <s v="Cobros Abril Canal Fijo"/>
    <n v="1"/>
    <n v="1"/>
    <x v="9"/>
    <n v="2"/>
    <n v="1"/>
    <x v="1"/>
    <d v="2026-05-11T17:36:30"/>
    <n v="65579008"/>
    <n v="6003"/>
    <s v="lvelez"/>
    <x v="1"/>
    <s v="COBRO"/>
    <m/>
    <n v="362014660000"/>
    <n v="16018"/>
    <n v="-4"/>
    <n v="1"/>
    <n v="65579008"/>
    <m/>
    <s v="VÃ­ctor Manuel GuzmÃ¡n Guerrel"/>
    <m/>
    <s v="8-318-539"/>
    <n v="362014660000"/>
    <s v="MASIVO"/>
    <s v="NPN"/>
    <m/>
    <m/>
    <m/>
    <m/>
    <m/>
    <s v="U"/>
    <s v="0000-00-00"/>
    <m/>
    <m/>
    <m/>
    <m/>
    <n v="41"/>
    <s v="Llamaya"/>
    <s v="MAIN"/>
    <n v="0"/>
    <m/>
    <n v="2258111"/>
    <s v="Cobros Mayo"/>
    <s v="Cobros Mayo NPN"/>
    <s v="Cuenta cesada"/>
  </r>
  <r>
    <s v="Cobros Abril Canal Fijo"/>
    <n v="0"/>
    <n v="0"/>
    <x v="11"/>
    <n v="3"/>
    <n v="1"/>
    <x v="0"/>
    <d v="2026-05-04T15:28:12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12"/>
    <n v="3"/>
    <n v="1"/>
    <x v="0"/>
    <d v="2026-05-06T15:09:03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0"/>
    <n v="3"/>
    <n v="1"/>
    <x v="1"/>
    <d v="2026-05-09T09:16:55"/>
    <n v="65579992"/>
    <s v="AB"/>
    <s v="VDAD"/>
    <x v="0"/>
    <s v="COBRO"/>
    <m/>
    <n v="354375680000"/>
    <n v="16017"/>
    <n v="-4"/>
    <n v="1"/>
    <n v="65579992"/>
    <m/>
    <s v="Angel Franklin Chenevot Sanche"/>
    <m/>
    <s v="8-404-125"/>
    <s v="2 MESES DE MORA"/>
    <s v="MASIVO"/>
    <n v="354375680000"/>
    <m/>
    <m/>
    <m/>
    <m/>
    <m/>
    <m/>
    <s v="0000-00-00"/>
    <m/>
    <s v="angelchenevot112@gmail.com "/>
    <m/>
    <m/>
    <n v="0"/>
    <m/>
    <s v="NONE"/>
    <n v="0"/>
    <m/>
    <n v="2252809"/>
    <s v="Cobros Abril Canal Fijo"/>
    <s v="Cobros Abril Canal Fijo 2 meses a NPN"/>
    <s v="Auto busy"/>
  </r>
  <r>
    <s v="Cobros Abril Canal Fijo"/>
    <n v="0"/>
    <n v="0"/>
    <x v="9"/>
    <n v="3"/>
    <n v="1"/>
    <x v="0"/>
    <d v="2026-05-11T17:37:09"/>
    <n v="65581900"/>
    <s v="DROP"/>
    <s v="VDAD"/>
    <x v="0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5"/>
    <m/>
    <s v="NONE"/>
    <n v="0"/>
    <m/>
    <n v="2258112"/>
    <s v="Cobros Mayo"/>
    <s v="Cobros Mayo NPN"/>
    <s v="Agent Not Available"/>
  </r>
  <r>
    <s v="Cobros Abril Canal Fijo"/>
    <n v="0"/>
    <n v="0"/>
    <x v="10"/>
    <n v="3"/>
    <n v="1"/>
    <x v="0"/>
    <d v="2026-05-14T11:02:16"/>
    <n v="65581900"/>
    <s v="DROP"/>
    <s v="VDAD"/>
    <x v="0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5"/>
    <m/>
    <s v="NONE"/>
    <n v="0"/>
    <m/>
    <n v="2258112"/>
    <s v="Cobros Mayo"/>
    <s v="Cobros Mayo NPN"/>
    <s v="Agent Not Available"/>
  </r>
  <r>
    <s v="Cobros Abril Canal Fijo"/>
    <n v="1"/>
    <n v="1"/>
    <x v="13"/>
    <n v="3"/>
    <n v="1"/>
    <x v="1"/>
    <d v="2026-05-18T12:52:32"/>
    <n v="65581900"/>
    <n v="6003"/>
    <s v="lvelez"/>
    <x v="1"/>
    <s v="COBRO"/>
    <m/>
    <n v="356367750000"/>
    <n v="16018"/>
    <n v="-4"/>
    <n v="1"/>
    <n v="65581900"/>
    <m/>
    <s v="Jessica valeria Soto castro"/>
    <m/>
    <s v="8-934-2364"/>
    <n v="356367750000"/>
    <s v="MASIVO"/>
    <s v="NPN"/>
    <m/>
    <m/>
    <m/>
    <m/>
    <m/>
    <s v="U"/>
    <s v="0000-00-00"/>
    <m/>
    <m/>
    <m/>
    <m/>
    <n v="101"/>
    <s v="Llamaya"/>
    <s v="MAIN"/>
    <n v="0"/>
    <m/>
    <n v="2258112"/>
    <s v="Cobros Mayo"/>
    <s v="Cobros Mayo NPN"/>
    <s v="Cuenta cesada"/>
  </r>
  <r>
    <s v="Cobros Mayo"/>
    <n v="0"/>
    <n v="0"/>
    <x v="9"/>
    <n v="4"/>
    <n v="1"/>
    <x v="0"/>
    <d v="2026-05-11T17:38:59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0"/>
    <n v="4"/>
    <n v="1"/>
    <x v="0"/>
    <d v="2026-05-14T11:02:35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3"/>
    <n v="4"/>
    <n v="1"/>
    <x v="0"/>
    <d v="2026-05-18T12:52:38"/>
    <n v="65602061"/>
    <s v="DROP"/>
    <s v="VDAD"/>
    <x v="0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5"/>
    <m/>
    <s v="NONE"/>
    <n v="0"/>
    <m/>
    <n v="2258113"/>
    <s v="Cobros Mayo"/>
    <s v="Cobros Mayo NPN"/>
    <s v="Agent Not Available"/>
  </r>
  <r>
    <s v="Cobros Mayo"/>
    <n v="0"/>
    <n v="0"/>
    <x v="14"/>
    <n v="4"/>
    <n v="1"/>
    <x v="1"/>
    <d v="2026-05-20T11:38:38"/>
    <n v="65602061"/>
    <n v="6004"/>
    <s v="lvelez"/>
    <x v="1"/>
    <s v="COBRO"/>
    <m/>
    <n v="364076270000"/>
    <n v="16018"/>
    <n v="-4"/>
    <n v="1"/>
    <n v="65602061"/>
    <m/>
    <s v="Sabas Castillo"/>
    <m/>
    <s v="9-217-712"/>
    <n v="364076270000"/>
    <s v="MASIVO"/>
    <s v="NPN"/>
    <m/>
    <m/>
    <m/>
    <m/>
    <m/>
    <s v="U"/>
    <s v="0000-00-00"/>
    <m/>
    <m/>
    <m/>
    <m/>
    <n v="130"/>
    <s v="Llamaya"/>
    <s v="MAIN"/>
    <n v="0"/>
    <m/>
    <n v="2258113"/>
    <s v="Cobros Mayo"/>
    <s v="Cobros Mayo NPN"/>
    <s v="Buzon de voz"/>
  </r>
  <r>
    <s v="Cobros Mayo"/>
    <n v="0"/>
    <n v="0"/>
    <x v="9"/>
    <n v="6"/>
    <n v="1"/>
    <x v="0"/>
    <d v="2026-05-11T17:38:28"/>
    <n v="65602917"/>
    <s v="AB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0"/>
    <m/>
    <s v="NONE"/>
    <n v="0"/>
    <m/>
    <n v="2258114"/>
    <s v="Cobros Mayo"/>
    <s v="Cobros Mayo NPN"/>
    <s v="Auto busy"/>
  </r>
  <r>
    <s v="Cobros Mayo"/>
    <n v="0"/>
    <n v="0"/>
    <x v="10"/>
    <n v="6"/>
    <n v="1"/>
    <x v="0"/>
    <d v="2026-05-14T11:02:49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13"/>
    <n v="6"/>
    <n v="1"/>
    <x v="0"/>
    <d v="2026-05-18T12:52:50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14"/>
    <n v="6"/>
    <n v="1"/>
    <x v="0"/>
    <d v="2026-05-20T11:38:44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4"/>
    <n v="6"/>
    <n v="1"/>
    <x v="0"/>
    <d v="2026-05-21T12:23:24"/>
    <n v="65602917"/>
    <s v="DROP"/>
    <s v="VDAD"/>
    <x v="0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5"/>
    <m/>
    <s v="NONE"/>
    <n v="0"/>
    <m/>
    <n v="2258114"/>
    <s v="Cobros Mayo"/>
    <s v="Cobros Mayo NPN"/>
    <s v="Agent Not Available"/>
  </r>
  <r>
    <s v="Cobros Mayo"/>
    <n v="0"/>
    <n v="0"/>
    <x v="16"/>
    <n v="6"/>
    <n v="1"/>
    <x v="1"/>
    <d v="2026-05-22T09:43:03"/>
    <n v="65602917"/>
    <n v="6004"/>
    <s v="lvelez"/>
    <x v="1"/>
    <s v="COBRO"/>
    <m/>
    <n v="366077440000"/>
    <n v="16018"/>
    <n v="-4"/>
    <n v="1"/>
    <n v="65602917"/>
    <m/>
    <s v="Johnathan Ospina Ramirez"/>
    <m/>
    <s v="AP671971"/>
    <n v="366077440000"/>
    <s v="MASIVO"/>
    <s v="NPN"/>
    <m/>
    <m/>
    <m/>
    <m/>
    <m/>
    <s v="U"/>
    <s v="0000-00-00"/>
    <m/>
    <m/>
    <m/>
    <m/>
    <n v="124"/>
    <s v="Llamaya"/>
    <s v="MAIN"/>
    <n v="0"/>
    <m/>
    <n v="2258114"/>
    <s v="Cobros Mayo"/>
    <s v="Cobros Mayo NPN"/>
    <s v="Buzon de voz"/>
  </r>
  <r>
    <s v="Cobros Abril Canal Fijo"/>
    <n v="0"/>
    <n v="0"/>
    <x v="9"/>
    <n v="1"/>
    <n v="1"/>
    <x v="1"/>
    <d v="2026-05-11T17:38:41"/>
    <n v="65608513"/>
    <n v="6004"/>
    <s v="lvelez"/>
    <x v="1"/>
    <s v="COBRO"/>
    <m/>
    <n v="363000200000"/>
    <n v="16018"/>
    <n v="-4"/>
    <n v="1"/>
    <n v="65608513"/>
    <m/>
    <s v="NATALIA RODRIGUEZ PEÃALBA"/>
    <m/>
    <s v="8-360-757"/>
    <n v="363000200000"/>
    <s v="MASIVO"/>
    <s v="NPN"/>
    <m/>
    <m/>
    <m/>
    <m/>
    <m/>
    <s v="U"/>
    <s v="0000-00-00"/>
    <m/>
    <m/>
    <m/>
    <m/>
    <n v="143"/>
    <s v="Llamaya"/>
    <s v="MAIN"/>
    <n v="0"/>
    <m/>
    <n v="2258115"/>
    <s v="Cobros Mayo"/>
    <s v="Cobros Mayo NPN"/>
    <s v="Buzon de voz"/>
  </r>
  <r>
    <s v="Cobros Abril Canal Fijo"/>
    <n v="0"/>
    <n v="0"/>
    <x v="11"/>
    <n v="3"/>
    <n v="1"/>
    <x v="0"/>
    <d v="2026-05-04T14:16:46"/>
    <n v="65609410"/>
    <s v="DROP"/>
    <s v="VDAD"/>
    <x v="0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5"/>
    <m/>
    <s v="NONE"/>
    <n v="0"/>
    <m/>
    <n v="2252722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25:55"/>
    <n v="65609410"/>
    <s v="DROP"/>
    <s v="VDAD"/>
    <x v="0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5"/>
    <m/>
    <s v="NONE"/>
    <n v="0"/>
    <m/>
    <n v="2252722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09:06"/>
    <n v="65609410"/>
    <n v="6004"/>
    <s v="lvelez"/>
    <x v="1"/>
    <s v="COBRO"/>
    <m/>
    <n v="231005720000"/>
    <n v="16017"/>
    <n v="-4"/>
    <n v="1"/>
    <n v="65609410"/>
    <m/>
    <s v="CAROLINA GARRIDO"/>
    <m/>
    <s v="8-811-617"/>
    <s v="2 MESES DE MORA"/>
    <s v="MASIVO"/>
    <n v="231005720000"/>
    <m/>
    <m/>
    <m/>
    <m/>
    <m/>
    <s v="U"/>
    <s v="0000-00-00"/>
    <m/>
    <s v="Abogadosgarridos1987@gmail.com"/>
    <m/>
    <m/>
    <n v="122"/>
    <s v="Llamaya"/>
    <s v="MAIN"/>
    <n v="0"/>
    <m/>
    <n v="2252722"/>
    <s v="Cobros Abril Canal Fijo"/>
    <s v="Cobros Abril Canal Fijo 2 meses a NPN"/>
    <s v="Buzon de voz"/>
  </r>
  <r>
    <e v="#N/A"/>
    <n v="0"/>
    <n v="0"/>
    <x v="0"/>
    <n v="1"/>
    <n v="1"/>
    <x v="1"/>
    <d v="2026-05-09T11:21:19"/>
    <n v="65611323"/>
    <n v="6004"/>
    <s v="lvelez"/>
    <x v="1"/>
    <s v="COBRO"/>
    <m/>
    <m/>
    <n v="998"/>
    <n v="0"/>
    <m/>
    <n v="65611323"/>
    <m/>
    <m/>
    <m/>
    <m/>
    <m/>
    <m/>
    <m/>
    <m/>
    <m/>
    <m/>
    <m/>
    <m/>
    <s v="U"/>
    <s v="0000-00-00"/>
    <m/>
    <m/>
    <m/>
    <m/>
    <n v="135"/>
    <s v="Llamaya"/>
    <s v="MANUAL"/>
    <n v="0"/>
    <m/>
    <n v="2258698"/>
    <s v="Default Manual list"/>
    <m/>
    <s v="Buzon de voz"/>
  </r>
  <r>
    <s v="Cobros Abril Canal Fijo"/>
    <n v="0"/>
    <n v="0"/>
    <x v="9"/>
    <n v="6"/>
    <n v="1"/>
    <x v="0"/>
    <d v="2026-05-11T17:39:25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0"/>
    <n v="6"/>
    <n v="1"/>
    <x v="0"/>
    <d v="2026-05-14T11:03:18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3"/>
    <n v="6"/>
    <n v="1"/>
    <x v="0"/>
    <d v="2026-05-18T12:54:39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4"/>
    <n v="6"/>
    <n v="1"/>
    <x v="0"/>
    <d v="2026-05-20T11:39:19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4"/>
    <n v="6"/>
    <n v="1"/>
    <x v="0"/>
    <d v="2026-05-21T12:23:54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16"/>
    <n v="6"/>
    <n v="1"/>
    <x v="1"/>
    <d v="2026-05-22T09:43:51"/>
    <n v="65628929"/>
    <s v="DROP"/>
    <s v="VDAD"/>
    <x v="0"/>
    <s v="COBRO"/>
    <m/>
    <n v="363034570000"/>
    <n v="16018"/>
    <n v="-4"/>
    <n v="1"/>
    <n v="65628929"/>
    <m/>
    <s v="Emmy Roxana Degracia Pinto"/>
    <m/>
    <s v="8-997-530"/>
    <n v="363034570000"/>
    <s v="MASIVO"/>
    <s v="NPN"/>
    <m/>
    <m/>
    <m/>
    <m/>
    <m/>
    <m/>
    <s v="0000-00-00"/>
    <m/>
    <m/>
    <m/>
    <m/>
    <n v="5"/>
    <m/>
    <s v="NONE"/>
    <n v="0"/>
    <m/>
    <n v="2258116"/>
    <s v="Cobros Mayo"/>
    <s v="Cobros Mayo NPN"/>
    <s v="Agent Not Available"/>
  </r>
  <r>
    <s v="Cobros Abril Canal Fijo"/>
    <n v="0"/>
    <n v="0"/>
    <x v="9"/>
    <n v="3"/>
    <n v="1"/>
    <x v="0"/>
    <d v="2026-05-11T17:39:40"/>
    <n v="65640329"/>
    <s v="DROP"/>
    <s v="VDAD"/>
    <x v="0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5"/>
    <m/>
    <s v="NONE"/>
    <n v="0"/>
    <m/>
    <n v="2258117"/>
    <s v="Cobros Mayo"/>
    <s v="Cobros Mayo NPN"/>
    <s v="Agent Not Available"/>
  </r>
  <r>
    <s v="Cobros Abril Canal Fijo"/>
    <n v="0"/>
    <n v="0"/>
    <x v="10"/>
    <n v="3"/>
    <n v="1"/>
    <x v="0"/>
    <d v="2026-05-14T11:03:31"/>
    <n v="65640329"/>
    <s v="DROP"/>
    <s v="VDAD"/>
    <x v="0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5"/>
    <m/>
    <s v="NONE"/>
    <n v="0"/>
    <m/>
    <n v="2258117"/>
    <s v="Cobros Mayo"/>
    <s v="Cobros Mayo NPN"/>
    <s v="Agent Not Available"/>
  </r>
  <r>
    <s v="Cobros Abril Canal Fijo"/>
    <n v="1"/>
    <n v="1"/>
    <x v="13"/>
    <n v="3"/>
    <n v="1"/>
    <x v="1"/>
    <d v="2026-05-18T12:54:34"/>
    <n v="65640329"/>
    <n v="6003"/>
    <s v="lvelez"/>
    <x v="1"/>
    <s v="COBRO"/>
    <m/>
    <n v="366022540000"/>
    <n v="16018"/>
    <n v="-4"/>
    <n v="1"/>
    <n v="65640329"/>
    <m/>
    <s v="MANUEL BONILLA"/>
    <m/>
    <s v="8-327-350"/>
    <n v="366022540000"/>
    <s v="MASIVO"/>
    <s v="NPN"/>
    <m/>
    <m/>
    <m/>
    <m/>
    <m/>
    <s v="U"/>
    <s v="0000-00-00"/>
    <m/>
    <m/>
    <m/>
    <m/>
    <n v="38"/>
    <s v="Llamaya"/>
    <s v="MAIN"/>
    <n v="0"/>
    <m/>
    <n v="2258117"/>
    <s v="Cobros Mayo"/>
    <s v="Cobros Mayo NPN"/>
    <s v="Cuenta cesada"/>
  </r>
  <r>
    <s v="Cobros Abril Canal Fijo"/>
    <n v="0"/>
    <n v="0"/>
    <x v="9"/>
    <n v="5"/>
    <n v="1"/>
    <x v="0"/>
    <d v="2026-05-11T17:39:48"/>
    <n v="65652862"/>
    <s v="AB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Auto busy"/>
  </r>
  <r>
    <s v="Cobros Abril Canal Fijo"/>
    <n v="0"/>
    <n v="0"/>
    <x v="10"/>
    <n v="5"/>
    <n v="1"/>
    <x v="0"/>
    <d v="2026-05-14T11:04:51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0"/>
    <n v="5"/>
    <n v="1"/>
    <x v="0"/>
    <d v="2026-05-14T14:14:04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7"/>
    <n v="5"/>
    <n v="1"/>
    <x v="0"/>
    <d v="2026-05-15T10:07:58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Abril Canal Fijo"/>
    <n v="0"/>
    <n v="0"/>
    <x v="17"/>
    <n v="5"/>
    <n v="1"/>
    <x v="1"/>
    <d v="2026-05-15T12:20:54"/>
    <n v="65652862"/>
    <s v="NA"/>
    <s v="VDAD"/>
    <x v="0"/>
    <s v="COBRO"/>
    <m/>
    <n v="364030950000"/>
    <n v="16018"/>
    <n v="-4"/>
    <n v="1"/>
    <n v="65652862"/>
    <m/>
    <s v="JosÃ© Manuel Filos Nieto "/>
    <m/>
    <s v="2-736-509"/>
    <n v="364030950000"/>
    <s v="MASIVO"/>
    <s v="NPN"/>
    <m/>
    <m/>
    <m/>
    <m/>
    <m/>
    <m/>
    <s v="0000-00-00"/>
    <m/>
    <m/>
    <m/>
    <m/>
    <n v="0"/>
    <m/>
    <s v="NONE"/>
    <n v="0"/>
    <m/>
    <n v="2258118"/>
    <s v="Cobros Mayo"/>
    <s v="Cobros Mayo NPN"/>
    <s v="No Answer AutoDial"/>
  </r>
  <r>
    <s v="Cobros Mayo"/>
    <n v="0"/>
    <n v="0"/>
    <x v="9"/>
    <n v="3"/>
    <n v="1"/>
    <x v="0"/>
    <d v="2026-05-11T17:40:15"/>
    <n v="65665749"/>
    <s v="DROP"/>
    <s v="VDAD"/>
    <x v="0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5"/>
    <m/>
    <s v="NONE"/>
    <n v="0"/>
    <m/>
    <n v="2258119"/>
    <s v="Cobros Mayo"/>
    <s v="Cobros Mayo NPN"/>
    <s v="Agent Not Available"/>
  </r>
  <r>
    <s v="Cobros Mayo"/>
    <n v="0"/>
    <n v="0"/>
    <x v="10"/>
    <n v="3"/>
    <n v="1"/>
    <x v="0"/>
    <d v="2026-05-14T11:06:27"/>
    <n v="65665749"/>
    <s v="NA"/>
    <s v="VDAD"/>
    <x v="0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0"/>
    <m/>
    <s v="NONE"/>
    <n v="0"/>
    <m/>
    <n v="2258119"/>
    <s v="Cobros Mayo"/>
    <s v="Cobros Mayo NPN"/>
    <s v="No Answer AutoDial"/>
  </r>
  <r>
    <s v="Cobros Mayo"/>
    <n v="1"/>
    <n v="0"/>
    <x v="10"/>
    <n v="3"/>
    <n v="1"/>
    <x v="1"/>
    <d v="2026-05-14T14:14:20"/>
    <n v="65665749"/>
    <n v="6006"/>
    <s v="lvelez"/>
    <x v="1"/>
    <s v="COBRO"/>
    <m/>
    <n v="365077090000"/>
    <n v="16018"/>
    <n v="-4"/>
    <n v="1"/>
    <n v="65665749"/>
    <m/>
    <s v="Wiliam molinas"/>
    <m/>
    <s v="AU826453"/>
    <n v="365077090000"/>
    <s v="MASIVO"/>
    <s v="NPN"/>
    <m/>
    <m/>
    <m/>
    <m/>
    <m/>
    <s v="U"/>
    <s v="0000-00-00"/>
    <m/>
    <m/>
    <m/>
    <m/>
    <n v="91"/>
    <s v="Llamaya"/>
    <s v="MAIN"/>
    <n v="0"/>
    <m/>
    <n v="2258119"/>
    <s v="Cobros Mayo"/>
    <s v="Cobros Mayo NPN"/>
    <s v="Numero equivocado"/>
  </r>
  <r>
    <s v="Cobros Mayo"/>
    <n v="0"/>
    <n v="0"/>
    <x v="9"/>
    <n v="2"/>
    <n v="1"/>
    <x v="0"/>
    <d v="2026-05-11T17:40:56"/>
    <n v="65675141"/>
    <s v="DROP"/>
    <s v="VDAD"/>
    <x v="0"/>
    <s v="COBRO"/>
    <m/>
    <n v="363009000000"/>
    <n v="16018"/>
    <n v="-4"/>
    <n v="1"/>
    <n v="65675141"/>
    <m/>
    <s v="LUIS CARLOS YEPEZ ORTEGA"/>
    <m/>
    <s v="AU195051"/>
    <n v="363009000000"/>
    <s v="MASIVO"/>
    <s v="2 PAGOS PENDIENTES"/>
    <m/>
    <m/>
    <m/>
    <m/>
    <m/>
    <s v="U"/>
    <s v="0000-00-00"/>
    <m/>
    <m/>
    <m/>
    <m/>
    <n v="5"/>
    <m/>
    <s v="NONE"/>
    <n v="0"/>
    <m/>
    <n v="2258120"/>
    <s v="Cobros Mayo"/>
    <s v="Cobros Mayo NPN"/>
    <s v="Agent Not Available"/>
  </r>
  <r>
    <s v="Cobros Mayo"/>
    <n v="0"/>
    <n v="0"/>
    <x v="10"/>
    <n v="2"/>
    <n v="1"/>
    <x v="1"/>
    <d v="2026-05-14T11:05:47"/>
    <n v="65675141"/>
    <n v="6004"/>
    <s v="lvelez"/>
    <x v="1"/>
    <s v="COBRO"/>
    <m/>
    <n v="363009000000"/>
    <n v="16018"/>
    <n v="-4"/>
    <n v="1"/>
    <n v="65675141"/>
    <m/>
    <s v="LUIS CARLOS YEPEZ ORTEGA"/>
    <m/>
    <s v="AU195051"/>
    <n v="363009000000"/>
    <s v="MASIVO"/>
    <s v="2 PAGOS PENDIENTES"/>
    <m/>
    <m/>
    <m/>
    <m/>
    <m/>
    <s v="U"/>
    <s v="0000-00-00"/>
    <m/>
    <m/>
    <m/>
    <m/>
    <n v="71"/>
    <s v="Llamaya"/>
    <s v="MAIN"/>
    <n v="0"/>
    <m/>
    <n v="2258120"/>
    <s v="Cobros Mayo"/>
    <s v="Cobros Mayo NPN"/>
    <s v="Buzon de voz"/>
  </r>
  <r>
    <s v="Cobros Abril Canal Fijo"/>
    <n v="0"/>
    <n v="0"/>
    <x v="9"/>
    <n v="6"/>
    <n v="1"/>
    <x v="0"/>
    <d v="2026-05-11T17:42:16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0"/>
    <n v="6"/>
    <n v="1"/>
    <x v="0"/>
    <d v="2026-05-14T11:06:59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3"/>
    <n v="6"/>
    <n v="1"/>
    <x v="0"/>
    <d v="2026-05-18T12:55:15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4"/>
    <n v="6"/>
    <n v="1"/>
    <x v="0"/>
    <d v="2026-05-20T11:39:46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4"/>
    <n v="6"/>
    <n v="1"/>
    <x v="0"/>
    <d v="2026-05-21T12:24:21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Abril Canal Fijo"/>
    <n v="0"/>
    <n v="0"/>
    <x v="16"/>
    <n v="6"/>
    <n v="1"/>
    <x v="1"/>
    <d v="2026-05-22T09:44:17"/>
    <n v="65695107"/>
    <s v="DROP"/>
    <s v="VDAD"/>
    <x v="0"/>
    <s v="COBRO"/>
    <m/>
    <n v="219058320000"/>
    <n v="16018"/>
    <n v="-4"/>
    <n v="1"/>
    <n v="65695107"/>
    <m/>
    <s v="Javier GonzÃ¡lez Brown "/>
    <m/>
    <s v="3-710-1453"/>
    <n v="219058320000"/>
    <s v="MASIVO"/>
    <s v="NPN"/>
    <m/>
    <m/>
    <m/>
    <m/>
    <m/>
    <m/>
    <s v="0000-00-00"/>
    <m/>
    <m/>
    <m/>
    <m/>
    <n v="5"/>
    <m/>
    <s v="NONE"/>
    <n v="0"/>
    <m/>
    <n v="2258121"/>
    <s v="Cobros Mayo"/>
    <s v="Cobros Mayo NPN"/>
    <s v="Agent Not Available"/>
  </r>
  <r>
    <s v="Cobros Mayo"/>
    <n v="1"/>
    <n v="1"/>
    <x v="9"/>
    <n v="1"/>
    <n v="1"/>
    <x v="1"/>
    <d v="2026-05-11T17:42:14"/>
    <n v="65702797"/>
    <n v="6003"/>
    <s v="lvelez"/>
    <x v="1"/>
    <s v="COBRO"/>
    <m/>
    <n v="365084050000"/>
    <n v="16018"/>
    <n v="-7"/>
    <n v="1"/>
    <n v="65702797"/>
    <m/>
    <s v="Roxana del carmen Corella Sald"/>
    <m/>
    <s v="4-728-1865"/>
    <n v="365084050000"/>
    <s v="MASIVO"/>
    <s v="NPN"/>
    <m/>
    <m/>
    <m/>
    <m/>
    <m/>
    <s v="U"/>
    <s v="0000-00-00"/>
    <m/>
    <m/>
    <m/>
    <m/>
    <n v="39"/>
    <s v="Llamaya"/>
    <s v="MAIN"/>
    <n v="0"/>
    <m/>
    <n v="2258122"/>
    <s v="Cobros Mayo"/>
    <s v="Cobros Mayo NPN"/>
    <s v="Cuenta cesada"/>
  </r>
  <r>
    <s v="Cobros Mayo"/>
    <n v="0"/>
    <n v="0"/>
    <x v="7"/>
    <n v="6"/>
    <n v="1"/>
    <x v="0"/>
    <d v="2026-05-07T16:23:48"/>
    <n v="65705686"/>
    <n v="6004"/>
    <s v="lvelez"/>
    <x v="1"/>
    <s v="COBRO"/>
    <m/>
    <m/>
    <n v="998"/>
    <n v="0"/>
    <m/>
    <n v="65705686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3"/>
    <s v="Default Manual list"/>
    <m/>
    <s v="Buzon de voz"/>
  </r>
  <r>
    <s v="Cobros Mayo"/>
    <n v="0"/>
    <n v="0"/>
    <x v="9"/>
    <n v="6"/>
    <n v="1"/>
    <x v="0"/>
    <d v="2026-05-11T17:42:37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0"/>
    <n v="6"/>
    <n v="1"/>
    <x v="0"/>
    <d v="2026-05-14T11:08:03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3"/>
    <n v="6"/>
    <n v="1"/>
    <x v="0"/>
    <d v="2026-05-18T12:58:00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14"/>
    <n v="6"/>
    <n v="1"/>
    <x v="0"/>
    <d v="2026-05-20T11:40:22"/>
    <n v="65705686"/>
    <s v="DROP"/>
    <s v="VDAD"/>
    <x v="0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5"/>
    <m/>
    <s v="NONE"/>
    <n v="0"/>
    <m/>
    <n v="2258123"/>
    <s v="Cobros Mayo"/>
    <s v="Cobros Mayo NPN"/>
    <s v="Agent Not Available"/>
  </r>
  <r>
    <s v="Cobros Mayo"/>
    <n v="0"/>
    <n v="0"/>
    <x v="4"/>
    <n v="6"/>
    <n v="1"/>
    <x v="1"/>
    <d v="2026-05-21T12:28:09"/>
    <n v="65705686"/>
    <n v="6004"/>
    <s v="lvelez"/>
    <x v="1"/>
    <s v="COBRO"/>
    <m/>
    <n v="366011910000"/>
    <n v="16018"/>
    <n v="-7"/>
    <n v="1"/>
    <n v="65705686"/>
    <m/>
    <s v="Ameth rodriguez"/>
    <m/>
    <s v="9-767-2097"/>
    <n v="366011910000"/>
    <s v="MASIVO"/>
    <s v="2 PAGOS PENDIENTES"/>
    <m/>
    <m/>
    <m/>
    <m/>
    <m/>
    <s v="U"/>
    <s v="0000-00-00"/>
    <m/>
    <m/>
    <m/>
    <m/>
    <n v="68"/>
    <s v="Llamaya"/>
    <s v="MAIN"/>
    <n v="0"/>
    <m/>
    <n v="2258123"/>
    <s v="Cobros Mayo"/>
    <s v="Cobros Mayo NPN"/>
    <s v="Buzon de voz"/>
  </r>
  <r>
    <s v="Cobros Mayo"/>
    <n v="1"/>
    <n v="1"/>
    <x v="9"/>
    <n v="1"/>
    <n v="1"/>
    <x v="1"/>
    <d v="2026-05-11T17:44:18"/>
    <n v="65709766"/>
    <n v="6003"/>
    <s v="lvelez"/>
    <x v="1"/>
    <s v="COBRO"/>
    <m/>
    <n v="352061060000"/>
    <n v="16018"/>
    <n v="-7"/>
    <n v="1"/>
    <n v="65709766"/>
    <m/>
    <s v="Dolores sandino cruz"/>
    <m/>
    <s v="C0371559"/>
    <n v="352061060000"/>
    <s v="MASIVO"/>
    <s v="2 PAGOS PENDIENTES"/>
    <m/>
    <m/>
    <m/>
    <m/>
    <m/>
    <s v="U"/>
    <s v="0000-00-00"/>
    <m/>
    <m/>
    <m/>
    <m/>
    <n v="19"/>
    <s v="Llamaya"/>
    <s v="MAIN"/>
    <n v="0"/>
    <m/>
    <n v="2258124"/>
    <s v="Cobros Mayo"/>
    <s v="Cobros Mayo NPN"/>
    <s v="Cuenta cesada"/>
  </r>
  <r>
    <s v="Cobros Mayo"/>
    <n v="0"/>
    <n v="0"/>
    <x v="7"/>
    <n v="2"/>
    <n v="1"/>
    <x v="0"/>
    <d v="2026-05-07T16:31:25"/>
    <n v="65712096"/>
    <n v="6004"/>
    <s v="lvelez"/>
    <x v="1"/>
    <s v="COBRO"/>
    <m/>
    <m/>
    <n v="998"/>
    <n v="0"/>
    <m/>
    <n v="65712096"/>
    <m/>
    <m/>
    <m/>
    <m/>
    <m/>
    <m/>
    <m/>
    <m/>
    <m/>
    <m/>
    <m/>
    <m/>
    <s v="U"/>
    <s v="0000-00-00"/>
    <m/>
    <m/>
    <m/>
    <m/>
    <n v="55"/>
    <s v="Llamaya"/>
    <s v="MANUAL"/>
    <n v="0"/>
    <m/>
    <n v="2257584"/>
    <s v="Default Manual list"/>
    <m/>
    <s v="Buzon de voz"/>
  </r>
  <r>
    <s v="Cobros Mayo"/>
    <n v="0"/>
    <n v="0"/>
    <x v="9"/>
    <n v="2"/>
    <n v="1"/>
    <x v="1"/>
    <d v="2026-05-11T17:46:30"/>
    <n v="65712096"/>
    <n v="6004"/>
    <s v="lvelez"/>
    <x v="1"/>
    <s v="COBRO"/>
    <m/>
    <n v="365008770000"/>
    <n v="16018"/>
    <n v="-7"/>
    <n v="1"/>
    <n v="65712096"/>
    <m/>
    <s v="Daniel Alejandro Castro NuÃ±ez"/>
    <m/>
    <s v="8-1042-854"/>
    <n v="365008770000"/>
    <s v="MASIVO"/>
    <s v="2 PAGOS PENDIENTES"/>
    <m/>
    <m/>
    <m/>
    <m/>
    <m/>
    <s v="U"/>
    <s v="0000-00-00"/>
    <m/>
    <m/>
    <m/>
    <m/>
    <n v="145"/>
    <s v="Llamaya"/>
    <s v="MAIN"/>
    <n v="0"/>
    <m/>
    <n v="2258125"/>
    <s v="Cobros Mayo"/>
    <s v="Cobros Mayo NPN"/>
    <s v="Buzon de voz"/>
  </r>
  <r>
    <s v="Cobros Mayo"/>
    <n v="0"/>
    <n v="0"/>
    <x v="9"/>
    <n v="2"/>
    <n v="1"/>
    <x v="0"/>
    <d v="2026-05-11T17:47:57"/>
    <n v="65723109"/>
    <s v="DROP"/>
    <s v="VDAD"/>
    <x v="0"/>
    <s v="COBRO"/>
    <m/>
    <n v="366065930000"/>
    <n v="16018"/>
    <n v="-7"/>
    <n v="1"/>
    <n v="65723109"/>
    <m/>
    <s v="Santa GonzÃ¡lez"/>
    <m/>
    <s v="9-706-1572"/>
    <n v="366065930000"/>
    <s v="MASIVO"/>
    <s v="NPN"/>
    <m/>
    <m/>
    <m/>
    <m/>
    <m/>
    <s v="U"/>
    <s v="0000-00-00"/>
    <m/>
    <m/>
    <m/>
    <m/>
    <n v="5"/>
    <m/>
    <s v="NONE"/>
    <n v="0"/>
    <m/>
    <n v="2258126"/>
    <s v="Cobros Mayo"/>
    <s v="Cobros Mayo NPN"/>
    <s v="Agent Not Available"/>
  </r>
  <r>
    <s v="Cobros Mayo"/>
    <n v="1"/>
    <n v="1"/>
    <x v="10"/>
    <n v="2"/>
    <n v="1"/>
    <x v="1"/>
    <d v="2026-05-14T11:07:53"/>
    <n v="65723109"/>
    <n v="6007"/>
    <s v="lvelez"/>
    <x v="1"/>
    <s v="COBRO"/>
    <m/>
    <n v="366065930000"/>
    <n v="16018"/>
    <n v="-7"/>
    <n v="1"/>
    <n v="65723109"/>
    <m/>
    <s v="Santa GonzÃ¡lez"/>
    <m/>
    <s v="9-706-1572"/>
    <n v="366065930000"/>
    <s v="MASIVO"/>
    <s v="NPN"/>
    <m/>
    <m/>
    <m/>
    <m/>
    <m/>
    <s v="U"/>
    <s v="0000-00-00"/>
    <m/>
    <m/>
    <m/>
    <m/>
    <n v="148"/>
    <s v="Llamaya"/>
    <s v="MAIN"/>
    <n v="0"/>
    <m/>
    <n v="2258126"/>
    <s v="Cobros Mayo"/>
    <s v="Cobros Mayo NPN"/>
    <s v="Volver a llamar"/>
  </r>
  <r>
    <s v="Cobros Abril Canal Fijo"/>
    <n v="0"/>
    <n v="0"/>
    <x v="9"/>
    <n v="2"/>
    <n v="1"/>
    <x v="0"/>
    <d v="2026-05-11T17:48:37"/>
    <n v="65763166"/>
    <s v="DROP"/>
    <s v="VDAD"/>
    <x v="0"/>
    <s v="COBRO"/>
    <m/>
    <n v="357357600000"/>
    <n v="16018"/>
    <n v="-7"/>
    <n v="1"/>
    <n v="65763166"/>
    <m/>
    <s v="EDITH MARIA REYNA QUIJADA DE M"/>
    <m/>
    <s v="8-167-835"/>
    <n v="357357600000"/>
    <s v="MASIVO"/>
    <s v="3 PAGOS PENDIENTES"/>
    <m/>
    <m/>
    <m/>
    <m/>
    <m/>
    <s v="U"/>
    <s v="0000-00-00"/>
    <m/>
    <m/>
    <m/>
    <m/>
    <n v="5"/>
    <m/>
    <s v="NONE"/>
    <n v="0"/>
    <m/>
    <n v="2258127"/>
    <s v="Cobros Mayo"/>
    <s v="Cobros Mayo NPN"/>
    <s v="Agent Not Available"/>
  </r>
  <r>
    <s v="Cobros Abril Canal Fijo"/>
    <n v="0"/>
    <n v="0"/>
    <x v="10"/>
    <n v="2"/>
    <n v="1"/>
    <x v="1"/>
    <d v="2026-05-14T11:10:52"/>
    <n v="65763166"/>
    <n v="6004"/>
    <s v="lvelez"/>
    <x v="1"/>
    <s v="COBRO"/>
    <m/>
    <n v="357357600000"/>
    <n v="16018"/>
    <n v="-7"/>
    <n v="1"/>
    <n v="65763166"/>
    <m/>
    <s v="EDITH MARIA REYNA QUIJADA DE M"/>
    <m/>
    <s v="8-167-835"/>
    <n v="357357600000"/>
    <s v="MASIVO"/>
    <s v="3 PAGOS PENDIENTES"/>
    <m/>
    <m/>
    <m/>
    <m/>
    <m/>
    <s v="U"/>
    <s v="0000-00-00"/>
    <m/>
    <m/>
    <m/>
    <m/>
    <n v="137"/>
    <s v="Llamaya"/>
    <s v="MAIN"/>
    <n v="0"/>
    <m/>
    <n v="2258127"/>
    <s v="Cobros Mayo"/>
    <s v="Cobros Mayo NPN"/>
    <s v="Buzon de voz"/>
  </r>
  <r>
    <s v="Cobros Abril Canal Fijo"/>
    <n v="1"/>
    <n v="1"/>
    <x v="9"/>
    <n v="1"/>
    <n v="1"/>
    <x v="1"/>
    <d v="2026-05-11T17:50:39"/>
    <n v="65811775"/>
    <n v="6003"/>
    <s v="lvelez"/>
    <x v="1"/>
    <s v="COBRO"/>
    <m/>
    <n v="984072480000"/>
    <n v="16018"/>
    <n v="-5"/>
    <n v="1"/>
    <n v="65811775"/>
    <m/>
    <s v="JosÃ© RodrÃ­guez"/>
    <m/>
    <s v="8-738-1653"/>
    <n v="984072480000"/>
    <s v="MASIVO"/>
    <s v="NPN"/>
    <m/>
    <m/>
    <m/>
    <m/>
    <m/>
    <s v="U"/>
    <s v="0000-00-00"/>
    <m/>
    <m/>
    <m/>
    <m/>
    <n v="138"/>
    <s v="Llamaya"/>
    <s v="MAIN"/>
    <n v="0"/>
    <m/>
    <n v="2258128"/>
    <s v="Cobros Mayo"/>
    <s v="Cobros Mayo NPN"/>
    <s v="Cuenta cesada"/>
  </r>
  <r>
    <s v="Cobros Abril Canal Fijo"/>
    <n v="1"/>
    <n v="1"/>
    <x v="9"/>
    <n v="1"/>
    <n v="1"/>
    <x v="1"/>
    <d v="2026-05-11T17:53:25"/>
    <n v="65822235"/>
    <n v="6003"/>
    <s v="lvelez"/>
    <x v="1"/>
    <s v="COBRO"/>
    <m/>
    <n v="361017650000"/>
    <n v="16018"/>
    <n v="-5"/>
    <n v="1"/>
    <n v="65822235"/>
    <m/>
    <s v="Milagros Isabel PeÃ±a Santamar"/>
    <m/>
    <s v="4-751-763"/>
    <n v="361017650000"/>
    <s v="MASIVO"/>
    <s v="NPN"/>
    <m/>
    <m/>
    <m/>
    <m/>
    <m/>
    <s v="U"/>
    <s v="0000-00-00"/>
    <m/>
    <m/>
    <m/>
    <m/>
    <n v="63"/>
    <s v="Llamaya"/>
    <s v="MAIN"/>
    <n v="0"/>
    <m/>
    <n v="2258129"/>
    <s v="Cobros Mayo"/>
    <s v="Cobros Mayo NPN"/>
    <s v="Cuenta cesada"/>
  </r>
  <r>
    <s v="Cobros Abril Canal Fijo"/>
    <n v="0"/>
    <n v="0"/>
    <x v="9"/>
    <n v="6"/>
    <n v="1"/>
    <x v="0"/>
    <d v="2026-05-11T17:54:03"/>
    <n v="65840330"/>
    <s v="AB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0"/>
    <m/>
    <s v="NONE"/>
    <n v="0"/>
    <m/>
    <n v="2258130"/>
    <s v="Cobros Mayo"/>
    <s v="Cobros Mayo NPN"/>
    <s v="Auto busy"/>
  </r>
  <r>
    <s v="Cobros Abril Canal Fijo"/>
    <n v="0"/>
    <n v="0"/>
    <x v="10"/>
    <n v="6"/>
    <n v="1"/>
    <x v="0"/>
    <d v="2026-05-14T11:11:32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13"/>
    <n v="6"/>
    <n v="1"/>
    <x v="0"/>
    <d v="2026-05-18T12:58:03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14"/>
    <n v="6"/>
    <n v="1"/>
    <x v="0"/>
    <d v="2026-05-20T11:41:05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4"/>
    <n v="6"/>
    <n v="1"/>
    <x v="0"/>
    <d v="2026-05-21T12:28:15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Abril Canal Fijo"/>
    <n v="0"/>
    <n v="0"/>
    <x v="16"/>
    <n v="6"/>
    <n v="1"/>
    <x v="1"/>
    <d v="2026-05-22T09:45:03"/>
    <n v="65840330"/>
    <s v="DROP"/>
    <s v="VDAD"/>
    <x v="0"/>
    <s v="COBRO"/>
    <m/>
    <n v="352383950000"/>
    <n v="16018"/>
    <n v="-5"/>
    <n v="1"/>
    <n v="65840330"/>
    <m/>
    <s v="Heidy yitzel tejada bejerano"/>
    <m/>
    <s v="8-1002-1766"/>
    <n v="352383950000"/>
    <s v="MASIVO"/>
    <s v="3 PAGOS PENDIENTES"/>
    <m/>
    <m/>
    <m/>
    <m/>
    <m/>
    <m/>
    <s v="0000-00-00"/>
    <m/>
    <m/>
    <m/>
    <m/>
    <n v="5"/>
    <m/>
    <s v="NONE"/>
    <n v="0"/>
    <m/>
    <n v="2258130"/>
    <s v="Cobros Mayo"/>
    <s v="Cobros Mayo NPN"/>
    <s v="Agent Not Available"/>
  </r>
  <r>
    <s v="Cobros Mayo"/>
    <n v="0"/>
    <n v="0"/>
    <x v="9"/>
    <n v="4"/>
    <n v="1"/>
    <x v="0"/>
    <d v="2026-05-11T17:54:51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0"/>
    <n v="0"/>
    <x v="10"/>
    <n v="4"/>
    <n v="1"/>
    <x v="0"/>
    <d v="2026-05-14T11:11:59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0"/>
    <n v="0"/>
    <x v="13"/>
    <n v="4"/>
    <n v="1"/>
    <x v="0"/>
    <d v="2026-05-18T14:05:44"/>
    <n v="65847194"/>
    <s v="DROP"/>
    <s v="VDAD"/>
    <x v="0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5"/>
    <m/>
    <s v="NONE"/>
    <n v="0"/>
    <m/>
    <n v="2258131"/>
    <s v="Cobros Mayo"/>
    <s v="Cobros Mayo NPN"/>
    <s v="Agent Not Available"/>
  </r>
  <r>
    <s v="Cobros Mayo"/>
    <n v="1"/>
    <n v="1"/>
    <x v="14"/>
    <n v="4"/>
    <n v="1"/>
    <x v="1"/>
    <d v="2026-05-20T11:42:07"/>
    <n v="65847194"/>
    <n v="6003"/>
    <s v="lvelez"/>
    <x v="1"/>
    <s v="COBRO"/>
    <m/>
    <n v="358355700000"/>
    <n v="16018"/>
    <n v="-5"/>
    <n v="1"/>
    <n v="65847194"/>
    <m/>
    <s v="Kerubys Belen Gallardo Saucedo"/>
    <m/>
    <s v="8-1049-2236"/>
    <n v="358355700000"/>
    <s v="MASIVO"/>
    <s v="2 PAGOS PENDIENTES"/>
    <m/>
    <m/>
    <m/>
    <m/>
    <m/>
    <s v="U"/>
    <s v="0000-00-00"/>
    <m/>
    <m/>
    <m/>
    <m/>
    <n v="22"/>
    <s v="Llamaya"/>
    <s v="MAIN"/>
    <n v="0"/>
    <m/>
    <n v="2258131"/>
    <s v="Cobros Mayo"/>
    <s v="Cobros Mayo NPN"/>
    <s v="Cuenta cesada"/>
  </r>
  <r>
    <s v="Cobros Mayo"/>
    <n v="0"/>
    <n v="0"/>
    <x v="9"/>
    <n v="3"/>
    <n v="1"/>
    <x v="0"/>
    <d v="2026-05-11T17:55:31"/>
    <n v="65848748"/>
    <s v="DROP"/>
    <s v="VDAD"/>
    <x v="0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5"/>
    <m/>
    <s v="NONE"/>
    <n v="0"/>
    <m/>
    <n v="2258132"/>
    <s v="Cobros Mayo"/>
    <s v="Cobros Mayo NPN"/>
    <s v="Agent Not Available"/>
  </r>
  <r>
    <s v="Cobros Mayo"/>
    <n v="0"/>
    <n v="0"/>
    <x v="10"/>
    <n v="3"/>
    <n v="1"/>
    <x v="0"/>
    <d v="2026-05-14T11:12:23"/>
    <n v="65848748"/>
    <s v="DROP"/>
    <s v="VDAD"/>
    <x v="0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5"/>
    <m/>
    <s v="NONE"/>
    <n v="0"/>
    <m/>
    <n v="2258132"/>
    <s v="Cobros Mayo"/>
    <s v="Cobros Mayo NPN"/>
    <s v="Agent Not Available"/>
  </r>
  <r>
    <s v="Cobros Mayo"/>
    <n v="1"/>
    <n v="1"/>
    <x v="13"/>
    <n v="3"/>
    <n v="1"/>
    <x v="1"/>
    <d v="2026-05-18T14:05:30"/>
    <n v="65848748"/>
    <n v="6003"/>
    <s v="lvelez"/>
    <x v="1"/>
    <s v="COBRO"/>
    <m/>
    <n v="351373250000"/>
    <n v="16018"/>
    <n v="-5"/>
    <n v="1"/>
    <n v="65848748"/>
    <m/>
    <s v="Sumaya Sussette Moreno Delgado"/>
    <m/>
    <s v="3-761-1024"/>
    <n v="351373250000"/>
    <s v="MASIVO"/>
    <s v="NPN"/>
    <m/>
    <m/>
    <m/>
    <m/>
    <m/>
    <s v="U"/>
    <s v="0000-00-00"/>
    <m/>
    <m/>
    <m/>
    <m/>
    <n v="44"/>
    <s v="Llamaya"/>
    <s v="MAIN"/>
    <n v="0"/>
    <m/>
    <n v="2258132"/>
    <s v="Cobros Mayo"/>
    <s v="Cobros Mayo NPN"/>
    <s v="Cuenta cesada"/>
  </r>
  <r>
    <s v="Cobros Abril Canal Fijo"/>
    <n v="0"/>
    <n v="0"/>
    <x v="9"/>
    <n v="6"/>
    <n v="1"/>
    <x v="0"/>
    <d v="2026-05-11T17:56:2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0"/>
    <n v="6"/>
    <n v="1"/>
    <x v="0"/>
    <d v="2026-05-14T11:12:46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3"/>
    <n v="6"/>
    <n v="1"/>
    <x v="0"/>
    <d v="2026-05-18T14:06:2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4"/>
    <n v="6"/>
    <n v="1"/>
    <x v="0"/>
    <d v="2026-05-20T11:42:17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4"/>
    <n v="6"/>
    <n v="1"/>
    <x v="0"/>
    <d v="2026-05-21T12:28:58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Abril Canal Fijo"/>
    <n v="0"/>
    <n v="0"/>
    <x v="16"/>
    <n v="6"/>
    <n v="1"/>
    <x v="1"/>
    <d v="2026-05-22T09:46:57"/>
    <n v="65862163"/>
    <s v="DROP"/>
    <s v="VDAD"/>
    <x v="0"/>
    <s v="COBRO"/>
    <m/>
    <n v="369000800000"/>
    <n v="16018"/>
    <n v="-5"/>
    <n v="1"/>
    <n v="65862163"/>
    <m/>
    <s v="NEDELCA MERCEDES ESCARTÃN ATE"/>
    <m/>
    <s v="4-256-213"/>
    <n v="369000800000"/>
    <s v="DIGITAL"/>
    <s v="NPN"/>
    <m/>
    <m/>
    <m/>
    <m/>
    <m/>
    <m/>
    <s v="0000-00-00"/>
    <m/>
    <m/>
    <m/>
    <m/>
    <n v="5"/>
    <m/>
    <s v="NONE"/>
    <n v="0"/>
    <m/>
    <n v="2258133"/>
    <s v="Cobros Mayo"/>
    <s v="Cobros Mayo NPN"/>
    <s v="Agent Not Available"/>
  </r>
  <r>
    <s v="Cobros Mayo"/>
    <n v="0"/>
    <n v="0"/>
    <x v="9"/>
    <n v="3"/>
    <n v="1"/>
    <x v="0"/>
    <d v="2026-05-11T17:58:45"/>
    <n v="65868223"/>
    <s v="DROP"/>
    <s v="VDAD"/>
    <x v="0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5"/>
    <m/>
    <s v="NONE"/>
    <n v="0"/>
    <m/>
    <n v="2258134"/>
    <s v="Cobros Mayo"/>
    <s v="Cobros Mayo NPN"/>
    <s v="Agent Not Available"/>
  </r>
  <r>
    <s v="Cobros Mayo"/>
    <n v="0"/>
    <n v="0"/>
    <x v="10"/>
    <n v="3"/>
    <n v="1"/>
    <x v="0"/>
    <d v="2026-05-14T11:13:16"/>
    <n v="65868223"/>
    <s v="DROP"/>
    <s v="VDAD"/>
    <x v="0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5"/>
    <m/>
    <s v="NONE"/>
    <n v="0"/>
    <m/>
    <n v="2258134"/>
    <s v="Cobros Mayo"/>
    <s v="Cobros Mayo NPN"/>
    <s v="Agent Not Available"/>
  </r>
  <r>
    <s v="Cobros Mayo"/>
    <n v="1"/>
    <n v="1"/>
    <x v="13"/>
    <n v="3"/>
    <n v="1"/>
    <x v="1"/>
    <d v="2026-05-18T14:07:07"/>
    <n v="65868223"/>
    <n v="6007"/>
    <s v="lvelez"/>
    <x v="1"/>
    <s v="COBRO"/>
    <m/>
    <n v="365077080000"/>
    <n v="16018"/>
    <n v="-5"/>
    <n v="1"/>
    <n v="65868223"/>
    <m/>
    <s v="Eusebia Mojica Santos"/>
    <m/>
    <s v="9-153-698"/>
    <n v="365077080000"/>
    <s v="MASIVO"/>
    <s v="NPN"/>
    <m/>
    <m/>
    <m/>
    <m/>
    <m/>
    <s v="U"/>
    <s v="0000-00-00"/>
    <m/>
    <m/>
    <m/>
    <m/>
    <n v="142"/>
    <s v="Llamaya"/>
    <s v="MAIN"/>
    <n v="0"/>
    <m/>
    <n v="2258134"/>
    <s v="Cobros Mayo"/>
    <s v="Cobros Mayo NPN"/>
    <s v="Volver a llamar"/>
  </r>
  <r>
    <s v="Cobros Abril Canal Fijo"/>
    <n v="1"/>
    <n v="1"/>
    <x v="9"/>
    <n v="1"/>
    <n v="1"/>
    <x v="1"/>
    <d v="2026-05-11T17:58:16"/>
    <n v="65873326"/>
    <n v="6003"/>
    <s v="lvelez"/>
    <x v="1"/>
    <s v="COBRO"/>
    <m/>
    <n v="353376580000"/>
    <n v="16018"/>
    <n v="-5"/>
    <n v="1"/>
    <n v="65873326"/>
    <m/>
    <s v="NAYELIS SARAY RODRIGUEZ GARCIA"/>
    <m/>
    <s v="3-748-1618"/>
    <n v="353376580000"/>
    <s v="MASIVO"/>
    <s v="NPN"/>
    <m/>
    <m/>
    <m/>
    <m/>
    <m/>
    <s v="U"/>
    <s v="0000-00-00"/>
    <m/>
    <m/>
    <m/>
    <m/>
    <n v="41"/>
    <s v="Llamaya"/>
    <s v="MAIN"/>
    <n v="0"/>
    <m/>
    <n v="2258135"/>
    <s v="Cobros Mayo"/>
    <s v="Cobros Mayo NPN"/>
    <s v="Cuenta cesada"/>
  </r>
  <r>
    <s v="Cobros Abril Canal Fijo"/>
    <n v="0"/>
    <n v="0"/>
    <x v="9"/>
    <n v="4"/>
    <n v="1"/>
    <x v="0"/>
    <d v="2026-05-11T18:00:03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5"/>
    <n v="4"/>
    <n v="1"/>
    <x v="0"/>
    <d v="2026-05-12T12:46:20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5"/>
    <n v="4"/>
    <n v="1"/>
    <x v="0"/>
    <d v="2026-05-12T16:18:20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1"/>
    <n v="4"/>
    <n v="1"/>
    <x v="1"/>
    <d v="2026-05-13T10:17:05"/>
    <n v="65878780"/>
    <s v="NA"/>
    <s v="VDAD"/>
    <x v="0"/>
    <s v="COBRO"/>
    <m/>
    <n v="369027630000"/>
    <n v="16018"/>
    <n v="-5"/>
    <n v="1"/>
    <n v="65878780"/>
    <m/>
    <s v="Roberto carlos fernandez danwi"/>
    <m/>
    <s v="8-1013-2421"/>
    <n v="369027630000"/>
    <s v="MASIVO"/>
    <s v="NPN"/>
    <m/>
    <m/>
    <m/>
    <m/>
    <m/>
    <m/>
    <s v="0000-00-00"/>
    <m/>
    <m/>
    <m/>
    <m/>
    <n v="0"/>
    <m/>
    <s v="NONE"/>
    <n v="0"/>
    <m/>
    <n v="2258136"/>
    <s v="Cobros Mayo"/>
    <s v="Cobros Mayo NPN"/>
    <s v="No Answer AutoDial"/>
  </r>
  <r>
    <s v="Cobros Abril Canal Fijo"/>
    <n v="0"/>
    <n v="0"/>
    <x v="9"/>
    <n v="2"/>
    <n v="1"/>
    <x v="0"/>
    <d v="2026-05-11T18:00:02"/>
    <n v="65880586"/>
    <s v="DROP"/>
    <s v="VDAD"/>
    <x v="0"/>
    <s v="COBRO"/>
    <m/>
    <n v="353360370000"/>
    <n v="16018"/>
    <n v="-5"/>
    <n v="1"/>
    <n v="65880586"/>
    <m/>
    <s v="Eduardo Abel Iturralde Duarte"/>
    <m/>
    <s v="8-444-381"/>
    <n v="353360370000"/>
    <s v="SOHO"/>
    <s v="NPN"/>
    <m/>
    <m/>
    <m/>
    <m/>
    <m/>
    <s v="U"/>
    <s v="0000-00-00"/>
    <m/>
    <m/>
    <m/>
    <m/>
    <n v="5"/>
    <m/>
    <s v="NONE"/>
    <n v="0"/>
    <m/>
    <n v="2258137"/>
    <s v="Cobros Mayo"/>
    <s v="Cobros Mayo NPN"/>
    <s v="Agent Not Available"/>
  </r>
  <r>
    <s v="Cobros Abril Canal Fijo"/>
    <n v="0"/>
    <n v="0"/>
    <x v="10"/>
    <n v="2"/>
    <n v="1"/>
    <x v="1"/>
    <d v="2026-05-14T11:14:18"/>
    <n v="65880586"/>
    <n v="6004"/>
    <s v="lvelez"/>
    <x v="1"/>
    <s v="COBRO"/>
    <m/>
    <n v="353360370000"/>
    <n v="16018"/>
    <n v="-5"/>
    <n v="1"/>
    <n v="65880586"/>
    <m/>
    <s v="Eduardo Abel Iturralde Duarte"/>
    <m/>
    <s v="8-444-381"/>
    <n v="353360370000"/>
    <s v="SOHO"/>
    <s v="NPN"/>
    <m/>
    <m/>
    <m/>
    <m/>
    <m/>
    <s v="U"/>
    <s v="0000-00-00"/>
    <m/>
    <m/>
    <m/>
    <m/>
    <n v="125"/>
    <s v="Llamaya"/>
    <s v="MAIN"/>
    <n v="0"/>
    <m/>
    <n v="2258137"/>
    <s v="Cobros Mayo"/>
    <s v="Cobros Mayo NPN"/>
    <s v="Buzon de voz"/>
  </r>
  <r>
    <s v="Cobros Abril Canal Fijo"/>
    <n v="0"/>
    <n v="0"/>
    <x v="15"/>
    <n v="6"/>
    <n v="1"/>
    <x v="0"/>
    <d v="2026-05-12T09:11:59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0"/>
    <n v="0"/>
    <x v="10"/>
    <n v="6"/>
    <n v="1"/>
    <x v="0"/>
    <d v="2026-05-14T11:13:38"/>
    <n v="65881414"/>
    <s v="AB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0"/>
    <m/>
    <s v="NONE"/>
    <n v="0"/>
    <m/>
    <n v="2258138"/>
    <s v="Cobros Mayo"/>
    <s v="Cobros Mayo NPN"/>
    <s v="Auto busy"/>
  </r>
  <r>
    <s v="Cobros Abril Canal Fijo"/>
    <n v="0"/>
    <n v="0"/>
    <x v="13"/>
    <n v="6"/>
    <n v="1"/>
    <x v="0"/>
    <d v="2026-05-18T14:06:51"/>
    <n v="65881414"/>
    <s v="AB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0"/>
    <m/>
    <s v="NONE"/>
    <n v="0"/>
    <m/>
    <n v="2258138"/>
    <s v="Cobros Mayo"/>
    <s v="Cobros Mayo NPN"/>
    <s v="Auto busy"/>
  </r>
  <r>
    <s v="Cobros Abril Canal Fijo"/>
    <n v="0"/>
    <n v="0"/>
    <x v="14"/>
    <n v="6"/>
    <n v="1"/>
    <x v="0"/>
    <d v="2026-05-20T11:42:37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0"/>
    <n v="0"/>
    <x v="4"/>
    <n v="6"/>
    <n v="1"/>
    <x v="0"/>
    <d v="2026-05-21T12:29:17"/>
    <n v="65881414"/>
    <s v="DROP"/>
    <s v="VDAD"/>
    <x v="0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5"/>
    <m/>
    <s v="NONE"/>
    <n v="0"/>
    <m/>
    <n v="2258138"/>
    <s v="Cobros Mayo"/>
    <s v="Cobros Mayo NPN"/>
    <s v="Agent Not Available"/>
  </r>
  <r>
    <s v="Cobros Abril Canal Fijo"/>
    <n v="1"/>
    <n v="1"/>
    <x v="16"/>
    <n v="6"/>
    <n v="1"/>
    <x v="1"/>
    <d v="2026-05-22T09:46:38"/>
    <n v="65881414"/>
    <n v="6007"/>
    <s v="lvelez"/>
    <x v="1"/>
    <s v="COBRO"/>
    <m/>
    <n v="351372710000"/>
    <n v="16018"/>
    <n v="-5"/>
    <n v="1"/>
    <n v="65881414"/>
    <m/>
    <s v="Eliot Hermenegildo Poveda MejÃ"/>
    <m/>
    <s v="8-709-111"/>
    <n v="351372710000"/>
    <s v="SOHO"/>
    <s v="NPN"/>
    <m/>
    <m/>
    <m/>
    <m/>
    <m/>
    <s v="U"/>
    <s v="0000-00-00"/>
    <m/>
    <m/>
    <m/>
    <m/>
    <n v="233"/>
    <s v="Llamaya"/>
    <s v="MAIN"/>
    <n v="0"/>
    <m/>
    <n v="2258138"/>
    <s v="Cobros Mayo"/>
    <s v="Cobros Mayo NPN"/>
    <s v="Volver a llamar"/>
  </r>
  <r>
    <s v="Cobros Mayo"/>
    <n v="1"/>
    <n v="1"/>
    <x v="15"/>
    <n v="1"/>
    <n v="1"/>
    <x v="1"/>
    <d v="2026-05-12T09:11:30"/>
    <n v="65884067"/>
    <n v="6002"/>
    <s v="lvelez"/>
    <x v="1"/>
    <s v="COBRO"/>
    <m/>
    <n v="362020240000"/>
    <n v="16018"/>
    <n v="-5"/>
    <n v="1"/>
    <n v="65884067"/>
    <m/>
    <s v="JOSUÃ MANUEL CATUY LOPEZ"/>
    <m/>
    <s v="3-754-2208"/>
    <n v="362020240000"/>
    <s v="MASIVO"/>
    <s v="2 PAGOS PENDIENTES"/>
    <m/>
    <m/>
    <m/>
    <m/>
    <m/>
    <s v="U"/>
    <s v="0000-00-00"/>
    <m/>
    <m/>
    <m/>
    <m/>
    <n v="50"/>
    <s v="Llamaya"/>
    <s v="MAIN"/>
    <n v="0"/>
    <m/>
    <n v="2258139"/>
    <s v="Cobros Mayo"/>
    <s v="Cobros Mayo NPN"/>
    <s v="Cliente al dia"/>
  </r>
  <r>
    <s v="Cobros Mayo"/>
    <n v="0"/>
    <n v="0"/>
    <x v="15"/>
    <n v="6"/>
    <n v="1"/>
    <x v="0"/>
    <d v="2026-05-12T09:12:0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0"/>
    <n v="6"/>
    <n v="1"/>
    <x v="0"/>
    <d v="2026-05-14T11:14:36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3"/>
    <n v="6"/>
    <n v="1"/>
    <x v="0"/>
    <d v="2026-05-18T14:07:28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4"/>
    <n v="6"/>
    <n v="1"/>
    <x v="0"/>
    <d v="2026-05-20T11:43:58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4"/>
    <n v="6"/>
    <n v="1"/>
    <x v="0"/>
    <d v="2026-05-21T12:31:10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6"/>
    <n v="6"/>
    <n v="1"/>
    <x v="1"/>
    <d v="2026-05-22T09:47:04"/>
    <n v="65885768"/>
    <s v="AB"/>
    <s v="VDAD"/>
    <x v="0"/>
    <s v="COBRO"/>
    <m/>
    <n v="362089000000"/>
    <n v="16018"/>
    <n v="-5"/>
    <n v="1"/>
    <n v="65885768"/>
    <m/>
    <s v="Javier avila "/>
    <m/>
    <s v="8-838-1527"/>
    <n v="362089000000"/>
    <s v="SOHO"/>
    <s v="NPN"/>
    <m/>
    <m/>
    <m/>
    <m/>
    <m/>
    <m/>
    <s v="0000-00-00"/>
    <m/>
    <m/>
    <m/>
    <m/>
    <n v="0"/>
    <m/>
    <s v="NONE"/>
    <n v="0"/>
    <m/>
    <n v="2258140"/>
    <s v="Cobros Mayo"/>
    <s v="Cobros Mayo NPN"/>
    <s v="Auto busy"/>
  </r>
  <r>
    <s v="Cobros Mayo"/>
    <n v="0"/>
    <n v="0"/>
    <x v="15"/>
    <n v="4"/>
    <n v="1"/>
    <x v="0"/>
    <d v="2026-05-12T09:16:47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0"/>
    <n v="4"/>
    <n v="1"/>
    <x v="0"/>
    <d v="2026-05-14T11:15:38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3"/>
    <n v="4"/>
    <n v="1"/>
    <x v="0"/>
    <d v="2026-05-18T14:08:17"/>
    <n v="65890266"/>
    <s v="DROP"/>
    <s v="VDAD"/>
    <x v="0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5"/>
    <m/>
    <s v="NONE"/>
    <n v="0"/>
    <m/>
    <n v="2258141"/>
    <s v="Cobros Mayo"/>
    <s v="Cobros Mayo NPN"/>
    <s v="Agent Not Available"/>
  </r>
  <r>
    <s v="Cobros Mayo"/>
    <n v="0"/>
    <n v="0"/>
    <x v="14"/>
    <n v="4"/>
    <n v="1"/>
    <x v="1"/>
    <d v="2026-05-20T11:44:11"/>
    <n v="65890266"/>
    <s v="CALLBK"/>
    <s v="lvelez"/>
    <x v="1"/>
    <s v="COBRO"/>
    <m/>
    <n v="364091120000"/>
    <n v="16018"/>
    <n v="-5"/>
    <n v="1"/>
    <n v="65890266"/>
    <m/>
    <s v="DIANA MAYRUBIS POVEDA VARGAS"/>
    <m/>
    <s v="8-1049-801"/>
    <n v="364091120000"/>
    <s v="MASIVO"/>
    <s v="NPN"/>
    <m/>
    <m/>
    <m/>
    <m/>
    <m/>
    <s v="U"/>
    <s v="0000-00-00"/>
    <m/>
    <m/>
    <m/>
    <s v="364091120000&gt;&gt; Diana mayrubis Poveda vargas"/>
    <n v="251"/>
    <s v="Llamaya"/>
    <s v="MAIN"/>
    <n v="0"/>
    <m/>
    <n v="2258141"/>
    <s v="Cobros Mayo"/>
    <s v="Cobros Mayo NPN"/>
    <s v="Call Back"/>
  </r>
  <r>
    <s v="Cobros Abril Canal Fijo"/>
    <n v="0"/>
    <n v="0"/>
    <x v="15"/>
    <n v="5"/>
    <n v="1"/>
    <x v="0"/>
    <d v="2026-05-12T09:23:00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0"/>
    <n v="5"/>
    <n v="1"/>
    <x v="0"/>
    <d v="2026-05-14T11:16:12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3"/>
    <n v="5"/>
    <n v="1"/>
    <x v="0"/>
    <d v="2026-05-18T14:09:00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0"/>
    <n v="0"/>
    <x v="14"/>
    <n v="5"/>
    <n v="1"/>
    <x v="0"/>
    <d v="2026-05-20T11:45:05"/>
    <n v="65892172"/>
    <s v="DROP"/>
    <s v="VDAD"/>
    <x v="0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5"/>
    <m/>
    <s v="NONE"/>
    <n v="0"/>
    <m/>
    <n v="2258142"/>
    <s v="Cobros Mayo"/>
    <s v="Cobros Mayo NPN"/>
    <s v="Agent Not Available"/>
  </r>
  <r>
    <s v="Cobros Abril Canal Fijo"/>
    <n v="1"/>
    <n v="1"/>
    <x v="4"/>
    <n v="5"/>
    <n v="1"/>
    <x v="1"/>
    <d v="2026-05-21T12:31:31"/>
    <n v="65892172"/>
    <n v="6003"/>
    <s v="lvelez"/>
    <x v="1"/>
    <s v="COBRO"/>
    <m/>
    <n v="361027770000"/>
    <n v="16018"/>
    <n v="-5"/>
    <n v="1"/>
    <n v="65892172"/>
    <m/>
    <s v="Donita SolÃ­s"/>
    <m/>
    <s v="10-700-1249"/>
    <n v="361027770000"/>
    <s v="MASIVO"/>
    <s v="NPN"/>
    <m/>
    <m/>
    <m/>
    <m/>
    <m/>
    <s v="U"/>
    <s v="0000-00-00"/>
    <m/>
    <m/>
    <m/>
    <m/>
    <n v="31"/>
    <s v="Llamaya"/>
    <s v="MAIN"/>
    <n v="0"/>
    <m/>
    <n v="2258142"/>
    <s v="Cobros Mayo"/>
    <s v="Cobros Mayo NPN"/>
    <s v="Cuenta cesada"/>
  </r>
  <r>
    <s v="Cobros Abril Canal Fijo"/>
    <n v="0"/>
    <n v="0"/>
    <x v="15"/>
    <n v="6"/>
    <n v="1"/>
    <x v="0"/>
    <d v="2026-05-12T09:23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0"/>
    <n v="6"/>
    <n v="1"/>
    <x v="0"/>
    <d v="2026-05-14T11:16:37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3"/>
    <n v="6"/>
    <n v="1"/>
    <x v="0"/>
    <d v="2026-05-18T14:09:08"/>
    <n v="65894658"/>
    <s v="AB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0"/>
    <m/>
    <s v="NONE"/>
    <n v="0"/>
    <m/>
    <n v="2258143"/>
    <s v="Cobros Mayo"/>
    <s v="Cobros Mayo NPN"/>
    <s v="Auto busy"/>
  </r>
  <r>
    <s v="Cobros Abril Canal Fijo"/>
    <n v="0"/>
    <n v="0"/>
    <x v="14"/>
    <n v="6"/>
    <n v="1"/>
    <x v="0"/>
    <d v="2026-05-20T11:45:49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4"/>
    <n v="6"/>
    <n v="1"/>
    <x v="0"/>
    <d v="2026-05-21T12:32:18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6"/>
    <n v="6"/>
    <n v="1"/>
    <x v="1"/>
    <d v="2026-05-22T09:52:04"/>
    <n v="65894658"/>
    <s v="DROP"/>
    <s v="VDAD"/>
    <x v="0"/>
    <s v="COBRO"/>
    <m/>
    <n v="353369030000"/>
    <n v="16018"/>
    <n v="-5"/>
    <n v="1"/>
    <n v="65894658"/>
    <m/>
    <s v="ANAYANSI ORTEGA"/>
    <m/>
    <s v="3-701-109"/>
    <n v="353369030000"/>
    <s v="MASIVO"/>
    <s v="NPN"/>
    <m/>
    <m/>
    <m/>
    <m/>
    <m/>
    <m/>
    <s v="0000-00-00"/>
    <m/>
    <m/>
    <m/>
    <m/>
    <n v="5"/>
    <m/>
    <s v="NONE"/>
    <n v="0"/>
    <m/>
    <n v="2258143"/>
    <s v="Cobros Mayo"/>
    <s v="Cobros Mayo NPN"/>
    <s v="Agent Not Available"/>
  </r>
  <r>
    <s v="Cobros Abril Canal Fijo"/>
    <n v="0"/>
    <n v="0"/>
    <x v="15"/>
    <n v="2"/>
    <n v="1"/>
    <x v="0"/>
    <d v="2026-05-12T09:23:57"/>
    <n v="65896977"/>
    <s v="DROP"/>
    <s v="VDAD"/>
    <x v="0"/>
    <s v="COBRO"/>
    <m/>
    <n v="357361480000"/>
    <n v="16018"/>
    <n v="-5"/>
    <n v="1"/>
    <n v="65896977"/>
    <m/>
    <s v="Ricardo membache chamarra"/>
    <m/>
    <s v="5-713-1315"/>
    <n v="357361480000"/>
    <s v="MASIVO"/>
    <s v="NPN"/>
    <m/>
    <m/>
    <m/>
    <m/>
    <m/>
    <s v="U"/>
    <s v="0000-00-00"/>
    <m/>
    <m/>
    <m/>
    <m/>
    <n v="5"/>
    <m/>
    <s v="NONE"/>
    <n v="0"/>
    <m/>
    <n v="2258144"/>
    <s v="Cobros Mayo"/>
    <s v="Cobros Mayo NPN"/>
    <s v="Agent Not Available"/>
  </r>
  <r>
    <s v="Cobros Abril Canal Fijo"/>
    <n v="1"/>
    <n v="1"/>
    <x v="10"/>
    <n v="2"/>
    <n v="1"/>
    <x v="1"/>
    <d v="2026-05-14T11:17:33"/>
    <n v="65896977"/>
    <n v="6003"/>
    <s v="lvelez"/>
    <x v="1"/>
    <s v="COBRO"/>
    <m/>
    <n v="357361480000"/>
    <n v="16018"/>
    <n v="-5"/>
    <n v="1"/>
    <n v="65896977"/>
    <m/>
    <s v="Ricardo membache chamarra"/>
    <m/>
    <s v="5-713-1315"/>
    <n v="357361480000"/>
    <s v="MASIVO"/>
    <s v="NPN"/>
    <m/>
    <m/>
    <m/>
    <m/>
    <m/>
    <s v="U"/>
    <s v="0000-00-00"/>
    <m/>
    <m/>
    <m/>
    <m/>
    <n v="54"/>
    <s v="Llamaya"/>
    <s v="MAIN"/>
    <n v="0"/>
    <m/>
    <n v="2258144"/>
    <s v="Cobros Mayo"/>
    <s v="Cobros Mayo NPN"/>
    <s v="Cuenta cesada"/>
  </r>
  <r>
    <s v="Cobros Abril Canal Fijo"/>
    <n v="0"/>
    <n v="0"/>
    <x v="15"/>
    <n v="3"/>
    <n v="1"/>
    <x v="0"/>
    <d v="2026-05-12T09:24:11"/>
    <n v="65897309"/>
    <s v="DROP"/>
    <s v="VDAD"/>
    <x v="0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5"/>
    <m/>
    <s v="NONE"/>
    <n v="0"/>
    <m/>
    <n v="2258145"/>
    <s v="Cobros Mayo"/>
    <s v="Cobros Mayo NPN"/>
    <s v="Agent Not Available"/>
  </r>
  <r>
    <s v="Cobros Abril Canal Fijo"/>
    <n v="0"/>
    <n v="0"/>
    <x v="10"/>
    <n v="3"/>
    <n v="1"/>
    <x v="0"/>
    <d v="2026-05-14T11:17:52"/>
    <n v="65897309"/>
    <s v="DROP"/>
    <s v="VDAD"/>
    <x v="0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5"/>
    <m/>
    <s v="NONE"/>
    <n v="0"/>
    <m/>
    <n v="2258145"/>
    <s v="Cobros Mayo"/>
    <s v="Cobros Mayo NPN"/>
    <s v="Agent Not Available"/>
  </r>
  <r>
    <s v="Cobros Abril Canal Fijo"/>
    <n v="0"/>
    <n v="0"/>
    <x v="13"/>
    <n v="3"/>
    <n v="1"/>
    <x v="1"/>
    <d v="2026-05-18T14:11:38"/>
    <n v="65897309"/>
    <s v="INCALL"/>
    <s v="lvelez"/>
    <x v="1"/>
    <s v="COBRO"/>
    <m/>
    <n v="353379760000"/>
    <n v="16018"/>
    <n v="-5"/>
    <n v="1"/>
    <n v="65897309"/>
    <m/>
    <s v="ERMENEGILDO ACOSTA MARTINEZ"/>
    <m/>
    <s v="10-713-1422"/>
    <n v="353379760000"/>
    <s v="SOHO"/>
    <s v="NPN"/>
    <m/>
    <m/>
    <m/>
    <m/>
    <m/>
    <m/>
    <s v="0000-00-00"/>
    <m/>
    <m/>
    <m/>
    <m/>
    <n v="182"/>
    <s v="Llamaya"/>
    <s v="NONE"/>
    <n v="0"/>
    <m/>
    <n v="2258145"/>
    <s v="Cobros Mayo"/>
    <s v="Cobros Mayo NPN"/>
    <s v="Lead Being Called"/>
  </r>
  <r>
    <s v="Cobros Mayo"/>
    <n v="0"/>
    <n v="0"/>
    <x v="15"/>
    <n v="5"/>
    <n v="1"/>
    <x v="0"/>
    <d v="2026-05-12T09:32:34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0"/>
    <n v="5"/>
    <n v="1"/>
    <x v="0"/>
    <d v="2026-05-14T11:18:29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3"/>
    <n v="5"/>
    <n v="1"/>
    <x v="0"/>
    <d v="2026-05-18T14:12:13"/>
    <n v="65909924"/>
    <s v="DROP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5"/>
    <m/>
    <s v="NONE"/>
    <n v="0"/>
    <m/>
    <n v="2258146"/>
    <s v="Cobros Mayo"/>
    <s v="Cobros Mayo NPN"/>
    <s v="Agent Not Available"/>
  </r>
  <r>
    <s v="Cobros Mayo"/>
    <n v="0"/>
    <n v="0"/>
    <x v="14"/>
    <n v="5"/>
    <n v="1"/>
    <x v="0"/>
    <d v="2026-05-20T11:45:55"/>
    <n v="65909924"/>
    <s v="AB"/>
    <s v="VDAD"/>
    <x v="0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0"/>
    <m/>
    <s v="NONE"/>
    <n v="0"/>
    <m/>
    <n v="2258146"/>
    <s v="Cobros Mayo"/>
    <s v="Cobros Mayo NPN"/>
    <s v="Auto busy"/>
  </r>
  <r>
    <s v="Cobros Mayo"/>
    <n v="1"/>
    <n v="1"/>
    <x v="4"/>
    <n v="5"/>
    <n v="1"/>
    <x v="1"/>
    <d v="2026-05-21T12:32:56"/>
    <n v="65909924"/>
    <n v="6002"/>
    <s v="lvelez"/>
    <x v="1"/>
    <s v="COBRO"/>
    <m/>
    <n v="362052750000"/>
    <n v="16018"/>
    <n v="-5"/>
    <n v="1"/>
    <n v="65909924"/>
    <m/>
    <s v="Roxana Guadalupe Alvarez Mc Do"/>
    <m/>
    <s v="9-725-1484"/>
    <n v="362052750000"/>
    <s v="MASIVO"/>
    <s v="NPN"/>
    <m/>
    <m/>
    <m/>
    <m/>
    <m/>
    <s v="U"/>
    <s v="0000-00-00"/>
    <m/>
    <m/>
    <m/>
    <m/>
    <n v="117"/>
    <s v="Llamaya"/>
    <s v="MAIN"/>
    <n v="0"/>
    <m/>
    <n v="2258146"/>
    <s v="Cobros Mayo"/>
    <s v="Cobros Mayo NPN"/>
    <s v="Cliente al dia"/>
  </r>
  <r>
    <e v="#N/A"/>
    <n v="0"/>
    <n v="0"/>
    <x v="12"/>
    <n v="1"/>
    <n v="1"/>
    <x v="1"/>
    <d v="2026-05-06T12:57:15"/>
    <n v="65910205"/>
    <n v="6004"/>
    <s v="lvelez"/>
    <x v="1"/>
    <s v="COBRO"/>
    <m/>
    <m/>
    <n v="998"/>
    <n v="0"/>
    <m/>
    <n v="65910205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536"/>
    <s v="Default Manual list"/>
    <m/>
    <s v="Buzon de voz"/>
  </r>
  <r>
    <s v="Cobros Abril Canal Fijo"/>
    <n v="0"/>
    <n v="0"/>
    <x v="15"/>
    <n v="7"/>
    <n v="1"/>
    <x v="0"/>
    <d v="2026-05-12T09:32:41"/>
    <n v="65923460"/>
    <s v="AB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Auto busy"/>
  </r>
  <r>
    <s v="Cobros Abril Canal Fijo"/>
    <n v="0"/>
    <n v="0"/>
    <x v="10"/>
    <n v="7"/>
    <n v="1"/>
    <x v="0"/>
    <d v="2026-05-14T11:20:47"/>
    <n v="65923460"/>
    <s v="NA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No Answer AutoDial"/>
  </r>
  <r>
    <s v="Cobros Abril Canal Fijo"/>
    <n v="0"/>
    <n v="0"/>
    <x v="10"/>
    <n v="7"/>
    <n v="1"/>
    <x v="0"/>
    <d v="2026-05-14T16:11:5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"/>
    <m/>
    <s v="NONE"/>
    <n v="0"/>
    <m/>
    <n v="2258147"/>
    <s v="Cobros Mayo"/>
    <s v="Cobros Mayo NPN"/>
    <s v="Agent Not Available"/>
  </r>
  <r>
    <s v="Cobros Abril Canal Fijo"/>
    <n v="0"/>
    <n v="0"/>
    <x v="13"/>
    <n v="7"/>
    <n v="1"/>
    <x v="0"/>
    <d v="2026-05-18T14:12:5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"/>
    <m/>
    <s v="NONE"/>
    <n v="0"/>
    <m/>
    <n v="2258147"/>
    <s v="Cobros Mayo"/>
    <s v="Cobros Mayo NPN"/>
    <s v="Agent Not Available"/>
  </r>
  <r>
    <s v="Cobros Abril Canal Fijo"/>
    <n v="0"/>
    <n v="0"/>
    <x v="14"/>
    <n v="7"/>
    <n v="1"/>
    <x v="0"/>
    <d v="2026-05-20T11:46:27"/>
    <n v="65923460"/>
    <s v="DROP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5"/>
    <m/>
    <s v="NONE"/>
    <n v="0"/>
    <m/>
    <n v="2258147"/>
    <s v="Cobros Mayo"/>
    <s v="Cobros Mayo NPN"/>
    <s v="Agent Not Available"/>
  </r>
  <r>
    <s v="Cobros Abril Canal Fijo"/>
    <n v="0"/>
    <n v="0"/>
    <x v="4"/>
    <n v="7"/>
    <n v="1"/>
    <x v="0"/>
    <d v="2026-05-21T12:32:43"/>
    <n v="65923460"/>
    <s v="AB"/>
    <s v="VDAD"/>
    <x v="0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0"/>
    <m/>
    <s v="NONE"/>
    <n v="0"/>
    <m/>
    <n v="2258147"/>
    <s v="Cobros Mayo"/>
    <s v="Cobros Mayo NPN"/>
    <s v="Auto busy"/>
  </r>
  <r>
    <s v="Cobros Abril Canal Fijo"/>
    <n v="1"/>
    <n v="0"/>
    <x v="16"/>
    <n v="7"/>
    <n v="1"/>
    <x v="1"/>
    <d v="2026-05-22T09:51:57"/>
    <n v="65923460"/>
    <n v="6006"/>
    <s v="lvelez"/>
    <x v="1"/>
    <s v="COBRO"/>
    <m/>
    <n v="996017340000"/>
    <n v="16018"/>
    <n v="-5"/>
    <n v="1"/>
    <n v="65923460"/>
    <m/>
    <s v="Teodoro Caicedo"/>
    <m/>
    <s v="8-466-34"/>
    <n v="996017340000"/>
    <s v="DIGITAL"/>
    <s v="NPN"/>
    <m/>
    <m/>
    <m/>
    <m/>
    <m/>
    <s v="U"/>
    <s v="0000-00-00"/>
    <m/>
    <m/>
    <m/>
    <m/>
    <n v="168"/>
    <s v="Llamaya"/>
    <s v="MAIN"/>
    <n v="0"/>
    <m/>
    <n v="2258147"/>
    <s v="Cobros Mayo"/>
    <s v="Cobros Mayo NPN"/>
    <s v="Numero equivocado"/>
  </r>
  <r>
    <s v="Cobros Mayo"/>
    <n v="0"/>
    <n v="0"/>
    <x v="15"/>
    <n v="2"/>
    <n v="1"/>
    <x v="0"/>
    <d v="2026-05-12T09:39:54"/>
    <n v="65924574"/>
    <s v="DROP"/>
    <s v="VDAD"/>
    <x v="0"/>
    <s v="COBRO"/>
    <m/>
    <n v="362067450000"/>
    <n v="16018"/>
    <n v="-5"/>
    <n v="1"/>
    <n v="65924574"/>
    <m/>
    <s v="IDALIA GIL REYES"/>
    <m/>
    <s v="8-722-1936"/>
    <n v="362067450000"/>
    <s v="MASIVO"/>
    <s v="NPN"/>
    <m/>
    <m/>
    <m/>
    <m/>
    <m/>
    <s v="U"/>
    <s v="0000-00-00"/>
    <m/>
    <m/>
    <m/>
    <m/>
    <n v="5"/>
    <m/>
    <s v="NONE"/>
    <n v="0"/>
    <m/>
    <n v="2258148"/>
    <s v="Cobros Mayo"/>
    <s v="Cobros Mayo NPN"/>
    <s v="Agent Not Available"/>
  </r>
  <r>
    <s v="Cobros Mayo"/>
    <n v="0"/>
    <n v="0"/>
    <x v="10"/>
    <n v="2"/>
    <n v="1"/>
    <x v="1"/>
    <d v="2026-05-14T11:20:56"/>
    <n v="65924574"/>
    <n v="6004"/>
    <s v="lvelez"/>
    <x v="1"/>
    <s v="COBRO"/>
    <m/>
    <n v="362067450000"/>
    <n v="16018"/>
    <n v="-5"/>
    <n v="1"/>
    <n v="65924574"/>
    <m/>
    <s v="IDALIA GIL REYES"/>
    <m/>
    <s v="8-722-1936"/>
    <n v="362067450000"/>
    <s v="MASIVO"/>
    <s v="NPN"/>
    <m/>
    <m/>
    <m/>
    <m/>
    <m/>
    <s v="U"/>
    <s v="0000-00-00"/>
    <m/>
    <m/>
    <m/>
    <m/>
    <n v="199"/>
    <s v="Llamaya"/>
    <s v="MAIN"/>
    <n v="0"/>
    <m/>
    <n v="2258148"/>
    <s v="Cobros Mayo"/>
    <s v="Cobros Mayo NPN"/>
    <s v="Buzon de voz"/>
  </r>
  <r>
    <s v="Cobros Abril Canal Fijo"/>
    <n v="0"/>
    <n v="0"/>
    <x v="15"/>
    <n v="6"/>
    <n v="1"/>
    <x v="0"/>
    <d v="2026-05-12T09:40:08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0"/>
    <n v="6"/>
    <n v="1"/>
    <x v="0"/>
    <d v="2026-05-14T11:22:28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3"/>
    <n v="6"/>
    <n v="1"/>
    <x v="0"/>
    <d v="2026-05-18T14:37:36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4"/>
    <n v="6"/>
    <n v="1"/>
    <x v="0"/>
    <d v="2026-05-20T11:46:34"/>
    <n v="65948925"/>
    <s v="AB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0"/>
    <m/>
    <s v="NONE"/>
    <n v="0"/>
    <m/>
    <n v="2258149"/>
    <s v="Cobros Mayo"/>
    <s v="Cobros Mayo NPN"/>
    <s v="Auto busy"/>
  </r>
  <r>
    <s v="Cobros Abril Canal Fijo"/>
    <n v="0"/>
    <n v="0"/>
    <x v="4"/>
    <n v="6"/>
    <n v="1"/>
    <x v="0"/>
    <d v="2026-05-21T12:33:46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Abril Canal Fijo"/>
    <n v="0"/>
    <n v="0"/>
    <x v="16"/>
    <n v="6"/>
    <n v="1"/>
    <x v="1"/>
    <d v="2026-05-22T09:52:17"/>
    <n v="65948925"/>
    <s v="DROP"/>
    <s v="VDAD"/>
    <x v="0"/>
    <s v="COBRO"/>
    <m/>
    <n v="366027580000"/>
    <n v="16018"/>
    <n v="-5"/>
    <n v="1"/>
    <n v="65948925"/>
    <m/>
    <s v="MarÃ­a Isabel Arias"/>
    <m/>
    <s v="3-756-51"/>
    <n v="366027580000"/>
    <s v="MASIVO"/>
    <s v="NPN"/>
    <m/>
    <m/>
    <m/>
    <m/>
    <m/>
    <m/>
    <s v="0000-00-00"/>
    <m/>
    <m/>
    <m/>
    <m/>
    <n v="5"/>
    <m/>
    <s v="NONE"/>
    <n v="0"/>
    <m/>
    <n v="2258149"/>
    <s v="Cobros Mayo"/>
    <s v="Cobros Mayo NPN"/>
    <s v="Agent Not Available"/>
  </r>
  <r>
    <s v="Cobros Mayo"/>
    <n v="0"/>
    <n v="0"/>
    <x v="15"/>
    <n v="6"/>
    <n v="1"/>
    <x v="0"/>
    <d v="2026-05-12T09:40:22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0"/>
    <n v="6"/>
    <n v="1"/>
    <x v="0"/>
    <d v="2026-05-14T11:22:5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3"/>
    <n v="6"/>
    <n v="1"/>
    <x v="0"/>
    <d v="2026-05-18T14:37:5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4"/>
    <n v="6"/>
    <n v="1"/>
    <x v="0"/>
    <d v="2026-05-20T11:46:45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4"/>
    <n v="6"/>
    <n v="1"/>
    <x v="0"/>
    <d v="2026-05-21T12:34:08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6"/>
    <n v="6"/>
    <n v="1"/>
    <x v="1"/>
    <d v="2026-05-22T09:57:16"/>
    <n v="65953641"/>
    <s v="DROP"/>
    <s v="VDAD"/>
    <x v="0"/>
    <s v="COBRO"/>
    <m/>
    <n v="363057440000"/>
    <n v="16018"/>
    <n v="-5"/>
    <n v="1"/>
    <n v="65953641"/>
    <m/>
    <s v="Elvia vergara carcez"/>
    <m/>
    <s v="8-981-2335"/>
    <n v="363057440000"/>
    <s v="MASIVO"/>
    <s v="NPN"/>
    <m/>
    <m/>
    <m/>
    <m/>
    <m/>
    <m/>
    <s v="0000-00-00"/>
    <m/>
    <m/>
    <m/>
    <m/>
    <n v="5"/>
    <m/>
    <s v="NONE"/>
    <n v="0"/>
    <m/>
    <n v="2258150"/>
    <s v="Cobros Mayo"/>
    <s v="Cobros Mayo NPN"/>
    <s v="Agent Not Available"/>
  </r>
  <r>
    <s v="Cobros Mayo"/>
    <n v="0"/>
    <n v="0"/>
    <x v="15"/>
    <n v="4"/>
    <n v="1"/>
    <x v="0"/>
    <d v="2026-05-12T09:41:43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5"/>
    <n v="4"/>
    <n v="1"/>
    <x v="0"/>
    <d v="2026-05-12T12:47:35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5"/>
    <n v="4"/>
    <n v="1"/>
    <x v="0"/>
    <d v="2026-05-12T16:19:38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"/>
    <n v="4"/>
    <n v="1"/>
    <x v="1"/>
    <d v="2026-05-13T10:18:48"/>
    <n v="65958331"/>
    <s v="NA"/>
    <s v="VDAD"/>
    <x v="0"/>
    <s v="COBRO"/>
    <m/>
    <n v="365086490000"/>
    <n v="16018"/>
    <n v="-5"/>
    <n v="1"/>
    <n v="65958331"/>
    <m/>
    <s v="Werne AgÃ¼ero Acosta"/>
    <m/>
    <n v="199179330"/>
    <n v="365086490000"/>
    <s v="SOHO"/>
    <s v="NPN"/>
    <m/>
    <m/>
    <m/>
    <m/>
    <m/>
    <m/>
    <s v="0000-00-00"/>
    <m/>
    <m/>
    <m/>
    <m/>
    <n v="0"/>
    <m/>
    <s v="NONE"/>
    <n v="0"/>
    <m/>
    <n v="2258151"/>
    <s v="Cobros Mayo"/>
    <s v="Cobros Mayo NPN"/>
    <s v="No Answer AutoDial"/>
  </r>
  <r>
    <s v="Cobros Mayo"/>
    <n v="0"/>
    <n v="0"/>
    <x v="15"/>
    <n v="2"/>
    <n v="1"/>
    <x v="0"/>
    <d v="2026-05-12T09:47:13"/>
    <n v="65961267"/>
    <s v="DROP"/>
    <s v="VDAD"/>
    <x v="0"/>
    <s v="COBRO"/>
    <m/>
    <n v="369088960000"/>
    <n v="16018"/>
    <n v="-5"/>
    <n v="1"/>
    <n v="65961267"/>
    <m/>
    <s v="Carlos Salvador DueÃ±as Ortega"/>
    <m/>
    <s v="8-333-541"/>
    <n v="369088960000"/>
    <s v="MASIVO"/>
    <s v="NPN"/>
    <m/>
    <m/>
    <m/>
    <m/>
    <m/>
    <s v="U"/>
    <s v="0000-00-00"/>
    <m/>
    <m/>
    <m/>
    <m/>
    <n v="5"/>
    <m/>
    <s v="NONE"/>
    <n v="0"/>
    <m/>
    <n v="2258152"/>
    <s v="Cobros Mayo"/>
    <s v="Cobros Mayo NPN"/>
    <s v="Agent Not Available"/>
  </r>
  <r>
    <s v="Cobros Mayo"/>
    <n v="0"/>
    <n v="0"/>
    <x v="10"/>
    <n v="2"/>
    <n v="1"/>
    <x v="1"/>
    <d v="2026-05-14T11:25:36"/>
    <n v="65961267"/>
    <n v="6004"/>
    <s v="lvelez"/>
    <x v="1"/>
    <s v="COBRO"/>
    <m/>
    <n v="369088960000"/>
    <n v="16018"/>
    <n v="-5"/>
    <n v="1"/>
    <n v="65961267"/>
    <m/>
    <s v="Carlos Salvador DueÃ±as Ortega"/>
    <m/>
    <s v="8-333-541"/>
    <n v="369088960000"/>
    <s v="MASIVO"/>
    <s v="NPN"/>
    <m/>
    <m/>
    <m/>
    <m/>
    <m/>
    <s v="U"/>
    <s v="0000-00-00"/>
    <m/>
    <m/>
    <m/>
    <m/>
    <n v="83"/>
    <s v="Llamaya"/>
    <s v="MAIN"/>
    <n v="0"/>
    <m/>
    <n v="2258152"/>
    <s v="Cobros Mayo"/>
    <s v="Cobros Mayo NPN"/>
    <s v="Buzon de voz"/>
  </r>
  <r>
    <s v="Cobros Abril Canal Fijo"/>
    <n v="0"/>
    <n v="0"/>
    <x v="11"/>
    <n v="4"/>
    <n v="1"/>
    <x v="0"/>
    <d v="2026-05-04T12:17:35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26:40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00:52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28:48"/>
    <n v="65964756"/>
    <s v="DROP"/>
    <s v="VDAD"/>
    <x v="0"/>
    <s v="COBRO"/>
    <m/>
    <n v="355347760000"/>
    <n v="16017"/>
    <n v="-5"/>
    <n v="1"/>
    <n v="65964756"/>
    <m/>
    <s v="Isidra Mendoza"/>
    <m/>
    <s v="6-716-864"/>
    <s v="2 MESES DE MORA"/>
    <s v="MASIVO"/>
    <n v="355347760000"/>
    <m/>
    <m/>
    <m/>
    <m/>
    <m/>
    <m/>
    <s v="0000-00-00"/>
    <m/>
    <s v="Iydg0725@gmail.com"/>
    <m/>
    <m/>
    <n v="5"/>
    <m/>
    <s v="NONE"/>
    <n v="0"/>
    <m/>
    <n v="2252630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12T09:47:50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0"/>
    <n v="6"/>
    <n v="1"/>
    <x v="0"/>
    <d v="2026-05-14T11:27:10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3"/>
    <n v="6"/>
    <n v="1"/>
    <x v="0"/>
    <d v="2026-05-18T14:46:43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14"/>
    <n v="6"/>
    <n v="1"/>
    <x v="0"/>
    <d v="2026-05-20T11:47:04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0"/>
    <n v="0"/>
    <x v="4"/>
    <n v="6"/>
    <n v="1"/>
    <x v="0"/>
    <d v="2026-05-21T12:34:29"/>
    <n v="65975660"/>
    <s v="DROP"/>
    <s v="VDAD"/>
    <x v="0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5"/>
    <m/>
    <s v="NONE"/>
    <n v="0"/>
    <m/>
    <n v="2258153"/>
    <s v="Cobros Mayo"/>
    <s v="Cobros Mayo NPN"/>
    <s v="Agent Not Available"/>
  </r>
  <r>
    <s v="Cobros Abril Canal Fijo"/>
    <n v="1"/>
    <n v="1"/>
    <x v="16"/>
    <n v="6"/>
    <n v="1"/>
    <x v="1"/>
    <d v="2026-05-22T09:56:55"/>
    <n v="65975660"/>
    <n v="6002"/>
    <s v="lvelez"/>
    <x v="1"/>
    <s v="COBRO"/>
    <m/>
    <n v="342342600000"/>
    <n v="16018"/>
    <n v="-5"/>
    <n v="1"/>
    <n v="65975660"/>
    <m/>
    <s v="Jon Matthew Leventis Campbell"/>
    <m/>
    <s v="8-1009-1453"/>
    <n v="342342600000"/>
    <s v="MASIVO"/>
    <s v="3 PAGOS PENDIENTES"/>
    <m/>
    <m/>
    <m/>
    <m/>
    <m/>
    <s v="U"/>
    <s v="0000-00-00"/>
    <m/>
    <m/>
    <m/>
    <m/>
    <n v="70"/>
    <s v="Llamaya"/>
    <s v="MAIN"/>
    <n v="0"/>
    <m/>
    <n v="2258153"/>
    <s v="Cobros Mayo"/>
    <s v="Cobros Mayo NPN"/>
    <s v="Cliente al dia"/>
  </r>
  <r>
    <s v="Cobros Abril Canal Fijo"/>
    <n v="0"/>
    <n v="0"/>
    <x v="15"/>
    <n v="2"/>
    <n v="1"/>
    <x v="0"/>
    <d v="2026-05-12T09:48:07"/>
    <n v="65986159"/>
    <s v="DROP"/>
    <s v="VDAD"/>
    <x v="0"/>
    <s v="COBRO"/>
    <m/>
    <n v="365015340000"/>
    <n v="16018"/>
    <n v="-5"/>
    <n v="1"/>
    <n v="65986159"/>
    <m/>
    <s v="Genaro rosales"/>
    <m/>
    <s v="C03878675"/>
    <n v="365015340000"/>
    <s v="MASIVO"/>
    <s v="NPN"/>
    <m/>
    <m/>
    <m/>
    <m/>
    <m/>
    <s v="U"/>
    <s v="0000-00-00"/>
    <m/>
    <m/>
    <m/>
    <m/>
    <n v="5"/>
    <m/>
    <s v="NONE"/>
    <n v="0"/>
    <m/>
    <n v="2258154"/>
    <s v="Cobros Mayo"/>
    <s v="Cobros Mayo NPN"/>
    <s v="Agent Not Available"/>
  </r>
  <r>
    <s v="Cobros Abril Canal Fijo"/>
    <n v="1"/>
    <n v="1"/>
    <x v="10"/>
    <n v="2"/>
    <n v="1"/>
    <x v="1"/>
    <d v="2026-05-14T11:28:19"/>
    <n v="65986159"/>
    <n v="6003"/>
    <s v="lvelez"/>
    <x v="1"/>
    <s v="COBRO"/>
    <m/>
    <n v="365015340000"/>
    <n v="16018"/>
    <n v="-5"/>
    <n v="1"/>
    <n v="65986159"/>
    <m/>
    <s v="Genaro rosales"/>
    <m/>
    <s v="C03878675"/>
    <n v="365015340000"/>
    <s v="MASIVO"/>
    <s v="NPN"/>
    <m/>
    <m/>
    <m/>
    <m/>
    <m/>
    <s v="U"/>
    <s v="0000-00-00"/>
    <m/>
    <m/>
    <m/>
    <m/>
    <n v="38"/>
    <s v="Llamaya"/>
    <s v="MAIN"/>
    <n v="0"/>
    <m/>
    <n v="2258154"/>
    <s v="Cobros Mayo"/>
    <s v="Cobros Mayo NPN"/>
    <s v="Cuenta cesada"/>
  </r>
  <r>
    <s v="Cobros Mayo"/>
    <n v="0"/>
    <n v="0"/>
    <x v="15"/>
    <n v="6"/>
    <n v="1"/>
    <x v="0"/>
    <d v="2026-05-12T09:48:27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0"/>
    <n v="6"/>
    <n v="1"/>
    <x v="0"/>
    <d v="2026-05-14T11:31:2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3"/>
    <n v="6"/>
    <n v="1"/>
    <x v="0"/>
    <d v="2026-05-18T14:47:38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4"/>
    <n v="6"/>
    <n v="1"/>
    <x v="0"/>
    <d v="2026-05-20T11:47:3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4"/>
    <n v="6"/>
    <n v="1"/>
    <x v="0"/>
    <d v="2026-05-21T12:35:09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6"/>
    <n v="6"/>
    <n v="1"/>
    <x v="1"/>
    <d v="2026-05-22T09:57:40"/>
    <n v="65987562"/>
    <s v="DROP"/>
    <s v="VDAD"/>
    <x v="0"/>
    <s v="COBRO"/>
    <m/>
    <n v="361067500000"/>
    <n v="16018"/>
    <n v="-5"/>
    <n v="1"/>
    <n v="65987562"/>
    <m/>
    <s v="Ricardo Jesus GutiÃ©rrez Colla"/>
    <m/>
    <s v="8-1030-2305"/>
    <n v="361067500000"/>
    <s v="SOHO-CALL CENTER"/>
    <s v="NPN"/>
    <m/>
    <m/>
    <m/>
    <m/>
    <m/>
    <m/>
    <s v="0000-00-00"/>
    <m/>
    <m/>
    <m/>
    <m/>
    <n v="5"/>
    <m/>
    <s v="NONE"/>
    <n v="0"/>
    <m/>
    <n v="2258155"/>
    <s v="Cobros Mayo"/>
    <s v="Cobros Mayo NPN"/>
    <s v="Agent Not Available"/>
  </r>
  <r>
    <s v="Cobros Mayo"/>
    <n v="0"/>
    <n v="0"/>
    <x v="15"/>
    <n v="5"/>
    <n v="1"/>
    <x v="0"/>
    <d v="2026-05-12T09:48:40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0"/>
    <n v="5"/>
    <n v="1"/>
    <x v="0"/>
    <d v="2026-05-14T11:31:5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3"/>
    <n v="5"/>
    <n v="1"/>
    <x v="0"/>
    <d v="2026-05-18T14:51:1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0"/>
    <n v="0"/>
    <x v="14"/>
    <n v="5"/>
    <n v="1"/>
    <x v="0"/>
    <d v="2026-05-20T11:47:42"/>
    <n v="65992229"/>
    <s v="DROP"/>
    <s v="VDAD"/>
    <x v="0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"/>
    <m/>
    <s v="NONE"/>
    <n v="0"/>
    <m/>
    <n v="2258156"/>
    <s v="Cobros Mayo"/>
    <s v="Cobros Mayo NPN"/>
    <s v="Agent Not Available"/>
  </r>
  <r>
    <s v="Cobros Mayo"/>
    <n v="1"/>
    <n v="1"/>
    <x v="4"/>
    <n v="5"/>
    <n v="1"/>
    <x v="1"/>
    <d v="2026-05-21T12:35:39"/>
    <n v="65992229"/>
    <n v="6003"/>
    <s v="lvelez"/>
    <x v="1"/>
    <s v="COBRO"/>
    <m/>
    <n v="351346290000"/>
    <n v="16018"/>
    <n v="-5"/>
    <n v="1"/>
    <n v="65992229"/>
    <m/>
    <s v="GRACIELA GIRALDO"/>
    <m/>
    <s v="A35309185"/>
    <n v="351346290000"/>
    <s v="PUNTOS DE VENTA"/>
    <s v="NPN"/>
    <m/>
    <m/>
    <m/>
    <m/>
    <m/>
    <s v="U"/>
    <s v="0000-00-00"/>
    <m/>
    <m/>
    <m/>
    <m/>
    <n v="56"/>
    <s v="Llamaya"/>
    <s v="MAIN"/>
    <n v="0"/>
    <m/>
    <n v="2258156"/>
    <s v="Cobros Mayo"/>
    <s v="Cobros Mayo NPN"/>
    <s v="Cuenta cesada"/>
  </r>
  <r>
    <s v="Cobros Abril Canal Fijo"/>
    <n v="0"/>
    <n v="0"/>
    <x v="15"/>
    <n v="4"/>
    <n v="1"/>
    <x v="0"/>
    <d v="2026-05-12T09:50:15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0"/>
    <n v="0"/>
    <x v="10"/>
    <n v="4"/>
    <n v="1"/>
    <x v="0"/>
    <d v="2026-05-14T11:32:52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0"/>
    <n v="0"/>
    <x v="13"/>
    <n v="4"/>
    <n v="1"/>
    <x v="0"/>
    <d v="2026-05-18T14:58:23"/>
    <n v="66009595"/>
    <s v="DROP"/>
    <s v="VDAD"/>
    <x v="0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5"/>
    <m/>
    <s v="NONE"/>
    <n v="0"/>
    <m/>
    <n v="2258157"/>
    <s v="Cobros Mayo"/>
    <s v="Cobros Mayo NPN"/>
    <s v="Agent Not Available"/>
  </r>
  <r>
    <s v="Cobros Abril Canal Fijo"/>
    <n v="1"/>
    <n v="1"/>
    <x v="14"/>
    <n v="4"/>
    <n v="1"/>
    <x v="1"/>
    <d v="2026-05-20T11:50:40"/>
    <n v="66009595"/>
    <n v="6003"/>
    <s v="lvelez"/>
    <x v="1"/>
    <s v="COBRO"/>
    <m/>
    <n v="361031750000"/>
    <n v="16018"/>
    <n v="-5"/>
    <n v="1"/>
    <n v="66009595"/>
    <m/>
    <s v="Tyron Villareal"/>
    <m/>
    <s v="8-731-1798"/>
    <n v="361031750000"/>
    <s v="MASIVO"/>
    <s v="NPN"/>
    <m/>
    <m/>
    <m/>
    <m/>
    <m/>
    <s v="U"/>
    <s v="0000-00-00"/>
    <m/>
    <m/>
    <m/>
    <m/>
    <n v="109"/>
    <s v="Llamaya"/>
    <s v="MAIN"/>
    <n v="0"/>
    <m/>
    <n v="2258157"/>
    <s v="Cobros Mayo"/>
    <s v="Cobros Mayo NPN"/>
    <s v="Cuenta cesada"/>
  </r>
  <r>
    <e v="#N/A"/>
    <n v="0"/>
    <n v="0"/>
    <x v="12"/>
    <n v="1"/>
    <n v="1"/>
    <x v="1"/>
    <d v="2026-05-06T15:47:12"/>
    <n v="66015214"/>
    <n v="6004"/>
    <s v="lvelez"/>
    <x v="1"/>
    <s v="COBRO"/>
    <m/>
    <m/>
    <n v="998"/>
    <n v="0"/>
    <m/>
    <n v="66015214"/>
    <m/>
    <m/>
    <m/>
    <m/>
    <m/>
    <m/>
    <m/>
    <m/>
    <m/>
    <m/>
    <m/>
    <m/>
    <s v="U"/>
    <s v="0000-00-00"/>
    <m/>
    <m/>
    <m/>
    <m/>
    <n v="55"/>
    <s v="Llamaya"/>
    <s v="MANUAL"/>
    <n v="0"/>
    <m/>
    <n v="2257549"/>
    <s v="Default Manual list"/>
    <m/>
    <s v="Buzon de voz"/>
  </r>
  <r>
    <s v="Cobros Abril Canal Fijo"/>
    <n v="0"/>
    <n v="0"/>
    <x v="11"/>
    <n v="3"/>
    <n v="1"/>
    <x v="0"/>
    <d v="2026-05-04T15:29:28"/>
    <n v="66020541"/>
    <s v="DROP"/>
    <s v="VDAD"/>
    <x v="0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5"/>
    <m/>
    <s v="NONE"/>
    <n v="0"/>
    <m/>
    <n v="2252811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5:17:25"/>
    <n v="66020541"/>
    <s v="DROP"/>
    <s v="VDAD"/>
    <x v="0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5"/>
    <m/>
    <s v="NONE"/>
    <n v="0"/>
    <m/>
    <n v="2252811"/>
    <s v="Cobros Abril Canal Fijo"/>
    <s v="Cobros Abril Canal Fijo 2 meses a NPN"/>
    <s v="Agent Not Available"/>
  </r>
  <r>
    <s v="Cobros Abril Canal Fijo"/>
    <n v="1"/>
    <n v="1"/>
    <x v="0"/>
    <n v="3"/>
    <n v="1"/>
    <x v="1"/>
    <d v="2026-05-09T09:19:10"/>
    <n v="66020541"/>
    <n v="6003"/>
    <s v="lvelez"/>
    <x v="1"/>
    <s v="COBRO"/>
    <m/>
    <n v="357376910000"/>
    <n v="16017"/>
    <n v="-5"/>
    <n v="1"/>
    <n v="66020541"/>
    <m/>
    <s v="JOSE LUIS PERALTA"/>
    <m/>
    <s v="8-346-524"/>
    <s v="2 MESES DE MORA"/>
    <s v="MASIVO"/>
    <n v="357376910000"/>
    <m/>
    <m/>
    <m/>
    <m/>
    <m/>
    <s v="U"/>
    <s v="0000-00-00"/>
    <m/>
    <s v="jlperalta@gmail.com"/>
    <m/>
    <m/>
    <n v="16"/>
    <s v="Llamaya"/>
    <s v="MAIN"/>
    <n v="0"/>
    <m/>
    <n v="2252811"/>
    <s v="Cobros Abril Canal Fijo"/>
    <s v="Cobros Abril Canal Fijo 2 meses a NPN"/>
    <s v="Cuenta cesada"/>
  </r>
  <r>
    <s v="Cobros Abril Canal Fijo"/>
    <n v="0"/>
    <n v="0"/>
    <x v="15"/>
    <n v="2"/>
    <n v="1"/>
    <x v="0"/>
    <d v="2026-05-12T09:50:12"/>
    <n v="66030778"/>
    <s v="CALLBK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103"/>
    <s v="Llamaya"/>
    <s v="MAIN"/>
    <n v="0"/>
    <m/>
    <n v="2258158"/>
    <s v="Cobros Mayo"/>
    <s v="Cobros Mayo NPN"/>
    <s v="Call Back"/>
  </r>
  <r>
    <s v="Cobros Abril Canal Fijo"/>
    <n v="1"/>
    <n v="1"/>
    <x v="3"/>
    <n v="2"/>
    <n v="1"/>
    <x v="1"/>
    <d v="2026-05-19T16:50:52"/>
    <n v="66030778"/>
    <n v="6007"/>
    <s v="lvelez"/>
    <x v="1"/>
    <s v="COBRO"/>
    <m/>
    <n v="297038390000"/>
    <n v="16018"/>
    <n v="-5"/>
    <n v="1"/>
    <n v="66030778"/>
    <m/>
    <s v="Ixia ixania Samudio Perez"/>
    <m/>
    <s v="4-768-2366"/>
    <n v="297038390000"/>
    <s v="MASIVO"/>
    <s v="2 PAGOS PENDIENTES"/>
    <m/>
    <m/>
    <m/>
    <m/>
    <m/>
    <s v="U"/>
    <s v="0000-00-00"/>
    <m/>
    <m/>
    <m/>
    <s v="297038390000&gt;&gt; Ixia Ixania Samudio Perez"/>
    <n v="48"/>
    <s v="Llamaya"/>
    <s v="MAIN"/>
    <n v="0"/>
    <m/>
    <n v="2258158"/>
    <s v="Cobros Mayo"/>
    <s v="Cobros Mayo NPN"/>
    <s v="Volver a llamar"/>
  </r>
  <r>
    <s v="Cobros Mayo"/>
    <n v="0"/>
    <n v="0"/>
    <x v="15"/>
    <n v="6"/>
    <n v="1"/>
    <x v="0"/>
    <d v="2026-05-12T09:50:52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0"/>
    <n v="6"/>
    <n v="1"/>
    <x v="0"/>
    <d v="2026-05-14T11:33:13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3"/>
    <n v="6"/>
    <n v="1"/>
    <x v="0"/>
    <d v="2026-05-18T15:27:34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4"/>
    <n v="6"/>
    <n v="1"/>
    <x v="0"/>
    <d v="2026-05-20T11:50:54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4"/>
    <n v="6"/>
    <n v="1"/>
    <x v="0"/>
    <d v="2026-05-21T12:35:47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Mayo"/>
    <n v="0"/>
    <n v="0"/>
    <x v="16"/>
    <n v="6"/>
    <n v="1"/>
    <x v="1"/>
    <d v="2026-05-22T09:58:09"/>
    <n v="66032783"/>
    <s v="DROP"/>
    <s v="VDAD"/>
    <x v="0"/>
    <s v="COBRO"/>
    <m/>
    <n v="364067690000"/>
    <n v="16018"/>
    <n v="-5"/>
    <n v="1"/>
    <n v="66032783"/>
    <m/>
    <s v="DIXCIA Quintanar"/>
    <m/>
    <s v="8-155-1383"/>
    <n v="364067690000"/>
    <s v="MASIVO"/>
    <s v="NPN"/>
    <m/>
    <m/>
    <m/>
    <m/>
    <m/>
    <m/>
    <s v="0000-00-00"/>
    <m/>
    <m/>
    <m/>
    <m/>
    <n v="5"/>
    <m/>
    <s v="NONE"/>
    <n v="0"/>
    <m/>
    <n v="2258159"/>
    <s v="Cobros Mayo"/>
    <s v="Cobros Mayo NPN"/>
    <s v="Agent Not Available"/>
  </r>
  <r>
    <s v="Cobros Abril Canal Fijo"/>
    <n v="0"/>
    <n v="0"/>
    <x v="15"/>
    <n v="6"/>
    <n v="1"/>
    <x v="0"/>
    <d v="2026-05-12T09:51:06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0"/>
    <n v="6"/>
    <n v="1"/>
    <x v="0"/>
    <d v="2026-05-14T11:33:28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3"/>
    <n v="6"/>
    <n v="1"/>
    <x v="0"/>
    <d v="2026-05-18T15:32:37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4"/>
    <n v="6"/>
    <n v="1"/>
    <x v="0"/>
    <d v="2026-05-20T11:51:31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4"/>
    <n v="6"/>
    <n v="1"/>
    <x v="0"/>
    <d v="2026-05-21T12:36:13"/>
    <n v="66033534"/>
    <s v="DROP"/>
    <s v="VDAD"/>
    <x v="0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5"/>
    <m/>
    <s v="NONE"/>
    <n v="0"/>
    <m/>
    <n v="2258160"/>
    <s v="Cobros Mayo"/>
    <s v="Cobros Mayo NPN"/>
    <s v="Agent Not Available"/>
  </r>
  <r>
    <s v="Cobros Abril Canal Fijo"/>
    <n v="0"/>
    <n v="0"/>
    <x v="16"/>
    <n v="6"/>
    <n v="1"/>
    <x v="1"/>
    <d v="2026-05-22T10:00:33"/>
    <n v="66033534"/>
    <s v="CALLBK"/>
    <s v="lvelez"/>
    <x v="1"/>
    <s v="COBRO"/>
    <m/>
    <n v="368027760000"/>
    <n v="16018"/>
    <n v="-5"/>
    <n v="1"/>
    <n v="66033534"/>
    <m/>
    <s v="Jonathan Rivera"/>
    <m/>
    <s v="8-1038-862"/>
    <n v="368027760000"/>
    <s v="SOHO"/>
    <s v="NPN"/>
    <m/>
    <m/>
    <m/>
    <m/>
    <m/>
    <s v="U"/>
    <s v="0000-00-00"/>
    <m/>
    <m/>
    <m/>
    <s v="368027760000&gt;&gt; Jonathan Rivera"/>
    <n v="173"/>
    <s v="Llamaya"/>
    <s v="MAIN"/>
    <n v="0"/>
    <m/>
    <n v="2258160"/>
    <s v="Cobros Mayo"/>
    <s v="Cobros Mayo NPN"/>
    <s v="Call Back"/>
  </r>
  <r>
    <s v="Cobros Mayo"/>
    <n v="0"/>
    <n v="0"/>
    <x v="12"/>
    <n v="7"/>
    <n v="1"/>
    <x v="0"/>
    <d v="2026-05-06T17:03:23"/>
    <n v="66046678"/>
    <n v="6004"/>
    <s v="lvelez"/>
    <x v="1"/>
    <s v="COBRO"/>
    <m/>
    <m/>
    <n v="998"/>
    <n v="0"/>
    <m/>
    <n v="66046678"/>
    <m/>
    <m/>
    <m/>
    <m/>
    <m/>
    <m/>
    <m/>
    <m/>
    <m/>
    <m/>
    <m/>
    <m/>
    <s v="U"/>
    <s v="0000-00-00"/>
    <m/>
    <m/>
    <m/>
    <m/>
    <n v="74"/>
    <s v="Llamaya"/>
    <s v="MANUAL"/>
    <n v="0"/>
    <m/>
    <n v="2257558"/>
    <s v="Default Manual list"/>
    <m/>
    <s v="Buzon de voz"/>
  </r>
  <r>
    <s v="Cobros Mayo"/>
    <n v="0"/>
    <n v="0"/>
    <x v="15"/>
    <n v="7"/>
    <n v="1"/>
    <x v="0"/>
    <d v="2026-05-12T09:52:03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0"/>
    <n v="7"/>
    <n v="1"/>
    <x v="0"/>
    <d v="2026-05-14T11:34:11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3"/>
    <n v="7"/>
    <n v="1"/>
    <x v="0"/>
    <d v="2026-05-18T15:40:54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4"/>
    <n v="7"/>
    <n v="1"/>
    <x v="0"/>
    <d v="2026-05-20T11:53:12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4"/>
    <n v="7"/>
    <n v="1"/>
    <x v="0"/>
    <d v="2026-05-21T12:36:57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6"/>
    <n v="7"/>
    <n v="1"/>
    <x v="1"/>
    <d v="2026-05-22T10:00:52"/>
    <n v="66046678"/>
    <s v="DROP"/>
    <s v="VDAD"/>
    <x v="0"/>
    <s v="COBRO"/>
    <m/>
    <n v="364010560000"/>
    <n v="16018"/>
    <n v="-5"/>
    <n v="1"/>
    <n v="66046678"/>
    <m/>
    <s v="Irving Abraham Campos Batista "/>
    <m/>
    <s v="8-1056-1092"/>
    <n v="364010560000"/>
    <s v="MASIVO"/>
    <s v="2 PAGOS PENDIENTES"/>
    <m/>
    <m/>
    <m/>
    <m/>
    <m/>
    <m/>
    <s v="0000-00-00"/>
    <m/>
    <m/>
    <m/>
    <m/>
    <n v="5"/>
    <m/>
    <s v="NONE"/>
    <n v="0"/>
    <m/>
    <n v="2258161"/>
    <s v="Cobros Mayo"/>
    <s v="Cobros Mayo NPN"/>
    <s v="Agent Not Available"/>
  </r>
  <r>
    <s v="Cobros Mayo"/>
    <n v="0"/>
    <n v="0"/>
    <x v="11"/>
    <n v="5"/>
    <n v="1"/>
    <x v="0"/>
    <d v="2026-05-04T11:36:51"/>
    <n v="66047682"/>
    <s v="CALLBK"/>
    <s v="lvelez"/>
    <x v="1"/>
    <s v="COBRO"/>
    <m/>
    <m/>
    <n v="1001"/>
    <n v="-5"/>
    <n v="1"/>
    <n v="66047682"/>
    <m/>
    <m/>
    <m/>
    <m/>
    <m/>
    <m/>
    <m/>
    <m/>
    <m/>
    <m/>
    <m/>
    <m/>
    <s v="U"/>
    <s v="0000-00-00"/>
    <m/>
    <m/>
    <m/>
    <s v="361074360000&gt;&gt; JOSE ARMANDO DIAZ ROMERO"/>
    <n v="76"/>
    <s v="Llamaya"/>
    <s v="MAIN"/>
    <n v="0"/>
    <m/>
    <n v="570254"/>
    <s v="Llama_Ya_20231209"/>
    <m/>
    <s v="Call Back"/>
  </r>
  <r>
    <s v="Cobros Mayo"/>
    <n v="0"/>
    <n v="0"/>
    <x v="12"/>
    <n v="5"/>
    <n v="1"/>
    <x v="0"/>
    <d v="2026-05-06T09:51:17"/>
    <n v="66047682"/>
    <n v="6004"/>
    <s v="lvelez"/>
    <x v="1"/>
    <s v="COBRO"/>
    <m/>
    <m/>
    <n v="1001"/>
    <n v="-5"/>
    <n v="1"/>
    <n v="66047682"/>
    <m/>
    <m/>
    <m/>
    <m/>
    <m/>
    <m/>
    <m/>
    <m/>
    <m/>
    <m/>
    <m/>
    <m/>
    <s v="U"/>
    <s v="0000-00-00"/>
    <m/>
    <m/>
    <m/>
    <s v="361074360000&gt;&gt; JOSE ARMANDO DIAZ ROMERO"/>
    <n v="86"/>
    <s v="Llamaya"/>
    <s v="MAIN"/>
    <n v="0"/>
    <m/>
    <n v="570254"/>
    <s v="Llama_Ya_20231209"/>
    <m/>
    <s v="Buzon de voz"/>
  </r>
  <r>
    <s v="Cobros Mayo"/>
    <n v="0"/>
    <n v="0"/>
    <x v="15"/>
    <n v="5"/>
    <n v="1"/>
    <x v="0"/>
    <d v="2026-05-12T09:53:16"/>
    <n v="66047682"/>
    <s v="CALLBK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89"/>
    <s v="Llamaya"/>
    <s v="MAIN"/>
    <n v="0"/>
    <m/>
    <n v="2258162"/>
    <s v="Cobros Mayo"/>
    <s v="Cobros Mayo NPN"/>
    <s v="Call Back"/>
  </r>
  <r>
    <s v="Cobros Mayo"/>
    <n v="0"/>
    <n v="0"/>
    <x v="2"/>
    <n v="5"/>
    <n v="1"/>
    <x v="0"/>
    <d v="2026-05-16T11:38:10"/>
    <n v="66047682"/>
    <s v="CALLBK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195"/>
    <s v="Llamaya"/>
    <s v="MAIN"/>
    <n v="0"/>
    <m/>
    <n v="2258162"/>
    <s v="Cobros Mayo"/>
    <s v="Cobros Mayo NPN"/>
    <s v="Call Back"/>
  </r>
  <r>
    <s v="Cobros Mayo"/>
    <n v="0"/>
    <n v="0"/>
    <x v="13"/>
    <n v="5"/>
    <n v="1"/>
    <x v="1"/>
    <d v="2026-05-18T15:54:48"/>
    <n v="66047682"/>
    <n v="6004"/>
    <s v="lvelez"/>
    <x v="1"/>
    <s v="COBRO"/>
    <m/>
    <n v="361074360000"/>
    <n v="16018"/>
    <n v="-5"/>
    <n v="1"/>
    <n v="66047682"/>
    <m/>
    <s v="JOSE ARMANDO DIAZ ROMERO"/>
    <m/>
    <s v="8-956-716"/>
    <n v="361074360000"/>
    <s v="CALL CENTER P2P"/>
    <s v="NPN"/>
    <m/>
    <m/>
    <m/>
    <m/>
    <m/>
    <s v="U"/>
    <s v="0000-00-00"/>
    <m/>
    <m/>
    <m/>
    <s v="361074360000&gt;&gt; JOSE ARMANDO DIAZ ROMERO"/>
    <n v="86"/>
    <s v="Llamaya"/>
    <s v="MAIN"/>
    <n v="0"/>
    <m/>
    <n v="2258162"/>
    <s v="Cobros Mayo"/>
    <s v="Cobros Mayo NPN"/>
    <s v="Buzon de voz"/>
  </r>
  <r>
    <s v="Cobros Mayo"/>
    <n v="0"/>
    <n v="0"/>
    <x v="15"/>
    <n v="5"/>
    <n v="1"/>
    <x v="0"/>
    <d v="2026-05-12T09:53:34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0"/>
    <n v="5"/>
    <n v="1"/>
    <x v="0"/>
    <d v="2026-05-14T11:34:35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3"/>
    <n v="5"/>
    <n v="1"/>
    <x v="0"/>
    <d v="2026-05-18T15:48:08"/>
    <n v="66055984"/>
    <s v="DROP"/>
    <s v="VDAD"/>
    <x v="0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"/>
    <m/>
    <s v="NONE"/>
    <n v="0"/>
    <m/>
    <n v="2258163"/>
    <s v="Cobros Mayo"/>
    <s v="Cobros Mayo NPN"/>
    <s v="Agent Not Available"/>
  </r>
  <r>
    <s v="Cobros Mayo"/>
    <n v="0"/>
    <n v="0"/>
    <x v="14"/>
    <n v="5"/>
    <n v="1"/>
    <x v="0"/>
    <d v="2026-05-20T11:53:10"/>
    <n v="66055984"/>
    <s v="CALLBK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178"/>
    <s v="Llamaya"/>
    <s v="MAIN"/>
    <n v="0"/>
    <m/>
    <n v="2258163"/>
    <s v="Cobros Mayo"/>
    <s v="Cobros Mayo NPN"/>
    <s v="Call Back"/>
  </r>
  <r>
    <s v="Cobros Mayo"/>
    <n v="1"/>
    <n v="1"/>
    <x v="4"/>
    <n v="5"/>
    <n v="1"/>
    <x v="1"/>
    <d v="2026-05-21T16:39:43"/>
    <n v="66055984"/>
    <n v="6002"/>
    <s v="lvelez"/>
    <x v="1"/>
    <s v="COBRO"/>
    <m/>
    <n v="352280910100"/>
    <n v="16018"/>
    <n v="-5"/>
    <n v="1"/>
    <n v="66055984"/>
    <m/>
    <s v="Julissa Jeanette mosquera flor"/>
    <m/>
    <s v="2-117-435"/>
    <n v="352280910100"/>
    <s v="SOHO"/>
    <s v="NPN"/>
    <m/>
    <m/>
    <m/>
    <m/>
    <m/>
    <s v="U"/>
    <s v="0000-00-00"/>
    <m/>
    <m/>
    <m/>
    <s v="352280910100&gt;&gt; JULISSA JEANETTE MOSQUERA FLORES"/>
    <n v="59"/>
    <s v="Llamaya"/>
    <s v="MAIN"/>
    <n v="0"/>
    <m/>
    <n v="2258163"/>
    <s v="Cobros Mayo"/>
    <s v="Cobros Mayo NPN"/>
    <s v="Cliente al dia"/>
  </r>
  <r>
    <s v="Cobros Mayo"/>
    <n v="0"/>
    <n v="0"/>
    <x v="15"/>
    <n v="5"/>
    <n v="1"/>
    <x v="0"/>
    <d v="2026-05-12T09:53:49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0"/>
    <n v="5"/>
    <n v="1"/>
    <x v="0"/>
    <d v="2026-05-14T11:34:50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3"/>
    <n v="5"/>
    <n v="1"/>
    <x v="0"/>
    <d v="2026-05-18T15:54:55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0"/>
    <n v="0"/>
    <x v="14"/>
    <n v="5"/>
    <n v="1"/>
    <x v="0"/>
    <d v="2026-05-20T11:53:24"/>
    <n v="66056107"/>
    <s v="DROP"/>
    <s v="VDAD"/>
    <x v="0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5"/>
    <m/>
    <s v="NONE"/>
    <n v="0"/>
    <m/>
    <n v="2258164"/>
    <s v="Cobros Mayo"/>
    <s v="Cobros Mayo NPN"/>
    <s v="Agent Not Available"/>
  </r>
  <r>
    <s v="Cobros Mayo"/>
    <n v="1"/>
    <n v="1"/>
    <x v="4"/>
    <n v="5"/>
    <n v="1"/>
    <x v="1"/>
    <d v="2026-05-21T12:40:00"/>
    <n v="66056107"/>
    <n v="6003"/>
    <s v="lvelez"/>
    <x v="1"/>
    <s v="COBRO"/>
    <m/>
    <n v="368014530000"/>
    <n v="16018"/>
    <n v="-5"/>
    <n v="1"/>
    <n v="66056107"/>
    <m/>
    <s v="ALEJANDRO PEREZ GONZALEZ"/>
    <m/>
    <s v="2-709-2020"/>
    <n v="368014530000"/>
    <s v="MASIVO"/>
    <s v="NPN"/>
    <m/>
    <m/>
    <m/>
    <m/>
    <m/>
    <s v="U"/>
    <s v="0000-00-00"/>
    <m/>
    <m/>
    <m/>
    <m/>
    <n v="35"/>
    <s v="Llamaya"/>
    <s v="MAIN"/>
    <n v="0"/>
    <m/>
    <n v="2258164"/>
    <s v="Cobros Mayo"/>
    <s v="Cobros Mayo NPN"/>
    <s v="Cuenta cesada"/>
  </r>
  <r>
    <s v="Cobros Mayo"/>
    <n v="0"/>
    <n v="0"/>
    <x v="15"/>
    <n v="2"/>
    <n v="1"/>
    <x v="0"/>
    <d v="2026-05-12T09:54:23"/>
    <n v="66067131"/>
    <s v="DROP"/>
    <s v="VDAD"/>
    <x v="0"/>
    <s v="COBRO"/>
    <m/>
    <n v="366050400000"/>
    <n v="16018"/>
    <n v="-5"/>
    <n v="1"/>
    <n v="66067131"/>
    <m/>
    <s v="JesÃºs Antonio Arauz"/>
    <m/>
    <s v="2-740-1622"/>
    <n v="366050400000"/>
    <s v="MASIVO"/>
    <s v="NPN"/>
    <m/>
    <m/>
    <m/>
    <m/>
    <m/>
    <s v="U"/>
    <s v="0000-00-00"/>
    <m/>
    <m/>
    <m/>
    <m/>
    <n v="5"/>
    <m/>
    <s v="NONE"/>
    <n v="0"/>
    <m/>
    <n v="2258165"/>
    <s v="Cobros Mayo"/>
    <s v="Cobros Mayo NPN"/>
    <s v="Agent Not Available"/>
  </r>
  <r>
    <s v="Cobros Mayo"/>
    <n v="1"/>
    <n v="0"/>
    <x v="10"/>
    <n v="2"/>
    <n v="1"/>
    <x v="1"/>
    <d v="2026-05-14T11:42:00"/>
    <n v="66067131"/>
    <n v="6000"/>
    <s v="lvelez"/>
    <x v="1"/>
    <s v="COBRO"/>
    <m/>
    <n v="366050400000"/>
    <n v="16018"/>
    <n v="-5"/>
    <n v="1"/>
    <n v="66067131"/>
    <m/>
    <s v="JesÃºs Antonio Arauz"/>
    <m/>
    <s v="2-740-1622"/>
    <n v="366050400000"/>
    <s v="MASIVO"/>
    <s v="NPN"/>
    <m/>
    <m/>
    <m/>
    <m/>
    <m/>
    <s v="U"/>
    <s v="0000-00-00"/>
    <m/>
    <m/>
    <m/>
    <m/>
    <n v="114"/>
    <s v="Llamaya"/>
    <s v="MAIN"/>
    <n v="0"/>
    <m/>
    <n v="2258165"/>
    <s v="Cobros Mayo"/>
    <s v="Cobros Mayo NPN"/>
    <s v="Mensaje a tercero"/>
  </r>
  <r>
    <s v="Cobros Abril Canal Fijo"/>
    <n v="0"/>
    <n v="0"/>
    <x v="15"/>
    <n v="4"/>
    <n v="1"/>
    <x v="0"/>
    <d v="2026-05-12T09:59:30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5"/>
    <n v="4"/>
    <n v="1"/>
    <x v="0"/>
    <d v="2026-05-12T12:49:39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5"/>
    <n v="4"/>
    <n v="1"/>
    <x v="0"/>
    <d v="2026-05-12T16:21:42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Abril Canal Fijo"/>
    <n v="0"/>
    <n v="0"/>
    <x v="1"/>
    <n v="4"/>
    <n v="1"/>
    <x v="1"/>
    <d v="2026-05-13T10:21:37"/>
    <n v="66078671"/>
    <s v="NA"/>
    <s v="VDAD"/>
    <x v="0"/>
    <s v="COBRO"/>
    <m/>
    <n v="358363300000"/>
    <n v="16018"/>
    <n v="-5"/>
    <n v="1"/>
    <n v="66078671"/>
    <m/>
    <s v="Tahirys Sharit Monrroy Justian"/>
    <m/>
    <s v="4-840-1326"/>
    <n v="358363300000"/>
    <s v="MASIVO"/>
    <s v="3 PAGOS PENDIENTES"/>
    <m/>
    <m/>
    <m/>
    <m/>
    <m/>
    <m/>
    <s v="0000-00-00"/>
    <m/>
    <m/>
    <m/>
    <m/>
    <n v="0"/>
    <m/>
    <s v="NONE"/>
    <n v="0"/>
    <m/>
    <n v="2258166"/>
    <s v="Cobros Mayo"/>
    <s v="Cobros Mayo NPN"/>
    <s v="No Answer AutoDial"/>
  </r>
  <r>
    <s v="Cobros Mayo"/>
    <n v="0"/>
    <n v="0"/>
    <x v="15"/>
    <n v="1"/>
    <n v="1"/>
    <x v="1"/>
    <d v="2026-05-12T09:58:54"/>
    <n v="66093967"/>
    <n v="6004"/>
    <s v="lvelez"/>
    <x v="1"/>
    <s v="COBRO"/>
    <m/>
    <n v="364073280000"/>
    <n v="16018"/>
    <n v="-5"/>
    <n v="1"/>
    <n v="66093967"/>
    <m/>
    <s v="Crisabel Malena Castillo cabal"/>
    <m/>
    <s v="4-768-2253"/>
    <n v="364073280000"/>
    <s v="MASIVO"/>
    <s v="NPN"/>
    <m/>
    <m/>
    <m/>
    <m/>
    <m/>
    <s v="U"/>
    <s v="0000-00-00"/>
    <m/>
    <m/>
    <m/>
    <m/>
    <n v="124"/>
    <s v="Llamaya"/>
    <s v="MAIN"/>
    <n v="0"/>
    <m/>
    <n v="2258167"/>
    <s v="Cobros Mayo"/>
    <s v="Cobros Mayo NPN"/>
    <s v="Buzon de voz"/>
  </r>
  <r>
    <s v="Cobros Abril Canal Fijo"/>
    <n v="0"/>
    <n v="0"/>
    <x v="15"/>
    <n v="6"/>
    <n v="1"/>
    <x v="0"/>
    <d v="2026-05-12T10:00:02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0"/>
    <n v="6"/>
    <n v="1"/>
    <x v="0"/>
    <d v="2026-05-14T11:42:01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3"/>
    <n v="6"/>
    <n v="1"/>
    <x v="0"/>
    <d v="2026-05-18T15:55:35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4"/>
    <n v="6"/>
    <n v="1"/>
    <x v="0"/>
    <d v="2026-05-20T11:53:53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4"/>
    <n v="6"/>
    <n v="1"/>
    <x v="0"/>
    <d v="2026-05-21T12:40:11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6"/>
    <n v="6"/>
    <n v="1"/>
    <x v="1"/>
    <d v="2026-05-22T10:01:30"/>
    <n v="66094108"/>
    <s v="DROP"/>
    <s v="VDAD"/>
    <x v="0"/>
    <s v="COBRO"/>
    <m/>
    <n v="351332420000"/>
    <n v="16018"/>
    <n v="-5"/>
    <n v="1"/>
    <n v="66094108"/>
    <m/>
    <s v="Osvaldo GÃ³mez de gracia "/>
    <m/>
    <s v="8-445-37"/>
    <n v="351332420000"/>
    <s v="MASIVO"/>
    <s v="3 PAGOS PENDIENTES"/>
    <m/>
    <m/>
    <m/>
    <m/>
    <m/>
    <m/>
    <s v="0000-00-00"/>
    <m/>
    <m/>
    <m/>
    <m/>
    <n v="5"/>
    <m/>
    <s v="NONE"/>
    <n v="0"/>
    <m/>
    <n v="2258168"/>
    <s v="Cobros Mayo"/>
    <s v="Cobros Mayo NPN"/>
    <s v="Agent Not Available"/>
  </r>
  <r>
    <s v="Cobros Abril Canal Fijo"/>
    <n v="0"/>
    <n v="0"/>
    <x v="15"/>
    <n v="5"/>
    <n v="1"/>
    <x v="0"/>
    <d v="2026-05-12T10:00:16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0"/>
    <n v="5"/>
    <n v="1"/>
    <x v="0"/>
    <d v="2026-05-14T11:42:15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3"/>
    <n v="5"/>
    <n v="1"/>
    <x v="0"/>
    <d v="2026-05-18T15:55:50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14"/>
    <n v="5"/>
    <n v="1"/>
    <x v="0"/>
    <d v="2026-05-20T11:54:07"/>
    <n v="66095793"/>
    <s v="DROP"/>
    <s v="VDAD"/>
    <x v="0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5"/>
    <m/>
    <s v="NONE"/>
    <n v="0"/>
    <m/>
    <n v="2258169"/>
    <s v="Cobros Mayo"/>
    <s v="Cobros Mayo NPN"/>
    <s v="Agent Not Available"/>
  </r>
  <r>
    <s v="Cobros Abril Canal Fijo"/>
    <n v="0"/>
    <n v="0"/>
    <x v="4"/>
    <n v="5"/>
    <n v="1"/>
    <x v="1"/>
    <d v="2026-05-21T12:40:48"/>
    <n v="66095793"/>
    <n v="6004"/>
    <s v="lvelez"/>
    <x v="1"/>
    <s v="COBRO"/>
    <m/>
    <n v="369044290000"/>
    <n v="16018"/>
    <n v="-5"/>
    <n v="1"/>
    <n v="66095793"/>
    <m/>
    <s v="Taycha Toscano"/>
    <m/>
    <s v="3-707-924"/>
    <n v="369044290000"/>
    <s v="MASIVO"/>
    <s v="NPN"/>
    <m/>
    <m/>
    <m/>
    <m/>
    <m/>
    <s v="U"/>
    <s v="0000-00-00"/>
    <m/>
    <m/>
    <m/>
    <m/>
    <n v="163"/>
    <s v="Llamaya"/>
    <s v="MAIN"/>
    <n v="0"/>
    <m/>
    <n v="2258169"/>
    <s v="Cobros Mayo"/>
    <s v="Cobros Mayo NPN"/>
    <s v="Buzon de voz"/>
  </r>
  <r>
    <s v="Cobros Abril Canal Fijo"/>
    <n v="0"/>
    <n v="0"/>
    <x v="11"/>
    <n v="2"/>
    <n v="1"/>
    <x v="0"/>
    <d v="2026-05-04T11:59:56"/>
    <n v="66103004"/>
    <s v="CALLBK"/>
    <s v="lvelez"/>
    <x v="1"/>
    <s v="COBRO"/>
    <m/>
    <n v="353339160000"/>
    <n v="16017"/>
    <n v="-7"/>
    <n v="1"/>
    <n v="66103004"/>
    <m/>
    <s v="Jesus Humberto Rivas Bonilla"/>
    <m/>
    <s v="8-794-503"/>
    <s v="3 MESES DE MORA"/>
    <s v="DIGITAL"/>
    <n v="353339160000"/>
    <m/>
    <m/>
    <m/>
    <m/>
    <m/>
    <s v="U"/>
    <s v="0000-00-00"/>
    <m/>
    <s v="jesushumbertorivas502@gmail.com"/>
    <m/>
    <s v="353339160000&gt;&gt; Jesus Humberto Rivas Bonilla"/>
    <n v="118"/>
    <s v="Llamaya"/>
    <s v="MAIN"/>
    <n v="0"/>
    <m/>
    <n v="2252394"/>
    <s v="Cobros Abril Canal Fijo"/>
    <s v="Cobros Abril Canal Fijo 2 meses a NPN"/>
    <s v="Call Back"/>
  </r>
  <r>
    <s v="Cobros Abril Canal Fijo"/>
    <n v="0"/>
    <n v="0"/>
    <x v="8"/>
    <n v="2"/>
    <n v="1"/>
    <x v="1"/>
    <d v="2026-05-08T09:39:25"/>
    <n v="66103004"/>
    <n v="6004"/>
    <s v="lvelez"/>
    <x v="1"/>
    <s v="COBRO"/>
    <m/>
    <n v="353339160000"/>
    <n v="16017"/>
    <n v="-7"/>
    <n v="1"/>
    <n v="66103004"/>
    <m/>
    <s v="Jesus Humberto Rivas Bonilla"/>
    <m/>
    <s v="8-794-503"/>
    <s v="3 MESES DE MORA"/>
    <s v="DIGITAL"/>
    <n v="353339160000"/>
    <m/>
    <m/>
    <m/>
    <m/>
    <m/>
    <s v="U"/>
    <s v="0000-00-00"/>
    <m/>
    <s v="jesushumbertorivas502@gmail.com"/>
    <m/>
    <s v="353339160000&gt;&gt; Jesus Humberto Rivas Bonilla"/>
    <n v="62"/>
    <s v="Llamaya"/>
    <s v="MAIN"/>
    <n v="0"/>
    <m/>
    <n v="2252394"/>
    <s v="Cobros Abril Canal Fijo"/>
    <s v="Cobros Abril Canal Fijo 2 meses a NPN"/>
    <s v="Buzon de voz"/>
  </r>
  <r>
    <s v="Cobros Mayo"/>
    <n v="0"/>
    <n v="0"/>
    <x v="11"/>
    <n v="10"/>
    <n v="1"/>
    <x v="0"/>
    <d v="2026-05-04T16:06:05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12"/>
    <n v="10"/>
    <n v="1"/>
    <x v="0"/>
    <d v="2026-05-06T15:37:54"/>
    <n v="66115386"/>
    <s v="NA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No Answer AutoDial"/>
  </r>
  <r>
    <s v="Cobros Mayo"/>
    <n v="0"/>
    <n v="0"/>
    <x v="7"/>
    <n v="10"/>
    <n v="1"/>
    <x v="0"/>
    <d v="2026-05-07T17:54:10"/>
    <n v="66115386"/>
    <s v="DROP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5"/>
    <m/>
    <s v="NONE"/>
    <n v="0"/>
    <m/>
    <n v="2252871"/>
    <s v="Cobros Abril Canal Fijo"/>
    <s v="Cobros Abril Canal Fijo 2 meses a NPN"/>
    <s v="Agent Not Available"/>
  </r>
  <r>
    <s v="Cobros Mayo"/>
    <n v="0"/>
    <n v="0"/>
    <x v="0"/>
    <n v="10"/>
    <n v="1"/>
    <x v="0"/>
    <d v="2026-05-09T09:26:59"/>
    <n v="66115386"/>
    <s v="AB"/>
    <s v="VDAD"/>
    <x v="0"/>
    <s v="COBRO"/>
    <m/>
    <n v="359346870000"/>
    <n v="16017"/>
    <n v="-7"/>
    <n v="1"/>
    <n v="66115386"/>
    <m/>
    <s v="YARIELA ESTHER ACEVEDO HERNAND"/>
    <m/>
    <s v="8-741-1525"/>
    <s v="2 MESES DE MORA"/>
    <s v="MASIVO"/>
    <n v="359346870000"/>
    <m/>
    <m/>
    <m/>
    <m/>
    <m/>
    <m/>
    <s v="0000-00-00"/>
    <m/>
    <s v="Yulincbboy@hotmail.com"/>
    <m/>
    <m/>
    <n v="0"/>
    <m/>
    <s v="NONE"/>
    <n v="0"/>
    <m/>
    <n v="2252871"/>
    <s v="Cobros Abril Canal Fijo"/>
    <s v="Cobros Abril Canal Fijo 2 meses a NPN"/>
    <s v="Auto busy"/>
  </r>
  <r>
    <s v="Cobros Mayo"/>
    <n v="0"/>
    <n v="0"/>
    <x v="15"/>
    <n v="10"/>
    <n v="1"/>
    <x v="0"/>
    <d v="2026-05-12T10:00:24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0"/>
    <n v="10"/>
    <n v="1"/>
    <x v="0"/>
    <d v="2026-05-14T11:42:23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3"/>
    <n v="10"/>
    <n v="1"/>
    <x v="0"/>
    <d v="2026-05-18T15:55:56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4"/>
    <n v="10"/>
    <n v="1"/>
    <x v="0"/>
    <d v="2026-05-20T11:54:15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4"/>
    <n v="10"/>
    <n v="1"/>
    <x v="0"/>
    <d v="2026-05-21T12:41:56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0"/>
    <n v="0"/>
    <x v="16"/>
    <n v="10"/>
    <n v="1"/>
    <x v="1"/>
    <d v="2026-05-22T10:01:38"/>
    <n v="66115386"/>
    <s v="AB"/>
    <s v="VDAD"/>
    <x v="0"/>
    <s v="COBRO"/>
    <m/>
    <n v="359346870000"/>
    <n v="16018"/>
    <n v="-7"/>
    <n v="1"/>
    <n v="66115386"/>
    <m/>
    <s v="YARIELA ESTHER ACEVEDO HERNAND"/>
    <m/>
    <s v="8-741-1525"/>
    <n v="359346870000"/>
    <s v="MASIVO"/>
    <s v="3 PAGOS PENDIENTES"/>
    <m/>
    <m/>
    <m/>
    <m/>
    <m/>
    <m/>
    <s v="0000-00-00"/>
    <m/>
    <m/>
    <m/>
    <m/>
    <n v="0"/>
    <m/>
    <s v="NONE"/>
    <n v="0"/>
    <m/>
    <n v="2258170"/>
    <s v="Cobros Mayo"/>
    <s v="Cobros Mayo NPN"/>
    <s v="Auto busy"/>
  </r>
  <r>
    <s v="Cobros Mayo"/>
    <n v="1"/>
    <n v="1"/>
    <x v="15"/>
    <n v="1"/>
    <n v="1"/>
    <x v="1"/>
    <d v="2026-05-12T10:04:34"/>
    <n v="66122768"/>
    <n v="6007"/>
    <s v="lvelez"/>
    <x v="1"/>
    <s v="COBRO"/>
    <m/>
    <n v="365028920000"/>
    <n v="16018"/>
    <n v="-7"/>
    <n v="1"/>
    <n v="66122768"/>
    <m/>
    <s v="Carol Castellanos"/>
    <m/>
    <s v="AS165081"/>
    <n v="365028920000"/>
    <s v="MASIVO"/>
    <s v="2 PAGOS PENDIENTES"/>
    <m/>
    <m/>
    <m/>
    <m/>
    <m/>
    <s v="U"/>
    <s v="0000-00-00"/>
    <m/>
    <m/>
    <m/>
    <m/>
    <n v="141"/>
    <s v="Llamaya"/>
    <s v="MAIN"/>
    <n v="0"/>
    <m/>
    <n v="2258171"/>
    <s v="Cobros Mayo"/>
    <s v="Cobros Mayo NPN"/>
    <s v="Volver a llamar"/>
  </r>
  <r>
    <s v="Cobros Mayo"/>
    <n v="0"/>
    <n v="0"/>
    <x v="15"/>
    <n v="6"/>
    <n v="1"/>
    <x v="0"/>
    <d v="2026-05-12T10:04:59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0"/>
    <n v="6"/>
    <n v="1"/>
    <x v="0"/>
    <d v="2026-05-14T11:45:09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3"/>
    <n v="6"/>
    <n v="1"/>
    <x v="0"/>
    <d v="2026-05-18T16:00:09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4"/>
    <n v="6"/>
    <n v="1"/>
    <x v="0"/>
    <d v="2026-05-20T11:57:16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4"/>
    <n v="6"/>
    <n v="1"/>
    <x v="0"/>
    <d v="2026-05-21T12:43:40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Mayo"/>
    <n v="0"/>
    <n v="0"/>
    <x v="16"/>
    <n v="6"/>
    <n v="1"/>
    <x v="1"/>
    <d v="2026-05-22T10:02:34"/>
    <n v="66123736"/>
    <s v="DROP"/>
    <s v="VDAD"/>
    <x v="0"/>
    <s v="COBRO"/>
    <m/>
    <n v="367021250000"/>
    <n v="16018"/>
    <n v="-7"/>
    <n v="1"/>
    <n v="66123736"/>
    <m/>
    <s v="Milagros Rubio "/>
    <m/>
    <s v="8-792-1043"/>
    <n v="367021250000"/>
    <s v="MASIVO"/>
    <s v="2 PAGOS PENDIENTES"/>
    <m/>
    <m/>
    <m/>
    <m/>
    <m/>
    <m/>
    <s v="0000-00-00"/>
    <m/>
    <m/>
    <m/>
    <m/>
    <n v="5"/>
    <m/>
    <s v="NONE"/>
    <n v="0"/>
    <m/>
    <n v="2258172"/>
    <s v="Cobros Mayo"/>
    <s v="Cobros Mayo NPN"/>
    <s v="Agent Not Available"/>
  </r>
  <r>
    <s v="Cobros Abril Canal Fijo"/>
    <n v="1"/>
    <n v="0"/>
    <x v="15"/>
    <n v="1"/>
    <n v="1"/>
    <x v="1"/>
    <d v="2026-05-12T10:07:33"/>
    <n v="66143731"/>
    <n v="6000"/>
    <s v="lvelez"/>
    <x v="1"/>
    <s v="COBRO"/>
    <m/>
    <n v="358374390000"/>
    <n v="16018"/>
    <n v="-7"/>
    <n v="1"/>
    <n v="66143731"/>
    <m/>
    <s v="Lizbeth anaya castillo"/>
    <m/>
    <s v="8-513-851"/>
    <n v="358374390000"/>
    <s v="MASIVO"/>
    <s v="3 PAGOS PENDIENTES"/>
    <m/>
    <m/>
    <m/>
    <m/>
    <m/>
    <s v="U"/>
    <s v="0000-00-00"/>
    <m/>
    <m/>
    <m/>
    <m/>
    <n v="144"/>
    <s v="Llamaya"/>
    <s v="MAIN"/>
    <n v="0"/>
    <m/>
    <n v="2258173"/>
    <s v="Cobros Mayo"/>
    <s v="Cobros Mayo NPN"/>
    <s v="Mensaje a tercero"/>
  </r>
  <r>
    <e v="#N/A"/>
    <n v="0"/>
    <n v="0"/>
    <x v="6"/>
    <n v="1"/>
    <n v="1"/>
    <x v="1"/>
    <d v="2026-05-05T15:21:23"/>
    <n v="66148382"/>
    <n v="6004"/>
    <s v="lvelez"/>
    <x v="1"/>
    <s v="COBRO"/>
    <m/>
    <m/>
    <n v="9011"/>
    <n v="-7"/>
    <n v="1"/>
    <n v="66148382"/>
    <m/>
    <s v="EDUARDO ENRIQUE EDUARDO ENRIQU"/>
    <m/>
    <n v="26"/>
    <s v="Panama"/>
    <s v="DISTRITO"/>
    <m/>
    <m/>
    <m/>
    <m/>
    <m/>
    <m/>
    <s v="U"/>
    <s v="0000-00-00"/>
    <m/>
    <s v="elazarus1951@gmail.com"/>
    <m/>
    <m/>
    <n v="94"/>
    <s v="Llamaya"/>
    <s v="MANUAL"/>
    <n v="0"/>
    <m/>
    <n v="1501361"/>
    <s v="Renovacion Krediya 09062024"/>
    <m/>
    <s v="Buzon de voz"/>
  </r>
  <r>
    <s v="Cobros Abril Canal Fijo"/>
    <n v="0"/>
    <n v="0"/>
    <x v="15"/>
    <n v="2"/>
    <n v="1"/>
    <x v="0"/>
    <d v="2026-05-12T10:07:44"/>
    <n v="66151597"/>
    <s v="DROP"/>
    <s v="VDAD"/>
    <x v="0"/>
    <s v="COBRO"/>
    <m/>
    <n v="354338820000"/>
    <n v="16018"/>
    <n v="-7"/>
    <n v="1"/>
    <n v="66151597"/>
    <m/>
    <s v="Didio Mendoza Ojo"/>
    <m/>
    <s v="6-707-1648"/>
    <n v="354338820000"/>
    <s v="MASIVO"/>
    <s v="NPN"/>
    <m/>
    <m/>
    <m/>
    <m/>
    <m/>
    <s v="U"/>
    <s v="0000-00-00"/>
    <m/>
    <m/>
    <m/>
    <m/>
    <n v="5"/>
    <m/>
    <s v="NONE"/>
    <n v="0"/>
    <m/>
    <n v="2258174"/>
    <s v="Cobros Mayo"/>
    <s v="Cobros Mayo NPN"/>
    <s v="Agent Not Available"/>
  </r>
  <r>
    <s v="Cobros Abril Canal Fijo"/>
    <n v="1"/>
    <n v="1"/>
    <x v="10"/>
    <n v="2"/>
    <n v="1"/>
    <x v="1"/>
    <d v="2026-05-14T11:45:03"/>
    <n v="66151597"/>
    <n v="6003"/>
    <s v="lvelez"/>
    <x v="1"/>
    <s v="COBRO"/>
    <m/>
    <n v="354338820000"/>
    <n v="16018"/>
    <n v="-7"/>
    <n v="1"/>
    <n v="66151597"/>
    <m/>
    <s v="Didio Mendoza Ojo"/>
    <m/>
    <s v="6-707-1648"/>
    <n v="354338820000"/>
    <s v="MASIVO"/>
    <s v="NPN"/>
    <m/>
    <m/>
    <m/>
    <m/>
    <m/>
    <s v="U"/>
    <s v="0000-00-00"/>
    <m/>
    <m/>
    <m/>
    <m/>
    <n v="63"/>
    <s v="Llamaya"/>
    <s v="MAIN"/>
    <n v="0"/>
    <m/>
    <n v="2258174"/>
    <s v="Cobros Mayo"/>
    <s v="Cobros Mayo NPN"/>
    <s v="Cuenta cesada"/>
  </r>
  <r>
    <s v="Cobros Mayo"/>
    <n v="0"/>
    <n v="0"/>
    <x v="15"/>
    <n v="6"/>
    <n v="1"/>
    <x v="0"/>
    <d v="2026-05-12T10:08:07"/>
    <n v="66152591"/>
    <s v="DROP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5"/>
    <m/>
    <s v="NONE"/>
    <n v="0"/>
    <m/>
    <n v="2258175"/>
    <s v="Cobros Mayo"/>
    <s v="Cobros Mayo NPN"/>
    <s v="Agent Not Available"/>
  </r>
  <r>
    <s v="Cobros Mayo"/>
    <n v="0"/>
    <n v="0"/>
    <x v="10"/>
    <n v="6"/>
    <n v="1"/>
    <x v="0"/>
    <d v="2026-05-14T11:46:30"/>
    <n v="66152591"/>
    <s v="NA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No Answer AutoDial"/>
  </r>
  <r>
    <s v="Cobros Mayo"/>
    <n v="0"/>
    <n v="0"/>
    <x v="10"/>
    <n v="6"/>
    <n v="1"/>
    <x v="0"/>
    <d v="2026-05-14T16:13:24"/>
    <n v="66152591"/>
    <s v="NA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No Answer AutoDial"/>
  </r>
  <r>
    <s v="Cobros Mayo"/>
    <n v="0"/>
    <n v="0"/>
    <x v="17"/>
    <n v="6"/>
    <n v="1"/>
    <x v="0"/>
    <d v="2026-05-15T12:21:31"/>
    <n v="66152591"/>
    <s v="DROP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5"/>
    <m/>
    <s v="NONE"/>
    <n v="0"/>
    <m/>
    <n v="2258175"/>
    <s v="Cobros Mayo"/>
    <s v="Cobros Mayo NPN"/>
    <s v="Agent Not Available"/>
  </r>
  <r>
    <s v="Cobros Mayo"/>
    <n v="0"/>
    <n v="0"/>
    <x v="13"/>
    <n v="6"/>
    <n v="1"/>
    <x v="0"/>
    <d v="2026-05-18T16:00:17"/>
    <n v="66152591"/>
    <s v="AB"/>
    <s v="VDAD"/>
    <x v="0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0"/>
    <m/>
    <s v="NONE"/>
    <n v="0"/>
    <m/>
    <n v="2258175"/>
    <s v="Cobros Mayo"/>
    <s v="Cobros Mayo NPN"/>
    <s v="Auto busy"/>
  </r>
  <r>
    <s v="Cobros Mayo"/>
    <n v="1"/>
    <n v="1"/>
    <x v="14"/>
    <n v="6"/>
    <n v="1"/>
    <x v="1"/>
    <d v="2026-05-20T11:56:58"/>
    <n v="66152591"/>
    <n v="6003"/>
    <s v="lvelez"/>
    <x v="1"/>
    <s v="COBRO"/>
    <m/>
    <n v="363067410000"/>
    <n v="16018"/>
    <n v="-7"/>
    <n v="1"/>
    <n v="66152591"/>
    <m/>
    <s v="JESSICA DEL CARMEN NUNEZ CABAL"/>
    <m/>
    <s v="8-852-1687"/>
    <n v="363067410000"/>
    <s v="MASIVO"/>
    <s v="NPN"/>
    <m/>
    <m/>
    <m/>
    <m/>
    <m/>
    <s v="U"/>
    <s v="0000-00-00"/>
    <m/>
    <m/>
    <m/>
    <m/>
    <n v="34"/>
    <s v="Llamaya"/>
    <s v="MAIN"/>
    <n v="0"/>
    <m/>
    <n v="2258175"/>
    <s v="Cobros Mayo"/>
    <s v="Cobros Mayo NPN"/>
    <s v="Cuenta cesada"/>
  </r>
  <r>
    <e v="#N/A"/>
    <n v="0"/>
    <n v="0"/>
    <x v="12"/>
    <n v="1"/>
    <n v="1"/>
    <x v="1"/>
    <d v="2026-05-06T17:54:45"/>
    <n v="66153227"/>
    <n v="6004"/>
    <s v="lvelez"/>
    <x v="1"/>
    <s v="COBRO"/>
    <m/>
    <m/>
    <n v="998"/>
    <n v="0"/>
    <m/>
    <n v="66153227"/>
    <m/>
    <m/>
    <m/>
    <m/>
    <m/>
    <m/>
    <m/>
    <m/>
    <m/>
    <m/>
    <m/>
    <m/>
    <s v="U"/>
    <s v="0000-00-00"/>
    <m/>
    <m/>
    <m/>
    <m/>
    <n v="58"/>
    <s v="Llamaya"/>
    <s v="MANUAL"/>
    <n v="0"/>
    <m/>
    <n v="2257565"/>
    <s v="Default Manual list"/>
    <m/>
    <s v="Buzon de voz"/>
  </r>
  <r>
    <s v="Cobros Mayo"/>
    <n v="0"/>
    <n v="0"/>
    <x v="15"/>
    <n v="2"/>
    <n v="1"/>
    <x v="0"/>
    <d v="2026-05-12T10:08:48"/>
    <n v="66171962"/>
    <s v="DROP"/>
    <s v="VDAD"/>
    <x v="0"/>
    <s v="COBRO"/>
    <m/>
    <n v="356182480000"/>
    <n v="16018"/>
    <n v="-7"/>
    <n v="1"/>
    <n v="66171962"/>
    <m/>
    <s v="Jonathan wezn Almada Sanjur"/>
    <m/>
    <s v="8-814-1713"/>
    <n v="356182480000"/>
    <s v="MASIVO"/>
    <s v="NPN"/>
    <m/>
    <m/>
    <m/>
    <m/>
    <m/>
    <s v="U"/>
    <s v="0000-00-00"/>
    <m/>
    <m/>
    <m/>
    <m/>
    <n v="5"/>
    <m/>
    <s v="NONE"/>
    <n v="0"/>
    <m/>
    <n v="2258176"/>
    <s v="Cobros Mayo"/>
    <s v="Cobros Mayo NPN"/>
    <s v="Agent Not Available"/>
  </r>
  <r>
    <s v="Cobros Mayo"/>
    <n v="1"/>
    <n v="0"/>
    <x v="10"/>
    <n v="2"/>
    <n v="1"/>
    <x v="1"/>
    <d v="2026-05-14T11:46:58"/>
    <n v="66171962"/>
    <n v="6006"/>
    <s v="lvelez"/>
    <x v="1"/>
    <s v="COBRO"/>
    <m/>
    <n v="356182480000"/>
    <n v="16018"/>
    <n v="-7"/>
    <n v="1"/>
    <n v="66171962"/>
    <m/>
    <s v="Jonathan wezn Almada Sanjur"/>
    <m/>
    <s v="8-814-1713"/>
    <n v="356182480000"/>
    <s v="MASIVO"/>
    <s v="NPN"/>
    <m/>
    <m/>
    <m/>
    <m/>
    <m/>
    <s v="U"/>
    <s v="0000-00-00"/>
    <m/>
    <m/>
    <m/>
    <m/>
    <n v="256"/>
    <s v="Llamaya"/>
    <s v="MAIN"/>
    <n v="0"/>
    <m/>
    <n v="2258176"/>
    <s v="Cobros Mayo"/>
    <s v="Cobros Mayo NPN"/>
    <s v="Numero equivocado"/>
  </r>
  <r>
    <s v="Cobros Abril Canal Fijo"/>
    <n v="1"/>
    <n v="1"/>
    <x v="15"/>
    <n v="1"/>
    <n v="1"/>
    <x v="1"/>
    <d v="2026-05-12T10:11:27"/>
    <n v="66173749"/>
    <n v="6003"/>
    <s v="lvelez"/>
    <x v="1"/>
    <s v="COBRO"/>
    <m/>
    <n v="358359760000"/>
    <n v="16018"/>
    <n v="-7"/>
    <n v="1"/>
    <n v="66173749"/>
    <m/>
    <s v="Katherine Judith RodrÃ­guez Ro"/>
    <m/>
    <s v="8-937-1058"/>
    <n v="358359760000"/>
    <s v="MASIVO"/>
    <s v="NPN"/>
    <m/>
    <m/>
    <m/>
    <m/>
    <m/>
    <s v="U"/>
    <s v="0000-00-00"/>
    <m/>
    <m/>
    <m/>
    <m/>
    <n v="33"/>
    <s v="Llamaya"/>
    <s v="MAIN"/>
    <n v="0"/>
    <m/>
    <n v="2258177"/>
    <s v="Cobros Mayo"/>
    <s v="Cobros Mayo NPN"/>
    <s v="Cuenta cesada"/>
  </r>
  <r>
    <s v="Cobros Abril Canal Fijo"/>
    <n v="0"/>
    <n v="0"/>
    <x v="15"/>
    <n v="5"/>
    <n v="1"/>
    <x v="0"/>
    <d v="2026-05-12T10:11:49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0"/>
    <n v="0"/>
    <x v="10"/>
    <n v="5"/>
    <n v="1"/>
    <x v="0"/>
    <d v="2026-05-14T11:46:45"/>
    <n v="66178334"/>
    <s v="AB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0"/>
    <m/>
    <s v="NONE"/>
    <n v="0"/>
    <m/>
    <n v="2258178"/>
    <s v="Cobros Mayo"/>
    <s v="Cobros Mayo NPN"/>
    <s v="Auto busy"/>
  </r>
  <r>
    <s v="Cobros Abril Canal Fijo"/>
    <n v="0"/>
    <n v="0"/>
    <x v="13"/>
    <n v="5"/>
    <n v="1"/>
    <x v="0"/>
    <d v="2026-05-18T16:10:38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0"/>
    <n v="0"/>
    <x v="14"/>
    <n v="5"/>
    <n v="1"/>
    <x v="0"/>
    <d v="2026-05-20T11:57:33"/>
    <n v="66178334"/>
    <s v="DROP"/>
    <s v="VDAD"/>
    <x v="0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5"/>
    <m/>
    <s v="NONE"/>
    <n v="0"/>
    <m/>
    <n v="2258178"/>
    <s v="Cobros Mayo"/>
    <s v="Cobros Mayo NPN"/>
    <s v="Agent Not Available"/>
  </r>
  <r>
    <s v="Cobros Abril Canal Fijo"/>
    <n v="1"/>
    <n v="1"/>
    <x v="4"/>
    <n v="5"/>
    <n v="1"/>
    <x v="1"/>
    <d v="2026-05-21T12:44:36"/>
    <n v="66178334"/>
    <n v="6003"/>
    <s v="lvelez"/>
    <x v="1"/>
    <s v="COBRO"/>
    <m/>
    <n v="353365190000"/>
    <n v="16018"/>
    <n v="-7"/>
    <n v="1"/>
    <n v="66178334"/>
    <m/>
    <s v="Midsy maricela muÃ±oz cedeÃ±o"/>
    <m/>
    <s v="8-162-884"/>
    <n v="353365190000"/>
    <s v="MASIVO"/>
    <s v="3 PAGOS PENDIENTES"/>
    <m/>
    <m/>
    <m/>
    <m/>
    <m/>
    <s v="U"/>
    <s v="0000-00-00"/>
    <m/>
    <m/>
    <m/>
    <m/>
    <n v="49"/>
    <s v="Llamaya"/>
    <s v="MAIN"/>
    <n v="0"/>
    <m/>
    <n v="2258178"/>
    <s v="Cobros Mayo"/>
    <s v="Cobros Mayo NPN"/>
    <s v="Cuenta cesada"/>
  </r>
  <r>
    <e v="#N/A"/>
    <n v="0"/>
    <n v="0"/>
    <x v="11"/>
    <n v="1"/>
    <n v="1"/>
    <x v="1"/>
    <d v="2026-05-04T14:35:10"/>
    <n v="66189666"/>
    <n v="6004"/>
    <s v="lvelez"/>
    <x v="1"/>
    <s v="COBRO"/>
    <m/>
    <m/>
    <n v="998"/>
    <n v="0"/>
    <m/>
    <n v="66189666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470"/>
    <s v="Default Manual list"/>
    <m/>
    <s v="Buzon de voz"/>
  </r>
  <r>
    <s v="Cobros Abril Canal Fijo"/>
    <n v="0"/>
    <n v="0"/>
    <x v="15"/>
    <n v="3"/>
    <n v="1"/>
    <x v="0"/>
    <d v="2026-05-12T10:12:13"/>
    <n v="66210454"/>
    <s v="DROP"/>
    <s v="VDAD"/>
    <x v="0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"/>
    <m/>
    <s v="NONE"/>
    <n v="0"/>
    <m/>
    <n v="2258179"/>
    <s v="Cobros Mayo"/>
    <s v="Cobros Mayo NPN"/>
    <s v="Agent Not Available"/>
  </r>
  <r>
    <s v="Cobros Abril Canal Fijo"/>
    <n v="0"/>
    <n v="0"/>
    <x v="10"/>
    <n v="3"/>
    <n v="1"/>
    <x v="0"/>
    <d v="2026-05-14T11:47:22"/>
    <n v="66210454"/>
    <s v="DROP"/>
    <s v="VDAD"/>
    <x v="0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"/>
    <m/>
    <s v="NONE"/>
    <n v="0"/>
    <m/>
    <n v="2258179"/>
    <s v="Cobros Mayo"/>
    <s v="Cobros Mayo NPN"/>
    <s v="Agent Not Available"/>
  </r>
  <r>
    <s v="Cobros Abril Canal Fijo"/>
    <n v="1"/>
    <n v="1"/>
    <x v="13"/>
    <n v="3"/>
    <n v="1"/>
    <x v="1"/>
    <d v="2026-05-18T16:10:15"/>
    <n v="66210454"/>
    <n v="6003"/>
    <s v="lvelez"/>
    <x v="1"/>
    <s v="COBRO"/>
    <m/>
    <n v="215060250000"/>
    <n v="16018"/>
    <n v="-5"/>
    <n v="1"/>
    <n v="66210454"/>
    <m/>
    <s v="Dayan garcia"/>
    <m/>
    <s v="8-859-1394"/>
    <n v="215060250000"/>
    <s v="MASIVO"/>
    <s v="NPN"/>
    <m/>
    <m/>
    <m/>
    <m/>
    <m/>
    <s v="U"/>
    <s v="0000-00-00"/>
    <m/>
    <m/>
    <m/>
    <m/>
    <n v="59"/>
    <s v="Llamaya"/>
    <s v="MAIN"/>
    <n v="0"/>
    <m/>
    <n v="2258179"/>
    <s v="Cobros Mayo"/>
    <s v="Cobros Mayo NPN"/>
    <s v="Cuenta cesada"/>
  </r>
  <r>
    <s v="Cobros Abril Canal Fijo"/>
    <n v="0"/>
    <n v="0"/>
    <x v="15"/>
    <n v="2"/>
    <n v="1"/>
    <x v="0"/>
    <d v="2026-05-12T10:13:12"/>
    <n v="66223422"/>
    <s v="AB"/>
    <s v="VDAD"/>
    <x v="0"/>
    <s v="COBRO"/>
    <m/>
    <n v="365026990000"/>
    <n v="16018"/>
    <n v="-5"/>
    <n v="1"/>
    <n v="66223422"/>
    <m/>
    <s v="LUIS FERNANDO HERNANDEZ CONCEP"/>
    <m/>
    <s v="4-791-1221"/>
    <n v="365026990000"/>
    <s v="MASIVO"/>
    <s v="NPN"/>
    <m/>
    <m/>
    <m/>
    <m/>
    <m/>
    <s v="U"/>
    <s v="0000-00-00"/>
    <m/>
    <m/>
    <m/>
    <m/>
    <n v="0"/>
    <m/>
    <s v="NONE"/>
    <n v="0"/>
    <m/>
    <n v="2258180"/>
    <s v="Cobros Mayo"/>
    <s v="Cobros Mayo NPN"/>
    <s v="Auto busy"/>
  </r>
  <r>
    <s v="Cobros Abril Canal Fijo"/>
    <n v="1"/>
    <n v="1"/>
    <x v="10"/>
    <n v="2"/>
    <n v="1"/>
    <x v="1"/>
    <d v="2026-05-14T11:51:40"/>
    <n v="66223422"/>
    <n v="6003"/>
    <s v="lvelez"/>
    <x v="1"/>
    <s v="COBRO"/>
    <m/>
    <n v="365026990000"/>
    <n v="16018"/>
    <n v="-5"/>
    <n v="1"/>
    <n v="66223422"/>
    <m/>
    <s v="LUIS FERNANDO HERNANDEZ CONCEP"/>
    <m/>
    <s v="4-791-1221"/>
    <n v="365026990000"/>
    <s v="MASIVO"/>
    <s v="NPN"/>
    <m/>
    <m/>
    <m/>
    <m/>
    <m/>
    <s v="U"/>
    <s v="0000-00-00"/>
    <m/>
    <m/>
    <m/>
    <m/>
    <n v="18"/>
    <s v="Llamaya"/>
    <s v="MAIN"/>
    <n v="0"/>
    <m/>
    <n v="2258180"/>
    <s v="Cobros Mayo"/>
    <s v="Cobros Mayo NPN"/>
    <s v="Cuenta cesada"/>
  </r>
  <r>
    <s v="Cobros Abril Canal Fijo"/>
    <n v="0"/>
    <n v="0"/>
    <x v="15"/>
    <n v="4"/>
    <n v="1"/>
    <x v="0"/>
    <d v="2026-05-12T10:13:31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0"/>
    <n v="0"/>
    <x v="10"/>
    <n v="4"/>
    <n v="1"/>
    <x v="0"/>
    <d v="2026-05-14T11:51:41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0"/>
    <n v="0"/>
    <x v="13"/>
    <n v="4"/>
    <n v="1"/>
    <x v="0"/>
    <d v="2026-05-18T16:11:05"/>
    <n v="66235009"/>
    <s v="DROP"/>
    <s v="VDAD"/>
    <x v="0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5"/>
    <m/>
    <s v="NONE"/>
    <n v="0"/>
    <m/>
    <n v="2258181"/>
    <s v="Cobros Mayo"/>
    <s v="Cobros Mayo NPN"/>
    <s v="Agent Not Available"/>
  </r>
  <r>
    <s v="Cobros Abril Canal Fijo"/>
    <n v="1"/>
    <n v="0"/>
    <x v="14"/>
    <n v="4"/>
    <n v="1"/>
    <x v="1"/>
    <d v="2026-05-20T11:59:08"/>
    <n v="66235009"/>
    <n v="6006"/>
    <s v="lvelez"/>
    <x v="1"/>
    <s v="COBRO"/>
    <m/>
    <n v="361043240000"/>
    <n v="16018"/>
    <n v="-5"/>
    <n v="1"/>
    <n v="66235009"/>
    <m/>
    <s v="Olmedo guerra"/>
    <m/>
    <s v="1-735-228"/>
    <n v="361043240000"/>
    <s v="MASIVO"/>
    <s v="NPN"/>
    <m/>
    <m/>
    <m/>
    <m/>
    <m/>
    <s v="U"/>
    <s v="0000-00-00"/>
    <m/>
    <m/>
    <m/>
    <m/>
    <n v="71"/>
    <s v="Llamaya"/>
    <s v="MAIN"/>
    <n v="0"/>
    <m/>
    <n v="2258181"/>
    <s v="Cobros Mayo"/>
    <s v="Cobros Mayo NPN"/>
    <s v="Numero equivocado"/>
  </r>
  <r>
    <s v="Cobros Mayo"/>
    <n v="0"/>
    <n v="0"/>
    <x v="15"/>
    <n v="1"/>
    <n v="1"/>
    <x v="1"/>
    <d v="2026-05-12T10:13:22"/>
    <n v="66241362"/>
    <n v="6004"/>
    <s v="lvelez"/>
    <x v="1"/>
    <s v="COBRO"/>
    <m/>
    <n v="367037840000"/>
    <n v="16018"/>
    <n v="-5"/>
    <n v="1"/>
    <n v="66241362"/>
    <m/>
    <s v="Teodomiro prieto tulandy"/>
    <m/>
    <s v="E-8-179920"/>
    <n v="367037840000"/>
    <s v="MASIVO"/>
    <s v="NPN"/>
    <m/>
    <m/>
    <m/>
    <m/>
    <m/>
    <s v="U"/>
    <s v="0000-00-00"/>
    <m/>
    <m/>
    <m/>
    <m/>
    <n v="65"/>
    <s v="Llamaya"/>
    <s v="MAIN"/>
    <n v="0"/>
    <m/>
    <n v="2258182"/>
    <s v="Cobros Mayo"/>
    <s v="Cobros Mayo NPN"/>
    <s v="Buzon de voz"/>
  </r>
  <r>
    <s v="Cobros Mayo"/>
    <n v="0"/>
    <n v="0"/>
    <x v="15"/>
    <n v="5"/>
    <n v="1"/>
    <x v="0"/>
    <d v="2026-05-12T10:14:10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0"/>
    <n v="5"/>
    <n v="1"/>
    <x v="0"/>
    <d v="2026-05-14T11:52:19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3"/>
    <n v="5"/>
    <n v="1"/>
    <x v="0"/>
    <d v="2026-05-18T16:11:42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14"/>
    <n v="5"/>
    <n v="1"/>
    <x v="0"/>
    <d v="2026-05-20T11:59:34"/>
    <n v="66247133"/>
    <s v="DROP"/>
    <s v="VDAD"/>
    <x v="0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5"/>
    <m/>
    <s v="NONE"/>
    <n v="0"/>
    <m/>
    <n v="2258183"/>
    <s v="Cobros Mayo"/>
    <s v="Cobros Mayo NPN"/>
    <s v="Agent Not Available"/>
  </r>
  <r>
    <s v="Cobros Mayo"/>
    <n v="0"/>
    <n v="0"/>
    <x v="4"/>
    <n v="5"/>
    <n v="1"/>
    <x v="1"/>
    <d v="2026-05-21T12:46:22"/>
    <n v="66247133"/>
    <n v="6004"/>
    <s v="lvelez"/>
    <x v="1"/>
    <s v="COBRO"/>
    <m/>
    <n v="362048230000"/>
    <n v="16018"/>
    <n v="-5"/>
    <n v="1"/>
    <n v="66247133"/>
    <m/>
    <s v="Bredio Stanlin Sire"/>
    <m/>
    <s v="12-726-1534"/>
    <n v="362048230000"/>
    <s v="MASIVO"/>
    <s v="NPN"/>
    <m/>
    <m/>
    <m/>
    <m/>
    <m/>
    <s v="U"/>
    <s v="0000-00-00"/>
    <m/>
    <m/>
    <m/>
    <m/>
    <n v="136"/>
    <s v="Llamaya"/>
    <s v="MAIN"/>
    <n v="0"/>
    <m/>
    <n v="2258183"/>
    <s v="Cobros Mayo"/>
    <s v="Cobros Mayo NPN"/>
    <s v="Buzon de voz"/>
  </r>
  <r>
    <e v="#N/A"/>
    <n v="0"/>
    <n v="0"/>
    <x v="12"/>
    <n v="1"/>
    <n v="1"/>
    <x v="1"/>
    <d v="2026-05-06T10:43:44"/>
    <n v="66256004"/>
    <n v="6004"/>
    <s v="lvelez"/>
    <x v="1"/>
    <s v="COBRO"/>
    <m/>
    <m/>
    <n v="998"/>
    <n v="0"/>
    <m/>
    <n v="66256004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523"/>
    <s v="Default Manual list"/>
    <m/>
    <s v="Buzon de voz"/>
  </r>
  <r>
    <s v="Cobros Mayo"/>
    <n v="0"/>
    <n v="0"/>
    <x v="15"/>
    <n v="2"/>
    <n v="1"/>
    <x v="0"/>
    <d v="2026-05-12T10:14:28"/>
    <n v="66262556"/>
    <s v="DROP"/>
    <s v="VDAD"/>
    <x v="0"/>
    <s v="COBRO"/>
    <m/>
    <n v="366083680000"/>
    <n v="16018"/>
    <n v="-5"/>
    <n v="1"/>
    <n v="66262556"/>
    <m/>
    <s v="Azarel Cadmiel Caballero Diaz"/>
    <m/>
    <s v="8-1050-1342"/>
    <n v="366083680000"/>
    <s v="MASIVO"/>
    <s v="NPN"/>
    <m/>
    <m/>
    <m/>
    <m/>
    <m/>
    <s v="U"/>
    <s v="0000-00-00"/>
    <m/>
    <m/>
    <m/>
    <m/>
    <n v="5"/>
    <m/>
    <s v="NONE"/>
    <n v="0"/>
    <m/>
    <n v="2258184"/>
    <s v="Cobros Mayo"/>
    <s v="Cobros Mayo NPN"/>
    <s v="Agent Not Available"/>
  </r>
  <r>
    <s v="Cobros Mayo"/>
    <n v="0"/>
    <n v="0"/>
    <x v="10"/>
    <n v="2"/>
    <n v="1"/>
    <x v="1"/>
    <d v="2026-05-14T11:53:45"/>
    <n v="66262556"/>
    <n v="6004"/>
    <s v="lvelez"/>
    <x v="1"/>
    <s v="COBRO"/>
    <m/>
    <n v="366083680000"/>
    <n v="16018"/>
    <n v="-5"/>
    <n v="1"/>
    <n v="66262556"/>
    <m/>
    <s v="Azarel Cadmiel Caballero Diaz"/>
    <m/>
    <s v="8-1050-1342"/>
    <n v="366083680000"/>
    <s v="MASIVO"/>
    <s v="NPN"/>
    <m/>
    <m/>
    <m/>
    <m/>
    <m/>
    <s v="U"/>
    <s v="0000-00-00"/>
    <m/>
    <m/>
    <m/>
    <m/>
    <n v="142"/>
    <s v="Llamaya"/>
    <s v="MAIN"/>
    <n v="0"/>
    <m/>
    <n v="2258184"/>
    <s v="Cobros Mayo"/>
    <s v="Cobros Mayo NPN"/>
    <s v="Buzon de voz"/>
  </r>
  <r>
    <s v="Cobros Mayo"/>
    <n v="0"/>
    <n v="0"/>
    <x v="15"/>
    <n v="1"/>
    <n v="1"/>
    <x v="1"/>
    <d v="2026-05-12T10:15:53"/>
    <n v="66265074"/>
    <n v="6004"/>
    <s v="lvelez"/>
    <x v="1"/>
    <s v="COBRO"/>
    <m/>
    <n v="368091250000"/>
    <n v="16018"/>
    <n v="-5"/>
    <n v="1"/>
    <n v="66265074"/>
    <m/>
    <s v="Enilsa de los angeles Corella"/>
    <m/>
    <s v="4-205-277"/>
    <n v="368091250000"/>
    <s v="MASIVO"/>
    <s v="NPN"/>
    <m/>
    <m/>
    <m/>
    <m/>
    <m/>
    <s v="U"/>
    <s v="0000-00-00"/>
    <m/>
    <m/>
    <m/>
    <m/>
    <n v="80"/>
    <s v="Llamaya"/>
    <s v="MAIN"/>
    <n v="0"/>
    <m/>
    <n v="2258185"/>
    <s v="Cobros Mayo"/>
    <s v="Cobros Mayo NPN"/>
    <s v="Buzon de voz"/>
  </r>
  <r>
    <s v="Cobros Mayo"/>
    <n v="0"/>
    <n v="0"/>
    <x v="15"/>
    <n v="6"/>
    <n v="1"/>
    <x v="0"/>
    <d v="2026-05-12T10:16:1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0"/>
    <n v="6"/>
    <n v="1"/>
    <x v="0"/>
    <d v="2026-05-14T11:54:0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3"/>
    <n v="6"/>
    <n v="1"/>
    <x v="0"/>
    <d v="2026-05-18T16:19:2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4"/>
    <n v="6"/>
    <n v="1"/>
    <x v="0"/>
    <d v="2026-05-20T12:00:44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4"/>
    <n v="6"/>
    <n v="1"/>
    <x v="0"/>
    <d v="2026-05-21T12:46:2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6"/>
    <n v="6"/>
    <n v="1"/>
    <x v="1"/>
    <d v="2026-05-22T10:03:08"/>
    <n v="66274099"/>
    <s v="DROP"/>
    <s v="VDAD"/>
    <x v="0"/>
    <s v="COBRO"/>
    <m/>
    <n v="361002480000"/>
    <n v="16018"/>
    <n v="-5"/>
    <n v="1"/>
    <n v="66274099"/>
    <m/>
    <s v="Kenia Santos"/>
    <m/>
    <s v="PN0212896"/>
    <n v="361002480000"/>
    <s v="MASIVO"/>
    <s v="2 PAGOS PENDIENTES"/>
    <m/>
    <m/>
    <m/>
    <m/>
    <m/>
    <m/>
    <s v="0000-00-00"/>
    <m/>
    <m/>
    <m/>
    <m/>
    <n v="5"/>
    <m/>
    <s v="NONE"/>
    <n v="0"/>
    <m/>
    <n v="2258186"/>
    <s v="Cobros Mayo"/>
    <s v="Cobros Mayo NPN"/>
    <s v="Agent Not Available"/>
  </r>
  <r>
    <s v="Cobros Mayo"/>
    <n v="0"/>
    <n v="0"/>
    <x v="15"/>
    <n v="4"/>
    <n v="1"/>
    <x v="0"/>
    <d v="2026-05-12T10:16:43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0"/>
    <n v="0"/>
    <x v="10"/>
    <n v="4"/>
    <n v="1"/>
    <x v="0"/>
    <d v="2026-05-14T11:54:32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0"/>
    <n v="0"/>
    <x v="13"/>
    <n v="4"/>
    <n v="1"/>
    <x v="0"/>
    <d v="2026-05-18T16:19:42"/>
    <n v="66283392"/>
    <s v="DROP"/>
    <s v="VDAD"/>
    <x v="0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5"/>
    <m/>
    <s v="NONE"/>
    <n v="0"/>
    <m/>
    <n v="2258187"/>
    <s v="Cobros Mayo"/>
    <s v="Cobros Mayo NPN"/>
    <s v="Agent Not Available"/>
  </r>
  <r>
    <s v="Cobros Mayo"/>
    <n v="1"/>
    <n v="1"/>
    <x v="14"/>
    <n v="4"/>
    <n v="1"/>
    <x v="1"/>
    <d v="2026-05-20T12:00:42"/>
    <n v="66283392"/>
    <n v="6003"/>
    <s v="lvelez"/>
    <x v="1"/>
    <s v="COBRO"/>
    <m/>
    <n v="369092360000"/>
    <n v="16018"/>
    <n v="-5"/>
    <n v="1"/>
    <n v="66283392"/>
    <m/>
    <s v="Jesi Vamileth CamaÃ±o PÃ©rez"/>
    <m/>
    <s v="9-716-2018"/>
    <n v="369092360000"/>
    <s v="MASIVO"/>
    <s v="NPN"/>
    <m/>
    <m/>
    <m/>
    <m/>
    <m/>
    <s v="U"/>
    <s v="0000-00-00"/>
    <m/>
    <m/>
    <m/>
    <m/>
    <n v="23"/>
    <s v="Llamaya"/>
    <s v="MAIN"/>
    <n v="0"/>
    <m/>
    <n v="2258187"/>
    <s v="Cobros Mayo"/>
    <s v="Cobros Mayo NPN"/>
    <s v="Cuenta cesada"/>
  </r>
  <r>
    <s v="Cobros Mayo"/>
    <n v="0"/>
    <n v="0"/>
    <x v="15"/>
    <n v="6"/>
    <n v="1"/>
    <x v="0"/>
    <d v="2026-05-12T10:17:04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0"/>
    <n v="6"/>
    <n v="1"/>
    <x v="0"/>
    <d v="2026-05-14T11:54:52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3"/>
    <n v="6"/>
    <n v="1"/>
    <x v="0"/>
    <d v="2026-05-18T16:20:20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4"/>
    <n v="6"/>
    <n v="1"/>
    <x v="0"/>
    <d v="2026-05-20T12:01:31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4"/>
    <n v="6"/>
    <n v="1"/>
    <x v="0"/>
    <d v="2026-05-21T12:46:47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s v="Cobros Mayo"/>
    <n v="0"/>
    <n v="0"/>
    <x v="16"/>
    <n v="6"/>
    <n v="1"/>
    <x v="1"/>
    <d v="2026-05-22T10:03:44"/>
    <n v="66284461"/>
    <s v="DROP"/>
    <s v="VDAD"/>
    <x v="0"/>
    <s v="COBRO"/>
    <m/>
    <n v="364070840000"/>
    <n v="16018"/>
    <n v="-5"/>
    <n v="1"/>
    <n v="66284461"/>
    <m/>
    <s v="JosÃ© lasso"/>
    <m/>
    <s v="8-256-445"/>
    <n v="364070840000"/>
    <s v="MASIVO"/>
    <s v="NPN"/>
    <m/>
    <m/>
    <m/>
    <m/>
    <m/>
    <m/>
    <s v="0000-00-00"/>
    <m/>
    <m/>
    <m/>
    <m/>
    <n v="5"/>
    <m/>
    <s v="NONE"/>
    <n v="0"/>
    <m/>
    <n v="2258188"/>
    <s v="Cobros Mayo"/>
    <s v="Cobros Mayo NPN"/>
    <s v="Agent Not Available"/>
  </r>
  <r>
    <e v="#N/A"/>
    <n v="1"/>
    <n v="0"/>
    <x v="6"/>
    <n v="1"/>
    <n v="1"/>
    <x v="1"/>
    <d v="2026-05-05T16:02:14"/>
    <n v="66292976"/>
    <n v="6000"/>
    <s v="lvelez"/>
    <x v="1"/>
    <s v="COBRO"/>
    <m/>
    <m/>
    <n v="8006"/>
    <n v="-5"/>
    <n v="1"/>
    <n v="66292976"/>
    <m/>
    <s v="ABRAHAN   LASSO MARIN"/>
    <m/>
    <s v="TV Combo Pack - TV Combo Pack"/>
    <s v="Internet (Docsis &amp;ampamp MTA) - 6 Megas (1Up)"/>
    <s v="TEL Panama Conectado - TEL Panama Conectado"/>
    <s v="LA MITRA"/>
    <s v="CO-OEST"/>
    <m/>
    <m/>
    <m/>
    <m/>
    <s v="U"/>
    <s v="0000-00-00"/>
    <m/>
    <m/>
    <m/>
    <m/>
    <n v="91"/>
    <s v="Llamaya"/>
    <s v="MANUAL"/>
    <n v="0"/>
    <m/>
    <n v="1133784"/>
    <s v="CLIENTES TIGO"/>
    <m/>
    <s v="Mensaje a tercero"/>
  </r>
  <r>
    <e v="#N/A"/>
    <n v="0"/>
    <n v="0"/>
    <x v="11"/>
    <n v="1"/>
    <n v="1"/>
    <x v="1"/>
    <d v="2026-05-04T10:24:08"/>
    <n v="66293335"/>
    <n v="6004"/>
    <s v="lvelez"/>
    <x v="1"/>
    <s v="COBRO"/>
    <m/>
    <m/>
    <n v="998"/>
    <n v="0"/>
    <m/>
    <n v="66293335"/>
    <m/>
    <m/>
    <m/>
    <m/>
    <m/>
    <m/>
    <m/>
    <m/>
    <m/>
    <m/>
    <m/>
    <m/>
    <s v="U"/>
    <s v="0000-00-00"/>
    <m/>
    <m/>
    <m/>
    <m/>
    <n v="66"/>
    <s v="Llamaya"/>
    <s v="MANUAL"/>
    <n v="0"/>
    <m/>
    <n v="2257462"/>
    <s v="Default Manual list"/>
    <m/>
    <s v="Buzon de voz"/>
  </r>
  <r>
    <s v="Cobros Mayo"/>
    <n v="0"/>
    <n v="0"/>
    <x v="15"/>
    <n v="4"/>
    <n v="1"/>
    <x v="0"/>
    <d v="2026-05-12T10:17:16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0"/>
    <n v="4"/>
    <n v="1"/>
    <x v="0"/>
    <d v="2026-05-14T11:55:04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3"/>
    <n v="4"/>
    <n v="1"/>
    <x v="0"/>
    <d v="2026-05-18T16:20:52"/>
    <n v="66307348"/>
    <s v="DROP"/>
    <s v="VDAD"/>
    <x v="0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5"/>
    <m/>
    <s v="NONE"/>
    <n v="0"/>
    <m/>
    <n v="2258189"/>
    <s v="Cobros Mayo"/>
    <s v="Cobros Mayo NPN"/>
    <s v="Agent Not Available"/>
  </r>
  <r>
    <s v="Cobros Mayo"/>
    <n v="0"/>
    <n v="0"/>
    <x v="14"/>
    <n v="4"/>
    <n v="1"/>
    <x v="1"/>
    <d v="2026-05-20T12:02:54"/>
    <n v="66307348"/>
    <n v="6004"/>
    <s v="lvelez"/>
    <x v="1"/>
    <s v="COBRO"/>
    <m/>
    <n v="369058600000"/>
    <n v="16018"/>
    <n v="-4"/>
    <n v="1"/>
    <n v="66307348"/>
    <m/>
    <s v="SHARINA MARQUELYS GODOY SAEZ"/>
    <m/>
    <s v="8-883-1307"/>
    <n v="369058600000"/>
    <s v="MASIVO"/>
    <s v="NPN"/>
    <m/>
    <m/>
    <m/>
    <m/>
    <m/>
    <s v="U"/>
    <s v="0000-00-00"/>
    <m/>
    <m/>
    <m/>
    <m/>
    <n v="128"/>
    <s v="Llamaya"/>
    <s v="MAIN"/>
    <n v="0"/>
    <m/>
    <n v="2258189"/>
    <s v="Cobros Mayo"/>
    <s v="Cobros Mayo NPN"/>
    <s v="Buzon de voz"/>
  </r>
  <r>
    <s v="Cobros Mayo"/>
    <n v="0"/>
    <n v="0"/>
    <x v="15"/>
    <n v="6"/>
    <n v="1"/>
    <x v="0"/>
    <d v="2026-05-12T10:18:12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0"/>
    <n v="6"/>
    <n v="1"/>
    <x v="0"/>
    <d v="2026-05-14T11:55:27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3"/>
    <n v="6"/>
    <n v="1"/>
    <x v="0"/>
    <d v="2026-05-18T16:21:17"/>
    <n v="66347905"/>
    <s v="DROP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5"/>
    <m/>
    <s v="NONE"/>
    <n v="0"/>
    <m/>
    <n v="2258190"/>
    <s v="Cobros Mayo"/>
    <s v="Cobros Mayo NPN"/>
    <s v="Agent Not Available"/>
  </r>
  <r>
    <s v="Cobros Mayo"/>
    <n v="0"/>
    <n v="0"/>
    <x v="14"/>
    <n v="6"/>
    <n v="1"/>
    <x v="0"/>
    <d v="2026-05-20T12:02:48"/>
    <n v="66347905"/>
    <s v="AB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0"/>
    <m/>
    <s v="NONE"/>
    <n v="0"/>
    <m/>
    <n v="2258190"/>
    <s v="Cobros Mayo"/>
    <s v="Cobros Mayo NPN"/>
    <s v="Auto busy"/>
  </r>
  <r>
    <s v="Cobros Mayo"/>
    <n v="0"/>
    <n v="0"/>
    <x v="4"/>
    <n v="6"/>
    <n v="1"/>
    <x v="0"/>
    <d v="2026-05-21T12:46:55"/>
    <n v="66347905"/>
    <s v="AB"/>
    <s v="VDAD"/>
    <x v="0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0"/>
    <m/>
    <s v="NONE"/>
    <n v="0"/>
    <m/>
    <n v="2258190"/>
    <s v="Cobros Mayo"/>
    <s v="Cobros Mayo NPN"/>
    <s v="Auto busy"/>
  </r>
  <r>
    <s v="Cobros Mayo"/>
    <n v="1"/>
    <n v="0"/>
    <x v="16"/>
    <n v="6"/>
    <n v="1"/>
    <x v="1"/>
    <d v="2026-05-22T10:08:01"/>
    <n v="66347905"/>
    <n v="6006"/>
    <s v="lvelez"/>
    <x v="1"/>
    <s v="COBRO"/>
    <m/>
    <n v="365029180000"/>
    <n v="16018"/>
    <n v="-4"/>
    <n v="1"/>
    <n v="66347905"/>
    <m/>
    <s v="INABAYDIDILI SOLANO"/>
    <m/>
    <s v="10-707-1344"/>
    <n v="365029180000"/>
    <s v="MASIVO"/>
    <s v="2 PAGOS PENDIENTES"/>
    <m/>
    <m/>
    <m/>
    <m/>
    <m/>
    <s v="U"/>
    <s v="0000-00-00"/>
    <m/>
    <m/>
    <m/>
    <m/>
    <n v="166"/>
    <s v="Llamaya"/>
    <s v="MAIN"/>
    <n v="0"/>
    <m/>
    <n v="2258190"/>
    <s v="Cobros Mayo"/>
    <s v="Cobros Mayo NPN"/>
    <s v="Numero equivocado"/>
  </r>
  <r>
    <s v="Cobros Abril Canal Fijo"/>
    <n v="1"/>
    <n v="1"/>
    <x v="15"/>
    <n v="1"/>
    <n v="1"/>
    <x v="1"/>
    <d v="2026-05-12T10:18:07"/>
    <n v="66351466"/>
    <n v="6003"/>
    <s v="lvelez"/>
    <x v="1"/>
    <s v="COBRO"/>
    <m/>
    <n v="358365770000"/>
    <n v="16018"/>
    <n v="-4"/>
    <n v="1"/>
    <n v="66351466"/>
    <m/>
    <s v="Arturo Alexander aizpu garcia"/>
    <m/>
    <s v="4-821-1036"/>
    <n v="358365770000"/>
    <s v="MASIVO"/>
    <s v="NPN"/>
    <m/>
    <m/>
    <m/>
    <m/>
    <m/>
    <s v="U"/>
    <s v="0000-00-00"/>
    <m/>
    <m/>
    <m/>
    <m/>
    <n v="19"/>
    <s v="Llamaya"/>
    <s v="MAIN"/>
    <n v="0"/>
    <m/>
    <n v="2258191"/>
    <s v="Cobros Mayo"/>
    <s v="Cobros Mayo NPN"/>
    <s v="Cuenta cesada"/>
  </r>
  <r>
    <s v="Cobros Mayo"/>
    <n v="0"/>
    <n v="0"/>
    <x v="15"/>
    <n v="6"/>
    <n v="1"/>
    <x v="0"/>
    <d v="2026-05-12T10:18:52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0"/>
    <n v="6"/>
    <n v="1"/>
    <x v="0"/>
    <d v="2026-05-14T11:55:49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3"/>
    <n v="6"/>
    <n v="1"/>
    <x v="0"/>
    <d v="2026-05-18T16:29:11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4"/>
    <n v="6"/>
    <n v="1"/>
    <x v="0"/>
    <d v="2026-05-20T12:03:48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4"/>
    <n v="6"/>
    <n v="1"/>
    <x v="0"/>
    <d v="2026-05-21T12:47:34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0"/>
    <n v="0"/>
    <x v="16"/>
    <n v="6"/>
    <n v="1"/>
    <x v="1"/>
    <d v="2026-05-22T10:08:10"/>
    <n v="66360366"/>
    <s v="DROP"/>
    <s v="VDAD"/>
    <x v="0"/>
    <s v="COBRO"/>
    <m/>
    <n v="366060020000"/>
    <n v="16018"/>
    <n v="-4"/>
    <n v="1"/>
    <n v="66360366"/>
    <m/>
    <s v="Yoner Abdiel Menguisama Opua"/>
    <m/>
    <s v="8-1040-1419"/>
    <n v="366060020000"/>
    <s v="MASIVO"/>
    <s v="NPN"/>
    <m/>
    <m/>
    <m/>
    <m/>
    <m/>
    <m/>
    <s v="0000-00-00"/>
    <m/>
    <m/>
    <m/>
    <m/>
    <n v="5"/>
    <m/>
    <s v="NONE"/>
    <n v="0"/>
    <m/>
    <n v="2258192"/>
    <s v="Cobros Mayo"/>
    <s v="Cobros Mayo NPN"/>
    <s v="Agent Not Available"/>
  </r>
  <r>
    <s v="Cobros Mayo"/>
    <n v="1"/>
    <n v="1"/>
    <x v="15"/>
    <n v="1"/>
    <n v="1"/>
    <x v="1"/>
    <d v="2026-05-12T10:20:29"/>
    <n v="66368350"/>
    <n v="6003"/>
    <s v="lvelez"/>
    <x v="1"/>
    <s v="COBRO"/>
    <m/>
    <n v="364028220000"/>
    <n v="16018"/>
    <n v="-4"/>
    <n v="1"/>
    <n v="66368350"/>
    <m/>
    <s v="SELINETH ANISSA TORIBIO AÃINO"/>
    <m/>
    <s v="2-756-411"/>
    <n v="364028220000"/>
    <s v="MASIVO"/>
    <s v="NPN"/>
    <m/>
    <m/>
    <m/>
    <m/>
    <m/>
    <s v="U"/>
    <s v="0000-00-00"/>
    <m/>
    <m/>
    <m/>
    <m/>
    <n v="118"/>
    <s v="Llamaya"/>
    <s v="MAIN"/>
    <n v="0"/>
    <m/>
    <n v="2258193"/>
    <s v="Cobros Mayo"/>
    <s v="Cobros Mayo NPN"/>
    <s v="Cuenta cesada"/>
  </r>
  <r>
    <s v="Cobros Abril Canal Fijo"/>
    <n v="0"/>
    <n v="0"/>
    <x v="15"/>
    <n v="6"/>
    <n v="1"/>
    <x v="0"/>
    <d v="2026-05-12T10:20:48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0"/>
    <n v="6"/>
    <n v="1"/>
    <x v="0"/>
    <d v="2026-05-14T11:56:36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3"/>
    <n v="6"/>
    <n v="1"/>
    <x v="0"/>
    <d v="2026-05-18T16:29:59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4"/>
    <n v="6"/>
    <n v="1"/>
    <x v="0"/>
    <d v="2026-05-20T12:04:31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4"/>
    <n v="6"/>
    <n v="1"/>
    <x v="0"/>
    <d v="2026-05-21T12:48:17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Abril Canal Fijo"/>
    <n v="0"/>
    <n v="0"/>
    <x v="16"/>
    <n v="6"/>
    <n v="1"/>
    <x v="1"/>
    <d v="2026-05-22T10:08:55"/>
    <n v="66382311"/>
    <s v="DROP"/>
    <s v="VDAD"/>
    <x v="0"/>
    <s v="COBRO"/>
    <m/>
    <n v="358379960000"/>
    <n v="16018"/>
    <n v="-4"/>
    <n v="1"/>
    <n v="66382311"/>
    <m/>
    <s v="Cesar enrique Salazar"/>
    <m/>
    <s v="8-334-17"/>
    <n v="358379960000"/>
    <s v="MASIVO"/>
    <s v="NPN"/>
    <m/>
    <m/>
    <m/>
    <m/>
    <m/>
    <m/>
    <s v="0000-00-00"/>
    <m/>
    <m/>
    <m/>
    <m/>
    <n v="5"/>
    <m/>
    <s v="NONE"/>
    <n v="0"/>
    <m/>
    <n v="2258194"/>
    <s v="Cobros Mayo"/>
    <s v="Cobros Mayo NPN"/>
    <s v="Agent Not Available"/>
  </r>
  <r>
    <s v="Cobros Mayo"/>
    <n v="0"/>
    <n v="0"/>
    <x v="15"/>
    <n v="2"/>
    <n v="1"/>
    <x v="0"/>
    <d v="2026-05-12T10:23:34"/>
    <n v="66386600"/>
    <s v="CALLBK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288"/>
    <s v="Llamaya"/>
    <s v="MAIN"/>
    <n v="0"/>
    <m/>
    <n v="2258195"/>
    <s v="Cobros Mayo"/>
    <s v="Cobros Mayo NPN"/>
    <s v="Call Back"/>
  </r>
  <r>
    <s v="Cobros Mayo"/>
    <n v="0"/>
    <n v="0"/>
    <x v="13"/>
    <n v="2"/>
    <n v="1"/>
    <x v="1"/>
    <d v="2026-05-18T14:46:11"/>
    <n v="66386600"/>
    <n v="6004"/>
    <s v="lvelez"/>
    <x v="1"/>
    <s v="COBRO"/>
    <m/>
    <n v="367037660000"/>
    <n v="16018"/>
    <n v="-4"/>
    <n v="1"/>
    <n v="66386600"/>
    <m/>
    <s v="Lucinelly Burgos Herrera"/>
    <m/>
    <s v="2-213-750"/>
    <n v="367037660000"/>
    <s v="MASIVO"/>
    <s v="NPN"/>
    <m/>
    <m/>
    <m/>
    <m/>
    <m/>
    <s v="U"/>
    <s v="0000-00-00"/>
    <m/>
    <m/>
    <m/>
    <s v="367037660000&gt;&gt; Lucinelly Burgos Herrera&gt;"/>
    <n v="101"/>
    <s v="Llamaya"/>
    <s v="MAIN"/>
    <n v="0"/>
    <m/>
    <n v="2258195"/>
    <s v="Cobros Mayo"/>
    <s v="Cobros Mayo NPN"/>
    <s v="Buzon de voz"/>
  </r>
  <r>
    <s v="Cobros Mayo"/>
    <n v="0"/>
    <n v="0"/>
    <x v="11"/>
    <n v="3"/>
    <n v="1"/>
    <x v="0"/>
    <d v="2026-05-04T12:29:33"/>
    <n v="66386838"/>
    <n v="6004"/>
    <s v="lvelez"/>
    <x v="1"/>
    <s v="COBRO"/>
    <m/>
    <m/>
    <n v="9010"/>
    <n v="-4"/>
    <n v="1"/>
    <n v="66386838"/>
    <m/>
    <s v="DIANERIS  CASTELLANO"/>
    <m/>
    <n v="22"/>
    <s v="Panama"/>
    <n v="117466106"/>
    <m/>
    <m/>
    <m/>
    <m/>
    <m/>
    <m/>
    <s v="U"/>
    <s v="0000-00-00"/>
    <m/>
    <s v="DIANERISCASTELLANO@GMAIL.COM"/>
    <m/>
    <s v="364028530000&gt;&gt; Dianeris carolina CASTELLANO López"/>
    <n v="94"/>
    <s v="Llamaya"/>
    <s v="MAIN"/>
    <n v="0"/>
    <m/>
    <n v="1458326"/>
    <s v="Krediya_Renovacion0309"/>
    <n v="309"/>
    <s v="Buzon de voz"/>
  </r>
  <r>
    <s v="Cobros Mayo"/>
    <n v="0"/>
    <n v="0"/>
    <x v="15"/>
    <n v="3"/>
    <n v="1"/>
    <x v="0"/>
    <d v="2026-05-12T10:23:41"/>
    <n v="66386838"/>
    <s v="DROP"/>
    <s v="VDAD"/>
    <x v="0"/>
    <s v="COBRO"/>
    <m/>
    <n v="364028530000"/>
    <n v="16018"/>
    <n v="-4"/>
    <n v="1"/>
    <n v="66386838"/>
    <m/>
    <s v="Dianeris carolina castellano l"/>
    <m/>
    <n v="167126182"/>
    <n v="364028530000"/>
    <s v="MASIVO"/>
    <s v="2 PAGOS PENDIENTES"/>
    <m/>
    <m/>
    <m/>
    <m/>
    <m/>
    <s v="U"/>
    <s v="0000-00-00"/>
    <m/>
    <m/>
    <m/>
    <m/>
    <n v="5"/>
    <m/>
    <s v="NONE"/>
    <n v="0"/>
    <m/>
    <n v="2258196"/>
    <s v="Cobros Mayo"/>
    <s v="Cobros Mayo NPN"/>
    <s v="Agent Not Available"/>
  </r>
  <r>
    <s v="Cobros Mayo"/>
    <n v="0"/>
    <n v="0"/>
    <x v="10"/>
    <n v="3"/>
    <n v="1"/>
    <x v="1"/>
    <d v="2026-05-14T11:58:03"/>
    <n v="66386838"/>
    <n v="6004"/>
    <s v="lvelez"/>
    <x v="1"/>
    <s v="COBRO"/>
    <m/>
    <n v="364028530000"/>
    <n v="16018"/>
    <n v="-4"/>
    <n v="1"/>
    <n v="66386838"/>
    <m/>
    <s v="Dianeris carolina castellano l"/>
    <m/>
    <n v="167126182"/>
    <n v="364028530000"/>
    <s v="MASIVO"/>
    <s v="2 PAGOS PENDIENTES"/>
    <m/>
    <m/>
    <m/>
    <m/>
    <m/>
    <s v="U"/>
    <s v="0000-00-00"/>
    <m/>
    <m/>
    <m/>
    <m/>
    <n v="142"/>
    <s v="Llamaya"/>
    <s v="MAIN"/>
    <n v="0"/>
    <m/>
    <n v="2258196"/>
    <s v="Cobros Mayo"/>
    <s v="Cobros Mayo NPN"/>
    <s v="Buzon de voz"/>
  </r>
  <r>
    <s v="Cobros Mayo"/>
    <n v="0"/>
    <n v="0"/>
    <x v="15"/>
    <n v="6"/>
    <n v="1"/>
    <x v="0"/>
    <d v="2026-05-12T10:24:03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0"/>
    <n v="6"/>
    <n v="1"/>
    <x v="0"/>
    <d v="2026-05-14T11:58:09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3"/>
    <n v="6"/>
    <n v="1"/>
    <x v="0"/>
    <d v="2026-05-18T16:34:07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4"/>
    <n v="6"/>
    <n v="1"/>
    <x v="0"/>
    <d v="2026-05-20T12:05:14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4"/>
    <n v="6"/>
    <n v="1"/>
    <x v="0"/>
    <d v="2026-05-21T12:49:02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6"/>
    <n v="6"/>
    <n v="1"/>
    <x v="1"/>
    <d v="2026-05-22T10:14:39"/>
    <n v="66389329"/>
    <s v="DROP"/>
    <s v="VDAD"/>
    <x v="0"/>
    <s v="COBRO"/>
    <m/>
    <n v="368078810000"/>
    <n v="16018"/>
    <n v="-4"/>
    <n v="1"/>
    <n v="66389329"/>
    <m/>
    <s v="Eladia RÃ­os "/>
    <m/>
    <s v="6-48-2456"/>
    <n v="368078810000"/>
    <s v="MASIVO"/>
    <s v="NPN"/>
    <m/>
    <m/>
    <m/>
    <m/>
    <m/>
    <m/>
    <s v="0000-00-00"/>
    <m/>
    <m/>
    <m/>
    <m/>
    <n v="5"/>
    <m/>
    <s v="NONE"/>
    <n v="0"/>
    <m/>
    <n v="2258197"/>
    <s v="Cobros Mayo"/>
    <s v="Cobros Mayo NPN"/>
    <s v="Agent Not Available"/>
  </r>
  <r>
    <s v="Cobros Mayo"/>
    <n v="0"/>
    <n v="0"/>
    <x v="15"/>
    <n v="6"/>
    <n v="1"/>
    <x v="0"/>
    <d v="2026-05-12T10:24:40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0"/>
    <n v="6"/>
    <n v="1"/>
    <x v="0"/>
    <d v="2026-05-14T11:58:47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3"/>
    <n v="6"/>
    <n v="1"/>
    <x v="0"/>
    <d v="2026-05-18T16:34:45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4"/>
    <n v="6"/>
    <n v="1"/>
    <x v="0"/>
    <d v="2026-05-20T12:06:59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4"/>
    <n v="6"/>
    <n v="1"/>
    <x v="0"/>
    <d v="2026-05-21T12:49:44"/>
    <n v="66390604"/>
    <s v="DROP"/>
    <s v="VDAD"/>
    <x v="0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5"/>
    <m/>
    <s v="NONE"/>
    <n v="0"/>
    <m/>
    <n v="2258198"/>
    <s v="Cobros Mayo"/>
    <s v="Cobros Mayo NPN"/>
    <s v="Agent Not Available"/>
  </r>
  <r>
    <s v="Cobros Mayo"/>
    <n v="0"/>
    <n v="0"/>
    <x v="16"/>
    <n v="6"/>
    <n v="1"/>
    <x v="1"/>
    <d v="2026-05-22T10:14:20"/>
    <n v="66390604"/>
    <n v="6004"/>
    <s v="lvelez"/>
    <x v="1"/>
    <s v="COBRO"/>
    <m/>
    <n v="361066510000"/>
    <n v="16018"/>
    <n v="-4"/>
    <n v="1"/>
    <n v="66390604"/>
    <m/>
    <s v="Josefina Abrego"/>
    <m/>
    <s v="9-165-691"/>
    <n v="361066510000"/>
    <s v="MASIVO"/>
    <s v="NPN"/>
    <m/>
    <m/>
    <m/>
    <m/>
    <m/>
    <s v="U"/>
    <s v="0000-00-00"/>
    <m/>
    <m/>
    <m/>
    <m/>
    <n v="211"/>
    <s v="Llamaya"/>
    <s v="MAIN"/>
    <n v="0"/>
    <m/>
    <n v="2258198"/>
    <s v="Cobros Mayo"/>
    <s v="Cobros Mayo NPN"/>
    <s v="Buzon de voz"/>
  </r>
  <r>
    <s v="Cobros Mayo"/>
    <n v="0"/>
    <n v="0"/>
    <x v="15"/>
    <n v="4"/>
    <n v="1"/>
    <x v="0"/>
    <d v="2026-05-12T10:25:18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0"/>
    <n v="4"/>
    <n v="1"/>
    <x v="0"/>
    <d v="2026-05-14T11:59:25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3"/>
    <n v="4"/>
    <n v="1"/>
    <x v="0"/>
    <d v="2026-05-18T16:42:22"/>
    <n v="66392444"/>
    <s v="DROP"/>
    <s v="VDAD"/>
    <x v="0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5"/>
    <m/>
    <s v="NONE"/>
    <n v="0"/>
    <m/>
    <n v="2258199"/>
    <s v="Cobros Mayo"/>
    <s v="Cobros Mayo NPN"/>
    <s v="Agent Not Available"/>
  </r>
  <r>
    <s v="Cobros Mayo"/>
    <n v="0"/>
    <n v="0"/>
    <x v="14"/>
    <n v="4"/>
    <n v="1"/>
    <x v="1"/>
    <d v="2026-05-20T12:06:54"/>
    <n v="66392444"/>
    <s v="CALLBK"/>
    <s v="lvelez"/>
    <x v="1"/>
    <s v="COBRO"/>
    <m/>
    <n v="368091850000"/>
    <n v="16018"/>
    <n v="-4"/>
    <n v="1"/>
    <n v="66392444"/>
    <m/>
    <s v="Melvin Jovany Amores"/>
    <m/>
    <s v="9-715-831"/>
    <n v="368091850000"/>
    <s v="SOHO"/>
    <s v="NPN"/>
    <m/>
    <m/>
    <m/>
    <m/>
    <m/>
    <s v="U"/>
    <s v="0000-00-00"/>
    <m/>
    <m/>
    <m/>
    <s v="368091850000&gt;&gt; Melvin Jovany Amores"/>
    <n v="133"/>
    <s v="Llamaya"/>
    <s v="MAIN"/>
    <n v="0"/>
    <m/>
    <n v="2258199"/>
    <s v="Cobros Mayo"/>
    <s v="Cobros Mayo NPN"/>
    <s v="Call Back"/>
  </r>
  <r>
    <s v="Cobros Abril Canal Fijo"/>
    <n v="0"/>
    <n v="0"/>
    <x v="15"/>
    <n v="5"/>
    <n v="1"/>
    <x v="0"/>
    <d v="2026-05-12T10:25:31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0"/>
    <n v="5"/>
    <n v="1"/>
    <x v="0"/>
    <d v="2026-05-14T11:59:38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3"/>
    <n v="5"/>
    <n v="1"/>
    <x v="0"/>
    <d v="2026-05-18T16:42:35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14"/>
    <n v="5"/>
    <n v="1"/>
    <x v="0"/>
    <d v="2026-05-20T12:07:12"/>
    <n v="66399201"/>
    <s v="DROP"/>
    <s v="VDAD"/>
    <x v="0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5"/>
    <m/>
    <s v="NONE"/>
    <n v="0"/>
    <m/>
    <n v="2258200"/>
    <s v="Cobros Mayo"/>
    <s v="Cobros Mayo NPN"/>
    <s v="Agent Not Available"/>
  </r>
  <r>
    <s v="Cobros Abril Canal Fijo"/>
    <n v="0"/>
    <n v="0"/>
    <x v="4"/>
    <n v="5"/>
    <n v="1"/>
    <x v="1"/>
    <d v="2026-05-21T12:49:18"/>
    <n v="66399201"/>
    <n v="6004"/>
    <s v="lvelez"/>
    <x v="1"/>
    <s v="COBRO"/>
    <m/>
    <n v="364036870000"/>
    <n v="16018"/>
    <n v="-4"/>
    <n v="1"/>
    <n v="66399201"/>
    <m/>
    <s v="DIRLEY DIAZ"/>
    <m/>
    <n v="182863259"/>
    <n v="364036870000"/>
    <s v="CALL CENTER P2P"/>
    <s v="NPN"/>
    <m/>
    <m/>
    <m/>
    <m/>
    <m/>
    <s v="U"/>
    <s v="0000-00-00"/>
    <m/>
    <m/>
    <m/>
    <m/>
    <n v="141"/>
    <s v="Llamaya"/>
    <s v="MAIN"/>
    <n v="0"/>
    <m/>
    <n v="2258200"/>
    <s v="Cobros Mayo"/>
    <s v="Cobros Mayo NPN"/>
    <s v="Buzon de voz"/>
  </r>
  <r>
    <s v="Cobros Mayo"/>
    <n v="0"/>
    <n v="0"/>
    <x v="15"/>
    <n v="7"/>
    <n v="1"/>
    <x v="0"/>
    <d v="2026-05-12T10:25:49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0"/>
    <n v="7"/>
    <n v="1"/>
    <x v="0"/>
    <d v="2026-05-14T12:00:58"/>
    <n v="66416616"/>
    <s v="NA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0"/>
    <m/>
    <s v="NONE"/>
    <n v="0"/>
    <m/>
    <n v="2258201"/>
    <s v="Cobros Mayo"/>
    <s v="Cobros Mayo NPN"/>
    <s v="No Answer AutoDial"/>
  </r>
  <r>
    <s v="Cobros Mayo"/>
    <n v="0"/>
    <n v="0"/>
    <x v="10"/>
    <n v="7"/>
    <n v="1"/>
    <x v="0"/>
    <d v="2026-05-14T17:13:14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3"/>
    <n v="7"/>
    <n v="1"/>
    <x v="0"/>
    <d v="2026-05-18T16:42:53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4"/>
    <n v="7"/>
    <n v="1"/>
    <x v="0"/>
    <d v="2026-05-20T12:07:27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4"/>
    <n v="7"/>
    <n v="1"/>
    <x v="0"/>
    <d v="2026-05-21T12:50:03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6"/>
    <n v="7"/>
    <n v="1"/>
    <x v="1"/>
    <d v="2026-05-22T10:14:58"/>
    <n v="66416616"/>
    <s v="DROP"/>
    <s v="VDAD"/>
    <x v="0"/>
    <s v="COBRO"/>
    <m/>
    <n v="342252580000"/>
    <n v="16018"/>
    <n v="-4"/>
    <n v="1"/>
    <n v="66416616"/>
    <m/>
    <s v="LUIS TOMAS CANO PAJARO"/>
    <m/>
    <s v="3-720-1239"/>
    <n v="342252580000"/>
    <s v="MASIVO"/>
    <s v="NPN"/>
    <m/>
    <m/>
    <m/>
    <m/>
    <m/>
    <m/>
    <s v="0000-00-00"/>
    <m/>
    <m/>
    <m/>
    <m/>
    <n v="5"/>
    <m/>
    <s v="NONE"/>
    <n v="0"/>
    <m/>
    <n v="2258201"/>
    <s v="Cobros Mayo"/>
    <s v="Cobros Mayo NPN"/>
    <s v="Agent Not Available"/>
  </r>
  <r>
    <s v="Cobros Mayo"/>
    <n v="0"/>
    <n v="0"/>
    <x v="15"/>
    <n v="7"/>
    <n v="1"/>
    <x v="0"/>
    <d v="2026-05-12T10:25:55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0"/>
    <n v="7"/>
    <n v="1"/>
    <x v="0"/>
    <d v="2026-05-14T12:02:39"/>
    <n v="66424644"/>
    <s v="NA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No Answer AutoDial"/>
  </r>
  <r>
    <s v="Cobros Mayo"/>
    <n v="0"/>
    <n v="0"/>
    <x v="10"/>
    <n v="7"/>
    <n v="1"/>
    <x v="0"/>
    <d v="2026-05-14T17:13:47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13"/>
    <n v="7"/>
    <n v="1"/>
    <x v="0"/>
    <d v="2026-05-18T16:49:53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14"/>
    <n v="7"/>
    <n v="1"/>
    <x v="0"/>
    <d v="2026-05-20T12:07:50"/>
    <n v="66424644"/>
    <s v="DROP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5"/>
    <m/>
    <s v="NONE"/>
    <n v="0"/>
    <m/>
    <n v="2258202"/>
    <s v="Cobros Mayo"/>
    <s v="Cobros Mayo NPN"/>
    <s v="Agent Not Available"/>
  </r>
  <r>
    <s v="Cobros Mayo"/>
    <n v="0"/>
    <n v="0"/>
    <x v="4"/>
    <n v="7"/>
    <n v="1"/>
    <x v="0"/>
    <d v="2026-05-21T12:50:11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6"/>
    <n v="7"/>
    <n v="1"/>
    <x v="1"/>
    <d v="2026-05-22T10:15:05"/>
    <n v="66424644"/>
    <s v="AB"/>
    <s v="VDAD"/>
    <x v="0"/>
    <s v="COBRO"/>
    <m/>
    <n v="366087970000"/>
    <n v="16018"/>
    <n v="-4"/>
    <n v="1"/>
    <n v="66424644"/>
    <m/>
    <s v="Alex Andres Dominguez jaime"/>
    <m/>
    <s v="8-894-2093"/>
    <n v="366087970000"/>
    <s v="MASIVO"/>
    <s v="NPN"/>
    <m/>
    <m/>
    <m/>
    <m/>
    <m/>
    <m/>
    <s v="0000-00-00"/>
    <m/>
    <m/>
    <m/>
    <m/>
    <n v="0"/>
    <m/>
    <s v="NONE"/>
    <n v="0"/>
    <m/>
    <n v="2258202"/>
    <s v="Cobros Mayo"/>
    <s v="Cobros Mayo NPN"/>
    <s v="Auto busy"/>
  </r>
  <r>
    <s v="Cobros Mayo"/>
    <n v="0"/>
    <n v="0"/>
    <x v="15"/>
    <n v="2"/>
    <n v="1"/>
    <x v="0"/>
    <d v="2026-05-12T10:27:12"/>
    <n v="66434489"/>
    <s v="DROP"/>
    <s v="VDAD"/>
    <x v="0"/>
    <s v="COBRO"/>
    <m/>
    <n v="367071160000"/>
    <n v="16018"/>
    <n v="-4"/>
    <n v="1"/>
    <n v="66434489"/>
    <m/>
    <s v="Alex Joel GonzÃ¡lez"/>
    <m/>
    <s v="4-712-1046"/>
    <n v="367071160000"/>
    <s v="MASIVO"/>
    <s v="NPN"/>
    <m/>
    <m/>
    <m/>
    <m/>
    <m/>
    <s v="U"/>
    <s v="0000-00-00"/>
    <m/>
    <m/>
    <m/>
    <m/>
    <n v="5"/>
    <m/>
    <s v="NONE"/>
    <n v="0"/>
    <m/>
    <n v="2258203"/>
    <s v="Cobros Mayo"/>
    <s v="Cobros Mayo NPN"/>
    <s v="Agent Not Available"/>
  </r>
  <r>
    <s v="Cobros Mayo"/>
    <n v="1"/>
    <n v="1"/>
    <x v="10"/>
    <n v="2"/>
    <n v="1"/>
    <x v="1"/>
    <d v="2026-05-14T12:01:45"/>
    <n v="66434489"/>
    <n v="6007"/>
    <s v="lvelez"/>
    <x v="1"/>
    <s v="COBRO"/>
    <m/>
    <n v="367071160000"/>
    <n v="16018"/>
    <n v="-4"/>
    <n v="1"/>
    <n v="66434489"/>
    <m/>
    <s v="Alex Joel GonzÃ¡lez"/>
    <m/>
    <s v="4-712-1046"/>
    <n v="367071160000"/>
    <s v="MASIVO"/>
    <s v="NPN"/>
    <m/>
    <m/>
    <m/>
    <m/>
    <m/>
    <s v="U"/>
    <s v="0000-00-00"/>
    <m/>
    <m/>
    <m/>
    <m/>
    <n v="282"/>
    <s v="Llamaya"/>
    <s v="MAIN"/>
    <n v="0"/>
    <m/>
    <n v="2258203"/>
    <s v="Cobros Mayo"/>
    <s v="Cobros Mayo NPN"/>
    <s v="Volver a llamar"/>
  </r>
  <r>
    <s v="Cobros Mayo"/>
    <n v="0"/>
    <n v="0"/>
    <x v="15"/>
    <n v="2"/>
    <n v="1"/>
    <x v="0"/>
    <d v="2026-05-12T10:27:25"/>
    <n v="66442725"/>
    <s v="DROP"/>
    <s v="VDAD"/>
    <x v="0"/>
    <s v="COBRO"/>
    <m/>
    <n v="357379270000"/>
    <n v="16018"/>
    <n v="-4"/>
    <n v="1"/>
    <n v="66442725"/>
    <m/>
    <s v="JEMINA MITZILA VERGARA VASQUEZ"/>
    <m/>
    <s v="8-1026-1815"/>
    <n v="357379270000"/>
    <s v="MASIVO"/>
    <s v="2 PAGOS PENDIENTES"/>
    <m/>
    <m/>
    <m/>
    <m/>
    <m/>
    <s v="U"/>
    <s v="0000-00-00"/>
    <m/>
    <m/>
    <m/>
    <m/>
    <n v="5"/>
    <m/>
    <s v="NONE"/>
    <n v="0"/>
    <m/>
    <n v="2258204"/>
    <s v="Cobros Mayo"/>
    <s v="Cobros Mayo NPN"/>
    <s v="Agent Not Available"/>
  </r>
  <r>
    <s v="Cobros Mayo"/>
    <n v="1"/>
    <n v="1"/>
    <x v="10"/>
    <n v="2"/>
    <n v="1"/>
    <x v="1"/>
    <d v="2026-05-14T12:07:26"/>
    <n v="66442725"/>
    <n v="6003"/>
    <s v="lvelez"/>
    <x v="1"/>
    <s v="COBRO"/>
    <m/>
    <n v="357379270000"/>
    <n v="16018"/>
    <n v="-4"/>
    <n v="1"/>
    <n v="66442725"/>
    <m/>
    <s v="JEMINA MITZILA VERGARA VASQUEZ"/>
    <m/>
    <s v="8-1026-1815"/>
    <n v="357379270000"/>
    <s v="MASIVO"/>
    <s v="2 PAGOS PENDIENTES"/>
    <m/>
    <m/>
    <m/>
    <m/>
    <m/>
    <s v="U"/>
    <s v="0000-00-00"/>
    <m/>
    <m/>
    <m/>
    <m/>
    <n v="58"/>
    <s v="Llamaya"/>
    <s v="MAIN"/>
    <n v="0"/>
    <m/>
    <n v="2258204"/>
    <s v="Cobros Mayo"/>
    <s v="Cobros Mayo NPN"/>
    <s v="Cuenta cesada"/>
  </r>
  <r>
    <s v="Cobros Mayo"/>
    <n v="0"/>
    <n v="0"/>
    <x v="15"/>
    <n v="7"/>
    <n v="1"/>
    <x v="0"/>
    <d v="2026-05-12T10:27:32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10"/>
    <n v="7"/>
    <n v="1"/>
    <x v="0"/>
    <d v="2026-05-14T12:07:34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13"/>
    <n v="7"/>
    <n v="1"/>
    <x v="0"/>
    <d v="2026-05-18T16:50:19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14"/>
    <n v="7"/>
    <n v="1"/>
    <x v="0"/>
    <d v="2026-05-20T12:08:19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4"/>
    <n v="7"/>
    <n v="1"/>
    <x v="0"/>
    <d v="2026-05-21T12:52:08"/>
    <n v="66444126"/>
    <s v="NA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No Answer AutoDial"/>
  </r>
  <r>
    <s v="Cobros Mayo"/>
    <n v="0"/>
    <n v="0"/>
    <x v="4"/>
    <n v="7"/>
    <n v="1"/>
    <x v="0"/>
    <d v="2026-05-21T16:03:13"/>
    <n v="66444126"/>
    <s v="AB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0"/>
    <m/>
    <s v="NONE"/>
    <n v="0"/>
    <m/>
    <n v="2258205"/>
    <s v="Cobros Mayo"/>
    <s v="Cobros Mayo NPN"/>
    <s v="Auto busy"/>
  </r>
  <r>
    <s v="Cobros Mayo"/>
    <n v="0"/>
    <n v="0"/>
    <x v="16"/>
    <n v="7"/>
    <n v="1"/>
    <x v="1"/>
    <d v="2026-05-22T10:15:53"/>
    <n v="66444126"/>
    <s v="DROP"/>
    <s v="VDAD"/>
    <x v="0"/>
    <s v="COBRO"/>
    <m/>
    <n v="365089710000"/>
    <n v="16018"/>
    <n v="-4"/>
    <n v="1"/>
    <n v="66444126"/>
    <m/>
    <s v="Doris verÃ³nica Mendoza Batist"/>
    <m/>
    <s v="4-706-211"/>
    <n v="365089710000"/>
    <s v="MASIVO"/>
    <s v="NPN"/>
    <m/>
    <m/>
    <m/>
    <m/>
    <m/>
    <m/>
    <s v="0000-00-00"/>
    <m/>
    <m/>
    <m/>
    <m/>
    <n v="5"/>
    <m/>
    <s v="NONE"/>
    <n v="0"/>
    <m/>
    <n v="2258205"/>
    <s v="Cobros Mayo"/>
    <s v="Cobros Mayo NPN"/>
    <s v="Agent Not Available"/>
  </r>
  <r>
    <s v="Cobros Mayo"/>
    <n v="0"/>
    <n v="0"/>
    <x v="15"/>
    <n v="6"/>
    <n v="1"/>
    <x v="0"/>
    <d v="2026-05-12T10:28:31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0"/>
    <n v="6"/>
    <n v="1"/>
    <x v="0"/>
    <d v="2026-05-14T12:07:56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3"/>
    <n v="6"/>
    <n v="1"/>
    <x v="0"/>
    <d v="2026-05-18T16:50:58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0"/>
    <n v="0"/>
    <x v="14"/>
    <n v="6"/>
    <n v="1"/>
    <x v="0"/>
    <d v="2026-05-20T12:08:39"/>
    <n v="66447039"/>
    <s v="DROP"/>
    <s v="VDAD"/>
    <x v="0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5"/>
    <m/>
    <s v="NONE"/>
    <n v="0"/>
    <m/>
    <n v="2258206"/>
    <s v="Cobros Mayo"/>
    <s v="Cobros Mayo NPN"/>
    <s v="Agent Not Available"/>
  </r>
  <r>
    <s v="Cobros Mayo"/>
    <n v="1"/>
    <n v="1"/>
    <x v="4"/>
    <n v="6"/>
    <n v="1"/>
    <x v="0"/>
    <d v="2026-05-21T12:53:27"/>
    <n v="66447039"/>
    <n v="6007"/>
    <s v="lvelez"/>
    <x v="1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66"/>
    <s v="Llamaya"/>
    <s v="MAIN"/>
    <n v="0"/>
    <m/>
    <n v="2258206"/>
    <s v="Cobros Mayo"/>
    <s v="Cobros Mayo NPN"/>
    <s v="Volver a llamar"/>
  </r>
  <r>
    <s v="Cobros Mayo"/>
    <n v="1"/>
    <n v="0"/>
    <x v="4"/>
    <n v="6"/>
    <n v="1"/>
    <x v="1"/>
    <d v="2026-05-21T12:54:45"/>
    <n v="66447039"/>
    <n v="6006"/>
    <s v="lvelez"/>
    <x v="1"/>
    <s v="COBRO"/>
    <m/>
    <n v="364084660000"/>
    <n v="16018"/>
    <n v="-4"/>
    <n v="1"/>
    <n v="66447039"/>
    <m/>
    <s v="Ricardo MÃ©ndez Julio"/>
    <m/>
    <s v="8-788-371"/>
    <n v="364084660000"/>
    <s v="MASIVO"/>
    <s v="NPN"/>
    <m/>
    <m/>
    <m/>
    <m/>
    <m/>
    <s v="U"/>
    <s v="0000-00-00"/>
    <m/>
    <m/>
    <m/>
    <m/>
    <n v="45"/>
    <s v="Llamaya"/>
    <s v="MANUAL"/>
    <n v="0"/>
    <m/>
    <n v="2258206"/>
    <s v="Cobros Mayo"/>
    <s v="Cobros Mayo NPN"/>
    <s v="Numero equivocado"/>
  </r>
  <r>
    <s v="Cobros Abril Canal Fijo"/>
    <n v="1"/>
    <n v="0"/>
    <x v="15"/>
    <n v="1"/>
    <n v="1"/>
    <x v="1"/>
    <d v="2026-05-12T10:31:56"/>
    <n v="66463899"/>
    <n v="6006"/>
    <s v="lvelez"/>
    <x v="1"/>
    <s v="COBRO"/>
    <m/>
    <n v="365015690000"/>
    <n v="16018"/>
    <n v="-4"/>
    <n v="1"/>
    <n v="66463899"/>
    <m/>
    <s v="Eugenio paz"/>
    <m/>
    <s v="8-511-473"/>
    <n v="365015690000"/>
    <s v="SOHO"/>
    <s v="NPN"/>
    <m/>
    <m/>
    <m/>
    <m/>
    <m/>
    <s v="U"/>
    <s v="0000-00-00"/>
    <m/>
    <m/>
    <m/>
    <m/>
    <n v="40"/>
    <s v="Llamaya"/>
    <s v="MAIN"/>
    <n v="0"/>
    <m/>
    <n v="2258207"/>
    <s v="Cobros Mayo"/>
    <s v="Cobros Mayo NPN"/>
    <s v="Numero equivocado"/>
  </r>
  <r>
    <s v="Cobros Mayo"/>
    <n v="0"/>
    <n v="0"/>
    <x v="11"/>
    <n v="5"/>
    <n v="1"/>
    <x v="0"/>
    <d v="2026-05-04T15:28:12"/>
    <n v="66469658"/>
    <n v="6004"/>
    <s v="lvelez"/>
    <x v="1"/>
    <s v="COBRO"/>
    <m/>
    <m/>
    <n v="998"/>
    <n v="0"/>
    <m/>
    <n v="66469658"/>
    <m/>
    <m/>
    <m/>
    <m/>
    <m/>
    <m/>
    <m/>
    <m/>
    <m/>
    <m/>
    <m/>
    <m/>
    <s v="U"/>
    <s v="0000-00-00"/>
    <m/>
    <m/>
    <m/>
    <m/>
    <n v="82"/>
    <s v="Llamaya"/>
    <s v="MANUAL"/>
    <n v="0"/>
    <m/>
    <n v="2257476"/>
    <s v="Default Manual list"/>
    <m/>
    <s v="Buzon de voz"/>
  </r>
  <r>
    <s v="Cobros Mayo"/>
    <n v="0"/>
    <n v="0"/>
    <x v="15"/>
    <n v="5"/>
    <n v="1"/>
    <x v="0"/>
    <d v="2026-05-12T10:32:12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0"/>
    <n v="5"/>
    <n v="1"/>
    <x v="0"/>
    <d v="2026-05-14T12:08:36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3"/>
    <n v="5"/>
    <n v="1"/>
    <x v="0"/>
    <d v="2026-05-18T16:51:39"/>
    <n v="66469658"/>
    <s v="DROP"/>
    <s v="VDAD"/>
    <x v="0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5"/>
    <m/>
    <s v="NONE"/>
    <n v="0"/>
    <m/>
    <n v="2258208"/>
    <s v="Cobros Mayo"/>
    <s v="Cobros Mayo NPN"/>
    <s v="Agent Not Available"/>
  </r>
  <r>
    <s v="Cobros Mayo"/>
    <n v="0"/>
    <n v="0"/>
    <x v="14"/>
    <n v="5"/>
    <n v="1"/>
    <x v="1"/>
    <d v="2026-05-20T12:12:07"/>
    <n v="66469658"/>
    <n v="6004"/>
    <s v="lvelez"/>
    <x v="1"/>
    <s v="COBRO"/>
    <m/>
    <n v="369019030000"/>
    <n v="16018"/>
    <n v="-4"/>
    <n v="1"/>
    <n v="66469658"/>
    <m/>
    <s v="Edwin Ortiz"/>
    <m/>
    <s v="7-119-519"/>
    <n v="369019030000"/>
    <s v="MASIVO"/>
    <s v="2 PAGOS PENDIENTES"/>
    <m/>
    <m/>
    <m/>
    <m/>
    <m/>
    <s v="U"/>
    <s v="0000-00-00"/>
    <m/>
    <m/>
    <m/>
    <m/>
    <n v="123"/>
    <s v="Llamaya"/>
    <s v="MAIN"/>
    <n v="0"/>
    <m/>
    <n v="2258208"/>
    <s v="Cobros Mayo"/>
    <s v="Cobros Mayo NPN"/>
    <s v="Buzon de voz"/>
  </r>
  <r>
    <s v="Cobros Mayo"/>
    <n v="0"/>
    <n v="0"/>
    <x v="15"/>
    <n v="5"/>
    <n v="1"/>
    <x v="0"/>
    <d v="2026-05-12T10:32:19"/>
    <n v="66471278"/>
    <s v="AB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Auto busy"/>
  </r>
  <r>
    <s v="Cobros Mayo"/>
    <n v="0"/>
    <n v="0"/>
    <x v="10"/>
    <n v="5"/>
    <n v="1"/>
    <x v="0"/>
    <d v="2026-05-14T12:10:27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0"/>
    <n v="5"/>
    <n v="1"/>
    <x v="0"/>
    <d v="2026-05-14T17:16:19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7"/>
    <n v="5"/>
    <n v="1"/>
    <x v="0"/>
    <d v="2026-05-15T12:23:25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Mayo"/>
    <n v="0"/>
    <n v="0"/>
    <x v="17"/>
    <n v="5"/>
    <n v="1"/>
    <x v="1"/>
    <d v="2026-05-15T12:42:49"/>
    <n v="66471278"/>
    <s v="NA"/>
    <s v="VDAD"/>
    <x v="0"/>
    <s v="COBRO"/>
    <m/>
    <n v="364080020000"/>
    <n v="16018"/>
    <n v="-4"/>
    <n v="1"/>
    <n v="66471278"/>
    <m/>
    <s v="DOMINGA PEREZ GONZALEZ"/>
    <m/>
    <s v="9-704-474"/>
    <n v="364080020000"/>
    <s v="MASIVO"/>
    <s v="NPN"/>
    <m/>
    <m/>
    <m/>
    <m/>
    <m/>
    <m/>
    <s v="0000-00-00"/>
    <m/>
    <m/>
    <m/>
    <m/>
    <n v="0"/>
    <m/>
    <s v="NONE"/>
    <n v="0"/>
    <m/>
    <n v="2258209"/>
    <s v="Cobros Mayo"/>
    <s v="Cobros Mayo NPN"/>
    <s v="No Answer AutoDial"/>
  </r>
  <r>
    <s v="Cobros Abril Canal Fijo"/>
    <n v="0"/>
    <n v="0"/>
    <x v="15"/>
    <n v="2"/>
    <n v="1"/>
    <x v="0"/>
    <d v="2026-05-12T10:36:41"/>
    <n v="66499032"/>
    <s v="DROP"/>
    <s v="VDAD"/>
    <x v="0"/>
    <s v="COBRO"/>
    <m/>
    <n v="362039070000"/>
    <n v="16018"/>
    <n v="-4"/>
    <n v="1"/>
    <n v="66499032"/>
    <m/>
    <s v="MIKE BORDA RUIZ"/>
    <m/>
    <s v="BF713496"/>
    <n v="362039070000"/>
    <s v="MASIVO"/>
    <s v="NPN"/>
    <m/>
    <m/>
    <m/>
    <m/>
    <m/>
    <s v="U"/>
    <s v="0000-00-00"/>
    <m/>
    <m/>
    <m/>
    <m/>
    <n v="5"/>
    <m/>
    <s v="NONE"/>
    <n v="0"/>
    <m/>
    <n v="2258210"/>
    <s v="Cobros Mayo"/>
    <s v="Cobros Mayo NPN"/>
    <s v="Agent Not Available"/>
  </r>
  <r>
    <s v="Cobros Abril Canal Fijo"/>
    <n v="1"/>
    <n v="1"/>
    <x v="10"/>
    <n v="2"/>
    <n v="1"/>
    <x v="1"/>
    <d v="2026-05-14T12:09:34"/>
    <n v="66499032"/>
    <n v="6007"/>
    <s v="lvelez"/>
    <x v="1"/>
    <s v="COBRO"/>
    <m/>
    <n v="362039070000"/>
    <n v="16018"/>
    <n v="-4"/>
    <n v="1"/>
    <n v="66499032"/>
    <m/>
    <s v="MIKE BORDA RUIZ"/>
    <m/>
    <s v="BF713496"/>
    <n v="362039070000"/>
    <s v="MASIVO"/>
    <s v="NPN"/>
    <m/>
    <m/>
    <m/>
    <m/>
    <m/>
    <s v="U"/>
    <s v="0000-00-00"/>
    <m/>
    <m/>
    <m/>
    <m/>
    <n v="71"/>
    <s v="Llamaya"/>
    <s v="MAIN"/>
    <n v="0"/>
    <m/>
    <n v="2258210"/>
    <s v="Cobros Mayo"/>
    <s v="Cobros Mayo NPN"/>
    <s v="Volver a llamar"/>
  </r>
  <r>
    <e v="#N/A"/>
    <n v="1"/>
    <n v="1"/>
    <x v="7"/>
    <n v="2"/>
    <n v="1"/>
    <x v="0"/>
    <d v="2026-05-07T15:51:36"/>
    <n v="66506172"/>
    <n v="6007"/>
    <s v="lvelez"/>
    <x v="1"/>
    <s v="COBRO"/>
    <m/>
    <m/>
    <n v="9021"/>
    <n v="-5"/>
    <n v="1"/>
    <n v="66506172"/>
    <m/>
    <s v="HELENE  MORAN"/>
    <m/>
    <s v="8-1024-1050"/>
    <m/>
    <m/>
    <m/>
    <m/>
    <m/>
    <m/>
    <m/>
    <m/>
    <s v="U"/>
    <s v="0000-00-00"/>
    <m/>
    <m/>
    <m/>
    <m/>
    <n v="6"/>
    <s v="Llamaya"/>
    <s v="MANUAL"/>
    <n v="0"/>
    <m/>
    <n v="1822155"/>
    <s v="Renovacion Marzo 07-2025"/>
    <s v="Base global  30"/>
    <s v="Volver a llamar"/>
  </r>
  <r>
    <e v="#N/A"/>
    <n v="1"/>
    <n v="1"/>
    <x v="7"/>
    <n v="2"/>
    <n v="1"/>
    <x v="1"/>
    <d v="2026-05-07T15:51:54"/>
    <n v="66506172"/>
    <n v="6007"/>
    <s v="lvelez"/>
    <x v="1"/>
    <s v="COBRO"/>
    <m/>
    <m/>
    <n v="9021"/>
    <n v="-5"/>
    <n v="1"/>
    <n v="66506172"/>
    <m/>
    <s v="HELENE  MORAN"/>
    <m/>
    <s v="8-1024-1050"/>
    <m/>
    <m/>
    <m/>
    <m/>
    <m/>
    <m/>
    <m/>
    <m/>
    <s v="U"/>
    <s v="0000-00-00"/>
    <m/>
    <m/>
    <m/>
    <m/>
    <n v="6"/>
    <s v="Llamaya"/>
    <s v="MANUAL"/>
    <n v="0"/>
    <m/>
    <n v="1822155"/>
    <s v="Renovacion Marzo 07-2025"/>
    <s v="Base global  30"/>
    <s v="Volver a llamar"/>
  </r>
  <r>
    <s v="Cobros Abril Canal Fijo"/>
    <n v="1"/>
    <n v="1"/>
    <x v="15"/>
    <n v="1"/>
    <n v="1"/>
    <x v="1"/>
    <d v="2026-05-12T10:36:32"/>
    <n v="66507107"/>
    <n v="6003"/>
    <s v="lvelez"/>
    <x v="1"/>
    <s v="COBRO"/>
    <m/>
    <n v="352369050000"/>
    <n v="16018"/>
    <n v="-4"/>
    <n v="1"/>
    <n v="66507107"/>
    <m/>
    <s v="Fermin Eduardo Chong"/>
    <m/>
    <s v="8-748-558"/>
    <n v="352369050000"/>
    <s v="MASIVO"/>
    <s v="NPN"/>
    <m/>
    <m/>
    <m/>
    <m/>
    <m/>
    <s v="U"/>
    <s v="0000-00-00"/>
    <m/>
    <m/>
    <m/>
    <m/>
    <n v="28"/>
    <s v="Llamaya"/>
    <s v="MAIN"/>
    <n v="0"/>
    <m/>
    <n v="2258211"/>
    <s v="Cobros Mayo"/>
    <s v="Cobros Mayo NPN"/>
    <s v="Cuenta cesada"/>
  </r>
  <r>
    <s v="Cobros Mayo"/>
    <n v="0"/>
    <n v="0"/>
    <x v="15"/>
    <n v="2"/>
    <n v="1"/>
    <x v="0"/>
    <d v="2026-05-12T10:38:00"/>
    <n v="66508861"/>
    <s v="NA"/>
    <s v="VDAD"/>
    <x v="0"/>
    <s v="COBRO"/>
    <m/>
    <n v="367087490000"/>
    <n v="16018"/>
    <n v="-4"/>
    <n v="1"/>
    <n v="66508861"/>
    <m/>
    <s v="RAFAEL ENRIQUE PEREZ"/>
    <m/>
    <s v="8-715-1324"/>
    <n v="367087490000"/>
    <s v="MASIVO"/>
    <s v="NPN"/>
    <m/>
    <m/>
    <m/>
    <m/>
    <m/>
    <s v="U"/>
    <s v="0000-00-00"/>
    <m/>
    <m/>
    <m/>
    <m/>
    <n v="0"/>
    <m/>
    <s v="NONE"/>
    <n v="0"/>
    <m/>
    <n v="2258212"/>
    <s v="Cobros Mayo"/>
    <s v="Cobros Mayo NPN"/>
    <s v="No Answer AutoDial"/>
  </r>
  <r>
    <s v="Cobros Mayo"/>
    <n v="0"/>
    <n v="0"/>
    <x v="15"/>
    <n v="2"/>
    <n v="1"/>
    <x v="1"/>
    <d v="2026-05-12T12:52:27"/>
    <n v="66508861"/>
    <n v="6004"/>
    <s v="lvelez"/>
    <x v="1"/>
    <s v="COBRO"/>
    <m/>
    <n v="367087490000"/>
    <n v="16018"/>
    <n v="-4"/>
    <n v="1"/>
    <n v="66508861"/>
    <m/>
    <s v="RAFAEL ENRIQUE PEREZ"/>
    <m/>
    <s v="8-715-1324"/>
    <n v="367087490000"/>
    <s v="MASIVO"/>
    <s v="NPN"/>
    <m/>
    <m/>
    <m/>
    <m/>
    <m/>
    <s v="U"/>
    <s v="0000-00-00"/>
    <m/>
    <m/>
    <m/>
    <m/>
    <n v="70"/>
    <s v="Llamaya"/>
    <s v="MAIN"/>
    <n v="0"/>
    <m/>
    <n v="2258212"/>
    <s v="Cobros Mayo"/>
    <s v="Cobros Mayo NPN"/>
    <s v="Buzon de voz"/>
  </r>
  <r>
    <s v="Cobros Abril Canal Fijo"/>
    <n v="1"/>
    <n v="1"/>
    <x v="15"/>
    <n v="1"/>
    <n v="1"/>
    <x v="1"/>
    <d v="2026-05-12T10:38:52"/>
    <n v="66510030"/>
    <n v="6003"/>
    <s v="lvelez"/>
    <x v="1"/>
    <s v="COBRO"/>
    <m/>
    <n v="366017240000"/>
    <n v="16018"/>
    <n v="-4"/>
    <n v="1"/>
    <n v="66510030"/>
    <m/>
    <s v="Yazmary Bustamante"/>
    <m/>
    <s v="3-741-1353"/>
    <n v="366017240000"/>
    <s v="MASIVO"/>
    <s v="NPN"/>
    <m/>
    <m/>
    <m/>
    <m/>
    <m/>
    <s v="U"/>
    <s v="0000-00-00"/>
    <m/>
    <m/>
    <m/>
    <m/>
    <n v="128"/>
    <s v="Llamaya"/>
    <s v="MAIN"/>
    <n v="0"/>
    <m/>
    <n v="2258213"/>
    <s v="Cobros Mayo"/>
    <s v="Cobros Mayo NPN"/>
    <s v="Cuenta cesada"/>
  </r>
  <r>
    <s v="Cobros Mayo"/>
    <n v="0"/>
    <n v="0"/>
    <x v="15"/>
    <n v="2"/>
    <n v="1"/>
    <x v="0"/>
    <d v="2026-05-12T10:38:55"/>
    <n v="66524322"/>
    <s v="DROP"/>
    <s v="VDAD"/>
    <x v="0"/>
    <s v="COBRO"/>
    <m/>
    <n v="364090700000"/>
    <n v="16018"/>
    <n v="-4"/>
    <n v="1"/>
    <n v="66524322"/>
    <m/>
    <s v="Ashely Juatine Orriz Gomez"/>
    <m/>
    <s v="BH651189"/>
    <n v="364090700000"/>
    <s v="MASIVO"/>
    <s v="NPN"/>
    <m/>
    <m/>
    <m/>
    <m/>
    <m/>
    <s v="U"/>
    <s v="0000-00-00"/>
    <m/>
    <m/>
    <m/>
    <m/>
    <n v="5"/>
    <m/>
    <s v="NONE"/>
    <n v="0"/>
    <m/>
    <n v="2258214"/>
    <s v="Cobros Mayo"/>
    <s v="Cobros Mayo NPN"/>
    <s v="Agent Not Available"/>
  </r>
  <r>
    <s v="Cobros Mayo"/>
    <n v="1"/>
    <n v="0"/>
    <x v="10"/>
    <n v="2"/>
    <n v="1"/>
    <x v="1"/>
    <d v="2026-05-14T12:11:08"/>
    <n v="66524322"/>
    <n v="6006"/>
    <s v="lvelez"/>
    <x v="1"/>
    <s v="COBRO"/>
    <m/>
    <n v="364090700000"/>
    <n v="16018"/>
    <n v="-4"/>
    <n v="1"/>
    <n v="66524322"/>
    <m/>
    <s v="Ashely Juatine Orriz Gomez"/>
    <m/>
    <s v="BH651189"/>
    <n v="364090700000"/>
    <s v="MASIVO"/>
    <s v="NPN"/>
    <m/>
    <m/>
    <m/>
    <m/>
    <m/>
    <s v="U"/>
    <s v="0000-00-00"/>
    <m/>
    <m/>
    <m/>
    <m/>
    <n v="102"/>
    <s v="Llamaya"/>
    <s v="MAIN"/>
    <n v="0"/>
    <m/>
    <n v="2258214"/>
    <s v="Cobros Mayo"/>
    <s v="Cobros Mayo NPN"/>
    <s v="Numero equivocado"/>
  </r>
  <r>
    <s v="Cobros Abril Canal Fijo"/>
    <n v="0"/>
    <n v="0"/>
    <x v="15"/>
    <n v="6"/>
    <n v="1"/>
    <x v="0"/>
    <d v="2026-05-12T10:39:01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0"/>
    <n v="6"/>
    <n v="1"/>
    <x v="0"/>
    <d v="2026-05-14T12:10:50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3"/>
    <n v="6"/>
    <n v="1"/>
    <x v="0"/>
    <d v="2026-05-18T16:51:47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4"/>
    <n v="6"/>
    <n v="1"/>
    <x v="0"/>
    <d v="2026-05-20T12:11:35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4"/>
    <n v="6"/>
    <n v="1"/>
    <x v="0"/>
    <d v="2026-05-21T12:53:10"/>
    <n v="66524941"/>
    <s v="AB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0"/>
    <m/>
    <s v="NONE"/>
    <n v="0"/>
    <m/>
    <n v="2258215"/>
    <s v="Cobros Mayo"/>
    <s v="Cobros Mayo NPN"/>
    <s v="Auto busy"/>
  </r>
  <r>
    <s v="Cobros Abril Canal Fijo"/>
    <n v="0"/>
    <n v="0"/>
    <x v="16"/>
    <n v="6"/>
    <n v="1"/>
    <x v="1"/>
    <d v="2026-05-22T10:16:16"/>
    <n v="66524941"/>
    <s v="DROP"/>
    <s v="VDAD"/>
    <x v="0"/>
    <s v="COBRO"/>
    <m/>
    <n v="357362650000"/>
    <n v="16018"/>
    <n v="-4"/>
    <n v="1"/>
    <n v="66524941"/>
    <m/>
    <s v="IRIS VANESSA DIAZ CARRERA DE R"/>
    <m/>
    <s v="4-718-1129"/>
    <n v="357362650000"/>
    <s v="MASIVO"/>
    <s v="NPN"/>
    <m/>
    <m/>
    <m/>
    <m/>
    <m/>
    <m/>
    <s v="0000-00-00"/>
    <m/>
    <m/>
    <m/>
    <m/>
    <n v="5"/>
    <m/>
    <s v="NONE"/>
    <n v="0"/>
    <m/>
    <n v="2258215"/>
    <s v="Cobros Mayo"/>
    <s v="Cobros Mayo NPN"/>
    <s v="Agent Not Available"/>
  </r>
  <r>
    <s v="Cobros Abril Canal Fijo"/>
    <n v="1"/>
    <n v="1"/>
    <x v="15"/>
    <n v="1"/>
    <n v="1"/>
    <x v="1"/>
    <d v="2026-05-12T10:41:28"/>
    <n v="66525594"/>
    <n v="6003"/>
    <s v="lvelez"/>
    <x v="1"/>
    <s v="COBRO"/>
    <m/>
    <n v="359363260000"/>
    <n v="16018"/>
    <n v="-4"/>
    <n v="1"/>
    <n v="66525594"/>
    <m/>
    <s v="Austreverta Ramirez Gonzales"/>
    <m/>
    <s v="9-97-1073"/>
    <n v="359363260000"/>
    <s v="MASIVO"/>
    <s v="NPN"/>
    <m/>
    <m/>
    <m/>
    <m/>
    <m/>
    <s v="U"/>
    <s v="0000-00-00"/>
    <m/>
    <m/>
    <m/>
    <m/>
    <n v="34"/>
    <s v="Llamaya"/>
    <s v="MAIN"/>
    <n v="0"/>
    <m/>
    <n v="2258216"/>
    <s v="Cobros Mayo"/>
    <s v="Cobros Mayo NPN"/>
    <s v="Cuenta cesada"/>
  </r>
  <r>
    <s v="Cobros Abril Canal Fijo"/>
    <n v="0"/>
    <n v="0"/>
    <x v="15"/>
    <n v="6"/>
    <n v="1"/>
    <x v="0"/>
    <d v="2026-05-12T10:41:21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0"/>
    <n v="0"/>
    <x v="10"/>
    <n v="6"/>
    <n v="1"/>
    <x v="0"/>
    <d v="2026-05-14T12:11:47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13"/>
    <n v="6"/>
    <n v="1"/>
    <x v="0"/>
    <d v="2026-05-18T16:52:08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0"/>
    <m/>
    <s v="NONE"/>
    <n v="0"/>
    <m/>
    <n v="2258217"/>
    <s v="Cobros Mayo"/>
    <s v="Cobros Mayo NPN"/>
    <s v="Auto busy"/>
  </r>
  <r>
    <s v="Cobros Abril Canal Fijo"/>
    <n v="0"/>
    <n v="0"/>
    <x v="14"/>
    <n v="6"/>
    <n v="1"/>
    <x v="0"/>
    <d v="2026-05-20T12:12:32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4"/>
    <n v="6"/>
    <n v="1"/>
    <x v="0"/>
    <d v="2026-05-21T12:55:11"/>
    <n v="66536181"/>
    <s v="DROP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5"/>
    <m/>
    <s v="NONE"/>
    <n v="0"/>
    <m/>
    <n v="2258217"/>
    <s v="Cobros Mayo"/>
    <s v="Cobros Mayo NPN"/>
    <s v="Agent Not Available"/>
  </r>
  <r>
    <s v="Cobros Abril Canal Fijo"/>
    <n v="0"/>
    <n v="0"/>
    <x v="16"/>
    <n v="6"/>
    <n v="1"/>
    <x v="1"/>
    <d v="2026-05-22T10:16:25"/>
    <n v="66536181"/>
    <s v="AB"/>
    <s v="VDAD"/>
    <x v="0"/>
    <s v="COBRO"/>
    <m/>
    <n v="342410060000"/>
    <n v="16018"/>
    <n v="-4"/>
    <n v="1"/>
    <n v="66536181"/>
    <m/>
    <s v="Maria Leonicia Garrido cruz"/>
    <m/>
    <s v="8-708-1590"/>
    <n v="342410060000"/>
    <s v="MASIVO"/>
    <s v="NPN"/>
    <m/>
    <m/>
    <m/>
    <m/>
    <m/>
    <m/>
    <s v="0000-00-00"/>
    <m/>
    <m/>
    <m/>
    <m/>
    <n v="0"/>
    <m/>
    <s v="NONE"/>
    <n v="0"/>
    <m/>
    <n v="2258217"/>
    <s v="Cobros Mayo"/>
    <s v="Cobros Mayo NPN"/>
    <s v="Auto busy"/>
  </r>
  <r>
    <s v="Cobros Mayo"/>
    <n v="0"/>
    <n v="0"/>
    <x v="15"/>
    <n v="4"/>
    <n v="1"/>
    <x v="0"/>
    <d v="2026-05-12T10:45:00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5"/>
    <n v="4"/>
    <n v="1"/>
    <x v="0"/>
    <d v="2026-05-12T12:54:29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5"/>
    <n v="4"/>
    <n v="1"/>
    <x v="0"/>
    <d v="2026-05-12T16:24:29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Mayo"/>
    <n v="0"/>
    <n v="0"/>
    <x v="1"/>
    <n v="4"/>
    <n v="1"/>
    <x v="1"/>
    <d v="2026-05-13T11:33:18"/>
    <n v="66543378"/>
    <s v="NA"/>
    <s v="VDAD"/>
    <x v="0"/>
    <s v="COBRO"/>
    <m/>
    <n v="365059110000"/>
    <n v="16018"/>
    <n v="-4"/>
    <n v="1"/>
    <n v="66543378"/>
    <m/>
    <s v="GLADYS GONZALEZ GUEVARA"/>
    <m/>
    <s v="4-838-900"/>
    <n v="365059110000"/>
    <s v="MASIVO"/>
    <s v="NPN"/>
    <m/>
    <m/>
    <m/>
    <m/>
    <m/>
    <m/>
    <s v="0000-00-00"/>
    <m/>
    <m/>
    <m/>
    <m/>
    <n v="0"/>
    <m/>
    <s v="NONE"/>
    <n v="0"/>
    <m/>
    <n v="2258218"/>
    <s v="Cobros Mayo"/>
    <s v="Cobros Mayo NPN"/>
    <s v="No Answer AutoDial"/>
  </r>
  <r>
    <s v="Cobros Abril Canal Fijo"/>
    <n v="1"/>
    <n v="0"/>
    <x v="15"/>
    <n v="1"/>
    <n v="1"/>
    <x v="1"/>
    <d v="2026-05-12T10:44:05"/>
    <n v="66545512"/>
    <n v="6006"/>
    <s v="lvelez"/>
    <x v="1"/>
    <s v="COBRO"/>
    <m/>
    <n v="352375610000"/>
    <n v="16018"/>
    <n v="-4"/>
    <n v="1"/>
    <n v="66545512"/>
    <m/>
    <s v="GLADYS MERCEDES PÃEZ CASTILLO"/>
    <m/>
    <s v="1-15-61"/>
    <n v="352375610000"/>
    <s v="MASIVO"/>
    <s v="3 PAGOS PENDIENTES"/>
    <m/>
    <m/>
    <m/>
    <m/>
    <m/>
    <s v="U"/>
    <s v="0000-00-00"/>
    <m/>
    <m/>
    <m/>
    <m/>
    <n v="96"/>
    <s v="Llamaya"/>
    <s v="MAIN"/>
    <n v="0"/>
    <m/>
    <n v="2258219"/>
    <s v="Cobros Mayo"/>
    <s v="Cobros Mayo NPN"/>
    <s v="Numero equivocado"/>
  </r>
  <r>
    <s v="Cobros Abril Canal Fijo"/>
    <n v="0"/>
    <n v="0"/>
    <x v="15"/>
    <n v="2"/>
    <n v="1"/>
    <x v="0"/>
    <d v="2026-05-12T10:45:21"/>
    <n v="66546767"/>
    <s v="DROP"/>
    <s v="VDAD"/>
    <x v="0"/>
    <s v="COBRO"/>
    <m/>
    <n v="364027820000"/>
    <n v="16018"/>
    <n v="-4"/>
    <n v="1"/>
    <n v="66546767"/>
    <m/>
    <s v="VerÃ³nica Trejos"/>
    <m/>
    <s v="2-714-1552"/>
    <n v="364027820000"/>
    <s v="MASIVO"/>
    <s v="2 PAGOS PENDIENTES"/>
    <m/>
    <m/>
    <m/>
    <m/>
    <m/>
    <s v="U"/>
    <s v="0000-00-00"/>
    <m/>
    <m/>
    <m/>
    <m/>
    <n v="5"/>
    <m/>
    <s v="NONE"/>
    <n v="0"/>
    <m/>
    <n v="2258220"/>
    <s v="Cobros Mayo"/>
    <s v="Cobros Mayo NPN"/>
    <s v="Agent Not Available"/>
  </r>
  <r>
    <s v="Cobros Abril Canal Fijo"/>
    <n v="0"/>
    <n v="0"/>
    <x v="10"/>
    <n v="2"/>
    <n v="1"/>
    <x v="1"/>
    <d v="2026-05-14T12:14:01"/>
    <n v="66546767"/>
    <n v="6004"/>
    <s v="lvelez"/>
    <x v="1"/>
    <s v="COBRO"/>
    <m/>
    <n v="364027820000"/>
    <n v="16018"/>
    <n v="-4"/>
    <n v="1"/>
    <n v="66546767"/>
    <m/>
    <s v="VerÃ³nica Trejos"/>
    <m/>
    <s v="2-714-1552"/>
    <n v="364027820000"/>
    <s v="MASIVO"/>
    <s v="2 PAGOS PENDIENTES"/>
    <m/>
    <m/>
    <m/>
    <m/>
    <m/>
    <s v="U"/>
    <s v="0000-00-00"/>
    <m/>
    <m/>
    <m/>
    <m/>
    <n v="146"/>
    <s v="Llamaya"/>
    <s v="MAIN"/>
    <n v="0"/>
    <m/>
    <n v="2258220"/>
    <s v="Cobros Mayo"/>
    <s v="Cobros Mayo NPN"/>
    <s v="Buzon de voz"/>
  </r>
  <r>
    <s v="Cobros Mayo"/>
    <n v="0"/>
    <n v="0"/>
    <x v="15"/>
    <n v="6"/>
    <n v="1"/>
    <x v="0"/>
    <d v="2026-05-12T10:45:26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0"/>
    <n v="6"/>
    <n v="1"/>
    <x v="0"/>
    <d v="2026-05-14T12:13:30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3"/>
    <n v="6"/>
    <n v="1"/>
    <x v="0"/>
    <d v="2026-05-18T16:52:15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4"/>
    <n v="6"/>
    <n v="1"/>
    <x v="0"/>
    <d v="2026-05-20T12:12:39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4"/>
    <n v="6"/>
    <n v="1"/>
    <x v="0"/>
    <d v="2026-05-21T12:55:38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0"/>
    <n v="0"/>
    <x v="16"/>
    <n v="6"/>
    <n v="1"/>
    <x v="1"/>
    <d v="2026-05-22T10:17:21"/>
    <n v="66550210"/>
    <s v="AB"/>
    <s v="VDAD"/>
    <x v="0"/>
    <s v="COBRO"/>
    <m/>
    <n v="354382860000"/>
    <n v="16018"/>
    <n v="-4"/>
    <n v="1"/>
    <n v="66550210"/>
    <m/>
    <s v="Katlin Laleska Guerra Perez"/>
    <m/>
    <s v="4-819-552"/>
    <n v="354382860000"/>
    <s v="MASIVO"/>
    <s v="NPN"/>
    <m/>
    <m/>
    <m/>
    <m/>
    <m/>
    <m/>
    <s v="0000-00-00"/>
    <m/>
    <m/>
    <m/>
    <m/>
    <n v="0"/>
    <m/>
    <s v="NONE"/>
    <n v="0"/>
    <m/>
    <n v="2258221"/>
    <s v="Cobros Mayo"/>
    <s v="Cobros Mayo NPN"/>
    <s v="Auto busy"/>
  </r>
  <r>
    <s v="Cobros Mayo"/>
    <n v="1"/>
    <n v="0"/>
    <x v="8"/>
    <n v="3"/>
    <n v="1"/>
    <x v="0"/>
    <d v="2026-05-08T15:44:19"/>
    <n v="66552224"/>
    <n v="6000"/>
    <s v="lvelez"/>
    <x v="1"/>
    <s v="COBRO"/>
    <m/>
    <n v="369004970000"/>
    <n v="16016"/>
    <n v="-4"/>
    <n v="1"/>
    <n v="66552224"/>
    <m/>
    <s v="NELLY ISABEL GOMEZ SANCHEZ"/>
    <m/>
    <s v="8-772-2438"/>
    <n v="369004970000"/>
    <s v="MASIVO"/>
    <s v="NPN"/>
    <m/>
    <m/>
    <m/>
    <m/>
    <m/>
    <s v="U"/>
    <s v="0000-00-00"/>
    <m/>
    <m/>
    <m/>
    <s v="NELLY ISABEL GOMEZ SANCHEZ!NNumero: -- 369004970000"/>
    <n v="70"/>
    <s v="Llamaya"/>
    <s v="MANUAL"/>
    <n v="0"/>
    <m/>
    <n v="2198746"/>
    <s v="Cobros Marzo 2 meses a NPN "/>
    <s v="Cobros Marzo 2 meses a NPN "/>
    <s v="Mensaje a tercero"/>
  </r>
  <r>
    <s v="Cobros Mayo"/>
    <n v="1"/>
    <n v="1"/>
    <x v="15"/>
    <n v="3"/>
    <n v="1"/>
    <x v="0"/>
    <d v="2026-05-12T10:51:17"/>
    <n v="66552224"/>
    <n v="6007"/>
    <s v="lvelez"/>
    <x v="1"/>
    <s v="COBRO"/>
    <m/>
    <n v="369004970000"/>
    <n v="16018"/>
    <n v="-4"/>
    <n v="1"/>
    <n v="66552224"/>
    <m/>
    <s v="NELLY ISABEL GOMEZ SANCHEZ"/>
    <m/>
    <s v="8-772-2438"/>
    <n v="369004970000"/>
    <s v="MASIVO"/>
    <s v="2 PAGOS PENDIENTES"/>
    <m/>
    <m/>
    <m/>
    <m/>
    <m/>
    <s v="U"/>
    <s v="0000-00-00"/>
    <m/>
    <m/>
    <m/>
    <m/>
    <n v="191"/>
    <s v="Llamaya"/>
    <s v="MAIN"/>
    <n v="0"/>
    <m/>
    <n v="2258222"/>
    <s v="Cobros Mayo"/>
    <s v="Cobros Mayo NPN"/>
    <s v="Volver a llamar"/>
  </r>
  <r>
    <s v="Cobros Mayo"/>
    <n v="1"/>
    <n v="1"/>
    <x v="15"/>
    <n v="3"/>
    <n v="1"/>
    <x v="1"/>
    <d v="2026-05-12T10:54:38"/>
    <n v="66552224"/>
    <n v="6007"/>
    <s v="lvelez"/>
    <x v="1"/>
    <s v="COBRO"/>
    <m/>
    <n v="369004970000"/>
    <n v="16018"/>
    <n v="-4"/>
    <n v="1"/>
    <n v="66552224"/>
    <m/>
    <s v="NELLY ISABEL GOMEZ SANCHEZ"/>
    <m/>
    <s v="8-772-2438"/>
    <n v="369004970000"/>
    <s v="MASIVO"/>
    <s v="2 PAGOS PENDIENTES"/>
    <m/>
    <m/>
    <m/>
    <m/>
    <m/>
    <s v="U"/>
    <s v="0000-00-00"/>
    <m/>
    <m/>
    <m/>
    <m/>
    <n v="12"/>
    <s v="Llamaya"/>
    <s v="MANUAL"/>
    <n v="0"/>
    <m/>
    <n v="2258222"/>
    <s v="Cobros Mayo"/>
    <s v="Cobros Mayo NPN"/>
    <s v="Volver a llamar"/>
  </r>
  <r>
    <s v="Cobros Mayo"/>
    <n v="0"/>
    <n v="0"/>
    <x v="15"/>
    <n v="6"/>
    <n v="1"/>
    <x v="0"/>
    <d v="2026-05-12T10:51:2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0"/>
    <n v="6"/>
    <n v="1"/>
    <x v="0"/>
    <d v="2026-05-14T12:14:54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3"/>
    <n v="6"/>
    <n v="1"/>
    <x v="0"/>
    <d v="2026-05-18T16:56:5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14"/>
    <n v="6"/>
    <n v="1"/>
    <x v="0"/>
    <d v="2026-05-20T12:13:47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0"/>
    <n v="0"/>
    <x v="4"/>
    <n v="6"/>
    <n v="1"/>
    <x v="0"/>
    <d v="2026-05-21T12:55:56"/>
    <n v="66553125"/>
    <s v="DROP"/>
    <s v="VDAD"/>
    <x v="0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5"/>
    <m/>
    <s v="NONE"/>
    <n v="0"/>
    <m/>
    <n v="2258223"/>
    <s v="Cobros Mayo"/>
    <s v="Cobros Mayo NPN"/>
    <s v="Agent Not Available"/>
  </r>
  <r>
    <s v="Cobros Mayo"/>
    <n v="1"/>
    <n v="1"/>
    <x v="16"/>
    <n v="6"/>
    <n v="1"/>
    <x v="1"/>
    <d v="2026-05-22T10:19:57"/>
    <n v="66553125"/>
    <n v="6003"/>
    <s v="lvelez"/>
    <x v="1"/>
    <s v="COBRO"/>
    <m/>
    <n v="364072630000"/>
    <n v="16018"/>
    <n v="-4"/>
    <n v="1"/>
    <n v="66553125"/>
    <m/>
    <s v="Daniela PÃ¡ez"/>
    <m/>
    <s v="BE362068"/>
    <n v="364072630000"/>
    <s v="MASIVO"/>
    <s v="NPN"/>
    <m/>
    <m/>
    <m/>
    <m/>
    <m/>
    <s v="U"/>
    <s v="0000-00-00"/>
    <m/>
    <m/>
    <m/>
    <m/>
    <n v="46"/>
    <s v="Llamaya"/>
    <s v="MAIN"/>
    <n v="0"/>
    <m/>
    <n v="2258223"/>
    <s v="Cobros Mayo"/>
    <s v="Cobros Mayo NPN"/>
    <s v="Cuenta cesada"/>
  </r>
  <r>
    <s v="Cobros Mayo"/>
    <n v="1"/>
    <n v="1"/>
    <x v="6"/>
    <n v="6"/>
    <n v="1"/>
    <x v="0"/>
    <d v="2026-05-05T16:15:10"/>
    <n v="66558136"/>
    <n v="6007"/>
    <s v="lvelez"/>
    <x v="1"/>
    <s v="COBRO"/>
    <m/>
    <m/>
    <n v="998"/>
    <n v="0"/>
    <m/>
    <n v="66558136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13"/>
    <s v="Default Manual list"/>
    <m/>
    <s v="Volver a llamar"/>
  </r>
  <r>
    <s v="Cobros Mayo"/>
    <n v="0"/>
    <n v="0"/>
    <x v="15"/>
    <n v="6"/>
    <n v="1"/>
    <x v="0"/>
    <d v="2026-05-12T10:52:02"/>
    <n v="66558136"/>
    <s v="AB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0"/>
    <m/>
    <s v="NONE"/>
    <n v="0"/>
    <m/>
    <n v="2258224"/>
    <s v="Cobros Mayo"/>
    <s v="Cobros Mayo NPN"/>
    <s v="Auto busy"/>
  </r>
  <r>
    <s v="Cobros Mayo"/>
    <n v="0"/>
    <n v="0"/>
    <x v="10"/>
    <n v="6"/>
    <n v="1"/>
    <x v="0"/>
    <d v="2026-05-14T12:15:14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0"/>
    <n v="0"/>
    <x v="13"/>
    <n v="6"/>
    <n v="1"/>
    <x v="0"/>
    <d v="2026-05-18T16:57:13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0"/>
    <n v="0"/>
    <x v="14"/>
    <n v="6"/>
    <n v="1"/>
    <x v="0"/>
    <d v="2026-05-20T12:14:11"/>
    <n v="66558136"/>
    <s v="DROP"/>
    <s v="VDAD"/>
    <x v="0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"/>
    <m/>
    <s v="NONE"/>
    <n v="0"/>
    <m/>
    <n v="2258224"/>
    <s v="Cobros Mayo"/>
    <s v="Cobros Mayo NPN"/>
    <s v="Agent Not Available"/>
  </r>
  <r>
    <s v="Cobros Mayo"/>
    <n v="1"/>
    <n v="1"/>
    <x v="4"/>
    <n v="6"/>
    <n v="1"/>
    <x v="1"/>
    <d v="2026-05-21T12:55:55"/>
    <n v="66558136"/>
    <n v="6007"/>
    <s v="lvelez"/>
    <x v="1"/>
    <s v="COBRO"/>
    <m/>
    <n v="365021050000"/>
    <n v="16018"/>
    <n v="-4"/>
    <n v="1"/>
    <n v="66558136"/>
    <m/>
    <s v="Alicia pinzon"/>
    <m/>
    <s v="9-161-6701"/>
    <n v="365021050000"/>
    <s v="MASIVO"/>
    <s v="2 PAGOS PENDIENTES"/>
    <m/>
    <m/>
    <m/>
    <m/>
    <m/>
    <s v="U"/>
    <s v="0000-00-00"/>
    <m/>
    <m/>
    <m/>
    <m/>
    <n v="58"/>
    <s v="Llamaya"/>
    <s v="MAIN"/>
    <n v="0"/>
    <m/>
    <n v="2258224"/>
    <s v="Cobros Mayo"/>
    <s v="Cobros Mayo NPN"/>
    <s v="Volver a llamar"/>
  </r>
  <r>
    <s v="Cobros Abril Canal Fijo"/>
    <n v="0"/>
    <n v="0"/>
    <x v="15"/>
    <n v="6"/>
    <n v="1"/>
    <x v="0"/>
    <d v="2026-05-12T10:56:23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0"/>
    <n v="6"/>
    <n v="1"/>
    <x v="0"/>
    <d v="2026-05-14T12:15:35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3"/>
    <n v="6"/>
    <n v="1"/>
    <x v="0"/>
    <d v="2026-05-18T16:57:34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4"/>
    <n v="6"/>
    <n v="1"/>
    <x v="0"/>
    <d v="2026-05-20T12:17:14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4"/>
    <n v="6"/>
    <n v="1"/>
    <x v="0"/>
    <d v="2026-05-21T12:56:33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Abril Canal Fijo"/>
    <n v="0"/>
    <n v="0"/>
    <x v="16"/>
    <n v="6"/>
    <n v="1"/>
    <x v="1"/>
    <d v="2026-05-22T10:20:15"/>
    <n v="66559511"/>
    <s v="DROP"/>
    <s v="VDAD"/>
    <x v="0"/>
    <s v="COBRO"/>
    <m/>
    <n v="363026240000"/>
    <n v="16018"/>
    <n v="-4"/>
    <n v="1"/>
    <n v="66559511"/>
    <m/>
    <s v="Karol zaibeth RodrÃ­guez Arauz"/>
    <m/>
    <s v="4-702-637"/>
    <n v="363026240000"/>
    <s v="MASIVO"/>
    <s v="NPN"/>
    <m/>
    <m/>
    <m/>
    <m/>
    <m/>
    <m/>
    <s v="0000-00-00"/>
    <m/>
    <m/>
    <m/>
    <m/>
    <n v="5"/>
    <m/>
    <s v="NONE"/>
    <n v="0"/>
    <m/>
    <n v="2258225"/>
    <s v="Cobros Mayo"/>
    <s v="Cobros Mayo NPN"/>
    <s v="Agent Not Available"/>
  </r>
  <r>
    <s v="Cobros Mayo"/>
    <n v="0"/>
    <n v="0"/>
    <x v="15"/>
    <n v="1"/>
    <n v="1"/>
    <x v="1"/>
    <d v="2026-05-12T11:03:37"/>
    <n v="66563690"/>
    <n v="6004"/>
    <s v="lvelez"/>
    <x v="1"/>
    <s v="COBRO"/>
    <m/>
    <n v="367071660000"/>
    <n v="16018"/>
    <n v="-4"/>
    <n v="1"/>
    <n v="66563690"/>
    <m/>
    <s v="jhonatan Otero"/>
    <m/>
    <s v="9-758-643"/>
    <n v="367071660000"/>
    <s v="MASIVO"/>
    <s v="NPN"/>
    <m/>
    <m/>
    <m/>
    <m/>
    <m/>
    <s v="U"/>
    <s v="0000-00-00"/>
    <m/>
    <m/>
    <m/>
    <m/>
    <n v="105"/>
    <s v="Llamaya"/>
    <s v="MAIN"/>
    <n v="0"/>
    <m/>
    <n v="2258226"/>
    <s v="Cobros Mayo"/>
    <s v="Cobros Mayo NPN"/>
    <s v="Buzon de voz"/>
  </r>
  <r>
    <s v="Cobros Mayo"/>
    <n v="0"/>
    <n v="0"/>
    <x v="15"/>
    <n v="4"/>
    <n v="1"/>
    <x v="0"/>
    <d v="2026-05-12T11:04:55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0"/>
    <n v="0"/>
    <x v="10"/>
    <n v="4"/>
    <n v="1"/>
    <x v="0"/>
    <d v="2026-05-14T12:15:58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0"/>
    <n v="0"/>
    <x v="13"/>
    <n v="4"/>
    <n v="1"/>
    <x v="0"/>
    <d v="2026-05-18T16:58:00"/>
    <n v="66565010"/>
    <s v="DROP"/>
    <s v="VDAD"/>
    <x v="0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5"/>
    <m/>
    <s v="NONE"/>
    <n v="0"/>
    <m/>
    <n v="2258227"/>
    <s v="Cobros Mayo"/>
    <s v="Cobros Mayo NPN"/>
    <s v="Agent Not Available"/>
  </r>
  <r>
    <s v="Cobros Mayo"/>
    <n v="1"/>
    <n v="0"/>
    <x v="14"/>
    <n v="4"/>
    <n v="1"/>
    <x v="1"/>
    <d v="2026-05-20T12:17:11"/>
    <n v="66565010"/>
    <n v="6006"/>
    <s v="lvelez"/>
    <x v="1"/>
    <s v="COBRO"/>
    <m/>
    <n v="369077440000"/>
    <n v="16018"/>
    <n v="-4"/>
    <n v="1"/>
    <n v="66565010"/>
    <m/>
    <s v="Yosyjara Yamileth Malcom Miran"/>
    <m/>
    <s v="8-780-2498"/>
    <n v="369077440000"/>
    <s v="MASIVO"/>
    <s v="NPN"/>
    <m/>
    <m/>
    <m/>
    <m/>
    <m/>
    <s v="U"/>
    <s v="0000-00-00"/>
    <m/>
    <m/>
    <m/>
    <m/>
    <n v="94"/>
    <s v="Llamaya"/>
    <s v="MAIN"/>
    <n v="0"/>
    <m/>
    <n v="2258227"/>
    <s v="Cobros Mayo"/>
    <s v="Cobros Mayo NPN"/>
    <s v="Numero equivocado"/>
  </r>
  <r>
    <s v="Cobros Abril Canal Fijo"/>
    <n v="1"/>
    <n v="1"/>
    <x v="15"/>
    <n v="1"/>
    <n v="1"/>
    <x v="1"/>
    <d v="2026-05-12T11:06:12"/>
    <n v="66566488"/>
    <n v="6003"/>
    <s v="lvelez"/>
    <x v="1"/>
    <s v="COBRO"/>
    <m/>
    <n v="366007100000"/>
    <n v="16018"/>
    <n v="-4"/>
    <n v="1"/>
    <n v="66566488"/>
    <m/>
    <s v="FRANCISCA GOMEZ"/>
    <m/>
    <s v="4-81-158"/>
    <n v="366007100000"/>
    <s v="MASIVO"/>
    <s v="NPN"/>
    <m/>
    <m/>
    <m/>
    <m/>
    <m/>
    <s v="U"/>
    <s v="0000-00-00"/>
    <m/>
    <m/>
    <m/>
    <m/>
    <n v="118"/>
    <s v="Llamaya"/>
    <s v="MAIN"/>
    <n v="0"/>
    <m/>
    <n v="2258228"/>
    <s v="Cobros Mayo"/>
    <s v="Cobros Mayo NPN"/>
    <s v="Cuenta cesada"/>
  </r>
  <r>
    <s v="Cobros Abril Canal Fijo"/>
    <n v="0"/>
    <n v="0"/>
    <x v="5"/>
    <n v="4"/>
    <n v="1"/>
    <x v="0"/>
    <d v="2026-05-02T10:38:08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6"/>
    <n v="4"/>
    <n v="1"/>
    <x v="0"/>
    <d v="2026-05-05T14:56:55"/>
    <n v="66566687"/>
    <s v="NA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No Answer AutoDial"/>
  </r>
  <r>
    <s v="Cobros Abril Canal Fijo"/>
    <n v="0"/>
    <n v="0"/>
    <x v="12"/>
    <n v="4"/>
    <n v="1"/>
    <x v="0"/>
    <d v="2026-05-06T15:47:14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Abril Canal Fijo"/>
    <n v="0"/>
    <n v="0"/>
    <x v="8"/>
    <n v="4"/>
    <n v="1"/>
    <x v="1"/>
    <d v="2026-05-08T11:57:15"/>
    <n v="66566687"/>
    <s v="AB"/>
    <s v="VDAD"/>
    <x v="0"/>
    <s v="COBRO"/>
    <m/>
    <n v="355339630000"/>
    <n v="16017"/>
    <n v="-4"/>
    <n v="1"/>
    <n v="66566687"/>
    <m/>
    <s v="CESAR AUGUSTO CASTILLO DIAZ"/>
    <m/>
    <s v="8-983-3"/>
    <s v="NPN"/>
    <s v="MASIVO"/>
    <n v="355339630000"/>
    <m/>
    <m/>
    <s v="PANAMAÂ Â Â Â Â Â Â Â Â Â Â Â Â Â Â Â Â Â Â Â Â Â "/>
    <m/>
    <m/>
    <m/>
    <s v="0000-00-00"/>
    <m/>
    <s v="Ceaugusto2200@gmail.com "/>
    <m/>
    <m/>
    <n v="0"/>
    <m/>
    <s v="NONE"/>
    <n v="0"/>
    <m/>
    <n v="2251550"/>
    <s v="Cobros Abril Canal Fijo"/>
    <s v="Cobros Abril Canal Fijo 2 meses a NPN"/>
    <s v="Auto busy"/>
  </r>
  <r>
    <s v="Cobros Mayo"/>
    <n v="0"/>
    <n v="0"/>
    <x v="15"/>
    <n v="5"/>
    <n v="1"/>
    <x v="0"/>
    <d v="2026-05-12T11:08:19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10"/>
    <n v="5"/>
    <n v="1"/>
    <x v="0"/>
    <d v="2026-05-14T12:16:11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13"/>
    <n v="5"/>
    <n v="1"/>
    <x v="0"/>
    <d v="2026-05-18T16:58:07"/>
    <n v="66578945"/>
    <s v="AB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0"/>
    <m/>
    <s v="NONE"/>
    <n v="0"/>
    <m/>
    <n v="2258229"/>
    <s v="Cobros Mayo"/>
    <s v="Cobros Mayo NPN"/>
    <s v="Auto busy"/>
  </r>
  <r>
    <s v="Cobros Mayo"/>
    <n v="0"/>
    <n v="0"/>
    <x v="14"/>
    <n v="5"/>
    <n v="1"/>
    <x v="0"/>
    <d v="2026-05-20T12:17:28"/>
    <n v="66578945"/>
    <s v="DROP"/>
    <s v="VDAD"/>
    <x v="0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29"/>
    <s v="Cobros Mayo"/>
    <s v="Cobros Mayo NPN"/>
    <s v="Agent Not Available"/>
  </r>
  <r>
    <s v="Cobros Mayo"/>
    <n v="0"/>
    <n v="0"/>
    <x v="4"/>
    <n v="5"/>
    <n v="1"/>
    <x v="1"/>
    <d v="2026-05-21T12:57:08"/>
    <n v="66578945"/>
    <n v="6004"/>
    <s v="lvelez"/>
    <x v="1"/>
    <s v="COBRO"/>
    <m/>
    <n v="363069600000"/>
    <n v="16018"/>
    <n v="-4"/>
    <n v="1"/>
    <n v="66578945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122"/>
    <s v="Llamaya"/>
    <s v="MAIN"/>
    <n v="0"/>
    <m/>
    <n v="2258229"/>
    <s v="Cobros Mayo"/>
    <s v="Cobros Mayo NPN"/>
    <s v="Buzon de voz"/>
  </r>
  <r>
    <s v="Cobros Abril Canal Fijo"/>
    <n v="1"/>
    <n v="1"/>
    <x v="15"/>
    <n v="1"/>
    <n v="1"/>
    <x v="1"/>
    <d v="2026-05-12T11:08:19"/>
    <n v="66580217"/>
    <n v="6003"/>
    <s v="lvelez"/>
    <x v="1"/>
    <s v="COBRO"/>
    <m/>
    <n v="367025630000"/>
    <n v="16018"/>
    <n v="-4"/>
    <n v="1"/>
    <n v="66580217"/>
    <m/>
    <s v="Erick FernÃ¡ndez"/>
    <m/>
    <s v="8-1046-1765"/>
    <n v="367025630000"/>
    <s v="MASIVO"/>
    <s v="NPN"/>
    <m/>
    <m/>
    <m/>
    <m/>
    <m/>
    <s v="U"/>
    <s v="0000-00-00"/>
    <m/>
    <m/>
    <m/>
    <m/>
    <n v="43"/>
    <s v="Llamaya"/>
    <s v="MAIN"/>
    <n v="0"/>
    <m/>
    <n v="2258230"/>
    <s v="Cobros Mayo"/>
    <s v="Cobros Mayo NPN"/>
    <s v="Cuenta cesada"/>
  </r>
  <r>
    <s v="Cobros Abril Canal Fijo"/>
    <n v="0"/>
    <n v="0"/>
    <x v="15"/>
    <n v="6"/>
    <n v="1"/>
    <x v="0"/>
    <d v="2026-05-12T11:08:56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0"/>
    <n v="6"/>
    <n v="1"/>
    <x v="0"/>
    <d v="2026-05-14T12:16:42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3"/>
    <n v="6"/>
    <n v="1"/>
    <x v="0"/>
    <d v="2026-05-18T16:58:27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4"/>
    <n v="6"/>
    <n v="1"/>
    <x v="0"/>
    <d v="2026-05-20T12:20:28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4"/>
    <n v="6"/>
    <n v="1"/>
    <x v="0"/>
    <d v="2026-05-21T12:57:33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0"/>
    <n v="0"/>
    <x v="16"/>
    <n v="6"/>
    <n v="1"/>
    <x v="1"/>
    <d v="2026-05-22T10:20:51"/>
    <n v="66587271"/>
    <s v="DROP"/>
    <s v="VDAD"/>
    <x v="0"/>
    <s v="COBRO"/>
    <m/>
    <n v="357373170000"/>
    <n v="16018"/>
    <n v="-4"/>
    <n v="1"/>
    <n v="66587271"/>
    <m/>
    <s v="Arceliana Garay Pineda"/>
    <m/>
    <s v="12-704-224"/>
    <n v="357373170000"/>
    <s v="MASIVO"/>
    <s v="NPN"/>
    <m/>
    <m/>
    <m/>
    <m/>
    <m/>
    <m/>
    <s v="0000-00-00"/>
    <m/>
    <m/>
    <m/>
    <m/>
    <n v="5"/>
    <m/>
    <s v="NONE"/>
    <n v="0"/>
    <m/>
    <n v="2258231"/>
    <s v="Cobros Mayo"/>
    <s v="Cobros Mayo NPN"/>
    <s v="Agent Not Available"/>
  </r>
  <r>
    <s v="Cobros Abril Canal Fijo"/>
    <n v="1"/>
    <n v="0"/>
    <x v="15"/>
    <n v="1"/>
    <n v="1"/>
    <x v="1"/>
    <d v="2026-05-12T11:09:41"/>
    <n v="66596740"/>
    <n v="6000"/>
    <s v="lvelez"/>
    <x v="1"/>
    <s v="COBRO"/>
    <m/>
    <n v="354369980000"/>
    <n v="16018"/>
    <n v="-4"/>
    <n v="1"/>
    <n v="66596740"/>
    <m/>
    <s v="Jannette Clotilde Rodriguez Or"/>
    <m/>
    <s v="8-226-821"/>
    <n v="354369980000"/>
    <s v="MASIVO"/>
    <s v="3 PAGOS PENDIENTES"/>
    <m/>
    <m/>
    <m/>
    <m/>
    <m/>
    <s v="U"/>
    <s v="0000-00-00"/>
    <m/>
    <m/>
    <m/>
    <m/>
    <n v="310"/>
    <s v="Llamaya"/>
    <s v="MAIN"/>
    <n v="0"/>
    <m/>
    <n v="2258232"/>
    <s v="Cobros Mayo"/>
    <s v="Cobros Mayo NPN"/>
    <s v="Mensaje a tercero"/>
  </r>
  <r>
    <s v="Cobros Mayo"/>
    <n v="0"/>
    <n v="0"/>
    <x v="15"/>
    <n v="2"/>
    <n v="1"/>
    <x v="0"/>
    <d v="2026-05-12T11:09:26"/>
    <n v="66598941"/>
    <s v="AB"/>
    <s v="VDAD"/>
    <x v="0"/>
    <s v="COBRO"/>
    <m/>
    <n v="366008710000"/>
    <n v="16018"/>
    <n v="-4"/>
    <n v="1"/>
    <n v="66598941"/>
    <m/>
    <s v="YOMARIS MACIEL MURILLO CHAVEZ"/>
    <m/>
    <s v="9-751-1000"/>
    <n v="366008710000"/>
    <s v="MASIVO"/>
    <s v="2 PAGOS PENDIENTES"/>
    <m/>
    <m/>
    <m/>
    <m/>
    <m/>
    <s v="U"/>
    <s v="0000-00-00"/>
    <m/>
    <m/>
    <m/>
    <m/>
    <n v="0"/>
    <m/>
    <s v="NONE"/>
    <n v="0"/>
    <m/>
    <n v="2258233"/>
    <s v="Cobros Mayo"/>
    <s v="Cobros Mayo NPN"/>
    <s v="Auto busy"/>
  </r>
  <r>
    <s v="Cobros Mayo"/>
    <n v="1"/>
    <n v="1"/>
    <x v="10"/>
    <n v="2"/>
    <n v="1"/>
    <x v="1"/>
    <d v="2026-05-14T12:17:30"/>
    <n v="66598941"/>
    <n v="6003"/>
    <s v="lvelez"/>
    <x v="1"/>
    <s v="COBRO"/>
    <m/>
    <n v="366008710000"/>
    <n v="16018"/>
    <n v="-4"/>
    <n v="1"/>
    <n v="66598941"/>
    <m/>
    <s v="YOMARIS MACIEL MURILLO CHAVEZ"/>
    <m/>
    <s v="9-751-1000"/>
    <n v="366008710000"/>
    <s v="MASIVO"/>
    <s v="2 PAGOS PENDIENTES"/>
    <m/>
    <m/>
    <m/>
    <m/>
    <m/>
    <s v="U"/>
    <s v="0000-00-00"/>
    <m/>
    <m/>
    <m/>
    <m/>
    <n v="22"/>
    <s v="Llamaya"/>
    <s v="MAIN"/>
    <n v="0"/>
    <m/>
    <n v="2258233"/>
    <s v="Cobros Mayo"/>
    <s v="Cobros Mayo NPN"/>
    <s v="Cuenta cesada"/>
  </r>
  <r>
    <s v="Cobros Mayo"/>
    <n v="1"/>
    <n v="1"/>
    <x v="12"/>
    <n v="5"/>
    <n v="1"/>
    <x v="0"/>
    <d v="2026-05-06T16:51:22"/>
    <n v="66599184"/>
    <n v="6007"/>
    <s v="lvelez"/>
    <x v="1"/>
    <s v="COBRO"/>
    <m/>
    <m/>
    <n v="998"/>
    <n v="0"/>
    <m/>
    <n v="66599184"/>
    <m/>
    <m/>
    <m/>
    <m/>
    <m/>
    <m/>
    <m/>
    <m/>
    <m/>
    <m/>
    <m/>
    <m/>
    <s v="U"/>
    <s v="0000-00-00"/>
    <m/>
    <m/>
    <m/>
    <m/>
    <n v="48"/>
    <s v="Llamaya"/>
    <s v="MANUAL"/>
    <n v="0"/>
    <m/>
    <n v="2257556"/>
    <s v="Default Manual list"/>
    <m/>
    <s v="Volver a llamar"/>
  </r>
  <r>
    <s v="Cobros Mayo"/>
    <n v="0"/>
    <n v="0"/>
    <x v="15"/>
    <n v="5"/>
    <n v="1"/>
    <x v="0"/>
    <d v="2026-05-12T11:10:26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0"/>
    <n v="0"/>
    <x v="10"/>
    <n v="5"/>
    <n v="1"/>
    <x v="0"/>
    <d v="2026-05-14T12:17:53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0"/>
    <n v="0"/>
    <x v="13"/>
    <n v="5"/>
    <n v="1"/>
    <x v="0"/>
    <d v="2026-05-18T17:04:23"/>
    <n v="66599184"/>
    <s v="DROP"/>
    <s v="VDAD"/>
    <x v="0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5"/>
    <m/>
    <s v="NONE"/>
    <n v="0"/>
    <m/>
    <n v="2258234"/>
    <s v="Cobros Mayo"/>
    <s v="Cobros Mayo NPN"/>
    <s v="Agent Not Available"/>
  </r>
  <r>
    <s v="Cobros Mayo"/>
    <n v="1"/>
    <n v="1"/>
    <x v="14"/>
    <n v="5"/>
    <n v="1"/>
    <x v="1"/>
    <d v="2026-05-20T12:20:08"/>
    <n v="66599184"/>
    <n v="6007"/>
    <s v="lvelez"/>
    <x v="1"/>
    <s v="COBRO"/>
    <m/>
    <n v="297068920000"/>
    <n v="16018"/>
    <n v="-4"/>
    <n v="1"/>
    <n v="66599184"/>
    <m/>
    <s v="OMAR ANTONIO JOHNSON GUTIERREZ"/>
    <m/>
    <s v="8-839-1532"/>
    <n v="297068920000"/>
    <s v="MASIVO"/>
    <s v="2 PAGOS PENDIENTES"/>
    <m/>
    <m/>
    <m/>
    <m/>
    <m/>
    <s v="U"/>
    <s v="0000-00-00"/>
    <m/>
    <m/>
    <m/>
    <m/>
    <n v="138"/>
    <s v="Llamaya"/>
    <s v="MAIN"/>
    <n v="0"/>
    <m/>
    <n v="2258234"/>
    <s v="Cobros Mayo"/>
    <s v="Cobros Mayo NPN"/>
    <s v="Volver a llamar"/>
  </r>
  <r>
    <s v="Cobros Mayo"/>
    <n v="0"/>
    <n v="0"/>
    <x v="15"/>
    <n v="6"/>
    <n v="1"/>
    <x v="0"/>
    <d v="2026-05-12T11:11:08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0"/>
    <n v="6"/>
    <n v="1"/>
    <x v="0"/>
    <d v="2026-05-14T12:19:32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3"/>
    <n v="6"/>
    <n v="1"/>
    <x v="0"/>
    <d v="2026-05-18T17:05:00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4"/>
    <n v="6"/>
    <n v="1"/>
    <x v="0"/>
    <d v="2026-05-20T12:23:00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4"/>
    <n v="6"/>
    <n v="1"/>
    <x v="0"/>
    <d v="2026-05-21T12:58:11"/>
    <n v="66607467"/>
    <s v="DROP"/>
    <s v="VDAD"/>
    <x v="0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5"/>
    <m/>
    <s v="NONE"/>
    <n v="0"/>
    <m/>
    <n v="2258235"/>
    <s v="Cobros Mayo"/>
    <s v="Cobros Mayo NPN"/>
    <s v="Agent Not Available"/>
  </r>
  <r>
    <s v="Cobros Mayo"/>
    <n v="0"/>
    <n v="0"/>
    <x v="16"/>
    <n v="6"/>
    <n v="1"/>
    <x v="1"/>
    <d v="2026-05-22T10:22:18"/>
    <n v="66607467"/>
    <n v="6004"/>
    <s v="lvelez"/>
    <x v="1"/>
    <s v="COBRO"/>
    <m/>
    <n v="341168880000"/>
    <n v="16018"/>
    <n v="-4"/>
    <n v="1"/>
    <n v="66607467"/>
    <m/>
    <s v="Analis mosquera"/>
    <m/>
    <s v="8-1039-1283"/>
    <n v="341168880000"/>
    <s v="MASIVO"/>
    <s v="NPN"/>
    <m/>
    <m/>
    <m/>
    <m/>
    <m/>
    <s v="U"/>
    <s v="0000-00-00"/>
    <m/>
    <m/>
    <m/>
    <m/>
    <n v="144"/>
    <s v="Llamaya"/>
    <s v="MAIN"/>
    <n v="0"/>
    <m/>
    <n v="2258235"/>
    <s v="Cobros Mayo"/>
    <s v="Cobros Mayo NPN"/>
    <s v="Buzon de voz"/>
  </r>
  <r>
    <s v="Cobros Abril Canal Fijo"/>
    <n v="0"/>
    <n v="0"/>
    <x v="15"/>
    <n v="2"/>
    <n v="1"/>
    <x v="0"/>
    <d v="2026-05-12T11:11:50"/>
    <n v="66612798"/>
    <s v="DROP"/>
    <s v="VDAD"/>
    <x v="0"/>
    <s v="COBRO"/>
    <m/>
    <n v="204075450000"/>
    <n v="16018"/>
    <n v="-4"/>
    <n v="1"/>
    <n v="66612798"/>
    <m/>
    <s v="Rosa Maria Garcia"/>
    <m/>
    <s v="8-719-1220"/>
    <n v="204075450000"/>
    <s v="MASIVO"/>
    <s v="NPN"/>
    <m/>
    <m/>
    <m/>
    <m/>
    <m/>
    <s v="U"/>
    <s v="0000-00-00"/>
    <m/>
    <m/>
    <m/>
    <m/>
    <n v="5"/>
    <m/>
    <s v="NONE"/>
    <n v="0"/>
    <m/>
    <n v="2258236"/>
    <s v="Cobros Mayo"/>
    <s v="Cobros Mayo NPN"/>
    <s v="Agent Not Available"/>
  </r>
  <r>
    <s v="Cobros Abril Canal Fijo"/>
    <n v="1"/>
    <n v="1"/>
    <x v="10"/>
    <n v="2"/>
    <n v="1"/>
    <x v="1"/>
    <d v="2026-05-14T12:19:30"/>
    <n v="66612798"/>
    <n v="6003"/>
    <s v="lvelez"/>
    <x v="1"/>
    <s v="COBRO"/>
    <m/>
    <n v="204075450000"/>
    <n v="16018"/>
    <n v="-4"/>
    <n v="1"/>
    <n v="66612798"/>
    <m/>
    <s v="Rosa Maria Garcia"/>
    <m/>
    <s v="8-719-1220"/>
    <n v="204075450000"/>
    <s v="MASIVO"/>
    <s v="NPN"/>
    <m/>
    <m/>
    <m/>
    <m/>
    <m/>
    <s v="U"/>
    <s v="0000-00-00"/>
    <m/>
    <m/>
    <m/>
    <m/>
    <n v="19"/>
    <s v="Llamaya"/>
    <s v="MAIN"/>
    <n v="0"/>
    <m/>
    <n v="2258236"/>
    <s v="Cobros Mayo"/>
    <s v="Cobros Mayo NPN"/>
    <s v="Cuenta cesada"/>
  </r>
  <r>
    <s v="Cobros Abril Canal Fijo"/>
    <n v="0"/>
    <n v="0"/>
    <x v="15"/>
    <n v="7"/>
    <n v="1"/>
    <x v="0"/>
    <d v="2026-05-12T11:15:12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0"/>
    <n v="7"/>
    <n v="1"/>
    <x v="0"/>
    <d v="2026-05-14T12:20:53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Abril Canal Fijo"/>
    <n v="0"/>
    <n v="0"/>
    <x v="10"/>
    <n v="7"/>
    <n v="1"/>
    <x v="0"/>
    <d v="2026-05-14T17:17:01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3"/>
    <n v="7"/>
    <n v="1"/>
    <x v="0"/>
    <d v="2026-05-18T17:07:35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4"/>
    <n v="7"/>
    <n v="1"/>
    <x v="0"/>
    <d v="2026-05-20T12:22:43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4"/>
    <n v="7"/>
    <n v="1"/>
    <x v="0"/>
    <d v="2026-05-21T12:58:17"/>
    <n v="66616225"/>
    <s v="AB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Auto busy"/>
  </r>
  <r>
    <s v="Cobros Abril Canal Fijo"/>
    <n v="0"/>
    <n v="0"/>
    <x v="16"/>
    <n v="7"/>
    <n v="1"/>
    <x v="1"/>
    <d v="2026-05-22T10:22:55"/>
    <n v="66616225"/>
    <s v="NA"/>
    <s v="VDAD"/>
    <x v="0"/>
    <s v="COBRO"/>
    <m/>
    <n v="358376620000"/>
    <n v="16018"/>
    <n v="-4"/>
    <n v="1"/>
    <n v="66616225"/>
    <m/>
    <s v="Marcos Antonio Reyes Herrera"/>
    <m/>
    <s v="8-808-1886"/>
    <n v="358376620000"/>
    <s v="MASIVO"/>
    <s v="NPN"/>
    <m/>
    <m/>
    <m/>
    <m/>
    <m/>
    <m/>
    <s v="0000-00-00"/>
    <m/>
    <m/>
    <m/>
    <m/>
    <n v="0"/>
    <m/>
    <s v="NONE"/>
    <n v="0"/>
    <m/>
    <n v="2258237"/>
    <s v="Cobros Mayo"/>
    <s v="Cobros Mayo NPN"/>
    <s v="No Answer AutoDial"/>
  </r>
  <r>
    <s v="Cobros Mayo"/>
    <n v="0"/>
    <n v="0"/>
    <x v="15"/>
    <n v="4"/>
    <n v="1"/>
    <x v="0"/>
    <d v="2026-05-12T11:15:47"/>
    <n v="66619538"/>
    <s v="DROP"/>
    <s v="VDAD"/>
    <x v="0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5"/>
    <m/>
    <s v="NONE"/>
    <n v="0"/>
    <m/>
    <n v="2258238"/>
    <s v="Cobros Mayo"/>
    <s v="Cobros Mayo NPN"/>
    <s v="Agent Not Available"/>
  </r>
  <r>
    <s v="Cobros Mayo"/>
    <n v="0"/>
    <n v="0"/>
    <x v="10"/>
    <n v="4"/>
    <n v="1"/>
    <x v="0"/>
    <d v="2026-05-14T12:28:39"/>
    <n v="66619538"/>
    <s v="DROP"/>
    <s v="VDAD"/>
    <x v="0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5"/>
    <m/>
    <s v="NONE"/>
    <n v="0"/>
    <m/>
    <n v="2258238"/>
    <s v="Cobros Mayo"/>
    <s v="Cobros Mayo NPN"/>
    <s v="Agent Not Available"/>
  </r>
  <r>
    <s v="Cobros Mayo"/>
    <n v="0"/>
    <n v="0"/>
    <x v="13"/>
    <n v="4"/>
    <n v="1"/>
    <x v="0"/>
    <d v="2026-05-18T17:07:47"/>
    <n v="66619538"/>
    <s v="CALLBK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1120"/>
    <s v="Llamaya"/>
    <s v="MAIN"/>
    <n v="0"/>
    <m/>
    <n v="2258238"/>
    <s v="Cobros Mayo"/>
    <s v="Cobros Mayo NPN"/>
    <s v="Call Back"/>
  </r>
  <r>
    <s v="Cobros Mayo"/>
    <n v="1"/>
    <n v="1"/>
    <x v="4"/>
    <n v="4"/>
    <n v="1"/>
    <x v="1"/>
    <d v="2026-05-21T16:23:38"/>
    <n v="66619538"/>
    <n v="6007"/>
    <s v="lvelez"/>
    <x v="1"/>
    <s v="COBRO"/>
    <m/>
    <n v="208008280000"/>
    <n v="16018"/>
    <n v="-4"/>
    <n v="1"/>
    <n v="66619538"/>
    <m/>
    <s v="Glindis Dilenia Berroa RodrÃ­g"/>
    <m/>
    <s v="4-718-63"/>
    <n v="208008280000"/>
    <s v="MASIVO"/>
    <s v="NPN"/>
    <m/>
    <m/>
    <m/>
    <m/>
    <m/>
    <s v="U"/>
    <s v="0000-00-00"/>
    <m/>
    <m/>
    <m/>
    <s v="208008280000&gt;&gt; GLINDES BERROA"/>
    <n v="100"/>
    <s v="Llamaya"/>
    <s v="MAIN"/>
    <n v="0"/>
    <m/>
    <n v="2258238"/>
    <s v="Cobros Mayo"/>
    <s v="Cobros Mayo NPN"/>
    <s v="Volver a llamar"/>
  </r>
  <r>
    <s v="Cobros Abril Canal Fijo"/>
    <n v="1"/>
    <n v="1"/>
    <x v="15"/>
    <n v="1"/>
    <n v="1"/>
    <x v="1"/>
    <d v="2026-05-12T11:15:38"/>
    <n v="66622600"/>
    <n v="6003"/>
    <s v="lvelez"/>
    <x v="1"/>
    <s v="COBRO"/>
    <m/>
    <n v="354379010000"/>
    <n v="16018"/>
    <n v="-4"/>
    <n v="1"/>
    <n v="66622600"/>
    <m/>
    <s v="Katieska PÃ©rez"/>
    <m/>
    <s v="8-868-1180"/>
    <n v="354379010000"/>
    <s v="MASIVO"/>
    <s v="NPN"/>
    <m/>
    <m/>
    <m/>
    <m/>
    <m/>
    <s v="U"/>
    <s v="0000-00-00"/>
    <m/>
    <m/>
    <m/>
    <m/>
    <n v="223"/>
    <s v="Llamaya"/>
    <s v="MAIN"/>
    <n v="0"/>
    <m/>
    <n v="2258239"/>
    <s v="Cobros Mayo"/>
    <s v="Cobros Mayo NPN"/>
    <s v="Cuenta cesada"/>
  </r>
  <r>
    <s v="Cobros Abril Canal Fijo"/>
    <n v="0"/>
    <n v="0"/>
    <x v="15"/>
    <n v="2"/>
    <n v="1"/>
    <x v="0"/>
    <d v="2026-05-12T11:16:01"/>
    <n v="66633423"/>
    <s v="DROP"/>
    <s v="VDAD"/>
    <x v="0"/>
    <s v="COBRO"/>
    <m/>
    <n v="353383400000"/>
    <n v="16018"/>
    <n v="-4"/>
    <n v="1"/>
    <n v="66633423"/>
    <m/>
    <s v="Inaonipiler Lopez arias"/>
    <m/>
    <s v="10-709-2294"/>
    <n v="353383400000"/>
    <s v="MASIVO"/>
    <s v="3 PAGOS PENDIENTES"/>
    <m/>
    <m/>
    <m/>
    <m/>
    <m/>
    <s v="U"/>
    <s v="0000-00-00"/>
    <m/>
    <m/>
    <m/>
    <m/>
    <n v="5"/>
    <m/>
    <s v="NONE"/>
    <n v="0"/>
    <m/>
    <n v="2258240"/>
    <s v="Cobros Mayo"/>
    <s v="Cobros Mayo NPN"/>
    <s v="Agent Not Available"/>
  </r>
  <r>
    <s v="Cobros Abril Canal Fijo"/>
    <n v="0"/>
    <n v="0"/>
    <x v="10"/>
    <n v="2"/>
    <n v="1"/>
    <x v="1"/>
    <d v="2026-05-14T12:28:34"/>
    <n v="66633423"/>
    <n v="6004"/>
    <s v="lvelez"/>
    <x v="1"/>
    <s v="COBRO"/>
    <m/>
    <n v="353383400000"/>
    <n v="16018"/>
    <n v="-4"/>
    <n v="1"/>
    <n v="66633423"/>
    <m/>
    <s v="Inaonipiler Lopez arias"/>
    <m/>
    <s v="10-709-2294"/>
    <n v="353383400000"/>
    <s v="MASIVO"/>
    <s v="3 PAGOS PENDIENTES"/>
    <m/>
    <m/>
    <m/>
    <m/>
    <m/>
    <s v="U"/>
    <s v="0000-00-00"/>
    <m/>
    <m/>
    <m/>
    <m/>
    <n v="151"/>
    <s v="Llamaya"/>
    <s v="MAIN"/>
    <n v="0"/>
    <m/>
    <n v="2258240"/>
    <s v="Cobros Mayo"/>
    <s v="Cobros Mayo NPN"/>
    <s v="Buzon de voz"/>
  </r>
  <r>
    <e v="#N/A"/>
    <n v="1"/>
    <n v="1"/>
    <x v="11"/>
    <n v="1"/>
    <n v="1"/>
    <x v="1"/>
    <d v="2026-05-04T11:18:07"/>
    <n v="66634767"/>
    <n v="6007"/>
    <s v="lvelez"/>
    <x v="1"/>
    <s v="COBRO"/>
    <m/>
    <m/>
    <n v="998"/>
    <n v="0"/>
    <m/>
    <n v="66634767"/>
    <m/>
    <m/>
    <m/>
    <m/>
    <m/>
    <m/>
    <m/>
    <m/>
    <m/>
    <m/>
    <m/>
    <m/>
    <s v="U"/>
    <s v="0000-00-00"/>
    <m/>
    <m/>
    <m/>
    <s v="152071270000&gt;&gt; Carlos Abdiel Amaya Ruiz"/>
    <n v="47"/>
    <s v="Llamaya"/>
    <s v="MAIN"/>
    <n v="0"/>
    <m/>
    <n v="2257365"/>
    <s v="Default Manual list"/>
    <m/>
    <s v="Volver a llamar"/>
  </r>
  <r>
    <s v="Cobros Abril Canal Fijo"/>
    <n v="0"/>
    <n v="0"/>
    <x v="15"/>
    <n v="4"/>
    <n v="1"/>
    <x v="0"/>
    <d v="2026-05-12T11:19:34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0"/>
    <n v="4"/>
    <n v="1"/>
    <x v="0"/>
    <d v="2026-05-14T12:28:53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3"/>
    <n v="4"/>
    <n v="1"/>
    <x v="0"/>
    <d v="2026-05-18T17:08:11"/>
    <n v="66638308"/>
    <s v="DROP"/>
    <s v="VDAD"/>
    <x v="0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5"/>
    <m/>
    <s v="NONE"/>
    <n v="0"/>
    <m/>
    <n v="2258241"/>
    <s v="Cobros Mayo"/>
    <s v="Cobros Mayo NPN"/>
    <s v="Agent Not Available"/>
  </r>
  <r>
    <s v="Cobros Abril Canal Fijo"/>
    <n v="0"/>
    <n v="0"/>
    <x v="14"/>
    <n v="4"/>
    <n v="1"/>
    <x v="1"/>
    <d v="2026-05-20T12:22:53"/>
    <n v="66638308"/>
    <n v="6004"/>
    <s v="lvelez"/>
    <x v="1"/>
    <s v="COBRO"/>
    <m/>
    <n v="346279900000"/>
    <n v="16018"/>
    <n v="-4"/>
    <n v="1"/>
    <n v="66638308"/>
    <m/>
    <s v="ISMENIA LINETH VASQUEZ GUILLEN"/>
    <m/>
    <s v="4-799-1194"/>
    <n v="346279900000"/>
    <s v="MASIVO"/>
    <s v="NPN"/>
    <m/>
    <m/>
    <m/>
    <m/>
    <m/>
    <s v="U"/>
    <s v="0000-00-00"/>
    <m/>
    <m/>
    <m/>
    <m/>
    <n v="139"/>
    <s v="Llamaya"/>
    <s v="MAIN"/>
    <n v="0"/>
    <m/>
    <n v="2258241"/>
    <s v="Cobros Mayo"/>
    <s v="Cobros Mayo NPN"/>
    <s v="Buzon de voz"/>
  </r>
  <r>
    <s v="Cobros Mayo"/>
    <n v="0"/>
    <n v="0"/>
    <x v="15"/>
    <n v="1"/>
    <n v="1"/>
    <x v="1"/>
    <d v="2026-05-12T11:19:32"/>
    <n v="66643639"/>
    <n v="6004"/>
    <s v="lvelez"/>
    <x v="1"/>
    <s v="COBRO"/>
    <m/>
    <n v="363051380000"/>
    <n v="16018"/>
    <n v="-4"/>
    <n v="1"/>
    <n v="66643639"/>
    <m/>
    <s v="Carlos Antonio Yetema Martinez"/>
    <m/>
    <s v="8-905-109"/>
    <n v="363051380000"/>
    <s v="MASIVO"/>
    <s v="NPN"/>
    <m/>
    <m/>
    <m/>
    <m/>
    <m/>
    <s v="U"/>
    <s v="0000-00-00"/>
    <m/>
    <m/>
    <m/>
    <m/>
    <n v="99"/>
    <s v="Llamaya"/>
    <s v="MAIN"/>
    <n v="0"/>
    <m/>
    <n v="2258242"/>
    <s v="Cobros Mayo"/>
    <s v="Cobros Mayo NPN"/>
    <s v="Buzon de voz"/>
  </r>
  <r>
    <s v="Cobros Mayo"/>
    <n v="0"/>
    <n v="0"/>
    <x v="15"/>
    <n v="6"/>
    <n v="1"/>
    <x v="0"/>
    <d v="2026-05-12T11:19:55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0"/>
    <n v="6"/>
    <n v="1"/>
    <x v="0"/>
    <d v="2026-05-14T12:29:54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3"/>
    <n v="6"/>
    <n v="1"/>
    <x v="0"/>
    <d v="2026-05-18T17:08:33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Mayo"/>
    <n v="0"/>
    <n v="0"/>
    <x v="14"/>
    <n v="6"/>
    <n v="1"/>
    <x v="0"/>
    <d v="2026-05-20T12:23:07"/>
    <n v="66644439"/>
    <s v="AB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0"/>
    <m/>
    <s v="NONE"/>
    <n v="0"/>
    <m/>
    <n v="2258243"/>
    <s v="Cobros Mayo"/>
    <s v="Cobros Mayo NPN"/>
    <s v="Auto busy"/>
  </r>
  <r>
    <s v="Cobros Mayo"/>
    <n v="0"/>
    <n v="0"/>
    <x v="4"/>
    <n v="6"/>
    <n v="1"/>
    <x v="0"/>
    <d v="2026-05-21T12:58:45"/>
    <n v="66644439"/>
    <s v="AB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0"/>
    <m/>
    <s v="NONE"/>
    <n v="0"/>
    <m/>
    <n v="2258243"/>
    <s v="Cobros Mayo"/>
    <s v="Cobros Mayo NPN"/>
    <s v="Auto busy"/>
  </r>
  <r>
    <s v="Cobros Mayo"/>
    <n v="0"/>
    <n v="0"/>
    <x v="16"/>
    <n v="6"/>
    <n v="1"/>
    <x v="1"/>
    <d v="2026-05-22T10:23:31"/>
    <n v="66644439"/>
    <s v="DROP"/>
    <s v="VDAD"/>
    <x v="0"/>
    <s v="COBRO"/>
    <m/>
    <n v="361084980000"/>
    <n v="16018"/>
    <n v="-4"/>
    <n v="1"/>
    <n v="66644439"/>
    <m/>
    <s v="Silka Elizabeth Rivera Betanco"/>
    <m/>
    <s v="8-300-551"/>
    <n v="361084980000"/>
    <s v="MASIVO"/>
    <s v="NPN"/>
    <m/>
    <m/>
    <m/>
    <m/>
    <m/>
    <m/>
    <s v="0000-00-00"/>
    <m/>
    <m/>
    <m/>
    <m/>
    <n v="5"/>
    <m/>
    <s v="NONE"/>
    <n v="0"/>
    <m/>
    <n v="2258243"/>
    <s v="Cobros Mayo"/>
    <s v="Cobros Mayo NPN"/>
    <s v="Agent Not Available"/>
  </r>
  <r>
    <s v="Cobros Abril Canal Fijo"/>
    <n v="0"/>
    <n v="0"/>
    <x v="11"/>
    <n v="9"/>
    <n v="1"/>
    <x v="0"/>
    <d v="2026-05-04T15:05:34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12"/>
    <n v="9"/>
    <n v="1"/>
    <x v="0"/>
    <d v="2026-05-06T14:45:39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0"/>
    <n v="9"/>
    <n v="1"/>
    <x v="0"/>
    <d v="2026-05-09T09:13:03"/>
    <n v="66657682"/>
    <s v="DROP"/>
    <s v="VDAD"/>
    <x v="0"/>
    <s v="COBRO"/>
    <m/>
    <n v="355372700000"/>
    <n v="16017"/>
    <n v="-4"/>
    <n v="1"/>
    <n v="66657682"/>
    <m/>
    <s v="JORGE ALBERTO CARRILLO"/>
    <m/>
    <s v="8-831-1395"/>
    <s v="2 MESES DE MORA"/>
    <s v="MASIVO"/>
    <n v="355372700000"/>
    <m/>
    <m/>
    <m/>
    <m/>
    <m/>
    <m/>
    <s v="0000-00-00"/>
    <m/>
    <s v="gloryy@hotmail.es"/>
    <m/>
    <m/>
    <n v="5"/>
    <m/>
    <s v="NONE"/>
    <n v="0"/>
    <m/>
    <n v="2252773"/>
    <s v="Cobros Abril Canal Fijo"/>
    <s v="Cobros Abril Canal Fijo 2 meses a NPN"/>
    <s v="Agent Not Available"/>
  </r>
  <r>
    <s v="Cobros Abril Canal Fijo"/>
    <n v="0"/>
    <n v="0"/>
    <x v="15"/>
    <n v="9"/>
    <n v="1"/>
    <x v="0"/>
    <d v="2026-05-12T11:20:23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0"/>
    <n v="9"/>
    <n v="1"/>
    <x v="0"/>
    <d v="2026-05-14T12:30:25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3"/>
    <n v="9"/>
    <n v="1"/>
    <x v="0"/>
    <d v="2026-05-18T17:08:52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4"/>
    <n v="9"/>
    <n v="1"/>
    <x v="0"/>
    <d v="2026-05-20T12:24:14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4"/>
    <n v="9"/>
    <n v="1"/>
    <x v="0"/>
    <d v="2026-05-21T12:59:00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Abril Canal Fijo"/>
    <n v="0"/>
    <n v="0"/>
    <x v="16"/>
    <n v="9"/>
    <n v="1"/>
    <x v="1"/>
    <d v="2026-05-22T10:24:00"/>
    <n v="66657682"/>
    <s v="DROP"/>
    <s v="VDAD"/>
    <x v="0"/>
    <s v="COBRO"/>
    <m/>
    <n v="355372700000"/>
    <n v="16018"/>
    <n v="-4"/>
    <n v="1"/>
    <n v="66657682"/>
    <m/>
    <s v="JORGE ALBERTO CARRILLO"/>
    <m/>
    <s v="8-831-1395"/>
    <n v="355372700000"/>
    <s v="MASIVO"/>
    <s v="3 PAGOS PENDIENTES"/>
    <m/>
    <m/>
    <m/>
    <m/>
    <m/>
    <m/>
    <s v="0000-00-00"/>
    <m/>
    <m/>
    <m/>
    <m/>
    <n v="5"/>
    <m/>
    <s v="NONE"/>
    <n v="0"/>
    <m/>
    <n v="2258244"/>
    <s v="Cobros Mayo"/>
    <s v="Cobros Mayo NPN"/>
    <s v="Agent Not Available"/>
  </r>
  <r>
    <s v="Cobros Mayo"/>
    <n v="0"/>
    <n v="0"/>
    <x v="15"/>
    <n v="6"/>
    <n v="1"/>
    <x v="0"/>
    <d v="2026-05-12T11:20:57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0"/>
    <n v="6"/>
    <n v="1"/>
    <x v="0"/>
    <d v="2026-05-14T12:30:57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3"/>
    <n v="6"/>
    <n v="1"/>
    <x v="0"/>
    <d v="2026-05-18T17:09:16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4"/>
    <n v="6"/>
    <n v="1"/>
    <x v="0"/>
    <d v="2026-05-20T12:24:40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4"/>
    <n v="6"/>
    <n v="1"/>
    <x v="0"/>
    <d v="2026-05-21T12:59:24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Mayo"/>
    <n v="0"/>
    <n v="0"/>
    <x v="16"/>
    <n v="6"/>
    <n v="1"/>
    <x v="1"/>
    <d v="2026-05-22T10:24:22"/>
    <n v="66662742"/>
    <s v="DROP"/>
    <s v="VDAD"/>
    <x v="0"/>
    <s v="COBRO"/>
    <m/>
    <n v="365006310000"/>
    <n v="16018"/>
    <n v="-4"/>
    <n v="1"/>
    <n v="66662742"/>
    <m/>
    <s v="Isabel Cristina SÃ¡nchez Vasqu"/>
    <m/>
    <s v="CÃ©dula "/>
    <n v="365006310000"/>
    <s v="SOHO"/>
    <s v="2 PAGOS PENDIENTES"/>
    <m/>
    <m/>
    <m/>
    <m/>
    <m/>
    <m/>
    <s v="0000-00-00"/>
    <m/>
    <m/>
    <m/>
    <m/>
    <n v="5"/>
    <m/>
    <s v="NONE"/>
    <n v="0"/>
    <m/>
    <n v="2258245"/>
    <s v="Cobros Mayo"/>
    <s v="Cobros Mayo NPN"/>
    <s v="Agent Not Available"/>
  </r>
  <r>
    <s v="Cobros Abril Canal Fijo"/>
    <n v="1"/>
    <n v="1"/>
    <x v="12"/>
    <n v="1"/>
    <n v="1"/>
    <x v="1"/>
    <d v="2026-05-06T10:19:37"/>
    <n v="66662952"/>
    <n v="6007"/>
    <s v="lvelez"/>
    <x v="1"/>
    <s v="COBRO"/>
    <m/>
    <n v="292092850000"/>
    <n v="16017"/>
    <n v="-4"/>
    <n v="1"/>
    <n v="66662952"/>
    <m/>
    <s v="MS Irene Mabel Saa Castillo"/>
    <m/>
    <s v="8-885-662"/>
    <s v="2 MESES DE MORA"/>
    <s v="CALL CENTER"/>
    <n v="292092850000"/>
    <m/>
    <m/>
    <m/>
    <m/>
    <m/>
    <s v="U"/>
    <s v="0000-00-00"/>
    <m/>
    <s v="irenesaa7@gmail.com"/>
    <m/>
    <s v="292092850000&gt;&gt; MS Irene Mabel Saa Castillo"/>
    <n v="43"/>
    <s v="Llamaya"/>
    <s v="MAIN"/>
    <n v="0"/>
    <m/>
    <n v="2252641"/>
    <s v="Cobros Abril Canal Fijo"/>
    <s v="Cobros Abril Canal Fijo 2 meses a NPN"/>
    <s v="Volver a llamar"/>
  </r>
  <r>
    <s v="Cobros Abril Canal Fijo"/>
    <n v="1"/>
    <n v="1"/>
    <x v="15"/>
    <n v="1"/>
    <n v="1"/>
    <x v="1"/>
    <d v="2026-05-12T11:22:12"/>
    <n v="66663505"/>
    <n v="6002"/>
    <s v="lvelez"/>
    <x v="1"/>
    <s v="COBRO"/>
    <m/>
    <n v="356363530009"/>
    <n v="16018"/>
    <n v="-4"/>
    <n v="1"/>
    <n v="66663505"/>
    <m/>
    <s v="JACSARY BENITA HERNANDEZ PINZO"/>
    <m/>
    <s v="6-86-454"/>
    <n v="356363530009"/>
    <s v="MASIVO"/>
    <s v="NPN"/>
    <m/>
    <m/>
    <m/>
    <m/>
    <m/>
    <s v="U"/>
    <s v="0000-00-00"/>
    <m/>
    <m/>
    <m/>
    <m/>
    <n v="157"/>
    <s v="Llamaya"/>
    <s v="MAIN"/>
    <n v="0"/>
    <m/>
    <n v="2258246"/>
    <s v="Cobros Mayo"/>
    <s v="Cobros Mayo NPN"/>
    <s v="Cliente al dia"/>
  </r>
  <r>
    <s v="Cobros Abril Canal Fijo"/>
    <n v="0"/>
    <n v="0"/>
    <x v="15"/>
    <n v="18"/>
    <n v="1"/>
    <x v="0"/>
    <d v="2026-05-12T11:23:08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5"/>
    <n v="18"/>
    <n v="1"/>
    <x v="0"/>
    <d v="2026-05-12T15:05:41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5"/>
    <n v="18"/>
    <n v="1"/>
    <x v="0"/>
    <d v="2026-05-12T16:25:2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0"/>
    <n v="18"/>
    <n v="1"/>
    <x v="0"/>
    <d v="2026-05-14T12:32:15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0"/>
    <n v="18"/>
    <n v="1"/>
    <x v="0"/>
    <d v="2026-05-14T17:18:4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7"/>
    <n v="18"/>
    <n v="1"/>
    <x v="0"/>
    <d v="2026-05-15T12:25:11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7"/>
    <n v="18"/>
    <n v="1"/>
    <x v="0"/>
    <d v="2026-05-15T12:42:1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3"/>
    <n v="18"/>
    <n v="1"/>
    <x v="0"/>
    <d v="2026-05-18T17:10:37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18"/>
    <n v="1"/>
    <x v="0"/>
    <d v="2026-05-19T10:16:2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18"/>
    <n v="1"/>
    <x v="0"/>
    <d v="2026-05-19T12:37:38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3"/>
    <n v="18"/>
    <n v="1"/>
    <x v="0"/>
    <d v="2026-05-19T12:42:03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4"/>
    <n v="18"/>
    <n v="1"/>
    <x v="0"/>
    <d v="2026-05-20T12:26:00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4"/>
    <n v="18"/>
    <n v="1"/>
    <x v="0"/>
    <d v="2026-05-20T15:24:2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4"/>
    <n v="18"/>
    <n v="1"/>
    <x v="0"/>
    <d v="2026-05-20T16:44:10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14"/>
    <n v="18"/>
    <n v="1"/>
    <x v="0"/>
    <d v="2026-05-20T16:48:05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4"/>
    <n v="18"/>
    <n v="1"/>
    <x v="0"/>
    <d v="2026-05-21T14:03:44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s v="Cobros Abril Canal Fijo"/>
    <n v="0"/>
    <n v="0"/>
    <x v="4"/>
    <n v="18"/>
    <n v="1"/>
    <x v="0"/>
    <d v="2026-05-21T16:03:50"/>
    <n v="66667283"/>
    <s v="AB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Auto busy"/>
  </r>
  <r>
    <s v="Cobros Abril Canal Fijo"/>
    <n v="0"/>
    <n v="0"/>
    <x v="16"/>
    <n v="18"/>
    <n v="1"/>
    <x v="1"/>
    <d v="2026-05-22T10:25:43"/>
    <n v="66667283"/>
    <s v="NA"/>
    <s v="VDAD"/>
    <x v="0"/>
    <s v="COBRO"/>
    <m/>
    <n v="357384990000"/>
    <n v="16018"/>
    <n v="-4"/>
    <n v="1"/>
    <n v="66667283"/>
    <m/>
    <s v="Lizeida SantamarÃ­a"/>
    <m/>
    <s v="4-770-412"/>
    <n v="357384990000"/>
    <s v="SOHO"/>
    <s v="NPN"/>
    <m/>
    <m/>
    <m/>
    <m/>
    <m/>
    <m/>
    <s v="0000-00-00"/>
    <m/>
    <m/>
    <m/>
    <m/>
    <n v="0"/>
    <m/>
    <s v="NONE"/>
    <n v="0"/>
    <m/>
    <n v="2258247"/>
    <s v="Cobros Mayo"/>
    <s v="Cobros Mayo NPN"/>
    <s v="No Answer AutoDial"/>
  </r>
  <r>
    <e v="#N/A"/>
    <n v="1"/>
    <n v="1"/>
    <x v="0"/>
    <n v="1"/>
    <n v="1"/>
    <x v="1"/>
    <d v="2026-05-09T11:27:18"/>
    <n v="66668457"/>
    <n v="6007"/>
    <s v="lvelez"/>
    <x v="1"/>
    <s v="COBRO"/>
    <m/>
    <n v="348407550000"/>
    <n v="16016"/>
    <n v="-4"/>
    <n v="1"/>
    <n v="66668457"/>
    <m/>
    <s v="Cristian Vega"/>
    <m/>
    <s v="8-1034-602"/>
    <n v="348407550000"/>
    <s v="MASIVO"/>
    <s v="NPN"/>
    <m/>
    <m/>
    <m/>
    <m/>
    <m/>
    <s v="U"/>
    <s v="0000-00-00"/>
    <m/>
    <m/>
    <m/>
    <m/>
    <n v="57"/>
    <s v="Llamaya"/>
    <s v="MANUAL"/>
    <n v="0"/>
    <m/>
    <n v="2198813"/>
    <s v="Cobros Marzo 2 meses a NPN "/>
    <s v="Cobros Marzo 2 meses a NPN "/>
    <s v="Volver a llamar"/>
  </r>
  <r>
    <s v="Cobros Abril Canal Fijo"/>
    <n v="0"/>
    <n v="0"/>
    <x v="15"/>
    <n v="3"/>
    <n v="1"/>
    <x v="0"/>
    <d v="2026-05-12T11:23:40"/>
    <n v="66680118"/>
    <s v="DROP"/>
    <s v="VDAD"/>
    <x v="0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5"/>
    <m/>
    <s v="NONE"/>
    <n v="0"/>
    <m/>
    <n v="2258248"/>
    <s v="Cobros Mayo"/>
    <s v="Cobros Mayo NPN"/>
    <s v="Agent Not Available"/>
  </r>
  <r>
    <s v="Cobros Abril Canal Fijo"/>
    <n v="0"/>
    <n v="0"/>
    <x v="10"/>
    <n v="3"/>
    <n v="1"/>
    <x v="0"/>
    <d v="2026-05-14T12:31:54"/>
    <n v="66680118"/>
    <s v="CALLBK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366"/>
    <s v="Llamaya"/>
    <s v="MAIN"/>
    <n v="0"/>
    <m/>
    <n v="2258248"/>
    <s v="Cobros Mayo"/>
    <s v="Cobros Mayo NPN"/>
    <s v="Call Back"/>
  </r>
  <r>
    <s v="Cobros Abril Canal Fijo"/>
    <n v="0"/>
    <n v="0"/>
    <x v="13"/>
    <n v="3"/>
    <n v="1"/>
    <x v="1"/>
    <d v="2026-05-18T16:56:41"/>
    <n v="66680118"/>
    <n v="6004"/>
    <s v="lvelez"/>
    <x v="1"/>
    <s v="COBRO"/>
    <m/>
    <n v="367042770000"/>
    <n v="16018"/>
    <n v="-4"/>
    <n v="1"/>
    <n v="66680118"/>
    <m/>
    <s v="Sandro atehortua"/>
    <m/>
    <s v="E-8-229047"/>
    <n v="367042770000"/>
    <s v="SOHO"/>
    <s v="NPN"/>
    <m/>
    <m/>
    <m/>
    <m/>
    <m/>
    <s v="U"/>
    <s v="0000-00-00"/>
    <m/>
    <m/>
    <m/>
    <s v="367042770000&gt;&gt; Sandro Antonio Atehortua Jaramillo"/>
    <n v="96"/>
    <s v="Llamaya"/>
    <s v="MAIN"/>
    <n v="0"/>
    <m/>
    <n v="2258248"/>
    <s v="Cobros Mayo"/>
    <s v="Cobros Mayo NPN"/>
    <s v="Buzon de voz"/>
  </r>
  <r>
    <s v="Cobros Abril Canal Fijo"/>
    <n v="1"/>
    <n v="1"/>
    <x v="15"/>
    <n v="1"/>
    <n v="1"/>
    <x v="1"/>
    <d v="2026-05-12T11:26:59"/>
    <n v="66680977"/>
    <n v="6003"/>
    <s v="lvelez"/>
    <x v="1"/>
    <s v="COBRO"/>
    <m/>
    <n v="355386550000"/>
    <n v="16018"/>
    <n v="-4"/>
    <n v="1"/>
    <n v="66680977"/>
    <m/>
    <s v="Javier Rodolfo Carpintero Quin"/>
    <m/>
    <s v="6-728-2234"/>
    <n v="355386550000"/>
    <s v="MASIVO"/>
    <s v="NPN"/>
    <m/>
    <m/>
    <m/>
    <m/>
    <m/>
    <s v="U"/>
    <s v="0000-00-00"/>
    <m/>
    <m/>
    <m/>
    <m/>
    <n v="44"/>
    <s v="Llamaya"/>
    <s v="MAIN"/>
    <n v="0"/>
    <m/>
    <n v="2258249"/>
    <s v="Cobros Mayo"/>
    <s v="Cobros Mayo NPN"/>
    <s v="Cuenta cesada"/>
  </r>
  <r>
    <e v="#N/A"/>
    <n v="1"/>
    <n v="1"/>
    <x v="0"/>
    <n v="1"/>
    <n v="1"/>
    <x v="1"/>
    <d v="2026-05-09T11:40:11"/>
    <n v="66688381"/>
    <n v="6007"/>
    <s v="lvelez"/>
    <x v="1"/>
    <s v="COBRO"/>
    <m/>
    <m/>
    <n v="998"/>
    <n v="0"/>
    <m/>
    <n v="66688381"/>
    <m/>
    <m/>
    <m/>
    <m/>
    <m/>
    <m/>
    <m/>
    <m/>
    <m/>
    <m/>
    <m/>
    <m/>
    <s v="U"/>
    <s v="0000-00-00"/>
    <m/>
    <m/>
    <m/>
    <m/>
    <n v="521"/>
    <s v="Llamaya"/>
    <s v="MANUAL"/>
    <n v="0"/>
    <m/>
    <n v="2258699"/>
    <s v="Default Manual list"/>
    <m/>
    <s v="Volver a llamar"/>
  </r>
  <r>
    <s v="Cobros Mayo"/>
    <n v="0"/>
    <n v="0"/>
    <x v="15"/>
    <n v="7"/>
    <n v="1"/>
    <x v="0"/>
    <d v="2026-05-12T11:26:29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0"/>
    <n v="7"/>
    <n v="1"/>
    <x v="0"/>
    <d v="2026-05-14T12:32:18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3"/>
    <n v="7"/>
    <n v="1"/>
    <x v="0"/>
    <d v="2026-05-18T17:10:40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4"/>
    <n v="7"/>
    <n v="1"/>
    <x v="0"/>
    <d v="2026-05-20T12:26:21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4"/>
    <n v="7"/>
    <n v="1"/>
    <x v="0"/>
    <d v="2026-05-21T14:03:44"/>
    <n v="66693145"/>
    <s v="NA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No Answer AutoDial"/>
  </r>
  <r>
    <s v="Cobros Mayo"/>
    <n v="0"/>
    <n v="0"/>
    <x v="4"/>
    <n v="7"/>
    <n v="1"/>
    <x v="0"/>
    <d v="2026-05-21T16:04:02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6"/>
    <n v="7"/>
    <n v="1"/>
    <x v="1"/>
    <d v="2026-05-22T10:26:32"/>
    <n v="66693145"/>
    <s v="AB"/>
    <s v="VDAD"/>
    <x v="0"/>
    <s v="COBRO"/>
    <m/>
    <n v="369004650000"/>
    <n v="16018"/>
    <n v="-4"/>
    <n v="1"/>
    <n v="66693145"/>
    <m/>
    <s v="CIARA DANIUSKA BARBOZA SALAZAR"/>
    <m/>
    <s v="8-1057-466"/>
    <n v="369004650000"/>
    <s v="MASIVO"/>
    <s v="2 PAGOS PENDIENTES"/>
    <m/>
    <m/>
    <m/>
    <m/>
    <m/>
    <m/>
    <s v="0000-00-00"/>
    <m/>
    <m/>
    <m/>
    <m/>
    <n v="0"/>
    <m/>
    <s v="NONE"/>
    <n v="0"/>
    <m/>
    <n v="2258250"/>
    <s v="Cobros Mayo"/>
    <s v="Cobros Mayo NPN"/>
    <s v="Auto busy"/>
  </r>
  <r>
    <s v="Cobros Mayo"/>
    <n v="0"/>
    <n v="0"/>
    <x v="15"/>
    <n v="6"/>
    <n v="1"/>
    <x v="0"/>
    <d v="2026-05-12T11:26:58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0"/>
    <n v="6"/>
    <n v="1"/>
    <x v="0"/>
    <d v="2026-05-14T12:32:43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3"/>
    <n v="6"/>
    <n v="1"/>
    <x v="0"/>
    <d v="2026-05-18T17:11:08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4"/>
    <n v="6"/>
    <n v="1"/>
    <x v="0"/>
    <d v="2026-05-20T12:26:21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4"/>
    <n v="6"/>
    <n v="1"/>
    <x v="0"/>
    <d v="2026-05-21T14:03:46"/>
    <n v="66705356"/>
    <s v="AB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Auto busy"/>
  </r>
  <r>
    <s v="Cobros Mayo"/>
    <n v="0"/>
    <n v="0"/>
    <x v="16"/>
    <n v="6"/>
    <n v="1"/>
    <x v="1"/>
    <d v="2026-05-22T10:27:44"/>
    <n v="66705356"/>
    <s v="NA"/>
    <s v="VDAD"/>
    <x v="0"/>
    <s v="COBRO"/>
    <m/>
    <n v="366014530000"/>
    <n v="16018"/>
    <n v="-4"/>
    <n v="1"/>
    <n v="66705356"/>
    <m/>
    <s v="LUIS MARIA SANTAMARIA ARJONA "/>
    <m/>
    <s v="4-117-1554"/>
    <n v="366014530000"/>
    <s v="MASIVO"/>
    <s v="NPN"/>
    <m/>
    <m/>
    <m/>
    <m/>
    <m/>
    <m/>
    <s v="0000-00-00"/>
    <m/>
    <m/>
    <m/>
    <m/>
    <n v="0"/>
    <m/>
    <s v="NONE"/>
    <n v="0"/>
    <m/>
    <n v="2258251"/>
    <s v="Cobros Mayo"/>
    <s v="Cobros Mayo NPN"/>
    <s v="No Answer AutoDial"/>
  </r>
  <r>
    <s v="Cobros Mayo"/>
    <n v="0"/>
    <n v="0"/>
    <x v="15"/>
    <n v="5"/>
    <n v="1"/>
    <x v="0"/>
    <d v="2026-05-12T11:29:26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0"/>
    <n v="5"/>
    <n v="1"/>
    <x v="0"/>
    <d v="2026-05-14T12:34:01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3"/>
    <n v="5"/>
    <n v="1"/>
    <x v="0"/>
    <d v="2026-05-18T17:12:28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14"/>
    <n v="5"/>
    <n v="1"/>
    <x v="0"/>
    <d v="2026-05-20T12:27:19"/>
    <n v="66722995"/>
    <s v="DROP"/>
    <s v="VDAD"/>
    <x v="0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"/>
    <m/>
    <s v="NONE"/>
    <n v="0"/>
    <m/>
    <n v="2258252"/>
    <s v="Cobros Mayo"/>
    <s v="Cobros Mayo NPN"/>
    <s v="Agent Not Available"/>
  </r>
  <r>
    <s v="Cobros Mayo"/>
    <n v="0"/>
    <n v="0"/>
    <x v="4"/>
    <n v="5"/>
    <n v="1"/>
    <x v="1"/>
    <d v="2026-05-21T14:04:16"/>
    <n v="66722995"/>
    <n v="6004"/>
    <s v="lvelez"/>
    <x v="1"/>
    <s v="COBRO"/>
    <m/>
    <n v="362082050000"/>
    <n v="16018"/>
    <n v="-4"/>
    <n v="1"/>
    <n v="66722995"/>
    <m/>
    <s v="Luis Oscar HernÃ¡ndez&amp;gt&amp;gt"/>
    <m/>
    <s v="2-130-797DV28"/>
    <n v="362082050000"/>
    <s v="SOHO"/>
    <s v="NPN"/>
    <m/>
    <m/>
    <m/>
    <m/>
    <m/>
    <s v="U"/>
    <s v="0000-00-00"/>
    <m/>
    <m/>
    <m/>
    <m/>
    <n v="58"/>
    <s v="Llamaya"/>
    <s v="MAIN"/>
    <n v="0"/>
    <m/>
    <n v="2258252"/>
    <s v="Cobros Mayo"/>
    <s v="Cobros Mayo NPN"/>
    <s v="Buzon de voz"/>
  </r>
  <r>
    <s v="Cobros Mayo"/>
    <n v="1"/>
    <n v="0"/>
    <x v="15"/>
    <n v="1"/>
    <n v="1"/>
    <x v="1"/>
    <d v="2026-05-12T11:29:10"/>
    <n v="66737890"/>
    <n v="6006"/>
    <s v="lvelez"/>
    <x v="1"/>
    <s v="COBRO"/>
    <m/>
    <n v="368088930000"/>
    <n v="16018"/>
    <n v="-4"/>
    <n v="1"/>
    <n v="66737890"/>
    <m/>
    <s v="Eleonida GonzÃ¡lez"/>
    <m/>
    <s v="8-719-503"/>
    <n v="368088930000"/>
    <s v="MASIVO"/>
    <s v="NPN"/>
    <m/>
    <m/>
    <m/>
    <m/>
    <m/>
    <s v="U"/>
    <s v="0000-00-00"/>
    <m/>
    <m/>
    <m/>
    <m/>
    <n v="150"/>
    <s v="Llamaya"/>
    <s v="MAIN"/>
    <n v="0"/>
    <m/>
    <n v="2258253"/>
    <s v="Cobros Mayo"/>
    <s v="Cobros Mayo NPN"/>
    <s v="Numero equivocado"/>
  </r>
  <r>
    <s v="Cobros Mayo"/>
    <n v="0"/>
    <n v="0"/>
    <x v="15"/>
    <n v="4"/>
    <n v="1"/>
    <x v="0"/>
    <d v="2026-05-12T11:29:46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0"/>
    <n v="0"/>
    <x v="10"/>
    <n v="4"/>
    <n v="1"/>
    <x v="0"/>
    <d v="2026-05-14T12:34:28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0"/>
    <n v="0"/>
    <x v="13"/>
    <n v="4"/>
    <n v="1"/>
    <x v="0"/>
    <d v="2026-05-18T17:13:04"/>
    <n v="66754357"/>
    <s v="DROP"/>
    <s v="VDAD"/>
    <x v="0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5"/>
    <m/>
    <s v="NONE"/>
    <n v="0"/>
    <m/>
    <n v="2258254"/>
    <s v="Cobros Mayo"/>
    <s v="Cobros Mayo NPN"/>
    <s v="Agent Not Available"/>
  </r>
  <r>
    <s v="Cobros Mayo"/>
    <n v="1"/>
    <n v="1"/>
    <x v="14"/>
    <n v="4"/>
    <n v="1"/>
    <x v="1"/>
    <d v="2026-05-20T12:27:18"/>
    <n v="66754357"/>
    <n v="6002"/>
    <s v="lvelez"/>
    <x v="1"/>
    <s v="COBRO"/>
    <m/>
    <n v="368079730000"/>
    <n v="16018"/>
    <n v="-4"/>
    <n v="1"/>
    <n v="66754357"/>
    <m/>
    <s v="EPRESI S.A."/>
    <m/>
    <s v="155649486-2-2017DV6"/>
    <n v="368079730000"/>
    <s v="SOHO"/>
    <s v="NPN"/>
    <m/>
    <m/>
    <m/>
    <m/>
    <m/>
    <s v="U"/>
    <s v="0000-00-00"/>
    <m/>
    <m/>
    <m/>
    <m/>
    <n v="47"/>
    <s v="Llamaya"/>
    <s v="MAIN"/>
    <n v="0"/>
    <m/>
    <n v="2258254"/>
    <s v="Cobros Mayo"/>
    <s v="Cobros Mayo NPN"/>
    <s v="Cliente al dia"/>
  </r>
  <r>
    <s v="Cobros Mayo"/>
    <n v="1"/>
    <n v="1"/>
    <x v="15"/>
    <n v="1"/>
    <n v="1"/>
    <x v="1"/>
    <d v="2026-05-12T11:32:07"/>
    <n v="66766082"/>
    <n v="6002"/>
    <s v="lvelez"/>
    <x v="1"/>
    <s v="COBRO"/>
    <m/>
    <n v="365060660000"/>
    <n v="16018"/>
    <n v="-4"/>
    <n v="1"/>
    <n v="66766082"/>
    <m/>
    <s v="JosÃ© Luis Tarras Salas"/>
    <m/>
    <s v="AY613216"/>
    <n v="365060660000"/>
    <s v="MASIVO"/>
    <s v="NPN"/>
    <m/>
    <m/>
    <m/>
    <m/>
    <m/>
    <s v="U"/>
    <s v="0000-00-00"/>
    <m/>
    <m/>
    <m/>
    <m/>
    <n v="65"/>
    <s v="Llamaya"/>
    <s v="MAIN"/>
    <n v="0"/>
    <m/>
    <n v="2258255"/>
    <s v="Cobros Mayo"/>
    <s v="Cobros Mayo NPN"/>
    <s v="Cliente al dia"/>
  </r>
  <r>
    <s v="Cobros Abril Canal Fijo"/>
    <n v="0"/>
    <n v="0"/>
    <x v="15"/>
    <n v="6"/>
    <n v="1"/>
    <x v="0"/>
    <d v="2026-05-12T11:32:30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0"/>
    <n v="6"/>
    <n v="1"/>
    <x v="0"/>
    <d v="2026-05-14T12:34:56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3"/>
    <n v="6"/>
    <n v="1"/>
    <x v="0"/>
    <d v="2026-05-18T17:13:27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14"/>
    <n v="6"/>
    <n v="1"/>
    <x v="0"/>
    <d v="2026-05-20T12:27:52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0"/>
    <n v="0"/>
    <x v="4"/>
    <n v="6"/>
    <n v="1"/>
    <x v="0"/>
    <d v="2026-05-21T14:04:44"/>
    <n v="66767187"/>
    <s v="DROP"/>
    <s v="VDAD"/>
    <x v="0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5"/>
    <m/>
    <s v="NONE"/>
    <n v="0"/>
    <m/>
    <n v="2258256"/>
    <s v="Cobros Mayo"/>
    <s v="Cobros Mayo NPN"/>
    <s v="Agent Not Available"/>
  </r>
  <r>
    <s v="Cobros Abril Canal Fijo"/>
    <n v="1"/>
    <n v="1"/>
    <x v="16"/>
    <n v="6"/>
    <n v="1"/>
    <x v="1"/>
    <d v="2026-05-22T10:27:29"/>
    <n v="66767187"/>
    <n v="6003"/>
    <s v="lvelez"/>
    <x v="1"/>
    <s v="COBRO"/>
    <m/>
    <n v="369035140000"/>
    <n v="16018"/>
    <n v="-4"/>
    <n v="1"/>
    <n v="66767187"/>
    <m/>
    <s v="Azaly itzel Eldemire Gonzales"/>
    <m/>
    <s v="8-1060-2408"/>
    <n v="369035140000"/>
    <s v="MASIVO"/>
    <s v="NPN"/>
    <m/>
    <m/>
    <m/>
    <m/>
    <m/>
    <s v="U"/>
    <s v="0000-00-00"/>
    <m/>
    <m/>
    <m/>
    <m/>
    <n v="66"/>
    <s v="Llamaya"/>
    <s v="MAIN"/>
    <n v="0"/>
    <m/>
    <n v="2258256"/>
    <s v="Cobros Mayo"/>
    <s v="Cobros Mayo NPN"/>
    <s v="Cuenta cesada"/>
  </r>
  <r>
    <s v="Cobros Abril Canal Fijo"/>
    <n v="0"/>
    <n v="0"/>
    <x v="11"/>
    <n v="12"/>
    <n v="1"/>
    <x v="0"/>
    <d v="2026-05-04T11:08:32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12"/>
    <n v="12"/>
    <n v="1"/>
    <x v="0"/>
    <d v="2026-05-06T11:20:07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7"/>
    <n v="12"/>
    <n v="1"/>
    <x v="0"/>
    <d v="2026-05-07T16:00:19"/>
    <n v="66773797"/>
    <s v="NA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No Answer AutoDial"/>
  </r>
  <r>
    <s v="Cobros Abril Canal Fijo"/>
    <n v="0"/>
    <n v="0"/>
    <x v="8"/>
    <n v="12"/>
    <n v="1"/>
    <x v="0"/>
    <d v="2026-05-08T09:53:27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43:35"/>
    <n v="66773797"/>
    <s v="AB"/>
    <s v="VDAD"/>
    <x v="0"/>
    <s v="COBRO"/>
    <m/>
    <n v="361045600000"/>
    <n v="16017"/>
    <n v="-4"/>
    <n v="1"/>
    <n v="66773797"/>
    <m/>
    <s v="Guido Bacorizo"/>
    <m/>
    <s v="5-714-2411"/>
    <s v="NPN"/>
    <s v="MASIVO"/>
    <n v="361045600000"/>
    <m/>
    <m/>
    <m/>
    <m/>
    <m/>
    <m/>
    <s v="0000-00-00"/>
    <m/>
    <s v="Guidobacorizo@gmail.com"/>
    <m/>
    <m/>
    <n v="0"/>
    <m/>
    <s v="NONE"/>
    <n v="0"/>
    <m/>
    <n v="2252368"/>
    <s v="Cobros Abril Canal Fijo"/>
    <s v="Cobros Abril Canal Fijo 2 meses a NPN"/>
    <s v="Auto busy"/>
  </r>
  <r>
    <s v="Cobros Abril Canal Fijo"/>
    <n v="0"/>
    <n v="0"/>
    <x v="15"/>
    <n v="12"/>
    <n v="1"/>
    <x v="0"/>
    <d v="2026-05-12T11:32:39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0"/>
    <n v="12"/>
    <n v="1"/>
    <x v="0"/>
    <d v="2026-05-14T12:35:03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3"/>
    <n v="12"/>
    <n v="1"/>
    <x v="0"/>
    <d v="2026-05-18T17:13:34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4"/>
    <n v="12"/>
    <n v="1"/>
    <x v="0"/>
    <d v="2026-05-20T12:28:00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4"/>
    <n v="12"/>
    <n v="1"/>
    <x v="0"/>
    <d v="2026-05-21T14:06:06"/>
    <n v="66773797"/>
    <s v="NA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No Answer AutoDial"/>
  </r>
  <r>
    <s v="Cobros Abril Canal Fijo"/>
    <n v="0"/>
    <n v="0"/>
    <x v="4"/>
    <n v="12"/>
    <n v="1"/>
    <x v="0"/>
    <d v="2026-05-21T16:04:29"/>
    <n v="66773797"/>
    <s v="AB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Auto busy"/>
  </r>
  <r>
    <s v="Cobros Abril Canal Fijo"/>
    <n v="0"/>
    <n v="0"/>
    <x v="16"/>
    <n v="12"/>
    <n v="1"/>
    <x v="1"/>
    <d v="2026-05-22T10:28:58"/>
    <n v="66773797"/>
    <s v="NA"/>
    <s v="VDAD"/>
    <x v="0"/>
    <s v="COBRO"/>
    <m/>
    <n v="361045600000"/>
    <n v="16018"/>
    <n v="-4"/>
    <n v="1"/>
    <n v="66773797"/>
    <m/>
    <s v="Guido Bacorizo"/>
    <m/>
    <s v="5-714-2411"/>
    <n v="361045600000"/>
    <s v="MASIVO"/>
    <s v="NPN"/>
    <m/>
    <m/>
    <m/>
    <m/>
    <m/>
    <m/>
    <s v="0000-00-00"/>
    <m/>
    <m/>
    <m/>
    <m/>
    <n v="0"/>
    <m/>
    <s v="NONE"/>
    <n v="0"/>
    <m/>
    <n v="2258257"/>
    <s v="Cobros Mayo"/>
    <s v="Cobros Mayo NPN"/>
    <s v="No Answer AutoDial"/>
  </r>
  <r>
    <s v="Cobros Mayo"/>
    <n v="0"/>
    <n v="0"/>
    <x v="11"/>
    <n v="7"/>
    <n v="1"/>
    <x v="0"/>
    <d v="2026-05-04T15:05:20"/>
    <n v="66780484"/>
    <n v="6004"/>
    <s v="lvelez"/>
    <x v="1"/>
    <s v="COBRO"/>
    <m/>
    <m/>
    <n v="998"/>
    <n v="0"/>
    <m/>
    <n v="66780484"/>
    <m/>
    <m/>
    <m/>
    <m/>
    <m/>
    <m/>
    <m/>
    <m/>
    <m/>
    <m/>
    <m/>
    <m/>
    <s v="U"/>
    <s v="0000-00-00"/>
    <m/>
    <m/>
    <m/>
    <m/>
    <n v="89"/>
    <s v="Llamaya"/>
    <s v="MANUAL"/>
    <n v="0"/>
    <m/>
    <n v="2257377"/>
    <s v="Default Manual list"/>
    <m/>
    <s v="Buzon de voz"/>
  </r>
  <r>
    <s v="Cobros Mayo"/>
    <n v="0"/>
    <n v="0"/>
    <x v="15"/>
    <n v="7"/>
    <n v="1"/>
    <x v="0"/>
    <d v="2026-05-12T11:33:39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0"/>
    <n v="7"/>
    <n v="1"/>
    <x v="0"/>
    <d v="2026-05-14T12:36:01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3"/>
    <n v="7"/>
    <n v="1"/>
    <x v="0"/>
    <d v="2026-05-18T17:14:32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4"/>
    <n v="7"/>
    <n v="1"/>
    <x v="0"/>
    <d v="2026-05-20T12:32:50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4"/>
    <n v="7"/>
    <n v="1"/>
    <x v="0"/>
    <d v="2026-05-21T14:07:44"/>
    <n v="66780484"/>
    <s v="DROP"/>
    <s v="VDAD"/>
    <x v="0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5"/>
    <m/>
    <s v="NONE"/>
    <n v="0"/>
    <m/>
    <n v="2258258"/>
    <s v="Cobros Mayo"/>
    <s v="Cobros Mayo NPN"/>
    <s v="Agent Not Available"/>
  </r>
  <r>
    <s v="Cobros Mayo"/>
    <n v="0"/>
    <n v="0"/>
    <x v="16"/>
    <n v="7"/>
    <n v="1"/>
    <x v="1"/>
    <d v="2026-05-22T10:29:39"/>
    <n v="66780484"/>
    <n v="6004"/>
    <s v="lvelez"/>
    <x v="1"/>
    <s v="COBRO"/>
    <m/>
    <n v="313014210000"/>
    <n v="16018"/>
    <n v="-4"/>
    <n v="1"/>
    <n v="66780484"/>
    <m/>
    <s v="FERNANDO DE LEON MONTERO"/>
    <m/>
    <s v="8-210-104"/>
    <n v="313014210000"/>
    <s v="CALL CENTER P2P"/>
    <s v="NPN"/>
    <m/>
    <m/>
    <m/>
    <m/>
    <m/>
    <s v="U"/>
    <s v="0000-00-00"/>
    <m/>
    <m/>
    <m/>
    <m/>
    <n v="140"/>
    <s v="Llamaya"/>
    <s v="MAIN"/>
    <n v="0"/>
    <m/>
    <n v="2258258"/>
    <s v="Cobros Mayo"/>
    <s v="Cobros Mayo NPN"/>
    <s v="Buzon de voz"/>
  </r>
  <r>
    <e v="#N/A"/>
    <n v="0"/>
    <n v="0"/>
    <x v="15"/>
    <n v="1"/>
    <n v="1"/>
    <x v="1"/>
    <d v="2026-05-12T10:55:01"/>
    <n v="66785483"/>
    <n v="6004"/>
    <s v="lvelez"/>
    <x v="1"/>
    <s v="COBRO"/>
    <m/>
    <m/>
    <n v="998"/>
    <n v="0"/>
    <m/>
    <n v="66785483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8778"/>
    <s v="Default Manual list"/>
    <m/>
    <s v="Buzon de voz"/>
  </r>
  <r>
    <s v="Cobros Abril Canal Fijo"/>
    <n v="1"/>
    <n v="1"/>
    <x v="15"/>
    <n v="1"/>
    <n v="1"/>
    <x v="1"/>
    <d v="2026-05-12T11:34:37"/>
    <n v="66786577"/>
    <n v="6003"/>
    <s v="lvelez"/>
    <x v="1"/>
    <s v="COBRO"/>
    <m/>
    <n v="361028770000"/>
    <n v="16018"/>
    <n v="-4"/>
    <n v="1"/>
    <n v="66786577"/>
    <m/>
    <s v="Mirian perea"/>
    <m/>
    <s v="8-844-1952"/>
    <n v="361028770000"/>
    <s v="MASIVO"/>
    <s v="NPN"/>
    <m/>
    <m/>
    <m/>
    <m/>
    <m/>
    <s v="U"/>
    <s v="0000-00-00"/>
    <m/>
    <m/>
    <m/>
    <m/>
    <n v="127"/>
    <s v="Llamaya"/>
    <s v="MAIN"/>
    <n v="0"/>
    <m/>
    <n v="2258259"/>
    <s v="Cobros Mayo"/>
    <s v="Cobros Mayo NPN"/>
    <s v="Cuenta cesada"/>
  </r>
  <r>
    <s v="Cobros Mayo"/>
    <n v="0"/>
    <n v="0"/>
    <x v="15"/>
    <n v="4"/>
    <n v="1"/>
    <x v="0"/>
    <d v="2026-05-12T11:34:53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0"/>
    <n v="0"/>
    <x v="10"/>
    <n v="4"/>
    <n v="1"/>
    <x v="0"/>
    <d v="2026-05-14T12:36:40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0"/>
    <n v="0"/>
    <x v="13"/>
    <n v="4"/>
    <n v="1"/>
    <x v="0"/>
    <d v="2026-05-18T17:15:09"/>
    <n v="66788947"/>
    <s v="DROP"/>
    <s v="VDAD"/>
    <x v="0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5"/>
    <m/>
    <s v="NONE"/>
    <n v="0"/>
    <m/>
    <n v="2258260"/>
    <s v="Cobros Mayo"/>
    <s v="Cobros Mayo NPN"/>
    <s v="Agent Not Available"/>
  </r>
  <r>
    <s v="Cobros Mayo"/>
    <n v="1"/>
    <n v="1"/>
    <x v="14"/>
    <n v="4"/>
    <n v="1"/>
    <x v="1"/>
    <d v="2026-05-20T12:32:42"/>
    <n v="66788947"/>
    <n v="6002"/>
    <s v="lvelez"/>
    <x v="1"/>
    <s v="COBRO"/>
    <m/>
    <n v="363078930000"/>
    <n v="16018"/>
    <n v="-4"/>
    <n v="1"/>
    <n v="66788947"/>
    <m/>
    <s v="Guillermo enrique ValdÃ©s cant"/>
    <m/>
    <s v="2-132-219"/>
    <n v="363078930000"/>
    <s v="MASIVO"/>
    <s v="NPN"/>
    <m/>
    <m/>
    <m/>
    <m/>
    <m/>
    <s v="U"/>
    <s v="0000-00-00"/>
    <m/>
    <m/>
    <m/>
    <m/>
    <n v="35"/>
    <s v="Llamaya"/>
    <s v="MAIN"/>
    <n v="0"/>
    <m/>
    <n v="2258260"/>
    <s v="Cobros Mayo"/>
    <s v="Cobros Mayo NPN"/>
    <s v="Cliente al dia"/>
  </r>
  <r>
    <s v="Cobros Mayo"/>
    <n v="0"/>
    <n v="0"/>
    <x v="15"/>
    <n v="5"/>
    <n v="1"/>
    <x v="0"/>
    <d v="2026-05-12T11:37:19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0"/>
    <n v="5"/>
    <n v="1"/>
    <x v="0"/>
    <d v="2026-05-14T12:37:15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3"/>
    <n v="5"/>
    <n v="1"/>
    <x v="0"/>
    <d v="2026-05-18T17:15:43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14"/>
    <n v="5"/>
    <n v="1"/>
    <x v="0"/>
    <d v="2026-05-20T12:33:24"/>
    <n v="66789087"/>
    <s v="DROP"/>
    <s v="VDAD"/>
    <x v="0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5"/>
    <m/>
    <s v="NONE"/>
    <n v="0"/>
    <m/>
    <n v="2258261"/>
    <s v="Cobros Mayo"/>
    <s v="Cobros Mayo NPN"/>
    <s v="Agent Not Available"/>
  </r>
  <r>
    <s v="Cobros Mayo"/>
    <n v="0"/>
    <n v="0"/>
    <x v="4"/>
    <n v="5"/>
    <n v="1"/>
    <x v="1"/>
    <d v="2026-05-21T14:07:42"/>
    <n v="66789087"/>
    <n v="6004"/>
    <s v="lvelez"/>
    <x v="1"/>
    <s v="COBRO"/>
    <m/>
    <n v="363069600000"/>
    <n v="16018"/>
    <n v="-4"/>
    <n v="1"/>
    <n v="66789087"/>
    <m/>
    <s v="JUANA ISABEL VALENCIA AVILA"/>
    <m/>
    <s v="8-762-2180"/>
    <n v="363069600000"/>
    <s v="MASIVO"/>
    <s v="NPN"/>
    <m/>
    <m/>
    <m/>
    <m/>
    <m/>
    <s v="U"/>
    <s v="0000-00-00"/>
    <m/>
    <m/>
    <m/>
    <m/>
    <n v="70"/>
    <s v="Llamaya"/>
    <s v="MAIN"/>
    <n v="0"/>
    <m/>
    <n v="2258261"/>
    <s v="Cobros Mayo"/>
    <s v="Cobros Mayo NPN"/>
    <s v="Buzon de voz"/>
  </r>
  <r>
    <s v="Cobros Mayo"/>
    <n v="0"/>
    <n v="0"/>
    <x v="15"/>
    <n v="1"/>
    <n v="1"/>
    <x v="1"/>
    <d v="2026-05-12T11:37:04"/>
    <n v="66809593"/>
    <n v="6004"/>
    <s v="lvelez"/>
    <x v="1"/>
    <s v="COBRO"/>
    <m/>
    <n v="355356060000"/>
    <n v="16018"/>
    <n v="-4"/>
    <n v="1"/>
    <n v="66809593"/>
    <m/>
    <s v="Raul Ernesto arenas Pinilla"/>
    <m/>
    <s v="7-101-444"/>
    <n v="355356060000"/>
    <s v="MASIVO"/>
    <s v="2 PAGOS PENDIENTES"/>
    <m/>
    <m/>
    <m/>
    <m/>
    <m/>
    <s v="U"/>
    <s v="0000-00-00"/>
    <m/>
    <m/>
    <m/>
    <m/>
    <n v="143"/>
    <s v="Llamaya"/>
    <s v="MAIN"/>
    <n v="0"/>
    <m/>
    <n v="2258262"/>
    <s v="Cobros Mayo"/>
    <s v="Cobros Mayo NPN"/>
    <s v="Buzon de voz"/>
  </r>
  <r>
    <s v="Cobros Abril Canal Fijo"/>
    <n v="0"/>
    <n v="0"/>
    <x v="15"/>
    <n v="5"/>
    <n v="1"/>
    <x v="0"/>
    <d v="2026-05-12T11:37:46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0"/>
    <n v="0"/>
    <x v="10"/>
    <n v="5"/>
    <n v="1"/>
    <x v="0"/>
    <d v="2026-05-14T12:37:43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0"/>
    <n v="0"/>
    <x v="13"/>
    <n v="5"/>
    <n v="1"/>
    <x v="0"/>
    <d v="2026-05-18T17:17:01"/>
    <n v="66810932"/>
    <s v="NA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0"/>
    <m/>
    <s v="NONE"/>
    <n v="0"/>
    <m/>
    <n v="2258263"/>
    <s v="Cobros Mayo"/>
    <s v="Cobros Mayo NPN"/>
    <s v="No Answer AutoDial"/>
  </r>
  <r>
    <s v="Cobros Abril Canal Fijo"/>
    <n v="0"/>
    <n v="0"/>
    <x v="3"/>
    <n v="5"/>
    <n v="1"/>
    <x v="0"/>
    <d v="2026-05-19T10:16:51"/>
    <n v="66810932"/>
    <s v="DROP"/>
    <s v="VDAD"/>
    <x v="0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5"/>
    <m/>
    <s v="NONE"/>
    <n v="0"/>
    <m/>
    <n v="2258263"/>
    <s v="Cobros Mayo"/>
    <s v="Cobros Mayo NPN"/>
    <s v="Agent Not Available"/>
  </r>
  <r>
    <s v="Cobros Abril Canal Fijo"/>
    <n v="1"/>
    <n v="1"/>
    <x v="14"/>
    <n v="5"/>
    <n v="1"/>
    <x v="1"/>
    <d v="2026-05-20T12:34:33"/>
    <n v="66810932"/>
    <n v="6003"/>
    <s v="lvelez"/>
    <x v="1"/>
    <s v="COBRO"/>
    <m/>
    <n v="352382740000"/>
    <n v="16018"/>
    <n v="-4"/>
    <n v="1"/>
    <n v="66810932"/>
    <m/>
    <s v="Xabdier Alexander sports de lo"/>
    <m/>
    <s v="8-1048-2122"/>
    <n v="352382740000"/>
    <s v="MASIVO"/>
    <s v="NPN"/>
    <m/>
    <m/>
    <m/>
    <m/>
    <m/>
    <s v="U"/>
    <s v="0000-00-00"/>
    <m/>
    <m/>
    <m/>
    <m/>
    <n v="21"/>
    <s v="Llamaya"/>
    <s v="MAIN"/>
    <n v="0"/>
    <m/>
    <n v="2258263"/>
    <s v="Cobros Mayo"/>
    <s v="Cobros Mayo NPN"/>
    <s v="Cuenta cesada"/>
  </r>
  <r>
    <s v="Cobros Abril Canal Fijo"/>
    <n v="0"/>
    <n v="0"/>
    <x v="11"/>
    <n v="4"/>
    <n v="1"/>
    <x v="0"/>
    <d v="2026-05-04T11:46:06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1:49:12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6:19:20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04:24"/>
    <n v="66816945"/>
    <s v="DROP"/>
    <s v="VDAD"/>
    <x v="0"/>
    <s v="COBRO"/>
    <m/>
    <n v="359317110000"/>
    <n v="16017"/>
    <n v="-4"/>
    <n v="1"/>
    <n v="66816945"/>
    <m/>
    <s v="Giovanni rivera"/>
    <m/>
    <s v="8-752-1097"/>
    <s v="3 MESES DE MORA"/>
    <s v="MASIVO"/>
    <n v="359317110000"/>
    <m/>
    <m/>
    <m/>
    <m/>
    <m/>
    <m/>
    <s v="0000-00-00"/>
    <m/>
    <s v="Shadaynegra2727@gmail.comm"/>
    <m/>
    <m/>
    <n v="5"/>
    <m/>
    <s v="NONE"/>
    <n v="0"/>
    <m/>
    <n v="2252395"/>
    <s v="Cobros Abril Canal Fijo"/>
    <s v="Cobros Abril Canal Fijo 2 meses a NPN"/>
    <s v="Agent Not Available"/>
  </r>
  <r>
    <e v="#N/A"/>
    <n v="0"/>
    <n v="0"/>
    <x v="6"/>
    <n v="2"/>
    <n v="1"/>
    <x v="0"/>
    <d v="2026-05-05T11:10:29"/>
    <n v="66819667"/>
    <s v="CALLBK"/>
    <s v="lvelez"/>
    <x v="1"/>
    <s v="COBRO"/>
    <m/>
    <m/>
    <n v="998"/>
    <n v="0"/>
    <m/>
    <n v="66819667"/>
    <m/>
    <m/>
    <m/>
    <m/>
    <m/>
    <m/>
    <m/>
    <m/>
    <m/>
    <m/>
    <m/>
    <m/>
    <s v="U"/>
    <s v="0000-00-00"/>
    <m/>
    <m/>
    <m/>
    <s v="366021350000&gt;&gt; DADIETH MAILYN ARENAS BATISTA"/>
    <n v="162"/>
    <s v="Llamaya"/>
    <s v="MANUAL"/>
    <n v="0"/>
    <m/>
    <n v="2257503"/>
    <s v="Default Manual list"/>
    <m/>
    <s v="Call Back"/>
  </r>
  <r>
    <e v="#N/A"/>
    <n v="1"/>
    <n v="1"/>
    <x v="2"/>
    <n v="2"/>
    <n v="1"/>
    <x v="1"/>
    <d v="2026-05-16T10:48:30"/>
    <n v="66819667"/>
    <n v="6002"/>
    <s v="lvelez"/>
    <x v="1"/>
    <s v="COBRO"/>
    <m/>
    <m/>
    <n v="998"/>
    <n v="0"/>
    <m/>
    <n v="66819667"/>
    <m/>
    <m/>
    <m/>
    <m/>
    <m/>
    <m/>
    <m/>
    <m/>
    <m/>
    <m/>
    <m/>
    <m/>
    <s v="U"/>
    <s v="0000-00-00"/>
    <m/>
    <m/>
    <m/>
    <s v="366021350000&gt;&gt; DADIETH MAILYN ARENAS BATISTA"/>
    <n v="44"/>
    <s v="Llamaya"/>
    <s v="MAIN"/>
    <n v="0"/>
    <m/>
    <n v="2257503"/>
    <s v="Default Manual list"/>
    <m/>
    <s v="Cliente al dia"/>
  </r>
  <r>
    <e v="#N/A"/>
    <n v="1"/>
    <n v="0"/>
    <x v="7"/>
    <n v="1"/>
    <n v="1"/>
    <x v="1"/>
    <d v="2026-05-07T14:42:31"/>
    <n v="66827551"/>
    <n v="6000"/>
    <s v="lvelez"/>
    <x v="1"/>
    <s v="COBRO"/>
    <m/>
    <m/>
    <n v="998"/>
    <n v="0"/>
    <m/>
    <n v="66827551"/>
    <m/>
    <m/>
    <m/>
    <m/>
    <m/>
    <m/>
    <m/>
    <m/>
    <m/>
    <m/>
    <m/>
    <m/>
    <s v="U"/>
    <s v="0000-00-00"/>
    <m/>
    <m/>
    <m/>
    <m/>
    <n v="79"/>
    <s v="Llamaya"/>
    <s v="MANUAL"/>
    <n v="0"/>
    <m/>
    <n v="2257575"/>
    <s v="Default Manual list"/>
    <m/>
    <s v="Mensaje a tercero"/>
  </r>
  <r>
    <s v="Cobros Abril Canal Fijo"/>
    <n v="0"/>
    <n v="0"/>
    <x v="15"/>
    <n v="6"/>
    <n v="1"/>
    <x v="0"/>
    <d v="2026-05-12T11:38:12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0"/>
    <n v="6"/>
    <n v="1"/>
    <x v="0"/>
    <d v="2026-05-14T12:40:06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3"/>
    <n v="6"/>
    <n v="1"/>
    <x v="0"/>
    <d v="2026-05-18T17:17:34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4"/>
    <n v="6"/>
    <n v="1"/>
    <x v="0"/>
    <d v="2026-05-20T12:34:43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1"/>
    <m/>
    <s v="NONE"/>
    <n v="0"/>
    <m/>
    <n v="2258264"/>
    <s v="Cobros Mayo"/>
    <s v="Cobros Mayo NPN"/>
    <s v="Agent Not Available"/>
  </r>
  <r>
    <s v="Cobros Abril Canal Fijo"/>
    <n v="0"/>
    <n v="0"/>
    <x v="4"/>
    <n v="6"/>
    <n v="1"/>
    <x v="0"/>
    <d v="2026-05-21T14:08:09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6"/>
    <n v="6"/>
    <n v="1"/>
    <x v="1"/>
    <d v="2026-05-22T10:29:40"/>
    <n v="66831414"/>
    <s v="DROP"/>
    <s v="VDAD"/>
    <x v="0"/>
    <s v="COBRO"/>
    <m/>
    <n v="365006510000"/>
    <n v="16018"/>
    <n v="-4"/>
    <n v="1"/>
    <n v="66831414"/>
    <m/>
    <s v="MARIA CATALINA HERNANDEZ PINO"/>
    <m/>
    <s v="9-82-1944"/>
    <n v="365006510000"/>
    <s v="MASIVO"/>
    <s v="NPN"/>
    <m/>
    <m/>
    <m/>
    <m/>
    <m/>
    <m/>
    <s v="0000-00-00"/>
    <m/>
    <m/>
    <m/>
    <m/>
    <n v="5"/>
    <m/>
    <s v="NONE"/>
    <n v="0"/>
    <m/>
    <n v="2258264"/>
    <s v="Cobros Mayo"/>
    <s v="Cobros Mayo NPN"/>
    <s v="Agent Not Available"/>
  </r>
  <r>
    <s v="Cobros Abril Canal Fijo"/>
    <n v="0"/>
    <n v="0"/>
    <x v="15"/>
    <n v="2"/>
    <n v="1"/>
    <x v="0"/>
    <d v="2026-05-12T11:38:47"/>
    <n v="66838567"/>
    <s v="DROP"/>
    <s v="VDAD"/>
    <x v="0"/>
    <s v="COBRO"/>
    <m/>
    <n v="355385090000"/>
    <n v="16018"/>
    <n v="-4"/>
    <n v="1"/>
    <n v="66838567"/>
    <m/>
    <s v="ROSIBEL OSIRIS ALFREDO MOLINO"/>
    <m/>
    <s v="1-732-2281"/>
    <n v="355385090000"/>
    <s v="MASIVO"/>
    <s v="NPN"/>
    <m/>
    <m/>
    <m/>
    <m/>
    <m/>
    <s v="U"/>
    <s v="0000-00-00"/>
    <m/>
    <m/>
    <m/>
    <m/>
    <n v="5"/>
    <m/>
    <s v="NONE"/>
    <n v="0"/>
    <m/>
    <n v="2258265"/>
    <s v="Cobros Mayo"/>
    <s v="Cobros Mayo NPN"/>
    <s v="Agent Not Available"/>
  </r>
  <r>
    <s v="Cobros Abril Canal Fijo"/>
    <n v="1"/>
    <n v="1"/>
    <x v="10"/>
    <n v="2"/>
    <n v="1"/>
    <x v="1"/>
    <d v="2026-05-14T12:39:43"/>
    <n v="66838567"/>
    <n v="6003"/>
    <s v="lvelez"/>
    <x v="1"/>
    <s v="COBRO"/>
    <m/>
    <n v="355385090000"/>
    <n v="16018"/>
    <n v="-4"/>
    <n v="1"/>
    <n v="66838567"/>
    <m/>
    <s v="ROSIBEL OSIRIS ALFREDO MOLINO"/>
    <m/>
    <s v="1-732-2281"/>
    <n v="355385090000"/>
    <s v="MASIVO"/>
    <s v="NPN"/>
    <m/>
    <m/>
    <m/>
    <m/>
    <m/>
    <s v="U"/>
    <s v="0000-00-00"/>
    <m/>
    <m/>
    <m/>
    <m/>
    <n v="48"/>
    <s v="Llamaya"/>
    <s v="MAIN"/>
    <n v="0"/>
    <m/>
    <n v="2258265"/>
    <s v="Cobros Mayo"/>
    <s v="Cobros Mayo NPN"/>
    <s v="Cuenta cesada"/>
  </r>
  <r>
    <s v="Cobros Mayo"/>
    <n v="0"/>
    <n v="0"/>
    <x v="15"/>
    <n v="6"/>
    <n v="1"/>
    <x v="0"/>
    <d v="2026-05-12T11:39:26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0"/>
    <n v="6"/>
    <n v="1"/>
    <x v="0"/>
    <d v="2026-05-14T12:40:29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3"/>
    <n v="6"/>
    <n v="1"/>
    <x v="0"/>
    <d v="2026-05-18T17:17:57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4"/>
    <n v="6"/>
    <n v="1"/>
    <x v="0"/>
    <d v="2026-05-20T12:35:02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4"/>
    <n v="6"/>
    <n v="1"/>
    <x v="0"/>
    <d v="2026-05-21T14:08:36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0"/>
    <n v="0"/>
    <x v="16"/>
    <n v="6"/>
    <n v="1"/>
    <x v="1"/>
    <d v="2026-05-22T10:30:08"/>
    <n v="66848000"/>
    <s v="DROP"/>
    <s v="VDAD"/>
    <x v="0"/>
    <s v="COBRO"/>
    <m/>
    <n v="352384670000"/>
    <n v="16018"/>
    <n v="-4"/>
    <n v="1"/>
    <n v="66848000"/>
    <m/>
    <s v="Adelita MartÃ­nez Palacio"/>
    <m/>
    <s v="1-710-1374"/>
    <n v="352384670000"/>
    <s v="MASIVO"/>
    <s v="NPN"/>
    <m/>
    <m/>
    <m/>
    <m/>
    <m/>
    <m/>
    <s v="0000-00-00"/>
    <m/>
    <m/>
    <m/>
    <m/>
    <n v="5"/>
    <m/>
    <s v="NONE"/>
    <n v="0"/>
    <m/>
    <n v="2258266"/>
    <s v="Cobros Mayo"/>
    <s v="Cobros Mayo NPN"/>
    <s v="Agent Not Available"/>
  </r>
  <r>
    <s v="Cobros Mayo"/>
    <n v="1"/>
    <n v="0"/>
    <x v="15"/>
    <n v="1"/>
    <n v="1"/>
    <x v="1"/>
    <d v="2026-05-12T11:40:33"/>
    <n v="66857499"/>
    <n v="6000"/>
    <s v="lvelez"/>
    <x v="1"/>
    <s v="COBRO"/>
    <m/>
    <n v="361065780000"/>
    <n v="16018"/>
    <n v="-4"/>
    <n v="1"/>
    <n v="66857499"/>
    <m/>
    <s v="Kadir Alexis Mullings Frias"/>
    <m/>
    <s v="8-1056-1324"/>
    <n v="361065780000"/>
    <s v="MASIVO"/>
    <s v="NPN"/>
    <m/>
    <m/>
    <m/>
    <m/>
    <m/>
    <s v="U"/>
    <s v="0000-00-00"/>
    <m/>
    <m/>
    <m/>
    <m/>
    <n v="135"/>
    <s v="Llamaya"/>
    <s v="MAIN"/>
    <n v="0"/>
    <m/>
    <n v="2258267"/>
    <s v="Cobros Mayo"/>
    <s v="Cobros Mayo NPN"/>
    <s v="Mensaje a tercero"/>
  </r>
  <r>
    <s v="Cobros Abril Canal Fijo"/>
    <n v="0"/>
    <n v="0"/>
    <x v="15"/>
    <n v="6"/>
    <n v="1"/>
    <x v="0"/>
    <d v="2026-05-12T11:40:18"/>
    <n v="66861905"/>
    <s v="AB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Auto busy"/>
  </r>
  <r>
    <s v="Cobros Abril Canal Fijo"/>
    <n v="0"/>
    <n v="0"/>
    <x v="10"/>
    <n v="6"/>
    <n v="1"/>
    <x v="0"/>
    <d v="2026-05-14T12:41:37"/>
    <n v="66861905"/>
    <s v="AB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Auto busy"/>
  </r>
  <r>
    <s v="Cobros Abril Canal Fijo"/>
    <n v="0"/>
    <n v="0"/>
    <x v="13"/>
    <n v="6"/>
    <n v="1"/>
    <x v="0"/>
    <d v="2026-05-18T17:19:18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0"/>
    <d v="2026-05-19T10:20:16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0"/>
    <d v="2026-05-19T12:38:40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3"/>
    <n v="6"/>
    <n v="1"/>
    <x v="1"/>
    <d v="2026-05-19T12:50:14"/>
    <n v="66861905"/>
    <s v="NA"/>
    <s v="VDAD"/>
    <x v="0"/>
    <s v="COBRO"/>
    <m/>
    <n v="361023870000"/>
    <n v="16018"/>
    <n v="-4"/>
    <n v="1"/>
    <n v="66861905"/>
    <m/>
    <s v="Juan Alberto Valle Cubas"/>
    <m/>
    <s v="C03797305"/>
    <n v="361023870000"/>
    <s v="MASIVO"/>
    <s v="NPN"/>
    <m/>
    <m/>
    <m/>
    <m/>
    <m/>
    <m/>
    <s v="0000-00-00"/>
    <m/>
    <m/>
    <m/>
    <m/>
    <n v="0"/>
    <m/>
    <s v="NONE"/>
    <n v="0"/>
    <m/>
    <n v="2258268"/>
    <s v="Cobros Mayo"/>
    <s v="Cobros Mayo NPN"/>
    <s v="No Answer AutoDial"/>
  </r>
  <r>
    <s v="Cobros Abril Canal Fijo"/>
    <n v="0"/>
    <n v="0"/>
    <x v="15"/>
    <n v="2"/>
    <n v="1"/>
    <x v="0"/>
    <d v="2026-05-12T11:41:07"/>
    <n v="66862471"/>
    <s v="DROP"/>
    <s v="VDAD"/>
    <x v="0"/>
    <s v="COBRO"/>
    <m/>
    <n v="362036560000"/>
    <n v="16018"/>
    <n v="-4"/>
    <n v="1"/>
    <n v="66862471"/>
    <m/>
    <s v="Yesenia Yasmin Duarte CedeÃ±o"/>
    <m/>
    <s v="4-703-2471"/>
    <n v="362036560000"/>
    <s v="MASIVO"/>
    <s v="NPN"/>
    <m/>
    <m/>
    <m/>
    <m/>
    <m/>
    <s v="U"/>
    <s v="0000-00-00"/>
    <m/>
    <m/>
    <m/>
    <m/>
    <n v="5"/>
    <m/>
    <s v="NONE"/>
    <n v="0"/>
    <m/>
    <n v="2258269"/>
    <s v="Cobros Mayo"/>
    <s v="Cobros Mayo NPN"/>
    <s v="Agent Not Available"/>
  </r>
  <r>
    <s v="Cobros Abril Canal Fijo"/>
    <n v="1"/>
    <n v="1"/>
    <x v="10"/>
    <n v="2"/>
    <n v="1"/>
    <x v="1"/>
    <d v="2026-05-14T12:41:50"/>
    <n v="66862471"/>
    <n v="6003"/>
    <s v="lvelez"/>
    <x v="1"/>
    <s v="COBRO"/>
    <m/>
    <n v="362036560000"/>
    <n v="16018"/>
    <n v="-4"/>
    <n v="1"/>
    <n v="66862471"/>
    <m/>
    <s v="Yesenia Yasmin Duarte CedeÃ±o"/>
    <m/>
    <s v="4-703-2471"/>
    <n v="362036560000"/>
    <s v="MASIVO"/>
    <s v="NPN"/>
    <m/>
    <m/>
    <m/>
    <m/>
    <m/>
    <s v="U"/>
    <s v="0000-00-00"/>
    <m/>
    <m/>
    <m/>
    <m/>
    <n v="21"/>
    <s v="Llamaya"/>
    <s v="MAIN"/>
    <n v="0"/>
    <m/>
    <n v="2258269"/>
    <s v="Cobros Mayo"/>
    <s v="Cobros Mayo NPN"/>
    <s v="Cuenta cesada"/>
  </r>
  <r>
    <s v="Cobros Mayo"/>
    <n v="1"/>
    <n v="0"/>
    <x v="6"/>
    <n v="6"/>
    <n v="1"/>
    <x v="0"/>
    <d v="2026-05-05T16:37:45"/>
    <n v="66875447"/>
    <n v="6006"/>
    <s v="lvelez"/>
    <x v="1"/>
    <s v="COBRO"/>
    <m/>
    <m/>
    <n v="998"/>
    <n v="0"/>
    <m/>
    <n v="66875447"/>
    <m/>
    <m/>
    <m/>
    <m/>
    <m/>
    <m/>
    <m/>
    <m/>
    <m/>
    <m/>
    <m/>
    <m/>
    <s v="U"/>
    <s v="0000-00-00"/>
    <m/>
    <m/>
    <m/>
    <m/>
    <n v="60"/>
    <s v="Llamaya"/>
    <s v="MANUAL"/>
    <n v="0"/>
    <m/>
    <n v="2257515"/>
    <s v="Default Manual list"/>
    <m/>
    <s v="Numero equivocado"/>
  </r>
  <r>
    <s v="Cobros Mayo"/>
    <n v="1"/>
    <n v="0"/>
    <x v="6"/>
    <n v="6"/>
    <n v="1"/>
    <x v="0"/>
    <d v="2026-05-05T16:43:44"/>
    <n v="66875447"/>
    <n v="6006"/>
    <s v="lvelez"/>
    <x v="1"/>
    <s v="COBRO"/>
    <m/>
    <m/>
    <n v="998"/>
    <n v="0"/>
    <m/>
    <n v="66875447"/>
    <m/>
    <m/>
    <m/>
    <m/>
    <m/>
    <m/>
    <m/>
    <m/>
    <m/>
    <m/>
    <m/>
    <m/>
    <s v="U"/>
    <s v="0000-00-00"/>
    <m/>
    <m/>
    <m/>
    <m/>
    <n v="44"/>
    <s v="Llamaya"/>
    <s v="MANUAL"/>
    <n v="0"/>
    <m/>
    <n v="2257515"/>
    <s v="Default Manual list"/>
    <m/>
    <s v="Numero equivocado"/>
  </r>
  <r>
    <s v="Cobros Mayo"/>
    <n v="0"/>
    <n v="0"/>
    <x v="15"/>
    <n v="6"/>
    <n v="1"/>
    <x v="0"/>
    <d v="2026-05-12T11:41:31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0"/>
    <n v="6"/>
    <n v="1"/>
    <x v="0"/>
    <d v="2026-05-14T12:41:58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3"/>
    <n v="6"/>
    <n v="1"/>
    <x v="0"/>
    <d v="2026-05-18T17:19:51"/>
    <n v="66875447"/>
    <s v="DROP"/>
    <s v="VDAD"/>
    <x v="0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5"/>
    <m/>
    <s v="NONE"/>
    <n v="0"/>
    <m/>
    <n v="2258270"/>
    <s v="Cobros Mayo"/>
    <s v="Cobros Mayo NPN"/>
    <s v="Agent Not Available"/>
  </r>
  <r>
    <s v="Cobros Mayo"/>
    <n v="0"/>
    <n v="0"/>
    <x v="14"/>
    <n v="6"/>
    <n v="1"/>
    <x v="1"/>
    <d v="2026-05-20T12:37:06"/>
    <n v="66875447"/>
    <n v="6004"/>
    <s v="lvelez"/>
    <x v="1"/>
    <s v="COBRO"/>
    <m/>
    <n v="367019580000"/>
    <n v="16018"/>
    <n v="-4"/>
    <n v="1"/>
    <n v="66875447"/>
    <m/>
    <s v="Joshua Ariel fruto myers"/>
    <m/>
    <s v="3-757-1943"/>
    <n v="367019580000"/>
    <s v="MASIVO"/>
    <s v="2 PAGOS PENDIENTES"/>
    <m/>
    <m/>
    <m/>
    <m/>
    <m/>
    <s v="U"/>
    <s v="0000-00-00"/>
    <m/>
    <m/>
    <m/>
    <m/>
    <n v="140"/>
    <s v="Llamaya"/>
    <s v="MAIN"/>
    <n v="0"/>
    <m/>
    <n v="2258270"/>
    <s v="Cobros Mayo"/>
    <s v="Cobros Mayo NPN"/>
    <s v="Buzon de voz"/>
  </r>
  <r>
    <s v="Cobros Abril Canal Fijo"/>
    <n v="0"/>
    <n v="0"/>
    <x v="15"/>
    <n v="6"/>
    <n v="1"/>
    <x v="0"/>
    <d v="2026-05-12T11:43:29"/>
    <n v="66885841"/>
    <s v="AB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0"/>
    <m/>
    <s v="NONE"/>
    <n v="0"/>
    <m/>
    <n v="2258271"/>
    <s v="Cobros Mayo"/>
    <s v="Cobros Mayo NPN"/>
    <s v="Auto busy"/>
  </r>
  <r>
    <s v="Cobros Abril Canal Fijo"/>
    <n v="0"/>
    <n v="0"/>
    <x v="10"/>
    <n v="6"/>
    <n v="1"/>
    <x v="0"/>
    <d v="2026-05-14T12:42:16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3"/>
    <n v="6"/>
    <n v="1"/>
    <x v="0"/>
    <d v="2026-05-18T17:20:10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4"/>
    <n v="6"/>
    <n v="1"/>
    <x v="0"/>
    <d v="2026-05-20T12:37:24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4"/>
    <n v="6"/>
    <n v="1"/>
    <x v="0"/>
    <d v="2026-05-21T14:08:52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6"/>
    <n v="6"/>
    <n v="1"/>
    <x v="1"/>
    <d v="2026-05-22T10:30:24"/>
    <n v="66885841"/>
    <s v="DROP"/>
    <s v="VDAD"/>
    <x v="0"/>
    <s v="COBRO"/>
    <m/>
    <n v="369041980000"/>
    <n v="16018"/>
    <n v="-4"/>
    <n v="1"/>
    <n v="66885841"/>
    <m/>
    <s v="Cindy Quintero "/>
    <m/>
    <s v="3-112-232"/>
    <n v="369041980000"/>
    <s v="SOHO"/>
    <s v="NPN"/>
    <m/>
    <m/>
    <m/>
    <m/>
    <m/>
    <m/>
    <s v="0000-00-00"/>
    <m/>
    <m/>
    <m/>
    <m/>
    <n v="5"/>
    <m/>
    <s v="NONE"/>
    <n v="0"/>
    <m/>
    <n v="2258271"/>
    <s v="Cobros Mayo"/>
    <s v="Cobros Mayo NPN"/>
    <s v="Agent Not Available"/>
  </r>
  <r>
    <s v="Cobros Abril Canal Fijo"/>
    <n v="0"/>
    <n v="0"/>
    <x v="15"/>
    <n v="6"/>
    <n v="1"/>
    <x v="0"/>
    <d v="2026-05-12T11:43:29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10"/>
    <n v="6"/>
    <n v="1"/>
    <x v="0"/>
    <d v="2026-05-14T12:44:02"/>
    <n v="66888447"/>
    <s v="DROP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5"/>
    <m/>
    <s v="NONE"/>
    <n v="0"/>
    <m/>
    <n v="2258272"/>
    <s v="Cobros Mayo"/>
    <s v="Cobros Mayo NPN"/>
    <s v="Agent Not Available"/>
  </r>
  <r>
    <s v="Cobros Abril Canal Fijo"/>
    <n v="0"/>
    <n v="0"/>
    <x v="13"/>
    <n v="6"/>
    <n v="1"/>
    <x v="0"/>
    <d v="2026-05-18T17:20:17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14"/>
    <n v="6"/>
    <n v="1"/>
    <x v="0"/>
    <d v="2026-05-20T12:38:46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0"/>
    <n v="0"/>
    <x v="4"/>
    <n v="6"/>
    <n v="1"/>
    <x v="0"/>
    <d v="2026-05-21T14:09:36"/>
    <n v="66888447"/>
    <s v="DROP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5"/>
    <m/>
    <s v="NONE"/>
    <n v="0"/>
    <m/>
    <n v="2258272"/>
    <s v="Cobros Mayo"/>
    <s v="Cobros Mayo NPN"/>
    <s v="Agent Not Available"/>
  </r>
  <r>
    <s v="Cobros Abril Canal Fijo"/>
    <n v="0"/>
    <n v="0"/>
    <x v="16"/>
    <n v="6"/>
    <n v="1"/>
    <x v="1"/>
    <d v="2026-05-22T10:30:30"/>
    <n v="66888447"/>
    <s v="AB"/>
    <s v="VDAD"/>
    <x v="0"/>
    <s v="COBRO"/>
    <m/>
    <n v="368046070000"/>
    <n v="16018"/>
    <n v="-4"/>
    <n v="1"/>
    <n v="66888447"/>
    <m/>
    <s v=" LORENZO Ariel MARTINEZ Soto"/>
    <m/>
    <s v="8-747-588"/>
    <n v="368046070000"/>
    <s v="MASIVO"/>
    <s v="NPN"/>
    <m/>
    <m/>
    <m/>
    <m/>
    <m/>
    <m/>
    <s v="0000-00-00"/>
    <m/>
    <m/>
    <m/>
    <m/>
    <n v="0"/>
    <m/>
    <s v="NONE"/>
    <n v="0"/>
    <m/>
    <n v="2258272"/>
    <s v="Cobros Mayo"/>
    <s v="Cobros Mayo NPN"/>
    <s v="Auto busy"/>
  </r>
  <r>
    <s v="Cobros Abril Canal Fijo"/>
    <n v="1"/>
    <n v="1"/>
    <x v="15"/>
    <n v="1"/>
    <n v="1"/>
    <x v="1"/>
    <d v="2026-05-12T11:44:01"/>
    <n v="66892012"/>
    <n v="6003"/>
    <s v="lvelez"/>
    <x v="1"/>
    <s v="COBRO"/>
    <m/>
    <n v="365018880000"/>
    <n v="16018"/>
    <n v="-4"/>
    <n v="1"/>
    <n v="66892012"/>
    <m/>
    <s v="Eusebio Tevera Baker"/>
    <m/>
    <s v="1-750-2107"/>
    <n v="365018880000"/>
    <s v="MASIVO"/>
    <s v="NPN"/>
    <m/>
    <m/>
    <m/>
    <m/>
    <m/>
    <s v="U"/>
    <s v="0000-00-00"/>
    <m/>
    <m/>
    <m/>
    <m/>
    <n v="19"/>
    <s v="Llamaya"/>
    <s v="MAIN"/>
    <n v="0"/>
    <m/>
    <n v="2258273"/>
    <s v="Cobros Mayo"/>
    <s v="Cobros Mayo NPN"/>
    <s v="Cuenta cesada"/>
  </r>
  <r>
    <s v="Cobros Mayo"/>
    <n v="0"/>
    <n v="0"/>
    <x v="15"/>
    <n v="2"/>
    <n v="1"/>
    <x v="0"/>
    <d v="2026-05-12T11:44:33"/>
    <n v="66898270"/>
    <s v="DROP"/>
    <s v="VDAD"/>
    <x v="0"/>
    <s v="COBRO"/>
    <m/>
    <n v="337026240000"/>
    <n v="16018"/>
    <n v="-4"/>
    <n v="1"/>
    <n v="66898270"/>
    <m/>
    <s v="Iris Yariela Rueda Morales"/>
    <m/>
    <s v="4-774-2357"/>
    <n v="337026240000"/>
    <s v="MASIVO"/>
    <s v="NPN"/>
    <m/>
    <m/>
    <m/>
    <m/>
    <m/>
    <s v="U"/>
    <s v="0000-00-00"/>
    <m/>
    <m/>
    <m/>
    <m/>
    <n v="5"/>
    <m/>
    <s v="NONE"/>
    <n v="0"/>
    <m/>
    <n v="2258274"/>
    <s v="Cobros Mayo"/>
    <s v="Cobros Mayo NPN"/>
    <s v="Agent Not Available"/>
  </r>
  <r>
    <s v="Cobros Mayo"/>
    <n v="1"/>
    <n v="1"/>
    <x v="10"/>
    <n v="2"/>
    <n v="1"/>
    <x v="1"/>
    <d v="2026-05-14T12:43:53"/>
    <n v="66898270"/>
    <n v="6002"/>
    <s v="lvelez"/>
    <x v="1"/>
    <s v="COBRO"/>
    <m/>
    <n v="337026240000"/>
    <n v="16018"/>
    <n v="-4"/>
    <n v="1"/>
    <n v="66898270"/>
    <m/>
    <s v="Iris Yariela Rueda Morales"/>
    <m/>
    <s v="4-774-2357"/>
    <n v="337026240000"/>
    <s v="MASIVO"/>
    <s v="NPN"/>
    <m/>
    <m/>
    <m/>
    <m/>
    <m/>
    <s v="U"/>
    <s v="0000-00-00"/>
    <m/>
    <m/>
    <m/>
    <m/>
    <n v="124"/>
    <s v="Llamaya"/>
    <s v="MAIN"/>
    <n v="0"/>
    <m/>
    <n v="2258274"/>
    <s v="Cobros Mayo"/>
    <s v="Cobros Mayo NPN"/>
    <s v="Cliente al dia"/>
  </r>
  <r>
    <s v="Cobros Mayo"/>
    <n v="0"/>
    <n v="0"/>
    <x v="15"/>
    <n v="4"/>
    <n v="1"/>
    <x v="0"/>
    <d v="2026-05-12T11:46:39"/>
    <n v="66899635"/>
    <s v="AB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0"/>
    <m/>
    <s v="NONE"/>
    <n v="0"/>
    <m/>
    <n v="2258275"/>
    <s v="Cobros Mayo"/>
    <s v="Cobros Mayo NPN"/>
    <s v="Auto busy"/>
  </r>
  <r>
    <s v="Cobros Mayo"/>
    <n v="0"/>
    <n v="0"/>
    <x v="10"/>
    <n v="4"/>
    <n v="1"/>
    <x v="0"/>
    <d v="2026-05-14T12:44:09"/>
    <n v="66899635"/>
    <s v="AB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0"/>
    <m/>
    <s v="NONE"/>
    <n v="0"/>
    <m/>
    <n v="2258275"/>
    <s v="Cobros Mayo"/>
    <s v="Cobros Mayo NPN"/>
    <s v="Auto busy"/>
  </r>
  <r>
    <s v="Cobros Mayo"/>
    <n v="0"/>
    <n v="0"/>
    <x v="13"/>
    <n v="4"/>
    <n v="1"/>
    <x v="0"/>
    <d v="2026-05-18T17:20:58"/>
    <n v="66899635"/>
    <s v="DROP"/>
    <s v="VDAD"/>
    <x v="0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5"/>
    <m/>
    <s v="NONE"/>
    <n v="0"/>
    <m/>
    <n v="2258275"/>
    <s v="Cobros Mayo"/>
    <s v="Cobros Mayo NPN"/>
    <s v="Agent Not Available"/>
  </r>
  <r>
    <s v="Cobros Mayo"/>
    <n v="1"/>
    <n v="1"/>
    <x v="14"/>
    <n v="4"/>
    <n v="1"/>
    <x v="1"/>
    <d v="2026-05-20T12:40:16"/>
    <n v="66899635"/>
    <n v="6003"/>
    <s v="lvelez"/>
    <x v="1"/>
    <s v="COBRO"/>
    <m/>
    <n v="365000670000"/>
    <n v="16018"/>
    <n v="-4"/>
    <n v="1"/>
    <n v="66899635"/>
    <m/>
    <s v="Roxana Abrego Abrego"/>
    <m/>
    <s v="1-765-626"/>
    <n v="365000670000"/>
    <s v="MASIVO"/>
    <s v="NPN"/>
    <m/>
    <m/>
    <m/>
    <m/>
    <m/>
    <s v="U"/>
    <s v="0000-00-00"/>
    <m/>
    <m/>
    <m/>
    <m/>
    <n v="99"/>
    <s v="Llamaya"/>
    <s v="MAIN"/>
    <n v="0"/>
    <m/>
    <n v="2258275"/>
    <s v="Cobros Mayo"/>
    <s v="Cobros Mayo NPN"/>
    <s v="Cuenta cesada"/>
  </r>
  <r>
    <s v="Cobros Mayo"/>
    <n v="0"/>
    <n v="0"/>
    <x v="15"/>
    <n v="1"/>
    <n v="1"/>
    <x v="1"/>
    <d v="2026-05-12T11:46:47"/>
    <n v="66910678"/>
    <n v="6004"/>
    <s v="lvelez"/>
    <x v="1"/>
    <s v="COBRO"/>
    <m/>
    <n v="369029410000"/>
    <n v="16018"/>
    <n v="-7"/>
    <n v="1"/>
    <n v="66910678"/>
    <m/>
    <s v="Jesus gonzalez"/>
    <m/>
    <s v="8-1053-1139"/>
    <n v="369029410000"/>
    <s v="MASIVO"/>
    <s v="2 PAGOS PENDIENTES"/>
    <m/>
    <m/>
    <m/>
    <m/>
    <m/>
    <s v="U"/>
    <s v="0000-00-00"/>
    <m/>
    <m/>
    <m/>
    <m/>
    <n v="76"/>
    <s v="Llamaya"/>
    <s v="MAIN"/>
    <n v="0"/>
    <m/>
    <n v="2258276"/>
    <s v="Cobros Mayo"/>
    <s v="Cobros Mayo NPN"/>
    <s v="Buzon de voz"/>
  </r>
  <r>
    <e v="#N/A"/>
    <n v="0"/>
    <n v="0"/>
    <x v="8"/>
    <n v="1"/>
    <n v="1"/>
    <x v="1"/>
    <d v="2026-05-08T12:44:19"/>
    <n v="66917941"/>
    <n v="6004"/>
    <s v="lvelez"/>
    <x v="1"/>
    <s v="COBRO"/>
    <m/>
    <n v="367007500000"/>
    <n v="16016"/>
    <n v="-7"/>
    <n v="1"/>
    <n v="66917941"/>
    <m/>
    <s v="Roberto Eduardo Herrera Delgad"/>
    <m/>
    <s v="2-137-731"/>
    <n v="367007500000"/>
    <s v="MASIVO"/>
    <s v="NPN"/>
    <m/>
    <m/>
    <m/>
    <m/>
    <m/>
    <s v="U"/>
    <s v="0000-00-00"/>
    <m/>
    <m/>
    <m/>
    <m/>
    <n v="74"/>
    <s v="Llamaya"/>
    <s v="MANUAL"/>
    <n v="0"/>
    <m/>
    <n v="2198668"/>
    <s v="Cobros Marzo 2 meses a NPN "/>
    <s v="Cobros Marzo 2 meses a NPN "/>
    <s v="Buzon de voz"/>
  </r>
  <r>
    <e v="#N/A"/>
    <n v="1"/>
    <n v="1"/>
    <x v="8"/>
    <n v="1"/>
    <n v="1"/>
    <x v="1"/>
    <d v="2026-05-08T11:57:15"/>
    <n v="66923938"/>
    <n v="6007"/>
    <s v="lvelez"/>
    <x v="1"/>
    <s v="COBRO"/>
    <m/>
    <n v="369008910000"/>
    <n v="16016"/>
    <n v="-7"/>
    <n v="1"/>
    <n v="66923938"/>
    <m/>
    <s v="Ronaldo Diaz"/>
    <m/>
    <s v="10-714-1205"/>
    <n v="369008910000"/>
    <s v="MASIVO"/>
    <s v="NPN"/>
    <m/>
    <m/>
    <m/>
    <m/>
    <m/>
    <s v="U"/>
    <s v="0000-00-00"/>
    <m/>
    <m/>
    <m/>
    <m/>
    <n v="17"/>
    <s v="Llamaya"/>
    <s v="MANUAL"/>
    <n v="0"/>
    <m/>
    <n v="2198622"/>
    <s v="Cobros Marzo 2 meses a NPN "/>
    <s v="Cobros Marzo 2 meses a NPN "/>
    <s v="Volver a llamar"/>
  </r>
  <r>
    <s v="Cobros Mayo"/>
    <n v="0"/>
    <n v="0"/>
    <x v="15"/>
    <n v="5"/>
    <n v="1"/>
    <x v="0"/>
    <d v="2026-05-12T11:47:48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0"/>
    <n v="5"/>
    <n v="1"/>
    <x v="0"/>
    <d v="2026-05-14T12:45:21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3"/>
    <n v="5"/>
    <n v="1"/>
    <x v="0"/>
    <d v="2026-05-18T17:21:30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0"/>
    <n v="0"/>
    <x v="14"/>
    <n v="5"/>
    <n v="1"/>
    <x v="0"/>
    <d v="2026-05-20T12:42:35"/>
    <n v="66930362"/>
    <s v="DROP"/>
    <s v="VDAD"/>
    <x v="0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5"/>
    <m/>
    <s v="NONE"/>
    <n v="0"/>
    <m/>
    <n v="2258277"/>
    <s v="Cobros Mayo"/>
    <s v="Cobros Mayo NPN"/>
    <s v="Agent Not Available"/>
  </r>
  <r>
    <s v="Cobros Mayo"/>
    <n v="1"/>
    <n v="1"/>
    <x v="4"/>
    <n v="5"/>
    <n v="1"/>
    <x v="1"/>
    <d v="2026-05-21T14:09:33"/>
    <n v="66930362"/>
    <n v="6003"/>
    <s v="lvelez"/>
    <x v="1"/>
    <s v="COBRO"/>
    <m/>
    <n v="353325540000"/>
    <n v="16018"/>
    <n v="-7"/>
    <n v="1"/>
    <n v="66930362"/>
    <m/>
    <s v="JASMIN CUAYAS ZARATE"/>
    <m/>
    <s v="8-488-199"/>
    <n v="353325540000"/>
    <s v="MASIVO"/>
    <s v="2 PAGOS PENDIENTES"/>
    <m/>
    <m/>
    <m/>
    <m/>
    <m/>
    <s v="U"/>
    <s v="0000-00-00"/>
    <m/>
    <m/>
    <m/>
    <m/>
    <n v="39"/>
    <s v="Llamaya"/>
    <s v="MAIN"/>
    <n v="0"/>
    <m/>
    <n v="2258277"/>
    <s v="Cobros Mayo"/>
    <s v="Cobros Mayo NPN"/>
    <s v="Cuenta cesada"/>
  </r>
  <r>
    <s v="Cobros Abril Canal Fijo"/>
    <n v="0"/>
    <n v="0"/>
    <x v="11"/>
    <n v="4"/>
    <n v="1"/>
    <x v="0"/>
    <d v="2026-05-04T12:19:11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2:09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2:11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6:05"/>
    <n v="66939894"/>
    <s v="DROP"/>
    <s v="VDAD"/>
    <x v="0"/>
    <s v="COBRO"/>
    <m/>
    <n v="357352250000"/>
    <n v="16017"/>
    <n v="-7"/>
    <n v="1"/>
    <n v="66939894"/>
    <m/>
    <s v="ISAIAS SAMUEL GONZALEZ STEWART"/>
    <m/>
    <s v="3-758-1953"/>
    <s v="2 MESES DE MORA"/>
    <s v="MASIVO"/>
    <n v="357352250000"/>
    <m/>
    <m/>
    <m/>
    <m/>
    <m/>
    <m/>
    <s v="0000-00-00"/>
    <m/>
    <s v="isaiasgonzalez0220@gmail.com"/>
    <m/>
    <m/>
    <n v="5"/>
    <m/>
    <s v="NONE"/>
    <n v="0"/>
    <m/>
    <n v="2252639"/>
    <s v="Cobros Abril Canal Fijo"/>
    <s v="Cobros Abril Canal Fijo 2 meses a NPN"/>
    <s v="Agent Not Available"/>
  </r>
  <r>
    <s v="Cobros Abril Canal Fijo"/>
    <n v="0"/>
    <n v="0"/>
    <x v="11"/>
    <n v="5"/>
    <n v="1"/>
    <x v="0"/>
    <d v="2026-05-04T12:54:47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47:47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7"/>
    <n v="5"/>
    <n v="1"/>
    <x v="0"/>
    <d v="2026-05-07T17:37:34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Abril Canal Fijo"/>
    <n v="0"/>
    <n v="0"/>
    <x v="8"/>
    <n v="5"/>
    <n v="1"/>
    <x v="0"/>
    <d v="2026-05-08T17:57:37"/>
    <n v="66942993"/>
    <s v="NA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No Answer AutoDial"/>
  </r>
  <r>
    <s v="Cobros Abril Canal Fijo"/>
    <n v="0"/>
    <n v="0"/>
    <x v="0"/>
    <n v="5"/>
    <n v="1"/>
    <x v="1"/>
    <d v="2026-05-09T10:08:25"/>
    <n v="66942993"/>
    <s v="AB"/>
    <s v="VDAD"/>
    <x v="0"/>
    <s v="COBRO"/>
    <m/>
    <n v="354354340000"/>
    <n v="16017"/>
    <n v="-7"/>
    <n v="1"/>
    <n v="66942993"/>
    <m/>
    <s v="MOISES ISAAC VASQUEZ DIAZ"/>
    <m/>
    <s v="8-972-410"/>
    <s v="2 MESES DE MORA"/>
    <s v="MASIVO"/>
    <n v="354354340000"/>
    <m/>
    <m/>
    <m/>
    <m/>
    <m/>
    <m/>
    <s v="0000-00-00"/>
    <m/>
    <s v="vasquez.moises3003@gmail.com"/>
    <m/>
    <m/>
    <n v="0"/>
    <m/>
    <s v="NONE"/>
    <n v="0"/>
    <m/>
    <n v="2252670"/>
    <s v="Cobros Abril Canal Fijo"/>
    <s v="Cobros Abril Canal Fijo 2 meses a NPN"/>
    <s v="Auto busy"/>
  </r>
  <r>
    <s v="Cobros Mayo"/>
    <n v="0"/>
    <n v="0"/>
    <x v="15"/>
    <n v="6"/>
    <n v="1"/>
    <x v="0"/>
    <d v="2026-05-12T11:48:14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0"/>
    <n v="6"/>
    <n v="1"/>
    <x v="0"/>
    <d v="2026-05-14T12:45:51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3"/>
    <n v="6"/>
    <n v="1"/>
    <x v="0"/>
    <d v="2026-05-18T17:22:12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4"/>
    <n v="6"/>
    <n v="1"/>
    <x v="0"/>
    <d v="2026-05-20T12:42:59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4"/>
    <n v="6"/>
    <n v="1"/>
    <x v="0"/>
    <d v="2026-05-21T14:10:03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6"/>
    <n v="6"/>
    <n v="1"/>
    <x v="1"/>
    <d v="2026-05-22T10:31:35"/>
    <n v="66945064"/>
    <s v="DROP"/>
    <s v="VDAD"/>
    <x v="0"/>
    <s v="COBRO"/>
    <m/>
    <n v="362092100000"/>
    <n v="16018"/>
    <n v="-7"/>
    <n v="1"/>
    <n v="66945064"/>
    <m/>
    <s v="Marcos Arturo Villarreal "/>
    <m/>
    <s v="4-845-1962"/>
    <n v="362092100000"/>
    <s v="MASIVO"/>
    <s v="NPN"/>
    <m/>
    <m/>
    <m/>
    <m/>
    <m/>
    <m/>
    <s v="0000-00-00"/>
    <m/>
    <m/>
    <m/>
    <m/>
    <n v="5"/>
    <m/>
    <s v="NONE"/>
    <n v="0"/>
    <m/>
    <n v="2258278"/>
    <s v="Cobros Mayo"/>
    <s v="Cobros Mayo NPN"/>
    <s v="Agent Not Available"/>
  </r>
  <r>
    <s v="Cobros Mayo"/>
    <n v="0"/>
    <n v="0"/>
    <x v="15"/>
    <n v="7"/>
    <n v="1"/>
    <x v="0"/>
    <d v="2026-05-12T11:50:3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0"/>
    <n v="7"/>
    <n v="1"/>
    <x v="0"/>
    <d v="2026-05-14T12:47:1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3"/>
    <n v="7"/>
    <n v="1"/>
    <x v="0"/>
    <d v="2026-05-18T17:22:2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4"/>
    <n v="7"/>
    <n v="1"/>
    <x v="0"/>
    <d v="2026-05-20T12:44:48"/>
    <n v="66948619"/>
    <s v="NA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No Answer AutoDial"/>
  </r>
  <r>
    <s v="Cobros Mayo"/>
    <n v="0"/>
    <n v="0"/>
    <x v="14"/>
    <n v="7"/>
    <n v="1"/>
    <x v="0"/>
    <d v="2026-05-20T16:33:02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4"/>
    <n v="7"/>
    <n v="1"/>
    <x v="0"/>
    <d v="2026-05-21T14:10:10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6"/>
    <n v="7"/>
    <n v="1"/>
    <x v="1"/>
    <d v="2026-05-22T10:31:41"/>
    <n v="66948619"/>
    <s v="AB"/>
    <s v="VDAD"/>
    <x v="0"/>
    <s v="COBRO"/>
    <m/>
    <n v="365001080000"/>
    <n v="16018"/>
    <n v="-7"/>
    <n v="1"/>
    <n v="66948619"/>
    <m/>
    <s v="ISABEL DANIRSA SÃNCHEZ PUYOLS"/>
    <m/>
    <s v="E-8-112323"/>
    <n v="365001080000"/>
    <s v="MASIVO"/>
    <s v="2 PAGOS PENDIENTES"/>
    <m/>
    <m/>
    <m/>
    <m/>
    <m/>
    <m/>
    <s v="0000-00-00"/>
    <m/>
    <m/>
    <m/>
    <m/>
    <n v="0"/>
    <m/>
    <s v="NONE"/>
    <n v="0"/>
    <m/>
    <n v="2258279"/>
    <s v="Cobros Mayo"/>
    <s v="Cobros Mayo NPN"/>
    <s v="Auto busy"/>
  </r>
  <r>
    <s v="Cobros Mayo"/>
    <n v="0"/>
    <n v="0"/>
    <x v="15"/>
    <n v="2"/>
    <n v="1"/>
    <x v="0"/>
    <d v="2026-05-12T11:50:51"/>
    <n v="66955631"/>
    <s v="CALLBK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66"/>
    <s v="Llamaya"/>
    <s v="MAIN"/>
    <n v="0"/>
    <m/>
    <n v="2258280"/>
    <s v="Cobros Mayo"/>
    <s v="Cobros Mayo NPN"/>
    <s v="Call Back"/>
  </r>
  <r>
    <s v="Cobros Mayo"/>
    <n v="1"/>
    <n v="1"/>
    <x v="13"/>
    <n v="2"/>
    <n v="1"/>
    <x v="1"/>
    <d v="2026-05-18T14:51:05"/>
    <n v="66955631"/>
    <n v="6007"/>
    <s v="lvelez"/>
    <x v="1"/>
    <s v="COBRO"/>
    <m/>
    <n v="361078820000"/>
    <n v="16018"/>
    <n v="-7"/>
    <n v="1"/>
    <n v="66955631"/>
    <m/>
    <s v="Anyuri  lawson"/>
    <m/>
    <s v="8-500-486"/>
    <n v="361078820000"/>
    <s v="MASIVO"/>
    <s v="NPN"/>
    <m/>
    <m/>
    <m/>
    <m/>
    <m/>
    <s v="U"/>
    <s v="0000-00-00"/>
    <m/>
    <m/>
    <m/>
    <s v="361078820000&gt;&gt; ANNYURI ISHELL LAWSON BROWN"/>
    <n v="11"/>
    <s v="Llamaya"/>
    <s v="MAIN"/>
    <n v="0"/>
    <m/>
    <n v="2258280"/>
    <s v="Cobros Mayo"/>
    <s v="Cobros Mayo NPN"/>
    <s v="Volver a llamar"/>
  </r>
  <r>
    <e v="#N/A"/>
    <n v="1"/>
    <n v="1"/>
    <x v="3"/>
    <n v="1"/>
    <n v="1"/>
    <x v="1"/>
    <d v="2026-05-19T15:30:56"/>
    <n v="66956427"/>
    <n v="6007"/>
    <s v="lvelez"/>
    <x v="1"/>
    <s v="COBRO"/>
    <m/>
    <m/>
    <n v="8010"/>
    <n v="-7"/>
    <n v="1"/>
    <n v="66956427"/>
    <m/>
    <s v="JEAN CARLOS ALBENDAS"/>
    <m/>
    <d v="2023-05-01T00:00:00"/>
    <d v="2023-04-29T00:00:00"/>
    <m/>
    <m/>
    <m/>
    <m/>
    <m/>
    <m/>
    <m/>
    <s v="U"/>
    <s v="0000-00-00"/>
    <m/>
    <m/>
    <m/>
    <s v="JEAN CARLOS ALBENDAS"/>
    <n v="31"/>
    <s v="Llamaya"/>
    <s v="MANUAL"/>
    <n v="0"/>
    <m/>
    <n v="1180193"/>
    <s v="Residencial"/>
    <m/>
    <s v="Volver a llamar"/>
  </r>
  <r>
    <s v="Cobros Mayo"/>
    <n v="0"/>
    <n v="0"/>
    <x v="15"/>
    <n v="2"/>
    <n v="1"/>
    <x v="0"/>
    <d v="2026-05-12T11:51:15"/>
    <n v="66959290"/>
    <s v="DROP"/>
    <s v="VDAD"/>
    <x v="0"/>
    <s v="COBRO"/>
    <m/>
    <n v="369057020000"/>
    <n v="16018"/>
    <n v="-7"/>
    <n v="1"/>
    <n v="66959290"/>
    <m/>
    <s v="Yenifer caballero"/>
    <m/>
    <s v="9-745-1036"/>
    <n v="369057020000"/>
    <s v="MASIVO"/>
    <s v="NPN"/>
    <m/>
    <m/>
    <m/>
    <m/>
    <m/>
    <s v="U"/>
    <s v="0000-00-00"/>
    <m/>
    <m/>
    <m/>
    <m/>
    <n v="5"/>
    <m/>
    <s v="NONE"/>
    <n v="0"/>
    <m/>
    <n v="2258281"/>
    <s v="Cobros Mayo"/>
    <s v="Cobros Mayo NPN"/>
    <s v="Agent Not Available"/>
  </r>
  <r>
    <s v="Cobros Mayo"/>
    <n v="1"/>
    <n v="0"/>
    <x v="10"/>
    <n v="2"/>
    <n v="1"/>
    <x v="1"/>
    <d v="2026-05-14T12:47:25"/>
    <n v="66959290"/>
    <n v="6000"/>
    <s v="lvelez"/>
    <x v="1"/>
    <s v="COBRO"/>
    <m/>
    <n v="369057020000"/>
    <n v="16018"/>
    <n v="-7"/>
    <n v="1"/>
    <n v="66959290"/>
    <m/>
    <s v="Yenifer caballero"/>
    <m/>
    <s v="9-745-1036"/>
    <n v="369057020000"/>
    <s v="MASIVO"/>
    <s v="NPN"/>
    <m/>
    <m/>
    <m/>
    <m/>
    <m/>
    <s v="U"/>
    <s v="0000-00-00"/>
    <m/>
    <m/>
    <m/>
    <m/>
    <n v="76"/>
    <s v="Llamaya"/>
    <s v="MAIN"/>
    <n v="0"/>
    <m/>
    <n v="2258281"/>
    <s v="Cobros Mayo"/>
    <s v="Cobros Mayo NPN"/>
    <s v="Mensaje a tercero"/>
  </r>
  <r>
    <s v="Cobros Abril Canal Fijo"/>
    <n v="0"/>
    <n v="0"/>
    <x v="15"/>
    <n v="2"/>
    <n v="1"/>
    <x v="0"/>
    <d v="2026-05-12T11:51:39"/>
    <n v="66960174"/>
    <s v="DROP"/>
    <s v="VDAD"/>
    <x v="0"/>
    <s v="COBRO"/>
    <m/>
    <n v="366044600000"/>
    <n v="16018"/>
    <n v="-7"/>
    <n v="1"/>
    <n v="66960174"/>
    <m/>
    <s v="Neftali Baca"/>
    <m/>
    <s v="C02569146"/>
    <n v="366044600000"/>
    <s v="MASIVO"/>
    <s v="NPN"/>
    <m/>
    <m/>
    <m/>
    <m/>
    <m/>
    <s v="U"/>
    <s v="0000-00-00"/>
    <m/>
    <m/>
    <m/>
    <m/>
    <n v="5"/>
    <m/>
    <s v="NONE"/>
    <n v="0"/>
    <m/>
    <n v="2258282"/>
    <s v="Cobros Mayo"/>
    <s v="Cobros Mayo NPN"/>
    <s v="Agent Not Available"/>
  </r>
  <r>
    <s v="Cobros Abril Canal Fijo"/>
    <n v="1"/>
    <n v="0"/>
    <x v="10"/>
    <n v="2"/>
    <n v="1"/>
    <x v="1"/>
    <d v="2026-05-14T12:49:55"/>
    <n v="66960174"/>
    <n v="6006"/>
    <s v="lvelez"/>
    <x v="1"/>
    <s v="COBRO"/>
    <m/>
    <n v="366044600000"/>
    <n v="16018"/>
    <n v="-7"/>
    <n v="1"/>
    <n v="66960174"/>
    <m/>
    <s v="Neftali Baca"/>
    <m/>
    <s v="C02569146"/>
    <n v="366044600000"/>
    <s v="MASIVO"/>
    <s v="NPN"/>
    <m/>
    <m/>
    <m/>
    <m/>
    <m/>
    <s v="U"/>
    <s v="0000-00-00"/>
    <m/>
    <m/>
    <m/>
    <m/>
    <n v="72"/>
    <s v="Llamaya"/>
    <s v="MAIN"/>
    <n v="0"/>
    <m/>
    <n v="2258282"/>
    <s v="Cobros Mayo"/>
    <s v="Cobros Mayo NPN"/>
    <s v="Numero equivocado"/>
  </r>
  <r>
    <s v="Cobros Abril Canal Fijo"/>
    <n v="0"/>
    <n v="0"/>
    <x v="15"/>
    <n v="10"/>
    <n v="1"/>
    <x v="0"/>
    <d v="2026-05-12T11:52:59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5"/>
    <n v="10"/>
    <n v="1"/>
    <x v="0"/>
    <d v="2026-05-12T15:05:56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0"/>
    <n v="10"/>
    <n v="1"/>
    <x v="0"/>
    <d v="2026-05-14T12:51:57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0"/>
    <n v="10"/>
    <n v="1"/>
    <x v="0"/>
    <d v="2026-05-14T17:20:38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7"/>
    <n v="10"/>
    <n v="1"/>
    <x v="0"/>
    <d v="2026-05-15T12:25:49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3"/>
    <n v="10"/>
    <n v="1"/>
    <x v="0"/>
    <d v="2026-05-18T17:22:54"/>
    <n v="66960178"/>
    <s v="AB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Auto busy"/>
  </r>
  <r>
    <s v="Cobros Abril Canal Fijo"/>
    <n v="0"/>
    <n v="0"/>
    <x v="14"/>
    <n v="10"/>
    <n v="1"/>
    <x v="0"/>
    <d v="2026-05-20T12:45:45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4"/>
    <n v="10"/>
    <n v="1"/>
    <x v="0"/>
    <d v="2026-05-20T16:34:23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4"/>
    <n v="10"/>
    <n v="1"/>
    <x v="0"/>
    <d v="2026-05-20T16:46:41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Abril Canal Fijo"/>
    <n v="0"/>
    <n v="0"/>
    <x v="14"/>
    <n v="10"/>
    <n v="1"/>
    <x v="1"/>
    <d v="2026-05-20T16:52:17"/>
    <n v="66960178"/>
    <s v="NA"/>
    <s v="VDAD"/>
    <x v="0"/>
    <s v="COBRO"/>
    <m/>
    <n v="361037820000"/>
    <n v="16018"/>
    <n v="-7"/>
    <n v="1"/>
    <n v="66960178"/>
    <m/>
    <s v="Bauleriano perea "/>
    <m/>
    <s v="10-707-1675"/>
    <n v="361037820000"/>
    <s v="MASIVO"/>
    <s v="NPN"/>
    <m/>
    <m/>
    <m/>
    <m/>
    <m/>
    <m/>
    <s v="0000-00-00"/>
    <m/>
    <m/>
    <m/>
    <m/>
    <n v="0"/>
    <m/>
    <s v="NONE"/>
    <n v="0"/>
    <m/>
    <n v="2258283"/>
    <s v="Cobros Mayo"/>
    <s v="Cobros Mayo NPN"/>
    <s v="No Answer AutoDial"/>
  </r>
  <r>
    <s v="Cobros Mayo"/>
    <n v="0"/>
    <n v="0"/>
    <x v="15"/>
    <n v="8"/>
    <n v="1"/>
    <x v="0"/>
    <d v="2026-05-12T11:57:51"/>
    <n v="66973670"/>
    <s v="NA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No Answer AutoDial"/>
  </r>
  <r>
    <s v="Cobros Mayo"/>
    <n v="0"/>
    <n v="0"/>
    <x v="15"/>
    <n v="8"/>
    <n v="1"/>
    <x v="0"/>
    <d v="2026-05-12T15:06:43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0"/>
    <n v="8"/>
    <n v="1"/>
    <x v="0"/>
    <d v="2026-05-14T12:51:59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3"/>
    <n v="8"/>
    <n v="1"/>
    <x v="0"/>
    <d v="2026-05-18T17:24:21"/>
    <n v="66973670"/>
    <s v="NA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No Answer AutoDial"/>
  </r>
  <r>
    <s v="Cobros Mayo"/>
    <n v="0"/>
    <n v="0"/>
    <x v="3"/>
    <n v="8"/>
    <n v="1"/>
    <x v="0"/>
    <d v="2026-05-19T10:20:5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4"/>
    <n v="8"/>
    <n v="1"/>
    <x v="0"/>
    <d v="2026-05-20T12:45:2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4"/>
    <n v="8"/>
    <n v="1"/>
    <x v="0"/>
    <d v="2026-05-21T14:13:24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Mayo"/>
    <n v="0"/>
    <n v="0"/>
    <x v="16"/>
    <n v="8"/>
    <n v="1"/>
    <x v="1"/>
    <d v="2026-05-22T10:41:45"/>
    <n v="66973670"/>
    <s v="AB"/>
    <s v="VDAD"/>
    <x v="0"/>
    <s v="COBRO"/>
    <m/>
    <n v="369057390000"/>
    <n v="16018"/>
    <n v="-7"/>
    <n v="1"/>
    <n v="66973670"/>
    <m/>
    <s v="Cindy Barrero "/>
    <m/>
    <s v="BE196798"/>
    <n v="369057390000"/>
    <s v="SOHO"/>
    <s v="NPN"/>
    <m/>
    <m/>
    <m/>
    <m/>
    <m/>
    <m/>
    <s v="0000-00-00"/>
    <m/>
    <m/>
    <m/>
    <m/>
    <n v="0"/>
    <m/>
    <s v="NONE"/>
    <n v="0"/>
    <m/>
    <n v="2258284"/>
    <s v="Cobros Mayo"/>
    <s v="Cobros Mayo NPN"/>
    <s v="Auto busy"/>
  </r>
  <r>
    <s v="Cobros Abril Canal Fijo"/>
    <n v="0"/>
    <n v="0"/>
    <x v="5"/>
    <n v="4"/>
    <n v="1"/>
    <x v="0"/>
    <d v="2026-05-02T10:58:28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6"/>
    <n v="4"/>
    <n v="1"/>
    <x v="0"/>
    <d v="2026-05-05T15:02:45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12"/>
    <n v="4"/>
    <n v="1"/>
    <x v="0"/>
    <d v="2026-05-06T17:27:36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Abril Canal Fijo"/>
    <n v="0"/>
    <n v="0"/>
    <x v="8"/>
    <n v="4"/>
    <n v="1"/>
    <x v="1"/>
    <d v="2026-05-08T12:13:13"/>
    <n v="66974109"/>
    <s v="AB"/>
    <s v="VDAD"/>
    <x v="0"/>
    <s v="COBRO"/>
    <m/>
    <n v="359352680000"/>
    <n v="16017"/>
    <n v="-7"/>
    <n v="1"/>
    <n v="66974109"/>
    <m/>
    <s v="Roy Rodriguez "/>
    <m/>
    <s v="8-863-785"/>
    <s v="NPN"/>
    <s v="MASIVO"/>
    <n v="359352680000"/>
    <m/>
    <m/>
    <s v="PANAMAÂ Â Â Â Â Â Â Â Â Â Â Â Â Â Â Â Â Â Â Â Â Â "/>
    <m/>
    <m/>
    <m/>
    <s v="0000-00-00"/>
    <m/>
    <s v="Royantonio192@gmail.com"/>
    <m/>
    <m/>
    <n v="0"/>
    <m/>
    <s v="NONE"/>
    <n v="0"/>
    <m/>
    <n v="2251683"/>
    <s v="Cobros Abril Canal Fijo"/>
    <s v="Cobros Abril Canal Fijo 2 meses a NPN"/>
    <s v="Auto busy"/>
  </r>
  <r>
    <s v="Cobros Mayo"/>
    <n v="1"/>
    <n v="0"/>
    <x v="15"/>
    <n v="1"/>
    <n v="1"/>
    <x v="1"/>
    <d v="2026-05-12T11:56:56"/>
    <n v="66975549"/>
    <n v="6006"/>
    <s v="lvelez"/>
    <x v="1"/>
    <s v="COBRO"/>
    <m/>
    <n v="367089590000"/>
    <n v="16018"/>
    <n v="-7"/>
    <n v="1"/>
    <n v="66975549"/>
    <m/>
    <s v="Deivis melendez"/>
    <m/>
    <n v="77174440"/>
    <n v="367089590000"/>
    <s v="MASIVO"/>
    <s v="NPN"/>
    <m/>
    <m/>
    <m/>
    <m/>
    <m/>
    <s v="U"/>
    <s v="0000-00-00"/>
    <m/>
    <m/>
    <m/>
    <m/>
    <n v="107"/>
    <s v="Llamaya"/>
    <s v="MAIN"/>
    <n v="0"/>
    <m/>
    <n v="2258285"/>
    <s v="Cobros Mayo"/>
    <s v="Cobros Mayo NPN"/>
    <s v="Numero equivocado"/>
  </r>
  <r>
    <s v="Cobros Abril Canal Fijo"/>
    <n v="0"/>
    <n v="0"/>
    <x v="5"/>
    <n v="2"/>
    <n v="1"/>
    <x v="0"/>
    <d v="2026-05-02T12:48:37"/>
    <n v="66989352"/>
    <n v="6004"/>
    <s v="lvelez"/>
    <x v="1"/>
    <s v="COBRO"/>
    <m/>
    <n v="368039340000"/>
    <n v="16017"/>
    <n v="-7"/>
    <n v="1"/>
    <n v="66989352"/>
    <m/>
    <s v="Wilber CÃ³rdoba Campana"/>
    <m/>
    <s v="BD427693"/>
    <s v="NPN"/>
    <s v="MASIVO"/>
    <n v="368039340000"/>
    <m/>
    <m/>
    <m/>
    <m/>
    <m/>
    <s v="U"/>
    <s v="0000-00-00"/>
    <m/>
    <s v="cordoba260599@gmail.com"/>
    <m/>
    <s v="368039340000&gt;&gt; WILBER CORDOBA CAMPAÑA"/>
    <n v="78"/>
    <s v="Llamaya"/>
    <s v="MAIN"/>
    <n v="0"/>
    <m/>
    <n v="2252329"/>
    <s v="Cobros Abril Canal Fijo"/>
    <s v="Cobros Abril Canal Fijo 2 meses a NPN"/>
    <s v="Buzon de voz"/>
  </r>
  <r>
    <s v="Cobros Abril Canal Fijo"/>
    <n v="0"/>
    <n v="0"/>
    <x v="15"/>
    <n v="2"/>
    <n v="1"/>
    <x v="1"/>
    <d v="2026-05-12T11:59:18"/>
    <n v="66989352"/>
    <n v="6004"/>
    <s v="lvelez"/>
    <x v="1"/>
    <s v="COBRO"/>
    <m/>
    <n v="368039340000"/>
    <n v="16018"/>
    <n v="-7"/>
    <n v="1"/>
    <n v="66989352"/>
    <m/>
    <s v="Wilber CÃ³rdoba Campana"/>
    <m/>
    <s v="BD427693"/>
    <n v="368039340000"/>
    <s v="MASIVO"/>
    <s v="NPN"/>
    <m/>
    <m/>
    <m/>
    <m/>
    <m/>
    <s v="U"/>
    <s v="0000-00-00"/>
    <m/>
    <m/>
    <m/>
    <m/>
    <n v="129"/>
    <s v="Llamaya"/>
    <s v="MAIN"/>
    <n v="0"/>
    <m/>
    <n v="2258286"/>
    <s v="Cobros Mayo"/>
    <s v="Cobros Mayo NPN"/>
    <s v="Buzon de voz"/>
  </r>
  <r>
    <s v="Cobros Abril Canal Fijo"/>
    <n v="0"/>
    <n v="0"/>
    <x v="15"/>
    <n v="2"/>
    <n v="1"/>
    <x v="0"/>
    <d v="2026-05-12T11:59:26"/>
    <n v="67005858"/>
    <s v="DROP"/>
    <s v="VDAD"/>
    <x v="0"/>
    <s v="COBRO"/>
    <m/>
    <n v="357364590000"/>
    <n v="16018"/>
    <n v="10"/>
    <n v="1"/>
    <n v="67005858"/>
    <m/>
    <s v="ANDREA MORALES MARTINEZ"/>
    <m/>
    <s v="8-959-2070"/>
    <n v="357364590000"/>
    <s v="MASIVO"/>
    <s v="NPN"/>
    <m/>
    <m/>
    <m/>
    <m/>
    <m/>
    <s v="U"/>
    <s v="0000-00-00"/>
    <m/>
    <m/>
    <m/>
    <m/>
    <n v="5"/>
    <m/>
    <s v="NONE"/>
    <n v="0"/>
    <m/>
    <n v="2258287"/>
    <s v="Cobros Mayo"/>
    <s v="Cobros Mayo NPN"/>
    <s v="Agent Not Available"/>
  </r>
  <r>
    <s v="Cobros Abril Canal Fijo"/>
    <n v="0"/>
    <n v="0"/>
    <x v="10"/>
    <n v="2"/>
    <n v="1"/>
    <x v="1"/>
    <d v="2026-05-14T12:53:43"/>
    <n v="67005858"/>
    <n v="6004"/>
    <s v="lvelez"/>
    <x v="1"/>
    <s v="COBRO"/>
    <m/>
    <n v="357364590000"/>
    <n v="16018"/>
    <n v="10"/>
    <n v="1"/>
    <n v="67005858"/>
    <m/>
    <s v="ANDREA MORALES MARTINEZ"/>
    <m/>
    <s v="8-959-2070"/>
    <n v="357364590000"/>
    <s v="MASIVO"/>
    <s v="NPN"/>
    <m/>
    <m/>
    <m/>
    <m/>
    <m/>
    <s v="U"/>
    <s v="0000-00-00"/>
    <m/>
    <m/>
    <m/>
    <m/>
    <n v="128"/>
    <s v="Llamaya"/>
    <s v="MAIN"/>
    <n v="0"/>
    <m/>
    <n v="2258287"/>
    <s v="Cobros Mayo"/>
    <s v="Cobros Mayo NPN"/>
    <s v="Buzon de voz"/>
  </r>
  <r>
    <s v="Cobros Mayo"/>
    <n v="0"/>
    <n v="0"/>
    <x v="15"/>
    <n v="5"/>
    <n v="1"/>
    <x v="0"/>
    <d v="2026-05-12T11:59:55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0"/>
    <n v="5"/>
    <n v="1"/>
    <x v="0"/>
    <d v="2026-05-14T12:55:34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3"/>
    <n v="5"/>
    <n v="1"/>
    <x v="0"/>
    <d v="2026-05-18T17:24:53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0"/>
    <n v="0"/>
    <x v="14"/>
    <n v="5"/>
    <n v="1"/>
    <x v="0"/>
    <d v="2026-05-20T12:46:45"/>
    <n v="67012008"/>
    <s v="DROP"/>
    <s v="VDAD"/>
    <x v="0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5"/>
    <m/>
    <s v="NONE"/>
    <n v="0"/>
    <m/>
    <n v="2258288"/>
    <s v="Cobros Mayo"/>
    <s v="Cobros Mayo NPN"/>
    <s v="Agent Not Available"/>
  </r>
  <r>
    <s v="Cobros Mayo"/>
    <n v="1"/>
    <n v="1"/>
    <x v="4"/>
    <n v="5"/>
    <n v="1"/>
    <x v="1"/>
    <d v="2026-05-21T14:13:48"/>
    <n v="67012008"/>
    <n v="6003"/>
    <s v="lvelez"/>
    <x v="1"/>
    <s v="COBRO"/>
    <m/>
    <n v="369085370000"/>
    <n v="16018"/>
    <n v="10"/>
    <n v="1"/>
    <n v="67012008"/>
    <m/>
    <s v="Franklin Alberto watson TuÃ±on"/>
    <m/>
    <s v="8-817-681"/>
    <n v="369085370000"/>
    <s v="MASIVO"/>
    <s v="NPN"/>
    <m/>
    <m/>
    <m/>
    <m/>
    <m/>
    <s v="U"/>
    <s v="0000-00-00"/>
    <m/>
    <m/>
    <m/>
    <m/>
    <n v="17"/>
    <s v="Llamaya"/>
    <s v="MAIN"/>
    <n v="0"/>
    <m/>
    <n v="2258288"/>
    <s v="Cobros Mayo"/>
    <s v="Cobros Mayo NPN"/>
    <s v="Cuenta cesada"/>
  </r>
  <r>
    <s v="Cobros Abril Canal Fijo"/>
    <n v="0"/>
    <n v="0"/>
    <x v="11"/>
    <n v="5"/>
    <n v="1"/>
    <x v="0"/>
    <d v="2026-05-04T15:06:12"/>
    <n v="67016214"/>
    <s v="DROP"/>
    <s v="VDAD"/>
    <x v="0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5"/>
    <m/>
    <s v="NONE"/>
    <n v="0"/>
    <m/>
    <n v="2252782"/>
    <s v="Cobros Abril Canal Fijo"/>
    <s v="Cobros Abril Canal Fijo 2 meses a NPN"/>
    <s v="Agent Not Available"/>
  </r>
  <r>
    <s v="Cobros Abril Canal Fijo"/>
    <n v="0"/>
    <n v="0"/>
    <x v="12"/>
    <n v="5"/>
    <n v="1"/>
    <x v="0"/>
    <d v="2026-05-06T14:50:35"/>
    <n v="67016214"/>
    <s v="DROP"/>
    <s v="VDAD"/>
    <x v="0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5"/>
    <m/>
    <s v="NONE"/>
    <n v="0"/>
    <m/>
    <n v="2252782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14:07"/>
    <n v="67016214"/>
    <n v="6004"/>
    <s v="lvelez"/>
    <x v="1"/>
    <s v="COBRO"/>
    <m/>
    <n v="351370950000"/>
    <n v="16017"/>
    <n v="10"/>
    <n v="1"/>
    <n v="67016214"/>
    <m/>
    <s v="Migdalia herrerra LÃ³pez"/>
    <m/>
    <s v="10-6-1510"/>
    <s v="2 MESES DE MORA"/>
    <s v="MASIVO"/>
    <n v="351370950000"/>
    <m/>
    <m/>
    <m/>
    <m/>
    <m/>
    <s v="U"/>
    <s v="0000-00-00"/>
    <m/>
    <s v="herreramidalia773@Gmail.com"/>
    <m/>
    <m/>
    <n v="64"/>
    <s v="Llamaya"/>
    <s v="MAIN"/>
    <n v="0"/>
    <m/>
    <n v="2252782"/>
    <s v="Cobros Abril Canal Fijo"/>
    <s v="Cobros Abril Canal Fijo 2 meses a NPN"/>
    <s v="Buzon de voz"/>
  </r>
  <r>
    <s v="Cobros Abril Canal Fijo"/>
    <n v="0"/>
    <n v="0"/>
    <x v="15"/>
    <n v="5"/>
    <n v="1"/>
    <x v="0"/>
    <d v="2026-05-12T12:00:35"/>
    <n v="67016214"/>
    <s v="DROP"/>
    <s v="VDAD"/>
    <x v="0"/>
    <s v="COBRO"/>
    <m/>
    <n v="351370950000"/>
    <n v="16018"/>
    <n v="10"/>
    <n v="1"/>
    <n v="67016214"/>
    <m/>
    <s v="Migdalia herrerra LÃ³pez"/>
    <m/>
    <s v="10-6-1510"/>
    <n v="351370950000"/>
    <s v="MASIVO"/>
    <s v="3 PAGOS PENDIENTES"/>
    <m/>
    <m/>
    <m/>
    <m/>
    <m/>
    <s v="U"/>
    <s v="0000-00-00"/>
    <m/>
    <m/>
    <m/>
    <m/>
    <n v="5"/>
    <m/>
    <s v="NONE"/>
    <n v="0"/>
    <m/>
    <n v="2258289"/>
    <s v="Cobros Mayo"/>
    <s v="Cobros Mayo NPN"/>
    <s v="Agent Not Available"/>
  </r>
  <r>
    <s v="Cobros Abril Canal Fijo"/>
    <n v="1"/>
    <n v="0"/>
    <x v="10"/>
    <n v="5"/>
    <n v="1"/>
    <x v="1"/>
    <d v="2026-05-14T12:56:17"/>
    <n v="67016214"/>
    <n v="6000"/>
    <s v="lvelez"/>
    <x v="1"/>
    <s v="COBRO"/>
    <m/>
    <n v="351370950000"/>
    <n v="16018"/>
    <n v="10"/>
    <n v="1"/>
    <n v="67016214"/>
    <m/>
    <s v="Migdalia herrerra LÃ³pez"/>
    <m/>
    <s v="10-6-1510"/>
    <n v="351370950000"/>
    <s v="MASIVO"/>
    <s v="3 PAGOS PENDIENTES"/>
    <m/>
    <m/>
    <m/>
    <m/>
    <m/>
    <s v="U"/>
    <s v="0000-00-00"/>
    <m/>
    <m/>
    <m/>
    <m/>
    <n v="91"/>
    <s v="Llamaya"/>
    <s v="MAIN"/>
    <n v="0"/>
    <m/>
    <n v="2258289"/>
    <s v="Cobros Mayo"/>
    <s v="Cobros Mayo NPN"/>
    <s v="Mensaje a tercero"/>
  </r>
  <r>
    <e v="#N/A"/>
    <n v="1"/>
    <n v="1"/>
    <x v="8"/>
    <n v="1"/>
    <n v="1"/>
    <x v="1"/>
    <d v="2026-05-08T16:58:46"/>
    <n v="67022119"/>
    <n v="6007"/>
    <s v="lvelez"/>
    <x v="1"/>
    <s v="COBRO"/>
    <m/>
    <n v="366003700000"/>
    <n v="16016"/>
    <n v="10"/>
    <n v="1"/>
    <n v="67022119"/>
    <m/>
    <s v="Yamalith Mosquera SÃ¡nchez de"/>
    <m/>
    <s v="8-851-1692"/>
    <n v="366003700000"/>
    <s v="MASIVO"/>
    <s v="NPN"/>
    <m/>
    <m/>
    <m/>
    <m/>
    <m/>
    <s v="U"/>
    <s v="0000-00-00"/>
    <m/>
    <m/>
    <m/>
    <m/>
    <n v="40"/>
    <s v="Llamaya"/>
    <s v="MANUAL"/>
    <n v="0"/>
    <m/>
    <n v="2198771"/>
    <s v="Cobros Marzo 2 meses a NPN "/>
    <s v="Cobros Marzo 2 meses a NPN "/>
    <s v="Volver a llamar"/>
  </r>
  <r>
    <s v="Cobros Abril Canal Fijo"/>
    <n v="0"/>
    <n v="0"/>
    <x v="15"/>
    <n v="4"/>
    <n v="1"/>
    <x v="0"/>
    <d v="2026-05-12T12:00:54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0"/>
    <n v="0"/>
    <x v="10"/>
    <n v="4"/>
    <n v="1"/>
    <x v="0"/>
    <d v="2026-05-14T12:57:00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0"/>
    <n v="0"/>
    <x v="13"/>
    <n v="4"/>
    <n v="1"/>
    <x v="0"/>
    <d v="2026-05-18T17:25:38"/>
    <n v="67028339"/>
    <s v="DROP"/>
    <s v="VDAD"/>
    <x v="0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5"/>
    <m/>
    <s v="NONE"/>
    <n v="0"/>
    <m/>
    <n v="2258290"/>
    <s v="Cobros Mayo"/>
    <s v="Cobros Mayo NPN"/>
    <s v="Agent Not Available"/>
  </r>
  <r>
    <s v="Cobros Abril Canal Fijo"/>
    <n v="1"/>
    <n v="1"/>
    <x v="14"/>
    <n v="4"/>
    <n v="1"/>
    <x v="1"/>
    <d v="2026-05-20T12:46:37"/>
    <n v="67028339"/>
    <n v="6003"/>
    <s v="lvelez"/>
    <x v="1"/>
    <s v="COBRO"/>
    <m/>
    <n v="367002930000"/>
    <n v="16018"/>
    <n v="10"/>
    <n v="1"/>
    <n v="67028339"/>
    <m/>
    <s v="Jhon Jairo Palacios Ocampo"/>
    <m/>
    <s v="E-8-200653"/>
    <n v="367002930000"/>
    <s v="MASIVO"/>
    <s v="NPN"/>
    <m/>
    <m/>
    <m/>
    <m/>
    <m/>
    <s v="U"/>
    <s v="0000-00-00"/>
    <m/>
    <m/>
    <m/>
    <m/>
    <n v="17"/>
    <s v="Llamaya"/>
    <s v="MAIN"/>
    <n v="0"/>
    <m/>
    <n v="2258290"/>
    <s v="Cobros Mayo"/>
    <s v="Cobros Mayo NPN"/>
    <s v="Cuenta cesada"/>
  </r>
  <r>
    <s v="Cobros Abril Canal Fijo"/>
    <n v="0"/>
    <n v="0"/>
    <x v="15"/>
    <n v="2"/>
    <n v="1"/>
    <x v="0"/>
    <d v="2026-05-12T12:01:32"/>
    <n v="67031272"/>
    <s v="DROP"/>
    <s v="VDAD"/>
    <x v="0"/>
    <s v="COBRO"/>
    <m/>
    <n v="361004030000"/>
    <n v="16018"/>
    <n v="10"/>
    <n v="1"/>
    <n v="67031272"/>
    <m/>
    <s v="Jhon Roa"/>
    <m/>
    <s v="BG338244"/>
    <n v="361004030000"/>
    <s v="MASIVO"/>
    <s v="NPN"/>
    <m/>
    <m/>
    <m/>
    <m/>
    <m/>
    <s v="U"/>
    <s v="0000-00-00"/>
    <m/>
    <m/>
    <m/>
    <m/>
    <n v="5"/>
    <m/>
    <s v="NONE"/>
    <n v="0"/>
    <m/>
    <n v="2258291"/>
    <s v="Cobros Mayo"/>
    <s v="Cobros Mayo NPN"/>
    <s v="Agent Not Available"/>
  </r>
  <r>
    <s v="Cobros Abril Canal Fijo"/>
    <n v="1"/>
    <n v="1"/>
    <x v="10"/>
    <n v="2"/>
    <n v="1"/>
    <x v="1"/>
    <d v="2026-05-14T14:03:41"/>
    <n v="67031272"/>
    <n v="6003"/>
    <s v="lvelez"/>
    <x v="1"/>
    <s v="COBRO"/>
    <m/>
    <n v="361004030000"/>
    <n v="16018"/>
    <n v="10"/>
    <n v="1"/>
    <n v="67031272"/>
    <m/>
    <s v="Jhon Roa"/>
    <m/>
    <s v="BG338244"/>
    <n v="361004030000"/>
    <s v="MASIVO"/>
    <s v="NPN"/>
    <m/>
    <m/>
    <m/>
    <m/>
    <m/>
    <s v="U"/>
    <s v="0000-00-00"/>
    <m/>
    <m/>
    <m/>
    <m/>
    <n v="84"/>
    <s v="Llamaya"/>
    <s v="MAIN"/>
    <n v="0"/>
    <m/>
    <n v="2258291"/>
    <s v="Cobros Mayo"/>
    <s v="Cobros Mayo NPN"/>
    <s v="Cuenta cesada"/>
  </r>
  <r>
    <s v="Cobros Abril Canal Fijo"/>
    <n v="0"/>
    <n v="0"/>
    <x v="15"/>
    <n v="4"/>
    <n v="1"/>
    <x v="0"/>
    <d v="2026-05-12T12:04:07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5"/>
    <n v="4"/>
    <n v="1"/>
    <x v="0"/>
    <d v="2026-05-12T15:15:23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"/>
    <n v="4"/>
    <n v="1"/>
    <x v="0"/>
    <d v="2026-05-13T10:23:27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0"/>
    <n v="0"/>
    <x v="1"/>
    <n v="4"/>
    <n v="1"/>
    <x v="1"/>
    <d v="2026-05-13T11:36:51"/>
    <n v="67042067"/>
    <s v="NA"/>
    <s v="VDAD"/>
    <x v="0"/>
    <s v="COBRO"/>
    <m/>
    <n v="367018440000"/>
    <n v="16018"/>
    <n v="10"/>
    <n v="1"/>
    <n v="67042067"/>
    <m/>
    <s v="Isaac Javier Samaniego Serrano"/>
    <m/>
    <s v="8-1006-2083"/>
    <n v="367018440000"/>
    <s v="MASIVO"/>
    <s v="NPN"/>
    <m/>
    <m/>
    <m/>
    <m/>
    <m/>
    <m/>
    <s v="0000-00-00"/>
    <m/>
    <m/>
    <m/>
    <m/>
    <n v="0"/>
    <m/>
    <s v="NONE"/>
    <n v="0"/>
    <m/>
    <n v="2258292"/>
    <s v="Cobros Mayo"/>
    <s v="Cobros Mayo NPN"/>
    <s v="No Answer AutoDial"/>
  </r>
  <r>
    <s v="Cobros Abril Canal Fijo"/>
    <n v="1"/>
    <n v="1"/>
    <x v="15"/>
    <n v="1"/>
    <n v="1"/>
    <x v="1"/>
    <d v="2026-05-12T12:03:37"/>
    <n v="67049348"/>
    <n v="6003"/>
    <s v="lvelez"/>
    <x v="1"/>
    <s v="COBRO"/>
    <m/>
    <n v="363003760000"/>
    <n v="16018"/>
    <n v="10"/>
    <n v="1"/>
    <n v="67049348"/>
    <m/>
    <s v="Yorlenis Yasiel Adams Chiari"/>
    <m/>
    <s v="3-753-288"/>
    <n v="363003760000"/>
    <s v="MASIVO"/>
    <s v="NPN"/>
    <m/>
    <m/>
    <m/>
    <m/>
    <m/>
    <s v="U"/>
    <s v="0000-00-00"/>
    <m/>
    <m/>
    <m/>
    <m/>
    <n v="81"/>
    <s v="Llamaya"/>
    <s v="MAIN"/>
    <n v="0"/>
    <m/>
    <n v="2258293"/>
    <s v="Cobros Mayo"/>
    <s v="Cobros Mayo NPN"/>
    <s v="Cuenta cesada"/>
  </r>
  <r>
    <s v="Cobros Abril Canal Fijo"/>
    <n v="0"/>
    <n v="0"/>
    <x v="15"/>
    <n v="7"/>
    <n v="1"/>
    <x v="0"/>
    <d v="2026-05-12T12:06:18"/>
    <n v="67059028"/>
    <s v="NA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No Answer AutoDial"/>
  </r>
  <r>
    <s v="Cobros Abril Canal Fijo"/>
    <n v="0"/>
    <n v="0"/>
    <x v="15"/>
    <n v="7"/>
    <n v="1"/>
    <x v="0"/>
    <d v="2026-05-12T15:17:28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0"/>
    <n v="7"/>
    <n v="1"/>
    <x v="0"/>
    <d v="2026-05-14T14:03:44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3"/>
    <n v="7"/>
    <n v="1"/>
    <x v="0"/>
    <d v="2026-05-18T17:25:46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4"/>
    <n v="7"/>
    <n v="1"/>
    <x v="0"/>
    <d v="2026-05-20T12:46:5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4"/>
    <n v="7"/>
    <n v="1"/>
    <x v="0"/>
    <d v="2026-05-21T14:17:26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Abril Canal Fijo"/>
    <n v="0"/>
    <n v="0"/>
    <x v="16"/>
    <n v="7"/>
    <n v="1"/>
    <x v="1"/>
    <d v="2026-05-22T10:42:22"/>
    <n v="67059028"/>
    <s v="AB"/>
    <s v="VDAD"/>
    <x v="0"/>
    <s v="COBRO"/>
    <m/>
    <n v="354358340000"/>
    <n v="16018"/>
    <n v="10"/>
    <n v="1"/>
    <n v="67059028"/>
    <m/>
    <s v="Ricauter Alberto CARRION POLO"/>
    <m/>
    <s v="2-744-1865"/>
    <n v="354358340000"/>
    <s v="MASIVO"/>
    <s v="NPN"/>
    <m/>
    <m/>
    <m/>
    <m/>
    <m/>
    <m/>
    <s v="0000-00-00"/>
    <m/>
    <m/>
    <m/>
    <m/>
    <n v="0"/>
    <m/>
    <s v="NONE"/>
    <n v="0"/>
    <m/>
    <n v="2258294"/>
    <s v="Cobros Mayo"/>
    <s v="Cobros Mayo NPN"/>
    <s v="Auto busy"/>
  </r>
  <r>
    <s v="Cobros Mayo"/>
    <n v="1"/>
    <n v="0"/>
    <x v="15"/>
    <n v="1"/>
    <n v="1"/>
    <x v="1"/>
    <d v="2026-05-12T12:05:21"/>
    <n v="67071435"/>
    <n v="6000"/>
    <s v="lvelez"/>
    <x v="1"/>
    <s v="COBRO"/>
    <m/>
    <n v="366056820000"/>
    <n v="16018"/>
    <n v="10"/>
    <n v="1"/>
    <n v="67071435"/>
    <m/>
    <s v="Josue Daniel De LeÃ³n Martinez"/>
    <m/>
    <s v="8-982-465"/>
    <n v="366056820000"/>
    <s v="MASIVO"/>
    <s v="NPN"/>
    <m/>
    <m/>
    <m/>
    <m/>
    <m/>
    <s v="U"/>
    <s v="0000-00-00"/>
    <m/>
    <m/>
    <m/>
    <m/>
    <n v="100"/>
    <s v="Llamaya"/>
    <s v="MAIN"/>
    <n v="0"/>
    <m/>
    <n v="2258295"/>
    <s v="Cobros Mayo"/>
    <s v="Cobros Mayo NPN"/>
    <s v="Mensaje a tercero"/>
  </r>
  <r>
    <s v="Cobros Mayo"/>
    <n v="0"/>
    <n v="0"/>
    <x v="15"/>
    <n v="7"/>
    <n v="1"/>
    <x v="0"/>
    <d v="2026-05-12T12:06:21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0"/>
    <n v="7"/>
    <n v="1"/>
    <x v="0"/>
    <d v="2026-05-14T14:07:45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Mayo"/>
    <n v="0"/>
    <n v="0"/>
    <x v="17"/>
    <n v="7"/>
    <n v="1"/>
    <x v="0"/>
    <d v="2026-05-15T10:07:12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3"/>
    <n v="7"/>
    <n v="1"/>
    <x v="0"/>
    <d v="2026-05-18T17:26:14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4"/>
    <n v="7"/>
    <n v="1"/>
    <x v="0"/>
    <d v="2026-05-20T12:48:22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4"/>
    <n v="7"/>
    <n v="1"/>
    <x v="0"/>
    <d v="2026-05-21T14:17:26"/>
    <n v="67072266"/>
    <s v="AB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Auto busy"/>
  </r>
  <r>
    <s v="Cobros Mayo"/>
    <n v="0"/>
    <n v="0"/>
    <x v="16"/>
    <n v="7"/>
    <n v="1"/>
    <x v="1"/>
    <d v="2026-05-22T10:44:05"/>
    <n v="67072266"/>
    <s v="NA"/>
    <s v="VDAD"/>
    <x v="0"/>
    <s v="COBRO"/>
    <m/>
    <n v="369067380000"/>
    <n v="16018"/>
    <n v="10"/>
    <n v="1"/>
    <n v="67072266"/>
    <m/>
    <s v="Juana QuiÃ±ones "/>
    <m/>
    <s v="BC747725"/>
    <n v="369067380000"/>
    <s v="MASIVO"/>
    <s v="NPN"/>
    <m/>
    <m/>
    <m/>
    <m/>
    <m/>
    <m/>
    <s v="0000-00-00"/>
    <m/>
    <m/>
    <m/>
    <m/>
    <n v="0"/>
    <m/>
    <s v="NONE"/>
    <n v="0"/>
    <m/>
    <n v="2258296"/>
    <s v="Cobros Mayo"/>
    <s v="Cobros Mayo NPN"/>
    <s v="No Answer AutoDial"/>
  </r>
  <r>
    <s v="Cobros Abril Canal Fijo"/>
    <n v="0"/>
    <n v="0"/>
    <x v="5"/>
    <n v="8"/>
    <n v="1"/>
    <x v="0"/>
    <d v="2026-05-02T11:00:09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11"/>
    <n v="8"/>
    <n v="1"/>
    <x v="0"/>
    <d v="2026-05-04T16:19:16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0"/>
    <n v="0"/>
    <x v="6"/>
    <n v="8"/>
    <n v="1"/>
    <x v="0"/>
    <d v="2026-05-05T15:04:25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12"/>
    <n v="8"/>
    <n v="1"/>
    <x v="0"/>
    <d v="2026-05-06T15:54:36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0"/>
    <n v="0"/>
    <x v="8"/>
    <n v="8"/>
    <n v="1"/>
    <x v="0"/>
    <d v="2026-05-08T12:14:54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0"/>
    <n v="8"/>
    <n v="1"/>
    <x v="0"/>
    <d v="2026-05-09T09:28:47"/>
    <n v="67079203"/>
    <s v="NA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No Answer AutoDial"/>
  </r>
  <r>
    <s v="Cobros Abril Canal Fijo"/>
    <n v="0"/>
    <n v="0"/>
    <x v="0"/>
    <n v="8"/>
    <n v="1"/>
    <x v="0"/>
    <d v="2026-05-09T10:24:58"/>
    <n v="67079203"/>
    <s v="AB"/>
    <s v="VDAD"/>
    <x v="0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0"/>
    <m/>
    <s v="NONE"/>
    <n v="0"/>
    <m/>
    <n v="2251698"/>
    <s v="Cobros Abril Canal Fijo"/>
    <s v="Cobros Abril Canal Fijo 2 meses a NPN"/>
    <s v="Auto busy"/>
  </r>
  <r>
    <s v="Cobros Abril Canal Fijo"/>
    <n v="1"/>
    <n v="1"/>
    <x v="3"/>
    <n v="8"/>
    <n v="1"/>
    <x v="1"/>
    <d v="2026-05-19T14:47:57"/>
    <n v="67079203"/>
    <n v="6007"/>
    <s v="lvelez"/>
    <x v="1"/>
    <s v="COBRO"/>
    <m/>
    <n v="351354640000"/>
    <n v="16017"/>
    <n v="10"/>
    <n v="1"/>
    <n v="67079203"/>
    <m/>
    <s v="Verania ayarza"/>
    <m/>
    <s v="10-704-842"/>
    <s v="NPN"/>
    <s v="MASIVO"/>
    <n v="351354640000"/>
    <m/>
    <m/>
    <s v="PANAMAÂ Â Â Â Â Â Â Â Â Â Â Â Â Â Â Â Â Â Â Â Â Â "/>
    <m/>
    <m/>
    <s v="U"/>
    <s v="0000-00-00"/>
    <m/>
    <s v="veraniaayarza@gmail.com"/>
    <m/>
    <m/>
    <n v="30"/>
    <s v="Llamaya"/>
    <s v="MANUAL"/>
    <n v="0"/>
    <m/>
    <n v="2251698"/>
    <s v="Cobros Abril Canal Fijo"/>
    <s v="Cobros Abril Canal Fijo 2 meses a NPN"/>
    <s v="Volver a llamar"/>
  </r>
  <r>
    <s v="Cobros Mayo"/>
    <n v="1"/>
    <n v="1"/>
    <x v="15"/>
    <n v="1"/>
    <n v="1"/>
    <x v="1"/>
    <d v="2026-05-12T12:17:51"/>
    <n v="67081297"/>
    <n v="6007"/>
    <s v="lvelez"/>
    <x v="1"/>
    <s v="COBRO"/>
    <m/>
    <n v="362074360000"/>
    <n v="16018"/>
    <n v="10"/>
    <n v="1"/>
    <n v="67081297"/>
    <m/>
    <s v="Francisco Mendez"/>
    <m/>
    <s v="8-827-1352"/>
    <n v="362074360000"/>
    <s v="SOHO"/>
    <s v="NPN"/>
    <m/>
    <m/>
    <m/>
    <m/>
    <m/>
    <s v="U"/>
    <s v="0000-00-00"/>
    <m/>
    <m/>
    <m/>
    <m/>
    <n v="521"/>
    <s v="Llamaya"/>
    <s v="MAIN"/>
    <n v="0"/>
    <m/>
    <n v="2258297"/>
    <s v="Cobros Mayo"/>
    <s v="Cobros Mayo NPN"/>
    <s v="Volver a llamar"/>
  </r>
  <r>
    <s v="Cobros Mayo"/>
    <n v="0"/>
    <n v="0"/>
    <x v="15"/>
    <n v="4"/>
    <n v="1"/>
    <x v="0"/>
    <d v="2026-05-12T12:17:55"/>
    <n v="67081870"/>
    <s v="DROP"/>
    <s v="VDAD"/>
    <x v="0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5"/>
    <m/>
    <s v="NONE"/>
    <n v="0"/>
    <m/>
    <n v="2258298"/>
    <s v="Cobros Mayo"/>
    <s v="Cobros Mayo NPN"/>
    <s v="Agent Not Available"/>
  </r>
  <r>
    <s v="Cobros Mayo"/>
    <n v="0"/>
    <n v="0"/>
    <x v="10"/>
    <n v="4"/>
    <n v="1"/>
    <x v="0"/>
    <d v="2026-05-14T14:10:08"/>
    <n v="67081870"/>
    <s v="AB"/>
    <s v="VDAD"/>
    <x v="0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0"/>
    <m/>
    <s v="NONE"/>
    <n v="0"/>
    <m/>
    <n v="2258298"/>
    <s v="Cobros Mayo"/>
    <s v="Cobros Mayo NPN"/>
    <s v="Auto busy"/>
  </r>
  <r>
    <s v="Cobros Mayo"/>
    <n v="1"/>
    <n v="0"/>
    <x v="13"/>
    <n v="4"/>
    <n v="1"/>
    <x v="0"/>
    <d v="2026-05-18T17:28:16"/>
    <n v="67081870"/>
    <n v="6000"/>
    <s v="lvelez"/>
    <x v="1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98"/>
    <s v="Llamaya"/>
    <s v="MAIN"/>
    <n v="0"/>
    <m/>
    <n v="2258298"/>
    <s v="Cobros Mayo"/>
    <s v="Cobros Mayo NPN"/>
    <s v="Mensaje a tercero"/>
  </r>
  <r>
    <s v="Cobros Mayo"/>
    <n v="1"/>
    <n v="0"/>
    <x v="3"/>
    <n v="4"/>
    <n v="1"/>
    <x v="1"/>
    <d v="2026-05-19T12:54:12"/>
    <n v="67081870"/>
    <n v="6000"/>
    <s v="lvelez"/>
    <x v="1"/>
    <s v="COBRO"/>
    <m/>
    <n v="356385490000"/>
    <n v="16018"/>
    <n v="10"/>
    <n v="1"/>
    <n v="67081870"/>
    <m/>
    <s v="Magdiel Aizpurua castillo"/>
    <m/>
    <s v="8-362-565"/>
    <n v="356385490000"/>
    <s v="MASIVO"/>
    <s v="2 PAGOS PENDIENTES"/>
    <m/>
    <m/>
    <m/>
    <m/>
    <m/>
    <s v="U"/>
    <s v="0000-00-00"/>
    <m/>
    <m/>
    <m/>
    <m/>
    <n v="73"/>
    <s v="Llamaya"/>
    <s v="MANUAL"/>
    <n v="0"/>
    <m/>
    <n v="2258298"/>
    <s v="Cobros Mayo"/>
    <s v="Cobros Mayo NPN"/>
    <s v="Mensaje a tercero"/>
  </r>
  <r>
    <s v="Cobros Mayo"/>
    <n v="0"/>
    <n v="0"/>
    <x v="15"/>
    <n v="2"/>
    <n v="1"/>
    <x v="0"/>
    <d v="2026-05-12T12:18:09"/>
    <n v="67082235"/>
    <s v="DROP"/>
    <s v="VDAD"/>
    <x v="0"/>
    <s v="COBRO"/>
    <m/>
    <n v="367055060000"/>
    <n v="16018"/>
    <n v="10"/>
    <n v="1"/>
    <n v="67082235"/>
    <m/>
    <s v="VALENTIN ALMANZA GALLARDO"/>
    <m/>
    <s v="6-37-533"/>
    <n v="367055060000"/>
    <s v="MASIVO"/>
    <s v="NPN"/>
    <m/>
    <m/>
    <m/>
    <m/>
    <m/>
    <s v="U"/>
    <s v="0000-00-00"/>
    <m/>
    <m/>
    <m/>
    <m/>
    <n v="5"/>
    <m/>
    <s v="NONE"/>
    <n v="0"/>
    <m/>
    <n v="2258299"/>
    <s v="Cobros Mayo"/>
    <s v="Cobros Mayo NPN"/>
    <s v="Agent Not Available"/>
  </r>
  <r>
    <s v="Cobros Mayo"/>
    <n v="0"/>
    <n v="0"/>
    <x v="10"/>
    <n v="2"/>
    <n v="1"/>
    <x v="1"/>
    <d v="2026-05-14T14:10:42"/>
    <n v="67082235"/>
    <n v="6004"/>
    <s v="lvelez"/>
    <x v="1"/>
    <s v="COBRO"/>
    <m/>
    <n v="367055060000"/>
    <n v="16018"/>
    <n v="10"/>
    <n v="1"/>
    <n v="67082235"/>
    <m/>
    <s v="VALENTIN ALMANZA GALLARDO"/>
    <m/>
    <s v="6-37-533"/>
    <n v="367055060000"/>
    <s v="MASIVO"/>
    <s v="NPN"/>
    <m/>
    <m/>
    <m/>
    <m/>
    <m/>
    <s v="U"/>
    <s v="0000-00-00"/>
    <m/>
    <m/>
    <m/>
    <m/>
    <n v="69"/>
    <s v="Llamaya"/>
    <s v="MAIN"/>
    <n v="0"/>
    <m/>
    <n v="2258299"/>
    <s v="Cobros Mayo"/>
    <s v="Cobros Mayo NPN"/>
    <s v="Buzon de voz"/>
  </r>
  <r>
    <s v="Cobros Abril Canal Fijo"/>
    <n v="0"/>
    <n v="0"/>
    <x v="15"/>
    <n v="4"/>
    <n v="1"/>
    <x v="0"/>
    <d v="2026-05-12T12:18:47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0"/>
    <n v="0"/>
    <x v="10"/>
    <n v="4"/>
    <n v="1"/>
    <x v="0"/>
    <d v="2026-05-14T14:11:18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0"/>
    <n v="0"/>
    <x v="13"/>
    <n v="4"/>
    <n v="1"/>
    <x v="0"/>
    <d v="2026-05-18T17:28:26"/>
    <n v="67085126"/>
    <s v="DROP"/>
    <s v="VDAD"/>
    <x v="0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5"/>
    <m/>
    <s v="NONE"/>
    <n v="0"/>
    <m/>
    <n v="2258300"/>
    <s v="Cobros Mayo"/>
    <s v="Cobros Mayo NPN"/>
    <s v="Agent Not Available"/>
  </r>
  <r>
    <s v="Cobros Abril Canal Fijo"/>
    <n v="1"/>
    <n v="1"/>
    <x v="14"/>
    <n v="4"/>
    <n v="1"/>
    <x v="1"/>
    <d v="2026-05-20T12:48:58"/>
    <n v="67085126"/>
    <n v="6003"/>
    <s v="lvelez"/>
    <x v="1"/>
    <s v="COBRO"/>
    <m/>
    <n v="356373900000"/>
    <n v="16018"/>
    <n v="10"/>
    <n v="1"/>
    <n v="67085126"/>
    <m/>
    <s v="MICHAEL STITH VALENCIA YEPES"/>
    <m/>
    <s v="BF797982"/>
    <n v="356373900000"/>
    <s v="MASIVO"/>
    <s v="NPN"/>
    <m/>
    <m/>
    <m/>
    <m/>
    <m/>
    <s v="U"/>
    <s v="0000-00-00"/>
    <m/>
    <m/>
    <m/>
    <m/>
    <n v="40"/>
    <s v="Llamaya"/>
    <s v="MAIN"/>
    <n v="0"/>
    <m/>
    <n v="2258300"/>
    <s v="Cobros Mayo"/>
    <s v="Cobros Mayo NPN"/>
    <s v="Cuenta cesada"/>
  </r>
  <r>
    <s v="Cobros Mayo"/>
    <n v="0"/>
    <n v="0"/>
    <x v="15"/>
    <n v="7"/>
    <n v="1"/>
    <x v="0"/>
    <d v="2026-05-12T12:18:53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0"/>
    <n v="7"/>
    <n v="1"/>
    <x v="0"/>
    <d v="2026-05-14T14:12:52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3"/>
    <n v="7"/>
    <n v="1"/>
    <x v="0"/>
    <d v="2026-05-18T17:29:45"/>
    <n v="67088784"/>
    <s v="NA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No Answer AutoDial"/>
  </r>
  <r>
    <s v="Cobros Mayo"/>
    <n v="0"/>
    <n v="0"/>
    <x v="3"/>
    <n v="7"/>
    <n v="1"/>
    <x v="0"/>
    <d v="2026-05-19T10:21:52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4"/>
    <n v="7"/>
    <n v="1"/>
    <x v="0"/>
    <d v="2026-05-20T12:48:51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4"/>
    <n v="7"/>
    <n v="1"/>
    <x v="0"/>
    <d v="2026-05-21T14:17:53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6"/>
    <n v="7"/>
    <n v="1"/>
    <x v="1"/>
    <d v="2026-05-22T10:43:31"/>
    <n v="67088784"/>
    <s v="AB"/>
    <s v="VDAD"/>
    <x v="0"/>
    <s v="COBRO"/>
    <m/>
    <n v="219029460000"/>
    <n v="16018"/>
    <n v="10"/>
    <n v="1"/>
    <n v="67088784"/>
    <m/>
    <s v="IDANIA WONG"/>
    <m/>
    <s v="8-781-425"/>
    <n v="219029460000"/>
    <s v="MASIVO"/>
    <s v="NPN"/>
    <m/>
    <m/>
    <m/>
    <m/>
    <m/>
    <m/>
    <s v="0000-00-00"/>
    <m/>
    <m/>
    <m/>
    <m/>
    <n v="0"/>
    <m/>
    <s v="NONE"/>
    <n v="0"/>
    <m/>
    <n v="2258301"/>
    <s v="Cobros Mayo"/>
    <s v="Cobros Mayo NPN"/>
    <s v="Auto busy"/>
  </r>
  <r>
    <s v="Cobros Mayo"/>
    <n v="0"/>
    <n v="0"/>
    <x v="15"/>
    <n v="3"/>
    <n v="1"/>
    <x v="0"/>
    <d v="2026-05-12T12:20:06"/>
    <n v="67089173"/>
    <s v="DROP"/>
    <s v="VDAD"/>
    <x v="0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5"/>
    <m/>
    <s v="NONE"/>
    <n v="0"/>
    <m/>
    <n v="2258302"/>
    <s v="Cobros Mayo"/>
    <s v="Cobros Mayo NPN"/>
    <s v="Agent Not Available"/>
  </r>
  <r>
    <s v="Cobros Mayo"/>
    <n v="0"/>
    <n v="0"/>
    <x v="10"/>
    <n v="3"/>
    <n v="1"/>
    <x v="0"/>
    <d v="2026-05-14T14:14:25"/>
    <n v="67089173"/>
    <s v="NA"/>
    <s v="VDAD"/>
    <x v="0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0"/>
    <m/>
    <s v="NONE"/>
    <n v="0"/>
    <m/>
    <n v="2258302"/>
    <s v="Cobros Mayo"/>
    <s v="Cobros Mayo NPN"/>
    <s v="No Answer AutoDial"/>
  </r>
  <r>
    <s v="Cobros Mayo"/>
    <n v="1"/>
    <n v="1"/>
    <x v="17"/>
    <n v="3"/>
    <n v="1"/>
    <x v="1"/>
    <d v="2026-05-15T10:08:27"/>
    <n v="67089173"/>
    <n v="6003"/>
    <s v="lvelez"/>
    <x v="1"/>
    <s v="COBRO"/>
    <m/>
    <n v="366015700000"/>
    <n v="16018"/>
    <n v="10"/>
    <n v="1"/>
    <n v="67089173"/>
    <m/>
    <s v="Jaime Eliecer Castillo Carrera"/>
    <m/>
    <s v="4-142-1188"/>
    <n v="366015700000"/>
    <s v="MASIVO"/>
    <s v="NPN"/>
    <m/>
    <m/>
    <m/>
    <m/>
    <m/>
    <s v="U"/>
    <s v="0000-00-00"/>
    <m/>
    <m/>
    <m/>
    <m/>
    <n v="18"/>
    <s v="Llamaya"/>
    <s v="MAIN"/>
    <n v="0"/>
    <m/>
    <n v="2258302"/>
    <s v="Cobros Mayo"/>
    <s v="Cobros Mayo NPN"/>
    <s v="Cuenta cesada"/>
  </r>
  <r>
    <s v="Cobros Abril Canal Fijo"/>
    <n v="0"/>
    <n v="0"/>
    <x v="15"/>
    <n v="3"/>
    <n v="1"/>
    <x v="0"/>
    <d v="2026-05-12T12:20:37"/>
    <n v="67091518"/>
    <s v="DROP"/>
    <s v="VDAD"/>
    <x v="0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5"/>
    <m/>
    <s v="NONE"/>
    <n v="0"/>
    <m/>
    <n v="2258303"/>
    <s v="Cobros Mayo"/>
    <s v="Cobros Mayo NPN"/>
    <s v="Agent Not Available"/>
  </r>
  <r>
    <s v="Cobros Abril Canal Fijo"/>
    <n v="0"/>
    <n v="0"/>
    <x v="10"/>
    <n v="3"/>
    <n v="1"/>
    <x v="0"/>
    <d v="2026-05-14T14:14:35"/>
    <n v="67091518"/>
    <s v="DROP"/>
    <s v="VDAD"/>
    <x v="0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5"/>
    <m/>
    <s v="NONE"/>
    <n v="0"/>
    <m/>
    <n v="2258303"/>
    <s v="Cobros Mayo"/>
    <s v="Cobros Mayo NPN"/>
    <s v="Agent Not Available"/>
  </r>
  <r>
    <s v="Cobros Abril Canal Fijo"/>
    <n v="1"/>
    <n v="0"/>
    <x v="13"/>
    <n v="3"/>
    <n v="1"/>
    <x v="1"/>
    <d v="2026-05-18T17:30:17"/>
    <n v="67091518"/>
    <n v="6010"/>
    <s v="lvelez"/>
    <x v="1"/>
    <s v="COBRO"/>
    <m/>
    <n v="348413180000"/>
    <n v="16018"/>
    <n v="10"/>
    <n v="1"/>
    <n v="67091518"/>
    <m/>
    <s v="Giancarlo guisado"/>
    <m/>
    <s v="8-741-2402"/>
    <n v="348413180000"/>
    <s v="MASIVO"/>
    <s v="NPN"/>
    <m/>
    <m/>
    <m/>
    <m/>
    <m/>
    <s v="U"/>
    <s v="0000-00-00"/>
    <m/>
    <m/>
    <m/>
    <m/>
    <n v="47"/>
    <s v="Llamaya"/>
    <s v="MAIN"/>
    <n v="0"/>
    <m/>
    <n v="2258303"/>
    <s v="Cobros Mayo"/>
    <s v="Cobros Mayo NPN"/>
    <s v="Menor de edad"/>
  </r>
  <r>
    <s v="Cobros Mayo"/>
    <n v="0"/>
    <n v="0"/>
    <x v="15"/>
    <n v="2"/>
    <n v="1"/>
    <x v="0"/>
    <d v="2026-05-12T12:20:59"/>
    <n v="67095666"/>
    <s v="DROP"/>
    <s v="VDAD"/>
    <x v="0"/>
    <s v="COBRO"/>
    <m/>
    <n v="364063540000"/>
    <n v="16018"/>
    <n v="10"/>
    <n v="1"/>
    <n v="67095666"/>
    <m/>
    <s v="DIONISIA RAMOS GONDOLA"/>
    <m/>
    <s v="3-53-252"/>
    <n v="364063540000"/>
    <s v="MASIVO"/>
    <s v="NPN"/>
    <m/>
    <m/>
    <m/>
    <m/>
    <m/>
    <s v="U"/>
    <s v="0000-00-00"/>
    <m/>
    <m/>
    <m/>
    <m/>
    <n v="5"/>
    <m/>
    <s v="NONE"/>
    <n v="0"/>
    <m/>
    <n v="2258304"/>
    <s v="Cobros Mayo"/>
    <s v="Cobros Mayo NPN"/>
    <s v="Agent Not Available"/>
  </r>
  <r>
    <s v="Cobros Mayo"/>
    <n v="1"/>
    <n v="1"/>
    <x v="10"/>
    <n v="2"/>
    <n v="1"/>
    <x v="1"/>
    <d v="2026-05-14T14:17:25"/>
    <n v="67095666"/>
    <n v="6003"/>
    <s v="lvelez"/>
    <x v="1"/>
    <s v="COBRO"/>
    <m/>
    <n v="364063540000"/>
    <n v="16018"/>
    <n v="10"/>
    <n v="1"/>
    <n v="67095666"/>
    <m/>
    <s v="DIONISIA RAMOS GONDOLA"/>
    <m/>
    <s v="3-53-252"/>
    <n v="364063540000"/>
    <s v="MASIVO"/>
    <s v="NPN"/>
    <m/>
    <m/>
    <m/>
    <m/>
    <m/>
    <s v="U"/>
    <s v="0000-00-00"/>
    <m/>
    <m/>
    <m/>
    <m/>
    <n v="19"/>
    <s v="Llamaya"/>
    <s v="MAIN"/>
    <n v="0"/>
    <m/>
    <n v="2258304"/>
    <s v="Cobros Mayo"/>
    <s v="Cobros Mayo NPN"/>
    <s v="Cuenta cesada"/>
  </r>
  <r>
    <s v="Cobros Mayo"/>
    <n v="0"/>
    <n v="0"/>
    <x v="15"/>
    <n v="5"/>
    <n v="1"/>
    <x v="0"/>
    <d v="2026-05-12T12:21:19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0"/>
    <n v="5"/>
    <n v="1"/>
    <x v="0"/>
    <d v="2026-05-14T14:17:34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3"/>
    <n v="5"/>
    <n v="1"/>
    <x v="0"/>
    <d v="2026-05-18T17:30:19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0"/>
    <n v="0"/>
    <x v="14"/>
    <n v="5"/>
    <n v="1"/>
    <x v="0"/>
    <d v="2026-05-20T12:49:51"/>
    <n v="67101082"/>
    <s v="DROP"/>
    <s v="VDAD"/>
    <x v="0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5"/>
    <m/>
    <s v="NONE"/>
    <n v="0"/>
    <m/>
    <n v="2258305"/>
    <s v="Cobros Mayo"/>
    <s v="Cobros Mayo NPN"/>
    <s v="Agent Not Available"/>
  </r>
  <r>
    <s v="Cobros Mayo"/>
    <n v="1"/>
    <n v="1"/>
    <x v="4"/>
    <n v="5"/>
    <n v="1"/>
    <x v="1"/>
    <d v="2026-05-21T14:18:14"/>
    <n v="67101082"/>
    <n v="6002"/>
    <s v="lvelez"/>
    <x v="1"/>
    <s v="COBRO"/>
    <m/>
    <n v="388089020000"/>
    <n v="16018"/>
    <n v="10"/>
    <n v="1"/>
    <n v="67101082"/>
    <m/>
    <s v="Zhihong wu"/>
    <m/>
    <s v="E-8-87390"/>
    <n v="388089020000"/>
    <s v="SOHO"/>
    <s v="NPN"/>
    <m/>
    <m/>
    <m/>
    <m/>
    <m/>
    <s v="U"/>
    <s v="0000-00-00"/>
    <m/>
    <m/>
    <m/>
    <m/>
    <n v="191"/>
    <s v="Llamaya"/>
    <s v="MAIN"/>
    <n v="0"/>
    <m/>
    <n v="2258305"/>
    <s v="Cobros Mayo"/>
    <s v="Cobros Mayo NPN"/>
    <s v="Cliente al dia"/>
  </r>
  <r>
    <s v="Cobros Mayo"/>
    <n v="0"/>
    <n v="0"/>
    <x v="15"/>
    <n v="4"/>
    <n v="1"/>
    <x v="0"/>
    <d v="2026-05-12T12:21:41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0"/>
    <n v="0"/>
    <x v="10"/>
    <n v="4"/>
    <n v="1"/>
    <x v="0"/>
    <d v="2026-05-14T14:18:02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0"/>
    <n v="0"/>
    <x v="13"/>
    <n v="4"/>
    <n v="1"/>
    <x v="0"/>
    <d v="2026-05-18T17:30:42"/>
    <n v="67106042"/>
    <s v="DROP"/>
    <s v="VDAD"/>
    <x v="0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5"/>
    <m/>
    <s v="NONE"/>
    <n v="0"/>
    <m/>
    <n v="2258306"/>
    <s v="Cobros Mayo"/>
    <s v="Cobros Mayo NPN"/>
    <s v="Agent Not Available"/>
  </r>
  <r>
    <s v="Cobros Mayo"/>
    <n v="1"/>
    <n v="0"/>
    <x v="14"/>
    <n v="4"/>
    <n v="1"/>
    <x v="1"/>
    <d v="2026-05-20T12:50:52"/>
    <n v="67106042"/>
    <n v="6010"/>
    <s v="lvelez"/>
    <x v="1"/>
    <s v="COBRO"/>
    <m/>
    <n v="361027750000"/>
    <n v="16018"/>
    <n v="10"/>
    <n v="1"/>
    <n v="67106042"/>
    <m/>
    <s v="Olaya Cesar Vasquez Obarrio"/>
    <m/>
    <s v="10-705-2103"/>
    <n v="361027750000"/>
    <s v="MASIVO"/>
    <s v="2 PAGOS PENDIENTES"/>
    <m/>
    <m/>
    <m/>
    <m/>
    <m/>
    <s v="U"/>
    <s v="0000-00-00"/>
    <m/>
    <m/>
    <m/>
    <m/>
    <n v="62"/>
    <s v="Llamaya"/>
    <s v="MAIN"/>
    <n v="0"/>
    <m/>
    <n v="2258306"/>
    <s v="Cobros Mayo"/>
    <s v="Cobros Mayo NPN"/>
    <s v="Menor de edad"/>
  </r>
  <r>
    <s v="Cobros Abril Canal Fijo"/>
    <n v="0"/>
    <n v="0"/>
    <x v="15"/>
    <n v="4"/>
    <n v="1"/>
    <x v="0"/>
    <d v="2026-05-12T12:21:48"/>
    <n v="67113267"/>
    <s v="AB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0"/>
    <m/>
    <s v="NONE"/>
    <n v="0"/>
    <m/>
    <n v="2258307"/>
    <s v="Cobros Mayo"/>
    <s v="Cobros Mayo NPN"/>
    <s v="Auto busy"/>
  </r>
  <r>
    <s v="Cobros Abril Canal Fijo"/>
    <n v="0"/>
    <n v="0"/>
    <x v="10"/>
    <n v="4"/>
    <n v="1"/>
    <x v="0"/>
    <d v="2026-05-14T14:24:28"/>
    <n v="67113267"/>
    <s v="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5"/>
    <m/>
    <s v="NONE"/>
    <n v="0"/>
    <m/>
    <n v="2258307"/>
    <s v="Cobros Mayo"/>
    <s v="Cobros Mayo NPN"/>
    <s v="Agent Not Available"/>
  </r>
  <r>
    <s v="Cobros Abril Canal Fijo"/>
    <n v="0"/>
    <n v="0"/>
    <x v="13"/>
    <n v="4"/>
    <n v="1"/>
    <x v="0"/>
    <d v="2026-05-18T17:30:59"/>
    <n v="67113267"/>
    <s v="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5"/>
    <m/>
    <s v="NONE"/>
    <n v="0"/>
    <m/>
    <n v="2258307"/>
    <s v="Cobros Mayo"/>
    <s v="Cobros Mayo NPN"/>
    <s v="Agent Not Available"/>
  </r>
  <r>
    <s v="Cobros Abril Canal Fijo"/>
    <n v="0"/>
    <n v="0"/>
    <x v="14"/>
    <n v="4"/>
    <n v="1"/>
    <x v="1"/>
    <d v="2026-05-20T12:50:35"/>
    <n v="67113267"/>
    <s v="PDROP"/>
    <s v="VDAD"/>
    <x v="0"/>
    <s v="COBRO"/>
    <m/>
    <n v="356120640000"/>
    <n v="16018"/>
    <n v="10"/>
    <n v="1"/>
    <n v="67113267"/>
    <m/>
    <s v="Airan Herrera"/>
    <m/>
    <s v="8-945-876"/>
    <n v="356120640000"/>
    <s v="MASIVO"/>
    <s v="NPN"/>
    <m/>
    <m/>
    <m/>
    <m/>
    <m/>
    <m/>
    <s v="0000-00-00"/>
    <m/>
    <m/>
    <m/>
    <m/>
    <n v="0"/>
    <m/>
    <s v="NONE"/>
    <n v="0"/>
    <m/>
    <n v="2258307"/>
    <s v="Cobros Mayo"/>
    <s v="Cobros Mayo NPN"/>
    <s v="Outbound Pre-Routing Drop"/>
  </r>
  <r>
    <s v="Cobros Abril Canal Fijo"/>
    <n v="0"/>
    <n v="0"/>
    <x v="15"/>
    <n v="6"/>
    <n v="1"/>
    <x v="0"/>
    <d v="2026-05-12T12:22:13"/>
    <n v="67114742"/>
    <s v="DROP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5"/>
    <m/>
    <s v="NONE"/>
    <n v="0"/>
    <m/>
    <n v="2258308"/>
    <s v="Cobros Mayo"/>
    <s v="Cobros Mayo NPN"/>
    <s v="Agent Not Available"/>
  </r>
  <r>
    <s v="Cobros Abril Canal Fijo"/>
    <n v="0"/>
    <n v="0"/>
    <x v="10"/>
    <n v="6"/>
    <n v="1"/>
    <x v="0"/>
    <d v="2026-05-14T14:24:52"/>
    <n v="67114742"/>
    <s v="DROP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5"/>
    <m/>
    <s v="NONE"/>
    <n v="0"/>
    <m/>
    <n v="2258308"/>
    <s v="Cobros Mayo"/>
    <s v="Cobros Mayo NPN"/>
    <s v="Agent Not Available"/>
  </r>
  <r>
    <s v="Cobros Abril Canal Fijo"/>
    <n v="0"/>
    <n v="0"/>
    <x v="13"/>
    <n v="6"/>
    <n v="1"/>
    <x v="0"/>
    <d v="2026-05-18T17:32:41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14"/>
    <n v="6"/>
    <n v="1"/>
    <x v="0"/>
    <d v="2026-05-20T12:50:50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4"/>
    <n v="6"/>
    <n v="1"/>
    <x v="0"/>
    <d v="2026-05-21T14:21:28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16"/>
    <n v="6"/>
    <n v="1"/>
    <x v="1"/>
    <d v="2026-05-22T10:44:18"/>
    <n v="67114742"/>
    <s v="AB"/>
    <s v="VDAD"/>
    <x v="0"/>
    <s v="COBRO"/>
    <m/>
    <n v="355379060000"/>
    <n v="16018"/>
    <n v="10"/>
    <n v="1"/>
    <n v="67114742"/>
    <m/>
    <s v="Yaricel Yaneth Jaen Acosta"/>
    <m/>
    <s v="2-713-1329"/>
    <n v="355379060000"/>
    <s v="MASIVO"/>
    <s v="NPN"/>
    <m/>
    <m/>
    <m/>
    <m/>
    <m/>
    <m/>
    <s v="0000-00-00"/>
    <m/>
    <m/>
    <m/>
    <m/>
    <n v="0"/>
    <m/>
    <s v="NONE"/>
    <n v="0"/>
    <m/>
    <n v="2258308"/>
    <s v="Cobros Mayo"/>
    <s v="Cobros Mayo NPN"/>
    <s v="Auto busy"/>
  </r>
  <r>
    <s v="Cobros Abril Canal Fijo"/>
    <n v="0"/>
    <n v="0"/>
    <x v="15"/>
    <n v="6"/>
    <n v="1"/>
    <x v="0"/>
    <d v="2026-05-12T12:22:33"/>
    <n v="67115436"/>
    <s v="DROP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5"/>
    <m/>
    <s v="NONE"/>
    <n v="0"/>
    <m/>
    <n v="2258309"/>
    <s v="Cobros Mayo"/>
    <s v="Cobros Mayo NPN"/>
    <s v="Agent Not Available"/>
  </r>
  <r>
    <s v="Cobros Abril Canal Fijo"/>
    <n v="0"/>
    <n v="0"/>
    <x v="10"/>
    <n v="6"/>
    <n v="1"/>
    <x v="0"/>
    <d v="2026-05-14T14:24:59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0"/>
    <n v="0"/>
    <x v="13"/>
    <n v="6"/>
    <n v="1"/>
    <x v="0"/>
    <d v="2026-05-18T17:32:41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0"/>
    <n v="0"/>
    <x v="14"/>
    <n v="6"/>
    <n v="1"/>
    <x v="0"/>
    <d v="2026-05-20T12:53:13"/>
    <n v="67115436"/>
    <s v="NA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No Answer AutoDial"/>
  </r>
  <r>
    <s v="Cobros Abril Canal Fijo"/>
    <n v="0"/>
    <n v="0"/>
    <x v="14"/>
    <n v="6"/>
    <n v="1"/>
    <x v="0"/>
    <d v="2026-05-20T16:33:36"/>
    <n v="67115436"/>
    <s v="AB"/>
    <s v="VDAD"/>
    <x v="0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0"/>
    <m/>
    <s v="NONE"/>
    <n v="0"/>
    <m/>
    <n v="2258309"/>
    <s v="Cobros Mayo"/>
    <s v="Cobros Mayo NPN"/>
    <s v="Auto busy"/>
  </r>
  <r>
    <s v="Cobros Abril Canal Fijo"/>
    <n v="1"/>
    <n v="1"/>
    <x v="4"/>
    <n v="6"/>
    <n v="1"/>
    <x v="1"/>
    <d v="2026-05-21T14:21:44"/>
    <n v="67115436"/>
    <n v="6003"/>
    <s v="lvelez"/>
    <x v="1"/>
    <s v="COBRO"/>
    <m/>
    <n v="364018050000"/>
    <n v="16018"/>
    <n v="10"/>
    <n v="1"/>
    <n v="67115436"/>
    <m/>
    <s v="Mayanith Fidelcia Evans Perez"/>
    <m/>
    <s v="10-706-638"/>
    <n v="364018050000"/>
    <s v="DIGITAL"/>
    <s v="NPN"/>
    <m/>
    <m/>
    <m/>
    <m/>
    <m/>
    <s v="U"/>
    <s v="0000-00-00"/>
    <m/>
    <m/>
    <m/>
    <m/>
    <n v="304"/>
    <s v="Llamaya"/>
    <s v="MAIN"/>
    <n v="0"/>
    <m/>
    <n v="2258309"/>
    <s v="Cobros Mayo"/>
    <s v="Cobros Mayo NPN"/>
    <s v="Cuenta cesada"/>
  </r>
  <r>
    <s v="Cobros Mayo"/>
    <n v="0"/>
    <n v="0"/>
    <x v="15"/>
    <n v="4"/>
    <n v="1"/>
    <x v="0"/>
    <d v="2026-05-12T12:23:52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5"/>
    <n v="4"/>
    <n v="1"/>
    <x v="0"/>
    <d v="2026-05-12T15:19:56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"/>
    <n v="4"/>
    <n v="1"/>
    <x v="0"/>
    <d v="2026-05-13T10:24:58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Mayo"/>
    <n v="0"/>
    <n v="0"/>
    <x v="1"/>
    <n v="4"/>
    <n v="1"/>
    <x v="1"/>
    <d v="2026-05-13T11:38:50"/>
    <n v="67122687"/>
    <s v="NA"/>
    <s v="VDAD"/>
    <x v="0"/>
    <s v="COBRO"/>
    <m/>
    <n v="362071690000"/>
    <n v="16018"/>
    <n v="10"/>
    <n v="1"/>
    <n v="67122687"/>
    <m/>
    <s v=" BEATRIZ ALEJANDRA PEREZ CASTI"/>
    <m/>
    <n v="160136722"/>
    <n v="362071690000"/>
    <s v="Outbound Residencial"/>
    <s v="NPN"/>
    <m/>
    <m/>
    <m/>
    <m/>
    <m/>
    <m/>
    <s v="0000-00-00"/>
    <m/>
    <m/>
    <m/>
    <m/>
    <n v="0"/>
    <m/>
    <s v="NONE"/>
    <n v="0"/>
    <m/>
    <n v="2258310"/>
    <s v="Cobros Mayo"/>
    <s v="Cobros Mayo NPN"/>
    <s v="No Answer AutoDial"/>
  </r>
  <r>
    <s v="Cobros Abril Canal Fijo"/>
    <n v="0"/>
    <n v="0"/>
    <x v="15"/>
    <n v="6"/>
    <n v="1"/>
    <x v="0"/>
    <d v="2026-05-12T12:23:54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0"/>
    <n v="6"/>
    <n v="1"/>
    <x v="0"/>
    <d v="2026-05-14T14:25:45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3"/>
    <n v="6"/>
    <n v="1"/>
    <x v="0"/>
    <d v="2026-05-18T17:33:27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4"/>
    <n v="6"/>
    <n v="1"/>
    <x v="0"/>
    <d v="2026-05-20T12:52:00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4"/>
    <n v="6"/>
    <n v="1"/>
    <x v="0"/>
    <d v="2026-05-21T14:27:38"/>
    <n v="67123494"/>
    <s v="AB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Auto busy"/>
  </r>
  <r>
    <s v="Cobros Abril Canal Fijo"/>
    <n v="0"/>
    <n v="0"/>
    <x v="16"/>
    <n v="6"/>
    <n v="1"/>
    <x v="1"/>
    <d v="2026-05-22T10:46:36"/>
    <n v="67123494"/>
    <s v="NA"/>
    <s v="VDAD"/>
    <x v="0"/>
    <s v="COBRO"/>
    <m/>
    <n v="361037430000"/>
    <n v="16018"/>
    <n v="10"/>
    <n v="1"/>
    <n v="67123494"/>
    <m/>
    <s v="Julia da silva"/>
    <m/>
    <s v="8-341-61"/>
    <n v="361037430000"/>
    <s v="MASIVO"/>
    <s v="NPN"/>
    <m/>
    <m/>
    <m/>
    <m/>
    <m/>
    <m/>
    <s v="0000-00-00"/>
    <m/>
    <m/>
    <m/>
    <m/>
    <n v="0"/>
    <m/>
    <s v="NONE"/>
    <n v="0"/>
    <m/>
    <n v="2258311"/>
    <s v="Cobros Mayo"/>
    <s v="Cobros Mayo NPN"/>
    <s v="No Answer AutoDial"/>
  </r>
  <r>
    <s v="Cobros Abril Canal Fijo"/>
    <n v="0"/>
    <n v="0"/>
    <x v="15"/>
    <n v="2"/>
    <n v="1"/>
    <x v="0"/>
    <d v="2026-05-12T12:25:04"/>
    <n v="67130824"/>
    <s v="DROP"/>
    <s v="VDAD"/>
    <x v="0"/>
    <s v="COBRO"/>
    <m/>
    <n v="352363030000"/>
    <n v="16018"/>
    <n v="10"/>
    <n v="1"/>
    <n v="67130824"/>
    <m/>
    <s v="Jonathan Samuel Bethancourt Ã"/>
    <m/>
    <s v="8-956-1496"/>
    <n v="352363030000"/>
    <s v="MASIVO"/>
    <s v="NPN"/>
    <m/>
    <m/>
    <m/>
    <m/>
    <m/>
    <s v="U"/>
    <s v="0000-00-00"/>
    <m/>
    <m/>
    <m/>
    <m/>
    <n v="5"/>
    <m/>
    <s v="NONE"/>
    <n v="0"/>
    <m/>
    <n v="2258312"/>
    <s v="Cobros Mayo"/>
    <s v="Cobros Mayo NPN"/>
    <s v="Agent Not Available"/>
  </r>
  <r>
    <s v="Cobros Abril Canal Fijo"/>
    <n v="1"/>
    <n v="1"/>
    <x v="10"/>
    <n v="2"/>
    <n v="1"/>
    <x v="1"/>
    <d v="2026-05-14T14:32:06"/>
    <n v="67130824"/>
    <n v="6003"/>
    <s v="lvelez"/>
    <x v="1"/>
    <s v="COBRO"/>
    <m/>
    <n v="352363030000"/>
    <n v="16018"/>
    <n v="10"/>
    <n v="1"/>
    <n v="67130824"/>
    <m/>
    <s v="Jonathan Samuel Bethancourt Ã"/>
    <m/>
    <s v="8-956-1496"/>
    <n v="352363030000"/>
    <s v="MASIVO"/>
    <s v="NPN"/>
    <m/>
    <m/>
    <m/>
    <m/>
    <m/>
    <s v="U"/>
    <s v="0000-00-00"/>
    <m/>
    <m/>
    <m/>
    <m/>
    <n v="57"/>
    <s v="Llamaya"/>
    <s v="MAIN"/>
    <n v="0"/>
    <m/>
    <n v="2258312"/>
    <s v="Cobros Mayo"/>
    <s v="Cobros Mayo NPN"/>
    <s v="Cuenta cesada"/>
  </r>
  <r>
    <s v="Cobros Mayo"/>
    <n v="0"/>
    <n v="0"/>
    <x v="15"/>
    <n v="3"/>
    <n v="1"/>
    <x v="0"/>
    <d v="2026-05-12T12:27:47"/>
    <n v="67131544"/>
    <s v="AB"/>
    <s v="VDAD"/>
    <x v="0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0"/>
    <m/>
    <s v="NONE"/>
    <n v="0"/>
    <m/>
    <n v="2258313"/>
    <s v="Cobros Mayo"/>
    <s v="Cobros Mayo NPN"/>
    <s v="Auto busy"/>
  </r>
  <r>
    <s v="Cobros Mayo"/>
    <n v="0"/>
    <n v="0"/>
    <x v="10"/>
    <n v="3"/>
    <n v="1"/>
    <x v="0"/>
    <d v="2026-05-14T14:31:28"/>
    <n v="67131544"/>
    <s v="AB"/>
    <s v="VDAD"/>
    <x v="0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0"/>
    <m/>
    <s v="NONE"/>
    <n v="0"/>
    <m/>
    <n v="2258313"/>
    <s v="Cobros Mayo"/>
    <s v="Cobros Mayo NPN"/>
    <s v="Auto busy"/>
  </r>
  <r>
    <s v="Cobros Mayo"/>
    <n v="1"/>
    <n v="1"/>
    <x v="13"/>
    <n v="3"/>
    <n v="1"/>
    <x v="1"/>
    <d v="2026-05-18T17:33:51"/>
    <n v="67131544"/>
    <n v="6003"/>
    <s v="lvelez"/>
    <x v="1"/>
    <s v="COBRO"/>
    <m/>
    <n v="198066980000"/>
    <n v="16018"/>
    <n v="10"/>
    <n v="1"/>
    <n v="67131544"/>
    <m/>
    <s v="CARMEN BRANCA VASQUEZ"/>
    <m/>
    <s v="9-727-2163"/>
    <n v="198066980000"/>
    <s v="MASIVO"/>
    <s v="NPN"/>
    <m/>
    <m/>
    <m/>
    <m/>
    <m/>
    <s v="U"/>
    <s v="0000-00-00"/>
    <m/>
    <m/>
    <m/>
    <m/>
    <n v="51"/>
    <s v="Llamaya"/>
    <s v="MAIN"/>
    <n v="0"/>
    <m/>
    <n v="2258313"/>
    <s v="Cobros Mayo"/>
    <s v="Cobros Mayo NPN"/>
    <s v="Cuenta cesada"/>
  </r>
  <r>
    <s v="Cobros Mayo"/>
    <n v="0"/>
    <n v="0"/>
    <x v="15"/>
    <n v="1"/>
    <n v="1"/>
    <x v="1"/>
    <d v="2026-05-12T12:27:57"/>
    <n v="67136569"/>
    <n v="6004"/>
    <s v="lvelez"/>
    <x v="1"/>
    <s v="COBRO"/>
    <m/>
    <n v="364058780000"/>
    <n v="16018"/>
    <n v="10"/>
    <n v="1"/>
    <n v="67136569"/>
    <m/>
    <s v="Inmaculada ConcepciÃ³n"/>
    <m/>
    <s v="2-725-765"/>
    <n v="364058780000"/>
    <s v="MASIVO"/>
    <s v="NPN"/>
    <m/>
    <m/>
    <m/>
    <m/>
    <m/>
    <s v="U"/>
    <s v="0000-00-00"/>
    <m/>
    <m/>
    <m/>
    <m/>
    <n v="133"/>
    <s v="Llamaya"/>
    <s v="MAIN"/>
    <n v="0"/>
    <m/>
    <n v="2258314"/>
    <s v="Cobros Mayo"/>
    <s v="Cobros Mayo NPN"/>
    <s v="Buzon de voz"/>
  </r>
  <r>
    <s v="Cobros Mayo"/>
    <n v="0"/>
    <n v="0"/>
    <x v="15"/>
    <n v="4"/>
    <n v="1"/>
    <x v="0"/>
    <d v="2026-05-12T12:28:56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0"/>
    <n v="0"/>
    <x v="10"/>
    <n v="4"/>
    <n v="1"/>
    <x v="0"/>
    <d v="2026-05-14T14:32:38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0"/>
    <n v="0"/>
    <x v="13"/>
    <n v="4"/>
    <n v="1"/>
    <x v="0"/>
    <d v="2026-05-18T17:34:31"/>
    <n v="67138045"/>
    <s v="DROP"/>
    <s v="VDAD"/>
    <x v="0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5"/>
    <m/>
    <s v="NONE"/>
    <n v="0"/>
    <m/>
    <n v="2258315"/>
    <s v="Cobros Mayo"/>
    <s v="Cobros Mayo NPN"/>
    <s v="Agent Not Available"/>
  </r>
  <r>
    <s v="Cobros Mayo"/>
    <n v="1"/>
    <n v="1"/>
    <x v="14"/>
    <n v="4"/>
    <n v="1"/>
    <x v="1"/>
    <d v="2026-05-20T12:52:55"/>
    <n v="67138045"/>
    <n v="6003"/>
    <s v="lvelez"/>
    <x v="1"/>
    <s v="COBRO"/>
    <m/>
    <n v="368057530000"/>
    <n v="16018"/>
    <n v="10"/>
    <n v="1"/>
    <n v="67138045"/>
    <m/>
    <s v="Cesar AdriÃ¡n Flores cortez"/>
    <m/>
    <s v="4-813-1625"/>
    <n v="368057530000"/>
    <s v="MASIVO"/>
    <s v="NPN"/>
    <m/>
    <m/>
    <m/>
    <m/>
    <m/>
    <s v="U"/>
    <s v="0000-00-00"/>
    <m/>
    <m/>
    <m/>
    <m/>
    <n v="16"/>
    <s v="Llamaya"/>
    <s v="MAIN"/>
    <n v="0"/>
    <m/>
    <n v="2258315"/>
    <s v="Cobros Mayo"/>
    <s v="Cobros Mayo NPN"/>
    <s v="Cuenta cesada"/>
  </r>
  <r>
    <s v="Cobros Mayo"/>
    <n v="1"/>
    <n v="1"/>
    <x v="12"/>
    <n v="4"/>
    <n v="1"/>
    <x v="0"/>
    <d v="2026-05-06T10:59:22"/>
    <n v="67147458"/>
    <n v="6007"/>
    <s v="lvelez"/>
    <x v="1"/>
    <s v="COBRO"/>
    <m/>
    <m/>
    <n v="998"/>
    <n v="0"/>
    <m/>
    <n v="67147458"/>
    <m/>
    <m/>
    <m/>
    <m/>
    <m/>
    <m/>
    <m/>
    <m/>
    <m/>
    <m/>
    <m/>
    <m/>
    <s v="U"/>
    <s v="0000-00-00"/>
    <m/>
    <m/>
    <m/>
    <m/>
    <n v="35"/>
    <s v="Llamaya"/>
    <s v="MANUAL"/>
    <n v="0"/>
    <m/>
    <n v="2257524"/>
    <s v="Default Manual list"/>
    <m/>
    <s v="Volver a llamar"/>
  </r>
  <r>
    <s v="Cobros Mayo"/>
    <n v="0"/>
    <n v="0"/>
    <x v="15"/>
    <n v="4"/>
    <n v="1"/>
    <x v="0"/>
    <d v="2026-05-12T12:29:29"/>
    <n v="67147458"/>
    <s v="DROP"/>
    <s v="VDAD"/>
    <x v="0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"/>
    <m/>
    <s v="NONE"/>
    <n v="0"/>
    <m/>
    <n v="2258316"/>
    <s v="Cobros Mayo"/>
    <s v="Cobros Mayo NPN"/>
    <s v="Agent Not Available"/>
  </r>
  <r>
    <s v="Cobros Mayo"/>
    <n v="0"/>
    <n v="0"/>
    <x v="10"/>
    <n v="4"/>
    <n v="1"/>
    <x v="0"/>
    <d v="2026-05-14T14:32:51"/>
    <n v="67147458"/>
    <s v="DROP"/>
    <s v="VDAD"/>
    <x v="0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"/>
    <m/>
    <s v="NONE"/>
    <n v="0"/>
    <m/>
    <n v="2258316"/>
    <s v="Cobros Mayo"/>
    <s v="Cobros Mayo NPN"/>
    <s v="Agent Not Available"/>
  </r>
  <r>
    <s v="Cobros Mayo"/>
    <n v="1"/>
    <n v="1"/>
    <x v="13"/>
    <n v="4"/>
    <n v="1"/>
    <x v="1"/>
    <d v="2026-05-18T17:35:29"/>
    <n v="67147458"/>
    <n v="6007"/>
    <s v="lvelez"/>
    <x v="1"/>
    <s v="COBRO"/>
    <m/>
    <n v="362019070000"/>
    <n v="16018"/>
    <n v="10"/>
    <n v="1"/>
    <n v="67147458"/>
    <m/>
    <s v="Yadira Del Carmen GonzÃ¡lez Go"/>
    <m/>
    <s v="2-116-496"/>
    <n v="362019070000"/>
    <s v="MASIVO"/>
    <s v="2 PAGOS PENDIENTES"/>
    <m/>
    <m/>
    <m/>
    <m/>
    <m/>
    <s v="U"/>
    <s v="0000-00-00"/>
    <m/>
    <m/>
    <m/>
    <m/>
    <n v="50"/>
    <s v="Llamaya"/>
    <s v="MAIN"/>
    <n v="0"/>
    <m/>
    <n v="2258316"/>
    <s v="Cobros Mayo"/>
    <s v="Cobros Mayo NPN"/>
    <s v="Volver a llamar"/>
  </r>
  <r>
    <s v="Cobros Abril Canal Fijo"/>
    <n v="0"/>
    <n v="0"/>
    <x v="15"/>
    <n v="6"/>
    <n v="1"/>
    <x v="0"/>
    <d v="2026-05-12T12:30:09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0"/>
    <n v="6"/>
    <n v="1"/>
    <x v="0"/>
    <d v="2026-05-14T14:33:06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3"/>
    <n v="6"/>
    <n v="1"/>
    <x v="0"/>
    <d v="2026-05-18T17:35:33"/>
    <n v="67148256"/>
    <s v="DROP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5"/>
    <m/>
    <s v="NONE"/>
    <n v="0"/>
    <m/>
    <n v="2258317"/>
    <s v="Cobros Mayo"/>
    <s v="Cobros Mayo NPN"/>
    <s v="Agent Not Available"/>
  </r>
  <r>
    <s v="Cobros Abril Canal Fijo"/>
    <n v="0"/>
    <n v="0"/>
    <x v="14"/>
    <n v="6"/>
    <n v="1"/>
    <x v="0"/>
    <d v="2026-05-20T12:54:00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4"/>
    <n v="6"/>
    <n v="1"/>
    <x v="0"/>
    <d v="2026-05-21T14:27:38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0"/>
    <m/>
    <s v="NONE"/>
    <n v="0"/>
    <m/>
    <n v="2258317"/>
    <s v="Cobros Mayo"/>
    <s v="Cobros Mayo NPN"/>
    <s v="Auto busy"/>
  </r>
  <r>
    <s v="Cobros Abril Canal Fijo"/>
    <n v="0"/>
    <n v="0"/>
    <x v="16"/>
    <n v="6"/>
    <n v="1"/>
    <x v="1"/>
    <d v="2026-05-22T10:46:10"/>
    <n v="67148256"/>
    <s v="AB"/>
    <s v="VDAD"/>
    <x v="0"/>
    <s v="COBRO"/>
    <m/>
    <n v="362028790000"/>
    <n v="16018"/>
    <n v="10"/>
    <n v="1"/>
    <n v="67148256"/>
    <m/>
    <s v="CESAR XAVIER CANO BONICHE"/>
    <m/>
    <s v="4-821-642"/>
    <n v="362028790000"/>
    <s v="MASIVO"/>
    <s v="NPN"/>
    <m/>
    <m/>
    <m/>
    <m/>
    <m/>
    <m/>
    <s v="0000-00-00"/>
    <m/>
    <m/>
    <m/>
    <m/>
    <n v="0"/>
    <m/>
    <s v="NONE"/>
    <n v="0"/>
    <m/>
    <n v="2258317"/>
    <s v="Cobros Mayo"/>
    <s v="Cobros Mayo NPN"/>
    <s v="Auto busy"/>
  </r>
  <r>
    <e v="#N/A"/>
    <n v="0"/>
    <n v="0"/>
    <x v="3"/>
    <n v="1"/>
    <n v="1"/>
    <x v="1"/>
    <d v="2026-05-19T15:52:05"/>
    <n v="67148817"/>
    <n v="6004"/>
    <s v="lvelez"/>
    <x v="1"/>
    <s v="COBRO"/>
    <m/>
    <n v="356382260000"/>
    <n v="16016"/>
    <n v="10"/>
    <n v="1"/>
    <n v="67148817"/>
    <m/>
    <s v="Marcelino Caballero Quintero"/>
    <m/>
    <s v="7-83-549"/>
    <n v="356382260000"/>
    <s v="MASIVO"/>
    <s v="2 MESES PENDIENTES"/>
    <m/>
    <m/>
    <m/>
    <m/>
    <m/>
    <s v="U"/>
    <s v="0000-00-00"/>
    <m/>
    <m/>
    <m/>
    <m/>
    <n v="85"/>
    <s v="Llamaya"/>
    <s v="MANUAL"/>
    <n v="0"/>
    <m/>
    <n v="2198873"/>
    <s v="Cobros Marzo 2 meses a NPN "/>
    <s v="Cobros Marzo 2 meses a NPN "/>
    <s v="Buzon de voz"/>
  </r>
  <r>
    <e v="#N/A"/>
    <n v="1"/>
    <n v="1"/>
    <x v="0"/>
    <n v="1"/>
    <n v="1"/>
    <x v="1"/>
    <d v="2026-05-09T09:53:50"/>
    <n v="67151328"/>
    <n v="6007"/>
    <s v="lvelez"/>
    <x v="1"/>
    <s v="COBRO"/>
    <m/>
    <m/>
    <n v="998"/>
    <n v="0"/>
    <m/>
    <n v="67151328"/>
    <m/>
    <m/>
    <m/>
    <m/>
    <m/>
    <m/>
    <m/>
    <m/>
    <m/>
    <m/>
    <m/>
    <m/>
    <s v="U"/>
    <s v="0000-00-00"/>
    <m/>
    <m/>
    <m/>
    <m/>
    <n v="74"/>
    <s v="Llamaya"/>
    <s v="MANUAL"/>
    <n v="0"/>
    <m/>
    <n v="2257619"/>
    <s v="Default Manual list"/>
    <m/>
    <s v="Volver a llamar"/>
  </r>
  <r>
    <s v="Cobros Mayo"/>
    <n v="0"/>
    <n v="0"/>
    <x v="15"/>
    <n v="3"/>
    <n v="1"/>
    <x v="0"/>
    <d v="2026-05-12T12:31:11"/>
    <n v="67158965"/>
    <s v="DROP"/>
    <s v="VDAD"/>
    <x v="0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5"/>
    <m/>
    <s v="NONE"/>
    <n v="0"/>
    <m/>
    <n v="2258318"/>
    <s v="Cobros Mayo"/>
    <s v="Cobros Mayo NPN"/>
    <s v="Agent Not Available"/>
  </r>
  <r>
    <s v="Cobros Mayo"/>
    <n v="0"/>
    <n v="0"/>
    <x v="10"/>
    <n v="3"/>
    <n v="1"/>
    <x v="0"/>
    <d v="2026-05-14T14:36:09"/>
    <n v="67158965"/>
    <s v="DROP"/>
    <s v="VDAD"/>
    <x v="0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5"/>
    <m/>
    <s v="NONE"/>
    <n v="0"/>
    <m/>
    <n v="2258318"/>
    <s v="Cobros Mayo"/>
    <s v="Cobros Mayo NPN"/>
    <s v="Agent Not Available"/>
  </r>
  <r>
    <s v="Cobros Mayo"/>
    <n v="0"/>
    <n v="0"/>
    <x v="13"/>
    <n v="3"/>
    <n v="1"/>
    <x v="1"/>
    <d v="2026-05-18T17:49:01"/>
    <n v="67158965"/>
    <s v="CALLBK"/>
    <s v="lvelez"/>
    <x v="1"/>
    <s v="COBRO"/>
    <m/>
    <n v="362055490000"/>
    <n v="16018"/>
    <n v="10"/>
    <n v="1"/>
    <n v="67158965"/>
    <m/>
    <s v="Franklin Ismael castillo"/>
    <m/>
    <s v="8-953-2411"/>
    <n v="362055490000"/>
    <s v="MASIVO"/>
    <s v="NPN"/>
    <m/>
    <m/>
    <m/>
    <m/>
    <m/>
    <s v="U"/>
    <s v="0000-00-00"/>
    <m/>
    <m/>
    <m/>
    <s v="362055490000&gt;&gt; FRANKLIN ISMAEL CASTILLO"/>
    <n v="122"/>
    <s v="Llamaya"/>
    <s v="MAIN"/>
    <n v="0"/>
    <m/>
    <n v="2258318"/>
    <s v="Cobros Mayo"/>
    <s v="Cobros Mayo NPN"/>
    <s v="Call Back"/>
  </r>
  <r>
    <s v="Cobros Abril Canal Fijo"/>
    <n v="1"/>
    <n v="1"/>
    <x v="15"/>
    <n v="1"/>
    <n v="1"/>
    <x v="1"/>
    <d v="2026-05-12T12:30:48"/>
    <n v="67160698"/>
    <n v="6003"/>
    <s v="lvelez"/>
    <x v="1"/>
    <s v="COBRO"/>
    <m/>
    <n v="358381690000"/>
    <n v="16018"/>
    <n v="10"/>
    <n v="1"/>
    <n v="67160698"/>
    <m/>
    <s v="SABRINA IYADERIS ESPINOSA URI"/>
    <m/>
    <s v="8-738-2199"/>
    <n v="358381690000"/>
    <s v="CALL CENTER"/>
    <s v="NPN"/>
    <m/>
    <m/>
    <m/>
    <m/>
    <m/>
    <s v="U"/>
    <s v="0000-00-00"/>
    <m/>
    <m/>
    <m/>
    <m/>
    <n v="118"/>
    <s v="Llamaya"/>
    <s v="MAIN"/>
    <n v="0"/>
    <m/>
    <n v="2258319"/>
    <s v="Cobros Mayo"/>
    <s v="Cobros Mayo NPN"/>
    <s v="Cuenta cesada"/>
  </r>
  <r>
    <s v="Cobros Abril Canal Fijo"/>
    <n v="0"/>
    <n v="0"/>
    <x v="15"/>
    <n v="2"/>
    <n v="1"/>
    <x v="0"/>
    <d v="2026-05-12T12:31:43"/>
    <n v="67161815"/>
    <s v="DROP"/>
    <s v="VDAD"/>
    <x v="0"/>
    <s v="COBRO"/>
    <m/>
    <n v="363042870000"/>
    <n v="16018"/>
    <n v="10"/>
    <n v="1"/>
    <n v="67161815"/>
    <m/>
    <s v="Juan Perez"/>
    <m/>
    <s v="9-121-2501"/>
    <n v="363042870000"/>
    <s v="SOHO"/>
    <s v="NPN"/>
    <m/>
    <m/>
    <m/>
    <m/>
    <m/>
    <s v="U"/>
    <s v="0000-00-00"/>
    <m/>
    <m/>
    <m/>
    <m/>
    <n v="5"/>
    <m/>
    <s v="NONE"/>
    <n v="0"/>
    <m/>
    <n v="2258320"/>
    <s v="Cobros Mayo"/>
    <s v="Cobros Mayo NPN"/>
    <s v="Agent Not Available"/>
  </r>
  <r>
    <s v="Cobros Abril Canal Fijo"/>
    <n v="1"/>
    <n v="1"/>
    <x v="10"/>
    <n v="2"/>
    <n v="1"/>
    <x v="1"/>
    <d v="2026-05-14T14:35:52"/>
    <n v="67161815"/>
    <n v="6007"/>
    <s v="lvelez"/>
    <x v="1"/>
    <s v="COBRO"/>
    <m/>
    <n v="363042870000"/>
    <n v="16018"/>
    <n v="10"/>
    <n v="1"/>
    <n v="67161815"/>
    <m/>
    <s v="Juan Perez"/>
    <m/>
    <s v="9-121-2501"/>
    <n v="363042870000"/>
    <s v="SOHO"/>
    <s v="NPN"/>
    <m/>
    <m/>
    <m/>
    <m/>
    <m/>
    <s v="U"/>
    <s v="0000-00-00"/>
    <m/>
    <m/>
    <m/>
    <m/>
    <n v="309"/>
    <s v="Llamaya"/>
    <s v="MAIN"/>
    <n v="0"/>
    <m/>
    <n v="2258320"/>
    <s v="Cobros Mayo"/>
    <s v="Cobros Mayo NPN"/>
    <s v="Volver a llamar"/>
  </r>
  <r>
    <s v="Cobros Mayo"/>
    <n v="0"/>
    <n v="0"/>
    <x v="15"/>
    <n v="4"/>
    <n v="1"/>
    <x v="0"/>
    <d v="2026-05-12T12:32:05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0"/>
    <n v="0"/>
    <x v="10"/>
    <n v="4"/>
    <n v="1"/>
    <x v="0"/>
    <d v="2026-05-14T14:36:42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0"/>
    <n v="0"/>
    <x v="13"/>
    <n v="4"/>
    <n v="1"/>
    <x v="0"/>
    <d v="2026-05-18T17:49:02"/>
    <n v="67171508"/>
    <s v="DROP"/>
    <s v="VDAD"/>
    <x v="0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"/>
    <m/>
    <s v="NONE"/>
    <n v="0"/>
    <m/>
    <n v="2258321"/>
    <s v="Cobros Mayo"/>
    <s v="Cobros Mayo NPN"/>
    <s v="Agent Not Available"/>
  </r>
  <r>
    <s v="Cobros Mayo"/>
    <n v="1"/>
    <n v="1"/>
    <x v="14"/>
    <n v="4"/>
    <n v="1"/>
    <x v="1"/>
    <d v="2026-05-20T12:54:31"/>
    <n v="67171508"/>
    <n v="6003"/>
    <s v="lvelez"/>
    <x v="1"/>
    <s v="COBRO"/>
    <m/>
    <n v="361027110000"/>
    <n v="16018"/>
    <n v="10"/>
    <n v="1"/>
    <n v="67171508"/>
    <m/>
    <s v="Celestino PÃ©rez Ãlvarez"/>
    <m/>
    <s v="9-101-1052"/>
    <n v="361027110000"/>
    <s v="MASIVO"/>
    <s v="2 PAGOS PENDIENTES"/>
    <m/>
    <m/>
    <m/>
    <m/>
    <m/>
    <s v="U"/>
    <s v="0000-00-00"/>
    <m/>
    <m/>
    <m/>
    <m/>
    <n v="50"/>
    <s v="Llamaya"/>
    <s v="MAIN"/>
    <n v="0"/>
    <m/>
    <n v="2258321"/>
    <s v="Cobros Mayo"/>
    <s v="Cobros Mayo NPN"/>
    <s v="Cuenta cesada"/>
  </r>
  <r>
    <s v="Cobros Abril Canal Fijo"/>
    <n v="0"/>
    <n v="0"/>
    <x v="15"/>
    <n v="4"/>
    <n v="1"/>
    <x v="0"/>
    <d v="2026-05-12T12:32:33"/>
    <n v="67176750"/>
    <s v="DROP"/>
    <s v="VDAD"/>
    <x v="0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5"/>
    <m/>
    <s v="NONE"/>
    <n v="0"/>
    <m/>
    <n v="2258322"/>
    <s v="Cobros Mayo"/>
    <s v="Cobros Mayo NPN"/>
    <s v="Agent Not Available"/>
  </r>
  <r>
    <s v="Cobros Abril Canal Fijo"/>
    <n v="0"/>
    <n v="0"/>
    <x v="10"/>
    <n v="4"/>
    <n v="1"/>
    <x v="0"/>
    <d v="2026-05-14T14:41:31"/>
    <n v="67176750"/>
    <s v="CALLBK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97"/>
    <s v="Llamaya"/>
    <s v="MAIN"/>
    <n v="0"/>
    <m/>
    <n v="2258322"/>
    <s v="Cobros Mayo"/>
    <s v="Cobros Mayo NPN"/>
    <s v="Call Back"/>
  </r>
  <r>
    <s v="Cobros Abril Canal Fijo"/>
    <n v="0"/>
    <n v="0"/>
    <x v="13"/>
    <n v="4"/>
    <n v="1"/>
    <x v="0"/>
    <d v="2026-05-18T16:28:58"/>
    <n v="67176750"/>
    <s v="CALLBK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54"/>
    <s v="Llamaya"/>
    <s v="MAIN"/>
    <n v="0"/>
    <m/>
    <n v="2258322"/>
    <s v="Cobros Mayo"/>
    <s v="Cobros Mayo NPN"/>
    <s v="Call Back"/>
  </r>
  <r>
    <s v="Cobros Abril Canal Fijo"/>
    <n v="0"/>
    <n v="0"/>
    <x v="13"/>
    <n v="4"/>
    <n v="1"/>
    <x v="1"/>
    <d v="2026-05-18T16:49:41"/>
    <n v="67176750"/>
    <n v="6004"/>
    <s v="lvelez"/>
    <x v="1"/>
    <s v="COBRO"/>
    <m/>
    <n v="369036530000"/>
    <n v="16018"/>
    <n v="10"/>
    <n v="1"/>
    <n v="67176750"/>
    <m/>
    <s v="YANETH YARILETH RUIZ GONZALEZ"/>
    <m/>
    <s v="8-769-1669"/>
    <n v="369036530000"/>
    <s v="MASIVO"/>
    <s v="NPN"/>
    <m/>
    <m/>
    <m/>
    <m/>
    <m/>
    <s v="U"/>
    <s v="0000-00-00"/>
    <m/>
    <m/>
    <m/>
    <s v="369036530000&gt;&gt; YANETH YARILETH RUIZ GONZAL"/>
    <n v="132"/>
    <s v="Llamaya"/>
    <s v="MAIN"/>
    <n v="0"/>
    <m/>
    <n v="2258322"/>
    <s v="Cobros Mayo"/>
    <s v="Cobros Mayo NPN"/>
    <s v="Buzon de voz"/>
  </r>
  <r>
    <s v="Cobros Abril Canal Fijo"/>
    <n v="1"/>
    <n v="1"/>
    <x v="15"/>
    <n v="1"/>
    <n v="1"/>
    <x v="1"/>
    <d v="2026-05-12T12:33:35"/>
    <n v="67180582"/>
    <n v="6003"/>
    <s v="lvelez"/>
    <x v="1"/>
    <s v="COBRO"/>
    <m/>
    <n v="355459610000"/>
    <n v="16018"/>
    <n v="10"/>
    <n v="1"/>
    <n v="67180582"/>
    <m/>
    <s v="YANINA ARIAS"/>
    <m/>
    <s v="10-716-782"/>
    <n v="355459610000"/>
    <s v="MASIVO"/>
    <s v="NPN"/>
    <m/>
    <m/>
    <m/>
    <m/>
    <m/>
    <s v="U"/>
    <s v="0000-00-00"/>
    <m/>
    <m/>
    <m/>
    <m/>
    <n v="194"/>
    <s v="Llamaya"/>
    <s v="MAIN"/>
    <n v="0"/>
    <m/>
    <n v="2258323"/>
    <s v="Cobros Mayo"/>
    <s v="Cobros Mayo NPN"/>
    <s v="Cuenta cesada"/>
  </r>
  <r>
    <s v="Cobros Mayo"/>
    <n v="0"/>
    <n v="0"/>
    <x v="15"/>
    <n v="9"/>
    <n v="1"/>
    <x v="0"/>
    <d v="2026-05-12T12:38:16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15"/>
    <n v="9"/>
    <n v="1"/>
    <x v="0"/>
    <d v="2026-05-12T15:21:12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0"/>
    <n v="9"/>
    <n v="1"/>
    <x v="0"/>
    <d v="2026-05-14T14:41:09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3"/>
    <n v="9"/>
    <n v="1"/>
    <x v="0"/>
    <d v="2026-05-18T17:49:10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4"/>
    <n v="9"/>
    <n v="1"/>
    <x v="0"/>
    <d v="2026-05-20T12:55:50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14"/>
    <n v="9"/>
    <n v="1"/>
    <x v="0"/>
    <d v="2026-05-20T16:34:23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4"/>
    <n v="9"/>
    <n v="1"/>
    <x v="0"/>
    <d v="2026-05-21T14:29:23"/>
    <n v="67181741"/>
    <s v="NA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No Answer AutoDial"/>
  </r>
  <r>
    <s v="Cobros Mayo"/>
    <n v="0"/>
    <n v="0"/>
    <x v="4"/>
    <n v="9"/>
    <n v="1"/>
    <x v="0"/>
    <d v="2026-05-21T16:04:48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Mayo"/>
    <n v="0"/>
    <n v="0"/>
    <x v="16"/>
    <n v="9"/>
    <n v="1"/>
    <x v="1"/>
    <d v="2026-05-22T10:46:49"/>
    <n v="67181741"/>
    <s v="AB"/>
    <s v="VDAD"/>
    <x v="0"/>
    <s v="COBRO"/>
    <m/>
    <n v="329052850000"/>
    <n v="16018"/>
    <n v="10"/>
    <n v="1"/>
    <n v="67181741"/>
    <m/>
    <s v="Josueth Iguala"/>
    <m/>
    <s v="8-951-832"/>
    <n v="329052850000"/>
    <s v="MASIVO"/>
    <s v="2 PAGOS PENDIENTES"/>
    <m/>
    <m/>
    <m/>
    <m/>
    <m/>
    <m/>
    <s v="0000-00-00"/>
    <m/>
    <m/>
    <m/>
    <m/>
    <n v="0"/>
    <m/>
    <s v="NONE"/>
    <n v="0"/>
    <m/>
    <n v="2258324"/>
    <s v="Cobros Mayo"/>
    <s v="Cobros Mayo NPN"/>
    <s v="Auto busy"/>
  </r>
  <r>
    <s v="Cobros Abril Canal Fijo"/>
    <n v="0"/>
    <n v="0"/>
    <x v="11"/>
    <n v="5"/>
    <n v="1"/>
    <x v="0"/>
    <d v="2026-05-04T12:17:20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12"/>
    <n v="5"/>
    <n v="1"/>
    <x v="0"/>
    <d v="2026-05-06T12:25:49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7"/>
    <n v="5"/>
    <n v="1"/>
    <x v="0"/>
    <d v="2026-05-07T17:00:35"/>
    <n v="67189141"/>
    <s v="NA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No Answer AutoDial"/>
  </r>
  <r>
    <s v="Cobros Abril Canal Fijo"/>
    <n v="0"/>
    <n v="0"/>
    <x v="8"/>
    <n v="5"/>
    <n v="1"/>
    <x v="0"/>
    <d v="2026-05-08T10:00:25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Abril Canal Fijo"/>
    <n v="0"/>
    <n v="0"/>
    <x v="8"/>
    <n v="5"/>
    <n v="1"/>
    <x v="1"/>
    <d v="2026-05-08T17:27:58"/>
    <n v="67189141"/>
    <s v="AB"/>
    <s v="VDAD"/>
    <x v="0"/>
    <s v="COBRO"/>
    <m/>
    <n v="353347410000"/>
    <n v="16017"/>
    <n v="10"/>
    <n v="1"/>
    <n v="67189141"/>
    <m/>
    <s v="Darling Ruiz"/>
    <m/>
    <s v="C02616863"/>
    <s v="2 MESES DE MORA"/>
    <s v="MASIVO"/>
    <n v="353347410000"/>
    <m/>
    <m/>
    <m/>
    <m/>
    <m/>
    <m/>
    <s v="0000-00-00"/>
    <m/>
    <s v="Darlingruiz555@gmail.com"/>
    <m/>
    <m/>
    <n v="0"/>
    <m/>
    <s v="NONE"/>
    <n v="0"/>
    <m/>
    <n v="2252611"/>
    <s v="Cobros Abril Canal Fijo"/>
    <s v="Cobros Abril Canal Fijo 2 meses a NPN"/>
    <s v="Auto busy"/>
  </r>
  <r>
    <s v="Cobros Mayo"/>
    <n v="0"/>
    <n v="0"/>
    <x v="15"/>
    <n v="2"/>
    <n v="1"/>
    <x v="0"/>
    <d v="2026-05-12T12:38:24"/>
    <n v="67195746"/>
    <s v="CALLBK"/>
    <s v="lvelez"/>
    <x v="1"/>
    <s v="COBRO"/>
    <m/>
    <n v="363076480000"/>
    <n v="16018"/>
    <n v="10"/>
    <n v="1"/>
    <n v="67195746"/>
    <m/>
    <s v="SONIA YENIFER HARTMANN FUENTES"/>
    <m/>
    <s v="4-726-1342"/>
    <n v="363076480000"/>
    <s v="MASIVO"/>
    <s v="NPN"/>
    <m/>
    <m/>
    <m/>
    <m/>
    <m/>
    <s v="U"/>
    <s v="0000-00-00"/>
    <m/>
    <m/>
    <m/>
    <s v="363076480000&gt;&gt; SONIA YENIFER HARTMANN FUENTES DE"/>
    <n v="93"/>
    <s v="Llamaya"/>
    <s v="MAIN"/>
    <n v="0"/>
    <m/>
    <n v="2258325"/>
    <s v="Cobros Mayo"/>
    <s v="Cobros Mayo NPN"/>
    <s v="Call Back"/>
  </r>
  <r>
    <s v="Cobros Mayo"/>
    <n v="1"/>
    <n v="1"/>
    <x v="1"/>
    <n v="2"/>
    <n v="1"/>
    <x v="1"/>
    <d v="2026-05-13T12:36:14"/>
    <n v="67195746"/>
    <n v="6002"/>
    <s v="lvelez"/>
    <x v="1"/>
    <s v="COBRO"/>
    <m/>
    <n v="363076480000"/>
    <n v="16018"/>
    <n v="10"/>
    <n v="1"/>
    <n v="67195746"/>
    <m/>
    <s v="SONIA YENIFER HARTMANN FUENTES"/>
    <m/>
    <s v="4-726-1342"/>
    <n v="363076480000"/>
    <s v="MASIVO"/>
    <s v="NPN"/>
    <m/>
    <m/>
    <m/>
    <m/>
    <m/>
    <s v="U"/>
    <s v="0000-00-00"/>
    <m/>
    <m/>
    <m/>
    <s v="363076480000&gt;&gt; SONIA YENIFER HARTMANN FUENTES DE"/>
    <n v="26"/>
    <s v="Llamaya"/>
    <s v="MAIN"/>
    <n v="0"/>
    <m/>
    <n v="2258325"/>
    <s v="Cobros Mayo"/>
    <s v="Cobros Mayo NPN"/>
    <s v="Cliente al dia"/>
  </r>
  <r>
    <s v="Cobros Mayo"/>
    <n v="0"/>
    <n v="0"/>
    <x v="15"/>
    <n v="4"/>
    <n v="1"/>
    <x v="0"/>
    <d v="2026-05-12T12:38:34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0"/>
    <n v="0"/>
    <x v="10"/>
    <n v="4"/>
    <n v="1"/>
    <x v="0"/>
    <d v="2026-05-14T14:42:07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0"/>
    <n v="0"/>
    <x v="13"/>
    <n v="4"/>
    <n v="1"/>
    <x v="0"/>
    <d v="2026-05-18T17:49:58"/>
    <n v="67196614"/>
    <s v="DROP"/>
    <s v="VDAD"/>
    <x v="0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5"/>
    <m/>
    <s v="NONE"/>
    <n v="0"/>
    <m/>
    <n v="2258326"/>
    <s v="Cobros Mayo"/>
    <s v="Cobros Mayo NPN"/>
    <s v="Agent Not Available"/>
  </r>
  <r>
    <s v="Cobros Mayo"/>
    <n v="1"/>
    <n v="1"/>
    <x v="14"/>
    <n v="4"/>
    <n v="1"/>
    <x v="1"/>
    <d v="2026-05-20T12:55:50"/>
    <n v="67196614"/>
    <n v="6002"/>
    <s v="lvelez"/>
    <x v="1"/>
    <s v="COBRO"/>
    <m/>
    <n v="260319800000"/>
    <n v="16018"/>
    <n v="10"/>
    <n v="1"/>
    <n v="67196614"/>
    <m/>
    <s v="Jesus Alberto  Escobar"/>
    <m/>
    <s v="9-757-136"/>
    <n v="260319800000"/>
    <s v="MASIVO"/>
    <s v="NPN"/>
    <m/>
    <m/>
    <m/>
    <m/>
    <m/>
    <s v="U"/>
    <s v="0000-00-00"/>
    <m/>
    <m/>
    <m/>
    <m/>
    <n v="202"/>
    <s v="Llamaya"/>
    <s v="MAIN"/>
    <n v="0"/>
    <m/>
    <n v="2258326"/>
    <s v="Cobros Mayo"/>
    <s v="Cobros Mayo NPN"/>
    <s v="Cliente al dia"/>
  </r>
  <r>
    <s v="Cobros Mayo"/>
    <n v="0"/>
    <n v="0"/>
    <x v="15"/>
    <n v="3"/>
    <n v="1"/>
    <x v="0"/>
    <d v="2026-05-12T12:45:06"/>
    <n v="67204484"/>
    <s v="AB"/>
    <s v="VDAD"/>
    <x v="0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0"/>
    <m/>
    <s v="NONE"/>
    <n v="0"/>
    <m/>
    <n v="2258327"/>
    <s v="Cobros Mayo"/>
    <s v="Cobros Mayo NPN"/>
    <s v="Auto busy"/>
  </r>
  <r>
    <s v="Cobros Mayo"/>
    <n v="0"/>
    <n v="0"/>
    <x v="10"/>
    <n v="3"/>
    <n v="1"/>
    <x v="0"/>
    <d v="2026-05-14T14:42:36"/>
    <n v="67204484"/>
    <s v="DROP"/>
    <s v="VDAD"/>
    <x v="0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5"/>
    <m/>
    <s v="NONE"/>
    <n v="0"/>
    <m/>
    <n v="2258327"/>
    <s v="Cobros Mayo"/>
    <s v="Cobros Mayo NPN"/>
    <s v="Agent Not Available"/>
  </r>
  <r>
    <s v="Cobros Mayo"/>
    <n v="1"/>
    <n v="0"/>
    <x v="13"/>
    <n v="3"/>
    <n v="1"/>
    <x v="1"/>
    <d v="2026-05-18T17:51:52"/>
    <n v="67204484"/>
    <n v="6000"/>
    <s v="lvelez"/>
    <x v="1"/>
    <s v="COBRO"/>
    <m/>
    <n v="366057790000"/>
    <n v="16018"/>
    <n v="-7"/>
    <n v="1"/>
    <n v="67204484"/>
    <m/>
    <s v="Yasuani Daleshka Quintana Vill"/>
    <m/>
    <s v="8-1040-1765"/>
    <n v="366057790000"/>
    <s v="MASIVO"/>
    <s v="NPN"/>
    <m/>
    <m/>
    <m/>
    <m/>
    <m/>
    <s v="U"/>
    <s v="0000-00-00"/>
    <m/>
    <m/>
    <m/>
    <m/>
    <n v="185"/>
    <s v="Llamaya"/>
    <s v="MAIN"/>
    <n v="0"/>
    <m/>
    <n v="2258327"/>
    <s v="Cobros Mayo"/>
    <s v="Cobros Mayo NPN"/>
    <s v="Mensaje a tercero"/>
  </r>
  <r>
    <s v="Cobros Mayo"/>
    <n v="0"/>
    <n v="0"/>
    <x v="15"/>
    <n v="1"/>
    <n v="1"/>
    <x v="1"/>
    <d v="2026-05-12T12:45:53"/>
    <n v="67208780"/>
    <n v="6004"/>
    <s v="lvelez"/>
    <x v="1"/>
    <s v="COBRO"/>
    <m/>
    <n v="369080710000"/>
    <n v="16018"/>
    <n v="-7"/>
    <n v="1"/>
    <n v="67208780"/>
    <m/>
    <s v="Ruven Quintana CÃ¡rdena"/>
    <m/>
    <s v="5-709-291"/>
    <n v="369080710000"/>
    <s v="MASIVO"/>
    <s v="NPN"/>
    <m/>
    <m/>
    <m/>
    <m/>
    <m/>
    <s v="U"/>
    <s v="0000-00-00"/>
    <m/>
    <m/>
    <m/>
    <m/>
    <n v="69"/>
    <s v="Llamaya"/>
    <s v="MAIN"/>
    <n v="0"/>
    <m/>
    <n v="2258328"/>
    <s v="Cobros Mayo"/>
    <s v="Cobros Mayo NPN"/>
    <s v="Buzon de voz"/>
  </r>
  <r>
    <s v="Cobros Mayo"/>
    <n v="1"/>
    <n v="0"/>
    <x v="15"/>
    <n v="1"/>
    <n v="1"/>
    <x v="1"/>
    <d v="2026-05-12T12:48:46"/>
    <n v="67209412"/>
    <n v="6006"/>
    <s v="lvelez"/>
    <x v="1"/>
    <s v="COBRO"/>
    <m/>
    <n v="351328870000"/>
    <n v="16018"/>
    <n v="-7"/>
    <n v="1"/>
    <n v="67209412"/>
    <m/>
    <s v="David MariÃ±as"/>
    <m/>
    <s v="8-989-1991"/>
    <n v="351328870000"/>
    <s v="MASIVO"/>
    <s v="NPN"/>
    <m/>
    <m/>
    <m/>
    <m/>
    <m/>
    <s v="U"/>
    <s v="0000-00-00"/>
    <m/>
    <m/>
    <m/>
    <m/>
    <n v="208"/>
    <s v="Llamaya"/>
    <s v="MAIN"/>
    <n v="0"/>
    <m/>
    <n v="2258329"/>
    <s v="Cobros Mayo"/>
    <s v="Cobros Mayo NPN"/>
    <s v="Numero equivocado"/>
  </r>
  <r>
    <s v="Cobros Mayo"/>
    <n v="0"/>
    <n v="0"/>
    <x v="15"/>
    <n v="5"/>
    <n v="1"/>
    <x v="0"/>
    <d v="2026-05-12T12:52:51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0"/>
    <n v="5"/>
    <n v="1"/>
    <x v="0"/>
    <d v="2026-05-14T14:43:13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3"/>
    <n v="5"/>
    <n v="1"/>
    <x v="0"/>
    <d v="2026-05-18T17:52:57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14"/>
    <n v="5"/>
    <n v="1"/>
    <x v="0"/>
    <d v="2026-05-20T12:56:00"/>
    <n v="67214083"/>
    <s v="DROP"/>
    <s v="VDAD"/>
    <x v="0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5"/>
    <m/>
    <s v="NONE"/>
    <n v="0"/>
    <m/>
    <n v="2258330"/>
    <s v="Cobros Mayo"/>
    <s v="Cobros Mayo NPN"/>
    <s v="Agent Not Available"/>
  </r>
  <r>
    <s v="Cobros Mayo"/>
    <n v="0"/>
    <n v="0"/>
    <x v="4"/>
    <n v="5"/>
    <n v="1"/>
    <x v="1"/>
    <d v="2026-05-21T14:28:24"/>
    <n v="67214083"/>
    <n v="6004"/>
    <s v="lvelez"/>
    <x v="1"/>
    <s v="COBRO"/>
    <m/>
    <n v="363093830000"/>
    <n v="16018"/>
    <n v="-7"/>
    <n v="1"/>
    <n v="67214083"/>
    <m/>
    <s v="Rosario Larios"/>
    <m/>
    <s v="AY009864"/>
    <n v="363093830000"/>
    <s v="MASIVO"/>
    <s v="NPN"/>
    <m/>
    <m/>
    <m/>
    <m/>
    <m/>
    <s v="U"/>
    <s v="0000-00-00"/>
    <m/>
    <m/>
    <m/>
    <m/>
    <n v="67"/>
    <s v="Llamaya"/>
    <s v="MAIN"/>
    <n v="0"/>
    <m/>
    <n v="2258330"/>
    <s v="Cobros Mayo"/>
    <s v="Cobros Mayo NPN"/>
    <s v="Buzon de voz"/>
  </r>
  <r>
    <s v="Cobros Mayo"/>
    <n v="0"/>
    <n v="0"/>
    <x v="15"/>
    <n v="2"/>
    <n v="1"/>
    <x v="0"/>
    <d v="2026-05-12T12:53:12"/>
    <n v="67220324"/>
    <s v="DROP"/>
    <s v="VDAD"/>
    <x v="0"/>
    <s v="COBRO"/>
    <m/>
    <n v="359360090000"/>
    <n v="16018"/>
    <n v="-7"/>
    <n v="1"/>
    <n v="67220324"/>
    <m/>
    <s v="Evelio PÃ©rez Virola"/>
    <m/>
    <s v="12-719-1916"/>
    <n v="359360090000"/>
    <s v="MASIVO"/>
    <s v="2 PAGOS PENDIENTES"/>
    <m/>
    <m/>
    <m/>
    <m/>
    <m/>
    <s v="U"/>
    <s v="0000-00-00"/>
    <m/>
    <m/>
    <m/>
    <m/>
    <n v="1"/>
    <m/>
    <s v="NONE"/>
    <n v="0"/>
    <m/>
    <n v="2258331"/>
    <s v="Cobros Mayo"/>
    <s v="Cobros Mayo NPN"/>
    <s v="Agent Not Available"/>
  </r>
  <r>
    <s v="Cobros Mayo"/>
    <n v="1"/>
    <n v="1"/>
    <x v="10"/>
    <n v="2"/>
    <n v="1"/>
    <x v="1"/>
    <d v="2026-05-14T14:46:11"/>
    <n v="67220324"/>
    <n v="6003"/>
    <s v="lvelez"/>
    <x v="1"/>
    <s v="COBRO"/>
    <m/>
    <n v="359360090000"/>
    <n v="16018"/>
    <n v="-7"/>
    <n v="1"/>
    <n v="67220324"/>
    <m/>
    <s v="Evelio PÃ©rez Virola"/>
    <m/>
    <s v="12-719-1916"/>
    <n v="359360090000"/>
    <s v="MASIVO"/>
    <s v="2 PAGOS PENDIENTES"/>
    <m/>
    <m/>
    <m/>
    <m/>
    <m/>
    <s v="U"/>
    <s v="0000-00-00"/>
    <m/>
    <m/>
    <m/>
    <m/>
    <n v="159"/>
    <s v="Llamaya"/>
    <s v="MAIN"/>
    <n v="0"/>
    <m/>
    <n v="2258331"/>
    <s v="Cobros Mayo"/>
    <s v="Cobros Mayo NPN"/>
    <s v="Cuenta cesada"/>
  </r>
  <r>
    <s v="Cobros Mayo"/>
    <n v="0"/>
    <n v="0"/>
    <x v="15"/>
    <n v="1"/>
    <n v="1"/>
    <x v="1"/>
    <d v="2026-05-12T12:55:14"/>
    <n v="67224350"/>
    <n v="6004"/>
    <s v="lvelez"/>
    <x v="1"/>
    <s v="COBRO"/>
    <m/>
    <n v="367054000000"/>
    <n v="16018"/>
    <n v="-7"/>
    <n v="1"/>
    <n v="67224350"/>
    <m/>
    <s v="Bladimir Villarreal"/>
    <m/>
    <s v="8-753-137"/>
    <n v="367054000000"/>
    <s v="MASIVO"/>
    <s v="NPN"/>
    <m/>
    <m/>
    <m/>
    <m/>
    <m/>
    <s v="U"/>
    <s v="0000-00-00"/>
    <m/>
    <m/>
    <m/>
    <m/>
    <n v="64"/>
    <s v="Llamaya"/>
    <s v="MAIN"/>
    <n v="0"/>
    <m/>
    <n v="2258332"/>
    <s v="Cobros Mayo"/>
    <s v="Cobros Mayo NPN"/>
    <s v="Buzon de voz"/>
  </r>
  <r>
    <s v="Cobros Mayo"/>
    <n v="0"/>
    <n v="0"/>
    <x v="15"/>
    <n v="4"/>
    <n v="1"/>
    <x v="0"/>
    <d v="2026-05-12T12:56:19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5"/>
    <n v="4"/>
    <n v="1"/>
    <x v="0"/>
    <d v="2026-05-12T16:27:17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"/>
    <n v="4"/>
    <n v="1"/>
    <x v="0"/>
    <d v="2026-05-13T11:33:18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Mayo"/>
    <n v="0"/>
    <n v="0"/>
    <x v="1"/>
    <n v="4"/>
    <n v="1"/>
    <x v="1"/>
    <d v="2026-05-13T11:43:02"/>
    <n v="67229457"/>
    <s v="NA"/>
    <s v="VDAD"/>
    <x v="0"/>
    <s v="COBRO"/>
    <m/>
    <n v="361090500000"/>
    <n v="16018"/>
    <n v="-7"/>
    <n v="1"/>
    <n v="67229457"/>
    <m/>
    <s v="ALBERTO SANAPI DEGAIZA"/>
    <m/>
    <s v="5-21-201"/>
    <n v="361090500000"/>
    <s v="MASIVO"/>
    <s v="NPN"/>
    <m/>
    <m/>
    <m/>
    <m/>
    <m/>
    <m/>
    <s v="0000-00-00"/>
    <m/>
    <m/>
    <m/>
    <m/>
    <n v="0"/>
    <m/>
    <s v="NONE"/>
    <n v="0"/>
    <m/>
    <n v="2258333"/>
    <s v="Cobros Mayo"/>
    <s v="Cobros Mayo NPN"/>
    <s v="No Answer AutoDial"/>
  </r>
  <r>
    <s v="Cobros Abril Canal Fijo"/>
    <n v="0"/>
    <n v="0"/>
    <x v="11"/>
    <n v="6"/>
    <n v="1"/>
    <x v="0"/>
    <d v="2026-05-04T12:59:13"/>
    <n v="67237216"/>
    <s v="NA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7:13:24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12"/>
    <n v="6"/>
    <n v="1"/>
    <x v="0"/>
    <d v="2026-05-06T12:58:36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7"/>
    <n v="6"/>
    <n v="1"/>
    <x v="0"/>
    <d v="2026-05-07T17:44:00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0"/>
    <n v="0"/>
    <x v="0"/>
    <n v="6"/>
    <n v="1"/>
    <x v="0"/>
    <d v="2026-05-09T09:03:10"/>
    <n v="67237216"/>
    <s v="AB"/>
    <s v="VDAD"/>
    <x v="0"/>
    <s v="COBRO"/>
    <m/>
    <n v="351361340000"/>
    <n v="16017"/>
    <n v="-7"/>
    <n v="1"/>
    <n v="67237216"/>
    <m/>
    <s v="KEINNER DAVID ANAYA BARRAZA"/>
    <m/>
    <s v="BE060795"/>
    <s v="2 MESES DE MORA"/>
    <s v="MASIVO"/>
    <n v="351361340000"/>
    <m/>
    <m/>
    <m/>
    <m/>
    <m/>
    <m/>
    <s v="0000-00-00"/>
    <m/>
    <s v="anayabarraza@gmail.com"/>
    <m/>
    <m/>
    <n v="0"/>
    <m/>
    <s v="NONE"/>
    <n v="0"/>
    <m/>
    <n v="2252709"/>
    <s v="Cobros Abril Canal Fijo"/>
    <s v="Cobros Abril Canal Fijo 2 meses a NPN"/>
    <s v="Auto busy"/>
  </r>
  <r>
    <s v="Cobros Abril Canal Fijo"/>
    <n v="1"/>
    <n v="1"/>
    <x v="15"/>
    <n v="6"/>
    <n v="1"/>
    <x v="1"/>
    <d v="2026-05-12T14:03:42"/>
    <n v="67237216"/>
    <n v="6007"/>
    <s v="lvelez"/>
    <x v="1"/>
    <s v="COBRO"/>
    <m/>
    <n v="351361340000"/>
    <n v="16018"/>
    <n v="-7"/>
    <n v="1"/>
    <n v="67237216"/>
    <m/>
    <s v="KEINNER DAVID ANAYA BARRAZA"/>
    <m/>
    <s v="BE060795"/>
    <n v="351361340000"/>
    <s v="MASIVO"/>
    <s v="3 PAGOS PENDIENTES"/>
    <m/>
    <m/>
    <m/>
    <m/>
    <m/>
    <s v="U"/>
    <s v="0000-00-00"/>
    <m/>
    <m/>
    <m/>
    <m/>
    <n v="124"/>
    <s v="Llamaya"/>
    <s v="MAIN"/>
    <n v="0"/>
    <m/>
    <n v="2258334"/>
    <s v="Cobros Mayo"/>
    <s v="Cobros Mayo NPN"/>
    <s v="Volver a llamar"/>
  </r>
  <r>
    <e v="#N/A"/>
    <n v="0"/>
    <n v="0"/>
    <x v="3"/>
    <n v="2"/>
    <n v="1"/>
    <x v="0"/>
    <d v="2026-05-19T15:07:48"/>
    <n v="67238138"/>
    <s v="CALLBK"/>
    <s v="lvelez"/>
    <x v="1"/>
    <s v="COBRO"/>
    <m/>
    <m/>
    <n v="9011"/>
    <n v="-7"/>
    <n v="1"/>
    <n v="67238138"/>
    <m/>
    <s v="JINMING JINMING ZHU"/>
    <m/>
    <n v="30"/>
    <s v="Panama"/>
    <s v="DISTRITO"/>
    <m/>
    <m/>
    <m/>
    <m/>
    <m/>
    <m/>
    <s v="U"/>
    <s v="0000-00-00"/>
    <m/>
    <s v="JINMINGZHU@gmail.com"/>
    <m/>
    <s v="355372370000&gt;&gt; Jinming Zhu"/>
    <n v="178"/>
    <s v="Llamaya"/>
    <s v="MANUAL"/>
    <n v="0"/>
    <m/>
    <n v="1515873"/>
    <s v="Renovacion Krediya 09062024"/>
    <m/>
    <s v="Call Back"/>
  </r>
  <r>
    <e v="#N/A"/>
    <n v="1"/>
    <n v="1"/>
    <x v="4"/>
    <n v="2"/>
    <n v="1"/>
    <x v="1"/>
    <d v="2026-05-21T16:31:43"/>
    <n v="67238138"/>
    <n v="6002"/>
    <s v="lvelez"/>
    <x v="1"/>
    <s v="COBRO"/>
    <m/>
    <m/>
    <n v="9011"/>
    <n v="-7"/>
    <n v="1"/>
    <n v="67238138"/>
    <m/>
    <s v="JINMING JINMING ZHU"/>
    <m/>
    <n v="30"/>
    <s v="Panama"/>
    <s v="DISTRITO"/>
    <m/>
    <m/>
    <m/>
    <m/>
    <m/>
    <m/>
    <s v="U"/>
    <s v="0000-00-00"/>
    <m/>
    <s v="JINMINGZHU@gmail.com"/>
    <m/>
    <s v="355372370000&gt;&gt; Jinming Zhu"/>
    <n v="44"/>
    <s v="Llamaya"/>
    <s v="MAIN"/>
    <n v="0"/>
    <m/>
    <n v="1515873"/>
    <s v="Renovacion Krediya 09062024"/>
    <m/>
    <s v="Cliente al dia"/>
  </r>
  <r>
    <s v="Cobros Mayo"/>
    <n v="0"/>
    <n v="0"/>
    <x v="15"/>
    <n v="4"/>
    <n v="1"/>
    <x v="0"/>
    <d v="2026-05-12T14:03:45"/>
    <n v="67241317"/>
    <s v="DROP"/>
    <s v="VDAD"/>
    <x v="0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5"/>
    <m/>
    <s v="NONE"/>
    <n v="0"/>
    <m/>
    <n v="2258335"/>
    <s v="Cobros Mayo"/>
    <s v="Cobros Mayo NPN"/>
    <s v="Agent Not Available"/>
  </r>
  <r>
    <s v="Cobros Mayo"/>
    <n v="0"/>
    <n v="0"/>
    <x v="10"/>
    <n v="4"/>
    <n v="1"/>
    <x v="0"/>
    <d v="2026-05-14T14:46:25"/>
    <n v="67241317"/>
    <s v="DROP"/>
    <s v="VDAD"/>
    <x v="0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5"/>
    <m/>
    <s v="NONE"/>
    <n v="0"/>
    <m/>
    <n v="2258335"/>
    <s v="Cobros Mayo"/>
    <s v="Cobros Mayo NPN"/>
    <s v="Agent Not Available"/>
  </r>
  <r>
    <s v="Cobros Mayo"/>
    <n v="1"/>
    <n v="1"/>
    <x v="13"/>
    <n v="4"/>
    <n v="1"/>
    <x v="0"/>
    <d v="2026-05-18T17:55:26"/>
    <n v="67241317"/>
    <n v="6007"/>
    <s v="lvelez"/>
    <x v="1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88"/>
    <s v="Llamaya"/>
    <s v="MAIN"/>
    <n v="0"/>
    <m/>
    <n v="2258335"/>
    <s v="Cobros Mayo"/>
    <s v="Cobros Mayo NPN"/>
    <s v="Volver a llamar"/>
  </r>
  <r>
    <s v="Cobros Mayo"/>
    <n v="1"/>
    <n v="1"/>
    <x v="13"/>
    <n v="4"/>
    <n v="1"/>
    <x v="1"/>
    <d v="2026-05-18T17:57:04"/>
    <n v="67241317"/>
    <n v="6007"/>
    <s v="lvelez"/>
    <x v="1"/>
    <s v="COBRO"/>
    <m/>
    <n v="368080310000"/>
    <n v="16018"/>
    <n v="-7"/>
    <n v="1"/>
    <n v="67241317"/>
    <m/>
    <s v="MarÃ­a melendez"/>
    <m/>
    <s v="2111-859"/>
    <n v="368080310000"/>
    <s v="MASIVO"/>
    <s v="NPN"/>
    <m/>
    <m/>
    <m/>
    <m/>
    <m/>
    <s v="U"/>
    <s v="0000-00-00"/>
    <m/>
    <m/>
    <m/>
    <m/>
    <n v="3"/>
    <s v="Llamaya"/>
    <s v="MANUAL"/>
    <n v="0"/>
    <m/>
    <n v="2258335"/>
    <s v="Cobros Mayo"/>
    <s v="Cobros Mayo NPN"/>
    <s v="Volver a llamar"/>
  </r>
  <r>
    <s v="Cobros Mayo"/>
    <n v="0"/>
    <n v="0"/>
    <x v="15"/>
    <n v="2"/>
    <n v="1"/>
    <x v="0"/>
    <d v="2026-05-12T14:04:22"/>
    <n v="67241498"/>
    <s v="DROP"/>
    <s v="VDAD"/>
    <x v="0"/>
    <s v="COBRO"/>
    <m/>
    <n v="366010560000"/>
    <n v="16018"/>
    <n v="-7"/>
    <n v="1"/>
    <n v="67241498"/>
    <m/>
    <s v="Belinda esther alverola Jarami"/>
    <m/>
    <s v="8-153-2737"/>
    <n v="366010560000"/>
    <s v="MASIVO"/>
    <s v="2 PAGOS PENDIENTES"/>
    <m/>
    <m/>
    <m/>
    <m/>
    <m/>
    <s v="U"/>
    <s v="0000-00-00"/>
    <m/>
    <m/>
    <m/>
    <m/>
    <n v="5"/>
    <m/>
    <s v="NONE"/>
    <n v="0"/>
    <m/>
    <n v="2258336"/>
    <s v="Cobros Mayo"/>
    <s v="Cobros Mayo NPN"/>
    <s v="Agent Not Available"/>
  </r>
  <r>
    <s v="Cobros Mayo"/>
    <n v="1"/>
    <n v="1"/>
    <x v="10"/>
    <n v="2"/>
    <n v="1"/>
    <x v="1"/>
    <d v="2026-05-14T14:49:54"/>
    <n v="67241498"/>
    <n v="6003"/>
    <s v="lvelez"/>
    <x v="1"/>
    <s v="COBRO"/>
    <m/>
    <n v="366010560000"/>
    <n v="16018"/>
    <n v="-7"/>
    <n v="1"/>
    <n v="67241498"/>
    <m/>
    <s v="Belinda esther alverola Jarami"/>
    <m/>
    <s v="8-153-2737"/>
    <n v="366010560000"/>
    <s v="MASIVO"/>
    <s v="2 PAGOS PENDIENTES"/>
    <m/>
    <m/>
    <m/>
    <m/>
    <m/>
    <s v="U"/>
    <s v="0000-00-00"/>
    <m/>
    <m/>
    <m/>
    <m/>
    <n v="114"/>
    <s v="Llamaya"/>
    <s v="MAIN"/>
    <n v="0"/>
    <m/>
    <n v="2258336"/>
    <s v="Cobros Mayo"/>
    <s v="Cobros Mayo NPN"/>
    <s v="Cuenta cesada"/>
  </r>
  <r>
    <s v="Cobros Abril Canal Fijo"/>
    <n v="0"/>
    <n v="0"/>
    <x v="5"/>
    <n v="10"/>
    <n v="1"/>
    <x v="0"/>
    <d v="2026-05-02T11:31:53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6"/>
    <n v="10"/>
    <n v="1"/>
    <x v="0"/>
    <d v="2026-05-05T15:54:11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12"/>
    <n v="10"/>
    <n v="1"/>
    <x v="0"/>
    <d v="2026-05-06T17:55:31"/>
    <n v="67248799"/>
    <s v="DROP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5"/>
    <m/>
    <s v="NONE"/>
    <n v="0"/>
    <m/>
    <n v="2251844"/>
    <s v="Cobros Abril Canal Fijo"/>
    <s v="Cobros Abril Canal Fijo 2 meses a NPN"/>
    <s v="Agent Not Available"/>
  </r>
  <r>
    <s v="Cobros Abril Canal Fijo"/>
    <n v="0"/>
    <n v="0"/>
    <x v="8"/>
    <n v="10"/>
    <n v="1"/>
    <x v="0"/>
    <d v="2026-05-08T12:58:02"/>
    <n v="67248799"/>
    <s v="AB"/>
    <s v="VDAD"/>
    <x v="0"/>
    <s v="COBRO"/>
    <m/>
    <n v="357369770000"/>
    <n v="16017"/>
    <n v="-7"/>
    <n v="1"/>
    <n v="67248799"/>
    <m/>
    <s v="Juan Montes"/>
    <m/>
    <n v="72172508"/>
    <s v="NPN"/>
    <s v="MASIVO"/>
    <n v="357369770000"/>
    <m/>
    <m/>
    <m/>
    <m/>
    <m/>
    <m/>
    <s v="0000-00-00"/>
    <m/>
    <s v="juanmontesgallardo007@gmail.com"/>
    <m/>
    <m/>
    <n v="0"/>
    <m/>
    <s v="NONE"/>
    <n v="0"/>
    <m/>
    <n v="2251844"/>
    <s v="Cobros Abril Canal Fijo"/>
    <s v="Cobros Abril Canal Fijo 2 meses a NPN"/>
    <s v="Auto busy"/>
  </r>
  <r>
    <s v="Cobros Abril Canal Fijo"/>
    <n v="0"/>
    <n v="0"/>
    <x v="15"/>
    <n v="10"/>
    <n v="1"/>
    <x v="0"/>
    <d v="2026-05-12T14:06:31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0"/>
    <n v="10"/>
    <n v="1"/>
    <x v="1"/>
    <d v="2026-05-14T14:49:23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3"/>
    <n v="10"/>
    <n v="1"/>
    <x v="0"/>
    <d v="2026-05-18T17:57:51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14"/>
    <n v="10"/>
    <n v="1"/>
    <x v="0"/>
    <d v="2026-05-20T12:56:08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Abril Canal Fijo"/>
    <n v="0"/>
    <n v="0"/>
    <x v="4"/>
    <n v="10"/>
    <n v="1"/>
    <x v="0"/>
    <d v="2026-05-21T14:29:41"/>
    <n v="67248799"/>
    <s v="DROP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5"/>
    <m/>
    <s v="NONE"/>
    <n v="0"/>
    <m/>
    <n v="2258337"/>
    <s v="Cobros Mayo"/>
    <s v="Cobros Mayo NPN"/>
    <s v="Agent Not Available"/>
  </r>
  <r>
    <s v="Cobros Abril Canal Fijo"/>
    <n v="0"/>
    <n v="0"/>
    <x v="16"/>
    <n v="10"/>
    <n v="1"/>
    <x v="1"/>
    <d v="2026-05-22T10:47:23"/>
    <n v="67248799"/>
    <s v="AB"/>
    <s v="VDAD"/>
    <x v="0"/>
    <s v="COBRO"/>
    <m/>
    <n v="357369770000"/>
    <n v="16018"/>
    <n v="-7"/>
    <n v="1"/>
    <n v="67248799"/>
    <m/>
    <s v="Juan Montes"/>
    <m/>
    <n v="72172508"/>
    <n v="357369770000"/>
    <s v="MASIVO"/>
    <s v="NPN"/>
    <m/>
    <m/>
    <m/>
    <m/>
    <m/>
    <m/>
    <s v="0000-00-00"/>
    <m/>
    <m/>
    <m/>
    <m/>
    <n v="0"/>
    <m/>
    <s v="NONE"/>
    <n v="0"/>
    <m/>
    <n v="2258337"/>
    <s v="Cobros Mayo"/>
    <s v="Cobros Mayo NPN"/>
    <s v="Auto busy"/>
  </r>
  <r>
    <s v="Cobros Mayo"/>
    <n v="1"/>
    <n v="1"/>
    <x v="7"/>
    <n v="3"/>
    <n v="1"/>
    <x v="0"/>
    <d v="2026-05-07T14:15:45"/>
    <n v="67254445"/>
    <n v="6007"/>
    <s v="lvelez"/>
    <x v="1"/>
    <s v="COBRO"/>
    <m/>
    <m/>
    <n v="10001"/>
    <n v="-7"/>
    <n v="1"/>
    <n v="67254445"/>
    <m/>
    <m/>
    <m/>
    <m/>
    <s v="PENONOME,CALLE MANUEL A.GUERRERO,PE1369 SUPER CENTRO EL MERCADO"/>
    <m/>
    <m/>
    <m/>
    <m/>
    <m/>
    <m/>
    <m/>
    <s v="U"/>
    <s v="0000-00-00"/>
    <m/>
    <m/>
    <m/>
    <m/>
    <n v="4"/>
    <s v="Llamaya"/>
    <s v="MANUAL"/>
    <n v="0"/>
    <m/>
    <n v="1301350"/>
    <s v="Soho"/>
    <m/>
    <s v="Volver a llamar"/>
  </r>
  <r>
    <s v="Cobros Mayo"/>
    <n v="1"/>
    <n v="0"/>
    <x v="7"/>
    <n v="3"/>
    <n v="1"/>
    <x v="0"/>
    <d v="2026-05-07T14:16:22"/>
    <n v="67254445"/>
    <n v="6000"/>
    <s v="lvelez"/>
    <x v="1"/>
    <s v="COBRO"/>
    <m/>
    <m/>
    <n v="10001"/>
    <n v="-7"/>
    <n v="1"/>
    <n v="67254445"/>
    <m/>
    <m/>
    <m/>
    <m/>
    <s v="PENONOME,CALLE MANUEL A.GUERRERO,PE1369 SUPER CENTRO EL MERCADO"/>
    <m/>
    <m/>
    <m/>
    <m/>
    <m/>
    <m/>
    <m/>
    <s v="U"/>
    <s v="0000-00-00"/>
    <m/>
    <m/>
    <m/>
    <m/>
    <n v="81"/>
    <s v="Llamaya"/>
    <s v="MANUAL"/>
    <n v="0"/>
    <m/>
    <n v="1301350"/>
    <s v="Soho"/>
    <m/>
    <s v="Mensaje a tercero"/>
  </r>
  <r>
    <s v="Cobros Mayo"/>
    <n v="0"/>
    <n v="0"/>
    <x v="15"/>
    <n v="3"/>
    <n v="1"/>
    <x v="1"/>
    <d v="2026-05-12T14:07:05"/>
    <n v="67254445"/>
    <n v="6004"/>
    <s v="lvelez"/>
    <x v="1"/>
    <s v="COBRO"/>
    <m/>
    <n v="367040470000"/>
    <n v="16018"/>
    <n v="-7"/>
    <n v="1"/>
    <n v="67254445"/>
    <m/>
    <s v="ELVIA VANESSA JIMENEZ GONZALEZ"/>
    <m/>
    <s v="8-865-465"/>
    <n v="367040470000"/>
    <s v="Outbound Residencial"/>
    <s v="NPN"/>
    <m/>
    <m/>
    <m/>
    <m/>
    <m/>
    <s v="U"/>
    <s v="0000-00-00"/>
    <m/>
    <m/>
    <m/>
    <m/>
    <n v="137"/>
    <s v="Llamaya"/>
    <s v="MAIN"/>
    <n v="0"/>
    <m/>
    <n v="2258338"/>
    <s v="Cobros Mayo"/>
    <s v="Cobros Mayo NPN"/>
    <s v="Buzon de voz"/>
  </r>
  <r>
    <s v="Cobros Mayo"/>
    <n v="1"/>
    <n v="1"/>
    <x v="12"/>
    <n v="5"/>
    <n v="1"/>
    <x v="0"/>
    <d v="2026-05-06T16:56:07"/>
    <n v="67255071"/>
    <n v="6007"/>
    <s v="lvelez"/>
    <x v="1"/>
    <s v="COBRO"/>
    <m/>
    <m/>
    <n v="998"/>
    <n v="0"/>
    <m/>
    <n v="67255071"/>
    <m/>
    <m/>
    <m/>
    <m/>
    <m/>
    <m/>
    <m/>
    <m/>
    <m/>
    <m/>
    <m/>
    <m/>
    <s v="U"/>
    <s v="0000-00-00"/>
    <m/>
    <m/>
    <m/>
    <m/>
    <n v="115"/>
    <s v="Llamaya"/>
    <s v="MANUAL"/>
    <n v="0"/>
    <m/>
    <n v="2257557"/>
    <s v="Default Manual list"/>
    <m/>
    <s v="Volver a llamar"/>
  </r>
  <r>
    <s v="Cobros Mayo"/>
    <n v="0"/>
    <n v="0"/>
    <x v="15"/>
    <n v="5"/>
    <n v="1"/>
    <x v="0"/>
    <d v="2026-05-12T14:07:49"/>
    <n v="67255071"/>
    <s v="DROP"/>
    <s v="VDAD"/>
    <x v="0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5"/>
    <m/>
    <s v="NONE"/>
    <n v="0"/>
    <m/>
    <n v="2258339"/>
    <s v="Cobros Mayo"/>
    <s v="Cobros Mayo NPN"/>
    <s v="Agent Not Available"/>
  </r>
  <r>
    <s v="Cobros Mayo"/>
    <n v="0"/>
    <n v="0"/>
    <x v="10"/>
    <n v="5"/>
    <n v="1"/>
    <x v="0"/>
    <d v="2026-05-14T14:50:32"/>
    <n v="67255071"/>
    <s v="DROP"/>
    <s v="VDAD"/>
    <x v="0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5"/>
    <m/>
    <s v="NONE"/>
    <n v="0"/>
    <m/>
    <n v="2258339"/>
    <s v="Cobros Mayo"/>
    <s v="Cobros Mayo NPN"/>
    <s v="Agent Not Available"/>
  </r>
  <r>
    <s v="Cobros Mayo"/>
    <n v="1"/>
    <n v="1"/>
    <x v="13"/>
    <n v="5"/>
    <n v="1"/>
    <x v="0"/>
    <d v="2026-05-18T17:59:31"/>
    <n v="67255071"/>
    <n v="6007"/>
    <s v="lvelez"/>
    <x v="1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62"/>
    <s v="Llamaya"/>
    <s v="MAIN"/>
    <n v="0"/>
    <m/>
    <n v="2258339"/>
    <s v="Cobros Mayo"/>
    <s v="Cobros Mayo NPN"/>
    <s v="Volver a llamar"/>
  </r>
  <r>
    <s v="Cobros Mayo"/>
    <n v="1"/>
    <n v="1"/>
    <x v="13"/>
    <n v="5"/>
    <n v="1"/>
    <x v="1"/>
    <d v="2026-05-18T18:00:58"/>
    <n v="67255071"/>
    <n v="6007"/>
    <s v="lvelez"/>
    <x v="1"/>
    <s v="COBRO"/>
    <m/>
    <n v="361015950000"/>
    <n v="16018"/>
    <n v="-7"/>
    <n v="1"/>
    <n v="67255071"/>
    <m/>
    <s v="DANNA RodrÃ­guez"/>
    <m/>
    <s v="BC263378"/>
    <n v="361015950000"/>
    <s v="MASIVO"/>
    <s v="2 PAGOS PENDIENTES"/>
    <m/>
    <m/>
    <m/>
    <m/>
    <m/>
    <s v="U"/>
    <s v="0000-00-00"/>
    <m/>
    <m/>
    <m/>
    <m/>
    <n v="25"/>
    <s v="Llamaya"/>
    <s v="MANUAL"/>
    <n v="0"/>
    <m/>
    <n v="2258339"/>
    <s v="Cobros Mayo"/>
    <s v="Cobros Mayo NPN"/>
    <s v="Volver a llamar"/>
  </r>
  <r>
    <s v="Cobros Abril Canal Fijo"/>
    <n v="0"/>
    <n v="0"/>
    <x v="5"/>
    <n v="11"/>
    <n v="1"/>
    <x v="0"/>
    <d v="2026-05-02T12:54:47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12"/>
    <n v="11"/>
    <n v="1"/>
    <x v="0"/>
    <d v="2026-05-06T09:29:22"/>
    <n v="67255943"/>
    <s v="NA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No Answer AutoDial"/>
  </r>
  <r>
    <s v="Cobros Abril Canal Fijo"/>
    <n v="0"/>
    <n v="0"/>
    <x v="12"/>
    <n v="11"/>
    <n v="1"/>
    <x v="0"/>
    <d v="2026-05-06T16:22:22"/>
    <n v="67255943"/>
    <s v="NA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No Answer AutoDial"/>
  </r>
  <r>
    <s v="Cobros Abril Canal Fijo"/>
    <n v="0"/>
    <n v="0"/>
    <x v="7"/>
    <n v="11"/>
    <n v="1"/>
    <x v="0"/>
    <d v="2026-05-07T17:57:40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23:14"/>
    <n v="67255943"/>
    <s v="AB"/>
    <s v="VDAD"/>
    <x v="0"/>
    <s v="COBRO"/>
    <m/>
    <n v="357290680000"/>
    <n v="16017"/>
    <n v="-7"/>
    <n v="1"/>
    <n v="67255943"/>
    <m/>
    <s v="MIGUEL ANGEL RUDAS"/>
    <m/>
    <s v="8-997-2038"/>
    <s v="NPN"/>
    <s v="MASIVO"/>
    <n v="357290680000"/>
    <m/>
    <m/>
    <m/>
    <m/>
    <m/>
    <m/>
    <s v="0000-00-00"/>
    <m/>
    <s v="franciscoariel1099@gmail.com"/>
    <m/>
    <m/>
    <n v="0"/>
    <m/>
    <s v="NONE"/>
    <n v="0"/>
    <m/>
    <n v="2252178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09:08"/>
    <n v="67255943"/>
    <s v="NA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No Answer AutoDial"/>
  </r>
  <r>
    <s v="Cobros Abril Canal Fijo"/>
    <n v="0"/>
    <n v="0"/>
    <x v="15"/>
    <n v="11"/>
    <n v="1"/>
    <x v="0"/>
    <d v="2026-05-12T16:28:16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0"/>
    <n v="11"/>
    <n v="1"/>
    <x v="0"/>
    <d v="2026-05-14T14:50:39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3"/>
    <n v="11"/>
    <n v="1"/>
    <x v="0"/>
    <d v="2026-05-18T18:01:44"/>
    <n v="67255943"/>
    <s v="AB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Auto busy"/>
  </r>
  <r>
    <s v="Cobros Abril Canal Fijo"/>
    <n v="0"/>
    <n v="0"/>
    <x v="14"/>
    <n v="11"/>
    <n v="1"/>
    <x v="0"/>
    <d v="2026-05-20T14:04:22"/>
    <n v="67255943"/>
    <s v="NA"/>
    <s v="VDAD"/>
    <x v="0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0"/>
    <m/>
    <s v="NONE"/>
    <n v="0"/>
    <m/>
    <n v="2258340"/>
    <s v="Cobros Mayo"/>
    <s v="Cobros Mayo NPN"/>
    <s v="No Answer AutoDial"/>
  </r>
  <r>
    <s v="Cobros Abril Canal Fijo"/>
    <n v="1"/>
    <n v="1"/>
    <x v="14"/>
    <n v="11"/>
    <n v="1"/>
    <x v="1"/>
    <d v="2026-05-20T16:34:39"/>
    <n v="67255943"/>
    <n v="6003"/>
    <s v="lvelez"/>
    <x v="1"/>
    <s v="COBRO"/>
    <m/>
    <n v="357290680000"/>
    <n v="16018"/>
    <n v="-7"/>
    <n v="1"/>
    <n v="67255943"/>
    <m/>
    <s v="MIGUEL ANGEL RUDAS"/>
    <m/>
    <s v="8-997-2038"/>
    <n v="357290680000"/>
    <s v="MASIVO"/>
    <s v="NPN"/>
    <m/>
    <m/>
    <m/>
    <m/>
    <m/>
    <s v="U"/>
    <s v="0000-00-00"/>
    <m/>
    <m/>
    <m/>
    <m/>
    <n v="19"/>
    <s v="Llamaya"/>
    <s v="MAIN"/>
    <n v="0"/>
    <m/>
    <n v="2258340"/>
    <s v="Cobros Mayo"/>
    <s v="Cobros Mayo NPN"/>
    <s v="Cuenta cesada"/>
  </r>
  <r>
    <s v="Cobros Mayo"/>
    <n v="0"/>
    <n v="0"/>
    <x v="15"/>
    <n v="3"/>
    <n v="1"/>
    <x v="0"/>
    <d v="2026-05-12T14:09:19"/>
    <n v="67260264"/>
    <s v="DROP"/>
    <s v="VDAD"/>
    <x v="0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5"/>
    <m/>
    <s v="NONE"/>
    <n v="0"/>
    <m/>
    <n v="2258341"/>
    <s v="Cobros Mayo"/>
    <s v="Cobros Mayo NPN"/>
    <s v="Agent Not Available"/>
  </r>
  <r>
    <s v="Cobros Mayo"/>
    <n v="0"/>
    <n v="0"/>
    <x v="10"/>
    <n v="3"/>
    <n v="1"/>
    <x v="0"/>
    <d v="2026-05-14T14:51:31"/>
    <n v="67260264"/>
    <s v="DROP"/>
    <s v="VDAD"/>
    <x v="0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5"/>
    <m/>
    <s v="NONE"/>
    <n v="0"/>
    <m/>
    <n v="2258341"/>
    <s v="Cobros Mayo"/>
    <s v="Cobros Mayo NPN"/>
    <s v="Agent Not Available"/>
  </r>
  <r>
    <s v="Cobros Mayo"/>
    <n v="0"/>
    <n v="0"/>
    <x v="13"/>
    <n v="3"/>
    <n v="1"/>
    <x v="1"/>
    <d v="2026-05-18T18:02:34"/>
    <n v="67260264"/>
    <n v="6004"/>
    <s v="lvelez"/>
    <x v="1"/>
    <s v="COBRO"/>
    <m/>
    <n v="363070630000"/>
    <n v="16018"/>
    <n v="-7"/>
    <n v="1"/>
    <n v="67260264"/>
    <m/>
    <s v="Alba Susqueidys Dominguez Coro"/>
    <m/>
    <s v="2-738-411"/>
    <n v="363070630000"/>
    <s v="DIGITAL"/>
    <s v="NPN"/>
    <m/>
    <m/>
    <m/>
    <m/>
    <m/>
    <s v="U"/>
    <s v="0000-00-00"/>
    <m/>
    <m/>
    <m/>
    <m/>
    <n v="105"/>
    <s v="Llamaya"/>
    <s v="MAIN"/>
    <n v="0"/>
    <m/>
    <n v="2258341"/>
    <s v="Cobros Mayo"/>
    <s v="Cobros Mayo NPN"/>
    <s v="Buzon de voz"/>
  </r>
  <r>
    <s v="Cobros Mayo"/>
    <n v="0"/>
    <n v="0"/>
    <x v="15"/>
    <n v="6"/>
    <n v="1"/>
    <x v="0"/>
    <d v="2026-05-12T14:10:0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0"/>
    <n v="6"/>
    <n v="1"/>
    <x v="0"/>
    <d v="2026-05-14T14:51:4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3"/>
    <n v="6"/>
    <n v="1"/>
    <x v="0"/>
    <d v="2026-05-18T18:03:1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4"/>
    <n v="6"/>
    <n v="1"/>
    <x v="0"/>
    <d v="2026-05-20T14:03:10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4"/>
    <n v="6"/>
    <n v="1"/>
    <x v="0"/>
    <d v="2026-05-21T14:31:54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Mayo"/>
    <n v="0"/>
    <n v="0"/>
    <x v="16"/>
    <n v="6"/>
    <n v="1"/>
    <x v="1"/>
    <d v="2026-05-22T10:47:36"/>
    <n v="67269179"/>
    <s v="AB"/>
    <s v="VDAD"/>
    <x v="0"/>
    <s v="COBRO"/>
    <m/>
    <n v="369087400000"/>
    <n v="16018"/>
    <n v="-7"/>
    <n v="1"/>
    <n v="67269179"/>
    <m/>
    <s v="Edwin Enoc Ledezma PÃ©rez"/>
    <m/>
    <s v="8-1045-1713"/>
    <n v="369087400000"/>
    <s v="MASIVO"/>
    <s v="NPN"/>
    <m/>
    <m/>
    <m/>
    <m/>
    <m/>
    <m/>
    <s v="0000-00-00"/>
    <m/>
    <m/>
    <m/>
    <m/>
    <n v="0"/>
    <m/>
    <s v="NONE"/>
    <n v="0"/>
    <m/>
    <n v="2258342"/>
    <s v="Cobros Mayo"/>
    <s v="Cobros Mayo NPN"/>
    <s v="Auto busy"/>
  </r>
  <r>
    <s v="Cobros Abril Canal Fijo"/>
    <n v="1"/>
    <n v="1"/>
    <x v="15"/>
    <n v="1"/>
    <n v="1"/>
    <x v="1"/>
    <d v="2026-05-12T14:10:25"/>
    <n v="67282492"/>
    <n v="6003"/>
    <s v="lvelez"/>
    <x v="1"/>
    <s v="COBRO"/>
    <m/>
    <n v="364001020000"/>
    <n v="16018"/>
    <n v="-7"/>
    <n v="1"/>
    <n v="67282492"/>
    <m/>
    <s v="ORLANDO JAVIER DELGADO RODRIGU"/>
    <m/>
    <s v="3-719-1749"/>
    <n v="364001020000"/>
    <s v="MASIVO"/>
    <s v="NPN"/>
    <m/>
    <m/>
    <m/>
    <m/>
    <m/>
    <s v="U"/>
    <s v="0000-00-00"/>
    <m/>
    <m/>
    <m/>
    <m/>
    <n v="20"/>
    <s v="Llamaya"/>
    <s v="MAIN"/>
    <n v="0"/>
    <m/>
    <n v="2258343"/>
    <s v="Cobros Mayo"/>
    <s v="Cobros Mayo NPN"/>
    <s v="Cuenta cesada"/>
  </r>
  <r>
    <e v="#N/A"/>
    <n v="1"/>
    <n v="1"/>
    <x v="11"/>
    <n v="1"/>
    <n v="1"/>
    <x v="1"/>
    <d v="2026-05-04T15:36:41"/>
    <n v="67283336"/>
    <n v="6007"/>
    <s v="lvelez"/>
    <x v="1"/>
    <s v="COBRO"/>
    <m/>
    <m/>
    <n v="998"/>
    <n v="0"/>
    <m/>
    <n v="67283336"/>
    <m/>
    <m/>
    <m/>
    <m/>
    <m/>
    <m/>
    <m/>
    <m/>
    <m/>
    <m/>
    <m/>
    <m/>
    <s v="U"/>
    <s v="0000-00-00"/>
    <m/>
    <m/>
    <m/>
    <m/>
    <n v="142"/>
    <s v="Llamaya"/>
    <s v="MANUAL"/>
    <n v="0"/>
    <m/>
    <n v="2257477"/>
    <s v="Default Manual list"/>
    <m/>
    <s v="Volver a llamar"/>
  </r>
  <r>
    <s v="Cobros Mayo"/>
    <n v="1"/>
    <n v="1"/>
    <x v="7"/>
    <n v="3"/>
    <n v="1"/>
    <x v="0"/>
    <d v="2026-05-07T17:11:51"/>
    <n v="67286431"/>
    <n v="6007"/>
    <s v="lvelez"/>
    <x v="1"/>
    <s v="COBRO"/>
    <m/>
    <n v="364009800000"/>
    <n v="16016"/>
    <n v="-7"/>
    <n v="1"/>
    <n v="67286431"/>
    <m/>
    <s v="Yoselin Baker"/>
    <m/>
    <s v="1-764-2056"/>
    <n v="364009800000"/>
    <s v="MASIVO"/>
    <s v="NPN"/>
    <m/>
    <m/>
    <m/>
    <m/>
    <m/>
    <s v="U"/>
    <s v="0000-00-00"/>
    <m/>
    <m/>
    <m/>
    <s v="Yoselin Maria Baker Abrego!NNumero: -- 364009800000"/>
    <n v="41"/>
    <s v="Llamaya"/>
    <s v="MANUAL"/>
    <n v="0"/>
    <m/>
    <n v="2198599"/>
    <s v="Cobros Marzo 2 meses a NPN "/>
    <s v="Cobros Marzo 2 meses a NPN "/>
    <s v="Volver a llamar"/>
  </r>
  <r>
    <s v="Cobros Mayo"/>
    <n v="0"/>
    <n v="0"/>
    <x v="15"/>
    <n v="3"/>
    <n v="1"/>
    <x v="0"/>
    <d v="2026-05-12T14:11:14"/>
    <n v="67286431"/>
    <s v="DROP"/>
    <s v="VDAD"/>
    <x v="0"/>
    <s v="COBRO"/>
    <m/>
    <n v="364009800000"/>
    <n v="16018"/>
    <n v="-7"/>
    <n v="1"/>
    <n v="67286431"/>
    <m/>
    <s v="Yoselin Baker"/>
    <m/>
    <s v="1-764-2056"/>
    <n v="364009800000"/>
    <s v="MASIVO"/>
    <s v="2 PAGOS PENDIENTES"/>
    <m/>
    <m/>
    <m/>
    <m/>
    <m/>
    <s v="U"/>
    <s v="0000-00-00"/>
    <m/>
    <m/>
    <m/>
    <m/>
    <n v="5"/>
    <m/>
    <s v="NONE"/>
    <n v="0"/>
    <m/>
    <n v="2258344"/>
    <s v="Cobros Mayo"/>
    <s v="Cobros Mayo NPN"/>
    <s v="Agent Not Available"/>
  </r>
  <r>
    <s v="Cobros Mayo"/>
    <n v="1"/>
    <n v="1"/>
    <x v="10"/>
    <n v="3"/>
    <n v="1"/>
    <x v="1"/>
    <d v="2026-05-14T14:53:31"/>
    <n v="67286431"/>
    <n v="6007"/>
    <s v="lvelez"/>
    <x v="1"/>
    <s v="COBRO"/>
    <m/>
    <n v="364009800000"/>
    <n v="16018"/>
    <n v="-7"/>
    <n v="1"/>
    <n v="67286431"/>
    <m/>
    <s v="Yoselin Baker"/>
    <m/>
    <s v="1-764-2056"/>
    <n v="364009800000"/>
    <s v="MASIVO"/>
    <s v="2 PAGOS PENDIENTES"/>
    <m/>
    <m/>
    <m/>
    <m/>
    <m/>
    <s v="U"/>
    <s v="0000-00-00"/>
    <m/>
    <m/>
    <m/>
    <m/>
    <n v="118"/>
    <s v="Llamaya"/>
    <s v="MAIN"/>
    <n v="0"/>
    <m/>
    <n v="2258344"/>
    <s v="Cobros Mayo"/>
    <s v="Cobros Mayo NPN"/>
    <s v="Volver a llamar"/>
  </r>
  <r>
    <s v="Cobros Mayo"/>
    <n v="0"/>
    <n v="0"/>
    <x v="15"/>
    <n v="5"/>
    <n v="1"/>
    <x v="0"/>
    <d v="2026-05-12T14:12:37"/>
    <n v="67288491"/>
    <s v="DROP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5"/>
    <m/>
    <s v="NONE"/>
    <n v="0"/>
    <m/>
    <n v="2258345"/>
    <s v="Cobros Mayo"/>
    <s v="Cobros Mayo NPN"/>
    <s v="Agent Not Available"/>
  </r>
  <r>
    <s v="Cobros Mayo"/>
    <n v="0"/>
    <n v="0"/>
    <x v="10"/>
    <n v="5"/>
    <n v="1"/>
    <x v="0"/>
    <d v="2026-05-14T14:53:05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0"/>
    <n v="0"/>
    <x v="13"/>
    <n v="5"/>
    <n v="1"/>
    <x v="0"/>
    <d v="2026-05-18T18:04:28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0"/>
    <n v="0"/>
    <x v="14"/>
    <n v="5"/>
    <n v="1"/>
    <x v="0"/>
    <d v="2026-05-20T14:04:07"/>
    <n v="67288491"/>
    <s v="AB"/>
    <s v="VDAD"/>
    <x v="0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0"/>
    <m/>
    <s v="NONE"/>
    <n v="0"/>
    <m/>
    <n v="2258345"/>
    <s v="Cobros Mayo"/>
    <s v="Cobros Mayo NPN"/>
    <s v="Auto busy"/>
  </r>
  <r>
    <s v="Cobros Mayo"/>
    <n v="1"/>
    <n v="1"/>
    <x v="4"/>
    <n v="5"/>
    <n v="1"/>
    <x v="1"/>
    <d v="2026-05-21T14:32:14"/>
    <n v="67288491"/>
    <n v="6003"/>
    <s v="lvelez"/>
    <x v="1"/>
    <s v="COBRO"/>
    <m/>
    <n v="366021820000"/>
    <n v="16018"/>
    <n v="-7"/>
    <n v="1"/>
    <n v="67288491"/>
    <m/>
    <s v="Eloy Madrid Santamaria"/>
    <m/>
    <s v="4-703-544"/>
    <n v="366021820000"/>
    <s v="MASIVO"/>
    <s v="NPN"/>
    <m/>
    <m/>
    <m/>
    <m/>
    <m/>
    <s v="U"/>
    <s v="0000-00-00"/>
    <m/>
    <m/>
    <m/>
    <m/>
    <n v="24"/>
    <s v="Llamaya"/>
    <s v="MAIN"/>
    <n v="0"/>
    <m/>
    <n v="2258345"/>
    <s v="Cobros Mayo"/>
    <s v="Cobros Mayo NPN"/>
    <s v="Cuenta cesada"/>
  </r>
  <r>
    <s v="Cobros Abril Canal Fijo"/>
    <n v="1"/>
    <n v="1"/>
    <x v="15"/>
    <n v="1"/>
    <n v="1"/>
    <x v="1"/>
    <d v="2026-05-12T14:12:29"/>
    <n v="67293087"/>
    <n v="6003"/>
    <s v="lvelez"/>
    <x v="1"/>
    <s v="COBRO"/>
    <m/>
    <n v="356379510000"/>
    <n v="16018"/>
    <n v="-7"/>
    <n v="1"/>
    <n v="67293087"/>
    <m/>
    <s v="Diomedes Nieto"/>
    <m/>
    <s v="6-716-758"/>
    <n v="356379510000"/>
    <s v="MASIVO"/>
    <s v="NPN"/>
    <m/>
    <m/>
    <m/>
    <m/>
    <m/>
    <s v="U"/>
    <s v="0000-00-00"/>
    <m/>
    <m/>
    <m/>
    <m/>
    <n v="43"/>
    <s v="Llamaya"/>
    <s v="MAIN"/>
    <n v="0"/>
    <m/>
    <n v="2258346"/>
    <s v="Cobros Mayo"/>
    <s v="Cobros Mayo NPN"/>
    <s v="Cuenta cesada"/>
  </r>
  <r>
    <s v="Cobros Mayo"/>
    <n v="0"/>
    <n v="0"/>
    <x v="15"/>
    <n v="3"/>
    <n v="1"/>
    <x v="0"/>
    <d v="2026-05-12T14:12:58"/>
    <n v="67305133"/>
    <s v="DROP"/>
    <s v="VDAD"/>
    <x v="0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5"/>
    <m/>
    <s v="NONE"/>
    <n v="0"/>
    <m/>
    <n v="2258347"/>
    <s v="Cobros Mayo"/>
    <s v="Cobros Mayo NPN"/>
    <s v="Agent Not Available"/>
  </r>
  <r>
    <s v="Cobros Mayo"/>
    <n v="0"/>
    <n v="0"/>
    <x v="10"/>
    <n v="3"/>
    <n v="1"/>
    <x v="0"/>
    <d v="2026-05-14T14:54:01"/>
    <n v="67305133"/>
    <s v="DROP"/>
    <s v="VDAD"/>
    <x v="0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5"/>
    <m/>
    <s v="NONE"/>
    <n v="0"/>
    <m/>
    <n v="2258347"/>
    <s v="Cobros Mayo"/>
    <s v="Cobros Mayo NPN"/>
    <s v="Agent Not Available"/>
  </r>
  <r>
    <s v="Cobros Mayo"/>
    <n v="0"/>
    <n v="0"/>
    <x v="13"/>
    <n v="3"/>
    <n v="1"/>
    <x v="1"/>
    <d v="2026-05-18T18:06:19"/>
    <n v="67305133"/>
    <n v="6004"/>
    <s v="lvelez"/>
    <x v="1"/>
    <s v="COBRO"/>
    <m/>
    <n v="369079060000"/>
    <n v="16018"/>
    <n v="-4"/>
    <n v="1"/>
    <n v="67305133"/>
    <m/>
    <s v="MARIA WOOD"/>
    <m/>
    <s v="3-736-1000"/>
    <n v="369079060000"/>
    <s v="MASIVO"/>
    <s v="NPN"/>
    <m/>
    <m/>
    <m/>
    <m/>
    <m/>
    <s v="U"/>
    <s v="0000-00-00"/>
    <m/>
    <m/>
    <m/>
    <m/>
    <n v="70"/>
    <s v="Llamaya"/>
    <s v="MAIN"/>
    <n v="0"/>
    <m/>
    <n v="2258347"/>
    <s v="Cobros Mayo"/>
    <s v="Cobros Mayo NPN"/>
    <s v="Buzon de voz"/>
  </r>
  <r>
    <s v="Cobros Abril Canal Fijo"/>
    <n v="0"/>
    <n v="0"/>
    <x v="15"/>
    <n v="7"/>
    <n v="1"/>
    <x v="0"/>
    <d v="2026-05-12T14:13:20"/>
    <n v="67305396"/>
    <s v="DROP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5"/>
    <m/>
    <s v="NONE"/>
    <n v="0"/>
    <m/>
    <n v="2258348"/>
    <s v="Cobros Mayo"/>
    <s v="Cobros Mayo NPN"/>
    <s v="Agent Not Available"/>
  </r>
  <r>
    <s v="Cobros Abril Canal Fijo"/>
    <n v="0"/>
    <n v="0"/>
    <x v="10"/>
    <n v="7"/>
    <n v="1"/>
    <x v="0"/>
    <d v="2026-05-14T14:57:40"/>
    <n v="67305396"/>
    <s v="NA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No Answer AutoDial"/>
  </r>
  <r>
    <s v="Cobros Abril Canal Fijo"/>
    <n v="0"/>
    <n v="0"/>
    <x v="17"/>
    <n v="7"/>
    <n v="1"/>
    <x v="0"/>
    <d v="2026-05-15T10:09:38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13"/>
    <n v="7"/>
    <n v="1"/>
    <x v="0"/>
    <d v="2026-05-18T18:06:25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14"/>
    <n v="7"/>
    <n v="1"/>
    <x v="0"/>
    <d v="2026-05-20T14:04:09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4"/>
    <n v="7"/>
    <n v="1"/>
    <x v="0"/>
    <d v="2026-05-21T14:34:26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0"/>
    <n v="0"/>
    <x v="16"/>
    <n v="7"/>
    <n v="1"/>
    <x v="1"/>
    <d v="2026-05-22T10:47:44"/>
    <n v="67305396"/>
    <s v="AB"/>
    <s v="VDAD"/>
    <x v="0"/>
    <s v="COBRO"/>
    <m/>
    <n v="354380920000"/>
    <n v="16018"/>
    <n v="-4"/>
    <n v="1"/>
    <n v="67305396"/>
    <m/>
    <s v=" Alaya Nicoles Aguilar Caicedo"/>
    <m/>
    <s v="8-1006-2387"/>
    <n v="354380920000"/>
    <s v="CALL CENTER"/>
    <s v="NPN"/>
    <m/>
    <m/>
    <m/>
    <m/>
    <m/>
    <m/>
    <s v="0000-00-00"/>
    <m/>
    <m/>
    <m/>
    <m/>
    <n v="0"/>
    <m/>
    <s v="NONE"/>
    <n v="0"/>
    <m/>
    <n v="2258348"/>
    <s v="Cobros Mayo"/>
    <s v="Cobros Mayo NPN"/>
    <s v="Auto busy"/>
  </r>
  <r>
    <s v="Cobros Abril Canal Fijo"/>
    <n v="1"/>
    <n v="1"/>
    <x v="15"/>
    <n v="1"/>
    <n v="1"/>
    <x v="1"/>
    <d v="2026-05-12T14:14:04"/>
    <n v="67313117"/>
    <n v="6003"/>
    <s v="lvelez"/>
    <x v="1"/>
    <s v="COBRO"/>
    <m/>
    <n v="365002870000"/>
    <n v="16018"/>
    <n v="-4"/>
    <n v="1"/>
    <n v="67313117"/>
    <m/>
    <s v="Daysi De Gracia"/>
    <m/>
    <s v="4-749-1357"/>
    <n v="365002870000"/>
    <s v="MASIVO"/>
    <s v="NPN"/>
    <m/>
    <m/>
    <m/>
    <m/>
    <m/>
    <s v="U"/>
    <s v="0000-00-00"/>
    <m/>
    <m/>
    <m/>
    <m/>
    <n v="45"/>
    <s v="Llamaya"/>
    <s v="MAIN"/>
    <n v="0"/>
    <m/>
    <n v="2258349"/>
    <s v="Cobros Mayo"/>
    <s v="Cobros Mayo NPN"/>
    <s v="Cuenta cesada"/>
  </r>
  <r>
    <s v="Cobros Abril Canal Fijo"/>
    <n v="0"/>
    <n v="0"/>
    <x v="5"/>
    <n v="11"/>
    <n v="1"/>
    <x v="0"/>
    <d v="2026-05-02T11:59:55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22:19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7"/>
    <n v="11"/>
    <n v="1"/>
    <x v="0"/>
    <d v="2026-05-07T12:44:03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14:27"/>
    <n v="67315962"/>
    <s v="AB"/>
    <s v="VDAD"/>
    <x v="0"/>
    <s v="COBRO"/>
    <m/>
    <n v="355384240000"/>
    <n v="16017"/>
    <n v="-4"/>
    <n v="1"/>
    <n v="67315962"/>
    <m/>
    <s v=" Lois Kelvy Francisco Herrera"/>
    <m/>
    <s v="8-326-884"/>
    <s v="NPN"/>
    <s v="DIGITAL"/>
    <n v="355384240000"/>
    <m/>
    <m/>
    <m/>
    <m/>
    <m/>
    <m/>
    <s v="0000-00-00"/>
    <m/>
    <s v="Kelvyfrancisco20@gmail.com"/>
    <m/>
    <m/>
    <n v="0"/>
    <m/>
    <s v="NONE"/>
    <n v="0"/>
    <m/>
    <n v="2251977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13:5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0"/>
    <n v="11"/>
    <n v="1"/>
    <x v="0"/>
    <d v="2026-05-14T14:56:27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3"/>
    <n v="11"/>
    <n v="1"/>
    <x v="0"/>
    <d v="2026-05-18T18:09:19"/>
    <n v="67315962"/>
    <s v="NA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No Answer AutoDial"/>
  </r>
  <r>
    <s v="Cobros Abril Canal Fijo"/>
    <n v="0"/>
    <n v="0"/>
    <x v="3"/>
    <n v="11"/>
    <n v="1"/>
    <x v="0"/>
    <d v="2026-05-19T12:30:42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4"/>
    <n v="11"/>
    <n v="1"/>
    <x v="0"/>
    <d v="2026-05-20T14:04:25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4"/>
    <n v="11"/>
    <n v="1"/>
    <x v="0"/>
    <d v="2026-05-21T14:34:26"/>
    <n v="67315962"/>
    <s v="AB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Auto busy"/>
  </r>
  <r>
    <s v="Cobros Abril Canal Fijo"/>
    <n v="0"/>
    <n v="0"/>
    <x v="16"/>
    <n v="11"/>
    <n v="1"/>
    <x v="1"/>
    <d v="2026-05-22T10:49:28"/>
    <n v="67315962"/>
    <s v="NA"/>
    <s v="VDAD"/>
    <x v="0"/>
    <s v="COBRO"/>
    <m/>
    <n v="355384240000"/>
    <n v="16018"/>
    <n v="-4"/>
    <n v="1"/>
    <n v="67315962"/>
    <m/>
    <s v=" Lois Kelvy Francisco Herrera"/>
    <m/>
    <s v="8-326-884"/>
    <n v="355384240000"/>
    <s v="DIGITAL"/>
    <s v="NPN"/>
    <m/>
    <m/>
    <m/>
    <m/>
    <m/>
    <m/>
    <s v="0000-00-00"/>
    <m/>
    <m/>
    <m/>
    <m/>
    <n v="0"/>
    <m/>
    <s v="NONE"/>
    <n v="0"/>
    <m/>
    <n v="2258350"/>
    <s v="Cobros Mayo"/>
    <s v="Cobros Mayo NPN"/>
    <s v="No Answer AutoDial"/>
  </r>
  <r>
    <s v="Cobros Abril Canal Fijo"/>
    <n v="0"/>
    <n v="0"/>
    <x v="15"/>
    <n v="2"/>
    <n v="1"/>
    <x v="0"/>
    <d v="2026-05-12T14:14:34"/>
    <n v="67322843"/>
    <s v="DROP"/>
    <s v="VDAD"/>
    <x v="0"/>
    <s v="COBRO"/>
    <m/>
    <n v="355372380000"/>
    <n v="16018"/>
    <n v="-4"/>
    <n v="1"/>
    <n v="67322843"/>
    <m/>
    <s v="Eusebio Ortega"/>
    <m/>
    <s v="4-190-388"/>
    <n v="355372380000"/>
    <s v="MASIVO"/>
    <s v="NPN"/>
    <m/>
    <m/>
    <m/>
    <m/>
    <m/>
    <s v="U"/>
    <s v="0000-00-00"/>
    <m/>
    <m/>
    <m/>
    <m/>
    <n v="5"/>
    <m/>
    <s v="NONE"/>
    <n v="0"/>
    <m/>
    <n v="2258351"/>
    <s v="Cobros Mayo"/>
    <s v="Cobros Mayo NPN"/>
    <s v="Agent Not Available"/>
  </r>
  <r>
    <s v="Cobros Abril Canal Fijo"/>
    <n v="1"/>
    <n v="1"/>
    <x v="10"/>
    <n v="2"/>
    <n v="1"/>
    <x v="1"/>
    <d v="2026-05-14T14:57:04"/>
    <n v="67322843"/>
    <n v="6003"/>
    <s v="lvelez"/>
    <x v="1"/>
    <s v="COBRO"/>
    <m/>
    <n v="355372380000"/>
    <n v="16018"/>
    <n v="-4"/>
    <n v="1"/>
    <n v="67322843"/>
    <m/>
    <s v="Eusebio Ortega"/>
    <m/>
    <s v="4-190-388"/>
    <n v="355372380000"/>
    <s v="MASIVO"/>
    <s v="NPN"/>
    <m/>
    <m/>
    <m/>
    <m/>
    <m/>
    <s v="U"/>
    <s v="0000-00-00"/>
    <m/>
    <m/>
    <m/>
    <m/>
    <n v="41"/>
    <s v="Llamaya"/>
    <s v="MAIN"/>
    <n v="0"/>
    <m/>
    <n v="2258351"/>
    <s v="Cobros Mayo"/>
    <s v="Cobros Mayo NPN"/>
    <s v="Cuenta cesada"/>
  </r>
  <r>
    <s v="Cobros Abril Canal Fijo"/>
    <n v="0"/>
    <n v="0"/>
    <x v="15"/>
    <n v="3"/>
    <n v="1"/>
    <x v="0"/>
    <d v="2026-05-12T14:15:11"/>
    <n v="67323047"/>
    <s v="DROP"/>
    <s v="VDAD"/>
    <x v="0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5"/>
    <m/>
    <s v="NONE"/>
    <n v="0"/>
    <m/>
    <n v="2258352"/>
    <s v="Cobros Mayo"/>
    <s v="Cobros Mayo NPN"/>
    <s v="Agent Not Available"/>
  </r>
  <r>
    <s v="Cobros Abril Canal Fijo"/>
    <n v="0"/>
    <n v="0"/>
    <x v="10"/>
    <n v="3"/>
    <n v="1"/>
    <x v="0"/>
    <d v="2026-05-14T14:57:59"/>
    <n v="67323047"/>
    <s v="DROP"/>
    <s v="VDAD"/>
    <x v="0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5"/>
    <m/>
    <s v="NONE"/>
    <n v="0"/>
    <m/>
    <n v="2258352"/>
    <s v="Cobros Mayo"/>
    <s v="Cobros Mayo NPN"/>
    <s v="Agent Not Available"/>
  </r>
  <r>
    <s v="Cobros Abril Canal Fijo"/>
    <n v="0"/>
    <n v="0"/>
    <x v="13"/>
    <n v="3"/>
    <n v="1"/>
    <x v="1"/>
    <d v="2026-05-18T18:08:46"/>
    <n v="67323047"/>
    <n v="6004"/>
    <s v="lvelez"/>
    <x v="1"/>
    <s v="COBRO"/>
    <m/>
    <n v="369041900000"/>
    <n v="16018"/>
    <n v="-4"/>
    <n v="1"/>
    <n v="67323047"/>
    <m/>
    <s v="LEONEL MONTEZUMA SALINA"/>
    <m/>
    <s v="4-816-1879"/>
    <n v="369041900000"/>
    <s v="MASIVO"/>
    <s v="NPN"/>
    <m/>
    <m/>
    <m/>
    <m/>
    <m/>
    <s v="U"/>
    <s v="0000-00-00"/>
    <m/>
    <m/>
    <m/>
    <m/>
    <n v="63"/>
    <s v="Llamaya"/>
    <s v="MAIN"/>
    <n v="0"/>
    <m/>
    <n v="2258352"/>
    <s v="Cobros Mayo"/>
    <s v="Cobros Mayo NPN"/>
    <s v="Buzon de voz"/>
  </r>
  <r>
    <s v="Cobros Mayo"/>
    <n v="0"/>
    <n v="0"/>
    <x v="15"/>
    <n v="4"/>
    <n v="1"/>
    <x v="0"/>
    <d v="2026-05-12T14:17:14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0"/>
    <n v="0"/>
    <x v="10"/>
    <n v="4"/>
    <n v="1"/>
    <x v="0"/>
    <d v="2026-05-14T14:59:05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0"/>
    <n v="0"/>
    <x v="13"/>
    <n v="4"/>
    <n v="1"/>
    <x v="0"/>
    <d v="2026-05-18T18:10:12"/>
    <n v="67325227"/>
    <s v="DROP"/>
    <s v="VDAD"/>
    <x v="0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5"/>
    <m/>
    <s v="NONE"/>
    <n v="0"/>
    <m/>
    <n v="2258353"/>
    <s v="Cobros Mayo"/>
    <s v="Cobros Mayo NPN"/>
    <s v="Agent Not Available"/>
  </r>
  <r>
    <s v="Cobros Mayo"/>
    <n v="1"/>
    <n v="1"/>
    <x v="14"/>
    <n v="4"/>
    <n v="1"/>
    <x v="1"/>
    <d v="2026-05-20T14:04:55"/>
    <n v="67325227"/>
    <n v="6003"/>
    <s v="lvelez"/>
    <x v="1"/>
    <s v="COBRO"/>
    <m/>
    <n v="363019400000"/>
    <n v="16018"/>
    <n v="-4"/>
    <n v="1"/>
    <n v="67325227"/>
    <m/>
    <s v="Alcibiades AraÃºz AraÃºz"/>
    <m/>
    <s v="4-109-394"/>
    <n v="363019400000"/>
    <s v="MASIVO"/>
    <s v="NPN"/>
    <m/>
    <m/>
    <m/>
    <m/>
    <m/>
    <s v="U"/>
    <s v="0000-00-00"/>
    <m/>
    <m/>
    <m/>
    <m/>
    <n v="119"/>
    <s v="Llamaya"/>
    <s v="MAIN"/>
    <n v="0"/>
    <m/>
    <n v="2258353"/>
    <s v="Cobros Mayo"/>
    <s v="Cobros Mayo NPN"/>
    <s v="Cuenta cesada"/>
  </r>
  <r>
    <s v="Cobros Abril Canal Fijo"/>
    <n v="1"/>
    <n v="1"/>
    <x v="15"/>
    <n v="1"/>
    <n v="1"/>
    <x v="1"/>
    <d v="2026-05-12T14:17:07"/>
    <n v="67331934"/>
    <n v="6007"/>
    <s v="lvelez"/>
    <x v="1"/>
    <s v="COBRO"/>
    <m/>
    <n v="365036310000"/>
    <n v="16018"/>
    <n v="-4"/>
    <n v="1"/>
    <n v="67331934"/>
    <m/>
    <s v="David Arturo Melony gonzalez"/>
    <m/>
    <s v="8-909-2086"/>
    <n v="365036310000"/>
    <s v="MASIVO"/>
    <s v="NPN"/>
    <m/>
    <m/>
    <m/>
    <m/>
    <m/>
    <s v="U"/>
    <s v="0000-00-00"/>
    <m/>
    <m/>
    <m/>
    <m/>
    <n v="40"/>
    <s v="Llamaya"/>
    <s v="MAIN"/>
    <n v="0"/>
    <m/>
    <n v="2258354"/>
    <s v="Cobros Mayo"/>
    <s v="Cobros Mayo NPN"/>
    <s v="Volver a llamar"/>
  </r>
  <r>
    <s v="Cobros Abril Canal Fijo"/>
    <n v="0"/>
    <n v="0"/>
    <x v="15"/>
    <n v="2"/>
    <n v="1"/>
    <x v="0"/>
    <d v="2026-05-12T14:17:28"/>
    <n v="67336577"/>
    <s v="DROP"/>
    <s v="VDAD"/>
    <x v="0"/>
    <s v="COBRO"/>
    <m/>
    <n v="354379990000"/>
    <n v="16018"/>
    <n v="-4"/>
    <n v="1"/>
    <n v="67336577"/>
    <m/>
    <s v="LISANDRO JAVIER ARCIA CASTILL"/>
    <m/>
    <s v="8-1032-2069"/>
    <n v="354379990000"/>
    <s v="DIGITAL"/>
    <s v="NPN"/>
    <m/>
    <m/>
    <m/>
    <m/>
    <m/>
    <s v="U"/>
    <s v="0000-00-00"/>
    <m/>
    <m/>
    <m/>
    <m/>
    <n v="5"/>
    <m/>
    <s v="NONE"/>
    <n v="0"/>
    <m/>
    <n v="2258355"/>
    <s v="Cobros Mayo"/>
    <s v="Cobros Mayo NPN"/>
    <s v="Agent Not Available"/>
  </r>
  <r>
    <s v="Cobros Abril Canal Fijo"/>
    <n v="1"/>
    <n v="1"/>
    <x v="10"/>
    <n v="2"/>
    <n v="1"/>
    <x v="1"/>
    <d v="2026-05-14T14:58:54"/>
    <n v="67336577"/>
    <n v="6003"/>
    <s v="lvelez"/>
    <x v="1"/>
    <s v="COBRO"/>
    <m/>
    <n v="354379990000"/>
    <n v="16018"/>
    <n v="-4"/>
    <n v="1"/>
    <n v="67336577"/>
    <m/>
    <s v="LISANDRO JAVIER ARCIA CASTILL"/>
    <m/>
    <s v="8-1032-2069"/>
    <n v="354379990000"/>
    <s v="DIGITAL"/>
    <s v="NPN"/>
    <m/>
    <m/>
    <m/>
    <m/>
    <m/>
    <s v="U"/>
    <s v="0000-00-00"/>
    <m/>
    <m/>
    <m/>
    <m/>
    <n v="39"/>
    <s v="Llamaya"/>
    <s v="MAIN"/>
    <n v="0"/>
    <m/>
    <n v="2258355"/>
    <s v="Cobros Mayo"/>
    <s v="Cobros Mayo NPN"/>
    <s v="Cuenta cesada"/>
  </r>
  <r>
    <s v="Cobros Mayo"/>
    <n v="0"/>
    <n v="0"/>
    <x v="15"/>
    <n v="6"/>
    <n v="1"/>
    <x v="0"/>
    <d v="2026-05-12T14:17:55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4"/>
    <m/>
    <s v="NONE"/>
    <n v="0"/>
    <m/>
    <n v="2258356"/>
    <s v="Cobros Mayo"/>
    <s v="Cobros Mayo NPN"/>
    <s v="Agent Not Available"/>
  </r>
  <r>
    <s v="Cobros Mayo"/>
    <n v="0"/>
    <n v="0"/>
    <x v="10"/>
    <n v="6"/>
    <n v="1"/>
    <x v="0"/>
    <d v="2026-05-14T14:59:37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3"/>
    <n v="6"/>
    <n v="1"/>
    <x v="0"/>
    <d v="2026-05-19T09:05:53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14"/>
    <n v="6"/>
    <n v="1"/>
    <x v="0"/>
    <d v="2026-05-20T14:05:14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0"/>
    <n v="0"/>
    <x v="4"/>
    <n v="6"/>
    <n v="1"/>
    <x v="0"/>
    <d v="2026-05-21T14:35:10"/>
    <n v="67337532"/>
    <s v="DROP"/>
    <s v="VDAD"/>
    <x v="0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5"/>
    <m/>
    <s v="NONE"/>
    <n v="0"/>
    <m/>
    <n v="2258356"/>
    <s v="Cobros Mayo"/>
    <s v="Cobros Mayo NPN"/>
    <s v="Agent Not Available"/>
  </r>
  <r>
    <s v="Cobros Mayo"/>
    <n v="1"/>
    <n v="1"/>
    <x v="16"/>
    <n v="6"/>
    <n v="1"/>
    <x v="1"/>
    <d v="2026-05-22T10:48:46"/>
    <n v="67337532"/>
    <n v="6007"/>
    <s v="lvelez"/>
    <x v="1"/>
    <s v="COBRO"/>
    <m/>
    <n v="364082230000"/>
    <n v="16018"/>
    <n v="-4"/>
    <n v="1"/>
    <n v="67337532"/>
    <m/>
    <s v="CAMILA PARDO"/>
    <m/>
    <s v="9-770-1711"/>
    <n v="364082230000"/>
    <s v="MASIVO"/>
    <s v="NPN"/>
    <m/>
    <m/>
    <m/>
    <m/>
    <m/>
    <s v="U"/>
    <s v="0000-00-00"/>
    <m/>
    <m/>
    <m/>
    <m/>
    <n v="146"/>
    <s v="Llamaya"/>
    <s v="MAIN"/>
    <n v="0"/>
    <m/>
    <n v="2258356"/>
    <s v="Cobros Mayo"/>
    <s v="Cobros Mayo NPN"/>
    <s v="Volver a llamar"/>
  </r>
  <r>
    <s v="Cobros Mayo"/>
    <n v="0"/>
    <n v="0"/>
    <x v="15"/>
    <n v="1"/>
    <n v="1"/>
    <x v="1"/>
    <d v="2026-05-12T14:18:59"/>
    <n v="67348721"/>
    <n v="6004"/>
    <s v="lvelez"/>
    <x v="1"/>
    <s v="COBRO"/>
    <m/>
    <n v="369058970000"/>
    <n v="16018"/>
    <n v="-4"/>
    <n v="1"/>
    <n v="67348721"/>
    <m/>
    <s v="Norma Delain"/>
    <m/>
    <s v="A61497009"/>
    <n v="369058970000"/>
    <s v="MASIVO"/>
    <s v="NPN"/>
    <m/>
    <m/>
    <m/>
    <m/>
    <m/>
    <s v="U"/>
    <s v="0000-00-00"/>
    <m/>
    <m/>
    <m/>
    <m/>
    <n v="67"/>
    <s v="Llamaya"/>
    <s v="MAIN"/>
    <n v="0"/>
    <m/>
    <n v="2258357"/>
    <s v="Cobros Mayo"/>
    <s v="Cobros Mayo NPN"/>
    <s v="Buzon de voz"/>
  </r>
  <r>
    <s v="Cobros Abril Canal Fijo"/>
    <n v="0"/>
    <n v="0"/>
    <x v="15"/>
    <n v="4"/>
    <n v="1"/>
    <x v="0"/>
    <d v="2026-05-12T14:19:28"/>
    <n v="67351722"/>
    <s v="DROP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5"/>
    <m/>
    <s v="NONE"/>
    <n v="0"/>
    <m/>
    <n v="2258358"/>
    <s v="Cobros Mayo"/>
    <s v="Cobros Mayo NPN"/>
    <s v="Agent Not Available"/>
  </r>
  <r>
    <s v="Cobros Abril Canal Fijo"/>
    <n v="0"/>
    <n v="0"/>
    <x v="10"/>
    <n v="4"/>
    <n v="1"/>
    <x v="0"/>
    <d v="2026-05-14T15:01:33"/>
    <n v="67351722"/>
    <s v="NA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0"/>
    <m/>
    <s v="NONE"/>
    <n v="0"/>
    <m/>
    <n v="2258358"/>
    <s v="Cobros Mayo"/>
    <s v="Cobros Mayo NPN"/>
    <s v="No Answer AutoDial"/>
  </r>
  <r>
    <s v="Cobros Abril Canal Fijo"/>
    <n v="0"/>
    <n v="0"/>
    <x v="17"/>
    <n v="4"/>
    <n v="1"/>
    <x v="0"/>
    <d v="2026-05-15T10:10:06"/>
    <n v="67351722"/>
    <s v="AB"/>
    <s v="VDAD"/>
    <x v="0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0"/>
    <m/>
    <s v="NONE"/>
    <n v="0"/>
    <m/>
    <n v="2258358"/>
    <s v="Cobros Mayo"/>
    <s v="Cobros Mayo NPN"/>
    <s v="Auto busy"/>
  </r>
  <r>
    <s v="Cobros Abril Canal Fijo"/>
    <n v="1"/>
    <n v="1"/>
    <x v="3"/>
    <n v="4"/>
    <n v="1"/>
    <x v="1"/>
    <d v="2026-05-19T09:05:39"/>
    <n v="67351722"/>
    <n v="6003"/>
    <s v="lvelez"/>
    <x v="1"/>
    <s v="COBRO"/>
    <m/>
    <n v="351374740000"/>
    <n v="16018"/>
    <n v="-4"/>
    <n v="1"/>
    <n v="67351722"/>
    <m/>
    <s v="Miriam Diaz"/>
    <m/>
    <s v="9-172-555"/>
    <n v="351374740000"/>
    <s v="MASIVO"/>
    <s v="NPN"/>
    <m/>
    <m/>
    <m/>
    <m/>
    <m/>
    <s v="U"/>
    <s v="0000-00-00"/>
    <m/>
    <m/>
    <m/>
    <m/>
    <n v="101"/>
    <s v="Llamaya"/>
    <s v="MAIN"/>
    <n v="0"/>
    <m/>
    <n v="2258358"/>
    <s v="Cobros Mayo"/>
    <s v="Cobros Mayo NPN"/>
    <s v="Cuenta cesada"/>
  </r>
  <r>
    <s v="Cobros Mayo"/>
    <n v="0"/>
    <n v="0"/>
    <x v="15"/>
    <n v="2"/>
    <n v="1"/>
    <x v="0"/>
    <d v="2026-05-12T14:19:58"/>
    <n v="67353215"/>
    <s v="DROP"/>
    <s v="VDAD"/>
    <x v="0"/>
    <s v="COBRO"/>
    <m/>
    <n v="361048040000"/>
    <n v="16018"/>
    <n v="-4"/>
    <n v="1"/>
    <n v="67353215"/>
    <m/>
    <s v="CARLOS ALBERTO GONZALEZ"/>
    <m/>
    <s v="8-902-2053"/>
    <n v="361048040000"/>
    <s v="MASIVO"/>
    <s v="NPN"/>
    <m/>
    <m/>
    <m/>
    <m/>
    <m/>
    <s v="U"/>
    <s v="0000-00-00"/>
    <m/>
    <m/>
    <m/>
    <m/>
    <n v="5"/>
    <m/>
    <s v="NONE"/>
    <n v="0"/>
    <m/>
    <n v="2258359"/>
    <s v="Cobros Mayo"/>
    <s v="Cobros Mayo NPN"/>
    <s v="Agent Not Available"/>
  </r>
  <r>
    <s v="Cobros Mayo"/>
    <n v="0"/>
    <n v="0"/>
    <x v="10"/>
    <n v="2"/>
    <n v="1"/>
    <x v="1"/>
    <d v="2026-05-14T15:00:38"/>
    <n v="67353215"/>
    <n v="6004"/>
    <s v="lvelez"/>
    <x v="1"/>
    <s v="COBRO"/>
    <m/>
    <n v="361048040000"/>
    <n v="16018"/>
    <n v="-4"/>
    <n v="1"/>
    <n v="67353215"/>
    <m/>
    <s v="CARLOS ALBERTO GONZALEZ"/>
    <m/>
    <s v="8-902-2053"/>
    <n v="361048040000"/>
    <s v="MASIVO"/>
    <s v="NPN"/>
    <m/>
    <m/>
    <m/>
    <m/>
    <m/>
    <s v="U"/>
    <s v="0000-00-00"/>
    <m/>
    <m/>
    <m/>
    <m/>
    <n v="132"/>
    <s v="Llamaya"/>
    <s v="MAIN"/>
    <n v="0"/>
    <m/>
    <n v="2258359"/>
    <s v="Cobros Mayo"/>
    <s v="Cobros Mayo NPN"/>
    <s v="Buzon de voz"/>
  </r>
  <r>
    <s v="Cobros Abril Canal Fijo"/>
    <n v="1"/>
    <n v="1"/>
    <x v="8"/>
    <n v="5"/>
    <n v="1"/>
    <x v="0"/>
    <d v="2026-05-08T09:57:19"/>
    <n v="67361909"/>
    <n v="6007"/>
    <s v="lvelez"/>
    <x v="1"/>
    <s v="COBRO"/>
    <m/>
    <n v="366014750000"/>
    <n v="16017"/>
    <n v="-4"/>
    <n v="1"/>
    <n v="67361909"/>
    <m/>
    <s v="OSMAN YAFETH GONZALEZ BANQUEZ"/>
    <m/>
    <s v="8-1060-989"/>
    <s v="NPN"/>
    <s v="CALL CENTER P2P"/>
    <n v="366014750000"/>
    <m/>
    <m/>
    <m/>
    <m/>
    <m/>
    <s v="U"/>
    <s v="0000-00-00"/>
    <m/>
    <s v="porfiriomiranda403@gmail.com"/>
    <m/>
    <s v="366014750000&gt;&gt; OSMAN YAFETH GONZALEZ BANQUEZ"/>
    <n v="74"/>
    <s v="Llamaya"/>
    <s v="MAIN"/>
    <n v="0"/>
    <m/>
    <n v="2252270"/>
    <s v="Cobros Abril Canal Fijo"/>
    <s v="Cobros Abril Canal Fijo 2 meses a NPN"/>
    <s v="Volver a llamar"/>
  </r>
  <r>
    <s v="Cobros Abril Canal Fijo"/>
    <n v="0"/>
    <n v="0"/>
    <x v="15"/>
    <n v="5"/>
    <n v="1"/>
    <x v="0"/>
    <d v="2026-05-12T14:20:20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0"/>
    <n v="0"/>
    <x v="10"/>
    <n v="5"/>
    <n v="1"/>
    <x v="0"/>
    <d v="2026-05-14T15:02:07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0"/>
    <n v="0"/>
    <x v="3"/>
    <n v="5"/>
    <n v="1"/>
    <x v="0"/>
    <d v="2026-05-19T09:06:14"/>
    <n v="67361909"/>
    <s v="DROP"/>
    <s v="VDAD"/>
    <x v="0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5"/>
    <m/>
    <s v="NONE"/>
    <n v="0"/>
    <m/>
    <n v="2258360"/>
    <s v="Cobros Mayo"/>
    <s v="Cobros Mayo NPN"/>
    <s v="Agent Not Available"/>
  </r>
  <r>
    <s v="Cobros Abril Canal Fijo"/>
    <n v="1"/>
    <n v="1"/>
    <x v="14"/>
    <n v="5"/>
    <n v="1"/>
    <x v="1"/>
    <d v="2026-05-20T14:07:18"/>
    <n v="67361909"/>
    <n v="6003"/>
    <s v="lvelez"/>
    <x v="1"/>
    <s v="COBRO"/>
    <m/>
    <n v="366014750000"/>
    <n v="16018"/>
    <n v="-4"/>
    <n v="1"/>
    <n v="67361909"/>
    <m/>
    <s v="OSMAN YAFETH GONZALEZ BANQUEZ"/>
    <m/>
    <s v="8-1060-989"/>
    <n v="366014750000"/>
    <s v="CALL CENTER P2P"/>
    <s v="NPN"/>
    <m/>
    <m/>
    <m/>
    <m/>
    <m/>
    <s v="U"/>
    <s v="0000-00-00"/>
    <m/>
    <m/>
    <m/>
    <m/>
    <n v="49"/>
    <s v="Llamaya"/>
    <s v="MAIN"/>
    <n v="0"/>
    <m/>
    <n v="2258360"/>
    <s v="Cobros Mayo"/>
    <s v="Cobros Mayo NPN"/>
    <s v="Cuenta cesada"/>
  </r>
  <r>
    <s v="Cobros Abril Canal Fijo"/>
    <n v="1"/>
    <n v="1"/>
    <x v="15"/>
    <n v="1"/>
    <n v="1"/>
    <x v="1"/>
    <d v="2026-05-12T14:20:53"/>
    <n v="67370576"/>
    <n v="6003"/>
    <s v="lvelez"/>
    <x v="1"/>
    <s v="COBRO"/>
    <m/>
    <n v="186074840000"/>
    <n v="16018"/>
    <n v="-4"/>
    <n v="1"/>
    <n v="67370576"/>
    <m/>
    <s v="Justo CedeÃ±o"/>
    <m/>
    <s v="4-95-293"/>
    <n v="186074840000"/>
    <s v="MASIVO"/>
    <s v="NPN"/>
    <m/>
    <m/>
    <m/>
    <m/>
    <m/>
    <s v="U"/>
    <s v="0000-00-00"/>
    <m/>
    <m/>
    <m/>
    <m/>
    <n v="29"/>
    <s v="Llamaya"/>
    <s v="MAIN"/>
    <n v="0"/>
    <m/>
    <n v="2258361"/>
    <s v="Cobros Mayo"/>
    <s v="Cobros Mayo NPN"/>
    <s v="Cuenta cesada"/>
  </r>
  <r>
    <s v="Cobros Mayo"/>
    <n v="0"/>
    <n v="0"/>
    <x v="15"/>
    <n v="3"/>
    <n v="1"/>
    <x v="0"/>
    <d v="2026-05-12T14:20:37"/>
    <n v="67374223"/>
    <s v="AB"/>
    <s v="VDAD"/>
    <x v="0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0"/>
    <m/>
    <s v="NONE"/>
    <n v="0"/>
    <m/>
    <n v="2258362"/>
    <s v="Cobros Mayo"/>
    <s v="Cobros Mayo NPN"/>
    <s v="Auto busy"/>
  </r>
  <r>
    <s v="Cobros Mayo"/>
    <n v="0"/>
    <n v="0"/>
    <x v="10"/>
    <n v="3"/>
    <n v="1"/>
    <x v="0"/>
    <d v="2026-05-14T15:02:35"/>
    <n v="67374223"/>
    <s v="DROP"/>
    <s v="VDAD"/>
    <x v="0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5"/>
    <m/>
    <s v="NONE"/>
    <n v="0"/>
    <m/>
    <n v="2258362"/>
    <s v="Cobros Mayo"/>
    <s v="Cobros Mayo NPN"/>
    <s v="Agent Not Available"/>
  </r>
  <r>
    <s v="Cobros Mayo"/>
    <n v="1"/>
    <n v="1"/>
    <x v="3"/>
    <n v="3"/>
    <n v="1"/>
    <x v="1"/>
    <d v="2026-05-19T09:07:46"/>
    <n v="67374223"/>
    <n v="6007"/>
    <s v="lvelez"/>
    <x v="1"/>
    <s v="COBRO"/>
    <m/>
    <n v="364055230000"/>
    <n v="16018"/>
    <n v="-4"/>
    <n v="1"/>
    <n v="67374223"/>
    <m/>
    <s v="Yonhire GuillÃ©n"/>
    <m/>
    <n v="172881506"/>
    <n v="364055230000"/>
    <s v="SOHO"/>
    <s v="NPN"/>
    <m/>
    <m/>
    <m/>
    <m/>
    <m/>
    <s v="U"/>
    <s v="0000-00-00"/>
    <m/>
    <m/>
    <m/>
    <m/>
    <n v="333"/>
    <s v="Llamaya"/>
    <s v="MAIN"/>
    <n v="0"/>
    <m/>
    <n v="2258362"/>
    <s v="Cobros Mayo"/>
    <s v="Cobros Mayo NPN"/>
    <s v="Volver a llamar"/>
  </r>
  <r>
    <s v="Cobros Mayo"/>
    <n v="0"/>
    <n v="0"/>
    <x v="15"/>
    <n v="5"/>
    <n v="1"/>
    <x v="0"/>
    <d v="2026-05-12T14:21:14"/>
    <n v="67383939"/>
    <s v="DROP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5"/>
    <m/>
    <s v="NONE"/>
    <n v="0"/>
    <m/>
    <n v="2258363"/>
    <s v="Cobros Mayo"/>
    <s v="Cobros Mayo NPN"/>
    <s v="Agent Not Available"/>
  </r>
  <r>
    <s v="Cobros Mayo"/>
    <n v="0"/>
    <n v="0"/>
    <x v="10"/>
    <n v="5"/>
    <n v="1"/>
    <x v="0"/>
    <d v="2026-05-14T15:02:41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0"/>
    <n v="0"/>
    <x v="3"/>
    <n v="5"/>
    <n v="1"/>
    <x v="0"/>
    <d v="2026-05-19T09:07:24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0"/>
    <n v="0"/>
    <x v="14"/>
    <n v="5"/>
    <n v="1"/>
    <x v="0"/>
    <d v="2026-05-20T14:06:59"/>
    <n v="67383939"/>
    <s v="AB"/>
    <s v="VDAD"/>
    <x v="0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0"/>
    <m/>
    <s v="NONE"/>
    <n v="0"/>
    <m/>
    <n v="2258363"/>
    <s v="Cobros Mayo"/>
    <s v="Cobros Mayo NPN"/>
    <s v="Auto busy"/>
  </r>
  <r>
    <s v="Cobros Mayo"/>
    <n v="1"/>
    <n v="1"/>
    <x v="4"/>
    <n v="5"/>
    <n v="1"/>
    <x v="1"/>
    <d v="2026-05-21T14:35:09"/>
    <n v="67383939"/>
    <n v="6007"/>
    <s v="lvelez"/>
    <x v="1"/>
    <s v="COBRO"/>
    <m/>
    <n v="361059320000"/>
    <n v="16018"/>
    <n v="-4"/>
    <n v="1"/>
    <n v="67383939"/>
    <m/>
    <s v="JESUS OCTAVIO VICTORIA ROLLIZO"/>
    <m/>
    <s v="8-785-1890"/>
    <n v="361059320000"/>
    <s v="SOHO"/>
    <s v="NPN"/>
    <m/>
    <m/>
    <m/>
    <m/>
    <m/>
    <s v="U"/>
    <s v="0000-00-00"/>
    <m/>
    <m/>
    <m/>
    <m/>
    <n v="66"/>
    <s v="Llamaya"/>
    <s v="MAIN"/>
    <n v="0"/>
    <m/>
    <n v="2258363"/>
    <s v="Cobros Mayo"/>
    <s v="Cobros Mayo NPN"/>
    <s v="Volver a llamar"/>
  </r>
  <r>
    <s v="Cobros Mayo"/>
    <n v="0"/>
    <n v="0"/>
    <x v="15"/>
    <n v="4"/>
    <n v="1"/>
    <x v="0"/>
    <d v="2026-05-12T14:22:36"/>
    <n v="67394428"/>
    <s v="NA"/>
    <s v="VDAD"/>
    <x v="0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0"/>
    <m/>
    <s v="NONE"/>
    <n v="0"/>
    <m/>
    <n v="2258364"/>
    <s v="Cobros Mayo"/>
    <s v="Cobros Mayo NPN"/>
    <s v="No Answer AutoDial"/>
  </r>
  <r>
    <s v="Cobros Mayo"/>
    <n v="0"/>
    <n v="0"/>
    <x v="15"/>
    <n v="4"/>
    <n v="1"/>
    <x v="0"/>
    <d v="2026-05-12T16:29:19"/>
    <n v="67394428"/>
    <s v="DROP"/>
    <s v="VDAD"/>
    <x v="0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5"/>
    <m/>
    <s v="NONE"/>
    <n v="0"/>
    <m/>
    <n v="2258364"/>
    <s v="Cobros Mayo"/>
    <s v="Cobros Mayo NPN"/>
    <s v="Agent Not Available"/>
  </r>
  <r>
    <s v="Cobros Mayo"/>
    <n v="0"/>
    <n v="0"/>
    <x v="10"/>
    <n v="4"/>
    <n v="1"/>
    <x v="0"/>
    <d v="2026-05-14T15:04:12"/>
    <n v="67394428"/>
    <s v="CALLBK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337"/>
    <s v="Llamaya"/>
    <s v="MAIN"/>
    <n v="0"/>
    <m/>
    <n v="2258364"/>
    <s v="Cobros Mayo"/>
    <s v="Cobros Mayo NPN"/>
    <s v="Call Back"/>
  </r>
  <r>
    <s v="Cobros Mayo"/>
    <n v="1"/>
    <n v="1"/>
    <x v="3"/>
    <n v="4"/>
    <n v="1"/>
    <x v="1"/>
    <d v="2026-05-19T17:11:15"/>
    <n v="67394428"/>
    <n v="6007"/>
    <s v="lvelez"/>
    <x v="1"/>
    <s v="COBRO"/>
    <m/>
    <n v="365088760000"/>
    <n v="16018"/>
    <n v="-4"/>
    <n v="1"/>
    <n v="67394428"/>
    <m/>
    <s v="Ingrid Chamorro"/>
    <m/>
    <s v="12-717-2106"/>
    <n v="365088760000"/>
    <s v="SOHO"/>
    <s v="NPN"/>
    <m/>
    <m/>
    <m/>
    <m/>
    <m/>
    <s v="U"/>
    <s v="0000-00-00"/>
    <m/>
    <m/>
    <m/>
    <s v="365088760000&gt;&gt; INGRID JOCELYN CHAMARRO PALACIO"/>
    <n v="38"/>
    <s v="Llamaya"/>
    <s v="MAIN"/>
    <n v="0"/>
    <m/>
    <n v="2258364"/>
    <s v="Cobros Mayo"/>
    <s v="Cobros Mayo NPN"/>
    <s v="Volver a llamar"/>
  </r>
  <r>
    <s v="Cobros Abril Canal Fijo"/>
    <n v="0"/>
    <n v="0"/>
    <x v="15"/>
    <n v="7"/>
    <n v="1"/>
    <x v="0"/>
    <d v="2026-05-12T14:21:50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0"/>
    <n v="7"/>
    <n v="1"/>
    <x v="0"/>
    <d v="2026-05-14T15:05:12"/>
    <n v="67410940"/>
    <s v="NA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No Answer AutoDial"/>
  </r>
  <r>
    <s v="Cobros Abril Canal Fijo"/>
    <n v="0"/>
    <n v="0"/>
    <x v="17"/>
    <n v="7"/>
    <n v="1"/>
    <x v="0"/>
    <d v="2026-05-15T10:11:37"/>
    <n v="67410940"/>
    <s v="DROP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5"/>
    <m/>
    <s v="NONE"/>
    <n v="0"/>
    <m/>
    <n v="2258365"/>
    <s v="Cobros Mayo"/>
    <s v="Cobros Mayo NPN"/>
    <s v="Agent Not Available"/>
  </r>
  <r>
    <s v="Cobros Abril Canal Fijo"/>
    <n v="0"/>
    <n v="0"/>
    <x v="3"/>
    <n v="7"/>
    <n v="1"/>
    <x v="0"/>
    <d v="2026-05-19T09:07:55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4"/>
    <n v="7"/>
    <n v="1"/>
    <x v="0"/>
    <d v="2026-05-20T14:07:45"/>
    <n v="67410940"/>
    <s v="DROP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5"/>
    <m/>
    <s v="NONE"/>
    <n v="0"/>
    <m/>
    <n v="2258365"/>
    <s v="Cobros Mayo"/>
    <s v="Cobros Mayo NPN"/>
    <s v="Agent Not Available"/>
  </r>
  <r>
    <s v="Cobros Abril Canal Fijo"/>
    <n v="0"/>
    <n v="0"/>
    <x v="4"/>
    <n v="7"/>
    <n v="1"/>
    <x v="0"/>
    <d v="2026-05-21T14:35:16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Abril Canal Fijo"/>
    <n v="0"/>
    <n v="0"/>
    <x v="16"/>
    <n v="7"/>
    <n v="1"/>
    <x v="1"/>
    <d v="2026-05-22T10:51:31"/>
    <n v="67410940"/>
    <s v="AB"/>
    <s v="VDAD"/>
    <x v="0"/>
    <s v="COBRO"/>
    <m/>
    <n v="249025170000"/>
    <n v="16018"/>
    <n v="-4"/>
    <n v="1"/>
    <n v="67410940"/>
    <m/>
    <s v=" Ibet Abrego"/>
    <m/>
    <s v="3-717-1551"/>
    <n v="249025170000"/>
    <s v="DIGITAL"/>
    <s v="NPN"/>
    <m/>
    <m/>
    <m/>
    <m/>
    <m/>
    <m/>
    <s v="0000-00-00"/>
    <m/>
    <m/>
    <m/>
    <m/>
    <n v="0"/>
    <m/>
    <s v="NONE"/>
    <n v="0"/>
    <m/>
    <n v="2258365"/>
    <s v="Cobros Mayo"/>
    <s v="Cobros Mayo NPN"/>
    <s v="Auto busy"/>
  </r>
  <r>
    <s v="Cobros Mayo"/>
    <n v="1"/>
    <n v="1"/>
    <x v="15"/>
    <n v="1"/>
    <n v="1"/>
    <x v="1"/>
    <d v="2026-05-12T14:23:02"/>
    <n v="67418170"/>
    <n v="6003"/>
    <s v="lvelez"/>
    <x v="1"/>
    <s v="COBRO"/>
    <m/>
    <n v="316012930000"/>
    <n v="16018"/>
    <n v="-4"/>
    <n v="1"/>
    <n v="67418170"/>
    <m/>
    <s v="Aleida Judith Lorenzo Arrocha"/>
    <m/>
    <s v="3-84-2460"/>
    <n v="316012930000"/>
    <s v="MASIVO"/>
    <s v="NPN"/>
    <m/>
    <m/>
    <m/>
    <m/>
    <m/>
    <s v="U"/>
    <s v="0000-00-00"/>
    <m/>
    <m/>
    <m/>
    <m/>
    <n v="38"/>
    <s v="Llamaya"/>
    <s v="MAIN"/>
    <n v="0"/>
    <m/>
    <n v="2258366"/>
    <s v="Cobros Mayo"/>
    <s v="Cobros Mayo NPN"/>
    <s v="Cuenta cesada"/>
  </r>
  <r>
    <s v="Cobros Abril Canal Fijo"/>
    <n v="0"/>
    <n v="0"/>
    <x v="15"/>
    <n v="4"/>
    <n v="1"/>
    <x v="0"/>
    <d v="2026-05-12T14:23:07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0"/>
    <n v="0"/>
    <x v="10"/>
    <n v="4"/>
    <n v="1"/>
    <x v="0"/>
    <d v="2026-05-14T15:05:24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0"/>
    <n v="0"/>
    <x v="3"/>
    <n v="4"/>
    <n v="1"/>
    <x v="0"/>
    <d v="2026-05-19T09:08:57"/>
    <n v="67430506"/>
    <s v="DROP"/>
    <s v="VDAD"/>
    <x v="0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5"/>
    <m/>
    <s v="NONE"/>
    <n v="0"/>
    <m/>
    <n v="2258367"/>
    <s v="Cobros Mayo"/>
    <s v="Cobros Mayo NPN"/>
    <s v="Agent Not Available"/>
  </r>
  <r>
    <s v="Cobros Abril Canal Fijo"/>
    <n v="1"/>
    <n v="1"/>
    <x v="14"/>
    <n v="4"/>
    <n v="1"/>
    <x v="1"/>
    <d v="2026-05-20T14:08:31"/>
    <n v="67430506"/>
    <n v="6007"/>
    <s v="lvelez"/>
    <x v="1"/>
    <s v="COBRO"/>
    <m/>
    <n v="364039060000"/>
    <n v="16018"/>
    <n v="-4"/>
    <n v="1"/>
    <n v="67430506"/>
    <m/>
    <s v="Gabriel Antonio VÃ¡squez"/>
    <m/>
    <s v="8-719-1481"/>
    <n v="364039060000"/>
    <s v="MASIVO"/>
    <s v="NPN"/>
    <m/>
    <m/>
    <m/>
    <m/>
    <m/>
    <s v="U"/>
    <s v="0000-00-00"/>
    <m/>
    <m/>
    <m/>
    <m/>
    <n v="114"/>
    <s v="Llamaya"/>
    <s v="MAIN"/>
    <n v="0"/>
    <m/>
    <n v="2258367"/>
    <s v="Cobros Mayo"/>
    <s v="Cobros Mayo NPN"/>
    <s v="Volver a llamar"/>
  </r>
  <r>
    <e v="#N/A"/>
    <n v="1"/>
    <n v="0"/>
    <x v="11"/>
    <n v="1"/>
    <n v="1"/>
    <x v="1"/>
    <d v="2026-05-04T17:45:09"/>
    <n v="67432803"/>
    <n v="6000"/>
    <s v="lvelez"/>
    <x v="1"/>
    <s v="COBRO"/>
    <m/>
    <m/>
    <n v="998"/>
    <n v="0"/>
    <m/>
    <n v="67432803"/>
    <m/>
    <m/>
    <m/>
    <m/>
    <m/>
    <m/>
    <m/>
    <m/>
    <m/>
    <m/>
    <m/>
    <m/>
    <s v="U"/>
    <s v="0000-00-00"/>
    <m/>
    <m/>
    <m/>
    <m/>
    <n v="98"/>
    <s v="Llamaya"/>
    <s v="MANUAL"/>
    <n v="0"/>
    <m/>
    <n v="2257494"/>
    <s v="Default Manual list"/>
    <m/>
    <s v="Mensaje a tercero"/>
  </r>
  <r>
    <s v="Cobros Abril Canal Fijo"/>
    <n v="0"/>
    <n v="0"/>
    <x v="15"/>
    <n v="5"/>
    <n v="1"/>
    <x v="0"/>
    <d v="2026-05-12T14:23:36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10"/>
    <n v="5"/>
    <n v="1"/>
    <x v="0"/>
    <d v="2026-05-14T15:05:47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3"/>
    <n v="5"/>
    <n v="1"/>
    <x v="0"/>
    <d v="2026-05-19T09:09:20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14"/>
    <n v="5"/>
    <n v="1"/>
    <x v="0"/>
    <d v="2026-05-20T14:08:31"/>
    <n v="67433978"/>
    <s v="DROP"/>
    <s v="VDAD"/>
    <x v="0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5"/>
    <m/>
    <s v="NONE"/>
    <n v="0"/>
    <m/>
    <n v="2258368"/>
    <s v="Cobros Mayo"/>
    <s v="Cobros Mayo NPN"/>
    <s v="Agent Not Available"/>
  </r>
  <r>
    <s v="Cobros Abril Canal Fijo"/>
    <n v="0"/>
    <n v="0"/>
    <x v="4"/>
    <n v="5"/>
    <n v="1"/>
    <x v="1"/>
    <d v="2026-05-21T14:36:42"/>
    <n v="67433978"/>
    <s v="CALLBK"/>
    <s v="lvelez"/>
    <x v="1"/>
    <s v="COBRO"/>
    <m/>
    <n v="352371680000"/>
    <n v="16018"/>
    <n v="-4"/>
    <n v="1"/>
    <n v="67433978"/>
    <m/>
    <s v="Luvianca Jelenny Labrador BenÃ"/>
    <m/>
    <s v="8-773-2054"/>
    <n v="352371680000"/>
    <s v="MASIVO"/>
    <s v="NPN"/>
    <m/>
    <m/>
    <m/>
    <m/>
    <m/>
    <s v="U"/>
    <s v="0000-00-00"/>
    <m/>
    <m/>
    <m/>
    <s v="352371680000&gt;&gt; LUVIANCA JELENNY LABRADOR BENITEZ"/>
    <n v="253"/>
    <s v="Llamaya"/>
    <s v="MAIN"/>
    <n v="0"/>
    <m/>
    <n v="2258368"/>
    <s v="Cobros Mayo"/>
    <s v="Cobros Mayo NPN"/>
    <s v="Call Back"/>
  </r>
  <r>
    <s v="Cobros Mayo"/>
    <n v="1"/>
    <n v="1"/>
    <x v="15"/>
    <n v="1"/>
    <n v="1"/>
    <x v="1"/>
    <d v="2026-05-12T14:24:10"/>
    <n v="67435533"/>
    <n v="6002"/>
    <s v="lvelez"/>
    <x v="1"/>
    <s v="COBRO"/>
    <m/>
    <n v="260319800000"/>
    <n v="16018"/>
    <n v="-4"/>
    <n v="1"/>
    <n v="67435533"/>
    <m/>
    <s v="Jesus Escobar"/>
    <m/>
    <s v="9-757-136"/>
    <n v="260319800000"/>
    <s v="MASIVO"/>
    <s v="NPN"/>
    <m/>
    <m/>
    <m/>
    <m/>
    <m/>
    <s v="U"/>
    <s v="0000-00-00"/>
    <m/>
    <m/>
    <m/>
    <m/>
    <n v="139"/>
    <s v="Llamaya"/>
    <s v="MAIN"/>
    <n v="0"/>
    <m/>
    <n v="2258369"/>
    <s v="Cobros Mayo"/>
    <s v="Cobros Mayo NPN"/>
    <s v="Cliente al dia"/>
  </r>
  <r>
    <s v="Cobros Abril Canal Fijo"/>
    <n v="0"/>
    <n v="0"/>
    <x v="15"/>
    <n v="6"/>
    <n v="1"/>
    <x v="0"/>
    <d v="2026-05-12T14:23:58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0"/>
    <n v="6"/>
    <n v="1"/>
    <x v="0"/>
    <d v="2026-05-14T15:05:53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3"/>
    <n v="6"/>
    <n v="1"/>
    <x v="0"/>
    <d v="2026-05-19T09:09:26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4"/>
    <n v="6"/>
    <n v="1"/>
    <x v="0"/>
    <d v="2026-05-20T14:11:20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4"/>
    <n v="6"/>
    <n v="1"/>
    <x v="0"/>
    <d v="2026-05-21T14:36:21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0"/>
    <n v="0"/>
    <x v="16"/>
    <n v="6"/>
    <n v="1"/>
    <x v="1"/>
    <d v="2026-05-22T10:51:31"/>
    <n v="67447725"/>
    <s v="AB"/>
    <s v="VDAD"/>
    <x v="0"/>
    <s v="COBRO"/>
    <m/>
    <n v="358385390000"/>
    <n v="16018"/>
    <n v="-4"/>
    <n v="1"/>
    <n v="67447725"/>
    <m/>
    <s v="JESUS NEHEMIAS ORTIZ VELASQUEZ"/>
    <m/>
    <s v="8-1006-357"/>
    <n v="358385390000"/>
    <s v="MASIVO"/>
    <s v="NPN"/>
    <m/>
    <m/>
    <m/>
    <m/>
    <m/>
    <m/>
    <s v="0000-00-00"/>
    <m/>
    <m/>
    <m/>
    <m/>
    <n v="0"/>
    <m/>
    <s v="NONE"/>
    <n v="0"/>
    <m/>
    <n v="2258370"/>
    <s v="Cobros Mayo"/>
    <s v="Cobros Mayo NPN"/>
    <s v="Auto busy"/>
  </r>
  <r>
    <s v="Cobros Abril Canal Fijo"/>
    <n v="1"/>
    <n v="1"/>
    <x v="11"/>
    <n v="5"/>
    <n v="1"/>
    <x v="0"/>
    <d v="2026-05-04T10:33:06"/>
    <n v="67450828"/>
    <n v="6007"/>
    <s v="lvelez"/>
    <x v="1"/>
    <s v="COBRO"/>
    <m/>
    <n v="357317130000"/>
    <n v="16017"/>
    <n v="-4"/>
    <n v="1"/>
    <n v="67450828"/>
    <m/>
    <s v="NITZELY Quijano"/>
    <m/>
    <s v="10-716-744"/>
    <s v="2 MESES DE MORA"/>
    <s v="MASIVO"/>
    <n v="357317130000"/>
    <m/>
    <m/>
    <m/>
    <m/>
    <m/>
    <s v="U"/>
    <s v="0000-00-00"/>
    <m/>
    <s v="claribethvgaviria29@gmail.com"/>
    <m/>
    <s v="357317130000&gt;&gt; NITZELY EIGUINDILI QUIJANO CABU"/>
    <n v="59"/>
    <s v="Llamaya"/>
    <s v="MAIN"/>
    <n v="0"/>
    <m/>
    <n v="2252708"/>
    <s v="Cobros Abril Canal Fijo"/>
    <s v="Cobros Abril Canal Fijo 2 meses a NPN"/>
    <s v="Volver a llamar"/>
  </r>
  <r>
    <s v="Cobros Abril Canal Fijo"/>
    <n v="0"/>
    <n v="0"/>
    <x v="15"/>
    <n v="5"/>
    <n v="1"/>
    <x v="0"/>
    <d v="2026-05-12T14:25:07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0"/>
    <n v="0"/>
    <x v="10"/>
    <n v="5"/>
    <n v="1"/>
    <x v="0"/>
    <d v="2026-05-14T15:06:57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0"/>
    <n v="0"/>
    <x v="3"/>
    <n v="5"/>
    <n v="1"/>
    <x v="0"/>
    <d v="2026-05-19T09:09:51"/>
    <n v="67450828"/>
    <s v="DROP"/>
    <s v="VDAD"/>
    <x v="0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5"/>
    <m/>
    <s v="NONE"/>
    <n v="0"/>
    <m/>
    <n v="2258371"/>
    <s v="Cobros Mayo"/>
    <s v="Cobros Mayo NPN"/>
    <s v="Agent Not Available"/>
  </r>
  <r>
    <s v="Cobros Abril Canal Fijo"/>
    <n v="1"/>
    <n v="0"/>
    <x v="14"/>
    <n v="5"/>
    <n v="1"/>
    <x v="1"/>
    <d v="2026-05-20T14:11:44"/>
    <n v="67450828"/>
    <n v="6000"/>
    <s v="lvelez"/>
    <x v="1"/>
    <s v="COBRO"/>
    <m/>
    <n v="357317130000"/>
    <n v="16018"/>
    <n v="-4"/>
    <n v="1"/>
    <n v="67450828"/>
    <m/>
    <s v="NITZELY Quijano"/>
    <m/>
    <s v="10-716-744"/>
    <n v="357317130000"/>
    <s v="MASIVO"/>
    <s v="3 PAGOS PENDIENTES"/>
    <m/>
    <m/>
    <m/>
    <m/>
    <m/>
    <s v="U"/>
    <s v="0000-00-00"/>
    <m/>
    <m/>
    <m/>
    <m/>
    <n v="70"/>
    <s v="Llamaya"/>
    <s v="MAIN"/>
    <n v="0"/>
    <m/>
    <n v="2258371"/>
    <s v="Cobros Mayo"/>
    <s v="Cobros Mayo NPN"/>
    <s v="Mensaje a tercero"/>
  </r>
  <r>
    <s v="Cobros Abril Canal Fijo"/>
    <n v="0"/>
    <n v="0"/>
    <x v="15"/>
    <n v="1"/>
    <n v="1"/>
    <x v="1"/>
    <d v="2026-05-12T14:27:02"/>
    <n v="67453214"/>
    <n v="6004"/>
    <s v="lvelez"/>
    <x v="1"/>
    <s v="COBRO"/>
    <m/>
    <n v="359346870000"/>
    <n v="16018"/>
    <n v="-4"/>
    <n v="1"/>
    <n v="67453214"/>
    <m/>
    <s v="Yariela acevedo"/>
    <m/>
    <s v="8-741-1525"/>
    <n v="359346870000"/>
    <s v="MASIVO"/>
    <s v="NPN"/>
    <m/>
    <m/>
    <m/>
    <m/>
    <m/>
    <s v="U"/>
    <s v="0000-00-00"/>
    <m/>
    <m/>
    <m/>
    <m/>
    <n v="69"/>
    <s v="Llamaya"/>
    <s v="MAIN"/>
    <n v="0"/>
    <m/>
    <n v="2258372"/>
    <s v="Cobros Mayo"/>
    <s v="Cobros Mayo NPN"/>
    <s v="Buzon de voz"/>
  </r>
  <r>
    <s v="Cobros Mayo"/>
    <n v="0"/>
    <n v="0"/>
    <x v="15"/>
    <n v="7"/>
    <n v="1"/>
    <x v="0"/>
    <d v="2026-05-12T14:26:55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0"/>
    <n v="7"/>
    <n v="1"/>
    <x v="0"/>
    <d v="2026-05-14T15:08:17"/>
    <n v="67455177"/>
    <s v="NA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No Answer AutoDial"/>
  </r>
  <r>
    <s v="Cobros Mayo"/>
    <n v="0"/>
    <n v="0"/>
    <x v="17"/>
    <n v="7"/>
    <n v="1"/>
    <x v="0"/>
    <d v="2026-05-15T10:12:01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3"/>
    <n v="7"/>
    <n v="1"/>
    <x v="0"/>
    <d v="2026-05-19T09:09:57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4"/>
    <n v="7"/>
    <n v="1"/>
    <x v="0"/>
    <d v="2026-05-20T14:11:56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4"/>
    <n v="7"/>
    <n v="1"/>
    <x v="0"/>
    <d v="2026-05-21T14:36:59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s v="Cobros Mayo"/>
    <n v="0"/>
    <n v="0"/>
    <x v="16"/>
    <n v="7"/>
    <n v="1"/>
    <x v="1"/>
    <d v="2026-05-22T10:52:08"/>
    <n v="67455177"/>
    <s v="AB"/>
    <s v="VDAD"/>
    <x v="0"/>
    <s v="COBRO"/>
    <m/>
    <n v="362061040000"/>
    <n v="16018"/>
    <n v="-4"/>
    <n v="1"/>
    <n v="67455177"/>
    <m/>
    <s v="Ireneliz Moreno"/>
    <m/>
    <s v="8-885-2106"/>
    <n v="362061040000"/>
    <s v="MASIVO"/>
    <s v="NPN"/>
    <m/>
    <m/>
    <m/>
    <m/>
    <m/>
    <m/>
    <s v="0000-00-00"/>
    <m/>
    <m/>
    <m/>
    <m/>
    <n v="0"/>
    <m/>
    <s v="NONE"/>
    <n v="0"/>
    <m/>
    <n v="2258373"/>
    <s v="Cobros Mayo"/>
    <s v="Cobros Mayo NPN"/>
    <s v="Auto busy"/>
  </r>
  <r>
    <e v="#N/A"/>
    <n v="0"/>
    <n v="0"/>
    <x v="8"/>
    <n v="1"/>
    <n v="1"/>
    <x v="1"/>
    <d v="2026-05-08T12:22:41"/>
    <n v="67455723"/>
    <n v="6004"/>
    <s v="lvelez"/>
    <x v="1"/>
    <s v="COBRO"/>
    <m/>
    <m/>
    <n v="998"/>
    <n v="0"/>
    <m/>
    <n v="67455723"/>
    <m/>
    <m/>
    <m/>
    <m/>
    <m/>
    <m/>
    <m/>
    <m/>
    <m/>
    <m/>
    <m/>
    <m/>
    <s v="U"/>
    <s v="0000-00-00"/>
    <m/>
    <m/>
    <m/>
    <m/>
    <n v="76"/>
    <s v="Llamaya"/>
    <s v="MANUAL"/>
    <n v="0"/>
    <m/>
    <n v="2257600"/>
    <s v="Default Manual list"/>
    <m/>
    <s v="Buzon de voz"/>
  </r>
  <r>
    <s v="Cobros Abril Canal Fijo"/>
    <n v="0"/>
    <n v="0"/>
    <x v="15"/>
    <n v="4"/>
    <n v="1"/>
    <x v="0"/>
    <d v="2026-05-12T14:27:57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0"/>
    <n v="0"/>
    <x v="10"/>
    <n v="4"/>
    <n v="1"/>
    <x v="0"/>
    <d v="2026-05-14T15:08:44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0"/>
    <n v="0"/>
    <x v="3"/>
    <n v="4"/>
    <n v="1"/>
    <x v="0"/>
    <d v="2026-05-19T09:11:01"/>
    <n v="67456777"/>
    <s v="DROP"/>
    <s v="VDAD"/>
    <x v="0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5"/>
    <m/>
    <s v="NONE"/>
    <n v="0"/>
    <m/>
    <n v="2258374"/>
    <s v="Cobros Mayo"/>
    <s v="Cobros Mayo NPN"/>
    <s v="Agent Not Available"/>
  </r>
  <r>
    <s v="Cobros Abril Canal Fijo"/>
    <n v="1"/>
    <n v="1"/>
    <x v="14"/>
    <n v="4"/>
    <n v="1"/>
    <x v="1"/>
    <d v="2026-05-20T14:16:58"/>
    <n v="67456777"/>
    <n v="6003"/>
    <s v="lvelez"/>
    <x v="1"/>
    <s v="COBRO"/>
    <m/>
    <n v="368029950000"/>
    <n v="16018"/>
    <n v="-4"/>
    <n v="1"/>
    <n v="67456777"/>
    <m/>
    <s v="Erika Palacio"/>
    <m/>
    <s v="1-744-1660"/>
    <n v="368029950000"/>
    <s v="MASIVO"/>
    <s v="NPN"/>
    <m/>
    <m/>
    <m/>
    <m/>
    <m/>
    <s v="U"/>
    <s v="0000-00-00"/>
    <m/>
    <m/>
    <m/>
    <m/>
    <n v="28"/>
    <s v="Llamaya"/>
    <s v="MAIN"/>
    <n v="0"/>
    <m/>
    <n v="2258374"/>
    <s v="Cobros Mayo"/>
    <s v="Cobros Mayo NPN"/>
    <s v="Cuenta cesada"/>
  </r>
  <r>
    <s v="Cobros Abril Canal Fijo"/>
    <n v="0"/>
    <n v="0"/>
    <x v="15"/>
    <n v="6"/>
    <n v="1"/>
    <x v="0"/>
    <d v="2026-05-12T14:28:03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10"/>
    <n v="6"/>
    <n v="1"/>
    <x v="0"/>
    <d v="2026-05-14T15:08:52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3"/>
    <n v="6"/>
    <n v="1"/>
    <x v="0"/>
    <d v="2026-05-19T09:11:07"/>
    <n v="67464275"/>
    <s v="AB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0"/>
    <m/>
    <s v="NONE"/>
    <n v="0"/>
    <m/>
    <n v="2258375"/>
    <s v="Cobros Mayo"/>
    <s v="Cobros Mayo NPN"/>
    <s v="Auto busy"/>
  </r>
  <r>
    <s v="Cobros Abril Canal Fijo"/>
    <n v="0"/>
    <n v="0"/>
    <x v="14"/>
    <n v="6"/>
    <n v="1"/>
    <x v="0"/>
    <d v="2026-05-20T14:16:59"/>
    <n v="67464275"/>
    <s v="DROP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5"/>
    <m/>
    <s v="NONE"/>
    <n v="0"/>
    <m/>
    <n v="2258375"/>
    <s v="Cobros Mayo"/>
    <s v="Cobros Mayo NPN"/>
    <s v="Agent Not Available"/>
  </r>
  <r>
    <s v="Cobros Abril Canal Fijo"/>
    <n v="0"/>
    <n v="0"/>
    <x v="4"/>
    <n v="6"/>
    <n v="1"/>
    <x v="0"/>
    <d v="2026-05-21T14:37:56"/>
    <n v="67464275"/>
    <s v="DROP"/>
    <s v="VDAD"/>
    <x v="0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5"/>
    <m/>
    <s v="NONE"/>
    <n v="0"/>
    <m/>
    <n v="2258375"/>
    <s v="Cobros Mayo"/>
    <s v="Cobros Mayo NPN"/>
    <s v="Agent Not Available"/>
  </r>
  <r>
    <s v="Cobros Abril Canal Fijo"/>
    <n v="1"/>
    <n v="1"/>
    <x v="16"/>
    <n v="6"/>
    <n v="1"/>
    <x v="1"/>
    <d v="2026-05-22T10:52:33"/>
    <n v="67464275"/>
    <n v="6003"/>
    <s v="lvelez"/>
    <x v="1"/>
    <s v="COBRO"/>
    <m/>
    <n v="369024060000"/>
    <n v="16018"/>
    <n v="-4"/>
    <n v="1"/>
    <n v="67464275"/>
    <m/>
    <s v="ROLANDO MIGUEL MALDONADO PERE"/>
    <m/>
    <s v="8-761-1861"/>
    <n v="369024060000"/>
    <s v="DIGITAL"/>
    <s v="NPN"/>
    <m/>
    <m/>
    <m/>
    <m/>
    <m/>
    <s v="U"/>
    <s v="0000-00-00"/>
    <m/>
    <m/>
    <m/>
    <m/>
    <n v="22"/>
    <s v="Llamaya"/>
    <s v="MAIN"/>
    <n v="0"/>
    <m/>
    <n v="2258375"/>
    <s v="Cobros Mayo"/>
    <s v="Cobros Mayo NPN"/>
    <s v="Cuenta cesada"/>
  </r>
  <r>
    <s v="Cobros Abril Canal Fijo"/>
    <n v="1"/>
    <n v="0"/>
    <x v="15"/>
    <n v="1"/>
    <n v="1"/>
    <x v="1"/>
    <d v="2026-05-12T14:30:07"/>
    <n v="67465348"/>
    <n v="6000"/>
    <s v="lvelez"/>
    <x v="1"/>
    <s v="COBRO"/>
    <m/>
    <n v="366041300000"/>
    <n v="16018"/>
    <n v="-4"/>
    <n v="1"/>
    <n v="67465348"/>
    <m/>
    <s v="Eladia FernÃ¡ndez"/>
    <m/>
    <s v="2-58-317"/>
    <n v="366041300000"/>
    <s v="MASIVO"/>
    <s v="NPN"/>
    <m/>
    <m/>
    <m/>
    <m/>
    <m/>
    <s v="U"/>
    <s v="0000-00-00"/>
    <m/>
    <m/>
    <m/>
    <m/>
    <n v="92"/>
    <s v="Llamaya"/>
    <s v="MAIN"/>
    <n v="0"/>
    <m/>
    <n v="2258376"/>
    <s v="Cobros Mayo"/>
    <s v="Cobros Mayo NPN"/>
    <s v="Mensaje a tercero"/>
  </r>
  <r>
    <e v="#N/A"/>
    <n v="0"/>
    <n v="0"/>
    <x v="11"/>
    <n v="1"/>
    <n v="1"/>
    <x v="1"/>
    <d v="2026-05-04T16:17:59"/>
    <n v="67467158"/>
    <n v="6004"/>
    <s v="lvelez"/>
    <x v="1"/>
    <s v="COBRO"/>
    <m/>
    <m/>
    <n v="998"/>
    <n v="0"/>
    <m/>
    <n v="67467158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483"/>
    <s v="Default Manual list"/>
    <m/>
    <s v="Buzon de voz"/>
  </r>
  <r>
    <s v="Cobros Abril Canal Fijo"/>
    <n v="0"/>
    <n v="0"/>
    <x v="5"/>
    <n v="14"/>
    <n v="1"/>
    <x v="0"/>
    <d v="2026-05-02T11:23:08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6"/>
    <n v="14"/>
    <n v="1"/>
    <x v="0"/>
    <d v="2026-05-05T15:32:21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12"/>
    <n v="14"/>
    <n v="1"/>
    <x v="0"/>
    <d v="2026-05-06T17:49:07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8"/>
    <n v="14"/>
    <n v="1"/>
    <x v="0"/>
    <d v="2026-05-08T09:39:25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8"/>
    <n v="14"/>
    <n v="1"/>
    <x v="0"/>
    <d v="2026-05-08T12:45:34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09:35:35"/>
    <n v="67472824"/>
    <s v="NA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No Answer AutoDial"/>
  </r>
  <r>
    <s v="Cobros Abril Canal Fijo"/>
    <n v="0"/>
    <n v="0"/>
    <x v="0"/>
    <n v="14"/>
    <n v="1"/>
    <x v="0"/>
    <d v="2026-05-09T10:25:24"/>
    <n v="67472824"/>
    <s v="AB"/>
    <s v="VDAD"/>
    <x v="0"/>
    <s v="COBRO"/>
    <m/>
    <n v="353362830000"/>
    <n v="16017"/>
    <n v="-4"/>
    <n v="1"/>
    <n v="67472824"/>
    <m/>
    <s v="Guillermita martinez garcia"/>
    <m/>
    <s v="10-704-551"/>
    <s v="NPN"/>
    <s v="MASIVO"/>
    <n v="353362830000"/>
    <m/>
    <m/>
    <m/>
    <m/>
    <m/>
    <m/>
    <s v="0000-00-00"/>
    <m/>
    <s v="Matinezquiermira@gmail.com"/>
    <m/>
    <m/>
    <n v="0"/>
    <m/>
    <s v="NONE"/>
    <n v="0"/>
    <m/>
    <n v="2251790"/>
    <s v="Cobros Abril Canal Fijo"/>
    <s v="Cobros Abril Canal Fijo 2 meses a NPN"/>
    <s v="Auto busy"/>
  </r>
  <r>
    <s v="Cobros Abril Canal Fijo"/>
    <n v="0"/>
    <n v="0"/>
    <x v="15"/>
    <n v="14"/>
    <n v="1"/>
    <x v="0"/>
    <d v="2026-05-12T14:29:43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0"/>
    <n v="14"/>
    <n v="1"/>
    <x v="0"/>
    <d v="2026-05-14T15:08:58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3"/>
    <n v="14"/>
    <n v="1"/>
    <x v="0"/>
    <d v="2026-05-19T09:11:15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4"/>
    <n v="14"/>
    <n v="1"/>
    <x v="0"/>
    <d v="2026-05-20T14:17:07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4"/>
    <n v="14"/>
    <n v="1"/>
    <x v="0"/>
    <d v="2026-05-21T14:39:18"/>
    <n v="67472824"/>
    <s v="NA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No Answer AutoDial"/>
  </r>
  <r>
    <s v="Cobros Abril Canal Fijo"/>
    <n v="0"/>
    <n v="0"/>
    <x v="4"/>
    <n v="14"/>
    <n v="1"/>
    <x v="0"/>
    <d v="2026-05-21T16:04:53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6"/>
    <n v="14"/>
    <n v="1"/>
    <x v="1"/>
    <d v="2026-05-22T10:52:52"/>
    <n v="67472824"/>
    <s v="AB"/>
    <s v="VDAD"/>
    <x v="0"/>
    <s v="COBRO"/>
    <m/>
    <n v="353362830000"/>
    <n v="16018"/>
    <n v="-4"/>
    <n v="1"/>
    <n v="67472824"/>
    <m/>
    <s v="Guillermita martinez garcia"/>
    <m/>
    <s v="10-704-551"/>
    <n v="353362830000"/>
    <s v="MASIVO"/>
    <s v="NPN"/>
    <m/>
    <m/>
    <m/>
    <m/>
    <m/>
    <m/>
    <s v="0000-00-00"/>
    <m/>
    <m/>
    <m/>
    <m/>
    <n v="0"/>
    <m/>
    <s v="NONE"/>
    <n v="0"/>
    <m/>
    <n v="2258377"/>
    <s v="Cobros Mayo"/>
    <s v="Cobros Mayo NPN"/>
    <s v="Auto busy"/>
  </r>
  <r>
    <s v="Cobros Abril Canal Fijo"/>
    <n v="0"/>
    <n v="0"/>
    <x v="15"/>
    <n v="6"/>
    <n v="1"/>
    <x v="0"/>
    <d v="2026-05-12T14:30:26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0"/>
    <n v="6"/>
    <n v="1"/>
    <x v="0"/>
    <d v="2026-05-14T15:12:15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3"/>
    <n v="6"/>
    <n v="1"/>
    <x v="0"/>
    <d v="2026-05-19T09:12:01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4"/>
    <n v="6"/>
    <n v="1"/>
    <x v="0"/>
    <d v="2026-05-20T14:20:33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4"/>
    <n v="6"/>
    <n v="1"/>
    <x v="0"/>
    <d v="2026-05-21T14:39:21"/>
    <n v="67477868"/>
    <s v="AB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Auto busy"/>
  </r>
  <r>
    <s v="Cobros Abril Canal Fijo"/>
    <n v="0"/>
    <n v="0"/>
    <x v="16"/>
    <n v="6"/>
    <n v="1"/>
    <x v="1"/>
    <d v="2026-05-22T10:57:11"/>
    <n v="67477868"/>
    <s v="NA"/>
    <s v="VDAD"/>
    <x v="0"/>
    <s v="COBRO"/>
    <m/>
    <n v="369039810000"/>
    <n v="16018"/>
    <n v="-4"/>
    <n v="1"/>
    <n v="67477868"/>
    <m/>
    <s v="Lucia Mercedes GonzÃ¡lez Ambul"/>
    <m/>
    <s v="8-1001-2155"/>
    <n v="369039810000"/>
    <s v="MASIVO"/>
    <s v="NPN"/>
    <m/>
    <m/>
    <m/>
    <m/>
    <m/>
    <m/>
    <s v="0000-00-00"/>
    <m/>
    <m/>
    <m/>
    <m/>
    <n v="0"/>
    <m/>
    <s v="NONE"/>
    <n v="0"/>
    <m/>
    <n v="2258378"/>
    <s v="Cobros Mayo"/>
    <s v="Cobros Mayo NPN"/>
    <s v="No Answer AutoDial"/>
  </r>
  <r>
    <s v="Cobros Mayo"/>
    <n v="0"/>
    <n v="0"/>
    <x v="15"/>
    <n v="1"/>
    <n v="1"/>
    <x v="1"/>
    <d v="2026-05-12T14:32:19"/>
    <n v="67489669"/>
    <n v="6004"/>
    <s v="lvelez"/>
    <x v="1"/>
    <s v="COBRO"/>
    <m/>
    <n v="312003050000"/>
    <n v="16018"/>
    <n v="-4"/>
    <n v="1"/>
    <n v="67489669"/>
    <m/>
    <s v="Mayra del carmen martinez Hern"/>
    <m/>
    <s v="8-320-15"/>
    <n v="312003050000"/>
    <s v="MASIVO"/>
    <s v="NPN"/>
    <m/>
    <m/>
    <m/>
    <m/>
    <m/>
    <s v="U"/>
    <s v="0000-00-00"/>
    <m/>
    <m/>
    <m/>
    <m/>
    <n v="173"/>
    <s v="Llamaya"/>
    <s v="MAIN"/>
    <n v="0"/>
    <m/>
    <n v="2258379"/>
    <s v="Cobros Mayo"/>
    <s v="Cobros Mayo NPN"/>
    <s v="Buzon de voz"/>
  </r>
  <r>
    <s v="Cobros Mayo"/>
    <n v="0"/>
    <n v="0"/>
    <x v="15"/>
    <n v="2"/>
    <n v="1"/>
    <x v="0"/>
    <d v="2026-05-12T14:32:35"/>
    <n v="67505466"/>
    <s v="DROP"/>
    <s v="VDAD"/>
    <x v="0"/>
    <s v="COBRO"/>
    <m/>
    <n v="351358960000"/>
    <n v="16018"/>
    <n v="-4"/>
    <n v="1"/>
    <n v="67505466"/>
    <m/>
    <s v="Sonia Alicia Clark De Prado"/>
    <m/>
    <s v="3-102-659"/>
    <n v="351358960000"/>
    <s v="MASIVO"/>
    <s v="2 PAGOS PENDIENTES"/>
    <m/>
    <m/>
    <m/>
    <m/>
    <m/>
    <s v="U"/>
    <s v="0000-00-00"/>
    <m/>
    <m/>
    <m/>
    <m/>
    <n v="5"/>
    <m/>
    <s v="NONE"/>
    <n v="0"/>
    <m/>
    <n v="2258380"/>
    <s v="Cobros Mayo"/>
    <s v="Cobros Mayo NPN"/>
    <s v="Agent Not Available"/>
  </r>
  <r>
    <s v="Cobros Mayo"/>
    <n v="1"/>
    <n v="1"/>
    <x v="10"/>
    <n v="2"/>
    <n v="1"/>
    <x v="1"/>
    <d v="2026-05-14T15:12:46"/>
    <n v="67505466"/>
    <n v="6003"/>
    <s v="lvelez"/>
    <x v="1"/>
    <s v="COBRO"/>
    <m/>
    <n v="351358960000"/>
    <n v="16018"/>
    <n v="-4"/>
    <n v="1"/>
    <n v="67505466"/>
    <m/>
    <s v="Sonia Alicia Clark De Prado"/>
    <m/>
    <s v="3-102-659"/>
    <n v="351358960000"/>
    <s v="MASIVO"/>
    <s v="2 PAGOS PENDIENTES"/>
    <m/>
    <m/>
    <m/>
    <m/>
    <m/>
    <s v="U"/>
    <s v="0000-00-00"/>
    <m/>
    <m/>
    <m/>
    <m/>
    <n v="61"/>
    <s v="Llamaya"/>
    <s v="MAIN"/>
    <n v="0"/>
    <m/>
    <n v="2258380"/>
    <s v="Cobros Mayo"/>
    <s v="Cobros Mayo NPN"/>
    <s v="Cuenta cesada"/>
  </r>
  <r>
    <s v="Cobros Mayo"/>
    <n v="0"/>
    <n v="0"/>
    <x v="15"/>
    <n v="4"/>
    <n v="1"/>
    <x v="0"/>
    <d v="2026-05-12T14:32:59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0"/>
    <n v="0"/>
    <x v="10"/>
    <n v="4"/>
    <n v="1"/>
    <x v="0"/>
    <d v="2026-05-14T15:13:24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0"/>
    <n v="0"/>
    <x v="3"/>
    <n v="4"/>
    <n v="1"/>
    <x v="0"/>
    <d v="2026-05-19T09:12:57"/>
    <n v="67506686"/>
    <s v="DROP"/>
    <s v="VDAD"/>
    <x v="0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5"/>
    <m/>
    <s v="NONE"/>
    <n v="0"/>
    <m/>
    <n v="2258381"/>
    <s v="Cobros Mayo"/>
    <s v="Cobros Mayo NPN"/>
    <s v="Agent Not Available"/>
  </r>
  <r>
    <s v="Cobros Mayo"/>
    <n v="1"/>
    <n v="1"/>
    <x v="14"/>
    <n v="4"/>
    <n v="1"/>
    <x v="1"/>
    <d v="2026-05-20T14:20:43"/>
    <n v="67506686"/>
    <n v="6007"/>
    <s v="lvelez"/>
    <x v="1"/>
    <s v="COBRO"/>
    <m/>
    <n v="353373710000"/>
    <n v="16018"/>
    <n v="-4"/>
    <n v="1"/>
    <n v="67506686"/>
    <m/>
    <s v="dashna boodie"/>
    <m/>
    <s v="1-733-1285"/>
    <n v="353373710000"/>
    <s v="MASIVO"/>
    <s v="2 PAGOS PENDIENTES"/>
    <m/>
    <m/>
    <m/>
    <m/>
    <m/>
    <s v="U"/>
    <s v="0000-00-00"/>
    <m/>
    <m/>
    <m/>
    <m/>
    <n v="236"/>
    <s v="Llamaya"/>
    <s v="MAIN"/>
    <n v="0"/>
    <m/>
    <n v="2258381"/>
    <s v="Cobros Mayo"/>
    <s v="Cobros Mayo NPN"/>
    <s v="Volver a llamar"/>
  </r>
  <r>
    <s v="Cobros Abril Canal Fijo"/>
    <n v="0"/>
    <n v="0"/>
    <x v="15"/>
    <n v="6"/>
    <n v="1"/>
    <x v="0"/>
    <d v="2026-05-12T14:33:14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0"/>
    <n v="6"/>
    <n v="1"/>
    <x v="0"/>
    <d v="2026-05-14T15:13:37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3"/>
    <n v="6"/>
    <n v="1"/>
    <x v="0"/>
    <d v="2026-05-19T09:13:10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4"/>
    <n v="6"/>
    <n v="1"/>
    <x v="0"/>
    <d v="2026-05-20T14:21:26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4"/>
    <n v="6"/>
    <n v="1"/>
    <x v="0"/>
    <d v="2026-05-21T14:40:04"/>
    <n v="67509647"/>
    <s v="DROP"/>
    <s v="VDAD"/>
    <x v="0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5"/>
    <m/>
    <s v="NONE"/>
    <n v="0"/>
    <m/>
    <n v="2258382"/>
    <s v="Cobros Mayo"/>
    <s v="Cobros Mayo NPN"/>
    <s v="Agent Not Available"/>
  </r>
  <r>
    <s v="Cobros Abril Canal Fijo"/>
    <n v="0"/>
    <n v="0"/>
    <x v="16"/>
    <n v="6"/>
    <n v="1"/>
    <x v="1"/>
    <d v="2026-05-22T10:56:03"/>
    <n v="67509647"/>
    <n v="6004"/>
    <s v="lvelez"/>
    <x v="1"/>
    <s v="COBRO"/>
    <m/>
    <n v="366027830000"/>
    <n v="16018"/>
    <n v="-4"/>
    <n v="1"/>
    <n v="67509647"/>
    <m/>
    <s v="Fernado antonio de leon morale"/>
    <m/>
    <s v="3-754-1885"/>
    <n v="366027830000"/>
    <s v="SOHO"/>
    <s v="NPN"/>
    <m/>
    <m/>
    <m/>
    <m/>
    <m/>
    <s v="U"/>
    <s v="0000-00-00"/>
    <m/>
    <m/>
    <m/>
    <m/>
    <n v="125"/>
    <s v="Llamaya"/>
    <s v="MAIN"/>
    <n v="0"/>
    <m/>
    <n v="2258382"/>
    <s v="Cobros Mayo"/>
    <s v="Cobros Mayo NPN"/>
    <s v="Buzon de voz"/>
  </r>
  <r>
    <s v="Cobros Mayo"/>
    <n v="0"/>
    <n v="0"/>
    <x v="15"/>
    <n v="6"/>
    <n v="1"/>
    <x v="0"/>
    <d v="2026-05-12T14:33:42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0"/>
    <n v="6"/>
    <n v="1"/>
    <x v="0"/>
    <d v="2026-05-14T15:13:58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3"/>
    <n v="6"/>
    <n v="1"/>
    <x v="0"/>
    <d v="2026-05-19T09:13:35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4"/>
    <n v="6"/>
    <n v="1"/>
    <x v="0"/>
    <d v="2026-05-20T14:21:50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4"/>
    <n v="6"/>
    <n v="1"/>
    <x v="0"/>
    <d v="2026-05-21T14:40:44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6"/>
    <n v="6"/>
    <n v="1"/>
    <x v="1"/>
    <d v="2026-05-22T10:57:28"/>
    <n v="67511407"/>
    <s v="DROP"/>
    <s v="VDAD"/>
    <x v="0"/>
    <s v="COBRO"/>
    <m/>
    <n v="357305090000"/>
    <n v="16018"/>
    <n v="-4"/>
    <n v="1"/>
    <n v="67511407"/>
    <m/>
    <s v="Juan Carlos CedeÃ±o PeÃ±a"/>
    <m/>
    <s v="8-764-1743"/>
    <n v="357305090000"/>
    <s v="MASIVO"/>
    <s v="NPN"/>
    <m/>
    <m/>
    <m/>
    <m/>
    <m/>
    <m/>
    <s v="0000-00-00"/>
    <m/>
    <m/>
    <m/>
    <m/>
    <n v="5"/>
    <m/>
    <s v="NONE"/>
    <n v="0"/>
    <m/>
    <n v="2258383"/>
    <s v="Cobros Mayo"/>
    <s v="Cobros Mayo NPN"/>
    <s v="Agent Not Available"/>
  </r>
  <r>
    <s v="Cobros Mayo"/>
    <n v="0"/>
    <n v="0"/>
    <x v="15"/>
    <n v="5"/>
    <n v="1"/>
    <x v="0"/>
    <d v="2026-05-12T14:34:11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10"/>
    <n v="5"/>
    <n v="1"/>
    <x v="0"/>
    <d v="2026-05-14T15:15:53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3"/>
    <n v="5"/>
    <n v="1"/>
    <x v="0"/>
    <d v="2026-05-19T09:14:54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0"/>
    <n v="0"/>
    <x v="14"/>
    <n v="5"/>
    <n v="1"/>
    <x v="0"/>
    <d v="2026-05-20T14:22:15"/>
    <n v="67513331"/>
    <s v="DROP"/>
    <s v="VDAD"/>
    <x v="0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5"/>
    <m/>
    <s v="NONE"/>
    <n v="0"/>
    <m/>
    <n v="2258384"/>
    <s v="Cobros Mayo"/>
    <s v="Cobros Mayo NPN"/>
    <s v="Agent Not Available"/>
  </r>
  <r>
    <s v="Cobros Mayo"/>
    <n v="1"/>
    <n v="0"/>
    <x v="4"/>
    <n v="5"/>
    <n v="1"/>
    <x v="1"/>
    <d v="2026-05-21T14:43:34"/>
    <n v="67513331"/>
    <n v="6006"/>
    <s v="lvelez"/>
    <x v="1"/>
    <s v="COBRO"/>
    <m/>
    <n v="362081480000"/>
    <n v="16018"/>
    <n v="-4"/>
    <n v="1"/>
    <n v="67513331"/>
    <m/>
    <s v="MARIA FERNANDA GONZALEZ ARIAS"/>
    <m/>
    <s v="FB660536"/>
    <n v="362081480000"/>
    <s v="MASIVO"/>
    <s v="NPN"/>
    <m/>
    <m/>
    <m/>
    <m/>
    <m/>
    <s v="U"/>
    <s v="0000-00-00"/>
    <m/>
    <m/>
    <m/>
    <m/>
    <n v="146"/>
    <s v="Llamaya"/>
    <s v="MAIN"/>
    <n v="0"/>
    <m/>
    <n v="2258384"/>
    <s v="Cobros Mayo"/>
    <s v="Cobros Mayo NPN"/>
    <s v="Numero equivocado"/>
  </r>
  <r>
    <s v="Cobros Mayo"/>
    <n v="0"/>
    <n v="0"/>
    <x v="15"/>
    <n v="1"/>
    <n v="1"/>
    <x v="1"/>
    <d v="2026-05-12T14:35:27"/>
    <n v="67517061"/>
    <n v="6004"/>
    <s v="lvelez"/>
    <x v="1"/>
    <s v="COBRO"/>
    <m/>
    <n v="369028070000"/>
    <n v="16018"/>
    <n v="-4"/>
    <n v="1"/>
    <n v="67517061"/>
    <m/>
    <s v="Gabriel de JesÃºs Torralba Ced"/>
    <m/>
    <s v="8-1032-1125"/>
    <n v="369028070000"/>
    <s v="MASIVO"/>
    <s v="2 PAGOS PENDIENTES"/>
    <m/>
    <m/>
    <m/>
    <m/>
    <m/>
    <s v="U"/>
    <s v="0000-00-00"/>
    <m/>
    <m/>
    <m/>
    <m/>
    <n v="151"/>
    <s v="Llamaya"/>
    <s v="MAIN"/>
    <n v="0"/>
    <m/>
    <n v="2258385"/>
    <s v="Cobros Mayo"/>
    <s v="Cobros Mayo NPN"/>
    <s v="Buzon de voz"/>
  </r>
  <r>
    <s v="Cobros Abril Canal Fijo"/>
    <n v="0"/>
    <n v="0"/>
    <x v="15"/>
    <n v="2"/>
    <n v="1"/>
    <x v="0"/>
    <d v="2026-05-12T14:35:36"/>
    <n v="67517166"/>
    <s v="DROP"/>
    <s v="VDAD"/>
    <x v="0"/>
    <s v="COBRO"/>
    <m/>
    <n v="361037260000"/>
    <n v="16018"/>
    <n v="-4"/>
    <n v="1"/>
    <n v="67517166"/>
    <m/>
    <s v="ALFREDIZ MICHELLE PEREZ LEON"/>
    <m/>
    <s v="10-709-502"/>
    <n v="361037260000"/>
    <s v="MASIVO"/>
    <s v="NPN"/>
    <m/>
    <m/>
    <m/>
    <m/>
    <m/>
    <s v="U"/>
    <s v="0000-00-00"/>
    <m/>
    <m/>
    <m/>
    <m/>
    <n v="5"/>
    <m/>
    <s v="NONE"/>
    <n v="0"/>
    <m/>
    <n v="2258386"/>
    <s v="Cobros Mayo"/>
    <s v="Cobros Mayo NPN"/>
    <s v="Agent Not Available"/>
  </r>
  <r>
    <s v="Cobros Abril Canal Fijo"/>
    <n v="1"/>
    <n v="1"/>
    <x v="10"/>
    <n v="2"/>
    <n v="1"/>
    <x v="1"/>
    <d v="2026-05-14T15:15:48"/>
    <n v="67517166"/>
    <n v="6003"/>
    <s v="lvelez"/>
    <x v="1"/>
    <s v="COBRO"/>
    <m/>
    <n v="361037260000"/>
    <n v="16018"/>
    <n v="-4"/>
    <n v="1"/>
    <n v="67517166"/>
    <m/>
    <s v="ALFREDIZ MICHELLE PEREZ LEON"/>
    <m/>
    <s v="10-709-502"/>
    <n v="361037260000"/>
    <s v="MASIVO"/>
    <s v="NPN"/>
    <m/>
    <m/>
    <m/>
    <m/>
    <m/>
    <s v="U"/>
    <s v="0000-00-00"/>
    <m/>
    <m/>
    <m/>
    <m/>
    <n v="21"/>
    <s v="Llamaya"/>
    <s v="MAIN"/>
    <n v="0"/>
    <m/>
    <n v="2258386"/>
    <s v="Cobros Mayo"/>
    <s v="Cobros Mayo NPN"/>
    <s v="Cuenta cesada"/>
  </r>
  <r>
    <s v="Cobros Abril Canal Fijo"/>
    <n v="0"/>
    <n v="0"/>
    <x v="11"/>
    <n v="4"/>
    <n v="1"/>
    <x v="0"/>
    <d v="2026-05-04T11:54:49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12"/>
    <n v="4"/>
    <n v="1"/>
    <x v="0"/>
    <d v="2026-05-06T12:13:23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7"/>
    <n v="4"/>
    <n v="1"/>
    <x v="0"/>
    <d v="2026-05-07T16:31:58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8"/>
    <n v="4"/>
    <n v="1"/>
    <x v="1"/>
    <d v="2026-05-08T17:18:20"/>
    <n v="67524043"/>
    <s v="AB"/>
    <s v="VDAD"/>
    <x v="0"/>
    <s v="COBRO"/>
    <m/>
    <n v="356340620000"/>
    <n v="16017"/>
    <n v="-4"/>
    <n v="1"/>
    <n v="67524043"/>
    <m/>
    <s v="MADELEINS ESTEFANI MENDEZ VIGI"/>
    <m/>
    <s v="8-892-1229"/>
    <s v="3 MESES DE MORA"/>
    <s v="MASIVO"/>
    <n v="356340620000"/>
    <m/>
    <m/>
    <m/>
    <m/>
    <m/>
    <m/>
    <s v="0000-00-00"/>
    <m/>
    <s v="Madeleinmendez@gmail.com"/>
    <m/>
    <m/>
    <n v="0"/>
    <m/>
    <s v="NONE"/>
    <n v="0"/>
    <m/>
    <n v="2252493"/>
    <s v="Cobros Abril Canal Fijo"/>
    <s v="Cobros Abril Canal Fijo 2 meses a NPN"/>
    <s v="Auto busy"/>
  </r>
  <r>
    <s v="Cobros Abril Canal Fijo"/>
    <n v="0"/>
    <n v="0"/>
    <x v="15"/>
    <n v="4"/>
    <n v="1"/>
    <x v="0"/>
    <d v="2026-05-12T14:35:49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0"/>
    <n v="0"/>
    <x v="10"/>
    <n v="4"/>
    <n v="1"/>
    <x v="0"/>
    <d v="2026-05-14T15:16:07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0"/>
    <n v="0"/>
    <x v="3"/>
    <n v="4"/>
    <n v="1"/>
    <x v="0"/>
    <d v="2026-05-19T09:14:41"/>
    <n v="67527884"/>
    <s v="DROP"/>
    <s v="VDAD"/>
    <x v="0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5"/>
    <m/>
    <s v="NONE"/>
    <n v="0"/>
    <m/>
    <n v="2258387"/>
    <s v="Cobros Mayo"/>
    <s v="Cobros Mayo NPN"/>
    <s v="Agent Not Available"/>
  </r>
  <r>
    <s v="Cobros Abril Canal Fijo"/>
    <n v="1"/>
    <n v="1"/>
    <x v="14"/>
    <n v="4"/>
    <n v="1"/>
    <x v="1"/>
    <d v="2026-05-20T14:24:53"/>
    <n v="67527884"/>
    <n v="6003"/>
    <s v="lvelez"/>
    <x v="1"/>
    <s v="COBRO"/>
    <m/>
    <n v="357373380000"/>
    <n v="16018"/>
    <n v="-4"/>
    <n v="1"/>
    <n v="67527884"/>
    <m/>
    <s v="AdÃ¡n GonzÃ¡lez GonzÃ¡lez"/>
    <m/>
    <s v="8-787-1953"/>
    <n v="357373380000"/>
    <s v="MASIVO"/>
    <s v="NPN"/>
    <m/>
    <m/>
    <m/>
    <m/>
    <m/>
    <s v="U"/>
    <s v="0000-00-00"/>
    <m/>
    <m/>
    <m/>
    <m/>
    <n v="43"/>
    <s v="Llamaya"/>
    <s v="MAIN"/>
    <n v="0"/>
    <m/>
    <n v="2258387"/>
    <s v="Cobros Mayo"/>
    <s v="Cobros Mayo NPN"/>
    <s v="Cuenta cesada"/>
  </r>
  <r>
    <s v="Cobros Mayo"/>
    <n v="0"/>
    <n v="0"/>
    <x v="15"/>
    <n v="2"/>
    <n v="1"/>
    <x v="0"/>
    <d v="2026-05-12T14:36:12"/>
    <n v="67529215"/>
    <s v="DROP"/>
    <s v="VDAD"/>
    <x v="0"/>
    <s v="COBRO"/>
    <m/>
    <n v="365056880000"/>
    <n v="16018"/>
    <n v="-4"/>
    <n v="1"/>
    <n v="67529215"/>
    <m/>
    <s v="HÃ©ctor Montenegro"/>
    <m/>
    <s v="4-755-1517"/>
    <n v="365056880000"/>
    <s v="MASIVO"/>
    <s v="NPN"/>
    <m/>
    <m/>
    <m/>
    <m/>
    <m/>
    <s v="U"/>
    <s v="0000-00-00"/>
    <m/>
    <m/>
    <m/>
    <m/>
    <n v="5"/>
    <m/>
    <s v="NONE"/>
    <n v="0"/>
    <m/>
    <n v="2258388"/>
    <s v="Cobros Mayo"/>
    <s v="Cobros Mayo NPN"/>
    <s v="Agent Not Available"/>
  </r>
  <r>
    <s v="Cobros Mayo"/>
    <n v="1"/>
    <n v="1"/>
    <x v="10"/>
    <n v="2"/>
    <n v="1"/>
    <x v="1"/>
    <d v="2026-05-14T15:18:28"/>
    <n v="67529215"/>
    <n v="6007"/>
    <s v="lvelez"/>
    <x v="1"/>
    <s v="COBRO"/>
    <m/>
    <n v="365056880000"/>
    <n v="16018"/>
    <n v="-4"/>
    <n v="1"/>
    <n v="67529215"/>
    <m/>
    <s v="HÃ©ctor Montenegro"/>
    <m/>
    <s v="4-755-1517"/>
    <n v="365056880000"/>
    <s v="MASIVO"/>
    <s v="NPN"/>
    <m/>
    <m/>
    <m/>
    <m/>
    <m/>
    <s v="U"/>
    <s v="0000-00-00"/>
    <m/>
    <m/>
    <m/>
    <m/>
    <n v="106"/>
    <s v="Llamaya"/>
    <s v="MAIN"/>
    <n v="0"/>
    <m/>
    <n v="2258388"/>
    <s v="Cobros Mayo"/>
    <s v="Cobros Mayo NPN"/>
    <s v="Volver a llamar"/>
  </r>
  <r>
    <s v="Cobros Abril Canal Fijo"/>
    <n v="0"/>
    <n v="0"/>
    <x v="15"/>
    <n v="3"/>
    <n v="1"/>
    <x v="0"/>
    <d v="2026-05-12T14:36:52"/>
    <n v="67542007"/>
    <s v="DROP"/>
    <s v="VDAD"/>
    <x v="0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5"/>
    <m/>
    <s v="NONE"/>
    <n v="0"/>
    <m/>
    <n v="2258389"/>
    <s v="Cobros Mayo"/>
    <s v="Cobros Mayo NPN"/>
    <s v="Agent Not Available"/>
  </r>
  <r>
    <s v="Cobros Abril Canal Fijo"/>
    <n v="0"/>
    <n v="0"/>
    <x v="10"/>
    <n v="3"/>
    <n v="1"/>
    <x v="0"/>
    <d v="2026-05-14T15:18:28"/>
    <n v="67542007"/>
    <s v="DROP"/>
    <s v="VDAD"/>
    <x v="0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5"/>
    <m/>
    <s v="NONE"/>
    <n v="0"/>
    <m/>
    <n v="2258389"/>
    <s v="Cobros Mayo"/>
    <s v="Cobros Mayo NPN"/>
    <s v="Agent Not Available"/>
  </r>
  <r>
    <s v="Cobros Abril Canal Fijo"/>
    <n v="1"/>
    <n v="1"/>
    <x v="3"/>
    <n v="3"/>
    <n v="1"/>
    <x v="1"/>
    <d v="2026-05-19T09:16:42"/>
    <n v="67542007"/>
    <n v="6007"/>
    <s v="lvelez"/>
    <x v="1"/>
    <s v="COBRO"/>
    <m/>
    <n v="369039440000"/>
    <n v="16018"/>
    <n v="-4"/>
    <n v="1"/>
    <n v="67542007"/>
    <m/>
    <s v="Beatriz martinez"/>
    <m/>
    <s v="3-721-1959"/>
    <n v="369039440000"/>
    <s v="MASIVO"/>
    <s v="NPN"/>
    <m/>
    <m/>
    <m/>
    <m/>
    <m/>
    <s v="U"/>
    <s v="0000-00-00"/>
    <m/>
    <m/>
    <m/>
    <m/>
    <n v="41"/>
    <s v="Llamaya"/>
    <s v="MAIN"/>
    <n v="0"/>
    <m/>
    <n v="2258389"/>
    <s v="Cobros Mayo"/>
    <s v="Cobros Mayo NPN"/>
    <s v="Volver a llamar"/>
  </r>
  <r>
    <s v="Cobros Mayo"/>
    <n v="0"/>
    <n v="0"/>
    <x v="15"/>
    <n v="6"/>
    <n v="1"/>
    <x v="0"/>
    <d v="2026-05-12T14:36:59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0"/>
    <n v="6"/>
    <n v="1"/>
    <x v="0"/>
    <d v="2026-05-14T15:18:37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3"/>
    <n v="6"/>
    <n v="1"/>
    <x v="0"/>
    <d v="2026-05-19T09:16:18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4"/>
    <n v="6"/>
    <n v="1"/>
    <x v="0"/>
    <d v="2026-05-20T14:24:59"/>
    <n v="67548013"/>
    <s v="DROP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5"/>
    <m/>
    <s v="NONE"/>
    <n v="0"/>
    <m/>
    <n v="2258390"/>
    <s v="Cobros Mayo"/>
    <s v="Cobros Mayo NPN"/>
    <s v="Agent Not Available"/>
  </r>
  <r>
    <s v="Cobros Mayo"/>
    <n v="0"/>
    <n v="0"/>
    <x v="4"/>
    <n v="6"/>
    <n v="1"/>
    <x v="0"/>
    <d v="2026-05-21T14:43:10"/>
    <n v="67548013"/>
    <s v="AB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0"/>
    <m/>
    <s v="NONE"/>
    <n v="0"/>
    <m/>
    <n v="2258390"/>
    <s v="Cobros Mayo"/>
    <s v="Cobros Mayo NPN"/>
    <s v="Auto busy"/>
  </r>
  <r>
    <s v="Cobros Mayo"/>
    <n v="0"/>
    <n v="0"/>
    <x v="16"/>
    <n v="6"/>
    <n v="1"/>
    <x v="1"/>
    <d v="2026-05-22T10:57:48"/>
    <n v="67548013"/>
    <s v="DROP"/>
    <s v="VDAD"/>
    <x v="0"/>
    <s v="COBRO"/>
    <m/>
    <n v="367091720000"/>
    <n v="16018"/>
    <n v="-4"/>
    <n v="1"/>
    <n v="67548013"/>
    <m/>
    <s v="Isaias bennett"/>
    <m/>
    <s v="3-728-1070"/>
    <n v="367091720000"/>
    <s v="MASIVO"/>
    <s v="NPN"/>
    <m/>
    <m/>
    <m/>
    <m/>
    <m/>
    <m/>
    <s v="0000-00-00"/>
    <m/>
    <m/>
    <m/>
    <m/>
    <n v="5"/>
    <m/>
    <s v="NONE"/>
    <n v="0"/>
    <m/>
    <n v="2258390"/>
    <s v="Cobros Mayo"/>
    <s v="Cobros Mayo NPN"/>
    <s v="Agent Not Available"/>
  </r>
  <r>
    <s v="Cobros Mayo"/>
    <n v="0"/>
    <n v="0"/>
    <x v="15"/>
    <n v="2"/>
    <n v="1"/>
    <x v="0"/>
    <d v="2026-05-12T14:37:46"/>
    <n v="67549384"/>
    <s v="AB"/>
    <s v="VDAD"/>
    <x v="0"/>
    <s v="COBRO"/>
    <m/>
    <n v="367053310000"/>
    <n v="16018"/>
    <n v="-4"/>
    <n v="1"/>
    <n v="67549384"/>
    <m/>
    <s v="Natzu Nazeth Gordon Quintero"/>
    <m/>
    <s v="8-1012-2107"/>
    <n v="367053310000"/>
    <s v="MASIVO"/>
    <s v="NPN"/>
    <m/>
    <m/>
    <m/>
    <m/>
    <m/>
    <s v="U"/>
    <s v="0000-00-00"/>
    <m/>
    <m/>
    <m/>
    <m/>
    <n v="0"/>
    <m/>
    <s v="NONE"/>
    <n v="0"/>
    <m/>
    <n v="2258391"/>
    <s v="Cobros Mayo"/>
    <s v="Cobros Mayo NPN"/>
    <s v="Auto busy"/>
  </r>
  <r>
    <s v="Cobros Mayo"/>
    <n v="0"/>
    <n v="0"/>
    <x v="10"/>
    <n v="2"/>
    <n v="1"/>
    <x v="1"/>
    <d v="2026-05-14T15:24:22"/>
    <n v="67549384"/>
    <n v="6004"/>
    <s v="lvelez"/>
    <x v="1"/>
    <s v="COBRO"/>
    <m/>
    <n v="367053310000"/>
    <n v="16018"/>
    <n v="-4"/>
    <n v="1"/>
    <n v="67549384"/>
    <m/>
    <s v="Natzu Nazeth Gordon Quintero"/>
    <m/>
    <s v="8-1012-2107"/>
    <n v="367053310000"/>
    <s v="MASIVO"/>
    <s v="NPN"/>
    <m/>
    <m/>
    <m/>
    <m/>
    <m/>
    <s v="U"/>
    <s v="0000-00-00"/>
    <m/>
    <m/>
    <m/>
    <m/>
    <n v="76"/>
    <s v="Llamaya"/>
    <s v="MAIN"/>
    <n v="0"/>
    <m/>
    <n v="2258391"/>
    <s v="Cobros Mayo"/>
    <s v="Cobros Mayo NPN"/>
    <s v="Buzon de voz"/>
  </r>
  <r>
    <s v="Cobros Mayo"/>
    <n v="0"/>
    <n v="0"/>
    <x v="15"/>
    <n v="7"/>
    <n v="1"/>
    <x v="0"/>
    <d v="2026-05-12T14:37:54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0"/>
    <n v="7"/>
    <n v="1"/>
    <x v="0"/>
    <d v="2026-05-14T15:23:50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3"/>
    <n v="7"/>
    <n v="1"/>
    <x v="0"/>
    <d v="2026-05-19T09:18:14"/>
    <n v="67555828"/>
    <s v="NA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No Answer AutoDial"/>
  </r>
  <r>
    <s v="Cobros Mayo"/>
    <n v="0"/>
    <n v="0"/>
    <x v="3"/>
    <n v="7"/>
    <n v="1"/>
    <x v="0"/>
    <d v="2026-05-19T12:31:10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4"/>
    <n v="7"/>
    <n v="1"/>
    <x v="0"/>
    <d v="2026-05-20T14:25:05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4"/>
    <n v="7"/>
    <n v="1"/>
    <x v="0"/>
    <d v="2026-05-21T14:43:36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6"/>
    <n v="7"/>
    <n v="1"/>
    <x v="1"/>
    <d v="2026-05-22T10:57:56"/>
    <n v="67555828"/>
    <s v="AB"/>
    <s v="VDAD"/>
    <x v="0"/>
    <s v="COBRO"/>
    <m/>
    <n v="368080700000"/>
    <n v="16018"/>
    <n v="-4"/>
    <n v="1"/>
    <n v="67555828"/>
    <m/>
    <s v="Noriel valdes"/>
    <m/>
    <s v="4-246-246"/>
    <n v="368080700000"/>
    <s v="MASIVO"/>
    <s v="NPN"/>
    <m/>
    <m/>
    <m/>
    <m/>
    <m/>
    <m/>
    <s v="0000-00-00"/>
    <m/>
    <m/>
    <m/>
    <m/>
    <n v="0"/>
    <m/>
    <s v="NONE"/>
    <n v="0"/>
    <m/>
    <n v="2258392"/>
    <s v="Cobros Mayo"/>
    <s v="Cobros Mayo NPN"/>
    <s v="Auto busy"/>
  </r>
  <r>
    <s v="Cobros Mayo"/>
    <n v="0"/>
    <n v="0"/>
    <x v="15"/>
    <n v="5"/>
    <n v="1"/>
    <x v="0"/>
    <d v="2026-05-12T14:39:01"/>
    <n v="67560097"/>
    <s v="DROP"/>
    <s v="VDAD"/>
    <x v="0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m/>
    <s v="NONE"/>
    <n v="0"/>
    <m/>
    <n v="2258393"/>
    <s v="Cobros Mayo"/>
    <s v="Cobros Mayo NPN"/>
    <s v="Agent Not Available"/>
  </r>
  <r>
    <s v="Cobros Mayo"/>
    <n v="0"/>
    <n v="0"/>
    <x v="10"/>
    <n v="5"/>
    <n v="1"/>
    <x v="0"/>
    <d v="2026-05-14T15:24:24"/>
    <n v="67560097"/>
    <s v="DROP"/>
    <s v="VDAD"/>
    <x v="0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m/>
    <s v="NONE"/>
    <n v="0"/>
    <m/>
    <n v="2258393"/>
    <s v="Cobros Mayo"/>
    <s v="Cobros Mayo NPN"/>
    <s v="Agent Not Available"/>
  </r>
  <r>
    <s v="Cobros Mayo"/>
    <n v="1"/>
    <n v="1"/>
    <x v="3"/>
    <n v="5"/>
    <n v="1"/>
    <x v="0"/>
    <d v="2026-05-19T09:21:00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102"/>
    <s v="Llamaya"/>
    <s v="MAIN"/>
    <n v="0"/>
    <m/>
    <n v="2258393"/>
    <s v="Cobros Mayo"/>
    <s v="Cobros Mayo NPN"/>
    <s v="Volver a llamar"/>
  </r>
  <r>
    <s v="Cobros Mayo"/>
    <n v="1"/>
    <n v="1"/>
    <x v="3"/>
    <n v="5"/>
    <n v="1"/>
    <x v="0"/>
    <d v="2026-05-19T09:22:51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5"/>
    <s v="Llamaya"/>
    <s v="MANUAL"/>
    <n v="0"/>
    <m/>
    <n v="2258393"/>
    <s v="Cobros Mayo"/>
    <s v="Cobros Mayo NPN"/>
    <s v="Volver a llamar"/>
  </r>
  <r>
    <s v="Cobros Mayo"/>
    <n v="1"/>
    <n v="1"/>
    <x v="3"/>
    <n v="5"/>
    <n v="1"/>
    <x v="1"/>
    <d v="2026-05-19T09:23:05"/>
    <n v="67560097"/>
    <n v="6007"/>
    <s v="lvelez"/>
    <x v="1"/>
    <s v="COBRO"/>
    <m/>
    <n v="365088000000"/>
    <n v="16018"/>
    <n v="-4"/>
    <n v="1"/>
    <n v="67560097"/>
    <m/>
    <s v="Yimmi liu"/>
    <m/>
    <s v="8-925-2096"/>
    <n v="365088000000"/>
    <s v="SOHO"/>
    <s v="NPN"/>
    <m/>
    <m/>
    <m/>
    <m/>
    <m/>
    <s v="U"/>
    <s v="0000-00-00"/>
    <m/>
    <m/>
    <m/>
    <m/>
    <n v="182"/>
    <s v="Llamaya"/>
    <s v="MANUAL"/>
    <n v="0"/>
    <m/>
    <n v="2258393"/>
    <s v="Cobros Mayo"/>
    <s v="Cobros Mayo NPN"/>
    <s v="Volver a llamar"/>
  </r>
  <r>
    <s v="Cobros Mayo"/>
    <n v="1"/>
    <n v="1"/>
    <x v="15"/>
    <n v="1"/>
    <n v="1"/>
    <x v="1"/>
    <d v="2026-05-12T14:39:00"/>
    <n v="67566693"/>
    <n v="6007"/>
    <s v="lvelez"/>
    <x v="1"/>
    <s v="COBRO"/>
    <m/>
    <n v="354383320000"/>
    <n v="16018"/>
    <n v="-4"/>
    <n v="1"/>
    <n v="67566693"/>
    <m/>
    <s v="NANCY FUENTES"/>
    <m/>
    <n v="180126738"/>
    <n v="354383320000"/>
    <s v="SOHO"/>
    <s v="2 PAGOS PENDIENTES"/>
    <m/>
    <m/>
    <m/>
    <m/>
    <m/>
    <s v="U"/>
    <s v="0000-00-00"/>
    <m/>
    <m/>
    <m/>
    <m/>
    <n v="59"/>
    <s v="Llamaya"/>
    <s v="MAIN"/>
    <n v="0"/>
    <m/>
    <n v="2258394"/>
    <s v="Cobros Mayo"/>
    <s v="Cobros Mayo NPN"/>
    <s v="Volver a llamar"/>
  </r>
  <r>
    <s v="Cobros Abril Canal Fijo"/>
    <n v="0"/>
    <n v="0"/>
    <x v="15"/>
    <n v="8"/>
    <n v="1"/>
    <x v="0"/>
    <d v="2026-05-12T14:39:08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0"/>
    <n v="8"/>
    <n v="1"/>
    <x v="0"/>
    <d v="2026-05-14T15:25:43"/>
    <n v="67574331"/>
    <s v="NA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No Answer AutoDial"/>
  </r>
  <r>
    <s v="Cobros Abril Canal Fijo"/>
    <n v="0"/>
    <n v="0"/>
    <x v="17"/>
    <n v="8"/>
    <n v="1"/>
    <x v="0"/>
    <d v="2026-05-15T10:14:53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3"/>
    <n v="8"/>
    <n v="1"/>
    <x v="0"/>
    <d v="2026-05-19T09:21:36"/>
    <n v="67574331"/>
    <s v="NA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No Answer AutoDial"/>
  </r>
  <r>
    <s v="Cobros Abril Canal Fijo"/>
    <n v="0"/>
    <n v="0"/>
    <x v="3"/>
    <n v="8"/>
    <n v="1"/>
    <x v="0"/>
    <d v="2026-05-19T12:31:52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4"/>
    <n v="8"/>
    <n v="1"/>
    <x v="0"/>
    <d v="2026-05-20T14:25:31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4"/>
    <n v="8"/>
    <n v="1"/>
    <x v="0"/>
    <d v="2026-05-21T14:44:03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Abril Canal Fijo"/>
    <n v="0"/>
    <n v="0"/>
    <x v="16"/>
    <n v="8"/>
    <n v="1"/>
    <x v="1"/>
    <d v="2026-05-22T10:59:08"/>
    <n v="67574331"/>
    <s v="AB"/>
    <s v="VDAD"/>
    <x v="0"/>
    <s v="COBRO"/>
    <m/>
    <n v="358369450000"/>
    <n v="16018"/>
    <n v="-4"/>
    <n v="1"/>
    <n v="67574331"/>
    <m/>
    <s v="Edy oldemar "/>
    <m/>
    <s v="8-508-219"/>
    <n v="358369450000"/>
    <s v="MASIVO"/>
    <s v="3 PAGOS PENDIENTES"/>
    <m/>
    <m/>
    <m/>
    <m/>
    <m/>
    <m/>
    <s v="0000-00-00"/>
    <m/>
    <m/>
    <m/>
    <m/>
    <n v="0"/>
    <m/>
    <s v="NONE"/>
    <n v="0"/>
    <m/>
    <n v="2258395"/>
    <s v="Cobros Mayo"/>
    <s v="Cobros Mayo NPN"/>
    <s v="Auto busy"/>
  </r>
  <r>
    <s v="Cobros Mayo"/>
    <n v="0"/>
    <n v="0"/>
    <x v="15"/>
    <n v="4"/>
    <n v="1"/>
    <x v="0"/>
    <d v="2026-05-12T14:39:40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10"/>
    <n v="4"/>
    <n v="1"/>
    <x v="0"/>
    <d v="2026-05-14T15:27:47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3"/>
    <n v="4"/>
    <n v="1"/>
    <x v="0"/>
    <d v="2026-05-19T09:23:22"/>
    <n v="67574925"/>
    <s v="DROP"/>
    <s v="VDAD"/>
    <x v="0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5"/>
    <m/>
    <s v="NONE"/>
    <n v="0"/>
    <m/>
    <n v="2258396"/>
    <s v="Cobros Mayo"/>
    <s v="Cobros Mayo NPN"/>
    <s v="Agent Not Available"/>
  </r>
  <r>
    <s v="Cobros Mayo"/>
    <n v="0"/>
    <n v="0"/>
    <x v="14"/>
    <n v="4"/>
    <n v="1"/>
    <x v="1"/>
    <d v="2026-05-20T14:26:27"/>
    <n v="67574925"/>
    <s v="CALLBK"/>
    <s v="lvelez"/>
    <x v="1"/>
    <s v="COBRO"/>
    <m/>
    <n v="203065320000"/>
    <n v="16018"/>
    <n v="-4"/>
    <n v="1"/>
    <n v="67574925"/>
    <m/>
    <s v="Melvin armando Rivera"/>
    <m/>
    <s v="8-782-2325"/>
    <n v="203065320000"/>
    <s v="MASIVO"/>
    <s v="NPN"/>
    <m/>
    <m/>
    <m/>
    <m/>
    <m/>
    <s v="U"/>
    <s v="0000-00-00"/>
    <m/>
    <m/>
    <m/>
    <s v="203065320000&gt;&gt; MELVIN RIVERA"/>
    <n v="263"/>
    <s v="Llamaya"/>
    <s v="MAIN"/>
    <n v="0"/>
    <m/>
    <n v="2258396"/>
    <s v="Cobros Mayo"/>
    <s v="Cobros Mayo NPN"/>
    <s v="Call Back"/>
  </r>
  <r>
    <s v="Cobros Mayo"/>
    <n v="0"/>
    <n v="0"/>
    <x v="15"/>
    <n v="2"/>
    <n v="1"/>
    <x v="0"/>
    <d v="2026-05-12T14:39:59"/>
    <n v="67576042"/>
    <s v="DROP"/>
    <s v="VDAD"/>
    <x v="0"/>
    <s v="COBRO"/>
    <m/>
    <n v="365049820000"/>
    <n v="16018"/>
    <n v="-4"/>
    <n v="1"/>
    <n v="67576042"/>
    <m/>
    <s v="Carlos Abdiel Martinez  GonzÃ¡"/>
    <m/>
    <s v="8-929-944"/>
    <n v="365049820000"/>
    <s v="MASIVO"/>
    <s v="NPN"/>
    <m/>
    <m/>
    <m/>
    <m/>
    <m/>
    <s v="U"/>
    <s v="0000-00-00"/>
    <m/>
    <m/>
    <m/>
    <m/>
    <n v="5"/>
    <m/>
    <s v="NONE"/>
    <n v="0"/>
    <m/>
    <n v="2258397"/>
    <s v="Cobros Mayo"/>
    <s v="Cobros Mayo NPN"/>
    <s v="Agent Not Available"/>
  </r>
  <r>
    <s v="Cobros Mayo"/>
    <n v="1"/>
    <n v="1"/>
    <x v="10"/>
    <n v="2"/>
    <n v="1"/>
    <x v="1"/>
    <d v="2026-05-14T15:27:47"/>
    <n v="67576042"/>
    <n v="6007"/>
    <s v="lvelez"/>
    <x v="1"/>
    <s v="COBRO"/>
    <m/>
    <n v="365049820000"/>
    <n v="16018"/>
    <n v="-4"/>
    <n v="1"/>
    <n v="67576042"/>
    <m/>
    <s v="Carlos Abdiel Martinez  GonzÃ¡"/>
    <m/>
    <s v="8-929-944"/>
    <n v="365049820000"/>
    <s v="MASIVO"/>
    <s v="NPN"/>
    <m/>
    <m/>
    <m/>
    <m/>
    <m/>
    <s v="U"/>
    <s v="0000-00-00"/>
    <m/>
    <m/>
    <m/>
    <m/>
    <n v="201"/>
    <s v="Llamaya"/>
    <s v="MAIN"/>
    <n v="0"/>
    <m/>
    <n v="2258397"/>
    <s v="Cobros Mayo"/>
    <s v="Cobros Mayo NPN"/>
    <s v="Volver a llamar"/>
  </r>
  <r>
    <s v="Cobros Mayo"/>
    <n v="1"/>
    <n v="1"/>
    <x v="15"/>
    <n v="1"/>
    <n v="1"/>
    <x v="1"/>
    <d v="2026-05-12T14:40:57"/>
    <n v="67580009"/>
    <n v="6007"/>
    <s v="lvelez"/>
    <x v="1"/>
    <s v="COBRO"/>
    <m/>
    <n v="283006560000"/>
    <n v="16018"/>
    <n v="-4"/>
    <n v="1"/>
    <n v="67580009"/>
    <m/>
    <s v="Aura rosa soriano batista"/>
    <m/>
    <s v="7-56-110"/>
    <n v="283006560000"/>
    <s v="MASIVO"/>
    <s v="NPN"/>
    <m/>
    <m/>
    <m/>
    <m/>
    <m/>
    <s v="U"/>
    <s v="0000-00-00"/>
    <m/>
    <m/>
    <m/>
    <m/>
    <n v="162"/>
    <s v="Llamaya"/>
    <s v="MAIN"/>
    <n v="0"/>
    <m/>
    <n v="2258398"/>
    <s v="Cobros Mayo"/>
    <s v="Cobros Mayo NPN"/>
    <s v="Volver a llamar"/>
  </r>
  <r>
    <s v="Cobros Abril Canal Fijo"/>
    <n v="0"/>
    <n v="0"/>
    <x v="15"/>
    <n v="6"/>
    <n v="1"/>
    <x v="0"/>
    <d v="2026-05-12T14:40:45"/>
    <n v="67592709"/>
    <s v="AB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0"/>
    <n v="0"/>
    <x v="10"/>
    <n v="6"/>
    <n v="1"/>
    <x v="0"/>
    <d v="2026-05-14T15:28:47"/>
    <n v="67592709"/>
    <s v="DROP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3"/>
    <n v="6"/>
    <n v="1"/>
    <x v="0"/>
    <d v="2026-05-19T09:23:29"/>
    <n v="67592709"/>
    <s v="AB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0"/>
    <m/>
    <s v="NONE"/>
    <n v="0"/>
    <m/>
    <n v="2258399"/>
    <s v="Cobros Mayo"/>
    <s v="Cobros Mayo NPN"/>
    <s v="Auto busy"/>
  </r>
  <r>
    <s v="Cobros Abril Canal Fijo"/>
    <n v="0"/>
    <n v="0"/>
    <x v="14"/>
    <n v="6"/>
    <n v="1"/>
    <x v="0"/>
    <d v="2026-05-20T14:26:34"/>
    <n v="67592709"/>
    <s v="DROP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4"/>
    <n v="6"/>
    <n v="1"/>
    <x v="0"/>
    <d v="2026-05-21T14:44:57"/>
    <n v="67592709"/>
    <s v="DROP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5"/>
    <m/>
    <s v="NONE"/>
    <n v="0"/>
    <m/>
    <n v="2258399"/>
    <s v="Cobros Mayo"/>
    <s v="Cobros Mayo NPN"/>
    <s v="Agent Not Available"/>
  </r>
  <r>
    <s v="Cobros Abril Canal Fijo"/>
    <n v="0"/>
    <n v="0"/>
    <x v="16"/>
    <n v="6"/>
    <n v="1"/>
    <x v="1"/>
    <d v="2026-05-22T10:59:08"/>
    <n v="67592709"/>
    <s v="AB"/>
    <s v="VDAD"/>
    <x v="0"/>
    <s v="COBRO"/>
    <m/>
    <n v="353383810000"/>
    <n v="16018"/>
    <n v="-4"/>
    <n v="1"/>
    <n v="67592709"/>
    <m/>
    <s v="Gisela Esther SÃ¡nchez Cuesta "/>
    <m/>
    <s v="8-807-876"/>
    <n v="353383810000"/>
    <s v="MASIVO"/>
    <s v="NPN"/>
    <m/>
    <m/>
    <m/>
    <m/>
    <m/>
    <m/>
    <s v="0000-00-00"/>
    <m/>
    <m/>
    <m/>
    <m/>
    <n v="0"/>
    <m/>
    <s v="NONE"/>
    <n v="0"/>
    <m/>
    <n v="2258399"/>
    <s v="Cobros Mayo"/>
    <s v="Cobros Mayo NPN"/>
    <s v="Auto busy"/>
  </r>
  <r>
    <s v="Cobros Mayo"/>
    <n v="1"/>
    <n v="1"/>
    <x v="8"/>
    <n v="6"/>
    <n v="1"/>
    <x v="0"/>
    <d v="2026-05-08T17:53:13"/>
    <n v="67600721"/>
    <n v="6007"/>
    <s v="lvelez"/>
    <x v="1"/>
    <s v="COBRO"/>
    <m/>
    <n v="362001830000"/>
    <n v="16016"/>
    <n v="-4"/>
    <n v="1"/>
    <n v="67600721"/>
    <m/>
    <s v="Yissel Arancibia Delgado"/>
    <m/>
    <s v="8-902-1209"/>
    <n v="362001830000"/>
    <s v="MASIVO"/>
    <s v="NPN"/>
    <m/>
    <m/>
    <m/>
    <m/>
    <m/>
    <s v="U"/>
    <s v="0000-00-00"/>
    <m/>
    <m/>
    <m/>
    <m/>
    <n v="35"/>
    <s v="Llamaya"/>
    <s v="MANUAL"/>
    <n v="0"/>
    <m/>
    <n v="2198780"/>
    <s v="Cobros Marzo 2 meses a NPN "/>
    <s v="Cobros Marzo 2 meses a NPN "/>
    <s v="Volver a llamar"/>
  </r>
  <r>
    <s v="Cobros Mayo"/>
    <n v="0"/>
    <n v="0"/>
    <x v="15"/>
    <n v="6"/>
    <n v="1"/>
    <x v="0"/>
    <d v="2026-05-12T14:41:41"/>
    <n v="67600721"/>
    <s v="AB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Auto busy"/>
  </r>
  <r>
    <s v="Cobros Mayo"/>
    <n v="0"/>
    <n v="0"/>
    <x v="10"/>
    <n v="6"/>
    <n v="1"/>
    <x v="0"/>
    <d v="2026-05-14T15:33:50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7"/>
    <n v="6"/>
    <n v="1"/>
    <x v="0"/>
    <d v="2026-05-15T10:17:11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7"/>
    <n v="6"/>
    <n v="1"/>
    <x v="0"/>
    <d v="2026-05-15T12:35:22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s v="Cobros Mayo"/>
    <n v="0"/>
    <n v="0"/>
    <x v="17"/>
    <n v="6"/>
    <n v="1"/>
    <x v="1"/>
    <d v="2026-05-15T12:44:25"/>
    <n v="67600721"/>
    <s v="NA"/>
    <s v="VDAD"/>
    <x v="0"/>
    <s v="COBRO"/>
    <m/>
    <n v="362001830000"/>
    <n v="16018"/>
    <n v="-4"/>
    <n v="1"/>
    <n v="67600721"/>
    <m/>
    <s v="Yissel Arancibia Delgado "/>
    <m/>
    <s v="8-902-1209"/>
    <n v="362001830000"/>
    <s v="MASIVO"/>
    <s v="2 PAGOS PENDIENTES"/>
    <m/>
    <m/>
    <m/>
    <m/>
    <m/>
    <m/>
    <s v="0000-00-00"/>
    <m/>
    <m/>
    <m/>
    <m/>
    <n v="0"/>
    <m/>
    <s v="NONE"/>
    <n v="0"/>
    <m/>
    <n v="2258400"/>
    <s v="Cobros Mayo"/>
    <s v="Cobros Mayo NPN"/>
    <s v="No Answer AutoDial"/>
  </r>
  <r>
    <e v="#N/A"/>
    <n v="0"/>
    <n v="0"/>
    <x v="11"/>
    <n v="3"/>
    <n v="1"/>
    <x v="0"/>
    <d v="2026-05-04T12:17:20"/>
    <n v="67611194"/>
    <s v="CALLBK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117"/>
    <s v="Llamaya"/>
    <s v="MAIN"/>
    <n v="0"/>
    <m/>
    <n v="2257439"/>
    <s v="Default Manual list"/>
    <m/>
    <s v="Call Back"/>
  </r>
  <r>
    <e v="#N/A"/>
    <n v="0"/>
    <n v="0"/>
    <x v="12"/>
    <n v="3"/>
    <n v="1"/>
    <x v="0"/>
    <d v="2026-05-06T10:08:42"/>
    <n v="67611194"/>
    <s v="CALLBK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103"/>
    <s v="Llamaya"/>
    <s v="MAIN"/>
    <n v="0"/>
    <m/>
    <n v="2257439"/>
    <s v="Default Manual list"/>
    <m/>
    <s v="Call Back"/>
  </r>
  <r>
    <e v="#N/A"/>
    <n v="1"/>
    <n v="1"/>
    <x v="15"/>
    <n v="3"/>
    <n v="1"/>
    <x v="1"/>
    <d v="2026-05-12T09:16:16"/>
    <n v="67611194"/>
    <n v="6003"/>
    <s v="lvelez"/>
    <x v="1"/>
    <s v="COBRO"/>
    <m/>
    <m/>
    <n v="998"/>
    <n v="0"/>
    <m/>
    <n v="67611194"/>
    <m/>
    <m/>
    <m/>
    <m/>
    <m/>
    <m/>
    <m/>
    <m/>
    <m/>
    <m/>
    <m/>
    <m/>
    <s v="U"/>
    <s v="0000-00-00"/>
    <m/>
    <m/>
    <m/>
    <s v="155078170000&gt;&gt; Matilde Alveo Justiniani"/>
    <n v="27"/>
    <s v="Llamaya"/>
    <s v="MAIN"/>
    <n v="0"/>
    <m/>
    <n v="2257439"/>
    <s v="Default Manual list"/>
    <m/>
    <s v="Cuenta cesada"/>
  </r>
  <r>
    <s v="Cobros Mayo"/>
    <n v="0"/>
    <n v="0"/>
    <x v="15"/>
    <n v="7"/>
    <n v="1"/>
    <x v="0"/>
    <d v="2026-05-12T14:42:32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10"/>
    <n v="7"/>
    <n v="1"/>
    <x v="0"/>
    <d v="2026-05-14T15:33:50"/>
    <n v="67630142"/>
    <s v="NA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401"/>
    <s v="Cobros Mayo"/>
    <s v="Cobros Mayo NPN"/>
    <s v="No Answer AutoDial"/>
  </r>
  <r>
    <s v="Cobros Mayo"/>
    <n v="0"/>
    <n v="0"/>
    <x v="17"/>
    <n v="7"/>
    <n v="1"/>
    <x v="0"/>
    <d v="2026-05-15T10:17:31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3"/>
    <n v="7"/>
    <n v="1"/>
    <x v="0"/>
    <d v="2026-05-19T09:24:55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14"/>
    <n v="7"/>
    <n v="1"/>
    <x v="0"/>
    <d v="2026-05-20T14:26:59"/>
    <n v="67630142"/>
    <s v="DROP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5"/>
    <m/>
    <s v="NONE"/>
    <n v="0"/>
    <m/>
    <n v="2258401"/>
    <s v="Cobros Mayo"/>
    <s v="Cobros Mayo NPN"/>
    <s v="Agent Not Available"/>
  </r>
  <r>
    <s v="Cobros Mayo"/>
    <n v="0"/>
    <n v="0"/>
    <x v="4"/>
    <n v="7"/>
    <n v="1"/>
    <x v="0"/>
    <d v="2026-05-21T14:45:04"/>
    <n v="67630142"/>
    <s v="AB"/>
    <s v="VDAD"/>
    <x v="0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0"/>
    <m/>
    <s v="NONE"/>
    <n v="0"/>
    <m/>
    <n v="2258401"/>
    <s v="Cobros Mayo"/>
    <s v="Cobros Mayo NPN"/>
    <s v="Auto busy"/>
  </r>
  <r>
    <s v="Cobros Mayo"/>
    <n v="1"/>
    <n v="0"/>
    <x v="16"/>
    <n v="7"/>
    <n v="1"/>
    <x v="1"/>
    <d v="2026-05-22T10:59:33"/>
    <n v="67630142"/>
    <n v="6006"/>
    <s v="lvelez"/>
    <x v="1"/>
    <s v="COBRO"/>
    <m/>
    <n v="363056960000"/>
    <n v="16018"/>
    <n v="-4"/>
    <n v="1"/>
    <n v="67630142"/>
    <m/>
    <s v="Isabel peÃ±a"/>
    <m/>
    <s v="10-717-2200"/>
    <n v="363056960000"/>
    <s v="MASIVO"/>
    <s v="NPN"/>
    <m/>
    <m/>
    <m/>
    <m/>
    <m/>
    <s v="U"/>
    <s v="0000-00-00"/>
    <m/>
    <m/>
    <m/>
    <m/>
    <n v="69"/>
    <s v="Llamaya"/>
    <s v="MAIN"/>
    <n v="0"/>
    <m/>
    <n v="2258401"/>
    <s v="Cobros Mayo"/>
    <s v="Cobros Mayo NPN"/>
    <s v="Numero equivocado"/>
  </r>
  <r>
    <s v="Cobros Mayo"/>
    <n v="0"/>
    <n v="0"/>
    <x v="15"/>
    <n v="2"/>
    <n v="1"/>
    <x v="0"/>
    <d v="2026-05-12T14:44:40"/>
    <n v="67631318"/>
    <s v="DROP"/>
    <s v="VDAD"/>
    <x v="0"/>
    <s v="COBRO"/>
    <m/>
    <n v="366070150000"/>
    <n v="16018"/>
    <n v="-4"/>
    <n v="1"/>
    <n v="67631318"/>
    <m/>
    <s v="Jorge Luis GÃ³mez GutiÃ©rrez"/>
    <m/>
    <s v="4-739-1703"/>
    <n v="366070150000"/>
    <s v="MASIVO"/>
    <s v="NPN"/>
    <m/>
    <m/>
    <m/>
    <m/>
    <m/>
    <s v="U"/>
    <s v="0000-00-00"/>
    <m/>
    <m/>
    <m/>
    <m/>
    <n v="5"/>
    <m/>
    <s v="NONE"/>
    <n v="0"/>
    <m/>
    <n v="2258402"/>
    <s v="Cobros Mayo"/>
    <s v="Cobros Mayo NPN"/>
    <s v="Agent Not Available"/>
  </r>
  <r>
    <s v="Cobros Mayo"/>
    <n v="0"/>
    <n v="0"/>
    <x v="10"/>
    <n v="2"/>
    <n v="1"/>
    <x v="1"/>
    <d v="2026-05-14T15:34:04"/>
    <n v="67631318"/>
    <n v="6004"/>
    <s v="lvelez"/>
    <x v="1"/>
    <s v="COBRO"/>
    <m/>
    <n v="366070150000"/>
    <n v="16018"/>
    <n v="-4"/>
    <n v="1"/>
    <n v="67631318"/>
    <m/>
    <s v="Jorge Luis GÃ³mez GutiÃ©rrez"/>
    <m/>
    <s v="4-739-1703"/>
    <n v="366070150000"/>
    <s v="MASIVO"/>
    <s v="NPN"/>
    <m/>
    <m/>
    <m/>
    <m/>
    <m/>
    <s v="U"/>
    <s v="0000-00-00"/>
    <m/>
    <m/>
    <m/>
    <m/>
    <n v="141"/>
    <s v="Llamaya"/>
    <s v="MAIN"/>
    <n v="0"/>
    <m/>
    <n v="2258402"/>
    <s v="Cobros Mayo"/>
    <s v="Cobros Mayo NPN"/>
    <s v="Buzon de voz"/>
  </r>
  <r>
    <s v="Cobros Mayo"/>
    <n v="0"/>
    <n v="0"/>
    <x v="15"/>
    <n v="1"/>
    <n v="1"/>
    <x v="1"/>
    <d v="2026-05-12T14:44:36"/>
    <n v="67666967"/>
    <n v="6004"/>
    <s v="lvelez"/>
    <x v="1"/>
    <s v="COBRO"/>
    <m/>
    <n v="364075570000"/>
    <n v="16018"/>
    <n v="-4"/>
    <n v="1"/>
    <n v="67666967"/>
    <m/>
    <s v="Lourdes Tomasa Pineda palacios"/>
    <m/>
    <s v="4-231-854"/>
    <n v="364075570000"/>
    <s v="MASIVO"/>
    <s v="NPN"/>
    <m/>
    <m/>
    <m/>
    <m/>
    <m/>
    <s v="U"/>
    <s v="0000-00-00"/>
    <m/>
    <m/>
    <m/>
    <m/>
    <n v="137"/>
    <s v="Llamaya"/>
    <s v="MAIN"/>
    <n v="0"/>
    <m/>
    <n v="2258403"/>
    <s v="Cobros Mayo"/>
    <s v="Cobros Mayo NPN"/>
    <s v="Buzon de voz"/>
  </r>
  <r>
    <s v="Cobros Abril Canal Fijo"/>
    <n v="0"/>
    <n v="0"/>
    <x v="5"/>
    <n v="11"/>
    <n v="1"/>
    <x v="0"/>
    <d v="2026-05-02T12:56:12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12"/>
    <n v="11"/>
    <n v="1"/>
    <x v="0"/>
    <d v="2026-05-06T09:39:25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7"/>
    <n v="11"/>
    <n v="1"/>
    <x v="0"/>
    <d v="2026-05-07T14:42:32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23:58"/>
    <n v="67668769"/>
    <s v="AB"/>
    <s v="VDAD"/>
    <x v="0"/>
    <s v="COBRO"/>
    <m/>
    <n v="356184570000"/>
    <n v="16017"/>
    <n v="-4"/>
    <n v="1"/>
    <n v="67668769"/>
    <m/>
    <s v="Digna Emerita Caicedo "/>
    <m/>
    <s v="8-440-804"/>
    <s v="NPN"/>
    <s v="MASIVO"/>
    <n v="356184570000"/>
    <m/>
    <m/>
    <m/>
    <m/>
    <m/>
    <m/>
    <s v="0000-00-00"/>
    <m/>
    <s v="Naomi31ortega@gmail.com"/>
    <m/>
    <m/>
    <n v="0"/>
    <m/>
    <s v="NONE"/>
    <n v="0"/>
    <m/>
    <n v="2252193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46:02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Abril Canal Fijo"/>
    <n v="0"/>
    <n v="0"/>
    <x v="15"/>
    <n v="11"/>
    <n v="1"/>
    <x v="0"/>
    <d v="2026-05-12T16:29:39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0"/>
    <n v="11"/>
    <n v="1"/>
    <x v="0"/>
    <d v="2026-05-14T15:33:53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3"/>
    <n v="11"/>
    <n v="1"/>
    <x v="0"/>
    <d v="2026-05-19T09:25:02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4"/>
    <n v="11"/>
    <n v="1"/>
    <x v="0"/>
    <d v="2026-05-20T14:27:06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4"/>
    <n v="11"/>
    <n v="1"/>
    <x v="0"/>
    <d v="2026-05-21T14:48:29"/>
    <n v="67668769"/>
    <s v="AB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Auto busy"/>
  </r>
  <r>
    <s v="Cobros Abril Canal Fijo"/>
    <n v="0"/>
    <n v="0"/>
    <x v="16"/>
    <n v="11"/>
    <n v="1"/>
    <x v="1"/>
    <d v="2026-05-22T11:00:51"/>
    <n v="67668769"/>
    <s v="NA"/>
    <s v="VDAD"/>
    <x v="0"/>
    <s v="COBRO"/>
    <m/>
    <n v="356184570000"/>
    <n v="16018"/>
    <n v="-4"/>
    <n v="1"/>
    <n v="67668769"/>
    <m/>
    <s v="Digna Emerita Caicedo "/>
    <m/>
    <s v="8-440-804"/>
    <n v="356184570000"/>
    <s v="MASIVO"/>
    <s v="NPN"/>
    <m/>
    <m/>
    <m/>
    <m/>
    <m/>
    <m/>
    <s v="0000-00-00"/>
    <m/>
    <m/>
    <m/>
    <m/>
    <n v="0"/>
    <m/>
    <s v="NONE"/>
    <n v="0"/>
    <m/>
    <n v="2258404"/>
    <s v="Cobros Mayo"/>
    <s v="Cobros Mayo NPN"/>
    <s v="No Answer AutoDial"/>
  </r>
  <r>
    <s v="Cobros Mayo"/>
    <n v="0"/>
    <n v="0"/>
    <x v="15"/>
    <n v="6"/>
    <n v="1"/>
    <x v="0"/>
    <d v="2026-05-12T14:46:04"/>
    <n v="67669261"/>
    <s v="AB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Auto busy"/>
  </r>
  <r>
    <s v="Cobros Mayo"/>
    <n v="0"/>
    <n v="0"/>
    <x v="10"/>
    <n v="6"/>
    <n v="1"/>
    <x v="0"/>
    <d v="2026-05-14T15:34:21"/>
    <n v="67669261"/>
    <s v="AB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Auto busy"/>
  </r>
  <r>
    <s v="Cobros Mayo"/>
    <n v="0"/>
    <n v="0"/>
    <x v="3"/>
    <n v="6"/>
    <n v="1"/>
    <x v="0"/>
    <d v="2026-05-19T09:31:43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0"/>
    <d v="2026-05-19T12:35:09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0"/>
    <d v="2026-05-19T12:40:39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Mayo"/>
    <n v="0"/>
    <n v="0"/>
    <x v="3"/>
    <n v="6"/>
    <n v="1"/>
    <x v="1"/>
    <d v="2026-05-19T14:04:22"/>
    <n v="67669261"/>
    <s v="NA"/>
    <s v="VDAD"/>
    <x v="0"/>
    <s v="COBRO"/>
    <m/>
    <n v="367084580000"/>
    <n v="16018"/>
    <n v="-4"/>
    <n v="1"/>
    <n v="67669261"/>
    <m/>
    <s v="Dionicia Jordan Gonzalez de Mo"/>
    <m/>
    <s v="4-150-649"/>
    <n v="367084580000"/>
    <s v="MASIVO"/>
    <s v="NPN"/>
    <m/>
    <m/>
    <m/>
    <m/>
    <m/>
    <m/>
    <s v="0000-00-00"/>
    <m/>
    <m/>
    <m/>
    <m/>
    <n v="0"/>
    <m/>
    <s v="NONE"/>
    <n v="0"/>
    <m/>
    <n v="2258405"/>
    <s v="Cobros Mayo"/>
    <s v="Cobros Mayo NPN"/>
    <s v="No Answer AutoDial"/>
  </r>
  <r>
    <s v="Cobros Abril Canal Fijo"/>
    <n v="0"/>
    <n v="0"/>
    <x v="11"/>
    <n v="4"/>
    <n v="1"/>
    <x v="0"/>
    <d v="2026-05-04T12:55:37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52:17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38:28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59:29"/>
    <n v="67673022"/>
    <s v="DROP"/>
    <s v="VDAD"/>
    <x v="0"/>
    <s v="COBRO"/>
    <m/>
    <n v="353354940000"/>
    <n v="16017"/>
    <n v="-4"/>
    <n v="1"/>
    <n v="67673022"/>
    <m/>
    <s v="Katia Guerrero"/>
    <m/>
    <s v="8-495-588"/>
    <s v="2 MESES DE MORA"/>
    <s v="MASIVO"/>
    <n v="353354940000"/>
    <m/>
    <m/>
    <m/>
    <m/>
    <m/>
    <m/>
    <s v="0000-00-00"/>
    <m/>
    <s v="guerrerokathia20@gmail.com"/>
    <m/>
    <m/>
    <n v="5"/>
    <m/>
    <s v="NONE"/>
    <n v="0"/>
    <m/>
    <n v="2252673"/>
    <s v="Cobros Abril Canal Fijo"/>
    <s v="Cobros Abril Canal Fijo 2 meses a NPN"/>
    <s v="Agent Not Available"/>
  </r>
  <r>
    <s v="Cobros Mayo"/>
    <n v="0"/>
    <n v="0"/>
    <x v="15"/>
    <n v="6"/>
    <n v="1"/>
    <x v="0"/>
    <d v="2026-05-12T14:46:32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10"/>
    <n v="6"/>
    <n v="1"/>
    <x v="0"/>
    <d v="2026-05-14T15:34:49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3"/>
    <n v="6"/>
    <n v="1"/>
    <x v="0"/>
    <d v="2026-05-19T09:31:46"/>
    <n v="67678843"/>
    <s v="NA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No Answer AutoDial"/>
  </r>
  <r>
    <s v="Cobros Mayo"/>
    <n v="0"/>
    <n v="0"/>
    <x v="3"/>
    <n v="6"/>
    <n v="1"/>
    <x v="0"/>
    <d v="2026-05-19T12:34:25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14"/>
    <n v="6"/>
    <n v="1"/>
    <x v="0"/>
    <d v="2026-05-20T14:27:29"/>
    <n v="67678843"/>
    <s v="AB"/>
    <s v="VDAD"/>
    <x v="0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0"/>
    <m/>
    <s v="NONE"/>
    <n v="0"/>
    <m/>
    <n v="2258406"/>
    <s v="Cobros Mayo"/>
    <s v="Cobros Mayo NPN"/>
    <s v="Auto busy"/>
  </r>
  <r>
    <s v="Cobros Mayo"/>
    <n v="0"/>
    <n v="0"/>
    <x v="4"/>
    <n v="6"/>
    <n v="1"/>
    <x v="1"/>
    <d v="2026-05-21T14:48:52"/>
    <n v="67678843"/>
    <s v="CALLBK"/>
    <s v="lvelez"/>
    <x v="1"/>
    <s v="COBRO"/>
    <m/>
    <n v="369091120000"/>
    <n v="16018"/>
    <n v="-4"/>
    <n v="1"/>
    <n v="67678843"/>
    <m/>
    <s v="Francisco Zabaleta"/>
    <m/>
    <s v="BG327965"/>
    <n v="369091120000"/>
    <s v="MASIVO"/>
    <s v="NPN"/>
    <m/>
    <m/>
    <m/>
    <m/>
    <m/>
    <s v="U"/>
    <s v="0000-00-00"/>
    <m/>
    <m/>
    <m/>
    <s v="369091120000&gt;&gt; Francisco Zabaleta"/>
    <n v="326"/>
    <s v="Llamaya"/>
    <s v="MAIN"/>
    <n v="0"/>
    <m/>
    <n v="2258406"/>
    <s v="Cobros Mayo"/>
    <s v="Cobros Mayo NPN"/>
    <s v="Call Back"/>
  </r>
  <r>
    <e v="#N/A"/>
    <n v="1"/>
    <n v="0"/>
    <x v="8"/>
    <n v="1"/>
    <n v="1"/>
    <x v="1"/>
    <d v="2026-05-08T14:25:47"/>
    <n v="67680317"/>
    <n v="6006"/>
    <s v="lvelez"/>
    <x v="1"/>
    <s v="COBRO"/>
    <m/>
    <m/>
    <n v="998"/>
    <n v="0"/>
    <m/>
    <n v="67680317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604"/>
    <s v="Default Manual list"/>
    <m/>
    <s v="Numero equivocado"/>
  </r>
  <r>
    <s v="Cobros Abril Canal Fijo"/>
    <n v="1"/>
    <n v="1"/>
    <x v="15"/>
    <n v="1"/>
    <n v="1"/>
    <x v="1"/>
    <d v="2026-05-12T14:47:18"/>
    <n v="67680989"/>
    <n v="6007"/>
    <s v="lvelez"/>
    <x v="1"/>
    <s v="COBRO"/>
    <m/>
    <n v="353370310000"/>
    <n v="16018"/>
    <n v="-4"/>
    <n v="1"/>
    <n v="67680989"/>
    <m/>
    <s v="Sui yi wong"/>
    <m/>
    <s v="E-8-66058"/>
    <n v="353370310000"/>
    <s v="SOHO"/>
    <s v="3 PAGOS PENDIENTES"/>
    <m/>
    <m/>
    <m/>
    <m/>
    <m/>
    <s v="U"/>
    <s v="0000-00-00"/>
    <m/>
    <m/>
    <m/>
    <m/>
    <n v="176"/>
    <s v="Llamaya"/>
    <s v="MAIN"/>
    <n v="0"/>
    <m/>
    <n v="2258407"/>
    <s v="Cobros Mayo"/>
    <s v="Cobros Mayo NPN"/>
    <s v="Volver a llamar"/>
  </r>
  <r>
    <s v="Cobros Abril Canal Fijo"/>
    <n v="0"/>
    <n v="0"/>
    <x v="11"/>
    <n v="4"/>
    <n v="1"/>
    <x v="0"/>
    <d v="2026-05-04T11:47:16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57:20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7"/>
    <n v="4"/>
    <n v="1"/>
    <x v="0"/>
    <d v="2026-05-07T16:24:36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Abril Canal Fijo"/>
    <n v="0"/>
    <n v="0"/>
    <x v="8"/>
    <n v="4"/>
    <n v="1"/>
    <x v="1"/>
    <d v="2026-05-08T17:11:51"/>
    <n v="67683055"/>
    <s v="AB"/>
    <s v="VDAD"/>
    <x v="0"/>
    <s v="COBRO"/>
    <m/>
    <n v="356335460000"/>
    <n v="16017"/>
    <n v="-4"/>
    <n v="1"/>
    <n v="67683055"/>
    <m/>
    <s v="kimberly stefany SANCHEZ plane"/>
    <m/>
    <s v="8-1057-442"/>
    <s v="3 MESES DE MORA"/>
    <s v="MASIVO"/>
    <n v="356335460000"/>
    <m/>
    <m/>
    <m/>
    <m/>
    <m/>
    <m/>
    <s v="0000-00-00"/>
    <m/>
    <s v="cristhiang1522@gmail.com"/>
    <m/>
    <m/>
    <n v="0"/>
    <m/>
    <s v="NONE"/>
    <n v="0"/>
    <m/>
    <n v="2252459"/>
    <s v="Cobros Abril Canal Fijo"/>
    <s v="Cobros Abril Canal Fijo 2 meses a NPN"/>
    <s v="Auto busy"/>
  </r>
  <r>
    <s v="Cobros Mayo"/>
    <n v="0"/>
    <n v="0"/>
    <x v="6"/>
    <n v="4"/>
    <n v="1"/>
    <x v="0"/>
    <d v="2026-05-05T17:39:15"/>
    <n v="67701108"/>
    <n v="6004"/>
    <s v="lvelez"/>
    <x v="1"/>
    <s v="COBRO"/>
    <m/>
    <m/>
    <n v="998"/>
    <n v="0"/>
    <m/>
    <n v="67701108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518"/>
    <s v="Default Manual list"/>
    <m/>
    <s v="Buzon de voz"/>
  </r>
  <r>
    <s v="Cobros Mayo"/>
    <n v="0"/>
    <n v="0"/>
    <x v="15"/>
    <n v="4"/>
    <n v="1"/>
    <x v="0"/>
    <d v="2026-05-12T14:47:23"/>
    <n v="67701108"/>
    <s v="DROP"/>
    <s v="VDAD"/>
    <x v="0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5"/>
    <m/>
    <s v="NONE"/>
    <n v="0"/>
    <m/>
    <n v="2258408"/>
    <s v="Cobros Mayo"/>
    <s v="Cobros Mayo NPN"/>
    <s v="Agent Not Available"/>
  </r>
  <r>
    <s v="Cobros Mayo"/>
    <n v="0"/>
    <n v="0"/>
    <x v="10"/>
    <n v="4"/>
    <n v="1"/>
    <x v="0"/>
    <d v="2026-05-14T15:35:39"/>
    <n v="67701108"/>
    <s v="DROP"/>
    <s v="VDAD"/>
    <x v="0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5"/>
    <m/>
    <s v="NONE"/>
    <n v="0"/>
    <m/>
    <n v="2258408"/>
    <s v="Cobros Mayo"/>
    <s v="Cobros Mayo NPN"/>
    <s v="Agent Not Available"/>
  </r>
  <r>
    <s v="Cobros Mayo"/>
    <n v="0"/>
    <n v="0"/>
    <x v="3"/>
    <n v="4"/>
    <n v="1"/>
    <x v="1"/>
    <d v="2026-05-19T09:31:54"/>
    <n v="67701108"/>
    <n v="6004"/>
    <s v="lvelez"/>
    <x v="1"/>
    <s v="COBRO"/>
    <m/>
    <n v="369020630000"/>
    <n v="16018"/>
    <n v="-4"/>
    <n v="1"/>
    <n v="67701108"/>
    <m/>
    <s v="Alberto Asprilla"/>
    <m/>
    <s v="8-1028-1678"/>
    <n v="369020630000"/>
    <s v="MASIVO"/>
    <s v="2 PAGOS PENDIENTES"/>
    <m/>
    <m/>
    <m/>
    <m/>
    <m/>
    <s v="U"/>
    <s v="0000-00-00"/>
    <m/>
    <m/>
    <m/>
    <m/>
    <n v="96"/>
    <s v="Llamaya"/>
    <s v="MAIN"/>
    <n v="0"/>
    <m/>
    <n v="2258408"/>
    <s v="Cobros Mayo"/>
    <s v="Cobros Mayo NPN"/>
    <s v="Buzon de voz"/>
  </r>
  <r>
    <e v="#N/A"/>
    <n v="1"/>
    <n v="1"/>
    <x v="7"/>
    <n v="1"/>
    <n v="1"/>
    <x v="1"/>
    <d v="2026-05-07T14:34:22"/>
    <n v="67718475"/>
    <n v="6007"/>
    <s v="lvelez"/>
    <x v="1"/>
    <s v="COBRO"/>
    <m/>
    <m/>
    <n v="998"/>
    <n v="0"/>
    <m/>
    <n v="67718475"/>
    <m/>
    <m/>
    <m/>
    <m/>
    <m/>
    <m/>
    <m/>
    <m/>
    <m/>
    <m/>
    <m/>
    <m/>
    <s v="U"/>
    <s v="0000-00-00"/>
    <m/>
    <m/>
    <m/>
    <m/>
    <n v="161"/>
    <s v="Llamaya"/>
    <s v="MANUAL"/>
    <n v="0"/>
    <m/>
    <n v="2257574"/>
    <s v="Default Manual list"/>
    <m/>
    <s v="Volver a llamar"/>
  </r>
  <r>
    <s v="Cobros Mayo"/>
    <n v="0"/>
    <n v="0"/>
    <x v="15"/>
    <n v="4"/>
    <n v="1"/>
    <x v="0"/>
    <d v="2026-05-12T14:50:55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0"/>
    <n v="0"/>
    <x v="10"/>
    <n v="4"/>
    <n v="1"/>
    <x v="0"/>
    <d v="2026-05-14T15:36:00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0"/>
    <n v="0"/>
    <x v="3"/>
    <n v="4"/>
    <n v="1"/>
    <x v="0"/>
    <d v="2026-05-19T09:31:59"/>
    <n v="67726718"/>
    <s v="DROP"/>
    <s v="VDAD"/>
    <x v="0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5"/>
    <m/>
    <s v="NONE"/>
    <n v="0"/>
    <m/>
    <n v="2258409"/>
    <s v="Cobros Mayo"/>
    <s v="Cobros Mayo NPN"/>
    <s v="Agent Not Available"/>
  </r>
  <r>
    <s v="Cobros Mayo"/>
    <n v="1"/>
    <n v="0"/>
    <x v="14"/>
    <n v="4"/>
    <n v="1"/>
    <x v="1"/>
    <d v="2026-05-20T14:35:58"/>
    <n v="67726718"/>
    <n v="6000"/>
    <s v="lvelez"/>
    <x v="1"/>
    <s v="COBRO"/>
    <m/>
    <n v="367084970000"/>
    <n v="16018"/>
    <n v="-4"/>
    <n v="1"/>
    <n v="67726718"/>
    <m/>
    <s v="Miguel Angel Meneses"/>
    <m/>
    <s v="8-926-749"/>
    <n v="367084970000"/>
    <s v="MASIVO"/>
    <s v="NPN"/>
    <m/>
    <m/>
    <m/>
    <m/>
    <m/>
    <s v="U"/>
    <s v="0000-00-00"/>
    <m/>
    <m/>
    <m/>
    <m/>
    <n v="61"/>
    <s v="Llamaya"/>
    <s v="MAIN"/>
    <n v="0"/>
    <m/>
    <n v="2258409"/>
    <s v="Cobros Mayo"/>
    <s v="Cobros Mayo NPN"/>
    <s v="Mensaje a tercero"/>
  </r>
  <r>
    <e v="#N/A"/>
    <n v="0"/>
    <n v="0"/>
    <x v="12"/>
    <n v="2"/>
    <n v="1"/>
    <x v="0"/>
    <d v="2026-05-06T12:13:22"/>
    <n v="67729632"/>
    <s v="CALLBK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77"/>
    <s v="Llamaya"/>
    <s v="MANUAL"/>
    <n v="0"/>
    <m/>
    <n v="2257532"/>
    <s v="Default Manual list"/>
    <m/>
    <s v="Call Back"/>
  </r>
  <r>
    <e v="#N/A"/>
    <n v="1"/>
    <n v="1"/>
    <x v="2"/>
    <n v="2"/>
    <n v="1"/>
    <x v="1"/>
    <d v="2026-05-16T11:24:54"/>
    <n v="67729632"/>
    <n v="6007"/>
    <s v="lvelez"/>
    <x v="1"/>
    <s v="COBRO"/>
    <m/>
    <m/>
    <n v="998"/>
    <n v="0"/>
    <m/>
    <n v="67729632"/>
    <m/>
    <m/>
    <m/>
    <m/>
    <m/>
    <m/>
    <m/>
    <m/>
    <m/>
    <m/>
    <m/>
    <m/>
    <s v="U"/>
    <s v="0000-00-00"/>
    <m/>
    <m/>
    <m/>
    <s v="361007990000&gt;&gt; Jhaider Medina Castaño"/>
    <n v="48"/>
    <s v="Llamaya"/>
    <s v="MAIN"/>
    <n v="0"/>
    <m/>
    <n v="2257532"/>
    <s v="Default Manual list"/>
    <m/>
    <s v="Volver a llamar"/>
  </r>
  <r>
    <s v="Cobros Abril Canal Fijo"/>
    <n v="0"/>
    <n v="0"/>
    <x v="5"/>
    <n v="4"/>
    <n v="1"/>
    <x v="0"/>
    <d v="2026-05-02T11:00:29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6"/>
    <n v="4"/>
    <n v="1"/>
    <x v="0"/>
    <d v="2026-05-05T15:12:07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12"/>
    <n v="4"/>
    <n v="1"/>
    <x v="0"/>
    <d v="2026-05-06T17:33:45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8"/>
    <n v="4"/>
    <n v="1"/>
    <x v="1"/>
    <d v="2026-05-08T12:22:59"/>
    <n v="67730630"/>
    <s v="AB"/>
    <s v="VDAD"/>
    <x v="0"/>
    <s v="COBRO"/>
    <m/>
    <n v="356353800000"/>
    <n v="16017"/>
    <n v="-4"/>
    <n v="1"/>
    <n v="67730630"/>
    <m/>
    <s v="Geovanina Rosario De maria Del"/>
    <m/>
    <s v="8-177-719"/>
    <s v="NPN"/>
    <s v="MASIVO"/>
    <n v="356353800000"/>
    <m/>
    <m/>
    <s v="PANAMAÂ Â Â Â Â Â Â Â Â Â Â Â Â Â Â Â Â Â Â Â Â Â "/>
    <m/>
    <m/>
    <m/>
    <s v="0000-00-00"/>
    <m/>
    <s v="Cram140191@gmail.com"/>
    <m/>
    <m/>
    <n v="0"/>
    <m/>
    <s v="NONE"/>
    <n v="0"/>
    <m/>
    <n v="2251713"/>
    <s v="Cobros Abril Canal Fijo"/>
    <s v="Cobros Abril Canal Fijo 2 meses a NPN"/>
    <s v="Auto busy"/>
  </r>
  <r>
    <s v="Cobros Abril Canal Fijo"/>
    <n v="0"/>
    <n v="0"/>
    <x v="15"/>
    <n v="1"/>
    <n v="1"/>
    <x v="1"/>
    <d v="2026-05-12T14:50:51"/>
    <n v="67739033"/>
    <n v="6004"/>
    <s v="lvelez"/>
    <x v="1"/>
    <s v="COBRO"/>
    <m/>
    <n v="355377910000"/>
    <n v="16018"/>
    <n v="-4"/>
    <n v="1"/>
    <n v="67739033"/>
    <m/>
    <s v="Miguel EstribÃ­"/>
    <m/>
    <s v="8-428-792"/>
    <n v="355377910000"/>
    <s v="MASIVO"/>
    <s v="3 PAGOS PENDIENTES"/>
    <m/>
    <m/>
    <m/>
    <m/>
    <m/>
    <s v="U"/>
    <s v="0000-00-00"/>
    <m/>
    <m/>
    <m/>
    <m/>
    <n v="65"/>
    <s v="Llamaya"/>
    <s v="MAIN"/>
    <n v="0"/>
    <m/>
    <n v="2258410"/>
    <s v="Cobros Mayo"/>
    <s v="Cobros Mayo NPN"/>
    <s v="Buzon de voz"/>
  </r>
  <r>
    <s v="Cobros Mayo"/>
    <n v="0"/>
    <n v="0"/>
    <x v="8"/>
    <n v="8"/>
    <n v="1"/>
    <x v="0"/>
    <d v="2026-05-08T14:52:56"/>
    <n v="67744083"/>
    <n v="6004"/>
    <s v="lvelez"/>
    <x v="1"/>
    <s v="COBRO"/>
    <m/>
    <n v="367003380000"/>
    <n v="16016"/>
    <n v="-4"/>
    <n v="1"/>
    <n v="67744083"/>
    <m/>
    <s v="FAVIAN ÃVILA"/>
    <m/>
    <s v="8-1044-33"/>
    <n v="367003380000"/>
    <s v="MASIVO"/>
    <s v="NPN"/>
    <m/>
    <m/>
    <m/>
    <m/>
    <m/>
    <s v="U"/>
    <s v="0000-00-00"/>
    <m/>
    <m/>
    <m/>
    <s v="367003380000&gt;&gt; FAVIAN ASNIEL AVILA MOJICA"/>
    <n v="91"/>
    <s v="Llamaya"/>
    <s v="MANUAL"/>
    <n v="0"/>
    <m/>
    <n v="2198728"/>
    <s v="Cobros Marzo 2 meses a NPN "/>
    <s v="Cobros Marzo 2 meses a NPN "/>
    <s v="Buzon de voz"/>
  </r>
  <r>
    <s v="Cobros Mayo"/>
    <n v="0"/>
    <n v="0"/>
    <x v="8"/>
    <n v="8"/>
    <n v="1"/>
    <x v="0"/>
    <d v="2026-05-08T16:42:40"/>
    <n v="67744083"/>
    <n v="6004"/>
    <s v="lvelez"/>
    <x v="1"/>
    <s v="COBRO"/>
    <m/>
    <n v="367003380000"/>
    <n v="16016"/>
    <n v="-4"/>
    <n v="1"/>
    <n v="67744083"/>
    <m/>
    <s v="FAVIAN ÃVILA"/>
    <m/>
    <s v="8-1044-33"/>
    <n v="367003380000"/>
    <s v="MASIVO"/>
    <s v="NPN"/>
    <m/>
    <m/>
    <m/>
    <m/>
    <m/>
    <s v="U"/>
    <s v="0000-00-00"/>
    <m/>
    <m/>
    <m/>
    <s v="367003380000&gt;&gt; FAVIAN ASNIEL AVILA MOJICA"/>
    <n v="100"/>
    <s v="Llamaya"/>
    <s v="MANUAL"/>
    <n v="0"/>
    <m/>
    <n v="2198728"/>
    <s v="Cobros Marzo 2 meses a NPN "/>
    <s v="Cobros Marzo 2 meses a NPN "/>
    <s v="Buzon de voz"/>
  </r>
  <r>
    <s v="Cobros Mayo"/>
    <n v="0"/>
    <n v="0"/>
    <x v="15"/>
    <n v="8"/>
    <n v="1"/>
    <x v="0"/>
    <d v="2026-05-12T14:51:35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10"/>
    <n v="8"/>
    <n v="1"/>
    <x v="0"/>
    <d v="2026-05-14T15:36:25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3"/>
    <n v="8"/>
    <n v="1"/>
    <x v="0"/>
    <d v="2026-05-19T09:32:37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14"/>
    <n v="8"/>
    <n v="1"/>
    <x v="0"/>
    <d v="2026-05-20T14:36:00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0"/>
    <n v="0"/>
    <x v="4"/>
    <n v="8"/>
    <n v="1"/>
    <x v="0"/>
    <d v="2026-05-21T14:49:21"/>
    <n v="67744083"/>
    <s v="DROP"/>
    <s v="VDAD"/>
    <x v="0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5"/>
    <m/>
    <s v="NONE"/>
    <n v="0"/>
    <m/>
    <n v="2258411"/>
    <s v="Cobros Mayo"/>
    <s v="Cobros Mayo NPN"/>
    <s v="Agent Not Available"/>
  </r>
  <r>
    <s v="Cobros Mayo"/>
    <n v="1"/>
    <n v="1"/>
    <x v="16"/>
    <n v="8"/>
    <n v="1"/>
    <x v="1"/>
    <d v="2026-05-22T11:02:01"/>
    <n v="67744083"/>
    <n v="6007"/>
    <s v="lvelez"/>
    <x v="1"/>
    <s v="COBRO"/>
    <m/>
    <n v="367003380000"/>
    <n v="16018"/>
    <n v="-4"/>
    <n v="1"/>
    <n v="67744083"/>
    <m/>
    <s v="FAVIAN ÃVILA"/>
    <m/>
    <s v="8-1044-33"/>
    <n v="367003380000"/>
    <s v="MASIVO"/>
    <s v="2 PAGOS PENDIENTES"/>
    <m/>
    <m/>
    <m/>
    <m/>
    <m/>
    <s v="U"/>
    <s v="0000-00-00"/>
    <m/>
    <m/>
    <m/>
    <m/>
    <n v="121"/>
    <s v="Llamaya"/>
    <s v="MAIN"/>
    <n v="0"/>
    <m/>
    <n v="2258411"/>
    <s v="Cobros Mayo"/>
    <s v="Cobros Mayo NPN"/>
    <s v="Volver a llamar"/>
  </r>
  <r>
    <s v="Cobros Mayo"/>
    <n v="0"/>
    <n v="0"/>
    <x v="11"/>
    <n v="8"/>
    <n v="1"/>
    <x v="0"/>
    <d v="2026-05-04T17:56:29"/>
    <n v="67748938"/>
    <n v="6004"/>
    <s v="lvelez"/>
    <x v="1"/>
    <s v="COBRO"/>
    <m/>
    <m/>
    <n v="998"/>
    <n v="0"/>
    <m/>
    <n v="67748938"/>
    <m/>
    <m/>
    <m/>
    <m/>
    <m/>
    <m/>
    <m/>
    <m/>
    <m/>
    <m/>
    <m/>
    <m/>
    <s v="U"/>
    <s v="0000-00-00"/>
    <m/>
    <m/>
    <m/>
    <m/>
    <n v="191"/>
    <s v="Llamaya"/>
    <s v="MANUAL"/>
    <n v="0"/>
    <m/>
    <n v="2257495"/>
    <s v="Default Manual list"/>
    <m/>
    <s v="Buzon de voz"/>
  </r>
  <r>
    <s v="Cobros Mayo"/>
    <n v="0"/>
    <n v="0"/>
    <x v="6"/>
    <n v="8"/>
    <n v="1"/>
    <x v="0"/>
    <d v="2026-05-05T09:29:21"/>
    <n v="67748938"/>
    <n v="6004"/>
    <s v="lvelez"/>
    <x v="1"/>
    <s v="COBRO"/>
    <m/>
    <m/>
    <n v="998"/>
    <n v="0"/>
    <m/>
    <n v="67748938"/>
    <m/>
    <m/>
    <m/>
    <m/>
    <m/>
    <m/>
    <m/>
    <m/>
    <m/>
    <m/>
    <m/>
    <m/>
    <s v="U"/>
    <s v="0000-00-00"/>
    <m/>
    <m/>
    <m/>
    <m/>
    <n v="90"/>
    <s v="Llamaya"/>
    <s v="MANUAL"/>
    <n v="0"/>
    <m/>
    <n v="2257495"/>
    <s v="Default Manual list"/>
    <m/>
    <s v="Buzon de voz"/>
  </r>
  <r>
    <s v="Cobros Mayo"/>
    <n v="0"/>
    <n v="0"/>
    <x v="15"/>
    <n v="8"/>
    <n v="1"/>
    <x v="0"/>
    <d v="2026-05-12T14:52:11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0"/>
    <n v="8"/>
    <n v="1"/>
    <x v="0"/>
    <d v="2026-05-14T15:49:43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3"/>
    <n v="8"/>
    <n v="1"/>
    <x v="0"/>
    <d v="2026-05-19T09:33:13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4"/>
    <n v="8"/>
    <n v="1"/>
    <x v="0"/>
    <d v="2026-05-20T14:36:38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4"/>
    <n v="8"/>
    <n v="1"/>
    <x v="0"/>
    <d v="2026-05-21T14:49:58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6"/>
    <n v="8"/>
    <n v="1"/>
    <x v="1"/>
    <d v="2026-05-22T11:02:11"/>
    <n v="67748938"/>
    <s v="DROP"/>
    <s v="VDAD"/>
    <x v="0"/>
    <s v="COBRO"/>
    <m/>
    <n v="368018700000"/>
    <n v="16018"/>
    <n v="-4"/>
    <n v="1"/>
    <n v="67748938"/>
    <m/>
    <s v="Leticia Vejerano "/>
    <m/>
    <s v="4-792-837"/>
    <n v="368018700000"/>
    <s v="SOHO"/>
    <s v="2 PAGOS PENDIENTES"/>
    <m/>
    <m/>
    <m/>
    <m/>
    <m/>
    <m/>
    <s v="0000-00-00"/>
    <m/>
    <m/>
    <m/>
    <m/>
    <n v="5"/>
    <m/>
    <s v="NONE"/>
    <n v="0"/>
    <m/>
    <n v="2258412"/>
    <s v="Cobros Mayo"/>
    <s v="Cobros Mayo NPN"/>
    <s v="Agent Not Available"/>
  </r>
  <r>
    <s v="Cobros Mayo"/>
    <n v="0"/>
    <n v="0"/>
    <x v="15"/>
    <n v="2"/>
    <n v="1"/>
    <x v="0"/>
    <d v="2026-05-12T14:54:04"/>
    <n v="67752319"/>
    <s v="DROP"/>
    <s v="VDAD"/>
    <x v="0"/>
    <s v="COBRO"/>
    <m/>
    <n v="367091090000"/>
    <n v="16018"/>
    <n v="-4"/>
    <n v="1"/>
    <n v="67752319"/>
    <m/>
    <s v="Roberto ballard"/>
    <m/>
    <s v="3-105-285"/>
    <n v="367091090000"/>
    <s v="MASIVO"/>
    <s v="NPN"/>
    <m/>
    <m/>
    <m/>
    <m/>
    <m/>
    <s v="U"/>
    <s v="0000-00-00"/>
    <m/>
    <m/>
    <m/>
    <m/>
    <n v="5"/>
    <m/>
    <s v="NONE"/>
    <n v="0"/>
    <m/>
    <n v="2258413"/>
    <s v="Cobros Mayo"/>
    <s v="Cobros Mayo NPN"/>
    <s v="Agent Not Available"/>
  </r>
  <r>
    <s v="Cobros Mayo"/>
    <n v="0"/>
    <n v="0"/>
    <x v="10"/>
    <n v="2"/>
    <n v="1"/>
    <x v="1"/>
    <d v="2026-05-14T15:49:22"/>
    <n v="67752319"/>
    <n v="6004"/>
    <s v="lvelez"/>
    <x v="1"/>
    <s v="COBRO"/>
    <m/>
    <n v="367091090000"/>
    <n v="16018"/>
    <n v="-4"/>
    <n v="1"/>
    <n v="67752319"/>
    <m/>
    <s v="Roberto ballard"/>
    <m/>
    <s v="3-105-285"/>
    <n v="367091090000"/>
    <s v="MASIVO"/>
    <s v="NPN"/>
    <m/>
    <m/>
    <m/>
    <m/>
    <m/>
    <s v="U"/>
    <s v="0000-00-00"/>
    <m/>
    <m/>
    <m/>
    <m/>
    <n v="137"/>
    <s v="Llamaya"/>
    <s v="MAIN"/>
    <n v="0"/>
    <m/>
    <n v="2258413"/>
    <s v="Cobros Mayo"/>
    <s v="Cobros Mayo NPN"/>
    <s v="Buzon de voz"/>
  </r>
  <r>
    <s v="Cobros Mayo"/>
    <n v="0"/>
    <n v="0"/>
    <x v="15"/>
    <n v="1"/>
    <n v="1"/>
    <x v="1"/>
    <d v="2026-05-12T14:54:04"/>
    <n v="67776351"/>
    <n v="6004"/>
    <s v="lvelez"/>
    <x v="1"/>
    <s v="COBRO"/>
    <m/>
    <n v="365083110000"/>
    <n v="16018"/>
    <n v="-4"/>
    <n v="1"/>
    <n v="67776351"/>
    <m/>
    <s v="Herminio Baker JimÃ©nez"/>
    <m/>
    <s v="12-723-605"/>
    <n v="365083110000"/>
    <s v="MASIVO"/>
    <s v="NPN"/>
    <m/>
    <m/>
    <m/>
    <m/>
    <m/>
    <s v="U"/>
    <s v="0000-00-00"/>
    <m/>
    <m/>
    <m/>
    <m/>
    <n v="78"/>
    <s v="Llamaya"/>
    <s v="MAIN"/>
    <n v="0"/>
    <m/>
    <n v="2258414"/>
    <s v="Cobros Mayo"/>
    <s v="Cobros Mayo NPN"/>
    <s v="Buzon de voz"/>
  </r>
  <r>
    <s v="Cobros Mayo"/>
    <n v="0"/>
    <n v="0"/>
    <x v="15"/>
    <n v="6"/>
    <n v="1"/>
    <x v="0"/>
    <d v="2026-05-12T14:54:34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0"/>
    <n v="6"/>
    <n v="1"/>
    <x v="0"/>
    <d v="2026-05-14T15:50:25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3"/>
    <n v="6"/>
    <n v="1"/>
    <x v="0"/>
    <d v="2026-05-19T09:33:53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4"/>
    <n v="6"/>
    <n v="1"/>
    <x v="0"/>
    <d v="2026-05-20T14:37:19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4"/>
    <n v="6"/>
    <n v="1"/>
    <x v="0"/>
    <d v="2026-05-21T14:50:37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Mayo"/>
    <n v="0"/>
    <n v="0"/>
    <x v="16"/>
    <n v="6"/>
    <n v="1"/>
    <x v="1"/>
    <d v="2026-05-22T11:02:49"/>
    <n v="67777797"/>
    <s v="DROP"/>
    <s v="VDAD"/>
    <x v="0"/>
    <s v="COBRO"/>
    <m/>
    <n v="361059350000"/>
    <n v="16018"/>
    <n v="-4"/>
    <n v="1"/>
    <n v="67777797"/>
    <m/>
    <s v="ISAAC ABDIEL AROSEMENA ROSARIO"/>
    <m/>
    <s v="8-895-2183"/>
    <n v="361059350000"/>
    <s v="MASIVO"/>
    <s v="NPN"/>
    <m/>
    <m/>
    <m/>
    <m/>
    <m/>
    <m/>
    <s v="0000-00-00"/>
    <m/>
    <m/>
    <m/>
    <m/>
    <n v="5"/>
    <m/>
    <s v="NONE"/>
    <n v="0"/>
    <m/>
    <n v="2258415"/>
    <s v="Cobros Mayo"/>
    <s v="Cobros Mayo NPN"/>
    <s v="Agent Not Available"/>
  </r>
  <r>
    <s v="Cobros Abril Canal Fijo"/>
    <n v="0"/>
    <n v="0"/>
    <x v="5"/>
    <n v="11"/>
    <n v="1"/>
    <x v="0"/>
    <d v="2026-05-02T12:06:16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6"/>
    <n v="11"/>
    <n v="1"/>
    <x v="0"/>
    <d v="2026-05-05T16:22:46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7"/>
    <n v="11"/>
    <n v="1"/>
    <x v="0"/>
    <d v="2026-05-07T12:44:31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8"/>
    <n v="11"/>
    <n v="1"/>
    <x v="0"/>
    <d v="2026-05-08T14:15:46"/>
    <n v="67778899"/>
    <s v="NA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No Answer AutoDial"/>
  </r>
  <r>
    <s v="Cobros Abril Canal Fijo"/>
    <n v="0"/>
    <n v="0"/>
    <x v="0"/>
    <n v="11"/>
    <n v="1"/>
    <x v="0"/>
    <d v="2026-05-09T09:37:08"/>
    <n v="67778899"/>
    <s v="AB"/>
    <s v="VDAD"/>
    <x v="0"/>
    <s v="COBRO"/>
    <m/>
    <n v="353370320000"/>
    <n v="16017"/>
    <n v="-4"/>
    <n v="1"/>
    <n v="67778899"/>
    <m/>
    <s v="JEAN CARLOS MOSQUERA MOSQUERA"/>
    <m/>
    <s v="10-707-344"/>
    <s v="NPN"/>
    <s v="MASIVO"/>
    <n v="353370320000"/>
    <m/>
    <m/>
    <m/>
    <m/>
    <m/>
    <m/>
    <s v="0000-00-00"/>
    <m/>
    <s v="Arismosquera654@outlook.com"/>
    <m/>
    <m/>
    <n v="0"/>
    <m/>
    <s v="NONE"/>
    <n v="0"/>
    <m/>
    <n v="2251978"/>
    <s v="Cobros Abril Canal Fijo"/>
    <s v="Cobros Abril Canal Fijo 2 meses a NPN"/>
    <s v="Auto busy"/>
  </r>
  <r>
    <s v="Cobros Abril Canal Fijo"/>
    <n v="0"/>
    <n v="0"/>
    <x v="15"/>
    <n v="11"/>
    <n v="1"/>
    <x v="0"/>
    <d v="2026-05-12T14:54:41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0"/>
    <n v="11"/>
    <n v="1"/>
    <x v="0"/>
    <d v="2026-05-14T15:50:31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3"/>
    <n v="11"/>
    <n v="1"/>
    <x v="0"/>
    <d v="2026-05-19T09:34:3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4"/>
    <n v="11"/>
    <n v="1"/>
    <x v="0"/>
    <d v="2026-05-20T14:42:33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4"/>
    <n v="11"/>
    <n v="1"/>
    <x v="0"/>
    <d v="2026-05-21T14:50:44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6"/>
    <n v="11"/>
    <n v="1"/>
    <x v="1"/>
    <d v="2026-05-22T11:02:55"/>
    <n v="67778899"/>
    <s v="AB"/>
    <s v="VDAD"/>
    <x v="0"/>
    <s v="COBRO"/>
    <m/>
    <n v="353370320000"/>
    <n v="16018"/>
    <n v="-4"/>
    <n v="1"/>
    <n v="67778899"/>
    <m/>
    <s v="JEAN CARLOS MOSQUERA MOSQUERA"/>
    <m/>
    <s v="10-707-344"/>
    <n v="353370320000"/>
    <s v="MASIVO"/>
    <s v="NPN"/>
    <m/>
    <m/>
    <m/>
    <m/>
    <m/>
    <m/>
    <s v="0000-00-00"/>
    <m/>
    <m/>
    <m/>
    <m/>
    <n v="0"/>
    <m/>
    <s v="NONE"/>
    <n v="0"/>
    <m/>
    <n v="2258416"/>
    <s v="Cobros Mayo"/>
    <s v="Cobros Mayo NPN"/>
    <s v="Auto busy"/>
  </r>
  <r>
    <s v="Cobros Abril Canal Fijo"/>
    <n v="0"/>
    <n v="0"/>
    <x v="15"/>
    <n v="2"/>
    <n v="1"/>
    <x v="0"/>
    <d v="2026-05-12T14:55:29"/>
    <n v="67795397"/>
    <s v="DROP"/>
    <s v="VDAD"/>
    <x v="0"/>
    <s v="COBRO"/>
    <m/>
    <n v="364059480000"/>
    <n v="16018"/>
    <n v="-4"/>
    <n v="1"/>
    <n v="67795397"/>
    <m/>
    <s v="Hipolito Nieto Velasquez"/>
    <m/>
    <s v="7-40-14"/>
    <n v="364059480000"/>
    <s v="DIGITAL"/>
    <s v="NPN"/>
    <m/>
    <m/>
    <m/>
    <m/>
    <m/>
    <s v="U"/>
    <s v="0000-00-00"/>
    <m/>
    <m/>
    <m/>
    <m/>
    <n v="5"/>
    <m/>
    <s v="NONE"/>
    <n v="0"/>
    <m/>
    <n v="2258417"/>
    <s v="Cobros Mayo"/>
    <s v="Cobros Mayo NPN"/>
    <s v="Agent Not Available"/>
  </r>
  <r>
    <s v="Cobros Abril Canal Fijo"/>
    <n v="1"/>
    <n v="1"/>
    <x v="10"/>
    <n v="2"/>
    <n v="1"/>
    <x v="1"/>
    <d v="2026-05-14T15:54:20"/>
    <n v="67795397"/>
    <n v="6007"/>
    <s v="lvelez"/>
    <x v="1"/>
    <s v="COBRO"/>
    <m/>
    <n v="364059480000"/>
    <n v="16018"/>
    <n v="-4"/>
    <n v="1"/>
    <n v="67795397"/>
    <m/>
    <s v="Hipolito Nieto Velasquez"/>
    <m/>
    <s v="7-40-14"/>
    <n v="364059480000"/>
    <s v="DIGITAL"/>
    <s v="NPN"/>
    <m/>
    <m/>
    <m/>
    <m/>
    <m/>
    <s v="U"/>
    <s v="0000-00-00"/>
    <m/>
    <m/>
    <m/>
    <m/>
    <n v="142"/>
    <s v="Llamaya"/>
    <s v="MAIN"/>
    <n v="0"/>
    <m/>
    <n v="2258417"/>
    <s v="Cobros Mayo"/>
    <s v="Cobros Mayo NPN"/>
    <s v="Volver a llamar"/>
  </r>
  <r>
    <s v="Cobros Mayo"/>
    <n v="0"/>
    <n v="0"/>
    <x v="15"/>
    <n v="12"/>
    <n v="1"/>
    <x v="0"/>
    <d v="2026-05-12T14:58:05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5"/>
    <n v="12"/>
    <n v="1"/>
    <x v="0"/>
    <d v="2026-05-12T16:30:26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0"/>
    <n v="12"/>
    <n v="1"/>
    <x v="0"/>
    <d v="2026-05-14T15:58:56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7"/>
    <n v="12"/>
    <n v="1"/>
    <x v="0"/>
    <d v="2026-05-15T10:18:01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3"/>
    <n v="12"/>
    <n v="1"/>
    <x v="0"/>
    <d v="2026-05-19T09:34:33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4"/>
    <n v="12"/>
    <n v="1"/>
    <x v="0"/>
    <d v="2026-05-20T14:43:47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4"/>
    <n v="12"/>
    <n v="1"/>
    <x v="0"/>
    <d v="2026-05-20T16:36:09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14"/>
    <n v="12"/>
    <n v="1"/>
    <x v="0"/>
    <d v="2026-05-20T16:46:26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4"/>
    <n v="12"/>
    <n v="1"/>
    <x v="0"/>
    <d v="2026-05-21T14:52:25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4"/>
    <n v="12"/>
    <n v="1"/>
    <x v="0"/>
    <d v="2026-05-21T16:06:10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0"/>
    <n v="0"/>
    <x v="4"/>
    <n v="12"/>
    <n v="1"/>
    <x v="0"/>
    <d v="2026-05-21T16:10:03"/>
    <n v="67796670"/>
    <s v="AB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Auto busy"/>
  </r>
  <r>
    <s v="Cobros Mayo"/>
    <n v="0"/>
    <n v="0"/>
    <x v="16"/>
    <n v="12"/>
    <n v="1"/>
    <x v="1"/>
    <d v="2026-05-22T11:04:38"/>
    <n v="67796670"/>
    <s v="NA"/>
    <s v="VDAD"/>
    <x v="0"/>
    <s v="COBRO"/>
    <m/>
    <n v="369046840000"/>
    <n v="16018"/>
    <n v="-4"/>
    <n v="1"/>
    <n v="67796670"/>
    <m/>
    <s v="Valentin RodrÃ­guez zarate"/>
    <m/>
    <s v="7-97-538"/>
    <n v="369046840000"/>
    <s v="MASIVO"/>
    <s v="NPN"/>
    <m/>
    <m/>
    <m/>
    <m/>
    <m/>
    <m/>
    <s v="0000-00-00"/>
    <m/>
    <m/>
    <m/>
    <m/>
    <n v="0"/>
    <m/>
    <s v="NONE"/>
    <n v="0"/>
    <m/>
    <n v="2258418"/>
    <s v="Cobros Mayo"/>
    <s v="Cobros Mayo NPN"/>
    <s v="No Answer AutoDial"/>
  </r>
  <r>
    <s v="Cobros Mayo"/>
    <n v="1"/>
    <n v="1"/>
    <x v="15"/>
    <n v="1"/>
    <n v="1"/>
    <x v="1"/>
    <d v="2026-05-12T14:57:08"/>
    <n v="67818022"/>
    <n v="6007"/>
    <s v="lvelez"/>
    <x v="1"/>
    <s v="COBRO"/>
    <m/>
    <n v="357367140000"/>
    <n v="16018"/>
    <n v="-4"/>
    <n v="1"/>
    <n v="67818022"/>
    <m/>
    <s v="Mario barrÃ­a"/>
    <m/>
    <s v="8-830-962"/>
    <n v="357367140000"/>
    <s v="SOHO"/>
    <s v="2 PAGOS PENDIENTES"/>
    <m/>
    <m/>
    <m/>
    <m/>
    <m/>
    <s v="U"/>
    <s v="0000-00-00"/>
    <m/>
    <m/>
    <m/>
    <m/>
    <n v="161"/>
    <s v="Llamaya"/>
    <s v="MAIN"/>
    <n v="0"/>
    <m/>
    <n v="2258419"/>
    <s v="Cobros Mayo"/>
    <s v="Cobros Mayo NPN"/>
    <s v="Volver a llamar"/>
  </r>
  <r>
    <e v="#N/A"/>
    <n v="1"/>
    <n v="1"/>
    <x v="3"/>
    <n v="1"/>
    <n v="1"/>
    <x v="1"/>
    <d v="2026-05-19T14:58:19"/>
    <n v="67839886"/>
    <n v="6007"/>
    <s v="lvelez"/>
    <x v="1"/>
    <s v="COBRO"/>
    <m/>
    <m/>
    <n v="998"/>
    <n v="0"/>
    <m/>
    <n v="67839886"/>
    <m/>
    <m/>
    <m/>
    <m/>
    <m/>
    <m/>
    <m/>
    <m/>
    <m/>
    <m/>
    <m/>
    <m/>
    <s v="U"/>
    <s v="0000-00-00"/>
    <m/>
    <m/>
    <m/>
    <m/>
    <n v="59"/>
    <s v="Llamaya"/>
    <s v="MANUAL"/>
    <n v="0"/>
    <m/>
    <n v="2267583"/>
    <s v="Default Manual list"/>
    <m/>
    <s v="Volver a llamar"/>
  </r>
  <r>
    <s v="Cobros Abril Canal Fijo"/>
    <n v="0"/>
    <n v="0"/>
    <x v="11"/>
    <n v="10"/>
    <n v="1"/>
    <x v="0"/>
    <d v="2026-05-04T11:36:50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12"/>
    <n v="10"/>
    <n v="1"/>
    <x v="0"/>
    <d v="2026-05-06T11:43:41"/>
    <n v="67844698"/>
    <s v="NA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No Answer AutoDial"/>
  </r>
  <r>
    <s v="Cobros Abril Canal Fijo"/>
    <n v="0"/>
    <n v="0"/>
    <x v="12"/>
    <n v="10"/>
    <n v="1"/>
    <x v="0"/>
    <d v="2026-05-06T17:03:23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8"/>
    <n v="10"/>
    <n v="1"/>
    <x v="0"/>
    <d v="2026-05-08T16:58:46"/>
    <n v="67844698"/>
    <s v="AB"/>
    <s v="VDAD"/>
    <x v="0"/>
    <s v="COBRO"/>
    <m/>
    <n v="368046250000"/>
    <n v="16017"/>
    <n v="-4"/>
    <n v="1"/>
    <n v="67844698"/>
    <m/>
    <s v="Natividad Montezuma Montezuma"/>
    <m/>
    <s v="4-764-1023"/>
    <s v="NPN"/>
    <s v="MASIVO"/>
    <n v="368046250000"/>
    <m/>
    <m/>
    <m/>
    <m/>
    <m/>
    <m/>
    <s v="0000-00-00"/>
    <m/>
    <s v="Natividadmontezuma67@gmail.com"/>
    <m/>
    <m/>
    <n v="0"/>
    <m/>
    <s v="NONE"/>
    <n v="0"/>
    <m/>
    <n v="2252377"/>
    <s v="Cobros Abril Canal Fijo"/>
    <s v="Cobros Abril Canal Fijo 2 meses a NPN"/>
    <s v="Auto busy"/>
  </r>
  <r>
    <s v="Cobros Abril Canal Fijo"/>
    <n v="0"/>
    <n v="0"/>
    <x v="15"/>
    <n v="10"/>
    <n v="1"/>
    <x v="0"/>
    <d v="2026-05-12T14:59:53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0"/>
    <n v="10"/>
    <n v="1"/>
    <x v="0"/>
    <d v="2026-05-14T15:58:58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3"/>
    <n v="10"/>
    <n v="1"/>
    <x v="0"/>
    <d v="2026-05-19T09:34:48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4"/>
    <n v="10"/>
    <n v="1"/>
    <x v="0"/>
    <d v="2026-05-20T14:42:59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4"/>
    <n v="10"/>
    <n v="1"/>
    <x v="0"/>
    <d v="2026-05-21T14:55:16"/>
    <n v="67844698"/>
    <s v="AB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Auto busy"/>
  </r>
  <r>
    <s v="Cobros Abril Canal Fijo"/>
    <n v="0"/>
    <n v="0"/>
    <x v="16"/>
    <n v="10"/>
    <n v="1"/>
    <x v="1"/>
    <d v="2026-05-22T11:07:55"/>
    <n v="67844698"/>
    <s v="NA"/>
    <s v="VDAD"/>
    <x v="0"/>
    <s v="COBRO"/>
    <m/>
    <n v="368046250000"/>
    <n v="16018"/>
    <n v="-4"/>
    <n v="1"/>
    <n v="67844698"/>
    <m/>
    <s v="Natividad Montezuma Montezuma"/>
    <m/>
    <s v="4-764-1023"/>
    <n v="368046250000"/>
    <s v="MASIVO"/>
    <s v="NPN"/>
    <m/>
    <m/>
    <m/>
    <m/>
    <m/>
    <m/>
    <s v="0000-00-00"/>
    <m/>
    <m/>
    <m/>
    <m/>
    <n v="0"/>
    <m/>
    <s v="NONE"/>
    <n v="0"/>
    <m/>
    <n v="2258420"/>
    <s v="Cobros Mayo"/>
    <s v="Cobros Mayo NPN"/>
    <s v="No Answer AutoDial"/>
  </r>
  <r>
    <s v="Cobros Mayo"/>
    <n v="0"/>
    <n v="0"/>
    <x v="15"/>
    <n v="1"/>
    <n v="1"/>
    <x v="1"/>
    <d v="2026-05-12T15:00:30"/>
    <n v="67847694"/>
    <n v="6004"/>
    <s v="lvelez"/>
    <x v="1"/>
    <s v="COBRO"/>
    <m/>
    <n v="283003350000"/>
    <n v="16018"/>
    <n v="-4"/>
    <n v="1"/>
    <n v="67847694"/>
    <m/>
    <s v="Yarabis Eyllin Vergara Rios"/>
    <m/>
    <s v="8-932-2470"/>
    <n v="283003350000"/>
    <s v="MASIVO"/>
    <s v="NPN"/>
    <m/>
    <m/>
    <m/>
    <m/>
    <m/>
    <s v="U"/>
    <s v="0000-00-00"/>
    <m/>
    <m/>
    <m/>
    <m/>
    <n v="66"/>
    <s v="Llamaya"/>
    <s v="MAIN"/>
    <n v="0"/>
    <m/>
    <n v="2258421"/>
    <s v="Cobros Mayo"/>
    <s v="Cobros Mayo NPN"/>
    <s v="Buzon de voz"/>
  </r>
  <r>
    <s v="Cobros Mayo"/>
    <n v="0"/>
    <n v="0"/>
    <x v="15"/>
    <n v="2"/>
    <n v="1"/>
    <x v="0"/>
    <d v="2026-05-12T15:00:54"/>
    <n v="67848077"/>
    <s v="DROP"/>
    <s v="VDAD"/>
    <x v="0"/>
    <s v="COBRO"/>
    <m/>
    <n v="206053820000"/>
    <n v="16018"/>
    <n v="-4"/>
    <n v="1"/>
    <n v="67848077"/>
    <m/>
    <s v="Ruben dario de sedas eichron"/>
    <m/>
    <s v="8-511-376"/>
    <n v="206053820000"/>
    <s v="MASIVO"/>
    <s v="NPN"/>
    <m/>
    <m/>
    <m/>
    <m/>
    <m/>
    <s v="U"/>
    <s v="0000-00-00"/>
    <m/>
    <m/>
    <m/>
    <m/>
    <n v="5"/>
    <m/>
    <s v="NONE"/>
    <n v="0"/>
    <m/>
    <n v="2258422"/>
    <s v="Cobros Mayo"/>
    <s v="Cobros Mayo NPN"/>
    <s v="Agent Not Available"/>
  </r>
  <r>
    <s v="Cobros Mayo"/>
    <n v="0"/>
    <n v="0"/>
    <x v="10"/>
    <n v="2"/>
    <n v="1"/>
    <x v="1"/>
    <d v="2026-05-14T15:59:57"/>
    <n v="67848077"/>
    <n v="6004"/>
    <s v="lvelez"/>
    <x v="1"/>
    <s v="COBRO"/>
    <m/>
    <n v="206053820000"/>
    <n v="16018"/>
    <n v="-4"/>
    <n v="1"/>
    <n v="67848077"/>
    <m/>
    <s v="Ruben dario de sedas eichron"/>
    <m/>
    <s v="8-511-376"/>
    <n v="206053820000"/>
    <s v="MASIVO"/>
    <s v="NPN"/>
    <m/>
    <m/>
    <m/>
    <m/>
    <m/>
    <s v="U"/>
    <s v="0000-00-00"/>
    <m/>
    <m/>
    <m/>
    <m/>
    <n v="146"/>
    <s v="Llamaya"/>
    <s v="MAIN"/>
    <n v="0"/>
    <m/>
    <n v="2258422"/>
    <s v="Cobros Mayo"/>
    <s v="Cobros Mayo NPN"/>
    <s v="Buzon de voz"/>
  </r>
  <r>
    <s v="Cobros Mayo"/>
    <n v="0"/>
    <n v="0"/>
    <x v="15"/>
    <n v="1"/>
    <n v="1"/>
    <x v="1"/>
    <d v="2026-05-12T15:03:58"/>
    <n v="67850903"/>
    <n v="6004"/>
    <s v="lvelez"/>
    <x v="1"/>
    <s v="COBRO"/>
    <m/>
    <n v="366089970000"/>
    <n v="16018"/>
    <n v="-4"/>
    <n v="1"/>
    <n v="67850903"/>
    <m/>
    <s v="Omaira miranda"/>
    <m/>
    <s v="12-733-1900"/>
    <n v="366089970000"/>
    <s v="SOHO"/>
    <s v="NPN"/>
    <m/>
    <m/>
    <m/>
    <m/>
    <m/>
    <s v="U"/>
    <s v="0000-00-00"/>
    <m/>
    <m/>
    <m/>
    <m/>
    <n v="223"/>
    <s v="Llamaya"/>
    <s v="MAIN"/>
    <n v="0"/>
    <m/>
    <n v="2258423"/>
    <s v="Cobros Mayo"/>
    <s v="Cobros Mayo NPN"/>
    <s v="Buzon de voz"/>
  </r>
  <r>
    <s v="Cobros Abril Canal Fijo"/>
    <n v="0"/>
    <n v="0"/>
    <x v="15"/>
    <n v="4"/>
    <n v="1"/>
    <x v="0"/>
    <d v="2026-05-12T15:04:22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0"/>
    <n v="0"/>
    <x v="10"/>
    <n v="4"/>
    <n v="1"/>
    <x v="0"/>
    <d v="2026-05-14T16:01:00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0"/>
    <n v="0"/>
    <x v="3"/>
    <n v="4"/>
    <n v="1"/>
    <x v="0"/>
    <d v="2026-05-19T09:35:34"/>
    <n v="67857456"/>
    <s v="DROP"/>
    <s v="VDAD"/>
    <x v="0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5"/>
    <m/>
    <s v="NONE"/>
    <n v="0"/>
    <m/>
    <n v="2258424"/>
    <s v="Cobros Mayo"/>
    <s v="Cobros Mayo NPN"/>
    <s v="Agent Not Available"/>
  </r>
  <r>
    <s v="Cobros Abril Canal Fijo"/>
    <n v="1"/>
    <n v="1"/>
    <x v="14"/>
    <n v="4"/>
    <n v="1"/>
    <x v="1"/>
    <d v="2026-05-20T14:43:59"/>
    <n v="67857456"/>
    <n v="6003"/>
    <s v="lvelez"/>
    <x v="1"/>
    <s v="COBRO"/>
    <m/>
    <n v="356381440000"/>
    <n v="16018"/>
    <n v="-4"/>
    <n v="1"/>
    <n v="67857456"/>
    <m/>
    <s v="YANETH AILYN SMITH HERNANDEZ"/>
    <m/>
    <s v="8-939-750"/>
    <n v="356381440000"/>
    <s v="MASIVO"/>
    <s v="NPN"/>
    <m/>
    <m/>
    <m/>
    <m/>
    <m/>
    <s v="U"/>
    <s v="0000-00-00"/>
    <m/>
    <m/>
    <m/>
    <m/>
    <n v="69"/>
    <s v="Llamaya"/>
    <s v="MAIN"/>
    <n v="0"/>
    <m/>
    <n v="2258424"/>
    <s v="Cobros Mayo"/>
    <s v="Cobros Mayo NPN"/>
    <s v="Cuenta cesada"/>
  </r>
  <r>
    <s v="Cobros Mayo"/>
    <n v="0"/>
    <n v="0"/>
    <x v="15"/>
    <n v="3"/>
    <n v="1"/>
    <x v="0"/>
    <d v="2026-05-12T15:05:50"/>
    <n v="67868257"/>
    <s v="DROP"/>
    <s v="VDAD"/>
    <x v="0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5"/>
    <m/>
    <s v="NONE"/>
    <n v="0"/>
    <m/>
    <n v="2258425"/>
    <s v="Cobros Mayo"/>
    <s v="Cobros Mayo NPN"/>
    <s v="Agent Not Available"/>
  </r>
  <r>
    <s v="Cobros Mayo"/>
    <n v="0"/>
    <n v="0"/>
    <x v="10"/>
    <n v="3"/>
    <n v="1"/>
    <x v="0"/>
    <d v="2026-05-14T16:01:33"/>
    <n v="67868257"/>
    <s v="DROP"/>
    <s v="VDAD"/>
    <x v="0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5"/>
    <m/>
    <s v="NONE"/>
    <n v="0"/>
    <m/>
    <n v="2258425"/>
    <s v="Cobros Mayo"/>
    <s v="Cobros Mayo NPN"/>
    <s v="Agent Not Available"/>
  </r>
  <r>
    <s v="Cobros Mayo"/>
    <n v="0"/>
    <n v="0"/>
    <x v="3"/>
    <n v="3"/>
    <n v="1"/>
    <x v="1"/>
    <d v="2026-05-19T09:35:23"/>
    <n v="67868257"/>
    <n v="6004"/>
    <s v="lvelez"/>
    <x v="1"/>
    <s v="COBRO"/>
    <m/>
    <n v="349120800100"/>
    <n v="16018"/>
    <n v="-4"/>
    <n v="1"/>
    <n v="67868257"/>
    <m/>
    <s v="YESTANIA LORENA MADRID NUÃEZ"/>
    <m/>
    <s v="8-839-834"/>
    <n v="349120800100"/>
    <s v="MASIVO"/>
    <s v="NPN"/>
    <m/>
    <m/>
    <m/>
    <m/>
    <m/>
    <s v="U"/>
    <s v="0000-00-00"/>
    <m/>
    <m/>
    <m/>
    <m/>
    <n v="64"/>
    <s v="Llamaya"/>
    <s v="MAIN"/>
    <n v="0"/>
    <m/>
    <n v="2258425"/>
    <s v="Cobros Mayo"/>
    <s v="Cobros Mayo NPN"/>
    <s v="Buzon de voz"/>
  </r>
  <r>
    <s v="Cobros Abril Canal Fijo"/>
    <n v="0"/>
    <n v="0"/>
    <x v="11"/>
    <n v="8"/>
    <n v="1"/>
    <x v="0"/>
    <d v="2026-05-04T11:47:24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1"/>
    <n v="8"/>
    <n v="1"/>
    <x v="0"/>
    <d v="2026-05-04T11:59:58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12"/>
    <n v="8"/>
    <n v="1"/>
    <x v="0"/>
    <d v="2026-05-06T11:57:28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12"/>
    <n v="8"/>
    <n v="1"/>
    <x v="0"/>
    <d v="2026-05-06T12:14:26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7"/>
    <n v="8"/>
    <n v="1"/>
    <x v="0"/>
    <d v="2026-05-07T16:24:41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7"/>
    <n v="8"/>
    <n v="1"/>
    <x v="0"/>
    <d v="2026-05-07T16:41:32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Abril Canal Fijo"/>
    <n v="0"/>
    <n v="0"/>
    <x v="8"/>
    <n v="8"/>
    <n v="1"/>
    <x v="0"/>
    <d v="2026-05-08T17:11:57"/>
    <n v="67873804"/>
    <s v="AB"/>
    <s v="VDAD"/>
    <x v="0"/>
    <s v="COBRO"/>
    <m/>
    <n v="345322750000"/>
    <n v="16017"/>
    <n v="-4"/>
    <n v="1"/>
    <n v="67873804"/>
    <m/>
    <s v="Orelis Cortes"/>
    <m/>
    <s v="8-704-602"/>
    <s v="3 MESES DE MORA"/>
    <s v="MASIVO"/>
    <n v="345322750000"/>
    <m/>
    <m/>
    <m/>
    <m/>
    <m/>
    <m/>
    <s v="0000-00-00"/>
    <m/>
    <s v="Celindacortes27septiembre@gmail.com"/>
    <m/>
    <m/>
    <n v="0"/>
    <m/>
    <s v="NONE"/>
    <n v="0"/>
    <m/>
    <n v="2252483"/>
    <s v="Cobros Abril Canal Fijo"/>
    <s v="Cobros Abril Canal Fijo 2 meses a NPN"/>
    <s v="Auto busy"/>
  </r>
  <r>
    <s v="Cobros Abril Canal Fijo"/>
    <n v="0"/>
    <n v="0"/>
    <x v="8"/>
    <n v="8"/>
    <n v="1"/>
    <x v="1"/>
    <d v="2026-05-08T17:19:22"/>
    <n v="67873804"/>
    <s v="AB"/>
    <s v="VDAD"/>
    <x v="0"/>
    <s v="COBRO"/>
    <m/>
    <n v="355345110000"/>
    <n v="16017"/>
    <n v="-4"/>
    <n v="1"/>
    <n v="67873804"/>
    <m/>
    <s v="Henry Caballero"/>
    <m/>
    <s v="8-761-1623"/>
    <s v="3 MESES DE MORA"/>
    <s v="MASIVO"/>
    <n v="355345110000"/>
    <m/>
    <m/>
    <m/>
    <m/>
    <m/>
    <m/>
    <s v="0000-00-00"/>
    <m/>
    <s v="henrycaballero@gmail.com"/>
    <m/>
    <m/>
    <n v="0"/>
    <m/>
    <s v="NONE"/>
    <n v="0"/>
    <m/>
    <n v="2252509"/>
    <s v="Cobros Abril Canal Fijo"/>
    <s v="Cobros Abril Canal Fijo 2 meses a NPN"/>
    <s v="Auto busy"/>
  </r>
  <r>
    <s v="Cobros Mayo"/>
    <n v="0"/>
    <n v="0"/>
    <x v="15"/>
    <n v="5"/>
    <n v="1"/>
    <x v="0"/>
    <d v="2026-05-12T15:06:36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10"/>
    <n v="5"/>
    <n v="1"/>
    <x v="0"/>
    <d v="2026-05-14T16:02:30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3"/>
    <n v="5"/>
    <n v="1"/>
    <x v="0"/>
    <d v="2026-05-19T09:36:02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0"/>
    <n v="0"/>
    <x v="14"/>
    <n v="5"/>
    <n v="1"/>
    <x v="0"/>
    <d v="2026-05-20T14:44:15"/>
    <n v="67878229"/>
    <s v="DROP"/>
    <s v="VDAD"/>
    <x v="0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5"/>
    <m/>
    <s v="NONE"/>
    <n v="0"/>
    <m/>
    <n v="2258426"/>
    <s v="Cobros Mayo"/>
    <s v="Cobros Mayo NPN"/>
    <s v="Agent Not Available"/>
  </r>
  <r>
    <s v="Cobros Mayo"/>
    <n v="1"/>
    <n v="1"/>
    <x v="4"/>
    <n v="5"/>
    <n v="1"/>
    <x v="1"/>
    <d v="2026-05-21T14:55:37"/>
    <n v="67878229"/>
    <n v="6003"/>
    <s v="lvelez"/>
    <x v="1"/>
    <s v="COBRO"/>
    <m/>
    <n v="365027290000"/>
    <n v="16018"/>
    <n v="-4"/>
    <n v="1"/>
    <n v="67878229"/>
    <m/>
    <s v="Alanys Samaniego"/>
    <m/>
    <s v="8-1018-391"/>
    <n v="365027290000"/>
    <s v="MASIVO"/>
    <s v="2 PAGOS PENDIENTES"/>
    <m/>
    <m/>
    <m/>
    <m/>
    <m/>
    <s v="U"/>
    <s v="0000-00-00"/>
    <m/>
    <m/>
    <m/>
    <m/>
    <n v="85"/>
    <s v="Llamaya"/>
    <s v="MAIN"/>
    <n v="0"/>
    <m/>
    <n v="2258426"/>
    <s v="Cobros Mayo"/>
    <s v="Cobros Mayo NPN"/>
    <s v="Cuenta cesada"/>
  </r>
  <r>
    <s v="Cobros Abril Canal Fijo"/>
    <n v="1"/>
    <n v="1"/>
    <x v="15"/>
    <n v="1"/>
    <n v="1"/>
    <x v="1"/>
    <d v="2026-05-12T15:14:34"/>
    <n v="67880204"/>
    <n v="6003"/>
    <s v="lvelez"/>
    <x v="1"/>
    <s v="COBRO"/>
    <m/>
    <n v="358373381000"/>
    <n v="16018"/>
    <n v="-4"/>
    <n v="1"/>
    <n v="67880204"/>
    <m/>
    <s v="Jairo DarÃ­o Herrera"/>
    <m/>
    <s v="10-3-264"/>
    <n v="358373381000"/>
    <s v="MASIVO"/>
    <s v="NPN"/>
    <m/>
    <m/>
    <m/>
    <m/>
    <m/>
    <s v="U"/>
    <s v="0000-00-00"/>
    <m/>
    <m/>
    <m/>
    <m/>
    <n v="139"/>
    <s v="Llamaya"/>
    <s v="MAIN"/>
    <n v="0"/>
    <m/>
    <n v="2258427"/>
    <s v="Cobros Mayo"/>
    <s v="Cobros Mayo NPN"/>
    <s v="Cuenta cesada"/>
  </r>
  <r>
    <s v="Cobros Mayo"/>
    <n v="0"/>
    <n v="0"/>
    <x v="15"/>
    <n v="14"/>
    <n v="1"/>
    <x v="0"/>
    <d v="2026-05-12T15:18:4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"/>
    <n v="14"/>
    <n v="1"/>
    <x v="0"/>
    <d v="2026-05-13T10:30:22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"/>
    <n v="14"/>
    <n v="1"/>
    <x v="0"/>
    <d v="2026-05-13T11:37:37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0"/>
    <n v="14"/>
    <n v="1"/>
    <x v="0"/>
    <d v="2026-05-14T16:09:47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3"/>
    <n v="14"/>
    <n v="1"/>
    <x v="0"/>
    <d v="2026-05-19T09:37:21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3"/>
    <n v="14"/>
    <n v="1"/>
    <x v="0"/>
    <d v="2026-05-19T12:36:24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3"/>
    <n v="14"/>
    <n v="1"/>
    <x v="0"/>
    <d v="2026-05-19T12:41:0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4"/>
    <n v="14"/>
    <n v="1"/>
    <x v="0"/>
    <d v="2026-05-20T14:45:36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14"/>
    <n v="14"/>
    <n v="1"/>
    <x v="0"/>
    <d v="2026-05-20T16:37:45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4"/>
    <n v="14"/>
    <n v="1"/>
    <x v="0"/>
    <d v="2026-05-21T14:58:3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14"/>
    <n v="1"/>
    <x v="0"/>
    <d v="2026-05-21T16:06:50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14"/>
    <n v="1"/>
    <x v="0"/>
    <d v="2026-05-21T16:12:1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4"/>
    <n v="14"/>
    <n v="1"/>
    <x v="0"/>
    <d v="2026-05-21T16:17:04"/>
    <n v="67886376"/>
    <s v="AB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Auto busy"/>
  </r>
  <r>
    <s v="Cobros Mayo"/>
    <n v="0"/>
    <n v="0"/>
    <x v="16"/>
    <n v="14"/>
    <n v="1"/>
    <x v="1"/>
    <d v="2026-05-22T11:07:57"/>
    <n v="67886376"/>
    <s v="NA"/>
    <s v="VDAD"/>
    <x v="0"/>
    <s v="COBRO"/>
    <m/>
    <n v="365072000000"/>
    <n v="16018"/>
    <n v="-4"/>
    <n v="1"/>
    <n v="67886376"/>
    <m/>
    <s v=" JesÃºs Carrascal"/>
    <m/>
    <s v="AX072647"/>
    <n v="365072000000"/>
    <s v="CALL CENTER P2P"/>
    <s v="NPN"/>
    <m/>
    <m/>
    <m/>
    <m/>
    <m/>
    <m/>
    <s v="0000-00-00"/>
    <m/>
    <m/>
    <m/>
    <m/>
    <n v="0"/>
    <m/>
    <s v="NONE"/>
    <n v="0"/>
    <m/>
    <n v="2258428"/>
    <s v="Cobros Mayo"/>
    <s v="Cobros Mayo NPN"/>
    <s v="No Answer AutoDial"/>
  </r>
  <r>
    <s v="Cobros Mayo"/>
    <n v="0"/>
    <n v="0"/>
    <x v="7"/>
    <n v="2"/>
    <n v="1"/>
    <x v="0"/>
    <d v="2026-05-07T15:44:29"/>
    <n v="67887976"/>
    <n v="6004"/>
    <s v="lvelez"/>
    <x v="1"/>
    <s v="COBRO"/>
    <m/>
    <m/>
    <n v="998"/>
    <n v="0"/>
    <m/>
    <n v="67887976"/>
    <m/>
    <m/>
    <m/>
    <m/>
    <m/>
    <m/>
    <m/>
    <m/>
    <m/>
    <m/>
    <m/>
    <m/>
    <s v="U"/>
    <s v="0000-00-00"/>
    <m/>
    <m/>
    <m/>
    <m/>
    <n v="93"/>
    <s v="Llamaya"/>
    <s v="MANUAL"/>
    <n v="0"/>
    <m/>
    <n v="2257579"/>
    <s v="Default Manual list"/>
    <m/>
    <s v="Buzon de voz"/>
  </r>
  <r>
    <s v="Cobros Mayo"/>
    <n v="0"/>
    <n v="0"/>
    <x v="15"/>
    <n v="2"/>
    <n v="1"/>
    <x v="1"/>
    <d v="2026-05-12T15:18:23"/>
    <n v="67887976"/>
    <n v="6004"/>
    <s v="lvelez"/>
    <x v="1"/>
    <s v="COBRO"/>
    <m/>
    <n v="369010570000"/>
    <n v="16018"/>
    <n v="-4"/>
    <n v="1"/>
    <n v="67887976"/>
    <m/>
    <s v="KARINA SUYEN DE MERA JOHNSON"/>
    <m/>
    <s v="8-881-622"/>
    <n v="369010570000"/>
    <s v="MASIVO"/>
    <s v="2 PAGOS PENDIENTES"/>
    <m/>
    <m/>
    <m/>
    <m/>
    <m/>
    <s v="U"/>
    <s v="0000-00-00"/>
    <m/>
    <m/>
    <m/>
    <m/>
    <n v="134"/>
    <s v="Llamaya"/>
    <s v="MAIN"/>
    <n v="0"/>
    <m/>
    <n v="2258429"/>
    <s v="Cobros Mayo"/>
    <s v="Cobros Mayo NPN"/>
    <s v="Buzon de voz"/>
  </r>
  <r>
    <s v="Cobros Abril Canal Fijo"/>
    <n v="0"/>
    <n v="0"/>
    <x v="5"/>
    <n v="14"/>
    <n v="1"/>
    <x v="0"/>
    <d v="2026-05-02T12:21:44"/>
    <n v="67890432"/>
    <s v="NA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No Answer AutoDial"/>
  </r>
  <r>
    <s v="Cobros Abril Canal Fijo"/>
    <n v="0"/>
    <n v="0"/>
    <x v="11"/>
    <n v="14"/>
    <n v="1"/>
    <x v="0"/>
    <d v="2026-05-04T16:44:06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6"/>
    <n v="14"/>
    <n v="1"/>
    <x v="0"/>
    <d v="2026-05-05T16:43:45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7"/>
    <n v="14"/>
    <n v="1"/>
    <x v="0"/>
    <d v="2026-05-07T14:07:04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8"/>
    <n v="14"/>
    <n v="1"/>
    <x v="0"/>
    <d v="2026-05-08T14:38:20"/>
    <n v="67890432"/>
    <s v="AB"/>
    <s v="VDAD"/>
    <x v="0"/>
    <s v="COBRO"/>
    <m/>
    <n v="361005810000"/>
    <n v="16017"/>
    <n v="-4"/>
    <n v="1"/>
    <n v="67890432"/>
    <m/>
    <s v="Marlin gomez"/>
    <m/>
    <s v="2-717-2076"/>
    <s v="NPN"/>
    <s v="MASIVO"/>
    <n v="361005810000"/>
    <m/>
    <m/>
    <m/>
    <m/>
    <m/>
    <m/>
    <s v="0000-00-00"/>
    <m/>
    <s v="maryori@gmail.com"/>
    <m/>
    <m/>
    <n v="0"/>
    <m/>
    <s v="NONE"/>
    <n v="0"/>
    <m/>
    <n v="2252045"/>
    <s v="Cobros Abril Canal Fijo"/>
    <s v="Cobros Abril Canal Fijo 2 meses a NPN"/>
    <s v="Auto busy"/>
  </r>
  <r>
    <s v="Cobros Abril Canal Fijo"/>
    <n v="0"/>
    <n v="0"/>
    <x v="15"/>
    <n v="14"/>
    <n v="1"/>
    <x v="0"/>
    <d v="2026-05-12T15:21:10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1"/>
    <n v="14"/>
    <n v="1"/>
    <x v="0"/>
    <d v="2026-05-13T10:30:48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0"/>
    <n v="14"/>
    <n v="1"/>
    <x v="0"/>
    <d v="2026-05-14T16:10:03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3"/>
    <n v="14"/>
    <n v="1"/>
    <x v="0"/>
    <d v="2026-05-19T09:40:4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3"/>
    <n v="14"/>
    <n v="1"/>
    <x v="0"/>
    <d v="2026-05-19T12:35:11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4"/>
    <n v="14"/>
    <n v="1"/>
    <x v="0"/>
    <d v="2026-05-20T14:45:28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4"/>
    <n v="14"/>
    <n v="1"/>
    <x v="0"/>
    <d v="2026-05-21T14:58:37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4"/>
    <n v="14"/>
    <n v="1"/>
    <x v="0"/>
    <d v="2026-05-21T16:06:12"/>
    <n v="67890432"/>
    <s v="AB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Auto busy"/>
  </r>
  <r>
    <s v="Cobros Abril Canal Fijo"/>
    <n v="0"/>
    <n v="0"/>
    <x v="16"/>
    <n v="14"/>
    <n v="1"/>
    <x v="1"/>
    <d v="2026-05-22T11:09:09"/>
    <n v="67890432"/>
    <s v="NA"/>
    <s v="VDAD"/>
    <x v="0"/>
    <s v="COBRO"/>
    <m/>
    <n v="369076370000"/>
    <n v="16018"/>
    <n v="-4"/>
    <n v="1"/>
    <n v="67890432"/>
    <m/>
    <s v="Javier valdes"/>
    <m/>
    <s v="2-739-2026"/>
    <n v="369076370000"/>
    <s v="MASIVO"/>
    <s v="NPN"/>
    <m/>
    <m/>
    <m/>
    <m/>
    <m/>
    <m/>
    <s v="0000-00-00"/>
    <m/>
    <m/>
    <m/>
    <m/>
    <n v="0"/>
    <m/>
    <s v="NONE"/>
    <n v="0"/>
    <m/>
    <n v="2258430"/>
    <s v="Cobros Mayo"/>
    <s v="Cobros Mayo NPN"/>
    <s v="No Answer AutoDial"/>
  </r>
  <r>
    <s v="Cobros Abril Canal Fijo"/>
    <n v="0"/>
    <n v="0"/>
    <x v="8"/>
    <n v="4"/>
    <n v="1"/>
    <x v="0"/>
    <d v="2026-05-08T17:11:32"/>
    <n v="67890453"/>
    <n v="6004"/>
    <s v="lvelez"/>
    <x v="1"/>
    <s v="COBRO"/>
    <m/>
    <n v="359346940000"/>
    <n v="16017"/>
    <n v="-4"/>
    <n v="1"/>
    <n v="67890453"/>
    <m/>
    <s v="Eliodora Martinez"/>
    <m/>
    <s v="2-112-342"/>
    <s v="NPN"/>
    <s v="MASIVO"/>
    <n v="359346940000"/>
    <m/>
    <m/>
    <s v="PANAMAÂ Â Â Â Â Â Â Â Â Â Â Â Â Â Â Â Â Â Â Â Â Â "/>
    <m/>
    <m/>
    <s v="U"/>
    <s v="0000-00-00"/>
    <m/>
    <s v="yasitorrero@gmail.com"/>
    <m/>
    <m/>
    <n v="146"/>
    <s v="Llamaya"/>
    <s v="MANUAL"/>
    <n v="0"/>
    <m/>
    <n v="2251659"/>
    <s v="Cobros Abril Canal Fijo"/>
    <s v="Cobros Abril Canal Fijo 2 meses a NPN"/>
    <s v="Buzon de voz"/>
  </r>
  <r>
    <s v="Cobros Abril Canal Fijo"/>
    <n v="0"/>
    <n v="0"/>
    <x v="15"/>
    <n v="4"/>
    <n v="1"/>
    <x v="0"/>
    <d v="2026-05-12T15:21:20"/>
    <n v="67890453"/>
    <n v="6004"/>
    <s v="lvelez"/>
    <x v="1"/>
    <s v="COBRO"/>
    <m/>
    <n v="369053400000"/>
    <n v="16018"/>
    <n v="-4"/>
    <n v="1"/>
    <n v="67890453"/>
    <m/>
    <s v="Felix RodrÃ­guez"/>
    <m/>
    <s v="8-843-1831"/>
    <n v="369053400000"/>
    <s v="MASIVO"/>
    <s v="NPN"/>
    <m/>
    <m/>
    <m/>
    <m/>
    <m/>
    <s v="U"/>
    <s v="0000-00-00"/>
    <m/>
    <m/>
    <m/>
    <m/>
    <n v="158"/>
    <s v="Llamaya"/>
    <s v="MAIN"/>
    <n v="0"/>
    <m/>
    <n v="2258431"/>
    <s v="Cobros Mayo"/>
    <s v="Cobros Mayo NPN"/>
    <s v="Buzon de voz"/>
  </r>
  <r>
    <s v="Cobros Abril Canal Fijo"/>
    <n v="0"/>
    <n v="0"/>
    <x v="15"/>
    <n v="4"/>
    <n v="1"/>
    <x v="0"/>
    <d v="2026-05-12T15:21:54"/>
    <n v="67890453"/>
    <s v="DROP"/>
    <s v="VDAD"/>
    <x v="0"/>
    <s v="COBRO"/>
    <m/>
    <n v="365003380000"/>
    <n v="16018"/>
    <n v="-4"/>
    <n v="1"/>
    <n v="67890453"/>
    <m/>
    <s v="Karina solis"/>
    <m/>
    <s v="8-908-1773"/>
    <n v="365003380000"/>
    <s v="MASIVO"/>
    <s v="2 PAGOS PENDIENTES"/>
    <m/>
    <m/>
    <m/>
    <m/>
    <m/>
    <s v="U"/>
    <s v="0000-00-00"/>
    <m/>
    <m/>
    <m/>
    <m/>
    <n v="5"/>
    <m/>
    <s v="NONE"/>
    <n v="0"/>
    <m/>
    <n v="2258432"/>
    <s v="Cobros Mayo"/>
    <s v="Cobros Mayo NPN"/>
    <s v="Agent Not Available"/>
  </r>
  <r>
    <s v="Cobros Abril Canal Fijo"/>
    <n v="0"/>
    <n v="0"/>
    <x v="10"/>
    <n v="4"/>
    <n v="1"/>
    <x v="1"/>
    <d v="2026-05-14T16:11:16"/>
    <n v="67890453"/>
    <n v="6004"/>
    <s v="lvelez"/>
    <x v="1"/>
    <s v="COBRO"/>
    <m/>
    <n v="365003380000"/>
    <n v="16018"/>
    <n v="-4"/>
    <n v="1"/>
    <n v="67890453"/>
    <m/>
    <s v="Karina solis"/>
    <m/>
    <s v="8-908-1773"/>
    <n v="365003380000"/>
    <s v="MASIVO"/>
    <s v="2 PAGOS PENDIENTES"/>
    <m/>
    <m/>
    <m/>
    <m/>
    <m/>
    <s v="U"/>
    <s v="0000-00-00"/>
    <m/>
    <m/>
    <m/>
    <m/>
    <n v="107"/>
    <s v="Llamaya"/>
    <s v="MAIN"/>
    <n v="0"/>
    <m/>
    <n v="2258432"/>
    <s v="Cobros Mayo"/>
    <s v="Cobros Mayo NPN"/>
    <s v="Buzon de voz"/>
  </r>
  <r>
    <s v="Cobros Abril Canal Fijo"/>
    <n v="0"/>
    <n v="0"/>
    <x v="7"/>
    <n v="7"/>
    <n v="1"/>
    <x v="0"/>
    <d v="2026-05-07T16:41:30"/>
    <n v="67890543"/>
    <n v="6004"/>
    <s v="lvelez"/>
    <x v="1"/>
    <s v="COBRO"/>
    <m/>
    <n v="351373130000"/>
    <n v="16017"/>
    <n v="-4"/>
    <n v="1"/>
    <n v="67890543"/>
    <m/>
    <s v="Ana Navarro"/>
    <m/>
    <s v="9-770-1289"/>
    <s v="2 MESES DE MORA"/>
    <s v="MASIVO"/>
    <n v="351373130000"/>
    <m/>
    <m/>
    <m/>
    <m/>
    <m/>
    <s v="U"/>
    <s v="0000-00-00"/>
    <m/>
    <s v="maryori@gmail.com"/>
    <m/>
    <m/>
    <n v="71"/>
    <s v="Llamaya"/>
    <s v="MANUAL"/>
    <n v="0"/>
    <m/>
    <n v="2252764"/>
    <s v="Cobros Abril Canal Fijo"/>
    <s v="Cobros Abril Canal Fijo 2 meses a NPN"/>
    <s v="Buzon de voz"/>
  </r>
  <r>
    <s v="Cobros Abril Canal Fijo"/>
    <n v="0"/>
    <n v="0"/>
    <x v="8"/>
    <n v="7"/>
    <n v="1"/>
    <x v="0"/>
    <d v="2026-05-08T14:09:32"/>
    <n v="67890543"/>
    <n v="6004"/>
    <s v="lvelez"/>
    <x v="1"/>
    <s v="COBRO"/>
    <m/>
    <n v="351373130000"/>
    <n v="16017"/>
    <n v="-4"/>
    <n v="1"/>
    <n v="67890543"/>
    <m/>
    <s v="Ana Navarro"/>
    <m/>
    <s v="9-770-1289"/>
    <s v="2 MESES DE MORA"/>
    <s v="MASIVO"/>
    <n v="351373130000"/>
    <m/>
    <m/>
    <m/>
    <m/>
    <m/>
    <s v="U"/>
    <s v="0000-00-00"/>
    <m/>
    <s v="maryori@gmail.com"/>
    <m/>
    <m/>
    <n v="56"/>
    <s v="Llamaya"/>
    <s v="MANUAL"/>
    <n v="0"/>
    <m/>
    <n v="2252764"/>
    <s v="Cobros Abril Canal Fijo"/>
    <s v="Cobros Abril Canal Fijo 2 meses a NPN"/>
    <s v="Buzon de voz"/>
  </r>
  <r>
    <s v="Cobros Abril Canal Fijo"/>
    <n v="0"/>
    <n v="0"/>
    <x v="15"/>
    <n v="7"/>
    <n v="1"/>
    <x v="0"/>
    <d v="2026-05-12T15:22:09"/>
    <n v="67890543"/>
    <s v="DROP"/>
    <s v="VDAD"/>
    <x v="0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5"/>
    <m/>
    <s v="NONE"/>
    <n v="0"/>
    <m/>
    <n v="2258433"/>
    <s v="Cobros Mayo"/>
    <s v="Cobros Mayo NPN"/>
    <s v="Agent Not Available"/>
  </r>
  <r>
    <s v="Cobros Abril Canal Fijo"/>
    <n v="0"/>
    <n v="0"/>
    <x v="15"/>
    <n v="7"/>
    <n v="1"/>
    <x v="0"/>
    <d v="2026-05-12T15:22:24"/>
    <n v="67890543"/>
    <s v="DROP"/>
    <s v="VDAD"/>
    <x v="0"/>
    <s v="COBRO"/>
    <m/>
    <n v="244013920000"/>
    <n v="16018"/>
    <n v="-4"/>
    <n v="1"/>
    <n v="67890543"/>
    <m/>
    <s v="Katherine montes"/>
    <m/>
    <s v="4-759-1243"/>
    <n v="244013920000"/>
    <s v="MASIVO"/>
    <s v="3 PAGOS PENDIENTES"/>
    <m/>
    <m/>
    <m/>
    <m/>
    <m/>
    <s v="U"/>
    <s v="0000-00-00"/>
    <m/>
    <m/>
    <m/>
    <m/>
    <n v="5"/>
    <m/>
    <s v="NONE"/>
    <n v="0"/>
    <m/>
    <n v="2258434"/>
    <s v="Cobros Mayo"/>
    <s v="Cobros Mayo NPN"/>
    <s v="Agent Not Available"/>
  </r>
  <r>
    <s v="Cobros Abril Canal Fijo"/>
    <n v="0"/>
    <n v="0"/>
    <x v="10"/>
    <n v="7"/>
    <n v="1"/>
    <x v="0"/>
    <d v="2026-05-14T16:12:04"/>
    <n v="67890543"/>
    <s v="DROP"/>
    <s v="VDAD"/>
    <x v="0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5"/>
    <m/>
    <s v="NONE"/>
    <n v="0"/>
    <m/>
    <n v="2258433"/>
    <s v="Cobros Mayo"/>
    <s v="Cobros Mayo NPN"/>
    <s v="Agent Not Available"/>
  </r>
  <r>
    <s v="Cobros Abril Canal Fijo"/>
    <n v="0"/>
    <n v="0"/>
    <x v="10"/>
    <n v="7"/>
    <n v="1"/>
    <x v="0"/>
    <d v="2026-05-14T17:13:10"/>
    <n v="67890543"/>
    <n v="6004"/>
    <s v="lvelez"/>
    <x v="1"/>
    <s v="COBRO"/>
    <m/>
    <n v="244013920000"/>
    <n v="16018"/>
    <n v="-4"/>
    <n v="1"/>
    <n v="67890543"/>
    <m/>
    <s v="Katherine montes"/>
    <m/>
    <s v="4-759-1243"/>
    <n v="244013920000"/>
    <s v="MASIVO"/>
    <s v="3 PAGOS PENDIENTES"/>
    <m/>
    <m/>
    <m/>
    <m/>
    <m/>
    <s v="U"/>
    <s v="0000-00-00"/>
    <m/>
    <m/>
    <m/>
    <m/>
    <n v="58"/>
    <s v="Llamaya"/>
    <s v="MAIN"/>
    <n v="0"/>
    <m/>
    <n v="2258434"/>
    <s v="Cobros Mayo"/>
    <s v="Cobros Mayo NPN"/>
    <s v="Buzon de voz"/>
  </r>
  <r>
    <s v="Cobros Abril Canal Fijo"/>
    <n v="0"/>
    <n v="0"/>
    <x v="3"/>
    <n v="7"/>
    <n v="1"/>
    <x v="1"/>
    <d v="2026-05-19T09:39:44"/>
    <n v="67890543"/>
    <n v="6004"/>
    <s v="lvelez"/>
    <x v="1"/>
    <s v="COBRO"/>
    <m/>
    <n v="366051050000"/>
    <n v="16018"/>
    <n v="-4"/>
    <n v="1"/>
    <n v="67890543"/>
    <m/>
    <s v="Yolanda Olivares"/>
    <m/>
    <s v="2-78-1836"/>
    <n v="366051050000"/>
    <s v="MASIVO"/>
    <s v="NPN"/>
    <m/>
    <m/>
    <m/>
    <m/>
    <m/>
    <s v="U"/>
    <s v="0000-00-00"/>
    <m/>
    <m/>
    <m/>
    <m/>
    <n v="64"/>
    <s v="Llamaya"/>
    <s v="MAIN"/>
    <n v="0"/>
    <m/>
    <n v="2258433"/>
    <s v="Cobros Mayo"/>
    <s v="Cobros Mayo NPN"/>
    <s v="Buzon de voz"/>
  </r>
  <r>
    <s v="Cobros Abril Canal Fijo"/>
    <n v="0"/>
    <n v="0"/>
    <x v="11"/>
    <n v="3"/>
    <n v="1"/>
    <x v="0"/>
    <d v="2026-05-04T15:49:15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12"/>
    <n v="3"/>
    <n v="1"/>
    <x v="0"/>
    <d v="2026-05-06T15:27:32"/>
    <n v="67894086"/>
    <s v="DROP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1"/>
    <m/>
    <s v="NONE"/>
    <n v="0"/>
    <m/>
    <n v="2252865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25:43"/>
    <n v="67894086"/>
    <s v="AB"/>
    <s v="VDAD"/>
    <x v="0"/>
    <s v="COBRO"/>
    <m/>
    <n v="358378940000"/>
    <n v="16017"/>
    <n v="-4"/>
    <n v="1"/>
    <n v="67894086"/>
    <m/>
    <s v="Enrique Nazareth Espinosa chav"/>
    <m/>
    <s v="E-8-214834"/>
    <s v="2 MESES DE MORA"/>
    <s v="MASIVO"/>
    <n v="358378940000"/>
    <m/>
    <m/>
    <m/>
    <m/>
    <m/>
    <m/>
    <s v="0000-00-00"/>
    <m/>
    <s v="Kikeevangelista86@gmail.com"/>
    <m/>
    <m/>
    <n v="0"/>
    <m/>
    <s v="NONE"/>
    <n v="0"/>
    <m/>
    <n v="2252865"/>
    <s v="Cobros Abril Canal Fijo"/>
    <s v="Cobros Abril Canal Fijo 2 meses a NPN"/>
    <s v="Auto busy"/>
  </r>
  <r>
    <s v="Cobros Abril Canal Fijo"/>
    <n v="0"/>
    <n v="0"/>
    <x v="15"/>
    <n v="3"/>
    <n v="1"/>
    <x v="0"/>
    <d v="2026-05-12T15:22:49"/>
    <n v="67895566"/>
    <s v="DROP"/>
    <s v="VDAD"/>
    <x v="0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5"/>
    <m/>
    <s v="NONE"/>
    <n v="0"/>
    <m/>
    <n v="2258435"/>
    <s v="Cobros Mayo"/>
    <s v="Cobros Mayo NPN"/>
    <s v="Agent Not Available"/>
  </r>
  <r>
    <s v="Cobros Abril Canal Fijo"/>
    <n v="0"/>
    <n v="0"/>
    <x v="10"/>
    <n v="3"/>
    <n v="1"/>
    <x v="0"/>
    <d v="2026-05-14T17:13:29"/>
    <n v="67895566"/>
    <s v="DROP"/>
    <s v="VDAD"/>
    <x v="0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5"/>
    <m/>
    <s v="NONE"/>
    <n v="0"/>
    <m/>
    <n v="2258435"/>
    <s v="Cobros Mayo"/>
    <s v="Cobros Mayo NPN"/>
    <s v="Agent Not Available"/>
  </r>
  <r>
    <s v="Cobros Abril Canal Fijo"/>
    <n v="1"/>
    <n v="1"/>
    <x v="3"/>
    <n v="3"/>
    <n v="1"/>
    <x v="1"/>
    <d v="2026-05-19T09:41:25"/>
    <n v="67895566"/>
    <n v="6003"/>
    <s v="lvelez"/>
    <x v="1"/>
    <s v="COBRO"/>
    <m/>
    <n v="351363700000"/>
    <n v="16018"/>
    <n v="-4"/>
    <n v="1"/>
    <n v="67895566"/>
    <m/>
    <s v="Victor manuel lopez Velasquez"/>
    <m/>
    <s v="C03481288"/>
    <n v="351363700000"/>
    <s v="MASIVO"/>
    <s v="NPN"/>
    <m/>
    <m/>
    <m/>
    <m/>
    <m/>
    <s v="U"/>
    <s v="0000-00-00"/>
    <m/>
    <m/>
    <m/>
    <m/>
    <n v="43"/>
    <s v="Llamaya"/>
    <s v="MAIN"/>
    <n v="0"/>
    <m/>
    <n v="2258435"/>
    <s v="Cobros Mayo"/>
    <s v="Cobros Mayo NPN"/>
    <s v="Cuenta cesada"/>
  </r>
  <r>
    <s v="Cobros Abril Canal Fijo"/>
    <n v="0"/>
    <n v="0"/>
    <x v="15"/>
    <n v="4"/>
    <n v="1"/>
    <x v="0"/>
    <d v="2026-05-12T15:23:14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0"/>
    <n v="0"/>
    <x v="10"/>
    <n v="4"/>
    <n v="1"/>
    <x v="0"/>
    <d v="2026-05-14T17:14:11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0"/>
    <n v="0"/>
    <x v="3"/>
    <n v="4"/>
    <n v="1"/>
    <x v="0"/>
    <d v="2026-05-19T09:41:40"/>
    <n v="67898031"/>
    <s v="DROP"/>
    <s v="VDAD"/>
    <x v="0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5"/>
    <m/>
    <s v="NONE"/>
    <n v="0"/>
    <m/>
    <n v="2258436"/>
    <s v="Cobros Mayo"/>
    <s v="Cobros Mayo NPN"/>
    <s v="Agent Not Available"/>
  </r>
  <r>
    <s v="Cobros Abril Canal Fijo"/>
    <n v="1"/>
    <n v="1"/>
    <x v="14"/>
    <n v="4"/>
    <n v="1"/>
    <x v="1"/>
    <d v="2026-05-20T14:45:50"/>
    <n v="67898031"/>
    <n v="6003"/>
    <s v="lvelez"/>
    <x v="1"/>
    <s v="COBRO"/>
    <m/>
    <n v="361006340000"/>
    <n v="16018"/>
    <n v="-4"/>
    <n v="1"/>
    <n v="67898031"/>
    <m/>
    <s v="Sabino GonzÃ¡lez"/>
    <m/>
    <s v="3-79-2494"/>
    <n v="361006340000"/>
    <s v="MASIVO"/>
    <s v="NPN"/>
    <m/>
    <m/>
    <m/>
    <m/>
    <m/>
    <s v="U"/>
    <s v="0000-00-00"/>
    <m/>
    <m/>
    <m/>
    <m/>
    <n v="20"/>
    <s v="Llamaya"/>
    <s v="MAIN"/>
    <n v="0"/>
    <m/>
    <n v="2258436"/>
    <s v="Cobros Mayo"/>
    <s v="Cobros Mayo NPN"/>
    <s v="Cuenta cesada"/>
  </r>
  <r>
    <s v="Cobros Mayo"/>
    <n v="0"/>
    <n v="0"/>
    <x v="15"/>
    <n v="2"/>
    <n v="1"/>
    <x v="0"/>
    <d v="2026-05-12T15:23:50"/>
    <n v="67899021"/>
    <s v="DROP"/>
    <s v="VDAD"/>
    <x v="0"/>
    <s v="COBRO"/>
    <m/>
    <n v="362058960000"/>
    <n v="16018"/>
    <n v="-4"/>
    <n v="1"/>
    <n v="67899021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5"/>
    <m/>
    <s v="NONE"/>
    <n v="0"/>
    <m/>
    <n v="2258437"/>
    <s v="Cobros Mayo"/>
    <s v="Cobros Mayo NPN"/>
    <s v="Agent Not Available"/>
  </r>
  <r>
    <s v="Cobros Mayo"/>
    <n v="1"/>
    <n v="1"/>
    <x v="10"/>
    <n v="2"/>
    <n v="1"/>
    <x v="1"/>
    <d v="2026-05-14T17:15:24"/>
    <n v="67899021"/>
    <n v="6003"/>
    <s v="lvelez"/>
    <x v="1"/>
    <s v="COBRO"/>
    <m/>
    <n v="362058960000"/>
    <n v="16018"/>
    <n v="-4"/>
    <n v="1"/>
    <n v="67899021"/>
    <m/>
    <s v="EVIUDES FILOMENA ALEGRIA ZAPAT"/>
    <m/>
    <s v="5-6-131"/>
    <n v="362058960000"/>
    <s v="MASIVO"/>
    <s v="NPN"/>
    <m/>
    <m/>
    <m/>
    <m/>
    <m/>
    <s v="U"/>
    <s v="0000-00-00"/>
    <m/>
    <m/>
    <m/>
    <m/>
    <n v="78"/>
    <s v="Llamaya"/>
    <s v="MAIN"/>
    <n v="0"/>
    <m/>
    <n v="2258437"/>
    <s v="Cobros Mayo"/>
    <s v="Cobros Mayo NPN"/>
    <s v="Cuenta cesada"/>
  </r>
  <r>
    <s v="Cobros Mayo"/>
    <n v="0"/>
    <n v="0"/>
    <x v="15"/>
    <n v="2"/>
    <n v="1"/>
    <x v="0"/>
    <d v="2026-05-12T15:24:13"/>
    <n v="67906485"/>
    <s v="DROP"/>
    <s v="VDAD"/>
    <x v="0"/>
    <s v="COBRO"/>
    <m/>
    <n v="363083890000"/>
    <n v="16018"/>
    <n v="-4"/>
    <n v="1"/>
    <n v="67906485"/>
    <m/>
    <s v="Karina Lizeth Rodriguez"/>
    <m/>
    <s v="8-1059-1401"/>
    <n v="363083890000"/>
    <s v="MASIVO"/>
    <s v="NPN"/>
    <m/>
    <m/>
    <m/>
    <m/>
    <m/>
    <s v="U"/>
    <s v="0000-00-00"/>
    <m/>
    <m/>
    <m/>
    <m/>
    <n v="5"/>
    <m/>
    <s v="NONE"/>
    <n v="0"/>
    <m/>
    <n v="2258438"/>
    <s v="Cobros Mayo"/>
    <s v="Cobros Mayo NPN"/>
    <s v="Agent Not Available"/>
  </r>
  <r>
    <s v="Cobros Mayo"/>
    <n v="0"/>
    <n v="0"/>
    <x v="10"/>
    <n v="2"/>
    <n v="1"/>
    <x v="1"/>
    <d v="2026-05-14T17:17:32"/>
    <n v="67906485"/>
    <n v="6004"/>
    <s v="lvelez"/>
    <x v="1"/>
    <s v="COBRO"/>
    <m/>
    <n v="363083890000"/>
    <n v="16018"/>
    <n v="-4"/>
    <n v="1"/>
    <n v="67906485"/>
    <m/>
    <s v="Karina Lizeth Rodriguez"/>
    <m/>
    <s v="8-1059-1401"/>
    <n v="363083890000"/>
    <s v="MASIVO"/>
    <s v="NPN"/>
    <m/>
    <m/>
    <m/>
    <m/>
    <m/>
    <s v="U"/>
    <s v="0000-00-00"/>
    <m/>
    <m/>
    <m/>
    <m/>
    <n v="197"/>
    <s v="Llamaya"/>
    <s v="MAIN"/>
    <n v="0"/>
    <m/>
    <n v="2258438"/>
    <s v="Cobros Mayo"/>
    <s v="Cobros Mayo NPN"/>
    <s v="Buzon de voz"/>
  </r>
  <r>
    <s v="Cobros Mayo"/>
    <n v="0"/>
    <n v="0"/>
    <x v="15"/>
    <n v="1"/>
    <n v="1"/>
    <x v="1"/>
    <d v="2026-05-12T15:24:40"/>
    <n v="67910828"/>
    <n v="6004"/>
    <s v="lvelez"/>
    <x v="1"/>
    <s v="COBRO"/>
    <m/>
    <n v="361075500000"/>
    <n v="16018"/>
    <n v="-4"/>
    <n v="1"/>
    <n v="67910828"/>
    <m/>
    <s v="Sara Argelis Rojas Almanza"/>
    <m/>
    <s v="9-164-398"/>
    <n v="361075500000"/>
    <s v="MASIVO"/>
    <s v="NPN"/>
    <m/>
    <m/>
    <m/>
    <m/>
    <m/>
    <s v="U"/>
    <s v="0000-00-00"/>
    <m/>
    <m/>
    <m/>
    <m/>
    <n v="96"/>
    <s v="Llamaya"/>
    <s v="MAIN"/>
    <n v="0"/>
    <m/>
    <n v="2258439"/>
    <s v="Cobros Mayo"/>
    <s v="Cobros Mayo NPN"/>
    <s v="Buzon de voz"/>
  </r>
  <r>
    <s v="Cobros Abril Canal Fijo"/>
    <n v="0"/>
    <n v="0"/>
    <x v="15"/>
    <n v="3"/>
    <n v="1"/>
    <x v="0"/>
    <d v="2026-05-12T15:24:48"/>
    <n v="67917670"/>
    <s v="DROP"/>
    <s v="VDAD"/>
    <x v="0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5"/>
    <m/>
    <s v="NONE"/>
    <n v="0"/>
    <m/>
    <n v="2258440"/>
    <s v="Cobros Mayo"/>
    <s v="Cobros Mayo NPN"/>
    <s v="Agent Not Available"/>
  </r>
  <r>
    <s v="Cobros Abril Canal Fijo"/>
    <n v="0"/>
    <n v="0"/>
    <x v="10"/>
    <n v="3"/>
    <n v="1"/>
    <x v="0"/>
    <d v="2026-05-14T17:19:16"/>
    <n v="67917670"/>
    <s v="DROP"/>
    <s v="VDAD"/>
    <x v="0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5"/>
    <m/>
    <s v="NONE"/>
    <n v="0"/>
    <m/>
    <n v="2258440"/>
    <s v="Cobros Mayo"/>
    <s v="Cobros Mayo NPN"/>
    <s v="Agent Not Available"/>
  </r>
  <r>
    <s v="Cobros Abril Canal Fijo"/>
    <n v="1"/>
    <n v="1"/>
    <x v="3"/>
    <n v="3"/>
    <n v="1"/>
    <x v="1"/>
    <d v="2026-05-19T09:42:28"/>
    <n v="67917670"/>
    <n v="6003"/>
    <s v="lvelez"/>
    <x v="1"/>
    <s v="COBRO"/>
    <m/>
    <n v="359378810000"/>
    <n v="16018"/>
    <n v="-4"/>
    <n v="1"/>
    <n v="67917670"/>
    <m/>
    <s v="Yanisel jaen"/>
    <m/>
    <s v="2-747-1996"/>
    <n v="359378810000"/>
    <s v="MASIVO"/>
    <s v="NPN"/>
    <m/>
    <m/>
    <m/>
    <m/>
    <m/>
    <s v="U"/>
    <s v="0000-00-00"/>
    <m/>
    <m/>
    <m/>
    <m/>
    <n v="101"/>
    <s v="Llamaya"/>
    <s v="MAIN"/>
    <n v="0"/>
    <m/>
    <n v="2258440"/>
    <s v="Cobros Mayo"/>
    <s v="Cobros Mayo NPN"/>
    <s v="Cuenta cesada"/>
  </r>
  <r>
    <s v="Cobros Mayo"/>
    <n v="0"/>
    <n v="0"/>
    <x v="15"/>
    <n v="2"/>
    <n v="1"/>
    <x v="0"/>
    <d v="2026-05-12T15:25:28"/>
    <n v="67917692"/>
    <s v="DROP"/>
    <s v="VDAD"/>
    <x v="0"/>
    <s v="COBRO"/>
    <m/>
    <n v="349454890000"/>
    <n v="16018"/>
    <n v="-4"/>
    <n v="1"/>
    <n v="67917692"/>
    <m/>
    <s v="GUILLERMO ENRIQUE SALAZAR"/>
    <m/>
    <s v="8-1009-166"/>
    <n v="349454890000"/>
    <s v="DIGITAL"/>
    <s v="NPN"/>
    <m/>
    <m/>
    <m/>
    <m/>
    <m/>
    <s v="U"/>
    <s v="0000-00-00"/>
    <m/>
    <m/>
    <m/>
    <m/>
    <n v="5"/>
    <m/>
    <s v="NONE"/>
    <n v="0"/>
    <m/>
    <n v="2258441"/>
    <s v="Cobros Mayo"/>
    <s v="Cobros Mayo NPN"/>
    <s v="Agent Not Available"/>
  </r>
  <r>
    <s v="Cobros Mayo"/>
    <n v="0"/>
    <n v="0"/>
    <x v="10"/>
    <n v="2"/>
    <n v="1"/>
    <x v="1"/>
    <d v="2026-05-14T17:21:12"/>
    <n v="67917692"/>
    <n v="6004"/>
    <s v="lvelez"/>
    <x v="1"/>
    <s v="COBRO"/>
    <m/>
    <n v="349454890000"/>
    <n v="16018"/>
    <n v="-4"/>
    <n v="1"/>
    <n v="67917692"/>
    <m/>
    <s v="GUILLERMO ENRIQUE SALAZAR"/>
    <m/>
    <s v="8-1009-166"/>
    <n v="349454890000"/>
    <s v="DIGITAL"/>
    <s v="NPN"/>
    <m/>
    <m/>
    <m/>
    <m/>
    <m/>
    <s v="U"/>
    <s v="0000-00-00"/>
    <m/>
    <m/>
    <m/>
    <m/>
    <n v="112"/>
    <s v="Llamaya"/>
    <s v="MAIN"/>
    <n v="0"/>
    <m/>
    <n v="2258441"/>
    <s v="Cobros Mayo"/>
    <s v="Cobros Mayo NPN"/>
    <s v="Buzon de voz"/>
  </r>
  <r>
    <s v="Cobros Abril Canal Fijo"/>
    <n v="0"/>
    <n v="0"/>
    <x v="5"/>
    <n v="10"/>
    <n v="1"/>
    <x v="0"/>
    <d v="2026-05-02T12:32:35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6"/>
    <n v="10"/>
    <n v="1"/>
    <x v="0"/>
    <d v="2026-05-05T16:49:05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7"/>
    <n v="10"/>
    <n v="1"/>
    <x v="0"/>
    <d v="2026-05-07T14:16:22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8"/>
    <n v="10"/>
    <n v="1"/>
    <x v="0"/>
    <d v="2026-05-08T14:48:20"/>
    <n v="67920874"/>
    <s v="AB"/>
    <s v="VDAD"/>
    <x v="0"/>
    <s v="COBRO"/>
    <m/>
    <n v="205010200000"/>
    <n v="16017"/>
    <n v="-4"/>
    <n v="1"/>
    <n v="67920874"/>
    <m/>
    <s v="Juan Carlos Zamora Rodriguez "/>
    <m/>
    <s v="8-783-775"/>
    <s v="NPN"/>
    <s v="MASIVO"/>
    <n v="205010200000"/>
    <m/>
    <m/>
    <m/>
    <m/>
    <m/>
    <m/>
    <s v="0000-00-00"/>
    <m/>
    <s v="juanzamora2913@gmail.com "/>
    <m/>
    <m/>
    <n v="0"/>
    <m/>
    <s v="NONE"/>
    <n v="0"/>
    <m/>
    <n v="2252091"/>
    <s v="Cobros Abril Canal Fijo"/>
    <s v="Cobros Abril Canal Fijo 2 meses a NPN"/>
    <s v="Auto busy"/>
  </r>
  <r>
    <s v="Cobros Abril Canal Fijo"/>
    <n v="0"/>
    <n v="0"/>
    <x v="15"/>
    <n v="10"/>
    <n v="1"/>
    <x v="0"/>
    <d v="2026-05-12T15:25:3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0"/>
    <n v="10"/>
    <n v="1"/>
    <x v="0"/>
    <d v="2026-05-14T17:21:1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3"/>
    <n v="10"/>
    <n v="1"/>
    <x v="0"/>
    <d v="2026-05-19T09:42:15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4"/>
    <n v="10"/>
    <n v="1"/>
    <x v="0"/>
    <d v="2026-05-20T14:45:57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4"/>
    <n v="10"/>
    <n v="1"/>
    <x v="0"/>
    <d v="2026-05-21T14:58:39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6"/>
    <n v="10"/>
    <n v="1"/>
    <x v="1"/>
    <d v="2026-05-22T11:08:00"/>
    <n v="67920874"/>
    <s v="AB"/>
    <s v="VDAD"/>
    <x v="0"/>
    <s v="COBRO"/>
    <m/>
    <n v="205010200000"/>
    <n v="16018"/>
    <n v="-4"/>
    <n v="1"/>
    <n v="67920874"/>
    <m/>
    <s v="Juan Carlos Zamora Rodriguez "/>
    <m/>
    <s v="8-783-775"/>
    <n v="205010200000"/>
    <s v="MASIVO"/>
    <s v="NPN"/>
    <m/>
    <m/>
    <m/>
    <m/>
    <m/>
    <m/>
    <s v="0000-00-00"/>
    <m/>
    <m/>
    <m/>
    <m/>
    <n v="0"/>
    <m/>
    <s v="NONE"/>
    <n v="0"/>
    <m/>
    <n v="2258442"/>
    <s v="Cobros Mayo"/>
    <s v="Cobros Mayo NPN"/>
    <s v="Auto busy"/>
  </r>
  <r>
    <s v="Cobros Abril Canal Fijo"/>
    <n v="0"/>
    <n v="0"/>
    <x v="15"/>
    <n v="2"/>
    <n v="1"/>
    <x v="0"/>
    <d v="2026-05-12T15:27:33"/>
    <n v="67927520"/>
    <s v="NA"/>
    <s v="VDAD"/>
    <x v="0"/>
    <s v="COBRO"/>
    <m/>
    <n v="369001490000"/>
    <n v="16018"/>
    <n v="-4"/>
    <n v="1"/>
    <n v="67927520"/>
    <m/>
    <s v="VIOLETA REYES RIVAS"/>
    <m/>
    <s v="E-8-126668"/>
    <n v="369001490000"/>
    <s v="MASIVO"/>
    <s v="NPN"/>
    <m/>
    <m/>
    <m/>
    <m/>
    <m/>
    <s v="U"/>
    <s v="0000-00-00"/>
    <m/>
    <m/>
    <m/>
    <m/>
    <n v="0"/>
    <m/>
    <s v="NONE"/>
    <n v="0"/>
    <m/>
    <n v="2258443"/>
    <s v="Cobros Mayo"/>
    <s v="Cobros Mayo NPN"/>
    <s v="No Answer AutoDial"/>
  </r>
  <r>
    <s v="Cobros Abril Canal Fijo"/>
    <n v="1"/>
    <n v="1"/>
    <x v="1"/>
    <n v="2"/>
    <n v="1"/>
    <x v="1"/>
    <d v="2026-05-13T10:32:06"/>
    <n v="67927520"/>
    <n v="6003"/>
    <s v="lvelez"/>
    <x v="1"/>
    <s v="COBRO"/>
    <m/>
    <n v="369001490000"/>
    <n v="16018"/>
    <n v="-4"/>
    <n v="1"/>
    <n v="67927520"/>
    <m/>
    <s v="VIOLETA REYES RIVAS"/>
    <m/>
    <s v="E-8-126668"/>
    <n v="369001490000"/>
    <s v="MASIVO"/>
    <s v="NPN"/>
    <m/>
    <m/>
    <m/>
    <m/>
    <m/>
    <s v="U"/>
    <s v="0000-00-00"/>
    <m/>
    <m/>
    <m/>
    <m/>
    <n v="27"/>
    <s v="Llamaya"/>
    <s v="MAIN"/>
    <n v="0"/>
    <m/>
    <n v="2258443"/>
    <s v="Cobros Mayo"/>
    <s v="Cobros Mayo NPN"/>
    <s v="Cuenta cesada"/>
  </r>
  <r>
    <s v="Cobros Abril Canal Fijo"/>
    <n v="0"/>
    <n v="0"/>
    <x v="15"/>
    <n v="1"/>
    <n v="1"/>
    <x v="1"/>
    <d v="2026-05-12T15:26:41"/>
    <n v="67931627"/>
    <n v="6004"/>
    <s v="lvelez"/>
    <x v="1"/>
    <s v="COBRO"/>
    <m/>
    <n v="345447110000"/>
    <n v="16018"/>
    <n v="-4"/>
    <n v="1"/>
    <n v="67931627"/>
    <m/>
    <s v="LUIS CARLOS GIL BONILLA"/>
    <m/>
    <s v="8-904-1513"/>
    <n v="345447110000"/>
    <s v="MASIVO"/>
    <s v="3 PAGOS PENDIENTES"/>
    <m/>
    <m/>
    <m/>
    <m/>
    <m/>
    <s v="U"/>
    <s v="0000-00-00"/>
    <m/>
    <m/>
    <m/>
    <m/>
    <n v="95"/>
    <s v="Llamaya"/>
    <s v="MAIN"/>
    <n v="0"/>
    <m/>
    <n v="2258444"/>
    <s v="Cobros Mayo"/>
    <s v="Cobros Mayo NPN"/>
    <s v="Buzon de voz"/>
  </r>
  <r>
    <s v="Cobros Mayo"/>
    <n v="0"/>
    <n v="0"/>
    <x v="15"/>
    <n v="6"/>
    <n v="1"/>
    <x v="0"/>
    <d v="2026-05-12T15:27:36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0"/>
    <n v="6"/>
    <n v="1"/>
    <x v="0"/>
    <d v="2026-05-14T17:22:15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3"/>
    <n v="6"/>
    <n v="1"/>
    <x v="0"/>
    <d v="2026-05-19T09:44:14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4"/>
    <n v="6"/>
    <n v="1"/>
    <x v="0"/>
    <d v="2026-05-20T14:46:44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4"/>
    <n v="6"/>
    <n v="1"/>
    <x v="0"/>
    <d v="2026-05-21T14:58:39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6"/>
    <n v="6"/>
    <n v="1"/>
    <x v="1"/>
    <d v="2026-05-22T11:08:58"/>
    <n v="67940533"/>
    <s v="AB"/>
    <s v="VDAD"/>
    <x v="0"/>
    <s v="COBRO"/>
    <m/>
    <n v="363083020000"/>
    <n v="16018"/>
    <n v="-4"/>
    <n v="1"/>
    <n v="67940533"/>
    <m/>
    <s v="KELVIN PIMENTEL"/>
    <m/>
    <s v="4-843-1458"/>
    <n v="363083020000"/>
    <s v="MASIVO"/>
    <s v="NPN"/>
    <m/>
    <m/>
    <m/>
    <m/>
    <m/>
    <m/>
    <s v="0000-00-00"/>
    <m/>
    <m/>
    <m/>
    <m/>
    <n v="0"/>
    <m/>
    <s v="NONE"/>
    <n v="0"/>
    <m/>
    <n v="2258445"/>
    <s v="Cobros Mayo"/>
    <s v="Cobros Mayo NPN"/>
    <s v="Auto busy"/>
  </r>
  <r>
    <s v="Cobros Mayo"/>
    <n v="0"/>
    <n v="0"/>
    <x v="15"/>
    <n v="4"/>
    <n v="1"/>
    <x v="0"/>
    <d v="2026-05-12T15:28:57"/>
    <n v="67943025"/>
    <s v="CALLBK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360"/>
    <s v="Llamaya"/>
    <s v="MAIN"/>
    <n v="0"/>
    <m/>
    <n v="2258446"/>
    <s v="Cobros Mayo"/>
    <s v="Cobros Mayo NPN"/>
    <s v="Call Back"/>
  </r>
  <r>
    <s v="Cobros Mayo"/>
    <n v="0"/>
    <n v="0"/>
    <x v="2"/>
    <n v="4"/>
    <n v="1"/>
    <x v="0"/>
    <d v="2026-05-16T10:11:27"/>
    <n v="67943025"/>
    <s v="CALLBK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132"/>
    <s v="Llamaya"/>
    <s v="MAIN"/>
    <n v="0"/>
    <m/>
    <n v="2258446"/>
    <s v="Cobros Mayo"/>
    <s v="Cobros Mayo NPN"/>
    <s v="Call Back"/>
  </r>
  <r>
    <s v="Cobros Mayo"/>
    <n v="1"/>
    <n v="1"/>
    <x v="13"/>
    <n v="4"/>
    <n v="1"/>
    <x v="0"/>
    <d v="2026-05-18T17:03:51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91"/>
    <s v="Llamaya"/>
    <s v="MAIN"/>
    <n v="0"/>
    <m/>
    <n v="2258446"/>
    <s v="Cobros Mayo"/>
    <s v="Cobros Mayo NPN"/>
    <s v="Volver a llamar"/>
  </r>
  <r>
    <s v="Cobros Mayo"/>
    <n v="1"/>
    <n v="1"/>
    <x v="3"/>
    <n v="4"/>
    <n v="1"/>
    <x v="1"/>
    <d v="2026-05-19T12:49:00"/>
    <n v="67943025"/>
    <n v="6007"/>
    <s v="lvelez"/>
    <x v="1"/>
    <s v="COBRO"/>
    <m/>
    <n v="355384590000"/>
    <n v="16018"/>
    <n v="-4"/>
    <n v="1"/>
    <n v="67943025"/>
    <m/>
    <s v="Anthony Rodriguez"/>
    <m/>
    <s v="8-905-370"/>
    <n v="355384590000"/>
    <s v="MASIVO"/>
    <s v="2 PAGOS PENDIENTES"/>
    <m/>
    <m/>
    <m/>
    <m/>
    <m/>
    <s v="U"/>
    <s v="0000-00-00"/>
    <m/>
    <m/>
    <m/>
    <s v="355384590000&gt;&gt; ANTHONY ERNESTO RODRIGUEZ GONZA"/>
    <n v="24"/>
    <s v="Llamaya"/>
    <s v="MANUAL"/>
    <n v="0"/>
    <m/>
    <n v="2258446"/>
    <s v="Cobros Mayo"/>
    <s v="Cobros Mayo NPN"/>
    <s v="Volver a llamar"/>
  </r>
  <r>
    <s v="Cobros Mayo"/>
    <n v="0"/>
    <n v="0"/>
    <x v="15"/>
    <n v="2"/>
    <n v="1"/>
    <x v="0"/>
    <d v="2026-05-12T15:28:58"/>
    <n v="67944507"/>
    <s v="DROP"/>
    <s v="VDAD"/>
    <x v="0"/>
    <s v="COBRO"/>
    <m/>
    <n v="366087520000"/>
    <n v="16018"/>
    <n v="-4"/>
    <n v="1"/>
    <n v="67944507"/>
    <m/>
    <s v="Adolfo Montenegro"/>
    <m/>
    <s v="8-455-130"/>
    <n v="366087520000"/>
    <s v="MASIVO"/>
    <s v="NPN"/>
    <m/>
    <m/>
    <m/>
    <m/>
    <m/>
    <s v="U"/>
    <s v="0000-00-00"/>
    <m/>
    <m/>
    <m/>
    <m/>
    <n v="5"/>
    <m/>
    <s v="NONE"/>
    <n v="0"/>
    <m/>
    <n v="2258447"/>
    <s v="Cobros Mayo"/>
    <s v="Cobros Mayo NPN"/>
    <s v="Agent Not Available"/>
  </r>
  <r>
    <s v="Cobros Mayo"/>
    <n v="1"/>
    <n v="0"/>
    <x v="10"/>
    <n v="2"/>
    <n v="1"/>
    <x v="1"/>
    <d v="2026-05-14T17:23:49"/>
    <n v="67944507"/>
    <n v="6006"/>
    <s v="lvelez"/>
    <x v="1"/>
    <s v="COBRO"/>
    <m/>
    <n v="366087520000"/>
    <n v="16018"/>
    <n v="-4"/>
    <n v="1"/>
    <n v="67944507"/>
    <m/>
    <s v="Adolfo Montenegro"/>
    <m/>
    <s v="8-455-130"/>
    <n v="366087520000"/>
    <s v="MASIVO"/>
    <s v="NPN"/>
    <m/>
    <m/>
    <m/>
    <m/>
    <m/>
    <s v="U"/>
    <s v="0000-00-00"/>
    <m/>
    <m/>
    <m/>
    <m/>
    <n v="132"/>
    <s v="Llamaya"/>
    <s v="MAIN"/>
    <n v="0"/>
    <m/>
    <n v="2258447"/>
    <s v="Cobros Mayo"/>
    <s v="Cobros Mayo NPN"/>
    <s v="Numero equivocado"/>
  </r>
  <r>
    <s v="Cobros Abril Canal Fijo"/>
    <n v="0"/>
    <n v="0"/>
    <x v="5"/>
    <n v="1"/>
    <n v="1"/>
    <x v="1"/>
    <d v="2026-05-02T12:14:35"/>
    <n v="67959643"/>
    <n v="6004"/>
    <s v="lvelez"/>
    <x v="1"/>
    <s v="COBRO"/>
    <m/>
    <n v="366041920000"/>
    <n v="16017"/>
    <n v="-4"/>
    <n v="1"/>
    <n v="67959643"/>
    <m/>
    <s v="Isa Tejada"/>
    <m/>
    <s v="8-454-464"/>
    <s v="NPN"/>
    <s v="MASIVO"/>
    <n v="366041920000"/>
    <m/>
    <m/>
    <m/>
    <m/>
    <m/>
    <s v="U"/>
    <s v="0000-00-00"/>
    <m/>
    <s v="isabelen25@hotmail.com"/>
    <m/>
    <s v="366041920000&gt;&gt; ISA BELEN TEJADA SALDAÑA"/>
    <n v="105"/>
    <s v="Llamaya"/>
    <s v="MAIN"/>
    <n v="0"/>
    <m/>
    <n v="2252326"/>
    <s v="Cobros Abril Canal Fijo"/>
    <s v="Cobros Abril Canal Fijo 2 meses a NPN"/>
    <s v="Buzon de voz"/>
  </r>
  <r>
    <s v="Cobros Mayo"/>
    <n v="0"/>
    <n v="0"/>
    <x v="15"/>
    <n v="3"/>
    <n v="1"/>
    <x v="0"/>
    <d v="2026-05-12T15:29:20"/>
    <n v="67960036"/>
    <s v="DROP"/>
    <s v="VDAD"/>
    <x v="0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5"/>
    <m/>
    <s v="NONE"/>
    <n v="0"/>
    <m/>
    <n v="2258448"/>
    <s v="Cobros Mayo"/>
    <s v="Cobros Mayo NPN"/>
    <s v="Agent Not Available"/>
  </r>
  <r>
    <s v="Cobros Mayo"/>
    <n v="0"/>
    <n v="0"/>
    <x v="10"/>
    <n v="3"/>
    <n v="1"/>
    <x v="0"/>
    <d v="2026-05-14T17:24:02"/>
    <n v="67960036"/>
    <s v="DROP"/>
    <s v="VDAD"/>
    <x v="0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5"/>
    <m/>
    <s v="NONE"/>
    <n v="0"/>
    <m/>
    <n v="2258448"/>
    <s v="Cobros Mayo"/>
    <s v="Cobros Mayo NPN"/>
    <s v="Agent Not Available"/>
  </r>
  <r>
    <s v="Cobros Mayo"/>
    <n v="0"/>
    <n v="0"/>
    <x v="3"/>
    <n v="3"/>
    <n v="1"/>
    <x v="1"/>
    <d v="2026-05-19T09:44:47"/>
    <n v="67960036"/>
    <n v="6004"/>
    <s v="lvelez"/>
    <x v="1"/>
    <s v="COBRO"/>
    <m/>
    <n v="354318770000"/>
    <n v="16018"/>
    <n v="-4"/>
    <n v="1"/>
    <n v="67960036"/>
    <m/>
    <s v="Fernando Antonio ledezma ureÃ±"/>
    <m/>
    <s v="2-759-883"/>
    <n v="354318770000"/>
    <s v="MASIVO"/>
    <s v="NPN"/>
    <m/>
    <m/>
    <m/>
    <m/>
    <m/>
    <s v="U"/>
    <s v="0000-00-00"/>
    <m/>
    <m/>
    <m/>
    <m/>
    <n v="148"/>
    <s v="Llamaya"/>
    <s v="MAIN"/>
    <n v="0"/>
    <m/>
    <n v="2258448"/>
    <s v="Cobros Mayo"/>
    <s v="Cobros Mayo NPN"/>
    <s v="Buzon de voz"/>
  </r>
  <r>
    <s v="Cobros Abril Canal Fijo"/>
    <n v="0"/>
    <n v="0"/>
    <x v="15"/>
    <n v="4"/>
    <n v="1"/>
    <x v="0"/>
    <d v="2026-05-12T15:29:57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0"/>
    <n v="0"/>
    <x v="10"/>
    <n v="4"/>
    <n v="1"/>
    <x v="0"/>
    <d v="2026-05-14T17:26:13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0"/>
    <n v="0"/>
    <x v="3"/>
    <n v="4"/>
    <n v="1"/>
    <x v="0"/>
    <d v="2026-05-19T09:45:32"/>
    <n v="67964003"/>
    <s v="DROP"/>
    <s v="VDAD"/>
    <x v="0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5"/>
    <m/>
    <s v="NONE"/>
    <n v="0"/>
    <m/>
    <n v="2258449"/>
    <s v="Cobros Mayo"/>
    <s v="Cobros Mayo NPN"/>
    <s v="Agent Not Available"/>
  </r>
  <r>
    <s v="Cobros Abril Canal Fijo"/>
    <n v="1"/>
    <n v="1"/>
    <x v="14"/>
    <n v="4"/>
    <n v="1"/>
    <x v="1"/>
    <d v="2026-05-20T14:46:53"/>
    <n v="67964003"/>
    <n v="6003"/>
    <s v="lvelez"/>
    <x v="1"/>
    <s v="COBRO"/>
    <m/>
    <n v="366024530000"/>
    <n v="16018"/>
    <n v="-4"/>
    <n v="1"/>
    <n v="67964003"/>
    <m/>
    <s v="Mileydi corina Olmedo giron"/>
    <m/>
    <s v="8-802-577"/>
    <n v="366024530000"/>
    <s v="MASIVO"/>
    <s v="NPN"/>
    <m/>
    <m/>
    <m/>
    <m/>
    <m/>
    <s v="U"/>
    <s v="0000-00-00"/>
    <m/>
    <m/>
    <m/>
    <m/>
    <n v="41"/>
    <s v="Llamaya"/>
    <s v="MAIN"/>
    <n v="0"/>
    <m/>
    <n v="2258449"/>
    <s v="Cobros Mayo"/>
    <s v="Cobros Mayo NPN"/>
    <s v="Cuenta cesada"/>
  </r>
  <r>
    <s v="Cobros Abril Canal Fijo"/>
    <n v="0"/>
    <n v="0"/>
    <x v="15"/>
    <n v="2"/>
    <n v="1"/>
    <x v="0"/>
    <d v="2026-05-12T15:30:10"/>
    <n v="67965157"/>
    <s v="DROP"/>
    <s v="VDAD"/>
    <x v="0"/>
    <s v="COBRO"/>
    <m/>
    <n v="362026410000"/>
    <n v="16018"/>
    <n v="-4"/>
    <n v="1"/>
    <n v="67965157"/>
    <m/>
    <s v="Zaida agames"/>
    <m/>
    <s v="8-748-33"/>
    <n v="362026410000"/>
    <s v="MASIVO"/>
    <s v="NPN"/>
    <m/>
    <m/>
    <m/>
    <m/>
    <m/>
    <s v="U"/>
    <s v="0000-00-00"/>
    <m/>
    <m/>
    <m/>
    <m/>
    <n v="5"/>
    <m/>
    <s v="NONE"/>
    <n v="0"/>
    <m/>
    <n v="2258450"/>
    <s v="Cobros Mayo"/>
    <s v="Cobros Mayo NPN"/>
    <s v="Agent Not Available"/>
  </r>
  <r>
    <s v="Cobros Abril Canal Fijo"/>
    <n v="1"/>
    <n v="1"/>
    <x v="10"/>
    <n v="2"/>
    <n v="1"/>
    <x v="1"/>
    <d v="2026-05-14T17:26:11"/>
    <n v="67965157"/>
    <n v="6003"/>
    <s v="lvelez"/>
    <x v="1"/>
    <s v="COBRO"/>
    <m/>
    <n v="362026410000"/>
    <n v="16018"/>
    <n v="-4"/>
    <n v="1"/>
    <n v="67965157"/>
    <m/>
    <s v="Zaida agames"/>
    <m/>
    <s v="8-748-33"/>
    <n v="362026410000"/>
    <s v="MASIVO"/>
    <s v="NPN"/>
    <m/>
    <m/>
    <m/>
    <m/>
    <m/>
    <s v="U"/>
    <s v="0000-00-00"/>
    <m/>
    <m/>
    <m/>
    <m/>
    <n v="43"/>
    <s v="Llamaya"/>
    <s v="MAIN"/>
    <n v="0"/>
    <m/>
    <n v="2258450"/>
    <s v="Cobros Mayo"/>
    <s v="Cobros Mayo NPN"/>
    <s v="Cuenta cesada"/>
  </r>
  <r>
    <s v="Cobros Abril Canal Fijo"/>
    <n v="0"/>
    <n v="0"/>
    <x v="15"/>
    <n v="5"/>
    <n v="1"/>
    <x v="0"/>
    <d v="2026-05-12T15:30:41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10"/>
    <n v="5"/>
    <n v="1"/>
    <x v="0"/>
    <d v="2026-05-14T17:26:44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3"/>
    <n v="5"/>
    <n v="1"/>
    <x v="0"/>
    <d v="2026-05-19T09:45:52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14"/>
    <n v="5"/>
    <n v="1"/>
    <x v="0"/>
    <d v="2026-05-20T14:48:35"/>
    <n v="67979292"/>
    <s v="DROP"/>
    <s v="VDAD"/>
    <x v="0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5"/>
    <m/>
    <s v="NONE"/>
    <n v="0"/>
    <m/>
    <n v="2258451"/>
    <s v="Cobros Mayo"/>
    <s v="Cobros Mayo NPN"/>
    <s v="Agent Not Available"/>
  </r>
  <r>
    <s v="Cobros Abril Canal Fijo"/>
    <n v="0"/>
    <n v="0"/>
    <x v="4"/>
    <n v="5"/>
    <n v="1"/>
    <x v="1"/>
    <d v="2026-05-21T15:00:12"/>
    <n v="67979292"/>
    <n v="6004"/>
    <s v="lvelez"/>
    <x v="1"/>
    <s v="COBRO"/>
    <m/>
    <n v="358375350000"/>
    <n v="16018"/>
    <n v="-4"/>
    <n v="1"/>
    <n v="67979292"/>
    <m/>
    <s v="Milagros del carmen velaquez c"/>
    <m/>
    <s v="8-975-1321"/>
    <n v="358375350000"/>
    <s v="MASIVO"/>
    <s v="3 PAGOS PENDIENTES"/>
    <m/>
    <m/>
    <m/>
    <m/>
    <m/>
    <s v="U"/>
    <s v="0000-00-00"/>
    <m/>
    <m/>
    <m/>
    <m/>
    <n v="130"/>
    <s v="Llamaya"/>
    <s v="MAIN"/>
    <n v="0"/>
    <m/>
    <n v="2258451"/>
    <s v="Cobros Mayo"/>
    <s v="Cobros Mayo NPN"/>
    <s v="Buzon de voz"/>
  </r>
  <r>
    <e v="#N/A"/>
    <n v="1"/>
    <n v="1"/>
    <x v="8"/>
    <n v="1"/>
    <n v="1"/>
    <x v="1"/>
    <d v="2026-05-08T12:55:06"/>
    <n v="67979808"/>
    <n v="6007"/>
    <s v="lvelez"/>
    <x v="1"/>
    <s v="COBRO"/>
    <m/>
    <n v="362002510000"/>
    <n v="16016"/>
    <n v="-4"/>
    <n v="1"/>
    <n v="67979808"/>
    <m/>
    <s v="NORBERTO BALOY GARCES"/>
    <m/>
    <s v="8-174-877"/>
    <n v="362002510000"/>
    <s v="MASIVO"/>
    <s v="NPN"/>
    <m/>
    <m/>
    <m/>
    <m/>
    <m/>
    <s v="U"/>
    <s v="0000-00-00"/>
    <m/>
    <m/>
    <m/>
    <s v="NORBERTO BALOY GARCES!NNumero: -- 362002510000"/>
    <n v="40"/>
    <s v="Llamaya"/>
    <s v="MANUAL"/>
    <n v="0"/>
    <m/>
    <n v="2198663"/>
    <s v="Cobros Marzo 2 meses a NPN "/>
    <s v="Cobros Marzo 2 meses a NPN "/>
    <s v="Volver a llamar"/>
  </r>
  <r>
    <s v="Cobros Abril Canal Fijo"/>
    <n v="0"/>
    <n v="0"/>
    <x v="15"/>
    <n v="4"/>
    <n v="1"/>
    <x v="0"/>
    <d v="2026-05-12T15:31:23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0"/>
    <n v="0"/>
    <x v="10"/>
    <n v="4"/>
    <n v="1"/>
    <x v="0"/>
    <d v="2026-05-14T17:27:04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0"/>
    <n v="0"/>
    <x v="3"/>
    <n v="4"/>
    <n v="1"/>
    <x v="0"/>
    <d v="2026-05-19T09:46:17"/>
    <n v="67990181"/>
    <s v="DROP"/>
    <s v="VDAD"/>
    <x v="0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5"/>
    <m/>
    <s v="NONE"/>
    <n v="0"/>
    <m/>
    <n v="2258452"/>
    <s v="Cobros Mayo"/>
    <s v="Cobros Mayo NPN"/>
    <s v="Agent Not Available"/>
  </r>
  <r>
    <s v="Cobros Abril Canal Fijo"/>
    <n v="1"/>
    <n v="1"/>
    <x v="14"/>
    <n v="4"/>
    <n v="1"/>
    <x v="1"/>
    <d v="2026-05-20T14:48:19"/>
    <n v="67990181"/>
    <n v="6007"/>
    <s v="lvelez"/>
    <x v="1"/>
    <s v="COBRO"/>
    <m/>
    <n v="359384340000"/>
    <n v="16018"/>
    <n v="-4"/>
    <n v="1"/>
    <n v="67990181"/>
    <m/>
    <s v="DANIEL ALEXIS BATISTA DELGADO"/>
    <m/>
    <s v="8-809-1503"/>
    <n v="359384340000"/>
    <s v="MASIVO"/>
    <s v="NPN"/>
    <m/>
    <m/>
    <m/>
    <m/>
    <m/>
    <s v="U"/>
    <s v="0000-00-00"/>
    <m/>
    <m/>
    <m/>
    <m/>
    <n v="102"/>
    <s v="Llamaya"/>
    <s v="MAIN"/>
    <n v="0"/>
    <m/>
    <n v="2258452"/>
    <s v="Cobros Mayo"/>
    <s v="Cobros Mayo NPN"/>
    <s v="Volver a llamar"/>
  </r>
  <r>
    <s v="Cobros Abril Canal Fijo"/>
    <n v="0"/>
    <n v="0"/>
    <x v="15"/>
    <n v="2"/>
    <n v="1"/>
    <x v="0"/>
    <d v="2026-05-12T15:31:49"/>
    <n v="68004840"/>
    <s v="DROP"/>
    <s v="VDAD"/>
    <x v="0"/>
    <s v="COBRO"/>
    <m/>
    <n v="366004010000"/>
    <n v="16018"/>
    <n v="-4"/>
    <n v="1"/>
    <n v="68004840"/>
    <m/>
    <s v="LUIS ALFONSO GÃMEZ CHACON"/>
    <m/>
    <s v="8-739-917"/>
    <n v="366004010000"/>
    <s v="MASIVO"/>
    <s v="NPN"/>
    <m/>
    <m/>
    <m/>
    <m/>
    <m/>
    <s v="U"/>
    <s v="0000-00-00"/>
    <m/>
    <m/>
    <m/>
    <m/>
    <n v="5"/>
    <m/>
    <s v="NONE"/>
    <n v="0"/>
    <m/>
    <n v="2258453"/>
    <s v="Cobros Mayo"/>
    <s v="Cobros Mayo NPN"/>
    <s v="Agent Not Available"/>
  </r>
  <r>
    <s v="Cobros Abril Canal Fijo"/>
    <n v="1"/>
    <n v="1"/>
    <x v="10"/>
    <n v="2"/>
    <n v="1"/>
    <x v="1"/>
    <d v="2026-05-14T17:27:59"/>
    <n v="68004840"/>
    <n v="6003"/>
    <s v="lvelez"/>
    <x v="1"/>
    <s v="COBRO"/>
    <m/>
    <n v="366004010000"/>
    <n v="16018"/>
    <n v="-4"/>
    <n v="1"/>
    <n v="68004840"/>
    <m/>
    <s v="LUIS ALFONSO GÃMEZ CHACON"/>
    <m/>
    <s v="8-739-917"/>
    <n v="366004010000"/>
    <s v="MASIVO"/>
    <s v="NPN"/>
    <m/>
    <m/>
    <m/>
    <m/>
    <m/>
    <s v="U"/>
    <s v="0000-00-00"/>
    <m/>
    <m/>
    <m/>
    <m/>
    <n v="41"/>
    <s v="Llamaya"/>
    <s v="MAIN"/>
    <n v="0"/>
    <m/>
    <n v="2258453"/>
    <s v="Cobros Mayo"/>
    <s v="Cobros Mayo NPN"/>
    <s v="Cuenta cesada"/>
  </r>
  <r>
    <e v="#N/A"/>
    <n v="1"/>
    <n v="1"/>
    <x v="6"/>
    <n v="1"/>
    <n v="1"/>
    <x v="1"/>
    <d v="2026-05-05T17:49:26"/>
    <n v="68006980"/>
    <n v="6007"/>
    <s v="lvelez"/>
    <x v="1"/>
    <s v="COBRO"/>
    <m/>
    <m/>
    <n v="998"/>
    <n v="0"/>
    <m/>
    <n v="68006980"/>
    <m/>
    <m/>
    <m/>
    <m/>
    <m/>
    <m/>
    <m/>
    <m/>
    <m/>
    <m/>
    <m/>
    <m/>
    <s v="U"/>
    <s v="0000-00-00"/>
    <m/>
    <m/>
    <m/>
    <m/>
    <n v="30"/>
    <s v="Llamaya"/>
    <s v="MANUAL"/>
    <n v="0"/>
    <m/>
    <n v="2257520"/>
    <s v="Default Manual list"/>
    <m/>
    <s v="Volver a llamar"/>
  </r>
  <r>
    <s v="Cobros Mayo"/>
    <n v="0"/>
    <n v="0"/>
    <x v="15"/>
    <n v="7"/>
    <n v="1"/>
    <x v="0"/>
    <d v="2026-05-12T15:31:5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0"/>
    <n v="7"/>
    <n v="1"/>
    <x v="0"/>
    <d v="2026-05-14T17:27:2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3"/>
    <n v="7"/>
    <n v="1"/>
    <x v="0"/>
    <d v="2026-05-19T09:46:26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4"/>
    <n v="7"/>
    <n v="1"/>
    <x v="0"/>
    <d v="2026-05-20T14:51:44"/>
    <n v="68008625"/>
    <s v="NA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No Answer AutoDial"/>
  </r>
  <r>
    <s v="Cobros Mayo"/>
    <n v="0"/>
    <n v="0"/>
    <x v="14"/>
    <n v="7"/>
    <n v="1"/>
    <x v="0"/>
    <d v="2026-05-20T16:37:45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4"/>
    <n v="7"/>
    <n v="1"/>
    <x v="0"/>
    <d v="2026-05-21T14:59:37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Mayo"/>
    <n v="0"/>
    <n v="0"/>
    <x v="16"/>
    <n v="7"/>
    <n v="1"/>
    <x v="1"/>
    <d v="2026-05-22T11:09:11"/>
    <n v="68008625"/>
    <s v="AB"/>
    <s v="VDAD"/>
    <x v="0"/>
    <s v="COBRO"/>
    <m/>
    <n v="368019990000"/>
    <n v="16018"/>
    <n v="-4"/>
    <n v="1"/>
    <n v="68008625"/>
    <m/>
    <s v="Edison Alberto Soto Herrera "/>
    <m/>
    <s v="BH536121"/>
    <n v="368019990000"/>
    <s v="MASIVO"/>
    <s v="2 PAGOS PENDIENTES"/>
    <m/>
    <m/>
    <m/>
    <m/>
    <m/>
    <m/>
    <s v="0000-00-00"/>
    <m/>
    <m/>
    <m/>
    <m/>
    <n v="0"/>
    <m/>
    <s v="NONE"/>
    <n v="0"/>
    <m/>
    <n v="2258454"/>
    <s v="Cobros Mayo"/>
    <s v="Cobros Mayo NPN"/>
    <s v="Auto busy"/>
  </r>
  <r>
    <s v="Cobros Abril Canal Fijo"/>
    <n v="0"/>
    <n v="0"/>
    <x v="15"/>
    <n v="4"/>
    <n v="1"/>
    <x v="0"/>
    <d v="2026-05-12T15:32:51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0"/>
    <n v="0"/>
    <x v="10"/>
    <n v="4"/>
    <n v="1"/>
    <x v="0"/>
    <d v="2026-05-14T17:28:27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0"/>
    <n v="0"/>
    <x v="3"/>
    <n v="4"/>
    <n v="1"/>
    <x v="0"/>
    <d v="2026-05-19T09:47:24"/>
    <n v="68009374"/>
    <s v="DROP"/>
    <s v="VDAD"/>
    <x v="0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5"/>
    <m/>
    <s v="NONE"/>
    <n v="0"/>
    <m/>
    <n v="2258455"/>
    <s v="Cobros Mayo"/>
    <s v="Cobros Mayo NPN"/>
    <s v="Agent Not Available"/>
  </r>
  <r>
    <s v="Cobros Abril Canal Fijo"/>
    <n v="1"/>
    <n v="1"/>
    <x v="14"/>
    <n v="4"/>
    <n v="1"/>
    <x v="1"/>
    <d v="2026-05-20T14:51:03"/>
    <n v="68009374"/>
    <n v="6003"/>
    <s v="lvelez"/>
    <x v="1"/>
    <s v="COBRO"/>
    <m/>
    <n v="367022970000"/>
    <n v="16018"/>
    <n v="-4"/>
    <n v="1"/>
    <n v="68009374"/>
    <m/>
    <s v="SANDRA MILENA PELAEZ"/>
    <m/>
    <s v="FB630348"/>
    <n v="367022970000"/>
    <s v="MASIVO"/>
    <s v="NPN"/>
    <m/>
    <m/>
    <m/>
    <m/>
    <m/>
    <s v="U"/>
    <s v="0000-00-00"/>
    <m/>
    <m/>
    <m/>
    <m/>
    <n v="49"/>
    <s v="Llamaya"/>
    <s v="MAIN"/>
    <n v="0"/>
    <m/>
    <n v="2258455"/>
    <s v="Cobros Mayo"/>
    <s v="Cobros Mayo NPN"/>
    <s v="Cuenta cesada"/>
  </r>
  <r>
    <s v="Cobros Mayo"/>
    <n v="0"/>
    <n v="0"/>
    <x v="15"/>
    <n v="5"/>
    <n v="1"/>
    <x v="0"/>
    <d v="2026-05-12T15:33:10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10"/>
    <n v="5"/>
    <n v="1"/>
    <x v="0"/>
    <d v="2026-05-14T17:28:44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3"/>
    <n v="5"/>
    <n v="1"/>
    <x v="0"/>
    <d v="2026-05-19T09:48:49"/>
    <n v="68010458"/>
    <s v="DROP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5"/>
    <m/>
    <s v="NONE"/>
    <n v="0"/>
    <m/>
    <n v="2258456"/>
    <s v="Cobros Mayo"/>
    <s v="Cobros Mayo NPN"/>
    <s v="Agent Not Available"/>
  </r>
  <r>
    <s v="Cobros Mayo"/>
    <n v="0"/>
    <n v="0"/>
    <x v="14"/>
    <n v="5"/>
    <n v="1"/>
    <x v="0"/>
    <d v="2026-05-20T14:53:00"/>
    <n v="68010458"/>
    <s v="NA"/>
    <s v="VDAD"/>
    <x v="0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0"/>
    <m/>
    <s v="NONE"/>
    <n v="0"/>
    <m/>
    <n v="2258456"/>
    <s v="Cobros Mayo"/>
    <s v="Cobros Mayo NPN"/>
    <s v="No Answer AutoDial"/>
  </r>
  <r>
    <s v="Cobros Mayo"/>
    <n v="1"/>
    <n v="1"/>
    <x v="14"/>
    <n v="5"/>
    <n v="1"/>
    <x v="1"/>
    <d v="2026-05-20T16:38:13"/>
    <n v="68010458"/>
    <n v="6003"/>
    <s v="lvelez"/>
    <x v="1"/>
    <s v="COBRO"/>
    <m/>
    <n v="363053080000"/>
    <n v="16018"/>
    <n v="-4"/>
    <n v="1"/>
    <n v="68010458"/>
    <m/>
    <s v="Luisa Fernanda Moreno CÃ³rdoba"/>
    <m/>
    <s v="E-8-198628"/>
    <n v="363053080000"/>
    <s v="MASIVO"/>
    <s v="NPN"/>
    <m/>
    <m/>
    <m/>
    <m/>
    <m/>
    <s v="U"/>
    <s v="0000-00-00"/>
    <m/>
    <m/>
    <m/>
    <m/>
    <n v="19"/>
    <s v="Llamaya"/>
    <s v="MAIN"/>
    <n v="0"/>
    <m/>
    <n v="2258456"/>
    <s v="Cobros Mayo"/>
    <s v="Cobros Mayo NPN"/>
    <s v="Cuenta cesada"/>
  </r>
  <r>
    <s v="Cobros Mayo"/>
    <n v="0"/>
    <n v="0"/>
    <x v="15"/>
    <n v="2"/>
    <n v="1"/>
    <x v="0"/>
    <d v="2026-05-12T15:34:32"/>
    <n v="68034721"/>
    <s v="NA"/>
    <s v="VDAD"/>
    <x v="0"/>
    <s v="COBRO"/>
    <m/>
    <n v="367052350000"/>
    <n v="16018"/>
    <n v="-4"/>
    <n v="1"/>
    <n v="68034721"/>
    <m/>
    <s v="JORDAN ARISTIDES DE LEON MOJIC"/>
    <m/>
    <s v="8-893-1572"/>
    <n v="367052350000"/>
    <s v="MASIVO"/>
    <s v="NPN"/>
    <m/>
    <m/>
    <m/>
    <m/>
    <m/>
    <s v="U"/>
    <s v="0000-00-00"/>
    <m/>
    <m/>
    <m/>
    <m/>
    <n v="0"/>
    <m/>
    <s v="NONE"/>
    <n v="0"/>
    <m/>
    <n v="2258457"/>
    <s v="Cobros Mayo"/>
    <s v="Cobros Mayo NPN"/>
    <s v="No Answer AutoDial"/>
  </r>
  <r>
    <s v="Cobros Mayo"/>
    <n v="1"/>
    <n v="1"/>
    <x v="1"/>
    <n v="2"/>
    <n v="1"/>
    <x v="1"/>
    <d v="2026-05-13T10:33:25"/>
    <n v="68034721"/>
    <n v="6007"/>
    <s v="lvelez"/>
    <x v="1"/>
    <s v="COBRO"/>
    <m/>
    <n v="367052350000"/>
    <n v="16018"/>
    <n v="-4"/>
    <n v="1"/>
    <n v="68034721"/>
    <m/>
    <s v="JORDAN ARISTIDES DE LEON MOJIC"/>
    <m/>
    <s v="8-893-1572"/>
    <n v="367052350000"/>
    <s v="MASIVO"/>
    <s v="NPN"/>
    <m/>
    <m/>
    <m/>
    <m/>
    <m/>
    <s v="U"/>
    <s v="0000-00-00"/>
    <m/>
    <m/>
    <m/>
    <m/>
    <n v="129"/>
    <s v="Llamaya"/>
    <s v="MAIN"/>
    <n v="0"/>
    <m/>
    <n v="2258457"/>
    <s v="Cobros Mayo"/>
    <s v="Cobros Mayo NPN"/>
    <s v="Volver a llamar"/>
  </r>
  <r>
    <s v="Cobros Abril Canal Fijo"/>
    <n v="0"/>
    <n v="0"/>
    <x v="15"/>
    <n v="3"/>
    <n v="1"/>
    <x v="0"/>
    <d v="2026-05-12T15:35:06"/>
    <n v="68039283"/>
    <s v="DROP"/>
    <s v="VDAD"/>
    <x v="0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5"/>
    <m/>
    <s v="NONE"/>
    <n v="0"/>
    <m/>
    <n v="2258458"/>
    <s v="Cobros Mayo"/>
    <s v="Cobros Mayo NPN"/>
    <s v="Agent Not Available"/>
  </r>
  <r>
    <s v="Cobros Abril Canal Fijo"/>
    <n v="0"/>
    <n v="0"/>
    <x v="10"/>
    <n v="3"/>
    <n v="1"/>
    <x v="0"/>
    <d v="2026-05-14T17:29:20"/>
    <n v="68039283"/>
    <s v="DROP"/>
    <s v="VDAD"/>
    <x v="0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5"/>
    <m/>
    <s v="NONE"/>
    <n v="0"/>
    <m/>
    <n v="2258458"/>
    <s v="Cobros Mayo"/>
    <s v="Cobros Mayo NPN"/>
    <s v="Agent Not Available"/>
  </r>
  <r>
    <s v="Cobros Abril Canal Fijo"/>
    <n v="1"/>
    <n v="1"/>
    <x v="3"/>
    <n v="3"/>
    <n v="1"/>
    <x v="1"/>
    <d v="2026-05-19T09:48:45"/>
    <n v="68039283"/>
    <n v="6003"/>
    <s v="lvelez"/>
    <x v="1"/>
    <s v="COBRO"/>
    <m/>
    <n v="352358880000"/>
    <n v="16018"/>
    <n v="-4"/>
    <n v="1"/>
    <n v="68039283"/>
    <m/>
    <s v="GUILLERMO ANTONIO ULLOA VITAL"/>
    <m/>
    <s v="8-431-640"/>
    <n v="352358880000"/>
    <s v="MASIVO"/>
    <s v="NPN"/>
    <m/>
    <m/>
    <m/>
    <m/>
    <m/>
    <s v="U"/>
    <s v="0000-00-00"/>
    <m/>
    <m/>
    <m/>
    <m/>
    <n v="39"/>
    <s v="Llamaya"/>
    <s v="MAIN"/>
    <n v="0"/>
    <m/>
    <n v="2258458"/>
    <s v="Cobros Mayo"/>
    <s v="Cobros Mayo NPN"/>
    <s v="Cuenta cesada"/>
  </r>
  <r>
    <e v="#N/A"/>
    <n v="1"/>
    <n v="1"/>
    <x v="7"/>
    <n v="1"/>
    <n v="1"/>
    <x v="1"/>
    <d v="2026-05-07T16:53:51"/>
    <n v="68044367"/>
    <n v="6007"/>
    <s v="lvelez"/>
    <x v="1"/>
    <s v="COBRO"/>
    <m/>
    <n v="369009590000"/>
    <n v="16016"/>
    <n v="-4"/>
    <n v="1"/>
    <n v="68044367"/>
    <m/>
    <s v="J&amp;ampF SEAFOOD, S.A."/>
    <m/>
    <s v="E-8-150119"/>
    <n v="369009590000"/>
    <s v="SOHO-CALL CENTER"/>
    <s v="NPN"/>
    <m/>
    <m/>
    <m/>
    <m/>
    <m/>
    <s v="U"/>
    <s v="0000-00-00"/>
    <m/>
    <m/>
    <m/>
    <m/>
    <n v="100"/>
    <s v="Llamaya"/>
    <s v="MANUAL"/>
    <n v="0"/>
    <m/>
    <n v="2198604"/>
    <s v="Cobros Marzo 2 meses a NPN "/>
    <s v="Cobros Marzo 2 meses a NPN "/>
    <s v="Volver a llamar"/>
  </r>
  <r>
    <s v="Cobros Abril Canal Fijo"/>
    <n v="0"/>
    <n v="0"/>
    <x v="11"/>
    <n v="5"/>
    <n v="1"/>
    <x v="0"/>
    <d v="2026-05-04T14:35:11"/>
    <n v="68057007"/>
    <s v="AB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0"/>
    <m/>
    <s v="NONE"/>
    <n v="0"/>
    <m/>
    <n v="2252734"/>
    <s v="Cobros Abril Canal Fijo"/>
    <s v="Cobros Abril Canal Fijo 2 meses a NPN"/>
    <s v="Auto busy"/>
  </r>
  <r>
    <s v="Cobros Abril Canal Fijo"/>
    <n v="0"/>
    <n v="0"/>
    <x v="12"/>
    <n v="5"/>
    <n v="1"/>
    <x v="0"/>
    <d v="2026-05-06T14:26:16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0"/>
    <n v="5"/>
    <n v="1"/>
    <x v="0"/>
    <d v="2026-05-09T09:09:17"/>
    <n v="68057007"/>
    <s v="DROP"/>
    <s v="VDAD"/>
    <x v="0"/>
    <s v="COBRO"/>
    <m/>
    <n v="351366550000"/>
    <n v="16017"/>
    <n v="-4"/>
    <n v="1"/>
    <n v="68057007"/>
    <m/>
    <s v="Augusto Alberto Acosta Gomez"/>
    <m/>
    <s v="4-747-2331"/>
    <s v="2 MESES DE MORA"/>
    <s v="MASIVO"/>
    <n v="351366550000"/>
    <m/>
    <m/>
    <m/>
    <m/>
    <m/>
    <m/>
    <s v="0000-00-00"/>
    <m/>
    <s v="Albertobreth@gmail.com"/>
    <m/>
    <m/>
    <n v="5"/>
    <m/>
    <s v="NONE"/>
    <n v="0"/>
    <m/>
    <n v="2252734"/>
    <s v="Cobros Abril Canal Fijo"/>
    <s v="Cobros Abril Canal Fijo 2 meses a NPN"/>
    <s v="Agent Not Available"/>
  </r>
  <r>
    <s v="Cobros Abril Canal Fijo"/>
    <n v="0"/>
    <n v="0"/>
    <x v="15"/>
    <n v="5"/>
    <n v="1"/>
    <x v="0"/>
    <d v="2026-05-12T15:37:14"/>
    <n v="68057007"/>
    <s v="DROP"/>
    <s v="VDAD"/>
    <x v="0"/>
    <s v="COBRO"/>
    <m/>
    <n v="351366550000"/>
    <n v="16018"/>
    <n v="-4"/>
    <n v="1"/>
    <n v="68057007"/>
    <m/>
    <s v="Augusto Alberto Acosta Gomez"/>
    <m/>
    <s v="4-747-2331"/>
    <n v="351366550000"/>
    <s v="MASIVO"/>
    <s v="3 PAGOS PENDIENTES"/>
    <m/>
    <m/>
    <m/>
    <m/>
    <m/>
    <s v="U"/>
    <s v="0000-00-00"/>
    <m/>
    <m/>
    <m/>
    <m/>
    <n v="5"/>
    <m/>
    <s v="NONE"/>
    <n v="0"/>
    <m/>
    <n v="2258459"/>
    <s v="Cobros Mayo"/>
    <s v="Cobros Mayo NPN"/>
    <s v="Agent Not Available"/>
  </r>
  <r>
    <s v="Cobros Abril Canal Fijo"/>
    <n v="1"/>
    <n v="0"/>
    <x v="10"/>
    <n v="5"/>
    <n v="1"/>
    <x v="1"/>
    <d v="2026-05-14T17:29:18"/>
    <n v="68057007"/>
    <n v="6000"/>
    <s v="lvelez"/>
    <x v="1"/>
    <s v="COBRO"/>
    <m/>
    <n v="351366550000"/>
    <n v="16018"/>
    <n v="-4"/>
    <n v="1"/>
    <n v="68057007"/>
    <m/>
    <s v="Augusto Alberto Acosta Gomez"/>
    <m/>
    <s v="4-747-2331"/>
    <n v="351366550000"/>
    <s v="MASIVO"/>
    <s v="3 PAGOS PENDIENTES"/>
    <m/>
    <m/>
    <m/>
    <m/>
    <m/>
    <s v="U"/>
    <s v="0000-00-00"/>
    <m/>
    <m/>
    <m/>
    <m/>
    <n v="121"/>
    <s v="Llamaya"/>
    <s v="MAIN"/>
    <n v="0"/>
    <m/>
    <n v="2258459"/>
    <s v="Cobros Mayo"/>
    <s v="Cobros Mayo NPN"/>
    <s v="Mensaje a tercero"/>
  </r>
  <r>
    <s v="Cobros Mayo"/>
    <n v="0"/>
    <n v="0"/>
    <x v="8"/>
    <n v="3"/>
    <n v="1"/>
    <x v="0"/>
    <d v="2026-05-08T16:29:10"/>
    <n v="68060885"/>
    <n v="6004"/>
    <s v="lvelez"/>
    <x v="1"/>
    <s v="COBRO"/>
    <m/>
    <n v="358375880000"/>
    <n v="16016"/>
    <n v="-4"/>
    <n v="1"/>
    <n v="68060885"/>
    <m/>
    <s v="Nelva nÃ­col Alonzo"/>
    <m/>
    <s v="7-711-1326"/>
    <n v="358375880000"/>
    <s v="MASIVO"/>
    <s v="NPN"/>
    <m/>
    <m/>
    <m/>
    <m/>
    <m/>
    <s v="U"/>
    <s v="0000-00-00"/>
    <m/>
    <m/>
    <m/>
    <m/>
    <n v="77"/>
    <s v="Llamaya"/>
    <s v="MANUAL"/>
    <n v="0"/>
    <m/>
    <n v="2198733"/>
    <s v="Cobros Marzo 2 meses a NPN "/>
    <s v="Cobros Marzo 2 meses a NPN "/>
    <s v="Buzon de voz"/>
  </r>
  <r>
    <s v="Cobros Mayo"/>
    <n v="1"/>
    <n v="1"/>
    <x v="15"/>
    <n v="3"/>
    <n v="1"/>
    <x v="0"/>
    <d v="2026-05-12T15:37:10"/>
    <n v="68060885"/>
    <n v="6007"/>
    <s v="lvelez"/>
    <x v="1"/>
    <s v="COBRO"/>
    <m/>
    <n v="358375880000"/>
    <n v="16018"/>
    <n v="-4"/>
    <n v="1"/>
    <n v="68060885"/>
    <m/>
    <s v="Nelva nÃ­col Alonzo"/>
    <m/>
    <s v="7-711-1326"/>
    <n v="358375880000"/>
    <s v="MASIVO"/>
    <s v="2 PAGOS PENDIENTES"/>
    <m/>
    <m/>
    <m/>
    <m/>
    <m/>
    <s v="U"/>
    <s v="0000-00-00"/>
    <m/>
    <m/>
    <m/>
    <m/>
    <n v="45"/>
    <s v="Llamaya"/>
    <s v="MAIN"/>
    <n v="0"/>
    <m/>
    <n v="2258460"/>
    <s v="Cobros Mayo"/>
    <s v="Cobros Mayo NPN"/>
    <s v="Volver a llamar"/>
  </r>
  <r>
    <s v="Cobros Mayo"/>
    <n v="0"/>
    <n v="0"/>
    <x v="15"/>
    <n v="3"/>
    <n v="1"/>
    <x v="1"/>
    <d v="2026-05-12T15:39:31"/>
    <n v="68060885"/>
    <n v="6004"/>
    <s v="lvelez"/>
    <x v="1"/>
    <s v="COBRO"/>
    <m/>
    <n v="358375880000"/>
    <n v="16018"/>
    <n v="-4"/>
    <n v="1"/>
    <n v="68060885"/>
    <m/>
    <s v="Nelva nÃ­col Alonzo"/>
    <m/>
    <s v="7-711-1326"/>
    <n v="358375880000"/>
    <s v="MASIVO"/>
    <s v="2 PAGOS PENDIENTES"/>
    <m/>
    <m/>
    <m/>
    <m/>
    <m/>
    <s v="U"/>
    <s v="0000-00-00"/>
    <m/>
    <m/>
    <m/>
    <m/>
    <n v="73"/>
    <s v="Llamaya"/>
    <s v="MANUAL"/>
    <n v="0"/>
    <m/>
    <n v="2258460"/>
    <s v="Cobros Mayo"/>
    <s v="Cobros Mayo NPN"/>
    <s v="Buzon de voz"/>
  </r>
  <r>
    <s v="Cobros Abril Canal Fijo"/>
    <n v="0"/>
    <n v="0"/>
    <x v="15"/>
    <n v="4"/>
    <n v="1"/>
    <x v="0"/>
    <d v="2026-05-12T15:37:21"/>
    <n v="68061259"/>
    <s v="AB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0"/>
    <m/>
    <s v="NONE"/>
    <n v="0"/>
    <m/>
    <n v="2258461"/>
    <s v="Cobros Mayo"/>
    <s v="Cobros Mayo NPN"/>
    <s v="Auto busy"/>
  </r>
  <r>
    <s v="Cobros Abril Canal Fijo"/>
    <n v="0"/>
    <n v="0"/>
    <x v="10"/>
    <n v="4"/>
    <n v="1"/>
    <x v="0"/>
    <d v="2026-05-14T17:29:37"/>
    <n v="68061259"/>
    <s v="DROP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5"/>
    <m/>
    <s v="NONE"/>
    <n v="0"/>
    <m/>
    <n v="2258461"/>
    <s v="Cobros Mayo"/>
    <s v="Cobros Mayo NPN"/>
    <s v="Agent Not Available"/>
  </r>
  <r>
    <s v="Cobros Abril Canal Fijo"/>
    <n v="0"/>
    <n v="0"/>
    <x v="3"/>
    <n v="4"/>
    <n v="1"/>
    <x v="0"/>
    <d v="2026-05-19T09:49:30"/>
    <n v="68061259"/>
    <s v="DROP"/>
    <s v="VDAD"/>
    <x v="0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5"/>
    <m/>
    <s v="NONE"/>
    <n v="0"/>
    <m/>
    <n v="2258461"/>
    <s v="Cobros Mayo"/>
    <s v="Cobros Mayo NPN"/>
    <s v="Agent Not Available"/>
  </r>
  <r>
    <s v="Cobros Abril Canal Fijo"/>
    <n v="1"/>
    <n v="0"/>
    <x v="14"/>
    <n v="4"/>
    <n v="1"/>
    <x v="1"/>
    <d v="2026-05-20T14:52:19"/>
    <n v="68061259"/>
    <n v="6000"/>
    <s v="lvelez"/>
    <x v="1"/>
    <s v="COBRO"/>
    <m/>
    <n v="353365310000"/>
    <n v="16018"/>
    <n v="-4"/>
    <n v="1"/>
    <n v="68061259"/>
    <m/>
    <s v="Karina rueta"/>
    <m/>
    <s v="8-1051-693"/>
    <n v="353365310000"/>
    <s v="SOHO"/>
    <s v="NPN"/>
    <m/>
    <m/>
    <m/>
    <m/>
    <m/>
    <s v="U"/>
    <s v="0000-00-00"/>
    <m/>
    <m/>
    <m/>
    <m/>
    <n v="147"/>
    <s v="Llamaya"/>
    <s v="MAIN"/>
    <n v="0"/>
    <m/>
    <n v="2258461"/>
    <s v="Cobros Mayo"/>
    <s v="Cobros Mayo NPN"/>
    <s v="Mensaje a tercero"/>
  </r>
  <r>
    <s v="Cobros Abril Canal Fijo"/>
    <n v="0"/>
    <n v="0"/>
    <x v="15"/>
    <n v="3"/>
    <n v="1"/>
    <x v="0"/>
    <d v="2026-05-12T15:37:38"/>
    <n v="68061435"/>
    <s v="DROP"/>
    <s v="VDAD"/>
    <x v="0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5"/>
    <m/>
    <s v="NONE"/>
    <n v="0"/>
    <m/>
    <n v="2258462"/>
    <s v="Cobros Mayo"/>
    <s v="Cobros Mayo NPN"/>
    <s v="Agent Not Available"/>
  </r>
  <r>
    <s v="Cobros Abril Canal Fijo"/>
    <n v="0"/>
    <n v="0"/>
    <x v="10"/>
    <n v="3"/>
    <n v="1"/>
    <x v="0"/>
    <d v="2026-05-14T17:30:03"/>
    <n v="68061435"/>
    <s v="DROP"/>
    <s v="VDAD"/>
    <x v="0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5"/>
    <m/>
    <s v="NONE"/>
    <n v="0"/>
    <m/>
    <n v="2258462"/>
    <s v="Cobros Mayo"/>
    <s v="Cobros Mayo NPN"/>
    <s v="Agent Not Available"/>
  </r>
  <r>
    <s v="Cobros Abril Canal Fijo"/>
    <n v="1"/>
    <n v="1"/>
    <x v="3"/>
    <n v="3"/>
    <n v="1"/>
    <x v="1"/>
    <d v="2026-05-19T09:50:19"/>
    <n v="68061435"/>
    <n v="6003"/>
    <s v="lvelez"/>
    <x v="1"/>
    <s v="COBRO"/>
    <m/>
    <n v="353369960000"/>
    <n v="16018"/>
    <n v="-4"/>
    <n v="1"/>
    <n v="68061435"/>
    <m/>
    <s v="RaÃºl Antonio West Linares"/>
    <m/>
    <s v="8-1062-670"/>
    <n v="353369960000"/>
    <s v="MASIVO"/>
    <s v="NPN"/>
    <m/>
    <m/>
    <m/>
    <m/>
    <m/>
    <s v="U"/>
    <s v="0000-00-00"/>
    <m/>
    <m/>
    <m/>
    <m/>
    <n v="71"/>
    <s v="Llamaya"/>
    <s v="MAIN"/>
    <n v="0"/>
    <m/>
    <n v="2258462"/>
    <s v="Cobros Mayo"/>
    <s v="Cobros Mayo NPN"/>
    <s v="Cuenta cesada"/>
  </r>
  <r>
    <s v="Cobros Mayo"/>
    <n v="0"/>
    <n v="0"/>
    <x v="15"/>
    <n v="6"/>
    <n v="1"/>
    <x v="0"/>
    <d v="2026-05-12T15:37:44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0"/>
    <n v="6"/>
    <n v="1"/>
    <x v="0"/>
    <d v="2026-05-14T17:30:24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0"/>
    <n v="0"/>
    <x v="3"/>
    <n v="6"/>
    <n v="1"/>
    <x v="0"/>
    <d v="2026-05-19T09:49:46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4"/>
    <n v="6"/>
    <n v="1"/>
    <x v="0"/>
    <d v="2026-05-20T14:53:19"/>
    <n v="68066387"/>
    <s v="DROP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5"/>
    <m/>
    <s v="NONE"/>
    <n v="0"/>
    <m/>
    <n v="2258463"/>
    <s v="Cobros Mayo"/>
    <s v="Cobros Mayo NPN"/>
    <s v="Agent Not Available"/>
  </r>
  <r>
    <s v="Cobros Mayo"/>
    <n v="0"/>
    <n v="0"/>
    <x v="4"/>
    <n v="6"/>
    <n v="1"/>
    <x v="0"/>
    <d v="2026-05-21T15:00:04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Mayo"/>
    <n v="0"/>
    <n v="0"/>
    <x v="16"/>
    <n v="6"/>
    <n v="1"/>
    <x v="1"/>
    <d v="2026-05-22T11:09:39"/>
    <n v="68066387"/>
    <s v="AB"/>
    <s v="VDAD"/>
    <x v="0"/>
    <s v="COBRO"/>
    <m/>
    <n v="364089430000"/>
    <n v="16018"/>
    <n v="-4"/>
    <n v="1"/>
    <n v="68066387"/>
    <m/>
    <s v="Alexia archibold"/>
    <m/>
    <s v="3-709-1134"/>
    <n v="364089430000"/>
    <s v="MASIVO"/>
    <s v="NPN"/>
    <m/>
    <m/>
    <m/>
    <m/>
    <m/>
    <m/>
    <s v="0000-00-00"/>
    <m/>
    <m/>
    <m/>
    <m/>
    <n v="0"/>
    <m/>
    <s v="NONE"/>
    <n v="0"/>
    <m/>
    <n v="2258463"/>
    <s v="Cobros Mayo"/>
    <s v="Cobros Mayo NPN"/>
    <s v="Auto busy"/>
  </r>
  <r>
    <s v="Cobros Abril Canal Fijo"/>
    <n v="0"/>
    <n v="0"/>
    <x v="5"/>
    <n v="16"/>
    <n v="1"/>
    <x v="0"/>
    <d v="2026-05-02T12:20:28"/>
    <n v="68073711"/>
    <s v="NA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No Answer AutoDial"/>
  </r>
  <r>
    <s v="Cobros Abril Canal Fijo"/>
    <n v="0"/>
    <n v="0"/>
    <x v="11"/>
    <n v="16"/>
    <n v="1"/>
    <x v="0"/>
    <d v="2026-05-04T16:43:30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6"/>
    <n v="16"/>
    <n v="1"/>
    <x v="0"/>
    <d v="2026-05-05T16:38:14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7"/>
    <n v="16"/>
    <n v="1"/>
    <x v="0"/>
    <d v="2026-05-07T13:03:55"/>
    <n v="68073711"/>
    <s v="NA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No Answer AutoDial"/>
  </r>
  <r>
    <s v="Cobros Abril Canal Fijo"/>
    <n v="0"/>
    <n v="0"/>
    <x v="8"/>
    <n v="16"/>
    <n v="1"/>
    <x v="0"/>
    <d v="2026-05-08T09:46:27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8"/>
    <n v="16"/>
    <n v="1"/>
    <x v="0"/>
    <d v="2026-05-08T14:37:47"/>
    <n v="68073711"/>
    <s v="AB"/>
    <s v="VDAD"/>
    <x v="0"/>
    <s v="COBRO"/>
    <m/>
    <n v="369004710000"/>
    <n v="16017"/>
    <n v="-4"/>
    <n v="1"/>
    <n v="68073711"/>
    <m/>
    <s v="YONAIRA YULEISI RENTERIA MARTI"/>
    <m/>
    <s v="3-748-395"/>
    <s v="NPN"/>
    <s v="MASIVO"/>
    <n v="369004710000"/>
    <m/>
    <m/>
    <m/>
    <m/>
    <m/>
    <m/>
    <s v="0000-00-00"/>
    <m/>
    <s v="Liseth04munoz7@gmail.com"/>
    <m/>
    <m/>
    <n v="0"/>
    <m/>
    <s v="NONE"/>
    <n v="0"/>
    <m/>
    <n v="2252035"/>
    <s v="Cobros Abril Canal Fijo"/>
    <s v="Cobros Abril Canal Fijo 2 meses a NPN"/>
    <s v="Auto busy"/>
  </r>
  <r>
    <s v="Cobros Abril Canal Fijo"/>
    <n v="0"/>
    <n v="0"/>
    <x v="15"/>
    <n v="16"/>
    <n v="1"/>
    <x v="0"/>
    <d v="2026-05-12T15:39:33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0"/>
    <n v="16"/>
    <n v="1"/>
    <x v="0"/>
    <d v="2026-05-14T17:33:4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3"/>
    <n v="16"/>
    <n v="1"/>
    <x v="0"/>
    <d v="2026-05-19T09:51:29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3"/>
    <n v="16"/>
    <n v="1"/>
    <x v="0"/>
    <d v="2026-05-19T12:35:40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4"/>
    <n v="16"/>
    <n v="1"/>
    <x v="0"/>
    <d v="2026-05-20T14:54:50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4"/>
    <n v="16"/>
    <n v="1"/>
    <x v="0"/>
    <d v="2026-05-21T15:01:44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16"/>
    <n v="1"/>
    <x v="0"/>
    <d v="2026-05-21T16:07:54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16"/>
    <n v="1"/>
    <x v="0"/>
    <d v="2026-05-21T16:13:17"/>
    <n v="68073711"/>
    <s v="NA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No Answer AutoDial"/>
  </r>
  <r>
    <s v="Cobros Abril Canal Fijo"/>
    <n v="0"/>
    <n v="0"/>
    <x v="4"/>
    <n v="16"/>
    <n v="1"/>
    <x v="0"/>
    <d v="2026-05-21T16:18:0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6"/>
    <n v="16"/>
    <n v="1"/>
    <x v="1"/>
    <d v="2026-05-22T11:09:55"/>
    <n v="68073711"/>
    <s v="AB"/>
    <s v="VDAD"/>
    <x v="0"/>
    <s v="COBRO"/>
    <m/>
    <n v="369004710000"/>
    <n v="16018"/>
    <n v="-4"/>
    <n v="1"/>
    <n v="68073711"/>
    <m/>
    <s v="YONAIRA YULEISI RENTERIA MARTI"/>
    <m/>
    <s v="3-748-395"/>
    <n v="369004710000"/>
    <s v="MASIVO"/>
    <s v="NPN"/>
    <m/>
    <m/>
    <m/>
    <m/>
    <m/>
    <m/>
    <s v="0000-00-00"/>
    <m/>
    <m/>
    <m/>
    <m/>
    <n v="0"/>
    <m/>
    <s v="NONE"/>
    <n v="0"/>
    <m/>
    <n v="2258464"/>
    <s v="Cobros Mayo"/>
    <s v="Cobros Mayo NPN"/>
    <s v="Auto busy"/>
  </r>
  <r>
    <s v="Cobros Abril Canal Fijo"/>
    <n v="0"/>
    <n v="0"/>
    <x v="15"/>
    <n v="2"/>
    <n v="1"/>
    <x v="0"/>
    <d v="2026-05-12T15:40:16"/>
    <n v="68082860"/>
    <s v="DROP"/>
    <s v="VDAD"/>
    <x v="0"/>
    <s v="COBRO"/>
    <m/>
    <n v="369044140000"/>
    <n v="16018"/>
    <n v="-4"/>
    <n v="1"/>
    <n v="68082860"/>
    <m/>
    <s v="ELENA CAMPOS"/>
    <m/>
    <s v="3-742-811"/>
    <n v="369044140000"/>
    <s v="MASIVO"/>
    <s v="NPN"/>
    <m/>
    <m/>
    <m/>
    <m/>
    <m/>
    <s v="U"/>
    <s v="0000-00-00"/>
    <m/>
    <m/>
    <m/>
    <m/>
    <n v="5"/>
    <m/>
    <s v="NONE"/>
    <n v="0"/>
    <m/>
    <n v="2258465"/>
    <s v="Cobros Mayo"/>
    <s v="Cobros Mayo NPN"/>
    <s v="Agent Not Available"/>
  </r>
  <r>
    <s v="Cobros Abril Canal Fijo"/>
    <n v="0"/>
    <n v="0"/>
    <x v="10"/>
    <n v="2"/>
    <n v="1"/>
    <x v="1"/>
    <d v="2026-05-14T17:33:51"/>
    <n v="68082860"/>
    <n v="6004"/>
    <s v="lvelez"/>
    <x v="1"/>
    <s v="COBRO"/>
    <m/>
    <n v="369044140000"/>
    <n v="16018"/>
    <n v="-4"/>
    <n v="1"/>
    <n v="68082860"/>
    <m/>
    <s v="ELENA CAMPOS"/>
    <m/>
    <s v="3-742-811"/>
    <n v="369044140000"/>
    <s v="MASIVO"/>
    <s v="NPN"/>
    <m/>
    <m/>
    <m/>
    <m/>
    <m/>
    <s v="U"/>
    <s v="0000-00-00"/>
    <m/>
    <m/>
    <m/>
    <m/>
    <n v="133"/>
    <s v="Llamaya"/>
    <s v="MAIN"/>
    <n v="0"/>
    <m/>
    <n v="2258465"/>
    <s v="Cobros Mayo"/>
    <s v="Cobros Mayo NPN"/>
    <s v="Buzon de voz"/>
  </r>
  <r>
    <s v="Cobros Abril Canal Fijo"/>
    <n v="0"/>
    <n v="0"/>
    <x v="15"/>
    <n v="4"/>
    <n v="1"/>
    <x v="0"/>
    <d v="2026-05-12T15:40:46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0"/>
    <n v="0"/>
    <x v="10"/>
    <n v="4"/>
    <n v="1"/>
    <x v="0"/>
    <d v="2026-05-14T17:34:31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0"/>
    <n v="0"/>
    <x v="3"/>
    <n v="4"/>
    <n v="1"/>
    <x v="0"/>
    <d v="2026-05-19T09:52:14"/>
    <n v="68084318"/>
    <s v="DROP"/>
    <s v="VDAD"/>
    <x v="0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5"/>
    <m/>
    <s v="NONE"/>
    <n v="0"/>
    <m/>
    <n v="2258466"/>
    <s v="Cobros Mayo"/>
    <s v="Cobros Mayo NPN"/>
    <s v="Agent Not Available"/>
  </r>
  <r>
    <s v="Cobros Abril Canal Fijo"/>
    <n v="1"/>
    <n v="1"/>
    <x v="14"/>
    <n v="4"/>
    <n v="1"/>
    <x v="1"/>
    <d v="2026-05-20T14:55:19"/>
    <n v="68084318"/>
    <n v="6003"/>
    <s v="lvelez"/>
    <x v="1"/>
    <s v="COBRO"/>
    <m/>
    <n v="351348550000"/>
    <n v="16018"/>
    <n v="-4"/>
    <n v="1"/>
    <n v="68084318"/>
    <m/>
    <s v="Carolina Orellana"/>
    <m/>
    <s v="E-8-126837"/>
    <n v="351348550000"/>
    <s v="SOHO"/>
    <s v="NPN"/>
    <m/>
    <m/>
    <m/>
    <m/>
    <m/>
    <s v="U"/>
    <s v="0000-00-00"/>
    <m/>
    <m/>
    <m/>
    <m/>
    <n v="109"/>
    <s v="Llamaya"/>
    <s v="MAIN"/>
    <n v="0"/>
    <m/>
    <n v="2258466"/>
    <s v="Cobros Mayo"/>
    <s v="Cobros Mayo NPN"/>
    <s v="Cuenta cesada"/>
  </r>
  <r>
    <s v="Cobros Mayo"/>
    <n v="0"/>
    <n v="0"/>
    <x v="15"/>
    <n v="3"/>
    <n v="1"/>
    <x v="0"/>
    <d v="2026-05-12T15:41:43"/>
    <n v="68084703"/>
    <s v="DROP"/>
    <s v="VDAD"/>
    <x v="0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5"/>
    <m/>
    <s v="NONE"/>
    <n v="0"/>
    <m/>
    <n v="2258467"/>
    <s v="Cobros Mayo"/>
    <s v="Cobros Mayo NPN"/>
    <s v="Agent Not Available"/>
  </r>
  <r>
    <s v="Cobros Mayo"/>
    <n v="0"/>
    <n v="0"/>
    <x v="10"/>
    <n v="3"/>
    <n v="1"/>
    <x v="0"/>
    <d v="2026-05-14T17:34:48"/>
    <n v="68084703"/>
    <s v="DROP"/>
    <s v="VDAD"/>
    <x v="0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5"/>
    <m/>
    <s v="NONE"/>
    <n v="0"/>
    <m/>
    <n v="2258467"/>
    <s v="Cobros Mayo"/>
    <s v="Cobros Mayo NPN"/>
    <s v="Agent Not Available"/>
  </r>
  <r>
    <s v="Cobros Mayo"/>
    <n v="1"/>
    <n v="1"/>
    <x v="3"/>
    <n v="3"/>
    <n v="1"/>
    <x v="1"/>
    <d v="2026-05-19T09:51:55"/>
    <n v="68084703"/>
    <n v="6003"/>
    <s v="lvelez"/>
    <x v="1"/>
    <s v="COBRO"/>
    <m/>
    <n v="347453750000"/>
    <n v="16018"/>
    <n v="-4"/>
    <n v="1"/>
    <n v="68084703"/>
    <m/>
    <s v="Rachel Juliach Padilla Poveda"/>
    <m/>
    <s v="8-870-38"/>
    <n v="347453750000"/>
    <s v="MASIVO"/>
    <s v="NPN"/>
    <m/>
    <m/>
    <m/>
    <m/>
    <m/>
    <s v="U"/>
    <s v="0000-00-00"/>
    <m/>
    <m/>
    <m/>
    <m/>
    <n v="63"/>
    <s v="Llamaya"/>
    <s v="MAIN"/>
    <n v="0"/>
    <m/>
    <n v="2258467"/>
    <s v="Cobros Mayo"/>
    <s v="Cobros Mayo NPN"/>
    <s v="Cuenta cesada"/>
  </r>
  <r>
    <s v="Cobros Abril Canal Fijo"/>
    <n v="1"/>
    <n v="1"/>
    <x v="15"/>
    <n v="1"/>
    <n v="1"/>
    <x v="1"/>
    <d v="2026-05-12T15:41:40"/>
    <n v="68087495"/>
    <n v="6003"/>
    <s v="lvelez"/>
    <x v="1"/>
    <s v="COBRO"/>
    <m/>
    <n v="359373520000"/>
    <n v="16018"/>
    <n v="-4"/>
    <n v="1"/>
    <n v="68087495"/>
    <m/>
    <s v="ISMAEL DUMASA ORTEGA"/>
    <m/>
    <s v="8-970-1581"/>
    <n v="359373520000"/>
    <s v="MASIVO"/>
    <s v="NPN"/>
    <m/>
    <m/>
    <m/>
    <m/>
    <m/>
    <s v="U"/>
    <s v="0000-00-00"/>
    <m/>
    <m/>
    <m/>
    <m/>
    <n v="55"/>
    <s v="Llamaya"/>
    <s v="MAIN"/>
    <n v="0"/>
    <m/>
    <n v="2258468"/>
    <s v="Cobros Mayo"/>
    <s v="Cobros Mayo NPN"/>
    <s v="Cuenta cesada"/>
  </r>
  <r>
    <s v="Cobros Mayo"/>
    <n v="0"/>
    <n v="0"/>
    <x v="15"/>
    <n v="6"/>
    <n v="1"/>
    <x v="0"/>
    <d v="2026-05-12T15:42:05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10"/>
    <n v="6"/>
    <n v="1"/>
    <x v="0"/>
    <d v="2026-05-14T17:35:09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3"/>
    <n v="6"/>
    <n v="1"/>
    <x v="0"/>
    <d v="2026-05-19T09:52:46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14"/>
    <n v="6"/>
    <n v="1"/>
    <x v="0"/>
    <d v="2026-05-20T14:55:41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0"/>
    <n v="0"/>
    <x v="4"/>
    <n v="6"/>
    <n v="1"/>
    <x v="0"/>
    <d v="2026-05-21T15:02:00"/>
    <n v="68100949"/>
    <s v="DROP"/>
    <s v="VDAD"/>
    <x v="0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5"/>
    <m/>
    <s v="NONE"/>
    <n v="0"/>
    <m/>
    <n v="2258469"/>
    <s v="Cobros Mayo"/>
    <s v="Cobros Mayo NPN"/>
    <s v="Agent Not Available"/>
  </r>
  <r>
    <s v="Cobros Mayo"/>
    <n v="1"/>
    <n v="1"/>
    <x v="16"/>
    <n v="6"/>
    <n v="1"/>
    <x v="1"/>
    <d v="2026-05-22T11:10:50"/>
    <n v="68100949"/>
    <n v="6007"/>
    <s v="lvelez"/>
    <x v="1"/>
    <s v="COBRO"/>
    <m/>
    <n v="364077070000"/>
    <n v="16018"/>
    <n v="-4"/>
    <n v="1"/>
    <n v="68100949"/>
    <m/>
    <s v="melineth PinzÃ³n"/>
    <m/>
    <s v="8-880-1686"/>
    <n v="364077070000"/>
    <s v="MASIVO"/>
    <s v="NPN"/>
    <m/>
    <m/>
    <m/>
    <m/>
    <m/>
    <s v="U"/>
    <s v="0000-00-00"/>
    <m/>
    <m/>
    <m/>
    <m/>
    <n v="94"/>
    <s v="Llamaya"/>
    <s v="MAIN"/>
    <n v="0"/>
    <m/>
    <n v="2258469"/>
    <s v="Cobros Mayo"/>
    <s v="Cobros Mayo NPN"/>
    <s v="Volver a llamar"/>
  </r>
  <r>
    <e v="#N/A"/>
    <n v="1"/>
    <n v="1"/>
    <x v="7"/>
    <n v="1"/>
    <n v="1"/>
    <x v="1"/>
    <d v="2026-05-07T17:42:09"/>
    <n v="68103569"/>
    <n v="6007"/>
    <s v="lvelez"/>
    <x v="1"/>
    <s v="COBRO"/>
    <m/>
    <n v="365006650000"/>
    <n v="16016"/>
    <n v="-4"/>
    <n v="1"/>
    <n v="68103569"/>
    <m/>
    <s v="FERNANDO TULIPANO"/>
    <m/>
    <s v="8-898-521"/>
    <n v="365006650000"/>
    <s v="SOHO"/>
    <s v="NPN"/>
    <m/>
    <m/>
    <m/>
    <m/>
    <m/>
    <s v="U"/>
    <s v="0000-00-00"/>
    <m/>
    <m/>
    <m/>
    <m/>
    <n v="283"/>
    <s v="Llamaya"/>
    <s v="MANUAL"/>
    <n v="0"/>
    <m/>
    <n v="2198635"/>
    <s v="Cobros Marzo 2 meses a NPN "/>
    <s v="Cobros Marzo 2 meses a NPN "/>
    <s v="Volver a llamar"/>
  </r>
  <r>
    <s v="Cobros Abril Canal Fijo"/>
    <n v="0"/>
    <n v="0"/>
    <x v="15"/>
    <n v="3"/>
    <n v="1"/>
    <x v="0"/>
    <d v="2026-05-12T15:42:27"/>
    <n v="68116008"/>
    <s v="DROP"/>
    <s v="VDAD"/>
    <x v="0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5"/>
    <m/>
    <s v="NONE"/>
    <n v="0"/>
    <m/>
    <n v="2258470"/>
    <s v="Cobros Mayo"/>
    <s v="Cobros Mayo NPN"/>
    <s v="Agent Not Available"/>
  </r>
  <r>
    <s v="Cobros Abril Canal Fijo"/>
    <n v="0"/>
    <n v="0"/>
    <x v="10"/>
    <n v="3"/>
    <n v="1"/>
    <x v="0"/>
    <d v="2026-05-14T17:35:35"/>
    <n v="68116008"/>
    <s v="DROP"/>
    <s v="VDAD"/>
    <x v="0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5"/>
    <m/>
    <s v="NONE"/>
    <n v="0"/>
    <m/>
    <n v="2258470"/>
    <s v="Cobros Mayo"/>
    <s v="Cobros Mayo NPN"/>
    <s v="Agent Not Available"/>
  </r>
  <r>
    <s v="Cobros Abril Canal Fijo"/>
    <n v="1"/>
    <n v="1"/>
    <x v="3"/>
    <n v="3"/>
    <n v="1"/>
    <x v="1"/>
    <d v="2026-05-19T09:53:25"/>
    <n v="68116008"/>
    <n v="6003"/>
    <s v="lvelez"/>
    <x v="1"/>
    <s v="COBRO"/>
    <m/>
    <n v="361003580000"/>
    <n v="16018"/>
    <n v="-4"/>
    <n v="1"/>
    <n v="68116008"/>
    <m/>
    <s v="CARLOS PÃREZ"/>
    <m/>
    <s v="6-702-1623"/>
    <n v="361003580000"/>
    <s v="MASIVO"/>
    <s v="NPN"/>
    <m/>
    <m/>
    <m/>
    <m/>
    <m/>
    <s v="U"/>
    <s v="0000-00-00"/>
    <m/>
    <m/>
    <m/>
    <m/>
    <n v="45"/>
    <s v="Llamaya"/>
    <s v="MAIN"/>
    <n v="0"/>
    <m/>
    <n v="2258470"/>
    <s v="Cobros Mayo"/>
    <s v="Cobros Mayo NPN"/>
    <s v="Cuenta cesada"/>
  </r>
  <r>
    <s v="Cobros Abril Canal Fijo"/>
    <n v="0"/>
    <n v="0"/>
    <x v="15"/>
    <n v="2"/>
    <n v="1"/>
    <x v="0"/>
    <d v="2026-05-12T15:43:17"/>
    <n v="68116284"/>
    <s v="CALLBK"/>
    <s v="lvelez"/>
    <x v="1"/>
    <s v="COBRO"/>
    <m/>
    <n v="351374970000"/>
    <n v="16018"/>
    <n v="-4"/>
    <n v="1"/>
    <n v="68116284"/>
    <m/>
    <s v="Jaffet Jaramillo"/>
    <m/>
    <s v="8-989-1992"/>
    <n v="351374970000"/>
    <s v="MASIVO"/>
    <s v="3 PAGOS PENDIENTES"/>
    <m/>
    <m/>
    <m/>
    <m/>
    <m/>
    <s v="U"/>
    <s v="0000-00-00"/>
    <m/>
    <m/>
    <m/>
    <s v="351374970000&gt;&gt; JAFFET ELIAS JARAMILLO SANTAMARIA"/>
    <n v="365"/>
    <s v="Llamaya"/>
    <s v="MAIN"/>
    <n v="0"/>
    <m/>
    <n v="2258471"/>
    <s v="Cobros Mayo"/>
    <s v="Cobros Mayo NPN"/>
    <s v="Call Back"/>
  </r>
  <r>
    <s v="Cobros Abril Canal Fijo"/>
    <n v="0"/>
    <n v="0"/>
    <x v="2"/>
    <n v="2"/>
    <n v="1"/>
    <x v="1"/>
    <d v="2026-05-16T11:49:24"/>
    <n v="68116284"/>
    <n v="6004"/>
    <s v="lvelez"/>
    <x v="1"/>
    <s v="COBRO"/>
    <m/>
    <n v="351374970000"/>
    <n v="16018"/>
    <n v="-4"/>
    <n v="1"/>
    <n v="68116284"/>
    <m/>
    <s v="Jaffet Jaramillo"/>
    <m/>
    <s v="8-989-1992"/>
    <n v="351374970000"/>
    <s v="MASIVO"/>
    <s v="3 PAGOS PENDIENTES"/>
    <m/>
    <m/>
    <m/>
    <m/>
    <m/>
    <s v="U"/>
    <s v="0000-00-00"/>
    <m/>
    <m/>
    <m/>
    <s v="351374970000&gt;&gt; JAFFET ELIAS JARAMILLO SANTAMARIA"/>
    <n v="98"/>
    <s v="Llamaya"/>
    <s v="MAIN"/>
    <n v="0"/>
    <m/>
    <n v="2258471"/>
    <s v="Cobros Mayo"/>
    <s v="Cobros Mayo NPN"/>
    <s v="Buzon de voz"/>
  </r>
  <r>
    <e v="#N/A"/>
    <n v="1"/>
    <n v="0"/>
    <x v="12"/>
    <n v="1"/>
    <n v="1"/>
    <x v="1"/>
    <d v="2026-05-06T14:16:10"/>
    <n v="68129364"/>
    <n v="6010"/>
    <s v="lvelez"/>
    <x v="1"/>
    <s v="COBRO"/>
    <m/>
    <m/>
    <n v="998"/>
    <n v="0"/>
    <m/>
    <n v="68129364"/>
    <m/>
    <m/>
    <m/>
    <m/>
    <m/>
    <m/>
    <m/>
    <m/>
    <m/>
    <m/>
    <m/>
    <m/>
    <s v="U"/>
    <s v="0000-00-00"/>
    <m/>
    <m/>
    <m/>
    <m/>
    <n v="48"/>
    <s v="Llamaya"/>
    <s v="MANUAL"/>
    <n v="0"/>
    <m/>
    <n v="2257538"/>
    <s v="Default Manual list"/>
    <m/>
    <s v="Menor de edad"/>
  </r>
  <r>
    <s v="Cobros Mayo"/>
    <n v="0"/>
    <n v="0"/>
    <x v="15"/>
    <n v="6"/>
    <n v="1"/>
    <x v="0"/>
    <d v="2026-05-12T15:43:31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0"/>
    <n v="6"/>
    <n v="1"/>
    <x v="0"/>
    <d v="2026-05-14T17:36:18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3"/>
    <n v="6"/>
    <n v="1"/>
    <x v="0"/>
    <d v="2026-05-19T09:53:57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4"/>
    <n v="6"/>
    <n v="1"/>
    <x v="0"/>
    <d v="2026-05-20T14:56:09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4"/>
    <n v="6"/>
    <n v="1"/>
    <x v="0"/>
    <d v="2026-05-21T15:02:24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6"/>
    <n v="6"/>
    <n v="1"/>
    <x v="1"/>
    <d v="2026-05-22T11:11:02"/>
    <n v="68132648"/>
    <s v="DROP"/>
    <s v="VDAD"/>
    <x v="0"/>
    <s v="COBRO"/>
    <m/>
    <n v="362330440000"/>
    <n v="16018"/>
    <n v="-4"/>
    <n v="1"/>
    <n v="68132648"/>
    <m/>
    <s v="Shephanie Michelle murrell ort"/>
    <m/>
    <s v="8-1035-234"/>
    <n v="362330440000"/>
    <s v="MASIVO"/>
    <s v="NPN"/>
    <m/>
    <m/>
    <m/>
    <m/>
    <m/>
    <m/>
    <s v="0000-00-00"/>
    <m/>
    <m/>
    <m/>
    <m/>
    <n v="5"/>
    <m/>
    <s v="NONE"/>
    <n v="0"/>
    <m/>
    <n v="2258472"/>
    <s v="Cobros Mayo"/>
    <s v="Cobros Mayo NPN"/>
    <s v="Agent Not Available"/>
  </r>
  <r>
    <s v="Cobros Mayo"/>
    <n v="0"/>
    <n v="0"/>
    <x v="15"/>
    <n v="2"/>
    <n v="1"/>
    <x v="0"/>
    <d v="2026-05-12T15:43:53"/>
    <n v="68134876"/>
    <s v="DROP"/>
    <s v="VDAD"/>
    <x v="0"/>
    <s v="COBRO"/>
    <m/>
    <n v="367081280000"/>
    <n v="16018"/>
    <n v="-4"/>
    <n v="1"/>
    <n v="68134876"/>
    <m/>
    <s v="Yanela Rosaneth GonzÃ¡lez Cast"/>
    <m/>
    <s v="8-798-938"/>
    <n v="367081280000"/>
    <s v="MASIVO"/>
    <s v="NPN"/>
    <m/>
    <m/>
    <m/>
    <m/>
    <m/>
    <s v="U"/>
    <s v="0000-00-00"/>
    <m/>
    <m/>
    <m/>
    <m/>
    <n v="5"/>
    <m/>
    <s v="NONE"/>
    <n v="0"/>
    <m/>
    <n v="2258473"/>
    <s v="Cobros Mayo"/>
    <s v="Cobros Mayo NPN"/>
    <s v="Agent Not Available"/>
  </r>
  <r>
    <s v="Cobros Mayo"/>
    <n v="1"/>
    <n v="1"/>
    <x v="10"/>
    <n v="2"/>
    <n v="1"/>
    <x v="1"/>
    <d v="2026-05-14T17:37:03"/>
    <n v="68134876"/>
    <n v="6003"/>
    <s v="lvelez"/>
    <x v="1"/>
    <s v="COBRO"/>
    <m/>
    <n v="367081280000"/>
    <n v="16018"/>
    <n v="-4"/>
    <n v="1"/>
    <n v="68134876"/>
    <m/>
    <s v="Yanela Rosaneth GonzÃ¡lez Cast"/>
    <m/>
    <s v="8-798-938"/>
    <n v="367081280000"/>
    <s v="MASIVO"/>
    <s v="NPN"/>
    <m/>
    <m/>
    <m/>
    <m/>
    <m/>
    <s v="U"/>
    <s v="0000-00-00"/>
    <m/>
    <m/>
    <m/>
    <m/>
    <n v="41"/>
    <s v="Llamaya"/>
    <s v="MAIN"/>
    <n v="0"/>
    <m/>
    <n v="2258473"/>
    <s v="Cobros Mayo"/>
    <s v="Cobros Mayo NPN"/>
    <s v="Cuenta cesada"/>
  </r>
  <r>
    <e v="#N/A"/>
    <n v="0"/>
    <n v="0"/>
    <x v="0"/>
    <n v="1"/>
    <n v="1"/>
    <x v="1"/>
    <d v="2026-05-09T10:19:29"/>
    <n v="68144051"/>
    <n v="6004"/>
    <s v="lvelez"/>
    <x v="1"/>
    <s v="COBRO"/>
    <m/>
    <n v="351387490000"/>
    <n v="16016"/>
    <n v="-4"/>
    <n v="1"/>
    <n v="68144051"/>
    <m/>
    <s v="ALVARO ISRRAEL GUADALUPE GONGO"/>
    <m/>
    <s v="8-1044-252"/>
    <n v="351387490000"/>
    <s v="MASIVO"/>
    <s v="NPN"/>
    <m/>
    <m/>
    <m/>
    <m/>
    <m/>
    <s v="U"/>
    <s v="0000-00-00"/>
    <m/>
    <m/>
    <m/>
    <m/>
    <n v="59"/>
    <s v="Llamaya"/>
    <s v="MANUAL"/>
    <n v="0"/>
    <m/>
    <n v="2198797"/>
    <s v="Cobros Marzo 2 meses a NPN "/>
    <s v="Cobros Marzo 2 meses a NPN "/>
    <s v="Buzon de voz"/>
  </r>
  <r>
    <s v="Cobros Mayo"/>
    <n v="0"/>
    <n v="0"/>
    <x v="15"/>
    <n v="3"/>
    <n v="1"/>
    <x v="0"/>
    <d v="2026-05-12T15:44:32"/>
    <n v="68150945"/>
    <s v="DROP"/>
    <s v="VDAD"/>
    <x v="0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5"/>
    <m/>
    <s v="NONE"/>
    <n v="0"/>
    <m/>
    <n v="2258474"/>
    <s v="Cobros Mayo"/>
    <s v="Cobros Mayo NPN"/>
    <s v="Agent Not Available"/>
  </r>
  <r>
    <s v="Cobros Mayo"/>
    <n v="0"/>
    <n v="0"/>
    <x v="10"/>
    <n v="3"/>
    <n v="1"/>
    <x v="0"/>
    <d v="2026-05-14T17:37:15"/>
    <n v="68150945"/>
    <s v="DROP"/>
    <s v="VDAD"/>
    <x v="0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5"/>
    <m/>
    <s v="NONE"/>
    <n v="0"/>
    <m/>
    <n v="2258474"/>
    <s v="Cobros Mayo"/>
    <s v="Cobros Mayo NPN"/>
    <s v="Agent Not Available"/>
  </r>
  <r>
    <s v="Cobros Mayo"/>
    <n v="0"/>
    <n v="0"/>
    <x v="3"/>
    <n v="3"/>
    <n v="1"/>
    <x v="1"/>
    <d v="2026-05-19T09:54:36"/>
    <n v="68150945"/>
    <n v="6004"/>
    <s v="lvelez"/>
    <x v="1"/>
    <s v="COBRO"/>
    <m/>
    <n v="361028670000"/>
    <n v="16018"/>
    <n v="-4"/>
    <n v="1"/>
    <n v="68150945"/>
    <m/>
    <s v="DAYANIS MICHEL CEDEÃO DIAZ"/>
    <m/>
    <s v="8-944-1722"/>
    <n v="361028670000"/>
    <s v="MASIVO"/>
    <s v="2 PAGOS PENDIENTES"/>
    <m/>
    <m/>
    <m/>
    <m/>
    <m/>
    <s v="U"/>
    <s v="0000-00-00"/>
    <m/>
    <m/>
    <m/>
    <m/>
    <n v="138"/>
    <s v="Llamaya"/>
    <s v="MAIN"/>
    <n v="0"/>
    <m/>
    <n v="2258474"/>
    <s v="Cobros Mayo"/>
    <s v="Cobros Mayo NPN"/>
    <s v="Buzon de voz"/>
  </r>
  <r>
    <s v="Cobros Abril Canal Fijo"/>
    <n v="0"/>
    <n v="0"/>
    <x v="15"/>
    <n v="2"/>
    <n v="1"/>
    <x v="0"/>
    <d v="2026-05-12T15:44:45"/>
    <n v="68150976"/>
    <s v="DROP"/>
    <s v="VDAD"/>
    <x v="0"/>
    <s v="COBRO"/>
    <m/>
    <n v="367037860000"/>
    <n v="16018"/>
    <n v="-4"/>
    <n v="1"/>
    <n v="68150976"/>
    <m/>
    <s v="Yair HernÃ¡ndez"/>
    <m/>
    <s v="9-757-382"/>
    <n v="367037860000"/>
    <s v="MASIVO"/>
    <s v="NPN"/>
    <m/>
    <m/>
    <m/>
    <m/>
    <m/>
    <s v="U"/>
    <s v="0000-00-00"/>
    <m/>
    <m/>
    <m/>
    <m/>
    <n v="5"/>
    <m/>
    <s v="NONE"/>
    <n v="0"/>
    <m/>
    <n v="2258475"/>
    <s v="Cobros Mayo"/>
    <s v="Cobros Mayo NPN"/>
    <s v="Agent Not Available"/>
  </r>
  <r>
    <s v="Cobros Abril Canal Fijo"/>
    <n v="0"/>
    <n v="0"/>
    <x v="10"/>
    <n v="2"/>
    <n v="1"/>
    <x v="1"/>
    <d v="2026-05-14T17:38:54"/>
    <n v="68150976"/>
    <n v="6004"/>
    <s v="lvelez"/>
    <x v="1"/>
    <s v="COBRO"/>
    <m/>
    <n v="367037860000"/>
    <n v="16018"/>
    <n v="-4"/>
    <n v="1"/>
    <n v="68150976"/>
    <m/>
    <s v="Yair HernÃ¡ndez"/>
    <m/>
    <s v="9-757-382"/>
    <n v="367037860000"/>
    <s v="MASIVO"/>
    <s v="NPN"/>
    <m/>
    <m/>
    <m/>
    <m/>
    <m/>
    <s v="U"/>
    <s v="0000-00-00"/>
    <m/>
    <m/>
    <m/>
    <m/>
    <n v="67"/>
    <s v="Llamaya"/>
    <s v="MAIN"/>
    <n v="0"/>
    <m/>
    <n v="2258475"/>
    <s v="Cobros Mayo"/>
    <s v="Cobros Mayo NPN"/>
    <s v="Buzon de voz"/>
  </r>
  <r>
    <s v="Cobros Mayo"/>
    <n v="0"/>
    <n v="0"/>
    <x v="15"/>
    <n v="6"/>
    <n v="1"/>
    <x v="0"/>
    <d v="2026-05-12T15:45:11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10"/>
    <n v="6"/>
    <n v="1"/>
    <x v="0"/>
    <d v="2026-05-14T17:39:24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3"/>
    <n v="6"/>
    <n v="1"/>
    <x v="0"/>
    <d v="2026-05-19T09:54:30"/>
    <n v="68162356"/>
    <s v="AB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0"/>
    <m/>
    <s v="NONE"/>
    <n v="0"/>
    <m/>
    <n v="2258476"/>
    <s v="Cobros Mayo"/>
    <s v="Cobros Mayo NPN"/>
    <s v="Auto busy"/>
  </r>
  <r>
    <s v="Cobros Mayo"/>
    <n v="0"/>
    <n v="0"/>
    <x v="14"/>
    <n v="6"/>
    <n v="1"/>
    <x v="0"/>
    <d v="2026-05-20T14:56:32"/>
    <n v="68162356"/>
    <s v="DROP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5"/>
    <m/>
    <s v="NONE"/>
    <n v="0"/>
    <m/>
    <n v="2258476"/>
    <s v="Cobros Mayo"/>
    <s v="Cobros Mayo NPN"/>
    <s v="Agent Not Available"/>
  </r>
  <r>
    <s v="Cobros Mayo"/>
    <n v="0"/>
    <n v="0"/>
    <x v="4"/>
    <n v="6"/>
    <n v="1"/>
    <x v="0"/>
    <d v="2026-05-21T15:03:04"/>
    <n v="68162356"/>
    <s v="AB"/>
    <s v="VDAD"/>
    <x v="0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0"/>
    <m/>
    <s v="NONE"/>
    <n v="0"/>
    <m/>
    <n v="2258476"/>
    <s v="Cobros Mayo"/>
    <s v="Cobros Mayo NPN"/>
    <s v="Auto busy"/>
  </r>
  <r>
    <s v="Cobros Mayo"/>
    <n v="1"/>
    <n v="0"/>
    <x v="16"/>
    <n v="6"/>
    <n v="1"/>
    <x v="1"/>
    <d v="2026-05-22T11:13:20"/>
    <n v="68162356"/>
    <n v="6000"/>
    <s v="lvelez"/>
    <x v="1"/>
    <s v="COBRO"/>
    <m/>
    <n v="366051980000"/>
    <n v="16018"/>
    <n v="-4"/>
    <n v="1"/>
    <n v="68162356"/>
    <m/>
    <s v="Mariangel Duque"/>
    <m/>
    <s v="8-1013-1540"/>
    <n v="366051980000"/>
    <s v="MASIVO"/>
    <s v="NPN"/>
    <m/>
    <m/>
    <m/>
    <m/>
    <m/>
    <s v="U"/>
    <s v="0000-00-00"/>
    <m/>
    <m/>
    <m/>
    <m/>
    <n v="99"/>
    <s v="Llamaya"/>
    <s v="MAIN"/>
    <n v="0"/>
    <m/>
    <n v="2258476"/>
    <s v="Cobros Mayo"/>
    <s v="Cobros Mayo NPN"/>
    <s v="Mensaje a tercero"/>
  </r>
  <r>
    <s v="Cobros Mayo"/>
    <n v="1"/>
    <n v="1"/>
    <x v="8"/>
    <n v="7"/>
    <n v="1"/>
    <x v="0"/>
    <d v="2026-05-08T15:03:45"/>
    <n v="68179375"/>
    <n v="6007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146"/>
    <s v="Llamaya"/>
    <s v="MANUAL"/>
    <n v="0"/>
    <m/>
    <n v="2198795"/>
    <s v="Cobros Marzo 2 meses a NPN "/>
    <s v="Cobros Marzo 2 meses a NPN "/>
    <s v="Volver a llamar"/>
  </r>
  <r>
    <s v="Cobros Mayo"/>
    <n v="0"/>
    <n v="0"/>
    <x v="0"/>
    <n v="7"/>
    <n v="1"/>
    <x v="0"/>
    <d v="2026-05-09T10:30:57"/>
    <n v="68179375"/>
    <n v="6004"/>
    <s v="lvelez"/>
    <x v="1"/>
    <s v="COBRO"/>
    <m/>
    <n v="356371330000"/>
    <n v="16016"/>
    <n v="-4"/>
    <n v="1"/>
    <n v="68179375"/>
    <m/>
    <s v="Ceberino frias moreno"/>
    <m/>
    <s v="8-732-1831"/>
    <n v="356371330000"/>
    <s v="MASIVO"/>
    <s v="NPN"/>
    <m/>
    <m/>
    <m/>
    <m/>
    <m/>
    <s v="U"/>
    <s v="0000-00-00"/>
    <m/>
    <m/>
    <m/>
    <s v="Ceberino frias moreno!NNumero: -- 356371330000"/>
    <n v="84"/>
    <s v="Llamaya"/>
    <s v="MANUAL"/>
    <n v="0"/>
    <m/>
    <n v="2198795"/>
    <s v="Cobros Marzo 2 meses a NPN "/>
    <s v="Cobros Marzo 2 meses a NPN "/>
    <s v="Buzon de voz"/>
  </r>
  <r>
    <s v="Cobros Mayo"/>
    <n v="0"/>
    <n v="0"/>
    <x v="15"/>
    <n v="7"/>
    <n v="1"/>
    <x v="0"/>
    <d v="2026-05-12T15:45:49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10"/>
    <n v="7"/>
    <n v="1"/>
    <x v="0"/>
    <d v="2026-05-14T17:40:03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3"/>
    <n v="7"/>
    <n v="1"/>
    <x v="0"/>
    <d v="2026-05-19T09:55:03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14"/>
    <n v="7"/>
    <n v="1"/>
    <x v="0"/>
    <d v="2026-05-20T14:56:55"/>
    <n v="68179375"/>
    <s v="DROP"/>
    <s v="VDAD"/>
    <x v="0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5"/>
    <m/>
    <s v="NONE"/>
    <n v="0"/>
    <m/>
    <n v="2258477"/>
    <s v="Cobros Mayo"/>
    <s v="Cobros Mayo NPN"/>
    <s v="Agent Not Available"/>
  </r>
  <r>
    <s v="Cobros Mayo"/>
    <n v="0"/>
    <n v="0"/>
    <x v="4"/>
    <n v="7"/>
    <n v="1"/>
    <x v="1"/>
    <d v="2026-05-21T15:03:26"/>
    <n v="68179375"/>
    <n v="6004"/>
    <s v="lvelez"/>
    <x v="1"/>
    <s v="COBRO"/>
    <m/>
    <n v="356371330000"/>
    <n v="16018"/>
    <n v="-4"/>
    <n v="1"/>
    <n v="68179375"/>
    <m/>
    <s v="Ceberino frias moreno"/>
    <m/>
    <s v="8-732-1831"/>
    <n v="356371330000"/>
    <s v="MASIVO"/>
    <s v="2 PAGOS PENDIENTES"/>
    <m/>
    <m/>
    <m/>
    <m/>
    <m/>
    <s v="U"/>
    <s v="0000-00-00"/>
    <m/>
    <m/>
    <m/>
    <m/>
    <n v="135"/>
    <s v="Llamaya"/>
    <s v="MAIN"/>
    <n v="0"/>
    <m/>
    <n v="2258477"/>
    <s v="Cobros Mayo"/>
    <s v="Cobros Mayo NPN"/>
    <s v="Buzon de voz"/>
  </r>
  <r>
    <s v="Cobros Abril Canal Fijo"/>
    <n v="0"/>
    <n v="0"/>
    <x v="15"/>
    <n v="2"/>
    <n v="1"/>
    <x v="0"/>
    <d v="2026-05-12T15:46:30"/>
    <n v="68179400"/>
    <s v="DROP"/>
    <s v="VDAD"/>
    <x v="0"/>
    <s v="COBRO"/>
    <m/>
    <n v="363017480000"/>
    <n v="16018"/>
    <n v="-4"/>
    <n v="1"/>
    <n v="68179400"/>
    <m/>
    <s v="Argelis GonzÃ¡lez"/>
    <m/>
    <s v="2-748-178"/>
    <n v="363017480000"/>
    <s v="MASIVO"/>
    <s v="NPN"/>
    <m/>
    <m/>
    <m/>
    <m/>
    <m/>
    <s v="U"/>
    <s v="0000-00-00"/>
    <m/>
    <m/>
    <m/>
    <m/>
    <n v="5"/>
    <m/>
    <s v="NONE"/>
    <n v="0"/>
    <m/>
    <n v="2258478"/>
    <s v="Cobros Mayo"/>
    <s v="Cobros Mayo NPN"/>
    <s v="Agent Not Available"/>
  </r>
  <r>
    <s v="Cobros Abril Canal Fijo"/>
    <n v="1"/>
    <n v="1"/>
    <x v="10"/>
    <n v="2"/>
    <n v="1"/>
    <x v="1"/>
    <d v="2026-05-14T17:42:29"/>
    <n v="68179400"/>
    <n v="6003"/>
    <s v="lvelez"/>
    <x v="1"/>
    <s v="COBRO"/>
    <m/>
    <n v="363017480000"/>
    <n v="16018"/>
    <n v="-4"/>
    <n v="1"/>
    <n v="68179400"/>
    <m/>
    <s v="Argelis GonzÃ¡lez"/>
    <m/>
    <s v="2-748-178"/>
    <n v="363017480000"/>
    <s v="MASIVO"/>
    <s v="NPN"/>
    <m/>
    <m/>
    <m/>
    <m/>
    <m/>
    <s v="U"/>
    <s v="0000-00-00"/>
    <m/>
    <m/>
    <m/>
    <m/>
    <n v="46"/>
    <s v="Llamaya"/>
    <s v="MAIN"/>
    <n v="0"/>
    <m/>
    <n v="2258478"/>
    <s v="Cobros Mayo"/>
    <s v="Cobros Mayo NPN"/>
    <s v="Cuenta cesada"/>
  </r>
  <r>
    <s v="Cobros Abril Canal Fijo"/>
    <n v="1"/>
    <n v="1"/>
    <x v="15"/>
    <n v="1"/>
    <n v="1"/>
    <x v="1"/>
    <d v="2026-05-12T15:51:00"/>
    <n v="68184307"/>
    <n v="6003"/>
    <s v="lvelez"/>
    <x v="1"/>
    <s v="COBRO"/>
    <m/>
    <n v="346382020000"/>
    <n v="16018"/>
    <n v="-4"/>
    <n v="1"/>
    <n v="68184307"/>
    <m/>
    <s v="Ernesto Lam Velasquez"/>
    <m/>
    <s v="3-753-110"/>
    <n v="346382020000"/>
    <s v="MASIVO"/>
    <s v="NPN"/>
    <m/>
    <m/>
    <m/>
    <m/>
    <m/>
    <s v="U"/>
    <s v="0000-00-00"/>
    <m/>
    <m/>
    <m/>
    <m/>
    <n v="87"/>
    <s v="Llamaya"/>
    <s v="MAIN"/>
    <n v="0"/>
    <m/>
    <n v="2258479"/>
    <s v="Cobros Mayo"/>
    <s v="Cobros Mayo NPN"/>
    <s v="Cuenta cesada"/>
  </r>
  <r>
    <s v="Cobros Abril Canal Fijo"/>
    <n v="0"/>
    <n v="0"/>
    <x v="15"/>
    <n v="4"/>
    <n v="1"/>
    <x v="0"/>
    <d v="2026-05-12T15:51:14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0"/>
    <n v="0"/>
    <x v="10"/>
    <n v="4"/>
    <n v="1"/>
    <x v="0"/>
    <d v="2026-05-14T17:42:30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0"/>
    <n v="0"/>
    <x v="3"/>
    <n v="4"/>
    <n v="1"/>
    <x v="0"/>
    <d v="2026-05-19T09:55:33"/>
    <n v="68185452"/>
    <s v="DROP"/>
    <s v="VDAD"/>
    <x v="0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5"/>
    <m/>
    <s v="NONE"/>
    <n v="0"/>
    <m/>
    <n v="2258480"/>
    <s v="Cobros Mayo"/>
    <s v="Cobros Mayo NPN"/>
    <s v="Agent Not Available"/>
  </r>
  <r>
    <s v="Cobros Abril Canal Fijo"/>
    <n v="1"/>
    <n v="1"/>
    <x v="14"/>
    <n v="4"/>
    <n v="1"/>
    <x v="1"/>
    <d v="2026-05-20T14:57:26"/>
    <n v="68185452"/>
    <n v="6003"/>
    <s v="lvelez"/>
    <x v="1"/>
    <s v="COBRO"/>
    <m/>
    <n v="357369010000"/>
    <n v="16018"/>
    <n v="-4"/>
    <n v="1"/>
    <n v="68185452"/>
    <m/>
    <s v="Francisco hermenegildo Rodrigu"/>
    <m/>
    <s v="8-415-149"/>
    <n v="357369010000"/>
    <s v="MASIVO"/>
    <s v="NPN"/>
    <m/>
    <m/>
    <m/>
    <m/>
    <m/>
    <s v="U"/>
    <s v="0000-00-00"/>
    <m/>
    <m/>
    <m/>
    <m/>
    <n v="22"/>
    <s v="Llamaya"/>
    <s v="MAIN"/>
    <n v="0"/>
    <m/>
    <n v="2258480"/>
    <s v="Cobros Mayo"/>
    <s v="Cobros Mayo NPN"/>
    <s v="Cuenta cesada"/>
  </r>
  <r>
    <e v="#N/A"/>
    <n v="1"/>
    <n v="0"/>
    <x v="3"/>
    <n v="1"/>
    <n v="1"/>
    <x v="1"/>
    <d v="2026-05-19T15:05:33"/>
    <n v="68189898"/>
    <n v="6000"/>
    <s v="lvelez"/>
    <x v="1"/>
    <s v="COBRO"/>
    <m/>
    <m/>
    <n v="998"/>
    <n v="0"/>
    <m/>
    <n v="68189898"/>
    <m/>
    <m/>
    <m/>
    <m/>
    <m/>
    <m/>
    <m/>
    <m/>
    <m/>
    <m/>
    <m/>
    <m/>
    <s v="U"/>
    <s v="0000-00-00"/>
    <m/>
    <m/>
    <m/>
    <m/>
    <n v="84"/>
    <s v="Llamaya"/>
    <s v="MANUAL"/>
    <n v="0"/>
    <m/>
    <n v="2267584"/>
    <s v="Default Manual list"/>
    <m/>
    <s v="Mensaje a tercero"/>
  </r>
  <r>
    <e v="#N/A"/>
    <n v="0"/>
    <n v="0"/>
    <x v="11"/>
    <n v="1"/>
    <n v="1"/>
    <x v="1"/>
    <d v="2026-05-04T16:43:30"/>
    <n v="68195123"/>
    <n v="6004"/>
    <s v="lvelez"/>
    <x v="1"/>
    <s v="COBRO"/>
    <m/>
    <m/>
    <n v="998"/>
    <n v="0"/>
    <m/>
    <n v="68195123"/>
    <m/>
    <m/>
    <m/>
    <m/>
    <m/>
    <m/>
    <m/>
    <m/>
    <m/>
    <m/>
    <m/>
    <m/>
    <s v="U"/>
    <s v="0000-00-00"/>
    <m/>
    <m/>
    <m/>
    <m/>
    <n v="85"/>
    <s v="Llamaya"/>
    <s v="MANUAL"/>
    <n v="0"/>
    <m/>
    <n v="2257487"/>
    <s v="Default Manual list"/>
    <m/>
    <s v="Buzon de voz"/>
  </r>
  <r>
    <s v="Cobros Mayo"/>
    <n v="0"/>
    <n v="0"/>
    <x v="15"/>
    <n v="6"/>
    <n v="1"/>
    <x v="0"/>
    <d v="2026-05-12T15:51:54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0"/>
    <n v="6"/>
    <n v="1"/>
    <x v="0"/>
    <d v="2026-05-14T17:43:12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3"/>
    <n v="6"/>
    <n v="1"/>
    <x v="0"/>
    <d v="2026-05-19T09:56:16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4"/>
    <n v="6"/>
    <n v="1"/>
    <x v="0"/>
    <d v="2026-05-20T14:57:48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4"/>
    <n v="6"/>
    <n v="1"/>
    <x v="0"/>
    <d v="2026-05-21T15:04:23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6"/>
    <n v="6"/>
    <n v="1"/>
    <x v="1"/>
    <d v="2026-05-22T11:13:22"/>
    <n v="68199560"/>
    <s v="DROP"/>
    <s v="VDAD"/>
    <x v="0"/>
    <s v="COBRO"/>
    <m/>
    <n v="367078170000"/>
    <n v="16018"/>
    <n v="-4"/>
    <n v="1"/>
    <n v="68199560"/>
    <m/>
    <s v="SHERLINE NICOLLE VIQUEZ MENDEZ"/>
    <m/>
    <s v="4-827-380"/>
    <n v="367078170000"/>
    <s v="MASIVO"/>
    <s v="NPN"/>
    <m/>
    <m/>
    <m/>
    <m/>
    <m/>
    <m/>
    <s v="0000-00-00"/>
    <m/>
    <m/>
    <m/>
    <m/>
    <n v="5"/>
    <m/>
    <s v="NONE"/>
    <n v="0"/>
    <m/>
    <n v="2258481"/>
    <s v="Cobros Mayo"/>
    <s v="Cobros Mayo NPN"/>
    <s v="Agent Not Available"/>
  </r>
  <r>
    <s v="Cobros Mayo"/>
    <n v="0"/>
    <n v="0"/>
    <x v="15"/>
    <n v="7"/>
    <n v="1"/>
    <x v="0"/>
    <d v="2026-05-12T15:52:19"/>
    <n v="68203534"/>
    <s v="DROP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5"/>
    <m/>
    <s v="NONE"/>
    <n v="0"/>
    <m/>
    <n v="2258482"/>
    <s v="Cobros Mayo"/>
    <s v="Cobros Mayo NPN"/>
    <s v="Agent Not Available"/>
  </r>
  <r>
    <s v="Cobros Mayo"/>
    <n v="0"/>
    <n v="0"/>
    <x v="10"/>
    <n v="7"/>
    <n v="1"/>
    <x v="0"/>
    <d v="2026-05-14T17:43:56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3"/>
    <n v="7"/>
    <n v="1"/>
    <x v="0"/>
    <d v="2026-05-19T09:56:23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14"/>
    <n v="7"/>
    <n v="1"/>
    <x v="0"/>
    <d v="2026-05-20T15:02:38"/>
    <n v="68203534"/>
    <s v="NA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No Answer AutoDial"/>
  </r>
  <r>
    <s v="Cobros Mayo"/>
    <n v="0"/>
    <n v="0"/>
    <x v="14"/>
    <n v="7"/>
    <n v="1"/>
    <x v="0"/>
    <d v="2026-05-20T16:38:29"/>
    <n v="68203534"/>
    <s v="DROP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5"/>
    <m/>
    <s v="NONE"/>
    <n v="0"/>
    <m/>
    <n v="2258482"/>
    <s v="Cobros Mayo"/>
    <s v="Cobros Mayo NPN"/>
    <s v="Agent Not Available"/>
  </r>
  <r>
    <s v="Cobros Mayo"/>
    <n v="0"/>
    <n v="0"/>
    <x v="4"/>
    <n v="7"/>
    <n v="1"/>
    <x v="0"/>
    <d v="2026-05-21T15:04:57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16"/>
    <n v="7"/>
    <n v="1"/>
    <x v="1"/>
    <d v="2026-05-22T11:13:30"/>
    <n v="68203534"/>
    <s v="AB"/>
    <s v="VDAD"/>
    <x v="0"/>
    <s v="COBRO"/>
    <m/>
    <n v="365083820000"/>
    <n v="16018"/>
    <n v="-5"/>
    <n v="1"/>
    <n v="68203534"/>
    <m/>
    <s v="Juan carlos solar ramos"/>
    <m/>
    <s v="AT533169"/>
    <n v="365083820000"/>
    <s v="MASIVO"/>
    <s v="NPN"/>
    <m/>
    <m/>
    <m/>
    <m/>
    <m/>
    <m/>
    <s v="0000-00-00"/>
    <m/>
    <m/>
    <m/>
    <m/>
    <n v="0"/>
    <m/>
    <s v="NONE"/>
    <n v="0"/>
    <m/>
    <n v="2258482"/>
    <s v="Cobros Mayo"/>
    <s v="Cobros Mayo NPN"/>
    <s v="Auto busy"/>
  </r>
  <r>
    <s v="Cobros Mayo"/>
    <n v="0"/>
    <n v="0"/>
    <x v="15"/>
    <n v="2"/>
    <n v="1"/>
    <x v="0"/>
    <d v="2026-05-12T15:52:41"/>
    <n v="68204109"/>
    <s v="DROP"/>
    <s v="VDAD"/>
    <x v="0"/>
    <s v="COBRO"/>
    <m/>
    <n v="366056030000"/>
    <n v="16018"/>
    <n v="-5"/>
    <n v="1"/>
    <n v="68204109"/>
    <m/>
    <s v="Lizkaida Barcenas"/>
    <m/>
    <s v="3-760-1757"/>
    <n v="366056030000"/>
    <s v="MASIVO"/>
    <s v="NPN"/>
    <m/>
    <m/>
    <m/>
    <m/>
    <m/>
    <s v="U"/>
    <s v="0000-00-00"/>
    <m/>
    <m/>
    <m/>
    <m/>
    <n v="5"/>
    <m/>
    <s v="NONE"/>
    <n v="0"/>
    <m/>
    <n v="2258483"/>
    <s v="Cobros Mayo"/>
    <s v="Cobros Mayo NPN"/>
    <s v="Agent Not Available"/>
  </r>
  <r>
    <s v="Cobros Mayo"/>
    <n v="1"/>
    <n v="1"/>
    <x v="10"/>
    <n v="2"/>
    <n v="1"/>
    <x v="1"/>
    <d v="2026-05-14T17:44:10"/>
    <n v="68204109"/>
    <n v="6007"/>
    <s v="lvelez"/>
    <x v="1"/>
    <s v="COBRO"/>
    <m/>
    <n v="366056030000"/>
    <n v="16018"/>
    <n v="-5"/>
    <n v="1"/>
    <n v="68204109"/>
    <m/>
    <s v="Lizkaida Barcenas"/>
    <m/>
    <s v="3-760-1757"/>
    <n v="366056030000"/>
    <s v="MASIVO"/>
    <s v="NPN"/>
    <m/>
    <m/>
    <m/>
    <m/>
    <m/>
    <s v="U"/>
    <s v="0000-00-00"/>
    <m/>
    <m/>
    <m/>
    <m/>
    <n v="84"/>
    <s v="Llamaya"/>
    <s v="MAIN"/>
    <n v="0"/>
    <m/>
    <n v="2258483"/>
    <s v="Cobros Mayo"/>
    <s v="Cobros Mayo NPN"/>
    <s v="Volver a llamar"/>
  </r>
  <r>
    <s v="Cobros Abril Canal Fijo"/>
    <n v="0"/>
    <n v="0"/>
    <x v="15"/>
    <n v="1"/>
    <n v="1"/>
    <x v="1"/>
    <d v="2026-05-12T15:53:00"/>
    <n v="68211872"/>
    <n v="6004"/>
    <s v="lvelez"/>
    <x v="1"/>
    <s v="COBRO"/>
    <m/>
    <n v="368014280000"/>
    <n v="16018"/>
    <n v="-5"/>
    <n v="1"/>
    <n v="68211872"/>
    <m/>
    <s v="Freddy balza"/>
    <m/>
    <s v="Bf558050"/>
    <n v="368014280000"/>
    <s v="SOHO"/>
    <s v="NPN"/>
    <m/>
    <m/>
    <m/>
    <m/>
    <m/>
    <s v="U"/>
    <s v="0000-00-00"/>
    <m/>
    <m/>
    <m/>
    <m/>
    <n v="138"/>
    <s v="Llamaya"/>
    <s v="MAIN"/>
    <n v="0"/>
    <m/>
    <n v="2258484"/>
    <s v="Cobros Mayo"/>
    <s v="Cobros Mayo NPN"/>
    <s v="Buzon de voz"/>
  </r>
  <r>
    <s v="Cobros Abril Canal Fijo"/>
    <n v="0"/>
    <n v="0"/>
    <x v="15"/>
    <n v="2"/>
    <n v="1"/>
    <x v="0"/>
    <d v="2026-05-12T15:53:14"/>
    <n v="68235940"/>
    <s v="DROP"/>
    <s v="VDAD"/>
    <x v="0"/>
    <s v="COBRO"/>
    <m/>
    <n v="234010250000"/>
    <n v="16018"/>
    <n v="-5"/>
    <n v="1"/>
    <n v="68235940"/>
    <m/>
    <s v="Enrique Antonio MarÃ­n Aguirre"/>
    <m/>
    <s v="4-700-1364"/>
    <n v="234010250000"/>
    <s v="MASIVO"/>
    <s v="3 PAGOS PENDIENTES"/>
    <m/>
    <m/>
    <m/>
    <m/>
    <m/>
    <s v="U"/>
    <s v="0000-00-00"/>
    <m/>
    <m/>
    <m/>
    <m/>
    <n v="5"/>
    <m/>
    <s v="NONE"/>
    <n v="0"/>
    <m/>
    <n v="2258485"/>
    <s v="Cobros Mayo"/>
    <s v="Cobros Mayo NPN"/>
    <s v="Agent Not Available"/>
  </r>
  <r>
    <s v="Cobros Abril Canal Fijo"/>
    <n v="1"/>
    <n v="0"/>
    <x v="10"/>
    <n v="2"/>
    <n v="1"/>
    <x v="1"/>
    <d v="2026-05-14T17:49:07"/>
    <n v="68235940"/>
    <n v="6000"/>
    <s v="lvelez"/>
    <x v="1"/>
    <s v="COBRO"/>
    <m/>
    <n v="234010250000"/>
    <n v="16018"/>
    <n v="-5"/>
    <n v="1"/>
    <n v="68235940"/>
    <m/>
    <s v="Enrique Antonio MarÃ­n Aguirre"/>
    <m/>
    <s v="4-700-1364"/>
    <n v="234010250000"/>
    <s v="MASIVO"/>
    <s v="3 PAGOS PENDIENTES"/>
    <m/>
    <m/>
    <m/>
    <m/>
    <m/>
    <s v="U"/>
    <s v="0000-00-00"/>
    <m/>
    <m/>
    <m/>
    <m/>
    <n v="150"/>
    <s v="Llamaya"/>
    <s v="MAIN"/>
    <n v="0"/>
    <m/>
    <n v="2258485"/>
    <s v="Cobros Mayo"/>
    <s v="Cobros Mayo NPN"/>
    <s v="Mensaje a tercero"/>
  </r>
  <r>
    <s v="Cobros Mayo"/>
    <n v="0"/>
    <n v="0"/>
    <x v="15"/>
    <n v="4"/>
    <n v="1"/>
    <x v="0"/>
    <d v="2026-05-12T15:53:38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0"/>
    <n v="0"/>
    <x v="10"/>
    <n v="4"/>
    <n v="1"/>
    <x v="0"/>
    <d v="2026-05-14T17:49:20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0"/>
    <n v="0"/>
    <x v="3"/>
    <n v="4"/>
    <n v="1"/>
    <x v="0"/>
    <d v="2026-05-19T09:58:54"/>
    <n v="68236996"/>
    <s v="DROP"/>
    <s v="VDAD"/>
    <x v="0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5"/>
    <m/>
    <s v="NONE"/>
    <n v="0"/>
    <m/>
    <n v="2258486"/>
    <s v="Cobros Mayo"/>
    <s v="Cobros Mayo NPN"/>
    <s v="Agent Not Available"/>
  </r>
  <r>
    <s v="Cobros Mayo"/>
    <n v="1"/>
    <n v="1"/>
    <x v="14"/>
    <n v="4"/>
    <n v="1"/>
    <x v="1"/>
    <d v="2026-05-20T15:01:41"/>
    <n v="68236996"/>
    <n v="6003"/>
    <s v="lvelez"/>
    <x v="1"/>
    <s v="COBRO"/>
    <m/>
    <n v="998105050000"/>
    <n v="16018"/>
    <n v="-5"/>
    <n v="1"/>
    <n v="68236996"/>
    <m/>
    <s v="Ricardo Antonio MONTERO MARTÃ"/>
    <m/>
    <s v="4-114-733"/>
    <n v="998105050000"/>
    <s v="MASIVO"/>
    <s v="NPN"/>
    <m/>
    <m/>
    <m/>
    <m/>
    <m/>
    <s v="U"/>
    <s v="0000-00-00"/>
    <m/>
    <m/>
    <m/>
    <m/>
    <n v="80"/>
    <s v="Llamaya"/>
    <s v="MAIN"/>
    <n v="0"/>
    <m/>
    <n v="2258486"/>
    <s v="Cobros Mayo"/>
    <s v="Cobros Mayo NPN"/>
    <s v="Cuenta cesada"/>
  </r>
  <r>
    <e v="#N/A"/>
    <n v="0"/>
    <n v="0"/>
    <x v="3"/>
    <n v="1"/>
    <n v="1"/>
    <x v="1"/>
    <d v="2026-05-19T14:28:24"/>
    <n v="68249605"/>
    <n v="6004"/>
    <s v="lvelez"/>
    <x v="1"/>
    <s v="COBRO"/>
    <m/>
    <n v="352383900000"/>
    <n v="16016"/>
    <n v="-5"/>
    <n v="1"/>
    <n v="68249605"/>
    <m/>
    <s v="Yurileth Marlyn Rodriguez De S"/>
    <m/>
    <s v="8-1041-1289"/>
    <n v="352383900000"/>
    <s v="MASIVO"/>
    <s v="NPN"/>
    <m/>
    <m/>
    <m/>
    <m/>
    <m/>
    <s v="U"/>
    <s v="0000-00-00"/>
    <m/>
    <m/>
    <m/>
    <s v="YURILETH MARLYN RODRIGUEZ SEDAS!NNumero: -- 352383900000"/>
    <n v="93"/>
    <s v="Llamaya"/>
    <s v="MANUAL"/>
    <n v="0"/>
    <m/>
    <n v="2198834"/>
    <s v="Cobros Marzo 2 meses a NPN "/>
    <s v="Cobros Marzo 2 meses a NPN "/>
    <s v="Buzon de voz"/>
  </r>
  <r>
    <e v="#N/A"/>
    <n v="0"/>
    <n v="0"/>
    <x v="0"/>
    <n v="1"/>
    <n v="1"/>
    <x v="1"/>
    <d v="2026-05-09T11:09:44"/>
    <n v="68259752"/>
    <n v="6004"/>
    <s v="lvelez"/>
    <x v="1"/>
    <s v="COBRO"/>
    <m/>
    <m/>
    <n v="998"/>
    <n v="0"/>
    <m/>
    <n v="68259752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8696"/>
    <s v="Default Manual list"/>
    <m/>
    <s v="Buzon de voz"/>
  </r>
  <r>
    <s v="Cobros Mayo"/>
    <n v="0"/>
    <n v="0"/>
    <x v="15"/>
    <n v="3"/>
    <n v="1"/>
    <x v="0"/>
    <d v="2026-05-12T15:53:51"/>
    <n v="68261639"/>
    <s v="DROP"/>
    <s v="VDAD"/>
    <x v="0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5"/>
    <m/>
    <s v="NONE"/>
    <n v="0"/>
    <m/>
    <n v="2258487"/>
    <s v="Cobros Mayo"/>
    <s v="Cobros Mayo NPN"/>
    <s v="Agent Not Available"/>
  </r>
  <r>
    <s v="Cobros Mayo"/>
    <n v="0"/>
    <n v="0"/>
    <x v="10"/>
    <n v="3"/>
    <n v="1"/>
    <x v="0"/>
    <d v="2026-05-14T17:49:27"/>
    <n v="68261639"/>
    <s v="AB"/>
    <s v="VDAD"/>
    <x v="0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0"/>
    <m/>
    <s v="NONE"/>
    <n v="0"/>
    <m/>
    <n v="2258487"/>
    <s v="Cobros Mayo"/>
    <s v="Cobros Mayo NPN"/>
    <s v="Auto busy"/>
  </r>
  <r>
    <s v="Cobros Mayo"/>
    <n v="0"/>
    <n v="0"/>
    <x v="3"/>
    <n v="3"/>
    <n v="1"/>
    <x v="1"/>
    <d v="2026-05-19T09:58:34"/>
    <n v="68261639"/>
    <s v="CALLBK"/>
    <s v="lvelez"/>
    <x v="1"/>
    <s v="COBRO"/>
    <m/>
    <n v="365088970000"/>
    <n v="16018"/>
    <n v="-5"/>
    <n v="1"/>
    <n v="68261639"/>
    <m/>
    <s v="Miguel ChÃ¡vez"/>
    <m/>
    <s v="9-717-333"/>
    <n v="365088970000"/>
    <s v="SOHO"/>
    <s v="NPN"/>
    <m/>
    <m/>
    <m/>
    <m/>
    <m/>
    <s v="U"/>
    <s v="0000-00-00"/>
    <m/>
    <m/>
    <m/>
    <s v="365088970000&gt;&gt; Miguel Chávez"/>
    <n v="212"/>
    <s v="Llamaya"/>
    <s v="MAIN"/>
    <n v="0"/>
    <m/>
    <n v="2258487"/>
    <s v="Cobros Mayo"/>
    <s v="Cobros Mayo NPN"/>
    <s v="Call Back"/>
  </r>
  <r>
    <s v="Cobros Abril Canal Fijo"/>
    <n v="0"/>
    <n v="0"/>
    <x v="15"/>
    <n v="5"/>
    <n v="1"/>
    <x v="0"/>
    <d v="2026-05-12T15:54:20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10"/>
    <n v="5"/>
    <n v="1"/>
    <x v="0"/>
    <d v="2026-05-14T17:50:0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3"/>
    <n v="5"/>
    <n v="1"/>
    <x v="0"/>
    <d v="2026-05-19T09:59:3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0"/>
    <n v="0"/>
    <x v="14"/>
    <n v="5"/>
    <n v="1"/>
    <x v="0"/>
    <d v="2026-05-20T15:05:21"/>
    <n v="68268742"/>
    <s v="DROP"/>
    <s v="VDAD"/>
    <x v="0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5"/>
    <m/>
    <s v="NONE"/>
    <n v="0"/>
    <m/>
    <n v="2258488"/>
    <s v="Cobros Mayo"/>
    <s v="Cobros Mayo NPN"/>
    <s v="Agent Not Available"/>
  </r>
  <r>
    <s v="Cobros Abril Canal Fijo"/>
    <n v="1"/>
    <n v="1"/>
    <x v="4"/>
    <n v="5"/>
    <n v="1"/>
    <x v="1"/>
    <d v="2026-05-21T15:08:00"/>
    <n v="68268742"/>
    <n v="6003"/>
    <s v="lvelez"/>
    <x v="1"/>
    <s v="COBRO"/>
    <m/>
    <n v="366005850000"/>
    <n v="16018"/>
    <n v="-5"/>
    <n v="1"/>
    <n v="68268742"/>
    <m/>
    <s v="Jenny liseth  Barsallo brow"/>
    <m/>
    <s v="10-707-314"/>
    <n v="366005850000"/>
    <s v="MASIVO"/>
    <s v="NPN"/>
    <m/>
    <m/>
    <m/>
    <m/>
    <m/>
    <s v="U"/>
    <s v="0000-00-00"/>
    <m/>
    <m/>
    <m/>
    <m/>
    <n v="49"/>
    <s v="Llamaya"/>
    <s v="MAIN"/>
    <n v="0"/>
    <m/>
    <n v="2258488"/>
    <s v="Cobros Mayo"/>
    <s v="Cobros Mayo NPN"/>
    <s v="Cuenta cesada"/>
  </r>
  <r>
    <s v="Cobros Abril Canal Fijo"/>
    <n v="0"/>
    <n v="0"/>
    <x v="15"/>
    <n v="4"/>
    <n v="1"/>
    <x v="0"/>
    <d v="2026-05-12T15:54:42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0"/>
    <n v="0"/>
    <x v="10"/>
    <n v="4"/>
    <n v="1"/>
    <x v="0"/>
    <d v="2026-05-14T17:52:28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0"/>
    <n v="0"/>
    <x v="3"/>
    <n v="4"/>
    <n v="1"/>
    <x v="0"/>
    <d v="2026-05-19T10:00:15"/>
    <n v="68276190"/>
    <s v="DROP"/>
    <s v="VDAD"/>
    <x v="0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5"/>
    <m/>
    <s v="NONE"/>
    <n v="0"/>
    <m/>
    <n v="2258489"/>
    <s v="Cobros Mayo"/>
    <s v="Cobros Mayo NPN"/>
    <s v="Agent Not Available"/>
  </r>
  <r>
    <s v="Cobros Abril Canal Fijo"/>
    <n v="1"/>
    <n v="1"/>
    <x v="14"/>
    <n v="4"/>
    <n v="1"/>
    <x v="1"/>
    <d v="2026-05-20T15:05:04"/>
    <n v="68276190"/>
    <n v="6007"/>
    <s v="lvelez"/>
    <x v="1"/>
    <s v="COBRO"/>
    <m/>
    <n v="353352820000"/>
    <n v="16018"/>
    <n v="-5"/>
    <n v="1"/>
    <n v="68276190"/>
    <m/>
    <s v="Hilda Martinez"/>
    <m/>
    <s v="3-736-2413"/>
    <n v="353352820000"/>
    <s v="MASIVO"/>
    <s v="NPN"/>
    <m/>
    <m/>
    <m/>
    <m/>
    <m/>
    <s v="U"/>
    <s v="0000-00-00"/>
    <m/>
    <m/>
    <m/>
    <m/>
    <n v="138"/>
    <s v="Llamaya"/>
    <s v="MAIN"/>
    <n v="0"/>
    <m/>
    <n v="2258489"/>
    <s v="Cobros Mayo"/>
    <s v="Cobros Mayo NPN"/>
    <s v="Volver a llamar"/>
  </r>
  <r>
    <e v="#N/A"/>
    <n v="0"/>
    <n v="0"/>
    <x v="10"/>
    <n v="1"/>
    <n v="1"/>
    <x v="1"/>
    <d v="2026-05-14T10:19:20"/>
    <n v="68283213"/>
    <n v="6004"/>
    <s v="lvelez"/>
    <x v="1"/>
    <s v="COBRO"/>
    <m/>
    <m/>
    <n v="998"/>
    <n v="0"/>
    <m/>
    <n v="68283213"/>
    <m/>
    <m/>
    <m/>
    <m/>
    <m/>
    <m/>
    <m/>
    <m/>
    <m/>
    <m/>
    <m/>
    <m/>
    <s v="U"/>
    <s v="0000-00-00"/>
    <m/>
    <m/>
    <m/>
    <m/>
    <n v="64"/>
    <s v="Llamaya"/>
    <s v="MANUAL"/>
    <n v="0"/>
    <m/>
    <n v="2258926"/>
    <s v="Default Manual list"/>
    <m/>
    <s v="Buzon de voz"/>
  </r>
  <r>
    <s v="Cobros Abril Canal Fijo"/>
    <n v="0"/>
    <n v="0"/>
    <x v="15"/>
    <n v="2"/>
    <n v="1"/>
    <x v="0"/>
    <d v="2026-05-12T15:55:05"/>
    <n v="68284706"/>
    <s v="DROP"/>
    <s v="VDAD"/>
    <x v="0"/>
    <s v="COBRO"/>
    <m/>
    <n v="368030360000"/>
    <n v="16018"/>
    <n v="-5"/>
    <n v="1"/>
    <n v="68284706"/>
    <m/>
    <s v="Delmira Gomez"/>
    <m/>
    <s v="1-17-379"/>
    <n v="368030360000"/>
    <s v="MASIVO"/>
    <s v="NPN"/>
    <m/>
    <m/>
    <m/>
    <m/>
    <m/>
    <s v="U"/>
    <s v="0000-00-00"/>
    <m/>
    <m/>
    <m/>
    <m/>
    <n v="5"/>
    <m/>
    <s v="NONE"/>
    <n v="0"/>
    <m/>
    <n v="2258490"/>
    <s v="Cobros Mayo"/>
    <s v="Cobros Mayo NPN"/>
    <s v="Agent Not Available"/>
  </r>
  <r>
    <s v="Cobros Abril Canal Fijo"/>
    <n v="1"/>
    <n v="1"/>
    <x v="10"/>
    <n v="2"/>
    <n v="1"/>
    <x v="1"/>
    <d v="2026-05-14T17:52:10"/>
    <n v="68284706"/>
    <n v="6003"/>
    <s v="lvelez"/>
    <x v="1"/>
    <s v="COBRO"/>
    <m/>
    <n v="368030360000"/>
    <n v="16018"/>
    <n v="-5"/>
    <n v="1"/>
    <n v="68284706"/>
    <m/>
    <s v="Delmira Gomez"/>
    <m/>
    <s v="1-17-379"/>
    <n v="368030360000"/>
    <s v="MASIVO"/>
    <s v="NPN"/>
    <m/>
    <m/>
    <m/>
    <m/>
    <m/>
    <s v="U"/>
    <s v="0000-00-00"/>
    <m/>
    <m/>
    <m/>
    <m/>
    <n v="28"/>
    <s v="Llamaya"/>
    <s v="MAIN"/>
    <n v="0"/>
    <m/>
    <n v="2258490"/>
    <s v="Cobros Mayo"/>
    <s v="Cobros Mayo NPN"/>
    <s v="Cuenta cesada"/>
  </r>
  <r>
    <s v="Cobros Abril Canal Fijo"/>
    <n v="0"/>
    <n v="0"/>
    <x v="15"/>
    <n v="6"/>
    <n v="1"/>
    <x v="0"/>
    <d v="2026-05-12T15:55:44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0"/>
    <n v="6"/>
    <n v="1"/>
    <x v="0"/>
    <d v="2026-05-14T17:52:41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3"/>
    <n v="6"/>
    <n v="1"/>
    <x v="0"/>
    <d v="2026-05-19T10:00:29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4"/>
    <n v="6"/>
    <n v="1"/>
    <x v="0"/>
    <d v="2026-05-20T15:08:32"/>
    <n v="68285741"/>
    <s v="AB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0"/>
    <m/>
    <s v="NONE"/>
    <n v="0"/>
    <m/>
    <n v="2258491"/>
    <s v="Cobros Mayo"/>
    <s v="Cobros Mayo NPN"/>
    <s v="Auto busy"/>
  </r>
  <r>
    <s v="Cobros Abril Canal Fijo"/>
    <n v="0"/>
    <n v="0"/>
    <x v="4"/>
    <n v="6"/>
    <n v="1"/>
    <x v="0"/>
    <d v="2026-05-21T15:08:14"/>
    <n v="68285741"/>
    <s v="DROP"/>
    <s v="VDAD"/>
    <x v="0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5"/>
    <m/>
    <s v="NONE"/>
    <n v="0"/>
    <m/>
    <n v="2258491"/>
    <s v="Cobros Mayo"/>
    <s v="Cobros Mayo NPN"/>
    <s v="Agent Not Available"/>
  </r>
  <r>
    <s v="Cobros Abril Canal Fijo"/>
    <n v="0"/>
    <n v="0"/>
    <x v="16"/>
    <n v="6"/>
    <n v="1"/>
    <x v="1"/>
    <d v="2026-05-22T11:15:48"/>
    <n v="68285741"/>
    <n v="6004"/>
    <s v="lvelez"/>
    <x v="1"/>
    <s v="COBRO"/>
    <m/>
    <n v="355381640000"/>
    <n v="16018"/>
    <n v="-5"/>
    <n v="1"/>
    <n v="68285741"/>
    <m/>
    <s v="Laleiska karelis rodriguez boc"/>
    <m/>
    <s v="3-742-1450"/>
    <n v="355381640000"/>
    <s v="SOHO"/>
    <s v="NPN"/>
    <m/>
    <m/>
    <m/>
    <m/>
    <m/>
    <s v="U"/>
    <s v="0000-00-00"/>
    <m/>
    <m/>
    <m/>
    <m/>
    <n v="123"/>
    <s v="Llamaya"/>
    <s v="MAIN"/>
    <n v="0"/>
    <m/>
    <n v="2258491"/>
    <s v="Cobros Mayo"/>
    <s v="Cobros Mayo NPN"/>
    <s v="Buzon de voz"/>
  </r>
  <r>
    <s v="Cobros Abril Canal Fijo"/>
    <n v="0"/>
    <n v="0"/>
    <x v="15"/>
    <n v="8"/>
    <n v="1"/>
    <x v="0"/>
    <d v="2026-05-12T15:58:32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0:34:53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1:39:05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"/>
    <n v="8"/>
    <n v="1"/>
    <x v="0"/>
    <d v="2026-05-13T11:43:04"/>
    <n v="68290890"/>
    <s v="AB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Auto busy"/>
  </r>
  <r>
    <s v="Cobros Abril Canal Fijo"/>
    <n v="0"/>
    <n v="0"/>
    <x v="10"/>
    <n v="8"/>
    <n v="1"/>
    <x v="0"/>
    <d v="2026-05-14T17:56:15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7"/>
    <n v="8"/>
    <n v="1"/>
    <x v="0"/>
    <d v="2026-05-15T12:27:30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7"/>
    <n v="8"/>
    <n v="1"/>
    <x v="0"/>
    <d v="2026-05-15T12:43:32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0"/>
    <n v="0"/>
    <x v="17"/>
    <n v="8"/>
    <n v="1"/>
    <x v="1"/>
    <d v="2026-05-15T12:49:17"/>
    <n v="68290890"/>
    <s v="NA"/>
    <s v="VDAD"/>
    <x v="0"/>
    <s v="COBRO"/>
    <m/>
    <n v="346448850000"/>
    <n v="16018"/>
    <n v="-5"/>
    <n v="1"/>
    <n v="68290890"/>
    <m/>
    <s v="Miguel escudero "/>
    <m/>
    <s v="7-702-210"/>
    <n v="346448850000"/>
    <s v="MASIVO"/>
    <s v="NPN"/>
    <m/>
    <m/>
    <m/>
    <m/>
    <m/>
    <m/>
    <s v="0000-00-00"/>
    <m/>
    <m/>
    <m/>
    <m/>
    <n v="0"/>
    <m/>
    <s v="NONE"/>
    <n v="0"/>
    <m/>
    <n v="2258492"/>
    <s v="Cobros Mayo"/>
    <s v="Cobros Mayo NPN"/>
    <s v="No Answer AutoDial"/>
  </r>
  <r>
    <s v="Cobros Abril Canal Fijo"/>
    <n v="1"/>
    <n v="1"/>
    <x v="15"/>
    <n v="1"/>
    <n v="1"/>
    <x v="1"/>
    <d v="2026-05-12T15:57:41"/>
    <n v="68299587"/>
    <n v="6003"/>
    <s v="lvelez"/>
    <x v="1"/>
    <s v="COBRO"/>
    <m/>
    <n v="356375320000"/>
    <n v="16018"/>
    <n v="-5"/>
    <n v="1"/>
    <n v="68299587"/>
    <m/>
    <s v="Ismael alexis Vergara murillo"/>
    <m/>
    <s v="8-1050-2217"/>
    <n v="356375320000"/>
    <s v="MASIVO"/>
    <s v="NPN"/>
    <m/>
    <m/>
    <m/>
    <m/>
    <m/>
    <s v="U"/>
    <s v="0000-00-00"/>
    <m/>
    <m/>
    <m/>
    <m/>
    <n v="31"/>
    <s v="Llamaya"/>
    <s v="MAIN"/>
    <n v="0"/>
    <m/>
    <n v="2258493"/>
    <s v="Cobros Mayo"/>
    <s v="Cobros Mayo NPN"/>
    <s v="Cuenta cesada"/>
  </r>
  <r>
    <s v="Cobros Mayo"/>
    <n v="1"/>
    <n v="1"/>
    <x v="7"/>
    <n v="2"/>
    <n v="1"/>
    <x v="0"/>
    <d v="2026-05-07T15:35:44"/>
    <n v="68303645"/>
    <n v="6007"/>
    <s v="lvelez"/>
    <x v="1"/>
    <s v="COBRO"/>
    <m/>
    <m/>
    <n v="998"/>
    <n v="0"/>
    <m/>
    <n v="68303645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77"/>
    <s v="Default Manual list"/>
    <m/>
    <s v="Volver a llamar"/>
  </r>
  <r>
    <s v="Cobros Mayo"/>
    <n v="1"/>
    <n v="1"/>
    <x v="15"/>
    <n v="2"/>
    <n v="1"/>
    <x v="1"/>
    <d v="2026-05-12T16:00:15"/>
    <n v="68303645"/>
    <n v="6007"/>
    <s v="lvelez"/>
    <x v="1"/>
    <s v="COBRO"/>
    <m/>
    <n v="366010260000"/>
    <n v="16018"/>
    <n v="-4"/>
    <n v="1"/>
    <n v="68303645"/>
    <m/>
    <s v="Eric sabet  Morales"/>
    <m/>
    <s v="5-716-1708"/>
    <n v="366010260000"/>
    <s v="MASIVO"/>
    <s v="2 PAGOS PENDIENTES"/>
    <m/>
    <m/>
    <m/>
    <m/>
    <m/>
    <s v="U"/>
    <s v="0000-00-00"/>
    <m/>
    <m/>
    <m/>
    <m/>
    <n v="84"/>
    <s v="Llamaya"/>
    <s v="MAIN"/>
    <n v="0"/>
    <m/>
    <n v="2258494"/>
    <s v="Cobros Mayo"/>
    <s v="Cobros Mayo NPN"/>
    <s v="Volver a llamar"/>
  </r>
  <r>
    <s v="Cobros Mayo"/>
    <n v="0"/>
    <n v="0"/>
    <x v="15"/>
    <n v="2"/>
    <n v="1"/>
    <x v="0"/>
    <d v="2026-05-12T16:00:25"/>
    <n v="68313374"/>
    <s v="DROP"/>
    <s v="VDAD"/>
    <x v="0"/>
    <s v="COBRO"/>
    <m/>
    <n v="367021200000"/>
    <n v="16018"/>
    <n v="-4"/>
    <n v="1"/>
    <n v="68313374"/>
    <m/>
    <s v="Osvaldo Boutet Miranda"/>
    <m/>
    <s v="4-147-2074"/>
    <n v="367021200000"/>
    <s v="MASIVO"/>
    <s v="NPN"/>
    <m/>
    <m/>
    <m/>
    <m/>
    <m/>
    <s v="U"/>
    <s v="0000-00-00"/>
    <m/>
    <m/>
    <m/>
    <m/>
    <n v="5"/>
    <m/>
    <s v="NONE"/>
    <n v="0"/>
    <m/>
    <n v="2258495"/>
    <s v="Cobros Mayo"/>
    <s v="Cobros Mayo NPN"/>
    <s v="Agent Not Available"/>
  </r>
  <r>
    <s v="Cobros Mayo"/>
    <n v="1"/>
    <n v="1"/>
    <x v="10"/>
    <n v="2"/>
    <n v="1"/>
    <x v="1"/>
    <d v="2026-05-14T17:55:17"/>
    <n v="68313374"/>
    <n v="6003"/>
    <s v="lvelez"/>
    <x v="1"/>
    <s v="COBRO"/>
    <m/>
    <n v="367021200000"/>
    <n v="16018"/>
    <n v="-4"/>
    <n v="1"/>
    <n v="68313374"/>
    <m/>
    <s v="Osvaldo Boutet Miranda"/>
    <m/>
    <s v="4-147-2074"/>
    <n v="367021200000"/>
    <s v="MASIVO"/>
    <s v="NPN"/>
    <m/>
    <m/>
    <m/>
    <m/>
    <m/>
    <s v="U"/>
    <s v="0000-00-00"/>
    <m/>
    <m/>
    <m/>
    <m/>
    <n v="17"/>
    <s v="Llamaya"/>
    <s v="MAIN"/>
    <n v="0"/>
    <m/>
    <n v="2258495"/>
    <s v="Cobros Mayo"/>
    <s v="Cobros Mayo NPN"/>
    <s v="Cuenta cesada"/>
  </r>
  <r>
    <s v="Cobros Mayo"/>
    <n v="0"/>
    <n v="0"/>
    <x v="7"/>
    <n v="3"/>
    <n v="1"/>
    <x v="0"/>
    <d v="2026-05-07T15:58:48"/>
    <n v="68326091"/>
    <n v="6004"/>
    <s v="lvelez"/>
    <x v="1"/>
    <s v="COBRO"/>
    <m/>
    <m/>
    <n v="998"/>
    <n v="0"/>
    <m/>
    <n v="68326091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0"/>
    <s v="Default Manual list"/>
    <m/>
    <s v="Buzon de voz"/>
  </r>
  <r>
    <s v="Cobros Mayo"/>
    <n v="0"/>
    <n v="0"/>
    <x v="15"/>
    <n v="3"/>
    <n v="1"/>
    <x v="0"/>
    <d v="2026-05-12T16:00:45"/>
    <n v="68326091"/>
    <s v="DROP"/>
    <s v="VDAD"/>
    <x v="0"/>
    <s v="COBRO"/>
    <m/>
    <n v="366005830000"/>
    <n v="16018"/>
    <n v="-4"/>
    <n v="1"/>
    <n v="68326091"/>
    <m/>
    <s v="Miguel Angel Ruiz Soto"/>
    <m/>
    <s v="3-728-325"/>
    <n v="366005830000"/>
    <s v="MASIVO"/>
    <s v="2 PAGOS PENDIENTES"/>
    <m/>
    <m/>
    <m/>
    <m/>
    <m/>
    <s v="U"/>
    <s v="0000-00-00"/>
    <m/>
    <m/>
    <m/>
    <m/>
    <n v="5"/>
    <m/>
    <s v="NONE"/>
    <n v="0"/>
    <m/>
    <n v="2258496"/>
    <s v="Cobros Mayo"/>
    <s v="Cobros Mayo NPN"/>
    <s v="Agent Not Available"/>
  </r>
  <r>
    <s v="Cobros Mayo"/>
    <n v="1"/>
    <n v="0"/>
    <x v="10"/>
    <n v="3"/>
    <n v="1"/>
    <x v="1"/>
    <d v="2026-05-14T17:56:32"/>
    <n v="68326091"/>
    <n v="6000"/>
    <s v="lvelez"/>
    <x v="1"/>
    <s v="COBRO"/>
    <m/>
    <n v="366005830000"/>
    <n v="16018"/>
    <n v="-4"/>
    <n v="1"/>
    <n v="68326091"/>
    <m/>
    <s v="Miguel Angel Ruiz Soto"/>
    <m/>
    <s v="3-728-325"/>
    <n v="366005830000"/>
    <s v="MASIVO"/>
    <s v="2 PAGOS PENDIENTES"/>
    <m/>
    <m/>
    <m/>
    <m/>
    <m/>
    <s v="U"/>
    <s v="0000-00-00"/>
    <m/>
    <m/>
    <m/>
    <m/>
    <n v="59"/>
    <s v="Llamaya"/>
    <s v="MAIN"/>
    <n v="0"/>
    <m/>
    <n v="2258496"/>
    <s v="Cobros Mayo"/>
    <s v="Cobros Mayo NPN"/>
    <s v="Mensaje a tercero"/>
  </r>
  <r>
    <s v="Cobros Mayo"/>
    <n v="1"/>
    <n v="0"/>
    <x v="12"/>
    <n v="5"/>
    <n v="1"/>
    <x v="0"/>
    <d v="2026-05-06T11:25:54"/>
    <n v="68342815"/>
    <n v="6000"/>
    <s v="lvelez"/>
    <x v="1"/>
    <s v="COBRO"/>
    <m/>
    <m/>
    <n v="998"/>
    <n v="0"/>
    <m/>
    <n v="68342815"/>
    <m/>
    <m/>
    <m/>
    <m/>
    <m/>
    <m/>
    <m/>
    <m/>
    <m/>
    <m/>
    <m/>
    <m/>
    <s v="U"/>
    <s v="0000-00-00"/>
    <m/>
    <m/>
    <m/>
    <m/>
    <n v="69"/>
    <s v="Llamaya"/>
    <s v="MANUAL"/>
    <n v="0"/>
    <m/>
    <n v="2257527"/>
    <s v="Default Manual list"/>
    <m/>
    <s v="Mensaje a tercero"/>
  </r>
  <r>
    <s v="Cobros Mayo"/>
    <n v="0"/>
    <n v="0"/>
    <x v="15"/>
    <n v="5"/>
    <n v="1"/>
    <x v="0"/>
    <d v="2026-05-12T16:01:08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0"/>
    <n v="0"/>
    <x v="10"/>
    <n v="5"/>
    <n v="1"/>
    <x v="0"/>
    <d v="2026-05-14T17:56:37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0"/>
    <n v="0"/>
    <x v="3"/>
    <n v="5"/>
    <n v="1"/>
    <x v="0"/>
    <d v="2026-05-19T10:01:05"/>
    <n v="68342815"/>
    <s v="DROP"/>
    <s v="VDAD"/>
    <x v="0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5"/>
    <m/>
    <s v="NONE"/>
    <n v="0"/>
    <m/>
    <n v="2258497"/>
    <s v="Cobros Mayo"/>
    <s v="Cobros Mayo NPN"/>
    <s v="Agent Not Available"/>
  </r>
  <r>
    <s v="Cobros Mayo"/>
    <n v="1"/>
    <n v="1"/>
    <x v="14"/>
    <n v="5"/>
    <n v="1"/>
    <x v="1"/>
    <d v="2026-05-20T15:08:53"/>
    <n v="68342815"/>
    <n v="6007"/>
    <s v="lvelez"/>
    <x v="1"/>
    <s v="COBRO"/>
    <m/>
    <n v="365012970000"/>
    <n v="16018"/>
    <n v="-4"/>
    <n v="1"/>
    <n v="68342815"/>
    <m/>
    <s v="ANA MILENA OVALLE"/>
    <m/>
    <s v="8-810-2035"/>
    <n v="365012970000"/>
    <s v="MASIVO"/>
    <s v="2 PAGOS PENDIENTES"/>
    <m/>
    <m/>
    <m/>
    <m/>
    <m/>
    <s v="U"/>
    <s v="0000-00-00"/>
    <m/>
    <m/>
    <m/>
    <m/>
    <n v="74"/>
    <s v="Llamaya"/>
    <s v="MAIN"/>
    <n v="0"/>
    <m/>
    <n v="2258497"/>
    <s v="Cobros Mayo"/>
    <s v="Cobros Mayo NPN"/>
    <s v="Volver a llamar"/>
  </r>
  <r>
    <s v="Cobros Mayo"/>
    <n v="0"/>
    <n v="0"/>
    <x v="8"/>
    <n v="4"/>
    <n v="1"/>
    <x v="0"/>
    <d v="2026-05-08T14:59:32"/>
    <n v="68343299"/>
    <n v="6004"/>
    <s v="lvelez"/>
    <x v="1"/>
    <s v="COBRO"/>
    <m/>
    <n v="365006330000"/>
    <n v="16016"/>
    <n v="-4"/>
    <n v="1"/>
    <n v="68343299"/>
    <m/>
    <s v="JOHN FITZGERALD BRATHWAITE LOW"/>
    <m/>
    <n v="365006330000"/>
    <n v="365006330000"/>
    <s v="MASIVO"/>
    <s v="NPN"/>
    <m/>
    <m/>
    <m/>
    <m/>
    <m/>
    <s v="U"/>
    <s v="0000-00-00"/>
    <m/>
    <m/>
    <m/>
    <m/>
    <n v="66"/>
    <s v="Llamaya"/>
    <s v="MANUAL"/>
    <n v="0"/>
    <m/>
    <n v="2198694"/>
    <s v="Cobros Marzo 2 meses a NPN "/>
    <s v="Cobros Marzo 2 meses a NPN "/>
    <s v="Buzon de voz"/>
  </r>
  <r>
    <s v="Cobros Mayo"/>
    <n v="0"/>
    <n v="0"/>
    <x v="15"/>
    <n v="4"/>
    <n v="1"/>
    <x v="0"/>
    <d v="2026-05-12T16:01:23"/>
    <n v="68343299"/>
    <s v="DROP"/>
    <s v="VDAD"/>
    <x v="0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5"/>
    <m/>
    <s v="NONE"/>
    <n v="0"/>
    <m/>
    <n v="2258498"/>
    <s v="Cobros Mayo"/>
    <s v="Cobros Mayo NPN"/>
    <s v="Agent Not Available"/>
  </r>
  <r>
    <s v="Cobros Mayo"/>
    <n v="0"/>
    <n v="0"/>
    <x v="10"/>
    <n v="4"/>
    <n v="1"/>
    <x v="0"/>
    <d v="2026-05-14T17:56:52"/>
    <n v="68343299"/>
    <s v="DROP"/>
    <s v="VDAD"/>
    <x v="0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5"/>
    <m/>
    <s v="NONE"/>
    <n v="0"/>
    <m/>
    <n v="2258498"/>
    <s v="Cobros Mayo"/>
    <s v="Cobros Mayo NPN"/>
    <s v="Agent Not Available"/>
  </r>
  <r>
    <s v="Cobros Mayo"/>
    <n v="0"/>
    <n v="0"/>
    <x v="3"/>
    <n v="4"/>
    <n v="1"/>
    <x v="1"/>
    <d v="2026-05-19T10:03:08"/>
    <n v="68343299"/>
    <n v="6004"/>
    <s v="lvelez"/>
    <x v="1"/>
    <s v="COBRO"/>
    <m/>
    <n v="365006330000"/>
    <n v="16018"/>
    <n v="-4"/>
    <n v="1"/>
    <n v="68343299"/>
    <m/>
    <s v="JOHN FITZGERALD BRATHWAITE LOW"/>
    <m/>
    <s v="8-314-707"/>
    <n v="365006330000"/>
    <s v="MASIVO"/>
    <s v="2 PAGOS PENDIENTES"/>
    <m/>
    <m/>
    <m/>
    <m/>
    <m/>
    <s v="U"/>
    <s v="0000-00-00"/>
    <m/>
    <m/>
    <m/>
    <m/>
    <n v="133"/>
    <s v="Llamaya"/>
    <s v="MAIN"/>
    <n v="0"/>
    <m/>
    <n v="2258498"/>
    <s v="Cobros Mayo"/>
    <s v="Cobros Mayo NPN"/>
    <s v="Buzon de voz"/>
  </r>
  <r>
    <s v="Cobros Mayo"/>
    <n v="0"/>
    <n v="0"/>
    <x v="15"/>
    <n v="5"/>
    <n v="1"/>
    <x v="0"/>
    <d v="2026-05-12T16:01:42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10"/>
    <n v="5"/>
    <n v="1"/>
    <x v="0"/>
    <d v="2026-05-14T17:57:30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3"/>
    <n v="5"/>
    <n v="1"/>
    <x v="0"/>
    <d v="2026-05-19T10:03:21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14"/>
    <n v="5"/>
    <n v="1"/>
    <x v="0"/>
    <d v="2026-05-20T15:09:24"/>
    <n v="68358975"/>
    <s v="DROP"/>
    <s v="VDAD"/>
    <x v="0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5"/>
    <m/>
    <s v="NONE"/>
    <n v="0"/>
    <m/>
    <n v="2258499"/>
    <s v="Cobros Mayo"/>
    <s v="Cobros Mayo NPN"/>
    <s v="Agent Not Available"/>
  </r>
  <r>
    <s v="Cobros Mayo"/>
    <n v="0"/>
    <n v="0"/>
    <x v="4"/>
    <n v="5"/>
    <n v="1"/>
    <x v="1"/>
    <d v="2026-05-21T15:09:28"/>
    <n v="68358975"/>
    <n v="6004"/>
    <s v="lvelez"/>
    <x v="1"/>
    <s v="COBRO"/>
    <m/>
    <n v="369055450000"/>
    <n v="16018"/>
    <n v="-4"/>
    <n v="1"/>
    <n v="68358975"/>
    <m/>
    <s v="MANUEL ANTONIO MIRANDA FRANCO"/>
    <m/>
    <s v="9-735-619"/>
    <n v="369055450000"/>
    <s v="MASIVO"/>
    <s v="NPN"/>
    <m/>
    <m/>
    <m/>
    <m/>
    <m/>
    <s v="U"/>
    <s v="0000-00-00"/>
    <m/>
    <m/>
    <m/>
    <m/>
    <n v="127"/>
    <s v="Llamaya"/>
    <s v="MAIN"/>
    <n v="0"/>
    <m/>
    <n v="2258499"/>
    <s v="Cobros Mayo"/>
    <s v="Cobros Mayo NPN"/>
    <s v="Buzon de voz"/>
  </r>
  <r>
    <s v="Cobros Abril Canal Fijo"/>
    <n v="0"/>
    <n v="0"/>
    <x v="15"/>
    <n v="6"/>
    <n v="1"/>
    <x v="0"/>
    <d v="2026-05-12T16:02:25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17"/>
    <n v="6"/>
    <n v="1"/>
    <x v="0"/>
    <d v="2026-05-15T09:33:27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3"/>
    <n v="6"/>
    <n v="1"/>
    <x v="0"/>
    <d v="2026-05-19T10:03:59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14"/>
    <n v="6"/>
    <n v="1"/>
    <x v="0"/>
    <d v="2026-05-20T15:12:15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4"/>
    <n v="6"/>
    <n v="1"/>
    <x v="0"/>
    <d v="2026-05-21T15:10:33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Abril Canal Fijo"/>
    <n v="0"/>
    <n v="0"/>
    <x v="16"/>
    <n v="6"/>
    <n v="1"/>
    <x v="1"/>
    <d v="2026-05-22T11:16:20"/>
    <n v="68368222"/>
    <s v="DROP"/>
    <s v="VDAD"/>
    <x v="0"/>
    <s v="COBRO"/>
    <m/>
    <n v="365039010000"/>
    <n v="16018"/>
    <n v="-4"/>
    <n v="1"/>
    <n v="68368222"/>
    <m/>
    <s v="Elia Guerra  Molina "/>
    <m/>
    <s v="1-737-715"/>
    <n v="365039010000"/>
    <s v="MASIVO"/>
    <s v="NPN"/>
    <m/>
    <m/>
    <m/>
    <m/>
    <m/>
    <m/>
    <s v="0000-00-00"/>
    <m/>
    <m/>
    <m/>
    <m/>
    <n v="5"/>
    <m/>
    <s v="NONE"/>
    <n v="0"/>
    <m/>
    <n v="2258500"/>
    <s v="Cobros Mayo"/>
    <s v="Cobros Mayo NPN"/>
    <s v="Agent Not Available"/>
  </r>
  <r>
    <s v="Cobros Mayo"/>
    <n v="0"/>
    <n v="0"/>
    <x v="15"/>
    <n v="2"/>
    <n v="1"/>
    <x v="0"/>
    <d v="2026-05-12T16:02:44"/>
    <n v="68369773"/>
    <s v="DROP"/>
    <s v="VDAD"/>
    <x v="0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5"/>
    <m/>
    <s v="NONE"/>
    <n v="0"/>
    <m/>
    <n v="2258501"/>
    <s v="Cobros Mayo"/>
    <s v="Cobros Mayo NPN"/>
    <s v="Agent Not Available"/>
  </r>
  <r>
    <s v="Cobros Mayo"/>
    <n v="0"/>
    <n v="0"/>
    <x v="17"/>
    <n v="2"/>
    <n v="1"/>
    <x v="1"/>
    <d v="2026-05-15T09:33:13"/>
    <n v="68369773"/>
    <s v="CALLBK"/>
    <s v="lvelez"/>
    <x v="1"/>
    <s v="COBRO"/>
    <m/>
    <n v="358354670000"/>
    <n v="16018"/>
    <n v="-4"/>
    <n v="1"/>
    <n v="68369773"/>
    <m/>
    <s v="YORLENIS VEGA"/>
    <m/>
    <s v="8-904-720"/>
    <n v="358354670000"/>
    <s v="MASIVO"/>
    <s v="2 PAGOS PENDIENTES"/>
    <m/>
    <m/>
    <m/>
    <m/>
    <m/>
    <s v="U"/>
    <s v="0000-00-00"/>
    <m/>
    <m/>
    <m/>
    <s v="358354670000&gt;&gt; YORLENIS VEGA"/>
    <n v="195"/>
    <s v="Llamaya"/>
    <s v="MAIN"/>
    <n v="0"/>
    <m/>
    <n v="2258501"/>
    <s v="Cobros Mayo"/>
    <s v="Cobros Mayo NPN"/>
    <s v="Call Back"/>
  </r>
  <r>
    <s v="Cobros Mayo"/>
    <n v="0"/>
    <n v="0"/>
    <x v="15"/>
    <n v="4"/>
    <n v="1"/>
    <x v="0"/>
    <d v="2026-05-12T16:03:24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17"/>
    <n v="4"/>
    <n v="1"/>
    <x v="0"/>
    <d v="2026-05-15T09:34:06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3"/>
    <n v="4"/>
    <n v="1"/>
    <x v="0"/>
    <d v="2026-05-19T10:04:24"/>
    <n v="68370299"/>
    <s v="DROP"/>
    <s v="VDAD"/>
    <x v="0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5"/>
    <m/>
    <s v="NONE"/>
    <n v="0"/>
    <m/>
    <n v="2258502"/>
    <s v="Cobros Mayo"/>
    <s v="Cobros Mayo NPN"/>
    <s v="Agent Not Available"/>
  </r>
  <r>
    <s v="Cobros Mayo"/>
    <n v="0"/>
    <n v="0"/>
    <x v="14"/>
    <n v="4"/>
    <n v="1"/>
    <x v="1"/>
    <d v="2026-05-20T15:12:14"/>
    <n v="68370299"/>
    <n v="6004"/>
    <s v="lvelez"/>
    <x v="1"/>
    <s v="COBRO"/>
    <m/>
    <n v="361055190000"/>
    <n v="16018"/>
    <n v="-4"/>
    <n v="1"/>
    <n v="68370299"/>
    <m/>
    <s v="Ronaldo Nazario Justiniano Rod"/>
    <m/>
    <s v="8-1064-579"/>
    <n v="361055190000"/>
    <s v="MASIVO"/>
    <s v="NPN"/>
    <m/>
    <m/>
    <m/>
    <m/>
    <m/>
    <s v="U"/>
    <s v="0000-00-00"/>
    <m/>
    <m/>
    <m/>
    <m/>
    <n v="143"/>
    <s v="Llamaya"/>
    <s v="MAIN"/>
    <n v="0"/>
    <m/>
    <n v="2258502"/>
    <s v="Cobros Mayo"/>
    <s v="Cobros Mayo NPN"/>
    <s v="Buzon de voz"/>
  </r>
  <r>
    <s v="Cobros Mayo"/>
    <n v="0"/>
    <n v="0"/>
    <x v="15"/>
    <n v="1"/>
    <n v="1"/>
    <x v="1"/>
    <d v="2026-05-12T16:04:18"/>
    <n v="68383673"/>
    <n v="6004"/>
    <s v="lvelez"/>
    <x v="1"/>
    <s v="COBRO"/>
    <m/>
    <n v="361071000000"/>
    <n v="16018"/>
    <n v="-4"/>
    <n v="1"/>
    <n v="68383673"/>
    <m/>
    <s v="Elvis Yandel Estribi Graziani"/>
    <m/>
    <s v="8-1037-1872"/>
    <n v="361071000000"/>
    <s v="MASIVO"/>
    <s v="NPN"/>
    <m/>
    <m/>
    <m/>
    <m/>
    <m/>
    <s v="U"/>
    <s v="0000-00-00"/>
    <m/>
    <m/>
    <m/>
    <m/>
    <n v="135"/>
    <s v="Llamaya"/>
    <s v="MAIN"/>
    <n v="0"/>
    <m/>
    <n v="2258503"/>
    <s v="Cobros Mayo"/>
    <s v="Cobros Mayo NPN"/>
    <s v="Buzon de voz"/>
  </r>
  <r>
    <s v="Cobros Mayo"/>
    <n v="0"/>
    <n v="0"/>
    <x v="15"/>
    <n v="2"/>
    <n v="1"/>
    <x v="0"/>
    <d v="2026-05-12T16:05:13"/>
    <n v="68390878"/>
    <s v="NA"/>
    <s v="VDAD"/>
    <x v="0"/>
    <s v="COBRO"/>
    <m/>
    <n v="364069810000"/>
    <n v="16018"/>
    <n v="-4"/>
    <n v="1"/>
    <n v="68390878"/>
    <m/>
    <s v="Joel Jonadah Rodriguez Rose"/>
    <m/>
    <s v="8-884-183"/>
    <n v="364069810000"/>
    <s v="MASIVO"/>
    <s v="NPN"/>
    <m/>
    <m/>
    <m/>
    <m/>
    <m/>
    <s v="U"/>
    <s v="0000-00-00"/>
    <m/>
    <m/>
    <m/>
    <m/>
    <n v="0"/>
    <m/>
    <s v="NONE"/>
    <n v="0"/>
    <m/>
    <n v="2258504"/>
    <s v="Cobros Mayo"/>
    <s v="Cobros Mayo NPN"/>
    <s v="No Answer AutoDial"/>
  </r>
  <r>
    <s v="Cobros Mayo"/>
    <n v="0"/>
    <n v="0"/>
    <x v="1"/>
    <n v="2"/>
    <n v="1"/>
    <x v="1"/>
    <d v="2026-05-13T10:36:11"/>
    <n v="68390878"/>
    <n v="6004"/>
    <s v="lvelez"/>
    <x v="1"/>
    <s v="COBRO"/>
    <m/>
    <n v="364069810000"/>
    <n v="16018"/>
    <n v="-4"/>
    <n v="1"/>
    <n v="68390878"/>
    <m/>
    <s v="Joel Jonadah Rodriguez Rose"/>
    <m/>
    <s v="8-884-183"/>
    <n v="364069810000"/>
    <s v="MASIVO"/>
    <s v="NPN"/>
    <m/>
    <m/>
    <m/>
    <m/>
    <m/>
    <s v="U"/>
    <s v="0000-00-00"/>
    <m/>
    <m/>
    <m/>
    <m/>
    <n v="129"/>
    <s v="Llamaya"/>
    <s v="MAIN"/>
    <n v="0"/>
    <m/>
    <n v="2258504"/>
    <s v="Cobros Mayo"/>
    <s v="Cobros Mayo NPN"/>
    <s v="Buzon de voz"/>
  </r>
  <r>
    <s v="Cobros Abril Canal Fijo"/>
    <n v="0"/>
    <n v="0"/>
    <x v="15"/>
    <n v="6"/>
    <n v="1"/>
    <x v="0"/>
    <d v="2026-05-12T16:05:36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7"/>
    <n v="6"/>
    <n v="1"/>
    <x v="0"/>
    <d v="2026-05-15T09:34:39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3"/>
    <n v="6"/>
    <n v="1"/>
    <x v="0"/>
    <d v="2026-05-19T10:05:0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4"/>
    <n v="6"/>
    <n v="1"/>
    <x v="0"/>
    <d v="2026-05-20T15:12:52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4"/>
    <n v="6"/>
    <n v="1"/>
    <x v="0"/>
    <d v="2026-05-21T15:11:11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6"/>
    <n v="6"/>
    <n v="1"/>
    <x v="1"/>
    <d v="2026-05-22T11:16:58"/>
    <n v="68418651"/>
    <s v="DROP"/>
    <s v="VDAD"/>
    <x v="0"/>
    <s v="COBRO"/>
    <m/>
    <n v="361045560000"/>
    <n v="16018"/>
    <n v="-11"/>
    <n v="1"/>
    <n v="68418651"/>
    <m/>
    <s v="Ronmy Pomares"/>
    <m/>
    <s v="E8108222"/>
    <n v="361045560000"/>
    <s v="MASIVO"/>
    <s v="NPN"/>
    <m/>
    <m/>
    <m/>
    <m/>
    <m/>
    <m/>
    <s v="0000-00-00"/>
    <m/>
    <m/>
    <m/>
    <m/>
    <n v="5"/>
    <m/>
    <s v="NONE"/>
    <n v="0"/>
    <m/>
    <n v="2258505"/>
    <s v="Cobros Mayo"/>
    <s v="Cobros Mayo NPN"/>
    <s v="Agent Not Available"/>
  </r>
  <r>
    <s v="Cobros Abril Canal Fijo"/>
    <n v="0"/>
    <n v="0"/>
    <x v="15"/>
    <n v="6"/>
    <n v="1"/>
    <x v="0"/>
    <d v="2026-05-12T16:06:00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17"/>
    <n v="6"/>
    <n v="1"/>
    <x v="0"/>
    <d v="2026-05-15T09:35:19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3"/>
    <n v="6"/>
    <n v="1"/>
    <x v="0"/>
    <d v="2026-05-19T10:05:39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14"/>
    <n v="6"/>
    <n v="1"/>
    <x v="0"/>
    <d v="2026-05-20T15:12:59"/>
    <n v="68425516"/>
    <s v="AB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0"/>
    <m/>
    <s v="NONE"/>
    <n v="0"/>
    <m/>
    <n v="2258506"/>
    <s v="Cobros Mayo"/>
    <s v="Cobros Mayo NPN"/>
    <s v="Auto busy"/>
  </r>
  <r>
    <s v="Cobros Abril Canal Fijo"/>
    <n v="0"/>
    <n v="0"/>
    <x v="4"/>
    <n v="6"/>
    <n v="1"/>
    <x v="0"/>
    <d v="2026-05-21T15:11:51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Abril Canal Fijo"/>
    <n v="0"/>
    <n v="0"/>
    <x v="16"/>
    <n v="6"/>
    <n v="1"/>
    <x v="1"/>
    <d v="2026-05-22T11:17:36"/>
    <n v="68425516"/>
    <s v="DROP"/>
    <s v="VDAD"/>
    <x v="0"/>
    <s v="COBRO"/>
    <m/>
    <n v="358382760000"/>
    <n v="16018"/>
    <n v="-11"/>
    <n v="1"/>
    <n v="68425516"/>
    <m/>
    <s v="Milagros Daivelys Palacios"/>
    <m/>
    <s v="8-1046-200"/>
    <n v="358382760000"/>
    <s v="MASIVO"/>
    <s v="3 PAGOS PENDIENTES"/>
    <m/>
    <m/>
    <m/>
    <m/>
    <m/>
    <m/>
    <s v="0000-00-00"/>
    <m/>
    <m/>
    <m/>
    <m/>
    <n v="5"/>
    <m/>
    <s v="NONE"/>
    <n v="0"/>
    <m/>
    <n v="2258506"/>
    <s v="Cobros Mayo"/>
    <s v="Cobros Mayo NPN"/>
    <s v="Agent Not Available"/>
  </r>
  <r>
    <s v="Cobros Mayo"/>
    <n v="0"/>
    <n v="0"/>
    <x v="15"/>
    <n v="3"/>
    <n v="1"/>
    <x v="0"/>
    <d v="2026-05-12T16:06:34"/>
    <n v="68427493"/>
    <s v="DROP"/>
    <s v="VDAD"/>
    <x v="0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5"/>
    <m/>
    <s v="NONE"/>
    <n v="0"/>
    <m/>
    <n v="2258507"/>
    <s v="Cobros Mayo"/>
    <s v="Cobros Mayo NPN"/>
    <s v="Agent Not Available"/>
  </r>
  <r>
    <s v="Cobros Mayo"/>
    <n v="0"/>
    <n v="0"/>
    <x v="17"/>
    <n v="3"/>
    <n v="1"/>
    <x v="0"/>
    <d v="2026-05-15T09:35:49"/>
    <n v="68427493"/>
    <s v="DROP"/>
    <s v="VDAD"/>
    <x v="0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5"/>
    <m/>
    <s v="NONE"/>
    <n v="0"/>
    <m/>
    <n v="2258507"/>
    <s v="Cobros Mayo"/>
    <s v="Cobros Mayo NPN"/>
    <s v="Agent Not Available"/>
  </r>
  <r>
    <s v="Cobros Mayo"/>
    <n v="1"/>
    <n v="0"/>
    <x v="3"/>
    <n v="3"/>
    <n v="1"/>
    <x v="1"/>
    <d v="2026-05-19T10:07:28"/>
    <n v="68427493"/>
    <n v="6006"/>
    <s v="lvelez"/>
    <x v="1"/>
    <s v="COBRO"/>
    <m/>
    <n v="369070100000"/>
    <n v="16018"/>
    <n v="-11"/>
    <n v="1"/>
    <n v="68427493"/>
    <m/>
    <s v="Yelineth Rios"/>
    <m/>
    <s v="8-760-1295"/>
    <n v="369070100000"/>
    <s v="MASIVO"/>
    <s v="NPN"/>
    <m/>
    <m/>
    <m/>
    <m/>
    <m/>
    <s v="U"/>
    <s v="0000-00-00"/>
    <m/>
    <m/>
    <m/>
    <m/>
    <n v="25"/>
    <s v="Llamaya"/>
    <s v="MAIN"/>
    <n v="0"/>
    <m/>
    <n v="2258507"/>
    <s v="Cobros Mayo"/>
    <s v="Cobros Mayo NPN"/>
    <s v="Numero equivocado"/>
  </r>
  <r>
    <s v="Cobros Abril Canal Fijo"/>
    <n v="0"/>
    <n v="0"/>
    <x v="15"/>
    <n v="3"/>
    <n v="1"/>
    <x v="0"/>
    <d v="2026-05-12T16:07:56"/>
    <n v="68443527"/>
    <s v="DROP"/>
    <s v="VDAD"/>
    <x v="0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5"/>
    <m/>
    <s v="NONE"/>
    <n v="0"/>
    <m/>
    <n v="2258508"/>
    <s v="Cobros Mayo"/>
    <s v="Cobros Mayo NPN"/>
    <s v="Agent Not Available"/>
  </r>
  <r>
    <s v="Cobros Abril Canal Fijo"/>
    <n v="0"/>
    <n v="0"/>
    <x v="17"/>
    <n v="3"/>
    <n v="1"/>
    <x v="0"/>
    <d v="2026-05-15T09:36:27"/>
    <n v="68443527"/>
    <s v="DROP"/>
    <s v="VDAD"/>
    <x v="0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5"/>
    <m/>
    <s v="NONE"/>
    <n v="0"/>
    <m/>
    <n v="2258508"/>
    <s v="Cobros Mayo"/>
    <s v="Cobros Mayo NPN"/>
    <s v="Agent Not Available"/>
  </r>
  <r>
    <s v="Cobros Abril Canal Fijo"/>
    <n v="1"/>
    <n v="1"/>
    <x v="3"/>
    <n v="3"/>
    <n v="1"/>
    <x v="1"/>
    <d v="2026-05-19T10:09:14"/>
    <n v="68443527"/>
    <n v="6003"/>
    <s v="lvelez"/>
    <x v="1"/>
    <s v="COBRO"/>
    <m/>
    <n v="360285300000"/>
    <n v="16018"/>
    <n v="-11"/>
    <n v="1"/>
    <n v="68443527"/>
    <m/>
    <s v="Nemesis tatiana viquez corella"/>
    <m/>
    <s v="4-759-714"/>
    <n v="360285300000"/>
    <s v="MASIVO"/>
    <s v="NPN"/>
    <m/>
    <m/>
    <m/>
    <m/>
    <m/>
    <s v="U"/>
    <s v="0000-00-00"/>
    <m/>
    <m/>
    <m/>
    <m/>
    <n v="139"/>
    <s v="Llamaya"/>
    <s v="MAIN"/>
    <n v="0"/>
    <m/>
    <n v="2258508"/>
    <s v="Cobros Mayo"/>
    <s v="Cobros Mayo NPN"/>
    <s v="Cuenta cesada"/>
  </r>
  <r>
    <s v="Cobros Abril Canal Fijo"/>
    <n v="1"/>
    <n v="1"/>
    <x v="15"/>
    <n v="1"/>
    <n v="1"/>
    <x v="1"/>
    <d v="2026-05-12T16:07:53"/>
    <n v="68451482"/>
    <n v="6003"/>
    <s v="lvelez"/>
    <x v="1"/>
    <s v="COBRO"/>
    <m/>
    <n v="353363240000"/>
    <n v="16018"/>
    <n v="-11"/>
    <n v="1"/>
    <n v="68451482"/>
    <m/>
    <s v="Pablo Torres osorio"/>
    <m/>
    <s v="8-294-118"/>
    <n v="353363240000"/>
    <s v="MASIVO"/>
    <s v="NPN"/>
    <m/>
    <m/>
    <m/>
    <m/>
    <m/>
    <s v="U"/>
    <s v="0000-00-00"/>
    <m/>
    <m/>
    <m/>
    <m/>
    <n v="39"/>
    <s v="Llamaya"/>
    <s v="MAIN"/>
    <n v="0"/>
    <m/>
    <n v="2258509"/>
    <s v="Cobros Mayo"/>
    <s v="Cobros Mayo NPN"/>
    <s v="Cuenta cesada"/>
  </r>
  <r>
    <s v="Cobros Mayo"/>
    <n v="0"/>
    <n v="0"/>
    <x v="15"/>
    <n v="3"/>
    <n v="1"/>
    <x v="0"/>
    <d v="2026-05-12T16:08:20"/>
    <n v="68452412"/>
    <s v="DROP"/>
    <s v="VDAD"/>
    <x v="0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5"/>
    <m/>
    <s v="NONE"/>
    <n v="0"/>
    <m/>
    <n v="2258510"/>
    <s v="Cobros Mayo"/>
    <s v="Cobros Mayo NPN"/>
    <s v="Agent Not Available"/>
  </r>
  <r>
    <s v="Cobros Mayo"/>
    <n v="0"/>
    <n v="0"/>
    <x v="17"/>
    <n v="3"/>
    <n v="1"/>
    <x v="0"/>
    <d v="2026-05-15T09:40:11"/>
    <n v="68452412"/>
    <s v="CALLBK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367"/>
    <s v="Llamaya"/>
    <s v="MAIN"/>
    <n v="0"/>
    <m/>
    <n v="2258510"/>
    <s v="Cobros Mayo"/>
    <s v="Cobros Mayo NPN"/>
    <s v="Call Back"/>
  </r>
  <r>
    <s v="Cobros Mayo"/>
    <n v="0"/>
    <n v="0"/>
    <x v="3"/>
    <n v="3"/>
    <n v="1"/>
    <x v="1"/>
    <d v="2026-05-19T17:14:04"/>
    <n v="68452412"/>
    <s v="CALLBK"/>
    <s v="lvelez"/>
    <x v="1"/>
    <s v="COBRO"/>
    <m/>
    <n v="194075090000"/>
    <n v="16018"/>
    <n v="-11"/>
    <n v="1"/>
    <n v="68452412"/>
    <m/>
    <s v="Jonathan emerito acevedo galla"/>
    <m/>
    <s v="8-799-680"/>
    <n v="194075090000"/>
    <s v="MASIVO"/>
    <s v="NPN"/>
    <m/>
    <m/>
    <m/>
    <m/>
    <m/>
    <s v="U"/>
    <s v="0000-00-00"/>
    <m/>
    <m/>
    <m/>
    <s v="194075090000&gt;&gt; Jonathan Emerito Acevedo Gallardo"/>
    <n v="109"/>
    <s v="Llamaya"/>
    <s v="MAIN"/>
    <n v="0"/>
    <m/>
    <n v="2258510"/>
    <s v="Cobros Mayo"/>
    <s v="Cobros Mayo NPN"/>
    <s v="Call Back"/>
  </r>
  <r>
    <e v="#N/A"/>
    <n v="1"/>
    <n v="1"/>
    <x v="8"/>
    <n v="1"/>
    <n v="1"/>
    <x v="1"/>
    <d v="2026-05-08T15:11:59"/>
    <n v="68461526"/>
    <n v="6007"/>
    <s v="lvelez"/>
    <x v="1"/>
    <s v="COBRO"/>
    <m/>
    <n v="206090500000"/>
    <n v="16016"/>
    <n v="-11"/>
    <n v="1"/>
    <n v="68461526"/>
    <m/>
    <s v="SAGEL EDGAR"/>
    <m/>
    <s v="8-729-716"/>
    <n v="206090500000"/>
    <s v="MASIVO"/>
    <s v="NPN"/>
    <m/>
    <m/>
    <m/>
    <m/>
    <m/>
    <s v="U"/>
    <s v="0000-00-00"/>
    <m/>
    <m/>
    <m/>
    <s v="SAGEL EDGAR!NNumero: -- 206090500000"/>
    <n v="15"/>
    <s v="Llamaya"/>
    <s v="MANUAL"/>
    <n v="0"/>
    <m/>
    <n v="2198689"/>
    <s v="Cobros Marzo 2 meses a NPN "/>
    <s v="Cobros Marzo 2 meses a NPN "/>
    <s v="Volver a llamar"/>
  </r>
  <r>
    <e v="#N/A"/>
    <n v="1"/>
    <n v="0"/>
    <x v="7"/>
    <n v="1"/>
    <n v="1"/>
    <x v="1"/>
    <d v="2026-05-07T16:05:03"/>
    <n v="68463089"/>
    <n v="6000"/>
    <s v="lvelez"/>
    <x v="1"/>
    <s v="COBRO"/>
    <m/>
    <m/>
    <n v="998"/>
    <n v="0"/>
    <m/>
    <n v="68463089"/>
    <m/>
    <m/>
    <m/>
    <m/>
    <m/>
    <m/>
    <m/>
    <m/>
    <m/>
    <m/>
    <m/>
    <m/>
    <s v="U"/>
    <s v="0000-00-00"/>
    <m/>
    <m/>
    <m/>
    <m/>
    <n v="80"/>
    <s v="Llamaya"/>
    <s v="MANUAL"/>
    <n v="0"/>
    <m/>
    <n v="2257581"/>
    <s v="Default Manual list"/>
    <m/>
    <s v="Mensaje a tercero"/>
  </r>
  <r>
    <e v="#N/A"/>
    <n v="0"/>
    <n v="0"/>
    <x v="12"/>
    <n v="1"/>
    <n v="1"/>
    <x v="1"/>
    <d v="2026-05-06T16:34:57"/>
    <n v="68466612"/>
    <n v="6004"/>
    <s v="lvelez"/>
    <x v="1"/>
    <s v="COBRO"/>
    <m/>
    <m/>
    <n v="998"/>
    <n v="0"/>
    <m/>
    <n v="68466612"/>
    <m/>
    <m/>
    <m/>
    <m/>
    <m/>
    <m/>
    <m/>
    <m/>
    <m/>
    <m/>
    <m/>
    <m/>
    <s v="U"/>
    <s v="0000-00-00"/>
    <m/>
    <m/>
    <m/>
    <m/>
    <n v="78"/>
    <s v="Llamaya"/>
    <s v="MANUAL"/>
    <n v="0"/>
    <m/>
    <n v="2257555"/>
    <s v="Default Manual list"/>
    <m/>
    <s v="Buzon de voz"/>
  </r>
  <r>
    <s v="Cobros Mayo"/>
    <n v="1"/>
    <n v="1"/>
    <x v="8"/>
    <n v="5"/>
    <n v="1"/>
    <x v="0"/>
    <d v="2026-05-08T12:00:36"/>
    <n v="68470179"/>
    <n v="6007"/>
    <s v="lvelez"/>
    <x v="1"/>
    <s v="COBRO"/>
    <m/>
    <n v="368009960000"/>
    <n v="16016"/>
    <n v="-11"/>
    <n v="1"/>
    <n v="68470179"/>
    <m/>
    <s v="Alexis emmanuel credidio Gonza"/>
    <m/>
    <s v="8-976-1116"/>
    <n v="368009960000"/>
    <s v="MASIVO"/>
    <s v="NPN"/>
    <m/>
    <m/>
    <m/>
    <m/>
    <m/>
    <s v="U"/>
    <s v="0000-00-00"/>
    <m/>
    <m/>
    <m/>
    <m/>
    <n v="69"/>
    <s v="Llamaya"/>
    <s v="MANUAL"/>
    <n v="0"/>
    <m/>
    <n v="2198621"/>
    <s v="Cobros Marzo 2 meses a NPN "/>
    <s v="Cobros Marzo 2 meses a NPN "/>
    <s v="Volver a llamar"/>
  </r>
  <r>
    <s v="Cobros Mayo"/>
    <n v="0"/>
    <n v="0"/>
    <x v="15"/>
    <n v="5"/>
    <n v="1"/>
    <x v="0"/>
    <d v="2026-05-12T16:08:38"/>
    <n v="68470179"/>
    <s v="DROP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5"/>
    <m/>
    <s v="NONE"/>
    <n v="0"/>
    <m/>
    <n v="2258511"/>
    <s v="Cobros Mayo"/>
    <s v="Cobros Mayo NPN"/>
    <s v="Agent Not Available"/>
  </r>
  <r>
    <s v="Cobros Mayo"/>
    <n v="0"/>
    <n v="0"/>
    <x v="17"/>
    <n v="5"/>
    <n v="1"/>
    <x v="0"/>
    <d v="2026-05-15T09:39:54"/>
    <n v="68470179"/>
    <s v="AB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0"/>
    <m/>
    <s v="NONE"/>
    <n v="0"/>
    <m/>
    <n v="2258511"/>
    <s v="Cobros Mayo"/>
    <s v="Cobros Mayo NPN"/>
    <s v="Auto busy"/>
  </r>
  <r>
    <s v="Cobros Mayo"/>
    <n v="0"/>
    <n v="0"/>
    <x v="3"/>
    <n v="5"/>
    <n v="1"/>
    <x v="0"/>
    <d v="2026-05-19T10:09:14"/>
    <n v="68470179"/>
    <s v="AB"/>
    <s v="VDAD"/>
    <x v="0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0"/>
    <m/>
    <s v="NONE"/>
    <n v="0"/>
    <m/>
    <n v="2258511"/>
    <s v="Cobros Mayo"/>
    <s v="Cobros Mayo NPN"/>
    <s v="Auto busy"/>
  </r>
  <r>
    <s v="Cobros Mayo"/>
    <n v="1"/>
    <n v="1"/>
    <x v="14"/>
    <n v="5"/>
    <n v="1"/>
    <x v="1"/>
    <d v="2026-05-20T15:16:16"/>
    <n v="68470179"/>
    <n v="6007"/>
    <s v="lvelez"/>
    <x v="1"/>
    <s v="COBRO"/>
    <m/>
    <n v="368009960000"/>
    <n v="16018"/>
    <n v="-11"/>
    <n v="1"/>
    <n v="68470179"/>
    <m/>
    <s v="Alexis emmanuel credidio Gonza"/>
    <m/>
    <s v="8-976-1116"/>
    <n v="368009960000"/>
    <s v="MASIVO"/>
    <s v="2 PAGOS PENDIENTES"/>
    <m/>
    <m/>
    <m/>
    <m/>
    <m/>
    <s v="U"/>
    <s v="0000-00-00"/>
    <m/>
    <m/>
    <m/>
    <m/>
    <n v="177"/>
    <s v="Llamaya"/>
    <s v="MAIN"/>
    <n v="0"/>
    <m/>
    <n v="2258511"/>
    <s v="Cobros Mayo"/>
    <s v="Cobros Mayo NPN"/>
    <s v="Volver a llamar"/>
  </r>
  <r>
    <s v="Cobros Abril Canal Fijo"/>
    <n v="0"/>
    <n v="0"/>
    <x v="11"/>
    <n v="4"/>
    <n v="1"/>
    <x v="0"/>
    <d v="2026-05-04T14:15:16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4:16:25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0"/>
    <n v="4"/>
    <n v="1"/>
    <x v="0"/>
    <d v="2026-05-09T09:07:09"/>
    <n v="68472312"/>
    <s v="NA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0"/>
    <m/>
    <s v="NONE"/>
    <n v="0"/>
    <m/>
    <n v="2252714"/>
    <s v="Cobros Abril Canal Fijo"/>
    <s v="Cobros Abril Canal Fijo 2 meses a NPN"/>
    <s v="No Answer AutoDial"/>
  </r>
  <r>
    <s v="Cobros Abril Canal Fijo"/>
    <n v="0"/>
    <n v="0"/>
    <x v="0"/>
    <n v="4"/>
    <n v="1"/>
    <x v="1"/>
    <d v="2026-05-09T10:14:19"/>
    <n v="68472312"/>
    <s v="DROP"/>
    <s v="VDAD"/>
    <x v="0"/>
    <s v="COBRO"/>
    <m/>
    <n v="355363050000"/>
    <n v="16017"/>
    <n v="-11"/>
    <n v="1"/>
    <n v="68472312"/>
    <m/>
    <s v="Marlenis Marlieth Serrano Sand"/>
    <m/>
    <s v="9-746-1495"/>
    <s v="2 MESES DE MORA"/>
    <s v="MASIVO"/>
    <n v="355363050000"/>
    <m/>
    <m/>
    <m/>
    <m/>
    <m/>
    <m/>
    <s v="0000-00-00"/>
    <m/>
    <s v="Aba880842@gmail.com"/>
    <m/>
    <m/>
    <n v="5"/>
    <m/>
    <s v="NONE"/>
    <n v="0"/>
    <m/>
    <n v="2252714"/>
    <s v="Cobros Abril Canal Fijo"/>
    <s v="Cobros Abril Canal Fijo 2 meses a NPN"/>
    <s v="Agent Not Available"/>
  </r>
  <r>
    <s v="Cobros Abril Canal Fijo"/>
    <n v="0"/>
    <n v="0"/>
    <x v="15"/>
    <n v="6"/>
    <n v="1"/>
    <x v="0"/>
    <d v="2026-05-12T16:08:49"/>
    <n v="68477282"/>
    <s v="AB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17"/>
    <n v="6"/>
    <n v="1"/>
    <x v="0"/>
    <d v="2026-05-15T09:41:11"/>
    <n v="68477282"/>
    <s v="DROP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3"/>
    <n v="6"/>
    <n v="1"/>
    <x v="0"/>
    <d v="2026-05-19T10:11:48"/>
    <n v="68477282"/>
    <s v="DROP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0"/>
    <n v="0"/>
    <x v="14"/>
    <n v="6"/>
    <n v="1"/>
    <x v="0"/>
    <d v="2026-05-20T15:19:41"/>
    <n v="68477282"/>
    <s v="AB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4"/>
    <n v="6"/>
    <n v="1"/>
    <x v="0"/>
    <d v="2026-05-21T15:19:48"/>
    <n v="68477282"/>
    <s v="AB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0"/>
    <m/>
    <s v="NONE"/>
    <n v="0"/>
    <m/>
    <n v="2258512"/>
    <s v="Cobros Mayo"/>
    <s v="Cobros Mayo NPN"/>
    <s v="Auto busy"/>
  </r>
  <r>
    <s v="Cobros Abril Canal Fijo"/>
    <n v="0"/>
    <n v="0"/>
    <x v="16"/>
    <n v="6"/>
    <n v="1"/>
    <x v="1"/>
    <d v="2026-05-22T11:18:13"/>
    <n v="68477282"/>
    <s v="DROP"/>
    <s v="VDAD"/>
    <x v="0"/>
    <s v="COBRO"/>
    <m/>
    <n v="356368870000"/>
    <n v="16018"/>
    <n v="-11"/>
    <n v="1"/>
    <n v="68477282"/>
    <m/>
    <s v="Rosalina SÃ¡nchez "/>
    <m/>
    <s v="9-737-2061"/>
    <n v="356368870000"/>
    <s v="MASIVO"/>
    <s v="NPN"/>
    <m/>
    <m/>
    <m/>
    <m/>
    <m/>
    <m/>
    <s v="0000-00-00"/>
    <m/>
    <m/>
    <m/>
    <m/>
    <n v="5"/>
    <m/>
    <s v="NONE"/>
    <n v="0"/>
    <m/>
    <n v="2258512"/>
    <s v="Cobros Mayo"/>
    <s v="Cobros Mayo NPN"/>
    <s v="Agent Not Available"/>
  </r>
  <r>
    <s v="Cobros Abril Canal Fijo"/>
    <n v="1"/>
    <n v="1"/>
    <x v="15"/>
    <n v="1"/>
    <n v="1"/>
    <x v="1"/>
    <d v="2026-05-12T16:09:00"/>
    <n v="68481258"/>
    <n v="6003"/>
    <s v="lvelez"/>
    <x v="1"/>
    <s v="COBRO"/>
    <m/>
    <n v="358375590000"/>
    <n v="16018"/>
    <n v="-11"/>
    <n v="1"/>
    <n v="68481258"/>
    <m/>
    <s v="Norma Mezua"/>
    <m/>
    <s v="5-702-70"/>
    <n v="358375590000"/>
    <s v="MASIVO"/>
    <s v="NPN"/>
    <m/>
    <m/>
    <m/>
    <m/>
    <m/>
    <s v="U"/>
    <s v="0000-00-00"/>
    <m/>
    <m/>
    <m/>
    <m/>
    <n v="52"/>
    <s v="Llamaya"/>
    <s v="MAIN"/>
    <n v="0"/>
    <m/>
    <n v="2258513"/>
    <s v="Cobros Mayo"/>
    <s v="Cobros Mayo NPN"/>
    <s v="Cuenta cesada"/>
  </r>
  <r>
    <s v="Cobros Abril Canal Fijo"/>
    <n v="0"/>
    <n v="0"/>
    <x v="15"/>
    <n v="3"/>
    <n v="1"/>
    <x v="0"/>
    <d v="2026-05-12T16:09:28"/>
    <n v="68490478"/>
    <s v="DROP"/>
    <s v="VDAD"/>
    <x v="0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5"/>
    <m/>
    <s v="NONE"/>
    <n v="0"/>
    <m/>
    <n v="2258514"/>
    <s v="Cobros Mayo"/>
    <s v="Cobros Mayo NPN"/>
    <s v="Agent Not Available"/>
  </r>
  <r>
    <s v="Cobros Abril Canal Fijo"/>
    <n v="0"/>
    <n v="0"/>
    <x v="17"/>
    <n v="3"/>
    <n v="1"/>
    <x v="0"/>
    <d v="2026-05-15T09:41:39"/>
    <n v="68490478"/>
    <s v="DROP"/>
    <s v="VDAD"/>
    <x v="0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5"/>
    <m/>
    <s v="NONE"/>
    <n v="0"/>
    <m/>
    <n v="2258514"/>
    <s v="Cobros Mayo"/>
    <s v="Cobros Mayo NPN"/>
    <s v="Agent Not Available"/>
  </r>
  <r>
    <s v="Cobros Abril Canal Fijo"/>
    <n v="0"/>
    <n v="0"/>
    <x v="3"/>
    <n v="3"/>
    <n v="1"/>
    <x v="1"/>
    <d v="2026-05-19T10:12:43"/>
    <n v="68490478"/>
    <n v="6004"/>
    <s v="lvelez"/>
    <x v="1"/>
    <s v="COBRO"/>
    <m/>
    <n v="366041170000"/>
    <n v="16018"/>
    <n v="-11"/>
    <n v="1"/>
    <n v="68490478"/>
    <m/>
    <s v="Vielka Itzel Jarvis Matos"/>
    <m/>
    <s v="8-743-1368"/>
    <n v="366041170000"/>
    <s v="MASIVO"/>
    <s v="NPN"/>
    <m/>
    <m/>
    <m/>
    <m/>
    <m/>
    <s v="U"/>
    <s v="0000-00-00"/>
    <m/>
    <m/>
    <m/>
    <m/>
    <n v="184"/>
    <s v="Llamaya"/>
    <s v="MAIN"/>
    <n v="0"/>
    <m/>
    <n v="2258514"/>
    <s v="Cobros Mayo"/>
    <s v="Cobros Mayo NPN"/>
    <s v="Buzon de voz"/>
  </r>
  <r>
    <s v="Cobros Abril Canal Fijo"/>
    <n v="0"/>
    <n v="0"/>
    <x v="5"/>
    <n v="10"/>
    <n v="1"/>
    <x v="0"/>
    <d v="2026-05-02T11:24:21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6"/>
    <n v="10"/>
    <n v="1"/>
    <x v="0"/>
    <d v="2026-05-05T15:53:44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12"/>
    <n v="10"/>
    <n v="1"/>
    <x v="0"/>
    <d v="2026-05-06T17:54:46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8"/>
    <n v="10"/>
    <n v="1"/>
    <x v="0"/>
    <d v="2026-05-08T12:55:06"/>
    <n v="68494071"/>
    <s v="AB"/>
    <s v="VDAD"/>
    <x v="0"/>
    <s v="COBRO"/>
    <m/>
    <n v="359369000000"/>
    <n v="16017"/>
    <n v="-11"/>
    <n v="1"/>
    <n v="68494071"/>
    <m/>
    <s v="Juan Enrique Torres Mojica"/>
    <m/>
    <s v="8-493-683"/>
    <s v="NPN"/>
    <s v="MASIVO"/>
    <n v="359369000000"/>
    <m/>
    <m/>
    <m/>
    <m/>
    <m/>
    <m/>
    <s v="0000-00-00"/>
    <m/>
    <s v="028678ar@gmail.com"/>
    <m/>
    <m/>
    <n v="0"/>
    <m/>
    <s v="NONE"/>
    <n v="0"/>
    <m/>
    <n v="2251832"/>
    <s v="Cobros Abril Canal Fijo"/>
    <s v="Cobros Abril Canal Fijo 2 meses a NPN"/>
    <s v="Auto busy"/>
  </r>
  <r>
    <s v="Cobros Abril Canal Fijo"/>
    <n v="0"/>
    <n v="0"/>
    <x v="15"/>
    <n v="10"/>
    <n v="1"/>
    <x v="0"/>
    <d v="2026-05-12T16:09:35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17"/>
    <n v="10"/>
    <n v="1"/>
    <x v="0"/>
    <d v="2026-05-15T09:41:46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3"/>
    <n v="10"/>
    <n v="1"/>
    <x v="0"/>
    <d v="2026-05-19T10:14:12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14"/>
    <n v="10"/>
    <n v="1"/>
    <x v="0"/>
    <d v="2026-05-20T15:20:11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4"/>
    <n v="10"/>
    <n v="1"/>
    <x v="0"/>
    <d v="2026-05-21T15:19:48"/>
    <n v="68494071"/>
    <s v="AB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Auto busy"/>
  </r>
  <r>
    <s v="Cobros Abril Canal Fijo"/>
    <n v="0"/>
    <n v="0"/>
    <x v="16"/>
    <n v="10"/>
    <n v="1"/>
    <x v="1"/>
    <d v="2026-05-22T11:21:01"/>
    <n v="68494071"/>
    <s v="NA"/>
    <s v="VDAD"/>
    <x v="0"/>
    <s v="COBRO"/>
    <m/>
    <n v="359369000000"/>
    <n v="16018"/>
    <n v="-11"/>
    <n v="1"/>
    <n v="68494071"/>
    <m/>
    <s v="Juan Enrique Torres Mojica"/>
    <m/>
    <s v="8-493-683"/>
    <n v="359369000000"/>
    <s v="MASIVO"/>
    <s v="NPN"/>
    <m/>
    <m/>
    <m/>
    <m/>
    <m/>
    <m/>
    <s v="0000-00-00"/>
    <m/>
    <m/>
    <m/>
    <m/>
    <n v="0"/>
    <m/>
    <s v="NONE"/>
    <n v="0"/>
    <m/>
    <n v="2258515"/>
    <s v="Cobros Mayo"/>
    <s v="Cobros Mayo NPN"/>
    <s v="No Answer AutoDial"/>
  </r>
  <r>
    <s v="Cobros Mayo"/>
    <n v="1"/>
    <n v="0"/>
    <x v="7"/>
    <n v="2"/>
    <n v="1"/>
    <x v="0"/>
    <d v="2026-05-07T16:11:24"/>
    <n v="68497331"/>
    <n v="6006"/>
    <s v="lvelez"/>
    <x v="1"/>
    <s v="COBRO"/>
    <m/>
    <m/>
    <n v="998"/>
    <n v="0"/>
    <m/>
    <n v="68497331"/>
    <m/>
    <m/>
    <m/>
    <m/>
    <m/>
    <m/>
    <m/>
    <m/>
    <m/>
    <m/>
    <m/>
    <m/>
    <s v="U"/>
    <s v="0000-00-00"/>
    <m/>
    <m/>
    <m/>
    <m/>
    <n v="57"/>
    <s v="Llamaya"/>
    <s v="MANUAL"/>
    <n v="0"/>
    <m/>
    <n v="2257582"/>
    <s v="Default Manual list"/>
    <m/>
    <s v="Numero equivocado"/>
  </r>
  <r>
    <s v="Cobros Mayo"/>
    <n v="1"/>
    <n v="0"/>
    <x v="15"/>
    <n v="2"/>
    <n v="1"/>
    <x v="1"/>
    <d v="2026-05-12T16:10:40"/>
    <n v="68497331"/>
    <n v="6006"/>
    <s v="lvelez"/>
    <x v="1"/>
    <s v="COBRO"/>
    <m/>
    <n v="363005370000"/>
    <n v="16018"/>
    <n v="-11"/>
    <n v="1"/>
    <n v="68497331"/>
    <m/>
    <s v="Noel reyes"/>
    <m/>
    <s v="3-737-79"/>
    <n v="363005370000"/>
    <s v="MASIVO"/>
    <s v="2 PAGOS PENDIENTES"/>
    <m/>
    <m/>
    <m/>
    <m/>
    <m/>
    <s v="U"/>
    <s v="0000-00-00"/>
    <m/>
    <m/>
    <m/>
    <m/>
    <n v="139"/>
    <s v="Llamaya"/>
    <s v="MAIN"/>
    <n v="0"/>
    <m/>
    <n v="2258516"/>
    <s v="Cobros Mayo"/>
    <s v="Cobros Mayo NPN"/>
    <s v="Numero equivocado"/>
  </r>
  <r>
    <e v="#N/A"/>
    <n v="0"/>
    <n v="0"/>
    <x v="11"/>
    <n v="1"/>
    <n v="1"/>
    <x v="1"/>
    <d v="2026-05-04T09:58:36"/>
    <n v="68503631"/>
    <n v="6004"/>
    <s v="lvelez"/>
    <x v="1"/>
    <s v="COBRO"/>
    <m/>
    <m/>
    <n v="998"/>
    <n v="0"/>
    <m/>
    <n v="68503631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461"/>
    <s v="Default Manual list"/>
    <m/>
    <s v="Buzon de voz"/>
  </r>
  <r>
    <s v="Cobros Abril Canal Fijo"/>
    <n v="0"/>
    <n v="0"/>
    <x v="15"/>
    <n v="4"/>
    <n v="1"/>
    <x v="0"/>
    <d v="2026-05-12T16:10:23"/>
    <n v="68532816"/>
    <s v="AB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0"/>
    <m/>
    <s v="NONE"/>
    <n v="0"/>
    <m/>
    <n v="2258517"/>
    <s v="Cobros Mayo"/>
    <s v="Cobros Mayo NPN"/>
    <s v="Auto busy"/>
  </r>
  <r>
    <s v="Cobros Abril Canal Fijo"/>
    <n v="0"/>
    <n v="0"/>
    <x v="17"/>
    <n v="4"/>
    <n v="1"/>
    <x v="0"/>
    <d v="2026-05-15T09:42:18"/>
    <n v="68532816"/>
    <s v="DROP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5"/>
    <m/>
    <s v="NONE"/>
    <n v="0"/>
    <m/>
    <n v="2258517"/>
    <s v="Cobros Mayo"/>
    <s v="Cobros Mayo NPN"/>
    <s v="Agent Not Available"/>
  </r>
  <r>
    <s v="Cobros Abril Canal Fijo"/>
    <n v="0"/>
    <n v="0"/>
    <x v="3"/>
    <n v="4"/>
    <n v="1"/>
    <x v="0"/>
    <d v="2026-05-19T10:15:05"/>
    <n v="68532816"/>
    <s v="DROP"/>
    <s v="VDAD"/>
    <x v="0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5"/>
    <m/>
    <s v="NONE"/>
    <n v="0"/>
    <m/>
    <n v="2258517"/>
    <s v="Cobros Mayo"/>
    <s v="Cobros Mayo NPN"/>
    <s v="Agent Not Available"/>
  </r>
  <r>
    <s v="Cobros Abril Canal Fijo"/>
    <n v="1"/>
    <n v="1"/>
    <x v="14"/>
    <n v="4"/>
    <n v="1"/>
    <x v="1"/>
    <d v="2026-05-20T15:21:03"/>
    <n v="68532816"/>
    <n v="6003"/>
    <s v="lvelez"/>
    <x v="1"/>
    <s v="COBRO"/>
    <m/>
    <n v="369021720000"/>
    <n v="16018"/>
    <n v="-4"/>
    <n v="1"/>
    <n v="68532816"/>
    <m/>
    <s v="MAITE ELOISA MARTES RUIZ"/>
    <m/>
    <s v="8-956-2364"/>
    <n v="369021720000"/>
    <s v="MASIVO"/>
    <s v="NPN"/>
    <m/>
    <m/>
    <m/>
    <m/>
    <m/>
    <s v="U"/>
    <s v="0000-00-00"/>
    <m/>
    <m/>
    <m/>
    <m/>
    <n v="67"/>
    <s v="Llamaya"/>
    <s v="MAIN"/>
    <n v="0"/>
    <m/>
    <n v="2258517"/>
    <s v="Cobros Mayo"/>
    <s v="Cobros Mayo NPN"/>
    <s v="Cuenta cesada"/>
  </r>
  <r>
    <s v="Cobros Abril Canal Fijo"/>
    <n v="0"/>
    <n v="0"/>
    <x v="15"/>
    <n v="4"/>
    <n v="1"/>
    <x v="0"/>
    <d v="2026-05-12T16:11:39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0"/>
    <d v="2026-05-13T10:37:58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0"/>
    <d v="2026-05-13T11:40:05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Abril Canal Fijo"/>
    <n v="0"/>
    <n v="0"/>
    <x v="1"/>
    <n v="4"/>
    <n v="1"/>
    <x v="1"/>
    <d v="2026-05-13T11:45:17"/>
    <n v="68535613"/>
    <s v="NA"/>
    <s v="VDAD"/>
    <x v="0"/>
    <s v="COBRO"/>
    <m/>
    <n v="352357030000"/>
    <n v="16018"/>
    <n v="-4"/>
    <n v="1"/>
    <n v="68535613"/>
    <m/>
    <s v="MAGNOLIA CARMINA CHUEZ MORALES"/>
    <m/>
    <s v="8-381-337"/>
    <n v="352357030000"/>
    <s v="MASIVO"/>
    <s v="NPN"/>
    <m/>
    <m/>
    <m/>
    <m/>
    <m/>
    <m/>
    <s v="0000-00-00"/>
    <m/>
    <m/>
    <m/>
    <m/>
    <n v="0"/>
    <m/>
    <s v="NONE"/>
    <n v="0"/>
    <m/>
    <n v="2258518"/>
    <s v="Cobros Mayo"/>
    <s v="Cobros Mayo NPN"/>
    <s v="No Answer AutoDial"/>
  </r>
  <r>
    <s v="Cobros Mayo"/>
    <n v="1"/>
    <n v="1"/>
    <x v="15"/>
    <n v="1"/>
    <n v="1"/>
    <x v="1"/>
    <d v="2026-05-12T16:13:19"/>
    <n v="68551019"/>
    <n v="6003"/>
    <s v="lvelez"/>
    <x v="1"/>
    <s v="COBRO"/>
    <m/>
    <n v="365076060000"/>
    <n v="16018"/>
    <n v="-4"/>
    <n v="1"/>
    <n v="68551019"/>
    <m/>
    <s v="GENESIS STHEFANY RODRIGUEZ MOR"/>
    <m/>
    <s v="8-937-808"/>
    <n v="365076060000"/>
    <s v="MASIVO"/>
    <s v="NPN"/>
    <m/>
    <m/>
    <m/>
    <m/>
    <m/>
    <s v="U"/>
    <s v="0000-00-00"/>
    <m/>
    <m/>
    <m/>
    <m/>
    <n v="17"/>
    <s v="Llamaya"/>
    <s v="MAIN"/>
    <n v="0"/>
    <m/>
    <n v="2258519"/>
    <s v="Cobros Mayo"/>
    <s v="Cobros Mayo NPN"/>
    <s v="Cuenta cesada"/>
  </r>
  <r>
    <s v="Cobros Mayo"/>
    <n v="0"/>
    <n v="0"/>
    <x v="15"/>
    <n v="3"/>
    <n v="1"/>
    <x v="0"/>
    <d v="2026-05-12T16:13:21"/>
    <n v="68561033"/>
    <s v="DROP"/>
    <s v="VDAD"/>
    <x v="0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5"/>
    <m/>
    <s v="NONE"/>
    <n v="0"/>
    <m/>
    <n v="2258520"/>
    <s v="Cobros Mayo"/>
    <s v="Cobros Mayo NPN"/>
    <s v="Agent Not Available"/>
  </r>
  <r>
    <s v="Cobros Mayo"/>
    <n v="0"/>
    <n v="0"/>
    <x v="17"/>
    <n v="3"/>
    <n v="1"/>
    <x v="0"/>
    <d v="2026-05-15T09:42:43"/>
    <n v="68561033"/>
    <s v="DROP"/>
    <s v="VDAD"/>
    <x v="0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5"/>
    <m/>
    <s v="NONE"/>
    <n v="0"/>
    <m/>
    <n v="2258520"/>
    <s v="Cobros Mayo"/>
    <s v="Cobros Mayo NPN"/>
    <s v="Agent Not Available"/>
  </r>
  <r>
    <s v="Cobros Mayo"/>
    <n v="1"/>
    <n v="1"/>
    <x v="3"/>
    <n v="3"/>
    <n v="1"/>
    <x v="1"/>
    <d v="2026-05-19T10:16:21"/>
    <n v="68561033"/>
    <n v="6003"/>
    <s v="lvelez"/>
    <x v="1"/>
    <s v="COBRO"/>
    <m/>
    <n v="299042690000"/>
    <n v="16018"/>
    <n v="-4"/>
    <n v="1"/>
    <n v="68561033"/>
    <m/>
    <s v="LAURISSA LEREN"/>
    <m/>
    <s v="8-908-2109"/>
    <n v="299042690000"/>
    <s v="MASIVO"/>
    <s v="2 PAGOS PENDIENTES"/>
    <m/>
    <m/>
    <m/>
    <m/>
    <m/>
    <s v="U"/>
    <s v="0000-00-00"/>
    <m/>
    <m/>
    <m/>
    <m/>
    <n v="21"/>
    <s v="Llamaya"/>
    <s v="MAIN"/>
    <n v="0"/>
    <m/>
    <n v="2258520"/>
    <s v="Cobros Mayo"/>
    <s v="Cobros Mayo NPN"/>
    <s v="Cuenta cesada"/>
  </r>
  <r>
    <s v="Cobros Abril Canal Fijo"/>
    <n v="0"/>
    <n v="0"/>
    <x v="15"/>
    <n v="3"/>
    <n v="1"/>
    <x v="0"/>
    <d v="2026-05-12T16:14:06"/>
    <n v="68562326"/>
    <s v="DROP"/>
    <s v="VDAD"/>
    <x v="0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5"/>
    <m/>
    <s v="NONE"/>
    <n v="0"/>
    <m/>
    <n v="2258521"/>
    <s v="Cobros Mayo"/>
    <s v="Cobros Mayo NPN"/>
    <s v="Agent Not Available"/>
  </r>
  <r>
    <s v="Cobros Abril Canal Fijo"/>
    <n v="0"/>
    <n v="0"/>
    <x v="17"/>
    <n v="3"/>
    <n v="1"/>
    <x v="0"/>
    <d v="2026-05-15T09:43:24"/>
    <n v="68562326"/>
    <s v="DROP"/>
    <s v="VDAD"/>
    <x v="0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5"/>
    <m/>
    <s v="NONE"/>
    <n v="0"/>
    <m/>
    <n v="2258521"/>
    <s v="Cobros Mayo"/>
    <s v="Cobros Mayo NPN"/>
    <s v="Agent Not Available"/>
  </r>
  <r>
    <s v="Cobros Abril Canal Fijo"/>
    <n v="1"/>
    <n v="1"/>
    <x v="3"/>
    <n v="3"/>
    <n v="1"/>
    <x v="1"/>
    <d v="2026-05-19T10:19:39"/>
    <n v="68562326"/>
    <n v="6003"/>
    <s v="lvelez"/>
    <x v="1"/>
    <s v="COBRO"/>
    <m/>
    <n v="366031610000"/>
    <n v="16018"/>
    <n v="-4"/>
    <n v="1"/>
    <n v="68562326"/>
    <m/>
    <s v="Luis Ortiz"/>
    <m/>
    <s v="10-701-582"/>
    <n v="366031610000"/>
    <s v="MASIVO"/>
    <s v="NPN"/>
    <m/>
    <m/>
    <m/>
    <m/>
    <m/>
    <s v="U"/>
    <s v="0000-00-00"/>
    <m/>
    <m/>
    <m/>
    <m/>
    <n v="116"/>
    <s v="Llamaya"/>
    <s v="MAIN"/>
    <n v="0"/>
    <m/>
    <n v="2258521"/>
    <s v="Cobros Mayo"/>
    <s v="Cobros Mayo NPN"/>
    <s v="Cuenta cesada"/>
  </r>
  <r>
    <s v="Cobros Abril Canal Fijo"/>
    <n v="0"/>
    <n v="0"/>
    <x v="15"/>
    <n v="1"/>
    <n v="1"/>
    <x v="1"/>
    <d v="2026-05-12T16:15:02"/>
    <n v="68565271"/>
    <n v="6004"/>
    <s v="lvelez"/>
    <x v="1"/>
    <s v="COBRO"/>
    <m/>
    <n v="351359270000"/>
    <n v="16018"/>
    <n v="-4"/>
    <n v="1"/>
    <n v="68565271"/>
    <m/>
    <s v="Valerio mora"/>
    <m/>
    <s v="5-716-1671"/>
    <n v="351359270000"/>
    <s v="MASIVO"/>
    <s v="3 PAGOS PENDIENTES"/>
    <m/>
    <m/>
    <m/>
    <m/>
    <m/>
    <s v="U"/>
    <s v="0000-00-00"/>
    <m/>
    <m/>
    <m/>
    <m/>
    <n v="68"/>
    <s v="Llamaya"/>
    <s v="MAIN"/>
    <n v="0"/>
    <m/>
    <n v="2258522"/>
    <s v="Cobros Mayo"/>
    <s v="Cobros Mayo NPN"/>
    <s v="Buzon de voz"/>
  </r>
  <r>
    <s v="Cobros Mayo"/>
    <n v="0"/>
    <n v="0"/>
    <x v="11"/>
    <n v="2"/>
    <n v="1"/>
    <x v="0"/>
    <d v="2026-05-04T09:47:40"/>
    <n v="68578388"/>
    <n v="6004"/>
    <s v="lvelez"/>
    <x v="1"/>
    <s v="COBRO"/>
    <m/>
    <m/>
    <n v="998"/>
    <n v="0"/>
    <m/>
    <n v="68578388"/>
    <m/>
    <m/>
    <m/>
    <m/>
    <m/>
    <m/>
    <m/>
    <m/>
    <m/>
    <m/>
    <m/>
    <m/>
    <s v="U"/>
    <s v="0000-00-00"/>
    <m/>
    <m/>
    <m/>
    <m/>
    <n v="165"/>
    <s v="Llamaya"/>
    <s v="MANUAL"/>
    <n v="0"/>
    <m/>
    <n v="2257460"/>
    <s v="Default Manual list"/>
    <m/>
    <s v="Buzon de voz"/>
  </r>
  <r>
    <s v="Cobros Mayo"/>
    <n v="1"/>
    <n v="1"/>
    <x v="15"/>
    <n v="2"/>
    <n v="1"/>
    <x v="1"/>
    <d v="2026-05-12T16:17:27"/>
    <n v="68578388"/>
    <n v="6007"/>
    <s v="lvelez"/>
    <x v="1"/>
    <s v="COBRO"/>
    <m/>
    <n v="368023750000"/>
    <n v="16018"/>
    <n v="-4"/>
    <n v="1"/>
    <n v="68578388"/>
    <m/>
    <s v="CRISTIAN MORALES"/>
    <m/>
    <s v="3-737-1380"/>
    <n v="368023750000"/>
    <s v="MASIVO"/>
    <s v="2 PAGOS PENDIENTES"/>
    <m/>
    <m/>
    <m/>
    <m/>
    <m/>
    <s v="U"/>
    <s v="0000-00-00"/>
    <m/>
    <m/>
    <m/>
    <m/>
    <n v="121"/>
    <s v="Llamaya"/>
    <s v="MAIN"/>
    <n v="0"/>
    <m/>
    <n v="2258523"/>
    <s v="Cobros Mayo"/>
    <s v="Cobros Mayo NPN"/>
    <s v="Volver a llamar"/>
  </r>
  <r>
    <s v="Cobros Abril Canal Fijo"/>
    <n v="0"/>
    <n v="0"/>
    <x v="15"/>
    <n v="4"/>
    <n v="1"/>
    <x v="0"/>
    <d v="2026-05-12T16:18:22"/>
    <n v="68587773"/>
    <s v="AB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0"/>
    <m/>
    <s v="NONE"/>
    <n v="0"/>
    <m/>
    <n v="2258524"/>
    <s v="Cobros Mayo"/>
    <s v="Cobros Mayo NPN"/>
    <s v="Auto busy"/>
  </r>
  <r>
    <s v="Cobros Abril Canal Fijo"/>
    <n v="0"/>
    <n v="0"/>
    <x v="17"/>
    <n v="4"/>
    <n v="1"/>
    <x v="0"/>
    <d v="2026-05-15T09:44:02"/>
    <n v="68587773"/>
    <s v="DROP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5"/>
    <m/>
    <s v="NONE"/>
    <n v="0"/>
    <m/>
    <n v="2258524"/>
    <s v="Cobros Mayo"/>
    <s v="Cobros Mayo NPN"/>
    <s v="Agent Not Available"/>
  </r>
  <r>
    <s v="Cobros Abril Canal Fijo"/>
    <n v="0"/>
    <n v="0"/>
    <x v="3"/>
    <n v="4"/>
    <n v="1"/>
    <x v="0"/>
    <d v="2026-05-19T10:20:49"/>
    <n v="68587773"/>
    <s v="DROP"/>
    <s v="VDAD"/>
    <x v="0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5"/>
    <m/>
    <s v="NONE"/>
    <n v="0"/>
    <m/>
    <n v="2258524"/>
    <s v="Cobros Mayo"/>
    <s v="Cobros Mayo NPN"/>
    <s v="Agent Not Available"/>
  </r>
  <r>
    <s v="Cobros Abril Canal Fijo"/>
    <n v="1"/>
    <n v="1"/>
    <x v="14"/>
    <n v="4"/>
    <n v="1"/>
    <x v="1"/>
    <d v="2026-05-20T15:22:51"/>
    <n v="68587773"/>
    <n v="6003"/>
    <s v="lvelez"/>
    <x v="1"/>
    <s v="COBRO"/>
    <m/>
    <n v="362008530000"/>
    <n v="16018"/>
    <n v="-4"/>
    <n v="1"/>
    <n v="68587773"/>
    <m/>
    <s v="HELIBELINA LOPEZ ERHMAN"/>
    <m/>
    <s v="10-705-2365"/>
    <n v="362008530000"/>
    <s v="MASIVO"/>
    <s v="NPN"/>
    <m/>
    <m/>
    <m/>
    <m/>
    <m/>
    <s v="U"/>
    <s v="0000-00-00"/>
    <m/>
    <m/>
    <m/>
    <m/>
    <n v="60"/>
    <s v="Llamaya"/>
    <s v="MAIN"/>
    <n v="0"/>
    <m/>
    <n v="2258524"/>
    <s v="Cobros Mayo"/>
    <s v="Cobros Mayo NPN"/>
    <s v="Cuenta cesada"/>
  </r>
  <r>
    <s v="Cobros Abril Canal Fijo"/>
    <n v="1"/>
    <n v="1"/>
    <x v="15"/>
    <n v="1"/>
    <n v="1"/>
    <x v="1"/>
    <d v="2026-05-12T16:20:41"/>
    <n v="68588708"/>
    <n v="6003"/>
    <s v="lvelez"/>
    <x v="1"/>
    <s v="COBRO"/>
    <m/>
    <n v="366000710000"/>
    <n v="16018"/>
    <n v="-4"/>
    <n v="1"/>
    <n v="68588708"/>
    <m/>
    <s v="MIGUEL ANGEL GUEVARA MARTINEz"/>
    <m/>
    <s v="3-748-1562"/>
    <n v="366000710000"/>
    <s v="MASIVO"/>
    <s v="NPN"/>
    <m/>
    <m/>
    <m/>
    <m/>
    <m/>
    <s v="U"/>
    <s v="0000-00-00"/>
    <m/>
    <m/>
    <m/>
    <m/>
    <n v="35"/>
    <s v="Llamaya"/>
    <s v="MAIN"/>
    <n v="0"/>
    <m/>
    <n v="2258525"/>
    <s v="Cobros Mayo"/>
    <s v="Cobros Mayo NPN"/>
    <s v="Cuenta cesada"/>
  </r>
  <r>
    <s v="Cobros Abril Canal Fijo"/>
    <n v="1"/>
    <n v="1"/>
    <x v="15"/>
    <n v="1"/>
    <n v="1"/>
    <x v="1"/>
    <d v="2026-05-12T16:23:49"/>
    <n v="68593774"/>
    <n v="6003"/>
    <s v="lvelez"/>
    <x v="1"/>
    <s v="COBRO"/>
    <m/>
    <n v="351373720000"/>
    <n v="16018"/>
    <n v="-4"/>
    <n v="1"/>
    <n v="68593774"/>
    <m/>
    <s v="Mariana castillo"/>
    <m/>
    <s v="7-115-878"/>
    <n v="351373720000"/>
    <s v="MASIVO"/>
    <s v="NPN"/>
    <m/>
    <m/>
    <m/>
    <m/>
    <m/>
    <s v="U"/>
    <s v="0000-00-00"/>
    <m/>
    <m/>
    <m/>
    <m/>
    <n v="37"/>
    <s v="Llamaya"/>
    <s v="MAIN"/>
    <n v="0"/>
    <m/>
    <n v="2258526"/>
    <s v="Cobros Mayo"/>
    <s v="Cobros Mayo NPN"/>
    <s v="Cuenta cesada"/>
  </r>
  <r>
    <e v="#N/A"/>
    <n v="0"/>
    <n v="0"/>
    <x v="8"/>
    <n v="2"/>
    <n v="1"/>
    <x v="0"/>
    <d v="2026-05-08T17:59:07"/>
    <n v="68594101"/>
    <n v="6004"/>
    <s v="lvelez"/>
    <x v="1"/>
    <s v="COBRO"/>
    <m/>
    <n v="361001490000"/>
    <n v="16016"/>
    <n v="-4"/>
    <n v="1"/>
    <n v="68594101"/>
    <m/>
    <s v="GENESIS CARRION"/>
    <m/>
    <s v="8-905-456"/>
    <n v="361001490000"/>
    <s v="MASIVO"/>
    <s v="NPN"/>
    <m/>
    <m/>
    <m/>
    <m/>
    <m/>
    <s v="U"/>
    <s v="0000-00-00"/>
    <m/>
    <m/>
    <m/>
    <m/>
    <n v="93"/>
    <s v="Llamaya"/>
    <s v="MANUAL"/>
    <n v="0"/>
    <m/>
    <n v="2198772"/>
    <s v="Cobros Marzo 2 meses a NPN "/>
    <s v="Cobros Marzo 2 meses a NPN "/>
    <s v="Buzon de voz"/>
  </r>
  <r>
    <e v="#N/A"/>
    <n v="1"/>
    <n v="0"/>
    <x v="0"/>
    <n v="2"/>
    <n v="1"/>
    <x v="1"/>
    <d v="2026-05-09T09:34:24"/>
    <n v="68594101"/>
    <n v="6000"/>
    <s v="lvelez"/>
    <x v="1"/>
    <s v="COBRO"/>
    <m/>
    <n v="361001490000"/>
    <n v="16016"/>
    <n v="-4"/>
    <n v="1"/>
    <n v="68594101"/>
    <m/>
    <s v="GENESIS CARRION"/>
    <m/>
    <s v="8-905-456"/>
    <n v="361001490000"/>
    <s v="MASIVO"/>
    <s v="NPN"/>
    <m/>
    <m/>
    <m/>
    <m/>
    <m/>
    <s v="U"/>
    <s v="0000-00-00"/>
    <m/>
    <m/>
    <m/>
    <m/>
    <n v="95"/>
    <s v="Llamaya"/>
    <s v="MANUAL"/>
    <n v="0"/>
    <m/>
    <n v="2198772"/>
    <s v="Cobros Marzo 2 meses a NPN "/>
    <s v="Cobros Marzo 2 meses a NPN "/>
    <s v="Mensaje a tercero"/>
  </r>
  <r>
    <s v="Cobros Mayo"/>
    <n v="0"/>
    <n v="0"/>
    <x v="15"/>
    <n v="1"/>
    <n v="1"/>
    <x v="1"/>
    <d v="2026-05-12T16:25:30"/>
    <n v="68594598"/>
    <n v="6004"/>
    <s v="lvelez"/>
    <x v="1"/>
    <s v="COBRO"/>
    <m/>
    <n v="283011120000"/>
    <n v="16018"/>
    <n v="-4"/>
    <n v="1"/>
    <n v="68594598"/>
    <m/>
    <s v="MoisÃ©s ezequiel neguera telle"/>
    <m/>
    <s v="C02194175"/>
    <n v="283011120000"/>
    <s v="MASIVO"/>
    <s v="2 PAGOS PENDIENTES"/>
    <m/>
    <m/>
    <m/>
    <m/>
    <m/>
    <s v="U"/>
    <s v="0000-00-00"/>
    <m/>
    <m/>
    <m/>
    <m/>
    <n v="132"/>
    <s v="Llamaya"/>
    <s v="MAIN"/>
    <n v="0"/>
    <m/>
    <n v="2258527"/>
    <s v="Cobros Mayo"/>
    <s v="Cobros Mayo NPN"/>
    <s v="Buzon de voz"/>
  </r>
  <r>
    <s v="Cobros Abril Canal Fijo"/>
    <n v="0"/>
    <n v="0"/>
    <x v="15"/>
    <n v="3"/>
    <n v="1"/>
    <x v="0"/>
    <d v="2026-05-12T16:25:56"/>
    <n v="68595161"/>
    <s v="DROP"/>
    <s v="VDAD"/>
    <x v="0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5"/>
    <m/>
    <s v="NONE"/>
    <n v="0"/>
    <m/>
    <n v="2258528"/>
    <s v="Cobros Mayo"/>
    <s v="Cobros Mayo NPN"/>
    <s v="Agent Not Available"/>
  </r>
  <r>
    <s v="Cobros Abril Canal Fijo"/>
    <n v="0"/>
    <n v="0"/>
    <x v="17"/>
    <n v="3"/>
    <n v="1"/>
    <x v="0"/>
    <d v="2026-05-15T09:44:28"/>
    <n v="68595161"/>
    <s v="DROP"/>
    <s v="VDAD"/>
    <x v="0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5"/>
    <m/>
    <s v="NONE"/>
    <n v="0"/>
    <m/>
    <n v="2258528"/>
    <s v="Cobros Mayo"/>
    <s v="Cobros Mayo NPN"/>
    <s v="Agent Not Available"/>
  </r>
  <r>
    <s v="Cobros Abril Canal Fijo"/>
    <n v="1"/>
    <n v="1"/>
    <x v="3"/>
    <n v="3"/>
    <n v="1"/>
    <x v="1"/>
    <d v="2026-05-19T10:22:02"/>
    <n v="68595161"/>
    <n v="6003"/>
    <s v="lvelez"/>
    <x v="1"/>
    <s v="COBRO"/>
    <m/>
    <n v="355384430000"/>
    <n v="16018"/>
    <n v="-4"/>
    <n v="1"/>
    <n v="68595161"/>
    <m/>
    <s v="letzaida gonzales ortega"/>
    <m/>
    <s v="8-703-1218"/>
    <n v="355384430000"/>
    <s v="MASIVO"/>
    <s v="NPN"/>
    <m/>
    <m/>
    <m/>
    <m/>
    <m/>
    <s v="U"/>
    <s v="0000-00-00"/>
    <m/>
    <m/>
    <m/>
    <m/>
    <n v="96"/>
    <s v="Llamaya"/>
    <s v="MAIN"/>
    <n v="0"/>
    <m/>
    <n v="2258528"/>
    <s v="Cobros Mayo"/>
    <s v="Cobros Mayo NPN"/>
    <s v="Cuenta cesada"/>
  </r>
  <r>
    <s v="Cobros Abril Canal Fijo"/>
    <n v="0"/>
    <n v="0"/>
    <x v="15"/>
    <n v="4"/>
    <n v="1"/>
    <x v="0"/>
    <d v="2026-05-12T16:27:42"/>
    <n v="68603659"/>
    <s v="DROP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5"/>
    <m/>
    <s v="NONE"/>
    <n v="0"/>
    <m/>
    <n v="2258529"/>
    <s v="Cobros Mayo"/>
    <s v="Cobros Mayo NPN"/>
    <s v="Agent Not Available"/>
  </r>
  <r>
    <s v="Cobros Abril Canal Fijo"/>
    <n v="0"/>
    <n v="0"/>
    <x v="17"/>
    <n v="4"/>
    <n v="1"/>
    <x v="0"/>
    <d v="2026-05-15T09:44:35"/>
    <n v="68603659"/>
    <s v="AB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0"/>
    <m/>
    <s v="NONE"/>
    <n v="0"/>
    <m/>
    <n v="2258529"/>
    <s v="Cobros Mayo"/>
    <s v="Cobros Mayo NPN"/>
    <s v="Auto busy"/>
  </r>
  <r>
    <s v="Cobros Abril Canal Fijo"/>
    <n v="0"/>
    <n v="0"/>
    <x v="3"/>
    <n v="4"/>
    <n v="1"/>
    <x v="0"/>
    <d v="2026-05-19T10:23:16"/>
    <n v="68603659"/>
    <s v="DROP"/>
    <s v="VDAD"/>
    <x v="0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5"/>
    <m/>
    <s v="NONE"/>
    <n v="0"/>
    <m/>
    <n v="2258529"/>
    <s v="Cobros Mayo"/>
    <s v="Cobros Mayo NPN"/>
    <s v="Agent Not Available"/>
  </r>
  <r>
    <s v="Cobros Abril Canal Fijo"/>
    <n v="1"/>
    <n v="1"/>
    <x v="14"/>
    <n v="4"/>
    <n v="1"/>
    <x v="1"/>
    <d v="2026-05-20T15:25:24"/>
    <n v="68603659"/>
    <n v="6007"/>
    <s v="lvelez"/>
    <x v="1"/>
    <s v="COBRO"/>
    <m/>
    <n v="369034530000"/>
    <n v="16018"/>
    <n v="-4"/>
    <n v="1"/>
    <n v="68603659"/>
    <m/>
    <s v="Yairenis sanchez"/>
    <m/>
    <s v="3-744-2470"/>
    <n v="369034530000"/>
    <s v="MASIVO"/>
    <s v="NPN"/>
    <m/>
    <m/>
    <m/>
    <m/>
    <m/>
    <s v="U"/>
    <s v="0000-00-00"/>
    <m/>
    <m/>
    <m/>
    <m/>
    <n v="349"/>
    <s v="Llamaya"/>
    <s v="MAIN"/>
    <n v="0"/>
    <m/>
    <n v="2258529"/>
    <s v="Cobros Mayo"/>
    <s v="Cobros Mayo NPN"/>
    <s v="Volver a llamar"/>
  </r>
  <r>
    <s v="Cobros Abril Canal Fijo"/>
    <n v="1"/>
    <n v="0"/>
    <x v="11"/>
    <n v="3"/>
    <n v="1"/>
    <x v="0"/>
    <d v="2026-05-04T10:39:50"/>
    <n v="68612220"/>
    <n v="6000"/>
    <s v="lvelez"/>
    <x v="1"/>
    <s v="COBRO"/>
    <m/>
    <n v="352368230000"/>
    <n v="16017"/>
    <n v="-4"/>
    <n v="1"/>
    <n v="68612220"/>
    <m/>
    <s v="Jomar Alfredo Ochoa Jones"/>
    <m/>
    <s v="8-992-495"/>
    <s v="2 MESES DE MORA"/>
    <s v="MASIVO"/>
    <n v="352368230000"/>
    <m/>
    <m/>
    <m/>
    <m/>
    <m/>
    <s v="U"/>
    <s v="0000-00-00"/>
    <m/>
    <s v="Jomaralfredo0325@gmail.com"/>
    <m/>
    <s v="352368230000&gt;&gt; JORMAR ALFREDO OCHOA JONES"/>
    <n v="127"/>
    <s v="Llamaya"/>
    <s v="MAIN"/>
    <n v="0"/>
    <m/>
    <n v="2252745"/>
    <s v="Cobros Abril Canal Fijo"/>
    <s v="Cobros Abril Canal Fijo 2 meses a NPN"/>
    <s v="Mensaje a tercero"/>
  </r>
  <r>
    <s v="Cobros Abril Canal Fijo"/>
    <n v="0"/>
    <n v="0"/>
    <x v="15"/>
    <n v="3"/>
    <n v="1"/>
    <x v="0"/>
    <d v="2026-05-12T16:28:30"/>
    <n v="68612220"/>
    <s v="CALLBK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185"/>
    <s v="Llamaya"/>
    <s v="MAIN"/>
    <n v="0"/>
    <m/>
    <n v="2258530"/>
    <s v="Cobros Mayo"/>
    <s v="Cobros Mayo NPN"/>
    <s v="Call Back"/>
  </r>
  <r>
    <s v="Cobros Abril Canal Fijo"/>
    <n v="1"/>
    <n v="1"/>
    <x v="2"/>
    <n v="3"/>
    <n v="1"/>
    <x v="1"/>
    <d v="2026-05-16T12:03:43"/>
    <n v="68612220"/>
    <n v="6007"/>
    <s v="lvelez"/>
    <x v="1"/>
    <s v="COBRO"/>
    <m/>
    <n v="352368230000"/>
    <n v="16018"/>
    <n v="-4"/>
    <n v="1"/>
    <n v="68612220"/>
    <m/>
    <s v="Jomar Alfredo Ochoa Jones"/>
    <m/>
    <s v="8-992-495"/>
    <n v="352368230000"/>
    <s v="MASIVO"/>
    <s v="3 PAGOS PENDIENTES"/>
    <m/>
    <m/>
    <m/>
    <m/>
    <m/>
    <s v="U"/>
    <s v="0000-00-00"/>
    <m/>
    <m/>
    <m/>
    <s v="352368230000&gt;&gt; JORMAR ALFREDO OCHOA JONES"/>
    <n v="16"/>
    <s v="Llamaya"/>
    <s v="MAIN"/>
    <n v="0"/>
    <m/>
    <n v="2258530"/>
    <s v="Cobros Mayo"/>
    <s v="Cobros Mayo NPN"/>
    <s v="Volver a llamar"/>
  </r>
  <r>
    <s v="Cobros Mayo"/>
    <n v="0"/>
    <n v="0"/>
    <x v="15"/>
    <n v="3"/>
    <n v="1"/>
    <x v="0"/>
    <d v="2026-05-12T16:29:32"/>
    <n v="68616236"/>
    <s v="DROP"/>
    <s v="VDAD"/>
    <x v="0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5"/>
    <m/>
    <s v="NONE"/>
    <n v="0"/>
    <m/>
    <n v="2258531"/>
    <s v="Cobros Mayo"/>
    <s v="Cobros Mayo NPN"/>
    <s v="Agent Not Available"/>
  </r>
  <r>
    <s v="Cobros Mayo"/>
    <n v="0"/>
    <n v="0"/>
    <x v="17"/>
    <n v="3"/>
    <n v="1"/>
    <x v="0"/>
    <d v="2026-05-15T09:45:01"/>
    <n v="68616236"/>
    <s v="DROP"/>
    <s v="VDAD"/>
    <x v="0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5"/>
    <m/>
    <s v="NONE"/>
    <n v="0"/>
    <m/>
    <n v="2258531"/>
    <s v="Cobros Mayo"/>
    <s v="Cobros Mayo NPN"/>
    <s v="Agent Not Available"/>
  </r>
  <r>
    <s v="Cobros Mayo"/>
    <n v="0"/>
    <n v="0"/>
    <x v="3"/>
    <n v="3"/>
    <n v="1"/>
    <x v="1"/>
    <d v="2026-05-19T10:23:55"/>
    <n v="68616236"/>
    <n v="6004"/>
    <s v="lvelez"/>
    <x v="1"/>
    <s v="COBRO"/>
    <m/>
    <n v="192020960000"/>
    <n v="16018"/>
    <n v="-4"/>
    <n v="1"/>
    <n v="68616236"/>
    <m/>
    <s v="Lizondra Franco Avila"/>
    <m/>
    <s v="9-111-2665"/>
    <n v="192020960000"/>
    <s v="MASIVO"/>
    <s v="NPN"/>
    <m/>
    <m/>
    <m/>
    <m/>
    <m/>
    <s v="U"/>
    <s v="0000-00-00"/>
    <m/>
    <m/>
    <m/>
    <m/>
    <n v="151"/>
    <s v="Llamaya"/>
    <s v="MAIN"/>
    <n v="0"/>
    <m/>
    <n v="2258531"/>
    <s v="Cobros Mayo"/>
    <s v="Cobros Mayo NPN"/>
    <s v="Buzon de voz"/>
  </r>
  <r>
    <s v="Cobros Abril Canal Fijo"/>
    <n v="0"/>
    <n v="0"/>
    <x v="15"/>
    <n v="2"/>
    <n v="1"/>
    <x v="0"/>
    <d v="2026-05-12T16:30:18"/>
    <n v="68629734"/>
    <s v="DROP"/>
    <s v="VDAD"/>
    <x v="0"/>
    <s v="COBRO"/>
    <m/>
    <n v="295094610000"/>
    <n v="16018"/>
    <n v="-4"/>
    <n v="1"/>
    <n v="68629734"/>
    <m/>
    <s v="ALEXANDER BATISTA FLORES"/>
    <m/>
    <s v="8-521-1954"/>
    <n v="295094610000"/>
    <s v="MASIVO"/>
    <s v="NPN"/>
    <m/>
    <m/>
    <m/>
    <m/>
    <m/>
    <s v="U"/>
    <s v="0000-00-00"/>
    <m/>
    <m/>
    <m/>
    <m/>
    <n v="5"/>
    <m/>
    <s v="NONE"/>
    <n v="0"/>
    <m/>
    <n v="2258532"/>
    <s v="Cobros Mayo"/>
    <s v="Cobros Mayo NPN"/>
    <s v="Agent Not Available"/>
  </r>
  <r>
    <s v="Cobros Abril Canal Fijo"/>
    <n v="1"/>
    <n v="1"/>
    <x v="17"/>
    <n v="2"/>
    <n v="1"/>
    <x v="1"/>
    <d v="2026-05-15T09:49:25"/>
    <n v="68629734"/>
    <n v="6003"/>
    <s v="lvelez"/>
    <x v="1"/>
    <s v="COBRO"/>
    <m/>
    <n v="295094610000"/>
    <n v="16018"/>
    <n v="-4"/>
    <n v="1"/>
    <n v="68629734"/>
    <m/>
    <s v="ALEXANDER BATISTA FLORES"/>
    <m/>
    <s v="8-521-1954"/>
    <n v="295094610000"/>
    <s v="MASIVO"/>
    <s v="NPN"/>
    <m/>
    <m/>
    <m/>
    <m/>
    <m/>
    <s v="U"/>
    <s v="0000-00-00"/>
    <m/>
    <m/>
    <m/>
    <m/>
    <n v="66"/>
    <s v="Llamaya"/>
    <s v="MAIN"/>
    <n v="0"/>
    <m/>
    <n v="2258532"/>
    <s v="Cobros Mayo"/>
    <s v="Cobros Mayo NPN"/>
    <s v="Cuenta cesada"/>
  </r>
  <r>
    <s v="Cobros Mayo"/>
    <n v="0"/>
    <n v="0"/>
    <x v="15"/>
    <n v="6"/>
    <n v="1"/>
    <x v="0"/>
    <d v="2026-05-12T16:30:42"/>
    <n v="68637645"/>
    <s v="AB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0"/>
    <m/>
    <s v="NONE"/>
    <n v="0"/>
    <m/>
    <n v="2258533"/>
    <s v="Cobros Mayo"/>
    <s v="Cobros Mayo NPN"/>
    <s v="Auto busy"/>
  </r>
  <r>
    <s v="Cobros Mayo"/>
    <n v="0"/>
    <n v="0"/>
    <x v="17"/>
    <n v="6"/>
    <n v="1"/>
    <x v="0"/>
    <d v="2026-05-15T09:49:47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3"/>
    <n v="6"/>
    <n v="1"/>
    <x v="0"/>
    <d v="2026-05-19T10:24:09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14"/>
    <n v="6"/>
    <n v="1"/>
    <x v="0"/>
    <d v="2026-05-20T15:25:28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4"/>
    <n v="6"/>
    <n v="1"/>
    <x v="0"/>
    <d v="2026-05-21T15:20:48"/>
    <n v="68637645"/>
    <s v="DROP"/>
    <s v="VDAD"/>
    <x v="0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5"/>
    <m/>
    <s v="NONE"/>
    <n v="0"/>
    <m/>
    <n v="2258533"/>
    <s v="Cobros Mayo"/>
    <s v="Cobros Mayo NPN"/>
    <s v="Agent Not Available"/>
  </r>
  <r>
    <s v="Cobros Mayo"/>
    <n v="0"/>
    <n v="0"/>
    <x v="16"/>
    <n v="6"/>
    <n v="1"/>
    <x v="1"/>
    <d v="2026-05-22T11:20:04"/>
    <n v="68637645"/>
    <n v="6004"/>
    <s v="lvelez"/>
    <x v="1"/>
    <s v="COBRO"/>
    <m/>
    <n v="362092600000"/>
    <n v="16018"/>
    <n v="-4"/>
    <n v="1"/>
    <n v="68637645"/>
    <m/>
    <s v="Kelly johylin Miranda Trotman"/>
    <m/>
    <s v="Kelly johylin Miranda Trotman"/>
    <n v="362092600000"/>
    <s v="SOHO"/>
    <s v="NPN"/>
    <m/>
    <m/>
    <m/>
    <m/>
    <m/>
    <s v="U"/>
    <s v="0000-00-00"/>
    <m/>
    <m/>
    <m/>
    <m/>
    <n v="139"/>
    <s v="Llamaya"/>
    <s v="MAIN"/>
    <n v="0"/>
    <m/>
    <n v="2258533"/>
    <s v="Cobros Mayo"/>
    <s v="Cobros Mayo NPN"/>
    <s v="Buzon de voz"/>
  </r>
  <r>
    <s v="Cobros Abril Canal Fijo"/>
    <n v="0"/>
    <n v="0"/>
    <x v="15"/>
    <n v="4"/>
    <n v="1"/>
    <x v="0"/>
    <d v="2026-05-12T16:31:19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0"/>
    <n v="0"/>
    <x v="17"/>
    <n v="4"/>
    <n v="1"/>
    <x v="0"/>
    <d v="2026-05-15T09:50:28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0"/>
    <n v="0"/>
    <x v="3"/>
    <n v="4"/>
    <n v="1"/>
    <x v="0"/>
    <d v="2026-05-19T10:24:49"/>
    <n v="68647408"/>
    <s v="DROP"/>
    <s v="VDAD"/>
    <x v="0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5"/>
    <m/>
    <s v="NONE"/>
    <n v="0"/>
    <m/>
    <n v="2258534"/>
    <s v="Cobros Mayo"/>
    <s v="Cobros Mayo NPN"/>
    <s v="Agent Not Available"/>
  </r>
  <r>
    <s v="Cobros Abril Canal Fijo"/>
    <n v="1"/>
    <n v="1"/>
    <x v="14"/>
    <n v="4"/>
    <n v="1"/>
    <x v="1"/>
    <d v="2026-05-20T15:32:41"/>
    <n v="68647408"/>
    <n v="6003"/>
    <s v="lvelez"/>
    <x v="1"/>
    <s v="COBRO"/>
    <m/>
    <n v="361035160000"/>
    <n v="16018"/>
    <n v="-4"/>
    <n v="1"/>
    <n v="68647408"/>
    <m/>
    <s v="Jean nieto"/>
    <m/>
    <s v="8-947-465"/>
    <n v="361035160000"/>
    <s v="MASIVO"/>
    <s v="NPN"/>
    <m/>
    <m/>
    <m/>
    <m/>
    <m/>
    <s v="U"/>
    <s v="0000-00-00"/>
    <m/>
    <m/>
    <m/>
    <m/>
    <n v="96"/>
    <s v="Llamaya"/>
    <s v="MAIN"/>
    <n v="0"/>
    <m/>
    <n v="2258534"/>
    <s v="Cobros Mayo"/>
    <s v="Cobros Mayo NPN"/>
    <s v="Cuenta cesada"/>
  </r>
  <r>
    <s v="Cobros Mayo"/>
    <n v="1"/>
    <n v="1"/>
    <x v="15"/>
    <n v="1"/>
    <n v="1"/>
    <x v="1"/>
    <d v="2026-05-12T16:34:23"/>
    <n v="68652769"/>
    <n v="6003"/>
    <s v="lvelez"/>
    <x v="1"/>
    <s v="COBRO"/>
    <m/>
    <n v="354358120000"/>
    <n v="16018"/>
    <n v="-4"/>
    <n v="1"/>
    <n v="68652769"/>
    <m/>
    <s v="Carlos Eloy Franco Antunes"/>
    <m/>
    <s v="8-522-2500"/>
    <n v="354358120000"/>
    <s v="MASIVO"/>
    <s v="2 PAGOS PENDIENTES"/>
    <m/>
    <m/>
    <m/>
    <m/>
    <m/>
    <s v="U"/>
    <s v="0000-00-00"/>
    <m/>
    <m/>
    <m/>
    <m/>
    <n v="69"/>
    <s v="Llamaya"/>
    <s v="MAIN"/>
    <n v="0"/>
    <m/>
    <n v="2258535"/>
    <s v="Cobros Mayo"/>
    <s v="Cobros Mayo NPN"/>
    <s v="Cuenta cesada"/>
  </r>
  <r>
    <s v="Cobros Abril Canal Fijo"/>
    <n v="0"/>
    <n v="0"/>
    <x v="15"/>
    <n v="2"/>
    <n v="1"/>
    <x v="0"/>
    <d v="2026-05-12T16:34:23"/>
    <n v="68671953"/>
    <s v="DROP"/>
    <s v="VDAD"/>
    <x v="0"/>
    <s v="COBRO"/>
    <m/>
    <n v="354365570000"/>
    <n v="16018"/>
    <n v="-4"/>
    <n v="1"/>
    <n v="68671953"/>
    <m/>
    <s v="MarÃ­a Lastenia RÃ­os Pinto de"/>
    <m/>
    <s v="8-721-2459"/>
    <n v="354365570000"/>
    <s v="MASIVO"/>
    <s v="NPN"/>
    <m/>
    <m/>
    <m/>
    <m/>
    <m/>
    <s v="U"/>
    <s v="0000-00-00"/>
    <m/>
    <m/>
    <m/>
    <m/>
    <n v="5"/>
    <m/>
    <s v="NONE"/>
    <n v="0"/>
    <m/>
    <n v="2258536"/>
    <s v="Cobros Mayo"/>
    <s v="Cobros Mayo NPN"/>
    <s v="Agent Not Available"/>
  </r>
  <r>
    <s v="Cobros Abril Canal Fijo"/>
    <n v="1"/>
    <n v="1"/>
    <x v="17"/>
    <n v="2"/>
    <n v="1"/>
    <x v="1"/>
    <d v="2026-05-15T09:52:29"/>
    <n v="68671953"/>
    <n v="6003"/>
    <s v="lvelez"/>
    <x v="1"/>
    <s v="COBRO"/>
    <m/>
    <n v="354365570000"/>
    <n v="16018"/>
    <n v="-4"/>
    <n v="1"/>
    <n v="68671953"/>
    <m/>
    <s v="MarÃ­a Lastenia RÃ­os Pinto de"/>
    <m/>
    <s v="8-721-2459"/>
    <n v="354365570000"/>
    <s v="MASIVO"/>
    <s v="NPN"/>
    <m/>
    <m/>
    <m/>
    <m/>
    <m/>
    <s v="U"/>
    <s v="0000-00-00"/>
    <m/>
    <m/>
    <m/>
    <m/>
    <n v="25"/>
    <s v="Llamaya"/>
    <s v="MAIN"/>
    <n v="0"/>
    <m/>
    <n v="2258536"/>
    <s v="Cobros Mayo"/>
    <s v="Cobros Mayo NPN"/>
    <s v="Cuenta cesada"/>
  </r>
  <r>
    <s v="Cobros Abril Canal Fijo"/>
    <n v="0"/>
    <n v="0"/>
    <x v="15"/>
    <n v="9"/>
    <n v="1"/>
    <x v="0"/>
    <d v="2026-05-12T16:34:32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17"/>
    <n v="9"/>
    <n v="1"/>
    <x v="0"/>
    <d v="2026-05-15T09:53:23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17"/>
    <n v="9"/>
    <n v="1"/>
    <x v="0"/>
    <d v="2026-05-15T12:29:49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17"/>
    <n v="9"/>
    <n v="1"/>
    <x v="0"/>
    <d v="2026-05-15T12:42:51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3"/>
    <n v="9"/>
    <n v="1"/>
    <x v="0"/>
    <d v="2026-05-19T10:26:08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Abril Canal Fijo"/>
    <n v="0"/>
    <n v="0"/>
    <x v="3"/>
    <n v="9"/>
    <n v="1"/>
    <x v="0"/>
    <d v="2026-05-19T12:37:41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14"/>
    <n v="9"/>
    <n v="1"/>
    <x v="0"/>
    <d v="2026-05-20T15:32:30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4"/>
    <n v="9"/>
    <n v="1"/>
    <x v="0"/>
    <d v="2026-05-21T15:20:19"/>
    <n v="68675714"/>
    <s v="AB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Auto busy"/>
  </r>
  <r>
    <s v="Cobros Abril Canal Fijo"/>
    <n v="0"/>
    <n v="0"/>
    <x v="16"/>
    <n v="9"/>
    <n v="1"/>
    <x v="1"/>
    <d v="2026-05-22T11:22:17"/>
    <n v="68675714"/>
    <s v="NA"/>
    <s v="VDAD"/>
    <x v="0"/>
    <s v="COBRO"/>
    <m/>
    <n v="356182480000"/>
    <n v="16018"/>
    <n v="-4"/>
    <n v="1"/>
    <n v="68675714"/>
    <m/>
    <s v="Jonathan wezn Almada Sanjur "/>
    <m/>
    <s v="8-814-1713"/>
    <n v="356182480000"/>
    <s v="MASIVO"/>
    <s v="NPN"/>
    <m/>
    <m/>
    <m/>
    <m/>
    <m/>
    <m/>
    <s v="0000-00-00"/>
    <m/>
    <m/>
    <m/>
    <m/>
    <n v="0"/>
    <m/>
    <s v="NONE"/>
    <n v="0"/>
    <m/>
    <n v="2258537"/>
    <s v="Cobros Mayo"/>
    <s v="Cobros Mayo NPN"/>
    <s v="No Answer AutoDial"/>
  </r>
  <r>
    <s v="Cobros Mayo"/>
    <n v="0"/>
    <n v="0"/>
    <x v="15"/>
    <n v="2"/>
    <n v="1"/>
    <x v="0"/>
    <d v="2026-05-12T16:34:56"/>
    <n v="68702493"/>
    <s v="DROP"/>
    <s v="VDAD"/>
    <x v="0"/>
    <s v="COBRO"/>
    <m/>
    <n v="364064270000"/>
    <n v="16018"/>
    <n v="-4"/>
    <n v="1"/>
    <n v="68702493"/>
    <m/>
    <s v="Marlina MuÃ±oz"/>
    <m/>
    <s v="7-703-1837"/>
    <n v="364064270000"/>
    <s v="MASIVO"/>
    <s v="NPN"/>
    <m/>
    <m/>
    <m/>
    <m/>
    <m/>
    <s v="U"/>
    <s v="0000-00-00"/>
    <m/>
    <m/>
    <m/>
    <m/>
    <n v="5"/>
    <m/>
    <s v="NONE"/>
    <n v="0"/>
    <m/>
    <n v="2258538"/>
    <s v="Cobros Mayo"/>
    <s v="Cobros Mayo NPN"/>
    <s v="Agent Not Available"/>
  </r>
  <r>
    <s v="Cobros Mayo"/>
    <n v="0"/>
    <n v="0"/>
    <x v="17"/>
    <n v="2"/>
    <n v="1"/>
    <x v="1"/>
    <d v="2026-05-15T09:59:38"/>
    <n v="68702493"/>
    <n v="6004"/>
    <s v="lvelez"/>
    <x v="1"/>
    <s v="COBRO"/>
    <m/>
    <n v="364064270000"/>
    <n v="16018"/>
    <n v="-4"/>
    <n v="1"/>
    <n v="68702493"/>
    <m/>
    <s v="Marlina MuÃ±oz"/>
    <m/>
    <s v="7-703-1837"/>
    <n v="364064270000"/>
    <s v="MASIVO"/>
    <s v="NPN"/>
    <m/>
    <m/>
    <m/>
    <m/>
    <m/>
    <s v="U"/>
    <s v="0000-00-00"/>
    <m/>
    <m/>
    <m/>
    <m/>
    <n v="170"/>
    <s v="Llamaya"/>
    <s v="MAIN"/>
    <n v="0"/>
    <m/>
    <n v="2258538"/>
    <s v="Cobros Mayo"/>
    <s v="Cobros Mayo NPN"/>
    <s v="Buzon de voz"/>
  </r>
  <r>
    <s v="Cobros Abril Canal Fijo"/>
    <n v="1"/>
    <n v="1"/>
    <x v="15"/>
    <n v="1"/>
    <n v="1"/>
    <x v="1"/>
    <d v="2026-05-12T16:36:16"/>
    <n v="68705237"/>
    <n v="6003"/>
    <s v="lvelez"/>
    <x v="1"/>
    <s v="COBRO"/>
    <m/>
    <n v="368033760000"/>
    <n v="16018"/>
    <n v="-4"/>
    <n v="1"/>
    <n v="68705237"/>
    <m/>
    <s v="Jaime Eribel Gallardo MartÃ­ne"/>
    <m/>
    <s v="2-719-550"/>
    <n v="368033760000"/>
    <s v="MASIVO"/>
    <s v="NPN"/>
    <m/>
    <m/>
    <m/>
    <m/>
    <m/>
    <s v="U"/>
    <s v="0000-00-00"/>
    <m/>
    <m/>
    <m/>
    <m/>
    <n v="27"/>
    <s v="Llamaya"/>
    <s v="MAIN"/>
    <n v="0"/>
    <m/>
    <n v="2258539"/>
    <s v="Cobros Mayo"/>
    <s v="Cobros Mayo NPN"/>
    <s v="Cuenta cesada"/>
  </r>
  <r>
    <s v="Cobros Mayo"/>
    <n v="0"/>
    <n v="0"/>
    <x v="15"/>
    <n v="5"/>
    <n v="1"/>
    <x v="0"/>
    <d v="2026-05-12T16:36:17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17"/>
    <n v="5"/>
    <n v="1"/>
    <x v="0"/>
    <d v="2026-05-15T09:59:44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3"/>
    <n v="5"/>
    <n v="1"/>
    <x v="0"/>
    <d v="2026-05-19T10:26:31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14"/>
    <n v="5"/>
    <n v="1"/>
    <x v="0"/>
    <d v="2026-05-20T15:33:50"/>
    <n v="68711220"/>
    <s v="DROP"/>
    <s v="VDAD"/>
    <x v="0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5"/>
    <m/>
    <s v="NONE"/>
    <n v="0"/>
    <m/>
    <n v="2258540"/>
    <s v="Cobros Mayo"/>
    <s v="Cobros Mayo NPN"/>
    <s v="Agent Not Available"/>
  </r>
  <r>
    <s v="Cobros Mayo"/>
    <n v="0"/>
    <n v="0"/>
    <x v="4"/>
    <n v="5"/>
    <n v="1"/>
    <x v="1"/>
    <d v="2026-05-21T15:20:33"/>
    <n v="68711220"/>
    <n v="6004"/>
    <s v="lvelez"/>
    <x v="1"/>
    <s v="COBRO"/>
    <m/>
    <n v="357357770000"/>
    <n v="16018"/>
    <n v="-4"/>
    <n v="1"/>
    <n v="68711220"/>
    <m/>
    <s v="GIMMARA SHAILYN YOUNG PEREZ"/>
    <m/>
    <s v="3-746-1242"/>
    <n v="357357770000"/>
    <s v="MASIVO"/>
    <s v="2 PAGOS PENDIENTES"/>
    <m/>
    <m/>
    <m/>
    <m/>
    <m/>
    <s v="U"/>
    <s v="0000-00-00"/>
    <m/>
    <m/>
    <m/>
    <m/>
    <n v="72"/>
    <s v="Llamaya"/>
    <s v="MAIN"/>
    <n v="0"/>
    <m/>
    <n v="2258540"/>
    <s v="Cobros Mayo"/>
    <s v="Cobros Mayo NPN"/>
    <s v="Buzon de voz"/>
  </r>
  <r>
    <s v="Cobros Mayo"/>
    <n v="0"/>
    <n v="0"/>
    <x v="15"/>
    <n v="3"/>
    <n v="1"/>
    <x v="0"/>
    <d v="2026-05-12T16:36:44"/>
    <n v="68712983"/>
    <s v="DROP"/>
    <s v="VDAD"/>
    <x v="0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5"/>
    <m/>
    <s v="NONE"/>
    <n v="0"/>
    <m/>
    <n v="2258541"/>
    <s v="Cobros Mayo"/>
    <s v="Cobros Mayo NPN"/>
    <s v="Agent Not Available"/>
  </r>
  <r>
    <s v="Cobros Mayo"/>
    <n v="0"/>
    <n v="0"/>
    <x v="17"/>
    <n v="3"/>
    <n v="1"/>
    <x v="0"/>
    <d v="2026-05-15T10:00:18"/>
    <n v="68712983"/>
    <s v="DROP"/>
    <s v="VDAD"/>
    <x v="0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5"/>
    <m/>
    <s v="NONE"/>
    <n v="0"/>
    <m/>
    <n v="2258541"/>
    <s v="Cobros Mayo"/>
    <s v="Cobros Mayo NPN"/>
    <s v="Agent Not Available"/>
  </r>
  <r>
    <s v="Cobros Mayo"/>
    <n v="1"/>
    <n v="1"/>
    <x v="3"/>
    <n v="3"/>
    <n v="1"/>
    <x v="1"/>
    <d v="2026-05-19T10:27:53"/>
    <n v="68712983"/>
    <n v="6007"/>
    <s v="lvelez"/>
    <x v="1"/>
    <s v="COBRO"/>
    <m/>
    <n v="358363920000"/>
    <n v="16018"/>
    <n v="-4"/>
    <n v="1"/>
    <n v="68712983"/>
    <m/>
    <s v="Hermenegildo CedeÃ±o"/>
    <m/>
    <s v="8-793-2025"/>
    <n v="358363920000"/>
    <s v="MASIVO"/>
    <s v="2 PAGOS PENDIENTES"/>
    <m/>
    <m/>
    <m/>
    <m/>
    <m/>
    <s v="U"/>
    <s v="0000-00-00"/>
    <m/>
    <m/>
    <m/>
    <m/>
    <n v="201"/>
    <s v="Llamaya"/>
    <s v="MAIN"/>
    <n v="0"/>
    <m/>
    <n v="2258541"/>
    <s v="Cobros Mayo"/>
    <s v="Cobros Mayo NPN"/>
    <s v="Volver a llamar"/>
  </r>
  <r>
    <s v="Cobros Abril Canal Fijo"/>
    <n v="1"/>
    <n v="1"/>
    <x v="15"/>
    <n v="1"/>
    <n v="1"/>
    <x v="1"/>
    <d v="2026-05-12T16:38:25"/>
    <n v="68724479"/>
    <n v="6003"/>
    <s v="lvelez"/>
    <x v="1"/>
    <s v="COBRO"/>
    <m/>
    <n v="358364450000"/>
    <n v="16018"/>
    <n v="-4"/>
    <n v="1"/>
    <n v="68724479"/>
    <m/>
    <s v="YADUREIMIS PUENTE"/>
    <m/>
    <s v="L594726"/>
    <n v="358364450000"/>
    <s v="MASIVO"/>
    <s v="NPN"/>
    <m/>
    <m/>
    <m/>
    <m/>
    <m/>
    <s v="U"/>
    <s v="0000-00-00"/>
    <m/>
    <m/>
    <m/>
    <m/>
    <n v="58"/>
    <s v="Llamaya"/>
    <s v="MAIN"/>
    <n v="0"/>
    <m/>
    <n v="2258542"/>
    <s v="Cobros Mayo"/>
    <s v="Cobros Mayo NPN"/>
    <s v="Cuenta cesada"/>
  </r>
  <r>
    <s v="Cobros Mayo"/>
    <n v="0"/>
    <n v="0"/>
    <x v="15"/>
    <n v="6"/>
    <n v="1"/>
    <x v="0"/>
    <d v="2026-05-12T16:38:42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17"/>
    <n v="6"/>
    <n v="1"/>
    <x v="0"/>
    <d v="2026-05-15T10:00:54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3"/>
    <n v="6"/>
    <n v="1"/>
    <x v="0"/>
    <d v="2026-05-19T10:27:39"/>
    <n v="68738533"/>
    <s v="AB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0"/>
    <m/>
    <s v="NONE"/>
    <n v="0"/>
    <m/>
    <n v="2258543"/>
    <s v="Cobros Mayo"/>
    <s v="Cobros Mayo NPN"/>
    <s v="Auto busy"/>
  </r>
  <r>
    <s v="Cobros Mayo"/>
    <n v="0"/>
    <n v="0"/>
    <x v="14"/>
    <n v="6"/>
    <n v="1"/>
    <x v="0"/>
    <d v="2026-05-20T15:34:12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4"/>
    <n v="6"/>
    <n v="1"/>
    <x v="0"/>
    <d v="2026-05-21T15:21:09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16"/>
    <n v="6"/>
    <n v="1"/>
    <x v="1"/>
    <d v="2026-05-22T11:22:49"/>
    <n v="68738533"/>
    <s v="DROP"/>
    <s v="VDAD"/>
    <x v="0"/>
    <s v="COBRO"/>
    <m/>
    <n v="354376890000"/>
    <n v="16018"/>
    <n v="-4"/>
    <n v="1"/>
    <n v="68738533"/>
    <m/>
    <s v="Bladimir parra"/>
    <m/>
    <s v="8-1019-1572"/>
    <n v="354376890000"/>
    <s v="MASIVO"/>
    <s v="NPN"/>
    <m/>
    <m/>
    <m/>
    <m/>
    <m/>
    <m/>
    <s v="0000-00-00"/>
    <m/>
    <m/>
    <m/>
    <m/>
    <n v="5"/>
    <m/>
    <s v="NONE"/>
    <n v="0"/>
    <m/>
    <n v="2258543"/>
    <s v="Cobros Mayo"/>
    <s v="Cobros Mayo NPN"/>
    <s v="Agent Not Available"/>
  </r>
  <r>
    <s v="Cobros Mayo"/>
    <n v="0"/>
    <n v="0"/>
    <x v="8"/>
    <n v="2"/>
    <n v="1"/>
    <x v="0"/>
    <d v="2026-05-08T15:22:56"/>
    <n v="68740932"/>
    <n v="6004"/>
    <s v="lvelez"/>
    <x v="1"/>
    <s v="COBRO"/>
    <m/>
    <m/>
    <n v="998"/>
    <n v="0"/>
    <m/>
    <n v="68740932"/>
    <m/>
    <m/>
    <m/>
    <m/>
    <m/>
    <m/>
    <m/>
    <m/>
    <m/>
    <m/>
    <m/>
    <m/>
    <s v="U"/>
    <s v="0000-00-00"/>
    <m/>
    <m/>
    <m/>
    <m/>
    <n v="127"/>
    <s v="Llamaya"/>
    <s v="MANUAL"/>
    <n v="0"/>
    <m/>
    <n v="2257613"/>
    <s v="Default Manual list"/>
    <m/>
    <s v="Buzon de voz"/>
  </r>
  <r>
    <s v="Cobros Mayo"/>
    <n v="0"/>
    <n v="0"/>
    <x v="15"/>
    <n v="2"/>
    <n v="1"/>
    <x v="1"/>
    <d v="2026-05-12T16:40:02"/>
    <n v="68740932"/>
    <n v="6004"/>
    <s v="lvelez"/>
    <x v="1"/>
    <s v="COBRO"/>
    <m/>
    <n v="364005300000"/>
    <n v="16018"/>
    <n v="-4"/>
    <n v="1"/>
    <n v="68740932"/>
    <m/>
    <s v="MILAGROS TROYA"/>
    <m/>
    <s v="4-844-372"/>
    <n v="364005300000"/>
    <s v="MASIVO"/>
    <s v="2 PAGOS PENDIENTES"/>
    <m/>
    <m/>
    <m/>
    <m/>
    <m/>
    <s v="U"/>
    <s v="0000-00-00"/>
    <m/>
    <m/>
    <m/>
    <m/>
    <n v="69"/>
    <s v="Llamaya"/>
    <s v="MAIN"/>
    <n v="0"/>
    <m/>
    <n v="2258544"/>
    <s v="Cobros Mayo"/>
    <s v="Cobros Mayo NPN"/>
    <s v="Buzon de voz"/>
  </r>
  <r>
    <s v="Cobros Abril Canal Fijo"/>
    <n v="0"/>
    <n v="0"/>
    <x v="15"/>
    <n v="3"/>
    <n v="1"/>
    <x v="0"/>
    <d v="2026-05-12T16:40:14"/>
    <n v="68743602"/>
    <s v="DROP"/>
    <s v="VDAD"/>
    <x v="0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5"/>
    <m/>
    <s v="NONE"/>
    <n v="0"/>
    <m/>
    <n v="2258545"/>
    <s v="Cobros Mayo"/>
    <s v="Cobros Mayo NPN"/>
    <s v="Agent Not Available"/>
  </r>
  <r>
    <s v="Cobros Abril Canal Fijo"/>
    <n v="0"/>
    <n v="0"/>
    <x v="17"/>
    <n v="3"/>
    <n v="1"/>
    <x v="0"/>
    <d v="2026-05-15T10:01:23"/>
    <n v="68743602"/>
    <s v="DROP"/>
    <s v="VDAD"/>
    <x v="0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5"/>
    <m/>
    <s v="NONE"/>
    <n v="0"/>
    <m/>
    <n v="2258545"/>
    <s v="Cobros Mayo"/>
    <s v="Cobros Mayo NPN"/>
    <s v="Agent Not Available"/>
  </r>
  <r>
    <s v="Cobros Abril Canal Fijo"/>
    <n v="1"/>
    <n v="0"/>
    <x v="3"/>
    <n v="3"/>
    <n v="1"/>
    <x v="1"/>
    <d v="2026-05-19T10:32:02"/>
    <n v="68743602"/>
    <n v="6006"/>
    <s v="lvelez"/>
    <x v="1"/>
    <s v="COBRO"/>
    <m/>
    <n v="364030600000"/>
    <n v="16018"/>
    <n v="-4"/>
    <n v="1"/>
    <n v="68743602"/>
    <m/>
    <s v="beato gordillo"/>
    <m/>
    <s v="9-734-1361"/>
    <n v="364030600000"/>
    <s v="SOHO"/>
    <s v="NPN"/>
    <m/>
    <m/>
    <m/>
    <m/>
    <m/>
    <s v="U"/>
    <s v="0000-00-00"/>
    <m/>
    <m/>
    <m/>
    <m/>
    <n v="95"/>
    <s v="Llamaya"/>
    <s v="MAIN"/>
    <n v="0"/>
    <m/>
    <n v="2258545"/>
    <s v="Cobros Mayo"/>
    <s v="Cobros Mayo NPN"/>
    <s v="Numero equivocado"/>
  </r>
  <r>
    <s v="Cobros Mayo"/>
    <n v="0"/>
    <n v="0"/>
    <x v="15"/>
    <n v="6"/>
    <n v="1"/>
    <x v="0"/>
    <d v="2026-05-12T16:40:5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17"/>
    <n v="6"/>
    <n v="1"/>
    <x v="0"/>
    <d v="2026-05-15T10:02:0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3"/>
    <n v="6"/>
    <n v="1"/>
    <x v="0"/>
    <d v="2026-05-19T10:32:16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14"/>
    <n v="6"/>
    <n v="1"/>
    <x v="0"/>
    <d v="2026-05-20T15:34:50"/>
    <n v="68744784"/>
    <s v="AB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0"/>
    <m/>
    <s v="NONE"/>
    <n v="0"/>
    <m/>
    <n v="2258546"/>
    <s v="Cobros Mayo"/>
    <s v="Cobros Mayo NPN"/>
    <s v="Auto busy"/>
  </r>
  <r>
    <s v="Cobros Mayo"/>
    <n v="0"/>
    <n v="0"/>
    <x v="4"/>
    <n v="6"/>
    <n v="1"/>
    <x v="0"/>
    <d v="2026-05-21T15:21:22"/>
    <n v="68744784"/>
    <s v="DROP"/>
    <s v="VDAD"/>
    <x v="0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5"/>
    <m/>
    <s v="NONE"/>
    <n v="0"/>
    <m/>
    <n v="2258546"/>
    <s v="Cobros Mayo"/>
    <s v="Cobros Mayo NPN"/>
    <s v="Agent Not Available"/>
  </r>
  <r>
    <s v="Cobros Mayo"/>
    <n v="0"/>
    <n v="0"/>
    <x v="16"/>
    <n v="6"/>
    <n v="1"/>
    <x v="1"/>
    <d v="2026-05-22T11:24:17"/>
    <n v="68744784"/>
    <n v="6004"/>
    <s v="lvelez"/>
    <x v="1"/>
    <s v="COBRO"/>
    <m/>
    <n v="364065020000"/>
    <n v="16018"/>
    <n v="-4"/>
    <n v="1"/>
    <n v="68744784"/>
    <m/>
    <s v="Ermenegildo Palacio"/>
    <m/>
    <s v="12-724-711"/>
    <n v="364065020000"/>
    <s v="MASIVO"/>
    <s v="NPN"/>
    <m/>
    <m/>
    <m/>
    <m/>
    <m/>
    <s v="U"/>
    <s v="0000-00-00"/>
    <m/>
    <m/>
    <m/>
    <m/>
    <n v="206"/>
    <s v="Llamaya"/>
    <s v="MAIN"/>
    <n v="0"/>
    <m/>
    <n v="2258546"/>
    <s v="Cobros Mayo"/>
    <s v="Cobros Mayo NPN"/>
    <s v="Buzon de voz"/>
  </r>
  <r>
    <s v="Cobros Abril Canal Fijo"/>
    <n v="0"/>
    <n v="0"/>
    <x v="7"/>
    <n v="7"/>
    <n v="1"/>
    <x v="0"/>
    <d v="2026-05-07T17:57:38"/>
    <n v="68745282"/>
    <n v="6004"/>
    <s v="lvelez"/>
    <x v="1"/>
    <s v="COBRO"/>
    <m/>
    <n v="354386270000"/>
    <n v="16017"/>
    <n v="-4"/>
    <n v="1"/>
    <n v="68745282"/>
    <m/>
    <s v="Alex Jonel Bracho Manzanero"/>
    <m/>
    <n v="118866555"/>
    <s v="NPN"/>
    <s v="MASIVO"/>
    <n v="354386270000"/>
    <m/>
    <m/>
    <m/>
    <m/>
    <m/>
    <s v="U"/>
    <s v="0000-00-00"/>
    <m/>
    <s v="000fdiaz@gmail.com"/>
    <m/>
    <m/>
    <n v="101"/>
    <s v="Llamaya"/>
    <s v="MANUAL"/>
    <n v="0"/>
    <m/>
    <n v="2251987"/>
    <s v="Cobros Abril Canal Fijo"/>
    <s v="Cobros Abril Canal Fijo 2 meses a NPN"/>
    <s v="Buzon de voz"/>
  </r>
  <r>
    <s v="Cobros Abril Canal Fijo"/>
    <n v="0"/>
    <n v="0"/>
    <x v="8"/>
    <n v="7"/>
    <n v="1"/>
    <x v="0"/>
    <d v="2026-05-08T16:37:58"/>
    <n v="68745282"/>
    <n v="6004"/>
    <s v="lvelez"/>
    <x v="1"/>
    <s v="COBRO"/>
    <m/>
    <n v="354386270000"/>
    <n v="16017"/>
    <n v="-4"/>
    <n v="1"/>
    <n v="68745282"/>
    <m/>
    <s v="Alex Jonel Bracho Manzanero"/>
    <m/>
    <n v="118866555"/>
    <s v="NPN"/>
    <s v="MASIVO"/>
    <n v="354386270000"/>
    <m/>
    <m/>
    <m/>
    <m/>
    <m/>
    <s v="U"/>
    <s v="0000-00-00"/>
    <m/>
    <s v="000fdiaz@gmail.com"/>
    <m/>
    <m/>
    <n v="88"/>
    <s v="Llamaya"/>
    <s v="MANUAL"/>
    <n v="0"/>
    <m/>
    <n v="2251987"/>
    <s v="Cobros Abril Canal Fijo"/>
    <s v="Cobros Abril Canal Fijo 2 meses a NPN"/>
    <s v="Buzon de voz"/>
  </r>
  <r>
    <s v="Cobros Abril Canal Fijo"/>
    <n v="1"/>
    <n v="1"/>
    <x v="15"/>
    <n v="7"/>
    <n v="1"/>
    <x v="0"/>
    <d v="2026-05-12T16:41:32"/>
    <n v="68745282"/>
    <n v="6003"/>
    <s v="lvelez"/>
    <x v="1"/>
    <s v="COBRO"/>
    <m/>
    <n v="354386270000"/>
    <n v="16018"/>
    <n v="-4"/>
    <n v="1"/>
    <n v="68745282"/>
    <m/>
    <s v="Alex Jonel Bracho Manzanero"/>
    <m/>
    <n v="118866555"/>
    <n v="354386270000"/>
    <s v="MASIVO"/>
    <s v="NPN"/>
    <m/>
    <m/>
    <m/>
    <m/>
    <m/>
    <s v="U"/>
    <s v="0000-00-00"/>
    <m/>
    <m/>
    <m/>
    <m/>
    <n v="27"/>
    <s v="Llamaya"/>
    <s v="MAIN"/>
    <n v="0"/>
    <m/>
    <n v="2258547"/>
    <s v="Cobros Mayo"/>
    <s v="Cobros Mayo NPN"/>
    <s v="Cuenta cesada"/>
  </r>
  <r>
    <s v="Cobros Abril Canal Fijo"/>
    <n v="0"/>
    <n v="0"/>
    <x v="15"/>
    <n v="7"/>
    <n v="1"/>
    <x v="0"/>
    <d v="2026-05-12T16:41:43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0"/>
    <n v="0"/>
    <x v="17"/>
    <n v="7"/>
    <n v="1"/>
    <x v="0"/>
    <d v="2026-05-15T10:02:31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0"/>
    <n v="0"/>
    <x v="3"/>
    <n v="7"/>
    <n v="1"/>
    <x v="0"/>
    <d v="2026-05-19T10:32:46"/>
    <n v="68745282"/>
    <s v="DROP"/>
    <s v="VDAD"/>
    <x v="0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5"/>
    <m/>
    <s v="NONE"/>
    <n v="0"/>
    <m/>
    <n v="2258548"/>
    <s v="Cobros Mayo"/>
    <s v="Cobros Mayo NPN"/>
    <s v="Agent Not Available"/>
  </r>
  <r>
    <s v="Cobros Abril Canal Fijo"/>
    <n v="1"/>
    <n v="0"/>
    <x v="14"/>
    <n v="7"/>
    <n v="1"/>
    <x v="1"/>
    <d v="2026-05-20T15:35:13"/>
    <n v="68745282"/>
    <n v="6006"/>
    <s v="lvelez"/>
    <x v="1"/>
    <s v="COBRO"/>
    <m/>
    <n v="368009910000"/>
    <n v="16018"/>
    <n v="-4"/>
    <n v="1"/>
    <n v="68745282"/>
    <m/>
    <s v="Juan Barsallo Morale"/>
    <m/>
    <s v="9-189-339"/>
    <n v="368009910000"/>
    <s v="MASIVO"/>
    <s v="2 PAGOS PENDIENTES"/>
    <m/>
    <m/>
    <m/>
    <m/>
    <m/>
    <s v="U"/>
    <s v="0000-00-00"/>
    <m/>
    <m/>
    <m/>
    <m/>
    <n v="126"/>
    <s v="Llamaya"/>
    <s v="MAIN"/>
    <n v="0"/>
    <m/>
    <n v="2258548"/>
    <s v="Cobros Mayo"/>
    <s v="Cobros Mayo NPN"/>
    <s v="Numero equivocado"/>
  </r>
  <r>
    <e v="#N/A"/>
    <n v="0"/>
    <n v="0"/>
    <x v="8"/>
    <n v="1"/>
    <n v="1"/>
    <x v="1"/>
    <d v="2026-05-08T09:58:47"/>
    <n v="68747472"/>
    <n v="6004"/>
    <s v="lvelez"/>
    <x v="1"/>
    <s v="COBRO"/>
    <m/>
    <m/>
    <n v="998"/>
    <n v="0"/>
    <m/>
    <n v="68747472"/>
    <m/>
    <m/>
    <m/>
    <m/>
    <m/>
    <m/>
    <m/>
    <m/>
    <m/>
    <m/>
    <m/>
    <m/>
    <s v="U"/>
    <s v="0000-00-00"/>
    <m/>
    <m/>
    <m/>
    <m/>
    <n v="134"/>
    <s v="Llamaya"/>
    <s v="MANUAL"/>
    <n v="0"/>
    <m/>
    <n v="2257593"/>
    <s v="Default Manual list"/>
    <m/>
    <s v="Buzon de voz"/>
  </r>
  <r>
    <e v="#N/A"/>
    <n v="1"/>
    <n v="1"/>
    <x v="3"/>
    <n v="1"/>
    <n v="1"/>
    <x v="1"/>
    <d v="2026-05-19T14:22:50"/>
    <n v="68756107"/>
    <n v="6007"/>
    <s v="lvelez"/>
    <x v="1"/>
    <s v="COBRO"/>
    <m/>
    <m/>
    <n v="998"/>
    <n v="0"/>
    <m/>
    <n v="68756107"/>
    <m/>
    <m/>
    <m/>
    <m/>
    <m/>
    <m/>
    <m/>
    <m/>
    <m/>
    <m/>
    <m/>
    <m/>
    <s v="U"/>
    <s v="0000-00-00"/>
    <m/>
    <m/>
    <m/>
    <m/>
    <n v="35"/>
    <s v="Llamaya"/>
    <s v="MANUAL"/>
    <n v="0"/>
    <m/>
    <n v="2267578"/>
    <s v="Default Manual list"/>
    <m/>
    <s v="Volver a llamar"/>
  </r>
  <r>
    <s v="Cobros Abril Canal Fijo"/>
    <n v="0"/>
    <n v="0"/>
    <x v="15"/>
    <n v="3"/>
    <n v="1"/>
    <x v="0"/>
    <d v="2026-05-12T16:42:19"/>
    <n v="68759366"/>
    <s v="DROP"/>
    <s v="VDAD"/>
    <x v="0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5"/>
    <m/>
    <s v="NONE"/>
    <n v="0"/>
    <m/>
    <n v="2258549"/>
    <s v="Cobros Mayo"/>
    <s v="Cobros Mayo NPN"/>
    <s v="Agent Not Available"/>
  </r>
  <r>
    <s v="Cobros Abril Canal Fijo"/>
    <n v="0"/>
    <n v="0"/>
    <x v="17"/>
    <n v="3"/>
    <n v="1"/>
    <x v="0"/>
    <d v="2026-05-15T10:04:15"/>
    <n v="68759366"/>
    <s v="DROP"/>
    <s v="VDAD"/>
    <x v="0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5"/>
    <m/>
    <s v="NONE"/>
    <n v="0"/>
    <m/>
    <n v="2258549"/>
    <s v="Cobros Mayo"/>
    <s v="Cobros Mayo NPN"/>
    <s v="Agent Not Available"/>
  </r>
  <r>
    <s v="Cobros Abril Canal Fijo"/>
    <n v="0"/>
    <n v="0"/>
    <x v="3"/>
    <n v="3"/>
    <n v="1"/>
    <x v="1"/>
    <d v="2026-05-19T10:34:15"/>
    <n v="68759366"/>
    <n v="6004"/>
    <s v="lvelez"/>
    <x v="1"/>
    <s v="COBRO"/>
    <m/>
    <n v="358667870000"/>
    <n v="16018"/>
    <n v="-4"/>
    <n v="1"/>
    <n v="68759366"/>
    <m/>
    <s v="Alfredo gordon"/>
    <m/>
    <s v="8-901-235"/>
    <n v="358667870000"/>
    <s v="MASIVO"/>
    <s v="NPN"/>
    <m/>
    <m/>
    <m/>
    <m/>
    <m/>
    <s v="U"/>
    <s v="0000-00-00"/>
    <m/>
    <m/>
    <m/>
    <m/>
    <n v="174"/>
    <s v="Llamaya"/>
    <s v="MAIN"/>
    <n v="0"/>
    <m/>
    <n v="2258549"/>
    <s v="Cobros Mayo"/>
    <s v="Cobros Mayo NPN"/>
    <s v="Buzon de voz"/>
  </r>
  <r>
    <s v="Cobros Abril Canal Fijo"/>
    <n v="0"/>
    <n v="0"/>
    <x v="15"/>
    <n v="2"/>
    <n v="1"/>
    <x v="0"/>
    <d v="2026-05-12T16:42:37"/>
    <n v="68765432"/>
    <s v="AB"/>
    <s v="VDAD"/>
    <x v="0"/>
    <s v="COBRO"/>
    <m/>
    <n v="282001570000"/>
    <n v="16018"/>
    <n v="-4"/>
    <n v="1"/>
    <n v="68765432"/>
    <m/>
    <s v="Yaribeth ortega"/>
    <m/>
    <s v="8-744-1156"/>
    <n v="282001570000"/>
    <s v="MASIVO"/>
    <s v="NPN"/>
    <m/>
    <m/>
    <m/>
    <m/>
    <m/>
    <s v="U"/>
    <s v="0000-00-00"/>
    <m/>
    <m/>
    <m/>
    <m/>
    <n v="0"/>
    <m/>
    <s v="NONE"/>
    <n v="0"/>
    <m/>
    <n v="2258550"/>
    <s v="Cobros Mayo"/>
    <s v="Cobros Mayo NPN"/>
    <s v="Auto busy"/>
  </r>
  <r>
    <s v="Cobros Abril Canal Fijo"/>
    <n v="1"/>
    <n v="1"/>
    <x v="17"/>
    <n v="2"/>
    <n v="1"/>
    <x v="1"/>
    <d v="2026-05-15T10:03:57"/>
    <n v="68765432"/>
    <n v="6003"/>
    <s v="lvelez"/>
    <x v="1"/>
    <s v="COBRO"/>
    <m/>
    <n v="282001570000"/>
    <n v="16018"/>
    <n v="-4"/>
    <n v="1"/>
    <n v="68765432"/>
    <m/>
    <s v="Yaribeth ortega"/>
    <m/>
    <s v="8-744-1156"/>
    <n v="282001570000"/>
    <s v="MASIVO"/>
    <s v="NPN"/>
    <m/>
    <m/>
    <m/>
    <m/>
    <m/>
    <s v="U"/>
    <s v="0000-00-00"/>
    <m/>
    <m/>
    <m/>
    <m/>
    <n v="99"/>
    <s v="Llamaya"/>
    <s v="MAIN"/>
    <n v="0"/>
    <m/>
    <n v="2258550"/>
    <s v="Cobros Mayo"/>
    <s v="Cobros Mayo NPN"/>
    <s v="Cuenta cesada"/>
  </r>
  <r>
    <s v="Cobros Abril Canal Fijo"/>
    <n v="1"/>
    <n v="1"/>
    <x v="15"/>
    <n v="1"/>
    <n v="1"/>
    <x v="1"/>
    <d v="2026-05-12T16:43:07"/>
    <n v="68775065"/>
    <n v="6003"/>
    <s v="lvelez"/>
    <x v="1"/>
    <s v="COBRO"/>
    <m/>
    <n v="323068970000"/>
    <n v="16018"/>
    <n v="-4"/>
    <n v="1"/>
    <n v="68775065"/>
    <m/>
    <s v="Arecelys Esther Ramos Chavez"/>
    <m/>
    <s v="6-704-933"/>
    <n v="323068970000"/>
    <s v="MASIVO"/>
    <s v="NPN"/>
    <m/>
    <m/>
    <m/>
    <m/>
    <m/>
    <s v="U"/>
    <s v="0000-00-00"/>
    <m/>
    <m/>
    <m/>
    <m/>
    <n v="40"/>
    <s v="Llamaya"/>
    <s v="MAIN"/>
    <n v="0"/>
    <m/>
    <n v="2258551"/>
    <s v="Cobros Mayo"/>
    <s v="Cobros Mayo NPN"/>
    <s v="Cuenta cesada"/>
  </r>
  <r>
    <e v="#N/A"/>
    <n v="0"/>
    <n v="0"/>
    <x v="5"/>
    <n v="1"/>
    <n v="1"/>
    <x v="1"/>
    <d v="2026-05-02T10:47:47"/>
    <n v="68775539"/>
    <n v="6004"/>
    <s v="lvelez"/>
    <x v="1"/>
    <s v="COBRO"/>
    <m/>
    <m/>
    <n v="998"/>
    <n v="0"/>
    <m/>
    <n v="68775539"/>
    <m/>
    <m/>
    <m/>
    <m/>
    <m/>
    <m/>
    <m/>
    <m/>
    <m/>
    <m/>
    <m/>
    <m/>
    <s v="U"/>
    <s v="0000-00-00"/>
    <m/>
    <m/>
    <m/>
    <m/>
    <n v="97"/>
    <s v="Llamaya"/>
    <s v="MANUAL"/>
    <n v="0"/>
    <m/>
    <n v="2257451"/>
    <s v="Default Manual list"/>
    <m/>
    <s v="Buzon de voz"/>
  </r>
  <r>
    <s v="Cobros Abril Canal Fijo"/>
    <n v="0"/>
    <n v="0"/>
    <x v="11"/>
    <n v="11"/>
    <n v="1"/>
    <x v="0"/>
    <d v="2026-05-04T09:29:29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12"/>
    <n v="11"/>
    <n v="1"/>
    <x v="0"/>
    <d v="2026-05-06T10:09:59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7"/>
    <n v="11"/>
    <n v="1"/>
    <x v="0"/>
    <d v="2026-05-07T15:05:41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8"/>
    <n v="11"/>
    <n v="1"/>
    <x v="0"/>
    <d v="2026-05-08T15:45:28"/>
    <n v="68777997"/>
    <s v="AB"/>
    <s v="VDAD"/>
    <x v="0"/>
    <s v="COBRO"/>
    <m/>
    <n v="362036160000"/>
    <n v="16017"/>
    <n v="-4"/>
    <n v="1"/>
    <n v="68777997"/>
    <m/>
    <s v="Epifanio Bethancur TuÃ±on"/>
    <m/>
    <s v="8-858-2219"/>
    <s v="NPN"/>
    <s v="MASIVO"/>
    <n v="362036160000"/>
    <m/>
    <m/>
    <m/>
    <m/>
    <m/>
    <m/>
    <s v="0000-00-00"/>
    <m/>
    <s v="Epifaniobetancur@gmail.com"/>
    <m/>
    <m/>
    <n v="0"/>
    <m/>
    <s v="NONE"/>
    <n v="0"/>
    <m/>
    <n v="2252275"/>
    <s v="Cobros Abril Canal Fijo"/>
    <s v="Cobros Abril Canal Fijo 2 meses a NPN"/>
    <s v="Auto busy"/>
  </r>
  <r>
    <s v="Cobros Abril Canal Fijo"/>
    <n v="0"/>
    <n v="0"/>
    <x v="15"/>
    <n v="11"/>
    <n v="1"/>
    <x v="0"/>
    <d v="2026-05-12T16:42:40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17"/>
    <n v="11"/>
    <n v="1"/>
    <x v="0"/>
    <d v="2026-05-15T10:04:22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3"/>
    <n v="11"/>
    <n v="1"/>
    <x v="0"/>
    <d v="2026-05-19T10:33:45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14"/>
    <n v="11"/>
    <n v="1"/>
    <x v="0"/>
    <d v="2026-05-20T15:36:12"/>
    <n v="68777997"/>
    <s v="NA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No Answer AutoDial"/>
  </r>
  <r>
    <s v="Cobros Abril Canal Fijo"/>
    <n v="0"/>
    <n v="0"/>
    <x v="14"/>
    <n v="11"/>
    <n v="1"/>
    <x v="0"/>
    <d v="2026-05-20T16:43:36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4"/>
    <n v="11"/>
    <n v="1"/>
    <x v="0"/>
    <d v="2026-05-21T15:21:29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Abril Canal Fijo"/>
    <n v="0"/>
    <n v="0"/>
    <x v="16"/>
    <n v="11"/>
    <n v="1"/>
    <x v="1"/>
    <d v="2026-05-22T11:24:11"/>
    <n v="68777997"/>
    <s v="AB"/>
    <s v="VDAD"/>
    <x v="0"/>
    <s v="COBRO"/>
    <m/>
    <n v="362036160000"/>
    <n v="16018"/>
    <n v="-4"/>
    <n v="1"/>
    <n v="68777997"/>
    <m/>
    <s v="Epifanio Bethancur TuÃ±on"/>
    <m/>
    <s v="8-858-2219"/>
    <n v="362036160000"/>
    <s v="MASIVO"/>
    <s v="NPN"/>
    <m/>
    <m/>
    <m/>
    <m/>
    <m/>
    <m/>
    <s v="0000-00-00"/>
    <m/>
    <m/>
    <m/>
    <m/>
    <n v="0"/>
    <m/>
    <s v="NONE"/>
    <n v="0"/>
    <m/>
    <n v="2258552"/>
    <s v="Cobros Mayo"/>
    <s v="Cobros Mayo NPN"/>
    <s v="Auto busy"/>
  </r>
  <r>
    <s v="Cobros Mayo"/>
    <n v="0"/>
    <n v="0"/>
    <x v="15"/>
    <n v="12"/>
    <n v="1"/>
    <x v="0"/>
    <d v="2026-05-12T16:44:08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"/>
    <n v="12"/>
    <n v="1"/>
    <x v="0"/>
    <d v="2026-05-13T11:34:33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"/>
    <n v="12"/>
    <n v="1"/>
    <x v="0"/>
    <d v="2026-05-13T11:42:16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17"/>
    <n v="12"/>
    <n v="1"/>
    <x v="0"/>
    <d v="2026-05-15T10:05:50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7"/>
    <n v="12"/>
    <n v="1"/>
    <x v="0"/>
    <d v="2026-05-15T12:34:06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7"/>
    <n v="12"/>
    <n v="1"/>
    <x v="0"/>
    <d v="2026-05-15T12:42:57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3"/>
    <n v="12"/>
    <n v="1"/>
    <x v="0"/>
    <d v="2026-05-19T10:35:15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3"/>
    <n v="12"/>
    <n v="1"/>
    <x v="0"/>
    <d v="2026-05-19T12:37:46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14"/>
    <n v="12"/>
    <n v="1"/>
    <x v="0"/>
    <d v="2026-05-20T15:39:05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Mayo"/>
    <n v="0"/>
    <n v="0"/>
    <x v="14"/>
    <n v="12"/>
    <n v="1"/>
    <x v="0"/>
    <d v="2026-05-20T16:43:52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4"/>
    <n v="12"/>
    <n v="1"/>
    <x v="0"/>
    <d v="2026-05-21T15:22:24"/>
    <n v="68790727"/>
    <s v="AB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Auto busy"/>
  </r>
  <r>
    <s v="Cobros Mayo"/>
    <n v="0"/>
    <n v="0"/>
    <x v="16"/>
    <n v="12"/>
    <n v="1"/>
    <x v="1"/>
    <d v="2026-05-22T11:26:22"/>
    <n v="68790727"/>
    <s v="NA"/>
    <s v="VDAD"/>
    <x v="0"/>
    <s v="COBRO"/>
    <m/>
    <n v="364087080000"/>
    <n v="16018"/>
    <n v="-4"/>
    <n v="1"/>
    <n v="68790727"/>
    <m/>
    <s v="Alfonso Pinto "/>
    <m/>
    <s v="4-779-775"/>
    <n v="364087080000"/>
    <s v="SOHO"/>
    <s v="NPN"/>
    <m/>
    <m/>
    <m/>
    <m/>
    <m/>
    <m/>
    <s v="0000-00-00"/>
    <m/>
    <m/>
    <m/>
    <m/>
    <n v="0"/>
    <m/>
    <s v="NONE"/>
    <n v="0"/>
    <m/>
    <n v="2258553"/>
    <s v="Cobros Mayo"/>
    <s v="Cobros Mayo NPN"/>
    <s v="No Answer AutoDial"/>
  </r>
  <r>
    <s v="Cobros Abril Canal Fijo"/>
    <n v="0"/>
    <n v="0"/>
    <x v="15"/>
    <n v="4"/>
    <n v="1"/>
    <x v="0"/>
    <d v="2026-05-12T16:45:28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0"/>
    <d v="2026-05-13T11:34:33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0"/>
    <d v="2026-05-13T11:43:43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0"/>
    <n v="0"/>
    <x v="1"/>
    <n v="4"/>
    <n v="1"/>
    <x v="1"/>
    <d v="2026-05-13T11:49:19"/>
    <n v="68805236"/>
    <s v="NA"/>
    <s v="VDAD"/>
    <x v="0"/>
    <s v="COBRO"/>
    <m/>
    <n v="354382280000"/>
    <n v="16018"/>
    <n v="-4"/>
    <n v="1"/>
    <n v="68805236"/>
    <m/>
    <s v="Lisseth Yutzel Cortez SÃ¡nchez"/>
    <m/>
    <s v="9-752-275"/>
    <n v="354382280000"/>
    <s v="MASIVO"/>
    <s v="3 PAGOS PENDIENTES"/>
    <m/>
    <m/>
    <m/>
    <m/>
    <m/>
    <m/>
    <s v="0000-00-00"/>
    <m/>
    <m/>
    <m/>
    <m/>
    <n v="0"/>
    <m/>
    <s v="NONE"/>
    <n v="0"/>
    <m/>
    <n v="2258554"/>
    <s v="Cobros Mayo"/>
    <s v="Cobros Mayo NPN"/>
    <s v="No Answer AutoDial"/>
  </r>
  <r>
    <s v="Cobros Abril Canal Fijo"/>
    <n v="1"/>
    <n v="1"/>
    <x v="15"/>
    <n v="1"/>
    <n v="1"/>
    <x v="1"/>
    <d v="2026-05-12T16:44:32"/>
    <n v="68811259"/>
    <n v="6003"/>
    <s v="lvelez"/>
    <x v="1"/>
    <s v="COBRO"/>
    <m/>
    <n v="359374450000"/>
    <n v="16018"/>
    <n v="-4"/>
    <n v="1"/>
    <n v="68811259"/>
    <m/>
    <s v="JAFETH ELIAS ROSALES DELGADO"/>
    <m/>
    <s v="2-743-564"/>
    <n v="359374450000"/>
    <s v="MASIVO"/>
    <s v="NPN"/>
    <m/>
    <m/>
    <m/>
    <m/>
    <m/>
    <s v="U"/>
    <s v="0000-00-00"/>
    <m/>
    <m/>
    <m/>
    <m/>
    <n v="33"/>
    <s v="Llamaya"/>
    <s v="MAIN"/>
    <n v="0"/>
    <m/>
    <n v="2258555"/>
    <s v="Cobros Mayo"/>
    <s v="Cobros Mayo NPN"/>
    <s v="Cuenta cesada"/>
  </r>
  <r>
    <e v="#N/A"/>
    <n v="0"/>
    <n v="0"/>
    <x v="11"/>
    <n v="2"/>
    <n v="1"/>
    <x v="0"/>
    <d v="2026-05-04T17:09:19"/>
    <n v="68824497"/>
    <s v="CALLBK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396"/>
    <s v="Llamaya"/>
    <s v="MANUAL"/>
    <n v="0"/>
    <m/>
    <n v="2257490"/>
    <s v="Default Manual list"/>
    <m/>
    <s v="Call Back"/>
  </r>
  <r>
    <e v="#N/A"/>
    <n v="1"/>
    <n v="0"/>
    <x v="2"/>
    <n v="2"/>
    <n v="1"/>
    <x v="1"/>
    <d v="2026-05-16T10:40:18"/>
    <n v="68824497"/>
    <n v="6000"/>
    <s v="lvelez"/>
    <x v="1"/>
    <s v="COBRO"/>
    <m/>
    <m/>
    <n v="998"/>
    <n v="0"/>
    <m/>
    <n v="68824497"/>
    <m/>
    <m/>
    <m/>
    <m/>
    <m/>
    <m/>
    <m/>
    <m/>
    <m/>
    <m/>
    <m/>
    <m/>
    <s v="U"/>
    <s v="0000-00-00"/>
    <m/>
    <m/>
    <m/>
    <s v="364023730000&gt;&gt; Bella maritza Copri concepcion"/>
    <n v="161"/>
    <s v="Llamaya"/>
    <s v="MAIN"/>
    <n v="0"/>
    <m/>
    <n v="2257490"/>
    <s v="Default Manual list"/>
    <m/>
    <s v="Mensaje a tercero"/>
  </r>
  <r>
    <s v="Cobros Mayo"/>
    <n v="0"/>
    <n v="0"/>
    <x v="1"/>
    <n v="1"/>
    <n v="1"/>
    <x v="1"/>
    <d v="2026-05-13T09:24:39"/>
    <n v="68827027"/>
    <n v="6004"/>
    <s v="lvelez"/>
    <x v="1"/>
    <s v="COBRO"/>
    <m/>
    <n v="365024500000"/>
    <n v="16018"/>
    <n v="-4"/>
    <n v="1"/>
    <n v="68827027"/>
    <m/>
    <s v="ROLANDO ANTONIO ALVARADO DE GR"/>
    <m/>
    <s v="8-908-293"/>
    <n v="365024500000"/>
    <s v="MASIVO"/>
    <s v="2 PAGOS PENDIENTES"/>
    <m/>
    <m/>
    <m/>
    <m/>
    <m/>
    <s v="U"/>
    <s v="0000-00-00"/>
    <m/>
    <m/>
    <m/>
    <m/>
    <n v="98"/>
    <s v="Llamaya"/>
    <s v="MAIN"/>
    <n v="0"/>
    <m/>
    <n v="2258556"/>
    <s v="Cobros Mayo"/>
    <s v="Cobros Mayo NPN"/>
    <s v="Buzon de voz"/>
  </r>
  <r>
    <s v="Cobros Abril Canal Fijo"/>
    <n v="0"/>
    <n v="0"/>
    <x v="5"/>
    <n v="6"/>
    <n v="1"/>
    <x v="0"/>
    <d v="2026-05-02T10:47:48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6"/>
    <n v="6"/>
    <n v="1"/>
    <x v="0"/>
    <d v="2026-05-05T15:00:28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12"/>
    <n v="6"/>
    <n v="1"/>
    <x v="0"/>
    <d v="2026-05-06T17:23:02"/>
    <n v="68829054"/>
    <s v="NA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No Answer AutoDial"/>
  </r>
  <r>
    <s v="Cobros Abril Canal Fijo"/>
    <n v="0"/>
    <n v="0"/>
    <x v="8"/>
    <n v="6"/>
    <n v="1"/>
    <x v="0"/>
    <d v="2026-05-08T09:34:03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Abril Canal Fijo"/>
    <n v="0"/>
    <n v="0"/>
    <x v="8"/>
    <n v="6"/>
    <n v="1"/>
    <x v="0"/>
    <d v="2026-05-08T12:01:50"/>
    <n v="68829054"/>
    <s v="NA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No Answer AutoDial"/>
  </r>
  <r>
    <s v="Cobros Abril Canal Fijo"/>
    <n v="0"/>
    <n v="0"/>
    <x v="0"/>
    <n v="6"/>
    <n v="1"/>
    <x v="1"/>
    <d v="2026-05-09T09:27:10"/>
    <n v="68829054"/>
    <s v="AB"/>
    <s v="VDAD"/>
    <x v="0"/>
    <s v="COBRO"/>
    <m/>
    <n v="353341680000"/>
    <n v="16017"/>
    <n v="-4"/>
    <n v="1"/>
    <n v="68829054"/>
    <m/>
    <s v="Arcelio Quintero"/>
    <m/>
    <s v="6-24-860"/>
    <s v="NPN"/>
    <s v="MASIVO"/>
    <n v="353341680000"/>
    <m/>
    <m/>
    <m/>
    <m/>
    <m/>
    <m/>
    <s v="0000-00-00"/>
    <m/>
    <s v="alealbert1970@gmail.com"/>
    <m/>
    <m/>
    <n v="0"/>
    <m/>
    <s v="NONE"/>
    <n v="0"/>
    <m/>
    <n v="2251569"/>
    <s v="Cobros Abril Canal Fijo"/>
    <s v="Cobros Abril Canal Fijo 2 meses a NPN"/>
    <s v="Auto busy"/>
  </r>
  <r>
    <s v="Cobros Mayo"/>
    <n v="1"/>
    <n v="1"/>
    <x v="0"/>
    <n v="5"/>
    <n v="1"/>
    <x v="0"/>
    <d v="2026-05-09T10:23:42"/>
    <n v="68831728"/>
    <n v="6007"/>
    <s v="lvelez"/>
    <x v="1"/>
    <s v="COBRO"/>
    <m/>
    <n v="364000640000"/>
    <n v="16016"/>
    <n v="-4"/>
    <n v="1"/>
    <n v="68831728"/>
    <m/>
    <s v="MarÃ­a Elizabeth GonzÃ¡lez Alv"/>
    <m/>
    <s v="3-727-483"/>
    <n v="364000640000"/>
    <s v="MASIVO"/>
    <s v="NPN"/>
    <m/>
    <m/>
    <m/>
    <m/>
    <m/>
    <s v="U"/>
    <s v="0000-00-00"/>
    <m/>
    <m/>
    <m/>
    <m/>
    <n v="139"/>
    <s v="Llamaya"/>
    <s v="MANUAL"/>
    <n v="0"/>
    <m/>
    <n v="2198796"/>
    <s v="Cobros Marzo 2 meses a NPN "/>
    <s v="Cobros Marzo 2 meses a NPN "/>
    <s v="Volver a llamar"/>
  </r>
  <r>
    <s v="Cobros Mayo"/>
    <n v="0"/>
    <n v="0"/>
    <x v="1"/>
    <n v="5"/>
    <n v="1"/>
    <x v="0"/>
    <d v="2026-05-13T09:24:31"/>
    <n v="68831728"/>
    <s v="AB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0"/>
    <m/>
    <s v="NONE"/>
    <n v="0"/>
    <m/>
    <n v="2258557"/>
    <s v="Cobros Mayo"/>
    <s v="Cobros Mayo NPN"/>
    <s v="Auto busy"/>
  </r>
  <r>
    <s v="Cobros Mayo"/>
    <n v="0"/>
    <n v="0"/>
    <x v="17"/>
    <n v="5"/>
    <n v="1"/>
    <x v="0"/>
    <d v="2026-05-15T10:06:45"/>
    <n v="68831728"/>
    <s v="AB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0"/>
    <m/>
    <s v="NONE"/>
    <n v="0"/>
    <m/>
    <n v="2258557"/>
    <s v="Cobros Mayo"/>
    <s v="Cobros Mayo NPN"/>
    <s v="Auto busy"/>
  </r>
  <r>
    <s v="Cobros Mayo"/>
    <n v="0"/>
    <n v="0"/>
    <x v="3"/>
    <n v="5"/>
    <n v="1"/>
    <x v="0"/>
    <d v="2026-05-19T10:35:33"/>
    <n v="68831728"/>
    <s v="DROP"/>
    <s v="VDAD"/>
    <x v="0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5"/>
    <m/>
    <s v="NONE"/>
    <n v="0"/>
    <m/>
    <n v="2258557"/>
    <s v="Cobros Mayo"/>
    <s v="Cobros Mayo NPN"/>
    <s v="Agent Not Available"/>
  </r>
  <r>
    <s v="Cobros Mayo"/>
    <n v="1"/>
    <n v="1"/>
    <x v="14"/>
    <n v="5"/>
    <n v="1"/>
    <x v="1"/>
    <d v="2026-05-20T15:38:12"/>
    <n v="68831728"/>
    <n v="6007"/>
    <s v="lvelez"/>
    <x v="1"/>
    <s v="COBRO"/>
    <m/>
    <n v="364000640000"/>
    <n v="16018"/>
    <n v="-4"/>
    <n v="1"/>
    <n v="68831728"/>
    <m/>
    <s v="MarÃ­a Elizabeth GonzÃ¡lez Alv"/>
    <m/>
    <s v="3-727-483"/>
    <n v="364000640000"/>
    <s v="MASIVO"/>
    <s v="2 PAGOS PENDIENTES"/>
    <m/>
    <m/>
    <m/>
    <m/>
    <m/>
    <s v="U"/>
    <s v="0000-00-00"/>
    <m/>
    <m/>
    <m/>
    <m/>
    <n v="100"/>
    <s v="Llamaya"/>
    <s v="MAIN"/>
    <n v="0"/>
    <m/>
    <n v="2258557"/>
    <s v="Cobros Mayo"/>
    <s v="Cobros Mayo NPN"/>
    <s v="Volver a llamar"/>
  </r>
  <r>
    <s v="Cobros Mayo"/>
    <n v="0"/>
    <n v="0"/>
    <x v="1"/>
    <n v="6"/>
    <n v="1"/>
    <x v="0"/>
    <d v="2026-05-13T09:25:56"/>
    <n v="68836236"/>
    <s v="DROP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558"/>
    <s v="Cobros Mayo"/>
    <s v="Cobros Mayo NPN"/>
    <s v="Agent Not Available"/>
  </r>
  <r>
    <s v="Cobros Mayo"/>
    <n v="0"/>
    <n v="0"/>
    <x v="17"/>
    <n v="6"/>
    <n v="1"/>
    <x v="0"/>
    <d v="2026-05-15T10:07:40"/>
    <n v="68836236"/>
    <s v="AB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Auto busy"/>
  </r>
  <r>
    <s v="Cobros Mayo"/>
    <n v="0"/>
    <n v="0"/>
    <x v="3"/>
    <n v="6"/>
    <n v="1"/>
    <x v="0"/>
    <d v="2026-05-19T10:36:06"/>
    <n v="68836236"/>
    <s v="DROP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5"/>
    <m/>
    <s v="NONE"/>
    <n v="0"/>
    <m/>
    <n v="2258558"/>
    <s v="Cobros Mayo"/>
    <s v="Cobros Mayo NPN"/>
    <s v="Agent Not Available"/>
  </r>
  <r>
    <s v="Cobros Mayo"/>
    <n v="0"/>
    <n v="0"/>
    <x v="14"/>
    <n v="6"/>
    <n v="1"/>
    <x v="0"/>
    <d v="2026-05-20T15:41:25"/>
    <n v="68836236"/>
    <s v="NA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No Answer AutoDial"/>
  </r>
  <r>
    <s v="Cobros Mayo"/>
    <n v="0"/>
    <n v="0"/>
    <x v="14"/>
    <n v="6"/>
    <n v="1"/>
    <x v="0"/>
    <d v="2026-05-20T16:44:07"/>
    <n v="68836236"/>
    <s v="AB"/>
    <s v="VDAD"/>
    <x v="0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0"/>
    <m/>
    <s v="NONE"/>
    <n v="0"/>
    <m/>
    <n v="2258558"/>
    <s v="Cobros Mayo"/>
    <s v="Cobros Mayo NPN"/>
    <s v="Auto busy"/>
  </r>
  <r>
    <s v="Cobros Mayo"/>
    <n v="1"/>
    <n v="1"/>
    <x v="4"/>
    <n v="6"/>
    <n v="1"/>
    <x v="1"/>
    <d v="2026-05-21T15:22:46"/>
    <n v="68836236"/>
    <n v="6003"/>
    <s v="lvelez"/>
    <x v="1"/>
    <s v="COBRO"/>
    <m/>
    <n v="355369030000"/>
    <n v="16018"/>
    <n v="-4"/>
    <n v="1"/>
    <n v="68836236"/>
    <m/>
    <s v="Cristina Shannin Mendez  Marci"/>
    <m/>
    <s v="8-1051-1434"/>
    <n v="355369030000"/>
    <s v="MASIVO"/>
    <s v="NPN"/>
    <m/>
    <m/>
    <m/>
    <m/>
    <m/>
    <s v="U"/>
    <s v="0000-00-00"/>
    <m/>
    <m/>
    <m/>
    <m/>
    <n v="18"/>
    <s v="Llamaya"/>
    <s v="MAIN"/>
    <n v="0"/>
    <m/>
    <n v="2258558"/>
    <s v="Cobros Mayo"/>
    <s v="Cobros Mayo NPN"/>
    <s v="Cuenta cesada"/>
  </r>
  <r>
    <s v="Cobros Abril Canal Fijo"/>
    <n v="0"/>
    <n v="0"/>
    <x v="1"/>
    <n v="7"/>
    <n v="1"/>
    <x v="0"/>
    <d v="2026-05-13T09:26:02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17"/>
    <n v="7"/>
    <n v="1"/>
    <x v="0"/>
    <d v="2026-05-15T10:09:23"/>
    <n v="68838441"/>
    <s v="NA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No Answer AutoDial"/>
  </r>
  <r>
    <s v="Cobros Abril Canal Fijo"/>
    <n v="0"/>
    <n v="0"/>
    <x v="17"/>
    <n v="7"/>
    <n v="1"/>
    <x v="0"/>
    <d v="2026-05-15T12:34:57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3"/>
    <n v="7"/>
    <n v="1"/>
    <x v="0"/>
    <d v="2026-05-19T10:36:14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14"/>
    <n v="7"/>
    <n v="1"/>
    <x v="0"/>
    <d v="2026-05-20T15:40:11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4"/>
    <n v="7"/>
    <n v="1"/>
    <x v="0"/>
    <d v="2026-05-21T15:22:39"/>
    <n v="68838441"/>
    <s v="AB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Auto busy"/>
  </r>
  <r>
    <s v="Cobros Abril Canal Fijo"/>
    <n v="0"/>
    <n v="0"/>
    <x v="16"/>
    <n v="7"/>
    <n v="1"/>
    <x v="1"/>
    <d v="2026-05-22T11:27:38"/>
    <n v="68838441"/>
    <s v="NA"/>
    <s v="VDAD"/>
    <x v="0"/>
    <s v="COBRO"/>
    <m/>
    <n v="363010370000"/>
    <n v="16018"/>
    <n v="-4"/>
    <n v="1"/>
    <n v="68838441"/>
    <m/>
    <s v="Miguel Puello"/>
    <m/>
    <s v="BH138232"/>
    <n v="363010370000"/>
    <s v="MASIVO"/>
    <s v="NPN"/>
    <m/>
    <m/>
    <m/>
    <m/>
    <m/>
    <m/>
    <s v="0000-00-00"/>
    <m/>
    <m/>
    <m/>
    <m/>
    <n v="0"/>
    <m/>
    <s v="NONE"/>
    <n v="0"/>
    <m/>
    <n v="2258559"/>
    <s v="Cobros Mayo"/>
    <s v="Cobros Mayo NPN"/>
    <s v="No Answer AutoDial"/>
  </r>
  <r>
    <e v="#N/A"/>
    <n v="1"/>
    <n v="1"/>
    <x v="8"/>
    <n v="1"/>
    <n v="1"/>
    <x v="1"/>
    <d v="2026-05-08T12:08:38"/>
    <n v="68857743"/>
    <n v="6007"/>
    <s v="lvelez"/>
    <x v="1"/>
    <s v="COBRO"/>
    <m/>
    <n v="369008730000"/>
    <n v="16016"/>
    <n v="-4"/>
    <n v="1"/>
    <n v="68857743"/>
    <m/>
    <s v="Farith Moreno"/>
    <m/>
    <s v="FB655773"/>
    <n v="369008730000"/>
    <s v="MASIVO"/>
    <s v="NPN"/>
    <m/>
    <m/>
    <m/>
    <m/>
    <m/>
    <s v="U"/>
    <s v="0000-00-00"/>
    <m/>
    <m/>
    <m/>
    <s v="369008730000&gt;&gt; Farith Moreno"/>
    <n v="59"/>
    <s v="Llamaya"/>
    <s v="MANUAL"/>
    <n v="0"/>
    <m/>
    <n v="2198620"/>
    <s v="Cobros Marzo 2 meses a NPN "/>
    <s v="Cobros Marzo 2 meses a NPN "/>
    <s v="Volver a llamar"/>
  </r>
  <r>
    <s v="Cobros Mayo"/>
    <n v="0"/>
    <n v="0"/>
    <x v="1"/>
    <n v="2"/>
    <n v="1"/>
    <x v="0"/>
    <d v="2026-05-13T09:27:20"/>
    <n v="68865082"/>
    <s v="DROP"/>
    <s v="VDAD"/>
    <x v="0"/>
    <s v="COBRO"/>
    <m/>
    <n v="367057200000"/>
    <n v="16018"/>
    <n v="-4"/>
    <n v="1"/>
    <n v="68865082"/>
    <m/>
    <s v="Azael darinel santos"/>
    <m/>
    <s v="1-760-1293"/>
    <n v="367057200000"/>
    <s v="MASIVO"/>
    <s v="NPN"/>
    <m/>
    <m/>
    <m/>
    <m/>
    <m/>
    <s v="U"/>
    <s v="0000-00-00"/>
    <m/>
    <m/>
    <m/>
    <m/>
    <n v="5"/>
    <m/>
    <s v="NONE"/>
    <n v="0"/>
    <m/>
    <n v="2258560"/>
    <s v="Cobros Mayo"/>
    <s v="Cobros Mayo NPN"/>
    <s v="Agent Not Available"/>
  </r>
  <r>
    <s v="Cobros Mayo"/>
    <n v="0"/>
    <n v="0"/>
    <x v="17"/>
    <n v="2"/>
    <n v="1"/>
    <x v="1"/>
    <d v="2026-05-15T10:10:11"/>
    <n v="68865082"/>
    <n v="6004"/>
    <s v="lvelez"/>
    <x v="1"/>
    <s v="COBRO"/>
    <m/>
    <n v="367057200000"/>
    <n v="16018"/>
    <n v="-4"/>
    <n v="1"/>
    <n v="68865082"/>
    <m/>
    <s v="Azael darinel santos"/>
    <m/>
    <s v="1-760-1293"/>
    <n v="367057200000"/>
    <s v="MASIVO"/>
    <s v="NPN"/>
    <m/>
    <m/>
    <m/>
    <m/>
    <m/>
    <s v="U"/>
    <s v="0000-00-00"/>
    <m/>
    <m/>
    <m/>
    <m/>
    <n v="146"/>
    <s v="Llamaya"/>
    <s v="MAIN"/>
    <n v="0"/>
    <m/>
    <n v="2258560"/>
    <s v="Cobros Mayo"/>
    <s v="Cobros Mayo NPN"/>
    <s v="Buzon de voz"/>
  </r>
  <r>
    <s v="Cobros Abril Canal Fijo"/>
    <n v="1"/>
    <n v="1"/>
    <x v="1"/>
    <n v="1"/>
    <n v="1"/>
    <x v="1"/>
    <d v="2026-05-13T09:27:15"/>
    <n v="68872570"/>
    <n v="6003"/>
    <s v="lvelez"/>
    <x v="1"/>
    <s v="COBRO"/>
    <m/>
    <n v="351385850000"/>
    <n v="16018"/>
    <n v="-4"/>
    <n v="1"/>
    <n v="68872570"/>
    <m/>
    <s v="Fausto Urbano Romero Troya"/>
    <m/>
    <s v="8-143-959"/>
    <n v="351385850000"/>
    <s v="MASIVO"/>
    <s v="NPN"/>
    <m/>
    <m/>
    <m/>
    <m/>
    <m/>
    <s v="U"/>
    <s v="0000-00-00"/>
    <m/>
    <m/>
    <m/>
    <m/>
    <n v="46"/>
    <s v="Llamaya"/>
    <s v="MAIN"/>
    <n v="0"/>
    <m/>
    <n v="2258561"/>
    <s v="Cobros Mayo"/>
    <s v="Cobros Mayo NPN"/>
    <s v="Cuenta cesada"/>
  </r>
  <r>
    <e v="#N/A"/>
    <n v="1"/>
    <n v="1"/>
    <x v="8"/>
    <n v="1"/>
    <n v="1"/>
    <x v="1"/>
    <d v="2026-05-08T14:37:46"/>
    <n v="68883292"/>
    <n v="6007"/>
    <s v="lvelez"/>
    <x v="1"/>
    <s v="COBRO"/>
    <m/>
    <m/>
    <n v="998"/>
    <n v="0"/>
    <m/>
    <n v="68883292"/>
    <m/>
    <m/>
    <m/>
    <m/>
    <m/>
    <m/>
    <m/>
    <m/>
    <m/>
    <m/>
    <m/>
    <m/>
    <s v="U"/>
    <s v="0000-00-00"/>
    <m/>
    <m/>
    <m/>
    <m/>
    <n v="49"/>
    <s v="Llamaya"/>
    <s v="MANUAL"/>
    <n v="0"/>
    <m/>
    <n v="2257606"/>
    <s v="Default Manual list"/>
    <m/>
    <s v="Volver a llamar"/>
  </r>
  <r>
    <s v="Cobros Mayo"/>
    <n v="0"/>
    <n v="0"/>
    <x v="1"/>
    <n v="4"/>
    <n v="1"/>
    <x v="0"/>
    <d v="2026-05-13T09:27:32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0"/>
    <n v="0"/>
    <x v="17"/>
    <n v="4"/>
    <n v="1"/>
    <x v="0"/>
    <d v="2026-05-15T10:11:08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0"/>
    <n v="0"/>
    <x v="3"/>
    <n v="4"/>
    <n v="1"/>
    <x v="0"/>
    <d v="2026-05-19T10:36:55"/>
    <n v="68884359"/>
    <s v="DROP"/>
    <s v="VDAD"/>
    <x v="0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5"/>
    <m/>
    <s v="NONE"/>
    <n v="0"/>
    <m/>
    <n v="2258562"/>
    <s v="Cobros Mayo"/>
    <s v="Cobros Mayo NPN"/>
    <s v="Agent Not Available"/>
  </r>
  <r>
    <s v="Cobros Mayo"/>
    <n v="1"/>
    <n v="1"/>
    <x v="14"/>
    <n v="4"/>
    <n v="1"/>
    <x v="1"/>
    <d v="2026-05-20T15:40:52"/>
    <n v="68884359"/>
    <n v="6003"/>
    <s v="lvelez"/>
    <x v="1"/>
    <s v="COBRO"/>
    <m/>
    <n v="363029960000"/>
    <n v="16018"/>
    <n v="-4"/>
    <n v="1"/>
    <n v="68884359"/>
    <m/>
    <s v="Michelle saray Blanquicett ara"/>
    <m/>
    <s v="3-756-2157"/>
    <n v="363029960000"/>
    <s v="MASIVO"/>
    <s v="2 PAGOS PENDIENTES"/>
    <m/>
    <m/>
    <m/>
    <m/>
    <m/>
    <s v="U"/>
    <s v="0000-00-00"/>
    <m/>
    <m/>
    <m/>
    <m/>
    <n v="43"/>
    <s v="Llamaya"/>
    <s v="MAIN"/>
    <n v="0"/>
    <m/>
    <n v="2258562"/>
    <s v="Cobros Mayo"/>
    <s v="Cobros Mayo NPN"/>
    <s v="Cuenta cesada"/>
  </r>
  <r>
    <s v="Cobros Mayo"/>
    <n v="0"/>
    <n v="0"/>
    <x v="1"/>
    <n v="5"/>
    <n v="1"/>
    <x v="0"/>
    <d v="2026-05-13T09:27:51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17"/>
    <n v="5"/>
    <n v="1"/>
    <x v="0"/>
    <d v="2026-05-15T10:11:55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3"/>
    <n v="5"/>
    <n v="1"/>
    <x v="0"/>
    <d v="2026-05-19T10:37:16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14"/>
    <n v="5"/>
    <n v="1"/>
    <x v="0"/>
    <d v="2026-05-20T15:41:37"/>
    <n v="68902344"/>
    <s v="DROP"/>
    <s v="VDAD"/>
    <x v="0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5"/>
    <m/>
    <s v="NONE"/>
    <n v="0"/>
    <m/>
    <n v="2258563"/>
    <s v="Cobros Mayo"/>
    <s v="Cobros Mayo NPN"/>
    <s v="Agent Not Available"/>
  </r>
  <r>
    <s v="Cobros Mayo"/>
    <n v="0"/>
    <n v="0"/>
    <x v="4"/>
    <n v="5"/>
    <n v="1"/>
    <x v="1"/>
    <d v="2026-05-21T15:24:26"/>
    <n v="68902344"/>
    <n v="6004"/>
    <s v="lvelez"/>
    <x v="1"/>
    <s v="COBRO"/>
    <m/>
    <n v="368082820000"/>
    <n v="16018"/>
    <n v="-4"/>
    <n v="1"/>
    <n v="68902344"/>
    <m/>
    <s v="ADAMELIA SANTIZO KEEP"/>
    <m/>
    <s v="10-716-2088"/>
    <n v="368082820000"/>
    <s v="MASIVO"/>
    <s v="NPN"/>
    <m/>
    <m/>
    <m/>
    <m/>
    <m/>
    <s v="U"/>
    <s v="0000-00-00"/>
    <m/>
    <m/>
    <m/>
    <m/>
    <n v="135"/>
    <s v="Llamaya"/>
    <s v="MAIN"/>
    <n v="0"/>
    <m/>
    <n v="2258563"/>
    <s v="Cobros Mayo"/>
    <s v="Cobros Mayo NPN"/>
    <s v="Buzon de voz"/>
  </r>
  <r>
    <s v="Cobros Abril Canal Fijo"/>
    <n v="0"/>
    <n v="0"/>
    <x v="1"/>
    <n v="3"/>
    <n v="1"/>
    <x v="0"/>
    <d v="2026-05-13T09:28:05"/>
    <n v="68905432"/>
    <s v="DROP"/>
    <s v="VDAD"/>
    <x v="0"/>
    <s v="COBRO"/>
    <m/>
    <n v="365034070000"/>
    <n v="16018"/>
    <n v="-4"/>
    <n v="1"/>
    <n v="68905432"/>
    <m/>
    <s v="Guillermina luis"/>
    <m/>
    <s v="12-713-1551"/>
    <n v="365034070000"/>
    <s v="MASIVO"/>
    <s v="NPN"/>
    <m/>
    <m/>
    <m/>
    <m/>
    <m/>
    <s v="U"/>
    <s v="0000-00-00"/>
    <m/>
    <m/>
    <m/>
    <m/>
    <n v="5"/>
    <m/>
    <s v="NONE"/>
    <n v="0"/>
    <m/>
    <n v="2258564"/>
    <s v="Cobros Mayo"/>
    <s v="Cobros Mayo NPN"/>
    <s v="Agent Not Available"/>
  </r>
  <r>
    <s v="Cobros Abril Canal Fijo"/>
    <n v="0"/>
    <n v="0"/>
    <x v="1"/>
    <n v="3"/>
    <n v="1"/>
    <x v="0"/>
    <d v="2026-05-13T09:29:20"/>
    <n v="68905432"/>
    <n v="6004"/>
    <s v="lvelez"/>
    <x v="1"/>
    <s v="COBRO"/>
    <m/>
    <n v="353352650000"/>
    <n v="16018"/>
    <n v="-4"/>
    <n v="1"/>
    <n v="68905432"/>
    <m/>
    <s v="Virgilio torres"/>
    <m/>
    <s v="8-405-204"/>
    <n v="353352650000"/>
    <s v="MASIVO"/>
    <s v="3 PAGOS PENDIENTES"/>
    <m/>
    <m/>
    <m/>
    <m/>
    <m/>
    <s v="U"/>
    <s v="0000-00-00"/>
    <m/>
    <m/>
    <m/>
    <m/>
    <n v="141"/>
    <s v="Llamaya"/>
    <s v="MAIN"/>
    <n v="0"/>
    <m/>
    <n v="2258565"/>
    <s v="Cobros Mayo"/>
    <s v="Cobros Mayo NPN"/>
    <s v="Buzon de voz"/>
  </r>
  <r>
    <s v="Cobros Abril Canal Fijo"/>
    <n v="1"/>
    <n v="1"/>
    <x v="17"/>
    <n v="3"/>
    <n v="1"/>
    <x v="1"/>
    <d v="2026-05-15T10:15:12"/>
    <n v="68905432"/>
    <n v="6003"/>
    <s v="lvelez"/>
    <x v="1"/>
    <s v="COBRO"/>
    <m/>
    <n v="365034070000"/>
    <n v="16018"/>
    <n v="-4"/>
    <n v="1"/>
    <n v="68905432"/>
    <m/>
    <s v="Guillermina luis"/>
    <m/>
    <s v="12-713-1551"/>
    <n v="365034070000"/>
    <s v="MASIVO"/>
    <s v="NPN"/>
    <m/>
    <m/>
    <m/>
    <m/>
    <m/>
    <s v="U"/>
    <s v="0000-00-00"/>
    <m/>
    <m/>
    <m/>
    <m/>
    <n v="59"/>
    <s v="Llamaya"/>
    <s v="MAIN"/>
    <n v="0"/>
    <m/>
    <n v="2258564"/>
    <s v="Cobros Mayo"/>
    <s v="Cobros Mayo NPN"/>
    <s v="Cuenta cesada"/>
  </r>
  <r>
    <s v="Cobros Abril Canal Fijo"/>
    <n v="0"/>
    <n v="0"/>
    <x v="1"/>
    <n v="4"/>
    <n v="1"/>
    <x v="0"/>
    <d v="2026-05-13T09:29:28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0"/>
    <n v="0"/>
    <x v="17"/>
    <n v="4"/>
    <n v="1"/>
    <x v="0"/>
    <d v="2026-05-15T10:15:52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0"/>
    <n v="0"/>
    <x v="3"/>
    <n v="4"/>
    <n v="1"/>
    <x v="0"/>
    <d v="2026-05-19T10:44:19"/>
    <n v="68906543"/>
    <s v="DROP"/>
    <s v="VDAD"/>
    <x v="0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5"/>
    <m/>
    <s v="NONE"/>
    <n v="0"/>
    <m/>
    <n v="2258566"/>
    <s v="Cobros Mayo"/>
    <s v="Cobros Mayo NPN"/>
    <s v="Agent Not Available"/>
  </r>
  <r>
    <s v="Cobros Abril Canal Fijo"/>
    <n v="1"/>
    <n v="1"/>
    <x v="14"/>
    <n v="4"/>
    <n v="1"/>
    <x v="1"/>
    <d v="2026-05-20T15:43:04"/>
    <n v="68906543"/>
    <n v="6003"/>
    <s v="lvelez"/>
    <x v="1"/>
    <s v="COBRO"/>
    <m/>
    <n v="369003370000"/>
    <n v="16018"/>
    <n v="-4"/>
    <n v="1"/>
    <n v="68906543"/>
    <m/>
    <s v="Dayne  tercero"/>
    <m/>
    <s v="4-702-838"/>
    <n v="369003370000"/>
    <s v="MASIVO"/>
    <s v="NPN"/>
    <m/>
    <m/>
    <m/>
    <m/>
    <m/>
    <s v="U"/>
    <s v="0000-00-00"/>
    <m/>
    <m/>
    <m/>
    <m/>
    <n v="124"/>
    <s v="Llamaya"/>
    <s v="MAIN"/>
    <n v="0"/>
    <m/>
    <n v="2258566"/>
    <s v="Cobros Mayo"/>
    <s v="Cobros Mayo NPN"/>
    <s v="Cuenta cesada"/>
  </r>
  <r>
    <s v="Cobros Abril Canal Fijo"/>
    <n v="0"/>
    <n v="0"/>
    <x v="1"/>
    <n v="3"/>
    <n v="1"/>
    <x v="0"/>
    <d v="2026-05-13T09:29:40"/>
    <n v="68907654"/>
    <s v="DROP"/>
    <s v="VDAD"/>
    <x v="0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5"/>
    <m/>
    <s v="NONE"/>
    <n v="0"/>
    <m/>
    <n v="2258567"/>
    <s v="Cobros Mayo"/>
    <s v="Cobros Mayo NPN"/>
    <s v="Agent Not Available"/>
  </r>
  <r>
    <s v="Cobros Abril Canal Fijo"/>
    <n v="1"/>
    <n v="1"/>
    <x v="17"/>
    <n v="3"/>
    <n v="1"/>
    <x v="0"/>
    <d v="2026-05-15T10:16:43"/>
    <n v="68907654"/>
    <n v="6003"/>
    <s v="lvelez"/>
    <x v="1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103"/>
    <s v="Llamaya"/>
    <s v="MAIN"/>
    <n v="0"/>
    <m/>
    <n v="2258567"/>
    <s v="Cobros Mayo"/>
    <s v="Cobros Mayo NPN"/>
    <s v="Cuenta cesada"/>
  </r>
  <r>
    <s v="Cobros Abril Canal Fijo"/>
    <n v="1"/>
    <n v="1"/>
    <x v="3"/>
    <n v="3"/>
    <n v="1"/>
    <x v="1"/>
    <d v="2026-05-19T14:22:10"/>
    <n v="68907654"/>
    <n v="6007"/>
    <s v="lvelez"/>
    <x v="1"/>
    <s v="COBRO"/>
    <m/>
    <n v="361031490000"/>
    <n v="16018"/>
    <n v="-4"/>
    <n v="1"/>
    <n v="68907654"/>
    <m/>
    <s v="REINA JIMENEZ"/>
    <m/>
    <s v="4-150-122"/>
    <n v="361031490000"/>
    <s v="MASIVO"/>
    <s v="NPN"/>
    <m/>
    <m/>
    <m/>
    <m/>
    <m/>
    <s v="U"/>
    <s v="0000-00-00"/>
    <m/>
    <m/>
    <m/>
    <m/>
    <n v="16"/>
    <s v="Llamaya"/>
    <s v="MANUAL"/>
    <n v="0"/>
    <m/>
    <n v="2258567"/>
    <s v="Cobros Mayo"/>
    <s v="Cobros Mayo NPN"/>
    <s v="Volver a llamar"/>
  </r>
  <r>
    <s v="Cobros Abril Canal Fijo"/>
    <n v="0"/>
    <n v="0"/>
    <x v="11"/>
    <n v="3"/>
    <n v="1"/>
    <x v="0"/>
    <d v="2026-05-04T14:36:18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27:00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0"/>
    <n v="3"/>
    <n v="1"/>
    <x v="1"/>
    <d v="2026-05-09T09:10:03"/>
    <n v="68911386"/>
    <s v="DROP"/>
    <s v="VDAD"/>
    <x v="0"/>
    <s v="COBRO"/>
    <m/>
    <n v="256046840000"/>
    <n v="16017"/>
    <n v="-4"/>
    <n v="1"/>
    <n v="68911386"/>
    <m/>
    <s v="Yurisa Zoraida madrid rueda "/>
    <m/>
    <s v="8-772-313"/>
    <s v="2 MESES DE MORA"/>
    <s v="MASIVO"/>
    <n v="256046840000"/>
    <m/>
    <m/>
    <m/>
    <m/>
    <m/>
    <m/>
    <s v="0000-00-00"/>
    <m/>
    <s v="yuramad2@gmail.com"/>
    <m/>
    <m/>
    <n v="5"/>
    <m/>
    <s v="NONE"/>
    <n v="0"/>
    <m/>
    <n v="2252740"/>
    <s v="Cobros Abril Canal Fijo"/>
    <s v="Cobros Abril Canal Fijo 2 meses a NPN"/>
    <s v="Agent Not Available"/>
  </r>
  <r>
    <s v="Cobros Abril Canal Fijo"/>
    <n v="0"/>
    <n v="0"/>
    <x v="1"/>
    <n v="3"/>
    <n v="1"/>
    <x v="0"/>
    <d v="2026-05-13T09:30:12"/>
    <n v="68926032"/>
    <s v="DROP"/>
    <s v="VDAD"/>
    <x v="0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5"/>
    <m/>
    <s v="NONE"/>
    <n v="0"/>
    <m/>
    <n v="2258568"/>
    <s v="Cobros Mayo"/>
    <s v="Cobros Mayo NPN"/>
    <s v="Agent Not Available"/>
  </r>
  <r>
    <s v="Cobros Abril Canal Fijo"/>
    <n v="0"/>
    <n v="0"/>
    <x v="17"/>
    <n v="3"/>
    <n v="1"/>
    <x v="0"/>
    <d v="2026-05-15T10:17:55"/>
    <n v="68926032"/>
    <s v="DROP"/>
    <s v="VDAD"/>
    <x v="0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5"/>
    <m/>
    <s v="NONE"/>
    <n v="0"/>
    <m/>
    <n v="2258568"/>
    <s v="Cobros Mayo"/>
    <s v="Cobros Mayo NPN"/>
    <s v="Agent Not Available"/>
  </r>
  <r>
    <s v="Cobros Abril Canal Fijo"/>
    <n v="1"/>
    <n v="1"/>
    <x v="3"/>
    <n v="3"/>
    <n v="1"/>
    <x v="1"/>
    <d v="2026-05-19T10:44:13"/>
    <n v="68926032"/>
    <n v="6002"/>
    <s v="lvelez"/>
    <x v="1"/>
    <s v="COBRO"/>
    <m/>
    <n v="367018910000"/>
    <n v="16018"/>
    <n v="-4"/>
    <n v="1"/>
    <n v="68926032"/>
    <m/>
    <s v="Yael perez"/>
    <m/>
    <s v="8-734-1906"/>
    <n v="367018910000"/>
    <s v="MASIVO"/>
    <s v="2 PAGOS PENDIENTES"/>
    <m/>
    <m/>
    <m/>
    <m/>
    <m/>
    <s v="U"/>
    <s v="0000-00-00"/>
    <m/>
    <m/>
    <m/>
    <m/>
    <n v="217"/>
    <s v="Llamaya"/>
    <s v="MAIN"/>
    <n v="0"/>
    <m/>
    <n v="2258568"/>
    <s v="Cobros Mayo"/>
    <s v="Cobros Mayo NPN"/>
    <s v="Cliente al dia"/>
  </r>
  <r>
    <s v="Cobros Mayo"/>
    <n v="0"/>
    <n v="0"/>
    <x v="1"/>
    <n v="6"/>
    <n v="1"/>
    <x v="0"/>
    <d v="2026-05-13T09:30:37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7"/>
    <n v="6"/>
    <n v="1"/>
    <x v="0"/>
    <d v="2026-05-15T10:18:51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3"/>
    <n v="6"/>
    <n v="1"/>
    <x v="0"/>
    <d v="2026-05-19T10:44:48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4"/>
    <n v="6"/>
    <n v="1"/>
    <x v="0"/>
    <d v="2026-05-20T15:43:08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4"/>
    <n v="6"/>
    <n v="1"/>
    <x v="0"/>
    <d v="2026-05-21T15:24:51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6"/>
    <n v="6"/>
    <n v="1"/>
    <x v="1"/>
    <d v="2026-05-22T11:28:04"/>
    <n v="68926334"/>
    <s v="DROP"/>
    <s v="VDAD"/>
    <x v="0"/>
    <s v="COBRO"/>
    <m/>
    <n v="361046610000"/>
    <n v="16018"/>
    <n v="-4"/>
    <n v="1"/>
    <n v="68926334"/>
    <m/>
    <s v="JosÃ© GonzÃ¡lez "/>
    <m/>
    <s v="4-774-1797"/>
    <n v="361046610000"/>
    <s v="MASIVO"/>
    <s v="NPN"/>
    <m/>
    <m/>
    <m/>
    <m/>
    <m/>
    <m/>
    <s v="0000-00-00"/>
    <m/>
    <m/>
    <m/>
    <m/>
    <n v="5"/>
    <m/>
    <s v="NONE"/>
    <n v="0"/>
    <m/>
    <n v="2258569"/>
    <s v="Cobros Mayo"/>
    <s v="Cobros Mayo NPN"/>
    <s v="Agent Not Available"/>
  </r>
  <r>
    <s v="Cobros Mayo"/>
    <n v="0"/>
    <n v="0"/>
    <x v="1"/>
    <n v="2"/>
    <n v="1"/>
    <x v="0"/>
    <d v="2026-05-13T09:31:05"/>
    <n v="68927243"/>
    <s v="DROP"/>
    <s v="VDAD"/>
    <x v="0"/>
    <s v="COBRO"/>
    <m/>
    <n v="363070580000"/>
    <n v="16018"/>
    <n v="-4"/>
    <n v="1"/>
    <n v="68927243"/>
    <m/>
    <s v="Patricia Santos Martinez"/>
    <m/>
    <s v="9-745-372"/>
    <n v="363070580000"/>
    <s v="MASIVO"/>
    <s v="NPN"/>
    <m/>
    <m/>
    <m/>
    <m/>
    <m/>
    <s v="U"/>
    <s v="0000-00-00"/>
    <m/>
    <m/>
    <m/>
    <m/>
    <n v="5"/>
    <m/>
    <s v="NONE"/>
    <n v="0"/>
    <m/>
    <n v="2258570"/>
    <s v="Cobros Mayo"/>
    <s v="Cobros Mayo NPN"/>
    <s v="Agent Not Available"/>
  </r>
  <r>
    <s v="Cobros Mayo"/>
    <n v="1"/>
    <n v="1"/>
    <x v="17"/>
    <n v="2"/>
    <n v="1"/>
    <x v="1"/>
    <d v="2026-05-15T10:21:49"/>
    <n v="68927243"/>
    <n v="6007"/>
    <s v="lvelez"/>
    <x v="1"/>
    <s v="COBRO"/>
    <m/>
    <n v="363070580000"/>
    <n v="16018"/>
    <n v="-4"/>
    <n v="1"/>
    <n v="68927243"/>
    <m/>
    <s v="Patricia Santos Martinez"/>
    <m/>
    <s v="9-745-372"/>
    <n v="363070580000"/>
    <s v="MASIVO"/>
    <s v="NPN"/>
    <m/>
    <m/>
    <m/>
    <m/>
    <m/>
    <s v="U"/>
    <s v="0000-00-00"/>
    <m/>
    <m/>
    <m/>
    <m/>
    <n v="178"/>
    <s v="Llamaya"/>
    <s v="MAIN"/>
    <n v="0"/>
    <m/>
    <n v="2258570"/>
    <s v="Cobros Mayo"/>
    <s v="Cobros Mayo NPN"/>
    <s v="Volver a llamar"/>
  </r>
  <r>
    <s v="Cobros Mayo"/>
    <n v="1"/>
    <n v="0"/>
    <x v="12"/>
    <n v="7"/>
    <n v="1"/>
    <x v="0"/>
    <d v="2026-05-06T11:42:27"/>
    <n v="68933284"/>
    <n v="6000"/>
    <s v="lvelez"/>
    <x v="1"/>
    <s v="COBRO"/>
    <m/>
    <m/>
    <n v="998"/>
    <n v="0"/>
    <m/>
    <n v="68933284"/>
    <m/>
    <m/>
    <m/>
    <m/>
    <m/>
    <m/>
    <m/>
    <m/>
    <m/>
    <m/>
    <m/>
    <m/>
    <s v="U"/>
    <s v="0000-00-00"/>
    <m/>
    <m/>
    <m/>
    <m/>
    <n v="105"/>
    <s v="Llamaya"/>
    <s v="MANUAL"/>
    <n v="0"/>
    <m/>
    <n v="2257529"/>
    <s v="Default Manual list"/>
    <m/>
    <s v="Mensaje a tercero"/>
  </r>
  <r>
    <s v="Cobros Mayo"/>
    <n v="0"/>
    <n v="0"/>
    <x v="1"/>
    <n v="7"/>
    <n v="1"/>
    <x v="0"/>
    <d v="2026-05-13T09:31:22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17"/>
    <n v="7"/>
    <n v="1"/>
    <x v="0"/>
    <d v="2026-05-15T10:21:58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3"/>
    <n v="7"/>
    <n v="1"/>
    <x v="0"/>
    <d v="2026-05-19T10:45:08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0"/>
    <n v="0"/>
    <x v="14"/>
    <n v="7"/>
    <n v="1"/>
    <x v="0"/>
    <d v="2026-05-20T15:43:14"/>
    <n v="68933284"/>
    <s v="AB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0"/>
    <m/>
    <s v="NONE"/>
    <n v="0"/>
    <m/>
    <n v="2258571"/>
    <s v="Cobros Mayo"/>
    <s v="Cobros Mayo NPN"/>
    <s v="Auto busy"/>
  </r>
  <r>
    <s v="Cobros Mayo"/>
    <n v="0"/>
    <n v="0"/>
    <x v="4"/>
    <n v="7"/>
    <n v="1"/>
    <x v="0"/>
    <d v="2026-05-21T15:25:12"/>
    <n v="68933284"/>
    <s v="DROP"/>
    <s v="VDAD"/>
    <x v="0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5"/>
    <m/>
    <s v="NONE"/>
    <n v="0"/>
    <m/>
    <n v="2258571"/>
    <s v="Cobros Mayo"/>
    <s v="Cobros Mayo NPN"/>
    <s v="Agent Not Available"/>
  </r>
  <r>
    <s v="Cobros Mayo"/>
    <n v="1"/>
    <n v="1"/>
    <x v="16"/>
    <n v="7"/>
    <n v="1"/>
    <x v="1"/>
    <d v="2026-05-22T11:28:38"/>
    <n v="68933284"/>
    <n v="6007"/>
    <s v="lvelez"/>
    <x v="1"/>
    <s v="COBRO"/>
    <m/>
    <n v="368018870000"/>
    <n v="16018"/>
    <n v="-4"/>
    <n v="1"/>
    <n v="68933284"/>
    <m/>
    <s v="Yurineth hurdle"/>
    <m/>
    <s v="8-996-123"/>
    <n v="368018870000"/>
    <s v="MASIVO"/>
    <s v="2 PAGOS PENDIENTES"/>
    <m/>
    <m/>
    <m/>
    <m/>
    <m/>
    <s v="U"/>
    <s v="0000-00-00"/>
    <m/>
    <m/>
    <m/>
    <m/>
    <n v="123"/>
    <s v="Llamaya"/>
    <s v="MAIN"/>
    <n v="0"/>
    <m/>
    <n v="2258571"/>
    <s v="Cobros Mayo"/>
    <s v="Cobros Mayo NPN"/>
    <s v="Volver a llamar"/>
  </r>
  <r>
    <s v="Cobros Mayo"/>
    <n v="0"/>
    <n v="0"/>
    <x v="1"/>
    <n v="1"/>
    <n v="1"/>
    <x v="1"/>
    <d v="2026-05-13T09:32:02"/>
    <n v="68955068"/>
    <n v="6004"/>
    <s v="lvelez"/>
    <x v="1"/>
    <s v="COBRO"/>
    <m/>
    <n v="368062750000"/>
    <n v="16018"/>
    <n v="-4"/>
    <n v="1"/>
    <n v="68955068"/>
    <m/>
    <s v="Francisco Mojica"/>
    <m/>
    <s v="4-821-860"/>
    <n v="368062750000"/>
    <s v="MASIVO"/>
    <s v="NPN"/>
    <m/>
    <m/>
    <m/>
    <m/>
    <m/>
    <s v="U"/>
    <s v="0000-00-00"/>
    <m/>
    <m/>
    <m/>
    <m/>
    <n v="223"/>
    <s v="Llamaya"/>
    <s v="MAIN"/>
    <n v="0"/>
    <m/>
    <n v="2258572"/>
    <s v="Cobros Mayo"/>
    <s v="Cobros Mayo NPN"/>
    <s v="Buzon de voz"/>
  </r>
  <r>
    <s v="Cobros Mayo"/>
    <n v="0"/>
    <n v="0"/>
    <x v="1"/>
    <n v="2"/>
    <n v="1"/>
    <x v="0"/>
    <d v="2026-05-13T09:32:21"/>
    <n v="68959356"/>
    <s v="DROP"/>
    <s v="VDAD"/>
    <x v="0"/>
    <s v="COBRO"/>
    <m/>
    <n v="366073560000"/>
    <n v="16018"/>
    <n v="-4"/>
    <n v="1"/>
    <n v="68959356"/>
    <m/>
    <s v="Jeyzlin Daybelis Mata Espinosa"/>
    <m/>
    <s v="4-770-1664"/>
    <n v="366073560000"/>
    <s v="MASIVO"/>
    <s v="NPN"/>
    <m/>
    <m/>
    <m/>
    <m/>
    <m/>
    <s v="U"/>
    <s v="0000-00-00"/>
    <m/>
    <m/>
    <m/>
    <m/>
    <n v="5"/>
    <m/>
    <s v="NONE"/>
    <n v="0"/>
    <m/>
    <n v="2258573"/>
    <s v="Cobros Mayo"/>
    <s v="Cobros Mayo NPN"/>
    <s v="Agent Not Available"/>
  </r>
  <r>
    <s v="Cobros Mayo"/>
    <n v="1"/>
    <n v="1"/>
    <x v="17"/>
    <n v="2"/>
    <n v="1"/>
    <x v="1"/>
    <d v="2026-05-15T10:26:43"/>
    <n v="68959356"/>
    <n v="6003"/>
    <s v="lvelez"/>
    <x v="1"/>
    <s v="COBRO"/>
    <m/>
    <n v="366073560000"/>
    <n v="16018"/>
    <n v="-4"/>
    <n v="1"/>
    <n v="68959356"/>
    <m/>
    <s v="Jeyzlin Daybelis Mata Espinosa"/>
    <m/>
    <s v="4-770-1664"/>
    <n v="366073560000"/>
    <s v="MASIVO"/>
    <s v="NPN"/>
    <m/>
    <m/>
    <m/>
    <m/>
    <m/>
    <s v="U"/>
    <s v="0000-00-00"/>
    <m/>
    <m/>
    <m/>
    <m/>
    <n v="23"/>
    <s v="Llamaya"/>
    <s v="MAIN"/>
    <n v="0"/>
    <m/>
    <n v="2258573"/>
    <s v="Cobros Mayo"/>
    <s v="Cobros Mayo NPN"/>
    <s v="Cuenta cesada"/>
  </r>
  <r>
    <s v="Cobros Abril Canal Fijo"/>
    <n v="0"/>
    <n v="0"/>
    <x v="5"/>
    <n v="3"/>
    <n v="1"/>
    <x v="0"/>
    <d v="2026-05-02T12:06:15"/>
    <n v="68962490"/>
    <s v="CALLBK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84"/>
    <s v="Llamaya"/>
    <s v="MAIN"/>
    <n v="0"/>
    <m/>
    <n v="2252593"/>
    <s v="Cobros Abril Canal Fijo"/>
    <s v="Cobros Abril Canal Fijo 2 meses a NPN"/>
    <s v="Call Back"/>
  </r>
  <r>
    <s v="Cobros Abril Canal Fijo"/>
    <n v="0"/>
    <n v="0"/>
    <x v="12"/>
    <n v="3"/>
    <n v="1"/>
    <x v="0"/>
    <d v="2026-05-06T09:44:32"/>
    <n v="68962490"/>
    <s v="CALLBK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63"/>
    <s v="Llamaya"/>
    <s v="MAIN"/>
    <n v="0"/>
    <m/>
    <n v="2252593"/>
    <s v="Cobros Abril Canal Fijo"/>
    <s v="Cobros Abril Canal Fijo 2 meses a NPN"/>
    <s v="Call Back"/>
  </r>
  <r>
    <s v="Cobros Abril Canal Fijo"/>
    <n v="1"/>
    <n v="1"/>
    <x v="8"/>
    <n v="3"/>
    <n v="1"/>
    <x v="1"/>
    <d v="2026-05-08T09:52:45"/>
    <n v="68962490"/>
    <n v="6002"/>
    <s v="lvelez"/>
    <x v="1"/>
    <s v="COBRO"/>
    <m/>
    <n v="281011940000"/>
    <n v="16017"/>
    <n v="-4"/>
    <n v="1"/>
    <n v="68962490"/>
    <m/>
    <s v="GRABINI CAMAÃO"/>
    <m/>
    <s v="8-866-1822"/>
    <s v="2 MESES DE MORA"/>
    <s v="MASIVO"/>
    <n v="281011940000"/>
    <m/>
    <m/>
    <m/>
    <m/>
    <m/>
    <s v="U"/>
    <s v="0000-00-00"/>
    <m/>
    <s v="cgabrini@gmail.com"/>
    <m/>
    <s v="281011940000&gt;&gt; Gabrini Aniuska Camaño Solis"/>
    <n v="47"/>
    <s v="Llamaya"/>
    <s v="MAIN"/>
    <n v="0"/>
    <m/>
    <n v="2252593"/>
    <s v="Cobros Abril Canal Fijo"/>
    <s v="Cobros Abril Canal Fijo 2 meses a NPN"/>
    <s v="Cliente al dia"/>
  </r>
  <r>
    <s v="Cobros Mayo"/>
    <n v="0"/>
    <n v="0"/>
    <x v="1"/>
    <n v="6"/>
    <n v="1"/>
    <x v="0"/>
    <d v="2026-05-13T09:32:46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5"/>
    <m/>
    <s v="NONE"/>
    <n v="0"/>
    <m/>
    <n v="2258574"/>
    <s v="Cobros Mayo"/>
    <s v="Cobros Mayo NPN"/>
    <s v="Agent Not Available"/>
  </r>
  <r>
    <s v="Cobros Mayo"/>
    <n v="0"/>
    <n v="0"/>
    <x v="17"/>
    <n v="6"/>
    <n v="1"/>
    <x v="0"/>
    <d v="2026-05-15T10:26:30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0"/>
    <m/>
    <s v="NONE"/>
    <n v="0"/>
    <m/>
    <n v="2258574"/>
    <s v="Cobros Mayo"/>
    <s v="Cobros Mayo NPN"/>
    <s v="Auto busy"/>
  </r>
  <r>
    <s v="Cobros Mayo"/>
    <n v="0"/>
    <n v="0"/>
    <x v="3"/>
    <n v="6"/>
    <n v="1"/>
    <x v="0"/>
    <d v="2026-05-19T10:45:27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5"/>
    <m/>
    <s v="NONE"/>
    <n v="0"/>
    <m/>
    <n v="2258574"/>
    <s v="Cobros Mayo"/>
    <s v="Cobros Mayo NPN"/>
    <s v="Agent Not Available"/>
  </r>
  <r>
    <s v="Cobros Mayo"/>
    <n v="0"/>
    <n v="0"/>
    <x v="14"/>
    <n v="6"/>
    <n v="1"/>
    <x v="0"/>
    <d v="2026-05-20T15:43:31"/>
    <n v="68966522"/>
    <s v="DROP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5"/>
    <m/>
    <s v="NONE"/>
    <n v="0"/>
    <m/>
    <n v="2258574"/>
    <s v="Cobros Mayo"/>
    <s v="Cobros Mayo NPN"/>
    <s v="Agent Not Available"/>
  </r>
  <r>
    <s v="Cobros Mayo"/>
    <n v="0"/>
    <n v="0"/>
    <x v="4"/>
    <n v="6"/>
    <n v="1"/>
    <x v="0"/>
    <d v="2026-05-21T15:25:18"/>
    <n v="68966522"/>
    <s v="AB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0"/>
    <m/>
    <s v="NONE"/>
    <n v="0"/>
    <m/>
    <n v="2258574"/>
    <s v="Cobros Mayo"/>
    <s v="Cobros Mayo NPN"/>
    <s v="Auto busy"/>
  </r>
  <r>
    <s v="Cobros Mayo"/>
    <n v="0"/>
    <n v="0"/>
    <x v="16"/>
    <n v="6"/>
    <n v="1"/>
    <x v="1"/>
    <d v="2026-05-22T11:29:34"/>
    <n v="68966522"/>
    <s v="NA"/>
    <s v="VDAD"/>
    <x v="0"/>
    <s v="COBRO"/>
    <m/>
    <n v="352300730000"/>
    <n v="16018"/>
    <n v="-4"/>
    <n v="1"/>
    <n v="68966522"/>
    <m/>
    <s v="ENCARNACION FRUTOS BERROA"/>
    <m/>
    <s v="8-435-319"/>
    <n v="352300730000"/>
    <s v="MASIVO"/>
    <s v="2 PAGOS PENDIENTES"/>
    <m/>
    <m/>
    <m/>
    <m/>
    <m/>
    <m/>
    <s v="0000-00-00"/>
    <m/>
    <m/>
    <m/>
    <m/>
    <n v="0"/>
    <m/>
    <s v="NONE"/>
    <n v="0"/>
    <m/>
    <n v="2258574"/>
    <s v="Cobros Mayo"/>
    <s v="Cobros Mayo NPN"/>
    <s v="No Answer AutoDial"/>
  </r>
  <r>
    <s v="Cobros Abril Canal Fijo"/>
    <n v="0"/>
    <n v="0"/>
    <x v="11"/>
    <n v="4"/>
    <n v="1"/>
    <x v="0"/>
    <d v="2026-05-04T12:30:01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2:48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2:49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6:43"/>
    <n v="68970231"/>
    <s v="DROP"/>
    <s v="VDAD"/>
    <x v="0"/>
    <s v="COBRO"/>
    <m/>
    <n v="359350370000"/>
    <n v="16017"/>
    <n v="-4"/>
    <n v="1"/>
    <n v="68970231"/>
    <m/>
    <s v="Richard Enrique Bermudez Dean"/>
    <m/>
    <s v="4-810-324"/>
    <s v="2 MESES DE MORA"/>
    <s v="MASIVO"/>
    <n v="359350370000"/>
    <m/>
    <m/>
    <m/>
    <m/>
    <m/>
    <m/>
    <s v="0000-00-00"/>
    <m/>
    <s v="Richardean642@gmail.com"/>
    <m/>
    <m/>
    <n v="5"/>
    <m/>
    <s v="NONE"/>
    <n v="0"/>
    <m/>
    <n v="2252643"/>
    <s v="Cobros Abril Canal Fijo"/>
    <s v="Cobros Abril Canal Fijo 2 meses a NPN"/>
    <s v="Agent Not Available"/>
  </r>
  <r>
    <s v="Cobros Abril Canal Fijo"/>
    <n v="0"/>
    <n v="0"/>
    <x v="1"/>
    <n v="3"/>
    <n v="1"/>
    <x v="0"/>
    <d v="2026-05-13T09:32:59"/>
    <n v="68981574"/>
    <s v="DROP"/>
    <s v="VDAD"/>
    <x v="0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"/>
    <m/>
    <s v="NONE"/>
    <n v="0"/>
    <m/>
    <n v="2258575"/>
    <s v="Cobros Mayo"/>
    <s v="Cobros Mayo NPN"/>
    <s v="Agent Not Available"/>
  </r>
  <r>
    <s v="Cobros Abril Canal Fijo"/>
    <n v="0"/>
    <n v="0"/>
    <x v="17"/>
    <n v="3"/>
    <n v="1"/>
    <x v="0"/>
    <d v="2026-05-15T10:26:49"/>
    <n v="68981574"/>
    <s v="DROP"/>
    <s v="VDAD"/>
    <x v="0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"/>
    <m/>
    <s v="NONE"/>
    <n v="0"/>
    <m/>
    <n v="2258575"/>
    <s v="Cobros Mayo"/>
    <s v="Cobros Mayo NPN"/>
    <s v="Agent Not Available"/>
  </r>
  <r>
    <s v="Cobros Abril Canal Fijo"/>
    <n v="1"/>
    <n v="1"/>
    <x v="3"/>
    <n v="3"/>
    <n v="1"/>
    <x v="1"/>
    <d v="2026-05-19T10:49:58"/>
    <n v="68981574"/>
    <n v="6003"/>
    <s v="lvelez"/>
    <x v="1"/>
    <s v="COBRO"/>
    <m/>
    <n v="367035280000"/>
    <n v="16018"/>
    <n v="-4"/>
    <n v="1"/>
    <n v="68981574"/>
    <m/>
    <s v="Yennifer De Gracia"/>
    <m/>
    <s v="1-729-1095"/>
    <n v="367035280000"/>
    <s v="MASIVO"/>
    <s v="NPN"/>
    <m/>
    <m/>
    <m/>
    <m/>
    <m/>
    <s v="U"/>
    <s v="0000-00-00"/>
    <m/>
    <m/>
    <m/>
    <m/>
    <n v="51"/>
    <s v="Llamaya"/>
    <s v="MAIN"/>
    <n v="0"/>
    <m/>
    <n v="2258575"/>
    <s v="Cobros Mayo"/>
    <s v="Cobros Mayo NPN"/>
    <s v="Cuenta cesada"/>
  </r>
  <r>
    <e v="#N/A"/>
    <n v="1"/>
    <n v="0"/>
    <x v="12"/>
    <n v="1"/>
    <n v="1"/>
    <x v="1"/>
    <d v="2026-05-06T15:36:41"/>
    <n v="68983295"/>
    <n v="6006"/>
    <s v="lvelez"/>
    <x v="1"/>
    <s v="COBRO"/>
    <m/>
    <m/>
    <n v="998"/>
    <n v="0"/>
    <m/>
    <n v="68983295"/>
    <m/>
    <m/>
    <m/>
    <m/>
    <m/>
    <m/>
    <m/>
    <m/>
    <m/>
    <m/>
    <m/>
    <m/>
    <s v="U"/>
    <s v="0000-00-00"/>
    <m/>
    <m/>
    <m/>
    <m/>
    <n v="52"/>
    <s v="Llamaya"/>
    <s v="MANUAL"/>
    <n v="0"/>
    <m/>
    <n v="2257548"/>
    <s v="Default Manual list"/>
    <m/>
    <s v="Numero equivocado"/>
  </r>
  <r>
    <s v="Cobros Mayo"/>
    <n v="0"/>
    <n v="0"/>
    <x v="1"/>
    <n v="4"/>
    <n v="1"/>
    <x v="0"/>
    <d v="2026-05-13T09:33:26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0"/>
    <n v="0"/>
    <x v="17"/>
    <n v="4"/>
    <n v="1"/>
    <x v="0"/>
    <d v="2026-05-15T10:27:21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0"/>
    <n v="0"/>
    <x v="3"/>
    <n v="4"/>
    <n v="1"/>
    <x v="0"/>
    <d v="2026-05-19T10:50:20"/>
    <n v="68992032"/>
    <s v="DROP"/>
    <s v="VDAD"/>
    <x v="0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"/>
    <m/>
    <s v="NONE"/>
    <n v="0"/>
    <m/>
    <n v="2258576"/>
    <s v="Cobros Mayo"/>
    <s v="Cobros Mayo NPN"/>
    <s v="Agent Not Available"/>
  </r>
  <r>
    <s v="Cobros Mayo"/>
    <n v="1"/>
    <n v="1"/>
    <x v="14"/>
    <n v="4"/>
    <n v="1"/>
    <x v="1"/>
    <d v="2026-05-20T15:45:54"/>
    <n v="68992032"/>
    <n v="6003"/>
    <s v="lvelez"/>
    <x v="1"/>
    <s v="COBRO"/>
    <m/>
    <n v="368049760000"/>
    <n v="16018"/>
    <n v="-4"/>
    <n v="1"/>
    <n v="68992032"/>
    <m/>
    <s v="JUAN CARLOS ISAZA GUERRA"/>
    <m/>
    <s v="8-993-60"/>
    <n v="368049760000"/>
    <s v="MASIVO"/>
    <s v="NPN"/>
    <m/>
    <m/>
    <m/>
    <m/>
    <m/>
    <s v="U"/>
    <s v="0000-00-00"/>
    <m/>
    <m/>
    <m/>
    <m/>
    <n v="52"/>
    <s v="Llamaya"/>
    <s v="MAIN"/>
    <n v="0"/>
    <m/>
    <n v="2258576"/>
    <s v="Cobros Mayo"/>
    <s v="Cobros Mayo NPN"/>
    <s v="Cuenta cesada"/>
  </r>
  <r>
    <s v="Cobros Abril Canal Fijo"/>
    <n v="0"/>
    <n v="0"/>
    <x v="1"/>
    <n v="6"/>
    <n v="1"/>
    <x v="0"/>
    <d v="2026-05-13T09:34:03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17"/>
    <n v="6"/>
    <n v="1"/>
    <x v="0"/>
    <d v="2026-05-15T10:28:54"/>
    <n v="69002624"/>
    <s v="AB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0"/>
    <m/>
    <s v="NONE"/>
    <n v="0"/>
    <m/>
    <n v="2258577"/>
    <s v="Cobros Mayo"/>
    <s v="Cobros Mayo NPN"/>
    <s v="Auto busy"/>
  </r>
  <r>
    <s v="Cobros Abril Canal Fijo"/>
    <n v="0"/>
    <n v="0"/>
    <x v="3"/>
    <n v="6"/>
    <n v="1"/>
    <x v="0"/>
    <d v="2026-05-19T10:50:56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14"/>
    <n v="6"/>
    <n v="1"/>
    <x v="0"/>
    <d v="2026-05-20T15:46:04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4"/>
    <n v="6"/>
    <n v="1"/>
    <x v="0"/>
    <d v="2026-05-21T15:26:10"/>
    <n v="69002624"/>
    <s v="DROP"/>
    <s v="VDAD"/>
    <x v="0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5"/>
    <m/>
    <s v="NONE"/>
    <n v="0"/>
    <m/>
    <n v="2258577"/>
    <s v="Cobros Mayo"/>
    <s v="Cobros Mayo NPN"/>
    <s v="Agent Not Available"/>
  </r>
  <r>
    <s v="Cobros Abril Canal Fijo"/>
    <n v="0"/>
    <n v="0"/>
    <x v="16"/>
    <n v="6"/>
    <n v="1"/>
    <x v="1"/>
    <d v="2026-05-22T11:31:14"/>
    <n v="69002624"/>
    <s v="CALLBK"/>
    <s v="lvelez"/>
    <x v="1"/>
    <s v="COBRO"/>
    <m/>
    <n v="365035800000"/>
    <n v="16018"/>
    <n v="-4"/>
    <n v="1"/>
    <n v="69002624"/>
    <m/>
    <s v="Betzibel del carmen Lino Tocan"/>
    <m/>
    <s v="11-700-115"/>
    <n v="365035800000"/>
    <s v="MASIVO"/>
    <s v="NPN"/>
    <m/>
    <m/>
    <m/>
    <m/>
    <m/>
    <s v="U"/>
    <s v="0000-00-00"/>
    <m/>
    <m/>
    <m/>
    <s v="365035800000&gt;&gt; LINO TOCAMO BETZIBEL DEL CARMEN"/>
    <n v="238"/>
    <s v="Llamaya"/>
    <s v="MAIN"/>
    <n v="0"/>
    <m/>
    <n v="2258577"/>
    <s v="Cobros Mayo"/>
    <s v="Cobros Mayo NPN"/>
    <s v="Call Back"/>
  </r>
  <r>
    <s v="Cobros Mayo"/>
    <n v="0"/>
    <n v="0"/>
    <x v="1"/>
    <n v="6"/>
    <n v="1"/>
    <x v="0"/>
    <d v="2026-05-13T09:34:11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17"/>
    <n v="6"/>
    <n v="1"/>
    <x v="0"/>
    <d v="2026-05-15T10:28:54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3"/>
    <n v="6"/>
    <n v="1"/>
    <x v="0"/>
    <d v="2026-05-19T10:51:07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14"/>
    <n v="6"/>
    <n v="1"/>
    <x v="0"/>
    <d v="2026-05-20T15:46:12"/>
    <n v="69002665"/>
    <s v="AB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0"/>
    <m/>
    <s v="NONE"/>
    <n v="0"/>
    <m/>
    <n v="2258578"/>
    <s v="Cobros Mayo"/>
    <s v="Cobros Mayo NPN"/>
    <s v="Auto busy"/>
  </r>
  <r>
    <s v="Cobros Mayo"/>
    <n v="0"/>
    <n v="0"/>
    <x v="4"/>
    <n v="6"/>
    <n v="1"/>
    <x v="0"/>
    <d v="2026-05-21T15:26:38"/>
    <n v="69002665"/>
    <s v="DROP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1"/>
    <m/>
    <s v="NONE"/>
    <n v="0"/>
    <m/>
    <n v="2258578"/>
    <s v="Cobros Mayo"/>
    <s v="Cobros Mayo NPN"/>
    <s v="Agent Not Available"/>
  </r>
  <r>
    <s v="Cobros Mayo"/>
    <n v="0"/>
    <n v="0"/>
    <x v="16"/>
    <n v="6"/>
    <n v="1"/>
    <x v="1"/>
    <d v="2026-05-22T11:31:23"/>
    <n v="69002665"/>
    <s v="DROP"/>
    <s v="VDAD"/>
    <x v="0"/>
    <s v="COBRO"/>
    <m/>
    <n v="342424080000"/>
    <n v="16018"/>
    <n v="-4"/>
    <n v="1"/>
    <n v="69002665"/>
    <m/>
    <s v="Edson Enrique Martinez "/>
    <m/>
    <s v="4-773-1631"/>
    <n v="342424080000"/>
    <s v="MASIVO"/>
    <s v="NPN"/>
    <m/>
    <m/>
    <m/>
    <m/>
    <m/>
    <m/>
    <s v="0000-00-00"/>
    <m/>
    <m/>
    <m/>
    <m/>
    <n v="1"/>
    <m/>
    <s v="NONE"/>
    <n v="0"/>
    <m/>
    <n v="2258578"/>
    <s v="Cobros Mayo"/>
    <s v="Cobros Mayo NPN"/>
    <s v="Agent Not Available"/>
  </r>
  <r>
    <s v="Cobros Mayo"/>
    <n v="0"/>
    <n v="0"/>
    <x v="0"/>
    <n v="4"/>
    <n v="1"/>
    <x v="0"/>
    <d v="2026-05-09T10:56:57"/>
    <n v="69020392"/>
    <n v="6004"/>
    <s v="lvelez"/>
    <x v="1"/>
    <s v="COBRO"/>
    <m/>
    <n v="369001670000"/>
    <n v="16016"/>
    <n v="-4"/>
    <n v="1"/>
    <n v="69020392"/>
    <m/>
    <s v="John barton nuÃ±ez"/>
    <m/>
    <s v="8-1035-1844"/>
    <n v="369001670000"/>
    <s v="MASIVO"/>
    <s v="NPN"/>
    <m/>
    <m/>
    <m/>
    <m/>
    <m/>
    <s v="U"/>
    <s v="0000-00-00"/>
    <m/>
    <m/>
    <m/>
    <m/>
    <n v="90"/>
    <s v="Llamaya"/>
    <s v="MANUAL"/>
    <n v="0"/>
    <m/>
    <n v="2198790"/>
    <s v="Cobros Marzo 2 meses a NPN "/>
    <s v="Cobros Marzo 2 meses a NPN "/>
    <s v="Buzon de voz"/>
  </r>
  <r>
    <s v="Cobros Mayo"/>
    <n v="0"/>
    <n v="0"/>
    <x v="1"/>
    <n v="4"/>
    <n v="1"/>
    <x v="0"/>
    <d v="2026-05-13T09:35:16"/>
    <n v="69020392"/>
    <s v="DROP"/>
    <s v="VDAD"/>
    <x v="0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5"/>
    <m/>
    <s v="NONE"/>
    <n v="0"/>
    <m/>
    <n v="2258579"/>
    <s v="Cobros Mayo"/>
    <s v="Cobros Mayo NPN"/>
    <s v="Agent Not Available"/>
  </r>
  <r>
    <s v="Cobros Mayo"/>
    <n v="0"/>
    <n v="0"/>
    <x v="17"/>
    <n v="4"/>
    <n v="1"/>
    <x v="0"/>
    <d v="2026-05-15T10:29:50"/>
    <n v="69020392"/>
    <s v="DROP"/>
    <s v="VDAD"/>
    <x v="0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5"/>
    <m/>
    <s v="NONE"/>
    <n v="0"/>
    <m/>
    <n v="2258579"/>
    <s v="Cobros Mayo"/>
    <s v="Cobros Mayo NPN"/>
    <s v="Agent Not Available"/>
  </r>
  <r>
    <s v="Cobros Mayo"/>
    <n v="1"/>
    <n v="0"/>
    <x v="3"/>
    <n v="4"/>
    <n v="1"/>
    <x v="1"/>
    <d v="2026-05-19T10:51:17"/>
    <n v="69020392"/>
    <n v="6000"/>
    <s v="lvelez"/>
    <x v="1"/>
    <s v="COBRO"/>
    <m/>
    <n v="369001670000"/>
    <n v="16018"/>
    <n v="-4"/>
    <n v="1"/>
    <n v="69020392"/>
    <m/>
    <s v="John barton nuÃ±ez"/>
    <m/>
    <s v="8-1035-1844"/>
    <n v="369001670000"/>
    <s v="MASIVO"/>
    <s v="2 PAGOS PENDIENTES"/>
    <m/>
    <m/>
    <m/>
    <m/>
    <m/>
    <s v="U"/>
    <s v="0000-00-00"/>
    <m/>
    <m/>
    <m/>
    <m/>
    <n v="106"/>
    <s v="Llamaya"/>
    <s v="MAIN"/>
    <n v="0"/>
    <m/>
    <n v="2258579"/>
    <s v="Cobros Mayo"/>
    <s v="Cobros Mayo NPN"/>
    <s v="Mensaje a tercero"/>
  </r>
  <r>
    <s v="Cobros Mayo"/>
    <n v="1"/>
    <n v="0"/>
    <x v="11"/>
    <n v="3"/>
    <n v="1"/>
    <x v="0"/>
    <d v="2026-05-04T15:44:22"/>
    <n v="69023547"/>
    <n v="6006"/>
    <s v="lvelez"/>
    <x v="1"/>
    <s v="COBRO"/>
    <m/>
    <m/>
    <n v="998"/>
    <n v="0"/>
    <m/>
    <n v="69023547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478"/>
    <s v="Default Manual list"/>
    <m/>
    <s v="Numero equivocado"/>
  </r>
  <r>
    <s v="Cobros Mayo"/>
    <n v="0"/>
    <n v="0"/>
    <x v="1"/>
    <n v="3"/>
    <n v="1"/>
    <x v="0"/>
    <d v="2026-05-13T09:36:00"/>
    <n v="69023547"/>
    <s v="DROP"/>
    <s v="VDAD"/>
    <x v="0"/>
    <s v="COBRO"/>
    <m/>
    <n v="361023680000"/>
    <n v="16018"/>
    <n v="-4"/>
    <n v="1"/>
    <n v="69023547"/>
    <m/>
    <s v="JOSE FELIPE TEJADA VILLA"/>
    <m/>
    <s v="3-70-145"/>
    <n v="361023680000"/>
    <s v="MASIVO"/>
    <s v="2 PAGOS PENDIENTES"/>
    <m/>
    <m/>
    <m/>
    <m/>
    <m/>
    <s v="U"/>
    <s v="0000-00-00"/>
    <m/>
    <m/>
    <m/>
    <m/>
    <n v="5"/>
    <m/>
    <s v="NONE"/>
    <n v="0"/>
    <m/>
    <n v="2258580"/>
    <s v="Cobros Mayo"/>
    <s v="Cobros Mayo NPN"/>
    <s v="Agent Not Available"/>
  </r>
  <r>
    <s v="Cobros Mayo"/>
    <n v="1"/>
    <n v="1"/>
    <x v="17"/>
    <n v="3"/>
    <n v="1"/>
    <x v="1"/>
    <d v="2026-05-15T10:35:02"/>
    <n v="69023547"/>
    <n v="6007"/>
    <s v="lvelez"/>
    <x v="1"/>
    <s v="COBRO"/>
    <m/>
    <n v="361023680000"/>
    <n v="16018"/>
    <n v="-4"/>
    <n v="1"/>
    <n v="69023547"/>
    <m/>
    <s v="JOSE FELIPE TEJADA VILLA"/>
    <m/>
    <s v="3-70-145"/>
    <n v="361023680000"/>
    <s v="MASIVO"/>
    <s v="2 PAGOS PENDIENTES"/>
    <m/>
    <m/>
    <m/>
    <m/>
    <m/>
    <s v="U"/>
    <s v="0000-00-00"/>
    <m/>
    <m/>
    <m/>
    <m/>
    <n v="21"/>
    <s v="Llamaya"/>
    <s v="MAIN"/>
    <n v="0"/>
    <m/>
    <n v="2258580"/>
    <s v="Cobros Mayo"/>
    <s v="Cobros Mayo NPN"/>
    <s v="Volver a llamar"/>
  </r>
  <r>
    <s v="Cobros Mayo"/>
    <n v="0"/>
    <n v="0"/>
    <x v="1"/>
    <n v="8"/>
    <n v="1"/>
    <x v="0"/>
    <d v="2026-05-13T09:38:09"/>
    <n v="69028978"/>
    <s v="NA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No Answer AutoDial"/>
  </r>
  <r>
    <s v="Cobros Mayo"/>
    <n v="0"/>
    <n v="0"/>
    <x v="1"/>
    <n v="8"/>
    <n v="1"/>
    <x v="0"/>
    <d v="2026-05-13T11:34:36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17"/>
    <n v="8"/>
    <n v="1"/>
    <x v="0"/>
    <d v="2026-05-15T10:34:23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3"/>
    <n v="8"/>
    <n v="1"/>
    <x v="0"/>
    <d v="2026-05-19T10:51:58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14"/>
    <n v="8"/>
    <n v="1"/>
    <x v="0"/>
    <d v="2026-05-20T15:50:00"/>
    <n v="69028978"/>
    <s v="NA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No Answer AutoDial"/>
  </r>
  <r>
    <s v="Cobros Mayo"/>
    <n v="0"/>
    <n v="0"/>
    <x v="14"/>
    <n v="8"/>
    <n v="1"/>
    <x v="0"/>
    <d v="2026-05-20T16:44:12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4"/>
    <n v="8"/>
    <n v="1"/>
    <x v="0"/>
    <d v="2026-05-21T15:26:41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Mayo"/>
    <n v="0"/>
    <n v="0"/>
    <x v="16"/>
    <n v="8"/>
    <n v="1"/>
    <x v="1"/>
    <d v="2026-05-22T11:31:25"/>
    <n v="69028978"/>
    <s v="AB"/>
    <s v="VDAD"/>
    <x v="0"/>
    <s v="COBRO"/>
    <m/>
    <n v="363087020000"/>
    <n v="16018"/>
    <n v="-4"/>
    <n v="1"/>
    <n v="69028978"/>
    <m/>
    <s v="LEZCANO RICORD IVETTE AURORA"/>
    <m/>
    <s v="8-968-62"/>
    <n v="363087020000"/>
    <s v="MASIVO"/>
    <s v="NPN"/>
    <m/>
    <m/>
    <m/>
    <m/>
    <m/>
    <m/>
    <s v="0000-00-00"/>
    <m/>
    <m/>
    <m/>
    <m/>
    <n v="0"/>
    <m/>
    <s v="NONE"/>
    <n v="0"/>
    <m/>
    <n v="2258581"/>
    <s v="Cobros Mayo"/>
    <s v="Cobros Mayo NPN"/>
    <s v="Auto busy"/>
  </r>
  <r>
    <s v="Cobros Abril Canal Fijo"/>
    <n v="1"/>
    <n v="1"/>
    <x v="1"/>
    <n v="1"/>
    <n v="1"/>
    <x v="1"/>
    <d v="2026-05-13T09:37:09"/>
    <n v="69029941"/>
    <n v="6003"/>
    <s v="lvelez"/>
    <x v="1"/>
    <s v="COBRO"/>
    <m/>
    <n v="357374630000"/>
    <n v="16018"/>
    <n v="-4"/>
    <n v="1"/>
    <n v="69029941"/>
    <m/>
    <s v="YARIELA YERISSA GUIRAUD BATIST"/>
    <m/>
    <s v="8-739-995"/>
    <n v="357374630000"/>
    <s v="MASIVO"/>
    <s v="NPN"/>
    <m/>
    <m/>
    <m/>
    <m/>
    <m/>
    <s v="U"/>
    <s v="0000-00-00"/>
    <m/>
    <m/>
    <m/>
    <m/>
    <n v="31"/>
    <s v="Llamaya"/>
    <s v="MAIN"/>
    <n v="0"/>
    <m/>
    <n v="2258582"/>
    <s v="Cobros Mayo"/>
    <s v="Cobros Mayo NPN"/>
    <s v="Cuenta cesada"/>
  </r>
  <r>
    <s v="Cobros Mayo"/>
    <n v="0"/>
    <n v="0"/>
    <x v="1"/>
    <n v="3"/>
    <n v="1"/>
    <x v="0"/>
    <d v="2026-05-13T09:40:52"/>
    <n v="69032859"/>
    <s v="DROP"/>
    <s v="VDAD"/>
    <x v="0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5"/>
    <m/>
    <s v="NONE"/>
    <n v="0"/>
    <m/>
    <n v="2258583"/>
    <s v="Cobros Mayo"/>
    <s v="Cobros Mayo NPN"/>
    <s v="Agent Not Available"/>
  </r>
  <r>
    <s v="Cobros Mayo"/>
    <n v="0"/>
    <n v="0"/>
    <x v="17"/>
    <n v="3"/>
    <n v="1"/>
    <x v="0"/>
    <d v="2026-05-15T10:35:28"/>
    <n v="69032859"/>
    <s v="DROP"/>
    <s v="VDAD"/>
    <x v="0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5"/>
    <m/>
    <s v="NONE"/>
    <n v="0"/>
    <m/>
    <n v="2258583"/>
    <s v="Cobros Mayo"/>
    <s v="Cobros Mayo NPN"/>
    <s v="Agent Not Available"/>
  </r>
  <r>
    <s v="Cobros Mayo"/>
    <n v="0"/>
    <n v="0"/>
    <x v="3"/>
    <n v="3"/>
    <n v="1"/>
    <x v="1"/>
    <d v="2026-05-19T10:55:54"/>
    <n v="69032859"/>
    <n v="6004"/>
    <s v="lvelez"/>
    <x v="1"/>
    <s v="COBRO"/>
    <m/>
    <n v="365029300000"/>
    <n v="16018"/>
    <n v="-4"/>
    <n v="1"/>
    <n v="69032859"/>
    <m/>
    <s v="KEVIN BRYAN MENDIETA PITTI"/>
    <m/>
    <s v="4-827-1639"/>
    <n v="365029300000"/>
    <s v="MASIVO"/>
    <s v="2 PAGOS PENDIENTES"/>
    <m/>
    <m/>
    <m/>
    <m/>
    <m/>
    <s v="U"/>
    <s v="0000-00-00"/>
    <m/>
    <m/>
    <m/>
    <m/>
    <n v="146"/>
    <s v="Llamaya"/>
    <s v="MAIN"/>
    <n v="0"/>
    <m/>
    <n v="2258583"/>
    <s v="Cobros Mayo"/>
    <s v="Cobros Mayo NPN"/>
    <s v="Buzon de voz"/>
  </r>
  <r>
    <s v="Cobros Mayo"/>
    <n v="0"/>
    <n v="0"/>
    <x v="1"/>
    <n v="1"/>
    <n v="1"/>
    <x v="1"/>
    <d v="2026-05-13T09:40:47"/>
    <n v="69035704"/>
    <n v="6004"/>
    <s v="lvelez"/>
    <x v="1"/>
    <s v="COBRO"/>
    <m/>
    <n v="361073850000"/>
    <n v="16018"/>
    <n v="-4"/>
    <n v="1"/>
    <n v="69035704"/>
    <m/>
    <s v="Sorangel Robinson"/>
    <m/>
    <s v="1-713-1032"/>
    <n v="361073850000"/>
    <s v="MASIVO"/>
    <s v="NPN"/>
    <m/>
    <m/>
    <m/>
    <m/>
    <m/>
    <s v="U"/>
    <s v="0000-00-00"/>
    <m/>
    <m/>
    <m/>
    <m/>
    <n v="148"/>
    <s v="Llamaya"/>
    <s v="MAIN"/>
    <n v="0"/>
    <m/>
    <n v="2258584"/>
    <s v="Cobros Mayo"/>
    <s v="Cobros Mayo NPN"/>
    <s v="Buzon de voz"/>
  </r>
  <r>
    <s v="Cobros Mayo"/>
    <n v="1"/>
    <n v="1"/>
    <x v="8"/>
    <n v="8"/>
    <n v="1"/>
    <x v="0"/>
    <d v="2026-05-08T12:38:49"/>
    <n v="69037739"/>
    <n v="6007"/>
    <s v="lvelez"/>
    <x v="1"/>
    <s v="COBRO"/>
    <m/>
    <m/>
    <n v="998"/>
    <n v="0"/>
    <m/>
    <n v="69037739"/>
    <m/>
    <m/>
    <m/>
    <m/>
    <m/>
    <m/>
    <m/>
    <m/>
    <m/>
    <m/>
    <m/>
    <m/>
    <s v="U"/>
    <s v="0000-00-00"/>
    <m/>
    <m/>
    <m/>
    <m/>
    <n v="50"/>
    <s v="Llamaya"/>
    <s v="MANUAL"/>
    <n v="0"/>
    <m/>
    <n v="2257601"/>
    <s v="Default Manual list"/>
    <m/>
    <s v="Volver a llamar"/>
  </r>
  <r>
    <s v="Cobros Mayo"/>
    <n v="0"/>
    <n v="0"/>
    <x v="1"/>
    <n v="8"/>
    <n v="1"/>
    <x v="0"/>
    <d v="2026-05-13T09:40:58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7"/>
    <n v="8"/>
    <n v="1"/>
    <x v="0"/>
    <d v="2026-05-15T10:58:06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3"/>
    <n v="8"/>
    <n v="1"/>
    <x v="0"/>
    <d v="2026-05-19T10:55:46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4"/>
    <n v="8"/>
    <n v="1"/>
    <x v="0"/>
    <d v="2026-05-20T15:50:00"/>
    <n v="69037739"/>
    <s v="NA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No Answer AutoDial"/>
  </r>
  <r>
    <s v="Cobros Mayo"/>
    <n v="0"/>
    <n v="0"/>
    <x v="14"/>
    <n v="8"/>
    <n v="1"/>
    <x v="0"/>
    <d v="2026-05-20T16:44:25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4"/>
    <n v="8"/>
    <n v="1"/>
    <x v="0"/>
    <d v="2026-05-21T15:30:58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6"/>
    <n v="8"/>
    <n v="1"/>
    <x v="1"/>
    <d v="2026-05-22T11:31:53"/>
    <n v="69037739"/>
    <s v="AB"/>
    <s v="VDAD"/>
    <x v="0"/>
    <s v="COBRO"/>
    <m/>
    <n v="369008110000"/>
    <n v="16018"/>
    <n v="-4"/>
    <n v="1"/>
    <n v="69037739"/>
    <m/>
    <s v="Wilson Perea Ruiz"/>
    <m/>
    <s v="8-468-884"/>
    <n v="369008110000"/>
    <s v="MASIVO"/>
    <s v="2 PAGOS PENDIENTES"/>
    <m/>
    <m/>
    <m/>
    <m/>
    <m/>
    <m/>
    <s v="0000-00-00"/>
    <m/>
    <m/>
    <m/>
    <m/>
    <n v="0"/>
    <m/>
    <s v="NONE"/>
    <n v="0"/>
    <m/>
    <n v="2258585"/>
    <s v="Cobros Mayo"/>
    <s v="Cobros Mayo NPN"/>
    <s v="Auto busy"/>
  </r>
  <r>
    <s v="Cobros Mayo"/>
    <n v="0"/>
    <n v="0"/>
    <x v="1"/>
    <n v="2"/>
    <n v="1"/>
    <x v="0"/>
    <d v="2026-05-13T09:42:02"/>
    <n v="69045247"/>
    <s v="DROP"/>
    <s v="VDAD"/>
    <x v="0"/>
    <s v="COBRO"/>
    <m/>
    <n v="364055280000"/>
    <n v="16018"/>
    <n v="-4"/>
    <n v="1"/>
    <n v="69045247"/>
    <m/>
    <s v="Jan Moises Castillo Ward"/>
    <m/>
    <s v="8-1036-416"/>
    <n v="364055280000"/>
    <s v="Outbound Residencial"/>
    <s v="NPN"/>
    <m/>
    <m/>
    <m/>
    <m/>
    <m/>
    <s v="U"/>
    <s v="0000-00-00"/>
    <m/>
    <m/>
    <m/>
    <m/>
    <n v="5"/>
    <m/>
    <s v="NONE"/>
    <n v="0"/>
    <m/>
    <n v="2258586"/>
    <s v="Cobros Mayo"/>
    <s v="Cobros Mayo NPN"/>
    <s v="Agent Not Available"/>
  </r>
  <r>
    <s v="Cobros Mayo"/>
    <n v="1"/>
    <n v="0"/>
    <x v="17"/>
    <n v="2"/>
    <n v="1"/>
    <x v="1"/>
    <d v="2026-05-15T10:58:24"/>
    <n v="69045247"/>
    <n v="6000"/>
    <s v="lvelez"/>
    <x v="1"/>
    <s v="COBRO"/>
    <m/>
    <n v="364055280000"/>
    <n v="16018"/>
    <n v="-4"/>
    <n v="1"/>
    <n v="69045247"/>
    <m/>
    <s v="Jan Moises Castillo Ward"/>
    <m/>
    <s v="8-1036-416"/>
    <n v="364055280000"/>
    <s v="Outbound Residencial"/>
    <s v="NPN"/>
    <m/>
    <m/>
    <m/>
    <m/>
    <m/>
    <s v="U"/>
    <s v="0000-00-00"/>
    <m/>
    <m/>
    <m/>
    <m/>
    <n v="196"/>
    <s v="Llamaya"/>
    <s v="MAIN"/>
    <n v="0"/>
    <m/>
    <n v="2258586"/>
    <s v="Cobros Mayo"/>
    <s v="Cobros Mayo NPN"/>
    <s v="Mensaje a tercero"/>
  </r>
  <r>
    <s v="Cobros Abril Canal Fijo"/>
    <n v="0"/>
    <n v="0"/>
    <x v="11"/>
    <n v="10"/>
    <n v="1"/>
    <x v="0"/>
    <d v="2026-05-04T09:48:26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2"/>
    <n v="10"/>
    <n v="1"/>
    <x v="0"/>
    <d v="2026-05-06T10:23:43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7"/>
    <n v="10"/>
    <n v="1"/>
    <x v="0"/>
    <d v="2026-05-07T15:15:06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8"/>
    <n v="10"/>
    <n v="1"/>
    <x v="0"/>
    <d v="2026-05-08T15:56:33"/>
    <n v="69048776"/>
    <s v="AB"/>
    <s v="VDAD"/>
    <x v="0"/>
    <s v="COBRO"/>
    <m/>
    <n v="361037300000"/>
    <n v="16017"/>
    <n v="-4"/>
    <n v="1"/>
    <n v="69048776"/>
    <m/>
    <s v="Katherine hazel kirton castill"/>
    <m/>
    <s v="8-949-2083"/>
    <s v="NPN"/>
    <s v="SOHO"/>
    <n v="361037300000"/>
    <m/>
    <m/>
    <m/>
    <m/>
    <m/>
    <m/>
    <s v="0000-00-00"/>
    <m/>
    <s v="Katherinekirton38@gmail.com"/>
    <m/>
    <m/>
    <n v="0"/>
    <m/>
    <s v="NONE"/>
    <n v="0"/>
    <m/>
    <n v="2252296"/>
    <s v="Cobros Abril Canal Fijo"/>
    <s v="Cobros Abril Canal Fijo 2 meses a NPN"/>
    <s v="Auto busy"/>
  </r>
  <r>
    <s v="Cobros Abril Canal Fijo"/>
    <n v="0"/>
    <n v="0"/>
    <x v="1"/>
    <n v="10"/>
    <n v="1"/>
    <x v="0"/>
    <d v="2026-05-13T09:42:41"/>
    <n v="69048776"/>
    <s v="DROP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5"/>
    <m/>
    <s v="NONE"/>
    <n v="0"/>
    <m/>
    <n v="2258587"/>
    <s v="Cobros Mayo"/>
    <s v="Cobros Mayo NPN"/>
    <s v="Agent Not Available"/>
  </r>
  <r>
    <s v="Cobros Abril Canal Fijo"/>
    <n v="0"/>
    <n v="0"/>
    <x v="17"/>
    <n v="10"/>
    <n v="1"/>
    <x v="0"/>
    <d v="2026-05-15T10:58:4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3"/>
    <n v="10"/>
    <n v="1"/>
    <x v="0"/>
    <d v="2026-05-19T10:56:20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14"/>
    <n v="10"/>
    <n v="1"/>
    <x v="0"/>
    <d v="2026-05-20T15:50:02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4"/>
    <n v="10"/>
    <n v="1"/>
    <x v="0"/>
    <d v="2026-05-21T15:30:58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Abril Canal Fijo"/>
    <n v="0"/>
    <n v="0"/>
    <x v="16"/>
    <n v="10"/>
    <n v="1"/>
    <x v="1"/>
    <d v="2026-05-22T11:32:28"/>
    <n v="69048776"/>
    <s v="AB"/>
    <s v="VDAD"/>
    <x v="0"/>
    <s v="COBRO"/>
    <m/>
    <n v="361037300000"/>
    <n v="16018"/>
    <n v="-4"/>
    <n v="1"/>
    <n v="69048776"/>
    <m/>
    <s v="Katherine hazel kirton castill"/>
    <m/>
    <s v="8-949-2083"/>
    <n v="361037300000"/>
    <s v="SOHO"/>
    <s v="NPN"/>
    <m/>
    <m/>
    <m/>
    <m/>
    <m/>
    <m/>
    <s v="0000-00-00"/>
    <m/>
    <m/>
    <m/>
    <m/>
    <n v="0"/>
    <m/>
    <s v="NONE"/>
    <n v="0"/>
    <m/>
    <n v="2258587"/>
    <s v="Cobros Mayo"/>
    <s v="Cobros Mayo NPN"/>
    <s v="Auto busy"/>
  </r>
  <r>
    <s v="Cobros Mayo"/>
    <n v="0"/>
    <n v="0"/>
    <x v="1"/>
    <n v="2"/>
    <n v="1"/>
    <x v="0"/>
    <d v="2026-05-13T09:43:03"/>
    <n v="69053546"/>
    <s v="DROP"/>
    <s v="VDAD"/>
    <x v="0"/>
    <s v="COBRO"/>
    <m/>
    <n v="363061230000"/>
    <n v="16018"/>
    <n v="-4"/>
    <n v="1"/>
    <n v="69053546"/>
    <m/>
    <s v="Angelica Ramos"/>
    <m/>
    <s v="8-949-592"/>
    <n v="363061230000"/>
    <s v="MASIVO"/>
    <s v="NPN"/>
    <m/>
    <m/>
    <m/>
    <m/>
    <m/>
    <s v="U"/>
    <s v="0000-00-00"/>
    <m/>
    <m/>
    <m/>
    <m/>
    <n v="5"/>
    <m/>
    <s v="NONE"/>
    <n v="0"/>
    <m/>
    <n v="2258588"/>
    <s v="Cobros Mayo"/>
    <s v="Cobros Mayo NPN"/>
    <s v="Agent Not Available"/>
  </r>
  <r>
    <s v="Cobros Mayo"/>
    <n v="1"/>
    <n v="1"/>
    <x v="17"/>
    <n v="2"/>
    <n v="1"/>
    <x v="1"/>
    <d v="2026-05-15T11:01:55"/>
    <n v="69053546"/>
    <n v="6007"/>
    <s v="lvelez"/>
    <x v="1"/>
    <s v="COBRO"/>
    <m/>
    <n v="363061230000"/>
    <n v="16018"/>
    <n v="-4"/>
    <n v="1"/>
    <n v="69053546"/>
    <m/>
    <s v="Angelica Ramos"/>
    <m/>
    <s v="8-949-592"/>
    <n v="363061230000"/>
    <s v="MASIVO"/>
    <s v="NPN"/>
    <m/>
    <m/>
    <m/>
    <m/>
    <m/>
    <s v="U"/>
    <s v="0000-00-00"/>
    <m/>
    <m/>
    <m/>
    <m/>
    <n v="150"/>
    <s v="Llamaya"/>
    <s v="MAIN"/>
    <n v="0"/>
    <m/>
    <n v="2258588"/>
    <s v="Cobros Mayo"/>
    <s v="Cobros Mayo NPN"/>
    <s v="Volver a llamar"/>
  </r>
  <r>
    <s v="Cobros Abril Canal Fijo"/>
    <n v="0"/>
    <n v="0"/>
    <x v="1"/>
    <n v="4"/>
    <n v="1"/>
    <x v="0"/>
    <d v="2026-05-13T09:43:28"/>
    <n v="69082411"/>
    <s v="DROP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5"/>
    <m/>
    <s v="NONE"/>
    <n v="0"/>
    <m/>
    <n v="2258589"/>
    <s v="Cobros Mayo"/>
    <s v="Cobros Mayo NPN"/>
    <s v="Agent Not Available"/>
  </r>
  <r>
    <s v="Cobros Abril Canal Fijo"/>
    <n v="0"/>
    <n v="0"/>
    <x v="17"/>
    <n v="4"/>
    <n v="1"/>
    <x v="0"/>
    <d v="2026-05-15T11:01:44"/>
    <n v="69082411"/>
    <s v="AB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0"/>
    <m/>
    <s v="NONE"/>
    <n v="0"/>
    <m/>
    <n v="2258589"/>
    <s v="Cobros Mayo"/>
    <s v="Cobros Mayo NPN"/>
    <s v="Auto busy"/>
  </r>
  <r>
    <s v="Cobros Abril Canal Fijo"/>
    <n v="0"/>
    <n v="0"/>
    <x v="3"/>
    <n v="4"/>
    <n v="1"/>
    <x v="0"/>
    <d v="2026-05-19T10:57:35"/>
    <n v="69082411"/>
    <s v="DROP"/>
    <s v="VDAD"/>
    <x v="0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5"/>
    <m/>
    <s v="NONE"/>
    <n v="0"/>
    <m/>
    <n v="2258589"/>
    <s v="Cobros Mayo"/>
    <s v="Cobros Mayo NPN"/>
    <s v="Agent Not Available"/>
  </r>
  <r>
    <s v="Cobros Abril Canal Fijo"/>
    <n v="1"/>
    <n v="1"/>
    <x v="14"/>
    <n v="4"/>
    <n v="1"/>
    <x v="1"/>
    <d v="2026-05-20T15:50:14"/>
    <n v="69082411"/>
    <n v="6003"/>
    <s v="lvelez"/>
    <x v="1"/>
    <s v="COBRO"/>
    <m/>
    <n v="363005990000"/>
    <n v="16018"/>
    <n v="-4"/>
    <n v="1"/>
    <n v="69082411"/>
    <m/>
    <s v="JOSE JESUS BORREGALES ABREU"/>
    <m/>
    <n v="104726581"/>
    <n v="363005990000"/>
    <s v="DIGITAL"/>
    <s v="NPN"/>
    <m/>
    <m/>
    <m/>
    <m/>
    <m/>
    <s v="U"/>
    <s v="0000-00-00"/>
    <m/>
    <m/>
    <m/>
    <m/>
    <n v="78"/>
    <s v="Llamaya"/>
    <s v="MAIN"/>
    <n v="0"/>
    <m/>
    <n v="2258589"/>
    <s v="Cobros Mayo"/>
    <s v="Cobros Mayo NPN"/>
    <s v="Cuenta cesada"/>
  </r>
  <r>
    <s v="Cobros Abril Canal Fijo"/>
    <n v="0"/>
    <n v="0"/>
    <x v="11"/>
    <n v="12"/>
    <n v="1"/>
    <x v="0"/>
    <d v="2026-05-04T09:59:07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2"/>
    <n v="12"/>
    <n v="1"/>
    <x v="0"/>
    <d v="2026-05-06T10:37:30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7"/>
    <n v="12"/>
    <n v="1"/>
    <x v="0"/>
    <d v="2026-05-07T15:35:44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8"/>
    <n v="12"/>
    <n v="1"/>
    <x v="0"/>
    <d v="2026-05-08T16:10:48"/>
    <n v="69082900"/>
    <s v="AB"/>
    <s v="VDAD"/>
    <x v="0"/>
    <s v="COBRO"/>
    <m/>
    <n v="369040330000"/>
    <n v="16017"/>
    <n v="-4"/>
    <n v="1"/>
    <n v="69082900"/>
    <m/>
    <s v="Rosiris primera luna"/>
    <m/>
    <s v="BE567483"/>
    <s v="NPN"/>
    <s v="MASIVO"/>
    <n v="369040330000"/>
    <m/>
    <m/>
    <m/>
    <m/>
    <m/>
    <m/>
    <s v="0000-00-00"/>
    <m/>
    <s v="rosiritaprimera@gmail.com"/>
    <m/>
    <m/>
    <n v="0"/>
    <m/>
    <s v="NONE"/>
    <n v="0"/>
    <m/>
    <n v="2252327"/>
    <s v="Cobros Abril Canal Fijo"/>
    <s v="Cobros Abril Canal Fijo 2 meses a NPN"/>
    <s v="Auto busy"/>
  </r>
  <r>
    <s v="Cobros Abril Canal Fijo"/>
    <n v="0"/>
    <n v="0"/>
    <x v="1"/>
    <n v="12"/>
    <n v="1"/>
    <x v="0"/>
    <d v="2026-05-13T09:45:32"/>
    <n v="69082900"/>
    <s v="NA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No Answer AutoDial"/>
  </r>
  <r>
    <s v="Cobros Abril Canal Fijo"/>
    <n v="0"/>
    <n v="0"/>
    <x v="1"/>
    <n v="12"/>
    <n v="1"/>
    <x v="0"/>
    <d v="2026-05-13T11:34:36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17"/>
    <n v="12"/>
    <n v="1"/>
    <x v="0"/>
    <d v="2026-05-15T11:17:44"/>
    <n v="69082900"/>
    <s v="NA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No Answer AutoDial"/>
  </r>
  <r>
    <s v="Cobros Abril Canal Fijo"/>
    <n v="0"/>
    <n v="0"/>
    <x v="17"/>
    <n v="12"/>
    <n v="1"/>
    <x v="0"/>
    <d v="2026-05-15T12:35:25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3"/>
    <n v="12"/>
    <n v="1"/>
    <x v="0"/>
    <d v="2026-05-19T10:57:41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14"/>
    <n v="12"/>
    <n v="1"/>
    <x v="0"/>
    <d v="2026-05-20T15:51:38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4"/>
    <n v="12"/>
    <n v="1"/>
    <x v="0"/>
    <d v="2026-05-21T15:31:33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0"/>
    <n v="0"/>
    <x v="16"/>
    <n v="12"/>
    <n v="1"/>
    <x v="1"/>
    <d v="2026-05-22T11:33:20"/>
    <n v="69082900"/>
    <s v="AB"/>
    <s v="VDAD"/>
    <x v="0"/>
    <s v="COBRO"/>
    <m/>
    <n v="369040330000"/>
    <n v="16018"/>
    <n v="-4"/>
    <n v="1"/>
    <n v="69082900"/>
    <m/>
    <s v="Rosiris primera luna"/>
    <m/>
    <s v="BE567483"/>
    <n v="369040330000"/>
    <s v="MASIVO"/>
    <s v="NPN"/>
    <m/>
    <m/>
    <m/>
    <m/>
    <m/>
    <m/>
    <s v="0000-00-00"/>
    <m/>
    <m/>
    <m/>
    <m/>
    <n v="0"/>
    <m/>
    <s v="NONE"/>
    <n v="0"/>
    <m/>
    <n v="2258590"/>
    <s v="Cobros Mayo"/>
    <s v="Cobros Mayo NPN"/>
    <s v="Auto busy"/>
  </r>
  <r>
    <s v="Cobros Abril Canal Fijo"/>
    <n v="1"/>
    <n v="0"/>
    <x v="1"/>
    <n v="1"/>
    <n v="1"/>
    <x v="1"/>
    <d v="2026-05-13T09:44:40"/>
    <n v="69092525"/>
    <n v="6000"/>
    <s v="lvelez"/>
    <x v="1"/>
    <s v="COBRO"/>
    <m/>
    <n v="367043220000"/>
    <n v="16018"/>
    <n v="-4"/>
    <n v="1"/>
    <n v="69092525"/>
    <m/>
    <s v="Rosa torres"/>
    <m/>
    <s v="E-8-74809"/>
    <n v="367043220000"/>
    <s v="MASIVO"/>
    <s v="NPN"/>
    <m/>
    <m/>
    <m/>
    <m/>
    <m/>
    <s v="U"/>
    <s v="0000-00-00"/>
    <m/>
    <m/>
    <m/>
    <m/>
    <n v="234"/>
    <s v="Llamaya"/>
    <s v="MAIN"/>
    <n v="0"/>
    <m/>
    <n v="2258591"/>
    <s v="Cobros Mayo"/>
    <s v="Cobros Mayo NPN"/>
    <s v="Mensaje a tercero"/>
  </r>
  <r>
    <s v="Cobros Mayo"/>
    <n v="0"/>
    <n v="0"/>
    <x v="1"/>
    <n v="6"/>
    <n v="1"/>
    <x v="0"/>
    <d v="2026-05-13T09:45:34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17"/>
    <n v="6"/>
    <n v="1"/>
    <x v="0"/>
    <d v="2026-05-15T11:16:31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3"/>
    <n v="6"/>
    <n v="1"/>
    <x v="0"/>
    <d v="2026-05-19T10:58:54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14"/>
    <n v="6"/>
    <n v="1"/>
    <x v="0"/>
    <d v="2026-05-20T15:51:38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4"/>
    <n v="6"/>
    <n v="1"/>
    <x v="0"/>
    <d v="2026-05-21T15:31:56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Mayo"/>
    <n v="0"/>
    <n v="0"/>
    <x v="16"/>
    <n v="6"/>
    <n v="1"/>
    <x v="1"/>
    <d v="2026-05-22T11:34:03"/>
    <n v="69097845"/>
    <s v="AB"/>
    <s v="VDAD"/>
    <x v="0"/>
    <s v="COBRO"/>
    <m/>
    <n v="363034120000"/>
    <n v="16018"/>
    <n v="-4"/>
    <n v="1"/>
    <n v="69097845"/>
    <m/>
    <s v="MS MARIAN DIDIER BENJAMIN CARR"/>
    <m/>
    <s v="3-749-1529"/>
    <n v="363034120000"/>
    <s v="Outbound Residencial"/>
    <s v="NPN"/>
    <m/>
    <m/>
    <m/>
    <m/>
    <m/>
    <m/>
    <s v="0000-00-00"/>
    <m/>
    <m/>
    <m/>
    <m/>
    <n v="0"/>
    <m/>
    <s v="NONE"/>
    <n v="0"/>
    <m/>
    <n v="2258592"/>
    <s v="Cobros Mayo"/>
    <s v="Cobros Mayo NPN"/>
    <s v="Auto busy"/>
  </r>
  <r>
    <s v="Cobros Abril Canal Fijo"/>
    <n v="0"/>
    <n v="0"/>
    <x v="11"/>
    <n v="12"/>
    <n v="1"/>
    <x v="0"/>
    <d v="2026-05-04T12:56:36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2"/>
    <n v="12"/>
    <n v="1"/>
    <x v="0"/>
    <d v="2026-05-06T12:57:15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7"/>
    <n v="12"/>
    <n v="1"/>
    <x v="0"/>
    <d v="2026-05-07T17:42:26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8"/>
    <n v="12"/>
    <n v="1"/>
    <x v="0"/>
    <d v="2026-05-08T18:00:28"/>
    <n v="69099843"/>
    <s v="AB"/>
    <s v="VDAD"/>
    <x v="0"/>
    <s v="COBRO"/>
    <m/>
    <n v="351197290000"/>
    <n v="16017"/>
    <n v="-4"/>
    <n v="1"/>
    <n v="69099843"/>
    <m/>
    <s v="Yaravis archer"/>
    <m/>
    <s v="3-727-1147"/>
    <s v="2 MESES DE MORA"/>
    <s v="MASIVO"/>
    <n v="351197290000"/>
    <m/>
    <m/>
    <m/>
    <m/>
    <m/>
    <m/>
    <s v="0000-00-00"/>
    <m/>
    <s v="Yaravis@gmail.com"/>
    <m/>
    <m/>
    <n v="0"/>
    <m/>
    <s v="NONE"/>
    <n v="0"/>
    <m/>
    <n v="2252687"/>
    <s v="Cobros Abril Canal Fijo"/>
    <s v="Cobros Abril Canal Fijo 2 meses a NPN"/>
    <s v="Auto busy"/>
  </r>
  <r>
    <s v="Cobros Abril Canal Fijo"/>
    <n v="0"/>
    <n v="0"/>
    <x v="1"/>
    <n v="12"/>
    <n v="1"/>
    <x v="0"/>
    <d v="2026-05-13T09:51:29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17"/>
    <n v="12"/>
    <n v="1"/>
    <x v="0"/>
    <d v="2026-05-15T11:18:41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17"/>
    <n v="12"/>
    <n v="1"/>
    <x v="0"/>
    <d v="2026-05-15T12:36:41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Abril Canal Fijo"/>
    <n v="0"/>
    <n v="0"/>
    <x v="17"/>
    <n v="12"/>
    <n v="1"/>
    <x v="0"/>
    <d v="2026-05-15T12:43:35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3"/>
    <n v="12"/>
    <n v="1"/>
    <x v="0"/>
    <d v="2026-05-19T10:58:54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14"/>
    <n v="12"/>
    <n v="1"/>
    <x v="0"/>
    <d v="2026-05-20T15:52:22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4"/>
    <n v="12"/>
    <n v="1"/>
    <x v="0"/>
    <d v="2026-05-21T15:32:15"/>
    <n v="69099843"/>
    <s v="AB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Auto busy"/>
  </r>
  <r>
    <s v="Cobros Abril Canal Fijo"/>
    <n v="0"/>
    <n v="0"/>
    <x v="16"/>
    <n v="12"/>
    <n v="1"/>
    <x v="1"/>
    <d v="2026-05-22T11:36:14"/>
    <n v="69099843"/>
    <s v="NA"/>
    <s v="VDAD"/>
    <x v="0"/>
    <s v="COBRO"/>
    <m/>
    <n v="351197290000"/>
    <n v="16018"/>
    <n v="-4"/>
    <n v="1"/>
    <n v="69099843"/>
    <m/>
    <s v="Yaravis archer"/>
    <m/>
    <s v="3-727-1147"/>
    <n v="351197290000"/>
    <s v="MASIVO"/>
    <s v="3 PAGOS PENDIENTES"/>
    <m/>
    <m/>
    <m/>
    <m/>
    <m/>
    <m/>
    <s v="0000-00-00"/>
    <m/>
    <m/>
    <m/>
    <m/>
    <n v="0"/>
    <m/>
    <s v="NONE"/>
    <n v="0"/>
    <m/>
    <n v="2258593"/>
    <s v="Cobros Mayo"/>
    <s v="Cobros Mayo NPN"/>
    <s v="No Answer AutoDial"/>
  </r>
  <r>
    <s v="Cobros Mayo"/>
    <n v="0"/>
    <n v="0"/>
    <x v="1"/>
    <n v="1"/>
    <n v="1"/>
    <x v="1"/>
    <d v="2026-05-13T09:51:37"/>
    <n v="69100559"/>
    <n v="6004"/>
    <s v="lvelez"/>
    <x v="1"/>
    <s v="COBRO"/>
    <m/>
    <n v="362084080000"/>
    <n v="16018"/>
    <n v="-4"/>
    <n v="1"/>
    <n v="69100559"/>
    <m/>
    <s v="Isaias LÃ³pez"/>
    <m/>
    <s v="8-752-2376"/>
    <n v="362084080000"/>
    <s v="SOHO"/>
    <s v="NPN"/>
    <m/>
    <m/>
    <m/>
    <m/>
    <m/>
    <s v="U"/>
    <s v="0000-00-00"/>
    <m/>
    <m/>
    <m/>
    <m/>
    <n v="143"/>
    <s v="Llamaya"/>
    <s v="MAIN"/>
    <n v="0"/>
    <m/>
    <n v="2258594"/>
    <s v="Cobros Mayo"/>
    <s v="Cobros Mayo NPN"/>
    <s v="Buzon de voz"/>
  </r>
  <r>
    <e v="#N/A"/>
    <n v="0"/>
    <n v="0"/>
    <x v="7"/>
    <n v="3"/>
    <n v="1"/>
    <x v="0"/>
    <d v="2026-05-07T12:52:42"/>
    <n v="69105409"/>
    <s v="CALLBK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157"/>
    <s v="Llamaya"/>
    <s v="MANUAL"/>
    <n v="0"/>
    <m/>
    <n v="2257571"/>
    <s v="Default Manual list"/>
    <m/>
    <s v="Call Back"/>
  </r>
  <r>
    <e v="#N/A"/>
    <n v="0"/>
    <n v="0"/>
    <x v="13"/>
    <n v="3"/>
    <n v="1"/>
    <x v="0"/>
    <d v="2026-05-18T16:33:42"/>
    <n v="69105409"/>
    <s v="CALLBK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48"/>
    <s v="Llamaya"/>
    <s v="MAIN"/>
    <n v="0"/>
    <m/>
    <n v="2257571"/>
    <s v="Default Manual list"/>
    <m/>
    <s v="Call Back"/>
  </r>
  <r>
    <e v="#N/A"/>
    <n v="1"/>
    <n v="1"/>
    <x v="3"/>
    <n v="3"/>
    <n v="1"/>
    <x v="1"/>
    <d v="2026-05-19T17:27:04"/>
    <n v="69105409"/>
    <n v="6002"/>
    <s v="lvelez"/>
    <x v="1"/>
    <s v="COBRO"/>
    <m/>
    <m/>
    <n v="998"/>
    <n v="0"/>
    <m/>
    <n v="69105409"/>
    <m/>
    <m/>
    <m/>
    <m/>
    <m/>
    <m/>
    <m/>
    <m/>
    <m/>
    <m/>
    <m/>
    <m/>
    <s v="U"/>
    <s v="0000-00-00"/>
    <m/>
    <m/>
    <m/>
    <s v="367059430000&gt;&gt; Sixto Ruedas Becerra"/>
    <n v="0"/>
    <s v="Llamaya"/>
    <s v="MAIN"/>
    <n v="0"/>
    <m/>
    <n v="2257571"/>
    <s v="Default Manual list"/>
    <m/>
    <s v="Cliente al dia"/>
  </r>
  <r>
    <s v="Cobros Mayo"/>
    <n v="0"/>
    <n v="0"/>
    <x v="1"/>
    <n v="2"/>
    <n v="1"/>
    <x v="0"/>
    <d v="2026-05-13T09:53:15"/>
    <n v="69106337"/>
    <s v="NA"/>
    <s v="VDAD"/>
    <x v="0"/>
    <s v="COBRO"/>
    <m/>
    <n v="361051250000"/>
    <n v="16018"/>
    <n v="-4"/>
    <n v="1"/>
    <n v="69106337"/>
    <m/>
    <s v="Rolando Tejada"/>
    <m/>
    <s v="8-342-872"/>
    <n v="361051250000"/>
    <s v="MASIVO"/>
    <s v="NPN"/>
    <m/>
    <m/>
    <m/>
    <m/>
    <m/>
    <s v="U"/>
    <s v="0000-00-00"/>
    <m/>
    <m/>
    <m/>
    <m/>
    <n v="0"/>
    <m/>
    <s v="NONE"/>
    <n v="0"/>
    <m/>
    <n v="2258595"/>
    <s v="Cobros Mayo"/>
    <s v="Cobros Mayo NPN"/>
    <s v="No Answer AutoDial"/>
  </r>
  <r>
    <s v="Cobros Mayo"/>
    <n v="1"/>
    <n v="0"/>
    <x v="1"/>
    <n v="2"/>
    <n v="1"/>
    <x v="1"/>
    <d v="2026-05-13T11:35:29"/>
    <n v="69106337"/>
    <n v="6000"/>
    <s v="lvelez"/>
    <x v="1"/>
    <s v="COBRO"/>
    <m/>
    <n v="361051250000"/>
    <n v="16018"/>
    <n v="-4"/>
    <n v="1"/>
    <n v="69106337"/>
    <m/>
    <s v="Rolando Tejada"/>
    <m/>
    <s v="8-342-872"/>
    <n v="361051250000"/>
    <s v="MASIVO"/>
    <s v="NPN"/>
    <m/>
    <m/>
    <m/>
    <m/>
    <m/>
    <s v="U"/>
    <s v="0000-00-00"/>
    <m/>
    <m/>
    <m/>
    <m/>
    <n v="116"/>
    <s v="Llamaya"/>
    <s v="MAIN"/>
    <n v="0"/>
    <m/>
    <n v="2258595"/>
    <s v="Cobros Mayo"/>
    <s v="Cobros Mayo NPN"/>
    <s v="Mensaje a tercero"/>
  </r>
  <r>
    <s v="Cobros Abril Canal Fijo"/>
    <n v="0"/>
    <n v="0"/>
    <x v="11"/>
    <n v="6"/>
    <n v="1"/>
    <x v="0"/>
    <d v="2026-05-04T12:56:15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2"/>
    <n v="6"/>
    <n v="1"/>
    <x v="0"/>
    <d v="2026-05-06T12:52:40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7"/>
    <n v="6"/>
    <n v="1"/>
    <x v="0"/>
    <d v="2026-05-07T17:38:50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8"/>
    <n v="6"/>
    <n v="1"/>
    <x v="0"/>
    <d v="2026-05-08T18:00:06"/>
    <n v="69112797"/>
    <s v="DROP"/>
    <s v="VDAD"/>
    <x v="0"/>
    <s v="COBRO"/>
    <m/>
    <n v="356346790000"/>
    <n v="16017"/>
    <n v="-4"/>
    <n v="1"/>
    <n v="69112797"/>
    <m/>
    <s v="FRANCISCO RODRIGUEZ"/>
    <m/>
    <s v="8-738-926"/>
    <s v="2 MESES DE MORA"/>
    <s v="MASIVO"/>
    <n v="356346790000"/>
    <m/>
    <m/>
    <m/>
    <m/>
    <m/>
    <m/>
    <s v="0000-00-00"/>
    <m/>
    <s v="Franciscorleidysanjur@gmail.com"/>
    <m/>
    <m/>
    <n v="5"/>
    <m/>
    <s v="NONE"/>
    <n v="0"/>
    <m/>
    <n v="2252677"/>
    <s v="Cobros Abril Canal Fijo"/>
    <s v="Cobros Abril Canal Fijo 2 meses a NPN"/>
    <s v="Agent Not Available"/>
  </r>
  <r>
    <s v="Cobros Abril Canal Fijo"/>
    <n v="0"/>
    <n v="0"/>
    <x v="1"/>
    <n v="6"/>
    <n v="1"/>
    <x v="0"/>
    <d v="2026-05-13T09:53:33"/>
    <n v="69112797"/>
    <s v="DROP"/>
    <s v="VDAD"/>
    <x v="0"/>
    <s v="COBRO"/>
    <m/>
    <n v="356346790000"/>
    <n v="16018"/>
    <n v="-4"/>
    <n v="1"/>
    <n v="69112797"/>
    <m/>
    <s v="FRANCISCO RODRIGUEZ"/>
    <m/>
    <s v="8-738-926"/>
    <n v="356346790000"/>
    <s v="MASIVO"/>
    <s v="3 PAGOS PENDIENTES"/>
    <m/>
    <m/>
    <m/>
    <m/>
    <m/>
    <s v="U"/>
    <s v="0000-00-00"/>
    <m/>
    <m/>
    <m/>
    <m/>
    <n v="5"/>
    <m/>
    <s v="NONE"/>
    <n v="0"/>
    <m/>
    <n v="2258596"/>
    <s v="Cobros Mayo"/>
    <s v="Cobros Mayo NPN"/>
    <s v="Agent Not Available"/>
  </r>
  <r>
    <s v="Cobros Abril Canal Fijo"/>
    <n v="1"/>
    <n v="0"/>
    <x v="17"/>
    <n v="6"/>
    <n v="1"/>
    <x v="1"/>
    <d v="2026-05-15T11:18:05"/>
    <n v="69112797"/>
    <n v="6000"/>
    <s v="lvelez"/>
    <x v="1"/>
    <s v="COBRO"/>
    <m/>
    <n v="356346790000"/>
    <n v="16018"/>
    <n v="-4"/>
    <n v="1"/>
    <n v="69112797"/>
    <m/>
    <s v="FRANCISCO RODRIGUEZ"/>
    <m/>
    <s v="8-738-926"/>
    <n v="356346790000"/>
    <s v="MASIVO"/>
    <s v="3 PAGOS PENDIENTES"/>
    <m/>
    <m/>
    <m/>
    <m/>
    <m/>
    <s v="U"/>
    <s v="0000-00-00"/>
    <m/>
    <m/>
    <m/>
    <m/>
    <n v="73"/>
    <s v="Llamaya"/>
    <s v="MAIN"/>
    <n v="0"/>
    <m/>
    <n v="2258596"/>
    <s v="Cobros Mayo"/>
    <s v="Cobros Mayo NPN"/>
    <s v="Mensaje a tercero"/>
  </r>
  <r>
    <e v="#N/A"/>
    <n v="0"/>
    <n v="0"/>
    <x v="11"/>
    <n v="1"/>
    <n v="1"/>
    <x v="1"/>
    <d v="2026-05-04T17:36:23"/>
    <n v="69113842"/>
    <n v="6004"/>
    <s v="lvelez"/>
    <x v="1"/>
    <s v="COBRO"/>
    <m/>
    <m/>
    <n v="998"/>
    <n v="0"/>
    <m/>
    <n v="69113842"/>
    <m/>
    <m/>
    <m/>
    <m/>
    <m/>
    <m/>
    <m/>
    <m/>
    <m/>
    <m/>
    <m/>
    <m/>
    <s v="U"/>
    <s v="0000-00-00"/>
    <m/>
    <m/>
    <m/>
    <m/>
    <n v="73"/>
    <s v="Llamaya"/>
    <s v="MANUAL"/>
    <n v="0"/>
    <m/>
    <n v="2257493"/>
    <s v="Default Manual list"/>
    <m/>
    <s v="Buzon de voz"/>
  </r>
  <r>
    <s v="Cobros Abril Canal Fijo"/>
    <n v="0"/>
    <n v="0"/>
    <x v="1"/>
    <n v="3"/>
    <n v="1"/>
    <x v="0"/>
    <d v="2026-05-13T09:53:55"/>
    <n v="69114205"/>
    <s v="DROP"/>
    <s v="VDAD"/>
    <x v="0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5"/>
    <m/>
    <s v="NONE"/>
    <n v="0"/>
    <m/>
    <n v="2258597"/>
    <s v="Cobros Mayo"/>
    <s v="Cobros Mayo NPN"/>
    <s v="Agent Not Available"/>
  </r>
  <r>
    <s v="Cobros Abril Canal Fijo"/>
    <n v="0"/>
    <n v="0"/>
    <x v="17"/>
    <n v="3"/>
    <n v="1"/>
    <x v="0"/>
    <d v="2026-05-15T11:19:00"/>
    <n v="69114205"/>
    <s v="DROP"/>
    <s v="VDAD"/>
    <x v="0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5"/>
    <m/>
    <s v="NONE"/>
    <n v="0"/>
    <m/>
    <n v="2258597"/>
    <s v="Cobros Mayo"/>
    <s v="Cobros Mayo NPN"/>
    <s v="Agent Not Available"/>
  </r>
  <r>
    <s v="Cobros Abril Canal Fijo"/>
    <n v="1"/>
    <n v="1"/>
    <x v="3"/>
    <n v="3"/>
    <n v="1"/>
    <x v="1"/>
    <d v="2026-05-19T10:59:45"/>
    <n v="69114205"/>
    <n v="6003"/>
    <s v="lvelez"/>
    <x v="1"/>
    <s v="COBRO"/>
    <m/>
    <n v="349245230000"/>
    <n v="16018"/>
    <n v="-4"/>
    <n v="1"/>
    <n v="69114205"/>
    <m/>
    <s v="ESMERALDA MARGO SANCHEZ RAMOS"/>
    <m/>
    <s v="9-704-699"/>
    <n v="349245230000"/>
    <s v="MASIVO"/>
    <s v="NPN"/>
    <m/>
    <m/>
    <m/>
    <m/>
    <m/>
    <s v="U"/>
    <s v="0000-00-00"/>
    <m/>
    <m/>
    <m/>
    <m/>
    <n v="66"/>
    <s v="Llamaya"/>
    <s v="MAIN"/>
    <n v="0"/>
    <m/>
    <n v="2258597"/>
    <s v="Cobros Mayo"/>
    <s v="Cobros Mayo NPN"/>
    <s v="Cuenta cesada"/>
  </r>
  <r>
    <s v="Cobros Mayo"/>
    <n v="0"/>
    <n v="0"/>
    <x v="1"/>
    <n v="3"/>
    <n v="1"/>
    <x v="0"/>
    <d v="2026-05-13T09:56:00"/>
    <n v="69125409"/>
    <s v="NA"/>
    <s v="VDAD"/>
    <x v="0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0"/>
    <m/>
    <s v="NONE"/>
    <n v="0"/>
    <m/>
    <n v="2258598"/>
    <s v="Cobros Mayo"/>
    <s v="Cobros Mayo NPN"/>
    <s v="No Answer AutoDial"/>
  </r>
  <r>
    <s v="Cobros Mayo"/>
    <n v="0"/>
    <n v="0"/>
    <x v="1"/>
    <n v="3"/>
    <n v="1"/>
    <x v="0"/>
    <d v="2026-05-13T11:35:32"/>
    <n v="69125409"/>
    <s v="DROP"/>
    <s v="VDAD"/>
    <x v="0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5"/>
    <m/>
    <s v="NONE"/>
    <n v="0"/>
    <m/>
    <n v="2258598"/>
    <s v="Cobros Mayo"/>
    <s v="Cobros Mayo NPN"/>
    <s v="Agent Not Available"/>
  </r>
  <r>
    <s v="Cobros Mayo"/>
    <n v="1"/>
    <n v="1"/>
    <x v="17"/>
    <n v="3"/>
    <n v="1"/>
    <x v="1"/>
    <d v="2026-05-15T11:19:43"/>
    <n v="69125409"/>
    <n v="6003"/>
    <s v="lvelez"/>
    <x v="1"/>
    <s v="COBRO"/>
    <m/>
    <n v="804071480000"/>
    <n v="16018"/>
    <n v="-4"/>
    <n v="1"/>
    <n v="69125409"/>
    <m/>
    <s v="Judith Omaira RodrÃ­guez de GÃ"/>
    <m/>
    <s v="8-156-793"/>
    <n v="804071480000"/>
    <s v="MASIVO"/>
    <s v="NPN"/>
    <m/>
    <m/>
    <m/>
    <m/>
    <m/>
    <s v="U"/>
    <s v="0000-00-00"/>
    <m/>
    <m/>
    <m/>
    <m/>
    <n v="96"/>
    <s v="Llamaya"/>
    <s v="MAIN"/>
    <n v="0"/>
    <m/>
    <n v="2258598"/>
    <s v="Cobros Mayo"/>
    <s v="Cobros Mayo NPN"/>
    <s v="Cuenta cesada"/>
  </r>
  <r>
    <s v="Cobros Abril Canal Fijo"/>
    <n v="1"/>
    <n v="1"/>
    <x v="1"/>
    <n v="1"/>
    <n v="1"/>
    <x v="1"/>
    <d v="2026-05-13T09:55:05"/>
    <n v="69143489"/>
    <n v="6007"/>
    <s v="lvelez"/>
    <x v="1"/>
    <s v="COBRO"/>
    <m/>
    <n v="361004700000"/>
    <n v="16018"/>
    <n v="-4"/>
    <n v="1"/>
    <n v="69143489"/>
    <m/>
    <s v="FONDA TIPIQUERA"/>
    <m/>
    <s v="1-708-1886"/>
    <n v="361004700000"/>
    <s v="SOHO"/>
    <s v="NPN"/>
    <m/>
    <m/>
    <m/>
    <m/>
    <m/>
    <s v="U"/>
    <s v="0000-00-00"/>
    <m/>
    <m/>
    <m/>
    <m/>
    <n v="228"/>
    <s v="Llamaya"/>
    <s v="MAIN"/>
    <n v="0"/>
    <m/>
    <n v="2258599"/>
    <s v="Cobros Mayo"/>
    <s v="Cobros Mayo NPN"/>
    <s v="Volver a llamar"/>
  </r>
  <r>
    <s v="Cobros Mayo"/>
    <n v="0"/>
    <n v="0"/>
    <x v="1"/>
    <n v="3"/>
    <n v="1"/>
    <x v="0"/>
    <d v="2026-05-13T09:56:03"/>
    <n v="69156333"/>
    <s v="AB"/>
    <s v="VDAD"/>
    <x v="0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0"/>
    <m/>
    <s v="NONE"/>
    <n v="0"/>
    <m/>
    <n v="2258600"/>
    <s v="Cobros Mayo"/>
    <s v="Cobros Mayo NPN"/>
    <s v="Auto busy"/>
  </r>
  <r>
    <s v="Cobros Mayo"/>
    <n v="0"/>
    <n v="0"/>
    <x v="17"/>
    <n v="3"/>
    <n v="1"/>
    <x v="0"/>
    <d v="2026-05-15T11:20:56"/>
    <n v="69156333"/>
    <s v="NA"/>
    <s v="VDAD"/>
    <x v="0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0"/>
    <m/>
    <s v="NONE"/>
    <n v="0"/>
    <m/>
    <n v="2258600"/>
    <s v="Cobros Mayo"/>
    <s v="Cobros Mayo NPN"/>
    <s v="No Answer AutoDial"/>
  </r>
  <r>
    <s v="Cobros Mayo"/>
    <n v="1"/>
    <n v="1"/>
    <x v="17"/>
    <n v="3"/>
    <n v="1"/>
    <x v="1"/>
    <d v="2026-05-15T12:36:21"/>
    <n v="69156333"/>
    <n v="6003"/>
    <s v="lvelez"/>
    <x v="1"/>
    <s v="COBRO"/>
    <m/>
    <n v="209100520000"/>
    <n v="16018"/>
    <n v="-4"/>
    <n v="1"/>
    <n v="69156333"/>
    <m/>
    <s v="Dalkiria lineth Rodriguez Cast"/>
    <m/>
    <s v="4-773-435"/>
    <n v="209100520000"/>
    <s v="MASIVO"/>
    <s v="NPN"/>
    <m/>
    <m/>
    <m/>
    <m/>
    <m/>
    <s v="U"/>
    <s v="0000-00-00"/>
    <m/>
    <m/>
    <m/>
    <m/>
    <n v="98"/>
    <s v="Llamaya"/>
    <s v="MAIN"/>
    <n v="0"/>
    <m/>
    <n v="2258600"/>
    <s v="Cobros Mayo"/>
    <s v="Cobros Mayo NPN"/>
    <s v="Cuenta cesada"/>
  </r>
  <r>
    <e v="#N/A"/>
    <n v="0"/>
    <n v="0"/>
    <x v="8"/>
    <n v="1"/>
    <n v="1"/>
    <x v="1"/>
    <d v="2026-05-08T17:23:31"/>
    <n v="69165201"/>
    <n v="6004"/>
    <s v="lvelez"/>
    <x v="1"/>
    <s v="COBRO"/>
    <m/>
    <n v="361003810000"/>
    <n v="16016"/>
    <n v="-4"/>
    <n v="1"/>
    <n v="69165201"/>
    <m/>
    <s v="Daymarelis Brown"/>
    <m/>
    <s v="3-754-322"/>
    <n v="361003810000"/>
    <s v="MASIVO"/>
    <s v="NPN"/>
    <m/>
    <m/>
    <m/>
    <m/>
    <m/>
    <s v="U"/>
    <s v="0000-00-00"/>
    <m/>
    <m/>
    <m/>
    <m/>
    <n v="85"/>
    <s v="Llamaya"/>
    <s v="MANUAL"/>
    <n v="0"/>
    <m/>
    <n v="2198751"/>
    <s v="Cobros Marzo 2 meses a NPN "/>
    <s v="Cobros Marzo 2 meses a NPN "/>
    <s v="Buzon de voz"/>
  </r>
  <r>
    <s v="Cobros Mayo"/>
    <n v="1"/>
    <n v="1"/>
    <x v="1"/>
    <n v="1"/>
    <n v="1"/>
    <x v="1"/>
    <d v="2026-05-13T09:59:54"/>
    <n v="69185227"/>
    <n v="6003"/>
    <s v="lvelez"/>
    <x v="1"/>
    <s v="COBRO"/>
    <m/>
    <n v="363005140000"/>
    <n v="16018"/>
    <n v="-4"/>
    <n v="1"/>
    <n v="69185227"/>
    <m/>
    <s v="BHAIRON ZAIR FAJARDO MAGALION"/>
    <m/>
    <s v="8-1054-506"/>
    <n v="363005140000"/>
    <s v="MASIVO"/>
    <s v="2 PAGOS PENDIENTES"/>
    <m/>
    <m/>
    <m/>
    <m/>
    <m/>
    <s v="U"/>
    <s v="0000-00-00"/>
    <m/>
    <m/>
    <m/>
    <m/>
    <n v="262"/>
    <s v="Llamaya"/>
    <s v="MAIN"/>
    <n v="0"/>
    <m/>
    <n v="2258601"/>
    <s v="Cobros Mayo"/>
    <s v="Cobros Mayo NPN"/>
    <s v="Cuenta cesada"/>
  </r>
  <r>
    <s v="Cobros Mayo"/>
    <n v="0"/>
    <n v="0"/>
    <x v="1"/>
    <n v="4"/>
    <n v="1"/>
    <x v="0"/>
    <d v="2026-05-13T09:59:55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0"/>
    <n v="0"/>
    <x v="17"/>
    <n v="4"/>
    <n v="1"/>
    <x v="0"/>
    <d v="2026-05-15T11:21:13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0"/>
    <n v="0"/>
    <x v="3"/>
    <n v="4"/>
    <n v="1"/>
    <x v="0"/>
    <d v="2026-05-19T11:00:08"/>
    <n v="69193984"/>
    <s v="DROP"/>
    <s v="VDAD"/>
    <x v="0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5"/>
    <m/>
    <s v="NONE"/>
    <n v="0"/>
    <m/>
    <n v="2258602"/>
    <s v="Cobros Mayo"/>
    <s v="Cobros Mayo NPN"/>
    <s v="Agent Not Available"/>
  </r>
  <r>
    <s v="Cobros Mayo"/>
    <n v="1"/>
    <n v="1"/>
    <x v="14"/>
    <n v="4"/>
    <n v="1"/>
    <x v="1"/>
    <d v="2026-05-20T15:52:50"/>
    <n v="69193984"/>
    <n v="6007"/>
    <s v="lvelez"/>
    <x v="1"/>
    <s v="COBRO"/>
    <m/>
    <n v="365066750000"/>
    <n v="16018"/>
    <n v="-4"/>
    <n v="1"/>
    <n v="69193984"/>
    <m/>
    <s v="ArÃ­stides Perez lasso"/>
    <m/>
    <s v="8-416-943"/>
    <n v="365066750000"/>
    <s v="MASIVO"/>
    <s v="NPN"/>
    <m/>
    <m/>
    <m/>
    <m/>
    <m/>
    <s v="U"/>
    <s v="0000-00-00"/>
    <m/>
    <m/>
    <m/>
    <m/>
    <n v="245"/>
    <s v="Llamaya"/>
    <s v="MAIN"/>
    <n v="0"/>
    <m/>
    <n v="2258602"/>
    <s v="Cobros Mayo"/>
    <s v="Cobros Mayo NPN"/>
    <s v="Volver a llamar"/>
  </r>
  <r>
    <e v="#N/A"/>
    <n v="0"/>
    <n v="0"/>
    <x v="6"/>
    <n v="1"/>
    <n v="1"/>
    <x v="1"/>
    <d v="2026-05-05T15:53:43"/>
    <n v="69212257"/>
    <n v="6004"/>
    <s v="lvelez"/>
    <x v="1"/>
    <s v="COBRO"/>
    <m/>
    <m/>
    <n v="998"/>
    <n v="0"/>
    <m/>
    <n v="69212257"/>
    <m/>
    <m/>
    <m/>
    <m/>
    <m/>
    <m/>
    <m/>
    <m/>
    <m/>
    <m/>
    <m/>
    <m/>
    <s v="U"/>
    <s v="0000-00-00"/>
    <m/>
    <m/>
    <m/>
    <m/>
    <n v="92"/>
    <s v="Llamaya"/>
    <s v="MANUAL"/>
    <n v="0"/>
    <m/>
    <n v="2257512"/>
    <s v="Default Manual list"/>
    <m/>
    <s v="Buzon de voz"/>
  </r>
  <r>
    <s v="Cobros Mayo"/>
    <n v="0"/>
    <n v="0"/>
    <x v="1"/>
    <n v="5"/>
    <n v="1"/>
    <x v="0"/>
    <d v="2026-05-13T10:00:24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17"/>
    <n v="5"/>
    <n v="1"/>
    <x v="0"/>
    <d v="2026-05-15T11:24:20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3"/>
    <n v="5"/>
    <n v="1"/>
    <x v="0"/>
    <d v="2026-05-19T11:01:50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0"/>
    <n v="0"/>
    <x v="14"/>
    <n v="5"/>
    <n v="1"/>
    <x v="0"/>
    <d v="2026-05-20T15:53:27"/>
    <n v="69216347"/>
    <s v="DROP"/>
    <s v="VDAD"/>
    <x v="0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5"/>
    <m/>
    <s v="NONE"/>
    <n v="0"/>
    <m/>
    <n v="2258603"/>
    <s v="Cobros Mayo"/>
    <s v="Cobros Mayo NPN"/>
    <s v="Agent Not Available"/>
  </r>
  <r>
    <s v="Cobros Mayo"/>
    <n v="1"/>
    <n v="0"/>
    <x v="4"/>
    <n v="5"/>
    <n v="1"/>
    <x v="1"/>
    <d v="2026-05-21T15:33:07"/>
    <n v="69216347"/>
    <n v="6006"/>
    <s v="lvelez"/>
    <x v="1"/>
    <s v="COBRO"/>
    <m/>
    <n v="369088980000"/>
    <n v="16018"/>
    <n v="-4"/>
    <n v="1"/>
    <n v="69216347"/>
    <m/>
    <s v="ADONIS BATISTA CAMARENA DE Sug"/>
    <m/>
    <s v="3-64-2558"/>
    <n v="369088980000"/>
    <s v="MASIVO"/>
    <s v="NPN"/>
    <m/>
    <m/>
    <m/>
    <m/>
    <m/>
    <s v="U"/>
    <s v="0000-00-00"/>
    <m/>
    <m/>
    <m/>
    <m/>
    <n v="123"/>
    <s v="Llamaya"/>
    <s v="MAIN"/>
    <n v="0"/>
    <m/>
    <n v="2258603"/>
    <s v="Cobros Mayo"/>
    <s v="Cobros Mayo NPN"/>
    <s v="Numero equivocado"/>
  </r>
  <r>
    <s v="Cobros Mayo"/>
    <n v="0"/>
    <n v="0"/>
    <x v="1"/>
    <n v="2"/>
    <n v="1"/>
    <x v="0"/>
    <d v="2026-05-13T10:00:37"/>
    <n v="69224900"/>
    <s v="DROP"/>
    <s v="VDAD"/>
    <x v="0"/>
    <s v="COBRO"/>
    <m/>
    <n v="359386900000"/>
    <n v="16018"/>
    <n v="-4"/>
    <n v="1"/>
    <n v="69224900"/>
    <m/>
    <s v="Nilka Marquez Arena"/>
    <m/>
    <s v="9-717-805"/>
    <n v="359386900000"/>
    <s v="MASIVO"/>
    <s v="2 PAGOS PENDIENTES"/>
    <m/>
    <m/>
    <m/>
    <m/>
    <m/>
    <s v="U"/>
    <s v="0000-00-00"/>
    <m/>
    <m/>
    <m/>
    <m/>
    <n v="5"/>
    <m/>
    <s v="NONE"/>
    <n v="0"/>
    <m/>
    <n v="2258604"/>
    <s v="Cobros Mayo"/>
    <s v="Cobros Mayo NPN"/>
    <s v="Agent Not Available"/>
  </r>
  <r>
    <s v="Cobros Mayo"/>
    <n v="1"/>
    <n v="1"/>
    <x v="17"/>
    <n v="2"/>
    <n v="1"/>
    <x v="1"/>
    <d v="2026-05-15T11:24:06"/>
    <n v="69224900"/>
    <n v="6003"/>
    <s v="lvelez"/>
    <x v="1"/>
    <s v="COBRO"/>
    <m/>
    <n v="359386900000"/>
    <n v="16018"/>
    <n v="-4"/>
    <n v="1"/>
    <n v="69224900"/>
    <m/>
    <s v="Nilka Marquez Arena"/>
    <m/>
    <s v="9-717-805"/>
    <n v="359386900000"/>
    <s v="MASIVO"/>
    <s v="2 PAGOS PENDIENTES"/>
    <m/>
    <m/>
    <m/>
    <m/>
    <m/>
    <s v="U"/>
    <s v="0000-00-00"/>
    <m/>
    <m/>
    <m/>
    <m/>
    <n v="62"/>
    <s v="Llamaya"/>
    <s v="MAIN"/>
    <n v="0"/>
    <m/>
    <n v="2258604"/>
    <s v="Cobros Mayo"/>
    <s v="Cobros Mayo NPN"/>
    <s v="Cuenta cesada"/>
  </r>
  <r>
    <s v="Cobros Abril Canal Fijo"/>
    <n v="0"/>
    <n v="0"/>
    <x v="1"/>
    <n v="3"/>
    <n v="1"/>
    <x v="0"/>
    <d v="2026-05-13T10:00:51"/>
    <n v="69227968"/>
    <s v="DROP"/>
    <s v="VDAD"/>
    <x v="0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5"/>
    <m/>
    <s v="NONE"/>
    <n v="0"/>
    <m/>
    <n v="2258605"/>
    <s v="Cobros Mayo"/>
    <s v="Cobros Mayo NPN"/>
    <s v="Agent Not Available"/>
  </r>
  <r>
    <s v="Cobros Abril Canal Fijo"/>
    <n v="0"/>
    <n v="0"/>
    <x v="17"/>
    <n v="3"/>
    <n v="1"/>
    <x v="0"/>
    <d v="2026-05-15T11:24:33"/>
    <n v="69227968"/>
    <s v="DROP"/>
    <s v="VDAD"/>
    <x v="0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5"/>
    <m/>
    <s v="NONE"/>
    <n v="0"/>
    <m/>
    <n v="2258605"/>
    <s v="Cobros Mayo"/>
    <s v="Cobros Mayo NPN"/>
    <s v="Agent Not Available"/>
  </r>
  <r>
    <s v="Cobros Abril Canal Fijo"/>
    <n v="1"/>
    <n v="1"/>
    <x v="3"/>
    <n v="3"/>
    <n v="1"/>
    <x v="1"/>
    <d v="2026-05-19T11:01:22"/>
    <n v="69227968"/>
    <n v="6003"/>
    <s v="lvelez"/>
    <x v="1"/>
    <s v="COBRO"/>
    <m/>
    <n v="354055900000"/>
    <n v="16018"/>
    <n v="-4"/>
    <n v="1"/>
    <n v="69227968"/>
    <m/>
    <s v="Algis Humberto cedeÃ±o SÃ¡nche"/>
    <m/>
    <s v="8-756-1517"/>
    <n v="354055900000"/>
    <s v="MASIVO"/>
    <s v="NPN"/>
    <m/>
    <m/>
    <m/>
    <m/>
    <m/>
    <s v="U"/>
    <s v="0000-00-00"/>
    <m/>
    <m/>
    <m/>
    <m/>
    <n v="113"/>
    <s v="Llamaya"/>
    <s v="MAIN"/>
    <n v="0"/>
    <m/>
    <n v="2258605"/>
    <s v="Cobros Mayo"/>
    <s v="Cobros Mayo NPN"/>
    <s v="Cuenta cesada"/>
  </r>
  <r>
    <s v="Cobros Abril Canal Fijo"/>
    <n v="0"/>
    <n v="0"/>
    <x v="1"/>
    <n v="4"/>
    <n v="1"/>
    <x v="0"/>
    <d v="2026-05-13T10:00:57"/>
    <n v="69233280"/>
    <s v="AB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0"/>
    <m/>
    <s v="NONE"/>
    <n v="0"/>
    <m/>
    <n v="2258606"/>
    <s v="Cobros Mayo"/>
    <s v="Cobros Mayo NPN"/>
    <s v="Auto busy"/>
  </r>
  <r>
    <s v="Cobros Abril Canal Fijo"/>
    <n v="0"/>
    <n v="0"/>
    <x v="17"/>
    <n v="4"/>
    <n v="1"/>
    <x v="0"/>
    <d v="2026-05-15T11:24:47"/>
    <n v="69233280"/>
    <s v="DROP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"/>
    <m/>
    <s v="NONE"/>
    <n v="0"/>
    <m/>
    <n v="2258606"/>
    <s v="Cobros Mayo"/>
    <s v="Cobros Mayo NPN"/>
    <s v="Agent Not Available"/>
  </r>
  <r>
    <s v="Cobros Abril Canal Fijo"/>
    <n v="0"/>
    <n v="0"/>
    <x v="3"/>
    <n v="4"/>
    <n v="1"/>
    <x v="0"/>
    <d v="2026-05-19T11:02:12"/>
    <n v="69233280"/>
    <s v="DROP"/>
    <s v="VDAD"/>
    <x v="0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"/>
    <m/>
    <s v="NONE"/>
    <n v="0"/>
    <m/>
    <n v="2258606"/>
    <s v="Cobros Mayo"/>
    <s v="Cobros Mayo NPN"/>
    <s v="Agent Not Available"/>
  </r>
  <r>
    <s v="Cobros Abril Canal Fijo"/>
    <n v="1"/>
    <n v="1"/>
    <x v="14"/>
    <n v="4"/>
    <n v="1"/>
    <x v="1"/>
    <d v="2026-05-20T15:57:56"/>
    <n v="69233280"/>
    <n v="6003"/>
    <s v="lvelez"/>
    <x v="1"/>
    <s v="COBRO"/>
    <m/>
    <n v="357363010000"/>
    <n v="16018"/>
    <n v="-4"/>
    <n v="1"/>
    <n v="69233280"/>
    <m/>
    <s v="Francisco Valentino Smith"/>
    <m/>
    <s v="3-72-253"/>
    <n v="357363010000"/>
    <s v="MASIVO"/>
    <s v="NPN"/>
    <m/>
    <m/>
    <m/>
    <m/>
    <m/>
    <s v="U"/>
    <s v="0000-00-00"/>
    <m/>
    <m/>
    <m/>
    <m/>
    <n v="58"/>
    <s v="Llamaya"/>
    <s v="MAIN"/>
    <n v="0"/>
    <m/>
    <n v="2258606"/>
    <s v="Cobros Mayo"/>
    <s v="Cobros Mayo NPN"/>
    <s v="Cuenta cesada"/>
  </r>
  <r>
    <s v="Cobros Mayo"/>
    <n v="0"/>
    <n v="0"/>
    <x v="1"/>
    <n v="6"/>
    <n v="1"/>
    <x v="0"/>
    <d v="2026-05-13T10:01:36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7"/>
    <n v="6"/>
    <n v="1"/>
    <x v="0"/>
    <d v="2026-05-15T11:25:15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3"/>
    <n v="6"/>
    <n v="1"/>
    <x v="0"/>
    <d v="2026-05-19T11:02:51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4"/>
    <n v="6"/>
    <n v="1"/>
    <x v="0"/>
    <d v="2026-05-20T15:58:11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4"/>
    <n v="6"/>
    <n v="1"/>
    <x v="0"/>
    <d v="2026-05-21T15:33:27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6"/>
    <n v="6"/>
    <n v="1"/>
    <x v="1"/>
    <d v="2026-05-22T11:40:31"/>
    <n v="69234731"/>
    <s v="DROP"/>
    <s v="VDAD"/>
    <x v="0"/>
    <s v="COBRO"/>
    <m/>
    <n v="304054880000"/>
    <n v="16018"/>
    <n v="-4"/>
    <n v="1"/>
    <n v="69234731"/>
    <m/>
    <s v="Carlos Mardones "/>
    <m/>
    <s v="AN291804"/>
    <n v="304054880000"/>
    <s v="MASIVO"/>
    <s v="NPN"/>
    <m/>
    <m/>
    <m/>
    <m/>
    <m/>
    <m/>
    <s v="0000-00-00"/>
    <m/>
    <m/>
    <m/>
    <m/>
    <n v="5"/>
    <m/>
    <s v="NONE"/>
    <n v="0"/>
    <m/>
    <n v="2258607"/>
    <s v="Cobros Mayo"/>
    <s v="Cobros Mayo NPN"/>
    <s v="Agent Not Available"/>
  </r>
  <r>
    <s v="Cobros Mayo"/>
    <n v="0"/>
    <n v="0"/>
    <x v="1"/>
    <n v="6"/>
    <n v="1"/>
    <x v="0"/>
    <d v="2026-05-13T10:02:14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17"/>
    <n v="6"/>
    <n v="1"/>
    <x v="0"/>
    <d v="2026-05-15T11:26:26"/>
    <n v="69248688"/>
    <s v="AB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0"/>
    <m/>
    <s v="NONE"/>
    <n v="0"/>
    <m/>
    <n v="2258608"/>
    <s v="Cobros Mayo"/>
    <s v="Cobros Mayo NPN"/>
    <s v="Auto busy"/>
  </r>
  <r>
    <s v="Cobros Mayo"/>
    <n v="0"/>
    <n v="0"/>
    <x v="3"/>
    <n v="6"/>
    <n v="1"/>
    <x v="0"/>
    <d v="2026-05-19T11:03:31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14"/>
    <n v="6"/>
    <n v="1"/>
    <x v="0"/>
    <d v="2026-05-20T15:58:49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4"/>
    <n v="6"/>
    <n v="1"/>
    <x v="0"/>
    <d v="2026-05-21T15:34:06"/>
    <n v="69248688"/>
    <s v="DROP"/>
    <s v="VDAD"/>
    <x v="0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5"/>
    <m/>
    <s v="NONE"/>
    <n v="0"/>
    <m/>
    <n v="2258608"/>
    <s v="Cobros Mayo"/>
    <s v="Cobros Mayo NPN"/>
    <s v="Agent Not Available"/>
  </r>
  <r>
    <s v="Cobros Mayo"/>
    <n v="0"/>
    <n v="0"/>
    <x v="16"/>
    <n v="6"/>
    <n v="1"/>
    <x v="1"/>
    <d v="2026-05-22T11:40:28"/>
    <n v="69248688"/>
    <n v="6004"/>
    <s v="lvelez"/>
    <x v="1"/>
    <s v="COBRO"/>
    <m/>
    <n v="363057610000"/>
    <n v="16018"/>
    <n v="-4"/>
    <n v="1"/>
    <n v="69248688"/>
    <m/>
    <s v="maikel diomedes cano castillo"/>
    <m/>
    <s v="4-749-1042"/>
    <n v="363057610000"/>
    <s v="MASIVO"/>
    <s v="NPN"/>
    <m/>
    <m/>
    <m/>
    <m/>
    <m/>
    <s v="U"/>
    <s v="0000-00-00"/>
    <m/>
    <m/>
    <m/>
    <m/>
    <n v="141"/>
    <s v="Llamaya"/>
    <s v="MAIN"/>
    <n v="0"/>
    <m/>
    <n v="2258608"/>
    <s v="Cobros Mayo"/>
    <s v="Cobros Mayo NPN"/>
    <s v="Buzon de voz"/>
  </r>
  <r>
    <e v="#N/A"/>
    <n v="0"/>
    <n v="0"/>
    <x v="0"/>
    <n v="1"/>
    <n v="1"/>
    <x v="1"/>
    <d v="2026-05-09T10:13:57"/>
    <n v="69267267"/>
    <n v="6004"/>
    <s v="lvelez"/>
    <x v="1"/>
    <s v="COBRO"/>
    <m/>
    <n v="358385490000"/>
    <n v="16016"/>
    <n v="-4"/>
    <n v="1"/>
    <n v="69267267"/>
    <m/>
    <s v="EMERITA JUDITH RAMOS MENDEZ"/>
    <m/>
    <s v="8-748-1709"/>
    <n v="358385490000"/>
    <s v="MASIVO"/>
    <s v="NPN"/>
    <m/>
    <m/>
    <m/>
    <m/>
    <m/>
    <s v="U"/>
    <s v="0000-00-00"/>
    <m/>
    <m/>
    <m/>
    <m/>
    <n v="62"/>
    <s v="Llamaya"/>
    <s v="MANUAL"/>
    <n v="0"/>
    <m/>
    <n v="2198798"/>
    <s v="Cobros Marzo 2 meses a NPN "/>
    <s v="Cobros Marzo 2 meses a NPN "/>
    <s v="Buzon de voz"/>
  </r>
  <r>
    <s v="Cobros Abril Canal Fijo"/>
    <n v="0"/>
    <n v="0"/>
    <x v="1"/>
    <n v="2"/>
    <n v="1"/>
    <x v="0"/>
    <d v="2026-05-13T10:02:46"/>
    <n v="69267566"/>
    <s v="DROP"/>
    <s v="VDAD"/>
    <x v="0"/>
    <s v="COBRO"/>
    <m/>
    <n v="362010280000"/>
    <n v="16018"/>
    <n v="-4"/>
    <n v="1"/>
    <n v="69267566"/>
    <m/>
    <s v="Edeison NÃºÃ±ez HernÃ¡ndez"/>
    <m/>
    <s v="5-718-409"/>
    <n v="362010280000"/>
    <s v="MASIVO"/>
    <s v="NPN"/>
    <m/>
    <m/>
    <m/>
    <m/>
    <m/>
    <s v="U"/>
    <s v="0000-00-00"/>
    <m/>
    <m/>
    <m/>
    <m/>
    <n v="5"/>
    <m/>
    <s v="NONE"/>
    <n v="0"/>
    <m/>
    <n v="2258609"/>
    <s v="Cobros Mayo"/>
    <s v="Cobros Mayo NPN"/>
    <s v="Agent Not Available"/>
  </r>
  <r>
    <s v="Cobros Abril Canal Fijo"/>
    <n v="1"/>
    <n v="1"/>
    <x v="17"/>
    <n v="2"/>
    <n v="1"/>
    <x v="1"/>
    <d v="2026-05-15T11:26:33"/>
    <n v="69267566"/>
    <n v="6003"/>
    <s v="lvelez"/>
    <x v="1"/>
    <s v="COBRO"/>
    <m/>
    <n v="362010280000"/>
    <n v="16018"/>
    <n v="-4"/>
    <n v="1"/>
    <n v="69267566"/>
    <m/>
    <s v="Edeison NÃºÃ±ez HernÃ¡ndez"/>
    <m/>
    <s v="5-718-409"/>
    <n v="362010280000"/>
    <s v="MASIVO"/>
    <s v="NPN"/>
    <m/>
    <m/>
    <m/>
    <m/>
    <m/>
    <s v="U"/>
    <s v="0000-00-00"/>
    <m/>
    <m/>
    <m/>
    <m/>
    <n v="81"/>
    <s v="Llamaya"/>
    <s v="MAIN"/>
    <n v="0"/>
    <m/>
    <n v="2258609"/>
    <s v="Cobros Mayo"/>
    <s v="Cobros Mayo NPN"/>
    <s v="Cuenta cesada"/>
  </r>
  <r>
    <s v="Cobros Abril Canal Fijo"/>
    <n v="0"/>
    <n v="0"/>
    <x v="1"/>
    <n v="4"/>
    <n v="1"/>
    <x v="0"/>
    <d v="2026-05-13T10:03:14"/>
    <n v="69279886"/>
    <s v="DROP"/>
    <s v="VDAD"/>
    <x v="0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5"/>
    <m/>
    <s v="NONE"/>
    <n v="0"/>
    <m/>
    <n v="2258610"/>
    <s v="Cobros Mayo"/>
    <s v="Cobros Mayo NPN"/>
    <s v="Agent Not Available"/>
  </r>
  <r>
    <s v="Cobros Abril Canal Fijo"/>
    <n v="0"/>
    <n v="0"/>
    <x v="17"/>
    <n v="4"/>
    <n v="1"/>
    <x v="0"/>
    <d v="2026-05-15T11:26:48"/>
    <n v="69279886"/>
    <s v="DROP"/>
    <s v="VDAD"/>
    <x v="0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5"/>
    <m/>
    <s v="NONE"/>
    <n v="0"/>
    <m/>
    <n v="2258610"/>
    <s v="Cobros Mayo"/>
    <s v="Cobros Mayo NPN"/>
    <s v="Agent Not Available"/>
  </r>
  <r>
    <s v="Cobros Abril Canal Fijo"/>
    <n v="1"/>
    <n v="1"/>
    <x v="3"/>
    <n v="4"/>
    <n v="1"/>
    <x v="0"/>
    <d v="2026-05-19T11:47:05"/>
    <n v="69279886"/>
    <n v="6007"/>
    <s v="lvelez"/>
    <x v="1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35"/>
    <s v="Llamaya"/>
    <s v="MAIN"/>
    <n v="0"/>
    <m/>
    <n v="2258610"/>
    <s v="Cobros Mayo"/>
    <s v="Cobros Mayo NPN"/>
    <s v="Volver a llamar"/>
  </r>
  <r>
    <s v="Cobros Abril Canal Fijo"/>
    <n v="0"/>
    <n v="0"/>
    <x v="3"/>
    <n v="4"/>
    <n v="1"/>
    <x v="1"/>
    <d v="2026-05-19T11:48:08"/>
    <n v="69279886"/>
    <n v="6004"/>
    <s v="lvelez"/>
    <x v="1"/>
    <s v="COBRO"/>
    <m/>
    <n v="366044660000"/>
    <n v="16018"/>
    <n v="-4"/>
    <n v="1"/>
    <n v="69279886"/>
    <m/>
    <s v="Odilio Antonio DomÃ­nguez Orti"/>
    <m/>
    <s v="8-840-388"/>
    <n v="366044660000"/>
    <s v="MASIVO"/>
    <s v="NPN"/>
    <m/>
    <m/>
    <m/>
    <m/>
    <m/>
    <s v="U"/>
    <s v="0000-00-00"/>
    <m/>
    <m/>
    <m/>
    <m/>
    <n v="85"/>
    <s v="Llamaya"/>
    <s v="MANUAL"/>
    <n v="0"/>
    <m/>
    <n v="2258610"/>
    <s v="Cobros Mayo"/>
    <s v="Cobros Mayo NPN"/>
    <s v="Buzon de voz"/>
  </r>
  <r>
    <s v="Cobros Mayo"/>
    <n v="0"/>
    <n v="0"/>
    <x v="1"/>
    <n v="4"/>
    <n v="1"/>
    <x v="0"/>
    <d v="2026-05-13T10:03:52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0"/>
    <n v="0"/>
    <x v="17"/>
    <n v="4"/>
    <n v="1"/>
    <x v="0"/>
    <d v="2026-05-15T11:27:25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0"/>
    <n v="0"/>
    <x v="3"/>
    <n v="4"/>
    <n v="1"/>
    <x v="0"/>
    <d v="2026-05-19T11:47:10"/>
    <n v="69281139"/>
    <s v="DROP"/>
    <s v="VDAD"/>
    <x v="0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5"/>
    <m/>
    <s v="NONE"/>
    <n v="0"/>
    <m/>
    <n v="2258611"/>
    <s v="Cobros Mayo"/>
    <s v="Cobros Mayo NPN"/>
    <s v="Agent Not Available"/>
  </r>
  <r>
    <s v="Cobros Mayo"/>
    <n v="1"/>
    <n v="1"/>
    <x v="3"/>
    <n v="4"/>
    <n v="1"/>
    <x v="1"/>
    <d v="2026-05-19T15:46:50"/>
    <n v="69281139"/>
    <n v="6007"/>
    <s v="lvelez"/>
    <x v="1"/>
    <s v="COBRO"/>
    <m/>
    <n v="357384890000"/>
    <n v="16018"/>
    <n v="-4"/>
    <n v="1"/>
    <n v="69281139"/>
    <m/>
    <s v="GALIPILER DEL BASTO STEVENSON"/>
    <m/>
    <s v="10-709-2495"/>
    <n v="357384890000"/>
    <s v="MASIVO"/>
    <s v="2 PAGOS PENDIENTES"/>
    <m/>
    <m/>
    <m/>
    <m/>
    <m/>
    <s v="U"/>
    <s v="0000-00-00"/>
    <m/>
    <m/>
    <m/>
    <s v="GALIPILER DEL BASTO STEVENSON"/>
    <n v="66"/>
    <s v="Llamaya"/>
    <s v="MANUAL"/>
    <n v="0"/>
    <m/>
    <n v="2258611"/>
    <s v="Cobros Mayo"/>
    <s v="Cobros Mayo NPN"/>
    <s v="Volver a llamar"/>
  </r>
  <r>
    <s v="Cobros Abril Canal Fijo"/>
    <n v="0"/>
    <n v="0"/>
    <x v="1"/>
    <n v="4"/>
    <n v="1"/>
    <x v="0"/>
    <d v="2026-05-13T10:04:05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0"/>
    <n v="0"/>
    <x v="17"/>
    <n v="4"/>
    <n v="1"/>
    <x v="0"/>
    <d v="2026-05-15T11:27:38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0"/>
    <n v="0"/>
    <x v="3"/>
    <n v="4"/>
    <n v="1"/>
    <x v="0"/>
    <d v="2026-05-19T11:48:16"/>
    <n v="69290466"/>
    <s v="DROP"/>
    <s v="VDAD"/>
    <x v="0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"/>
    <m/>
    <s v="NONE"/>
    <n v="0"/>
    <m/>
    <n v="2258612"/>
    <s v="Cobros Mayo"/>
    <s v="Cobros Mayo NPN"/>
    <s v="Agent Not Available"/>
  </r>
  <r>
    <s v="Cobros Abril Canal Fijo"/>
    <n v="1"/>
    <n v="1"/>
    <x v="14"/>
    <n v="4"/>
    <n v="1"/>
    <x v="1"/>
    <d v="2026-05-20T15:59:08"/>
    <n v="69290466"/>
    <n v="6003"/>
    <s v="lvelez"/>
    <x v="1"/>
    <s v="COBRO"/>
    <m/>
    <n v="356368410000"/>
    <n v="16018"/>
    <n v="-4"/>
    <n v="1"/>
    <n v="69290466"/>
    <m/>
    <s v="Damiris Cruz"/>
    <m/>
    <s v="C02185111"/>
    <n v="356368410000"/>
    <s v="MASIVO"/>
    <s v="NPN"/>
    <m/>
    <m/>
    <m/>
    <m/>
    <m/>
    <s v="U"/>
    <s v="0000-00-00"/>
    <m/>
    <m/>
    <m/>
    <m/>
    <n v="57"/>
    <s v="Llamaya"/>
    <s v="MAIN"/>
    <n v="0"/>
    <m/>
    <n v="2258612"/>
    <s v="Cobros Mayo"/>
    <s v="Cobros Mayo NPN"/>
    <s v="Cuenta cesada"/>
  </r>
  <r>
    <s v="Cobros Abril Canal Fijo"/>
    <n v="1"/>
    <n v="1"/>
    <x v="1"/>
    <n v="1"/>
    <n v="1"/>
    <x v="1"/>
    <d v="2026-05-13T10:05:57"/>
    <n v="69304080"/>
    <n v="6002"/>
    <s v="lvelez"/>
    <x v="1"/>
    <s v="COBRO"/>
    <m/>
    <n v="352338253000"/>
    <n v="16018"/>
    <n v="-4"/>
    <n v="1"/>
    <n v="69304080"/>
    <m/>
    <s v="Lilibeth Pereira estrada"/>
    <m/>
    <s v="10-703-1571"/>
    <n v="352338253000"/>
    <s v="MASIVO"/>
    <s v="NPN"/>
    <m/>
    <m/>
    <m/>
    <m/>
    <m/>
    <s v="U"/>
    <s v="0000-00-00"/>
    <m/>
    <m/>
    <m/>
    <m/>
    <n v="196"/>
    <s v="Llamaya"/>
    <s v="MAIN"/>
    <n v="0"/>
    <m/>
    <n v="2258613"/>
    <s v="Cobros Mayo"/>
    <s v="Cobros Mayo NPN"/>
    <s v="Cliente al dia"/>
  </r>
  <r>
    <e v="#N/A"/>
    <n v="1"/>
    <n v="1"/>
    <x v="5"/>
    <n v="1"/>
    <n v="1"/>
    <x v="1"/>
    <d v="2026-05-02T11:31:52"/>
    <n v="69304747"/>
    <n v="6007"/>
    <s v="lvelez"/>
    <x v="1"/>
    <s v="COBRO"/>
    <m/>
    <m/>
    <n v="998"/>
    <n v="0"/>
    <m/>
    <n v="69304747"/>
    <m/>
    <m/>
    <m/>
    <m/>
    <m/>
    <m/>
    <m/>
    <m/>
    <m/>
    <m/>
    <m/>
    <m/>
    <s v="U"/>
    <s v="0000-00-00"/>
    <m/>
    <m/>
    <m/>
    <m/>
    <n v="86"/>
    <s v="Llamaya"/>
    <s v="MANUAL"/>
    <n v="0"/>
    <m/>
    <n v="2257455"/>
    <s v="Default Manual list"/>
    <m/>
    <s v="Volver a llamar"/>
  </r>
  <r>
    <s v="Cobros Abril Canal Fijo"/>
    <n v="0"/>
    <n v="0"/>
    <x v="1"/>
    <n v="6"/>
    <n v="1"/>
    <x v="0"/>
    <d v="2026-05-13T10:06:01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7"/>
    <n v="6"/>
    <n v="1"/>
    <x v="0"/>
    <d v="2026-05-15T11:27:55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3"/>
    <n v="6"/>
    <n v="1"/>
    <x v="0"/>
    <d v="2026-05-19T11:48:33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4"/>
    <n v="6"/>
    <n v="1"/>
    <x v="0"/>
    <d v="2026-05-20T15:59:22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4"/>
    <n v="6"/>
    <n v="1"/>
    <x v="0"/>
    <d v="2026-05-21T15:35:31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6"/>
    <n v="6"/>
    <n v="1"/>
    <x v="1"/>
    <d v="2026-05-22T11:40:53"/>
    <n v="69309272"/>
    <s v="DROP"/>
    <s v="VDAD"/>
    <x v="0"/>
    <s v="COBRO"/>
    <m/>
    <n v="357377040000"/>
    <n v="16018"/>
    <n v="-4"/>
    <n v="1"/>
    <n v="69309272"/>
    <m/>
    <s v="Yasilda solis"/>
    <m/>
    <s v="8918-2340"/>
    <n v="357377040000"/>
    <s v="MASIVO"/>
    <s v="NPN"/>
    <m/>
    <m/>
    <m/>
    <m/>
    <m/>
    <m/>
    <s v="0000-00-00"/>
    <m/>
    <m/>
    <m/>
    <m/>
    <n v="5"/>
    <m/>
    <s v="NONE"/>
    <n v="0"/>
    <m/>
    <n v="2258614"/>
    <s v="Cobros Mayo"/>
    <s v="Cobros Mayo NPN"/>
    <s v="Agent Not Available"/>
  </r>
  <r>
    <s v="Cobros Abril Canal Fijo"/>
    <n v="0"/>
    <n v="0"/>
    <x v="1"/>
    <n v="5"/>
    <n v="1"/>
    <x v="0"/>
    <d v="2026-05-13T10:06:25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17"/>
    <n v="5"/>
    <n v="1"/>
    <x v="0"/>
    <d v="2026-05-15T11:29:21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3"/>
    <n v="5"/>
    <n v="1"/>
    <x v="0"/>
    <d v="2026-05-19T11:48:55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0"/>
    <n v="0"/>
    <x v="14"/>
    <n v="5"/>
    <n v="1"/>
    <x v="0"/>
    <d v="2026-05-20T15:59:39"/>
    <n v="69320573"/>
    <s v="DROP"/>
    <s v="VDAD"/>
    <x v="0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"/>
    <m/>
    <s v="NONE"/>
    <n v="0"/>
    <m/>
    <n v="2258615"/>
    <s v="Cobros Mayo"/>
    <s v="Cobros Mayo NPN"/>
    <s v="Agent Not Available"/>
  </r>
  <r>
    <s v="Cobros Abril Canal Fijo"/>
    <n v="1"/>
    <n v="1"/>
    <x v="4"/>
    <n v="5"/>
    <n v="1"/>
    <x v="1"/>
    <d v="2026-05-21T15:35:27"/>
    <n v="69320573"/>
    <n v="6003"/>
    <s v="lvelez"/>
    <x v="1"/>
    <s v="COBRO"/>
    <m/>
    <n v="363005830000"/>
    <n v="16018"/>
    <n v="-4"/>
    <n v="1"/>
    <n v="69320573"/>
    <m/>
    <s v="EDIZA KARELL HALL ACOSTA DE"/>
    <m/>
    <s v="3-711-988"/>
    <n v="363005830000"/>
    <s v="MASIVO"/>
    <s v="NPN"/>
    <m/>
    <m/>
    <m/>
    <m/>
    <m/>
    <s v="U"/>
    <s v="0000-00-00"/>
    <m/>
    <m/>
    <m/>
    <m/>
    <n v="53"/>
    <s v="Llamaya"/>
    <s v="MAIN"/>
    <n v="0"/>
    <m/>
    <n v="2258615"/>
    <s v="Cobros Mayo"/>
    <s v="Cobros Mayo NPN"/>
    <s v="Cuenta cesada"/>
  </r>
  <r>
    <s v="Cobros Mayo"/>
    <n v="0"/>
    <n v="0"/>
    <x v="1"/>
    <n v="2"/>
    <n v="1"/>
    <x v="0"/>
    <d v="2026-05-13T10:10:54"/>
    <n v="69323059"/>
    <s v="DROP"/>
    <s v="VDAD"/>
    <x v="0"/>
    <s v="COBRO"/>
    <m/>
    <n v="362076820000"/>
    <n v="16018"/>
    <n v="-4"/>
    <n v="1"/>
    <n v="69323059"/>
    <m/>
    <s v="TOMAS SAUCEDO AGUILAR"/>
    <m/>
    <s v="2-117-5"/>
    <n v="362076820000"/>
    <s v="MASIVO"/>
    <s v="NPN"/>
    <m/>
    <m/>
    <m/>
    <m/>
    <m/>
    <s v="U"/>
    <s v="0000-00-00"/>
    <m/>
    <m/>
    <m/>
    <m/>
    <n v="5"/>
    <m/>
    <s v="NONE"/>
    <n v="0"/>
    <m/>
    <n v="2258616"/>
    <s v="Cobros Mayo"/>
    <s v="Cobros Mayo NPN"/>
    <s v="Agent Not Available"/>
  </r>
  <r>
    <s v="Cobros Mayo"/>
    <n v="1"/>
    <n v="1"/>
    <x v="17"/>
    <n v="2"/>
    <n v="1"/>
    <x v="1"/>
    <d v="2026-05-15T11:29:18"/>
    <n v="69323059"/>
    <n v="6007"/>
    <s v="lvelez"/>
    <x v="1"/>
    <s v="COBRO"/>
    <m/>
    <n v="362076820000"/>
    <n v="16018"/>
    <n v="-4"/>
    <n v="1"/>
    <n v="69323059"/>
    <m/>
    <s v="TOMAS SAUCEDO AGUILAR"/>
    <m/>
    <s v="2-117-5"/>
    <n v="362076820000"/>
    <s v="MASIVO"/>
    <s v="NPN"/>
    <m/>
    <m/>
    <m/>
    <m/>
    <m/>
    <s v="U"/>
    <s v="0000-00-00"/>
    <m/>
    <m/>
    <m/>
    <m/>
    <n v="127"/>
    <s v="Llamaya"/>
    <s v="MAIN"/>
    <n v="0"/>
    <m/>
    <n v="2258616"/>
    <s v="Cobros Mayo"/>
    <s v="Cobros Mayo NPN"/>
    <s v="Volver a llamar"/>
  </r>
  <r>
    <s v="Cobros Mayo"/>
    <n v="0"/>
    <n v="0"/>
    <x v="6"/>
    <n v="2"/>
    <n v="1"/>
    <x v="0"/>
    <d v="2026-05-05T15:11:45"/>
    <n v="69332905"/>
    <n v="6004"/>
    <s v="lvelez"/>
    <x v="1"/>
    <s v="COBRO"/>
    <m/>
    <m/>
    <n v="998"/>
    <n v="0"/>
    <m/>
    <n v="69332905"/>
    <m/>
    <m/>
    <m/>
    <m/>
    <m/>
    <m/>
    <m/>
    <m/>
    <m/>
    <m/>
    <m/>
    <m/>
    <s v="U"/>
    <s v="0000-00-00"/>
    <m/>
    <m/>
    <m/>
    <m/>
    <n v="95"/>
    <s v="Llamaya"/>
    <s v="MANUAL"/>
    <n v="0"/>
    <m/>
    <n v="2257509"/>
    <s v="Default Manual list"/>
    <m/>
    <s v="Buzon de voz"/>
  </r>
  <r>
    <s v="Cobros Mayo"/>
    <n v="1"/>
    <n v="0"/>
    <x v="1"/>
    <n v="2"/>
    <n v="1"/>
    <x v="1"/>
    <d v="2026-05-13T10:10:41"/>
    <n v="69332905"/>
    <n v="6006"/>
    <s v="lvelez"/>
    <x v="1"/>
    <s v="COBRO"/>
    <m/>
    <n v="366017230000"/>
    <n v="16018"/>
    <n v="-4"/>
    <n v="1"/>
    <n v="69332905"/>
    <m/>
    <s v="LIZA MINELLY GARCIA MORRIS"/>
    <m/>
    <s v="10-707-1251"/>
    <n v="366017230000"/>
    <s v="MASIVO"/>
    <s v="2 PAGOS PENDIENTES"/>
    <m/>
    <m/>
    <m/>
    <m/>
    <m/>
    <s v="U"/>
    <s v="0000-00-00"/>
    <m/>
    <m/>
    <m/>
    <m/>
    <n v="144"/>
    <s v="Llamaya"/>
    <s v="MAIN"/>
    <n v="0"/>
    <m/>
    <n v="2258617"/>
    <s v="Cobros Mayo"/>
    <s v="Cobros Mayo NPN"/>
    <s v="Numero equivocado"/>
  </r>
  <r>
    <s v="Cobros Mayo"/>
    <n v="0"/>
    <n v="0"/>
    <x v="1"/>
    <n v="6"/>
    <n v="1"/>
    <x v="0"/>
    <d v="2026-05-13T10:11:24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7"/>
    <n v="6"/>
    <n v="1"/>
    <x v="0"/>
    <d v="2026-05-15T11:29:44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3"/>
    <n v="6"/>
    <n v="1"/>
    <x v="0"/>
    <d v="2026-05-19T11:49:17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4"/>
    <n v="6"/>
    <n v="1"/>
    <x v="0"/>
    <d v="2026-05-20T16:00:15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4"/>
    <n v="6"/>
    <n v="1"/>
    <x v="0"/>
    <d v="2026-05-21T15:35:56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6"/>
    <n v="6"/>
    <n v="1"/>
    <x v="1"/>
    <d v="2026-05-22T11:41:32"/>
    <n v="69342779"/>
    <s v="DROP"/>
    <s v="VDAD"/>
    <x v="0"/>
    <s v="COBRO"/>
    <m/>
    <n v="368022040000"/>
    <n v="16018"/>
    <n v="-4"/>
    <n v="1"/>
    <n v="69342779"/>
    <m/>
    <s v="Elena del carmen camejo Ã¡ngul"/>
    <m/>
    <n v="191723414"/>
    <n v="368022040000"/>
    <s v="SOHO"/>
    <s v="2 PAGOS PENDIENTES"/>
    <m/>
    <m/>
    <m/>
    <m/>
    <m/>
    <m/>
    <s v="0000-00-00"/>
    <m/>
    <m/>
    <m/>
    <m/>
    <n v="5"/>
    <m/>
    <s v="NONE"/>
    <n v="0"/>
    <m/>
    <n v="2258618"/>
    <s v="Cobros Mayo"/>
    <s v="Cobros Mayo NPN"/>
    <s v="Agent Not Available"/>
  </r>
  <r>
    <s v="Cobros Mayo"/>
    <n v="0"/>
    <n v="0"/>
    <x v="1"/>
    <n v="5"/>
    <n v="1"/>
    <x v="0"/>
    <d v="2026-05-13T10:14:54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17"/>
    <n v="5"/>
    <n v="1"/>
    <x v="0"/>
    <d v="2026-05-15T11:30:15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3"/>
    <n v="5"/>
    <n v="1"/>
    <x v="0"/>
    <d v="2026-05-19T11:49:56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0"/>
    <n v="0"/>
    <x v="14"/>
    <n v="5"/>
    <n v="1"/>
    <x v="0"/>
    <d v="2026-05-20T16:01:17"/>
    <n v="69351752"/>
    <s v="DROP"/>
    <s v="VDAD"/>
    <x v="0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5"/>
    <m/>
    <s v="NONE"/>
    <n v="0"/>
    <m/>
    <n v="2258619"/>
    <s v="Cobros Mayo"/>
    <s v="Cobros Mayo NPN"/>
    <s v="Agent Not Available"/>
  </r>
  <r>
    <s v="Cobros Mayo"/>
    <n v="1"/>
    <n v="0"/>
    <x v="4"/>
    <n v="5"/>
    <n v="1"/>
    <x v="1"/>
    <d v="2026-05-21T15:36:29"/>
    <n v="69351752"/>
    <n v="6000"/>
    <s v="lvelez"/>
    <x v="1"/>
    <s v="COBRO"/>
    <m/>
    <n v="363082820000"/>
    <n v="16018"/>
    <n v="-4"/>
    <n v="1"/>
    <n v="69351752"/>
    <m/>
    <s v="AngÃ©lica Michel Buitrago"/>
    <m/>
    <s v="8-1006-631"/>
    <n v="363082820000"/>
    <s v="MASIVO"/>
    <s v="NPN"/>
    <m/>
    <m/>
    <m/>
    <m/>
    <m/>
    <s v="U"/>
    <s v="0000-00-00"/>
    <m/>
    <m/>
    <m/>
    <m/>
    <n v="187"/>
    <s v="Llamaya"/>
    <s v="MAIN"/>
    <n v="0"/>
    <m/>
    <n v="2258619"/>
    <s v="Cobros Mayo"/>
    <s v="Cobros Mayo NPN"/>
    <s v="Mensaje a tercero"/>
  </r>
  <r>
    <s v="Cobros Mayo"/>
    <n v="0"/>
    <n v="0"/>
    <x v="1"/>
    <n v="1"/>
    <n v="1"/>
    <x v="1"/>
    <d v="2026-05-13T10:14:30"/>
    <n v="69360050"/>
    <n v="6004"/>
    <s v="lvelez"/>
    <x v="1"/>
    <s v="COBRO"/>
    <m/>
    <n v="358382810000"/>
    <n v="16018"/>
    <n v="-4"/>
    <n v="1"/>
    <n v="69360050"/>
    <m/>
    <s v="Dionicio Rodriguez"/>
    <m/>
    <s v="9-765-1209"/>
    <n v="358382810000"/>
    <s v="MASIVO"/>
    <s v="2 PAGOS PENDIENTES"/>
    <m/>
    <m/>
    <m/>
    <m/>
    <m/>
    <s v="U"/>
    <s v="0000-00-00"/>
    <m/>
    <m/>
    <m/>
    <m/>
    <n v="91"/>
    <s v="Llamaya"/>
    <s v="MAIN"/>
    <n v="0"/>
    <m/>
    <n v="2258620"/>
    <s v="Cobros Mayo"/>
    <s v="Cobros Mayo NPN"/>
    <s v="Buzon de voz"/>
  </r>
  <r>
    <s v="Cobros Abril Canal Fijo"/>
    <n v="0"/>
    <n v="0"/>
    <x v="1"/>
    <n v="2"/>
    <n v="1"/>
    <x v="0"/>
    <d v="2026-05-13T10:15:07"/>
    <n v="69365329"/>
    <s v="DROP"/>
    <s v="VDAD"/>
    <x v="0"/>
    <s v="COBRO"/>
    <m/>
    <n v="366007030000"/>
    <n v="16018"/>
    <n v="-4"/>
    <n v="1"/>
    <n v="69365329"/>
    <m/>
    <s v="VICTOR DANIEL GARCIAN DE GRACI"/>
    <m/>
    <s v="8-1003-615"/>
    <n v="366007030000"/>
    <s v="MASIVO"/>
    <s v="NPN"/>
    <m/>
    <m/>
    <m/>
    <m/>
    <m/>
    <s v="U"/>
    <s v="0000-00-00"/>
    <m/>
    <m/>
    <m/>
    <m/>
    <n v="5"/>
    <m/>
    <s v="NONE"/>
    <n v="0"/>
    <m/>
    <n v="2258621"/>
    <s v="Cobros Mayo"/>
    <s v="Cobros Mayo NPN"/>
    <s v="Agent Not Available"/>
  </r>
  <r>
    <s v="Cobros Abril Canal Fijo"/>
    <n v="0"/>
    <n v="0"/>
    <x v="17"/>
    <n v="2"/>
    <n v="1"/>
    <x v="1"/>
    <d v="2026-05-15T11:31:46"/>
    <n v="69365329"/>
    <n v="6004"/>
    <s v="lvelez"/>
    <x v="1"/>
    <s v="COBRO"/>
    <m/>
    <n v="366007030000"/>
    <n v="16018"/>
    <n v="-4"/>
    <n v="1"/>
    <n v="69365329"/>
    <m/>
    <s v="VICTOR DANIEL GARCIAN DE GRACI"/>
    <m/>
    <s v="8-1003-615"/>
    <n v="366007030000"/>
    <s v="MASIVO"/>
    <s v="NPN"/>
    <m/>
    <m/>
    <m/>
    <m/>
    <m/>
    <s v="U"/>
    <s v="0000-00-00"/>
    <m/>
    <m/>
    <m/>
    <m/>
    <n v="135"/>
    <s v="Llamaya"/>
    <s v="MAIN"/>
    <n v="0"/>
    <m/>
    <n v="2258621"/>
    <s v="Cobros Mayo"/>
    <s v="Cobros Mayo NPN"/>
    <s v="Buzon de voz"/>
  </r>
  <r>
    <s v="Cobros Mayo"/>
    <n v="0"/>
    <n v="0"/>
    <x v="1"/>
    <n v="3"/>
    <n v="1"/>
    <x v="0"/>
    <d v="2026-05-13T10:15:46"/>
    <n v="69372028"/>
    <s v="DROP"/>
    <s v="VDAD"/>
    <x v="0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5"/>
    <m/>
    <s v="NONE"/>
    <n v="0"/>
    <m/>
    <n v="2258622"/>
    <s v="Cobros Mayo"/>
    <s v="Cobros Mayo NPN"/>
    <s v="Agent Not Available"/>
  </r>
  <r>
    <s v="Cobros Mayo"/>
    <n v="0"/>
    <n v="0"/>
    <x v="17"/>
    <n v="3"/>
    <n v="1"/>
    <x v="0"/>
    <d v="2026-05-15T11:32:11"/>
    <n v="69372028"/>
    <s v="DROP"/>
    <s v="VDAD"/>
    <x v="0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5"/>
    <m/>
    <s v="NONE"/>
    <n v="0"/>
    <m/>
    <n v="2258622"/>
    <s v="Cobros Mayo"/>
    <s v="Cobros Mayo NPN"/>
    <s v="Agent Not Available"/>
  </r>
  <r>
    <s v="Cobros Mayo"/>
    <n v="1"/>
    <n v="0"/>
    <x v="3"/>
    <n v="3"/>
    <n v="1"/>
    <x v="1"/>
    <d v="2026-05-19T11:50:42"/>
    <n v="69372028"/>
    <n v="6000"/>
    <s v="lvelez"/>
    <x v="1"/>
    <s v="COBRO"/>
    <m/>
    <n v="367084990000"/>
    <n v="16018"/>
    <n v="-4"/>
    <n v="1"/>
    <n v="69372028"/>
    <m/>
    <s v="Jessenia Perez"/>
    <m/>
    <s v="C02672988"/>
    <n v="367084990000"/>
    <s v="MASIVO"/>
    <s v="NPN"/>
    <m/>
    <m/>
    <m/>
    <m/>
    <m/>
    <s v="U"/>
    <s v="0000-00-00"/>
    <m/>
    <m/>
    <m/>
    <m/>
    <n v="86"/>
    <s v="Llamaya"/>
    <s v="MAIN"/>
    <n v="0"/>
    <m/>
    <n v="2258622"/>
    <s v="Cobros Mayo"/>
    <s v="Cobros Mayo NPN"/>
    <s v="Mensaje a tercero"/>
  </r>
  <r>
    <e v="#N/A"/>
    <n v="0"/>
    <n v="0"/>
    <x v="0"/>
    <n v="1"/>
    <n v="1"/>
    <x v="1"/>
    <d v="2026-05-09T09:47:11"/>
    <n v="69373737"/>
    <n v="6004"/>
    <s v="lvelez"/>
    <x v="1"/>
    <s v="COBRO"/>
    <m/>
    <n v="363001630000"/>
    <n v="16016"/>
    <n v="-4"/>
    <n v="1"/>
    <n v="69373737"/>
    <m/>
    <s v="Velkis Katiuska Montenegro Rub"/>
    <m/>
    <s v="4-764-1096"/>
    <n v="363001630000"/>
    <s v="MASIVO"/>
    <s v="NPN"/>
    <m/>
    <m/>
    <m/>
    <m/>
    <m/>
    <s v="U"/>
    <s v="0000-00-00"/>
    <m/>
    <m/>
    <m/>
    <m/>
    <n v="87"/>
    <s v="Llamaya"/>
    <s v="MANUAL"/>
    <n v="0"/>
    <m/>
    <n v="2198804"/>
    <s v="Cobros Marzo 2 meses a NPN "/>
    <s v="Cobros Marzo 2 meses a NPN "/>
    <s v="Buzon de voz"/>
  </r>
  <r>
    <s v="Cobros Abril Canal Fijo"/>
    <n v="1"/>
    <n v="1"/>
    <x v="1"/>
    <n v="1"/>
    <n v="1"/>
    <x v="1"/>
    <d v="2026-05-13T10:18:09"/>
    <n v="69387381"/>
    <n v="6003"/>
    <s v="lvelez"/>
    <x v="1"/>
    <s v="COBRO"/>
    <m/>
    <n v="359356930000"/>
    <n v="16018"/>
    <n v="-4"/>
    <n v="1"/>
    <n v="69387381"/>
    <m/>
    <s v="Luis Sandoval"/>
    <m/>
    <s v="6-714-1387"/>
    <n v="359356930000"/>
    <s v="MASIVO"/>
    <s v="NPN"/>
    <m/>
    <m/>
    <m/>
    <m/>
    <m/>
    <s v="U"/>
    <s v="0000-00-00"/>
    <m/>
    <m/>
    <m/>
    <m/>
    <n v="39"/>
    <s v="Llamaya"/>
    <s v="MAIN"/>
    <n v="0"/>
    <m/>
    <n v="2258623"/>
    <s v="Cobros Mayo"/>
    <s v="Cobros Mayo NPN"/>
    <s v="Cuenta cesada"/>
  </r>
  <r>
    <s v="Cobros Abril Canal Fijo"/>
    <n v="0"/>
    <n v="0"/>
    <x v="1"/>
    <n v="3"/>
    <n v="1"/>
    <x v="0"/>
    <d v="2026-05-13T10:20:40"/>
    <n v="69393189"/>
    <s v="CALLBK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448"/>
    <s v="Llamaya"/>
    <s v="MAIN"/>
    <n v="0"/>
    <m/>
    <n v="2258624"/>
    <s v="Cobros Mayo"/>
    <s v="Cobros Mayo NPN"/>
    <s v="Call Back"/>
  </r>
  <r>
    <s v="Cobros Abril Canal Fijo"/>
    <n v="0"/>
    <n v="0"/>
    <x v="2"/>
    <n v="3"/>
    <n v="1"/>
    <x v="0"/>
    <d v="2026-05-16T12:10:22"/>
    <n v="69393189"/>
    <s v="CALLBK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180"/>
    <s v="Llamaya"/>
    <s v="MAIN"/>
    <n v="0"/>
    <m/>
    <n v="2258624"/>
    <s v="Cobros Mayo"/>
    <s v="Cobros Mayo NPN"/>
    <s v="Call Back"/>
  </r>
  <r>
    <s v="Cobros Abril Canal Fijo"/>
    <n v="1"/>
    <n v="1"/>
    <x v="13"/>
    <n v="3"/>
    <n v="1"/>
    <x v="1"/>
    <d v="2026-05-18T15:59:57"/>
    <n v="69393189"/>
    <n v="6007"/>
    <s v="lvelez"/>
    <x v="1"/>
    <s v="COBRO"/>
    <m/>
    <n v="354353480000"/>
    <n v="16018"/>
    <n v="-4"/>
    <n v="1"/>
    <n v="69393189"/>
    <m/>
    <s v="Yaravis Davelis castillo ortiz"/>
    <m/>
    <s v="3-731-2198"/>
    <n v="354353480000"/>
    <s v="MASIVO"/>
    <s v="3 PAGOS PENDIENTES"/>
    <m/>
    <m/>
    <m/>
    <m/>
    <m/>
    <s v="U"/>
    <s v="0000-00-00"/>
    <m/>
    <m/>
    <m/>
    <s v="354353480000&gt;&gt; YARAVIS CASTILLO"/>
    <n v="94"/>
    <s v="Llamaya"/>
    <s v="MAIN"/>
    <n v="0"/>
    <m/>
    <n v="2258624"/>
    <s v="Cobros Mayo"/>
    <s v="Cobros Mayo NPN"/>
    <s v="Volver a llamar"/>
  </r>
  <r>
    <s v="Cobros Abril Canal Fijo"/>
    <n v="0"/>
    <n v="0"/>
    <x v="1"/>
    <n v="4"/>
    <n v="1"/>
    <x v="0"/>
    <d v="2026-05-13T10:22:09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0"/>
    <n v="0"/>
    <x v="17"/>
    <n v="4"/>
    <n v="1"/>
    <x v="0"/>
    <d v="2026-05-15T11:32:42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0"/>
    <n v="0"/>
    <x v="3"/>
    <n v="4"/>
    <n v="1"/>
    <x v="0"/>
    <d v="2026-05-19T11:50:44"/>
    <n v="69401647"/>
    <s v="DROP"/>
    <s v="VDAD"/>
    <x v="0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5"/>
    <m/>
    <s v="NONE"/>
    <n v="0"/>
    <m/>
    <n v="2258625"/>
    <s v="Cobros Mayo"/>
    <s v="Cobros Mayo NPN"/>
    <s v="Agent Not Available"/>
  </r>
  <r>
    <s v="Cobros Abril Canal Fijo"/>
    <n v="1"/>
    <n v="1"/>
    <x v="14"/>
    <n v="4"/>
    <n v="1"/>
    <x v="1"/>
    <d v="2026-05-20T16:01:14"/>
    <n v="69401647"/>
    <n v="6003"/>
    <s v="lvelez"/>
    <x v="1"/>
    <s v="COBRO"/>
    <m/>
    <n v="212011570000"/>
    <n v="16018"/>
    <n v="-4"/>
    <n v="1"/>
    <n v="69401647"/>
    <m/>
    <s v="ESMERALDA CHAVERRA"/>
    <m/>
    <s v="8-743-1760"/>
    <n v="212011570000"/>
    <s v="DIGITAL"/>
    <s v="NPN"/>
    <m/>
    <m/>
    <m/>
    <m/>
    <m/>
    <s v="U"/>
    <s v="0000-00-00"/>
    <m/>
    <m/>
    <m/>
    <m/>
    <n v="60"/>
    <s v="Llamaya"/>
    <s v="MAIN"/>
    <n v="0"/>
    <m/>
    <n v="2258625"/>
    <s v="Cobros Mayo"/>
    <s v="Cobros Mayo NPN"/>
    <s v="Cuenta cesada"/>
  </r>
  <r>
    <s v="Cobros Abril Canal Fijo"/>
    <n v="0"/>
    <n v="0"/>
    <x v="1"/>
    <n v="6"/>
    <n v="1"/>
    <x v="0"/>
    <d v="2026-05-13T10:23:38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17"/>
    <n v="6"/>
    <n v="1"/>
    <x v="0"/>
    <d v="2026-05-15T11:33:00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3"/>
    <n v="6"/>
    <n v="1"/>
    <x v="0"/>
    <d v="2026-05-19T11:51:07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14"/>
    <n v="6"/>
    <n v="1"/>
    <x v="0"/>
    <d v="2026-05-20T16:01:51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4"/>
    <n v="6"/>
    <n v="1"/>
    <x v="0"/>
    <d v="2026-05-21T15:36:54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Abril Canal Fijo"/>
    <n v="0"/>
    <n v="0"/>
    <x v="16"/>
    <n v="6"/>
    <n v="1"/>
    <x v="1"/>
    <d v="2026-05-22T11:41:46"/>
    <n v="69404488"/>
    <s v="DROP"/>
    <s v="VDAD"/>
    <x v="0"/>
    <s v="COBRO"/>
    <m/>
    <n v="365028850000"/>
    <n v="16018"/>
    <n v="-4"/>
    <n v="1"/>
    <n v="69404488"/>
    <m/>
    <s v="Yostin Alejandro Reina"/>
    <m/>
    <s v="8-961-188"/>
    <n v="365028850000"/>
    <s v="MASIVO"/>
    <s v="NPN"/>
    <m/>
    <m/>
    <m/>
    <m/>
    <m/>
    <m/>
    <s v="0000-00-00"/>
    <m/>
    <m/>
    <m/>
    <m/>
    <n v="5"/>
    <m/>
    <s v="NONE"/>
    <n v="0"/>
    <m/>
    <n v="2258626"/>
    <s v="Cobros Mayo"/>
    <s v="Cobros Mayo NPN"/>
    <s v="Agent Not Available"/>
  </r>
  <r>
    <s v="Cobros Mayo"/>
    <n v="1"/>
    <n v="0"/>
    <x v="1"/>
    <n v="1"/>
    <n v="1"/>
    <x v="1"/>
    <d v="2026-05-13T10:29:43"/>
    <n v="69408166"/>
    <n v="6000"/>
    <s v="lvelez"/>
    <x v="1"/>
    <s v="COBRO"/>
    <m/>
    <n v="369084930000"/>
    <n v="16018"/>
    <n v="-4"/>
    <n v="1"/>
    <n v="69408166"/>
    <m/>
    <s v="Wilfredo Yair Acosta"/>
    <m/>
    <s v="8-1048-1502"/>
    <n v="369084930000"/>
    <s v="MASIVO"/>
    <s v="NPN"/>
    <m/>
    <m/>
    <m/>
    <m/>
    <m/>
    <s v="U"/>
    <s v="0000-00-00"/>
    <m/>
    <m/>
    <m/>
    <m/>
    <n v="129"/>
    <s v="Llamaya"/>
    <s v="MAIN"/>
    <n v="0"/>
    <m/>
    <n v="2258627"/>
    <s v="Cobros Mayo"/>
    <s v="Cobros Mayo NPN"/>
    <s v="Mensaje a tercero"/>
  </r>
  <r>
    <e v="#N/A"/>
    <n v="1"/>
    <n v="1"/>
    <x v="5"/>
    <n v="1"/>
    <n v="1"/>
    <x v="1"/>
    <d v="2026-05-02T12:19:14"/>
    <n v="69418854"/>
    <n v="6007"/>
    <s v="lvelez"/>
    <x v="1"/>
    <s v="COBRO"/>
    <m/>
    <m/>
    <n v="998"/>
    <n v="0"/>
    <m/>
    <n v="69418854"/>
    <m/>
    <m/>
    <m/>
    <m/>
    <m/>
    <m/>
    <m/>
    <m/>
    <m/>
    <m/>
    <m/>
    <m/>
    <s v="U"/>
    <s v="0000-00-00"/>
    <m/>
    <m/>
    <m/>
    <s v="367071610000&gt;&gt; LUIS OMAR RODRIGUEZ DIAZ"/>
    <n v="393"/>
    <s v="Llamaya"/>
    <s v="MAIN"/>
    <n v="0"/>
    <m/>
    <n v="2257370"/>
    <s v="Default Manual list"/>
    <m/>
    <s v="Volver a llamar"/>
  </r>
  <r>
    <s v="Cobros Abril Canal Fijo"/>
    <n v="0"/>
    <n v="0"/>
    <x v="11"/>
    <n v="4"/>
    <n v="1"/>
    <x v="0"/>
    <d v="2026-05-04T11:46:13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49:18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7"/>
    <n v="4"/>
    <n v="1"/>
    <x v="0"/>
    <d v="2026-05-07T16:23:48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8"/>
    <n v="4"/>
    <n v="1"/>
    <x v="1"/>
    <d v="2026-05-08T17:04:32"/>
    <n v="69420604"/>
    <s v="AB"/>
    <s v="VDAD"/>
    <x v="0"/>
    <s v="COBRO"/>
    <m/>
    <n v="359326160000"/>
    <n v="16017"/>
    <n v="-4"/>
    <n v="1"/>
    <n v="69420604"/>
    <m/>
    <s v="Yubeli andrea gomez gomez "/>
    <m/>
    <s v="BD387724 "/>
    <s v="3 MESES DE MORA"/>
    <s v="SOHO"/>
    <n v="359326160000"/>
    <m/>
    <m/>
    <m/>
    <m/>
    <m/>
    <m/>
    <s v="0000-00-00"/>
    <m/>
    <s v="Yubygomez309@gmail.com"/>
    <m/>
    <m/>
    <n v="0"/>
    <m/>
    <s v="NONE"/>
    <n v="0"/>
    <m/>
    <n v="2252428"/>
    <s v="Cobros Abril Canal Fijo"/>
    <s v="Cobros Abril Canal Fijo 2 meses a NPN"/>
    <s v="Auto busy"/>
  </r>
  <r>
    <s v="Cobros Abril Canal Fijo"/>
    <n v="0"/>
    <n v="0"/>
    <x v="1"/>
    <n v="7"/>
    <n v="1"/>
    <x v="0"/>
    <d v="2026-05-13T10:30:25"/>
    <n v="69421550"/>
    <s v="AB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Auto busy"/>
  </r>
  <r>
    <s v="Cobros Abril Canal Fijo"/>
    <n v="0"/>
    <n v="0"/>
    <x v="17"/>
    <n v="7"/>
    <n v="1"/>
    <x v="0"/>
    <d v="2026-05-15T11:34:21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17"/>
    <n v="7"/>
    <n v="1"/>
    <x v="0"/>
    <d v="2026-05-15T12:39:04"/>
    <n v="69421550"/>
    <s v="AB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Auto busy"/>
  </r>
  <r>
    <s v="Cobros Abril Canal Fijo"/>
    <n v="0"/>
    <n v="0"/>
    <x v="3"/>
    <n v="7"/>
    <n v="1"/>
    <x v="0"/>
    <d v="2026-05-19T11:52:28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0"/>
    <d v="2026-05-19T12:39:14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0"/>
    <d v="2026-05-19T12:55:27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3"/>
    <n v="7"/>
    <n v="1"/>
    <x v="1"/>
    <d v="2026-05-19T14:04:22"/>
    <n v="69421550"/>
    <s v="NA"/>
    <s v="VDAD"/>
    <x v="0"/>
    <s v="COBRO"/>
    <m/>
    <n v="352371830000"/>
    <n v="16018"/>
    <n v="-4"/>
    <n v="1"/>
    <n v="69421550"/>
    <m/>
    <s v="Maria Santamaria "/>
    <m/>
    <s v="1-762-598"/>
    <n v="352371830000"/>
    <s v="MASIVO"/>
    <s v="NPN"/>
    <m/>
    <m/>
    <m/>
    <m/>
    <m/>
    <m/>
    <s v="0000-00-00"/>
    <m/>
    <m/>
    <m/>
    <m/>
    <n v="0"/>
    <m/>
    <s v="NONE"/>
    <n v="0"/>
    <m/>
    <n v="2258628"/>
    <s v="Cobros Mayo"/>
    <s v="Cobros Mayo NPN"/>
    <s v="No Answer AutoDial"/>
  </r>
  <r>
    <s v="Cobros Abril Canal Fijo"/>
    <n v="0"/>
    <n v="0"/>
    <x v="11"/>
    <n v="3"/>
    <n v="1"/>
    <x v="0"/>
    <d v="2026-05-04T15:09:26"/>
    <n v="69428987"/>
    <s v="DROP"/>
    <s v="VDAD"/>
    <x v="0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5"/>
    <m/>
    <s v="NONE"/>
    <n v="0"/>
    <m/>
    <n v="2252792"/>
    <s v="Cobros Abril Canal Fijo"/>
    <s v="Cobros Abril Canal Fijo 2 meses a NPN"/>
    <s v="Agent Not Available"/>
  </r>
  <r>
    <s v="Cobros Abril Canal Fijo"/>
    <n v="0"/>
    <n v="0"/>
    <x v="12"/>
    <n v="3"/>
    <n v="1"/>
    <x v="0"/>
    <d v="2026-05-06T14:56:43"/>
    <n v="69428987"/>
    <s v="DROP"/>
    <s v="VDAD"/>
    <x v="0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5"/>
    <m/>
    <s v="NONE"/>
    <n v="0"/>
    <m/>
    <n v="2252792"/>
    <s v="Cobros Abril Canal Fijo"/>
    <s v="Cobros Abril Canal Fijo 2 meses a NPN"/>
    <s v="Agent Not Available"/>
  </r>
  <r>
    <s v="Cobros Abril Canal Fijo"/>
    <n v="1"/>
    <n v="1"/>
    <x v="0"/>
    <n v="3"/>
    <n v="1"/>
    <x v="1"/>
    <d v="2026-05-09T09:16:23"/>
    <n v="69428987"/>
    <n v="6007"/>
    <s v="lvelez"/>
    <x v="1"/>
    <s v="COBRO"/>
    <m/>
    <n v="357343910000"/>
    <n v="16017"/>
    <n v="-4"/>
    <n v="1"/>
    <n v="69428987"/>
    <m/>
    <s v="KARLA NINOSKA DE GARCIA"/>
    <m/>
    <s v="8-856-345"/>
    <s v="2 MESES DE MORA"/>
    <s v="MASIVO"/>
    <n v="357343910000"/>
    <m/>
    <m/>
    <m/>
    <m/>
    <m/>
    <s v="U"/>
    <s v="0000-00-00"/>
    <m/>
    <s v="karladegarcia@gmail.com"/>
    <m/>
    <m/>
    <n v="98"/>
    <s v="Llamaya"/>
    <s v="MAIN"/>
    <n v="0"/>
    <m/>
    <n v="2252792"/>
    <s v="Cobros Abril Canal Fijo"/>
    <s v="Cobros Abril Canal Fijo 2 meses a NPN"/>
    <s v="Volver a llamar"/>
  </r>
  <r>
    <s v="Cobros Abril Canal Fijo"/>
    <n v="0"/>
    <n v="0"/>
    <x v="1"/>
    <n v="2"/>
    <n v="1"/>
    <x v="0"/>
    <d v="2026-05-13T10:32:25"/>
    <n v="69434421"/>
    <s v="DROP"/>
    <s v="VDAD"/>
    <x v="0"/>
    <s v="COBRO"/>
    <m/>
    <n v="351370820000"/>
    <n v="16018"/>
    <n v="-4"/>
    <n v="1"/>
    <n v="69434421"/>
    <m/>
    <s v="SabrÃ­a Rodriguez Cabrera"/>
    <m/>
    <s v="5-710-1949"/>
    <n v="351370820000"/>
    <s v="MASIVO"/>
    <s v="NPN"/>
    <m/>
    <m/>
    <m/>
    <m/>
    <m/>
    <s v="U"/>
    <s v="0000-00-00"/>
    <m/>
    <m/>
    <m/>
    <m/>
    <n v="5"/>
    <m/>
    <s v="NONE"/>
    <n v="0"/>
    <m/>
    <n v="2258629"/>
    <s v="Cobros Mayo"/>
    <s v="Cobros Mayo NPN"/>
    <s v="Agent Not Available"/>
  </r>
  <r>
    <s v="Cobros Abril Canal Fijo"/>
    <n v="1"/>
    <n v="1"/>
    <x v="17"/>
    <n v="2"/>
    <n v="1"/>
    <x v="1"/>
    <d v="2026-05-15T11:39:45"/>
    <n v="69434421"/>
    <n v="6003"/>
    <s v="lvelez"/>
    <x v="1"/>
    <s v="COBRO"/>
    <m/>
    <n v="351370820000"/>
    <n v="16018"/>
    <n v="-4"/>
    <n v="1"/>
    <n v="69434421"/>
    <m/>
    <s v="SabrÃ­a Rodriguez Cabrera"/>
    <m/>
    <s v="5-710-1949"/>
    <n v="351370820000"/>
    <s v="MASIVO"/>
    <s v="NPN"/>
    <m/>
    <m/>
    <m/>
    <m/>
    <m/>
    <s v="U"/>
    <s v="0000-00-00"/>
    <m/>
    <m/>
    <m/>
    <m/>
    <n v="44"/>
    <s v="Llamaya"/>
    <s v="MAIN"/>
    <n v="0"/>
    <m/>
    <n v="2258629"/>
    <s v="Cobros Mayo"/>
    <s v="Cobros Mayo NPN"/>
    <s v="Cuenta cesada"/>
  </r>
  <r>
    <s v="Cobros Abril Canal Fijo"/>
    <n v="0"/>
    <n v="0"/>
    <x v="1"/>
    <n v="6"/>
    <n v="1"/>
    <x v="0"/>
    <d v="2026-05-13T10:33:03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17"/>
    <n v="6"/>
    <n v="1"/>
    <x v="0"/>
    <d v="2026-05-15T11:39:48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3"/>
    <n v="6"/>
    <n v="1"/>
    <x v="0"/>
    <d v="2026-05-19T11:53:23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14"/>
    <n v="6"/>
    <n v="1"/>
    <x v="0"/>
    <d v="2026-05-20T16:02:27"/>
    <n v="69445028"/>
    <s v="DROP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"/>
    <m/>
    <s v="NONE"/>
    <n v="0"/>
    <m/>
    <n v="2258630"/>
    <s v="Cobros Mayo"/>
    <s v="Cobros Mayo NPN"/>
    <s v="Agent Not Available"/>
  </r>
  <r>
    <s v="Cobros Abril Canal Fijo"/>
    <n v="0"/>
    <n v="0"/>
    <x v="4"/>
    <n v="6"/>
    <n v="1"/>
    <x v="0"/>
    <d v="2026-05-21T15:38:16"/>
    <n v="69445028"/>
    <s v="NA"/>
    <s v="VDAD"/>
    <x v="0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0"/>
    <m/>
    <s v="NONE"/>
    <n v="0"/>
    <m/>
    <n v="2258630"/>
    <s v="Cobros Mayo"/>
    <s v="Cobros Mayo NPN"/>
    <s v="No Answer AutoDial"/>
  </r>
  <r>
    <s v="Cobros Abril Canal Fijo"/>
    <n v="1"/>
    <n v="1"/>
    <x v="4"/>
    <n v="6"/>
    <n v="1"/>
    <x v="1"/>
    <d v="2026-05-21T16:07:53"/>
    <n v="69445028"/>
    <n v="6003"/>
    <s v="lvelez"/>
    <x v="1"/>
    <s v="COBRO"/>
    <m/>
    <n v="354377940000"/>
    <n v="16018"/>
    <n v="-4"/>
    <n v="1"/>
    <n v="69445028"/>
    <m/>
    <s v="Matilde perez"/>
    <m/>
    <s v="CO3688888"/>
    <n v="354377940000"/>
    <s v="MASIVO"/>
    <s v="NPN"/>
    <m/>
    <m/>
    <m/>
    <m/>
    <m/>
    <s v="U"/>
    <s v="0000-00-00"/>
    <m/>
    <m/>
    <m/>
    <m/>
    <n v="58"/>
    <s v="Llamaya"/>
    <s v="MAIN"/>
    <n v="0"/>
    <m/>
    <n v="2258630"/>
    <s v="Cobros Mayo"/>
    <s v="Cobros Mayo NPN"/>
    <s v="Cuenta cesada"/>
  </r>
  <r>
    <s v="Cobros Abril Canal Fijo"/>
    <n v="0"/>
    <n v="0"/>
    <x v="12"/>
    <n v="4"/>
    <n v="1"/>
    <x v="0"/>
    <d v="2026-05-06T15:54:37"/>
    <n v="69455189"/>
    <n v="6004"/>
    <s v="lvelez"/>
    <x v="1"/>
    <s v="COBRO"/>
    <m/>
    <n v="359330540000"/>
    <n v="16017"/>
    <n v="-4"/>
    <n v="1"/>
    <n v="69455189"/>
    <m/>
    <s v="Renilio Valdes"/>
    <m/>
    <s v="10-711-1751"/>
    <s v="NPN"/>
    <s v="MASIVO"/>
    <n v="359330540000"/>
    <m/>
    <m/>
    <m/>
    <m/>
    <m/>
    <s v="U"/>
    <s v="0000-00-00"/>
    <m/>
    <s v="Reniliovaldes2@gmail.com"/>
    <m/>
    <m/>
    <n v="73"/>
    <s v="Llamaya"/>
    <s v="MANUAL"/>
    <n v="0"/>
    <m/>
    <n v="2251592"/>
    <s v="Cobros Abril Canal Fijo"/>
    <s v="Cobros Abril Canal Fijo 2 meses a NPN"/>
    <s v="Buzon de voz"/>
  </r>
  <r>
    <s v="Cobros Abril Canal Fijo"/>
    <n v="0"/>
    <n v="0"/>
    <x v="1"/>
    <n v="4"/>
    <n v="1"/>
    <x v="0"/>
    <d v="2026-05-13T10:33:33"/>
    <n v="69455189"/>
    <s v="DROP"/>
    <s v="VDAD"/>
    <x v="0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5"/>
    <m/>
    <s v="NONE"/>
    <n v="0"/>
    <m/>
    <n v="2258631"/>
    <s v="Cobros Mayo"/>
    <s v="Cobros Mayo NPN"/>
    <s v="Agent Not Available"/>
  </r>
  <r>
    <s v="Cobros Abril Canal Fijo"/>
    <n v="0"/>
    <n v="0"/>
    <x v="17"/>
    <n v="4"/>
    <n v="1"/>
    <x v="0"/>
    <d v="2026-05-15T11:40:14"/>
    <n v="69455189"/>
    <s v="DROP"/>
    <s v="VDAD"/>
    <x v="0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5"/>
    <m/>
    <s v="NONE"/>
    <n v="0"/>
    <m/>
    <n v="2258631"/>
    <s v="Cobros Mayo"/>
    <s v="Cobros Mayo NPN"/>
    <s v="Agent Not Available"/>
  </r>
  <r>
    <s v="Cobros Abril Canal Fijo"/>
    <n v="0"/>
    <n v="0"/>
    <x v="3"/>
    <n v="4"/>
    <n v="1"/>
    <x v="1"/>
    <d v="2026-05-19T11:53:10"/>
    <n v="69455189"/>
    <n v="6004"/>
    <s v="lvelez"/>
    <x v="1"/>
    <s v="COBRO"/>
    <m/>
    <n v="369010770000"/>
    <n v="16018"/>
    <n v="-4"/>
    <n v="1"/>
    <n v="69455189"/>
    <m/>
    <s v="Enelia valdes"/>
    <m/>
    <s v="10-715-601"/>
    <n v="369010770000"/>
    <s v="MASIVO"/>
    <s v="2 PAGOS PENDIENTES"/>
    <m/>
    <m/>
    <m/>
    <m/>
    <m/>
    <s v="U"/>
    <s v="0000-00-00"/>
    <m/>
    <m/>
    <m/>
    <m/>
    <n v="68"/>
    <s v="Llamaya"/>
    <s v="MAIN"/>
    <n v="0"/>
    <m/>
    <n v="2258631"/>
    <s v="Cobros Mayo"/>
    <s v="Cobros Mayo NPN"/>
    <s v="Buzon de voz"/>
  </r>
  <r>
    <s v="Cobros Mayo"/>
    <n v="0"/>
    <n v="0"/>
    <x v="1"/>
    <n v="5"/>
    <n v="1"/>
    <x v="0"/>
    <d v="2026-05-13T10:36:18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17"/>
    <n v="5"/>
    <n v="1"/>
    <x v="0"/>
    <d v="2026-05-15T11:40:52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3"/>
    <n v="5"/>
    <n v="1"/>
    <x v="0"/>
    <d v="2026-05-19T11:53:46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0"/>
    <n v="0"/>
    <x v="14"/>
    <n v="5"/>
    <n v="1"/>
    <x v="0"/>
    <d v="2026-05-20T16:02:53"/>
    <n v="69455611"/>
    <s v="DROP"/>
    <s v="VDAD"/>
    <x v="0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5"/>
    <m/>
    <s v="NONE"/>
    <n v="0"/>
    <m/>
    <n v="2258632"/>
    <s v="Cobros Mayo"/>
    <s v="Cobros Mayo NPN"/>
    <s v="Agent Not Available"/>
  </r>
  <r>
    <s v="Cobros Mayo"/>
    <n v="1"/>
    <n v="1"/>
    <x v="4"/>
    <n v="5"/>
    <n v="1"/>
    <x v="1"/>
    <d v="2026-05-21T15:40:05"/>
    <n v="69455611"/>
    <n v="6007"/>
    <s v="lvelez"/>
    <x v="1"/>
    <s v="COBRO"/>
    <m/>
    <n v="367054790000"/>
    <n v="16018"/>
    <n v="-4"/>
    <n v="1"/>
    <n v="69455611"/>
    <m/>
    <s v="Luis Enrique Vega Ortiz"/>
    <m/>
    <s v="9-742-195"/>
    <n v="367054790000"/>
    <s v="MASIVO"/>
    <s v="NPN"/>
    <m/>
    <m/>
    <m/>
    <m/>
    <m/>
    <s v="U"/>
    <s v="0000-00-00"/>
    <m/>
    <m/>
    <m/>
    <m/>
    <n v="153"/>
    <s v="Llamaya"/>
    <s v="MAIN"/>
    <n v="0"/>
    <m/>
    <n v="2258632"/>
    <s v="Cobros Mayo"/>
    <s v="Cobros Mayo NPN"/>
    <s v="Volver a llamar"/>
  </r>
  <r>
    <s v="Cobros Mayo"/>
    <n v="0"/>
    <n v="0"/>
    <x v="1"/>
    <n v="3"/>
    <n v="1"/>
    <x v="0"/>
    <d v="2026-05-13T10:36:40"/>
    <n v="69456048"/>
    <s v="DROP"/>
    <s v="VDAD"/>
    <x v="0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5"/>
    <m/>
    <s v="NONE"/>
    <n v="0"/>
    <m/>
    <n v="2258633"/>
    <s v="Cobros Mayo"/>
    <s v="Cobros Mayo NPN"/>
    <s v="Agent Not Available"/>
  </r>
  <r>
    <s v="Cobros Mayo"/>
    <n v="0"/>
    <n v="0"/>
    <x v="17"/>
    <n v="3"/>
    <n v="1"/>
    <x v="0"/>
    <d v="2026-05-15T11:41:53"/>
    <n v="69456048"/>
    <s v="CALLBK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128"/>
    <s v="Llamaya"/>
    <s v="MAIN"/>
    <n v="0"/>
    <m/>
    <n v="2258633"/>
    <s v="Cobros Mayo"/>
    <s v="Cobros Mayo NPN"/>
    <s v="Call Back"/>
  </r>
  <r>
    <s v="Cobros Mayo"/>
    <n v="1"/>
    <n v="1"/>
    <x v="2"/>
    <n v="3"/>
    <n v="1"/>
    <x v="1"/>
    <d v="2026-05-16T12:27:36"/>
    <n v="69456048"/>
    <n v="6007"/>
    <s v="lvelez"/>
    <x v="1"/>
    <s v="COBRO"/>
    <m/>
    <n v="361058600000"/>
    <n v="16018"/>
    <n v="-4"/>
    <n v="1"/>
    <n v="69456048"/>
    <m/>
    <s v="Roberto Abdiel Simons Escudero"/>
    <m/>
    <s v="8-755-1522"/>
    <n v="361058600000"/>
    <s v="MASIVO"/>
    <s v="NPN"/>
    <m/>
    <m/>
    <m/>
    <m/>
    <m/>
    <s v="U"/>
    <s v="0000-00-00"/>
    <m/>
    <m/>
    <m/>
    <s v="361058600000&gt;&gt; ROBERTO ABDIEL SIMONS ESCUDERO"/>
    <n v="79"/>
    <s v="Llamaya"/>
    <s v="MAIN"/>
    <n v="0"/>
    <m/>
    <n v="2258633"/>
    <s v="Cobros Mayo"/>
    <s v="Cobros Mayo NPN"/>
    <s v="Volver a llamar"/>
  </r>
  <r>
    <s v="Cobros Abril Canal Fijo"/>
    <n v="0"/>
    <n v="0"/>
    <x v="1"/>
    <n v="4"/>
    <n v="1"/>
    <x v="0"/>
    <d v="2026-05-13T10:38:35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0"/>
    <n v="0"/>
    <x v="17"/>
    <n v="4"/>
    <n v="1"/>
    <x v="0"/>
    <d v="2026-05-15T11:41:56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0"/>
    <n v="0"/>
    <x v="3"/>
    <n v="4"/>
    <n v="1"/>
    <x v="0"/>
    <d v="2026-05-19T11:54:24"/>
    <n v="69465378"/>
    <s v="DROP"/>
    <s v="VDAD"/>
    <x v="0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5"/>
    <m/>
    <s v="NONE"/>
    <n v="0"/>
    <m/>
    <n v="2258634"/>
    <s v="Cobros Mayo"/>
    <s v="Cobros Mayo NPN"/>
    <s v="Agent Not Available"/>
  </r>
  <r>
    <s v="Cobros Abril Canal Fijo"/>
    <n v="1"/>
    <n v="1"/>
    <x v="14"/>
    <n v="4"/>
    <n v="1"/>
    <x v="1"/>
    <d v="2026-05-20T16:02:48"/>
    <n v="69465378"/>
    <n v="6003"/>
    <s v="lvelez"/>
    <x v="1"/>
    <s v="COBRO"/>
    <m/>
    <n v="358371560000"/>
    <n v="16018"/>
    <n v="-4"/>
    <n v="1"/>
    <n v="69465378"/>
    <m/>
    <s v="LINETH CORTEZ SANTOS"/>
    <m/>
    <s v="12-704-916"/>
    <n v="358371560000"/>
    <s v="MASIVO"/>
    <s v="NPN"/>
    <m/>
    <m/>
    <m/>
    <m/>
    <m/>
    <s v="U"/>
    <s v="0000-00-00"/>
    <m/>
    <m/>
    <m/>
    <m/>
    <n v="181"/>
    <s v="Llamaya"/>
    <s v="MAIN"/>
    <n v="0"/>
    <m/>
    <n v="2258634"/>
    <s v="Cobros Mayo"/>
    <s v="Cobros Mayo NPN"/>
    <s v="Cuenta cesada"/>
  </r>
  <r>
    <s v="Cobros Mayo"/>
    <n v="1"/>
    <n v="1"/>
    <x v="1"/>
    <n v="1"/>
    <n v="1"/>
    <x v="1"/>
    <d v="2026-05-13T10:39:29"/>
    <n v="69470413"/>
    <n v="6007"/>
    <s v="lvelez"/>
    <x v="1"/>
    <s v="COBRO"/>
    <m/>
    <n v="363049680000"/>
    <n v="16018"/>
    <n v="-4"/>
    <n v="1"/>
    <n v="69470413"/>
    <m/>
    <s v="Ivis Keribel Rivera Paralta"/>
    <m/>
    <s v="8-933-2129"/>
    <n v="363049680000"/>
    <s v="MASIVO"/>
    <s v="NPN"/>
    <m/>
    <m/>
    <m/>
    <m/>
    <m/>
    <s v="U"/>
    <s v="0000-00-00"/>
    <m/>
    <m/>
    <m/>
    <m/>
    <n v="74"/>
    <s v="Llamaya"/>
    <s v="MAIN"/>
    <n v="0"/>
    <m/>
    <n v="2258635"/>
    <s v="Cobros Mayo"/>
    <s v="Cobros Mayo NPN"/>
    <s v="Volver a llamar"/>
  </r>
  <r>
    <s v="Cobros Abril Canal Fijo"/>
    <n v="0"/>
    <n v="0"/>
    <x v="1"/>
    <n v="4"/>
    <n v="1"/>
    <x v="0"/>
    <d v="2026-05-13T10:40:31"/>
    <n v="69477856"/>
    <s v="NA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No Answer AutoDial"/>
  </r>
  <r>
    <s v="Cobros Abril Canal Fijo"/>
    <n v="0"/>
    <n v="0"/>
    <x v="1"/>
    <n v="4"/>
    <n v="1"/>
    <x v="0"/>
    <d v="2026-05-13T11:39:08"/>
    <n v="69477856"/>
    <s v="AB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Auto busy"/>
  </r>
  <r>
    <s v="Cobros Abril Canal Fijo"/>
    <n v="0"/>
    <n v="0"/>
    <x v="17"/>
    <n v="4"/>
    <n v="1"/>
    <x v="0"/>
    <d v="2026-05-15T11:43:15"/>
    <n v="69477856"/>
    <s v="NA"/>
    <s v="VDAD"/>
    <x v="0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0"/>
    <m/>
    <s v="NONE"/>
    <n v="0"/>
    <m/>
    <n v="2258636"/>
    <s v="Cobros Mayo"/>
    <s v="Cobros Mayo NPN"/>
    <s v="No Answer AutoDial"/>
  </r>
  <r>
    <s v="Cobros Abril Canal Fijo"/>
    <n v="1"/>
    <n v="1"/>
    <x v="17"/>
    <n v="4"/>
    <n v="1"/>
    <x v="1"/>
    <d v="2026-05-15T12:39:24"/>
    <n v="69477856"/>
    <n v="6003"/>
    <s v="lvelez"/>
    <x v="1"/>
    <s v="COBRO"/>
    <m/>
    <n v="367006670000"/>
    <n v="16018"/>
    <n v="-4"/>
    <n v="1"/>
    <n v="69477856"/>
    <m/>
    <s v="Idequel Rodriguez"/>
    <m/>
    <s v="8-976-1552"/>
    <n v="367006670000"/>
    <s v="MASIVO"/>
    <s v="NPN"/>
    <m/>
    <m/>
    <m/>
    <m/>
    <m/>
    <s v="U"/>
    <s v="0000-00-00"/>
    <m/>
    <m/>
    <m/>
    <m/>
    <n v="20"/>
    <s v="Llamaya"/>
    <s v="MAIN"/>
    <n v="0"/>
    <m/>
    <n v="2258636"/>
    <s v="Cobros Mayo"/>
    <s v="Cobros Mayo NPN"/>
    <s v="Cuenta cesada"/>
  </r>
  <r>
    <s v="Cobros Mayo"/>
    <n v="0"/>
    <n v="0"/>
    <x v="1"/>
    <n v="1"/>
    <n v="1"/>
    <x v="1"/>
    <d v="2026-05-13T10:50:44"/>
    <n v="69481398"/>
    <n v="6004"/>
    <s v="lvelez"/>
    <x v="1"/>
    <s v="COBRO"/>
    <m/>
    <n v="224005930000"/>
    <n v="16018"/>
    <n v="-4"/>
    <n v="1"/>
    <n v="69481398"/>
    <m/>
    <s v="Rosmery Hinds"/>
    <m/>
    <s v="8-844-1899"/>
    <n v="224005930000"/>
    <s v="MASIVO"/>
    <s v="NPN"/>
    <m/>
    <m/>
    <m/>
    <m/>
    <m/>
    <s v="U"/>
    <s v="0000-00-00"/>
    <m/>
    <m/>
    <m/>
    <m/>
    <n v="140"/>
    <s v="Llamaya"/>
    <s v="MAIN"/>
    <n v="0"/>
    <m/>
    <n v="2258637"/>
    <s v="Cobros Mayo"/>
    <s v="Cobros Mayo NPN"/>
    <s v="Buzon de voz"/>
  </r>
  <r>
    <s v="Cobros Abril Canal Fijo"/>
    <n v="0"/>
    <n v="0"/>
    <x v="1"/>
    <n v="3"/>
    <n v="1"/>
    <x v="0"/>
    <d v="2026-05-13T10:50:51"/>
    <n v="69489691"/>
    <s v="DROP"/>
    <s v="VDAD"/>
    <x v="0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5"/>
    <m/>
    <s v="NONE"/>
    <n v="0"/>
    <m/>
    <n v="2258638"/>
    <s v="Cobros Mayo"/>
    <s v="Cobros Mayo NPN"/>
    <s v="Agent Not Available"/>
  </r>
  <r>
    <s v="Cobros Abril Canal Fijo"/>
    <n v="0"/>
    <n v="0"/>
    <x v="17"/>
    <n v="3"/>
    <n v="1"/>
    <x v="0"/>
    <d v="2026-05-15T11:48:48"/>
    <n v="69489691"/>
    <s v="AB"/>
    <s v="VDAD"/>
    <x v="0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0"/>
    <m/>
    <s v="NONE"/>
    <n v="0"/>
    <m/>
    <n v="2258638"/>
    <s v="Cobros Mayo"/>
    <s v="Cobros Mayo NPN"/>
    <s v="Auto busy"/>
  </r>
  <r>
    <s v="Cobros Abril Canal Fijo"/>
    <n v="1"/>
    <n v="1"/>
    <x v="3"/>
    <n v="3"/>
    <n v="1"/>
    <x v="1"/>
    <d v="2026-05-19T11:56:00"/>
    <n v="69489691"/>
    <n v="6003"/>
    <s v="lvelez"/>
    <x v="1"/>
    <s v="COBRO"/>
    <m/>
    <n v="363024520000"/>
    <n v="16018"/>
    <n v="-4"/>
    <n v="1"/>
    <n v="69489691"/>
    <m/>
    <s v="Regino Arosemena Jimenez"/>
    <m/>
    <s v="8-231-714"/>
    <n v="363024520000"/>
    <s v="MASIVO"/>
    <s v="NPN"/>
    <m/>
    <m/>
    <m/>
    <m/>
    <m/>
    <s v="U"/>
    <s v="0000-00-00"/>
    <m/>
    <m/>
    <m/>
    <m/>
    <n v="24"/>
    <s v="Llamaya"/>
    <s v="MAIN"/>
    <n v="0"/>
    <m/>
    <n v="2258638"/>
    <s v="Cobros Mayo"/>
    <s v="Cobros Mayo NPN"/>
    <s v="Cuenta cesada"/>
  </r>
  <r>
    <s v="Cobros Abril Canal Fijo"/>
    <n v="0"/>
    <n v="0"/>
    <x v="5"/>
    <n v="10"/>
    <n v="1"/>
    <x v="0"/>
    <d v="2026-05-02T12:23:5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6"/>
    <n v="10"/>
    <n v="1"/>
    <x v="0"/>
    <d v="2026-05-05T16:48:22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7"/>
    <n v="10"/>
    <n v="1"/>
    <x v="0"/>
    <d v="2026-05-07T14:08:55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8"/>
    <n v="10"/>
    <n v="1"/>
    <x v="0"/>
    <d v="2026-05-08T14:43:41"/>
    <n v="69489822"/>
    <s v="AB"/>
    <s v="VDAD"/>
    <x v="0"/>
    <s v="COBRO"/>
    <m/>
    <n v="364008580000"/>
    <n v="16017"/>
    <n v="-4"/>
    <n v="1"/>
    <n v="69489822"/>
    <m/>
    <s v="Marta Alicia BeltrÃ¡n GarcÃ­a "/>
    <m/>
    <s v="E-8-44624"/>
    <s v="NPN"/>
    <s v="MASIVO"/>
    <n v="364008580000"/>
    <m/>
    <m/>
    <m/>
    <m/>
    <m/>
    <m/>
    <s v="0000-00-00"/>
    <m/>
    <s v="alfreditos.507@gmail.com"/>
    <m/>
    <m/>
    <n v="0"/>
    <m/>
    <s v="NONE"/>
    <n v="0"/>
    <m/>
    <n v="2252057"/>
    <s v="Cobros Abril Canal Fijo"/>
    <s v="Cobros Abril Canal Fijo 2 meses a NPN"/>
    <s v="Auto busy"/>
  </r>
  <r>
    <s v="Cobros Abril Canal Fijo"/>
    <n v="0"/>
    <n v="0"/>
    <x v="1"/>
    <n v="10"/>
    <n v="1"/>
    <x v="0"/>
    <d v="2026-05-13T10:50:59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7"/>
    <n v="10"/>
    <n v="1"/>
    <x v="0"/>
    <d v="2026-05-15T11:48:48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3"/>
    <n v="10"/>
    <n v="1"/>
    <x v="0"/>
    <d v="2026-05-19T11:55:37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4"/>
    <n v="10"/>
    <n v="1"/>
    <x v="0"/>
    <d v="2026-05-20T16:02:59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4"/>
    <n v="10"/>
    <n v="1"/>
    <x v="0"/>
    <d v="2026-05-21T15:39:53"/>
    <n v="69489822"/>
    <s v="AB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Auto busy"/>
  </r>
  <r>
    <s v="Cobros Abril Canal Fijo"/>
    <n v="0"/>
    <n v="0"/>
    <x v="16"/>
    <n v="10"/>
    <n v="1"/>
    <x v="1"/>
    <d v="2026-05-22T11:43:07"/>
    <n v="69489822"/>
    <s v="NA"/>
    <s v="VDAD"/>
    <x v="0"/>
    <s v="COBRO"/>
    <m/>
    <n v="364008580000"/>
    <n v="16018"/>
    <n v="-4"/>
    <n v="1"/>
    <n v="69489822"/>
    <m/>
    <s v="Marta Alicia BeltrÃ¡n GarcÃ­a "/>
    <m/>
    <s v="E-8-44624"/>
    <n v="364008580000"/>
    <s v="MASIVO"/>
    <s v="NPN"/>
    <m/>
    <m/>
    <m/>
    <m/>
    <m/>
    <m/>
    <s v="0000-00-00"/>
    <m/>
    <m/>
    <m/>
    <m/>
    <n v="0"/>
    <m/>
    <s v="NONE"/>
    <n v="0"/>
    <m/>
    <n v="2258639"/>
    <s v="Cobros Mayo"/>
    <s v="Cobros Mayo NPN"/>
    <s v="No Answer AutoDial"/>
  </r>
  <r>
    <s v="Cobros Abril Canal Fijo"/>
    <n v="0"/>
    <n v="0"/>
    <x v="1"/>
    <n v="2"/>
    <n v="1"/>
    <x v="0"/>
    <d v="2026-05-13T10:51:30"/>
    <n v="69490703"/>
    <s v="DROP"/>
    <s v="VDAD"/>
    <x v="0"/>
    <s v="COBRO"/>
    <m/>
    <n v="365027410000"/>
    <n v="16018"/>
    <n v="-4"/>
    <n v="1"/>
    <n v="69490703"/>
    <m/>
    <s v="Maria teresa SaldaÃ±a serrano"/>
    <m/>
    <s v="4-754-1596"/>
    <n v="365027410000"/>
    <s v="MASIVO"/>
    <s v="NPN"/>
    <m/>
    <m/>
    <m/>
    <m/>
    <m/>
    <s v="U"/>
    <s v="0000-00-00"/>
    <m/>
    <m/>
    <m/>
    <m/>
    <n v="5"/>
    <m/>
    <s v="NONE"/>
    <n v="0"/>
    <m/>
    <n v="2258640"/>
    <s v="Cobros Mayo"/>
    <s v="Cobros Mayo NPN"/>
    <s v="Agent Not Available"/>
  </r>
  <r>
    <s v="Cobros Abril Canal Fijo"/>
    <n v="1"/>
    <n v="1"/>
    <x v="17"/>
    <n v="2"/>
    <n v="1"/>
    <x v="1"/>
    <d v="2026-05-15T11:49:22"/>
    <n v="69490703"/>
    <n v="6003"/>
    <s v="lvelez"/>
    <x v="1"/>
    <s v="COBRO"/>
    <m/>
    <n v="365027410000"/>
    <n v="16018"/>
    <n v="-4"/>
    <n v="1"/>
    <n v="69490703"/>
    <m/>
    <s v="Maria teresa SaldaÃ±a serrano"/>
    <m/>
    <s v="4-754-1596"/>
    <n v="365027410000"/>
    <s v="MASIVO"/>
    <s v="NPN"/>
    <m/>
    <m/>
    <m/>
    <m/>
    <m/>
    <s v="U"/>
    <s v="0000-00-00"/>
    <m/>
    <m/>
    <m/>
    <m/>
    <n v="23"/>
    <s v="Llamaya"/>
    <s v="MAIN"/>
    <n v="0"/>
    <m/>
    <n v="2258640"/>
    <s v="Cobros Mayo"/>
    <s v="Cobros Mayo NPN"/>
    <s v="Cuenta cesada"/>
  </r>
  <r>
    <s v="Cobros Abril Canal Fijo"/>
    <n v="0"/>
    <n v="0"/>
    <x v="1"/>
    <n v="2"/>
    <n v="1"/>
    <x v="0"/>
    <d v="2026-05-13T10:52:08"/>
    <n v="69500888"/>
    <s v="DROP"/>
    <s v="VDAD"/>
    <x v="0"/>
    <s v="COBRO"/>
    <m/>
    <n v="363007180000"/>
    <n v="16018"/>
    <n v="-4"/>
    <n v="1"/>
    <n v="69500888"/>
    <m/>
    <s v="Katleen Haydee NiÃ±o Zapata"/>
    <m/>
    <s v="8-977-524"/>
    <n v="363007180000"/>
    <s v="MASIVO"/>
    <s v="NPN"/>
    <m/>
    <m/>
    <m/>
    <m/>
    <m/>
    <s v="U"/>
    <s v="0000-00-00"/>
    <m/>
    <m/>
    <m/>
    <m/>
    <n v="5"/>
    <m/>
    <s v="NONE"/>
    <n v="0"/>
    <m/>
    <n v="2258641"/>
    <s v="Cobros Mayo"/>
    <s v="Cobros Mayo NPN"/>
    <s v="Agent Not Available"/>
  </r>
  <r>
    <s v="Cobros Abril Canal Fijo"/>
    <n v="1"/>
    <n v="1"/>
    <x v="17"/>
    <n v="2"/>
    <n v="1"/>
    <x v="1"/>
    <d v="2026-05-15T11:51:00"/>
    <n v="69500888"/>
    <n v="6003"/>
    <s v="lvelez"/>
    <x v="1"/>
    <s v="COBRO"/>
    <m/>
    <n v="363007180000"/>
    <n v="16018"/>
    <n v="-4"/>
    <n v="1"/>
    <n v="69500888"/>
    <m/>
    <s v="Katleen Haydee NiÃ±o Zapata"/>
    <m/>
    <s v="8-977-524"/>
    <n v="363007180000"/>
    <s v="MASIVO"/>
    <s v="NPN"/>
    <m/>
    <m/>
    <m/>
    <m/>
    <m/>
    <s v="U"/>
    <s v="0000-00-00"/>
    <m/>
    <m/>
    <m/>
    <m/>
    <n v="23"/>
    <s v="Llamaya"/>
    <s v="MAIN"/>
    <n v="0"/>
    <m/>
    <n v="2258641"/>
    <s v="Cobros Mayo"/>
    <s v="Cobros Mayo NPN"/>
    <s v="Cuenta cesada"/>
  </r>
  <r>
    <s v="Cobros Abril Canal Fijo"/>
    <n v="0"/>
    <n v="0"/>
    <x v="1"/>
    <n v="6"/>
    <n v="1"/>
    <x v="0"/>
    <d v="2026-05-13T10:52:33"/>
    <n v="69507452"/>
    <s v="DROP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5"/>
    <m/>
    <s v="NONE"/>
    <n v="0"/>
    <m/>
    <n v="2258642"/>
    <s v="Cobros Mayo"/>
    <s v="Cobros Mayo NPN"/>
    <s v="Agent Not Available"/>
  </r>
  <r>
    <s v="Cobros Abril Canal Fijo"/>
    <n v="0"/>
    <n v="0"/>
    <x v="17"/>
    <n v="6"/>
    <n v="1"/>
    <x v="0"/>
    <d v="2026-05-15T11:50:44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3"/>
    <n v="6"/>
    <n v="1"/>
    <x v="0"/>
    <d v="2026-05-19T11:57:08"/>
    <n v="69507452"/>
    <s v="NA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No Answer AutoDial"/>
  </r>
  <r>
    <s v="Cobros Abril Canal Fijo"/>
    <n v="0"/>
    <n v="0"/>
    <x v="3"/>
    <n v="6"/>
    <n v="1"/>
    <x v="0"/>
    <d v="2026-05-19T12:38:43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14"/>
    <n v="6"/>
    <n v="1"/>
    <x v="0"/>
    <d v="2026-05-20T16:07:20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Abril Canal Fijo"/>
    <n v="0"/>
    <n v="0"/>
    <x v="4"/>
    <n v="6"/>
    <n v="1"/>
    <x v="1"/>
    <d v="2026-05-21T15:40:10"/>
    <n v="69507452"/>
    <s v="AB"/>
    <s v="VDAD"/>
    <x v="0"/>
    <s v="COBRO"/>
    <m/>
    <n v="354375080000"/>
    <n v="16018"/>
    <n v="-4"/>
    <n v="1"/>
    <n v="69507452"/>
    <m/>
    <s v="Nestor Leonel Escoto"/>
    <m/>
    <s v="C03966104"/>
    <n v="354375080000"/>
    <s v="MASIVO"/>
    <s v="NPN"/>
    <m/>
    <m/>
    <m/>
    <m/>
    <m/>
    <m/>
    <s v="0000-00-00"/>
    <m/>
    <m/>
    <m/>
    <m/>
    <n v="0"/>
    <m/>
    <s v="NONE"/>
    <n v="0"/>
    <m/>
    <n v="2258642"/>
    <s v="Cobros Mayo"/>
    <s v="Cobros Mayo NPN"/>
    <s v="Auto busy"/>
  </r>
  <r>
    <s v="Cobros Mayo"/>
    <n v="0"/>
    <n v="0"/>
    <x v="1"/>
    <n v="4"/>
    <n v="1"/>
    <x v="0"/>
    <d v="2026-05-13T10:53:11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17"/>
    <n v="4"/>
    <n v="1"/>
    <x v="0"/>
    <d v="2026-05-15T11:51:43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3"/>
    <n v="4"/>
    <n v="1"/>
    <x v="0"/>
    <d v="2026-05-19T11:58:53"/>
    <n v="69523300"/>
    <s v="DROP"/>
    <s v="VDAD"/>
    <x v="0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5"/>
    <m/>
    <s v="NONE"/>
    <n v="0"/>
    <m/>
    <n v="2258643"/>
    <s v="Cobros Mayo"/>
    <s v="Cobros Mayo NPN"/>
    <s v="Agent Not Available"/>
  </r>
  <r>
    <s v="Cobros Mayo"/>
    <n v="0"/>
    <n v="0"/>
    <x v="14"/>
    <n v="4"/>
    <n v="1"/>
    <x v="1"/>
    <d v="2026-05-20T16:07:59"/>
    <n v="69523300"/>
    <n v="6004"/>
    <s v="lvelez"/>
    <x v="1"/>
    <s v="COBRO"/>
    <m/>
    <n v="363058180000"/>
    <n v="16018"/>
    <n v="-4"/>
    <n v="1"/>
    <n v="69523300"/>
    <m/>
    <s v="Sonia Iguala"/>
    <m/>
    <s v="9-102-335"/>
    <n v="363058180000"/>
    <s v="MASIVO"/>
    <s v="NPN"/>
    <m/>
    <m/>
    <m/>
    <m/>
    <m/>
    <s v="U"/>
    <s v="0000-00-00"/>
    <m/>
    <m/>
    <m/>
    <m/>
    <n v="145"/>
    <s v="Llamaya"/>
    <s v="MAIN"/>
    <n v="0"/>
    <m/>
    <n v="2258643"/>
    <s v="Cobros Mayo"/>
    <s v="Cobros Mayo NPN"/>
    <s v="Buzon de voz"/>
  </r>
  <r>
    <s v="Cobros Abril Canal Fijo"/>
    <n v="0"/>
    <n v="0"/>
    <x v="1"/>
    <n v="3"/>
    <n v="1"/>
    <x v="0"/>
    <d v="2026-05-13T10:53:52"/>
    <n v="69538572"/>
    <s v="DROP"/>
    <s v="VDAD"/>
    <x v="0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5"/>
    <m/>
    <s v="NONE"/>
    <n v="0"/>
    <m/>
    <n v="2258644"/>
    <s v="Cobros Mayo"/>
    <s v="Cobros Mayo NPN"/>
    <s v="Agent Not Available"/>
  </r>
  <r>
    <s v="Cobros Abril Canal Fijo"/>
    <n v="0"/>
    <n v="0"/>
    <x v="17"/>
    <n v="3"/>
    <n v="1"/>
    <x v="0"/>
    <d v="2026-05-15T11:53:08"/>
    <n v="69538572"/>
    <s v="DROP"/>
    <s v="VDAD"/>
    <x v="0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5"/>
    <m/>
    <s v="NONE"/>
    <n v="0"/>
    <m/>
    <n v="2258644"/>
    <s v="Cobros Mayo"/>
    <s v="Cobros Mayo NPN"/>
    <s v="Agent Not Available"/>
  </r>
  <r>
    <s v="Cobros Abril Canal Fijo"/>
    <n v="0"/>
    <n v="0"/>
    <x v="3"/>
    <n v="3"/>
    <n v="1"/>
    <x v="1"/>
    <d v="2026-05-19T11:58:41"/>
    <n v="69538572"/>
    <s v="CALLBK"/>
    <s v="lvelez"/>
    <x v="1"/>
    <s v="COBRO"/>
    <m/>
    <n v="358375740000"/>
    <n v="16018"/>
    <n v="-4"/>
    <n v="1"/>
    <n v="69538572"/>
    <m/>
    <s v="BERLIDES LEAL"/>
    <m/>
    <s v="10-703-2442"/>
    <n v="358375740000"/>
    <s v="MASIVO"/>
    <s v="NPN"/>
    <m/>
    <m/>
    <m/>
    <m/>
    <m/>
    <s v="U"/>
    <s v="0000-00-00"/>
    <m/>
    <m/>
    <m/>
    <s v="358375740000&gt;&gt; BERLIDES LEAL GUERRERO"/>
    <n v="221"/>
    <s v="Llamaya"/>
    <s v="MAIN"/>
    <n v="0"/>
    <m/>
    <n v="2258644"/>
    <s v="Cobros Mayo"/>
    <s v="Cobros Mayo NPN"/>
    <s v="Call Back"/>
  </r>
  <r>
    <s v="Cobros Mayo"/>
    <n v="0"/>
    <n v="0"/>
    <x v="8"/>
    <n v="2"/>
    <n v="1"/>
    <x v="0"/>
    <d v="2026-05-08T17:56:04"/>
    <n v="69543059"/>
    <n v="6004"/>
    <s v="lvelez"/>
    <x v="1"/>
    <s v="COBRO"/>
    <m/>
    <n v="366003620000"/>
    <n v="16016"/>
    <n v="-4"/>
    <n v="1"/>
    <n v="69543059"/>
    <m/>
    <s v="GLORIA MOSQUERA SANCHEZ DE NAV"/>
    <m/>
    <s v="8-487-938"/>
    <n v="366003620000"/>
    <s v="MASIVO"/>
    <s v="NPN"/>
    <m/>
    <m/>
    <m/>
    <m/>
    <m/>
    <s v="U"/>
    <s v="0000-00-00"/>
    <m/>
    <m/>
    <m/>
    <m/>
    <n v="79"/>
    <s v="Llamaya"/>
    <s v="MANUAL"/>
    <n v="0"/>
    <m/>
    <n v="2198773"/>
    <s v="Cobros Marzo 2 meses a NPN "/>
    <s v="Cobros Marzo 2 meses a NPN "/>
    <s v="Buzon de voz"/>
  </r>
  <r>
    <s v="Cobros Mayo"/>
    <n v="0"/>
    <n v="0"/>
    <x v="1"/>
    <n v="2"/>
    <n v="1"/>
    <x v="1"/>
    <d v="2026-05-13T10:53:42"/>
    <n v="69543059"/>
    <n v="6004"/>
    <s v="lvelez"/>
    <x v="1"/>
    <s v="COBRO"/>
    <m/>
    <n v="366003620000"/>
    <n v="16018"/>
    <n v="-4"/>
    <n v="1"/>
    <n v="69543059"/>
    <m/>
    <s v="GLORIA MOSQUERA SANCHEZ DE NAV"/>
    <m/>
    <s v="8-487-938"/>
    <n v="366003620000"/>
    <s v="MASIVO"/>
    <s v="2 PAGOS PENDIENTES"/>
    <m/>
    <m/>
    <m/>
    <m/>
    <m/>
    <s v="U"/>
    <s v="0000-00-00"/>
    <m/>
    <m/>
    <m/>
    <m/>
    <n v="95"/>
    <s v="Llamaya"/>
    <s v="MAIN"/>
    <n v="0"/>
    <m/>
    <n v="2258645"/>
    <s v="Cobros Mayo"/>
    <s v="Cobros Mayo NPN"/>
    <s v="Buzon de voz"/>
  </r>
  <r>
    <s v="Cobros Mayo"/>
    <n v="0"/>
    <n v="0"/>
    <x v="1"/>
    <n v="2"/>
    <n v="1"/>
    <x v="0"/>
    <d v="2026-05-13T10:54:19"/>
    <n v="69547874"/>
    <s v="DROP"/>
    <s v="VDAD"/>
    <x v="0"/>
    <s v="COBRO"/>
    <m/>
    <n v="359041980000"/>
    <n v="16018"/>
    <n v="-4"/>
    <n v="1"/>
    <n v="69547874"/>
    <m/>
    <s v="DIANA YOVANA"/>
    <m/>
    <s v="8-431-622"/>
    <n v="359041980000"/>
    <s v="MASIVO"/>
    <s v="NPN"/>
    <m/>
    <m/>
    <m/>
    <m/>
    <m/>
    <s v="U"/>
    <s v="0000-00-00"/>
    <m/>
    <m/>
    <m/>
    <m/>
    <n v="5"/>
    <m/>
    <s v="NONE"/>
    <n v="0"/>
    <m/>
    <n v="2258646"/>
    <s v="Cobros Mayo"/>
    <s v="Cobros Mayo NPN"/>
    <s v="Agent Not Available"/>
  </r>
  <r>
    <s v="Cobros Mayo"/>
    <n v="1"/>
    <n v="0"/>
    <x v="17"/>
    <n v="2"/>
    <n v="1"/>
    <x v="1"/>
    <d v="2026-05-15T11:52:56"/>
    <n v="69547874"/>
    <n v="6000"/>
    <s v="lvelez"/>
    <x v="1"/>
    <s v="COBRO"/>
    <m/>
    <n v="359041980000"/>
    <n v="16018"/>
    <n v="-4"/>
    <n v="1"/>
    <n v="69547874"/>
    <m/>
    <s v="DIANA YOVANA"/>
    <m/>
    <s v="8-431-622"/>
    <n v="359041980000"/>
    <s v="MASIVO"/>
    <s v="NPN"/>
    <m/>
    <m/>
    <m/>
    <m/>
    <m/>
    <s v="U"/>
    <s v="0000-00-00"/>
    <m/>
    <m/>
    <m/>
    <m/>
    <n v="85"/>
    <s v="Llamaya"/>
    <s v="MAIN"/>
    <n v="0"/>
    <m/>
    <n v="2258646"/>
    <s v="Cobros Mayo"/>
    <s v="Cobros Mayo NPN"/>
    <s v="Mensaje a tercero"/>
  </r>
  <r>
    <e v="#N/A"/>
    <n v="1"/>
    <n v="1"/>
    <x v="12"/>
    <n v="4"/>
    <n v="1"/>
    <x v="0"/>
    <d v="2026-05-06T17:33:45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62"/>
    <s v="Llamaya"/>
    <s v="MANUAL"/>
    <n v="0"/>
    <m/>
    <n v="2257562"/>
    <s v="Default Manual list"/>
    <m/>
    <s v="Volver a llamar"/>
  </r>
  <r>
    <e v="#N/A"/>
    <n v="1"/>
    <n v="1"/>
    <x v="7"/>
    <n v="4"/>
    <n v="1"/>
    <x v="0"/>
    <d v="2026-05-07T16:18:07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40"/>
    <s v="Llamaya"/>
    <s v="MANUAL"/>
    <n v="0"/>
    <m/>
    <n v="2257562"/>
    <s v="Default Manual list"/>
    <m/>
    <s v="Volver a llamar"/>
  </r>
  <r>
    <e v="#N/A"/>
    <n v="1"/>
    <n v="1"/>
    <x v="7"/>
    <n v="4"/>
    <n v="1"/>
    <x v="0"/>
    <d v="2026-05-07T16:18:57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49"/>
    <s v="Llamaya"/>
    <s v="MANUAL"/>
    <n v="0"/>
    <m/>
    <n v="2257562"/>
    <s v="Default Manual list"/>
    <m/>
    <s v="Volver a llamar"/>
  </r>
  <r>
    <e v="#N/A"/>
    <n v="1"/>
    <n v="1"/>
    <x v="8"/>
    <n v="4"/>
    <n v="1"/>
    <x v="1"/>
    <d v="2026-05-08T14:14:28"/>
    <n v="69550116"/>
    <n v="6007"/>
    <s v="lvelez"/>
    <x v="1"/>
    <s v="COBRO"/>
    <m/>
    <m/>
    <n v="998"/>
    <n v="0"/>
    <m/>
    <n v="69550116"/>
    <m/>
    <m/>
    <m/>
    <m/>
    <m/>
    <m/>
    <m/>
    <m/>
    <m/>
    <m/>
    <m/>
    <m/>
    <s v="U"/>
    <s v="0000-00-00"/>
    <m/>
    <m/>
    <m/>
    <m/>
    <n v="32"/>
    <s v="Llamaya"/>
    <s v="MANUAL"/>
    <n v="0"/>
    <m/>
    <n v="2257562"/>
    <s v="Default Manual list"/>
    <m/>
    <s v="Volver a llamar"/>
  </r>
  <r>
    <e v="#N/A"/>
    <n v="0"/>
    <n v="0"/>
    <x v="5"/>
    <n v="1"/>
    <n v="1"/>
    <x v="1"/>
    <d v="2026-05-02T10:38:09"/>
    <n v="69551855"/>
    <s v="DNC"/>
    <s v="lvelez"/>
    <x v="1"/>
    <s v="COBRO"/>
    <m/>
    <m/>
    <n v="998"/>
    <n v="0"/>
    <m/>
    <n v="69551855"/>
    <m/>
    <m/>
    <m/>
    <m/>
    <m/>
    <m/>
    <m/>
    <m/>
    <m/>
    <m/>
    <m/>
    <m/>
    <s v="U"/>
    <s v="0000-00-00"/>
    <m/>
    <m/>
    <m/>
    <m/>
    <n v="33"/>
    <s v="Llamaya"/>
    <s v="MANUAL"/>
    <n v="0"/>
    <m/>
    <n v="2257427"/>
    <s v="Default Manual list"/>
    <m/>
    <s v="No volver a llamar"/>
  </r>
  <r>
    <s v="Cobros Abril Canal Fijo"/>
    <n v="0"/>
    <n v="0"/>
    <x v="1"/>
    <n v="5"/>
    <n v="1"/>
    <x v="0"/>
    <d v="2026-05-13T10:54:38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17"/>
    <n v="5"/>
    <n v="1"/>
    <x v="0"/>
    <d v="2026-05-15T11:53:32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3"/>
    <n v="5"/>
    <n v="1"/>
    <x v="0"/>
    <d v="2026-05-19T11:59:17"/>
    <n v="69558662"/>
    <s v="DROP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5"/>
    <m/>
    <s v="NONE"/>
    <n v="0"/>
    <m/>
    <n v="2258647"/>
    <s v="Cobros Mayo"/>
    <s v="Cobros Mayo NPN"/>
    <s v="Agent Not Available"/>
  </r>
  <r>
    <s v="Cobros Abril Canal Fijo"/>
    <n v="0"/>
    <n v="0"/>
    <x v="14"/>
    <n v="5"/>
    <n v="1"/>
    <x v="0"/>
    <d v="2026-05-20T16:07:51"/>
    <n v="69558662"/>
    <s v="AB"/>
    <s v="VDAD"/>
    <x v="0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0"/>
    <m/>
    <s v="NONE"/>
    <n v="0"/>
    <m/>
    <n v="2258647"/>
    <s v="Cobros Mayo"/>
    <s v="Cobros Mayo NPN"/>
    <s v="Auto busy"/>
  </r>
  <r>
    <s v="Cobros Abril Canal Fijo"/>
    <n v="1"/>
    <n v="1"/>
    <x v="4"/>
    <n v="5"/>
    <n v="1"/>
    <x v="1"/>
    <d v="2026-05-21T15:44:56"/>
    <n v="69558662"/>
    <n v="6003"/>
    <s v="lvelez"/>
    <x v="1"/>
    <s v="COBRO"/>
    <m/>
    <n v="357285600000"/>
    <n v="16018"/>
    <n v="-4"/>
    <n v="1"/>
    <n v="69558662"/>
    <m/>
    <s v="Luis Ortega"/>
    <m/>
    <s v="8-931-2056"/>
    <n v="357285600000"/>
    <s v="MASIVO"/>
    <s v="NPN"/>
    <m/>
    <m/>
    <m/>
    <m/>
    <m/>
    <s v="U"/>
    <s v="0000-00-00"/>
    <m/>
    <m/>
    <m/>
    <m/>
    <n v="17"/>
    <s v="Llamaya"/>
    <s v="MAIN"/>
    <n v="0"/>
    <m/>
    <n v="2258647"/>
    <s v="Cobros Mayo"/>
    <s v="Cobros Mayo NPN"/>
    <s v="Cuenta cesada"/>
  </r>
  <r>
    <s v="Cobros Mayo"/>
    <n v="0"/>
    <n v="0"/>
    <x v="1"/>
    <n v="5"/>
    <n v="1"/>
    <x v="0"/>
    <d v="2026-05-13T10:55:1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17"/>
    <n v="5"/>
    <n v="1"/>
    <x v="0"/>
    <d v="2026-05-15T11:54:08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3"/>
    <n v="5"/>
    <n v="1"/>
    <x v="0"/>
    <d v="2026-05-19T11:59:55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14"/>
    <n v="5"/>
    <n v="1"/>
    <x v="0"/>
    <d v="2026-05-20T16:08:58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Mayo"/>
    <n v="0"/>
    <n v="0"/>
    <x v="4"/>
    <n v="5"/>
    <n v="1"/>
    <x v="1"/>
    <d v="2026-05-21T15:45:11"/>
    <n v="69563282"/>
    <s v="DROP"/>
    <s v="VDAD"/>
    <x v="0"/>
    <s v="COBRO"/>
    <m/>
    <n v="363033580000"/>
    <n v="16018"/>
    <n v="-4"/>
    <n v="1"/>
    <n v="69563282"/>
    <m/>
    <s v="OVETT ALVAREZ MORALES"/>
    <m/>
    <s v="4-97-853"/>
    <n v="363033580000"/>
    <s v="MASIVO"/>
    <s v="NPN"/>
    <m/>
    <m/>
    <m/>
    <m/>
    <m/>
    <m/>
    <s v="0000-00-00"/>
    <m/>
    <m/>
    <m/>
    <m/>
    <n v="5"/>
    <m/>
    <s v="NONE"/>
    <n v="0"/>
    <m/>
    <n v="2258648"/>
    <s v="Cobros Mayo"/>
    <s v="Cobros Mayo NPN"/>
    <s v="Agent Not Available"/>
  </r>
  <r>
    <s v="Cobros Abril Canal Fijo"/>
    <n v="0"/>
    <n v="0"/>
    <x v="1"/>
    <n v="1"/>
    <n v="1"/>
    <x v="1"/>
    <d v="2026-05-13T10:57:14"/>
    <n v="69569872"/>
    <n v="6004"/>
    <s v="lvelez"/>
    <x v="1"/>
    <s v="COBRO"/>
    <m/>
    <n v="351353190000"/>
    <n v="16018"/>
    <n v="-4"/>
    <n v="1"/>
    <n v="69569872"/>
    <m/>
    <s v="JosÃ© Araque"/>
    <m/>
    <s v="8-265-718"/>
    <n v="351353190000"/>
    <s v="MASIVO"/>
    <s v="3 PAGOS PENDIENTES"/>
    <m/>
    <m/>
    <m/>
    <m/>
    <m/>
    <s v="U"/>
    <s v="0000-00-00"/>
    <m/>
    <m/>
    <m/>
    <m/>
    <n v="146"/>
    <s v="Llamaya"/>
    <s v="MAIN"/>
    <n v="0"/>
    <m/>
    <n v="2258649"/>
    <s v="Cobros Mayo"/>
    <s v="Cobros Mayo NPN"/>
    <s v="Buzon de voz"/>
  </r>
  <r>
    <s v="Cobros Abril Canal Fijo"/>
    <n v="0"/>
    <n v="0"/>
    <x v="1"/>
    <n v="6"/>
    <n v="1"/>
    <x v="0"/>
    <d v="2026-05-13T10:57:06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17"/>
    <n v="6"/>
    <n v="1"/>
    <x v="0"/>
    <d v="2026-05-15T11:55:07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3"/>
    <n v="6"/>
    <n v="1"/>
    <x v="0"/>
    <d v="2026-05-19T12:01:15"/>
    <n v="69574083"/>
    <s v="NA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No Answer AutoDial"/>
  </r>
  <r>
    <s v="Cobros Abril Canal Fijo"/>
    <n v="0"/>
    <n v="0"/>
    <x v="3"/>
    <n v="6"/>
    <n v="1"/>
    <x v="0"/>
    <d v="2026-05-19T12:39:13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14"/>
    <n v="6"/>
    <n v="1"/>
    <x v="0"/>
    <d v="2026-05-20T16:09:05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4"/>
    <n v="6"/>
    <n v="1"/>
    <x v="1"/>
    <d v="2026-05-21T15:46:13"/>
    <n v="69574083"/>
    <s v="AB"/>
    <s v="VDAD"/>
    <x v="0"/>
    <s v="COBRO"/>
    <m/>
    <n v="357365200000"/>
    <n v="16018"/>
    <n v="-4"/>
    <n v="1"/>
    <n v="69574083"/>
    <m/>
    <s v="Yaminaira maria samaniego flor"/>
    <m/>
    <s v="8-747-2473"/>
    <n v="357365200000"/>
    <s v="MASIVO"/>
    <s v="NPN"/>
    <m/>
    <m/>
    <m/>
    <m/>
    <m/>
    <m/>
    <s v="0000-00-00"/>
    <m/>
    <m/>
    <m/>
    <m/>
    <n v="0"/>
    <m/>
    <s v="NONE"/>
    <n v="0"/>
    <m/>
    <n v="2258650"/>
    <s v="Cobros Mayo"/>
    <s v="Cobros Mayo NPN"/>
    <s v="Auto busy"/>
  </r>
  <r>
    <s v="Cobros Abril Canal Fijo"/>
    <n v="0"/>
    <n v="0"/>
    <x v="1"/>
    <n v="2"/>
    <n v="1"/>
    <x v="0"/>
    <d v="2026-05-13T10:57:44"/>
    <n v="69574862"/>
    <s v="DROP"/>
    <s v="VDAD"/>
    <x v="0"/>
    <s v="COBRO"/>
    <m/>
    <n v="354376890000"/>
    <n v="16018"/>
    <n v="-4"/>
    <n v="1"/>
    <n v="69574862"/>
    <m/>
    <s v="Bladimir Parra"/>
    <m/>
    <s v="8-1019-1572"/>
    <n v="354376890000"/>
    <s v="MASIVO"/>
    <s v="NPN"/>
    <m/>
    <m/>
    <m/>
    <m/>
    <m/>
    <s v="U"/>
    <s v="0000-00-00"/>
    <m/>
    <m/>
    <m/>
    <m/>
    <n v="5"/>
    <m/>
    <s v="NONE"/>
    <n v="0"/>
    <m/>
    <n v="2258651"/>
    <s v="Cobros Mayo"/>
    <s v="Cobros Mayo NPN"/>
    <s v="Agent Not Available"/>
  </r>
  <r>
    <s v="Cobros Abril Canal Fijo"/>
    <n v="1"/>
    <n v="1"/>
    <x v="17"/>
    <n v="2"/>
    <n v="1"/>
    <x v="1"/>
    <d v="2026-05-15T11:55:15"/>
    <n v="69574862"/>
    <n v="6003"/>
    <s v="lvelez"/>
    <x v="1"/>
    <s v="COBRO"/>
    <m/>
    <n v="354376890000"/>
    <n v="16018"/>
    <n v="-4"/>
    <n v="1"/>
    <n v="69574862"/>
    <m/>
    <s v="Bladimir Parra"/>
    <m/>
    <s v="8-1019-1572"/>
    <n v="354376890000"/>
    <s v="MASIVO"/>
    <s v="NPN"/>
    <m/>
    <m/>
    <m/>
    <m/>
    <m/>
    <s v="U"/>
    <s v="0000-00-00"/>
    <m/>
    <m/>
    <m/>
    <m/>
    <n v="57"/>
    <s v="Llamaya"/>
    <s v="MAIN"/>
    <n v="0"/>
    <m/>
    <n v="2258651"/>
    <s v="Cobros Mayo"/>
    <s v="Cobros Mayo NPN"/>
    <s v="Cuenta cesada"/>
  </r>
  <r>
    <s v="Cobros Mayo"/>
    <n v="0"/>
    <n v="0"/>
    <x v="1"/>
    <n v="3"/>
    <n v="1"/>
    <x v="0"/>
    <d v="2026-05-13T10:57:59"/>
    <n v="69577052"/>
    <s v="DROP"/>
    <s v="VDAD"/>
    <x v="0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5"/>
    <m/>
    <s v="NONE"/>
    <n v="0"/>
    <m/>
    <n v="2258652"/>
    <s v="Cobros Mayo"/>
    <s v="Cobros Mayo NPN"/>
    <s v="Agent Not Available"/>
  </r>
  <r>
    <s v="Cobros Mayo"/>
    <n v="0"/>
    <n v="0"/>
    <x v="17"/>
    <n v="3"/>
    <n v="1"/>
    <x v="0"/>
    <d v="2026-05-15T11:55:43"/>
    <n v="69577052"/>
    <s v="DROP"/>
    <s v="VDAD"/>
    <x v="0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4"/>
    <m/>
    <s v="NONE"/>
    <n v="0"/>
    <m/>
    <n v="2258652"/>
    <s v="Cobros Mayo"/>
    <s v="Cobros Mayo NPN"/>
    <s v="Agent Not Available"/>
  </r>
  <r>
    <s v="Cobros Mayo"/>
    <n v="0"/>
    <n v="0"/>
    <x v="3"/>
    <n v="3"/>
    <n v="1"/>
    <x v="1"/>
    <d v="2026-05-19T12:04:06"/>
    <n v="69577052"/>
    <n v="6004"/>
    <s v="lvelez"/>
    <x v="1"/>
    <s v="COBRO"/>
    <m/>
    <n v="354341640000"/>
    <n v="16018"/>
    <n v="-4"/>
    <n v="1"/>
    <n v="69577052"/>
    <m/>
    <s v="Joel alvaro Quintero bejerano"/>
    <m/>
    <s v="4-842-1157"/>
    <n v="354341640000"/>
    <s v="MASIVO"/>
    <s v="NPN"/>
    <m/>
    <m/>
    <m/>
    <m/>
    <m/>
    <s v="U"/>
    <s v="0000-00-00"/>
    <m/>
    <m/>
    <m/>
    <m/>
    <n v="169"/>
    <s v="Llamaya"/>
    <s v="MAIN"/>
    <n v="0"/>
    <m/>
    <n v="2258652"/>
    <s v="Cobros Mayo"/>
    <s v="Cobros Mayo NPN"/>
    <s v="Buzon de voz"/>
  </r>
  <r>
    <s v="Cobros Mayo"/>
    <n v="0"/>
    <n v="0"/>
    <x v="1"/>
    <n v="5"/>
    <n v="1"/>
    <x v="0"/>
    <d v="2026-05-13T10:58:19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17"/>
    <n v="5"/>
    <n v="1"/>
    <x v="0"/>
    <d v="2026-05-15T11:56:00"/>
    <n v="69595374"/>
    <s v="DROP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5"/>
    <m/>
    <s v="NONE"/>
    <n v="0"/>
    <m/>
    <n v="2258653"/>
    <s v="Cobros Mayo"/>
    <s v="Cobros Mayo NPN"/>
    <s v="Agent Not Available"/>
  </r>
  <r>
    <s v="Cobros Mayo"/>
    <n v="0"/>
    <n v="0"/>
    <x v="3"/>
    <n v="5"/>
    <n v="1"/>
    <x v="0"/>
    <d v="2026-05-19T12:03:58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14"/>
    <n v="5"/>
    <n v="1"/>
    <x v="0"/>
    <d v="2026-05-20T16:09:21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4"/>
    <n v="5"/>
    <n v="1"/>
    <x v="1"/>
    <d v="2026-05-21T15:46:13"/>
    <n v="69595374"/>
    <s v="AB"/>
    <s v="VDAD"/>
    <x v="0"/>
    <s v="COBRO"/>
    <m/>
    <n v="359377380000"/>
    <n v="16018"/>
    <n v="-4"/>
    <n v="1"/>
    <n v="69595374"/>
    <m/>
    <s v="JosÃ© Gil Barrios Valdez "/>
    <m/>
    <s v="8-129-17"/>
    <n v="359377380000"/>
    <s v="MASIVO"/>
    <s v="2 PAGOS PENDIENTES"/>
    <m/>
    <m/>
    <m/>
    <m/>
    <m/>
    <m/>
    <s v="0000-00-00"/>
    <m/>
    <m/>
    <m/>
    <m/>
    <n v="0"/>
    <m/>
    <s v="NONE"/>
    <n v="0"/>
    <m/>
    <n v="2258653"/>
    <s v="Cobros Mayo"/>
    <s v="Cobros Mayo NPN"/>
    <s v="Auto busy"/>
  </r>
  <r>
    <s v="Cobros Mayo"/>
    <n v="0"/>
    <n v="0"/>
    <x v="11"/>
    <n v="8"/>
    <n v="1"/>
    <x v="0"/>
    <d v="2026-05-04T16:04:08"/>
    <n v="69601798"/>
    <s v="CALLBK"/>
    <s v="lvelez"/>
    <x v="1"/>
    <s v="COBRO"/>
    <m/>
    <m/>
    <n v="998"/>
    <n v="0"/>
    <m/>
    <n v="69601798"/>
    <m/>
    <m/>
    <m/>
    <m/>
    <m/>
    <m/>
    <m/>
    <m/>
    <m/>
    <m/>
    <m/>
    <m/>
    <s v="U"/>
    <s v="0000-00-00"/>
    <m/>
    <m/>
    <m/>
    <s v="361023570000&gt;&gt; ANGELUZ INDIRA GUILLEN WARREN MORRI"/>
    <n v="147"/>
    <s v="Llamaya"/>
    <s v="MANUAL"/>
    <n v="0"/>
    <m/>
    <n v="2257480"/>
    <s v="Default Manual list"/>
    <m/>
    <s v="Call Back"/>
  </r>
  <r>
    <s v="Cobros Mayo"/>
    <n v="1"/>
    <n v="1"/>
    <x v="9"/>
    <n v="8"/>
    <n v="1"/>
    <x v="0"/>
    <d v="2026-05-11T14:00:55"/>
    <n v="69601798"/>
    <n v="6007"/>
    <s v="lvelez"/>
    <x v="1"/>
    <s v="COBRO"/>
    <m/>
    <m/>
    <n v="998"/>
    <n v="0"/>
    <m/>
    <n v="69601798"/>
    <m/>
    <m/>
    <m/>
    <m/>
    <m/>
    <m/>
    <m/>
    <m/>
    <m/>
    <m/>
    <m/>
    <m/>
    <s v="U"/>
    <s v="0000-00-00"/>
    <m/>
    <m/>
    <m/>
    <s v="361023570000&gt;&gt; ANGELUZ INDIRA GUILLEN WARREN MORRI"/>
    <n v="20"/>
    <s v="Llamaya"/>
    <s v="MAIN"/>
    <n v="0"/>
    <m/>
    <n v="2257480"/>
    <s v="Default Manual list"/>
    <m/>
    <s v="Volver a llamar"/>
  </r>
  <r>
    <s v="Cobros Mayo"/>
    <n v="0"/>
    <n v="0"/>
    <x v="1"/>
    <n v="8"/>
    <n v="1"/>
    <x v="0"/>
    <d v="2026-05-13T10:58:39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17"/>
    <n v="8"/>
    <n v="1"/>
    <x v="0"/>
    <d v="2026-05-15T11:56:18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3"/>
    <n v="8"/>
    <n v="1"/>
    <x v="0"/>
    <d v="2026-05-19T12:06:10"/>
    <n v="69601798"/>
    <s v="NA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0"/>
    <m/>
    <s v="NONE"/>
    <n v="0"/>
    <m/>
    <n v="2258654"/>
    <s v="Cobros Mayo"/>
    <s v="Cobros Mayo NPN"/>
    <s v="No Answer AutoDial"/>
  </r>
  <r>
    <s v="Cobros Mayo"/>
    <n v="0"/>
    <n v="0"/>
    <x v="3"/>
    <n v="8"/>
    <n v="1"/>
    <x v="0"/>
    <d v="2026-05-19T12:39:16"/>
    <n v="69601798"/>
    <s v="AB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0"/>
    <m/>
    <s v="NONE"/>
    <n v="0"/>
    <m/>
    <n v="2258654"/>
    <s v="Cobros Mayo"/>
    <s v="Cobros Mayo NPN"/>
    <s v="Auto busy"/>
  </r>
  <r>
    <s v="Cobros Mayo"/>
    <n v="0"/>
    <n v="0"/>
    <x v="14"/>
    <n v="8"/>
    <n v="1"/>
    <x v="0"/>
    <d v="2026-05-20T16:10:29"/>
    <n v="69601798"/>
    <s v="DROP"/>
    <s v="VDAD"/>
    <x v="0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5"/>
    <m/>
    <s v="NONE"/>
    <n v="0"/>
    <m/>
    <n v="2258654"/>
    <s v="Cobros Mayo"/>
    <s v="Cobros Mayo NPN"/>
    <s v="Agent Not Available"/>
  </r>
  <r>
    <s v="Cobros Mayo"/>
    <n v="0"/>
    <n v="0"/>
    <x v="4"/>
    <n v="8"/>
    <n v="1"/>
    <x v="1"/>
    <d v="2026-05-21T15:47:22"/>
    <n v="69601798"/>
    <s v="CALLBK"/>
    <s v="lvelez"/>
    <x v="1"/>
    <s v="COBRO"/>
    <m/>
    <n v="361023570000"/>
    <n v="16018"/>
    <n v="-4"/>
    <n v="1"/>
    <n v="69601798"/>
    <m/>
    <s v="Angelus Indira Guillen Warren"/>
    <m/>
    <s v="8-716-184"/>
    <n v="361023570000"/>
    <s v="MASIVO"/>
    <s v="2 PAGOS PENDIENTES"/>
    <m/>
    <m/>
    <m/>
    <m/>
    <m/>
    <s v="U"/>
    <s v="0000-00-00"/>
    <m/>
    <m/>
    <m/>
    <s v="361023570000&gt;&gt; ANGELUZ INDIRA GUILLEN WARREN MORRI"/>
    <n v="291"/>
    <s v="Llamaya"/>
    <s v="MAIN"/>
    <n v="0"/>
    <m/>
    <n v="2258654"/>
    <s v="Cobros Mayo"/>
    <s v="Cobros Mayo NPN"/>
    <s v="Call Back"/>
  </r>
  <r>
    <s v="Cobros Mayo"/>
    <n v="0"/>
    <n v="0"/>
    <x v="1"/>
    <n v="2"/>
    <n v="1"/>
    <x v="0"/>
    <d v="2026-05-13T10:58:54"/>
    <n v="69617993"/>
    <s v="DROP"/>
    <s v="VDAD"/>
    <x v="0"/>
    <s v="COBRO"/>
    <m/>
    <n v="354355420000"/>
    <n v="16018"/>
    <n v="-4"/>
    <n v="1"/>
    <n v="69617993"/>
    <m/>
    <s v="Jarrel Bryan Simpson Smith"/>
    <m/>
    <s v="8-812-2093"/>
    <n v="354355420000"/>
    <s v="MASIVO"/>
    <s v="2 PAGOS PENDIENTES"/>
    <m/>
    <m/>
    <m/>
    <m/>
    <m/>
    <s v="U"/>
    <s v="0000-00-00"/>
    <m/>
    <m/>
    <m/>
    <m/>
    <n v="3"/>
    <m/>
    <s v="NONE"/>
    <n v="0"/>
    <m/>
    <n v="2258655"/>
    <s v="Cobros Mayo"/>
    <s v="Cobros Mayo NPN"/>
    <s v="Agent Not Available"/>
  </r>
  <r>
    <s v="Cobros Mayo"/>
    <n v="0"/>
    <n v="0"/>
    <x v="17"/>
    <n v="2"/>
    <n v="1"/>
    <x v="1"/>
    <d v="2026-05-15T11:57:28"/>
    <n v="69617993"/>
    <n v="6004"/>
    <s v="lvelez"/>
    <x v="1"/>
    <s v="COBRO"/>
    <m/>
    <n v="354355420000"/>
    <n v="16018"/>
    <n v="-4"/>
    <n v="1"/>
    <n v="69617993"/>
    <m/>
    <s v="Jarrel Bryan Simpson Smith"/>
    <m/>
    <s v="8-812-2093"/>
    <n v="354355420000"/>
    <s v="MASIVO"/>
    <s v="2 PAGOS PENDIENTES"/>
    <m/>
    <m/>
    <m/>
    <m/>
    <m/>
    <s v="U"/>
    <s v="0000-00-00"/>
    <m/>
    <m/>
    <m/>
    <m/>
    <n v="174"/>
    <s v="Llamaya"/>
    <s v="MAIN"/>
    <n v="0"/>
    <m/>
    <n v="2258655"/>
    <s v="Cobros Mayo"/>
    <s v="Cobros Mayo NPN"/>
    <s v="Buzon de voz"/>
  </r>
  <r>
    <s v="Cobros Abril Canal Fijo"/>
    <n v="0"/>
    <n v="0"/>
    <x v="1"/>
    <n v="5"/>
    <n v="1"/>
    <x v="0"/>
    <d v="2026-05-13T10:59:17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17"/>
    <n v="5"/>
    <n v="1"/>
    <x v="0"/>
    <d v="2026-05-15T11:57:34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3"/>
    <n v="5"/>
    <n v="1"/>
    <x v="0"/>
    <d v="2026-05-19T12:06:28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14"/>
    <n v="5"/>
    <n v="1"/>
    <x v="0"/>
    <d v="2026-05-20T16:19:05"/>
    <n v="69618493"/>
    <s v="DROP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5"/>
    <m/>
    <s v="NONE"/>
    <n v="0"/>
    <m/>
    <n v="2258656"/>
    <s v="Cobros Mayo"/>
    <s v="Cobros Mayo NPN"/>
    <s v="Agent Not Available"/>
  </r>
  <r>
    <s v="Cobros Abril Canal Fijo"/>
    <n v="0"/>
    <n v="0"/>
    <x v="4"/>
    <n v="5"/>
    <n v="1"/>
    <x v="1"/>
    <d v="2026-05-21T15:47:10"/>
    <n v="69618493"/>
    <s v="AB"/>
    <s v="VDAD"/>
    <x v="0"/>
    <s v="COBRO"/>
    <m/>
    <n v="368023560000"/>
    <n v="16018"/>
    <n v="-4"/>
    <n v="1"/>
    <n v="69618493"/>
    <m/>
    <s v="Silvia maria HernÃ¡ndez Ortega"/>
    <m/>
    <s v="8-94-607"/>
    <n v="368023560000"/>
    <s v="MASIVO"/>
    <s v="NPN"/>
    <m/>
    <m/>
    <m/>
    <m/>
    <m/>
    <m/>
    <s v="0000-00-00"/>
    <m/>
    <m/>
    <m/>
    <m/>
    <n v="0"/>
    <m/>
    <s v="NONE"/>
    <n v="0"/>
    <m/>
    <n v="2258656"/>
    <s v="Cobros Mayo"/>
    <s v="Cobros Mayo NPN"/>
    <s v="Auto busy"/>
  </r>
  <r>
    <s v="Cobros Abril Canal Fijo"/>
    <n v="0"/>
    <n v="0"/>
    <x v="1"/>
    <n v="4"/>
    <n v="1"/>
    <x v="0"/>
    <d v="2026-05-13T10:59:32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17"/>
    <n v="4"/>
    <n v="1"/>
    <x v="0"/>
    <d v="2026-05-15T11:57:48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3"/>
    <n v="4"/>
    <n v="1"/>
    <x v="0"/>
    <d v="2026-05-19T12:06:43"/>
    <n v="69621867"/>
    <s v="DROP"/>
    <s v="VDAD"/>
    <x v="0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5"/>
    <m/>
    <s v="NONE"/>
    <n v="0"/>
    <m/>
    <n v="2258657"/>
    <s v="Cobros Mayo"/>
    <s v="Cobros Mayo NPN"/>
    <s v="Agent Not Available"/>
  </r>
  <r>
    <s v="Cobros Abril Canal Fijo"/>
    <n v="0"/>
    <n v="0"/>
    <x v="14"/>
    <n v="4"/>
    <n v="1"/>
    <x v="1"/>
    <d v="2026-05-20T16:18:22"/>
    <n v="69621867"/>
    <n v="6004"/>
    <s v="lvelez"/>
    <x v="1"/>
    <s v="COBRO"/>
    <m/>
    <n v="368040430000"/>
    <n v="16018"/>
    <n v="-4"/>
    <n v="1"/>
    <n v="69621867"/>
    <m/>
    <s v="Irving Agusto Caballero Gonzal"/>
    <m/>
    <s v="8-1029-1398"/>
    <n v="368040430000"/>
    <s v="MASIVO"/>
    <s v="NPN"/>
    <m/>
    <m/>
    <m/>
    <m/>
    <m/>
    <s v="U"/>
    <s v="0000-00-00"/>
    <m/>
    <m/>
    <m/>
    <m/>
    <n v="167"/>
    <s v="Llamaya"/>
    <s v="MAIN"/>
    <n v="0"/>
    <m/>
    <n v="2258657"/>
    <s v="Cobros Mayo"/>
    <s v="Cobros Mayo NPN"/>
    <s v="Buzon de voz"/>
  </r>
  <r>
    <s v="Cobros Abril Canal Fijo"/>
    <n v="0"/>
    <n v="0"/>
    <x v="11"/>
    <n v="8"/>
    <n v="1"/>
    <x v="0"/>
    <d v="2026-05-04T15:00:48"/>
    <n v="69625968"/>
    <s v="DROP"/>
    <s v="VDAD"/>
    <x v="0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5"/>
    <m/>
    <s v="NONE"/>
    <n v="0"/>
    <m/>
    <n v="2252768"/>
    <s v="Cobros Abril Canal Fijo"/>
    <s v="Cobros Abril Canal Fijo 2 meses a NPN"/>
    <s v="Agent Not Available"/>
  </r>
  <r>
    <s v="Cobros Abril Canal Fijo"/>
    <n v="0"/>
    <n v="0"/>
    <x v="12"/>
    <n v="8"/>
    <n v="1"/>
    <x v="0"/>
    <d v="2026-05-06T14:37:02"/>
    <n v="69625968"/>
    <s v="DROP"/>
    <s v="VDAD"/>
    <x v="0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5"/>
    <m/>
    <s v="NONE"/>
    <n v="0"/>
    <m/>
    <n v="2252768"/>
    <s v="Cobros Abril Canal Fijo"/>
    <s v="Cobros Abril Canal Fijo 2 meses a NPN"/>
    <s v="Agent Not Available"/>
  </r>
  <r>
    <s v="Cobros Abril Canal Fijo"/>
    <n v="1"/>
    <n v="0"/>
    <x v="0"/>
    <n v="8"/>
    <n v="1"/>
    <x v="0"/>
    <d v="2026-05-09T09:12:42"/>
    <n v="69625968"/>
    <n v="6006"/>
    <s v="lvelez"/>
    <x v="1"/>
    <s v="COBRO"/>
    <m/>
    <n v="355370310000"/>
    <n v="16017"/>
    <n v="-4"/>
    <n v="1"/>
    <n v="69625968"/>
    <m/>
    <s v="RICARDO NAVARRO"/>
    <m/>
    <s v="8-519-370"/>
    <s v="2 MESES DE MORA"/>
    <s v="MASIVO"/>
    <n v="355370310000"/>
    <m/>
    <m/>
    <m/>
    <m/>
    <m/>
    <s v="U"/>
    <s v="0000-00-00"/>
    <m/>
    <s v="ricardonavarrob39@gmail.com"/>
    <m/>
    <m/>
    <n v="26"/>
    <s v="Llamaya"/>
    <s v="MAIN"/>
    <n v="0"/>
    <m/>
    <n v="2252768"/>
    <s v="Cobros Abril Canal Fijo"/>
    <s v="Cobros Abril Canal Fijo 2 meses a NPN"/>
    <s v="Numero equivocado"/>
  </r>
  <r>
    <s v="Cobros Abril Canal Fijo"/>
    <n v="0"/>
    <n v="0"/>
    <x v="1"/>
    <n v="8"/>
    <n v="1"/>
    <x v="0"/>
    <d v="2026-05-13T11:01:31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17"/>
    <n v="8"/>
    <n v="1"/>
    <x v="0"/>
    <d v="2026-05-15T11:57:56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3"/>
    <n v="8"/>
    <n v="1"/>
    <x v="0"/>
    <d v="2026-05-19T12:07:07"/>
    <n v="69625968"/>
    <s v="DROP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5"/>
    <m/>
    <s v="NONE"/>
    <n v="0"/>
    <m/>
    <n v="2258658"/>
    <s v="Cobros Mayo"/>
    <s v="Cobros Mayo NPN"/>
    <s v="Agent Not Available"/>
  </r>
  <r>
    <s v="Cobros Abril Canal Fijo"/>
    <n v="0"/>
    <n v="0"/>
    <x v="14"/>
    <n v="8"/>
    <n v="1"/>
    <x v="0"/>
    <d v="2026-05-20T16:19:12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Abril Canal Fijo"/>
    <n v="0"/>
    <n v="0"/>
    <x v="4"/>
    <n v="8"/>
    <n v="1"/>
    <x v="1"/>
    <d v="2026-05-21T15:48:07"/>
    <n v="69625968"/>
    <s v="AB"/>
    <s v="VDAD"/>
    <x v="0"/>
    <s v="COBRO"/>
    <m/>
    <n v="355370310000"/>
    <n v="16018"/>
    <n v="-4"/>
    <n v="1"/>
    <n v="69625968"/>
    <m/>
    <s v="RICARDO NAVARRO"/>
    <m/>
    <s v="8-519-370"/>
    <n v="355370310000"/>
    <s v="MASIVO"/>
    <s v="3 PAGOS PENDIENTES"/>
    <m/>
    <m/>
    <m/>
    <m/>
    <m/>
    <m/>
    <s v="0000-00-00"/>
    <m/>
    <m/>
    <m/>
    <m/>
    <n v="0"/>
    <m/>
    <s v="NONE"/>
    <n v="0"/>
    <m/>
    <n v="2258658"/>
    <s v="Cobros Mayo"/>
    <s v="Cobros Mayo NPN"/>
    <s v="Auto busy"/>
  </r>
  <r>
    <s v="Cobros Mayo"/>
    <n v="0"/>
    <n v="0"/>
    <x v="1"/>
    <n v="1"/>
    <n v="1"/>
    <x v="1"/>
    <d v="2026-05-13T11:02:04"/>
    <n v="69636656"/>
    <n v="6004"/>
    <s v="lvelez"/>
    <x v="1"/>
    <s v="COBRO"/>
    <m/>
    <n v="368028370000"/>
    <n v="16018"/>
    <n v="-4"/>
    <n v="1"/>
    <n v="69636656"/>
    <m/>
    <s v="Kevin Madrigal"/>
    <m/>
    <s v="8-921-2411"/>
    <n v="368028370000"/>
    <s v="MASIVO"/>
    <s v="2 PAGOS PENDIENTES"/>
    <m/>
    <m/>
    <m/>
    <m/>
    <m/>
    <s v="U"/>
    <s v="0000-00-00"/>
    <m/>
    <m/>
    <m/>
    <m/>
    <n v="73"/>
    <s v="Llamaya"/>
    <s v="MAIN"/>
    <n v="0"/>
    <m/>
    <n v="2258659"/>
    <s v="Cobros Mayo"/>
    <s v="Cobros Mayo NPN"/>
    <s v="Buzon de voz"/>
  </r>
  <r>
    <s v="Cobros Abril Canal Fijo"/>
    <n v="0"/>
    <n v="0"/>
    <x v="5"/>
    <n v="9"/>
    <n v="1"/>
    <x v="0"/>
    <d v="2026-05-02T12:54:31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12"/>
    <n v="9"/>
    <n v="1"/>
    <x v="0"/>
    <d v="2026-05-06T09:28:07"/>
    <n v="69655038"/>
    <s v="NA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No Answer AutoDial"/>
  </r>
  <r>
    <s v="Cobros Abril Canal Fijo"/>
    <n v="0"/>
    <n v="0"/>
    <x v="12"/>
    <n v="9"/>
    <n v="1"/>
    <x v="0"/>
    <d v="2026-05-06T16:20:11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8"/>
    <n v="9"/>
    <n v="1"/>
    <x v="0"/>
    <d v="2026-05-08T15:22:58"/>
    <n v="69655038"/>
    <s v="AB"/>
    <s v="VDAD"/>
    <x v="0"/>
    <s v="COBRO"/>
    <m/>
    <n v="365026410000"/>
    <n v="16017"/>
    <n v="-4"/>
    <n v="1"/>
    <n v="69655038"/>
    <m/>
    <s v="Haidy Danileth Lopez MuÃ±oz"/>
    <m/>
    <s v="8-956-2023"/>
    <s v="NPN"/>
    <s v="MASIVO"/>
    <n v="365026410000"/>
    <m/>
    <m/>
    <m/>
    <m/>
    <m/>
    <m/>
    <s v="0000-00-00"/>
    <m/>
    <s v="Heidylopez0711@gmail.com"/>
    <m/>
    <m/>
    <n v="0"/>
    <m/>
    <s v="NONE"/>
    <n v="0"/>
    <m/>
    <n v="2252177"/>
    <s v="Cobros Abril Canal Fijo"/>
    <s v="Cobros Abril Canal Fijo 2 meses a NPN"/>
    <s v="Auto busy"/>
  </r>
  <r>
    <s v="Cobros Abril Canal Fijo"/>
    <n v="0"/>
    <n v="0"/>
    <x v="1"/>
    <n v="9"/>
    <n v="1"/>
    <x v="0"/>
    <d v="2026-05-13T11:02:0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7"/>
    <n v="9"/>
    <n v="1"/>
    <x v="0"/>
    <d v="2026-05-15T11:58:5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3"/>
    <n v="9"/>
    <n v="1"/>
    <x v="0"/>
    <d v="2026-05-19T12:07:23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4"/>
    <n v="9"/>
    <n v="1"/>
    <x v="0"/>
    <d v="2026-05-20T16:19:41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4"/>
    <n v="9"/>
    <n v="1"/>
    <x v="1"/>
    <d v="2026-05-21T15:49:04"/>
    <n v="69655038"/>
    <s v="AB"/>
    <s v="VDAD"/>
    <x v="0"/>
    <s v="COBRO"/>
    <m/>
    <n v="365026410000"/>
    <n v="16018"/>
    <n v="-4"/>
    <n v="1"/>
    <n v="69655038"/>
    <m/>
    <s v="Haidy Danileth Lopez MuÃ±oz"/>
    <m/>
    <s v="8-956-2023"/>
    <n v="365026410000"/>
    <s v="MASIVO"/>
    <s v="NPN"/>
    <m/>
    <m/>
    <m/>
    <m/>
    <m/>
    <m/>
    <s v="0000-00-00"/>
    <m/>
    <m/>
    <m/>
    <m/>
    <n v="0"/>
    <m/>
    <s v="NONE"/>
    <n v="0"/>
    <m/>
    <n v="2258660"/>
    <s v="Cobros Mayo"/>
    <s v="Cobros Mayo NPN"/>
    <s v="Auto busy"/>
  </r>
  <r>
    <s v="Cobros Abril Canal Fijo"/>
    <n v="0"/>
    <n v="0"/>
    <x v="1"/>
    <n v="3"/>
    <n v="1"/>
    <x v="0"/>
    <d v="2026-05-13T11:02:18"/>
    <n v="69657911"/>
    <s v="AB"/>
    <s v="VDAD"/>
    <x v="0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0"/>
    <m/>
    <s v="NONE"/>
    <n v="0"/>
    <m/>
    <n v="2258661"/>
    <s v="Cobros Mayo"/>
    <s v="Cobros Mayo NPN"/>
    <s v="Auto busy"/>
  </r>
  <r>
    <s v="Cobros Abril Canal Fijo"/>
    <n v="0"/>
    <n v="0"/>
    <x v="17"/>
    <n v="3"/>
    <n v="1"/>
    <x v="0"/>
    <d v="2026-05-15T11:59:27"/>
    <n v="69657911"/>
    <s v="DROP"/>
    <s v="VDAD"/>
    <x v="0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5"/>
    <m/>
    <s v="NONE"/>
    <n v="0"/>
    <m/>
    <n v="2258661"/>
    <s v="Cobros Mayo"/>
    <s v="Cobros Mayo NPN"/>
    <s v="Agent Not Available"/>
  </r>
  <r>
    <s v="Cobros Abril Canal Fijo"/>
    <n v="1"/>
    <n v="1"/>
    <x v="3"/>
    <n v="3"/>
    <n v="1"/>
    <x v="1"/>
    <d v="2026-05-19T12:07:47"/>
    <n v="69657911"/>
    <n v="6003"/>
    <s v="lvelez"/>
    <x v="1"/>
    <s v="COBRO"/>
    <m/>
    <n v="353382750000"/>
    <n v="16018"/>
    <n v="-4"/>
    <n v="1"/>
    <n v="69657911"/>
    <m/>
    <s v="Sthefanie aguilar"/>
    <m/>
    <s v="8-956-2200"/>
    <n v="353382750000"/>
    <s v="MASIVO"/>
    <s v="NPN"/>
    <m/>
    <m/>
    <m/>
    <m/>
    <m/>
    <s v="U"/>
    <s v="0000-00-00"/>
    <m/>
    <m/>
    <m/>
    <m/>
    <n v="25"/>
    <s v="Llamaya"/>
    <s v="MAIN"/>
    <n v="0"/>
    <m/>
    <n v="2258661"/>
    <s v="Cobros Mayo"/>
    <s v="Cobros Mayo NPN"/>
    <s v="Cuenta cesada"/>
  </r>
  <r>
    <s v="Cobros Abril Canal Fijo"/>
    <n v="0"/>
    <n v="0"/>
    <x v="1"/>
    <n v="8"/>
    <n v="1"/>
    <x v="0"/>
    <d v="2026-05-13T11:03:38"/>
    <n v="69662263"/>
    <s v="NA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8"/>
    <n v="1"/>
    <x v="0"/>
    <d v="2026-05-13T11:41:06"/>
    <n v="69662263"/>
    <s v="NA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8"/>
    <n v="1"/>
    <x v="0"/>
    <d v="2026-05-13T11:46:18"/>
    <n v="69662263"/>
    <s v="NA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No Answer AutoDial"/>
  </r>
  <r>
    <s v="Cobros Abril Canal Fijo"/>
    <n v="0"/>
    <n v="0"/>
    <x v="1"/>
    <n v="8"/>
    <n v="1"/>
    <x v="0"/>
    <d v="2026-05-13T11:51:03"/>
    <n v="69662263"/>
    <s v="AB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0"/>
    <m/>
    <s v="NONE"/>
    <n v="0"/>
    <m/>
    <n v="2258662"/>
    <s v="Cobros Mayo"/>
    <s v="Cobros Mayo NPN"/>
    <s v="Auto busy"/>
  </r>
  <r>
    <s v="Cobros Abril Canal Fijo"/>
    <n v="0"/>
    <n v="0"/>
    <x v="17"/>
    <n v="8"/>
    <n v="1"/>
    <x v="0"/>
    <d v="2026-05-15T11:59:45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3"/>
    <n v="8"/>
    <n v="1"/>
    <x v="0"/>
    <d v="2026-05-19T12:07:48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14"/>
    <n v="8"/>
    <n v="1"/>
    <x v="0"/>
    <d v="2026-05-20T16:20:15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4"/>
    <n v="8"/>
    <n v="1"/>
    <x v="1"/>
    <d v="2026-05-21T15:49:28"/>
    <n v="69662263"/>
    <s v="DROP"/>
    <s v="VDAD"/>
    <x v="0"/>
    <s v="COBRO"/>
    <m/>
    <n v="361008990000"/>
    <n v="16018"/>
    <n v="-4"/>
    <n v="1"/>
    <n v="69662263"/>
    <m/>
    <s v="Oscar Alexi Antencio arauz "/>
    <m/>
    <s v=" 1-51-133"/>
    <n v="361008990000"/>
    <s v="MASIVO"/>
    <s v="NPN"/>
    <m/>
    <m/>
    <m/>
    <m/>
    <m/>
    <m/>
    <s v="0000-00-00"/>
    <m/>
    <m/>
    <m/>
    <m/>
    <n v="5"/>
    <m/>
    <s v="NONE"/>
    <n v="0"/>
    <m/>
    <n v="2258662"/>
    <s v="Cobros Mayo"/>
    <s v="Cobros Mayo NPN"/>
    <s v="Agent Not Available"/>
  </r>
  <r>
    <s v="Cobros Abril Canal Fijo"/>
    <n v="0"/>
    <n v="0"/>
    <x v="1"/>
    <n v="1"/>
    <n v="1"/>
    <x v="1"/>
    <d v="2026-05-13T11:04:19"/>
    <n v="69669701"/>
    <n v="6004"/>
    <s v="lvelez"/>
    <x v="1"/>
    <s v="COBRO"/>
    <m/>
    <n v="367037110000"/>
    <n v="16018"/>
    <n v="-4"/>
    <n v="1"/>
    <n v="69669701"/>
    <m/>
    <s v="Rosa Chico Jimenez"/>
    <m/>
    <s v="1-717-651"/>
    <n v="367037110000"/>
    <s v="SOHO"/>
    <s v="NPN"/>
    <m/>
    <m/>
    <m/>
    <m/>
    <m/>
    <s v="U"/>
    <s v="0000-00-00"/>
    <m/>
    <m/>
    <m/>
    <m/>
    <n v="150"/>
    <s v="Llamaya"/>
    <s v="MAIN"/>
    <n v="0"/>
    <m/>
    <n v="2258663"/>
    <s v="Cobros Mayo"/>
    <s v="Cobros Mayo NPN"/>
    <s v="Buzon de voz"/>
  </r>
  <r>
    <s v="Cobros Abril Canal Fijo"/>
    <n v="0"/>
    <n v="0"/>
    <x v="5"/>
    <n v="4"/>
    <n v="1"/>
    <x v="0"/>
    <d v="2026-05-02T10:48:15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6"/>
    <n v="4"/>
    <n v="1"/>
    <x v="0"/>
    <d v="2026-05-05T15:00:56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12"/>
    <n v="4"/>
    <n v="1"/>
    <x v="0"/>
    <d v="2026-05-06T17:27:30"/>
    <n v="69679670"/>
    <s v="AB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0"/>
    <m/>
    <s v="NONE"/>
    <n v="0"/>
    <m/>
    <n v="2251601"/>
    <s v="Cobros Abril Canal Fijo"/>
    <s v="Cobros Abril Canal Fijo 2 meses a NPN"/>
    <s v="Auto busy"/>
  </r>
  <r>
    <s v="Cobros Abril Canal Fijo"/>
    <n v="0"/>
    <n v="0"/>
    <x v="8"/>
    <n v="4"/>
    <n v="1"/>
    <x v="1"/>
    <d v="2026-05-08T12:09:00"/>
    <n v="69679670"/>
    <s v="DROP"/>
    <s v="VDAD"/>
    <x v="0"/>
    <s v="COBRO"/>
    <m/>
    <n v="357344580000"/>
    <n v="16017"/>
    <n v="-4"/>
    <n v="1"/>
    <n v="69679670"/>
    <m/>
    <s v=" Francisco Mora Douglas"/>
    <m/>
    <s v=" A6469558"/>
    <s v="NPN"/>
    <s v="SOHO"/>
    <n v="357344580000"/>
    <m/>
    <m/>
    <s v="COCLEÂ Â Â Â Â Â Â Â Â Â Â Â Â Â Â Â Â Â Â Â Â Â Â"/>
    <m/>
    <m/>
    <m/>
    <s v="0000-00-00"/>
    <m/>
    <s v="moradouglass301@gmail.com "/>
    <m/>
    <m/>
    <n v="5"/>
    <m/>
    <s v="NONE"/>
    <n v="0"/>
    <m/>
    <n v="2251601"/>
    <s v="Cobros Abril Canal Fijo"/>
    <s v="Cobros Abril Canal Fijo 2 meses a NPN"/>
    <s v="Agent Not Available"/>
  </r>
  <r>
    <e v="#N/A"/>
    <n v="1"/>
    <n v="0"/>
    <x v="12"/>
    <n v="1"/>
    <n v="1"/>
    <x v="1"/>
    <d v="2026-05-06T14:36:01"/>
    <n v="69686466"/>
    <n v="6000"/>
    <s v="lvelez"/>
    <x v="1"/>
    <s v="COBRO"/>
    <m/>
    <m/>
    <n v="998"/>
    <n v="0"/>
    <m/>
    <n v="69686466"/>
    <m/>
    <m/>
    <m/>
    <m/>
    <m/>
    <m/>
    <m/>
    <m/>
    <m/>
    <m/>
    <m/>
    <m/>
    <s v="U"/>
    <s v="0000-00-00"/>
    <m/>
    <m/>
    <m/>
    <m/>
    <n v="83"/>
    <s v="Llamaya"/>
    <s v="MANUAL"/>
    <n v="0"/>
    <m/>
    <n v="2257540"/>
    <s v="Default Manual list"/>
    <m/>
    <s v="Mensaje a tercero"/>
  </r>
  <r>
    <e v="#N/A"/>
    <n v="1"/>
    <n v="1"/>
    <x v="12"/>
    <n v="1"/>
    <n v="1"/>
    <x v="1"/>
    <d v="2026-05-06T14:56:11"/>
    <n v="69690208"/>
    <n v="6007"/>
    <s v="lvelez"/>
    <x v="1"/>
    <s v="COBRO"/>
    <m/>
    <m/>
    <n v="998"/>
    <n v="0"/>
    <m/>
    <n v="69690208"/>
    <m/>
    <m/>
    <m/>
    <m/>
    <m/>
    <m/>
    <m/>
    <m/>
    <m/>
    <m/>
    <m/>
    <m/>
    <s v="U"/>
    <s v="0000-00-00"/>
    <m/>
    <m/>
    <m/>
    <m/>
    <n v="41"/>
    <s v="Llamaya"/>
    <s v="MANUAL"/>
    <n v="0"/>
    <m/>
    <n v="2257544"/>
    <s v="Default Manual list"/>
    <m/>
    <s v="Volver a llamar"/>
  </r>
  <r>
    <e v="#N/A"/>
    <n v="1"/>
    <n v="1"/>
    <x v="0"/>
    <n v="2"/>
    <n v="1"/>
    <x v="0"/>
    <d v="2026-05-09T10:37:56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49"/>
    <s v="Llamaya"/>
    <s v="MANUAL"/>
    <n v="0"/>
    <m/>
    <n v="2198792"/>
    <s v="Cobros Marzo 2 meses a NPN "/>
    <s v="Cobros Marzo 2 meses a NPN "/>
    <s v="Volver a llamar"/>
  </r>
  <r>
    <e v="#N/A"/>
    <n v="1"/>
    <n v="1"/>
    <x v="0"/>
    <n v="2"/>
    <n v="1"/>
    <x v="1"/>
    <d v="2026-05-09T10:51:47"/>
    <n v="69692808"/>
    <n v="6007"/>
    <s v="lvelez"/>
    <x v="1"/>
    <s v="COBRO"/>
    <m/>
    <n v="364001660000"/>
    <n v="16016"/>
    <n v="-4"/>
    <n v="1"/>
    <n v="69692808"/>
    <m/>
    <s v="Kathleen Reyes"/>
    <m/>
    <s v="8-754-1691"/>
    <n v="364001660000"/>
    <s v="MASIVO"/>
    <s v="NPN"/>
    <m/>
    <m/>
    <m/>
    <m/>
    <m/>
    <s v="U"/>
    <s v="0000-00-00"/>
    <m/>
    <m/>
    <m/>
    <m/>
    <n v="41"/>
    <s v="Llamaya"/>
    <s v="MANUAL"/>
    <n v="0"/>
    <m/>
    <n v="2198792"/>
    <s v="Cobros Marzo 2 meses a NPN "/>
    <s v="Cobros Marzo 2 meses a NPN "/>
    <s v="Volver a llamar"/>
  </r>
  <r>
    <s v="Cobros Abril Canal Fijo"/>
    <n v="0"/>
    <n v="0"/>
    <x v="1"/>
    <n v="5"/>
    <n v="1"/>
    <x v="0"/>
    <d v="2026-05-13T11:04:43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17"/>
    <n v="5"/>
    <n v="1"/>
    <x v="0"/>
    <d v="2026-05-15T12:00:21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3"/>
    <n v="5"/>
    <n v="1"/>
    <x v="0"/>
    <d v="2026-05-19T12:08:23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0"/>
    <n v="0"/>
    <x v="14"/>
    <n v="5"/>
    <n v="1"/>
    <x v="0"/>
    <d v="2026-05-20T16:20:49"/>
    <n v="69692960"/>
    <s v="DROP"/>
    <s v="VDAD"/>
    <x v="0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5"/>
    <m/>
    <s v="NONE"/>
    <n v="0"/>
    <m/>
    <n v="2258664"/>
    <s v="Cobros Mayo"/>
    <s v="Cobros Mayo NPN"/>
    <s v="Agent Not Available"/>
  </r>
  <r>
    <s v="Cobros Abril Canal Fijo"/>
    <n v="1"/>
    <n v="1"/>
    <x v="4"/>
    <n v="5"/>
    <n v="1"/>
    <x v="1"/>
    <d v="2026-05-21T15:55:15"/>
    <n v="69692960"/>
    <n v="6003"/>
    <s v="lvelez"/>
    <x v="1"/>
    <s v="COBRO"/>
    <m/>
    <n v="354350880000"/>
    <n v="16018"/>
    <n v="-4"/>
    <n v="1"/>
    <n v="69692960"/>
    <m/>
    <s v="Justine haydee"/>
    <m/>
    <s v="8-1025-1260"/>
    <n v="354350880000"/>
    <s v="MASIVO"/>
    <s v="3 PAGOS PENDIENTES"/>
    <m/>
    <m/>
    <m/>
    <m/>
    <m/>
    <s v="U"/>
    <s v="0000-00-00"/>
    <m/>
    <m/>
    <m/>
    <m/>
    <n v="43"/>
    <s v="Llamaya"/>
    <s v="MAIN"/>
    <n v="0"/>
    <m/>
    <n v="2258664"/>
    <s v="Cobros Mayo"/>
    <s v="Cobros Mayo NPN"/>
    <s v="Cuenta cesada"/>
  </r>
  <r>
    <e v="#N/A"/>
    <n v="0"/>
    <n v="0"/>
    <x v="6"/>
    <n v="1"/>
    <n v="1"/>
    <x v="1"/>
    <d v="2026-05-05T17:57:06"/>
    <n v="69694351"/>
    <n v="6004"/>
    <s v="lvelez"/>
    <x v="1"/>
    <s v="COBRO"/>
    <m/>
    <m/>
    <n v="998"/>
    <n v="0"/>
    <m/>
    <n v="69694351"/>
    <m/>
    <m/>
    <m/>
    <m/>
    <m/>
    <m/>
    <m/>
    <m/>
    <m/>
    <m/>
    <m/>
    <m/>
    <s v="U"/>
    <s v="0000-00-00"/>
    <m/>
    <m/>
    <m/>
    <m/>
    <n v="76"/>
    <s v="Llamaya"/>
    <s v="MANUAL"/>
    <n v="0"/>
    <m/>
    <n v="2257521"/>
    <s v="Default Manual list"/>
    <m/>
    <s v="Buzon de voz"/>
  </r>
  <r>
    <s v="Cobros Abril Canal Fijo"/>
    <n v="0"/>
    <n v="0"/>
    <x v="1"/>
    <n v="4"/>
    <n v="1"/>
    <x v="0"/>
    <d v="2026-05-13T11:05:26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0"/>
    <n v="0"/>
    <x v="17"/>
    <n v="4"/>
    <n v="1"/>
    <x v="0"/>
    <d v="2026-05-15T12:01:44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0"/>
    <n v="0"/>
    <x v="3"/>
    <n v="4"/>
    <n v="1"/>
    <x v="0"/>
    <d v="2026-05-19T12:17:57"/>
    <n v="69695648"/>
    <s v="DROP"/>
    <s v="VDAD"/>
    <x v="0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"/>
    <m/>
    <s v="NONE"/>
    <n v="0"/>
    <m/>
    <n v="2258665"/>
    <s v="Cobros Mayo"/>
    <s v="Cobros Mayo NPN"/>
    <s v="Agent Not Available"/>
  </r>
  <r>
    <s v="Cobros Abril Canal Fijo"/>
    <n v="1"/>
    <n v="1"/>
    <x v="14"/>
    <n v="4"/>
    <n v="1"/>
    <x v="1"/>
    <d v="2026-05-20T16:21:33"/>
    <n v="69695648"/>
    <n v="6003"/>
    <s v="lvelez"/>
    <x v="1"/>
    <s v="COBRO"/>
    <m/>
    <n v="358373240000"/>
    <n v="16018"/>
    <n v="-4"/>
    <n v="1"/>
    <n v="69695648"/>
    <m/>
    <s v="Yesibell gisel campos young"/>
    <m/>
    <s v="8-1062-2358"/>
    <n v="358373240000"/>
    <s v="MASIVO"/>
    <s v="NPN"/>
    <m/>
    <m/>
    <m/>
    <m/>
    <m/>
    <s v="U"/>
    <s v="0000-00-00"/>
    <m/>
    <m/>
    <m/>
    <m/>
    <n v="57"/>
    <s v="Llamaya"/>
    <s v="MAIN"/>
    <n v="0"/>
    <m/>
    <n v="2258665"/>
    <s v="Cobros Mayo"/>
    <s v="Cobros Mayo NPN"/>
    <s v="Cuenta cesada"/>
  </r>
  <r>
    <s v="Cobros Abril Canal Fijo"/>
    <n v="0"/>
    <n v="0"/>
    <x v="1"/>
    <n v="2"/>
    <n v="1"/>
    <x v="0"/>
    <d v="2026-05-13T11:05:42"/>
    <n v="69706405"/>
    <s v="DROP"/>
    <s v="VDAD"/>
    <x v="0"/>
    <s v="COBRO"/>
    <m/>
    <n v="352308220000"/>
    <n v="16018"/>
    <n v="-4"/>
    <n v="1"/>
    <n v="69706405"/>
    <m/>
    <s v="Miguel Enrique Gonzalez Hidalg"/>
    <m/>
    <s v="8-1016-622"/>
    <n v="352308220000"/>
    <s v="MASIVO"/>
    <s v="NPN"/>
    <m/>
    <m/>
    <m/>
    <m/>
    <m/>
    <s v="U"/>
    <s v="0000-00-00"/>
    <m/>
    <m/>
    <m/>
    <m/>
    <n v="5"/>
    <m/>
    <s v="NONE"/>
    <n v="0"/>
    <m/>
    <n v="2258666"/>
    <s v="Cobros Mayo"/>
    <s v="Cobros Mayo NPN"/>
    <s v="Agent Not Available"/>
  </r>
  <r>
    <s v="Cobros Abril Canal Fijo"/>
    <n v="1"/>
    <n v="1"/>
    <x v="17"/>
    <n v="2"/>
    <n v="1"/>
    <x v="1"/>
    <d v="2026-05-15T12:01:18"/>
    <n v="69706405"/>
    <n v="6003"/>
    <s v="lvelez"/>
    <x v="1"/>
    <s v="COBRO"/>
    <m/>
    <n v="352308220000"/>
    <n v="16018"/>
    <n v="-4"/>
    <n v="1"/>
    <n v="69706405"/>
    <m/>
    <s v="Miguel Enrique Gonzalez Hidalg"/>
    <m/>
    <s v="8-1016-622"/>
    <n v="352308220000"/>
    <s v="MASIVO"/>
    <s v="NPN"/>
    <m/>
    <m/>
    <m/>
    <m/>
    <m/>
    <s v="U"/>
    <s v="0000-00-00"/>
    <m/>
    <m/>
    <m/>
    <m/>
    <n v="54"/>
    <s v="Llamaya"/>
    <s v="MAIN"/>
    <n v="0"/>
    <m/>
    <n v="2258666"/>
    <s v="Cobros Mayo"/>
    <s v="Cobros Mayo NPN"/>
    <s v="Cuenta cesada"/>
  </r>
  <r>
    <s v="Cobros Mayo"/>
    <n v="0"/>
    <n v="0"/>
    <x v="1"/>
    <n v="6"/>
    <n v="1"/>
    <x v="0"/>
    <d v="2026-05-13T11:05:55"/>
    <n v="69708468"/>
    <s v="DROP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5"/>
    <m/>
    <s v="NONE"/>
    <n v="0"/>
    <m/>
    <n v="2258667"/>
    <s v="Cobros Mayo"/>
    <s v="Cobros Mayo NPN"/>
    <s v="Agent Not Available"/>
  </r>
  <r>
    <s v="Cobros Mayo"/>
    <n v="0"/>
    <n v="0"/>
    <x v="17"/>
    <n v="6"/>
    <n v="1"/>
    <x v="0"/>
    <d v="2026-05-15T12:03:02"/>
    <n v="69708468"/>
    <s v="NA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No Answer AutoDial"/>
  </r>
  <r>
    <s v="Cobros Mayo"/>
    <n v="0"/>
    <n v="0"/>
    <x v="17"/>
    <n v="6"/>
    <n v="1"/>
    <x v="0"/>
    <d v="2026-05-15T12:39:32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3"/>
    <n v="6"/>
    <n v="1"/>
    <x v="0"/>
    <d v="2026-05-19T12:17:23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14"/>
    <n v="6"/>
    <n v="1"/>
    <x v="0"/>
    <d v="2026-05-20T16:21:29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4"/>
    <n v="6"/>
    <n v="1"/>
    <x v="1"/>
    <d v="2026-05-21T15:54:45"/>
    <n v="69708468"/>
    <s v="AB"/>
    <s v="VDAD"/>
    <x v="0"/>
    <s v="COBRO"/>
    <m/>
    <n v="365013320000"/>
    <n v="16018"/>
    <n v="-4"/>
    <n v="1"/>
    <n v="69708468"/>
    <m/>
    <s v="Yeilan Santana"/>
    <m/>
    <s v="8-1506-1513"/>
    <n v="365013320000"/>
    <s v="MASIVO"/>
    <s v="2 PAGOS PENDIENTES"/>
    <m/>
    <m/>
    <m/>
    <m/>
    <m/>
    <m/>
    <s v="0000-00-00"/>
    <m/>
    <m/>
    <m/>
    <m/>
    <n v="0"/>
    <m/>
    <s v="NONE"/>
    <n v="0"/>
    <m/>
    <n v="2258667"/>
    <s v="Cobros Mayo"/>
    <s v="Cobros Mayo NPN"/>
    <s v="Auto busy"/>
  </r>
  <r>
    <s v="Cobros Mayo"/>
    <n v="0"/>
    <n v="0"/>
    <x v="1"/>
    <n v="3"/>
    <n v="1"/>
    <x v="0"/>
    <d v="2026-05-13T11:06:17"/>
    <n v="69710973"/>
    <s v="DROP"/>
    <s v="VDAD"/>
    <x v="0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5"/>
    <m/>
    <s v="NONE"/>
    <n v="0"/>
    <m/>
    <n v="2258668"/>
    <s v="Cobros Mayo"/>
    <s v="Cobros Mayo NPN"/>
    <s v="Agent Not Available"/>
  </r>
  <r>
    <s v="Cobros Mayo"/>
    <n v="0"/>
    <n v="0"/>
    <x v="17"/>
    <n v="3"/>
    <n v="1"/>
    <x v="0"/>
    <d v="2026-05-15T12:12:04"/>
    <n v="69710973"/>
    <s v="DROP"/>
    <s v="VDAD"/>
    <x v="0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5"/>
    <m/>
    <s v="NONE"/>
    <n v="0"/>
    <m/>
    <n v="2258668"/>
    <s v="Cobros Mayo"/>
    <s v="Cobros Mayo NPN"/>
    <s v="Agent Not Available"/>
  </r>
  <r>
    <s v="Cobros Mayo"/>
    <n v="0"/>
    <n v="0"/>
    <x v="3"/>
    <n v="3"/>
    <n v="1"/>
    <x v="1"/>
    <d v="2026-05-19T12:17:53"/>
    <n v="69710973"/>
    <s v="CALLBK"/>
    <s v="lvelez"/>
    <x v="1"/>
    <s v="COBRO"/>
    <m/>
    <n v="369056820000"/>
    <n v="16018"/>
    <n v="-4"/>
    <n v="1"/>
    <n v="69710973"/>
    <m/>
    <s v="Avelardo Santiago Perez Orta"/>
    <m/>
    <n v="179147236"/>
    <n v="369056820000"/>
    <s v="SOHO-CALL CENTER"/>
    <s v="NPN"/>
    <m/>
    <m/>
    <m/>
    <m/>
    <m/>
    <s v="U"/>
    <s v="0000-00-00"/>
    <m/>
    <m/>
    <m/>
    <s v="369056820000&gt;&gt; Avelardo Santiago Perez Orta"/>
    <n v="445"/>
    <s v="Llamaya"/>
    <s v="MAIN"/>
    <n v="0"/>
    <m/>
    <n v="2258668"/>
    <s v="Cobros Mayo"/>
    <s v="Cobros Mayo NPN"/>
    <s v="Call Back"/>
  </r>
  <r>
    <s v="Cobros Abril Canal Fijo"/>
    <n v="0"/>
    <n v="0"/>
    <x v="1"/>
    <n v="2"/>
    <n v="1"/>
    <x v="0"/>
    <d v="2026-05-13T11:06:30"/>
    <n v="69725396"/>
    <s v="DROP"/>
    <s v="VDAD"/>
    <x v="0"/>
    <s v="COBRO"/>
    <m/>
    <n v="358372590000"/>
    <n v="16018"/>
    <n v="-4"/>
    <n v="1"/>
    <n v="69725396"/>
    <m/>
    <s v="Jorge Enrique JimÃ©nez Urriola"/>
    <m/>
    <s v="8-494-97"/>
    <n v="358372590000"/>
    <s v="MASIVO"/>
    <s v="NPN"/>
    <m/>
    <m/>
    <m/>
    <m/>
    <m/>
    <s v="U"/>
    <s v="0000-00-00"/>
    <m/>
    <m/>
    <m/>
    <m/>
    <n v="5"/>
    <m/>
    <s v="NONE"/>
    <n v="0"/>
    <m/>
    <n v="2258669"/>
    <s v="Cobros Mayo"/>
    <s v="Cobros Mayo NPN"/>
    <s v="Agent Not Available"/>
  </r>
  <r>
    <s v="Cobros Abril Canal Fijo"/>
    <n v="1"/>
    <n v="1"/>
    <x v="17"/>
    <n v="2"/>
    <n v="1"/>
    <x v="1"/>
    <d v="2026-05-15T12:11:55"/>
    <n v="69725396"/>
    <n v="6003"/>
    <s v="lvelez"/>
    <x v="1"/>
    <s v="COBRO"/>
    <m/>
    <n v="358372590000"/>
    <n v="16018"/>
    <n v="-4"/>
    <n v="1"/>
    <n v="69725396"/>
    <m/>
    <s v="Jorge Enrique JimÃ©nez Urriola"/>
    <m/>
    <s v="8-494-97"/>
    <n v="358372590000"/>
    <s v="MASIVO"/>
    <s v="NPN"/>
    <m/>
    <m/>
    <m/>
    <m/>
    <m/>
    <s v="U"/>
    <s v="0000-00-00"/>
    <m/>
    <m/>
    <m/>
    <m/>
    <n v="52"/>
    <s v="Llamaya"/>
    <s v="MAIN"/>
    <n v="0"/>
    <m/>
    <n v="2258669"/>
    <s v="Cobros Mayo"/>
    <s v="Cobros Mayo NPN"/>
    <s v="Cuenta cesada"/>
  </r>
  <r>
    <s v="Cobros Mayo"/>
    <n v="0"/>
    <n v="0"/>
    <x v="1"/>
    <n v="5"/>
    <n v="1"/>
    <x v="0"/>
    <d v="2026-05-13T11:07:13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17"/>
    <n v="5"/>
    <n v="1"/>
    <x v="0"/>
    <d v="2026-05-15T12:12:48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3"/>
    <n v="5"/>
    <n v="1"/>
    <x v="0"/>
    <d v="2026-05-19T12:18:44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14"/>
    <n v="5"/>
    <n v="1"/>
    <x v="0"/>
    <d v="2026-05-20T16:22:17"/>
    <n v="69730504"/>
    <s v="DROP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5"/>
    <m/>
    <s v="NONE"/>
    <n v="0"/>
    <m/>
    <n v="2258670"/>
    <s v="Cobros Mayo"/>
    <s v="Cobros Mayo NPN"/>
    <s v="Agent Not Available"/>
  </r>
  <r>
    <s v="Cobros Mayo"/>
    <n v="0"/>
    <n v="0"/>
    <x v="4"/>
    <n v="5"/>
    <n v="1"/>
    <x v="1"/>
    <d v="2026-05-21T15:55:03"/>
    <n v="69730504"/>
    <s v="AB"/>
    <s v="VDAD"/>
    <x v="0"/>
    <s v="COBRO"/>
    <m/>
    <n v="364082690000"/>
    <n v="16018"/>
    <n v="-4"/>
    <n v="1"/>
    <n v="69730504"/>
    <m/>
    <s v="EMILY DEYANIRA GANTO DE HOYOS"/>
    <m/>
    <s v="8-895-155"/>
    <n v="364082690000"/>
    <s v="MASIVO"/>
    <s v="NPN"/>
    <m/>
    <m/>
    <m/>
    <m/>
    <m/>
    <m/>
    <s v="0000-00-00"/>
    <m/>
    <m/>
    <m/>
    <m/>
    <n v="0"/>
    <m/>
    <s v="NONE"/>
    <n v="0"/>
    <m/>
    <n v="2258670"/>
    <s v="Cobros Mayo"/>
    <s v="Cobros Mayo NPN"/>
    <s v="Auto busy"/>
  </r>
  <r>
    <s v="Cobros Mayo"/>
    <n v="0"/>
    <n v="0"/>
    <x v="1"/>
    <n v="1"/>
    <n v="1"/>
    <x v="1"/>
    <d v="2026-05-13T11:07:52"/>
    <n v="69741714"/>
    <n v="6004"/>
    <s v="lvelez"/>
    <x v="1"/>
    <s v="COBRO"/>
    <m/>
    <n v="357371870000"/>
    <n v="16018"/>
    <n v="-4"/>
    <n v="1"/>
    <n v="69741714"/>
    <m/>
    <s v="Liliana de leon"/>
    <m/>
    <s v="7-711-207"/>
    <n v="357371870000"/>
    <s v="MASIVO"/>
    <s v="2 PAGOS PENDIENTES"/>
    <m/>
    <m/>
    <m/>
    <m/>
    <m/>
    <s v="U"/>
    <s v="0000-00-00"/>
    <m/>
    <m/>
    <m/>
    <m/>
    <n v="131"/>
    <s v="Llamaya"/>
    <s v="MAIN"/>
    <n v="0"/>
    <m/>
    <n v="2258671"/>
    <s v="Cobros Mayo"/>
    <s v="Cobros Mayo NPN"/>
    <s v="Buzon de voz"/>
  </r>
  <r>
    <s v="Cobros Mayo"/>
    <n v="0"/>
    <n v="0"/>
    <x v="1"/>
    <n v="5"/>
    <n v="1"/>
    <x v="0"/>
    <d v="2026-05-13T11:08:05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17"/>
    <n v="5"/>
    <n v="1"/>
    <x v="0"/>
    <d v="2026-05-15T12:13:47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3"/>
    <n v="5"/>
    <n v="1"/>
    <x v="0"/>
    <d v="2026-05-19T12:19:14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14"/>
    <n v="5"/>
    <n v="1"/>
    <x v="0"/>
    <d v="2026-05-20T16:22:31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4"/>
    <n v="5"/>
    <n v="1"/>
    <x v="1"/>
    <d v="2026-05-21T15:56:27"/>
    <n v="69746683"/>
    <s v="DROP"/>
    <s v="VDAD"/>
    <x v="0"/>
    <s v="COBRO"/>
    <m/>
    <n v="361023970000"/>
    <n v="16018"/>
    <n v="-4"/>
    <n v="1"/>
    <n v="69746683"/>
    <m/>
    <s v="Maribel Miranda "/>
    <m/>
    <s v="8-730-340"/>
    <n v="361023970000"/>
    <s v="MASIVO"/>
    <s v="2 PAGOS PENDIENTES"/>
    <m/>
    <m/>
    <m/>
    <m/>
    <m/>
    <m/>
    <s v="0000-00-00"/>
    <m/>
    <m/>
    <m/>
    <m/>
    <n v="5"/>
    <m/>
    <s v="NONE"/>
    <n v="0"/>
    <m/>
    <n v="2258672"/>
    <s v="Cobros Mayo"/>
    <s v="Cobros Mayo NPN"/>
    <s v="Agent Not Available"/>
  </r>
  <r>
    <s v="Cobros Mayo"/>
    <n v="0"/>
    <n v="0"/>
    <x v="1"/>
    <n v="4"/>
    <n v="1"/>
    <x v="0"/>
    <d v="2026-05-13T11:09:27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0"/>
    <d v="2026-05-13T11:41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0"/>
    <d v="2026-05-13T11:47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s v="Cobros Mayo"/>
    <n v="0"/>
    <n v="0"/>
    <x v="1"/>
    <n v="4"/>
    <n v="1"/>
    <x v="1"/>
    <d v="2026-05-13T11:53:19"/>
    <n v="69771461"/>
    <s v="NA"/>
    <s v="VDAD"/>
    <x v="0"/>
    <s v="COBRO"/>
    <m/>
    <n v="366063650000"/>
    <n v="16018"/>
    <n v="-4"/>
    <n v="1"/>
    <n v="69771461"/>
    <m/>
    <s v="Limpio Limpio Obarrio S,A"/>
    <m/>
    <s v="155699715-2-2020 DV39"/>
    <n v="366063650000"/>
    <s v="SOHO"/>
    <s v="NPN"/>
    <m/>
    <m/>
    <m/>
    <m/>
    <m/>
    <m/>
    <s v="0000-00-00"/>
    <m/>
    <m/>
    <m/>
    <m/>
    <n v="0"/>
    <m/>
    <s v="NONE"/>
    <n v="0"/>
    <m/>
    <n v="2258673"/>
    <s v="Cobros Mayo"/>
    <s v="Cobros Mayo NPN"/>
    <s v="No Answer AutoDial"/>
  </r>
  <r>
    <e v="#N/A"/>
    <n v="0"/>
    <n v="0"/>
    <x v="7"/>
    <n v="2"/>
    <n v="1"/>
    <x v="0"/>
    <d v="2026-05-07T15:37:25"/>
    <n v="69785282"/>
    <n v="6004"/>
    <s v="lvelez"/>
    <x v="1"/>
    <s v="COBRO"/>
    <m/>
    <m/>
    <n v="998"/>
    <n v="0"/>
    <m/>
    <n v="69785282"/>
    <m/>
    <m/>
    <m/>
    <m/>
    <m/>
    <m/>
    <m/>
    <m/>
    <m/>
    <m/>
    <m/>
    <m/>
    <s v="U"/>
    <s v="0000-00-00"/>
    <m/>
    <m/>
    <m/>
    <m/>
    <n v="70"/>
    <s v="Llamaya"/>
    <s v="MANUAL"/>
    <n v="0"/>
    <m/>
    <n v="2257578"/>
    <s v="Default Manual list"/>
    <m/>
    <s v="Buzon de voz"/>
  </r>
  <r>
    <e v="#N/A"/>
    <n v="0"/>
    <n v="0"/>
    <x v="15"/>
    <n v="2"/>
    <n v="1"/>
    <x v="1"/>
    <d v="2026-05-12T16:01:59"/>
    <n v="69785282"/>
    <n v="6004"/>
    <s v="lvelez"/>
    <x v="1"/>
    <s v="COBRO"/>
    <m/>
    <m/>
    <n v="998"/>
    <n v="0"/>
    <m/>
    <n v="69785282"/>
    <m/>
    <m/>
    <m/>
    <m/>
    <m/>
    <m/>
    <m/>
    <m/>
    <m/>
    <m/>
    <m/>
    <m/>
    <s v="U"/>
    <s v="0000-00-00"/>
    <m/>
    <m/>
    <m/>
    <m/>
    <n v="77"/>
    <s v="Llamaya"/>
    <s v="MANUAL"/>
    <n v="0"/>
    <m/>
    <n v="2257578"/>
    <s v="Default Manual list"/>
    <m/>
    <s v="Buzon de voz"/>
  </r>
  <r>
    <s v="Cobros Abril Canal Fijo"/>
    <n v="0"/>
    <n v="0"/>
    <x v="1"/>
    <n v="2"/>
    <n v="1"/>
    <x v="0"/>
    <d v="2026-05-13T11:09:51"/>
    <n v="69786590"/>
    <s v="DROP"/>
    <s v="VDAD"/>
    <x v="0"/>
    <s v="COBRO"/>
    <m/>
    <n v="367024750000"/>
    <n v="16018"/>
    <n v="-4"/>
    <n v="1"/>
    <n v="69786590"/>
    <m/>
    <s v="Telmo Antonio Pascual Suarez"/>
    <m/>
    <s v="2-721-2393"/>
    <n v="367024750000"/>
    <s v="MASIVO"/>
    <s v="NPN"/>
    <m/>
    <m/>
    <m/>
    <m/>
    <m/>
    <s v="U"/>
    <s v="0000-00-00"/>
    <m/>
    <m/>
    <m/>
    <m/>
    <n v="5"/>
    <m/>
    <s v="NONE"/>
    <n v="0"/>
    <m/>
    <n v="2258674"/>
    <s v="Cobros Mayo"/>
    <s v="Cobros Mayo NPN"/>
    <s v="Agent Not Available"/>
  </r>
  <r>
    <s v="Cobros Abril Canal Fijo"/>
    <n v="1"/>
    <n v="1"/>
    <x v="17"/>
    <n v="2"/>
    <n v="1"/>
    <x v="1"/>
    <d v="2026-05-15T12:13:32"/>
    <n v="69786590"/>
    <n v="6003"/>
    <s v="lvelez"/>
    <x v="1"/>
    <s v="COBRO"/>
    <m/>
    <n v="367024750000"/>
    <n v="16018"/>
    <n v="-4"/>
    <n v="1"/>
    <n v="69786590"/>
    <m/>
    <s v="Telmo Antonio Pascual Suarez"/>
    <m/>
    <s v="2-721-2393"/>
    <n v="367024750000"/>
    <s v="MASIVO"/>
    <s v="NPN"/>
    <m/>
    <m/>
    <m/>
    <m/>
    <m/>
    <s v="U"/>
    <s v="0000-00-00"/>
    <m/>
    <m/>
    <m/>
    <m/>
    <n v="47"/>
    <s v="Llamaya"/>
    <s v="MAIN"/>
    <n v="0"/>
    <m/>
    <n v="2258674"/>
    <s v="Cobros Mayo"/>
    <s v="Cobros Mayo NPN"/>
    <s v="Cuenta cesada"/>
  </r>
  <r>
    <s v="Cobros Mayo"/>
    <n v="0"/>
    <n v="0"/>
    <x v="12"/>
    <n v="6"/>
    <n v="1"/>
    <x v="0"/>
    <d v="2026-05-06T12:46:52"/>
    <n v="69787829"/>
    <n v="6004"/>
    <s v="lvelez"/>
    <x v="1"/>
    <s v="COBRO"/>
    <m/>
    <n v="368006930000"/>
    <n v="16016"/>
    <n v="-4"/>
    <n v="1"/>
    <n v="69787829"/>
    <m/>
    <s v="Yovani mateo Pajero sosa"/>
    <m/>
    <s v="BR0213040"/>
    <n v="368006930000"/>
    <s v="MASIVO"/>
    <s v="NPN"/>
    <m/>
    <m/>
    <m/>
    <m/>
    <m/>
    <s v="U"/>
    <s v="0000-00-00"/>
    <m/>
    <m/>
    <m/>
    <m/>
    <n v="62"/>
    <s v="Llamaya"/>
    <s v="MANUAL"/>
    <n v="0"/>
    <m/>
    <n v="2198699"/>
    <s v="Cobros Marzo 2 meses a NPN "/>
    <s v="Cobros Marzo 2 meses a NPN "/>
    <s v="Buzon de voz"/>
  </r>
  <r>
    <s v="Cobros Mayo"/>
    <n v="0"/>
    <n v="0"/>
    <x v="8"/>
    <n v="6"/>
    <n v="1"/>
    <x v="0"/>
    <d v="2026-05-08T14:48:20"/>
    <n v="69787829"/>
    <n v="6004"/>
    <s v="lvelez"/>
    <x v="1"/>
    <s v="COBRO"/>
    <m/>
    <n v="368006930000"/>
    <n v="16016"/>
    <n v="-4"/>
    <n v="1"/>
    <n v="69787829"/>
    <m/>
    <s v="Yovani mateo Pajero sosa"/>
    <m/>
    <s v="BR0213040"/>
    <n v="368006930000"/>
    <s v="MASIVO"/>
    <s v="NPN"/>
    <m/>
    <m/>
    <m/>
    <m/>
    <m/>
    <s v="U"/>
    <s v="0000-00-00"/>
    <m/>
    <m/>
    <m/>
    <m/>
    <n v="53"/>
    <s v="Llamaya"/>
    <s v="MANUAL"/>
    <n v="0"/>
    <m/>
    <n v="2198699"/>
    <s v="Cobros Marzo 2 meses a NPN "/>
    <s v="Cobros Marzo 2 meses a NPN "/>
    <s v="Buzon de voz"/>
  </r>
  <r>
    <s v="Cobros Mayo"/>
    <n v="0"/>
    <n v="0"/>
    <x v="1"/>
    <n v="6"/>
    <n v="1"/>
    <x v="0"/>
    <d v="2026-05-13T11:10:05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17"/>
    <n v="6"/>
    <n v="1"/>
    <x v="0"/>
    <d v="2026-05-15T12:14:00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3"/>
    <n v="6"/>
    <n v="1"/>
    <x v="0"/>
    <d v="2026-05-19T12:19:29"/>
    <n v="69787829"/>
    <s v="DROP"/>
    <s v="VDAD"/>
    <x v="0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5"/>
    <m/>
    <s v="NONE"/>
    <n v="0"/>
    <m/>
    <n v="2258675"/>
    <s v="Cobros Mayo"/>
    <s v="Cobros Mayo NPN"/>
    <s v="Agent Not Available"/>
  </r>
  <r>
    <s v="Cobros Mayo"/>
    <n v="0"/>
    <n v="0"/>
    <x v="14"/>
    <n v="6"/>
    <n v="1"/>
    <x v="1"/>
    <d v="2026-05-20T16:24:16"/>
    <n v="69787829"/>
    <n v="6004"/>
    <s v="lvelez"/>
    <x v="1"/>
    <s v="COBRO"/>
    <m/>
    <n v="368006930000"/>
    <n v="16018"/>
    <n v="-4"/>
    <n v="1"/>
    <n v="69787829"/>
    <m/>
    <s v="Yovani mateo Pajero sosa"/>
    <m/>
    <s v="BR0213040"/>
    <n v="368006930000"/>
    <s v="MASIVO"/>
    <s v="2 PAGOS PENDIENTES"/>
    <m/>
    <m/>
    <m/>
    <m/>
    <m/>
    <s v="U"/>
    <s v="0000-00-00"/>
    <m/>
    <m/>
    <m/>
    <m/>
    <n v="66"/>
    <s v="Llamaya"/>
    <s v="MAIN"/>
    <n v="0"/>
    <m/>
    <n v="2258675"/>
    <s v="Cobros Mayo"/>
    <s v="Cobros Mayo NPN"/>
    <s v="Buzon de voz"/>
  </r>
  <r>
    <s v="Cobros Abril Canal Fijo"/>
    <n v="0"/>
    <n v="0"/>
    <x v="11"/>
    <n v="4"/>
    <n v="1"/>
    <x v="0"/>
    <d v="2026-05-04T12:30:40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8:47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17:02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7:20"/>
    <n v="69812237"/>
    <s v="DROP"/>
    <s v="VDAD"/>
    <x v="0"/>
    <s v="COBRO"/>
    <m/>
    <n v="352351040000"/>
    <n v="16017"/>
    <n v="-4"/>
    <n v="1"/>
    <n v="69812237"/>
    <m/>
    <s v="Arian Robinson Pitti Flores"/>
    <m/>
    <s v="4-715-206"/>
    <s v="2 MESES DE MORA"/>
    <s v="MASIVO"/>
    <n v="352351040000"/>
    <m/>
    <m/>
    <m/>
    <m/>
    <m/>
    <m/>
    <s v="0000-00-00"/>
    <m/>
    <s v="apitti19@hotmail.com"/>
    <m/>
    <m/>
    <n v="5"/>
    <m/>
    <s v="NONE"/>
    <n v="0"/>
    <m/>
    <n v="2252644"/>
    <s v="Cobros Abril Canal Fijo"/>
    <s v="Cobros Abril Canal Fijo 2 meses a NPN"/>
    <s v="Agent Not Available"/>
  </r>
  <r>
    <s v="Cobros Abril Canal Fijo"/>
    <n v="0"/>
    <n v="0"/>
    <x v="11"/>
    <n v="13"/>
    <n v="1"/>
    <x v="0"/>
    <d v="2026-05-04T11:37:17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12"/>
    <n v="13"/>
    <n v="1"/>
    <x v="0"/>
    <d v="2026-05-06T11:44:56"/>
    <n v="69812294"/>
    <s v="NA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No Answer AutoDial"/>
  </r>
  <r>
    <s v="Cobros Abril Canal Fijo"/>
    <n v="0"/>
    <n v="0"/>
    <x v="12"/>
    <n v="13"/>
    <n v="1"/>
    <x v="0"/>
    <d v="2026-05-06T17:03:51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8"/>
    <n v="13"/>
    <n v="1"/>
    <x v="0"/>
    <d v="2026-05-08T17:00:27"/>
    <n v="69812294"/>
    <s v="NA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No Answer AutoDial"/>
  </r>
  <r>
    <s v="Cobros Abril Canal Fijo"/>
    <n v="0"/>
    <n v="0"/>
    <x v="0"/>
    <n v="13"/>
    <n v="1"/>
    <x v="0"/>
    <d v="2026-05-09T10:00:20"/>
    <n v="69812294"/>
    <s v="AB"/>
    <s v="VDAD"/>
    <x v="0"/>
    <s v="COBRO"/>
    <m/>
    <n v="369045920000"/>
    <n v="16017"/>
    <n v="-4"/>
    <n v="1"/>
    <n v="69812294"/>
    <m/>
    <s v="Yaxiziel PÃ©rez garrido"/>
    <m/>
    <s v="8 1061 295"/>
    <s v="NPN"/>
    <s v="MASIVO"/>
    <n v="369045920000"/>
    <m/>
    <m/>
    <m/>
    <m/>
    <m/>
    <m/>
    <s v="0000-00-00"/>
    <m/>
    <s v="rafaelsanchez200982@gmail.com"/>
    <m/>
    <m/>
    <n v="0"/>
    <m/>
    <s v="NONE"/>
    <n v="0"/>
    <m/>
    <n v="2252383"/>
    <s v="Cobros Abril Canal Fijo"/>
    <s v="Cobros Abril Canal Fijo 2 meses a NPN"/>
    <s v="Auto busy"/>
  </r>
  <r>
    <s v="Cobros Abril Canal Fijo"/>
    <n v="0"/>
    <n v="0"/>
    <x v="1"/>
    <n v="13"/>
    <n v="1"/>
    <x v="0"/>
    <d v="2026-05-13T11:13:42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1"/>
    <n v="13"/>
    <n v="1"/>
    <x v="0"/>
    <d v="2026-05-13T11:41:08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17"/>
    <n v="13"/>
    <n v="1"/>
    <x v="0"/>
    <d v="2026-05-15T12:15:20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17"/>
    <n v="13"/>
    <n v="1"/>
    <x v="0"/>
    <d v="2026-05-15T12:41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3"/>
    <n v="13"/>
    <n v="1"/>
    <x v="0"/>
    <d v="2026-05-19T12:19:35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14"/>
    <n v="13"/>
    <n v="1"/>
    <x v="0"/>
    <d v="2026-05-20T16:24:07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Abril Canal Fijo"/>
    <n v="0"/>
    <n v="0"/>
    <x v="4"/>
    <n v="13"/>
    <n v="1"/>
    <x v="0"/>
    <d v="2026-05-21T15:58:44"/>
    <n v="69812294"/>
    <s v="NA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No Answer AutoDial"/>
  </r>
  <r>
    <s v="Cobros Abril Canal Fijo"/>
    <n v="0"/>
    <n v="0"/>
    <x v="4"/>
    <n v="13"/>
    <n v="1"/>
    <x v="1"/>
    <d v="2026-05-21T16:07:56"/>
    <n v="69812294"/>
    <s v="AB"/>
    <s v="VDAD"/>
    <x v="0"/>
    <s v="COBRO"/>
    <m/>
    <n v="369045920000"/>
    <n v="16018"/>
    <n v="-4"/>
    <n v="1"/>
    <n v="69812294"/>
    <m/>
    <s v="Yaxiziel PÃ©rez garrido"/>
    <m/>
    <s v="8 1061 295"/>
    <n v="369045920000"/>
    <s v="MASIVO"/>
    <s v="NPN"/>
    <m/>
    <m/>
    <m/>
    <m/>
    <m/>
    <m/>
    <s v="0000-00-00"/>
    <m/>
    <m/>
    <m/>
    <m/>
    <n v="0"/>
    <m/>
    <s v="NONE"/>
    <n v="0"/>
    <m/>
    <n v="2258676"/>
    <s v="Cobros Mayo"/>
    <s v="Cobros Mayo NPN"/>
    <s v="Auto busy"/>
  </r>
  <r>
    <s v="Cobros Mayo"/>
    <n v="1"/>
    <n v="0"/>
    <x v="1"/>
    <n v="1"/>
    <n v="1"/>
    <x v="1"/>
    <d v="2026-05-13T11:12:47"/>
    <n v="69818907"/>
    <n v="6006"/>
    <s v="lvelez"/>
    <x v="1"/>
    <s v="COBRO"/>
    <m/>
    <n v="366069140000"/>
    <n v="16018"/>
    <n v="-4"/>
    <n v="1"/>
    <n v="69818907"/>
    <m/>
    <s v="Emilio Ortega"/>
    <m/>
    <s v="8-921-838"/>
    <n v="366069140000"/>
    <s v="MASIVO"/>
    <s v="NPN"/>
    <m/>
    <m/>
    <m/>
    <m/>
    <m/>
    <s v="U"/>
    <s v="0000-00-00"/>
    <m/>
    <m/>
    <m/>
    <m/>
    <n v="124"/>
    <s v="Llamaya"/>
    <s v="MAIN"/>
    <n v="0"/>
    <m/>
    <n v="2258677"/>
    <s v="Cobros Mayo"/>
    <s v="Cobros Mayo NPN"/>
    <s v="Numero equivocado"/>
  </r>
  <r>
    <s v="Cobros Mayo"/>
    <n v="0"/>
    <n v="0"/>
    <x v="1"/>
    <n v="8"/>
    <n v="1"/>
    <x v="0"/>
    <d v="2026-05-13T11:18:44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7"/>
    <n v="8"/>
    <n v="1"/>
    <x v="0"/>
    <d v="2026-05-15T12:14:42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3"/>
    <n v="8"/>
    <n v="1"/>
    <x v="0"/>
    <d v="2026-05-19T12:20:08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4"/>
    <n v="8"/>
    <n v="1"/>
    <x v="0"/>
    <d v="2026-05-20T16:25:5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14"/>
    <n v="8"/>
    <n v="1"/>
    <x v="0"/>
    <d v="2026-05-20T16:44:41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4"/>
    <n v="8"/>
    <n v="1"/>
    <x v="0"/>
    <d v="2026-05-21T15:58:44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4"/>
    <n v="8"/>
    <n v="1"/>
    <x v="0"/>
    <d v="2026-05-21T16:09:43"/>
    <n v="69827596"/>
    <s v="NA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No Answer AutoDial"/>
  </r>
  <r>
    <s v="Cobros Mayo"/>
    <n v="0"/>
    <n v="0"/>
    <x v="4"/>
    <n v="8"/>
    <n v="1"/>
    <x v="1"/>
    <d v="2026-05-21T16:14:03"/>
    <n v="69827596"/>
    <s v="AB"/>
    <s v="VDAD"/>
    <x v="0"/>
    <s v="COBRO"/>
    <m/>
    <n v="363073430000"/>
    <n v="16018"/>
    <n v="-4"/>
    <n v="1"/>
    <n v="69827596"/>
    <m/>
    <s v="Okira Vanessa Pinto Caicedo"/>
    <m/>
    <s v="8-464-444"/>
    <n v="363073430000"/>
    <s v="MASIVO"/>
    <s v="NPN"/>
    <m/>
    <m/>
    <m/>
    <m/>
    <m/>
    <m/>
    <s v="0000-00-00"/>
    <m/>
    <m/>
    <m/>
    <m/>
    <n v="0"/>
    <m/>
    <s v="NONE"/>
    <n v="0"/>
    <m/>
    <n v="2258678"/>
    <s v="Cobros Mayo"/>
    <s v="Cobros Mayo NPN"/>
    <s v="Auto busy"/>
  </r>
  <r>
    <s v="Cobros Mayo"/>
    <n v="0"/>
    <n v="0"/>
    <x v="1"/>
    <n v="5"/>
    <n v="1"/>
    <x v="0"/>
    <d v="2026-05-13T11:18:44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17"/>
    <n v="5"/>
    <n v="1"/>
    <x v="0"/>
    <d v="2026-05-15T12:15:10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3"/>
    <n v="5"/>
    <n v="1"/>
    <x v="0"/>
    <d v="2026-05-19T12:20:36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14"/>
    <n v="5"/>
    <n v="1"/>
    <x v="0"/>
    <d v="2026-05-20T16:27:18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4"/>
    <n v="5"/>
    <n v="1"/>
    <x v="1"/>
    <d v="2026-05-21T15:58:47"/>
    <n v="69830388"/>
    <s v="AB"/>
    <s v="VDAD"/>
    <x v="0"/>
    <s v="COBRO"/>
    <m/>
    <n v="368065090000"/>
    <n v="16018"/>
    <n v="-4"/>
    <n v="1"/>
    <n v="69830388"/>
    <m/>
    <s v="Yolis MarÃ­a Cervantes Zapatei"/>
    <m/>
    <s v="E-8-107955"/>
    <n v="368065090000"/>
    <s v="RENOVACIONES"/>
    <s v="NPN"/>
    <m/>
    <m/>
    <m/>
    <m/>
    <m/>
    <m/>
    <s v="0000-00-00"/>
    <m/>
    <m/>
    <m/>
    <m/>
    <n v="0"/>
    <m/>
    <s v="NONE"/>
    <n v="0"/>
    <m/>
    <n v="2258679"/>
    <s v="Cobros Mayo"/>
    <s v="Cobros Mayo NPN"/>
    <s v="Auto busy"/>
  </r>
  <r>
    <s v="Cobros Mayo"/>
    <n v="0"/>
    <n v="0"/>
    <x v="1"/>
    <n v="3"/>
    <n v="1"/>
    <x v="0"/>
    <d v="2026-05-13T11:19:28"/>
    <n v="69841788"/>
    <s v="DROP"/>
    <s v="VDAD"/>
    <x v="0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5"/>
    <m/>
    <s v="NONE"/>
    <n v="0"/>
    <m/>
    <n v="2258680"/>
    <s v="Cobros Mayo"/>
    <s v="Cobros Mayo NPN"/>
    <s v="Agent Not Available"/>
  </r>
  <r>
    <s v="Cobros Mayo"/>
    <n v="0"/>
    <n v="0"/>
    <x v="17"/>
    <n v="3"/>
    <n v="1"/>
    <x v="0"/>
    <d v="2026-05-15T12:15:52"/>
    <n v="69841788"/>
    <s v="CALLBK"/>
    <s v="lvelez"/>
    <x v="1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637"/>
    <s v="Llamaya"/>
    <s v="MAIN"/>
    <n v="0"/>
    <m/>
    <n v="2258680"/>
    <s v="Cobros Mayo"/>
    <s v="Cobros Mayo NPN"/>
    <s v="Call Back"/>
  </r>
  <r>
    <s v="Cobros Mayo"/>
    <n v="1"/>
    <n v="1"/>
    <x v="14"/>
    <n v="3"/>
    <n v="1"/>
    <x v="1"/>
    <d v="2026-05-20T16:59:14"/>
    <n v="69841788"/>
    <n v="6002"/>
    <s v="lvelez"/>
    <x v="1"/>
    <s v="COBRO"/>
    <m/>
    <n v="363092040000"/>
    <n v="16018"/>
    <n v="-4"/>
    <n v="1"/>
    <n v="69841788"/>
    <m/>
    <s v="Castillo enrique de leÃ³n ramo"/>
    <m/>
    <s v="8-152-654"/>
    <n v="363092040000"/>
    <s v="MASIVO"/>
    <s v="NPN"/>
    <m/>
    <m/>
    <m/>
    <m/>
    <m/>
    <s v="U"/>
    <s v="0000-00-00"/>
    <m/>
    <m/>
    <m/>
    <s v="363092040000&gt;&gt; CRISTINO ENRIQUE DE LEON RAMOS"/>
    <n v="38"/>
    <s v="Llamaya"/>
    <s v="MAIN"/>
    <n v="0"/>
    <m/>
    <n v="2258680"/>
    <s v="Cobros Mayo"/>
    <s v="Cobros Mayo NPN"/>
    <s v="Cliente al dia"/>
  </r>
  <r>
    <s v="Cobros Abril Canal Fijo"/>
    <n v="0"/>
    <n v="0"/>
    <x v="1"/>
    <n v="1"/>
    <n v="1"/>
    <x v="1"/>
    <d v="2026-05-13T11:19:20"/>
    <n v="69845555"/>
    <n v="6004"/>
    <s v="lvelez"/>
    <x v="1"/>
    <s v="COBRO"/>
    <m/>
    <n v="358354380000"/>
    <n v="16018"/>
    <n v="-4"/>
    <n v="1"/>
    <n v="69845555"/>
    <m/>
    <s v="JOSÃ RIVAS"/>
    <m/>
    <s v="5-706-2023"/>
    <n v="358354380000"/>
    <s v="SOHO"/>
    <s v="NPN"/>
    <m/>
    <m/>
    <m/>
    <m/>
    <m/>
    <s v="U"/>
    <s v="0000-00-00"/>
    <m/>
    <m/>
    <m/>
    <m/>
    <n v="202"/>
    <s v="Llamaya"/>
    <s v="MAIN"/>
    <n v="0"/>
    <m/>
    <n v="2258681"/>
    <s v="Cobros Mayo"/>
    <s v="Cobros Mayo NPN"/>
    <s v="Buzon de voz"/>
  </r>
  <r>
    <s v="Cobros Mayo"/>
    <n v="0"/>
    <n v="0"/>
    <x v="1"/>
    <n v="5"/>
    <n v="1"/>
    <x v="0"/>
    <d v="2026-05-13T11:19:53"/>
    <n v="69848544"/>
    <s v="DROP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17"/>
    <n v="5"/>
    <n v="1"/>
    <x v="0"/>
    <d v="2026-05-15T12:16:09"/>
    <n v="69848544"/>
    <s v="DROP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3"/>
    <n v="5"/>
    <n v="1"/>
    <x v="0"/>
    <d v="2026-05-19T12:21:09"/>
    <n v="69848544"/>
    <s v="DROP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5"/>
    <m/>
    <s v="NONE"/>
    <n v="0"/>
    <m/>
    <n v="2258682"/>
    <s v="Cobros Mayo"/>
    <s v="Cobros Mayo NPN"/>
    <s v="Agent Not Available"/>
  </r>
  <r>
    <s v="Cobros Mayo"/>
    <n v="0"/>
    <n v="0"/>
    <x v="14"/>
    <n v="5"/>
    <n v="1"/>
    <x v="0"/>
    <d v="2026-05-20T16:27:18"/>
    <n v="69848544"/>
    <s v="AB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0"/>
    <m/>
    <s v="NONE"/>
    <n v="0"/>
    <m/>
    <n v="2258682"/>
    <s v="Cobros Mayo"/>
    <s v="Cobros Mayo NPN"/>
    <s v="Auto busy"/>
  </r>
  <r>
    <s v="Cobros Mayo"/>
    <n v="0"/>
    <n v="0"/>
    <x v="4"/>
    <n v="5"/>
    <n v="1"/>
    <x v="1"/>
    <d v="2026-05-21T15:58:47"/>
    <n v="69848544"/>
    <s v="AB"/>
    <s v="VDAD"/>
    <x v="0"/>
    <s v="COBRO"/>
    <m/>
    <n v="363056960000"/>
    <n v="16018"/>
    <n v="-4"/>
    <n v="1"/>
    <n v="69848544"/>
    <m/>
    <s v="Isabel peÃ±a "/>
    <m/>
    <s v="10-717-2200"/>
    <n v="363056960000"/>
    <s v="MASIVO"/>
    <s v="NPN"/>
    <m/>
    <m/>
    <m/>
    <m/>
    <m/>
    <m/>
    <s v="0000-00-00"/>
    <m/>
    <m/>
    <m/>
    <m/>
    <n v="0"/>
    <m/>
    <s v="NONE"/>
    <n v="0"/>
    <m/>
    <n v="2258682"/>
    <s v="Cobros Mayo"/>
    <s v="Cobros Mayo NPN"/>
    <s v="Auto busy"/>
  </r>
  <r>
    <e v="#N/A"/>
    <n v="0"/>
    <n v="0"/>
    <x v="7"/>
    <n v="2"/>
    <n v="1"/>
    <x v="0"/>
    <d v="2026-05-07T14:07:03"/>
    <n v="69852603"/>
    <s v="CALLBK"/>
    <s v="lvelez"/>
    <x v="1"/>
    <s v="COBRO"/>
    <m/>
    <m/>
    <n v="998"/>
    <n v="0"/>
    <m/>
    <n v="69852603"/>
    <m/>
    <m/>
    <m/>
    <m/>
    <m/>
    <m/>
    <m/>
    <m/>
    <m/>
    <m/>
    <m/>
    <m/>
    <s v="U"/>
    <s v="0000-00-00"/>
    <m/>
    <m/>
    <m/>
    <s v="358108750000&gt;&gt; Edwin Ariel Rawlins"/>
    <n v="123"/>
    <s v="Llamaya"/>
    <s v="MANUAL"/>
    <n v="0"/>
    <m/>
    <n v="2257573"/>
    <s v="Default Manual list"/>
    <m/>
    <s v="Call Back"/>
  </r>
  <r>
    <e v="#N/A"/>
    <n v="1"/>
    <n v="1"/>
    <x v="1"/>
    <n v="2"/>
    <n v="1"/>
    <x v="1"/>
    <d v="2026-05-13T12:04:25"/>
    <n v="69852603"/>
    <n v="6002"/>
    <s v="lvelez"/>
    <x v="1"/>
    <s v="COBRO"/>
    <m/>
    <m/>
    <n v="998"/>
    <n v="0"/>
    <m/>
    <n v="69852603"/>
    <m/>
    <m/>
    <m/>
    <m/>
    <m/>
    <m/>
    <m/>
    <m/>
    <m/>
    <m/>
    <m/>
    <m/>
    <s v="U"/>
    <s v="0000-00-00"/>
    <m/>
    <m/>
    <m/>
    <s v="358108750000&gt;&gt; Edwin Ariel Rawlins"/>
    <n v="46"/>
    <s v="Llamaya"/>
    <s v="MAIN"/>
    <n v="0"/>
    <m/>
    <n v="2257573"/>
    <s v="Default Manual list"/>
    <m/>
    <s v="Cliente al dia"/>
  </r>
  <r>
    <s v="Cobros Abril Canal Fijo"/>
    <n v="0"/>
    <n v="0"/>
    <x v="11"/>
    <n v="11"/>
    <n v="1"/>
    <x v="0"/>
    <d v="2026-05-04T15:09:01"/>
    <n v="69854449"/>
    <s v="NA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No Answer AutoDial"/>
  </r>
  <r>
    <s v="Cobros Abril Canal Fijo"/>
    <n v="0"/>
    <n v="0"/>
    <x v="11"/>
    <n v="11"/>
    <n v="1"/>
    <x v="0"/>
    <d v="2026-05-04T17:23:40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12"/>
    <n v="11"/>
    <n v="1"/>
    <x v="0"/>
    <d v="2026-05-06T14:51:41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0"/>
    <n v="11"/>
    <n v="1"/>
    <x v="0"/>
    <d v="2026-05-09T09:15:57"/>
    <n v="69854449"/>
    <s v="AB"/>
    <s v="VDAD"/>
    <x v="0"/>
    <s v="COBRO"/>
    <m/>
    <n v="352312090000"/>
    <n v="16017"/>
    <n v="-4"/>
    <n v="1"/>
    <n v="69854449"/>
    <m/>
    <s v="Clarissa vejerano "/>
    <m/>
    <s v="4-805-1614"/>
    <s v="2 MESES DE MORA"/>
    <s v="MASIVO"/>
    <n v="352312090000"/>
    <m/>
    <m/>
    <m/>
    <m/>
    <m/>
    <m/>
    <s v="0000-00-00"/>
    <m/>
    <s v="Miguelitov0979@gmail.com"/>
    <m/>
    <m/>
    <n v="0"/>
    <m/>
    <s v="NONE"/>
    <n v="0"/>
    <m/>
    <n v="2252787"/>
    <s v="Cobros Abril Canal Fijo"/>
    <s v="Cobros Abril Canal Fijo 2 meses a NPN"/>
    <s v="Auto busy"/>
  </r>
  <r>
    <s v="Cobros Abril Canal Fijo"/>
    <n v="0"/>
    <n v="0"/>
    <x v="1"/>
    <n v="11"/>
    <n v="1"/>
    <x v="0"/>
    <d v="2026-05-13T11:21:12"/>
    <n v="69854449"/>
    <s v="NA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No Answer AutoDial"/>
  </r>
  <r>
    <s v="Cobros Abril Canal Fijo"/>
    <n v="0"/>
    <n v="0"/>
    <x v="1"/>
    <n v="11"/>
    <n v="1"/>
    <x v="0"/>
    <d v="2026-05-13T11:41:21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17"/>
    <n v="11"/>
    <n v="1"/>
    <x v="0"/>
    <d v="2026-05-15T12:17:32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3"/>
    <n v="11"/>
    <n v="1"/>
    <x v="0"/>
    <d v="2026-05-19T12:22:29"/>
    <n v="69854449"/>
    <s v="NA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No Answer AutoDial"/>
  </r>
  <r>
    <s v="Cobros Abril Canal Fijo"/>
    <n v="0"/>
    <n v="0"/>
    <x v="3"/>
    <n v="11"/>
    <n v="1"/>
    <x v="0"/>
    <d v="2026-05-19T12:39:24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14"/>
    <n v="11"/>
    <n v="1"/>
    <x v="0"/>
    <d v="2026-05-20T16:28:05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s v="Cobros Abril Canal Fijo"/>
    <n v="0"/>
    <n v="0"/>
    <x v="4"/>
    <n v="11"/>
    <n v="1"/>
    <x v="1"/>
    <d v="2026-05-21T15:59:08"/>
    <n v="69854449"/>
    <s v="AB"/>
    <s v="VDAD"/>
    <x v="0"/>
    <s v="COBRO"/>
    <m/>
    <n v="352312090000"/>
    <n v="16018"/>
    <n v="-4"/>
    <n v="1"/>
    <n v="69854449"/>
    <m/>
    <s v="Clarissa vejerano "/>
    <m/>
    <s v="4-805-1614"/>
    <n v="352312090000"/>
    <s v="MASIVO"/>
    <s v="3 PAGOS PENDIENTES"/>
    <m/>
    <m/>
    <m/>
    <m/>
    <m/>
    <m/>
    <s v="0000-00-00"/>
    <m/>
    <m/>
    <m/>
    <m/>
    <n v="0"/>
    <m/>
    <s v="NONE"/>
    <n v="0"/>
    <m/>
    <n v="2258683"/>
    <s v="Cobros Mayo"/>
    <s v="Cobros Mayo NPN"/>
    <s v="Auto busy"/>
  </r>
  <r>
    <e v="#N/A"/>
    <n v="0"/>
    <n v="0"/>
    <x v="11"/>
    <n v="1"/>
    <n v="1"/>
    <x v="1"/>
    <d v="2026-05-04T15:08:42"/>
    <n v="69858568"/>
    <s v="DNC"/>
    <s v="lvelez"/>
    <x v="1"/>
    <s v="COBRO"/>
    <m/>
    <m/>
    <n v="998"/>
    <n v="0"/>
    <m/>
    <n v="69858568"/>
    <m/>
    <m/>
    <m/>
    <m/>
    <m/>
    <m/>
    <m/>
    <m/>
    <m/>
    <m/>
    <m/>
    <m/>
    <s v="U"/>
    <s v="0000-00-00"/>
    <m/>
    <m/>
    <m/>
    <m/>
    <n v="193"/>
    <s v="Llamaya"/>
    <s v="MANUAL"/>
    <n v="0"/>
    <m/>
    <n v="2257474"/>
    <s v="Default Manual list"/>
    <m/>
    <s v="No volver a llamar"/>
  </r>
  <r>
    <s v="Cobros Mayo"/>
    <n v="0"/>
    <n v="0"/>
    <x v="1"/>
    <n v="4"/>
    <n v="1"/>
    <x v="0"/>
    <d v="2026-05-13T11:21:44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0"/>
    <n v="0"/>
    <x v="17"/>
    <n v="4"/>
    <n v="1"/>
    <x v="0"/>
    <d v="2026-05-15T12:19:34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0"/>
    <n v="0"/>
    <x v="3"/>
    <n v="4"/>
    <n v="1"/>
    <x v="0"/>
    <d v="2026-05-19T12:22:59"/>
    <n v="69860064"/>
    <s v="DROP"/>
    <s v="VDAD"/>
    <x v="0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5"/>
    <m/>
    <s v="NONE"/>
    <n v="0"/>
    <m/>
    <n v="2258684"/>
    <s v="Cobros Mayo"/>
    <s v="Cobros Mayo NPN"/>
    <s v="Agent Not Available"/>
  </r>
  <r>
    <s v="Cobros Mayo"/>
    <n v="1"/>
    <n v="1"/>
    <x v="14"/>
    <n v="4"/>
    <n v="1"/>
    <x v="1"/>
    <d v="2026-05-20T16:28:33"/>
    <n v="69860064"/>
    <n v="6003"/>
    <s v="lvelez"/>
    <x v="1"/>
    <s v="COBRO"/>
    <m/>
    <n v="353342080000"/>
    <n v="16018"/>
    <n v="-4"/>
    <n v="1"/>
    <n v="69860064"/>
    <m/>
    <s v="Yarisbet valdez"/>
    <m/>
    <s v="3-733-1417"/>
    <n v="353342080000"/>
    <s v="MASIVO"/>
    <s v="NPN"/>
    <m/>
    <m/>
    <m/>
    <m/>
    <m/>
    <s v="U"/>
    <s v="0000-00-00"/>
    <m/>
    <m/>
    <m/>
    <m/>
    <n v="25"/>
    <s v="Llamaya"/>
    <s v="MAIN"/>
    <n v="0"/>
    <m/>
    <n v="2258684"/>
    <s v="Cobros Mayo"/>
    <s v="Cobros Mayo NPN"/>
    <s v="Cuenta cesada"/>
  </r>
  <r>
    <s v="Cobros Abril Canal Fijo"/>
    <n v="0"/>
    <n v="0"/>
    <x v="1"/>
    <n v="3"/>
    <n v="1"/>
    <x v="0"/>
    <d v="2026-05-13T11:22:05"/>
    <n v="69868393"/>
    <s v="DROP"/>
    <s v="VDAD"/>
    <x v="0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5"/>
    <m/>
    <s v="NONE"/>
    <n v="0"/>
    <m/>
    <n v="2258685"/>
    <s v="Cobros Mayo"/>
    <s v="Cobros Mayo NPN"/>
    <s v="Agent Not Available"/>
  </r>
  <r>
    <s v="Cobros Abril Canal Fijo"/>
    <n v="0"/>
    <n v="0"/>
    <x v="17"/>
    <n v="3"/>
    <n v="1"/>
    <x v="0"/>
    <d v="2026-05-15T12:21:06"/>
    <n v="69868393"/>
    <s v="DROP"/>
    <s v="VDAD"/>
    <x v="0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5"/>
    <m/>
    <s v="NONE"/>
    <n v="0"/>
    <m/>
    <n v="2258685"/>
    <s v="Cobros Mayo"/>
    <s v="Cobros Mayo NPN"/>
    <s v="Agent Not Available"/>
  </r>
  <r>
    <s v="Cobros Abril Canal Fijo"/>
    <n v="1"/>
    <n v="1"/>
    <x v="3"/>
    <n v="3"/>
    <n v="1"/>
    <x v="1"/>
    <d v="2026-05-19T12:26:38"/>
    <n v="69868393"/>
    <n v="6003"/>
    <s v="lvelez"/>
    <x v="1"/>
    <s v="COBRO"/>
    <m/>
    <n v="362016470000"/>
    <n v="16018"/>
    <n v="-4"/>
    <n v="1"/>
    <n v="69868393"/>
    <m/>
    <s v="TONY MC KALOMAN"/>
    <m/>
    <s v="8-784-361"/>
    <n v="362016470000"/>
    <s v="CALL CENTER"/>
    <s v="NPN"/>
    <m/>
    <m/>
    <m/>
    <m/>
    <m/>
    <s v="U"/>
    <s v="0000-00-00"/>
    <m/>
    <m/>
    <m/>
    <m/>
    <n v="71"/>
    <s v="Llamaya"/>
    <s v="MAIN"/>
    <n v="0"/>
    <m/>
    <n v="2258685"/>
    <s v="Cobros Mayo"/>
    <s v="Cobros Mayo NPN"/>
    <s v="Cuenta cesada"/>
  </r>
  <r>
    <s v="Cobros Abril Canal Fijo"/>
    <n v="0"/>
    <n v="0"/>
    <x v="1"/>
    <n v="5"/>
    <n v="1"/>
    <x v="0"/>
    <d v="2026-05-13T11:22:34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0"/>
    <n v="0"/>
    <x v="17"/>
    <n v="5"/>
    <n v="1"/>
    <x v="0"/>
    <d v="2026-05-15T12:22:06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0"/>
    <n v="0"/>
    <x v="3"/>
    <n v="5"/>
    <n v="1"/>
    <x v="0"/>
    <d v="2026-05-19T12:29:27"/>
    <n v="69870832"/>
    <s v="AB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0"/>
    <m/>
    <s v="NONE"/>
    <n v="0"/>
    <m/>
    <n v="2258686"/>
    <s v="Cobros Mayo"/>
    <s v="Cobros Mayo NPN"/>
    <s v="Auto busy"/>
  </r>
  <r>
    <s v="Cobros Abril Canal Fijo"/>
    <n v="0"/>
    <n v="0"/>
    <x v="14"/>
    <n v="5"/>
    <n v="1"/>
    <x v="0"/>
    <d v="2026-05-20T16:28:43"/>
    <n v="69870832"/>
    <s v="DROP"/>
    <s v="VDAD"/>
    <x v="0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5"/>
    <m/>
    <s v="NONE"/>
    <n v="0"/>
    <m/>
    <n v="2258686"/>
    <s v="Cobros Mayo"/>
    <s v="Cobros Mayo NPN"/>
    <s v="Agent Not Available"/>
  </r>
  <r>
    <s v="Cobros Abril Canal Fijo"/>
    <n v="1"/>
    <n v="1"/>
    <x v="4"/>
    <n v="5"/>
    <n v="1"/>
    <x v="1"/>
    <d v="2026-05-21T15:59:49"/>
    <n v="69870832"/>
    <n v="6002"/>
    <s v="lvelez"/>
    <x v="1"/>
    <s v="COBRO"/>
    <m/>
    <n v="358363410000"/>
    <n v="16018"/>
    <n v="-4"/>
    <n v="1"/>
    <n v="69870832"/>
    <m/>
    <s v="Nancy Aidee Arcia Rodriguez"/>
    <m/>
    <s v="8-513-2197"/>
    <n v="358363410000"/>
    <s v="MASIVO"/>
    <s v="NPN"/>
    <m/>
    <m/>
    <m/>
    <m/>
    <m/>
    <s v="U"/>
    <s v="0000-00-00"/>
    <m/>
    <m/>
    <m/>
    <m/>
    <n v="133"/>
    <s v="Llamaya"/>
    <s v="MAIN"/>
    <n v="0"/>
    <m/>
    <n v="2258686"/>
    <s v="Cobros Mayo"/>
    <s v="Cobros Mayo NPN"/>
    <s v="Cliente al dia"/>
  </r>
  <r>
    <s v="Cobros Abril Canal Fijo"/>
    <n v="0"/>
    <n v="0"/>
    <x v="11"/>
    <n v="4"/>
    <n v="1"/>
    <x v="0"/>
    <d v="2026-05-04T12:18:30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12"/>
    <n v="4"/>
    <n v="1"/>
    <x v="0"/>
    <d v="2026-05-06T12:31:32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7"/>
    <n v="4"/>
    <n v="1"/>
    <x v="0"/>
    <d v="2026-05-07T17:07:39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8"/>
    <n v="4"/>
    <n v="1"/>
    <x v="1"/>
    <d v="2026-05-08T17:30:01"/>
    <n v="69892872"/>
    <s v="DROP"/>
    <s v="VDAD"/>
    <x v="0"/>
    <s v="COBRO"/>
    <m/>
    <n v="358347940000"/>
    <n v="16017"/>
    <n v="-4"/>
    <n v="1"/>
    <n v="69892872"/>
    <m/>
    <s v="Migdalis Saenz"/>
    <m/>
    <s v="3-741-1971"/>
    <s v="2 MESES DE MORA"/>
    <s v="MASIVO"/>
    <n v="358347940000"/>
    <m/>
    <m/>
    <m/>
    <m/>
    <m/>
    <m/>
    <s v="0000-00-00"/>
    <m/>
    <s v="Migdalismichelle1998@gmail.com"/>
    <m/>
    <m/>
    <n v="5"/>
    <m/>
    <s v="NONE"/>
    <n v="0"/>
    <m/>
    <n v="2252635"/>
    <s v="Cobros Abril Canal Fijo"/>
    <s v="Cobros Abril Canal Fijo 2 meses a NPN"/>
    <s v="Agent Not Available"/>
  </r>
  <r>
    <s v="Cobros Abril Canal Fijo"/>
    <n v="0"/>
    <n v="0"/>
    <x v="5"/>
    <n v="6"/>
    <n v="1"/>
    <x v="0"/>
    <d v="2026-05-02T12:23:00"/>
    <n v="69907641"/>
    <s v="NA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6:45:47"/>
    <n v="69907641"/>
    <s v="NA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No Answer AutoDial"/>
  </r>
  <r>
    <s v="Cobros Abril Canal Fijo"/>
    <n v="0"/>
    <n v="0"/>
    <x v="11"/>
    <n v="6"/>
    <n v="1"/>
    <x v="0"/>
    <d v="2026-05-04T17:37:19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6"/>
    <n v="6"/>
    <n v="1"/>
    <x v="0"/>
    <d v="2026-05-05T16:44:13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7"/>
    <n v="6"/>
    <n v="1"/>
    <x v="0"/>
    <d v="2026-05-07T14:07:32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s v="Cobros Abril Canal Fijo"/>
    <n v="0"/>
    <n v="0"/>
    <x v="8"/>
    <n v="6"/>
    <n v="1"/>
    <x v="1"/>
    <d v="2026-05-08T14:42:47"/>
    <n v="69907641"/>
    <s v="AB"/>
    <s v="VDAD"/>
    <x v="0"/>
    <s v="COBRO"/>
    <m/>
    <n v="355001270000"/>
    <n v="16017"/>
    <n v="-4"/>
    <n v="1"/>
    <n v="69907641"/>
    <m/>
    <s v="Argelis Vanegas "/>
    <m/>
    <s v="8-994-1586"/>
    <s v="NPN"/>
    <s v="MASIVO"/>
    <n v="355001270000"/>
    <m/>
    <m/>
    <m/>
    <m/>
    <m/>
    <m/>
    <s v="0000-00-00"/>
    <m/>
    <s v="Tobiicastle@gmail.com"/>
    <m/>
    <m/>
    <n v="0"/>
    <m/>
    <s v="NONE"/>
    <n v="0"/>
    <m/>
    <n v="2252050"/>
    <s v="Cobros Abril Canal Fijo"/>
    <s v="Cobros Abril Canal Fijo 2 meses a NPN"/>
    <s v="Auto busy"/>
  </r>
  <r>
    <e v="#N/A"/>
    <n v="1"/>
    <n v="1"/>
    <x v="15"/>
    <n v="1"/>
    <n v="1"/>
    <x v="1"/>
    <d v="2026-05-12T09:32:21"/>
    <n v="69912701"/>
    <n v="6002"/>
    <s v="lvelez"/>
    <x v="1"/>
    <s v="COBRO"/>
    <m/>
    <n v="332267060000"/>
    <n v="400"/>
    <n v="-5"/>
    <n v="1"/>
    <n v="69912701"/>
    <m/>
    <s v="Adan broce"/>
    <m/>
    <n v="332267060000"/>
    <s v="8-831-1068"/>
    <s v="PanamÃ¡"/>
    <m/>
    <m/>
    <m/>
    <m/>
    <m/>
    <m/>
    <s v="U"/>
    <s v="0000-00-00"/>
    <m/>
    <m/>
    <m/>
    <s v="276050450000&gt;&gt; MR Adan Broce"/>
    <n v="60"/>
    <s v="Llamaya"/>
    <s v="MAIN"/>
    <n v="0"/>
    <m/>
    <n v="2180210"/>
    <s v="Krediya_Renovaciones"/>
    <s v="Krediya_Renovaciones febrero"/>
    <s v="Cliente al dia"/>
  </r>
  <r>
    <s v="Cobros Abril Canal Fijo"/>
    <n v="1"/>
    <n v="1"/>
    <x v="1"/>
    <n v="1"/>
    <n v="1"/>
    <x v="1"/>
    <d v="2026-05-13T11:24:14"/>
    <n v="69916876"/>
    <n v="6003"/>
    <s v="lvelez"/>
    <x v="1"/>
    <s v="COBRO"/>
    <m/>
    <n v="368009770000"/>
    <n v="16018"/>
    <n v="-4"/>
    <n v="1"/>
    <n v="69916876"/>
    <m/>
    <s v="Jaime Isaias Sanchez Reyes"/>
    <m/>
    <s v="8-464-336"/>
    <n v="368009770000"/>
    <s v="MASIVO"/>
    <s v="NPN"/>
    <m/>
    <m/>
    <m/>
    <m/>
    <m/>
    <s v="U"/>
    <s v="0000-00-00"/>
    <m/>
    <m/>
    <m/>
    <m/>
    <n v="44"/>
    <s v="Llamaya"/>
    <s v="MAIN"/>
    <n v="0"/>
    <m/>
    <n v="2258687"/>
    <s v="Cobros Mayo"/>
    <s v="Cobros Mayo NPN"/>
    <s v="Cuenta cesada"/>
  </r>
  <r>
    <s v="Cobros Abril Canal Fijo"/>
    <n v="0"/>
    <n v="0"/>
    <x v="1"/>
    <n v="6"/>
    <n v="1"/>
    <x v="0"/>
    <d v="2026-05-13T11:24:24"/>
    <n v="69923084"/>
    <s v="DROP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5"/>
    <m/>
    <s v="NONE"/>
    <n v="0"/>
    <m/>
    <n v="2258688"/>
    <s v="Cobros Mayo"/>
    <s v="Cobros Mayo NPN"/>
    <s v="Agent Not Available"/>
  </r>
  <r>
    <s v="Cobros Abril Canal Fijo"/>
    <n v="0"/>
    <n v="0"/>
    <x v="17"/>
    <n v="6"/>
    <n v="1"/>
    <x v="0"/>
    <d v="2026-05-15T12:23:28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3"/>
    <n v="6"/>
    <n v="1"/>
    <x v="0"/>
    <d v="2026-05-19T12:29:47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14"/>
    <n v="6"/>
    <n v="1"/>
    <x v="0"/>
    <d v="2026-05-20T16:30:03"/>
    <n v="69923084"/>
    <s v="NA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No Answer AutoDial"/>
  </r>
  <r>
    <s v="Cobros Abril Canal Fijo"/>
    <n v="0"/>
    <n v="0"/>
    <x v="14"/>
    <n v="6"/>
    <n v="1"/>
    <x v="0"/>
    <d v="2026-05-20T16:44:59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4"/>
    <n v="6"/>
    <n v="1"/>
    <x v="1"/>
    <d v="2026-05-21T15:59:45"/>
    <n v="69923084"/>
    <s v="AB"/>
    <s v="VDAD"/>
    <x v="0"/>
    <s v="COBRO"/>
    <m/>
    <n v="363031990000"/>
    <n v="16018"/>
    <n v="-4"/>
    <n v="1"/>
    <n v="69923084"/>
    <m/>
    <s v="Gabriela Adames "/>
    <m/>
    <s v="8-936-721"/>
    <n v="363031990000"/>
    <s v="MASIVO"/>
    <s v="NPN"/>
    <m/>
    <m/>
    <m/>
    <m/>
    <m/>
    <m/>
    <s v="0000-00-00"/>
    <m/>
    <m/>
    <m/>
    <m/>
    <n v="0"/>
    <m/>
    <s v="NONE"/>
    <n v="0"/>
    <m/>
    <n v="2258688"/>
    <s v="Cobros Mayo"/>
    <s v="Cobros Mayo NPN"/>
    <s v="Auto busy"/>
  </r>
  <r>
    <s v="Cobros Abril Canal Fijo"/>
    <n v="0"/>
    <n v="0"/>
    <x v="11"/>
    <n v="12"/>
    <n v="1"/>
    <x v="0"/>
    <d v="2026-05-04T15:44:56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12"/>
    <n v="12"/>
    <n v="1"/>
    <x v="0"/>
    <d v="2026-05-06T15:26:46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0"/>
    <n v="12"/>
    <n v="1"/>
    <x v="0"/>
    <d v="2026-05-09T09:24:07"/>
    <n v="69935219"/>
    <s v="NA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No Answer AutoDial"/>
  </r>
  <r>
    <s v="Cobros Abril Canal Fijo"/>
    <n v="0"/>
    <n v="0"/>
    <x v="0"/>
    <n v="12"/>
    <n v="1"/>
    <x v="0"/>
    <d v="2026-05-09T10:19:29"/>
    <n v="69935219"/>
    <s v="AB"/>
    <s v="VDAD"/>
    <x v="0"/>
    <s v="COBRO"/>
    <m/>
    <n v="359377240000"/>
    <n v="16017"/>
    <n v="-4"/>
    <n v="1"/>
    <n v="69935219"/>
    <m/>
    <s v="Ovidio martinez "/>
    <m/>
    <s v="2-150-970"/>
    <s v="2 MESES DE MORA"/>
    <s v="MASIVO"/>
    <n v="359377240000"/>
    <m/>
    <m/>
    <m/>
    <m/>
    <m/>
    <m/>
    <s v="0000-00-00"/>
    <m/>
    <s v="Iramendoza2207@gmail.com"/>
    <m/>
    <m/>
    <n v="0"/>
    <m/>
    <s v="NONE"/>
    <n v="0"/>
    <m/>
    <n v="2252831"/>
    <s v="Cobros Abril Canal Fijo"/>
    <s v="Cobros Abril Canal Fijo 2 meses a NPN"/>
    <s v="Auto busy"/>
  </r>
  <r>
    <s v="Cobros Abril Canal Fijo"/>
    <n v="0"/>
    <n v="0"/>
    <x v="1"/>
    <n v="12"/>
    <n v="1"/>
    <x v="0"/>
    <d v="2026-05-13T11:25:42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1"/>
    <n v="12"/>
    <n v="1"/>
    <x v="0"/>
    <d v="2026-05-13T11:41:39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17"/>
    <n v="12"/>
    <n v="1"/>
    <x v="0"/>
    <d v="2026-05-15T12:25:1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3"/>
    <n v="12"/>
    <n v="1"/>
    <x v="0"/>
    <d v="2026-05-19T12:30:24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14"/>
    <n v="12"/>
    <n v="1"/>
    <x v="0"/>
    <d v="2026-05-20T16:30:21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Abril Canal Fijo"/>
    <n v="0"/>
    <n v="0"/>
    <x v="4"/>
    <n v="12"/>
    <n v="1"/>
    <x v="0"/>
    <d v="2026-05-21T16:01:30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4"/>
    <n v="12"/>
    <n v="1"/>
    <x v="0"/>
    <d v="2026-05-21T16:10:16"/>
    <n v="69935219"/>
    <s v="NA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No Answer AutoDial"/>
  </r>
  <r>
    <s v="Cobros Abril Canal Fijo"/>
    <n v="0"/>
    <n v="0"/>
    <x v="4"/>
    <n v="12"/>
    <n v="1"/>
    <x v="1"/>
    <d v="2026-05-21T16:14:03"/>
    <n v="69935219"/>
    <s v="AB"/>
    <s v="VDAD"/>
    <x v="0"/>
    <s v="COBRO"/>
    <m/>
    <n v="359377240000"/>
    <n v="16018"/>
    <n v="-4"/>
    <n v="1"/>
    <n v="69935219"/>
    <m/>
    <s v="Ovidio martinez "/>
    <m/>
    <s v="2-150-970"/>
    <n v="359377240000"/>
    <s v="MASIVO"/>
    <s v="3 PAGOS PENDIENTES"/>
    <m/>
    <m/>
    <m/>
    <m/>
    <m/>
    <m/>
    <s v="0000-00-00"/>
    <m/>
    <m/>
    <m/>
    <m/>
    <n v="0"/>
    <m/>
    <s v="NONE"/>
    <n v="0"/>
    <m/>
    <n v="2258689"/>
    <s v="Cobros Mayo"/>
    <s v="Cobros Mayo NPN"/>
    <s v="Auto busy"/>
  </r>
  <r>
    <s v="Cobros Mayo"/>
    <n v="1"/>
    <n v="1"/>
    <x v="1"/>
    <n v="1"/>
    <n v="1"/>
    <x v="1"/>
    <d v="2026-05-13T11:25:46"/>
    <n v="69935261"/>
    <n v="6007"/>
    <s v="lvelez"/>
    <x v="1"/>
    <s v="COBRO"/>
    <m/>
    <n v="365048240000"/>
    <n v="16018"/>
    <n v="-4"/>
    <n v="1"/>
    <n v="69935261"/>
    <m/>
    <s v="Norma Abrego Gonzalez"/>
    <m/>
    <s v="4-839-374"/>
    <n v="365048240000"/>
    <s v="MASIVO"/>
    <s v="NPN"/>
    <m/>
    <m/>
    <m/>
    <m/>
    <m/>
    <s v="U"/>
    <s v="0000-00-00"/>
    <m/>
    <m/>
    <m/>
    <m/>
    <n v="170"/>
    <s v="Llamaya"/>
    <s v="MAIN"/>
    <n v="0"/>
    <m/>
    <n v="2258690"/>
    <s v="Cobros Mayo"/>
    <s v="Cobros Mayo NPN"/>
    <s v="Volver a llamar"/>
  </r>
  <r>
    <s v="Cobros Abril Canal Fijo"/>
    <n v="0"/>
    <n v="0"/>
    <x v="11"/>
    <n v="4"/>
    <n v="1"/>
    <x v="0"/>
    <d v="2026-05-04T11:37:58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12"/>
    <n v="4"/>
    <n v="1"/>
    <x v="0"/>
    <d v="2026-05-06T11:48:02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7"/>
    <n v="4"/>
    <n v="1"/>
    <x v="0"/>
    <d v="2026-05-07T16:18:09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s v="Cobros Abril Canal Fijo"/>
    <n v="0"/>
    <n v="0"/>
    <x v="8"/>
    <n v="4"/>
    <n v="1"/>
    <x v="1"/>
    <d v="2026-05-08T17:03:15"/>
    <n v="69938048"/>
    <s v="AB"/>
    <s v="VDAD"/>
    <x v="0"/>
    <s v="COBRO"/>
    <m/>
    <n v="355328700000"/>
    <n v="16017"/>
    <n v="-4"/>
    <n v="1"/>
    <n v="69938048"/>
    <m/>
    <s v="Saturnina Pineda "/>
    <m/>
    <s v="9-173-195"/>
    <s v="3 MESES DE MORA"/>
    <s v="MASIVO"/>
    <n v="355328700000"/>
    <m/>
    <m/>
    <m/>
    <m/>
    <m/>
    <m/>
    <s v="0000-00-00"/>
    <m/>
    <s v="saturninapineda@gmail.com"/>
    <m/>
    <m/>
    <n v="0"/>
    <m/>
    <s v="NONE"/>
    <n v="0"/>
    <m/>
    <n v="2252393"/>
    <s v="Cobros Abril Canal Fijo"/>
    <s v="Cobros Abril Canal Fijo 2 meses a NPN"/>
    <s v="Auto busy"/>
  </r>
  <r>
    <e v="#N/A"/>
    <n v="1"/>
    <n v="1"/>
    <x v="12"/>
    <n v="1"/>
    <n v="1"/>
    <x v="1"/>
    <d v="2026-05-06T17:43:55"/>
    <n v="69943990"/>
    <n v="6007"/>
    <s v="lvelez"/>
    <x v="1"/>
    <s v="COBRO"/>
    <m/>
    <m/>
    <n v="998"/>
    <n v="0"/>
    <m/>
    <n v="69943990"/>
    <m/>
    <m/>
    <m/>
    <m/>
    <m/>
    <m/>
    <m/>
    <m/>
    <m/>
    <m/>
    <m/>
    <m/>
    <s v="U"/>
    <s v="0000-00-00"/>
    <m/>
    <m/>
    <m/>
    <m/>
    <n v="34"/>
    <s v="Llamaya"/>
    <s v="MANUAL"/>
    <n v="0"/>
    <m/>
    <n v="2257563"/>
    <s v="Default Manual list"/>
    <m/>
    <s v="Volver a llamar"/>
  </r>
  <r>
    <s v="Cobros Mayo"/>
    <n v="0"/>
    <n v="0"/>
    <x v="1"/>
    <n v="3"/>
    <n v="1"/>
    <x v="0"/>
    <d v="2026-05-13T11:25:50"/>
    <n v="69955199"/>
    <s v="DROP"/>
    <s v="VDAD"/>
    <x v="0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5"/>
    <m/>
    <s v="NONE"/>
    <n v="0"/>
    <m/>
    <n v="2258691"/>
    <s v="Cobros Mayo"/>
    <s v="Cobros Mayo NPN"/>
    <s v="Agent Not Available"/>
  </r>
  <r>
    <s v="Cobros Mayo"/>
    <n v="0"/>
    <n v="0"/>
    <x v="17"/>
    <n v="3"/>
    <n v="1"/>
    <x v="0"/>
    <d v="2026-05-15T12:26:11"/>
    <n v="69955199"/>
    <s v="DROP"/>
    <s v="VDAD"/>
    <x v="0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5"/>
    <m/>
    <s v="NONE"/>
    <n v="0"/>
    <m/>
    <n v="2258691"/>
    <s v="Cobros Mayo"/>
    <s v="Cobros Mayo NPN"/>
    <s v="Agent Not Available"/>
  </r>
  <r>
    <s v="Cobros Mayo"/>
    <n v="0"/>
    <n v="0"/>
    <x v="3"/>
    <n v="3"/>
    <n v="1"/>
    <x v="1"/>
    <d v="2026-05-19T12:31:07"/>
    <n v="69955199"/>
    <n v="6004"/>
    <s v="lvelez"/>
    <x v="1"/>
    <s v="COBRO"/>
    <m/>
    <n v="369058490000"/>
    <n v="16018"/>
    <n v="-4"/>
    <n v="1"/>
    <n v="69955199"/>
    <m/>
    <s v="Luis Aleman"/>
    <m/>
    <s v="C03150937"/>
    <n v="369058490000"/>
    <s v="MASIVO"/>
    <s v="NPN"/>
    <m/>
    <m/>
    <m/>
    <m/>
    <m/>
    <s v="U"/>
    <s v="0000-00-00"/>
    <m/>
    <m/>
    <m/>
    <m/>
    <n v="77"/>
    <s v="Llamaya"/>
    <s v="MAIN"/>
    <n v="0"/>
    <m/>
    <n v="2258691"/>
    <s v="Cobros Mayo"/>
    <s v="Cobros Mayo NPN"/>
    <s v="Buzon de voz"/>
  </r>
  <r>
    <s v="Cobros Mayo"/>
    <n v="0"/>
    <n v="0"/>
    <x v="1"/>
    <n v="3"/>
    <n v="1"/>
    <x v="0"/>
    <d v="2026-05-13T11:26:37"/>
    <n v="69960820"/>
    <s v="DROP"/>
    <s v="VDAD"/>
    <x v="0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5"/>
    <m/>
    <s v="NONE"/>
    <n v="0"/>
    <m/>
    <n v="2258692"/>
    <s v="Cobros Mayo"/>
    <s v="Cobros Mayo NPN"/>
    <s v="Agent Not Available"/>
  </r>
  <r>
    <s v="Cobros Mayo"/>
    <n v="0"/>
    <n v="0"/>
    <x v="17"/>
    <n v="3"/>
    <n v="1"/>
    <x v="0"/>
    <d v="2026-05-15T12:28:53"/>
    <n v="69960820"/>
    <s v="CALLBK"/>
    <s v="lvelez"/>
    <x v="1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170"/>
    <s v="Llamaya"/>
    <s v="MAIN"/>
    <n v="0"/>
    <m/>
    <n v="2258692"/>
    <s v="Cobros Mayo"/>
    <s v="Cobros Mayo NPN"/>
    <s v="Call Back"/>
  </r>
  <r>
    <s v="Cobros Mayo"/>
    <n v="1"/>
    <n v="0"/>
    <x v="3"/>
    <n v="3"/>
    <n v="1"/>
    <x v="1"/>
    <d v="2026-05-19T16:56:42"/>
    <n v="69960820"/>
    <n v="6000"/>
    <s v="lvelez"/>
    <x v="1"/>
    <s v="COBRO"/>
    <m/>
    <n v="351360350000"/>
    <n v="16018"/>
    <n v="-4"/>
    <n v="1"/>
    <n v="69960820"/>
    <m/>
    <s v="VÃ­ctor Manuel yaÃ±ez romero"/>
    <m/>
    <s v="9-159-8"/>
    <n v="351360350000"/>
    <s v="MASIVO"/>
    <s v="2 PAGOS PENDIENTES"/>
    <m/>
    <m/>
    <m/>
    <m/>
    <m/>
    <s v="U"/>
    <s v="0000-00-00"/>
    <m/>
    <m/>
    <m/>
    <s v="351360350000&gt;&gt; Victor Manuel Yañez Romero"/>
    <n v="171"/>
    <s v="Llamaya"/>
    <s v="MAIN"/>
    <n v="0"/>
    <m/>
    <n v="2258692"/>
    <s v="Cobros Mayo"/>
    <s v="Cobros Mayo NPN"/>
    <s v="Mensaje a tercero"/>
  </r>
  <r>
    <s v="Cobros Abril Canal Fijo"/>
    <n v="1"/>
    <n v="1"/>
    <x v="1"/>
    <n v="1"/>
    <n v="1"/>
    <x v="1"/>
    <d v="2026-05-13T11:29:46"/>
    <n v="69984531"/>
    <n v="6003"/>
    <s v="lvelez"/>
    <x v="1"/>
    <s v="COBRO"/>
    <m/>
    <n v="362006100000"/>
    <n v="16018"/>
    <n v="-4"/>
    <n v="1"/>
    <n v="69984531"/>
    <m/>
    <s v="Sasha gisel Rodriguez echavarr"/>
    <m/>
    <s v="8-765-51"/>
    <n v="362006100000"/>
    <s v="MASIVO"/>
    <s v="NPN"/>
    <m/>
    <m/>
    <m/>
    <m/>
    <m/>
    <s v="U"/>
    <s v="0000-00-00"/>
    <m/>
    <m/>
    <m/>
    <m/>
    <n v="115"/>
    <s v="Llamaya"/>
    <s v="MAIN"/>
    <n v="0"/>
    <m/>
    <n v="2258693"/>
    <s v="Cobros Mayo"/>
    <s v="Cobros Mayo NPN"/>
    <s v="Cuenta cesada"/>
  </r>
  <r>
    <s v="Cobros Abril Canal Fijo"/>
    <n v="0"/>
    <n v="0"/>
    <x v="5"/>
    <n v="9"/>
    <n v="1"/>
    <x v="0"/>
    <d v="2026-05-02T11:03:08"/>
    <n v="69997245"/>
    <s v="NA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No Answer AutoDial"/>
  </r>
  <r>
    <s v="Cobros Abril Canal Fijo"/>
    <n v="0"/>
    <n v="0"/>
    <x v="11"/>
    <n v="9"/>
    <n v="1"/>
    <x v="0"/>
    <d v="2026-05-04T16:28:43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6"/>
    <n v="9"/>
    <n v="1"/>
    <x v="0"/>
    <d v="2026-05-05T15:22:35"/>
    <n v="69997245"/>
    <s v="NA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No Answer AutoDial"/>
  </r>
  <r>
    <s v="Cobros Abril Canal Fijo"/>
    <n v="0"/>
    <n v="0"/>
    <x v="12"/>
    <n v="9"/>
    <n v="1"/>
    <x v="0"/>
    <d v="2026-05-06T15:55:04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8"/>
    <n v="9"/>
    <n v="1"/>
    <x v="0"/>
    <d v="2026-05-08T12:31:51"/>
    <n v="69997245"/>
    <s v="AB"/>
    <s v="VDAD"/>
    <x v="0"/>
    <s v="COBRO"/>
    <m/>
    <n v="358357750000"/>
    <n v="16017"/>
    <n v="-4"/>
    <n v="1"/>
    <n v="69997245"/>
    <m/>
    <s v="Elizabeth Rivera Montenegro"/>
    <m/>
    <s v="4-248-489"/>
    <s v="NPN"/>
    <s v="MASIVO"/>
    <n v="358357750000"/>
    <m/>
    <m/>
    <m/>
    <m/>
    <m/>
    <m/>
    <s v="0000-00-00"/>
    <m/>
    <s v="panamaparacristo@gmail.com"/>
    <m/>
    <m/>
    <n v="0"/>
    <m/>
    <s v="NONE"/>
    <n v="0"/>
    <m/>
    <n v="2251758"/>
    <s v="Cobros Abril Canal Fijo"/>
    <s v="Cobros Abril Canal Fijo 2 meses a NPN"/>
    <s v="Auto busy"/>
  </r>
  <r>
    <s v="Cobros Abril Canal Fijo"/>
    <n v="0"/>
    <n v="0"/>
    <x v="1"/>
    <n v="9"/>
    <n v="1"/>
    <x v="0"/>
    <d v="2026-05-13T11:29:25"/>
    <n v="69997245"/>
    <s v="AB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0"/>
    <m/>
    <s v="NONE"/>
    <n v="0"/>
    <m/>
    <n v="2258694"/>
    <s v="Cobros Mayo"/>
    <s v="Cobros Mayo NPN"/>
    <s v="Auto busy"/>
  </r>
  <r>
    <s v="Cobros Abril Canal Fijo"/>
    <n v="0"/>
    <n v="0"/>
    <x v="17"/>
    <n v="9"/>
    <n v="1"/>
    <x v="0"/>
    <d v="2026-05-15T12:30:09"/>
    <n v="69997245"/>
    <s v="DROP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5"/>
    <m/>
    <s v="NONE"/>
    <n v="0"/>
    <m/>
    <n v="2258694"/>
    <s v="Cobros Mayo"/>
    <s v="Cobros Mayo NPN"/>
    <s v="Agent Not Available"/>
  </r>
  <r>
    <s v="Cobros Abril Canal Fijo"/>
    <n v="0"/>
    <n v="0"/>
    <x v="3"/>
    <n v="9"/>
    <n v="1"/>
    <x v="0"/>
    <d v="2026-05-19T12:31:45"/>
    <n v="69997245"/>
    <s v="DROP"/>
    <s v="VDAD"/>
    <x v="0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5"/>
    <m/>
    <s v="NONE"/>
    <n v="0"/>
    <m/>
    <n v="2258694"/>
    <s v="Cobros Mayo"/>
    <s v="Cobros Mayo NPN"/>
    <s v="Agent Not Available"/>
  </r>
  <r>
    <s v="Cobros Abril Canal Fijo"/>
    <n v="1"/>
    <n v="1"/>
    <x v="14"/>
    <n v="9"/>
    <n v="1"/>
    <x v="1"/>
    <d v="2026-05-20T16:30:27"/>
    <n v="69997245"/>
    <n v="6003"/>
    <s v="lvelez"/>
    <x v="1"/>
    <s v="COBRO"/>
    <m/>
    <n v="358357750000"/>
    <n v="16018"/>
    <n v="-4"/>
    <n v="1"/>
    <n v="69997245"/>
    <m/>
    <s v="Elizabeth Rivera Montenegro"/>
    <m/>
    <s v="4-248-489"/>
    <n v="358357750000"/>
    <s v="MASIVO"/>
    <s v="NPN"/>
    <m/>
    <m/>
    <m/>
    <m/>
    <m/>
    <s v="U"/>
    <s v="0000-00-00"/>
    <m/>
    <m/>
    <m/>
    <m/>
    <n v="49"/>
    <s v="Llamaya"/>
    <s v="MAIN"/>
    <n v="0"/>
    <m/>
    <n v="2258694"/>
    <s v="Cobros Mayo"/>
    <s v="Cobros Mayo NPN"/>
    <s v="Cuenta cesad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">
  <r>
    <x v="0"/>
    <d v="2026-05-04T10:13:43"/>
    <x v="0"/>
    <n v="68503631"/>
    <n v="366022500000"/>
    <s v="10-717-221"/>
    <s v="Fijo"/>
    <x v="0"/>
    <x v="0"/>
    <m/>
    <m/>
    <m/>
    <s v="no"/>
    <m/>
    <m/>
    <x v="0"/>
    <m/>
    <x v="0"/>
    <x v="0"/>
    <s v=""/>
    <s v=""/>
    <s v=""/>
    <s v=""/>
  </r>
  <r>
    <x v="0"/>
    <d v="2026-05-04T10:25:33"/>
    <x v="0"/>
    <n v="66293335"/>
    <n v="363026120000"/>
    <s v="9-755-801"/>
    <s v="Fijo"/>
    <x v="0"/>
    <x v="0"/>
    <m/>
    <m/>
    <m/>
    <s v="no"/>
    <m/>
    <m/>
    <x v="0"/>
    <m/>
    <x v="0"/>
    <x v="0"/>
    <s v=""/>
    <s v=""/>
    <s v=""/>
    <s v=""/>
  </r>
  <r>
    <x v="0"/>
    <d v="2026-05-04T10:35:37"/>
    <x v="0"/>
    <n v="67450828"/>
    <n v="357317130000"/>
    <s v="10-716-744"/>
    <s v="Fijo"/>
    <x v="0"/>
    <x v="0"/>
    <m/>
    <m/>
    <m/>
    <s v="no"/>
    <m/>
    <m/>
    <x v="1"/>
    <m/>
    <x v="0"/>
    <x v="0"/>
    <s v=""/>
    <s v=""/>
    <s v=""/>
    <s v=""/>
  </r>
  <r>
    <x v="0"/>
    <d v="2026-05-04T10:41:38"/>
    <x v="0"/>
    <n v="68612220"/>
    <n v="352368230000"/>
    <s v="8-992-495"/>
    <s v="Fijo"/>
    <x v="0"/>
    <x v="1"/>
    <m/>
    <m/>
    <m/>
    <s v="no"/>
    <m/>
    <m/>
    <x v="1"/>
    <m/>
    <x v="0"/>
    <x v="0"/>
    <s v=""/>
    <s v=""/>
    <s v=""/>
    <s v=""/>
  </r>
  <r>
    <x v="0"/>
    <d v="2026-05-04T11:04:28"/>
    <x v="0"/>
    <n v="62389137"/>
    <n v="362010140000"/>
    <s v="8-825-575"/>
    <s v="Fijo"/>
    <x v="0"/>
    <x v="0"/>
    <m/>
    <m/>
    <m/>
    <s v="no"/>
    <m/>
    <m/>
    <x v="2"/>
    <m/>
    <x v="0"/>
    <x v="0"/>
    <s v=""/>
    <s v=""/>
    <s v=""/>
    <s v=""/>
  </r>
  <r>
    <x v="0"/>
    <d v="2026-05-04T11:10:51"/>
    <x v="0"/>
    <n v="63645460"/>
    <n v="359347200000"/>
    <s v="8-876-1341"/>
    <s v="Fijo"/>
    <x v="0"/>
    <x v="0"/>
    <m/>
    <m/>
    <m/>
    <s v="no"/>
    <m/>
    <m/>
    <x v="1"/>
    <m/>
    <x v="0"/>
    <x v="0"/>
    <s v=""/>
    <s v=""/>
    <s v=""/>
    <s v=""/>
  </r>
  <r>
    <x v="0"/>
    <d v="2026-05-04T11:19:37"/>
    <x v="0"/>
    <n v="66634767"/>
    <n v="152071270000"/>
    <s v="8-357-660"/>
    <s v="Fijo"/>
    <x v="0"/>
    <x v="2"/>
    <m/>
    <m/>
    <m/>
    <s v="si"/>
    <d v="2026-04-30T00:00:00"/>
    <n v="40.82"/>
    <x v="1"/>
    <m/>
    <x v="1"/>
    <x v="0"/>
    <s v="30/abr"/>
    <s v=""/>
    <s v=""/>
    <n v="1"/>
  </r>
  <r>
    <x v="0"/>
    <d v="2026-05-04T11:40:54"/>
    <x v="0"/>
    <n v="66047682"/>
    <n v="361074360000"/>
    <s v="8-956-716"/>
    <s v="Fijo"/>
    <x v="0"/>
    <x v="3"/>
    <m/>
    <d v="2026-05-04T00:00:00"/>
    <n v="37.520000000000003"/>
    <s v="no"/>
    <m/>
    <m/>
    <x v="2"/>
    <m/>
    <x v="0"/>
    <x v="1"/>
    <s v=""/>
    <s v="04/may"/>
    <n v="1"/>
    <s v=""/>
  </r>
  <r>
    <x v="0"/>
    <d v="2026-05-04T11:48:36"/>
    <x v="0"/>
    <n v="64320903"/>
    <n v="352366440000"/>
    <s v="4-277-831"/>
    <s v="Fijo"/>
    <x v="0"/>
    <x v="3"/>
    <m/>
    <m/>
    <m/>
    <s v="no"/>
    <m/>
    <m/>
    <x v="1"/>
    <m/>
    <x v="0"/>
    <x v="0"/>
    <s v=""/>
    <s v=""/>
    <s v=""/>
    <s v=""/>
  </r>
  <r>
    <x v="0"/>
    <d v="2026-05-04T11:55:58"/>
    <x v="0"/>
    <n v="65441317"/>
    <n v="358381400000"/>
    <s v="8-989-2135"/>
    <s v="Fijo"/>
    <x v="1"/>
    <x v="0"/>
    <m/>
    <m/>
    <m/>
    <s v="no"/>
    <m/>
    <m/>
    <x v="1"/>
    <m/>
    <x v="0"/>
    <x v="0"/>
    <s v=""/>
    <s v=""/>
    <s v=""/>
    <s v=""/>
  </r>
  <r>
    <x v="0"/>
    <d v="2026-05-04T12:04:29"/>
    <x v="0"/>
    <n v="66103004"/>
    <n v="353339160000"/>
    <s v="8-794-5030"/>
    <s v="Fijo"/>
    <x v="2"/>
    <x v="3"/>
    <m/>
    <d v="2026-05-06T00:00:00"/>
    <n v="79.650000000000006"/>
    <s v="no"/>
    <m/>
    <m/>
    <x v="3"/>
    <m/>
    <x v="0"/>
    <x v="1"/>
    <s v=""/>
    <s v="06/may"/>
    <n v="1"/>
    <s v=""/>
  </r>
  <r>
    <x v="0"/>
    <d v="2026-05-04T12:20:49"/>
    <x v="0"/>
    <n v="67611194"/>
    <n v="155078170000"/>
    <s v="2-46-534"/>
    <s v="Fijo"/>
    <x v="0"/>
    <x v="3"/>
    <m/>
    <d v="2026-05-04T00:00:00"/>
    <n v="34.92"/>
    <s v="no"/>
    <m/>
    <m/>
    <x v="1"/>
    <m/>
    <x v="0"/>
    <x v="1"/>
    <s v=""/>
    <s v="04/may"/>
    <n v="1"/>
    <s v=""/>
  </r>
  <r>
    <x v="0"/>
    <d v="2026-05-04T12:31:34"/>
    <x v="0"/>
    <n v="66386838"/>
    <n v="364028530000"/>
    <n v="167126182"/>
    <s v="Fijo"/>
    <x v="0"/>
    <x v="0"/>
    <m/>
    <m/>
    <m/>
    <s v="no"/>
    <m/>
    <m/>
    <x v="0"/>
    <m/>
    <x v="0"/>
    <x v="0"/>
    <s v=""/>
    <s v=""/>
    <s v=""/>
    <s v=""/>
  </r>
  <r>
    <x v="0"/>
    <d v="2026-05-04T12:39:48"/>
    <x v="0"/>
    <n v="63026745"/>
    <n v="366022910000"/>
    <s v="8-1056-88"/>
    <s v="Fijo"/>
    <x v="0"/>
    <x v="4"/>
    <m/>
    <m/>
    <m/>
    <s v="no"/>
    <m/>
    <m/>
    <x v="0"/>
    <m/>
    <x v="0"/>
    <x v="0"/>
    <s v=""/>
    <s v=""/>
    <s v=""/>
    <s v=""/>
  </r>
  <r>
    <x v="0"/>
    <d v="2026-05-04T12:48:22"/>
    <x v="0"/>
    <n v="63836298"/>
    <n v="365022950000"/>
    <s v="4-113-733"/>
    <s v="Fijo"/>
    <x v="0"/>
    <x v="0"/>
    <m/>
    <m/>
    <m/>
    <s v="no"/>
    <m/>
    <m/>
    <x v="1"/>
    <m/>
    <x v="0"/>
    <x v="0"/>
    <s v=""/>
    <s v=""/>
    <s v=""/>
    <s v=""/>
  </r>
  <r>
    <x v="0"/>
    <d v="2026-05-04T12:59:03"/>
    <x v="0"/>
    <n v="63165778"/>
    <n v="366023610000"/>
    <s v="8-761-80"/>
    <s v="Fijo"/>
    <x v="0"/>
    <x v="0"/>
    <m/>
    <m/>
    <m/>
    <s v="no"/>
    <m/>
    <m/>
    <x v="0"/>
    <m/>
    <x v="0"/>
    <x v="0"/>
    <s v=""/>
    <s v=""/>
    <s v=""/>
    <s v=""/>
  </r>
  <r>
    <x v="0"/>
    <d v="2026-05-04T14:18:24"/>
    <x v="0"/>
    <n v="62294843"/>
    <n v="272063460000"/>
    <s v="8-898-2194"/>
    <s v="Fijo"/>
    <x v="0"/>
    <x v="0"/>
    <m/>
    <m/>
    <m/>
    <s v="no"/>
    <m/>
    <m/>
    <x v="0"/>
    <m/>
    <x v="0"/>
    <x v="0"/>
    <s v=""/>
    <s v=""/>
    <s v=""/>
    <s v=""/>
  </r>
  <r>
    <x v="0"/>
    <d v="2026-05-04T14:37:48"/>
    <x v="0"/>
    <n v="66189666"/>
    <n v="138017580000"/>
    <s v="3-711-225"/>
    <s v="Fijo"/>
    <x v="2"/>
    <x v="0"/>
    <m/>
    <m/>
    <m/>
    <s v="no"/>
    <m/>
    <m/>
    <x v="1"/>
    <m/>
    <x v="0"/>
    <x v="0"/>
    <s v=""/>
    <s v=""/>
    <s v=""/>
    <s v=""/>
  </r>
  <r>
    <x v="0"/>
    <d v="2026-05-04T14:53:52"/>
    <x v="0"/>
    <n v="64381146"/>
    <n v="361023080000"/>
    <s v="9-754-2237"/>
    <s v="Fijo"/>
    <x v="0"/>
    <x v="3"/>
    <m/>
    <d v="2026-05-05T00:00:00"/>
    <n v="76.180000000000007"/>
    <s v="no"/>
    <m/>
    <m/>
    <x v="0"/>
    <m/>
    <x v="0"/>
    <x v="1"/>
    <s v=""/>
    <s v="05/may"/>
    <n v="1"/>
    <s v=""/>
  </r>
  <r>
    <x v="0"/>
    <d v="2026-05-04T15:01:52"/>
    <x v="0"/>
    <n v="64590545"/>
    <n v="313014210000"/>
    <s v="8-210-104"/>
    <s v="Fijo"/>
    <x v="3"/>
    <x v="0"/>
    <m/>
    <m/>
    <m/>
    <s v="no"/>
    <m/>
    <m/>
    <x v="1"/>
    <m/>
    <x v="0"/>
    <x v="0"/>
    <s v=""/>
    <s v=""/>
    <s v=""/>
    <s v=""/>
  </r>
  <r>
    <x v="0"/>
    <d v="2026-05-04T15:17:13"/>
    <x v="0"/>
    <n v="65245107"/>
    <n v="367021660000"/>
    <s v="9-208-975"/>
    <s v="Fijo"/>
    <x v="0"/>
    <x v="0"/>
    <m/>
    <m/>
    <m/>
    <s v="no"/>
    <m/>
    <m/>
    <x v="2"/>
    <m/>
    <x v="0"/>
    <x v="0"/>
    <s v=""/>
    <s v=""/>
    <s v=""/>
    <s v=""/>
  </r>
  <r>
    <x v="0"/>
    <d v="2026-05-04T15:29:55"/>
    <x v="0"/>
    <n v="66469658"/>
    <n v="369019030000"/>
    <s v="7-119-519"/>
    <s v="Fijo"/>
    <x v="0"/>
    <x v="0"/>
    <m/>
    <m/>
    <m/>
    <s v="no"/>
    <m/>
    <m/>
    <x v="0"/>
    <m/>
    <x v="0"/>
    <x v="0"/>
    <s v=""/>
    <s v=""/>
    <s v=""/>
    <s v=""/>
  </r>
  <r>
    <x v="0"/>
    <d v="2026-05-04T15:38:50"/>
    <x v="0"/>
    <n v="67283336"/>
    <n v="362024880000"/>
    <s v="8-513-298"/>
    <s v="Fijo"/>
    <x v="0"/>
    <x v="4"/>
    <m/>
    <m/>
    <m/>
    <s v="no"/>
    <m/>
    <m/>
    <x v="2"/>
    <m/>
    <x v="0"/>
    <x v="0"/>
    <s v=""/>
    <s v=""/>
    <s v=""/>
    <s v=""/>
  </r>
  <r>
    <x v="0"/>
    <d v="2026-05-04T15:45:24"/>
    <x v="0"/>
    <n v="69023547"/>
    <n v="361023680000"/>
    <s v="3-70-145"/>
    <s v="Fijo"/>
    <x v="0"/>
    <x v="5"/>
    <m/>
    <m/>
    <m/>
    <s v="no"/>
    <m/>
    <m/>
    <x v="0"/>
    <m/>
    <x v="0"/>
    <x v="0"/>
    <s v=""/>
    <s v=""/>
    <s v=""/>
    <s v=""/>
  </r>
  <r>
    <x v="0"/>
    <d v="2026-05-04T15:50:07"/>
    <x v="0"/>
    <n v="65097861"/>
    <n v="364023810000"/>
    <s v="2-725-700"/>
    <s v="Fijo"/>
    <x v="0"/>
    <x v="4"/>
    <m/>
    <m/>
    <m/>
    <s v="no"/>
    <m/>
    <m/>
    <x v="4"/>
    <m/>
    <x v="0"/>
    <x v="0"/>
    <s v=""/>
    <s v=""/>
    <s v=""/>
    <s v=""/>
  </r>
  <r>
    <x v="0"/>
    <d v="2026-05-04T16:09:28"/>
    <x v="0"/>
    <n v="69601798"/>
    <n v="361023570000"/>
    <s v="8-716-184"/>
    <s v="Fijo"/>
    <x v="0"/>
    <x v="3"/>
    <m/>
    <d v="2026-05-08T00:00:00"/>
    <n v="67.56"/>
    <s v="no"/>
    <m/>
    <m/>
    <x v="0"/>
    <m/>
    <x v="0"/>
    <x v="1"/>
    <s v=""/>
    <s v="08/may"/>
    <n v="1"/>
    <s v=""/>
  </r>
  <r>
    <x v="0"/>
    <d v="2026-05-04T16:21:05"/>
    <x v="0"/>
    <n v="67467158"/>
    <n v="361011900000"/>
    <s v="8-1001-1937"/>
    <s v="Fijo"/>
    <x v="0"/>
    <x v="0"/>
    <m/>
    <m/>
    <m/>
    <s v="no"/>
    <m/>
    <m/>
    <x v="1"/>
    <m/>
    <x v="0"/>
    <x v="0"/>
    <s v=""/>
    <s v=""/>
    <s v=""/>
    <s v=""/>
  </r>
  <r>
    <x v="0"/>
    <d v="2026-05-04T16:34:05"/>
    <x v="0"/>
    <n v="65556178"/>
    <n v="365023490000"/>
    <s v="PE-9-1322"/>
    <s v="Fijo"/>
    <x v="0"/>
    <x v="3"/>
    <m/>
    <d v="2026-05-30T00:00:00"/>
    <n v="60.88"/>
    <s v="no"/>
    <m/>
    <m/>
    <x v="0"/>
    <m/>
    <x v="0"/>
    <x v="1"/>
    <s v=""/>
    <s v="30/may"/>
    <n v="1"/>
    <s v=""/>
  </r>
  <r>
    <x v="0"/>
    <d v="2026-05-04T16:45:14"/>
    <x v="0"/>
    <n v="68195123"/>
    <n v="362022960000"/>
    <s v="C03759902"/>
    <s v="Fijo"/>
    <x v="0"/>
    <x v="0"/>
    <m/>
    <m/>
    <m/>
    <s v="no"/>
    <m/>
    <m/>
    <x v="2"/>
    <m/>
    <x v="0"/>
    <x v="0"/>
    <s v=""/>
    <s v=""/>
    <s v=""/>
    <s v=""/>
  </r>
  <r>
    <x v="0"/>
    <d v="2026-05-04T16:56:55"/>
    <x v="0"/>
    <n v="63415263"/>
    <n v="369023860000"/>
    <s v="1-759-2223"/>
    <s v="Fijo"/>
    <x v="0"/>
    <x v="4"/>
    <m/>
    <m/>
    <m/>
    <s v="no"/>
    <m/>
    <m/>
    <x v="2"/>
    <m/>
    <x v="0"/>
    <x v="0"/>
    <s v=""/>
    <s v=""/>
    <s v=""/>
    <s v=""/>
  </r>
  <r>
    <x v="0"/>
    <d v="2026-05-04T17:05:03"/>
    <x v="0"/>
    <n v="60345653"/>
    <n v="361020710000"/>
    <s v="8-273-58"/>
    <s v="Fijo"/>
    <x v="0"/>
    <x v="4"/>
    <m/>
    <m/>
    <m/>
    <s v="no"/>
    <m/>
    <m/>
    <x v="0"/>
    <m/>
    <x v="0"/>
    <x v="0"/>
    <s v=""/>
    <s v=""/>
    <s v=""/>
    <s v=""/>
  </r>
  <r>
    <x v="0"/>
    <d v="2026-05-04T17:17:24"/>
    <x v="0"/>
    <n v="68824497"/>
    <n v="364023730000"/>
    <s v="7-92-1201"/>
    <s v="Fijo"/>
    <x v="0"/>
    <x v="3"/>
    <m/>
    <d v="2026-05-15T00:00:00"/>
    <n v="40"/>
    <s v="no"/>
    <m/>
    <m/>
    <x v="0"/>
    <m/>
    <x v="0"/>
    <x v="1"/>
    <s v=""/>
    <s v="15/may"/>
    <n v="1"/>
    <s v=""/>
  </r>
  <r>
    <x v="0"/>
    <d v="2026-05-04T17:24:38"/>
    <x v="0"/>
    <n v="61000685"/>
    <n v="368023430000"/>
    <s v="7-44-788"/>
    <s v="Fijo"/>
    <x v="0"/>
    <x v="4"/>
    <m/>
    <m/>
    <m/>
    <s v="no"/>
    <m/>
    <m/>
    <x v="0"/>
    <m/>
    <x v="0"/>
    <x v="0"/>
    <s v=""/>
    <s v=""/>
    <s v=""/>
    <s v=""/>
  </r>
  <r>
    <x v="0"/>
    <d v="2026-05-04T17:37:59"/>
    <x v="0"/>
    <n v="69113842"/>
    <n v="363022490000"/>
    <s v="E-8-57306"/>
    <s v="Fijo"/>
    <x v="0"/>
    <x v="0"/>
    <m/>
    <m/>
    <m/>
    <s v="no"/>
    <m/>
    <m/>
    <x v="2"/>
    <m/>
    <x v="0"/>
    <x v="0"/>
    <s v=""/>
    <s v=""/>
    <s v=""/>
    <s v=""/>
  </r>
  <r>
    <x v="0"/>
    <d v="2026-05-04T17:47:01"/>
    <x v="0"/>
    <n v="67432803"/>
    <n v="361021220000"/>
    <s v="6-720-1210"/>
    <s v="Fijo"/>
    <x v="0"/>
    <x v="1"/>
    <m/>
    <m/>
    <m/>
    <s v="no"/>
    <m/>
    <m/>
    <x v="1"/>
    <m/>
    <x v="0"/>
    <x v="0"/>
    <s v=""/>
    <s v=""/>
    <s v=""/>
    <s v=""/>
  </r>
  <r>
    <x v="0"/>
    <d v="2026-05-04T17:59:39"/>
    <x v="0"/>
    <n v="67748938"/>
    <n v="368018700000"/>
    <s v="4-792-837"/>
    <s v="Fijo"/>
    <x v="1"/>
    <x v="0"/>
    <m/>
    <m/>
    <m/>
    <s v="no"/>
    <m/>
    <m/>
    <x v="0"/>
    <m/>
    <x v="0"/>
    <x v="0"/>
    <s v=""/>
    <s v=""/>
    <s v=""/>
    <s v=""/>
  </r>
  <r>
    <x v="1"/>
    <d v="2026-05-05T09:31:30"/>
    <x v="0"/>
    <n v="67748938"/>
    <n v="368018700000"/>
    <s v="4-792-837"/>
    <s v="Fijo"/>
    <x v="1"/>
    <x v="0"/>
    <m/>
    <m/>
    <m/>
    <s v="no"/>
    <m/>
    <m/>
    <x v="0"/>
    <m/>
    <x v="0"/>
    <x v="0"/>
    <s v=""/>
    <s v=""/>
    <s v=""/>
    <s v=""/>
  </r>
  <r>
    <x v="1"/>
    <d v="2026-05-05T09:48:57"/>
    <x v="0"/>
    <n v="65084271"/>
    <n v="363022960000"/>
    <s v="8-832-1132"/>
    <s v="Fijo"/>
    <x v="0"/>
    <x v="1"/>
    <m/>
    <m/>
    <m/>
    <s v="no"/>
    <m/>
    <m/>
    <x v="0"/>
    <m/>
    <x v="0"/>
    <x v="0"/>
    <s v=""/>
    <s v=""/>
    <s v=""/>
    <s v=""/>
  </r>
  <r>
    <x v="1"/>
    <d v="2026-05-05T09:56:56"/>
    <x v="0"/>
    <n v="63593036"/>
    <n v="369021040000"/>
    <s v="8-890-1841"/>
    <s v="Fijo"/>
    <x v="0"/>
    <x v="0"/>
    <m/>
    <m/>
    <m/>
    <s v="no"/>
    <m/>
    <m/>
    <x v="0"/>
    <m/>
    <x v="0"/>
    <x v="0"/>
    <s v=""/>
    <s v=""/>
    <s v=""/>
    <s v=""/>
  </r>
  <r>
    <x v="1"/>
    <d v="2026-05-05T10:04:01"/>
    <x v="0"/>
    <n v="64742350"/>
    <n v="368012480000"/>
    <s v="2-756-2423"/>
    <s v="Fijo"/>
    <x v="0"/>
    <x v="0"/>
    <m/>
    <m/>
    <m/>
    <s v="no"/>
    <m/>
    <m/>
    <x v="0"/>
    <m/>
    <x v="0"/>
    <x v="0"/>
    <s v=""/>
    <s v=""/>
    <s v=""/>
    <s v=""/>
  </r>
  <r>
    <x v="1"/>
    <d v="2026-05-05T10:15:22"/>
    <x v="0"/>
    <n v="64116796"/>
    <n v="363009000000"/>
    <s v="AU915051"/>
    <s v="Fijo"/>
    <x v="0"/>
    <x v="1"/>
    <m/>
    <m/>
    <m/>
    <s v="no"/>
    <m/>
    <m/>
    <x v="0"/>
    <m/>
    <x v="0"/>
    <x v="0"/>
    <s v=""/>
    <s v=""/>
    <s v=""/>
    <s v=""/>
  </r>
  <r>
    <x v="1"/>
    <d v="2026-05-05T10:31:33"/>
    <x v="0"/>
    <n v="61772742"/>
    <n v="366021580000"/>
    <s v="3-739-2335"/>
    <s v="Fijo"/>
    <x v="0"/>
    <x v="1"/>
    <m/>
    <m/>
    <m/>
    <s v="no"/>
    <m/>
    <m/>
    <x v="0"/>
    <m/>
    <x v="0"/>
    <x v="0"/>
    <s v=""/>
    <s v=""/>
    <s v=""/>
    <s v=""/>
  </r>
  <r>
    <x v="1"/>
    <d v="2026-05-05T11:13:28"/>
    <x v="0"/>
    <n v="66819667"/>
    <n v="366021350000"/>
    <s v="4-763-1330"/>
    <s v="Fijo"/>
    <x v="2"/>
    <x v="3"/>
    <m/>
    <d v="2026-05-14T00:00:00"/>
    <n v="15.64"/>
    <s v="no"/>
    <m/>
    <m/>
    <x v="2"/>
    <m/>
    <x v="0"/>
    <x v="1"/>
    <s v=""/>
    <s v="14/may"/>
    <n v="1"/>
    <s v=""/>
  </r>
  <r>
    <x v="1"/>
    <d v="2026-05-05T14:57:09"/>
    <x v="0"/>
    <n v="63992816"/>
    <n v="369018720000"/>
    <s v="9-756-2437"/>
    <s v="Fijo"/>
    <x v="0"/>
    <x v="0"/>
    <m/>
    <m/>
    <m/>
    <s v="no"/>
    <m/>
    <m/>
    <x v="0"/>
    <m/>
    <x v="0"/>
    <x v="0"/>
    <s v=""/>
    <s v=""/>
    <s v=""/>
    <s v=""/>
  </r>
  <r>
    <x v="1"/>
    <d v="2026-05-05T15:06:44"/>
    <x v="0"/>
    <n v="65132135"/>
    <n v="361016470000"/>
    <s v="8-1045-1303"/>
    <s v="Fijo"/>
    <x v="0"/>
    <x v="3"/>
    <m/>
    <d v="2026-05-06T00:00:00"/>
    <n v="69.7"/>
    <s v="no"/>
    <m/>
    <m/>
    <x v="0"/>
    <m/>
    <x v="0"/>
    <x v="1"/>
    <s v=""/>
    <s v="06/may"/>
    <n v="1"/>
    <s v=""/>
  </r>
  <r>
    <x v="1"/>
    <d v="2026-05-05T15:14:13"/>
    <x v="0"/>
    <n v="69332905"/>
    <n v="366017230000"/>
    <s v="10-707-1251"/>
    <s v="Fijo"/>
    <x v="0"/>
    <x v="0"/>
    <m/>
    <m/>
    <m/>
    <s v="no"/>
    <m/>
    <m/>
    <x v="0"/>
    <m/>
    <x v="0"/>
    <x v="0"/>
    <s v=""/>
    <s v=""/>
    <s v=""/>
    <s v=""/>
  </r>
  <r>
    <x v="1"/>
    <d v="2026-05-05T15:23:25"/>
    <x v="0"/>
    <n v="66148382"/>
    <n v="362021500000"/>
    <s v="3-107-311"/>
    <s v="Fijo"/>
    <x v="1"/>
    <x v="0"/>
    <m/>
    <m/>
    <m/>
    <s v="no"/>
    <m/>
    <m/>
    <x v="2"/>
    <m/>
    <x v="0"/>
    <x v="0"/>
    <s v=""/>
    <s v=""/>
    <s v=""/>
    <s v=""/>
  </r>
  <r>
    <x v="1"/>
    <d v="2026-05-05T15:32:54"/>
    <x v="0"/>
    <n v="65476390"/>
    <n v="365021010000"/>
    <s v="8-1045-1324"/>
    <s v="Fijo"/>
    <x v="0"/>
    <x v="0"/>
    <m/>
    <m/>
    <m/>
    <s v="no"/>
    <m/>
    <m/>
    <x v="0"/>
    <m/>
    <x v="0"/>
    <x v="0"/>
    <s v=""/>
    <s v=""/>
    <s v=""/>
    <s v=""/>
  </r>
  <r>
    <x v="1"/>
    <d v="2026-05-05T15:46:17"/>
    <x v="0"/>
    <n v="65577131"/>
    <s v="JUAN CARLOS CORONADO SAMANIEGO"/>
    <s v="4-172-402"/>
    <s v="Fijo"/>
    <x v="0"/>
    <x v="3"/>
    <m/>
    <m/>
    <m/>
    <s v="no"/>
    <m/>
    <m/>
    <x v="0"/>
    <m/>
    <x v="0"/>
    <x v="0"/>
    <s v=""/>
    <s v=""/>
    <s v=""/>
    <s v=""/>
  </r>
  <r>
    <x v="1"/>
    <d v="2026-05-05T15:55:37"/>
    <x v="0"/>
    <n v="69212257"/>
    <n v="361019140000"/>
    <s v="8-718-979"/>
    <s v="Fijo"/>
    <x v="0"/>
    <x v="0"/>
    <m/>
    <m/>
    <m/>
    <s v="no"/>
    <m/>
    <m/>
    <x v="0"/>
    <m/>
    <x v="0"/>
    <x v="0"/>
    <s v=""/>
    <s v=""/>
    <s v=""/>
    <s v=""/>
  </r>
  <r>
    <x v="1"/>
    <d v="2026-05-05T16:03:29"/>
    <x v="0"/>
    <n v="66292976"/>
    <n v="362013050000"/>
    <s v="6-50-347"/>
    <s v="Fijo"/>
    <x v="0"/>
    <x v="1"/>
    <m/>
    <m/>
    <m/>
    <s v="no"/>
    <m/>
    <m/>
    <x v="0"/>
    <m/>
    <x v="0"/>
    <x v="0"/>
    <s v=""/>
    <s v=""/>
    <s v=""/>
    <s v=""/>
  </r>
  <r>
    <x v="1"/>
    <d v="2026-05-05T16:16:02"/>
    <x v="0"/>
    <n v="66558136"/>
    <n v="365021050000"/>
    <s v="9-161-670"/>
    <s v="Fijo"/>
    <x v="0"/>
    <x v="4"/>
    <m/>
    <m/>
    <m/>
    <s v="no"/>
    <m/>
    <m/>
    <x v="1"/>
    <m/>
    <x v="0"/>
    <x v="0"/>
    <s v=""/>
    <s v=""/>
    <s v=""/>
    <s v=""/>
  </r>
  <r>
    <x v="1"/>
    <d v="2026-05-05T16:22:55"/>
    <x v="0"/>
    <n v="63468147"/>
    <n v="366011850000"/>
    <s v="12-723-1932"/>
    <s v="Fijo"/>
    <x v="0"/>
    <x v="4"/>
    <m/>
    <m/>
    <m/>
    <s v="no"/>
    <m/>
    <m/>
    <x v="0"/>
    <m/>
    <x v="0"/>
    <x v="0"/>
    <s v=""/>
    <s v=""/>
    <s v=""/>
    <s v=""/>
  </r>
  <r>
    <x v="1"/>
    <d v="2026-05-05T16:30:50"/>
    <x v="0"/>
    <n v="61750050"/>
    <n v="366011850000"/>
    <s v="12-709-2024"/>
    <s v="Fijo"/>
    <x v="0"/>
    <x v="0"/>
    <m/>
    <m/>
    <m/>
    <s v="no"/>
    <m/>
    <m/>
    <x v="0"/>
    <m/>
    <x v="0"/>
    <x v="0"/>
    <s v=""/>
    <s v=""/>
    <s v=""/>
    <s v=""/>
  </r>
  <r>
    <x v="1"/>
    <d v="2026-05-05T16:38:43"/>
    <x v="0"/>
    <n v="66875447"/>
    <n v="357365610000"/>
    <s v="3-757-1943"/>
    <s v="Fijo"/>
    <x v="0"/>
    <x v="5"/>
    <m/>
    <m/>
    <m/>
    <s v="no"/>
    <m/>
    <m/>
    <x v="3"/>
    <m/>
    <x v="0"/>
    <x v="0"/>
    <s v=""/>
    <s v=""/>
    <s v=""/>
    <s v=""/>
  </r>
  <r>
    <x v="1"/>
    <d v="2026-05-05T16:44:40"/>
    <x v="0"/>
    <n v="66875447"/>
    <n v="367019580000"/>
    <s v="3-757-1943"/>
    <s v="Fijo"/>
    <x v="0"/>
    <x v="5"/>
    <m/>
    <m/>
    <m/>
    <s v="no"/>
    <m/>
    <m/>
    <x v="0"/>
    <m/>
    <x v="0"/>
    <x v="0"/>
    <s v=""/>
    <s v=""/>
    <s v=""/>
    <s v=""/>
  </r>
  <r>
    <x v="1"/>
    <d v="2026-05-05T16:51:46"/>
    <x v="0"/>
    <n v="64553233"/>
    <n v="361020260000"/>
    <s v="5-708-2167"/>
    <s v="Fijo"/>
    <x v="2"/>
    <x v="3"/>
    <m/>
    <d v="2026-05-07T00:00:00"/>
    <n v="34.619999999999997"/>
    <s v="no"/>
    <m/>
    <m/>
    <x v="2"/>
    <m/>
    <x v="0"/>
    <x v="1"/>
    <s v=""/>
    <s v="07/may"/>
    <n v="1"/>
    <s v=""/>
  </r>
  <r>
    <x v="1"/>
    <d v="2026-05-05T16:58:01"/>
    <x v="0"/>
    <n v="65569320"/>
    <n v="364020320000"/>
    <s v="5-21-481"/>
    <s v="Fijo"/>
    <x v="0"/>
    <x v="4"/>
    <m/>
    <m/>
    <m/>
    <s v="no"/>
    <m/>
    <m/>
    <x v="4"/>
    <m/>
    <x v="0"/>
    <x v="0"/>
    <s v=""/>
    <s v=""/>
    <s v=""/>
    <s v=""/>
  </r>
  <r>
    <x v="1"/>
    <d v="2026-05-05T17:40:57"/>
    <x v="0"/>
    <n v="67701108"/>
    <n v="369020630000"/>
    <s v="8-1028-1678"/>
    <s v="Fijo"/>
    <x v="0"/>
    <x v="0"/>
    <m/>
    <m/>
    <m/>
    <s v="no"/>
    <m/>
    <m/>
    <x v="0"/>
    <m/>
    <x v="0"/>
    <x v="0"/>
    <s v=""/>
    <s v=""/>
    <s v=""/>
    <s v=""/>
  </r>
  <r>
    <x v="1"/>
    <d v="2026-05-05T17:45:59"/>
    <x v="0"/>
    <n v="62472323"/>
    <n v="361019250000"/>
    <s v="4-832-2012"/>
    <s v="Fijo"/>
    <x v="1"/>
    <x v="4"/>
    <m/>
    <m/>
    <m/>
    <s v="no"/>
    <m/>
    <m/>
    <x v="2"/>
    <m/>
    <x v="0"/>
    <x v="0"/>
    <s v=""/>
    <s v=""/>
    <s v=""/>
    <s v=""/>
  </r>
  <r>
    <x v="1"/>
    <d v="2026-05-05T17:50:28"/>
    <x v="0"/>
    <n v="68006980"/>
    <n v="369019460000"/>
    <s v="3-701-694"/>
    <s v="Fijo"/>
    <x v="0"/>
    <x v="4"/>
    <m/>
    <m/>
    <m/>
    <s v="no"/>
    <m/>
    <m/>
    <x v="2"/>
    <m/>
    <x v="0"/>
    <x v="0"/>
    <s v=""/>
    <s v=""/>
    <s v=""/>
    <s v=""/>
  </r>
  <r>
    <x v="1"/>
    <d v="2026-05-05T17:53:55"/>
    <x v="0"/>
    <n v="63246343"/>
    <n v="358371710000"/>
    <s v="9-157-407"/>
    <s v="Fijo"/>
    <x v="0"/>
    <x v="4"/>
    <m/>
    <m/>
    <m/>
    <s v="no"/>
    <m/>
    <m/>
    <x v="0"/>
    <m/>
    <x v="0"/>
    <x v="0"/>
    <s v=""/>
    <s v=""/>
    <s v=""/>
    <s v=""/>
  </r>
  <r>
    <x v="1"/>
    <d v="2026-05-05T17:58:39"/>
    <x v="0"/>
    <n v="69694351"/>
    <n v="362020360000"/>
    <s v="8-1049-578"/>
    <s v="Fijo"/>
    <x v="0"/>
    <x v="0"/>
    <m/>
    <m/>
    <m/>
    <s v="no"/>
    <m/>
    <m/>
    <x v="2"/>
    <m/>
    <x v="0"/>
    <x v="0"/>
    <s v=""/>
    <s v=""/>
    <s v=""/>
    <s v=""/>
  </r>
  <r>
    <x v="2"/>
    <d v="2026-05-06T09:28:38"/>
    <x v="0"/>
    <n v="64449407"/>
    <n v="366018320000"/>
    <s v="8-1041-1168"/>
    <s v="Fijo"/>
    <x v="0"/>
    <x v="0"/>
    <m/>
    <m/>
    <m/>
    <s v="no"/>
    <m/>
    <m/>
    <x v="0"/>
    <m/>
    <x v="0"/>
    <x v="0"/>
    <s v=""/>
    <s v=""/>
    <s v=""/>
    <s v=""/>
  </r>
  <r>
    <x v="2"/>
    <d v="2026-05-06T09:41:30"/>
    <x v="0"/>
    <n v="64449407"/>
    <n v="357186870000"/>
    <s v="8-813-1496"/>
    <s v="Fijo"/>
    <x v="0"/>
    <x v="0"/>
    <m/>
    <m/>
    <m/>
    <s v="no"/>
    <m/>
    <m/>
    <x v="0"/>
    <m/>
    <x v="0"/>
    <x v="0"/>
    <s v=""/>
    <s v=""/>
    <s v=""/>
    <s v=""/>
  </r>
  <r>
    <x v="2"/>
    <d v="2026-05-06T09:46:14"/>
    <x v="0"/>
    <n v="68962490"/>
    <n v="281011940000"/>
    <s v="8-866-1822"/>
    <s v="Fijo"/>
    <x v="0"/>
    <x v="3"/>
    <m/>
    <d v="2026-05-06T00:00:00"/>
    <n v="30.44"/>
    <s v="no"/>
    <m/>
    <m/>
    <x v="1"/>
    <m/>
    <x v="0"/>
    <x v="1"/>
    <s v=""/>
    <s v="06/may"/>
    <n v="1"/>
    <s v=""/>
  </r>
  <r>
    <x v="2"/>
    <d v="2026-05-06T09:53:11"/>
    <x v="0"/>
    <n v="66047682"/>
    <n v="361074360000"/>
    <s v="8-956-716"/>
    <s v="Fijo"/>
    <x v="0"/>
    <x v="0"/>
    <m/>
    <m/>
    <m/>
    <s v="no"/>
    <m/>
    <m/>
    <x v="4"/>
    <m/>
    <x v="0"/>
    <x v="0"/>
    <s v=""/>
    <s v=""/>
    <s v=""/>
    <s v=""/>
  </r>
  <r>
    <x v="2"/>
    <d v="2026-05-06T10:13:20"/>
    <x v="0"/>
    <n v="64449407"/>
    <n v="155078170000"/>
    <s v="2-46-534"/>
    <s v="Fijo"/>
    <x v="0"/>
    <x v="3"/>
    <m/>
    <d v="2026-05-08T00:00:00"/>
    <n v="34.92"/>
    <s v="no"/>
    <m/>
    <m/>
    <x v="1"/>
    <m/>
    <x v="0"/>
    <x v="1"/>
    <s v=""/>
    <s v="08/may"/>
    <n v="1"/>
    <s v=""/>
  </r>
  <r>
    <x v="2"/>
    <d v="2026-05-06T10:20:14"/>
    <x v="0"/>
    <n v="66662952"/>
    <n v="292092850000"/>
    <s v="8-885-662"/>
    <s v="Fijo"/>
    <x v="3"/>
    <x v="4"/>
    <m/>
    <m/>
    <m/>
    <s v="no"/>
    <m/>
    <m/>
    <x v="1"/>
    <m/>
    <x v="0"/>
    <x v="0"/>
    <s v=""/>
    <s v=""/>
    <s v=""/>
    <s v=""/>
  </r>
  <r>
    <x v="2"/>
    <d v="2026-05-06T10:30:44"/>
    <x v="0"/>
    <n v="64449407"/>
    <n v="361023080000"/>
    <s v="9-754-2237"/>
    <s v="Fijo"/>
    <x v="0"/>
    <x v="3"/>
    <m/>
    <d v="2026-05-10T00:00:00"/>
    <n v="76.180000000000007"/>
    <s v="no"/>
    <m/>
    <m/>
    <x v="0"/>
    <m/>
    <x v="0"/>
    <x v="1"/>
    <s v=""/>
    <s v="10/may"/>
    <n v="1"/>
    <s v=""/>
  </r>
  <r>
    <x v="2"/>
    <d v="2026-05-06T10:37:43"/>
    <x v="0"/>
    <n v="64449407"/>
    <n v="366018320000"/>
    <s v="8-1041-1168"/>
    <s v="Fijo"/>
    <x v="0"/>
    <x v="4"/>
    <m/>
    <m/>
    <m/>
    <s v="no"/>
    <m/>
    <m/>
    <x v="0"/>
    <m/>
    <x v="0"/>
    <x v="0"/>
    <s v=""/>
    <s v=""/>
    <s v=""/>
    <s v=""/>
  </r>
  <r>
    <x v="2"/>
    <d v="2026-05-06T10:46:46"/>
    <x v="0"/>
    <n v="66256004"/>
    <n v="369016760000"/>
    <s v="AV080090"/>
    <s v="Fijo"/>
    <x v="0"/>
    <x v="0"/>
    <m/>
    <m/>
    <m/>
    <s v="no"/>
    <m/>
    <m/>
    <x v="0"/>
    <m/>
    <x v="0"/>
    <x v="0"/>
    <s v=""/>
    <s v=""/>
    <s v=""/>
    <s v=""/>
  </r>
  <r>
    <x v="2"/>
    <d v="2026-05-06T11:00:11"/>
    <x v="0"/>
    <n v="67147458"/>
    <n v="362019070000"/>
    <s v="2-116-496"/>
    <s v="Fijo"/>
    <x v="0"/>
    <x v="4"/>
    <m/>
    <m/>
    <m/>
    <s v="no"/>
    <m/>
    <m/>
    <x v="1"/>
    <m/>
    <x v="0"/>
    <x v="0"/>
    <s v=""/>
    <s v=""/>
    <s v=""/>
    <s v=""/>
  </r>
  <r>
    <x v="2"/>
    <d v="2026-05-06T11:10:00"/>
    <x v="0"/>
    <n v="64443816"/>
    <n v="368018640000"/>
    <s v="8-954-559"/>
    <s v="Fijo"/>
    <x v="1"/>
    <x v="0"/>
    <m/>
    <m/>
    <m/>
    <s v="no"/>
    <m/>
    <m/>
    <x v="2"/>
    <m/>
    <x v="0"/>
    <x v="0"/>
    <s v=""/>
    <s v=""/>
    <s v=""/>
    <s v=""/>
  </r>
  <r>
    <x v="2"/>
    <d v="2026-05-06T11:15:00"/>
    <x v="0"/>
    <n v="65160807"/>
    <n v="366014760000"/>
    <s v="CO3818210"/>
    <s v="Fijo"/>
    <x v="0"/>
    <x v="1"/>
    <m/>
    <m/>
    <m/>
    <s v="no"/>
    <m/>
    <m/>
    <x v="0"/>
    <m/>
    <x v="0"/>
    <x v="0"/>
    <s v=""/>
    <s v=""/>
    <s v=""/>
    <s v=""/>
  </r>
  <r>
    <x v="2"/>
    <d v="2026-05-06T11:20:28"/>
    <x v="0"/>
    <n v="61266064"/>
    <n v="365016880000"/>
    <s v="10-710-1003"/>
    <s v="Fijo"/>
    <x v="0"/>
    <x v="4"/>
    <m/>
    <m/>
    <m/>
    <s v="no"/>
    <m/>
    <m/>
    <x v="2"/>
    <m/>
    <x v="0"/>
    <x v="0"/>
    <s v=""/>
    <s v=""/>
    <s v=""/>
    <s v=""/>
  </r>
  <r>
    <x v="2"/>
    <d v="2026-05-06T11:27:49"/>
    <x v="0"/>
    <n v="68342815"/>
    <n v="365012970000"/>
    <s v="8-810-2035"/>
    <s v="Fijo"/>
    <x v="0"/>
    <x v="1"/>
    <m/>
    <m/>
    <m/>
    <s v="no"/>
    <m/>
    <m/>
    <x v="0"/>
    <m/>
    <x v="0"/>
    <x v="0"/>
    <s v=""/>
    <s v=""/>
    <s v=""/>
    <s v=""/>
  </r>
  <r>
    <x v="2"/>
    <d v="2026-05-06T11:37:22"/>
    <x v="0"/>
    <n v="63916067"/>
    <n v="363007240000"/>
    <s v="8-1024-159"/>
    <s v="Fijo"/>
    <x v="0"/>
    <x v="0"/>
    <m/>
    <m/>
    <m/>
    <s v="no"/>
    <m/>
    <m/>
    <x v="0"/>
    <m/>
    <x v="0"/>
    <x v="0"/>
    <s v=""/>
    <s v=""/>
    <s v=""/>
    <s v=""/>
  </r>
  <r>
    <x v="2"/>
    <d v="2026-05-06T11:44:26"/>
    <x v="0"/>
    <n v="68933284"/>
    <n v="368018870000"/>
    <s v="8-996-123"/>
    <s v="Fijo"/>
    <x v="0"/>
    <x v="1"/>
    <m/>
    <m/>
    <m/>
    <s v="no"/>
    <m/>
    <m/>
    <x v="0"/>
    <m/>
    <x v="0"/>
    <x v="0"/>
    <s v=""/>
    <s v=""/>
    <s v=""/>
    <s v=""/>
  </r>
  <r>
    <x v="2"/>
    <d v="2026-05-06T11:49:34"/>
    <x v="0"/>
    <n v="64757907"/>
    <n v="369018260000"/>
    <s v="8-83-248"/>
    <s v="Fijo"/>
    <x v="0"/>
    <x v="0"/>
    <m/>
    <m/>
    <m/>
    <s v="no"/>
    <m/>
    <m/>
    <x v="0"/>
    <m/>
    <x v="0"/>
    <x v="0"/>
    <s v=""/>
    <s v=""/>
    <s v=""/>
    <s v=""/>
  </r>
  <r>
    <x v="2"/>
    <d v="2026-05-06T12:00:00"/>
    <x v="0"/>
    <n v="63968835"/>
    <n v="359264140000"/>
    <s v="8-865-1901"/>
    <s v="Fijo"/>
    <x v="0"/>
    <x v="3"/>
    <m/>
    <m/>
    <m/>
    <s v="no"/>
    <m/>
    <m/>
    <x v="1"/>
    <m/>
    <x v="0"/>
    <x v="0"/>
    <s v=""/>
    <s v=""/>
    <s v=""/>
    <s v=""/>
  </r>
  <r>
    <x v="2"/>
    <d v="2026-05-06T12:09:24"/>
    <x v="0"/>
    <n v="64847304"/>
    <n v="364016680000"/>
    <n v="167067023"/>
    <s v="Fijo"/>
    <x v="2"/>
    <x v="4"/>
    <m/>
    <m/>
    <m/>
    <s v="no"/>
    <m/>
    <m/>
    <x v="0"/>
    <m/>
    <x v="0"/>
    <x v="0"/>
    <s v=""/>
    <s v=""/>
    <s v=""/>
    <s v=""/>
  </r>
  <r>
    <x v="2"/>
    <d v="2026-05-06T12:16:48"/>
    <x v="0"/>
    <n v="67729632"/>
    <n v="361007990000"/>
    <s v="BG422717"/>
    <s v="Fijo"/>
    <x v="1"/>
    <x v="3"/>
    <m/>
    <d v="2026-05-15T00:00:00"/>
    <n v="31.34"/>
    <s v="no"/>
    <m/>
    <m/>
    <x v="2"/>
    <m/>
    <x v="0"/>
    <x v="1"/>
    <s v=""/>
    <s v="15/may"/>
    <n v="1"/>
    <s v=""/>
  </r>
  <r>
    <x v="2"/>
    <d v="2026-05-06T12:27:05"/>
    <x v="0"/>
    <n v="63916363"/>
    <n v="363016010000"/>
    <s v="8-1038-1551"/>
    <s v="Fijo"/>
    <x v="0"/>
    <x v="0"/>
    <m/>
    <m/>
    <m/>
    <s v="no"/>
    <m/>
    <m/>
    <x v="0"/>
    <m/>
    <x v="0"/>
    <x v="0"/>
    <s v=""/>
    <s v=""/>
    <s v=""/>
    <s v=""/>
  </r>
  <r>
    <x v="2"/>
    <d v="2026-05-06T12:32:28"/>
    <x v="0"/>
    <n v="64935364"/>
    <n v="362013070000"/>
    <s v="5-9-623"/>
    <s v="Fijo"/>
    <x v="0"/>
    <x v="0"/>
    <m/>
    <m/>
    <m/>
    <s v="no"/>
    <m/>
    <m/>
    <x v="0"/>
    <m/>
    <x v="0"/>
    <x v="0"/>
    <s v=""/>
    <s v=""/>
    <s v=""/>
    <s v=""/>
  </r>
  <r>
    <x v="2"/>
    <d v="2026-05-06T12:41:12"/>
    <x v="0"/>
    <n v="64590545"/>
    <n v="313014210000"/>
    <s v="8-210-104"/>
    <s v="Fijo"/>
    <x v="3"/>
    <x v="0"/>
    <m/>
    <m/>
    <m/>
    <s v="no"/>
    <m/>
    <m/>
    <x v="1"/>
    <m/>
    <x v="0"/>
    <x v="0"/>
    <s v=""/>
    <s v=""/>
    <s v=""/>
    <s v=""/>
  </r>
  <r>
    <x v="2"/>
    <d v="2026-05-06T12:48:07"/>
    <x v="0"/>
    <n v="69787829"/>
    <n v="258018770000"/>
    <s v="8-899-34"/>
    <s v="Fijo"/>
    <x v="0"/>
    <x v="0"/>
    <m/>
    <m/>
    <m/>
    <s v="no"/>
    <m/>
    <m/>
    <x v="1"/>
    <m/>
    <x v="0"/>
    <x v="0"/>
    <s v=""/>
    <s v=""/>
    <s v=""/>
    <s v=""/>
  </r>
  <r>
    <x v="2"/>
    <d v="2026-05-06T12:53:04"/>
    <x v="0"/>
    <n v="63368388"/>
    <n v="362012640000"/>
    <s v="8-923-1869"/>
    <s v="Fijo"/>
    <x v="0"/>
    <x v="4"/>
    <m/>
    <m/>
    <m/>
    <s v="no"/>
    <m/>
    <m/>
    <x v="0"/>
    <m/>
    <x v="0"/>
    <x v="0"/>
    <s v=""/>
    <s v=""/>
    <s v=""/>
    <s v=""/>
  </r>
  <r>
    <x v="2"/>
    <d v="2026-05-06T12:58:48"/>
    <x v="0"/>
    <n v="65910205"/>
    <n v="365018580000"/>
    <s v="8-1068-1829"/>
    <s v="Fijo"/>
    <x v="0"/>
    <x v="0"/>
    <m/>
    <m/>
    <m/>
    <s v="no"/>
    <m/>
    <m/>
    <x v="0"/>
    <m/>
    <x v="0"/>
    <x v="0"/>
    <s v=""/>
    <s v=""/>
    <s v=""/>
    <s v=""/>
  </r>
  <r>
    <x v="2"/>
    <d v="2026-05-06T14:17:20"/>
    <x v="0"/>
    <n v="68129364"/>
    <n v="364016430000"/>
    <s v="11-700-412"/>
    <s v="Fijo"/>
    <x v="0"/>
    <x v="6"/>
    <m/>
    <m/>
    <m/>
    <s v="no"/>
    <m/>
    <m/>
    <x v="0"/>
    <m/>
    <x v="0"/>
    <x v="0"/>
    <s v=""/>
    <s v=""/>
    <s v=""/>
    <s v=""/>
  </r>
  <r>
    <x v="2"/>
    <d v="2026-05-06T14:28:39"/>
    <x v="0"/>
    <n v="63189537"/>
    <n v="368014360000"/>
    <s v="3-756-2112"/>
    <s v="Fijo"/>
    <x v="0"/>
    <x v="0"/>
    <m/>
    <m/>
    <m/>
    <s v="no"/>
    <m/>
    <m/>
    <x v="0"/>
    <m/>
    <x v="0"/>
    <x v="0"/>
    <s v=""/>
    <s v=""/>
    <s v=""/>
    <s v=""/>
  </r>
  <r>
    <x v="2"/>
    <d v="2026-05-06T14:39:11"/>
    <x v="0"/>
    <n v="69686466"/>
    <n v="363013770000"/>
    <s v="3-53-106"/>
    <s v="Fijo"/>
    <x v="0"/>
    <x v="1"/>
    <m/>
    <m/>
    <m/>
    <s v="no"/>
    <m/>
    <m/>
    <x v="0"/>
    <m/>
    <x v="0"/>
    <x v="0"/>
    <s v=""/>
    <s v=""/>
    <s v=""/>
    <s v=""/>
  </r>
  <r>
    <x v="2"/>
    <d v="2026-05-06T14:45:59"/>
    <x v="0"/>
    <n v="64975971"/>
    <n v="369016990000"/>
    <s v="3-729-138"/>
    <s v="Fijo"/>
    <x v="0"/>
    <x v="4"/>
    <m/>
    <m/>
    <m/>
    <s v="no"/>
    <m/>
    <m/>
    <x v="0"/>
    <m/>
    <x v="0"/>
    <x v="0"/>
    <s v=""/>
    <s v=""/>
    <s v=""/>
    <s v=""/>
  </r>
  <r>
    <x v="2"/>
    <d v="2026-05-06T14:52:40"/>
    <x v="0"/>
    <n v="64228138"/>
    <n v="368014920000"/>
    <s v="4-830-1884"/>
    <s v="Fijo"/>
    <x v="0"/>
    <x v="0"/>
    <m/>
    <m/>
    <m/>
    <s v="no"/>
    <m/>
    <m/>
    <x v="1"/>
    <m/>
    <x v="0"/>
    <x v="0"/>
    <s v=""/>
    <s v=""/>
    <s v=""/>
    <s v=""/>
  </r>
  <r>
    <x v="2"/>
    <d v="2026-05-06T14:57:31"/>
    <x v="0"/>
    <n v="69690208"/>
    <n v="361006620000"/>
    <s v="8-905-2074"/>
    <s v="Fijo"/>
    <x v="1"/>
    <x v="4"/>
    <m/>
    <m/>
    <m/>
    <s v="no"/>
    <m/>
    <m/>
    <x v="2"/>
    <m/>
    <x v="0"/>
    <x v="0"/>
    <s v=""/>
    <s v=""/>
    <s v=""/>
    <s v=""/>
  </r>
  <r>
    <x v="2"/>
    <d v="2026-05-06T15:05:37"/>
    <x v="0"/>
    <n v="65566105"/>
    <n v="365007830000"/>
    <s v="2-746-1771"/>
    <s v="Fijo"/>
    <x v="0"/>
    <x v="5"/>
    <m/>
    <m/>
    <m/>
    <s v="no"/>
    <m/>
    <m/>
    <x v="0"/>
    <m/>
    <x v="0"/>
    <x v="0"/>
    <s v=""/>
    <s v=""/>
    <s v=""/>
    <s v=""/>
  </r>
  <r>
    <x v="2"/>
    <d v="2026-05-06T15:11:20"/>
    <x v="0"/>
    <n v="63200713"/>
    <n v="364011660000"/>
    <s v="8-786-1969"/>
    <s v="Fijo"/>
    <x v="0"/>
    <x v="0"/>
    <m/>
    <m/>
    <m/>
    <s v="no"/>
    <m/>
    <m/>
    <x v="1"/>
    <m/>
    <x v="0"/>
    <x v="0"/>
    <s v=""/>
    <s v=""/>
    <s v=""/>
    <s v=""/>
  </r>
  <r>
    <x v="2"/>
    <d v="2026-05-06T15:20:02"/>
    <x v="0"/>
    <n v="63865641"/>
    <n v="354383650000"/>
    <s v="8-1040-2422"/>
    <s v="Fijo"/>
    <x v="0"/>
    <x v="1"/>
    <m/>
    <m/>
    <m/>
    <s v="no"/>
    <m/>
    <m/>
    <x v="0"/>
    <m/>
    <x v="0"/>
    <x v="0"/>
    <s v=""/>
    <s v=""/>
    <s v=""/>
    <s v=""/>
  </r>
  <r>
    <x v="2"/>
    <d v="2026-05-06T15:29:26"/>
    <x v="0"/>
    <n v="63440247"/>
    <n v="351374870000"/>
    <s v="8-1036-1515"/>
    <s v="Fijo"/>
    <x v="0"/>
    <x v="0"/>
    <m/>
    <m/>
    <m/>
    <s v="no"/>
    <m/>
    <m/>
    <x v="0"/>
    <m/>
    <x v="0"/>
    <x v="0"/>
    <s v=""/>
    <s v=""/>
    <s v=""/>
    <s v=""/>
  </r>
  <r>
    <x v="2"/>
    <d v="2026-05-06T15:37:31"/>
    <x v="0"/>
    <n v="68983295"/>
    <n v="361014320000"/>
    <s v="8-957-400"/>
    <s v="Fijo"/>
    <x v="0"/>
    <x v="5"/>
    <m/>
    <m/>
    <m/>
    <s v="no"/>
    <m/>
    <m/>
    <x v="0"/>
    <m/>
    <x v="0"/>
    <x v="0"/>
    <s v=""/>
    <s v=""/>
    <s v=""/>
    <s v=""/>
  </r>
  <r>
    <x v="2"/>
    <d v="2026-05-06T15:48:19"/>
    <x v="0"/>
    <n v="66015214"/>
    <n v="368012950000"/>
    <s v="XDF207091"/>
    <s v="Fijo"/>
    <x v="0"/>
    <x v="0"/>
    <m/>
    <m/>
    <m/>
    <s v="no"/>
    <m/>
    <m/>
    <x v="0"/>
    <m/>
    <x v="0"/>
    <x v="0"/>
    <s v=""/>
    <s v=""/>
    <s v=""/>
    <s v=""/>
  </r>
  <r>
    <x v="2"/>
    <d v="2026-05-06T15:57:27"/>
    <x v="0"/>
    <n v="69455189"/>
    <n v="369010770000"/>
    <s v="10-715-601"/>
    <s v="Fijo"/>
    <x v="0"/>
    <x v="0"/>
    <m/>
    <m/>
    <m/>
    <s v="no"/>
    <m/>
    <m/>
    <x v="0"/>
    <m/>
    <x v="0"/>
    <x v="0"/>
    <s v=""/>
    <s v=""/>
    <s v=""/>
    <s v=""/>
  </r>
  <r>
    <x v="2"/>
    <d v="2026-05-06T16:03:36"/>
    <x v="0"/>
    <n v="61989416"/>
    <n v="362008590000"/>
    <s v="10-709-2357"/>
    <s v="Fijo"/>
    <x v="0"/>
    <x v="0"/>
    <m/>
    <m/>
    <m/>
    <s v="no"/>
    <m/>
    <m/>
    <x v="0"/>
    <m/>
    <x v="0"/>
    <x v="0"/>
    <s v=""/>
    <s v=""/>
    <s v=""/>
    <s v=""/>
  </r>
  <r>
    <x v="2"/>
    <d v="2026-05-06T16:09:20"/>
    <x v="0"/>
    <n v="64062698"/>
    <n v="366011670000"/>
    <s v="C03931497"/>
    <s v="Fijo"/>
    <x v="0"/>
    <x v="1"/>
    <m/>
    <m/>
    <m/>
    <s v="no"/>
    <m/>
    <m/>
    <x v="2"/>
    <m/>
    <x v="0"/>
    <x v="0"/>
    <s v=""/>
    <s v=""/>
    <s v=""/>
    <s v=""/>
  </r>
  <r>
    <x v="2"/>
    <d v="2026-05-06T16:21:28"/>
    <x v="0"/>
    <n v="65194547"/>
    <n v="366016460000"/>
    <s v="8-872-512"/>
    <s v="Fijo"/>
    <x v="0"/>
    <x v="1"/>
    <m/>
    <m/>
    <m/>
    <s v="no"/>
    <m/>
    <m/>
    <x v="0"/>
    <m/>
    <x v="0"/>
    <x v="0"/>
    <s v=""/>
    <s v=""/>
    <s v=""/>
    <s v=""/>
  </r>
  <r>
    <x v="2"/>
    <d v="2026-05-06T16:31:56"/>
    <x v="0"/>
    <n v="61698682"/>
    <n v="367015400000"/>
    <s v="2-748-1509"/>
    <s v="Fijo"/>
    <x v="0"/>
    <x v="0"/>
    <m/>
    <m/>
    <m/>
    <s v="no"/>
    <m/>
    <m/>
    <x v="0"/>
    <m/>
    <x v="0"/>
    <x v="0"/>
    <s v=""/>
    <s v=""/>
    <s v=""/>
    <s v=""/>
  </r>
  <r>
    <x v="2"/>
    <d v="2026-05-06T16:36:43"/>
    <x v="0"/>
    <n v="68466612"/>
    <n v="364006210000"/>
    <s v="8-1002-2265"/>
    <s v="Fijo"/>
    <x v="0"/>
    <x v="0"/>
    <m/>
    <m/>
    <m/>
    <s v="no"/>
    <m/>
    <m/>
    <x v="2"/>
    <m/>
    <x v="0"/>
    <x v="0"/>
    <s v=""/>
    <s v=""/>
    <s v=""/>
    <s v=""/>
  </r>
  <r>
    <x v="2"/>
    <d v="2026-05-06T16:52:01"/>
    <x v="0"/>
    <n v="66599184"/>
    <n v="297068920000"/>
    <s v="8-839-1532"/>
    <s v="Fijo"/>
    <x v="0"/>
    <x v="4"/>
    <m/>
    <m/>
    <m/>
    <s v="no"/>
    <m/>
    <m/>
    <x v="0"/>
    <m/>
    <x v="0"/>
    <x v="0"/>
    <s v=""/>
    <s v=""/>
    <s v=""/>
    <s v=""/>
  </r>
  <r>
    <x v="2"/>
    <d v="2026-05-06T16:58:26"/>
    <x v="0"/>
    <n v="67255071"/>
    <n v="361015950000"/>
    <s v="BC263378"/>
    <s v="Fijo"/>
    <x v="0"/>
    <x v="4"/>
    <m/>
    <m/>
    <m/>
    <s v="no"/>
    <m/>
    <m/>
    <x v="1"/>
    <m/>
    <x v="0"/>
    <x v="0"/>
    <s v=""/>
    <s v=""/>
    <s v=""/>
    <s v=""/>
  </r>
  <r>
    <x v="2"/>
    <d v="2026-05-06T17:05:10"/>
    <x v="0"/>
    <n v="66046678"/>
    <n v="364010560000"/>
    <s v="8-1056-1092"/>
    <s v="Fijo"/>
    <x v="0"/>
    <x v="0"/>
    <m/>
    <m/>
    <m/>
    <s v="no"/>
    <m/>
    <m/>
    <x v="0"/>
    <m/>
    <x v="0"/>
    <x v="0"/>
    <s v=""/>
    <s v=""/>
    <s v=""/>
    <s v=""/>
  </r>
  <r>
    <x v="2"/>
    <d v="2026-05-06T17:15:28"/>
    <x v="0"/>
    <n v="62750138"/>
    <n v="325006000000"/>
    <n v="160138889"/>
    <s v="Fijo"/>
    <x v="0"/>
    <x v="3"/>
    <m/>
    <d v="2026-05-07T00:00:00"/>
    <n v="30.44"/>
    <s v="no"/>
    <m/>
    <m/>
    <x v="2"/>
    <m/>
    <x v="0"/>
    <x v="1"/>
    <s v=""/>
    <s v="07/may"/>
    <n v="1"/>
    <s v=""/>
  </r>
  <r>
    <x v="2"/>
    <d v="2026-05-06T17:22:59"/>
    <x v="0"/>
    <n v="65417427"/>
    <n v="351373200000"/>
    <s v="10-5-375"/>
    <s v="Fijo"/>
    <x v="0"/>
    <x v="0"/>
    <m/>
    <m/>
    <m/>
    <s v="no"/>
    <m/>
    <m/>
    <x v="0"/>
    <m/>
    <x v="0"/>
    <x v="0"/>
    <s v=""/>
    <s v=""/>
    <s v=""/>
    <s v=""/>
  </r>
  <r>
    <x v="2"/>
    <d v="2026-05-06T17:28:50"/>
    <x v="0"/>
    <n v="62062713"/>
    <n v="366007280000"/>
    <s v="8-796-2216"/>
    <s v="Fijo"/>
    <x v="0"/>
    <x v="4"/>
    <m/>
    <m/>
    <m/>
    <s v="no"/>
    <m/>
    <m/>
    <x v="2"/>
    <m/>
    <x v="0"/>
    <x v="0"/>
    <s v=""/>
    <s v=""/>
    <s v=""/>
    <s v=""/>
  </r>
  <r>
    <x v="2"/>
    <d v="2026-05-06T17:34:27"/>
    <x v="0"/>
    <n v="69550116"/>
    <n v="367014690000"/>
    <s v="8-809-823"/>
    <s v="Fijo"/>
    <x v="0"/>
    <x v="4"/>
    <m/>
    <m/>
    <m/>
    <s v="no"/>
    <m/>
    <m/>
    <x v="2"/>
    <m/>
    <x v="0"/>
    <x v="0"/>
    <s v=""/>
    <s v=""/>
    <s v=""/>
    <s v=""/>
  </r>
  <r>
    <x v="2"/>
    <d v="2026-05-06T17:40:45"/>
    <x v="0"/>
    <n v="65294266"/>
    <n v="361013330000"/>
    <s v="8-007-281"/>
    <s v="Fijo"/>
    <x v="0"/>
    <x v="0"/>
    <m/>
    <m/>
    <m/>
    <s v="no"/>
    <m/>
    <m/>
    <x v="1"/>
    <m/>
    <x v="0"/>
    <x v="0"/>
    <s v=""/>
    <s v=""/>
    <s v=""/>
    <s v=""/>
  </r>
  <r>
    <x v="2"/>
    <d v="2026-05-06T17:44:49"/>
    <x v="0"/>
    <n v="69943990"/>
    <n v="369008970000"/>
    <s v="9-715-582"/>
    <s v="Fijo"/>
    <x v="0"/>
    <x v="4"/>
    <m/>
    <m/>
    <m/>
    <s v="no"/>
    <m/>
    <m/>
    <x v="0"/>
    <m/>
    <x v="0"/>
    <x v="0"/>
    <s v=""/>
    <s v=""/>
    <s v=""/>
    <s v=""/>
  </r>
  <r>
    <x v="2"/>
    <d v="2026-05-06T17:51:37"/>
    <x v="0"/>
    <n v="63500846"/>
    <n v="361013340000"/>
    <s v="10-714-2028"/>
    <s v="Fijo"/>
    <x v="0"/>
    <x v="4"/>
    <m/>
    <d v="2026-05-07T00:00:00"/>
    <n v="38"/>
    <s v="no"/>
    <m/>
    <m/>
    <x v="0"/>
    <m/>
    <x v="0"/>
    <x v="1"/>
    <s v=""/>
    <s v="07/may"/>
    <n v="1"/>
    <s v=""/>
  </r>
  <r>
    <x v="2"/>
    <d v="2026-05-06T17:56:13"/>
    <x v="0"/>
    <n v="66153227"/>
    <n v="363014190000"/>
    <s v="4-837-1645"/>
    <s v="Fijo"/>
    <x v="0"/>
    <x v="0"/>
    <m/>
    <m/>
    <m/>
    <s v="no"/>
    <m/>
    <m/>
    <x v="0"/>
    <m/>
    <x v="0"/>
    <x v="0"/>
    <s v=""/>
    <s v=""/>
    <s v=""/>
    <s v=""/>
  </r>
  <r>
    <x v="3"/>
    <d v="2026-05-07T12:49:31"/>
    <x v="0"/>
    <n v="63409444"/>
    <n v="361051570000"/>
    <s v="N176272"/>
    <s v="Fijo"/>
    <x v="3"/>
    <x v="3"/>
    <m/>
    <d v="2026-05-07T00:00:00"/>
    <n v="40.909999999999997"/>
    <s v="no"/>
    <m/>
    <m/>
    <x v="4"/>
    <m/>
    <x v="0"/>
    <x v="1"/>
    <s v=""/>
    <s v="07/may"/>
    <n v="1"/>
    <s v=""/>
  </r>
  <r>
    <x v="3"/>
    <d v="2026-05-07T12:55:59"/>
    <x v="0"/>
    <n v="69105409"/>
    <n v="367059430000"/>
    <s v="8-233-726"/>
    <s v="Fijo"/>
    <x v="3"/>
    <x v="3"/>
    <m/>
    <d v="2026-05-17T00:00:00"/>
    <n v="53.2"/>
    <s v="no"/>
    <m/>
    <m/>
    <x v="4"/>
    <m/>
    <x v="0"/>
    <x v="1"/>
    <s v=""/>
    <s v="17/may"/>
    <n v="1"/>
    <s v=""/>
  </r>
  <r>
    <x v="3"/>
    <d v="2026-05-07T13:03:50"/>
    <x v="0"/>
    <n v="61682396"/>
    <n v="268065960000"/>
    <s v="3-742-1906"/>
    <s v="Fijo"/>
    <x v="3"/>
    <x v="1"/>
    <m/>
    <m/>
    <m/>
    <s v="no"/>
    <m/>
    <m/>
    <x v="4"/>
    <m/>
    <x v="0"/>
    <x v="0"/>
    <s v=""/>
    <s v=""/>
    <s v=""/>
    <s v=""/>
  </r>
  <r>
    <x v="3"/>
    <d v="2026-05-07T14:10:30"/>
    <x v="0"/>
    <n v="69852603"/>
    <n v="358108750000"/>
    <s v="1-708-84"/>
    <s v="Fijo"/>
    <x v="3"/>
    <x v="3"/>
    <m/>
    <d v="2026-05-11T00:00:00"/>
    <n v="34.85"/>
    <s v="no"/>
    <m/>
    <m/>
    <x v="4"/>
    <m/>
    <x v="0"/>
    <x v="1"/>
    <s v=""/>
    <s v="11/may"/>
    <n v="1"/>
    <s v=""/>
  </r>
  <r>
    <x v="3"/>
    <d v="2026-05-07T14:17:51"/>
    <x v="0"/>
    <n v="67254445"/>
    <n v="367040470000"/>
    <s v="8-865-465"/>
    <s v="Fijo"/>
    <x v="3"/>
    <x v="1"/>
    <m/>
    <m/>
    <m/>
    <s v="no"/>
    <m/>
    <m/>
    <x v="4"/>
    <m/>
    <x v="0"/>
    <x v="0"/>
    <s v=""/>
    <s v=""/>
    <s v=""/>
    <s v=""/>
  </r>
  <r>
    <x v="3"/>
    <d v="2026-05-07T14:25:15"/>
    <x v="0"/>
    <n v="62803762"/>
    <n v="369059490000"/>
    <s v="E-8-229740"/>
    <s v="Fijo"/>
    <x v="3"/>
    <x v="4"/>
    <m/>
    <m/>
    <m/>
    <s v="no"/>
    <m/>
    <m/>
    <x v="4"/>
    <m/>
    <x v="0"/>
    <x v="0"/>
    <s v=""/>
    <s v=""/>
    <s v=""/>
    <s v=""/>
  </r>
  <r>
    <x v="3"/>
    <d v="2026-05-07T14:30:12"/>
    <x v="0"/>
    <n v="62803762"/>
    <n v="369059490000"/>
    <s v="E-8-229740"/>
    <s v="Fijo"/>
    <x v="3"/>
    <x v="4"/>
    <m/>
    <m/>
    <m/>
    <s v="no"/>
    <m/>
    <m/>
    <x v="4"/>
    <m/>
    <x v="0"/>
    <x v="0"/>
    <s v=""/>
    <s v=""/>
    <s v=""/>
    <s v=""/>
  </r>
  <r>
    <x v="3"/>
    <d v="2026-05-07T14:37:01"/>
    <x v="0"/>
    <n v="67718475"/>
    <n v="211019540000"/>
    <s v="8-758-1744"/>
    <s v="Fijo"/>
    <x v="3"/>
    <x v="4"/>
    <m/>
    <m/>
    <m/>
    <s v="no"/>
    <m/>
    <m/>
    <x v="4"/>
    <m/>
    <x v="0"/>
    <x v="0"/>
    <s v=""/>
    <s v=""/>
    <s v=""/>
    <s v=""/>
  </r>
  <r>
    <x v="3"/>
    <d v="2026-05-07T14:47:47"/>
    <x v="0"/>
    <n v="66827551"/>
    <n v="366044830000"/>
    <s v="8-940-1572"/>
    <s v="Fijo"/>
    <x v="3"/>
    <x v="1"/>
    <m/>
    <m/>
    <m/>
    <s v="no"/>
    <m/>
    <m/>
    <x v="4"/>
    <m/>
    <x v="0"/>
    <x v="0"/>
    <s v=""/>
    <s v=""/>
    <s v=""/>
    <s v=""/>
  </r>
  <r>
    <x v="3"/>
    <d v="2026-05-07T15:12:07"/>
    <x v="0"/>
    <n v="61304018"/>
    <n v="367040640000"/>
    <n v="176307222"/>
    <s v="Fijo"/>
    <x v="3"/>
    <x v="3"/>
    <m/>
    <d v="2026-05-08T00:00:00"/>
    <n v="30.44"/>
    <s v="no"/>
    <m/>
    <m/>
    <x v="4"/>
    <m/>
    <x v="0"/>
    <x v="1"/>
    <s v=""/>
    <s v="08/may"/>
    <n v="1"/>
    <s v=""/>
  </r>
  <r>
    <x v="3"/>
    <d v="2026-05-07T15:16:55"/>
    <x v="0"/>
    <n v="62640774"/>
    <n v="366038870000"/>
    <s v="4-723-2300"/>
    <s v="Fijo"/>
    <x v="3"/>
    <x v="4"/>
    <m/>
    <m/>
    <m/>
    <s v="no"/>
    <m/>
    <m/>
    <x v="4"/>
    <m/>
    <x v="0"/>
    <x v="0"/>
    <s v=""/>
    <s v=""/>
    <s v=""/>
    <s v=""/>
  </r>
  <r>
    <x v="3"/>
    <d v="2026-05-07T15:23:06"/>
    <x v="0"/>
    <n v="62205360"/>
    <n v="364043650000"/>
    <s v="AT394869"/>
    <s v="Fijo"/>
    <x v="3"/>
    <x v="4"/>
    <m/>
    <m/>
    <m/>
    <s v="no"/>
    <m/>
    <m/>
    <x v="4"/>
    <m/>
    <x v="0"/>
    <x v="0"/>
    <s v=""/>
    <s v=""/>
    <s v=""/>
    <s v=""/>
  </r>
  <r>
    <x v="3"/>
    <d v="2026-05-07T15:39:17"/>
    <x v="0"/>
    <n v="68303645"/>
    <n v="366010260000"/>
    <s v="5-716-1708"/>
    <s v="Fijo"/>
    <x v="0"/>
    <x v="0"/>
    <m/>
    <m/>
    <m/>
    <s v="no"/>
    <m/>
    <m/>
    <x v="0"/>
    <m/>
    <x v="0"/>
    <x v="0"/>
    <s v=""/>
    <s v=""/>
    <s v=""/>
    <s v=""/>
  </r>
  <r>
    <x v="3"/>
    <d v="2026-05-07T15:46:18"/>
    <x v="0"/>
    <n v="67887976"/>
    <n v="369010570000"/>
    <s v="8-881-622"/>
    <s v="Fijo"/>
    <x v="0"/>
    <x v="0"/>
    <m/>
    <m/>
    <m/>
    <s v="no"/>
    <m/>
    <m/>
    <x v="0"/>
    <m/>
    <x v="0"/>
    <x v="0"/>
    <s v=""/>
    <s v=""/>
    <s v=""/>
    <s v=""/>
  </r>
  <r>
    <x v="3"/>
    <d v="2026-05-07T15:53:21"/>
    <x v="0"/>
    <n v="66506172"/>
    <n v="367013320000"/>
    <s v="8-1024-1050"/>
    <s v="Fijo"/>
    <x v="0"/>
    <x v="4"/>
    <m/>
    <m/>
    <m/>
    <s v="no"/>
    <m/>
    <m/>
    <x v="2"/>
    <m/>
    <x v="0"/>
    <x v="0"/>
    <s v=""/>
    <s v=""/>
    <s v=""/>
    <s v=""/>
  </r>
  <r>
    <x v="3"/>
    <d v="2026-05-07T16:00:46"/>
    <x v="0"/>
    <n v="68326091"/>
    <n v="366005830000"/>
    <s v="3-728-325"/>
    <s v="Fijo"/>
    <x v="0"/>
    <x v="0"/>
    <m/>
    <m/>
    <m/>
    <s v="no"/>
    <m/>
    <m/>
    <x v="0"/>
    <m/>
    <x v="0"/>
    <x v="0"/>
    <s v=""/>
    <s v=""/>
    <s v=""/>
    <s v=""/>
  </r>
  <r>
    <x v="3"/>
    <d v="2026-05-07T16:06:53"/>
    <x v="0"/>
    <n v="68463089"/>
    <n v="354196330000"/>
    <s v="8-997-2149"/>
    <s v="Fijo"/>
    <x v="0"/>
    <x v="1"/>
    <m/>
    <m/>
    <m/>
    <s v="no"/>
    <m/>
    <m/>
    <x v="0"/>
    <m/>
    <x v="0"/>
    <x v="0"/>
    <s v=""/>
    <s v=""/>
    <s v=""/>
    <s v=""/>
  </r>
  <r>
    <x v="3"/>
    <d v="2026-05-07T16:12:16"/>
    <x v="0"/>
    <n v="68497331"/>
    <n v="363005370000"/>
    <s v="3-737-79"/>
    <s v="Fijo"/>
    <x v="0"/>
    <x v="5"/>
    <m/>
    <m/>
    <m/>
    <s v="no"/>
    <m/>
    <m/>
    <x v="0"/>
    <m/>
    <x v="0"/>
    <x v="0"/>
    <s v=""/>
    <s v=""/>
    <s v=""/>
    <s v=""/>
  </r>
  <r>
    <x v="3"/>
    <d v="2026-05-07T16:20:06"/>
    <x v="0"/>
    <n v="69550116"/>
    <n v="364012000000"/>
    <s v="8-906-1946"/>
    <s v="Fijo"/>
    <x v="0"/>
    <x v="4"/>
    <m/>
    <m/>
    <m/>
    <s v="no"/>
    <m/>
    <m/>
    <x v="0"/>
    <m/>
    <x v="0"/>
    <x v="0"/>
    <s v=""/>
    <s v=""/>
    <s v=""/>
    <s v=""/>
  </r>
  <r>
    <x v="3"/>
    <d v="2026-05-07T16:25:33"/>
    <x v="0"/>
    <n v="65705686"/>
    <n v="366011910000"/>
    <s v="9-767-2097"/>
    <s v="Fijo"/>
    <x v="0"/>
    <x v="0"/>
    <m/>
    <m/>
    <m/>
    <s v="no"/>
    <m/>
    <m/>
    <x v="0"/>
    <m/>
    <x v="0"/>
    <x v="0"/>
    <s v=""/>
    <s v=""/>
    <s v=""/>
    <s v=""/>
  </r>
  <r>
    <x v="3"/>
    <d v="2026-05-07T16:34:32"/>
    <x v="0"/>
    <n v="65712096"/>
    <n v="365008770000"/>
    <s v="8-1042-854"/>
    <s v="Fijo"/>
    <x v="0"/>
    <x v="0"/>
    <m/>
    <m/>
    <m/>
    <s v="no"/>
    <m/>
    <m/>
    <x v="0"/>
    <m/>
    <x v="0"/>
    <x v="0"/>
    <s v=""/>
    <s v=""/>
    <s v=""/>
    <s v=""/>
  </r>
  <r>
    <x v="3"/>
    <d v="2026-05-07T16:43:25"/>
    <x v="0"/>
    <n v="67890543"/>
    <n v="368010580000"/>
    <s v="8-522-1667"/>
    <s v="Fijo"/>
    <x v="0"/>
    <x v="0"/>
    <m/>
    <m/>
    <m/>
    <s v="no"/>
    <m/>
    <m/>
    <x v="0"/>
    <m/>
    <x v="0"/>
    <x v="0"/>
    <s v=""/>
    <s v=""/>
    <s v=""/>
    <s v=""/>
  </r>
  <r>
    <x v="3"/>
    <d v="2026-05-07T16:54:58"/>
    <x v="0"/>
    <n v="68044367"/>
    <n v="369009590000"/>
    <s v="E-8-150119"/>
    <s v="Fijo"/>
    <x v="4"/>
    <x v="4"/>
    <m/>
    <m/>
    <m/>
    <s v="no"/>
    <m/>
    <m/>
    <x v="2"/>
    <m/>
    <x v="0"/>
    <x v="0"/>
    <s v=""/>
    <s v=""/>
    <s v=""/>
    <s v=""/>
  </r>
  <r>
    <x v="3"/>
    <d v="2026-05-07T17:01:14"/>
    <x v="0"/>
    <n v="64737651"/>
    <n v="364008810000"/>
    <s v="8-925-1400"/>
    <s v="Fijo"/>
    <x v="0"/>
    <x v="0"/>
    <m/>
    <m/>
    <m/>
    <s v="no"/>
    <m/>
    <m/>
    <x v="1"/>
    <m/>
    <x v="0"/>
    <x v="0"/>
    <s v=""/>
    <s v=""/>
    <s v=""/>
    <s v=""/>
  </r>
  <r>
    <x v="3"/>
    <d v="2026-05-07T17:07:37"/>
    <x v="0"/>
    <n v="61647645"/>
    <n v="368008220000"/>
    <s v="3-761-2309"/>
    <s v="Fijo"/>
    <x v="0"/>
    <x v="4"/>
    <m/>
    <m/>
    <m/>
    <s v="no"/>
    <m/>
    <m/>
    <x v="0"/>
    <m/>
    <x v="0"/>
    <x v="0"/>
    <s v=""/>
    <s v=""/>
    <s v=""/>
    <s v=""/>
  </r>
  <r>
    <x v="3"/>
    <d v="2026-05-07T17:12:51"/>
    <x v="0"/>
    <n v="67286431"/>
    <n v="364009800000"/>
    <s v="1-764-2056"/>
    <s v="Fijo"/>
    <x v="0"/>
    <x v="4"/>
    <m/>
    <m/>
    <m/>
    <s v="no"/>
    <m/>
    <m/>
    <x v="0"/>
    <m/>
    <x v="0"/>
    <x v="0"/>
    <s v=""/>
    <s v=""/>
    <s v=""/>
    <s v=""/>
  </r>
  <r>
    <x v="3"/>
    <d v="2026-05-07T17:18:24"/>
    <x v="0"/>
    <n v="65080085"/>
    <n v="366007080000"/>
    <s v="8-881-1803"/>
    <s v="Fijo"/>
    <x v="0"/>
    <x v="0"/>
    <m/>
    <m/>
    <m/>
    <s v="no"/>
    <m/>
    <m/>
    <x v="1"/>
    <m/>
    <x v="0"/>
    <x v="0"/>
    <s v=""/>
    <s v=""/>
    <s v=""/>
    <s v=""/>
  </r>
  <r>
    <x v="3"/>
    <d v="2026-05-07T17:39:30"/>
    <x v="0"/>
    <n v="62997078"/>
    <n v="347291710000"/>
    <s v="2-754-112"/>
    <s v="Fijo"/>
    <x v="0"/>
    <x v="1"/>
    <m/>
    <m/>
    <m/>
    <s v="no"/>
    <m/>
    <m/>
    <x v="3"/>
    <m/>
    <x v="0"/>
    <x v="0"/>
    <s v=""/>
    <s v=""/>
    <s v=""/>
    <s v=""/>
  </r>
  <r>
    <x v="3"/>
    <d v="2026-05-07T17:49:25"/>
    <x v="0"/>
    <n v="68103569"/>
    <n v="365006650000"/>
    <s v="8-898-521"/>
    <s v="Fijo"/>
    <x v="1"/>
    <x v="3"/>
    <m/>
    <m/>
    <m/>
    <s v="no"/>
    <m/>
    <m/>
    <x v="1"/>
    <m/>
    <x v="0"/>
    <x v="0"/>
    <s v=""/>
    <s v=""/>
    <s v=""/>
    <s v=""/>
  </r>
  <r>
    <x v="3"/>
    <d v="2026-05-07T17:55:17"/>
    <x v="0"/>
    <n v="62281473"/>
    <n v="365007830000"/>
    <s v="2-746-1771"/>
    <s v="Fijo"/>
    <x v="0"/>
    <x v="0"/>
    <m/>
    <m/>
    <m/>
    <s v="no"/>
    <m/>
    <m/>
    <x v="0"/>
    <m/>
    <x v="0"/>
    <x v="0"/>
    <s v=""/>
    <s v=""/>
    <s v=""/>
    <s v=""/>
  </r>
  <r>
    <x v="3"/>
    <d v="2026-05-07T17:59:37"/>
    <x v="0"/>
    <n v="68745282"/>
    <n v="368009910000"/>
    <s v="9-189-339"/>
    <s v="Fijo"/>
    <x v="0"/>
    <x v="0"/>
    <m/>
    <m/>
    <m/>
    <s v="no"/>
    <m/>
    <m/>
    <x v="0"/>
    <m/>
    <x v="0"/>
    <x v="0"/>
    <s v=""/>
    <s v=""/>
    <s v=""/>
    <s v=""/>
  </r>
  <r>
    <x v="4"/>
    <d v="2026-05-08T09:36:15"/>
    <x v="0"/>
    <n v="64960054"/>
    <n v="995063180000"/>
    <s v="3-709-223"/>
    <s v="Fijo"/>
    <x v="0"/>
    <x v="3"/>
    <m/>
    <m/>
    <m/>
    <s v="no"/>
    <m/>
    <m/>
    <x v="0"/>
    <m/>
    <x v="0"/>
    <x v="0"/>
    <s v=""/>
    <s v=""/>
    <s v=""/>
    <s v=""/>
  </r>
  <r>
    <x v="4"/>
    <d v="2026-05-08T09:40:43"/>
    <x v="0"/>
    <n v="66103004"/>
    <n v="353339160000"/>
    <s v="8-794-5030"/>
    <s v="Fijo"/>
    <x v="2"/>
    <x v="0"/>
    <m/>
    <m/>
    <m/>
    <s v="no"/>
    <m/>
    <m/>
    <x v="3"/>
    <m/>
    <x v="0"/>
    <x v="0"/>
    <s v=""/>
    <s v=""/>
    <s v=""/>
    <s v=""/>
  </r>
  <r>
    <x v="4"/>
    <d v="2026-05-08T09:47:11"/>
    <x v="0"/>
    <n v="65132135"/>
    <n v="361016470000"/>
    <s v="8-1045-1303"/>
    <s v="Fijo"/>
    <x v="0"/>
    <x v="0"/>
    <m/>
    <m/>
    <m/>
    <s v="no"/>
    <m/>
    <m/>
    <x v="0"/>
    <m/>
    <x v="0"/>
    <x v="0"/>
    <s v=""/>
    <s v=""/>
    <s v=""/>
    <s v=""/>
  </r>
  <r>
    <x v="4"/>
    <d v="2026-05-08T09:53:44"/>
    <x v="0"/>
    <n v="68962490"/>
    <n v="281011940000"/>
    <s v="8-866-1822"/>
    <s v="Fijo"/>
    <x v="0"/>
    <x v="3"/>
    <m/>
    <m/>
    <m/>
    <s v="si"/>
    <d v="2026-05-06T00:00:00"/>
    <n v="30.44"/>
    <x v="1"/>
    <m/>
    <x v="2"/>
    <x v="0"/>
    <s v="06/may"/>
    <s v=""/>
    <s v=""/>
    <n v="1"/>
  </r>
  <r>
    <x v="4"/>
    <d v="2026-05-08T10:01:47"/>
    <x v="0"/>
    <n v="64960054"/>
    <n v="366014750000"/>
    <s v="8-1060-989"/>
    <s v="Fijo"/>
    <x v="3"/>
    <x v="0"/>
    <m/>
    <m/>
    <m/>
    <s v="no"/>
    <m/>
    <m/>
    <x v="4"/>
    <m/>
    <x v="0"/>
    <x v="0"/>
    <s v=""/>
    <s v=""/>
    <s v=""/>
    <s v=""/>
  </r>
  <r>
    <x v="4"/>
    <d v="2026-05-08T10:09:16"/>
    <x v="0"/>
    <n v="64553233"/>
    <n v="361020260000"/>
    <s v="5-708-2167"/>
    <s v="Fijo"/>
    <x v="0"/>
    <x v="0"/>
    <m/>
    <m/>
    <m/>
    <s v="no"/>
    <m/>
    <m/>
    <x v="2"/>
    <m/>
    <x v="0"/>
    <x v="0"/>
    <s v=""/>
    <s v=""/>
    <s v=""/>
    <s v=""/>
  </r>
  <r>
    <x v="4"/>
    <d v="2026-05-08T10:13:29"/>
    <x v="0"/>
    <n v="62750138"/>
    <n v="325006000000"/>
    <n v="160138889"/>
    <s v="Fijo"/>
    <x v="0"/>
    <x v="2"/>
    <m/>
    <m/>
    <m/>
    <s v="si"/>
    <d v="2026-05-07T00:00:00"/>
    <n v="30.44"/>
    <x v="1"/>
    <m/>
    <x v="2"/>
    <x v="0"/>
    <s v="07/may"/>
    <s v=""/>
    <s v=""/>
    <n v="1"/>
  </r>
  <r>
    <x v="4"/>
    <d v="2026-05-08T10:28:49"/>
    <x v="0"/>
    <n v="63500846"/>
    <n v="361013340000"/>
    <s v="10-714-2028"/>
    <s v="Fijo"/>
    <x v="0"/>
    <x v="1"/>
    <m/>
    <m/>
    <m/>
    <s v="no"/>
    <m/>
    <m/>
    <x v="0"/>
    <m/>
    <x v="0"/>
    <x v="0"/>
    <s v=""/>
    <s v=""/>
    <s v=""/>
    <s v=""/>
  </r>
  <r>
    <x v="4"/>
    <d v="2026-05-08T10:53:29"/>
    <x v="0"/>
    <n v="63409444"/>
    <n v="361051570000"/>
    <s v="N176272"/>
    <s v="Fijo"/>
    <x v="0"/>
    <x v="2"/>
    <m/>
    <m/>
    <m/>
    <s v="si"/>
    <d v="2026-05-08T00:00:00"/>
    <n v="40.909999999999997"/>
    <x v="1"/>
    <m/>
    <x v="2"/>
    <x v="0"/>
    <s v="08/may"/>
    <s v=""/>
    <s v=""/>
    <n v="1"/>
  </r>
  <r>
    <x v="4"/>
    <d v="2026-05-08T11:57:44"/>
    <x v="0"/>
    <n v="66923938"/>
    <n v="369008910000"/>
    <s v="10-714-1205"/>
    <s v="Fijo"/>
    <x v="0"/>
    <x v="4"/>
    <m/>
    <m/>
    <m/>
    <s v="no"/>
    <m/>
    <m/>
    <x v="1"/>
    <m/>
    <x v="0"/>
    <x v="0"/>
    <s v=""/>
    <s v=""/>
    <s v=""/>
    <s v=""/>
  </r>
  <r>
    <x v="4"/>
    <d v="2026-05-08T12:02:57"/>
    <x v="0"/>
    <n v="68470179"/>
    <n v="368009960000"/>
    <s v="8-976-1116"/>
    <s v="Fijo"/>
    <x v="0"/>
    <x v="4"/>
    <m/>
    <m/>
    <m/>
    <s v="no"/>
    <m/>
    <m/>
    <x v="0"/>
    <m/>
    <x v="0"/>
    <x v="0"/>
    <s v=""/>
    <s v=""/>
    <s v=""/>
    <s v=""/>
  </r>
  <r>
    <x v="4"/>
    <d v="2026-05-08T12:10:07"/>
    <x v="0"/>
    <n v="68857743"/>
    <n v="369008730000"/>
    <s v="FB655773"/>
    <s v="Fijo"/>
    <x v="0"/>
    <x v="4"/>
    <m/>
    <m/>
    <m/>
    <s v="no"/>
    <m/>
    <m/>
    <x v="0"/>
    <m/>
    <x v="0"/>
    <x v="0"/>
    <s v=""/>
    <s v=""/>
    <s v=""/>
    <s v=""/>
  </r>
  <r>
    <x v="4"/>
    <d v="2026-05-08T12:15:34"/>
    <x v="0"/>
    <n v="65202716"/>
    <n v="362008910000"/>
    <s v="8-841-2108"/>
    <s v="Fijo"/>
    <x v="0"/>
    <x v="1"/>
    <m/>
    <m/>
    <m/>
    <s v="no"/>
    <m/>
    <m/>
    <x v="0"/>
    <m/>
    <x v="0"/>
    <x v="0"/>
    <s v=""/>
    <s v=""/>
    <s v=""/>
    <s v=""/>
  </r>
  <r>
    <x v="4"/>
    <d v="2026-05-08T12:24:21"/>
    <x v="0"/>
    <n v="67455723"/>
    <n v="363009860000"/>
    <s v="3-752-2198"/>
    <s v="Fijo"/>
    <x v="0"/>
    <x v="0"/>
    <m/>
    <m/>
    <m/>
    <s v="no"/>
    <m/>
    <m/>
    <x v="1"/>
    <m/>
    <x v="0"/>
    <x v="0"/>
    <s v=""/>
    <s v=""/>
    <s v=""/>
    <s v=""/>
  </r>
  <r>
    <x v="4"/>
    <d v="2026-05-08T12:34:01"/>
    <x v="0"/>
    <n v="61811161"/>
    <n v="365007850000"/>
    <s v="E-8-221468"/>
    <s v="Fijo"/>
    <x v="0"/>
    <x v="0"/>
    <m/>
    <m/>
    <m/>
    <s v="no"/>
    <m/>
    <m/>
    <x v="0"/>
    <m/>
    <x v="0"/>
    <x v="0"/>
    <s v=""/>
    <s v=""/>
    <s v=""/>
    <s v=""/>
  </r>
  <r>
    <x v="4"/>
    <d v="2026-05-08T12:39:33"/>
    <x v="0"/>
    <n v="69037739"/>
    <n v="369008110000"/>
    <s v="8-468-884"/>
    <s v="Fijo"/>
    <x v="0"/>
    <x v="4"/>
    <m/>
    <m/>
    <m/>
    <s v="no"/>
    <m/>
    <m/>
    <x v="0"/>
    <m/>
    <x v="0"/>
    <x v="0"/>
    <s v=""/>
    <s v=""/>
    <s v=""/>
    <s v=""/>
  </r>
  <r>
    <x v="4"/>
    <d v="2026-05-08T12:45:59"/>
    <x v="0"/>
    <n v="66917941"/>
    <n v="367007500000"/>
    <s v="2-137-731"/>
    <s v="Fijo"/>
    <x v="0"/>
    <x v="0"/>
    <m/>
    <m/>
    <m/>
    <s v="no"/>
    <m/>
    <m/>
    <x v="0"/>
    <m/>
    <x v="0"/>
    <x v="0"/>
    <s v=""/>
    <s v=""/>
    <s v=""/>
    <s v=""/>
  </r>
  <r>
    <x v="4"/>
    <d v="2026-05-08T12:50:18"/>
    <x v="0"/>
    <n v="64465003"/>
    <n v="364006810000"/>
    <s v="10-20-364"/>
    <s v="Fijo"/>
    <x v="0"/>
    <x v="0"/>
    <m/>
    <m/>
    <m/>
    <s v="no"/>
    <m/>
    <m/>
    <x v="0"/>
    <m/>
    <x v="0"/>
    <x v="0"/>
    <s v=""/>
    <s v=""/>
    <s v=""/>
    <s v=""/>
  </r>
  <r>
    <x v="4"/>
    <d v="2026-05-08T12:55:43"/>
    <x v="0"/>
    <n v="67979808"/>
    <n v="362002510000"/>
    <s v="8-174-877"/>
    <s v="Fijo"/>
    <x v="0"/>
    <x v="4"/>
    <m/>
    <m/>
    <m/>
    <s v="no"/>
    <m/>
    <m/>
    <x v="0"/>
    <m/>
    <x v="0"/>
    <x v="0"/>
    <s v=""/>
    <s v=""/>
    <s v=""/>
    <s v=""/>
  </r>
  <r>
    <x v="4"/>
    <d v="2026-05-08T12:59:19"/>
    <x v="0"/>
    <n v="61217263"/>
    <n v="261072420000"/>
    <s v="8-505-195"/>
    <s v="Fijo"/>
    <x v="0"/>
    <x v="0"/>
    <m/>
    <m/>
    <m/>
    <s v="no"/>
    <m/>
    <m/>
    <x v="1"/>
    <m/>
    <x v="0"/>
    <x v="0"/>
    <s v=""/>
    <s v=""/>
    <s v=""/>
    <s v=""/>
  </r>
  <r>
    <x v="4"/>
    <d v="2026-05-08T14:10:51"/>
    <x v="0"/>
    <n v="67890543"/>
    <n v="361009160000"/>
    <s v="8-857-524"/>
    <s v="Fijo"/>
    <x v="0"/>
    <x v="0"/>
    <m/>
    <m/>
    <m/>
    <s v="no"/>
    <m/>
    <m/>
    <x v="0"/>
    <m/>
    <x v="0"/>
    <x v="0"/>
    <s v=""/>
    <s v=""/>
    <s v=""/>
    <s v=""/>
  </r>
  <r>
    <x v="4"/>
    <d v="2026-05-08T14:15:45"/>
    <x v="0"/>
    <n v="69550116"/>
    <n v="365009020000"/>
    <s v="8-960-311"/>
    <s v="Fijo"/>
    <x v="0"/>
    <x v="4"/>
    <m/>
    <m/>
    <m/>
    <s v="no"/>
    <m/>
    <m/>
    <x v="0"/>
    <m/>
    <x v="0"/>
    <x v="0"/>
    <s v=""/>
    <s v=""/>
    <s v=""/>
    <s v=""/>
  </r>
  <r>
    <x v="4"/>
    <d v="2026-05-08T14:21:49"/>
    <x v="0"/>
    <n v="61001147"/>
    <n v="362005830000"/>
    <s v="10-5-1140"/>
    <s v="Fijo"/>
    <x v="0"/>
    <x v="0"/>
    <m/>
    <m/>
    <m/>
    <s v="no"/>
    <m/>
    <m/>
    <x v="0"/>
    <m/>
    <x v="0"/>
    <x v="0"/>
    <s v=""/>
    <s v=""/>
    <s v=""/>
    <s v=""/>
  </r>
  <r>
    <x v="4"/>
    <d v="2026-05-08T14:26:35"/>
    <x v="0"/>
    <n v="67680317"/>
    <n v="237004350000"/>
    <s v="4-734-948"/>
    <s v="Fijo"/>
    <x v="0"/>
    <x v="5"/>
    <m/>
    <m/>
    <m/>
    <s v="no"/>
    <m/>
    <m/>
    <x v="0"/>
    <m/>
    <x v="0"/>
    <x v="0"/>
    <s v=""/>
    <s v=""/>
    <s v=""/>
    <s v=""/>
  </r>
  <r>
    <x v="4"/>
    <d v="2026-05-08T14:35:02"/>
    <x v="0"/>
    <n v="62256136"/>
    <n v="306081300000"/>
    <s v="8-705-2281"/>
    <s v="Fijo"/>
    <x v="0"/>
    <x v="0"/>
    <m/>
    <m/>
    <m/>
    <s v="no"/>
    <m/>
    <m/>
    <x v="2"/>
    <m/>
    <x v="0"/>
    <x v="0"/>
    <s v=""/>
    <s v=""/>
    <s v=""/>
    <s v=""/>
  </r>
  <r>
    <x v="4"/>
    <d v="2026-05-08T14:38:55"/>
    <x v="0"/>
    <n v="68883292"/>
    <n v="362004830000"/>
    <s v="8-970-1838"/>
    <s v="Fijo"/>
    <x v="0"/>
    <x v="4"/>
    <m/>
    <m/>
    <m/>
    <s v="no"/>
    <m/>
    <m/>
    <x v="2"/>
    <m/>
    <x v="0"/>
    <x v="0"/>
    <s v=""/>
    <s v=""/>
    <s v=""/>
    <s v=""/>
  </r>
  <r>
    <x v="4"/>
    <d v="2026-05-08T14:44:41"/>
    <x v="0"/>
    <n v="65023047"/>
    <n v="364007220000"/>
    <s v="8-790-2093"/>
    <s v="Fijo"/>
    <x v="0"/>
    <x v="0"/>
    <m/>
    <m/>
    <m/>
    <s v="no"/>
    <m/>
    <m/>
    <x v="2"/>
    <m/>
    <x v="0"/>
    <x v="0"/>
    <s v=""/>
    <s v=""/>
    <s v=""/>
    <s v=""/>
  </r>
  <r>
    <x v="4"/>
    <d v="2026-05-08T14:50:08"/>
    <x v="0"/>
    <n v="69787829"/>
    <n v="368006930000"/>
    <s v="BR0213040"/>
    <s v="Fijo"/>
    <x v="0"/>
    <x v="0"/>
    <m/>
    <m/>
    <m/>
    <s v="no"/>
    <m/>
    <m/>
    <x v="0"/>
    <m/>
    <x v="0"/>
    <x v="0"/>
    <s v=""/>
    <s v=""/>
    <s v=""/>
    <s v=""/>
  </r>
  <r>
    <x v="4"/>
    <d v="2026-05-08T14:54:51"/>
    <x v="0"/>
    <n v="67744083"/>
    <n v="367003380000"/>
    <s v="8-1044-33"/>
    <s v="Fijo"/>
    <x v="0"/>
    <x v="0"/>
    <m/>
    <m/>
    <m/>
    <s v="no"/>
    <m/>
    <m/>
    <x v="1"/>
    <m/>
    <x v="0"/>
    <x v="0"/>
    <s v=""/>
    <s v=""/>
    <s v=""/>
    <s v=""/>
  </r>
  <r>
    <x v="4"/>
    <d v="2026-05-08T15:00:55"/>
    <x v="0"/>
    <n v="68343299"/>
    <n v="365006330000"/>
    <s v="8-314-707"/>
    <s v="Fijo"/>
    <x v="0"/>
    <x v="0"/>
    <m/>
    <m/>
    <m/>
    <s v="no"/>
    <m/>
    <m/>
    <x v="0"/>
    <m/>
    <x v="0"/>
    <x v="0"/>
    <s v=""/>
    <s v=""/>
    <s v=""/>
    <s v=""/>
  </r>
  <r>
    <x v="4"/>
    <d v="2026-05-08T15:06:01"/>
    <x v="0"/>
    <n v="68179375"/>
    <n v="356371330000"/>
    <s v="8-732-1831"/>
    <s v="Fijo"/>
    <x v="0"/>
    <x v="3"/>
    <m/>
    <m/>
    <m/>
    <s v="no"/>
    <m/>
    <m/>
    <x v="0"/>
    <m/>
    <x v="0"/>
    <x v="0"/>
    <s v=""/>
    <s v=""/>
    <s v=""/>
    <s v=""/>
  </r>
  <r>
    <x v="4"/>
    <d v="2026-05-08T15:12:29"/>
    <x v="0"/>
    <n v="68461526"/>
    <n v="206090500000"/>
    <s v="8-729-716"/>
    <s v="Fijo"/>
    <x v="0"/>
    <x v="4"/>
    <m/>
    <m/>
    <m/>
    <s v="no"/>
    <m/>
    <m/>
    <x v="2"/>
    <m/>
    <x v="0"/>
    <x v="0"/>
    <s v=""/>
    <s v=""/>
    <s v=""/>
    <s v=""/>
  </r>
  <r>
    <x v="4"/>
    <d v="2026-05-08T15:18:22"/>
    <x v="0"/>
    <n v="63232344"/>
    <n v="361007930000"/>
    <s v="8-982-1100"/>
    <s v="Fijo"/>
    <x v="0"/>
    <x v="4"/>
    <m/>
    <m/>
    <m/>
    <s v="no"/>
    <m/>
    <m/>
    <x v="0"/>
    <m/>
    <x v="0"/>
    <x v="0"/>
    <s v=""/>
    <s v=""/>
    <s v=""/>
    <s v=""/>
  </r>
  <r>
    <x v="4"/>
    <d v="2026-05-08T15:24:53"/>
    <x v="0"/>
    <n v="68740932"/>
    <n v="364005300000"/>
    <s v="4-844-372"/>
    <s v="Fijo"/>
    <x v="0"/>
    <x v="0"/>
    <m/>
    <m/>
    <m/>
    <s v="no"/>
    <m/>
    <m/>
    <x v="0"/>
    <m/>
    <x v="0"/>
    <x v="0"/>
    <s v=""/>
    <s v=""/>
    <s v=""/>
    <s v=""/>
  </r>
  <r>
    <x v="4"/>
    <d v="2026-05-08T15:29:30"/>
    <x v="0"/>
    <n v="62449266"/>
    <n v="367001330000"/>
    <s v="8-909-950"/>
    <s v="Fijo"/>
    <x v="0"/>
    <x v="4"/>
    <m/>
    <m/>
    <m/>
    <s v="no"/>
    <m/>
    <m/>
    <x v="0"/>
    <m/>
    <x v="0"/>
    <x v="0"/>
    <s v=""/>
    <s v=""/>
    <s v=""/>
    <s v=""/>
  </r>
  <r>
    <x v="4"/>
    <d v="2026-05-08T15:34:06"/>
    <x v="0"/>
    <n v="62449266"/>
    <n v="367001330000"/>
    <s v="8-909-950"/>
    <s v="Fijo"/>
    <x v="0"/>
    <x v="4"/>
    <m/>
    <m/>
    <m/>
    <s v="no"/>
    <m/>
    <m/>
    <x v="0"/>
    <m/>
    <x v="0"/>
    <x v="0"/>
    <s v=""/>
    <s v=""/>
    <s v=""/>
    <s v=""/>
  </r>
  <r>
    <x v="4"/>
    <d v="2026-05-08T15:39:42"/>
    <x v="0"/>
    <n v="64646620"/>
    <n v="369006440000"/>
    <s v="8-898-1992"/>
    <s v="Fijo"/>
    <x v="0"/>
    <x v="4"/>
    <m/>
    <m/>
    <m/>
    <s v="no"/>
    <m/>
    <m/>
    <x v="0"/>
    <m/>
    <x v="0"/>
    <x v="0"/>
    <s v=""/>
    <s v=""/>
    <s v=""/>
    <s v=""/>
  </r>
  <r>
    <x v="4"/>
    <d v="2026-05-08T15:45:49"/>
    <x v="0"/>
    <n v="66552224"/>
    <n v="369004970000"/>
    <s v="8-772-2438"/>
    <s v="Fijo"/>
    <x v="0"/>
    <x v="1"/>
    <m/>
    <m/>
    <m/>
    <s v="no"/>
    <m/>
    <m/>
    <x v="0"/>
    <m/>
    <x v="0"/>
    <x v="0"/>
    <s v=""/>
    <s v=""/>
    <s v=""/>
    <s v=""/>
  </r>
  <r>
    <x v="4"/>
    <d v="2026-05-08T15:50:43"/>
    <x v="0"/>
    <n v="62172392"/>
    <n v="368003640000"/>
    <s v="8-1003-2475"/>
    <s v="Fijo"/>
    <x v="0"/>
    <x v="4"/>
    <m/>
    <m/>
    <m/>
    <s v="no"/>
    <m/>
    <m/>
    <x v="2"/>
    <m/>
    <x v="0"/>
    <x v="0"/>
    <s v=""/>
    <s v=""/>
    <s v=""/>
    <s v=""/>
  </r>
  <r>
    <x v="4"/>
    <d v="2026-05-08T16:00:51"/>
    <x v="0"/>
    <n v="62083560"/>
    <n v="364001250000"/>
    <s v="8-886-2274"/>
    <s v="Fijo"/>
    <x v="0"/>
    <x v="3"/>
    <m/>
    <m/>
    <m/>
    <s v="no"/>
    <m/>
    <m/>
    <x v="0"/>
    <m/>
    <x v="0"/>
    <x v="0"/>
    <s v=""/>
    <s v=""/>
    <s v=""/>
    <s v=""/>
  </r>
  <r>
    <x v="4"/>
    <d v="2026-05-08T16:06:00"/>
    <x v="0"/>
    <n v="61318661"/>
    <n v="352351890000"/>
    <s v="8-958-146"/>
    <s v="Fijo"/>
    <x v="1"/>
    <x v="0"/>
    <m/>
    <m/>
    <m/>
    <s v="no"/>
    <m/>
    <m/>
    <x v="4"/>
    <m/>
    <x v="0"/>
    <x v="0"/>
    <s v=""/>
    <s v=""/>
    <s v=""/>
    <s v=""/>
  </r>
  <r>
    <x v="4"/>
    <d v="2026-05-08T16:12:04"/>
    <x v="0"/>
    <n v="63563448"/>
    <n v="368003050000"/>
    <s v="9-748-1246"/>
    <s v="Fijo"/>
    <x v="1"/>
    <x v="0"/>
    <m/>
    <m/>
    <m/>
    <s v="no"/>
    <m/>
    <m/>
    <x v="2"/>
    <m/>
    <x v="0"/>
    <x v="0"/>
    <s v=""/>
    <s v=""/>
    <s v=""/>
    <s v=""/>
  </r>
  <r>
    <x v="4"/>
    <d v="2026-05-08T16:27:04"/>
    <x v="0"/>
    <n v="60991433"/>
    <n v="361004650000"/>
    <s v="8-503-818"/>
    <s v="Fijo"/>
    <x v="1"/>
    <x v="0"/>
    <m/>
    <m/>
    <m/>
    <s v="no"/>
    <m/>
    <m/>
    <x v="0"/>
    <m/>
    <x v="0"/>
    <x v="0"/>
    <s v=""/>
    <s v=""/>
    <s v=""/>
    <s v=""/>
  </r>
  <r>
    <x v="4"/>
    <d v="2026-05-08T16:31:41"/>
    <x v="0"/>
    <n v="68060885"/>
    <n v="358375880000"/>
    <s v="7-711-1326"/>
    <s v="Fijo"/>
    <x v="0"/>
    <x v="0"/>
    <m/>
    <m/>
    <m/>
    <s v="no"/>
    <m/>
    <m/>
    <x v="0"/>
    <m/>
    <x v="0"/>
    <x v="0"/>
    <s v=""/>
    <s v=""/>
    <s v=""/>
    <s v=""/>
  </r>
  <r>
    <x v="4"/>
    <d v="2026-05-08T16:39:48"/>
    <x v="0"/>
    <n v="68745282"/>
    <n v="362003400000"/>
    <s v="8-883-698"/>
    <s v="Fijo"/>
    <x v="0"/>
    <x v="0"/>
    <m/>
    <m/>
    <m/>
    <s v="no"/>
    <m/>
    <m/>
    <x v="1"/>
    <m/>
    <x v="0"/>
    <x v="0"/>
    <s v=""/>
    <s v=""/>
    <s v=""/>
    <s v=""/>
  </r>
  <r>
    <x v="4"/>
    <d v="2026-05-08T16:44:41"/>
    <x v="0"/>
    <n v="67744083"/>
    <n v="367003380000"/>
    <s v="8-1044-33"/>
    <s v="Fijo"/>
    <x v="0"/>
    <x v="0"/>
    <m/>
    <m/>
    <m/>
    <s v="no"/>
    <m/>
    <m/>
    <x v="0"/>
    <m/>
    <x v="0"/>
    <x v="0"/>
    <s v=""/>
    <s v=""/>
    <s v=""/>
    <s v=""/>
  </r>
  <r>
    <x v="4"/>
    <d v="2026-05-08T16:55:01"/>
    <x v="0"/>
    <n v="63899166"/>
    <n v="367002700000"/>
    <s v="8-724-1299"/>
    <s v="Fijo"/>
    <x v="0"/>
    <x v="0"/>
    <m/>
    <m/>
    <m/>
    <s v="no"/>
    <m/>
    <m/>
    <x v="0"/>
    <m/>
    <x v="0"/>
    <x v="0"/>
    <s v=""/>
    <s v=""/>
    <s v=""/>
    <s v=""/>
  </r>
  <r>
    <x v="4"/>
    <d v="2026-05-08T16:59:54"/>
    <x v="0"/>
    <n v="67022119"/>
    <n v="366003700000"/>
    <s v="8-851-1692"/>
    <s v="Fijo"/>
    <x v="0"/>
    <x v="4"/>
    <m/>
    <m/>
    <m/>
    <s v="no"/>
    <m/>
    <m/>
    <x v="2"/>
    <m/>
    <x v="0"/>
    <x v="0"/>
    <s v=""/>
    <s v=""/>
    <s v=""/>
    <s v=""/>
  </r>
  <r>
    <x v="4"/>
    <d v="2026-05-08T17:04:38"/>
    <x v="0"/>
    <n v="64108391"/>
    <n v="362000400000"/>
    <s v="3-753-999"/>
    <s v="Fijo"/>
    <x v="0"/>
    <x v="0"/>
    <m/>
    <m/>
    <m/>
    <s v="no"/>
    <m/>
    <m/>
    <x v="0"/>
    <m/>
    <x v="0"/>
    <x v="0"/>
    <s v=""/>
    <s v=""/>
    <s v=""/>
    <s v=""/>
  </r>
  <r>
    <x v="4"/>
    <d v="2026-05-08T17:14:09"/>
    <x v="0"/>
    <n v="67890453"/>
    <n v="365003380000"/>
    <s v="8-908-1773"/>
    <s v="Fijo"/>
    <x v="0"/>
    <x v="0"/>
    <m/>
    <m/>
    <m/>
    <s v="no"/>
    <m/>
    <m/>
    <x v="0"/>
    <m/>
    <x v="0"/>
    <x v="0"/>
    <s v=""/>
    <s v=""/>
    <s v=""/>
    <s v=""/>
  </r>
  <r>
    <x v="4"/>
    <d v="2026-05-08T17:19:52"/>
    <x v="0"/>
    <n v="65032446"/>
    <n v="364004380000"/>
    <s v="042228478"/>
    <s v="Fijo"/>
    <x v="0"/>
    <x v="0"/>
    <m/>
    <m/>
    <m/>
    <s v="no"/>
    <m/>
    <m/>
    <x v="0"/>
    <m/>
    <x v="0"/>
    <x v="0"/>
    <s v=""/>
    <s v=""/>
    <s v=""/>
    <s v=""/>
  </r>
  <r>
    <x v="4"/>
    <d v="2026-05-08T17:25:19"/>
    <x v="0"/>
    <n v="69165201"/>
    <n v="361003810000"/>
    <s v="3-754-322"/>
    <s v="Fijo"/>
    <x v="0"/>
    <x v="0"/>
    <m/>
    <m/>
    <m/>
    <s v="no"/>
    <m/>
    <m/>
    <x v="0"/>
    <m/>
    <x v="0"/>
    <x v="0"/>
    <s v=""/>
    <s v=""/>
    <s v=""/>
    <s v=""/>
  </r>
  <r>
    <x v="4"/>
    <d v="2026-05-08T17:31:40"/>
    <x v="0"/>
    <n v="64436066"/>
    <n v="358382790000"/>
    <s v="8-729-986"/>
    <s v="Fijo"/>
    <x v="0"/>
    <x v="3"/>
    <m/>
    <d v="2026-05-15T00:00:00"/>
    <n v="34.85"/>
    <s v="no"/>
    <m/>
    <m/>
    <x v="2"/>
    <m/>
    <x v="0"/>
    <x v="1"/>
    <s v=""/>
    <s v="15/may"/>
    <n v="1"/>
    <s v=""/>
  </r>
  <r>
    <x v="4"/>
    <d v="2026-05-08T17:37:10"/>
    <x v="0"/>
    <n v="63907994"/>
    <n v="363001670000"/>
    <s v="10-711-1039"/>
    <s v="Fijo"/>
    <x v="0"/>
    <x v="0"/>
    <m/>
    <m/>
    <m/>
    <s v="no"/>
    <m/>
    <m/>
    <x v="3"/>
    <m/>
    <x v="0"/>
    <x v="0"/>
    <s v=""/>
    <s v=""/>
    <s v=""/>
    <s v=""/>
  </r>
  <r>
    <x v="4"/>
    <d v="2026-05-08T17:49:34"/>
    <x v="0"/>
    <n v="60254540"/>
    <n v="368000930000"/>
    <n v="185464705"/>
    <s v="Fijo"/>
    <x v="1"/>
    <x v="4"/>
    <m/>
    <m/>
    <m/>
    <s v="no"/>
    <m/>
    <m/>
    <x v="1"/>
    <m/>
    <x v="0"/>
    <x v="0"/>
    <s v=""/>
    <s v=""/>
    <s v=""/>
    <s v=""/>
  </r>
  <r>
    <x v="4"/>
    <d v="2026-05-08T17:54:03"/>
    <x v="0"/>
    <n v="67600721"/>
    <n v="362001830000"/>
    <s v="8-902-1209"/>
    <s v="Fijo"/>
    <x v="0"/>
    <x v="4"/>
    <m/>
    <m/>
    <m/>
    <s v="no"/>
    <m/>
    <m/>
    <x v="3"/>
    <m/>
    <x v="0"/>
    <x v="0"/>
    <s v=""/>
    <s v=""/>
    <s v=""/>
    <s v=""/>
  </r>
  <r>
    <x v="4"/>
    <d v="2026-05-08T17:57:20"/>
    <x v="0"/>
    <n v="69543059"/>
    <n v="366003620000"/>
    <s v="8-487-938"/>
    <s v="Fijo"/>
    <x v="0"/>
    <x v="0"/>
    <m/>
    <m/>
    <m/>
    <s v="no"/>
    <m/>
    <m/>
    <x v="3"/>
    <m/>
    <x v="0"/>
    <x v="0"/>
    <s v=""/>
    <s v=""/>
    <s v=""/>
    <s v=""/>
  </r>
  <r>
    <x v="4"/>
    <d v="2026-05-08T18:00:21"/>
    <x v="0"/>
    <n v="68594101"/>
    <n v="361001490000"/>
    <s v="8-905-456"/>
    <s v="Fijo"/>
    <x v="0"/>
    <x v="0"/>
    <m/>
    <m/>
    <m/>
    <s v="no"/>
    <m/>
    <m/>
    <x v="3"/>
    <m/>
    <x v="0"/>
    <x v="0"/>
    <s v=""/>
    <s v=""/>
    <s v=""/>
    <s v=""/>
  </r>
  <r>
    <x v="5"/>
    <d v="2026-05-09T09:04:14"/>
    <x v="0"/>
    <n v="64881720"/>
    <n v="295070430000"/>
    <s v="8-178-438"/>
    <s v="Fijo"/>
    <x v="0"/>
    <x v="7"/>
    <m/>
    <m/>
    <m/>
    <s v="no"/>
    <m/>
    <m/>
    <x v="2"/>
    <m/>
    <x v="0"/>
    <x v="0"/>
    <s v=""/>
    <s v=""/>
    <s v=""/>
    <s v=""/>
  </r>
  <r>
    <x v="5"/>
    <d v="2026-05-09T09:07:32"/>
    <x v="0"/>
    <n v="65099454"/>
    <n v="359363180000"/>
    <s v="8-1049-1902"/>
    <s v="Fijo"/>
    <x v="0"/>
    <x v="5"/>
    <m/>
    <m/>
    <m/>
    <s v="no"/>
    <m/>
    <m/>
    <x v="1"/>
    <m/>
    <x v="0"/>
    <x v="0"/>
    <s v=""/>
    <s v=""/>
    <s v=""/>
    <s v=""/>
  </r>
  <r>
    <x v="5"/>
    <d v="2026-05-09T09:11:58"/>
    <x v="0"/>
    <n v="65609410"/>
    <n v="231005720000"/>
    <s v="8-811-617"/>
    <s v="Fijo"/>
    <x v="0"/>
    <x v="0"/>
    <m/>
    <m/>
    <m/>
    <s v="no"/>
    <m/>
    <m/>
    <x v="1"/>
    <m/>
    <x v="0"/>
    <x v="0"/>
    <s v=""/>
    <s v=""/>
    <s v=""/>
    <s v=""/>
  </r>
  <r>
    <x v="5"/>
    <d v="2026-05-09T09:13:32"/>
    <x v="0"/>
    <n v="69625968"/>
    <n v="355370310000"/>
    <s v="8-519-370"/>
    <s v="Fijo"/>
    <x v="0"/>
    <x v="5"/>
    <m/>
    <m/>
    <m/>
    <s v="no"/>
    <m/>
    <m/>
    <x v="1"/>
    <m/>
    <x v="0"/>
    <x v="0"/>
    <s v=""/>
    <s v=""/>
    <s v=""/>
    <s v=""/>
  </r>
  <r>
    <x v="5"/>
    <d v="2026-05-09T09:15:20"/>
    <x v="0"/>
    <n v="67016214"/>
    <n v="351370950000"/>
    <s v="10-6-1510"/>
    <s v="Fijo"/>
    <x v="0"/>
    <x v="0"/>
    <m/>
    <m/>
    <m/>
    <s v="no"/>
    <m/>
    <m/>
    <x v="1"/>
    <m/>
    <x v="0"/>
    <x v="0"/>
    <s v=""/>
    <s v=""/>
    <s v=""/>
    <s v=""/>
  </r>
  <r>
    <x v="5"/>
    <d v="2026-05-09T09:18:27"/>
    <x v="0"/>
    <n v="69428987"/>
    <n v="357343910000"/>
    <s v="8-856-345"/>
    <s v="Fijo"/>
    <x v="0"/>
    <x v="4"/>
    <m/>
    <m/>
    <m/>
    <s v="no"/>
    <m/>
    <m/>
    <x v="0"/>
    <m/>
    <x v="0"/>
    <x v="0"/>
    <s v=""/>
    <s v=""/>
    <s v=""/>
    <s v=""/>
  </r>
  <r>
    <x v="5"/>
    <d v="2026-05-09T09:22:27"/>
    <x v="0"/>
    <n v="66020541"/>
    <n v="357376910000"/>
    <s v="8-346-524"/>
    <s v="Fijo"/>
    <x v="0"/>
    <x v="7"/>
    <m/>
    <m/>
    <m/>
    <s v="no"/>
    <m/>
    <m/>
    <x v="1"/>
    <m/>
    <x v="0"/>
    <x v="0"/>
    <s v=""/>
    <s v=""/>
    <s v=""/>
    <s v=""/>
  </r>
  <r>
    <x v="5"/>
    <d v="2026-05-09T09:25:27"/>
    <x v="0"/>
    <n v="64366171"/>
    <n v="351371000000"/>
    <s v="9-125-1979"/>
    <s v="Fijo"/>
    <x v="0"/>
    <x v="0"/>
    <m/>
    <m/>
    <m/>
    <s v="no"/>
    <m/>
    <m/>
    <x v="0"/>
    <m/>
    <x v="0"/>
    <x v="0"/>
    <s v=""/>
    <s v=""/>
    <s v=""/>
    <s v=""/>
  </r>
  <r>
    <x v="5"/>
    <d v="2026-05-09T09:36:30"/>
    <x v="0"/>
    <n v="68594101"/>
    <n v="361001490000"/>
    <s v="8-905-456"/>
    <s v="Fijo"/>
    <x v="0"/>
    <x v="1"/>
    <m/>
    <m/>
    <m/>
    <s v="no"/>
    <m/>
    <m/>
    <x v="3"/>
    <m/>
    <x v="0"/>
    <x v="0"/>
    <s v=""/>
    <s v=""/>
    <s v=""/>
    <s v=""/>
  </r>
  <r>
    <x v="5"/>
    <d v="2026-05-09T09:42:46"/>
    <x v="0"/>
    <n v="61980833"/>
    <n v="362001260000"/>
    <s v="3-756-211"/>
    <s v="Fijo"/>
    <x v="0"/>
    <x v="0"/>
    <m/>
    <m/>
    <m/>
    <s v="no"/>
    <m/>
    <m/>
    <x v="4"/>
    <m/>
    <x v="0"/>
    <x v="0"/>
    <s v=""/>
    <s v=""/>
    <s v=""/>
    <s v=""/>
  </r>
  <r>
    <x v="5"/>
    <d v="2026-05-09T09:49:24"/>
    <x v="0"/>
    <n v="69373737"/>
    <n v="363001630000"/>
    <s v="4-764-1096"/>
    <s v="Fijo"/>
    <x v="0"/>
    <x v="0"/>
    <m/>
    <m/>
    <m/>
    <s v="no"/>
    <m/>
    <m/>
    <x v="3"/>
    <m/>
    <x v="0"/>
    <x v="0"/>
    <s v=""/>
    <s v=""/>
    <s v=""/>
    <s v=""/>
  </r>
  <r>
    <x v="5"/>
    <d v="2026-05-09T09:54:55"/>
    <x v="0"/>
    <n v="67151328"/>
    <n v="363000580000"/>
    <s v="4-733-1610"/>
    <s v="Fijo"/>
    <x v="0"/>
    <x v="4"/>
    <m/>
    <m/>
    <m/>
    <s v="no"/>
    <m/>
    <m/>
    <x v="3"/>
    <m/>
    <x v="0"/>
    <x v="0"/>
    <s v=""/>
    <s v=""/>
    <s v=""/>
    <s v=""/>
  </r>
  <r>
    <x v="5"/>
    <d v="2026-05-09T10:01:59"/>
    <x v="0"/>
    <n v="64742066"/>
    <n v="361001590000"/>
    <s v="2-134-123"/>
    <s v="Fijo"/>
    <x v="0"/>
    <x v="0"/>
    <m/>
    <m/>
    <m/>
    <s v="no"/>
    <m/>
    <m/>
    <x v="3"/>
    <m/>
    <x v="0"/>
    <x v="0"/>
    <s v=""/>
    <s v=""/>
    <s v=""/>
    <s v=""/>
  </r>
  <r>
    <x v="5"/>
    <d v="2026-05-09T10:08:53"/>
    <x v="0"/>
    <n v="64199917"/>
    <n v="366001430000"/>
    <s v="8-731-787"/>
    <s v="Fijo"/>
    <x v="1"/>
    <x v="4"/>
    <m/>
    <m/>
    <m/>
    <s v="no"/>
    <m/>
    <m/>
    <x v="0"/>
    <m/>
    <x v="0"/>
    <x v="0"/>
    <s v=""/>
    <s v=""/>
    <s v=""/>
    <s v=""/>
  </r>
  <r>
    <x v="5"/>
    <d v="2026-05-09T10:15:22"/>
    <x v="0"/>
    <n v="69267267"/>
    <n v="358385490000"/>
    <s v="8-748-1709"/>
    <s v="Fijo"/>
    <x v="0"/>
    <x v="0"/>
    <m/>
    <m/>
    <m/>
    <s v="no"/>
    <m/>
    <m/>
    <x v="3"/>
    <m/>
    <x v="0"/>
    <x v="0"/>
    <s v=""/>
    <s v=""/>
    <s v=""/>
    <s v=""/>
  </r>
  <r>
    <x v="5"/>
    <d v="2026-05-09T10:20:50"/>
    <x v="0"/>
    <n v="68144051"/>
    <n v="351387490000"/>
    <s v="8-1044-252"/>
    <s v="Fijo"/>
    <x v="0"/>
    <x v="0"/>
    <m/>
    <m/>
    <m/>
    <s v="no"/>
    <m/>
    <m/>
    <x v="3"/>
    <m/>
    <x v="0"/>
    <x v="0"/>
    <s v=""/>
    <s v=""/>
    <s v=""/>
    <s v=""/>
  </r>
  <r>
    <x v="5"/>
    <d v="2026-05-09T10:27:53"/>
    <x v="0"/>
    <n v="68831728"/>
    <n v="364000640000"/>
    <s v="3-727-483"/>
    <s v="Fijo"/>
    <x v="0"/>
    <x v="3"/>
    <m/>
    <m/>
    <m/>
    <s v="no"/>
    <m/>
    <m/>
    <x v="3"/>
    <m/>
    <x v="0"/>
    <x v="0"/>
    <s v=""/>
    <s v=""/>
    <s v=""/>
    <s v=""/>
  </r>
  <r>
    <x v="5"/>
    <d v="2026-05-09T10:33:28"/>
    <x v="0"/>
    <n v="68179375"/>
    <n v="356371330000"/>
    <s v="8-732-1831"/>
    <s v="Fijo"/>
    <x v="0"/>
    <x v="0"/>
    <m/>
    <m/>
    <m/>
    <s v="no"/>
    <m/>
    <m/>
    <x v="3"/>
    <m/>
    <x v="0"/>
    <x v="0"/>
    <s v=""/>
    <s v=""/>
    <s v=""/>
    <s v=""/>
  </r>
  <r>
    <x v="5"/>
    <d v="2026-05-09T10:38:34"/>
    <x v="0"/>
    <n v="69692808"/>
    <n v="364001660000"/>
    <s v="8-754-1691"/>
    <s v="Fijo"/>
    <x v="0"/>
    <x v="4"/>
    <m/>
    <m/>
    <m/>
    <s v="no"/>
    <m/>
    <m/>
    <x v="3"/>
    <m/>
    <x v="0"/>
    <x v="0"/>
    <s v=""/>
    <s v=""/>
    <s v=""/>
    <s v=""/>
  </r>
  <r>
    <x v="5"/>
    <d v="2026-05-09T10:52:26"/>
    <x v="0"/>
    <n v="69692808"/>
    <n v="364001660000"/>
    <s v="8-754-1691"/>
    <s v="Fijo"/>
    <x v="0"/>
    <x v="4"/>
    <m/>
    <m/>
    <m/>
    <s v="no"/>
    <m/>
    <m/>
    <x v="3"/>
    <m/>
    <x v="0"/>
    <x v="0"/>
    <s v=""/>
    <s v=""/>
    <s v=""/>
    <s v=""/>
  </r>
  <r>
    <x v="5"/>
    <d v="2026-05-09T10:58:42"/>
    <x v="0"/>
    <n v="69020392"/>
    <n v="369001670000"/>
    <s v="8-1035-1844"/>
    <s v="Fijo"/>
    <x v="0"/>
    <x v="0"/>
    <m/>
    <m/>
    <m/>
    <s v="no"/>
    <m/>
    <m/>
    <x v="3"/>
    <m/>
    <x v="0"/>
    <x v="0"/>
    <s v=""/>
    <s v=""/>
    <s v=""/>
    <s v=""/>
  </r>
  <r>
    <x v="5"/>
    <d v="2026-05-09T11:04:59"/>
    <x v="0"/>
    <n v="61080354"/>
    <n v="367000120000"/>
    <s v="8-1014-2042"/>
    <s v="Fijo"/>
    <x v="0"/>
    <x v="0"/>
    <m/>
    <m/>
    <m/>
    <s v="no"/>
    <m/>
    <m/>
    <x v="3"/>
    <m/>
    <x v="0"/>
    <x v="0"/>
    <s v=""/>
    <s v=""/>
    <s v=""/>
    <s v=""/>
  </r>
  <r>
    <x v="5"/>
    <d v="2026-05-09T11:11:26"/>
    <x v="0"/>
    <n v="68259752"/>
    <n v="363001200000"/>
    <s v="8-792-2483"/>
    <s v="Fijo"/>
    <x v="0"/>
    <x v="0"/>
    <m/>
    <m/>
    <m/>
    <s v="no"/>
    <m/>
    <m/>
    <x v="3"/>
    <m/>
    <x v="0"/>
    <x v="0"/>
    <s v=""/>
    <s v=""/>
    <s v=""/>
    <s v=""/>
  </r>
  <r>
    <x v="5"/>
    <d v="2026-05-09T11:15:30"/>
    <x v="0"/>
    <n v="65112921"/>
    <n v="365000800000"/>
    <s v="8-1023-1719"/>
    <s v="Fijo"/>
    <x v="0"/>
    <x v="5"/>
    <m/>
    <m/>
    <m/>
    <s v="no"/>
    <m/>
    <m/>
    <x v="3"/>
    <m/>
    <x v="0"/>
    <x v="0"/>
    <s v=""/>
    <s v=""/>
    <s v=""/>
    <s v=""/>
  </r>
  <r>
    <x v="5"/>
    <d v="2026-05-09T11:24:16"/>
    <x v="0"/>
    <n v="65611323"/>
    <n v="353386890000"/>
    <s v="8-246-701"/>
    <s v="Fijo"/>
    <x v="0"/>
    <x v="0"/>
    <m/>
    <m/>
    <m/>
    <s v="no"/>
    <m/>
    <m/>
    <x v="1"/>
    <m/>
    <x v="0"/>
    <x v="0"/>
    <s v=""/>
    <s v=""/>
    <s v=""/>
    <s v=""/>
  </r>
  <r>
    <x v="5"/>
    <d v="2026-05-09T11:28:13"/>
    <x v="0"/>
    <n v="66668457"/>
    <n v="348407550000"/>
    <s v="8-1034-602"/>
    <s v="Fijo"/>
    <x v="0"/>
    <x v="4"/>
    <m/>
    <m/>
    <m/>
    <s v="no"/>
    <m/>
    <m/>
    <x v="1"/>
    <m/>
    <x v="0"/>
    <x v="0"/>
    <s v=""/>
    <s v=""/>
    <s v=""/>
    <s v=""/>
  </r>
  <r>
    <x v="5"/>
    <d v="2026-05-09T11:33:47"/>
    <x v="0"/>
    <n v="63457639"/>
    <n v="337279550000"/>
    <s v="8-914-1144"/>
    <s v="Fijo"/>
    <x v="0"/>
    <x v="4"/>
    <m/>
    <m/>
    <m/>
    <s v="no"/>
    <m/>
    <m/>
    <x v="1"/>
    <m/>
    <x v="0"/>
    <x v="0"/>
    <s v=""/>
    <s v=""/>
    <s v=""/>
    <s v=""/>
  </r>
  <r>
    <x v="5"/>
    <d v="2026-05-09T11:56:22"/>
    <x v="0"/>
    <n v="60255440"/>
    <n v="366087720000"/>
    <s v="8-962-2142"/>
    <s v="Fijo"/>
    <x v="0"/>
    <x v="3"/>
    <m/>
    <m/>
    <m/>
    <s v="no"/>
    <m/>
    <m/>
    <x v="4"/>
    <m/>
    <x v="0"/>
    <x v="0"/>
    <s v=""/>
    <s v=""/>
    <s v=""/>
    <s v=""/>
  </r>
  <r>
    <x v="5"/>
    <d v="2026-05-09T11:59:58"/>
    <x v="0"/>
    <n v="61237057"/>
    <n v="364062250000"/>
    <s v="8-849-2175"/>
    <s v="Fijo"/>
    <x v="0"/>
    <x v="1"/>
    <m/>
    <m/>
    <m/>
    <s v="no"/>
    <m/>
    <m/>
    <x v="4"/>
    <m/>
    <x v="0"/>
    <x v="0"/>
    <s v=""/>
    <s v=""/>
    <s v=""/>
    <s v=""/>
  </r>
  <r>
    <x v="5"/>
    <d v="2026-05-09T12:05:21"/>
    <x v="0"/>
    <n v="61402787"/>
    <n v="361076950000"/>
    <s v="8-477-628"/>
    <s v="Fijo"/>
    <x v="1"/>
    <x v="3"/>
    <m/>
    <d v="2026-05-15T00:00:00"/>
    <n v="32.42"/>
    <s v="no"/>
    <m/>
    <m/>
    <x v="4"/>
    <m/>
    <x v="0"/>
    <x v="1"/>
    <s v=""/>
    <s v="15/may"/>
    <n v="1"/>
    <s v=""/>
  </r>
  <r>
    <x v="5"/>
    <d v="2026-05-09T12:09:05"/>
    <x v="0"/>
    <n v="61520827"/>
    <n v="803956250000"/>
    <s v="7-119-232"/>
    <s v="Fijo"/>
    <x v="2"/>
    <x v="7"/>
    <m/>
    <m/>
    <m/>
    <s v="no"/>
    <m/>
    <m/>
    <x v="4"/>
    <m/>
    <x v="0"/>
    <x v="0"/>
    <s v=""/>
    <s v=""/>
    <s v=""/>
    <s v=""/>
  </r>
  <r>
    <x v="5"/>
    <d v="2026-05-09T12:11:52"/>
    <x v="0"/>
    <n v="61603045"/>
    <n v="356334410000"/>
    <s v="8-972-926"/>
    <s v="Fijo"/>
    <x v="0"/>
    <x v="0"/>
    <m/>
    <m/>
    <m/>
    <s v="no"/>
    <m/>
    <m/>
    <x v="0"/>
    <m/>
    <x v="0"/>
    <x v="0"/>
    <s v=""/>
    <s v=""/>
    <s v=""/>
    <s v=""/>
  </r>
  <r>
    <x v="5"/>
    <d v="2026-05-09T12:13:41"/>
    <x v="0"/>
    <n v="61619039"/>
    <n v="357372660000"/>
    <s v="2-732-1592"/>
    <s v="Fijo"/>
    <x v="0"/>
    <x v="7"/>
    <m/>
    <m/>
    <m/>
    <s v="no"/>
    <m/>
    <m/>
    <x v="4"/>
    <m/>
    <x v="0"/>
    <x v="0"/>
    <s v=""/>
    <s v=""/>
    <s v=""/>
    <s v=""/>
  </r>
  <r>
    <x v="5"/>
    <d v="2026-05-09T12:16:04"/>
    <x v="0"/>
    <n v="61624504"/>
    <n v="355386920000"/>
    <s v="8-746-244"/>
    <s v="Fijo"/>
    <x v="0"/>
    <x v="7"/>
    <m/>
    <m/>
    <m/>
    <s v="no"/>
    <m/>
    <m/>
    <x v="4"/>
    <m/>
    <x v="0"/>
    <x v="0"/>
    <s v=""/>
    <s v=""/>
    <s v=""/>
    <s v=""/>
  </r>
  <r>
    <x v="5"/>
    <d v="2026-05-09T12:20:30"/>
    <x v="0"/>
    <n v="61629844"/>
    <n v="365036580000"/>
    <s v="3-21-222"/>
    <s v="Fijo"/>
    <x v="1"/>
    <x v="0"/>
    <m/>
    <m/>
    <m/>
    <s v="no"/>
    <m/>
    <m/>
    <x v="4"/>
    <m/>
    <x v="0"/>
    <x v="0"/>
    <s v=""/>
    <s v=""/>
    <s v=""/>
    <s v=""/>
  </r>
  <r>
    <x v="5"/>
    <d v="2026-05-09T12:23:05"/>
    <x v="0"/>
    <n v="61646786"/>
    <n v="367075490000"/>
    <s v="3-84-1995"/>
    <s v="Fijo"/>
    <x v="0"/>
    <x v="1"/>
    <m/>
    <m/>
    <m/>
    <s v="no"/>
    <m/>
    <m/>
    <x v="4"/>
    <m/>
    <x v="0"/>
    <x v="0"/>
    <s v=""/>
    <s v=""/>
    <s v=""/>
    <s v=""/>
  </r>
  <r>
    <x v="5"/>
    <d v="2026-05-09T12:25:28"/>
    <x v="0"/>
    <n v="61652012"/>
    <n v="351386440000"/>
    <s v="8-905-1558"/>
    <s v="Fijo"/>
    <x v="0"/>
    <x v="5"/>
    <m/>
    <m/>
    <m/>
    <s v="no"/>
    <m/>
    <m/>
    <x v="0"/>
    <m/>
    <x v="0"/>
    <x v="0"/>
    <s v=""/>
    <s v=""/>
    <s v=""/>
    <s v=""/>
  </r>
  <r>
    <x v="5"/>
    <d v="2026-05-09T12:29:55"/>
    <x v="0"/>
    <n v="61677688"/>
    <n v="368092180000"/>
    <s v="3-736-1071"/>
    <s v="Fijo"/>
    <x v="0"/>
    <x v="4"/>
    <m/>
    <m/>
    <m/>
    <s v="no"/>
    <m/>
    <m/>
    <x v="4"/>
    <m/>
    <x v="0"/>
    <x v="0"/>
    <s v=""/>
    <s v=""/>
    <s v=""/>
    <s v=""/>
  </r>
  <r>
    <x v="5"/>
    <d v="2026-05-09T12:32:20"/>
    <x v="0"/>
    <n v="61762204"/>
    <n v="351358170000"/>
    <s v="2-702-2277"/>
    <s v="Fijo"/>
    <x v="0"/>
    <x v="4"/>
    <m/>
    <m/>
    <m/>
    <s v="no"/>
    <m/>
    <m/>
    <x v="0"/>
    <m/>
    <x v="0"/>
    <x v="0"/>
    <s v=""/>
    <s v=""/>
    <s v=""/>
    <s v=""/>
  </r>
  <r>
    <x v="5"/>
    <d v="2026-05-09T12:39:54"/>
    <x v="0"/>
    <n v="61772742"/>
    <n v="366021580000"/>
    <s v="3-739-2335"/>
    <s v="Fijo"/>
    <x v="0"/>
    <x v="4"/>
    <m/>
    <m/>
    <m/>
    <s v="no"/>
    <m/>
    <m/>
    <x v="1"/>
    <m/>
    <x v="0"/>
    <x v="0"/>
    <s v=""/>
    <s v=""/>
    <s v=""/>
    <s v=""/>
  </r>
  <r>
    <x v="5"/>
    <d v="2026-05-09T12:42:50"/>
    <x v="0"/>
    <n v="61903275"/>
    <n v="368050460000"/>
    <s v="EC3132480"/>
    <s v="Fijo"/>
    <x v="1"/>
    <x v="4"/>
    <m/>
    <m/>
    <m/>
    <s v="no"/>
    <m/>
    <m/>
    <x v="4"/>
    <m/>
    <x v="0"/>
    <x v="0"/>
    <s v=""/>
    <s v=""/>
    <s v=""/>
    <s v=""/>
  </r>
  <r>
    <x v="5"/>
    <d v="2026-05-09T12:45:35"/>
    <x v="0"/>
    <n v="61963114"/>
    <n v="199031050000"/>
    <s v="8-832-2006"/>
    <s v="Fijo"/>
    <x v="0"/>
    <x v="0"/>
    <m/>
    <m/>
    <m/>
    <s v="no"/>
    <m/>
    <m/>
    <x v="0"/>
    <m/>
    <x v="0"/>
    <x v="0"/>
    <s v=""/>
    <s v=""/>
    <s v=""/>
    <s v=""/>
  </r>
  <r>
    <x v="5"/>
    <d v="2026-05-09T12:48:22"/>
    <x v="0"/>
    <n v="61980833"/>
    <n v="362001260000"/>
    <s v="3-756-211"/>
    <s v="Fijo"/>
    <x v="0"/>
    <x v="0"/>
    <m/>
    <m/>
    <m/>
    <s v="no"/>
    <m/>
    <m/>
    <x v="4"/>
    <m/>
    <x v="0"/>
    <x v="0"/>
    <s v=""/>
    <s v=""/>
    <s v=""/>
    <s v=""/>
  </r>
  <r>
    <x v="5"/>
    <d v="2026-05-09T12:50:05"/>
    <x v="0"/>
    <n v="62040017"/>
    <n v="369051160000"/>
    <s v="8-1058-1849"/>
    <s v="Fijo"/>
    <x v="0"/>
    <x v="0"/>
    <m/>
    <m/>
    <m/>
    <s v="no"/>
    <m/>
    <m/>
    <x v="4"/>
    <m/>
    <x v="0"/>
    <x v="0"/>
    <s v=""/>
    <s v=""/>
    <s v=""/>
    <s v=""/>
  </r>
  <r>
    <x v="5"/>
    <d v="2026-05-09T12:51:58"/>
    <x v="0"/>
    <n v="62083560"/>
    <n v="364001250000"/>
    <s v="8-886-2274"/>
    <s v="Fijo"/>
    <x v="0"/>
    <x v="0"/>
    <m/>
    <m/>
    <m/>
    <s v="no"/>
    <m/>
    <m/>
    <x v="1"/>
    <m/>
    <x v="0"/>
    <x v="0"/>
    <s v=""/>
    <s v=""/>
    <s v=""/>
    <s v=""/>
  </r>
  <r>
    <x v="5"/>
    <d v="2026-05-09T12:54:05"/>
    <x v="0"/>
    <n v="62131595"/>
    <n v="369005810000"/>
    <s v="8-881-700"/>
    <s v="Fijo"/>
    <x v="0"/>
    <x v="7"/>
    <m/>
    <m/>
    <m/>
    <s v="no"/>
    <m/>
    <m/>
    <x v="1"/>
    <m/>
    <x v="0"/>
    <x v="0"/>
    <s v=""/>
    <s v=""/>
    <s v=""/>
    <s v=""/>
  </r>
  <r>
    <x v="5"/>
    <d v="2026-05-09T12:55:04"/>
    <x v="0"/>
    <n v="62168821"/>
    <n v="366070530000"/>
    <s v="8-107-284"/>
    <s v="Fijo"/>
    <x v="0"/>
    <x v="5"/>
    <m/>
    <m/>
    <m/>
    <s v="no"/>
    <m/>
    <m/>
    <x v="4"/>
    <m/>
    <x v="0"/>
    <x v="0"/>
    <s v=""/>
    <s v=""/>
    <s v=""/>
    <s v=""/>
  </r>
  <r>
    <x v="6"/>
    <d v="2026-05-11T11:23:26"/>
    <x v="0"/>
    <n v="62230100"/>
    <n v="365028030000"/>
    <s v="8-429-65"/>
    <s v="Fijo"/>
    <x v="3"/>
    <x v="7"/>
    <m/>
    <m/>
    <m/>
    <s v="no"/>
    <m/>
    <m/>
    <x v="4"/>
    <m/>
    <x v="0"/>
    <x v="0"/>
    <s v=""/>
    <s v=""/>
    <s v=""/>
    <s v=""/>
  </r>
  <r>
    <x v="6"/>
    <d v="2026-05-11T11:35:33"/>
    <x v="0"/>
    <n v="62236883"/>
    <n v="356366510000"/>
    <s v="8-863-90"/>
    <s v="Fijo"/>
    <x v="0"/>
    <x v="0"/>
    <m/>
    <m/>
    <m/>
    <s v="no"/>
    <m/>
    <m/>
    <x v="0"/>
    <m/>
    <x v="0"/>
    <x v="0"/>
    <s v=""/>
    <s v=""/>
    <s v=""/>
    <s v=""/>
  </r>
  <r>
    <x v="6"/>
    <d v="2026-05-11T11:40:38"/>
    <x v="0"/>
    <n v="62281473"/>
    <n v="365007830000"/>
    <s v="2-746-1771"/>
    <s v="Fijo"/>
    <x v="0"/>
    <x v="0"/>
    <m/>
    <m/>
    <m/>
    <s v="no"/>
    <m/>
    <m/>
    <x v="1"/>
    <m/>
    <x v="0"/>
    <x v="0"/>
    <s v=""/>
    <s v=""/>
    <s v=""/>
    <s v=""/>
  </r>
  <r>
    <x v="6"/>
    <d v="2026-05-11T11:43:16"/>
    <x v="0"/>
    <n v="62303873"/>
    <n v="365010760000"/>
    <s v="4-746-1080"/>
    <s v="Fijo"/>
    <x v="0"/>
    <x v="7"/>
    <m/>
    <m/>
    <m/>
    <s v="no"/>
    <m/>
    <m/>
    <x v="4"/>
    <m/>
    <x v="0"/>
    <x v="0"/>
    <s v=""/>
    <s v=""/>
    <s v=""/>
    <s v=""/>
  </r>
  <r>
    <x v="6"/>
    <d v="2026-05-11T11:46:27"/>
    <x v="0"/>
    <n v="62388856"/>
    <n v="355376430000"/>
    <s v="8-781-777"/>
    <s v="Fijo"/>
    <x v="0"/>
    <x v="0"/>
    <m/>
    <m/>
    <m/>
    <s v="no"/>
    <m/>
    <m/>
    <x v="3"/>
    <m/>
    <x v="0"/>
    <x v="0"/>
    <s v=""/>
    <s v=""/>
    <s v=""/>
    <s v=""/>
  </r>
  <r>
    <x v="6"/>
    <d v="2026-05-11T11:50:28"/>
    <x v="0"/>
    <n v="62459001"/>
    <n v="803290840000"/>
    <s v="1-21-1843"/>
    <s v="Fijo"/>
    <x v="0"/>
    <x v="0"/>
    <m/>
    <m/>
    <m/>
    <s v="no"/>
    <m/>
    <m/>
    <x v="2"/>
    <m/>
    <x v="0"/>
    <x v="0"/>
    <s v=""/>
    <s v=""/>
    <s v=""/>
    <s v=""/>
  </r>
  <r>
    <x v="6"/>
    <d v="2026-05-11T11:52:31"/>
    <x v="0"/>
    <n v="62533924"/>
    <n v="365076740000"/>
    <s v="8-797-71"/>
    <s v="Fijo"/>
    <x v="0"/>
    <x v="7"/>
    <m/>
    <m/>
    <m/>
    <s v="no"/>
    <m/>
    <m/>
    <x v="4"/>
    <m/>
    <x v="0"/>
    <x v="0"/>
    <s v=""/>
    <s v=""/>
    <s v=""/>
    <s v=""/>
  </r>
  <r>
    <x v="6"/>
    <d v="2026-05-11T11:54:52"/>
    <x v="0"/>
    <n v="62622313"/>
    <n v="368075200000"/>
    <s v="4-775-824"/>
    <s v="Fijo"/>
    <x v="0"/>
    <x v="5"/>
    <m/>
    <m/>
    <m/>
    <s v="no"/>
    <m/>
    <m/>
    <x v="4"/>
    <m/>
    <x v="0"/>
    <x v="0"/>
    <s v=""/>
    <s v=""/>
    <s v=""/>
    <s v=""/>
  </r>
  <r>
    <x v="6"/>
    <d v="2026-05-11T11:57:02"/>
    <x v="0"/>
    <n v="62667442"/>
    <n v="368018360000"/>
    <s v="8-778-313"/>
    <s v="Fijo"/>
    <x v="0"/>
    <x v="7"/>
    <m/>
    <m/>
    <m/>
    <s v="no"/>
    <m/>
    <m/>
    <x v="1"/>
    <m/>
    <x v="0"/>
    <x v="0"/>
    <s v=""/>
    <s v=""/>
    <s v=""/>
    <s v=""/>
  </r>
  <r>
    <x v="6"/>
    <d v="2026-05-11T12:01:05"/>
    <x v="0"/>
    <n v="62699170"/>
    <n v="359357830000"/>
    <s v="4-827-1799"/>
    <s v="Fijo"/>
    <x v="0"/>
    <x v="0"/>
    <m/>
    <m/>
    <m/>
    <s v="no"/>
    <m/>
    <m/>
    <x v="0"/>
    <m/>
    <x v="0"/>
    <x v="0"/>
    <s v=""/>
    <s v=""/>
    <s v=""/>
    <s v=""/>
  </r>
  <r>
    <x v="6"/>
    <d v="2026-05-11T12:03:42"/>
    <x v="0"/>
    <n v="62852061"/>
    <n v="368074570000"/>
    <s v="9-746-115"/>
    <s v="Fijo"/>
    <x v="0"/>
    <x v="7"/>
    <m/>
    <m/>
    <m/>
    <s v="no"/>
    <m/>
    <m/>
    <x v="4"/>
    <m/>
    <x v="0"/>
    <x v="0"/>
    <s v=""/>
    <s v=""/>
    <s v=""/>
    <s v=""/>
  </r>
  <r>
    <x v="6"/>
    <d v="2026-05-11T12:06:56"/>
    <x v="0"/>
    <n v="62855882"/>
    <n v="357358800000"/>
    <s v="3-753-1075"/>
    <s v="Fijo"/>
    <x v="0"/>
    <x v="1"/>
    <m/>
    <m/>
    <m/>
    <s v="no"/>
    <m/>
    <m/>
    <x v="0"/>
    <m/>
    <x v="0"/>
    <x v="0"/>
    <s v=""/>
    <s v=""/>
    <s v=""/>
    <s v=""/>
  </r>
  <r>
    <x v="6"/>
    <d v="2026-05-11T12:08:41"/>
    <x v="0"/>
    <n v="62911877"/>
    <n v="369004990000"/>
    <s v="8-755-2186"/>
    <s v="Fijo"/>
    <x v="0"/>
    <x v="7"/>
    <m/>
    <m/>
    <m/>
    <s v="no"/>
    <m/>
    <m/>
    <x v="4"/>
    <m/>
    <x v="0"/>
    <x v="0"/>
    <s v=""/>
    <s v=""/>
    <s v=""/>
    <s v=""/>
  </r>
  <r>
    <x v="6"/>
    <d v="2026-05-11T12:10:22"/>
    <x v="0"/>
    <n v="62929601"/>
    <n v="362011840000"/>
    <s v="AX826188"/>
    <s v="Fijo"/>
    <x v="0"/>
    <x v="7"/>
    <m/>
    <m/>
    <m/>
    <s v="no"/>
    <m/>
    <m/>
    <x v="4"/>
    <m/>
    <x v="0"/>
    <x v="0"/>
    <s v=""/>
    <s v=""/>
    <s v=""/>
    <s v=""/>
  </r>
  <r>
    <x v="6"/>
    <d v="2026-05-11T12:13:28"/>
    <x v="0"/>
    <n v="62999100"/>
    <n v="365053180000"/>
    <s v="E-8-120075"/>
    <s v="Fijo"/>
    <x v="0"/>
    <x v="7"/>
    <m/>
    <m/>
    <m/>
    <s v="no"/>
    <m/>
    <m/>
    <x v="4"/>
    <m/>
    <x v="0"/>
    <x v="0"/>
    <s v=""/>
    <s v=""/>
    <s v=""/>
    <s v=""/>
  </r>
  <r>
    <x v="6"/>
    <d v="2026-05-11T12:22:25"/>
    <x v="0"/>
    <n v="63065853"/>
    <n v="343375760000"/>
    <s v="9-206-884"/>
    <s v="Fijo"/>
    <x v="0"/>
    <x v="3"/>
    <m/>
    <m/>
    <m/>
    <s v="no"/>
    <m/>
    <m/>
    <x v="4"/>
    <m/>
    <x v="0"/>
    <x v="0"/>
    <s v=""/>
    <s v=""/>
    <s v=""/>
    <s v=""/>
  </r>
  <r>
    <x v="6"/>
    <d v="2026-05-11T12:27:41"/>
    <x v="0"/>
    <n v="63175912"/>
    <n v="173075250000"/>
    <s v="9-184-323"/>
    <s v="Fijo"/>
    <x v="0"/>
    <x v="3"/>
    <m/>
    <m/>
    <m/>
    <s v="no"/>
    <m/>
    <m/>
    <x v="1"/>
    <m/>
    <x v="0"/>
    <x v="0"/>
    <s v=""/>
    <s v=""/>
    <s v=""/>
    <s v=""/>
  </r>
  <r>
    <x v="6"/>
    <d v="2026-05-11T12:31:33"/>
    <x v="0"/>
    <n v="63242228"/>
    <n v="367055540000"/>
    <s v="E-8-190030"/>
    <s v="Fijo"/>
    <x v="1"/>
    <x v="2"/>
    <m/>
    <m/>
    <m/>
    <s v="si"/>
    <d v="2026-05-04T00:00:00"/>
    <n v="98.79"/>
    <x v="4"/>
    <m/>
    <x v="2"/>
    <x v="0"/>
    <s v="04/may"/>
    <s v=""/>
    <s v=""/>
    <n v="1"/>
  </r>
  <r>
    <x v="6"/>
    <d v="2026-05-11T12:33:28"/>
    <x v="0"/>
    <n v="63246343"/>
    <n v="358371710000"/>
    <s v="9-157-407"/>
    <s v="Fijo"/>
    <x v="0"/>
    <x v="1"/>
    <m/>
    <m/>
    <m/>
    <s v="no"/>
    <m/>
    <m/>
    <x v="1"/>
    <m/>
    <x v="0"/>
    <x v="0"/>
    <s v=""/>
    <s v=""/>
    <s v=""/>
    <s v=""/>
  </r>
  <r>
    <x v="6"/>
    <d v="2026-05-11T12:37:03"/>
    <x v="0"/>
    <n v="63309512"/>
    <n v="366053870000"/>
    <s v="8-316-529"/>
    <s v="Fijo"/>
    <x v="0"/>
    <x v="0"/>
    <m/>
    <m/>
    <m/>
    <s v="no"/>
    <m/>
    <m/>
    <x v="4"/>
    <m/>
    <x v="0"/>
    <x v="0"/>
    <s v=""/>
    <s v=""/>
    <s v=""/>
    <s v=""/>
  </r>
  <r>
    <x v="6"/>
    <d v="2026-05-11T12:40:23"/>
    <x v="0"/>
    <n v="61403797"/>
    <n v="355376090000"/>
    <s v="5-23-138"/>
    <s v="Fijo"/>
    <x v="0"/>
    <x v="7"/>
    <m/>
    <m/>
    <m/>
    <s v="no"/>
    <m/>
    <m/>
    <x v="0"/>
    <m/>
    <x v="0"/>
    <x v="0"/>
    <s v=""/>
    <s v=""/>
    <s v=""/>
    <s v=""/>
  </r>
  <r>
    <x v="6"/>
    <d v="2026-05-11T12:42:29"/>
    <x v="0"/>
    <n v="63337433"/>
    <n v="363013180000"/>
    <s v="9-734-1042"/>
    <s v="Fijo"/>
    <x v="0"/>
    <x v="7"/>
    <m/>
    <m/>
    <m/>
    <s v="no"/>
    <m/>
    <m/>
    <x v="4"/>
    <m/>
    <x v="0"/>
    <x v="0"/>
    <s v=""/>
    <s v=""/>
    <s v=""/>
    <s v=""/>
  </r>
  <r>
    <x v="6"/>
    <d v="2026-05-11T12:44:13"/>
    <x v="0"/>
    <n v="63345226"/>
    <n v="223023930000"/>
    <s v="8-768-1447"/>
    <s v="Fijo"/>
    <x v="3"/>
    <x v="7"/>
    <m/>
    <m/>
    <m/>
    <s v="no"/>
    <m/>
    <m/>
    <x v="4"/>
    <m/>
    <x v="0"/>
    <x v="0"/>
    <s v=""/>
    <s v=""/>
    <s v=""/>
    <s v=""/>
  </r>
  <r>
    <x v="6"/>
    <d v="2026-05-11T12:49:31"/>
    <x v="0"/>
    <n v="63360064"/>
    <n v="354386030000"/>
    <s v="8-283-2"/>
    <s v="Fijo"/>
    <x v="0"/>
    <x v="3"/>
    <m/>
    <d v="2026-05-15T00:00:00"/>
    <n v="35"/>
    <s v="no"/>
    <m/>
    <m/>
    <x v="0"/>
    <m/>
    <x v="0"/>
    <x v="1"/>
    <s v=""/>
    <s v="15/may"/>
    <n v="1"/>
    <s v=""/>
  </r>
  <r>
    <x v="6"/>
    <d v="2026-05-11T12:52:12"/>
    <x v="0"/>
    <n v="63392944"/>
    <n v="362062100000"/>
    <s v="8-901-2240"/>
    <s v="Fijo"/>
    <x v="1"/>
    <x v="1"/>
    <m/>
    <m/>
    <m/>
    <s v="no"/>
    <m/>
    <m/>
    <x v="4"/>
    <m/>
    <x v="0"/>
    <x v="0"/>
    <s v=""/>
    <s v=""/>
    <s v=""/>
    <s v=""/>
  </r>
  <r>
    <x v="6"/>
    <d v="2026-05-11T12:54:16"/>
    <x v="0"/>
    <n v="63417972"/>
    <n v="367022530000"/>
    <s v="10-28-519"/>
    <s v="Fijo"/>
    <x v="0"/>
    <x v="7"/>
    <m/>
    <m/>
    <m/>
    <s v="no"/>
    <m/>
    <m/>
    <x v="4"/>
    <m/>
    <x v="0"/>
    <x v="0"/>
    <s v=""/>
    <s v=""/>
    <s v=""/>
    <s v=""/>
  </r>
  <r>
    <x v="6"/>
    <d v="2026-05-11T12:57:31"/>
    <x v="0"/>
    <n v="63432157"/>
    <n v="366082850000"/>
    <s v="10-7-2556"/>
    <s v="Fijo"/>
    <x v="0"/>
    <x v="0"/>
    <m/>
    <m/>
    <m/>
    <s v="no"/>
    <m/>
    <m/>
    <x v="1"/>
    <m/>
    <x v="0"/>
    <x v="0"/>
    <s v=""/>
    <s v=""/>
    <s v=""/>
    <s v=""/>
  </r>
  <r>
    <x v="6"/>
    <d v="2026-05-11T14:01:35"/>
    <x v="0"/>
    <n v="69601798"/>
    <n v="361023570000"/>
    <s v="8-716-184"/>
    <s v="Fijo"/>
    <x v="0"/>
    <x v="4"/>
    <m/>
    <m/>
    <m/>
    <s v="no"/>
    <m/>
    <m/>
    <x v="0"/>
    <m/>
    <x v="0"/>
    <x v="0"/>
    <s v=""/>
    <s v=""/>
    <s v=""/>
    <s v=""/>
  </r>
  <r>
    <x v="6"/>
    <d v="2026-05-11T14:05:29"/>
    <x v="0"/>
    <n v="63500846"/>
    <n v="361013340000"/>
    <s v="10-714-2028"/>
    <s v="Fijo"/>
    <x v="0"/>
    <x v="0"/>
    <m/>
    <m/>
    <m/>
    <s v="no"/>
    <m/>
    <m/>
    <x v="1"/>
    <m/>
    <x v="0"/>
    <x v="0"/>
    <s v=""/>
    <s v=""/>
    <s v=""/>
    <s v=""/>
  </r>
  <r>
    <x v="6"/>
    <d v="2026-05-11T14:08:16"/>
    <x v="0"/>
    <n v="63515026"/>
    <n v="355344960000"/>
    <s v="6-715-599"/>
    <s v="Fijo"/>
    <x v="0"/>
    <x v="1"/>
    <m/>
    <m/>
    <m/>
    <s v="no"/>
    <m/>
    <m/>
    <x v="4"/>
    <m/>
    <x v="0"/>
    <x v="0"/>
    <s v=""/>
    <s v=""/>
    <s v=""/>
    <s v=""/>
  </r>
  <r>
    <x v="6"/>
    <d v="2026-05-11T14:11:46"/>
    <x v="0"/>
    <n v="63563344"/>
    <n v="358370890000"/>
    <s v="8-1041-239"/>
    <s v="Fijo"/>
    <x v="0"/>
    <x v="0"/>
    <m/>
    <m/>
    <m/>
    <s v="no"/>
    <m/>
    <m/>
    <x v="0"/>
    <m/>
    <x v="0"/>
    <x v="0"/>
    <s v=""/>
    <s v=""/>
    <s v=""/>
    <s v=""/>
  </r>
  <r>
    <x v="6"/>
    <d v="2026-05-11T14:14:03"/>
    <x v="0"/>
    <n v="63636494"/>
    <n v="364051150000"/>
    <s v="10-710-1662"/>
    <s v="Fijo"/>
    <x v="0"/>
    <x v="7"/>
    <m/>
    <m/>
    <m/>
    <s v="no"/>
    <m/>
    <m/>
    <x v="4"/>
    <m/>
    <x v="0"/>
    <x v="0"/>
    <s v=""/>
    <s v=""/>
    <s v=""/>
    <s v=""/>
  </r>
  <r>
    <x v="6"/>
    <d v="2026-05-11T14:18:07"/>
    <x v="0"/>
    <n v="63681191"/>
    <n v="367087190000"/>
    <s v="4-806-2112"/>
    <s v="Fijo"/>
    <x v="0"/>
    <x v="0"/>
    <m/>
    <m/>
    <m/>
    <s v="no"/>
    <m/>
    <m/>
    <x v="4"/>
    <m/>
    <x v="0"/>
    <x v="0"/>
    <s v=""/>
    <s v=""/>
    <s v=""/>
    <s v=""/>
  </r>
  <r>
    <x v="6"/>
    <d v="2026-05-11T14:19:09"/>
    <x v="0"/>
    <n v="63787210"/>
    <n v="367036390000"/>
    <s v="3-758-953"/>
    <s v="Fijo"/>
    <x v="0"/>
    <x v="7"/>
    <m/>
    <m/>
    <m/>
    <s v="no"/>
    <m/>
    <m/>
    <x v="4"/>
    <m/>
    <x v="0"/>
    <x v="0"/>
    <s v=""/>
    <s v=""/>
    <s v=""/>
    <s v=""/>
  </r>
  <r>
    <x v="6"/>
    <d v="2026-05-11T14:21:05"/>
    <x v="0"/>
    <n v="63844918"/>
    <n v="352367240000"/>
    <s v="8-927-1843"/>
    <s v="Fijo"/>
    <x v="0"/>
    <x v="7"/>
    <m/>
    <m/>
    <m/>
    <s v="no"/>
    <m/>
    <m/>
    <x v="4"/>
    <m/>
    <x v="0"/>
    <x v="0"/>
    <s v=""/>
    <s v=""/>
    <s v=""/>
    <s v=""/>
  </r>
  <r>
    <x v="6"/>
    <d v="2026-05-11T14:23:52"/>
    <x v="0"/>
    <n v="63883898"/>
    <n v="362072600000"/>
    <s v="8-904-2493"/>
    <s v="Fijo"/>
    <x v="0"/>
    <x v="4"/>
    <m/>
    <m/>
    <m/>
    <s v="no"/>
    <m/>
    <m/>
    <x v="4"/>
    <m/>
    <x v="0"/>
    <x v="0"/>
    <s v=""/>
    <s v=""/>
    <s v=""/>
    <s v=""/>
  </r>
  <r>
    <x v="6"/>
    <d v="2026-05-11T14:25:32"/>
    <x v="0"/>
    <n v="63893244"/>
    <n v="362058960000"/>
    <s v="5-6-131"/>
    <s v="Fijo"/>
    <x v="0"/>
    <x v="7"/>
    <m/>
    <m/>
    <m/>
    <s v="no"/>
    <m/>
    <m/>
    <x v="4"/>
    <m/>
    <x v="0"/>
    <x v="0"/>
    <s v=""/>
    <s v=""/>
    <s v=""/>
    <s v=""/>
  </r>
  <r>
    <x v="6"/>
    <d v="2026-05-11T14:28:11"/>
    <x v="0"/>
    <n v="63925643"/>
    <n v="366029990000"/>
    <s v="1-43-273"/>
    <s v="Fijo"/>
    <x v="0"/>
    <x v="7"/>
    <m/>
    <m/>
    <m/>
    <s v="no"/>
    <m/>
    <m/>
    <x v="4"/>
    <m/>
    <x v="0"/>
    <x v="0"/>
    <s v=""/>
    <s v=""/>
    <s v=""/>
    <s v=""/>
  </r>
  <r>
    <x v="6"/>
    <d v="2026-05-11T14:30:57"/>
    <x v="0"/>
    <n v="63979985"/>
    <n v="367068970000"/>
    <s v="BE875940"/>
    <s v="Fijo"/>
    <x v="0"/>
    <x v="0"/>
    <m/>
    <m/>
    <m/>
    <s v="no"/>
    <m/>
    <m/>
    <x v="4"/>
    <m/>
    <x v="0"/>
    <x v="0"/>
    <s v=""/>
    <s v=""/>
    <s v=""/>
    <s v=""/>
  </r>
  <r>
    <x v="6"/>
    <d v="2026-05-11T14:33:26"/>
    <x v="0"/>
    <n v="64024594"/>
    <n v="367012450000"/>
    <s v="10-706-1839"/>
    <s v="Fijo"/>
    <x v="0"/>
    <x v="7"/>
    <m/>
    <m/>
    <m/>
    <s v="no"/>
    <m/>
    <m/>
    <x v="4"/>
    <m/>
    <x v="0"/>
    <x v="0"/>
    <s v=""/>
    <s v=""/>
    <s v=""/>
    <s v=""/>
  </r>
  <r>
    <x v="6"/>
    <d v="2026-05-11T14:35:12"/>
    <x v="0"/>
    <n v="64079225"/>
    <n v="359242000000"/>
    <s v="3-761-2136"/>
    <s v="Fijo"/>
    <x v="0"/>
    <x v="7"/>
    <m/>
    <m/>
    <m/>
    <s v="no"/>
    <m/>
    <m/>
    <x v="4"/>
    <m/>
    <x v="0"/>
    <x v="0"/>
    <s v=""/>
    <s v=""/>
    <s v=""/>
    <s v=""/>
  </r>
  <r>
    <x v="6"/>
    <d v="2026-05-11T14:44:54"/>
    <x v="0"/>
    <n v="64099284"/>
    <n v="351367510000"/>
    <s v="P515138"/>
    <s v="Fijo"/>
    <x v="0"/>
    <x v="0"/>
    <m/>
    <m/>
    <m/>
    <s v="no"/>
    <m/>
    <m/>
    <x v="0"/>
    <m/>
    <x v="0"/>
    <x v="0"/>
    <s v=""/>
    <s v=""/>
    <s v=""/>
    <s v=""/>
  </r>
  <r>
    <x v="6"/>
    <d v="2026-05-11T14:49:54"/>
    <x v="0"/>
    <n v="64152539"/>
    <n v="358358460000"/>
    <s v="8-870-2267"/>
    <s v="Fijo"/>
    <x v="0"/>
    <x v="0"/>
    <m/>
    <m/>
    <m/>
    <s v="no"/>
    <m/>
    <m/>
    <x v="1"/>
    <m/>
    <x v="0"/>
    <x v="0"/>
    <s v=""/>
    <s v=""/>
    <s v=""/>
    <s v=""/>
  </r>
  <r>
    <x v="6"/>
    <d v="2026-05-11T14:52:20"/>
    <x v="0"/>
    <n v="64188477"/>
    <n v="366087300000"/>
    <s v="9-754-1255"/>
    <s v="Fijo"/>
    <x v="0"/>
    <x v="2"/>
    <m/>
    <m/>
    <m/>
    <s v="si"/>
    <d v="2026-05-08T00:00:00"/>
    <n v="29.88"/>
    <x v="4"/>
    <m/>
    <x v="2"/>
    <x v="0"/>
    <s v="08/may"/>
    <s v=""/>
    <s v=""/>
    <n v="1"/>
  </r>
  <r>
    <x v="6"/>
    <d v="2026-05-11T14:53:59"/>
    <x v="0"/>
    <n v="64198354"/>
    <n v="351363260000"/>
    <s v="7-710-598"/>
    <s v="Fijo"/>
    <x v="0"/>
    <x v="7"/>
    <m/>
    <m/>
    <m/>
    <s v="no"/>
    <m/>
    <m/>
    <x v="4"/>
    <m/>
    <x v="0"/>
    <x v="0"/>
    <s v=""/>
    <s v=""/>
    <s v=""/>
    <s v=""/>
  </r>
  <r>
    <x v="6"/>
    <d v="2026-05-11T14:56:43"/>
    <x v="0"/>
    <n v="64199917"/>
    <n v="366001430000"/>
    <s v="8-731-787"/>
    <s v="Fijo"/>
    <x v="1"/>
    <x v="1"/>
    <m/>
    <m/>
    <m/>
    <s v="no"/>
    <m/>
    <m/>
    <x v="1"/>
    <m/>
    <x v="0"/>
    <x v="0"/>
    <s v=""/>
    <s v=""/>
    <s v=""/>
    <s v=""/>
  </r>
  <r>
    <x v="6"/>
    <d v="2026-05-11T14:59:35"/>
    <x v="0"/>
    <n v="64203466"/>
    <n v="368073600000"/>
    <s v="4-101-583"/>
    <s v="Fijo"/>
    <x v="0"/>
    <x v="0"/>
    <m/>
    <m/>
    <m/>
    <s v="no"/>
    <m/>
    <m/>
    <x v="4"/>
    <m/>
    <x v="0"/>
    <x v="0"/>
    <s v=""/>
    <s v=""/>
    <s v=""/>
    <s v=""/>
  </r>
  <r>
    <x v="6"/>
    <d v="2026-05-11T15:01:29"/>
    <x v="0"/>
    <n v="64237069"/>
    <n v="368092250000"/>
    <s v="8-1000-957"/>
    <s v="Fijo"/>
    <x v="0"/>
    <x v="0"/>
    <m/>
    <m/>
    <m/>
    <s v="no"/>
    <m/>
    <m/>
    <x v="4"/>
    <m/>
    <x v="0"/>
    <x v="0"/>
    <s v=""/>
    <s v=""/>
    <s v=""/>
    <s v=""/>
  </r>
  <r>
    <x v="6"/>
    <d v="2026-05-11T15:05:13"/>
    <x v="0"/>
    <n v="64242878"/>
    <n v="357356010000"/>
    <s v="8-902-1681"/>
    <s v="Fijo"/>
    <x v="0"/>
    <x v="0"/>
    <m/>
    <m/>
    <m/>
    <s v="no"/>
    <m/>
    <m/>
    <x v="4"/>
    <m/>
    <x v="0"/>
    <x v="0"/>
    <s v=""/>
    <s v=""/>
    <s v=""/>
    <s v=""/>
  </r>
  <r>
    <x v="6"/>
    <d v="2026-05-11T15:07:06"/>
    <x v="0"/>
    <n v="64279466"/>
    <n v="328076230000"/>
    <s v="4-100-1611"/>
    <s v="Fijo"/>
    <x v="0"/>
    <x v="7"/>
    <m/>
    <m/>
    <m/>
    <s v="no"/>
    <m/>
    <m/>
    <x v="4"/>
    <m/>
    <x v="0"/>
    <x v="0"/>
    <s v=""/>
    <s v=""/>
    <s v=""/>
    <s v=""/>
  </r>
  <r>
    <x v="6"/>
    <d v="2026-05-11T15:09:46"/>
    <x v="0"/>
    <n v="64296356"/>
    <n v="351247450000"/>
    <s v="3-730-2220"/>
    <s v="Fijo"/>
    <x v="0"/>
    <x v="7"/>
    <m/>
    <m/>
    <m/>
    <s v="no"/>
    <m/>
    <m/>
    <x v="4"/>
    <m/>
    <x v="0"/>
    <x v="0"/>
    <s v=""/>
    <s v=""/>
    <s v=""/>
    <s v=""/>
  </r>
  <r>
    <x v="6"/>
    <d v="2026-05-11T15:14:28"/>
    <x v="0"/>
    <n v="64314000"/>
    <n v="362085290000"/>
    <s v="8-938-2247"/>
    <s v="Fijo"/>
    <x v="1"/>
    <x v="1"/>
    <m/>
    <m/>
    <m/>
    <s v="no"/>
    <m/>
    <m/>
    <x v="4"/>
    <m/>
    <x v="0"/>
    <x v="0"/>
    <s v=""/>
    <s v=""/>
    <s v=""/>
    <s v=""/>
  </r>
  <r>
    <x v="6"/>
    <d v="2026-05-11T15:18:15"/>
    <x v="0"/>
    <n v="64345234"/>
    <n v="346058410000"/>
    <s v="8-720-2162"/>
    <s v="Fijo"/>
    <x v="2"/>
    <x v="7"/>
    <m/>
    <m/>
    <m/>
    <s v="no"/>
    <m/>
    <m/>
    <x v="4"/>
    <m/>
    <x v="0"/>
    <x v="0"/>
    <s v=""/>
    <s v=""/>
    <s v=""/>
    <s v=""/>
  </r>
  <r>
    <x v="6"/>
    <d v="2026-05-11T15:21:51"/>
    <x v="0"/>
    <n v="64374707"/>
    <n v="368046040000"/>
    <s v="8-1011-2462"/>
    <s v="Fijo"/>
    <x v="1"/>
    <x v="0"/>
    <m/>
    <m/>
    <m/>
    <s v="no"/>
    <m/>
    <m/>
    <x v="4"/>
    <m/>
    <x v="0"/>
    <x v="0"/>
    <s v=""/>
    <s v=""/>
    <s v=""/>
    <s v=""/>
  </r>
  <r>
    <x v="6"/>
    <d v="2026-05-11T15:25:26"/>
    <x v="0"/>
    <n v="64437334"/>
    <n v="368074250000"/>
    <s v="4-829-868"/>
    <s v="Fijo"/>
    <x v="0"/>
    <x v="5"/>
    <m/>
    <m/>
    <m/>
    <s v="no"/>
    <m/>
    <m/>
    <x v="4"/>
    <m/>
    <x v="0"/>
    <x v="0"/>
    <s v=""/>
    <s v=""/>
    <s v=""/>
    <s v=""/>
  </r>
  <r>
    <x v="6"/>
    <d v="2026-05-11T15:27:51"/>
    <x v="0"/>
    <n v="64453028"/>
    <n v="362083770000"/>
    <s v="PA1332679"/>
    <s v="Fijo"/>
    <x v="0"/>
    <x v="0"/>
    <m/>
    <m/>
    <m/>
    <s v="no"/>
    <m/>
    <m/>
    <x v="4"/>
    <m/>
    <x v="0"/>
    <x v="0"/>
    <s v=""/>
    <s v=""/>
    <s v=""/>
    <s v=""/>
  </r>
  <r>
    <x v="6"/>
    <d v="2026-05-11T15:29:52"/>
    <x v="0"/>
    <n v="64531329"/>
    <n v="351365030000"/>
    <s v="2-742-172"/>
    <s v="Fijo"/>
    <x v="0"/>
    <x v="7"/>
    <m/>
    <m/>
    <m/>
    <s v="no"/>
    <m/>
    <m/>
    <x v="4"/>
    <m/>
    <x v="0"/>
    <x v="0"/>
    <s v=""/>
    <s v=""/>
    <s v=""/>
    <s v=""/>
  </r>
  <r>
    <x v="6"/>
    <d v="2026-05-11T15:33:00"/>
    <x v="0"/>
    <n v="64552409"/>
    <n v="356378610000"/>
    <s v="K788633"/>
    <s v="Fijo"/>
    <x v="3"/>
    <x v="7"/>
    <m/>
    <m/>
    <m/>
    <s v="no"/>
    <m/>
    <m/>
    <x v="4"/>
    <m/>
    <x v="0"/>
    <x v="0"/>
    <s v=""/>
    <s v=""/>
    <s v=""/>
    <s v=""/>
  </r>
  <r>
    <x v="6"/>
    <d v="2026-05-11T15:36:11"/>
    <x v="0"/>
    <n v="64575908"/>
    <n v="356366700000"/>
    <s v="8-1037-609"/>
    <s v="Fijo"/>
    <x v="0"/>
    <x v="1"/>
    <m/>
    <m/>
    <m/>
    <s v="no"/>
    <m/>
    <m/>
    <x v="0"/>
    <m/>
    <x v="0"/>
    <x v="0"/>
    <s v=""/>
    <s v=""/>
    <s v=""/>
    <s v=""/>
  </r>
  <r>
    <x v="6"/>
    <d v="2026-05-11T15:37:46"/>
    <x v="0"/>
    <n v="64620677"/>
    <n v="358340200000"/>
    <s v="8-965-1086"/>
    <s v="Fijo"/>
    <x v="3"/>
    <x v="7"/>
    <m/>
    <m/>
    <m/>
    <s v="no"/>
    <m/>
    <m/>
    <x v="4"/>
    <m/>
    <x v="0"/>
    <x v="0"/>
    <s v=""/>
    <s v=""/>
    <s v=""/>
    <s v=""/>
  </r>
  <r>
    <x v="6"/>
    <d v="2026-05-11T15:41:22"/>
    <x v="0"/>
    <n v="64657965"/>
    <n v="362076850000"/>
    <s v="9-192-678"/>
    <s v="Fijo"/>
    <x v="0"/>
    <x v="3"/>
    <m/>
    <d v="2026-05-12T00:00:00"/>
    <n v="20.5"/>
    <s v="no"/>
    <m/>
    <m/>
    <x v="4"/>
    <m/>
    <x v="0"/>
    <x v="1"/>
    <s v=""/>
    <s v="12/may"/>
    <n v="1"/>
    <s v=""/>
  </r>
  <r>
    <x v="6"/>
    <d v="2026-05-11T15:44:04"/>
    <x v="0"/>
    <n v="64683071"/>
    <n v="363023100000"/>
    <s v="3-726-1449"/>
    <s v="Fijo"/>
    <x v="0"/>
    <x v="0"/>
    <m/>
    <m/>
    <m/>
    <s v="no"/>
    <m/>
    <m/>
    <x v="1"/>
    <m/>
    <x v="0"/>
    <x v="0"/>
    <s v=""/>
    <s v=""/>
    <s v=""/>
    <s v=""/>
  </r>
  <r>
    <x v="6"/>
    <d v="2026-05-11T15:45:54"/>
    <x v="0"/>
    <n v="64702061"/>
    <n v="368002400000"/>
    <s v="4-719-668"/>
    <s v="Fijo"/>
    <x v="0"/>
    <x v="7"/>
    <m/>
    <m/>
    <m/>
    <s v="no"/>
    <m/>
    <m/>
    <x v="4"/>
    <m/>
    <x v="0"/>
    <x v="0"/>
    <s v=""/>
    <s v=""/>
    <s v=""/>
    <s v=""/>
  </r>
  <r>
    <x v="6"/>
    <d v="2026-05-11T15:50:09"/>
    <x v="0"/>
    <n v="64737651"/>
    <n v="364008810000"/>
    <s v="8-925-1400"/>
    <s v="Fijo"/>
    <x v="0"/>
    <x v="2"/>
    <m/>
    <m/>
    <m/>
    <s v="si"/>
    <d v="2026-05-07T00:00:00"/>
    <n v="41"/>
    <x v="4"/>
    <m/>
    <x v="2"/>
    <x v="0"/>
    <s v="07/may"/>
    <s v=""/>
    <s v=""/>
    <n v="1"/>
  </r>
  <r>
    <x v="6"/>
    <d v="2026-05-11T15:54:23"/>
    <x v="0"/>
    <n v="64745635"/>
    <n v="363068220000"/>
    <s v="8-874-92"/>
    <s v="Fijo"/>
    <x v="0"/>
    <x v="1"/>
    <m/>
    <m/>
    <m/>
    <s v="no"/>
    <m/>
    <m/>
    <x v="4"/>
    <m/>
    <x v="0"/>
    <x v="0"/>
    <s v=""/>
    <s v=""/>
    <s v=""/>
    <s v=""/>
  </r>
  <r>
    <x v="6"/>
    <d v="2026-05-11T15:59:31"/>
    <x v="0"/>
    <n v="64867841"/>
    <n v="369088900000"/>
    <s v="8-917-1184"/>
    <s v="Fijo"/>
    <x v="0"/>
    <x v="0"/>
    <m/>
    <m/>
    <m/>
    <s v="no"/>
    <m/>
    <m/>
    <x v="4"/>
    <m/>
    <x v="0"/>
    <x v="0"/>
    <s v=""/>
    <s v=""/>
    <s v=""/>
    <s v=""/>
  </r>
  <r>
    <x v="6"/>
    <d v="2026-05-11T16:10:54"/>
    <x v="0"/>
    <n v="64928299"/>
    <n v="363081470000"/>
    <s v="4-706-2011"/>
    <s v="Fijo"/>
    <x v="0"/>
    <x v="4"/>
    <m/>
    <m/>
    <m/>
    <s v="no"/>
    <m/>
    <m/>
    <x v="4"/>
    <m/>
    <x v="0"/>
    <x v="0"/>
    <s v=""/>
    <s v=""/>
    <s v=""/>
    <s v=""/>
  </r>
  <r>
    <x v="6"/>
    <d v="2026-05-11T16:12:17"/>
    <x v="0"/>
    <n v="64942046"/>
    <n v="366044960000"/>
    <s v="4-798-157"/>
    <s v="Fijo"/>
    <x v="0"/>
    <x v="7"/>
    <m/>
    <m/>
    <m/>
    <s v="no"/>
    <m/>
    <m/>
    <x v="4"/>
    <m/>
    <x v="0"/>
    <x v="0"/>
    <s v=""/>
    <s v=""/>
    <s v=""/>
    <s v=""/>
  </r>
  <r>
    <x v="6"/>
    <d v="2026-05-11T16:17:17"/>
    <x v="0"/>
    <n v="64960054"/>
    <n v="995063180000"/>
    <s v="3-709-223"/>
    <s v="Fijo"/>
    <x v="0"/>
    <x v="3"/>
    <m/>
    <d v="2026-05-15T00:00:00"/>
    <n v="52.3"/>
    <s v="no"/>
    <m/>
    <m/>
    <x v="1"/>
    <m/>
    <x v="0"/>
    <x v="1"/>
    <s v=""/>
    <s v="15/may"/>
    <n v="1"/>
    <s v=""/>
  </r>
  <r>
    <x v="6"/>
    <d v="2026-05-11T16:26:08"/>
    <x v="0"/>
    <n v="65014507"/>
    <n v="367086100000"/>
    <s v="9-746-1333"/>
    <s v="Fijo"/>
    <x v="0"/>
    <x v="3"/>
    <m/>
    <d v="2026-05-12T00:00:00"/>
    <n v="33.64"/>
    <s v="no"/>
    <m/>
    <m/>
    <x v="4"/>
    <m/>
    <x v="0"/>
    <x v="1"/>
    <s v=""/>
    <s v="12/may"/>
    <n v="1"/>
    <s v=""/>
  </r>
  <r>
    <x v="6"/>
    <d v="2026-05-11T16:29:50"/>
    <x v="0"/>
    <n v="65033484"/>
    <n v="356360130000"/>
    <s v="7-710-1963"/>
    <s v="Fijo"/>
    <x v="0"/>
    <x v="7"/>
    <m/>
    <m/>
    <m/>
    <s v="no"/>
    <m/>
    <m/>
    <x v="4"/>
    <m/>
    <x v="0"/>
    <x v="0"/>
    <s v=""/>
    <s v=""/>
    <s v=""/>
    <s v=""/>
  </r>
  <r>
    <x v="6"/>
    <d v="2026-05-11T16:32:03"/>
    <x v="0"/>
    <n v="65065945"/>
    <n v="369028250000"/>
    <s v="10-11-261"/>
    <s v="Fijo"/>
    <x v="0"/>
    <x v="5"/>
    <m/>
    <m/>
    <m/>
    <s v="no"/>
    <m/>
    <m/>
    <x v="1"/>
    <m/>
    <x v="0"/>
    <x v="0"/>
    <s v=""/>
    <s v=""/>
    <s v=""/>
    <s v=""/>
  </r>
  <r>
    <x v="6"/>
    <d v="2026-05-11T16:40:13"/>
    <x v="0"/>
    <n v="65085834"/>
    <n v="363083850000"/>
    <s v="9-738-1997"/>
    <s v="Fijo"/>
    <x v="4"/>
    <x v="3"/>
    <m/>
    <d v="2026-05-15T00:00:00"/>
    <n v="32.24"/>
    <s v="no"/>
    <m/>
    <m/>
    <x v="4"/>
    <m/>
    <x v="0"/>
    <x v="1"/>
    <s v=""/>
    <s v="15/may"/>
    <n v="1"/>
    <s v=""/>
  </r>
  <r>
    <x v="6"/>
    <d v="2026-05-11T16:42:39"/>
    <x v="0"/>
    <n v="65122191"/>
    <n v="366080900000"/>
    <s v="4-702-804"/>
    <s v="Fijo"/>
    <x v="0"/>
    <x v="7"/>
    <m/>
    <m/>
    <m/>
    <s v="no"/>
    <m/>
    <m/>
    <x v="4"/>
    <m/>
    <x v="0"/>
    <x v="0"/>
    <s v=""/>
    <s v=""/>
    <s v=""/>
    <s v=""/>
  </r>
  <r>
    <x v="6"/>
    <d v="2026-05-11T16:48:03"/>
    <x v="0"/>
    <n v="65132135"/>
    <n v="361016470000"/>
    <s v="8-1045-1303"/>
    <s v="Fijo"/>
    <x v="0"/>
    <x v="4"/>
    <m/>
    <m/>
    <m/>
    <s v="no"/>
    <m/>
    <m/>
    <x v="1"/>
    <m/>
    <x v="0"/>
    <x v="0"/>
    <s v=""/>
    <s v=""/>
    <s v=""/>
    <s v=""/>
  </r>
  <r>
    <x v="6"/>
    <d v="2026-05-11T16:49:39"/>
    <x v="0"/>
    <n v="65215997"/>
    <n v="364028150000"/>
    <s v="2-756-2212"/>
    <s v="Fijo"/>
    <x v="0"/>
    <x v="4"/>
    <m/>
    <m/>
    <m/>
    <s v="no"/>
    <m/>
    <m/>
    <x v="1"/>
    <m/>
    <x v="0"/>
    <x v="0"/>
    <s v=""/>
    <s v=""/>
    <s v=""/>
    <s v=""/>
  </r>
  <r>
    <x v="6"/>
    <d v="2026-05-11T16:54:38"/>
    <x v="0"/>
    <n v="65227543"/>
    <n v="351262510000"/>
    <s v="4-207-596"/>
    <s v="Fijo"/>
    <x v="0"/>
    <x v="7"/>
    <m/>
    <m/>
    <m/>
    <s v="no"/>
    <m/>
    <m/>
    <x v="4"/>
    <m/>
    <x v="0"/>
    <x v="0"/>
    <s v=""/>
    <s v=""/>
    <s v=""/>
    <s v=""/>
  </r>
  <r>
    <x v="6"/>
    <d v="2026-05-11T16:59:25"/>
    <x v="0"/>
    <n v="65271425"/>
    <n v="369092440000"/>
    <s v="8-878-357"/>
    <s v="Fijo"/>
    <x v="2"/>
    <x v="4"/>
    <m/>
    <m/>
    <m/>
    <s v="no"/>
    <m/>
    <m/>
    <x v="4"/>
    <m/>
    <x v="0"/>
    <x v="0"/>
    <s v=""/>
    <s v=""/>
    <s v=""/>
    <s v=""/>
  </r>
  <r>
    <x v="6"/>
    <d v="2026-05-11T17:03:13"/>
    <x v="0"/>
    <n v="65294266"/>
    <n v="363053950000"/>
    <s v="E-8-127558"/>
    <s v="Fijo"/>
    <x v="0"/>
    <x v="0"/>
    <m/>
    <m/>
    <m/>
    <s v="no"/>
    <m/>
    <m/>
    <x v="4"/>
    <m/>
    <x v="0"/>
    <x v="0"/>
    <s v=""/>
    <s v=""/>
    <s v=""/>
    <s v=""/>
  </r>
  <r>
    <x v="6"/>
    <d v="2026-05-11T17:09:30"/>
    <x v="0"/>
    <n v="65326159"/>
    <n v="219061750000"/>
    <s v="8-255-668"/>
    <s v="Fijo"/>
    <x v="0"/>
    <x v="3"/>
    <m/>
    <m/>
    <m/>
    <s v="no"/>
    <m/>
    <m/>
    <x v="4"/>
    <m/>
    <x v="0"/>
    <x v="0"/>
    <s v=""/>
    <s v=""/>
    <s v=""/>
    <s v=""/>
  </r>
  <r>
    <x v="6"/>
    <d v="2026-05-11T17:12:19"/>
    <x v="0"/>
    <n v="65404671"/>
    <n v="362004080000"/>
    <s v="8-832-230"/>
    <s v="Fijo"/>
    <x v="0"/>
    <x v="0"/>
    <m/>
    <m/>
    <m/>
    <s v="no"/>
    <m/>
    <m/>
    <x v="4"/>
    <m/>
    <x v="0"/>
    <x v="0"/>
    <s v=""/>
    <s v=""/>
    <s v=""/>
    <s v=""/>
  </r>
  <r>
    <x v="6"/>
    <d v="2026-05-11T17:15:13"/>
    <x v="0"/>
    <n v="65423731"/>
    <n v="363074050000"/>
    <s v="8-773-626"/>
    <s v="Fijo"/>
    <x v="0"/>
    <x v="4"/>
    <m/>
    <m/>
    <m/>
    <s v="no"/>
    <m/>
    <m/>
    <x v="4"/>
    <m/>
    <x v="0"/>
    <x v="0"/>
    <s v=""/>
    <s v=""/>
    <s v=""/>
    <s v=""/>
  </r>
  <r>
    <x v="6"/>
    <d v="2026-05-11T17:17:12"/>
    <x v="0"/>
    <n v="65431104"/>
    <n v="365082280000"/>
    <s v="8-1063-1286"/>
    <s v="Fijo"/>
    <x v="0"/>
    <x v="7"/>
    <m/>
    <m/>
    <m/>
    <s v="no"/>
    <m/>
    <m/>
    <x v="4"/>
    <m/>
    <x v="0"/>
    <x v="0"/>
    <s v=""/>
    <s v=""/>
    <s v=""/>
    <s v=""/>
  </r>
  <r>
    <x v="6"/>
    <d v="2026-05-11T17:19:06"/>
    <x v="0"/>
    <n v="65456463"/>
    <n v="356371560000"/>
    <s v="8-1031-392"/>
    <s v="Fijo"/>
    <x v="0"/>
    <x v="7"/>
    <m/>
    <m/>
    <m/>
    <s v="no"/>
    <m/>
    <m/>
    <x v="4"/>
    <m/>
    <x v="0"/>
    <x v="0"/>
    <s v=""/>
    <s v=""/>
    <s v=""/>
    <s v=""/>
  </r>
  <r>
    <x v="6"/>
    <d v="2026-05-11T17:20:37"/>
    <x v="0"/>
    <n v="65475593"/>
    <n v="358363240000"/>
    <s v="3-92-940"/>
    <s v="Fijo"/>
    <x v="0"/>
    <x v="7"/>
    <m/>
    <m/>
    <m/>
    <s v="no"/>
    <m/>
    <m/>
    <x v="4"/>
    <m/>
    <x v="0"/>
    <x v="0"/>
    <s v=""/>
    <s v=""/>
    <s v=""/>
    <s v=""/>
  </r>
  <r>
    <x v="6"/>
    <d v="2026-05-11T17:24:29"/>
    <x v="0"/>
    <n v="65476390"/>
    <n v="365021010000"/>
    <s v="8-1045-1324"/>
    <s v="Fijo"/>
    <x v="0"/>
    <x v="1"/>
    <m/>
    <m/>
    <m/>
    <s v="no"/>
    <m/>
    <m/>
    <x v="1"/>
    <m/>
    <x v="0"/>
    <x v="0"/>
    <s v=""/>
    <s v=""/>
    <s v=""/>
    <s v=""/>
  </r>
  <r>
    <x v="6"/>
    <d v="2026-05-11T17:28:01"/>
    <x v="0"/>
    <n v="65511214"/>
    <n v="359331240000"/>
    <s v="3-725-404"/>
    <s v="Fijo"/>
    <x v="0"/>
    <x v="2"/>
    <m/>
    <m/>
    <m/>
    <s v="si"/>
    <d v="2026-04-30T00:00:00"/>
    <n v="35.5"/>
    <x v="1"/>
    <m/>
    <x v="1"/>
    <x v="0"/>
    <s v="30/abr"/>
    <s v=""/>
    <s v=""/>
    <n v="1"/>
  </r>
  <r>
    <x v="6"/>
    <d v="2026-05-11T17:31:41"/>
    <x v="0"/>
    <n v="65560923"/>
    <n v="367071540000"/>
    <s v="3-753-1329"/>
    <s v="Fijo"/>
    <x v="0"/>
    <x v="4"/>
    <m/>
    <m/>
    <m/>
    <s v="no"/>
    <m/>
    <m/>
    <x v="4"/>
    <m/>
    <x v="0"/>
    <x v="0"/>
    <s v=""/>
    <s v=""/>
    <s v=""/>
    <s v=""/>
  </r>
  <r>
    <x v="6"/>
    <d v="2026-05-11T17:34:33"/>
    <x v="0"/>
    <n v="65566105"/>
    <n v="365007830000"/>
    <s v="2-746-1771"/>
    <s v="Fijo"/>
    <x v="0"/>
    <x v="5"/>
    <m/>
    <m/>
    <m/>
    <s v="no"/>
    <m/>
    <m/>
    <x v="1"/>
    <m/>
    <x v="0"/>
    <x v="0"/>
    <s v=""/>
    <s v=""/>
    <s v=""/>
    <s v=""/>
  </r>
  <r>
    <x v="6"/>
    <d v="2026-05-11T17:35:55"/>
    <x v="0"/>
    <n v="65572252"/>
    <n v="369080990000"/>
    <s v="5-707-1121"/>
    <s v="Fijo"/>
    <x v="0"/>
    <x v="4"/>
    <m/>
    <m/>
    <m/>
    <s v="no"/>
    <m/>
    <m/>
    <x v="4"/>
    <m/>
    <x v="0"/>
    <x v="0"/>
    <s v=""/>
    <s v=""/>
    <s v=""/>
    <s v=""/>
  </r>
  <r>
    <x v="6"/>
    <d v="2026-05-11T17:37:51"/>
    <x v="0"/>
    <n v="65579008"/>
    <n v="362014660000"/>
    <s v="8-318-539"/>
    <s v="Fijo"/>
    <x v="0"/>
    <x v="7"/>
    <m/>
    <m/>
    <m/>
    <s v="no"/>
    <m/>
    <m/>
    <x v="4"/>
    <m/>
    <x v="0"/>
    <x v="0"/>
    <s v=""/>
    <s v=""/>
    <s v=""/>
    <s v=""/>
  </r>
  <r>
    <x v="6"/>
    <d v="2026-05-11T17:41:08"/>
    <x v="0"/>
    <n v="65608513"/>
    <n v="363000200000"/>
    <s v="8-360-757"/>
    <s v="Fijo"/>
    <x v="0"/>
    <x v="0"/>
    <m/>
    <m/>
    <m/>
    <s v="no"/>
    <m/>
    <m/>
    <x v="4"/>
    <m/>
    <x v="0"/>
    <x v="0"/>
    <s v=""/>
    <s v=""/>
    <s v=""/>
    <s v=""/>
  </r>
  <r>
    <x v="6"/>
    <d v="2026-05-11T17:43:29"/>
    <x v="0"/>
    <n v="65702797"/>
    <n v="365084050000"/>
    <s v="4-728-1865"/>
    <s v="Fijo"/>
    <x v="0"/>
    <x v="7"/>
    <m/>
    <m/>
    <m/>
    <s v="no"/>
    <m/>
    <m/>
    <x v="4"/>
    <m/>
    <x v="0"/>
    <x v="0"/>
    <s v=""/>
    <s v=""/>
    <s v=""/>
    <s v=""/>
  </r>
  <r>
    <x v="6"/>
    <d v="2026-05-11T17:45:55"/>
    <x v="0"/>
    <n v="65709766"/>
    <n v="352061060000"/>
    <s v="C0371559"/>
    <s v="Fijo"/>
    <x v="0"/>
    <x v="7"/>
    <m/>
    <m/>
    <m/>
    <s v="no"/>
    <m/>
    <m/>
    <x v="1"/>
    <m/>
    <x v="0"/>
    <x v="0"/>
    <s v=""/>
    <s v=""/>
    <s v=""/>
    <s v=""/>
  </r>
  <r>
    <x v="6"/>
    <d v="2026-05-11T17:49:42"/>
    <x v="0"/>
    <n v="65712096"/>
    <n v="365008770000"/>
    <s v="8-1042-854"/>
    <s v="Fijo"/>
    <x v="0"/>
    <x v="0"/>
    <m/>
    <m/>
    <m/>
    <s v="no"/>
    <m/>
    <m/>
    <x v="1"/>
    <m/>
    <x v="0"/>
    <x v="0"/>
    <s v=""/>
    <s v=""/>
    <s v=""/>
    <s v=""/>
  </r>
  <r>
    <x v="6"/>
    <d v="2026-05-11T17:52:51"/>
    <x v="0"/>
    <n v="65811775"/>
    <n v="984072480000"/>
    <s v="8-738-1653"/>
    <s v="Fijo"/>
    <x v="0"/>
    <x v="7"/>
    <m/>
    <m/>
    <m/>
    <s v="no"/>
    <m/>
    <m/>
    <x v="4"/>
    <m/>
    <x v="0"/>
    <x v="0"/>
    <s v=""/>
    <s v=""/>
    <s v=""/>
    <s v=""/>
  </r>
  <r>
    <x v="6"/>
    <d v="2026-05-11T17:54:59"/>
    <x v="0"/>
    <n v="65822235"/>
    <n v="361017650000"/>
    <s v="4-751-763"/>
    <s v="Fijo"/>
    <x v="0"/>
    <x v="7"/>
    <m/>
    <m/>
    <m/>
    <s v="no"/>
    <m/>
    <m/>
    <x v="4"/>
    <m/>
    <x v="0"/>
    <x v="0"/>
    <s v=""/>
    <s v=""/>
    <s v=""/>
    <s v=""/>
  </r>
  <r>
    <x v="6"/>
    <d v="2026-05-11T17:57:51"/>
    <x v="0"/>
    <n v="64689457"/>
    <n v="367081470000"/>
    <s v="12-725-1688"/>
    <s v="Fijo"/>
    <x v="0"/>
    <x v="0"/>
    <m/>
    <m/>
    <m/>
    <s v="no"/>
    <m/>
    <m/>
    <x v="4"/>
    <m/>
    <x v="0"/>
    <x v="0"/>
    <s v=""/>
    <s v=""/>
    <s v=""/>
    <s v=""/>
  </r>
  <r>
    <x v="6"/>
    <d v="2026-05-11T17:59:10"/>
    <x v="0"/>
    <n v="65873326"/>
    <n v="353376580000"/>
    <s v="3-748-1618"/>
    <s v="Fijo"/>
    <x v="0"/>
    <x v="7"/>
    <m/>
    <m/>
    <m/>
    <s v="no"/>
    <m/>
    <m/>
    <x v="4"/>
    <m/>
    <x v="0"/>
    <x v="0"/>
    <s v=""/>
    <s v=""/>
    <s v=""/>
    <s v=""/>
  </r>
  <r>
    <x v="7"/>
    <d v="2026-05-12T09:13:05"/>
    <x v="0"/>
    <n v="65884067"/>
    <n v="362020240000"/>
    <s v="3-754-2208"/>
    <s v="Fijo"/>
    <x v="0"/>
    <x v="2"/>
    <m/>
    <m/>
    <m/>
    <s v="si"/>
    <d v="2026-05-04T00:00:00"/>
    <n v="105"/>
    <x v="1"/>
    <m/>
    <x v="2"/>
    <x v="0"/>
    <s v="04/may"/>
    <s v=""/>
    <s v=""/>
    <n v="1"/>
  </r>
  <r>
    <x v="7"/>
    <d v="2026-05-12T09:17:04"/>
    <x v="0"/>
    <n v="67611194"/>
    <n v="155078170000"/>
    <s v="2-46-534"/>
    <s v="Fijo"/>
    <x v="0"/>
    <x v="7"/>
    <m/>
    <m/>
    <m/>
    <s v="no"/>
    <m/>
    <m/>
    <x v="1"/>
    <m/>
    <x v="0"/>
    <x v="0"/>
    <s v=""/>
    <s v=""/>
    <s v=""/>
    <s v=""/>
  </r>
  <r>
    <x v="7"/>
    <d v="2026-05-12T09:26:04"/>
    <x v="0"/>
    <n v="61304018"/>
    <n v="367040640000"/>
    <n v="176307222"/>
    <s v="Fijo"/>
    <x v="0"/>
    <x v="3"/>
    <m/>
    <d v="2026-05-17T00:00:00"/>
    <n v="30.44"/>
    <s v="no"/>
    <m/>
    <m/>
    <x v="2"/>
    <m/>
    <x v="0"/>
    <x v="1"/>
    <s v=""/>
    <s v="17/may"/>
    <n v="1"/>
    <s v=""/>
  </r>
  <r>
    <x v="7"/>
    <d v="2026-05-12T09:33:19"/>
    <x v="0"/>
    <n v="69912701"/>
    <n v="332267060000"/>
    <s v="8-831-1068"/>
    <s v="Fijo"/>
    <x v="0"/>
    <x v="2"/>
    <m/>
    <m/>
    <m/>
    <s v="si"/>
    <d v="2026-05-06T00:00:00"/>
    <n v="46.36"/>
    <x v="2"/>
    <m/>
    <x v="2"/>
    <x v="0"/>
    <s v="06/may"/>
    <s v=""/>
    <s v=""/>
    <n v="1"/>
  </r>
  <r>
    <x v="7"/>
    <d v="2026-05-12T09:39:15"/>
    <x v="0"/>
    <n v="64381146"/>
    <n v="361023080000"/>
    <s v="9-754-2237"/>
    <s v="Fijo"/>
    <x v="0"/>
    <x v="2"/>
    <m/>
    <m/>
    <m/>
    <s v="si"/>
    <d v="2026-05-08T00:00:00"/>
    <n v="26"/>
    <x v="0"/>
    <m/>
    <x v="2"/>
    <x v="0"/>
    <s v="08/may"/>
    <s v=""/>
    <s v=""/>
    <n v="1"/>
  </r>
  <r>
    <x v="7"/>
    <d v="2026-05-12T09:49:00"/>
    <x v="0"/>
    <n v="62083560"/>
    <n v="364001250000"/>
    <s v="8-886-2274"/>
    <s v="Fijo"/>
    <x v="0"/>
    <x v="0"/>
    <m/>
    <m/>
    <m/>
    <s v="no"/>
    <m/>
    <m/>
    <x v="4"/>
    <m/>
    <x v="0"/>
    <x v="0"/>
    <s v=""/>
    <s v=""/>
    <s v=""/>
    <s v=""/>
  </r>
  <r>
    <x v="7"/>
    <d v="2026-05-12T09:52:34"/>
    <x v="0"/>
    <n v="66030778"/>
    <n v="297038390000"/>
    <s v="4-768-2366"/>
    <s v="Fijo"/>
    <x v="0"/>
    <x v="3"/>
    <m/>
    <d v="2026-05-15T00:00:00"/>
    <n v="27.37"/>
    <s v="no"/>
    <m/>
    <m/>
    <x v="1"/>
    <m/>
    <x v="0"/>
    <x v="1"/>
    <s v=""/>
    <s v="15/may"/>
    <n v="1"/>
    <s v=""/>
  </r>
  <r>
    <x v="7"/>
    <d v="2026-05-12T09:55:33"/>
    <x v="0"/>
    <n v="66047682"/>
    <n v="361074360000"/>
    <s v="8-956-716"/>
    <s v="Fijo"/>
    <x v="3"/>
    <x v="3"/>
    <m/>
    <d v="2026-05-15T00:00:00"/>
    <n v="37.520000000000003"/>
    <s v="no"/>
    <m/>
    <m/>
    <x v="4"/>
    <m/>
    <x v="0"/>
    <x v="1"/>
    <s v=""/>
    <s v="15/may"/>
    <n v="1"/>
    <s v=""/>
  </r>
  <r>
    <x v="7"/>
    <d v="2026-05-12T10:01:21"/>
    <x v="0"/>
    <n v="66093967"/>
    <n v="364073280000"/>
    <s v="4-768-2253"/>
    <s v="Fijo"/>
    <x v="0"/>
    <x v="0"/>
    <m/>
    <m/>
    <m/>
    <s v="no"/>
    <m/>
    <m/>
    <x v="4"/>
    <m/>
    <x v="0"/>
    <x v="0"/>
    <s v=""/>
    <s v=""/>
    <s v=""/>
    <s v=""/>
  </r>
  <r>
    <x v="7"/>
    <d v="2026-05-12T10:06:40"/>
    <x v="0"/>
    <n v="66122768"/>
    <n v="365028920000"/>
    <s v="AS165081"/>
    <s v="Fijo"/>
    <x v="0"/>
    <x v="4"/>
    <m/>
    <m/>
    <m/>
    <s v="no"/>
    <m/>
    <m/>
    <x v="1"/>
    <m/>
    <x v="0"/>
    <x v="0"/>
    <s v=""/>
    <s v=""/>
    <s v=""/>
    <s v=""/>
  </r>
  <r>
    <x v="7"/>
    <d v="2026-05-12T10:09:54"/>
    <x v="0"/>
    <n v="66143731"/>
    <n v="358374390000"/>
    <s v="8-513-851"/>
    <s v="Fijo"/>
    <x v="0"/>
    <x v="1"/>
    <m/>
    <m/>
    <m/>
    <s v="no"/>
    <m/>
    <m/>
    <x v="0"/>
    <m/>
    <x v="0"/>
    <x v="0"/>
    <s v=""/>
    <s v=""/>
    <s v=""/>
    <s v=""/>
  </r>
  <r>
    <x v="7"/>
    <d v="2026-05-12T10:12:22"/>
    <x v="0"/>
    <n v="66173749"/>
    <n v="358359760000"/>
    <s v="8-937-1058"/>
    <s v="Fijo"/>
    <x v="0"/>
    <x v="7"/>
    <m/>
    <m/>
    <m/>
    <s v="no"/>
    <m/>
    <m/>
    <x v="4"/>
    <m/>
    <x v="0"/>
    <x v="0"/>
    <s v=""/>
    <s v=""/>
    <s v=""/>
    <s v=""/>
  </r>
  <r>
    <x v="7"/>
    <d v="2026-05-12T10:15:01"/>
    <x v="0"/>
    <n v="66241362"/>
    <n v="367037840000"/>
    <s v="E-8-179920"/>
    <s v="Fijo"/>
    <x v="0"/>
    <x v="0"/>
    <m/>
    <m/>
    <m/>
    <s v="no"/>
    <m/>
    <m/>
    <x v="4"/>
    <m/>
    <x v="0"/>
    <x v="0"/>
    <s v=""/>
    <s v=""/>
    <s v=""/>
    <s v=""/>
  </r>
  <r>
    <x v="7"/>
    <d v="2026-05-12T10:17:41"/>
    <x v="0"/>
    <n v="66265074"/>
    <n v="368091250000"/>
    <s v="4-205-277"/>
    <s v="Fijo"/>
    <x v="0"/>
    <x v="0"/>
    <m/>
    <m/>
    <m/>
    <s v="no"/>
    <m/>
    <m/>
    <x v="4"/>
    <m/>
    <x v="0"/>
    <x v="0"/>
    <s v=""/>
    <s v=""/>
    <s v=""/>
    <s v=""/>
  </r>
  <r>
    <x v="7"/>
    <d v="2026-05-12T10:19:46"/>
    <x v="0"/>
    <n v="66351466"/>
    <n v="358365770000"/>
    <s v="4-821-1036"/>
    <s v="Fijo"/>
    <x v="0"/>
    <x v="7"/>
    <m/>
    <m/>
    <m/>
    <s v="no"/>
    <m/>
    <m/>
    <x v="4"/>
    <m/>
    <x v="0"/>
    <x v="0"/>
    <s v=""/>
    <s v=""/>
    <s v=""/>
    <s v=""/>
  </r>
  <r>
    <x v="7"/>
    <d v="2026-05-12T10:22:55"/>
    <x v="0"/>
    <n v="66368350"/>
    <n v="364028220000"/>
    <s v="2-756-411"/>
    <s v="Fijo"/>
    <x v="0"/>
    <x v="7"/>
    <m/>
    <m/>
    <m/>
    <s v="no"/>
    <m/>
    <m/>
    <x v="4"/>
    <m/>
    <x v="0"/>
    <x v="0"/>
    <s v=""/>
    <s v=""/>
    <s v=""/>
    <s v=""/>
  </r>
  <r>
    <x v="7"/>
    <d v="2026-05-12T10:31:44"/>
    <x v="0"/>
    <n v="66386600"/>
    <n v="367037660000"/>
    <s v="2-213-750"/>
    <s v="Fijo"/>
    <x v="0"/>
    <x v="3"/>
    <m/>
    <d v="2026-05-16T00:00:00"/>
    <n v="30.44"/>
    <s v="no"/>
    <m/>
    <m/>
    <x v="4"/>
    <m/>
    <x v="0"/>
    <x v="1"/>
    <s v=""/>
    <s v="16/may"/>
    <n v="1"/>
    <s v=""/>
  </r>
  <r>
    <x v="7"/>
    <d v="2026-05-12T10:35:57"/>
    <x v="0"/>
    <n v="66463899"/>
    <n v="365015690000"/>
    <s v="8-511-473"/>
    <s v="Fijo"/>
    <x v="1"/>
    <x v="5"/>
    <m/>
    <m/>
    <m/>
    <s v="no"/>
    <m/>
    <m/>
    <x v="4"/>
    <m/>
    <x v="0"/>
    <x v="0"/>
    <s v=""/>
    <s v=""/>
    <s v=""/>
    <s v=""/>
  </r>
  <r>
    <x v="7"/>
    <d v="2026-05-12T10:38:12"/>
    <x v="0"/>
    <n v="66507107"/>
    <n v="352369050000"/>
    <s v="8-748-558"/>
    <s v="Fijo"/>
    <x v="0"/>
    <x v="7"/>
    <m/>
    <m/>
    <m/>
    <s v="no"/>
    <m/>
    <m/>
    <x v="4"/>
    <m/>
    <x v="0"/>
    <x v="0"/>
    <s v=""/>
    <s v=""/>
    <s v=""/>
    <s v=""/>
  </r>
  <r>
    <x v="7"/>
    <d v="2026-05-12T10:40:48"/>
    <x v="0"/>
    <n v="66510030"/>
    <n v="366017240000"/>
    <s v="3-741-1353"/>
    <s v="Fijo"/>
    <x v="0"/>
    <x v="7"/>
    <m/>
    <m/>
    <m/>
    <s v="no"/>
    <m/>
    <m/>
    <x v="4"/>
    <m/>
    <x v="0"/>
    <x v="0"/>
    <s v=""/>
    <s v=""/>
    <s v=""/>
    <s v=""/>
  </r>
  <r>
    <x v="7"/>
    <d v="2026-05-12T10:42:17"/>
    <x v="0"/>
    <n v="66525594"/>
    <n v="359363260000"/>
    <s v="9-97-1073"/>
    <s v="Fijo"/>
    <x v="0"/>
    <x v="7"/>
    <m/>
    <m/>
    <m/>
    <s v="no"/>
    <m/>
    <m/>
    <x v="4"/>
    <m/>
    <x v="0"/>
    <x v="0"/>
    <s v=""/>
    <s v=""/>
    <s v=""/>
    <s v=""/>
  </r>
  <r>
    <x v="7"/>
    <d v="2026-05-12T10:50:11"/>
    <x v="0"/>
    <n v="66545512"/>
    <n v="352375610000"/>
    <s v="1-15-61"/>
    <s v="Fijo"/>
    <x v="0"/>
    <x v="5"/>
    <m/>
    <m/>
    <m/>
    <s v="no"/>
    <m/>
    <m/>
    <x v="4"/>
    <m/>
    <x v="0"/>
    <x v="0"/>
    <s v=""/>
    <s v=""/>
    <s v=""/>
    <s v=""/>
  </r>
  <r>
    <x v="7"/>
    <d v="2026-05-12T10:56:53"/>
    <x v="0"/>
    <n v="66552224"/>
    <n v="369004970000"/>
    <s v="8-772-2438"/>
    <s v="Fijo"/>
    <x v="0"/>
    <x v="0"/>
    <m/>
    <m/>
    <m/>
    <s v="si"/>
    <m/>
    <m/>
    <x v="1"/>
    <m/>
    <x v="0"/>
    <x v="0"/>
    <s v=""/>
    <s v=""/>
    <s v=""/>
    <s v=""/>
  </r>
  <r>
    <x v="7"/>
    <d v="2026-05-12T11:05:11"/>
    <x v="0"/>
    <n v="66563690"/>
    <n v="367071660000"/>
    <s v="9-758-643"/>
    <s v="Fijo"/>
    <x v="0"/>
    <x v="0"/>
    <m/>
    <m/>
    <m/>
    <s v="no"/>
    <m/>
    <m/>
    <x v="4"/>
    <m/>
    <x v="0"/>
    <x v="0"/>
    <s v=""/>
    <s v=""/>
    <s v=""/>
    <s v=""/>
  </r>
  <r>
    <x v="7"/>
    <d v="2026-05-12T11:07:46"/>
    <x v="0"/>
    <n v="66566488"/>
    <n v="366007100000"/>
    <s v="4-81-158"/>
    <s v="Fijo"/>
    <x v="0"/>
    <x v="7"/>
    <m/>
    <m/>
    <m/>
    <s v="no"/>
    <m/>
    <m/>
    <x v="4"/>
    <m/>
    <x v="0"/>
    <x v="0"/>
    <s v=""/>
    <s v=""/>
    <s v=""/>
    <s v=""/>
  </r>
  <r>
    <x v="7"/>
    <d v="2026-05-12T11:09:11"/>
    <x v="0"/>
    <n v="66580217"/>
    <n v="367025630000"/>
    <s v="8-1046-1765"/>
    <s v="Fijo"/>
    <x v="0"/>
    <x v="7"/>
    <m/>
    <m/>
    <m/>
    <s v="no"/>
    <m/>
    <m/>
    <x v="4"/>
    <m/>
    <x v="0"/>
    <x v="0"/>
    <s v=""/>
    <s v=""/>
    <s v=""/>
    <s v=""/>
  </r>
  <r>
    <x v="7"/>
    <d v="2026-05-12T11:14:47"/>
    <x v="0"/>
    <n v="66596740"/>
    <n v="354369980000"/>
    <s v="8-226-821"/>
    <s v="Fijo"/>
    <x v="0"/>
    <x v="1"/>
    <m/>
    <m/>
    <m/>
    <s v="no"/>
    <m/>
    <m/>
    <x v="0"/>
    <m/>
    <x v="0"/>
    <x v="0"/>
    <s v=""/>
    <s v=""/>
    <s v=""/>
    <s v=""/>
  </r>
  <r>
    <x v="7"/>
    <d v="2026-05-12T11:19:10"/>
    <x v="0"/>
    <n v="66622600"/>
    <n v="354379010000"/>
    <s v="8-868-1180"/>
    <s v="Fijo"/>
    <x v="0"/>
    <x v="7"/>
    <m/>
    <m/>
    <m/>
    <s v="no"/>
    <m/>
    <m/>
    <x v="4"/>
    <m/>
    <x v="0"/>
    <x v="0"/>
    <s v=""/>
    <s v=""/>
    <s v=""/>
    <s v=""/>
  </r>
  <r>
    <x v="7"/>
    <d v="2026-05-12T11:20:57"/>
    <x v="0"/>
    <n v="66643639"/>
    <n v="363051380000"/>
    <s v="8-905-109"/>
    <s v="Fijo"/>
    <x v="0"/>
    <x v="0"/>
    <m/>
    <m/>
    <m/>
    <s v="no"/>
    <m/>
    <m/>
    <x v="4"/>
    <m/>
    <x v="0"/>
    <x v="0"/>
    <s v=""/>
    <s v=""/>
    <s v=""/>
    <s v=""/>
  </r>
  <r>
    <x v="7"/>
    <d v="2026-05-12T11:25:22"/>
    <x v="0"/>
    <n v="66663505"/>
    <n v="356363530000"/>
    <s v="6-86-454"/>
    <s v="Fijo"/>
    <x v="0"/>
    <x v="2"/>
    <m/>
    <m/>
    <m/>
    <s v="si"/>
    <d v="2026-04-27T00:00:00"/>
    <n v="31.03"/>
    <x v="4"/>
    <m/>
    <x v="1"/>
    <x v="0"/>
    <s v="27/abr"/>
    <s v=""/>
    <s v=""/>
    <n v="1"/>
  </r>
  <r>
    <x v="7"/>
    <d v="2026-05-12T11:27:58"/>
    <x v="0"/>
    <n v="66680977"/>
    <n v="355386550000"/>
    <s v="6-728-2234"/>
    <s v="Fijo"/>
    <x v="0"/>
    <x v="7"/>
    <m/>
    <m/>
    <m/>
    <s v="no"/>
    <m/>
    <m/>
    <x v="4"/>
    <m/>
    <x v="0"/>
    <x v="0"/>
    <s v=""/>
    <s v=""/>
    <s v=""/>
    <s v=""/>
  </r>
  <r>
    <x v="7"/>
    <d v="2026-05-12T11:31:46"/>
    <x v="0"/>
    <n v="66737890"/>
    <n v="368088930000"/>
    <s v="8-719-503"/>
    <s v="Fijo"/>
    <x v="0"/>
    <x v="5"/>
    <m/>
    <m/>
    <m/>
    <s v="no"/>
    <m/>
    <m/>
    <x v="4"/>
    <m/>
    <x v="0"/>
    <x v="0"/>
    <s v=""/>
    <s v=""/>
    <s v=""/>
    <s v=""/>
  </r>
  <r>
    <x v="7"/>
    <d v="2026-05-12T11:33:56"/>
    <x v="0"/>
    <n v="66766082"/>
    <n v="365060660000"/>
    <s v="AY613216"/>
    <s v="Fijo"/>
    <x v="0"/>
    <x v="2"/>
    <m/>
    <m/>
    <m/>
    <s v="si"/>
    <d v="2026-05-11T00:00:00"/>
    <n v="30.44"/>
    <x v="4"/>
    <m/>
    <x v="2"/>
    <x v="0"/>
    <s v="11/may"/>
    <s v=""/>
    <s v=""/>
    <n v="1"/>
  </r>
  <r>
    <x v="7"/>
    <d v="2026-05-12T11:36:34"/>
    <x v="0"/>
    <n v="66786577"/>
    <n v="361028770000"/>
    <s v="8-844-1952"/>
    <s v="Fijo"/>
    <x v="0"/>
    <x v="7"/>
    <m/>
    <m/>
    <m/>
    <s v="no"/>
    <m/>
    <m/>
    <x v="4"/>
    <m/>
    <x v="0"/>
    <x v="0"/>
    <s v=""/>
    <s v=""/>
    <s v=""/>
    <s v=""/>
  </r>
  <r>
    <x v="7"/>
    <d v="2026-05-12T11:39:25"/>
    <x v="0"/>
    <n v="66809593"/>
    <n v="355356060000"/>
    <s v="7-101-444"/>
    <s v="Fijo"/>
    <x v="0"/>
    <x v="0"/>
    <m/>
    <m/>
    <m/>
    <s v="no"/>
    <m/>
    <m/>
    <x v="1"/>
    <m/>
    <x v="0"/>
    <x v="0"/>
    <s v=""/>
    <s v=""/>
    <s v=""/>
    <s v=""/>
  </r>
  <r>
    <x v="7"/>
    <d v="2026-05-12T11:42:34"/>
    <x v="0"/>
    <n v="66857499"/>
    <n v="361065780000"/>
    <s v="8-1056-1324"/>
    <s v="Fijo"/>
    <x v="0"/>
    <x v="1"/>
    <m/>
    <m/>
    <m/>
    <s v="no"/>
    <m/>
    <m/>
    <x v="4"/>
    <m/>
    <x v="0"/>
    <x v="0"/>
    <s v=""/>
    <s v=""/>
    <s v=""/>
    <s v=""/>
  </r>
  <r>
    <x v="7"/>
    <d v="2026-05-12T11:46:29"/>
    <x v="0"/>
    <n v="66892012"/>
    <n v="365018880000"/>
    <s v="1-750-2107"/>
    <s v="Fijo"/>
    <x v="0"/>
    <x v="7"/>
    <m/>
    <m/>
    <m/>
    <s v="no"/>
    <m/>
    <m/>
    <x v="4"/>
    <m/>
    <x v="0"/>
    <x v="0"/>
    <s v=""/>
    <s v=""/>
    <s v=""/>
    <s v=""/>
  </r>
  <r>
    <x v="7"/>
    <d v="2026-05-12T11:49:37"/>
    <x v="0"/>
    <n v="66910678"/>
    <n v="369029410000"/>
    <s v="8-1053-1139"/>
    <s v="Fijo"/>
    <x v="0"/>
    <x v="0"/>
    <m/>
    <m/>
    <m/>
    <s v="no"/>
    <m/>
    <m/>
    <x v="1"/>
    <m/>
    <x v="0"/>
    <x v="0"/>
    <s v=""/>
    <s v=""/>
    <s v=""/>
    <s v=""/>
  </r>
  <r>
    <x v="7"/>
    <d v="2026-05-12T11:56:07"/>
    <x v="0"/>
    <n v="66955631"/>
    <n v="361078820000"/>
    <s v="8-500-486"/>
    <s v="Fijo"/>
    <x v="0"/>
    <x v="3"/>
    <m/>
    <d v="2026-05-16T00:00:00"/>
    <n v="60.88"/>
    <s v="no"/>
    <m/>
    <m/>
    <x v="4"/>
    <m/>
    <x v="0"/>
    <x v="1"/>
    <s v=""/>
    <s v="16/may"/>
    <n v="1"/>
    <s v=""/>
  </r>
  <r>
    <x v="7"/>
    <d v="2026-05-12T11:58:39"/>
    <x v="0"/>
    <n v="66975549"/>
    <n v="367089590000"/>
    <s v="077174440"/>
    <s v="Fijo"/>
    <x v="0"/>
    <x v="4"/>
    <m/>
    <m/>
    <m/>
    <s v="no"/>
    <m/>
    <m/>
    <x v="4"/>
    <m/>
    <x v="0"/>
    <x v="0"/>
    <s v=""/>
    <s v=""/>
    <s v=""/>
    <s v=""/>
  </r>
  <r>
    <x v="7"/>
    <d v="2026-05-12T12:01:40"/>
    <x v="0"/>
    <n v="66989352"/>
    <n v="368039340000"/>
    <s v="BD427693"/>
    <s v="Fijo"/>
    <x v="0"/>
    <x v="0"/>
    <m/>
    <m/>
    <m/>
    <s v="no"/>
    <m/>
    <m/>
    <x v="4"/>
    <m/>
    <x v="0"/>
    <x v="0"/>
    <s v=""/>
    <s v=""/>
    <s v=""/>
    <s v=""/>
  </r>
  <r>
    <x v="7"/>
    <d v="2026-05-12T12:04:44"/>
    <x v="0"/>
    <n v="67049348"/>
    <n v="363003760000"/>
    <s v="3-753-288"/>
    <s v="Fijo"/>
    <x v="0"/>
    <x v="7"/>
    <m/>
    <m/>
    <m/>
    <s v="no"/>
    <m/>
    <m/>
    <x v="4"/>
    <m/>
    <x v="0"/>
    <x v="0"/>
    <s v=""/>
    <s v=""/>
    <s v=""/>
    <s v=""/>
  </r>
  <r>
    <x v="7"/>
    <d v="2026-05-12T12:06:52"/>
    <x v="0"/>
    <n v="67071435"/>
    <n v="366056820000"/>
    <s v="8-982-465"/>
    <s v="Fijo"/>
    <x v="0"/>
    <x v="1"/>
    <m/>
    <m/>
    <m/>
    <s v="no"/>
    <m/>
    <m/>
    <x v="4"/>
    <m/>
    <x v="0"/>
    <x v="0"/>
    <s v=""/>
    <s v=""/>
    <s v=""/>
    <s v=""/>
  </r>
  <r>
    <x v="7"/>
    <d v="2026-05-12T12:26:20"/>
    <x v="0"/>
    <n v="67081297"/>
    <n v="362074360000"/>
    <s v="8-827-1352"/>
    <s v="Fijo"/>
    <x v="1"/>
    <x v="3"/>
    <m/>
    <m/>
    <m/>
    <s v="no"/>
    <m/>
    <m/>
    <x v="4"/>
    <m/>
    <x v="0"/>
    <x v="0"/>
    <s v=""/>
    <s v=""/>
    <s v=""/>
    <s v=""/>
  </r>
  <r>
    <x v="7"/>
    <d v="2026-05-12T12:30:23"/>
    <x v="0"/>
    <n v="67136569"/>
    <n v="364058780000"/>
    <s v="2-725-765"/>
    <s v="Fijo"/>
    <x v="0"/>
    <x v="0"/>
    <m/>
    <m/>
    <m/>
    <s v="no"/>
    <m/>
    <m/>
    <x v="4"/>
    <m/>
    <x v="0"/>
    <x v="0"/>
    <s v=""/>
    <s v=""/>
    <s v=""/>
    <s v=""/>
  </r>
  <r>
    <x v="7"/>
    <d v="2026-05-12T12:32:54"/>
    <x v="0"/>
    <n v="67160698"/>
    <n v="358381690000"/>
    <s v="8-738-2199"/>
    <s v="Fijo"/>
    <x v="3"/>
    <x v="7"/>
    <m/>
    <m/>
    <m/>
    <s v="no"/>
    <m/>
    <m/>
    <x v="4"/>
    <m/>
    <x v="0"/>
    <x v="0"/>
    <s v=""/>
    <s v=""/>
    <s v=""/>
    <s v=""/>
  </r>
  <r>
    <x v="7"/>
    <d v="2026-05-12T12:36:13"/>
    <x v="0"/>
    <n v="67180582"/>
    <n v="345459610000"/>
    <s v="10-716-782"/>
    <s v="Fijo"/>
    <x v="0"/>
    <x v="7"/>
    <m/>
    <m/>
    <m/>
    <s v="no"/>
    <m/>
    <m/>
    <x v="4"/>
    <m/>
    <x v="0"/>
    <x v="0"/>
    <s v=""/>
    <s v=""/>
    <s v=""/>
    <s v=""/>
  </r>
  <r>
    <x v="7"/>
    <d v="2026-05-12T12:41:01"/>
    <x v="0"/>
    <n v="67195746"/>
    <n v="363076480000"/>
    <s v="4-726-1342"/>
    <s v="Fijo"/>
    <x v="0"/>
    <x v="3"/>
    <m/>
    <d v="2026-05-13T00:00:00"/>
    <n v="32.79"/>
    <s v="no"/>
    <m/>
    <m/>
    <x v="4"/>
    <m/>
    <x v="0"/>
    <x v="1"/>
    <s v=""/>
    <s v="13/may"/>
    <n v="1"/>
    <s v=""/>
  </r>
  <r>
    <x v="7"/>
    <d v="2026-05-12T12:48:06"/>
    <x v="0"/>
    <n v="67208780"/>
    <n v="369080710000"/>
    <s v="5-709-291"/>
    <s v="Fijo"/>
    <x v="0"/>
    <x v="0"/>
    <m/>
    <m/>
    <m/>
    <s v="no"/>
    <m/>
    <m/>
    <x v="4"/>
    <m/>
    <x v="0"/>
    <x v="0"/>
    <s v=""/>
    <s v=""/>
    <s v=""/>
    <s v=""/>
  </r>
  <r>
    <x v="7"/>
    <d v="2026-05-12T12:52:05"/>
    <x v="0"/>
    <n v="67209412"/>
    <n v="351328870000"/>
    <s v="8-989-1991"/>
    <s v="Fijo"/>
    <x v="0"/>
    <x v="5"/>
    <m/>
    <m/>
    <m/>
    <s v="no"/>
    <m/>
    <m/>
    <x v="4"/>
    <m/>
    <x v="0"/>
    <x v="0"/>
    <s v=""/>
    <s v=""/>
    <s v=""/>
    <s v=""/>
  </r>
  <r>
    <x v="7"/>
    <d v="2026-05-12T12:54:58"/>
    <x v="0"/>
    <n v="66508861"/>
    <n v="367087490000"/>
    <s v="8-715-1324"/>
    <s v="Fijo"/>
    <x v="0"/>
    <x v="0"/>
    <m/>
    <m/>
    <m/>
    <s v="no"/>
    <m/>
    <m/>
    <x v="4"/>
    <m/>
    <x v="0"/>
    <x v="0"/>
    <s v=""/>
    <s v=""/>
    <s v=""/>
    <s v=""/>
  </r>
  <r>
    <x v="7"/>
    <d v="2026-05-12T12:56:48"/>
    <x v="0"/>
    <n v="67224350"/>
    <n v="367054000000"/>
    <s v="8-753-137"/>
    <s v="Fijo"/>
    <x v="0"/>
    <x v="0"/>
    <m/>
    <m/>
    <m/>
    <s v="no"/>
    <m/>
    <m/>
    <x v="4"/>
    <m/>
    <x v="0"/>
    <x v="0"/>
    <s v=""/>
    <s v=""/>
    <s v=""/>
    <s v=""/>
  </r>
  <r>
    <x v="7"/>
    <d v="2026-05-12T14:05:25"/>
    <x v="0"/>
    <n v="67237216"/>
    <n v="351361340000"/>
    <s v="BE060795"/>
    <s v="Fijo"/>
    <x v="0"/>
    <x v="4"/>
    <m/>
    <m/>
    <m/>
    <s v="no"/>
    <m/>
    <m/>
    <x v="0"/>
    <m/>
    <x v="0"/>
    <x v="0"/>
    <s v=""/>
    <s v=""/>
    <s v=""/>
    <s v=""/>
  </r>
  <r>
    <x v="7"/>
    <d v="2026-05-12T14:09:31"/>
    <x v="0"/>
    <n v="67254445"/>
    <n v="367040470000"/>
    <s v="8-865-465"/>
    <s v="Fijo"/>
    <x v="3"/>
    <x v="0"/>
    <m/>
    <m/>
    <m/>
    <s v="no"/>
    <m/>
    <m/>
    <x v="4"/>
    <m/>
    <x v="0"/>
    <x v="0"/>
    <s v=""/>
    <s v=""/>
    <s v=""/>
    <s v=""/>
  </r>
  <r>
    <x v="7"/>
    <d v="2026-05-12T14:11:18"/>
    <x v="0"/>
    <n v="67282492"/>
    <n v="364001020000"/>
    <s v="3-719-1749"/>
    <s v="Fijo"/>
    <x v="0"/>
    <x v="7"/>
    <m/>
    <m/>
    <m/>
    <s v="no"/>
    <m/>
    <m/>
    <x v="4"/>
    <m/>
    <x v="0"/>
    <x v="0"/>
    <s v=""/>
    <s v=""/>
    <s v=""/>
    <s v=""/>
  </r>
  <r>
    <x v="7"/>
    <d v="2026-05-12T14:13:18"/>
    <x v="0"/>
    <n v="67293087"/>
    <n v="356379510000"/>
    <s v="6-716-758"/>
    <s v="Fijo"/>
    <x v="0"/>
    <x v="0"/>
    <m/>
    <m/>
    <m/>
    <s v="no"/>
    <m/>
    <m/>
    <x v="4"/>
    <m/>
    <x v="0"/>
    <x v="0"/>
    <s v=""/>
    <s v=""/>
    <s v=""/>
    <s v=""/>
  </r>
  <r>
    <x v="7"/>
    <d v="2026-05-12T14:15:23"/>
    <x v="0"/>
    <n v="67313117"/>
    <n v="365002870000"/>
    <s v="4-749-1357"/>
    <s v="Fijo"/>
    <x v="0"/>
    <x v="7"/>
    <m/>
    <m/>
    <m/>
    <s v="no"/>
    <m/>
    <m/>
    <x v="4"/>
    <m/>
    <x v="0"/>
    <x v="0"/>
    <s v=""/>
    <s v=""/>
    <s v=""/>
    <s v=""/>
  </r>
  <r>
    <x v="7"/>
    <d v="2026-05-12T14:18:02"/>
    <x v="0"/>
    <n v="67331934"/>
    <n v="365036310000"/>
    <s v="8-909-2086"/>
    <s v="Fijo"/>
    <x v="0"/>
    <x v="4"/>
    <m/>
    <m/>
    <m/>
    <s v="no"/>
    <m/>
    <m/>
    <x v="4"/>
    <m/>
    <x v="0"/>
    <x v="0"/>
    <s v=""/>
    <s v=""/>
    <s v=""/>
    <s v=""/>
  </r>
  <r>
    <x v="7"/>
    <d v="2026-05-12T14:20:29"/>
    <x v="0"/>
    <n v="67348721"/>
    <n v="369058970000"/>
    <s v="A61497009"/>
    <s v="Fijo"/>
    <x v="0"/>
    <x v="0"/>
    <m/>
    <m/>
    <m/>
    <s v="no"/>
    <m/>
    <m/>
    <x v="4"/>
    <m/>
    <x v="0"/>
    <x v="0"/>
    <s v=""/>
    <s v=""/>
    <s v=""/>
    <s v=""/>
  </r>
  <r>
    <x v="7"/>
    <d v="2026-05-12T14:21:43"/>
    <x v="0"/>
    <n v="67370576"/>
    <n v="186074840000"/>
    <s v="4-95-293"/>
    <s v="Fijo"/>
    <x v="0"/>
    <x v="7"/>
    <m/>
    <m/>
    <m/>
    <s v="no"/>
    <m/>
    <m/>
    <x v="4"/>
    <m/>
    <x v="0"/>
    <x v="0"/>
    <s v=""/>
    <s v=""/>
    <s v=""/>
    <s v=""/>
  </r>
  <r>
    <x v="7"/>
    <d v="2026-05-12T14:23:45"/>
    <x v="0"/>
    <n v="67418170"/>
    <n v="316012930000"/>
    <s v="3-84-2460"/>
    <s v="Fijo"/>
    <x v="0"/>
    <x v="7"/>
    <m/>
    <m/>
    <m/>
    <s v="no"/>
    <m/>
    <m/>
    <x v="4"/>
    <m/>
    <x v="0"/>
    <x v="0"/>
    <s v=""/>
    <s v=""/>
    <s v=""/>
    <s v=""/>
  </r>
  <r>
    <x v="7"/>
    <d v="2026-05-12T14:26:28"/>
    <x v="0"/>
    <n v="67435533"/>
    <n v="364079420000"/>
    <s v="9-757-136"/>
    <s v="Fijo"/>
    <x v="1"/>
    <x v="2"/>
    <m/>
    <m/>
    <m/>
    <s v="si"/>
    <d v="2026-05-04T00:00:00"/>
    <n v="32.42"/>
    <x v="4"/>
    <m/>
    <x v="2"/>
    <x v="0"/>
    <s v="04/may"/>
    <s v=""/>
    <s v=""/>
    <n v="1"/>
  </r>
  <r>
    <x v="7"/>
    <d v="2026-05-12T14:29:30"/>
    <x v="0"/>
    <n v="67453214"/>
    <n v="359346870000"/>
    <s v="8-741-1525"/>
    <s v="Fijo"/>
    <x v="0"/>
    <x v="0"/>
    <m/>
    <m/>
    <m/>
    <s v="no"/>
    <m/>
    <m/>
    <x v="0"/>
    <m/>
    <x v="0"/>
    <x v="0"/>
    <s v=""/>
    <s v=""/>
    <s v=""/>
    <s v=""/>
  </r>
  <r>
    <x v="7"/>
    <d v="2026-05-12T14:31:25"/>
    <x v="0"/>
    <n v="67465348"/>
    <n v="366041300000"/>
    <s v="2-58-317"/>
    <s v="Fijo"/>
    <x v="0"/>
    <x v="1"/>
    <m/>
    <m/>
    <m/>
    <s v="no"/>
    <m/>
    <m/>
    <x v="4"/>
    <m/>
    <x v="0"/>
    <x v="0"/>
    <s v=""/>
    <s v=""/>
    <s v=""/>
    <s v=""/>
  </r>
  <r>
    <x v="7"/>
    <d v="2026-05-12T14:34:59"/>
    <x v="0"/>
    <n v="67489669"/>
    <n v="312003050000"/>
    <s v="8-320-15"/>
    <s v="Fijo"/>
    <x v="0"/>
    <x v="0"/>
    <m/>
    <m/>
    <m/>
    <s v="no"/>
    <m/>
    <m/>
    <x v="4"/>
    <m/>
    <x v="0"/>
    <x v="0"/>
    <s v=""/>
    <s v=""/>
    <s v=""/>
    <s v=""/>
  </r>
  <r>
    <x v="7"/>
    <d v="2026-05-12T14:38:11"/>
    <x v="0"/>
    <n v="67517061"/>
    <n v="369028070000"/>
    <s v="8-1032-1125"/>
    <s v="Fijo"/>
    <x v="0"/>
    <x v="0"/>
    <m/>
    <m/>
    <m/>
    <s v="no"/>
    <m/>
    <m/>
    <x v="1"/>
    <m/>
    <x v="0"/>
    <x v="0"/>
    <s v=""/>
    <s v=""/>
    <s v=""/>
    <s v=""/>
  </r>
  <r>
    <x v="7"/>
    <d v="2026-05-12T14:40:31"/>
    <x v="0"/>
    <n v="67566693"/>
    <n v="354383320000"/>
    <n v="180126738"/>
    <s v="Fijo"/>
    <x v="1"/>
    <x v="4"/>
    <m/>
    <m/>
    <m/>
    <s v="no"/>
    <m/>
    <m/>
    <x v="1"/>
    <m/>
    <x v="0"/>
    <x v="0"/>
    <s v=""/>
    <s v=""/>
    <s v=""/>
    <s v=""/>
  </r>
  <r>
    <x v="7"/>
    <d v="2026-05-12T14:44:12"/>
    <x v="0"/>
    <n v="67580009"/>
    <n v="283006560000"/>
    <s v="7-56-110"/>
    <s v="Fijo"/>
    <x v="0"/>
    <x v="4"/>
    <m/>
    <m/>
    <m/>
    <s v="no"/>
    <m/>
    <m/>
    <x v="4"/>
    <m/>
    <x v="0"/>
    <x v="0"/>
    <s v=""/>
    <s v=""/>
    <s v=""/>
    <s v=""/>
  </r>
  <r>
    <x v="7"/>
    <d v="2026-05-12T14:45:54"/>
    <x v="0"/>
    <n v="67666967"/>
    <n v="364075570000"/>
    <s v="4-231-854"/>
    <s v="Fijo"/>
    <x v="0"/>
    <x v="0"/>
    <m/>
    <m/>
    <m/>
    <s v="no"/>
    <m/>
    <m/>
    <x v="4"/>
    <m/>
    <x v="0"/>
    <x v="0"/>
    <s v=""/>
    <s v=""/>
    <s v=""/>
    <s v=""/>
  </r>
  <r>
    <x v="7"/>
    <d v="2026-05-12T14:49:56"/>
    <x v="0"/>
    <n v="67680989"/>
    <n v="353370310000"/>
    <s v="E-8-66058"/>
    <s v="Fijo"/>
    <x v="1"/>
    <x v="4"/>
    <m/>
    <m/>
    <m/>
    <s v="no"/>
    <m/>
    <m/>
    <x v="0"/>
    <m/>
    <x v="0"/>
    <x v="0"/>
    <s v=""/>
    <s v=""/>
    <s v=""/>
    <s v=""/>
  </r>
  <r>
    <x v="7"/>
    <d v="2026-05-12T14:53:35"/>
    <x v="0"/>
    <n v="67739033"/>
    <n v="355377910000"/>
    <s v="8-428-792"/>
    <s v="Fijo"/>
    <x v="0"/>
    <x v="0"/>
    <m/>
    <m/>
    <m/>
    <s v="no"/>
    <m/>
    <m/>
    <x v="0"/>
    <m/>
    <x v="0"/>
    <x v="0"/>
    <s v=""/>
    <s v=""/>
    <s v=""/>
    <s v=""/>
  </r>
  <r>
    <x v="7"/>
    <d v="2026-05-12T14:56:28"/>
    <x v="0"/>
    <n v="67776351"/>
    <n v="365083110000"/>
    <s v="12-723-605"/>
    <s v="Fijo"/>
    <x v="0"/>
    <x v="0"/>
    <m/>
    <m/>
    <m/>
    <s v="no"/>
    <m/>
    <m/>
    <x v="4"/>
    <m/>
    <x v="0"/>
    <x v="0"/>
    <s v=""/>
    <s v=""/>
    <s v=""/>
    <s v=""/>
  </r>
  <r>
    <x v="7"/>
    <d v="2026-05-12T14:59:37"/>
    <x v="0"/>
    <n v="67818022"/>
    <n v="357367140000"/>
    <s v="8-830-962"/>
    <s v="Fijo"/>
    <x v="1"/>
    <x v="8"/>
    <m/>
    <m/>
    <m/>
    <s v="no"/>
    <m/>
    <m/>
    <x v="1"/>
    <m/>
    <x v="0"/>
    <x v="0"/>
    <s v=""/>
    <s v=""/>
    <s v=""/>
    <s v=""/>
  </r>
  <r>
    <x v="7"/>
    <d v="2026-05-12T15:02:37"/>
    <x v="0"/>
    <n v="67847694"/>
    <n v="283003350000"/>
    <s v="8-932-2470"/>
    <s v="Fijo"/>
    <x v="0"/>
    <x v="0"/>
    <m/>
    <m/>
    <m/>
    <s v="no"/>
    <m/>
    <m/>
    <x v="4"/>
    <m/>
    <x v="0"/>
    <x v="0"/>
    <s v=""/>
    <s v=""/>
    <s v=""/>
    <s v=""/>
  </r>
  <r>
    <x v="7"/>
    <d v="2026-05-12T15:07:16"/>
    <x v="0"/>
    <n v="67850903"/>
    <n v="366089970000"/>
    <s v="12-733-1900"/>
    <s v="Fijo"/>
    <x v="1"/>
    <x v="0"/>
    <m/>
    <m/>
    <m/>
    <s v="no"/>
    <m/>
    <m/>
    <x v="4"/>
    <m/>
    <x v="0"/>
    <x v="0"/>
    <s v=""/>
    <s v=""/>
    <s v=""/>
    <s v=""/>
  </r>
  <r>
    <x v="7"/>
    <d v="2026-05-12T15:16:51"/>
    <x v="0"/>
    <n v="67880204"/>
    <n v="358373810000"/>
    <s v="10-3-264"/>
    <s v="Fijo"/>
    <x v="0"/>
    <x v="7"/>
    <m/>
    <m/>
    <m/>
    <s v="no"/>
    <m/>
    <m/>
    <x v="4"/>
    <m/>
    <x v="0"/>
    <x v="0"/>
    <s v=""/>
    <s v=""/>
    <s v=""/>
    <s v=""/>
  </r>
  <r>
    <x v="7"/>
    <d v="2026-05-12T15:20:49"/>
    <x v="0"/>
    <n v="67887976"/>
    <n v="369010570000"/>
    <s v="8-881-622"/>
    <s v="Fijo"/>
    <x v="0"/>
    <x v="0"/>
    <m/>
    <m/>
    <m/>
    <s v="no"/>
    <m/>
    <m/>
    <x v="1"/>
    <m/>
    <x v="0"/>
    <x v="0"/>
    <s v=""/>
    <s v=""/>
    <s v=""/>
    <s v=""/>
  </r>
  <r>
    <x v="7"/>
    <d v="2026-05-12T15:24:16"/>
    <x v="0"/>
    <n v="67890453"/>
    <n v="369053400000"/>
    <s v="8-843-1831"/>
    <s v="Fijo"/>
    <x v="0"/>
    <x v="0"/>
    <m/>
    <m/>
    <m/>
    <s v="no"/>
    <m/>
    <m/>
    <x v="4"/>
    <m/>
    <x v="0"/>
    <x v="0"/>
    <s v=""/>
    <s v=""/>
    <s v=""/>
    <s v=""/>
  </r>
  <r>
    <x v="7"/>
    <d v="2026-05-12T15:26:28"/>
    <x v="0"/>
    <n v="67910828"/>
    <n v="361075500000"/>
    <s v="9-164-398"/>
    <s v="Fijo"/>
    <x v="0"/>
    <x v="0"/>
    <m/>
    <m/>
    <m/>
    <s v="no"/>
    <m/>
    <m/>
    <x v="4"/>
    <m/>
    <x v="0"/>
    <x v="0"/>
    <s v=""/>
    <s v=""/>
    <s v=""/>
    <s v=""/>
  </r>
  <r>
    <x v="7"/>
    <d v="2026-05-12T15:28:23"/>
    <x v="0"/>
    <n v="67931627"/>
    <n v="345447110000"/>
    <s v="8-904-1513"/>
    <s v="Fijo"/>
    <x v="0"/>
    <x v="0"/>
    <m/>
    <m/>
    <m/>
    <s v="no"/>
    <m/>
    <m/>
    <x v="0"/>
    <m/>
    <x v="0"/>
    <x v="0"/>
    <s v=""/>
    <s v=""/>
    <s v=""/>
    <s v=""/>
  </r>
  <r>
    <x v="7"/>
    <d v="2026-05-12T15:36:32"/>
    <x v="0"/>
    <n v="67943025"/>
    <n v="355384590000"/>
    <s v="8-905-370"/>
    <s v="Fijo"/>
    <x v="0"/>
    <x v="3"/>
    <m/>
    <d v="2026-05-14T00:00:00"/>
    <n v="50"/>
    <s v="no"/>
    <m/>
    <m/>
    <x v="1"/>
    <m/>
    <x v="0"/>
    <x v="1"/>
    <s v=""/>
    <s v="14/may"/>
    <n v="1"/>
    <s v=""/>
  </r>
  <r>
    <x v="7"/>
    <d v="2026-05-12T15:40:57"/>
    <x v="0"/>
    <n v="68060885"/>
    <n v="358375880000"/>
    <s v="7-711-1326"/>
    <s v="Fijo"/>
    <x v="0"/>
    <x v="0"/>
    <m/>
    <m/>
    <m/>
    <s v="no"/>
    <m/>
    <m/>
    <x v="1"/>
    <m/>
    <x v="0"/>
    <x v="0"/>
    <s v=""/>
    <s v=""/>
    <s v=""/>
    <s v=""/>
  </r>
  <r>
    <x v="7"/>
    <d v="2026-05-12T15:42:43"/>
    <x v="0"/>
    <n v="68087495"/>
    <n v="359373520000"/>
    <s v="8-970-1581"/>
    <s v="Fijo"/>
    <x v="0"/>
    <x v="7"/>
    <m/>
    <m/>
    <m/>
    <s v="no"/>
    <m/>
    <m/>
    <x v="4"/>
    <m/>
    <x v="0"/>
    <x v="0"/>
    <s v=""/>
    <s v=""/>
    <s v=""/>
    <s v=""/>
  </r>
  <r>
    <x v="7"/>
    <d v="2026-05-12T15:50:11"/>
    <x v="0"/>
    <n v="68116284"/>
    <n v="351374970000"/>
    <s v="8-989-1992"/>
    <s v="Fijo"/>
    <x v="0"/>
    <x v="3"/>
    <m/>
    <d v="2026-05-15T00:00:00"/>
    <n v="30.44"/>
    <s v="no"/>
    <m/>
    <m/>
    <x v="0"/>
    <m/>
    <x v="0"/>
    <x v="1"/>
    <s v=""/>
    <s v="15/may"/>
    <n v="1"/>
    <s v=""/>
  </r>
  <r>
    <x v="7"/>
    <d v="2026-05-12T15:52:32"/>
    <x v="0"/>
    <n v="68184307"/>
    <n v="346382020000"/>
    <s v="3-753-110"/>
    <s v="Fijo"/>
    <x v="0"/>
    <x v="7"/>
    <m/>
    <m/>
    <m/>
    <s v="no"/>
    <m/>
    <m/>
    <x v="4"/>
    <m/>
    <x v="0"/>
    <x v="0"/>
    <s v=""/>
    <s v=""/>
    <s v=""/>
    <s v=""/>
  </r>
  <r>
    <x v="7"/>
    <d v="2026-05-12T15:56:25"/>
    <x v="0"/>
    <n v="68211872"/>
    <n v="368014280000"/>
    <s v="Bf558050"/>
    <s v="Fijo"/>
    <x v="1"/>
    <x v="0"/>
    <m/>
    <m/>
    <m/>
    <s v="no"/>
    <m/>
    <m/>
    <x v="4"/>
    <m/>
    <x v="0"/>
    <x v="0"/>
    <s v=""/>
    <s v=""/>
    <s v=""/>
    <s v=""/>
  </r>
  <r>
    <x v="7"/>
    <d v="2026-05-12T15:59:18"/>
    <x v="0"/>
    <n v="68299587"/>
    <n v="356375320000"/>
    <s v="8-1050-2217"/>
    <s v="Fijo"/>
    <x v="0"/>
    <x v="7"/>
    <m/>
    <m/>
    <m/>
    <s v="no"/>
    <m/>
    <m/>
    <x v="4"/>
    <m/>
    <x v="0"/>
    <x v="0"/>
    <s v=""/>
    <s v=""/>
    <s v=""/>
    <s v=""/>
  </r>
  <r>
    <x v="7"/>
    <d v="2026-05-12T16:03:29"/>
    <x v="0"/>
    <n v="68303645"/>
    <n v="366010260000"/>
    <s v="5-716-1708"/>
    <s v="Fijo"/>
    <x v="0"/>
    <x v="0"/>
    <m/>
    <m/>
    <m/>
    <s v="no"/>
    <m/>
    <m/>
    <x v="1"/>
    <m/>
    <x v="0"/>
    <x v="0"/>
    <s v=""/>
    <s v=""/>
    <s v=""/>
    <s v=""/>
  </r>
  <r>
    <x v="7"/>
    <d v="2026-05-12T16:07:08"/>
    <x v="0"/>
    <n v="68383673"/>
    <n v="361071000000"/>
    <s v="8-1037-1872"/>
    <s v="Fijo"/>
    <x v="0"/>
    <x v="0"/>
    <m/>
    <m/>
    <m/>
    <s v="no"/>
    <m/>
    <m/>
    <x v="4"/>
    <m/>
    <x v="0"/>
    <x v="0"/>
    <s v=""/>
    <s v=""/>
    <s v=""/>
    <s v=""/>
  </r>
  <r>
    <x v="7"/>
    <d v="2026-05-12T16:08:44"/>
    <x v="0"/>
    <n v="68451482"/>
    <n v="353363240000"/>
    <s v="8-294-118"/>
    <s v="Fijo"/>
    <x v="0"/>
    <x v="7"/>
    <m/>
    <m/>
    <m/>
    <s v="no"/>
    <m/>
    <m/>
    <x v="4"/>
    <m/>
    <x v="0"/>
    <x v="0"/>
    <s v=""/>
    <s v=""/>
    <s v=""/>
    <s v=""/>
  </r>
  <r>
    <x v="7"/>
    <d v="2026-05-12T16:09:57"/>
    <x v="0"/>
    <n v="68481258"/>
    <n v="358375590000"/>
    <s v="5-702-70"/>
    <s v="Fijo"/>
    <x v="0"/>
    <x v="7"/>
    <m/>
    <m/>
    <m/>
    <s v="no"/>
    <m/>
    <m/>
    <x v="4"/>
    <m/>
    <x v="0"/>
    <x v="0"/>
    <s v=""/>
    <s v=""/>
    <s v=""/>
    <s v=""/>
  </r>
  <r>
    <x v="7"/>
    <d v="2026-05-12T16:12:55"/>
    <x v="0"/>
    <n v="68497331"/>
    <n v="363005370000"/>
    <s v="3-737-79"/>
    <s v="Fijo"/>
    <x v="0"/>
    <x v="5"/>
    <m/>
    <m/>
    <m/>
    <s v="no"/>
    <m/>
    <m/>
    <x v="1"/>
    <m/>
    <x v="0"/>
    <x v="0"/>
    <s v=""/>
    <s v=""/>
    <s v=""/>
    <s v=""/>
  </r>
  <r>
    <x v="7"/>
    <d v="2026-05-12T16:14:16"/>
    <x v="0"/>
    <n v="68551019"/>
    <n v="365076060000"/>
    <s v="8-937-808"/>
    <s v="Fijo"/>
    <x v="0"/>
    <x v="7"/>
    <m/>
    <m/>
    <m/>
    <s v="no"/>
    <m/>
    <m/>
    <x v="4"/>
    <m/>
    <x v="0"/>
    <x v="0"/>
    <s v=""/>
    <s v=""/>
    <s v=""/>
    <s v=""/>
  </r>
  <r>
    <x v="7"/>
    <d v="2026-05-12T16:16:51"/>
    <x v="0"/>
    <n v="68565271"/>
    <n v="351359270000"/>
    <s v="5-716-1671"/>
    <s v="Fijo"/>
    <x v="0"/>
    <x v="0"/>
    <m/>
    <m/>
    <m/>
    <s v="no"/>
    <m/>
    <m/>
    <x v="0"/>
    <m/>
    <x v="0"/>
    <x v="0"/>
    <s v=""/>
    <s v=""/>
    <s v=""/>
    <s v=""/>
  </r>
  <r>
    <x v="7"/>
    <d v="2026-05-12T16:19:21"/>
    <x v="0"/>
    <n v="68578388"/>
    <n v="368023750000"/>
    <s v="3-737-1380"/>
    <s v="Fijo"/>
    <x v="0"/>
    <x v="4"/>
    <m/>
    <m/>
    <m/>
    <s v="no"/>
    <m/>
    <m/>
    <x v="1"/>
    <m/>
    <x v="0"/>
    <x v="0"/>
    <s v=""/>
    <s v=""/>
    <s v=""/>
    <s v=""/>
  </r>
  <r>
    <x v="7"/>
    <d v="2026-05-12T16:22:30"/>
    <x v="0"/>
    <n v="68588708"/>
    <n v="366000710000"/>
    <s v="3-748-1562"/>
    <s v="Fijo"/>
    <x v="0"/>
    <x v="7"/>
    <m/>
    <m/>
    <m/>
    <s v="no"/>
    <m/>
    <m/>
    <x v="4"/>
    <m/>
    <x v="0"/>
    <x v="0"/>
    <s v=""/>
    <s v=""/>
    <s v=""/>
    <s v=""/>
  </r>
  <r>
    <x v="7"/>
    <d v="2026-05-12T16:24:52"/>
    <x v="0"/>
    <n v="68593774"/>
    <n v="351373720000"/>
    <s v="7-115-878"/>
    <s v="Fijo"/>
    <x v="0"/>
    <x v="7"/>
    <m/>
    <m/>
    <m/>
    <s v="no"/>
    <m/>
    <m/>
    <x v="4"/>
    <m/>
    <x v="0"/>
    <x v="0"/>
    <s v=""/>
    <s v=""/>
    <s v=""/>
    <s v=""/>
  </r>
  <r>
    <x v="7"/>
    <d v="2026-05-12T16:27:35"/>
    <x v="0"/>
    <n v="68594598"/>
    <n v="283011120000"/>
    <s v="C02194175"/>
    <s v="Fijo"/>
    <x v="0"/>
    <x v="0"/>
    <m/>
    <m/>
    <m/>
    <s v="no"/>
    <m/>
    <m/>
    <x v="1"/>
    <m/>
    <x v="0"/>
    <x v="0"/>
    <s v=""/>
    <s v=""/>
    <s v=""/>
    <s v=""/>
  </r>
  <r>
    <x v="7"/>
    <d v="2026-05-12T16:33:35"/>
    <x v="0"/>
    <n v="68612220"/>
    <n v="352368230000"/>
    <s v="8-992-495"/>
    <s v="Fijo"/>
    <x v="0"/>
    <x v="3"/>
    <m/>
    <d v="2026-05-15T00:00:00"/>
    <n v="62.44"/>
    <s v="no"/>
    <m/>
    <m/>
    <x v="0"/>
    <m/>
    <x v="0"/>
    <x v="1"/>
    <s v=""/>
    <s v="15/may"/>
    <n v="1"/>
    <s v=""/>
  </r>
  <r>
    <x v="7"/>
    <d v="2026-05-12T16:35:36"/>
    <x v="0"/>
    <n v="68652769"/>
    <n v="354358120000"/>
    <s v="8-522-2500"/>
    <s v="Fijo"/>
    <x v="0"/>
    <x v="7"/>
    <m/>
    <m/>
    <m/>
    <s v="no"/>
    <m/>
    <m/>
    <x v="1"/>
    <m/>
    <x v="0"/>
    <x v="0"/>
    <s v=""/>
    <s v=""/>
    <s v=""/>
    <s v=""/>
  </r>
  <r>
    <x v="7"/>
    <d v="2026-05-12T16:37:53"/>
    <x v="0"/>
    <n v="68705237"/>
    <n v="368033760000"/>
    <s v="2-719-550"/>
    <s v="Fijo"/>
    <x v="0"/>
    <x v="7"/>
    <m/>
    <m/>
    <m/>
    <s v="no"/>
    <m/>
    <m/>
    <x v="4"/>
    <m/>
    <x v="0"/>
    <x v="0"/>
    <s v=""/>
    <s v=""/>
    <s v=""/>
    <s v=""/>
  </r>
  <r>
    <x v="7"/>
    <d v="2026-05-12T16:39:14"/>
    <x v="0"/>
    <n v="68724479"/>
    <n v="358364450000"/>
    <s v="L594726"/>
    <s v="Fijo"/>
    <x v="0"/>
    <x v="7"/>
    <m/>
    <m/>
    <m/>
    <s v="no"/>
    <m/>
    <m/>
    <x v="4"/>
    <m/>
    <x v="0"/>
    <x v="0"/>
    <s v=""/>
    <s v=""/>
    <s v=""/>
    <s v=""/>
  </r>
  <r>
    <x v="7"/>
    <d v="2026-05-12T16:41:23"/>
    <x v="0"/>
    <n v="68740932"/>
    <n v="364005300000"/>
    <s v="4-844-372"/>
    <s v="Fijo"/>
    <x v="0"/>
    <x v="0"/>
    <m/>
    <m/>
    <m/>
    <s v="no"/>
    <m/>
    <m/>
    <x v="1"/>
    <m/>
    <x v="0"/>
    <x v="0"/>
    <s v=""/>
    <s v=""/>
    <s v=""/>
    <s v=""/>
  </r>
  <r>
    <x v="7"/>
    <d v="2026-05-12T16:42:25"/>
    <x v="0"/>
    <n v="68745282"/>
    <n v="354386270000"/>
    <n v="118866555"/>
    <s v="Fijo"/>
    <x v="0"/>
    <x v="7"/>
    <m/>
    <m/>
    <m/>
    <s v="no"/>
    <m/>
    <m/>
    <x v="4"/>
    <m/>
    <x v="0"/>
    <x v="0"/>
    <s v=""/>
    <s v=""/>
    <s v=""/>
    <s v=""/>
  </r>
  <r>
    <x v="7"/>
    <d v="2026-05-12T16:44:03"/>
    <x v="0"/>
    <n v="68775065"/>
    <n v="323068970000"/>
    <s v="6-704-933"/>
    <s v="Fijo"/>
    <x v="0"/>
    <x v="7"/>
    <m/>
    <m/>
    <m/>
    <s v="no"/>
    <m/>
    <m/>
    <x v="4"/>
    <m/>
    <x v="0"/>
    <x v="0"/>
    <s v=""/>
    <s v=""/>
    <s v=""/>
    <s v=""/>
  </r>
  <r>
    <x v="7"/>
    <d v="2026-05-12T16:45:23"/>
    <x v="0"/>
    <n v="68811259"/>
    <n v="359374450000"/>
    <s v="2-743-564"/>
    <s v="Fijo"/>
    <x v="0"/>
    <x v="7"/>
    <m/>
    <m/>
    <m/>
    <s v="no"/>
    <m/>
    <m/>
    <x v="4"/>
    <m/>
    <x v="0"/>
    <x v="0"/>
    <s v=""/>
    <s v=""/>
    <s v=""/>
    <s v=""/>
  </r>
  <r>
    <x v="8"/>
    <d v="2026-05-13T09:26:54"/>
    <x v="0"/>
    <n v="68827027"/>
    <n v="365024500000"/>
    <s v="8-908-293"/>
    <s v="Fijo"/>
    <x v="0"/>
    <x v="0"/>
    <m/>
    <m/>
    <m/>
    <s v="no"/>
    <m/>
    <m/>
    <x v="1"/>
    <m/>
    <x v="0"/>
    <x v="0"/>
    <s v=""/>
    <s v=""/>
    <s v=""/>
    <s v=""/>
  </r>
  <r>
    <x v="8"/>
    <d v="2026-05-13T09:28:08"/>
    <x v="0"/>
    <n v="68872570"/>
    <n v="351385850000"/>
    <s v="8-143-959"/>
    <s v="Fijo"/>
    <x v="0"/>
    <x v="7"/>
    <m/>
    <m/>
    <m/>
    <s v="no"/>
    <m/>
    <m/>
    <x v="4"/>
    <m/>
    <x v="0"/>
    <x v="0"/>
    <s v=""/>
    <s v=""/>
    <s v=""/>
    <s v=""/>
  </r>
  <r>
    <x v="8"/>
    <d v="2026-05-13T09:31:49"/>
    <x v="0"/>
    <n v="68905432"/>
    <n v="353352650000"/>
    <s v="8-405-204"/>
    <s v="Fijo"/>
    <x v="0"/>
    <x v="0"/>
    <m/>
    <m/>
    <m/>
    <s v="no"/>
    <m/>
    <m/>
    <x v="0"/>
    <m/>
    <x v="0"/>
    <x v="0"/>
    <s v=""/>
    <s v=""/>
    <s v=""/>
    <s v=""/>
  </r>
  <r>
    <x v="8"/>
    <d v="2026-05-13T09:36:40"/>
    <x v="0"/>
    <n v="68955068"/>
    <n v="368062750000"/>
    <s v="4-821-860"/>
    <s v="Fijo"/>
    <x v="0"/>
    <x v="0"/>
    <m/>
    <m/>
    <m/>
    <s v="no"/>
    <m/>
    <m/>
    <x v="4"/>
    <m/>
    <x v="0"/>
    <x v="0"/>
    <s v=""/>
    <s v=""/>
    <s v=""/>
    <s v=""/>
  </r>
  <r>
    <x v="8"/>
    <d v="2026-05-13T09:39:49"/>
    <x v="0"/>
    <n v="69029941"/>
    <n v="357374630000"/>
    <s v="8-739-995"/>
    <s v="Fijo"/>
    <x v="0"/>
    <x v="7"/>
    <m/>
    <m/>
    <m/>
    <s v="no"/>
    <m/>
    <m/>
    <x v="4"/>
    <m/>
    <x v="0"/>
    <x v="0"/>
    <s v=""/>
    <s v=""/>
    <s v=""/>
    <s v=""/>
  </r>
  <r>
    <x v="8"/>
    <d v="2026-05-13T09:43:57"/>
    <x v="0"/>
    <n v="69035704"/>
    <n v="361073850000"/>
    <s v="1-713-1032"/>
    <s v="Fijo"/>
    <x v="0"/>
    <x v="0"/>
    <m/>
    <m/>
    <m/>
    <s v="no"/>
    <m/>
    <m/>
    <x v="4"/>
    <m/>
    <x v="0"/>
    <x v="0"/>
    <s v=""/>
    <s v=""/>
    <s v=""/>
    <s v=""/>
  </r>
  <r>
    <x v="8"/>
    <d v="2026-05-13T09:48:21"/>
    <x v="0"/>
    <n v="69092525"/>
    <n v="367043220000"/>
    <s v="E-8-74809"/>
    <s v="Fijo"/>
    <x v="0"/>
    <x v="1"/>
    <m/>
    <m/>
    <m/>
    <s v="no"/>
    <m/>
    <m/>
    <x v="4"/>
    <m/>
    <x v="0"/>
    <x v="0"/>
    <s v=""/>
    <s v=""/>
    <s v=""/>
    <s v=""/>
  </r>
  <r>
    <x v="8"/>
    <d v="2026-05-13T09:54:29"/>
    <x v="0"/>
    <n v="69100559"/>
    <n v="362084080000"/>
    <s v="8-752-2376"/>
    <s v="Fijo"/>
    <x v="1"/>
    <x v="0"/>
    <m/>
    <m/>
    <m/>
    <s v="no"/>
    <m/>
    <m/>
    <x v="4"/>
    <m/>
    <x v="0"/>
    <x v="0"/>
    <s v=""/>
    <s v=""/>
    <s v=""/>
    <s v=""/>
  </r>
  <r>
    <x v="8"/>
    <d v="2026-05-13T09:58:33"/>
    <x v="0"/>
    <n v="69143489"/>
    <n v="361004700000"/>
    <s v="1-708-1886"/>
    <s v="Fijo"/>
    <x v="1"/>
    <x v="3"/>
    <m/>
    <m/>
    <m/>
    <s v="no"/>
    <m/>
    <m/>
    <x v="4"/>
    <m/>
    <x v="0"/>
    <x v="0"/>
    <s v=""/>
    <s v=""/>
    <s v=""/>
    <s v=""/>
  </r>
  <r>
    <x v="8"/>
    <d v="2026-05-13T10:04:05"/>
    <x v="0"/>
    <n v="69185227"/>
    <n v="363005140000"/>
    <s v="8-1054-506"/>
    <s v="Fijo"/>
    <x v="0"/>
    <x v="7"/>
    <m/>
    <m/>
    <m/>
    <s v="no"/>
    <m/>
    <m/>
    <x v="1"/>
    <m/>
    <x v="0"/>
    <x v="0"/>
    <s v=""/>
    <s v=""/>
    <s v=""/>
    <s v=""/>
  </r>
  <r>
    <x v="8"/>
    <d v="2026-05-13T10:09:01"/>
    <x v="0"/>
    <n v="69304080"/>
    <n v="352382530000"/>
    <s v="10-703-1571"/>
    <s v="Fijo"/>
    <x v="0"/>
    <x v="2"/>
    <m/>
    <m/>
    <m/>
    <s v="si"/>
    <d v="2026-05-11T00:00:00"/>
    <n v="30.44"/>
    <x v="4"/>
    <m/>
    <x v="2"/>
    <x v="0"/>
    <s v="11/may"/>
    <s v=""/>
    <s v=""/>
    <n v="1"/>
  </r>
  <r>
    <x v="8"/>
    <d v="2026-05-13T10:13:02"/>
    <x v="0"/>
    <n v="69332905"/>
    <n v="366017230000"/>
    <s v="10-707-1251"/>
    <s v="Fijo"/>
    <x v="0"/>
    <x v="5"/>
    <m/>
    <m/>
    <m/>
    <s v="no"/>
    <m/>
    <m/>
    <x v="1"/>
    <m/>
    <x v="0"/>
    <x v="0"/>
    <s v=""/>
    <s v=""/>
    <s v=""/>
    <s v=""/>
  </r>
  <r>
    <x v="8"/>
    <d v="2026-05-13T10:17:22"/>
    <x v="0"/>
    <n v="69360050"/>
    <n v="358382810000"/>
    <s v="9-765-1209"/>
    <s v="Fijo"/>
    <x v="0"/>
    <x v="0"/>
    <m/>
    <m/>
    <m/>
    <s v="no"/>
    <m/>
    <m/>
    <x v="1"/>
    <m/>
    <x v="0"/>
    <x v="0"/>
    <s v=""/>
    <s v=""/>
    <s v=""/>
    <s v=""/>
  </r>
  <r>
    <x v="8"/>
    <d v="2026-05-13T10:18:54"/>
    <x v="0"/>
    <n v="69387381"/>
    <n v="359356930000"/>
    <s v="6-714-1387"/>
    <s v="Fijo"/>
    <x v="0"/>
    <x v="7"/>
    <m/>
    <m/>
    <m/>
    <s v="no"/>
    <m/>
    <m/>
    <x v="4"/>
    <m/>
    <x v="0"/>
    <x v="0"/>
    <s v=""/>
    <s v=""/>
    <s v=""/>
    <s v=""/>
  </r>
  <r>
    <x v="8"/>
    <d v="2026-05-13T10:28:55"/>
    <x v="0"/>
    <n v="69393189"/>
    <n v="354353480000"/>
    <s v="3-731-2198"/>
    <s v="Fijo"/>
    <x v="0"/>
    <x v="3"/>
    <m/>
    <d v="2026-05-15T00:00:00"/>
    <n v="30.81"/>
    <s v="no"/>
    <m/>
    <m/>
    <x v="0"/>
    <m/>
    <x v="0"/>
    <x v="1"/>
    <s v=""/>
    <s v="15/may"/>
    <n v="1"/>
    <s v=""/>
  </r>
  <r>
    <x v="8"/>
    <d v="2026-05-13T10:31:48"/>
    <x v="0"/>
    <n v="69408166"/>
    <n v="369084930000"/>
    <s v="8-1048-1502"/>
    <s v="Fijo"/>
    <x v="0"/>
    <x v="1"/>
    <m/>
    <m/>
    <m/>
    <s v="no"/>
    <m/>
    <m/>
    <x v="4"/>
    <m/>
    <x v="0"/>
    <x v="0"/>
    <s v=""/>
    <s v=""/>
    <s v=""/>
    <s v=""/>
  </r>
  <r>
    <x v="8"/>
    <d v="2026-05-13T10:32:54"/>
    <x v="0"/>
    <n v="67927520"/>
    <n v="369001490000"/>
    <s v="E-8-126668"/>
    <s v="Fijo"/>
    <x v="0"/>
    <x v="7"/>
    <m/>
    <m/>
    <m/>
    <s v="no"/>
    <m/>
    <m/>
    <x v="4"/>
    <m/>
    <x v="0"/>
    <x v="0"/>
    <s v=""/>
    <s v=""/>
    <s v=""/>
    <s v=""/>
  </r>
  <r>
    <x v="8"/>
    <d v="2026-05-13T10:35:46"/>
    <x v="0"/>
    <n v="68034721"/>
    <n v="367052350000"/>
    <s v="8-893-1572"/>
    <s v="Fijo"/>
    <x v="0"/>
    <x v="4"/>
    <m/>
    <m/>
    <m/>
    <s v="no"/>
    <m/>
    <m/>
    <x v="4"/>
    <m/>
    <x v="0"/>
    <x v="0"/>
    <s v=""/>
    <s v=""/>
    <s v=""/>
    <s v=""/>
  </r>
  <r>
    <x v="8"/>
    <d v="2026-05-13T10:38:55"/>
    <x v="0"/>
    <n v="68390878"/>
    <n v="364069810000"/>
    <s v="8-884-183"/>
    <s v="Fijo"/>
    <x v="0"/>
    <x v="0"/>
    <m/>
    <m/>
    <m/>
    <s v="no"/>
    <m/>
    <m/>
    <x v="4"/>
    <m/>
    <x v="0"/>
    <x v="0"/>
    <s v=""/>
    <s v=""/>
    <s v=""/>
    <s v=""/>
  </r>
  <r>
    <x v="8"/>
    <d v="2026-05-13T10:40:35"/>
    <x v="0"/>
    <n v="69470413"/>
    <n v="363049680000"/>
    <s v="8-933-2129"/>
    <s v="Fijo"/>
    <x v="0"/>
    <x v="4"/>
    <m/>
    <m/>
    <m/>
    <s v="no"/>
    <m/>
    <m/>
    <x v="4"/>
    <m/>
    <x v="0"/>
    <x v="0"/>
    <s v=""/>
    <s v=""/>
    <s v=""/>
    <s v=""/>
  </r>
  <r>
    <x v="8"/>
    <d v="2026-05-13T10:53:20"/>
    <x v="0"/>
    <n v="69481398"/>
    <n v="224005930000"/>
    <s v="8-844-1899"/>
    <s v="Fijo"/>
    <x v="0"/>
    <x v="0"/>
    <m/>
    <m/>
    <m/>
    <s v="no"/>
    <m/>
    <m/>
    <x v="4"/>
    <m/>
    <x v="0"/>
    <x v="0"/>
    <s v=""/>
    <s v=""/>
    <s v=""/>
    <s v=""/>
  </r>
  <r>
    <x v="8"/>
    <d v="2026-05-13T10:56:45"/>
    <x v="0"/>
    <n v="69543059"/>
    <n v="366003620000"/>
    <s v="8-487-938"/>
    <s v="Fijo"/>
    <x v="0"/>
    <x v="0"/>
    <m/>
    <m/>
    <m/>
    <s v="no"/>
    <m/>
    <m/>
    <x v="1"/>
    <m/>
    <x v="0"/>
    <x v="0"/>
    <s v=""/>
    <s v=""/>
    <s v=""/>
    <s v=""/>
  </r>
  <r>
    <x v="8"/>
    <d v="2026-05-13T11:01:13"/>
    <x v="0"/>
    <n v="69569872"/>
    <n v="351353190000"/>
    <s v="8-265-718"/>
    <s v="Fijo"/>
    <x v="0"/>
    <x v="0"/>
    <m/>
    <m/>
    <m/>
    <s v="no"/>
    <m/>
    <m/>
    <x v="0"/>
    <m/>
    <x v="0"/>
    <x v="0"/>
    <s v=""/>
    <s v=""/>
    <s v=""/>
    <s v=""/>
  </r>
  <r>
    <x v="8"/>
    <d v="2026-05-13T11:03:23"/>
    <x v="0"/>
    <n v="69636656"/>
    <n v="368028370000"/>
    <s v="8-921-2411"/>
    <s v="Fijo"/>
    <x v="0"/>
    <x v="0"/>
    <m/>
    <m/>
    <m/>
    <s v="no"/>
    <m/>
    <m/>
    <x v="1"/>
    <m/>
    <x v="0"/>
    <x v="0"/>
    <s v=""/>
    <s v=""/>
    <s v=""/>
    <s v=""/>
  </r>
  <r>
    <x v="8"/>
    <d v="2026-05-13T11:07:23"/>
    <x v="0"/>
    <n v="69669701"/>
    <n v="367037110000"/>
    <s v="1-717-651"/>
    <s v="Fijo"/>
    <x v="1"/>
    <x v="0"/>
    <m/>
    <m/>
    <m/>
    <s v="no"/>
    <m/>
    <m/>
    <x v="4"/>
    <m/>
    <x v="0"/>
    <x v="0"/>
    <s v=""/>
    <s v=""/>
    <s v=""/>
    <s v=""/>
  </r>
  <r>
    <x v="8"/>
    <d v="2026-05-13T11:10:24"/>
    <x v="0"/>
    <n v="69741714"/>
    <n v="357371870000"/>
    <s v="7-711-207"/>
    <s v="Fijo"/>
    <x v="0"/>
    <x v="0"/>
    <m/>
    <m/>
    <m/>
    <s v="no"/>
    <m/>
    <m/>
    <x v="1"/>
    <m/>
    <x v="0"/>
    <x v="0"/>
    <s v=""/>
    <s v=""/>
    <s v=""/>
    <s v=""/>
  </r>
  <r>
    <x v="8"/>
    <d v="2026-05-13T11:15:03"/>
    <x v="0"/>
    <n v="69818907"/>
    <n v="366069140000"/>
    <s v="8-921-838"/>
    <s v="Fijo"/>
    <x v="0"/>
    <x v="5"/>
    <m/>
    <m/>
    <m/>
    <s v="no"/>
    <m/>
    <m/>
    <x v="4"/>
    <m/>
    <x v="0"/>
    <x v="0"/>
    <s v=""/>
    <s v=""/>
    <s v=""/>
    <s v=""/>
  </r>
  <r>
    <x v="8"/>
    <d v="2026-05-13T11:23:32"/>
    <x v="0"/>
    <n v="69845555"/>
    <n v="358354380000"/>
    <s v="5-706-2023"/>
    <s v="Fijo"/>
    <x v="1"/>
    <x v="0"/>
    <m/>
    <m/>
    <m/>
    <s v="no"/>
    <m/>
    <m/>
    <x v="4"/>
    <m/>
    <x v="0"/>
    <x v="0"/>
    <s v=""/>
    <s v=""/>
    <s v=""/>
    <s v=""/>
  </r>
  <r>
    <x v="8"/>
    <d v="2026-05-13T11:25:04"/>
    <x v="0"/>
    <n v="69916876"/>
    <n v="368009770000"/>
    <s v="8-464-336"/>
    <s v="Fijo"/>
    <x v="0"/>
    <x v="7"/>
    <m/>
    <m/>
    <m/>
    <s v="no"/>
    <m/>
    <m/>
    <x v="4"/>
    <m/>
    <x v="0"/>
    <x v="0"/>
    <s v=""/>
    <s v=""/>
    <s v=""/>
    <s v=""/>
  </r>
  <r>
    <x v="8"/>
    <d v="2026-05-13T11:28:25"/>
    <x v="0"/>
    <n v="69935261"/>
    <n v="365048240000"/>
    <s v="4-839-374"/>
    <s v="Fijo"/>
    <x v="0"/>
    <x v="4"/>
    <m/>
    <m/>
    <m/>
    <s v="no"/>
    <m/>
    <m/>
    <x v="4"/>
    <m/>
    <x v="0"/>
    <x v="0"/>
    <s v=""/>
    <s v=""/>
    <s v=""/>
    <s v=""/>
  </r>
  <r>
    <x v="8"/>
    <d v="2026-05-13T11:31:50"/>
    <x v="0"/>
    <n v="69984531"/>
    <n v="362006100000"/>
    <s v="8-765-51"/>
    <s v="Fijo"/>
    <x v="0"/>
    <x v="7"/>
    <m/>
    <m/>
    <m/>
    <s v="no"/>
    <m/>
    <m/>
    <x v="4"/>
    <m/>
    <x v="0"/>
    <x v="0"/>
    <s v=""/>
    <s v=""/>
    <s v=""/>
    <s v=""/>
  </r>
  <r>
    <x v="8"/>
    <d v="2026-05-13T11:37:09"/>
    <x v="0"/>
    <n v="69106337"/>
    <n v="361051250000"/>
    <s v="8-342-872"/>
    <s v="Fijo"/>
    <x v="0"/>
    <x v="1"/>
    <m/>
    <m/>
    <m/>
    <s v="no"/>
    <m/>
    <m/>
    <x v="4"/>
    <m/>
    <x v="0"/>
    <x v="0"/>
    <s v=""/>
    <s v=""/>
    <s v=""/>
    <s v=""/>
  </r>
  <r>
    <x v="8"/>
    <d v="2026-05-13T12:05:26"/>
    <x v="0"/>
    <n v="69852603"/>
    <n v="358108750000"/>
    <s v="1-708-84"/>
    <s v="Fijo"/>
    <x v="0"/>
    <x v="2"/>
    <m/>
    <m/>
    <m/>
    <s v="si"/>
    <d v="2026-05-13T00:00:00"/>
    <n v="34.85"/>
    <x v="1"/>
    <m/>
    <x v="2"/>
    <x v="0"/>
    <s v="13/may"/>
    <s v=""/>
    <s v=""/>
    <n v="1"/>
  </r>
  <r>
    <x v="8"/>
    <d v="2026-05-13T12:15:00"/>
    <x v="0"/>
    <n v="60019453"/>
    <n v="341402490000"/>
    <s v="8-962-1302"/>
    <s v="Fijo"/>
    <x v="0"/>
    <x v="2"/>
    <m/>
    <m/>
    <m/>
    <s v="si"/>
    <d v="2026-04-30T00:00:00"/>
    <n v="37.520000000000003"/>
    <x v="4"/>
    <m/>
    <x v="1"/>
    <x v="0"/>
    <s v="30/abr"/>
    <s v=""/>
    <s v=""/>
    <n v="1"/>
  </r>
  <r>
    <x v="8"/>
    <d v="2026-05-13T12:22:18"/>
    <x v="0"/>
    <n v="65014507"/>
    <n v="367086100000"/>
    <s v="9-746-1333"/>
    <s v="Fijo"/>
    <x v="0"/>
    <x v="2"/>
    <m/>
    <m/>
    <m/>
    <s v="si"/>
    <d v="2026-05-12T00:00:00"/>
    <n v="33.64"/>
    <x v="4"/>
    <m/>
    <x v="2"/>
    <x v="0"/>
    <s v="12/may"/>
    <s v=""/>
    <s v=""/>
    <n v="1"/>
  </r>
  <r>
    <x v="8"/>
    <d v="2026-05-13T12:36:37"/>
    <x v="0"/>
    <n v="67195746"/>
    <n v="363076480000"/>
    <s v="4-726-1342"/>
    <s v="Fijo"/>
    <x v="0"/>
    <x v="2"/>
    <m/>
    <m/>
    <m/>
    <s v="si"/>
    <d v="2026-05-13T00:00:00"/>
    <n v="32.79"/>
    <x v="4"/>
    <m/>
    <x v="2"/>
    <x v="0"/>
    <s v="13/may"/>
    <s v=""/>
    <s v=""/>
    <n v="1"/>
  </r>
  <r>
    <x v="8"/>
    <d v="2026-05-13T14:28:14"/>
    <x v="0"/>
    <n v="60014341"/>
    <n v="366076280000"/>
    <s v="3-729-424"/>
    <s v="Fijo"/>
    <x v="0"/>
    <x v="0"/>
    <m/>
    <m/>
    <m/>
    <s v="no"/>
    <m/>
    <m/>
    <x v="4"/>
    <m/>
    <x v="0"/>
    <x v="0"/>
    <s v=""/>
    <s v=""/>
    <s v=""/>
    <s v=""/>
  </r>
  <r>
    <x v="8"/>
    <d v="2026-05-13T14:32:15"/>
    <x v="0"/>
    <n v="60146263"/>
    <n v="369013330000"/>
    <s v="8-1061-2059"/>
    <s v="Fijo"/>
    <x v="0"/>
    <x v="4"/>
    <m/>
    <m/>
    <m/>
    <s v="no"/>
    <m/>
    <m/>
    <x v="1"/>
    <m/>
    <x v="0"/>
    <x v="0"/>
    <s v=""/>
    <s v=""/>
    <s v=""/>
    <s v=""/>
  </r>
  <r>
    <x v="8"/>
    <d v="2026-05-13T14:33:44"/>
    <x v="0"/>
    <n v="60177725"/>
    <n v="363065110000"/>
    <s v="8-257-111"/>
    <s v="Fijo"/>
    <x v="0"/>
    <x v="7"/>
    <m/>
    <m/>
    <m/>
    <s v="no"/>
    <m/>
    <m/>
    <x v="4"/>
    <m/>
    <x v="0"/>
    <x v="0"/>
    <s v=""/>
    <s v=""/>
    <s v=""/>
    <s v=""/>
  </r>
  <r>
    <x v="8"/>
    <d v="2026-05-13T14:35:49"/>
    <x v="0"/>
    <n v="60199324"/>
    <n v="368006110000"/>
    <s v="7-710-1493"/>
    <s v="Fijo"/>
    <x v="0"/>
    <x v="7"/>
    <m/>
    <m/>
    <m/>
    <s v="no"/>
    <m/>
    <m/>
    <x v="1"/>
    <m/>
    <x v="0"/>
    <x v="0"/>
    <s v=""/>
    <s v=""/>
    <s v=""/>
    <s v=""/>
  </r>
  <r>
    <x v="8"/>
    <d v="2026-05-13T14:39:22"/>
    <x v="0"/>
    <n v="60343819"/>
    <n v="361073620000"/>
    <s v="E-8-132763"/>
    <s v="Fijo"/>
    <x v="0"/>
    <x v="0"/>
    <m/>
    <m/>
    <m/>
    <s v="no"/>
    <m/>
    <m/>
    <x v="4"/>
    <m/>
    <x v="0"/>
    <x v="0"/>
    <s v=""/>
    <s v=""/>
    <s v=""/>
    <s v=""/>
  </r>
  <r>
    <x v="8"/>
    <d v="2026-05-13T14:42:04"/>
    <x v="0"/>
    <n v="60512175"/>
    <n v="368004580000"/>
    <s v="AW329866"/>
    <s v="Fijo"/>
    <x v="0"/>
    <x v="0"/>
    <m/>
    <m/>
    <m/>
    <s v="no"/>
    <m/>
    <m/>
    <x v="4"/>
    <m/>
    <x v="0"/>
    <x v="0"/>
    <s v=""/>
    <s v=""/>
    <s v=""/>
    <s v=""/>
  </r>
  <r>
    <x v="8"/>
    <d v="2026-05-13T14:44:31"/>
    <x v="0"/>
    <n v="60604019"/>
    <n v="362075190000"/>
    <s v="8-235-952"/>
    <s v="Fijo"/>
    <x v="0"/>
    <x v="1"/>
    <m/>
    <m/>
    <m/>
    <s v="no"/>
    <m/>
    <m/>
    <x v="4"/>
    <m/>
    <x v="0"/>
    <x v="0"/>
    <s v=""/>
    <s v=""/>
    <s v=""/>
    <s v=""/>
  </r>
  <r>
    <x v="8"/>
    <d v="2026-05-13T14:48:23"/>
    <x v="0"/>
    <n v="60696170"/>
    <n v="359370290000"/>
    <s v="4-160-531"/>
    <s v="Fijo"/>
    <x v="0"/>
    <x v="0"/>
    <m/>
    <m/>
    <m/>
    <s v="no"/>
    <m/>
    <m/>
    <x v="0"/>
    <m/>
    <x v="0"/>
    <x v="0"/>
    <s v=""/>
    <s v=""/>
    <s v=""/>
    <s v=""/>
  </r>
  <r>
    <x v="8"/>
    <d v="2026-05-13T14:51:46"/>
    <x v="0"/>
    <n v="61060987"/>
    <n v="362030030000"/>
    <n v="172438856"/>
    <s v="Fijo"/>
    <x v="0"/>
    <x v="0"/>
    <m/>
    <m/>
    <m/>
    <s v="no"/>
    <m/>
    <m/>
    <x v="2"/>
    <m/>
    <x v="0"/>
    <x v="0"/>
    <s v=""/>
    <s v=""/>
    <s v=""/>
    <s v=""/>
  </r>
  <r>
    <x v="8"/>
    <d v="2026-05-13T14:54:19"/>
    <x v="0"/>
    <n v="61219189"/>
    <n v="358367750000"/>
    <s v="8-856-927"/>
    <s v="Fijo"/>
    <x v="0"/>
    <x v="7"/>
    <m/>
    <m/>
    <m/>
    <s v="no"/>
    <m/>
    <m/>
    <x v="4"/>
    <m/>
    <x v="0"/>
    <x v="0"/>
    <s v=""/>
    <s v=""/>
    <s v=""/>
    <s v=""/>
  </r>
  <r>
    <x v="8"/>
    <d v="2026-05-13T15:02:00"/>
    <x v="0"/>
    <n v="61229793"/>
    <n v="206076270000"/>
    <s v="8-195-335"/>
    <s v="Fijo"/>
    <x v="0"/>
    <x v="3"/>
    <m/>
    <m/>
    <m/>
    <s v="no"/>
    <m/>
    <m/>
    <x v="4"/>
    <m/>
    <x v="0"/>
    <x v="0"/>
    <s v=""/>
    <s v=""/>
    <s v=""/>
    <s v=""/>
  </r>
  <r>
    <x v="8"/>
    <d v="2026-05-13T15:07:38"/>
    <x v="0"/>
    <n v="61573042"/>
    <n v="206054610000"/>
    <s v="10-706-842"/>
    <s v="Fijo"/>
    <x v="0"/>
    <x v="3"/>
    <m/>
    <d v="2026-06-01T00:00:00"/>
    <n v="25.68"/>
    <s v="no"/>
    <m/>
    <m/>
    <x v="4"/>
    <m/>
    <x v="0"/>
    <x v="2"/>
    <s v=""/>
    <s v="01/jun"/>
    <n v="1"/>
    <s v=""/>
  </r>
  <r>
    <x v="8"/>
    <d v="2026-05-13T15:11:48"/>
    <x v="0"/>
    <n v="61621914"/>
    <n v="361082610000"/>
    <s v="3-723-1483"/>
    <s v="Fijo"/>
    <x v="0"/>
    <x v="0"/>
    <m/>
    <m/>
    <m/>
    <s v="no"/>
    <m/>
    <m/>
    <x v="4"/>
    <m/>
    <x v="0"/>
    <x v="0"/>
    <s v=""/>
    <s v=""/>
    <s v=""/>
    <s v=""/>
  </r>
  <r>
    <x v="8"/>
    <d v="2026-05-13T15:13:57"/>
    <x v="0"/>
    <n v="61667807"/>
    <n v="358198720000"/>
    <s v="8-721-1148"/>
    <s v="Fijo"/>
    <x v="0"/>
    <x v="7"/>
    <m/>
    <m/>
    <m/>
    <s v="no"/>
    <m/>
    <m/>
    <x v="4"/>
    <m/>
    <x v="0"/>
    <x v="0"/>
    <s v=""/>
    <s v=""/>
    <s v=""/>
    <s v=""/>
  </r>
  <r>
    <x v="8"/>
    <d v="2026-05-13T15:19:13"/>
    <x v="0"/>
    <n v="61902839"/>
    <n v="366093020000"/>
    <s v="9-717-333"/>
    <s v="Fijo"/>
    <x v="1"/>
    <x v="3"/>
    <m/>
    <d v="2026-05-16T00:00:00"/>
    <n v="36.26"/>
    <s v="no"/>
    <m/>
    <m/>
    <x v="4"/>
    <m/>
    <x v="0"/>
    <x v="1"/>
    <s v=""/>
    <s v="16/may"/>
    <n v="1"/>
    <s v=""/>
  </r>
  <r>
    <x v="8"/>
    <d v="2026-05-13T15:21:18"/>
    <x v="0"/>
    <n v="61983253"/>
    <n v="363028920000"/>
    <s v="3-704-1993"/>
    <s v="Fijo"/>
    <x v="0"/>
    <x v="7"/>
    <m/>
    <m/>
    <m/>
    <s v="no"/>
    <m/>
    <m/>
    <x v="4"/>
    <m/>
    <x v="0"/>
    <x v="0"/>
    <s v=""/>
    <s v=""/>
    <s v=""/>
    <s v=""/>
  </r>
  <r>
    <x v="8"/>
    <d v="2026-05-13T15:25:45"/>
    <x v="0"/>
    <n v="61989416"/>
    <n v="362008590000"/>
    <s v="10-709-2357"/>
    <s v="Fijo"/>
    <x v="0"/>
    <x v="0"/>
    <m/>
    <m/>
    <m/>
    <s v="no"/>
    <m/>
    <m/>
    <x v="1"/>
    <m/>
    <x v="0"/>
    <x v="0"/>
    <s v=""/>
    <s v=""/>
    <s v=""/>
    <s v=""/>
  </r>
  <r>
    <x v="8"/>
    <d v="2026-05-13T15:29:28"/>
    <x v="0"/>
    <n v="62119868"/>
    <n v="367075060000"/>
    <s v="8-717-2426"/>
    <s v="Fijo"/>
    <x v="0"/>
    <x v="1"/>
    <m/>
    <m/>
    <m/>
    <s v="no"/>
    <m/>
    <m/>
    <x v="4"/>
    <m/>
    <x v="0"/>
    <x v="0"/>
    <s v=""/>
    <s v=""/>
    <s v=""/>
    <s v=""/>
  </r>
  <r>
    <x v="8"/>
    <d v="2026-05-13T15:31:30"/>
    <x v="0"/>
    <n v="62204387"/>
    <n v="369050150000"/>
    <n v="62204387"/>
    <s v="Fijo"/>
    <x v="0"/>
    <x v="7"/>
    <m/>
    <m/>
    <m/>
    <s v="no"/>
    <m/>
    <m/>
    <x v="4"/>
    <m/>
    <x v="0"/>
    <x v="0"/>
    <s v=""/>
    <s v=""/>
    <s v=""/>
    <s v=""/>
  </r>
  <r>
    <x v="8"/>
    <d v="2026-05-13T15:34:51"/>
    <x v="0"/>
    <n v="62213643"/>
    <n v="369074860000"/>
    <s v="8-1020-1378"/>
    <s v="Fijo"/>
    <x v="0"/>
    <x v="4"/>
    <m/>
    <m/>
    <m/>
    <s v="no"/>
    <m/>
    <m/>
    <x v="4"/>
    <m/>
    <x v="0"/>
    <x v="0"/>
    <s v=""/>
    <s v=""/>
    <s v=""/>
    <s v=""/>
  </r>
  <r>
    <x v="8"/>
    <d v="2026-05-13T15:39:01"/>
    <x v="0"/>
    <n v="62283674"/>
    <n v="362045230000"/>
    <s v="4-720-2376"/>
    <s v="Fijo"/>
    <x v="0"/>
    <x v="0"/>
    <m/>
    <m/>
    <m/>
    <s v="no"/>
    <m/>
    <m/>
    <x v="4"/>
    <m/>
    <x v="0"/>
    <x v="0"/>
    <s v=""/>
    <s v=""/>
    <s v=""/>
    <s v=""/>
  </r>
  <r>
    <x v="8"/>
    <d v="2026-05-13T15:45:45"/>
    <x v="0"/>
    <n v="62362257"/>
    <n v="368065490000"/>
    <s v="8-940-1244"/>
    <s v="Fijo"/>
    <x v="0"/>
    <x v="3"/>
    <m/>
    <m/>
    <m/>
    <s v="no"/>
    <m/>
    <m/>
    <x v="4"/>
    <m/>
    <x v="0"/>
    <x v="0"/>
    <s v=""/>
    <s v=""/>
    <s v=""/>
    <s v=""/>
  </r>
  <r>
    <x v="8"/>
    <d v="2026-05-13T15:49:02"/>
    <x v="0"/>
    <n v="62424841"/>
    <n v="362090810000"/>
    <s v="E-8-78233"/>
    <s v="Fijo"/>
    <x v="0"/>
    <x v="0"/>
    <m/>
    <m/>
    <m/>
    <s v="no"/>
    <m/>
    <m/>
    <x v="4"/>
    <m/>
    <x v="0"/>
    <x v="0"/>
    <s v=""/>
    <s v=""/>
    <s v=""/>
    <s v=""/>
  </r>
  <r>
    <x v="8"/>
    <d v="2026-05-13T15:53:23"/>
    <x v="0"/>
    <n v="62547114"/>
    <n v="356358370000"/>
    <s v="8-977-1695"/>
    <s v="Fijo"/>
    <x v="0"/>
    <x v="3"/>
    <m/>
    <d v="2026-05-14T00:00:00"/>
    <n v="40.07"/>
    <s v="no"/>
    <m/>
    <m/>
    <x v="1"/>
    <m/>
    <x v="0"/>
    <x v="1"/>
    <s v=""/>
    <s v="14/may"/>
    <n v="1"/>
    <s v=""/>
  </r>
  <r>
    <x v="8"/>
    <d v="2026-05-13T15:56:31"/>
    <x v="0"/>
    <n v="62663429"/>
    <n v="278068620000"/>
    <s v="8-806-530"/>
    <s v="Fijo"/>
    <x v="2"/>
    <x v="7"/>
    <m/>
    <m/>
    <m/>
    <s v="no"/>
    <m/>
    <m/>
    <x v="4"/>
    <m/>
    <x v="0"/>
    <x v="0"/>
    <s v=""/>
    <s v=""/>
    <s v=""/>
    <s v=""/>
  </r>
  <r>
    <x v="8"/>
    <d v="2026-05-13T16:09:28"/>
    <x v="0"/>
    <n v="62663936"/>
    <n v="352371800000"/>
    <s v="4-152-674"/>
    <s v="Fijo"/>
    <x v="1"/>
    <x v="1"/>
    <m/>
    <m/>
    <m/>
    <s v="no"/>
    <m/>
    <m/>
    <x v="4"/>
    <m/>
    <x v="0"/>
    <x v="0"/>
    <s v=""/>
    <s v=""/>
    <s v=""/>
    <s v=""/>
  </r>
  <r>
    <x v="8"/>
    <d v="2026-05-13T16:11:52"/>
    <x v="0"/>
    <n v="62748580"/>
    <n v="366015110000"/>
    <s v="8-920-1039"/>
    <s v="Fijo"/>
    <x v="0"/>
    <x v="7"/>
    <m/>
    <m/>
    <m/>
    <s v="no"/>
    <m/>
    <m/>
    <x v="1"/>
    <m/>
    <x v="0"/>
    <x v="0"/>
    <s v=""/>
    <s v=""/>
    <s v=""/>
    <s v=""/>
  </r>
  <r>
    <x v="8"/>
    <d v="2026-05-13T16:13:10"/>
    <x v="0"/>
    <n v="62844482"/>
    <n v="353369980000"/>
    <s v="BG388051"/>
    <s v="Fijo"/>
    <x v="0"/>
    <x v="7"/>
    <m/>
    <m/>
    <m/>
    <s v="no"/>
    <m/>
    <m/>
    <x v="4"/>
    <m/>
    <x v="0"/>
    <x v="0"/>
    <s v=""/>
    <s v=""/>
    <s v=""/>
    <s v=""/>
  </r>
  <r>
    <x v="8"/>
    <d v="2026-05-13T16:15:12"/>
    <x v="0"/>
    <n v="62905565"/>
    <n v="367023580000"/>
    <s v="8-932-2436"/>
    <s v="Fijo"/>
    <x v="0"/>
    <x v="7"/>
    <m/>
    <m/>
    <m/>
    <s v="no"/>
    <m/>
    <m/>
    <x v="4"/>
    <m/>
    <x v="0"/>
    <x v="0"/>
    <s v=""/>
    <s v=""/>
    <s v=""/>
    <s v=""/>
  </r>
  <r>
    <x v="8"/>
    <d v="2026-05-13T16:17:36"/>
    <x v="0"/>
    <n v="62995272"/>
    <n v="358369630000"/>
    <s v="4-722-1418"/>
    <s v="Fijo"/>
    <x v="0"/>
    <x v="5"/>
    <m/>
    <m/>
    <m/>
    <s v="no"/>
    <m/>
    <m/>
    <x v="0"/>
    <m/>
    <x v="0"/>
    <x v="0"/>
    <s v=""/>
    <s v=""/>
    <s v=""/>
    <s v=""/>
  </r>
  <r>
    <x v="8"/>
    <d v="2026-05-13T16:19:24"/>
    <x v="0"/>
    <n v="63030594"/>
    <n v="357357890000"/>
    <s v="8-894-2244"/>
    <s v="Fijo"/>
    <x v="0"/>
    <x v="7"/>
    <m/>
    <m/>
    <m/>
    <s v="no"/>
    <m/>
    <m/>
    <x v="4"/>
    <m/>
    <x v="0"/>
    <x v="0"/>
    <s v=""/>
    <s v=""/>
    <s v=""/>
    <s v=""/>
  </r>
  <r>
    <x v="8"/>
    <d v="2026-05-13T16:22:19"/>
    <x v="0"/>
    <n v="63096925"/>
    <n v="358346740000"/>
    <s v="4-705-468"/>
    <s v="Fijo"/>
    <x v="0"/>
    <x v="1"/>
    <m/>
    <m/>
    <m/>
    <s v="no"/>
    <m/>
    <m/>
    <x v="4"/>
    <m/>
    <x v="0"/>
    <x v="0"/>
    <s v=""/>
    <s v=""/>
    <s v=""/>
    <s v=""/>
  </r>
  <r>
    <x v="8"/>
    <d v="2026-05-13T16:27:20"/>
    <x v="0"/>
    <n v="63131031"/>
    <n v="354358390000"/>
    <s v="8-1012-1731"/>
    <s v="Fijo"/>
    <x v="0"/>
    <x v="4"/>
    <m/>
    <m/>
    <m/>
    <s v="no"/>
    <m/>
    <m/>
    <x v="0"/>
    <m/>
    <x v="0"/>
    <x v="0"/>
    <s v=""/>
    <s v=""/>
    <s v=""/>
    <s v=""/>
  </r>
  <r>
    <x v="8"/>
    <d v="2026-05-13T16:31:17"/>
    <x v="0"/>
    <n v="63155740"/>
    <n v="367093770000"/>
    <s v="BC992511"/>
    <s v="Fijo"/>
    <x v="1"/>
    <x v="3"/>
    <m/>
    <d v="2026-05-16T00:00:00"/>
    <n v="33.49"/>
    <s v="no"/>
    <m/>
    <m/>
    <x v="4"/>
    <m/>
    <x v="0"/>
    <x v="1"/>
    <s v=""/>
    <s v="16/may"/>
    <n v="1"/>
    <s v=""/>
  </r>
  <r>
    <x v="8"/>
    <d v="2026-05-13T16:34:06"/>
    <x v="0"/>
    <n v="63197407"/>
    <n v="275067830000"/>
    <s v="8-944-2043"/>
    <s v="Fijo"/>
    <x v="0"/>
    <x v="7"/>
    <m/>
    <m/>
    <m/>
    <s v="no"/>
    <m/>
    <m/>
    <x v="4"/>
    <m/>
    <x v="0"/>
    <x v="0"/>
    <s v=""/>
    <s v=""/>
    <s v=""/>
    <s v=""/>
  </r>
  <r>
    <x v="8"/>
    <d v="2026-05-13T16:37:12"/>
    <x v="0"/>
    <n v="63267385"/>
    <n v="354379790000"/>
    <s v="8-1011-99"/>
    <s v="Fijo"/>
    <x v="0"/>
    <x v="7"/>
    <m/>
    <m/>
    <m/>
    <s v="no"/>
    <m/>
    <m/>
    <x v="4"/>
    <m/>
    <x v="0"/>
    <x v="0"/>
    <s v=""/>
    <s v=""/>
    <s v=""/>
    <s v=""/>
  </r>
  <r>
    <x v="8"/>
    <d v="2026-05-13T16:40:15"/>
    <x v="0"/>
    <n v="63270813"/>
    <n v="363029740000"/>
    <s v="4-737-377"/>
    <s v="Fijo"/>
    <x v="0"/>
    <x v="1"/>
    <m/>
    <m/>
    <m/>
    <s v="no"/>
    <m/>
    <m/>
    <x v="1"/>
    <m/>
    <x v="0"/>
    <x v="0"/>
    <s v=""/>
    <s v=""/>
    <s v=""/>
    <s v=""/>
  </r>
  <r>
    <x v="8"/>
    <d v="2026-05-13T16:43:31"/>
    <x v="0"/>
    <n v="63333333"/>
    <n v="185066630000"/>
    <s v="5-701-1200"/>
    <s v="Fijo"/>
    <x v="0"/>
    <x v="0"/>
    <m/>
    <m/>
    <m/>
    <s v="no"/>
    <m/>
    <m/>
    <x v="4"/>
    <m/>
    <x v="0"/>
    <x v="0"/>
    <s v=""/>
    <s v=""/>
    <s v=""/>
    <s v=""/>
  </r>
  <r>
    <x v="8"/>
    <d v="2026-05-13T16:46:46"/>
    <x v="0"/>
    <n v="63405001"/>
    <n v="183050720000"/>
    <s v="8-829-2462"/>
    <s v="Fijo"/>
    <x v="0"/>
    <x v="7"/>
    <m/>
    <m/>
    <m/>
    <s v="no"/>
    <m/>
    <m/>
    <x v="4"/>
    <m/>
    <x v="0"/>
    <x v="0"/>
    <s v=""/>
    <s v=""/>
    <s v=""/>
    <s v=""/>
  </r>
  <r>
    <x v="8"/>
    <d v="2026-05-13T16:49:21"/>
    <x v="0"/>
    <n v="63440247"/>
    <n v="351374870000"/>
    <s v="8-1036-1515"/>
    <s v="Fijo"/>
    <x v="0"/>
    <x v="1"/>
    <m/>
    <m/>
    <m/>
    <s v="no"/>
    <m/>
    <m/>
    <x v="1"/>
    <m/>
    <x v="0"/>
    <x v="0"/>
    <s v=""/>
    <s v=""/>
    <s v=""/>
    <s v=""/>
  </r>
  <r>
    <x v="8"/>
    <d v="2026-05-13T16:55:37"/>
    <x v="0"/>
    <n v="63509275"/>
    <n v="321053950000"/>
    <s v="4-273-761"/>
    <s v="Fijo"/>
    <x v="0"/>
    <x v="1"/>
    <m/>
    <m/>
    <m/>
    <s v="no"/>
    <m/>
    <m/>
    <x v="4"/>
    <m/>
    <x v="0"/>
    <x v="0"/>
    <s v=""/>
    <s v=""/>
    <s v=""/>
    <s v=""/>
  </r>
  <r>
    <x v="8"/>
    <d v="2026-05-13T16:57:45"/>
    <x v="0"/>
    <n v="63535798"/>
    <n v="366033420000"/>
    <s v="6-725-1092"/>
    <s v="Fijo"/>
    <x v="0"/>
    <x v="7"/>
    <m/>
    <m/>
    <m/>
    <s v="no"/>
    <m/>
    <m/>
    <x v="4"/>
    <m/>
    <x v="0"/>
    <x v="0"/>
    <s v=""/>
    <s v=""/>
    <s v=""/>
    <s v=""/>
  </r>
  <r>
    <x v="8"/>
    <d v="2026-05-13T16:59:48"/>
    <x v="0"/>
    <n v="63573718"/>
    <n v="369007690000"/>
    <s v="BF006377"/>
    <s v="Fijo"/>
    <x v="0"/>
    <x v="7"/>
    <m/>
    <m/>
    <m/>
    <s v="no"/>
    <m/>
    <m/>
    <x v="1"/>
    <m/>
    <x v="0"/>
    <x v="0"/>
    <s v=""/>
    <s v=""/>
    <s v=""/>
    <s v=""/>
  </r>
  <r>
    <x v="8"/>
    <d v="2026-05-13T17:02:28"/>
    <x v="0"/>
    <n v="63677380"/>
    <n v="365090940000"/>
    <s v="8-1060-935"/>
    <s v="Fijo"/>
    <x v="0"/>
    <x v="1"/>
    <m/>
    <m/>
    <m/>
    <s v="no"/>
    <m/>
    <m/>
    <x v="4"/>
    <m/>
    <x v="0"/>
    <x v="0"/>
    <s v=""/>
    <s v=""/>
    <s v=""/>
    <s v=""/>
  </r>
  <r>
    <x v="8"/>
    <d v="2026-05-13T17:07:05"/>
    <x v="0"/>
    <n v="63730149"/>
    <n v="361021270000"/>
    <s v="8-904-361"/>
    <s v="Fijo"/>
    <x v="0"/>
    <x v="7"/>
    <m/>
    <m/>
    <m/>
    <s v="no"/>
    <m/>
    <m/>
    <x v="4"/>
    <m/>
    <x v="0"/>
    <x v="0"/>
    <s v=""/>
    <s v=""/>
    <s v=""/>
    <s v=""/>
  </r>
  <r>
    <x v="8"/>
    <d v="2026-05-13T17:09:18"/>
    <x v="0"/>
    <n v="63781156"/>
    <n v="367065980000"/>
    <s v="8-171-440"/>
    <s v="Fijo"/>
    <x v="0"/>
    <x v="7"/>
    <m/>
    <m/>
    <m/>
    <s v="no"/>
    <m/>
    <m/>
    <x v="4"/>
    <m/>
    <x v="0"/>
    <x v="0"/>
    <s v=""/>
    <s v=""/>
    <s v=""/>
    <s v=""/>
  </r>
  <r>
    <x v="8"/>
    <d v="2026-05-13T17:10:45"/>
    <x v="0"/>
    <n v="63835021"/>
    <n v="362012510000"/>
    <s v="5-712-2177"/>
    <s v="Fijo"/>
    <x v="0"/>
    <x v="7"/>
    <m/>
    <m/>
    <m/>
    <s v="no"/>
    <m/>
    <m/>
    <x v="4"/>
    <m/>
    <x v="0"/>
    <x v="0"/>
    <s v=""/>
    <s v=""/>
    <s v=""/>
    <s v=""/>
  </r>
  <r>
    <x v="8"/>
    <d v="2026-05-13T17:14:00"/>
    <x v="0"/>
    <n v="63838397"/>
    <n v="366068670000"/>
    <s v="9-711-1784"/>
    <s v="Fijo"/>
    <x v="0"/>
    <x v="0"/>
    <m/>
    <m/>
    <m/>
    <s v="no"/>
    <m/>
    <m/>
    <x v="4"/>
    <m/>
    <x v="0"/>
    <x v="0"/>
    <s v=""/>
    <s v=""/>
    <s v=""/>
    <s v=""/>
  </r>
  <r>
    <x v="8"/>
    <d v="2026-05-13T17:17:20"/>
    <x v="0"/>
    <n v="63865641"/>
    <n v="354383650000"/>
    <s v="8-1040-2422"/>
    <s v="Fijo"/>
    <x v="0"/>
    <x v="1"/>
    <m/>
    <m/>
    <m/>
    <s v="no"/>
    <m/>
    <m/>
    <x v="1"/>
    <m/>
    <x v="0"/>
    <x v="0"/>
    <s v=""/>
    <s v=""/>
    <s v=""/>
    <s v=""/>
  </r>
  <r>
    <x v="8"/>
    <d v="2026-05-13T17:20:43"/>
    <x v="0"/>
    <n v="63907994"/>
    <n v="363001670000"/>
    <s v="10-711-1039"/>
    <s v="Fijo"/>
    <x v="0"/>
    <x v="0"/>
    <m/>
    <m/>
    <m/>
    <s v="no"/>
    <m/>
    <m/>
    <x v="1"/>
    <m/>
    <x v="0"/>
    <x v="0"/>
    <s v=""/>
    <s v=""/>
    <s v=""/>
    <s v=""/>
  </r>
  <r>
    <x v="8"/>
    <d v="2026-05-13T17:23:23"/>
    <x v="0"/>
    <n v="63943208"/>
    <n v="305059430000"/>
    <s v="8-928-1087"/>
    <s v="Fijo"/>
    <x v="0"/>
    <x v="4"/>
    <m/>
    <m/>
    <m/>
    <s v="no"/>
    <m/>
    <m/>
    <x v="4"/>
    <m/>
    <x v="0"/>
    <x v="0"/>
    <s v=""/>
    <s v=""/>
    <s v=""/>
    <s v=""/>
  </r>
  <r>
    <x v="8"/>
    <d v="2026-05-13T17:27:35"/>
    <x v="0"/>
    <n v="63981239"/>
    <n v="368053950000"/>
    <s v="2-743-1966"/>
    <s v="Fijo"/>
    <x v="0"/>
    <x v="0"/>
    <m/>
    <m/>
    <m/>
    <s v="no"/>
    <m/>
    <m/>
    <x v="4"/>
    <m/>
    <x v="0"/>
    <x v="0"/>
    <s v=""/>
    <s v=""/>
    <s v=""/>
    <s v=""/>
  </r>
  <r>
    <x v="8"/>
    <d v="2026-05-13T17:29:09"/>
    <x v="0"/>
    <n v="64047882"/>
    <n v="357369900000"/>
    <s v="8-1041-2235"/>
    <s v="Fijo"/>
    <x v="0"/>
    <x v="4"/>
    <m/>
    <m/>
    <m/>
    <s v="no"/>
    <m/>
    <m/>
    <x v="0"/>
    <m/>
    <x v="0"/>
    <x v="0"/>
    <s v=""/>
    <s v=""/>
    <s v=""/>
    <s v=""/>
  </r>
  <r>
    <x v="8"/>
    <d v="2026-05-13T17:35:31"/>
    <x v="0"/>
    <n v="64084980"/>
    <n v="217002760000"/>
    <s v="8-767-801"/>
    <s v="Fijo"/>
    <x v="0"/>
    <x v="7"/>
    <m/>
    <m/>
    <m/>
    <s v="no"/>
    <m/>
    <m/>
    <x v="4"/>
    <m/>
    <x v="0"/>
    <x v="0"/>
    <s v=""/>
    <s v=""/>
    <s v=""/>
    <s v=""/>
  </r>
  <r>
    <x v="8"/>
    <d v="2026-05-13T17:37:31"/>
    <x v="0"/>
    <n v="64108391"/>
    <n v="362000400000"/>
    <s v="3-753-999"/>
    <s v="Fijo"/>
    <x v="0"/>
    <x v="0"/>
    <m/>
    <m/>
    <m/>
    <s v="no"/>
    <m/>
    <m/>
    <x v="1"/>
    <m/>
    <x v="0"/>
    <x v="0"/>
    <s v=""/>
    <s v=""/>
    <s v=""/>
    <s v=""/>
  </r>
  <r>
    <x v="8"/>
    <d v="2026-05-13T17:40:19"/>
    <x v="0"/>
    <n v="64151950"/>
    <n v="249011980000"/>
    <s v="8-752-83"/>
    <s v="Fijo"/>
    <x v="0"/>
    <x v="0"/>
    <m/>
    <m/>
    <m/>
    <s v="no"/>
    <m/>
    <m/>
    <x v="4"/>
    <m/>
    <x v="0"/>
    <x v="0"/>
    <s v=""/>
    <s v=""/>
    <s v=""/>
    <s v=""/>
  </r>
  <r>
    <x v="8"/>
    <d v="2026-05-13T17:43:22"/>
    <x v="0"/>
    <n v="64170798"/>
    <n v="357357140000"/>
    <s v="8-1031-1601"/>
    <s v="Fijo"/>
    <x v="0"/>
    <x v="0"/>
    <m/>
    <m/>
    <m/>
    <s v="no"/>
    <m/>
    <m/>
    <x v="4"/>
    <m/>
    <x v="0"/>
    <x v="0"/>
    <s v=""/>
    <s v=""/>
    <s v=""/>
    <s v=""/>
  </r>
  <r>
    <x v="8"/>
    <d v="2026-05-13T17:45:18"/>
    <x v="0"/>
    <n v="64271911"/>
    <n v="361046740000"/>
    <s v="4-803-100"/>
    <s v="Fijo"/>
    <x v="0"/>
    <x v="4"/>
    <m/>
    <m/>
    <m/>
    <s v="no"/>
    <m/>
    <m/>
    <x v="4"/>
    <m/>
    <x v="0"/>
    <x v="0"/>
    <s v=""/>
    <s v=""/>
    <s v=""/>
    <s v=""/>
  </r>
  <r>
    <x v="8"/>
    <d v="2026-05-13T17:49:44"/>
    <x v="0"/>
    <n v="64303024"/>
    <n v="363000680000"/>
    <s v="4-901-1210"/>
    <s v="Fijo"/>
    <x v="0"/>
    <x v="7"/>
    <m/>
    <m/>
    <m/>
    <s v="no"/>
    <m/>
    <m/>
    <x v="4"/>
    <m/>
    <x v="0"/>
    <x v="0"/>
    <s v=""/>
    <s v=""/>
    <s v=""/>
    <s v=""/>
  </r>
  <r>
    <x v="8"/>
    <d v="2026-05-13T17:52:55"/>
    <x v="0"/>
    <n v="64320903"/>
    <n v="352366440000"/>
    <s v="4-277-831"/>
    <s v="Fijo"/>
    <x v="0"/>
    <x v="0"/>
    <m/>
    <m/>
    <m/>
    <s v="no"/>
    <m/>
    <m/>
    <x v="0"/>
    <m/>
    <x v="0"/>
    <x v="0"/>
    <s v=""/>
    <s v=""/>
    <s v=""/>
    <s v=""/>
  </r>
  <r>
    <x v="8"/>
    <d v="2026-05-13T17:54:37"/>
    <x v="0"/>
    <n v="64364799"/>
    <n v="365014860000"/>
    <s v="8-201-1311"/>
    <s v="Fijo"/>
    <x v="0"/>
    <x v="7"/>
    <m/>
    <m/>
    <m/>
    <s v="no"/>
    <m/>
    <m/>
    <x v="4"/>
    <m/>
    <x v="0"/>
    <x v="0"/>
    <s v=""/>
    <s v=""/>
    <s v=""/>
    <s v=""/>
  </r>
  <r>
    <x v="8"/>
    <d v="2026-05-13T17:56:27"/>
    <x v="0"/>
    <n v="64366435"/>
    <n v="366056840000"/>
    <s v="8-758-10"/>
    <s v="Fijo"/>
    <x v="4"/>
    <x v="0"/>
    <m/>
    <m/>
    <m/>
    <s v="no"/>
    <m/>
    <m/>
    <x v="4"/>
    <m/>
    <x v="0"/>
    <x v="0"/>
    <s v=""/>
    <s v=""/>
    <s v=""/>
    <s v=""/>
  </r>
  <r>
    <x v="8"/>
    <d v="2026-05-13T17:57:53"/>
    <x v="0"/>
    <n v="64446859"/>
    <n v="315023150000"/>
    <s v="8-959-2411"/>
    <s v="Fijo"/>
    <x v="0"/>
    <x v="0"/>
    <m/>
    <m/>
    <m/>
    <s v="no"/>
    <m/>
    <m/>
    <x v="4"/>
    <m/>
    <x v="0"/>
    <x v="0"/>
    <s v=""/>
    <s v=""/>
    <s v=""/>
    <s v=""/>
  </r>
  <r>
    <x v="8"/>
    <d v="2026-05-13T17:59:15"/>
    <x v="0"/>
    <n v="64521528"/>
    <n v="362001930000"/>
    <s v="3-101-324"/>
    <s v="Fijo"/>
    <x v="0"/>
    <x v="7"/>
    <m/>
    <m/>
    <m/>
    <s v="no"/>
    <m/>
    <m/>
    <x v="4"/>
    <m/>
    <x v="0"/>
    <x v="0"/>
    <s v=""/>
    <s v=""/>
    <s v=""/>
    <s v=""/>
  </r>
  <r>
    <x v="8"/>
    <d v="2026-05-13T18:02:55"/>
    <x v="0"/>
    <n v="64528326"/>
    <n v="364091220000"/>
    <s v="8-1010-1315"/>
    <s v="Fijo"/>
    <x v="1"/>
    <x v="1"/>
    <m/>
    <d v="2026-05-16T00:00:00"/>
    <n v="34.53"/>
    <s v="no"/>
    <m/>
    <m/>
    <x v="4"/>
    <m/>
    <x v="0"/>
    <x v="1"/>
    <s v=""/>
    <s v="16/may"/>
    <n v="1"/>
    <s v=""/>
  </r>
  <r>
    <x v="9"/>
    <d v="2026-05-14T09:04:49"/>
    <x v="0"/>
    <n v="64600861"/>
    <n v="353361830000"/>
    <s v="4-723-1744"/>
    <s v="Fijo"/>
    <x v="0"/>
    <x v="7"/>
    <m/>
    <m/>
    <m/>
    <s v="no"/>
    <m/>
    <m/>
    <x v="4"/>
    <m/>
    <x v="0"/>
    <x v="0"/>
    <s v=""/>
    <s v=""/>
    <s v=""/>
    <s v=""/>
  </r>
  <r>
    <x v="9"/>
    <d v="2026-05-14T09:09:16"/>
    <x v="0"/>
    <n v="64624750"/>
    <n v="354384850000"/>
    <s v="10-709-1872"/>
    <s v="Fijo"/>
    <x v="0"/>
    <x v="7"/>
    <m/>
    <m/>
    <m/>
    <s v="no"/>
    <m/>
    <m/>
    <x v="4"/>
    <m/>
    <x v="0"/>
    <x v="0"/>
    <s v=""/>
    <s v=""/>
    <s v=""/>
    <s v=""/>
  </r>
  <r>
    <x v="9"/>
    <d v="2026-05-14T09:11:26"/>
    <x v="0"/>
    <n v="64664474"/>
    <n v="357371860000"/>
    <s v="10-708-2001"/>
    <s v="Fijo"/>
    <x v="0"/>
    <x v="7"/>
    <m/>
    <m/>
    <m/>
    <s v="no"/>
    <m/>
    <m/>
    <x v="4"/>
    <m/>
    <x v="0"/>
    <x v="0"/>
    <s v=""/>
    <s v=""/>
    <s v=""/>
    <s v=""/>
  </r>
  <r>
    <x v="9"/>
    <d v="2026-05-14T09:18:08"/>
    <x v="0"/>
    <n v="64725908"/>
    <n v="358374780000"/>
    <s v="9-216-649"/>
    <s v="Fijo"/>
    <x v="0"/>
    <x v="1"/>
    <m/>
    <m/>
    <m/>
    <s v="no"/>
    <m/>
    <m/>
    <x v="3"/>
    <m/>
    <x v="0"/>
    <x v="0"/>
    <s v=""/>
    <s v=""/>
    <s v=""/>
    <s v=""/>
  </r>
  <r>
    <x v="9"/>
    <d v="2026-05-14T09:20:43"/>
    <x v="0"/>
    <n v="64746422"/>
    <n v="369031330000"/>
    <s v="3-721-1546"/>
    <s v="Fijo"/>
    <x v="0"/>
    <x v="0"/>
    <m/>
    <m/>
    <m/>
    <s v="no"/>
    <m/>
    <m/>
    <x v="4"/>
    <m/>
    <x v="0"/>
    <x v="0"/>
    <s v=""/>
    <s v=""/>
    <s v=""/>
    <s v=""/>
  </r>
  <r>
    <x v="9"/>
    <d v="2026-05-14T09:23:22"/>
    <x v="0"/>
    <n v="64872844"/>
    <n v="366028830000"/>
    <s v="8-460-402"/>
    <s v="Fijo"/>
    <x v="0"/>
    <x v="7"/>
    <m/>
    <m/>
    <m/>
    <s v="no"/>
    <m/>
    <m/>
    <x v="4"/>
    <m/>
    <x v="0"/>
    <x v="0"/>
    <s v=""/>
    <s v=""/>
    <s v=""/>
    <s v=""/>
  </r>
  <r>
    <x v="9"/>
    <d v="2026-05-14T09:24:56"/>
    <x v="0"/>
    <n v="64881720"/>
    <n v="295070430000"/>
    <s v="8-178-438"/>
    <s v="Fijo"/>
    <x v="0"/>
    <x v="7"/>
    <m/>
    <m/>
    <m/>
    <s v="no"/>
    <m/>
    <m/>
    <x v="0"/>
    <m/>
    <x v="0"/>
    <x v="0"/>
    <s v=""/>
    <s v=""/>
    <s v=""/>
    <s v=""/>
  </r>
  <r>
    <x v="9"/>
    <d v="2026-05-14T09:30:06"/>
    <x v="0"/>
    <n v="64925118"/>
    <n v="368089740000"/>
    <s v="7-117-538"/>
    <s v="Fijo"/>
    <x v="0"/>
    <x v="3"/>
    <m/>
    <d v="2026-05-16T00:00:00"/>
    <n v="60.88"/>
    <s v="no"/>
    <m/>
    <m/>
    <x v="4"/>
    <m/>
    <x v="0"/>
    <x v="1"/>
    <s v=""/>
    <s v="16/may"/>
    <n v="1"/>
    <s v=""/>
  </r>
  <r>
    <x v="9"/>
    <d v="2026-05-14T09:34:46"/>
    <x v="0"/>
    <n v="64944140"/>
    <n v="291005610000"/>
    <s v="4-813-2353"/>
    <s v="Fijo"/>
    <x v="0"/>
    <x v="2"/>
    <m/>
    <m/>
    <m/>
    <s v="si"/>
    <d v="2026-05-09T00:00:00"/>
    <n v="2.8"/>
    <x v="4"/>
    <m/>
    <x v="2"/>
    <x v="0"/>
    <s v="09/may"/>
    <s v=""/>
    <s v=""/>
    <n v="1"/>
  </r>
  <r>
    <x v="9"/>
    <d v="2026-05-14T09:40:08"/>
    <x v="0"/>
    <n v="64957028"/>
    <n v="363040350000"/>
    <s v="1-735-1329"/>
    <s v="Fijo"/>
    <x v="0"/>
    <x v="1"/>
    <m/>
    <m/>
    <m/>
    <s v="no"/>
    <m/>
    <m/>
    <x v="4"/>
    <m/>
    <x v="0"/>
    <x v="0"/>
    <s v=""/>
    <s v=""/>
    <s v=""/>
    <s v=""/>
  </r>
  <r>
    <x v="9"/>
    <d v="2026-05-14T09:44:26"/>
    <x v="0"/>
    <n v="64962898"/>
    <n v="355379210000"/>
    <s v="8-887-1395"/>
    <s v="Fijo"/>
    <x v="0"/>
    <x v="7"/>
    <m/>
    <m/>
    <m/>
    <s v="no"/>
    <m/>
    <m/>
    <x v="4"/>
    <m/>
    <x v="0"/>
    <x v="0"/>
    <s v=""/>
    <s v=""/>
    <s v=""/>
    <s v=""/>
  </r>
  <r>
    <x v="9"/>
    <d v="2026-05-14T09:50:14"/>
    <x v="0"/>
    <n v="65026286"/>
    <n v="353377540000"/>
    <s v="8-156-1797"/>
    <s v="Fijo"/>
    <x v="0"/>
    <x v="7"/>
    <m/>
    <m/>
    <m/>
    <s v="no"/>
    <m/>
    <m/>
    <x v="4"/>
    <m/>
    <x v="0"/>
    <x v="0"/>
    <s v=""/>
    <s v=""/>
    <s v=""/>
    <s v=""/>
  </r>
  <r>
    <x v="9"/>
    <d v="2026-05-14T09:57:12"/>
    <x v="0"/>
    <n v="65055421"/>
    <n v="365029440000"/>
    <s v="8-1026-1637"/>
    <s v="Fijo"/>
    <x v="0"/>
    <x v="1"/>
    <m/>
    <m/>
    <m/>
    <s v="no"/>
    <m/>
    <m/>
    <x v="1"/>
    <m/>
    <x v="0"/>
    <x v="0"/>
    <s v=""/>
    <s v=""/>
    <s v=""/>
    <s v=""/>
  </r>
  <r>
    <x v="9"/>
    <d v="2026-05-14T10:03:18"/>
    <x v="0"/>
    <n v="65101667"/>
    <n v="352375580000"/>
    <s v="8-397-305"/>
    <s v="Fijo"/>
    <x v="0"/>
    <x v="7"/>
    <m/>
    <m/>
    <m/>
    <s v="no"/>
    <m/>
    <m/>
    <x v="4"/>
    <m/>
    <x v="0"/>
    <x v="0"/>
    <s v=""/>
    <s v=""/>
    <s v=""/>
    <s v=""/>
  </r>
  <r>
    <x v="9"/>
    <d v="2026-05-14T10:09:45"/>
    <x v="0"/>
    <n v="65125950"/>
    <n v="362006550000"/>
    <s v="3-727-1067"/>
    <s v="Fijo"/>
    <x v="0"/>
    <x v="0"/>
    <m/>
    <m/>
    <m/>
    <s v="no"/>
    <m/>
    <m/>
    <x v="4"/>
    <m/>
    <x v="0"/>
    <x v="0"/>
    <s v=""/>
    <s v=""/>
    <s v=""/>
    <s v=""/>
  </r>
  <r>
    <x v="9"/>
    <d v="2026-05-14T10:16:51"/>
    <x v="0"/>
    <n v="65224736"/>
    <n v="367071610000"/>
    <s v="8-945-1354"/>
    <s v="Fijo"/>
    <x v="3"/>
    <x v="4"/>
    <m/>
    <m/>
    <m/>
    <s v="no"/>
    <m/>
    <m/>
    <x v="4"/>
    <m/>
    <x v="0"/>
    <x v="0"/>
    <s v=""/>
    <s v=""/>
    <s v=""/>
    <s v=""/>
  </r>
  <r>
    <x v="9"/>
    <d v="2026-05-14T10:33:41"/>
    <x v="0"/>
    <n v="68283213"/>
    <n v="369092440000"/>
    <s v="8-878-357"/>
    <s v="Fijo"/>
    <x v="2"/>
    <x v="1"/>
    <m/>
    <d v="2026-05-15T00:00:00"/>
    <n v="30.44"/>
    <s v="no"/>
    <m/>
    <m/>
    <x v="4"/>
    <m/>
    <x v="0"/>
    <x v="1"/>
    <s v=""/>
    <s v="15/may"/>
    <n v="1"/>
    <s v=""/>
  </r>
  <r>
    <x v="9"/>
    <d v="2026-05-14T10:43:31"/>
    <x v="0"/>
    <n v="65376410"/>
    <n v="357380660000"/>
    <s v="9-704-587"/>
    <s v="Fijo"/>
    <x v="0"/>
    <x v="7"/>
    <m/>
    <m/>
    <m/>
    <s v="no"/>
    <m/>
    <m/>
    <x v="4"/>
    <m/>
    <x v="0"/>
    <x v="0"/>
    <s v=""/>
    <s v=""/>
    <s v=""/>
    <s v=""/>
  </r>
  <r>
    <x v="9"/>
    <d v="2026-05-14T10:48:32"/>
    <x v="0"/>
    <n v="65391567"/>
    <n v="367065970000"/>
    <s v="7-708-1050"/>
    <s v="Fijo"/>
    <x v="0"/>
    <x v="0"/>
    <m/>
    <m/>
    <m/>
    <s v="no"/>
    <m/>
    <m/>
    <x v="4"/>
    <m/>
    <x v="0"/>
    <x v="0"/>
    <s v=""/>
    <s v=""/>
    <s v=""/>
    <s v=""/>
  </r>
  <r>
    <x v="9"/>
    <d v="2026-05-14T10:57:01"/>
    <x v="0"/>
    <n v="65446163"/>
    <n v="369024670000"/>
    <s v="9-714-2319"/>
    <s v="Fijo"/>
    <x v="0"/>
    <x v="3"/>
    <m/>
    <m/>
    <m/>
    <s v="no"/>
    <m/>
    <m/>
    <x v="1"/>
    <m/>
    <x v="0"/>
    <x v="0"/>
    <s v=""/>
    <s v=""/>
    <s v=""/>
    <s v=""/>
  </r>
  <r>
    <x v="9"/>
    <d v="2026-05-14T11:01:00"/>
    <x v="0"/>
    <n v="65510120"/>
    <n v="362005030000"/>
    <s v="8-957-821"/>
    <s v="Fijo"/>
    <x v="1"/>
    <x v="0"/>
    <m/>
    <m/>
    <m/>
    <s v="no"/>
    <m/>
    <m/>
    <x v="4"/>
    <m/>
    <x v="0"/>
    <x v="0"/>
    <s v=""/>
    <s v=""/>
    <s v=""/>
    <s v=""/>
  </r>
  <r>
    <x v="9"/>
    <d v="2026-05-14T11:04:44"/>
    <x v="0"/>
    <n v="65572662"/>
    <n v="368070410000"/>
    <s v="9-716-147"/>
    <s v="Fijo"/>
    <x v="0"/>
    <x v="0"/>
    <m/>
    <m/>
    <m/>
    <s v="no"/>
    <m/>
    <m/>
    <x v="4"/>
    <m/>
    <x v="0"/>
    <x v="0"/>
    <s v=""/>
    <s v=""/>
    <s v=""/>
    <s v=""/>
  </r>
  <r>
    <x v="9"/>
    <d v="2026-05-14T11:07:19"/>
    <x v="0"/>
    <n v="65675141"/>
    <n v="363009000000"/>
    <s v="AU195051"/>
    <s v="Fijo"/>
    <x v="0"/>
    <x v="0"/>
    <m/>
    <m/>
    <m/>
    <s v="no"/>
    <m/>
    <m/>
    <x v="1"/>
    <m/>
    <x v="0"/>
    <x v="0"/>
    <s v=""/>
    <s v=""/>
    <s v=""/>
    <s v=""/>
  </r>
  <r>
    <x v="9"/>
    <d v="2026-05-14T11:10:27"/>
    <x v="0"/>
    <n v="65723109"/>
    <n v="366065930000"/>
    <s v="9-706-1572"/>
    <s v="Fijo"/>
    <x v="0"/>
    <x v="5"/>
    <m/>
    <m/>
    <m/>
    <s v="no"/>
    <m/>
    <m/>
    <x v="4"/>
    <m/>
    <x v="0"/>
    <x v="0"/>
    <s v=""/>
    <s v=""/>
    <s v=""/>
    <s v=""/>
  </r>
  <r>
    <x v="9"/>
    <d v="2026-05-14T11:13:18"/>
    <x v="0"/>
    <n v="65763166"/>
    <n v="357357600000"/>
    <s v="8-167-835"/>
    <s v="Fijo"/>
    <x v="0"/>
    <x v="0"/>
    <m/>
    <m/>
    <m/>
    <s v="no"/>
    <m/>
    <m/>
    <x v="0"/>
    <m/>
    <x v="0"/>
    <x v="0"/>
    <s v=""/>
    <s v=""/>
    <s v=""/>
    <s v=""/>
  </r>
  <r>
    <x v="9"/>
    <d v="2026-05-14T11:16:43"/>
    <x v="0"/>
    <n v="65880586"/>
    <n v="353360370000"/>
    <s v="8-444-381"/>
    <s v="Fijo"/>
    <x v="1"/>
    <x v="0"/>
    <m/>
    <m/>
    <m/>
    <s v="no"/>
    <m/>
    <m/>
    <x v="4"/>
    <m/>
    <x v="0"/>
    <x v="0"/>
    <s v=""/>
    <s v=""/>
    <s v=""/>
    <s v=""/>
  </r>
  <r>
    <x v="9"/>
    <d v="2026-05-14T11:19:20"/>
    <x v="0"/>
    <n v="65896977"/>
    <n v="357361480000"/>
    <s v="5-713-1315"/>
    <s v="Fijo"/>
    <x v="0"/>
    <x v="7"/>
    <m/>
    <m/>
    <m/>
    <s v="no"/>
    <m/>
    <m/>
    <x v="4"/>
    <m/>
    <x v="0"/>
    <x v="0"/>
    <s v=""/>
    <s v=""/>
    <s v=""/>
    <s v=""/>
  </r>
  <r>
    <x v="9"/>
    <d v="2026-05-14T11:24:30"/>
    <x v="0"/>
    <n v="65924574"/>
    <n v="362067450000"/>
    <s v="8-722-1936"/>
    <s v="Fijo"/>
    <x v="0"/>
    <x v="0"/>
    <m/>
    <m/>
    <m/>
    <s v="no"/>
    <m/>
    <m/>
    <x v="4"/>
    <m/>
    <x v="0"/>
    <x v="0"/>
    <s v=""/>
    <s v=""/>
    <s v=""/>
    <s v=""/>
  </r>
  <r>
    <x v="9"/>
    <d v="2026-05-14T11:27:09"/>
    <x v="0"/>
    <n v="65961267"/>
    <n v="369088960000"/>
    <s v="8-333-541"/>
    <s v="Fijo"/>
    <x v="0"/>
    <x v="0"/>
    <m/>
    <m/>
    <m/>
    <s v="no"/>
    <m/>
    <m/>
    <x v="4"/>
    <m/>
    <x v="0"/>
    <x v="0"/>
    <s v=""/>
    <s v=""/>
    <s v=""/>
    <s v=""/>
  </r>
  <r>
    <x v="9"/>
    <d v="2026-05-14T11:30:37"/>
    <x v="0"/>
    <n v="65986159"/>
    <n v="365015340000"/>
    <s v="C03878675"/>
    <s v="Fijo"/>
    <x v="0"/>
    <x v="7"/>
    <m/>
    <m/>
    <m/>
    <s v="no"/>
    <m/>
    <m/>
    <x v="4"/>
    <m/>
    <x v="0"/>
    <x v="0"/>
    <s v=""/>
    <s v=""/>
    <s v=""/>
    <s v=""/>
  </r>
  <r>
    <x v="9"/>
    <d v="2026-05-14T11:40:16"/>
    <x v="0"/>
    <n v="64353268"/>
    <n v="361092140000"/>
    <s v="8-1000-1838"/>
    <s v="Fijo"/>
    <x v="0"/>
    <x v="3"/>
    <m/>
    <d v="2026-05-16T00:00:00"/>
    <n v="30.44"/>
    <s v="no"/>
    <m/>
    <m/>
    <x v="4"/>
    <m/>
    <x v="0"/>
    <x v="1"/>
    <s v=""/>
    <s v="16/may"/>
    <n v="1"/>
    <s v=""/>
  </r>
  <r>
    <x v="9"/>
    <d v="2026-05-14T11:44:04"/>
    <x v="0"/>
    <n v="66067131"/>
    <n v="366050400000"/>
    <s v="2-740-1622"/>
    <s v="Fijo"/>
    <x v="0"/>
    <x v="1"/>
    <m/>
    <m/>
    <m/>
    <s v="no"/>
    <m/>
    <m/>
    <x v="4"/>
    <m/>
    <x v="0"/>
    <x v="0"/>
    <s v=""/>
    <s v=""/>
    <s v=""/>
    <s v=""/>
  </r>
  <r>
    <x v="9"/>
    <d v="2026-05-14T11:46:32"/>
    <x v="0"/>
    <n v="66151597"/>
    <n v="354338820000"/>
    <s v="6-707-1648"/>
    <s v="Fijo"/>
    <x v="0"/>
    <x v="7"/>
    <m/>
    <m/>
    <m/>
    <s v="no"/>
    <m/>
    <m/>
    <x v="4"/>
    <m/>
    <x v="0"/>
    <x v="0"/>
    <s v=""/>
    <s v=""/>
    <s v=""/>
    <s v=""/>
  </r>
  <r>
    <x v="9"/>
    <d v="2026-05-14T11:50:53"/>
    <x v="0"/>
    <n v="66171962"/>
    <n v="356182480000"/>
    <s v="8-814-1713"/>
    <s v="Fijo"/>
    <x v="0"/>
    <x v="5"/>
    <m/>
    <m/>
    <m/>
    <s v="no"/>
    <m/>
    <m/>
    <x v="4"/>
    <m/>
    <x v="0"/>
    <x v="0"/>
    <s v=""/>
    <s v=""/>
    <s v=""/>
    <s v=""/>
  </r>
  <r>
    <x v="9"/>
    <d v="2026-05-14T11:53:10"/>
    <x v="0"/>
    <n v="66223422"/>
    <n v="365026990000"/>
    <s v="4-791-1221"/>
    <s v="Fijo"/>
    <x v="0"/>
    <x v="7"/>
    <m/>
    <m/>
    <m/>
    <s v="no"/>
    <m/>
    <m/>
    <x v="4"/>
    <m/>
    <x v="0"/>
    <x v="0"/>
    <s v=""/>
    <s v=""/>
    <s v=""/>
    <s v=""/>
  </r>
  <r>
    <x v="9"/>
    <d v="2026-05-14T11:57:13"/>
    <x v="0"/>
    <n v="66262556"/>
    <n v="366083680000"/>
    <s v="8-1050-1342"/>
    <s v="Fijo"/>
    <x v="0"/>
    <x v="0"/>
    <m/>
    <m/>
    <m/>
    <s v="no"/>
    <m/>
    <m/>
    <x v="4"/>
    <m/>
    <x v="0"/>
    <x v="0"/>
    <s v=""/>
    <s v=""/>
    <s v=""/>
    <s v=""/>
  </r>
  <r>
    <x v="9"/>
    <d v="2026-05-14T12:01:05"/>
    <x v="0"/>
    <n v="66386838"/>
    <n v="364028530000"/>
    <n v="167126182"/>
    <s v="Fijo"/>
    <x v="0"/>
    <x v="0"/>
    <m/>
    <m/>
    <m/>
    <s v="no"/>
    <m/>
    <m/>
    <x v="1"/>
    <m/>
    <x v="0"/>
    <x v="0"/>
    <s v=""/>
    <s v=""/>
    <s v=""/>
    <s v=""/>
  </r>
  <r>
    <x v="9"/>
    <d v="2026-05-14T12:06:08"/>
    <x v="0"/>
    <n v="66434489"/>
    <n v="367071160000"/>
    <s v="4-712-1046"/>
    <s v="Fijo"/>
    <x v="0"/>
    <x v="4"/>
    <m/>
    <m/>
    <m/>
    <s v="no"/>
    <m/>
    <m/>
    <x v="4"/>
    <m/>
    <x v="0"/>
    <x v="0"/>
    <s v=""/>
    <s v=""/>
    <s v=""/>
    <s v=""/>
  </r>
  <r>
    <x v="9"/>
    <d v="2026-05-14T12:08:44"/>
    <x v="0"/>
    <n v="66442725"/>
    <n v="357379270000"/>
    <s v="8-1026-1815"/>
    <s v="Fijo"/>
    <x v="0"/>
    <x v="7"/>
    <m/>
    <m/>
    <m/>
    <s v="no"/>
    <m/>
    <m/>
    <x v="1"/>
    <m/>
    <x v="0"/>
    <x v="0"/>
    <s v=""/>
    <s v=""/>
    <s v=""/>
    <s v=""/>
  </r>
  <r>
    <x v="9"/>
    <d v="2026-05-14T12:10:53"/>
    <x v="0"/>
    <n v="66499032"/>
    <n v="362039070000"/>
    <s v="BF713496"/>
    <s v="Fijo"/>
    <x v="0"/>
    <x v="4"/>
    <m/>
    <m/>
    <m/>
    <s v="no"/>
    <m/>
    <m/>
    <x v="4"/>
    <m/>
    <x v="0"/>
    <x v="0"/>
    <s v=""/>
    <s v=""/>
    <s v=""/>
    <s v=""/>
  </r>
  <r>
    <x v="9"/>
    <d v="2026-05-14T12:12:40"/>
    <x v="0"/>
    <n v="66524322"/>
    <n v="364090700000"/>
    <s v="BH651189"/>
    <s v="Fijo"/>
    <x v="0"/>
    <x v="5"/>
    <m/>
    <m/>
    <m/>
    <s v="no"/>
    <m/>
    <m/>
    <x v="4"/>
    <m/>
    <x v="0"/>
    <x v="0"/>
    <s v=""/>
    <s v=""/>
    <s v=""/>
    <s v=""/>
  </r>
  <r>
    <x v="9"/>
    <d v="2026-05-14T12:16:59"/>
    <x v="0"/>
    <n v="66546767"/>
    <n v="364027820000"/>
    <s v="2-714-1552"/>
    <s v="Fijo"/>
    <x v="0"/>
    <x v="0"/>
    <m/>
    <m/>
    <m/>
    <s v="no"/>
    <m/>
    <m/>
    <x v="1"/>
    <m/>
    <x v="0"/>
    <x v="0"/>
    <s v=""/>
    <s v=""/>
    <s v=""/>
    <s v=""/>
  </r>
  <r>
    <x v="9"/>
    <d v="2026-05-14T12:18:27"/>
    <x v="0"/>
    <n v="66598941"/>
    <n v="366008710000"/>
    <s v="9-751-1000"/>
    <s v="Fijo"/>
    <x v="0"/>
    <x v="7"/>
    <m/>
    <m/>
    <m/>
    <s v="no"/>
    <m/>
    <m/>
    <x v="1"/>
    <m/>
    <x v="0"/>
    <x v="0"/>
    <s v=""/>
    <s v=""/>
    <s v=""/>
    <s v=""/>
  </r>
  <r>
    <x v="9"/>
    <d v="2026-05-14T12:20:42"/>
    <x v="0"/>
    <n v="66612798"/>
    <n v="204075450000"/>
    <s v="8-719-1220"/>
    <s v="Fijo"/>
    <x v="0"/>
    <x v="7"/>
    <m/>
    <m/>
    <m/>
    <s v="no"/>
    <m/>
    <m/>
    <x v="4"/>
    <m/>
    <x v="0"/>
    <x v="0"/>
    <s v=""/>
    <s v=""/>
    <s v=""/>
    <s v=""/>
  </r>
  <r>
    <x v="9"/>
    <d v="2026-05-14T12:31:20"/>
    <x v="0"/>
    <n v="66633423"/>
    <n v="353383400000"/>
    <s v="10-709-2294"/>
    <s v="Fijo"/>
    <x v="0"/>
    <x v="0"/>
    <m/>
    <m/>
    <m/>
    <s v="no"/>
    <m/>
    <m/>
    <x v="0"/>
    <m/>
    <x v="0"/>
    <x v="0"/>
    <s v=""/>
    <s v=""/>
    <s v=""/>
    <s v=""/>
  </r>
  <r>
    <x v="9"/>
    <d v="2026-05-14T12:39:06"/>
    <x v="0"/>
    <n v="66680118"/>
    <n v="367042770000"/>
    <s v="E-8-229047"/>
    <s v="Fijo"/>
    <x v="1"/>
    <x v="3"/>
    <m/>
    <d v="2026-05-17T00:00:00"/>
    <n v="50"/>
    <s v="no"/>
    <m/>
    <m/>
    <x v="4"/>
    <m/>
    <x v="0"/>
    <x v="1"/>
    <s v=""/>
    <s v="17/may"/>
    <n v="1"/>
    <s v=""/>
  </r>
  <r>
    <x v="9"/>
    <d v="2026-05-14T12:40:51"/>
    <x v="0"/>
    <n v="66838567"/>
    <n v="355385090000"/>
    <s v="1-732-2281"/>
    <s v="Fijo"/>
    <x v="0"/>
    <x v="7"/>
    <m/>
    <m/>
    <m/>
    <s v="no"/>
    <m/>
    <m/>
    <x v="4"/>
    <m/>
    <x v="0"/>
    <x v="0"/>
    <s v=""/>
    <s v=""/>
    <s v=""/>
    <s v=""/>
  </r>
  <r>
    <x v="9"/>
    <d v="2026-05-14T12:42:38"/>
    <x v="0"/>
    <n v="66862471"/>
    <n v="362036560000"/>
    <s v="4-703-2471"/>
    <s v="Fijo"/>
    <x v="0"/>
    <x v="7"/>
    <m/>
    <m/>
    <m/>
    <s v="no"/>
    <m/>
    <m/>
    <x v="4"/>
    <m/>
    <x v="0"/>
    <x v="0"/>
    <s v=""/>
    <s v=""/>
    <s v=""/>
    <s v=""/>
  </r>
  <r>
    <x v="9"/>
    <d v="2026-05-14T12:46:45"/>
    <x v="0"/>
    <n v="66898270"/>
    <n v="337026240000"/>
    <s v="4-774-2357"/>
    <s v="Fijo"/>
    <x v="0"/>
    <x v="2"/>
    <m/>
    <m/>
    <m/>
    <s v="si"/>
    <d v="2026-04-08T00:00:00"/>
    <n v="52.63"/>
    <x v="4"/>
    <m/>
    <x v="1"/>
    <x v="0"/>
    <s v="08/abr"/>
    <s v=""/>
    <s v=""/>
    <n v="1"/>
  </r>
  <r>
    <x v="9"/>
    <d v="2026-05-14T12:49:09"/>
    <x v="0"/>
    <n v="66959290"/>
    <n v="369057020000"/>
    <s v="9-745-1036"/>
    <s v="Fijo"/>
    <x v="0"/>
    <x v="1"/>
    <m/>
    <m/>
    <m/>
    <s v="no"/>
    <m/>
    <m/>
    <x v="4"/>
    <m/>
    <x v="0"/>
    <x v="0"/>
    <s v=""/>
    <s v=""/>
    <s v=""/>
    <s v=""/>
  </r>
  <r>
    <x v="9"/>
    <d v="2026-05-14T12:51:35"/>
    <x v="0"/>
    <n v="66960174"/>
    <n v="366044600000"/>
    <s v="C02569146"/>
    <s v="Fijo"/>
    <x v="0"/>
    <x v="5"/>
    <m/>
    <m/>
    <m/>
    <s v="no"/>
    <m/>
    <m/>
    <x v="4"/>
    <m/>
    <x v="0"/>
    <x v="0"/>
    <s v=""/>
    <s v=""/>
    <s v=""/>
    <s v=""/>
  </r>
  <r>
    <x v="9"/>
    <d v="2026-05-14T12:55:49"/>
    <x v="0"/>
    <n v="67005858"/>
    <n v="357364590000"/>
    <s v="8-959-2070"/>
    <s v="Fijo"/>
    <x v="0"/>
    <x v="0"/>
    <m/>
    <m/>
    <m/>
    <s v="no"/>
    <m/>
    <m/>
    <x v="4"/>
    <m/>
    <x v="0"/>
    <x v="0"/>
    <s v=""/>
    <s v=""/>
    <s v=""/>
    <s v=""/>
  </r>
  <r>
    <x v="9"/>
    <d v="2026-05-14T12:57:22"/>
    <x v="0"/>
    <n v="67016214"/>
    <n v="351370950000"/>
    <s v="10-6-1510"/>
    <s v="Fijo"/>
    <x v="0"/>
    <x v="1"/>
    <m/>
    <m/>
    <m/>
    <s v="no"/>
    <m/>
    <m/>
    <x v="0"/>
    <m/>
    <x v="0"/>
    <x v="0"/>
    <s v=""/>
    <s v=""/>
    <s v=""/>
    <s v=""/>
  </r>
  <r>
    <x v="9"/>
    <d v="2026-05-14T14:06:04"/>
    <x v="0"/>
    <n v="67031272"/>
    <n v="361004030000"/>
    <s v="BG338244"/>
    <s v="Fijo"/>
    <x v="0"/>
    <x v="7"/>
    <m/>
    <m/>
    <m/>
    <s v="no"/>
    <m/>
    <m/>
    <x v="4"/>
    <m/>
    <x v="0"/>
    <x v="0"/>
    <s v=""/>
    <s v=""/>
    <s v=""/>
    <s v=""/>
  </r>
  <r>
    <x v="9"/>
    <d v="2026-05-14T14:09:26"/>
    <x v="0"/>
    <n v="65099454"/>
    <n v="359363180000"/>
    <s v="8-1049-1902"/>
    <s v="Fijo"/>
    <x v="0"/>
    <x v="4"/>
    <m/>
    <m/>
    <m/>
    <s v="no"/>
    <m/>
    <m/>
    <x v="0"/>
    <m/>
    <x v="0"/>
    <x v="0"/>
    <s v=""/>
    <s v=""/>
    <s v=""/>
    <s v=""/>
  </r>
  <r>
    <x v="9"/>
    <d v="2026-05-14T14:11:58"/>
    <x v="0"/>
    <n v="67082235"/>
    <n v="367055060000"/>
    <s v="6-37-533"/>
    <s v="Fijo"/>
    <x v="0"/>
    <x v="0"/>
    <m/>
    <m/>
    <m/>
    <s v="no"/>
    <m/>
    <m/>
    <x v="4"/>
    <m/>
    <x v="0"/>
    <x v="0"/>
    <s v=""/>
    <s v=""/>
    <s v=""/>
    <s v=""/>
  </r>
  <r>
    <x v="9"/>
    <d v="2026-05-14T14:16:02"/>
    <x v="0"/>
    <n v="65665749"/>
    <n v="365077090000"/>
    <s v="AU826453"/>
    <s v="Fijo"/>
    <x v="0"/>
    <x v="5"/>
    <m/>
    <m/>
    <m/>
    <s v="no"/>
    <m/>
    <m/>
    <x v="4"/>
    <m/>
    <x v="0"/>
    <x v="0"/>
    <s v=""/>
    <s v=""/>
    <s v=""/>
    <s v=""/>
  </r>
  <r>
    <x v="9"/>
    <d v="2026-05-14T14:18:19"/>
    <x v="0"/>
    <n v="67095666"/>
    <n v="364063540000"/>
    <s v="3-53-252"/>
    <s v="Fijo"/>
    <x v="0"/>
    <x v="7"/>
    <m/>
    <m/>
    <m/>
    <s v="no"/>
    <m/>
    <m/>
    <x v="4"/>
    <m/>
    <x v="0"/>
    <x v="0"/>
    <s v=""/>
    <s v=""/>
    <s v=""/>
    <s v=""/>
  </r>
  <r>
    <x v="9"/>
    <d v="2026-05-14T14:28:49"/>
    <x v="0"/>
    <n v="64657965"/>
    <n v="362076850000"/>
    <s v="9-192-678"/>
    <s v="Fijo"/>
    <x v="0"/>
    <x v="3"/>
    <m/>
    <d v="2026-05-15T00:00:00"/>
    <n v="20.5"/>
    <s v="no"/>
    <m/>
    <m/>
    <x v="4"/>
    <m/>
    <x v="0"/>
    <x v="1"/>
    <s v=""/>
    <s v="15/may"/>
    <n v="1"/>
    <s v=""/>
  </r>
  <r>
    <x v="9"/>
    <d v="2026-05-14T14:34:25"/>
    <x v="0"/>
    <n v="67130824"/>
    <n v="352363030000"/>
    <s v="8-956-1496"/>
    <s v="Fijo"/>
    <x v="0"/>
    <x v="7"/>
    <m/>
    <m/>
    <m/>
    <s v="no"/>
    <m/>
    <m/>
    <x v="4"/>
    <m/>
    <x v="0"/>
    <x v="0"/>
    <s v=""/>
    <s v=""/>
    <s v=""/>
    <s v=""/>
  </r>
  <r>
    <x v="9"/>
    <d v="2026-05-14T14:40:51"/>
    <x v="0"/>
    <n v="67161815"/>
    <n v="363042870000"/>
    <s v="9-121-2501"/>
    <s v="Fijo"/>
    <x v="1"/>
    <x v="4"/>
    <m/>
    <m/>
    <m/>
    <s v="no"/>
    <m/>
    <m/>
    <x v="4"/>
    <m/>
    <x v="0"/>
    <x v="0"/>
    <s v=""/>
    <s v=""/>
    <s v=""/>
    <s v=""/>
  </r>
  <r>
    <x v="9"/>
    <d v="2026-05-14T14:45:20"/>
    <x v="0"/>
    <n v="67176750"/>
    <n v="369036530000"/>
    <s v="8-769-1669"/>
    <s v="Fijo"/>
    <x v="0"/>
    <x v="3"/>
    <m/>
    <d v="2026-05-17T00:00:00"/>
    <n v="91.32"/>
    <s v="no"/>
    <m/>
    <m/>
    <x v="4"/>
    <m/>
    <x v="0"/>
    <x v="1"/>
    <s v=""/>
    <s v="17/may"/>
    <n v="1"/>
    <s v=""/>
  </r>
  <r>
    <x v="9"/>
    <d v="2026-05-14T14:48:42"/>
    <x v="0"/>
    <n v="67220324"/>
    <n v="359360090000"/>
    <s v="12-719-1916"/>
    <s v="Fijo"/>
    <x v="0"/>
    <x v="7"/>
    <m/>
    <m/>
    <m/>
    <s v="no"/>
    <m/>
    <m/>
    <x v="1"/>
    <m/>
    <x v="0"/>
    <x v="0"/>
    <s v=""/>
    <s v=""/>
    <s v=""/>
    <s v=""/>
  </r>
  <r>
    <x v="9"/>
    <d v="2026-05-14T14:52:02"/>
    <x v="0"/>
    <n v="67241498"/>
    <n v="366010560000"/>
    <s v="8-153-2737"/>
    <s v="Fijo"/>
    <x v="0"/>
    <x v="7"/>
    <m/>
    <m/>
    <m/>
    <s v="no"/>
    <m/>
    <m/>
    <x v="1"/>
    <m/>
    <x v="0"/>
    <x v="0"/>
    <s v=""/>
    <s v=""/>
    <s v=""/>
    <s v=""/>
  </r>
  <r>
    <x v="9"/>
    <d v="2026-05-14T14:55:43"/>
    <x v="0"/>
    <n v="67286431"/>
    <n v="364009800000"/>
    <s v="1-764-2056"/>
    <s v="Fijo"/>
    <x v="0"/>
    <x v="4"/>
    <m/>
    <m/>
    <m/>
    <s v="no"/>
    <m/>
    <m/>
    <x v="1"/>
    <m/>
    <x v="0"/>
    <x v="0"/>
    <s v=""/>
    <s v=""/>
    <s v=""/>
    <s v=""/>
  </r>
  <r>
    <x v="9"/>
    <d v="2026-05-14T14:57:59"/>
    <x v="0"/>
    <n v="67322843"/>
    <n v="355372380000"/>
    <s v="4-190-388"/>
    <s v="Fijo"/>
    <x v="0"/>
    <x v="7"/>
    <m/>
    <m/>
    <m/>
    <s v="no"/>
    <m/>
    <m/>
    <x v="4"/>
    <m/>
    <x v="0"/>
    <x v="0"/>
    <s v=""/>
    <s v=""/>
    <s v=""/>
    <s v=""/>
  </r>
  <r>
    <x v="9"/>
    <d v="2026-05-14T14:59:56"/>
    <x v="0"/>
    <n v="67336577"/>
    <n v="354379990000"/>
    <s v="8-1032-2069"/>
    <s v="Fijo"/>
    <x v="2"/>
    <x v="7"/>
    <m/>
    <m/>
    <m/>
    <s v="no"/>
    <m/>
    <m/>
    <x v="4"/>
    <m/>
    <x v="0"/>
    <x v="0"/>
    <s v=""/>
    <s v=""/>
    <s v=""/>
    <s v=""/>
  </r>
  <r>
    <x v="9"/>
    <d v="2026-05-14T15:03:09"/>
    <x v="0"/>
    <n v="67353215"/>
    <n v="361048040000"/>
    <s v="8-902-2053"/>
    <s v="Fijo"/>
    <x v="0"/>
    <x v="0"/>
    <m/>
    <m/>
    <m/>
    <s v="no"/>
    <m/>
    <m/>
    <x v="4"/>
    <m/>
    <x v="0"/>
    <x v="0"/>
    <s v=""/>
    <s v=""/>
    <s v=""/>
    <s v=""/>
  </r>
  <r>
    <x v="9"/>
    <d v="2026-05-14T15:11:45"/>
    <x v="0"/>
    <n v="67394428"/>
    <n v="365088760000"/>
    <s v="12-717-2106"/>
    <s v="Fijo"/>
    <x v="1"/>
    <x v="3"/>
    <m/>
    <d v="2026-05-18T00:00:00"/>
    <n v="22"/>
    <s v="no"/>
    <m/>
    <m/>
    <x v="4"/>
    <m/>
    <x v="0"/>
    <x v="1"/>
    <s v=""/>
    <s v="18/may"/>
    <n v="1"/>
    <s v=""/>
  </r>
  <r>
    <x v="9"/>
    <d v="2026-05-14T15:14:20"/>
    <x v="0"/>
    <n v="67505466"/>
    <n v="351358960000"/>
    <s v="3-102-659"/>
    <s v="Fijo"/>
    <x v="0"/>
    <x v="7"/>
    <m/>
    <m/>
    <m/>
    <s v="no"/>
    <m/>
    <m/>
    <x v="1"/>
    <m/>
    <x v="0"/>
    <x v="0"/>
    <s v=""/>
    <s v=""/>
    <s v=""/>
    <s v=""/>
  </r>
  <r>
    <x v="9"/>
    <d v="2026-05-14T15:17:51"/>
    <x v="0"/>
    <n v="67517166"/>
    <n v="361037260000"/>
    <s v="10-709-502"/>
    <s v="Fijo"/>
    <x v="0"/>
    <x v="7"/>
    <m/>
    <m/>
    <m/>
    <s v="no"/>
    <m/>
    <m/>
    <x v="4"/>
    <m/>
    <x v="0"/>
    <x v="0"/>
    <s v=""/>
    <s v=""/>
    <s v=""/>
    <s v=""/>
  </r>
  <r>
    <x v="9"/>
    <d v="2026-05-14T15:23:18"/>
    <x v="0"/>
    <n v="67529215"/>
    <n v="365056880000"/>
    <s v="4-755-1517"/>
    <s v="Fijo"/>
    <x v="0"/>
    <x v="4"/>
    <m/>
    <m/>
    <m/>
    <s v="no"/>
    <m/>
    <m/>
    <x v="4"/>
    <m/>
    <x v="0"/>
    <x v="0"/>
    <s v=""/>
    <s v=""/>
    <s v=""/>
    <s v=""/>
  </r>
  <r>
    <x v="9"/>
    <d v="2026-05-14T15:27:14"/>
    <x v="0"/>
    <n v="67549384"/>
    <n v="367053310000"/>
    <s v="8-1012-2107"/>
    <s v="Fijo"/>
    <x v="0"/>
    <x v="0"/>
    <m/>
    <m/>
    <m/>
    <s v="no"/>
    <m/>
    <m/>
    <x v="4"/>
    <m/>
    <x v="0"/>
    <x v="0"/>
    <s v=""/>
    <s v=""/>
    <s v=""/>
    <s v=""/>
  </r>
  <r>
    <x v="9"/>
    <d v="2026-05-14T15:30:38"/>
    <x v="0"/>
    <n v="67576042"/>
    <n v="365049820000"/>
    <s v="8-929-944"/>
    <s v="Fijo"/>
    <x v="0"/>
    <x v="4"/>
    <m/>
    <m/>
    <m/>
    <s v="no"/>
    <m/>
    <m/>
    <x v="4"/>
    <m/>
    <x v="0"/>
    <x v="0"/>
    <s v=""/>
    <s v=""/>
    <s v=""/>
    <s v=""/>
  </r>
  <r>
    <x v="9"/>
    <d v="2026-05-14T15:36:36"/>
    <x v="0"/>
    <n v="67631318"/>
    <n v="366070150000"/>
    <s v="4-739-1703"/>
    <s v="Fijo"/>
    <x v="0"/>
    <x v="0"/>
    <m/>
    <m/>
    <m/>
    <s v="no"/>
    <m/>
    <m/>
    <x v="4"/>
    <m/>
    <x v="0"/>
    <x v="0"/>
    <s v=""/>
    <s v=""/>
    <s v=""/>
    <s v=""/>
  </r>
  <r>
    <x v="9"/>
    <d v="2026-05-14T15:52:02"/>
    <x v="0"/>
    <n v="67752319"/>
    <n v="367091090000"/>
    <s v="3-105-285"/>
    <s v="Fijo"/>
    <x v="0"/>
    <x v="0"/>
    <m/>
    <m/>
    <m/>
    <s v="no"/>
    <m/>
    <m/>
    <x v="4"/>
    <m/>
    <x v="0"/>
    <x v="0"/>
    <s v=""/>
    <s v=""/>
    <s v=""/>
    <s v=""/>
  </r>
  <r>
    <x v="9"/>
    <d v="2026-05-14T15:56:59"/>
    <x v="0"/>
    <n v="67795397"/>
    <n v="364059480000"/>
    <s v="7-40-14"/>
    <s v="Fijo"/>
    <x v="2"/>
    <x v="4"/>
    <m/>
    <m/>
    <m/>
    <s v="no"/>
    <m/>
    <m/>
    <x v="4"/>
    <m/>
    <x v="0"/>
    <x v="0"/>
    <s v=""/>
    <s v=""/>
    <s v=""/>
    <s v=""/>
  </r>
  <r>
    <x v="9"/>
    <d v="2026-05-14T16:02:21"/>
    <x v="0"/>
    <n v="67848077"/>
    <n v="206053820000"/>
    <s v="8-511-376"/>
    <s v="Fijo"/>
    <x v="0"/>
    <x v="0"/>
    <m/>
    <m/>
    <m/>
    <s v="no"/>
    <m/>
    <m/>
    <x v="4"/>
    <m/>
    <x v="0"/>
    <x v="0"/>
    <s v=""/>
    <s v=""/>
    <s v=""/>
    <s v=""/>
  </r>
  <r>
    <x v="9"/>
    <d v="2026-05-14T16:12:56"/>
    <x v="0"/>
    <n v="67890453"/>
    <n v="365003380000"/>
    <s v="8-908-1773"/>
    <s v="Fijo"/>
    <x v="0"/>
    <x v="0"/>
    <m/>
    <m/>
    <m/>
    <s v="no"/>
    <m/>
    <m/>
    <x v="1"/>
    <m/>
    <x v="0"/>
    <x v="0"/>
    <s v=""/>
    <s v=""/>
    <s v=""/>
    <s v=""/>
  </r>
  <r>
    <x v="9"/>
    <d v="2026-05-14T17:14:20"/>
    <x v="0"/>
    <n v="67890543"/>
    <n v="244013920000"/>
    <s v="4-759-1243"/>
    <s v="Fijo"/>
    <x v="0"/>
    <x v="0"/>
    <m/>
    <m/>
    <m/>
    <s v="no"/>
    <m/>
    <m/>
    <x v="0"/>
    <m/>
    <x v="0"/>
    <x v="0"/>
    <s v=""/>
    <s v=""/>
    <s v=""/>
    <s v=""/>
  </r>
  <r>
    <x v="9"/>
    <d v="2026-05-14T17:16:28"/>
    <x v="0"/>
    <n v="67899021"/>
    <n v="362058960000"/>
    <s v="5-6-131"/>
    <s v="Fijo"/>
    <x v="0"/>
    <x v="7"/>
    <m/>
    <m/>
    <m/>
    <s v="no"/>
    <m/>
    <m/>
    <x v="4"/>
    <m/>
    <x v="0"/>
    <x v="0"/>
    <s v=""/>
    <s v=""/>
    <s v=""/>
    <s v=""/>
  </r>
  <r>
    <x v="9"/>
    <d v="2026-05-14T17:20:42"/>
    <x v="0"/>
    <n v="67906485"/>
    <n v="363083890000"/>
    <s v="8-1059-1401"/>
    <s v="Fijo"/>
    <x v="0"/>
    <x v="0"/>
    <m/>
    <m/>
    <m/>
    <s v="no"/>
    <m/>
    <m/>
    <x v="4"/>
    <m/>
    <x v="0"/>
    <x v="0"/>
    <s v=""/>
    <s v=""/>
    <s v=""/>
    <s v=""/>
  </r>
  <r>
    <x v="9"/>
    <d v="2026-05-14T17:22:33"/>
    <x v="0"/>
    <n v="67917692"/>
    <n v="349454890000"/>
    <s v="8-1009-166"/>
    <s v="Fijo"/>
    <x v="2"/>
    <x v="0"/>
    <m/>
    <m/>
    <m/>
    <s v="no"/>
    <m/>
    <m/>
    <x v="4"/>
    <m/>
    <x v="0"/>
    <x v="0"/>
    <s v=""/>
    <s v=""/>
    <s v=""/>
    <s v=""/>
  </r>
  <r>
    <x v="9"/>
    <d v="2026-05-14T17:25:36"/>
    <x v="0"/>
    <n v="67944507"/>
    <n v="366087520000"/>
    <s v="8-455-130"/>
    <s v="Fijo"/>
    <x v="0"/>
    <x v="5"/>
    <m/>
    <m/>
    <m/>
    <s v="no"/>
    <m/>
    <m/>
    <x v="4"/>
    <m/>
    <x v="0"/>
    <x v="0"/>
    <s v=""/>
    <s v=""/>
    <s v=""/>
    <s v=""/>
  </r>
  <r>
    <x v="9"/>
    <d v="2026-05-14T17:26:59"/>
    <x v="0"/>
    <n v="67965157"/>
    <n v="362026410000"/>
    <s v="8-748-33"/>
    <s v="Fijo"/>
    <x v="0"/>
    <x v="7"/>
    <m/>
    <m/>
    <m/>
    <s v="no"/>
    <m/>
    <m/>
    <x v="4"/>
    <m/>
    <x v="0"/>
    <x v="0"/>
    <s v=""/>
    <s v=""/>
    <s v=""/>
    <s v=""/>
  </r>
  <r>
    <x v="9"/>
    <d v="2026-05-14T17:28:45"/>
    <x v="0"/>
    <n v="68004840"/>
    <n v="366004010000"/>
    <s v="8-739-917"/>
    <s v="Fijo"/>
    <x v="0"/>
    <x v="7"/>
    <m/>
    <m/>
    <m/>
    <s v="no"/>
    <m/>
    <m/>
    <x v="4"/>
    <m/>
    <x v="0"/>
    <x v="0"/>
    <s v=""/>
    <s v=""/>
    <s v=""/>
    <s v=""/>
  </r>
  <r>
    <x v="9"/>
    <d v="2026-05-14T17:31:37"/>
    <x v="0"/>
    <n v="68057007"/>
    <n v="351366550000"/>
    <s v="4-747-2331"/>
    <s v="Fijo"/>
    <x v="0"/>
    <x v="1"/>
    <m/>
    <m/>
    <m/>
    <s v="no"/>
    <m/>
    <m/>
    <x v="0"/>
    <m/>
    <x v="0"/>
    <x v="0"/>
    <s v=""/>
    <s v=""/>
    <s v=""/>
    <s v=""/>
  </r>
  <r>
    <x v="9"/>
    <d v="2026-05-14T17:36:15"/>
    <x v="0"/>
    <n v="68082860"/>
    <n v="369044140000"/>
    <s v="3-742-811"/>
    <s v="Fijo"/>
    <x v="0"/>
    <x v="0"/>
    <m/>
    <m/>
    <m/>
    <s v="no"/>
    <m/>
    <m/>
    <x v="4"/>
    <m/>
    <x v="0"/>
    <x v="0"/>
    <s v=""/>
    <s v=""/>
    <s v=""/>
    <s v=""/>
  </r>
  <r>
    <x v="9"/>
    <d v="2026-05-14T17:38:24"/>
    <x v="0"/>
    <n v="68134876"/>
    <n v="367081280000"/>
    <s v="8-798-938"/>
    <s v="Fijo"/>
    <x v="0"/>
    <x v="7"/>
    <m/>
    <m/>
    <m/>
    <s v="no"/>
    <m/>
    <m/>
    <x v="4"/>
    <m/>
    <x v="0"/>
    <x v="0"/>
    <s v=""/>
    <s v=""/>
    <s v=""/>
    <s v=""/>
  </r>
  <r>
    <x v="9"/>
    <d v="2026-05-14T17:40:10"/>
    <x v="0"/>
    <n v="68150976"/>
    <n v="367037860000"/>
    <s v="9-757-382"/>
    <s v="Fijo"/>
    <x v="0"/>
    <x v="0"/>
    <m/>
    <m/>
    <m/>
    <s v="no"/>
    <m/>
    <m/>
    <x v="4"/>
    <m/>
    <x v="0"/>
    <x v="0"/>
    <s v=""/>
    <s v=""/>
    <s v=""/>
    <s v=""/>
  </r>
  <r>
    <x v="9"/>
    <d v="2026-05-14T17:43:20"/>
    <x v="0"/>
    <n v="68179400"/>
    <n v="363017480000"/>
    <s v="2-748-178"/>
    <s v="Fijo"/>
    <x v="0"/>
    <x v="7"/>
    <m/>
    <m/>
    <m/>
    <s v="no"/>
    <m/>
    <m/>
    <x v="4"/>
    <m/>
    <x v="0"/>
    <x v="0"/>
    <s v=""/>
    <s v=""/>
    <s v=""/>
    <s v=""/>
  </r>
  <r>
    <x v="9"/>
    <d v="2026-05-14T17:45:32"/>
    <x v="0"/>
    <n v="68204109"/>
    <n v="366056030000"/>
    <s v="3-760-1757"/>
    <s v="Fijo"/>
    <x v="0"/>
    <x v="4"/>
    <m/>
    <m/>
    <m/>
    <s v="no"/>
    <m/>
    <m/>
    <x v="4"/>
    <m/>
    <x v="0"/>
    <x v="0"/>
    <s v=""/>
    <s v=""/>
    <s v=""/>
    <s v=""/>
  </r>
  <r>
    <x v="9"/>
    <d v="2026-05-14T17:51:25"/>
    <x v="0"/>
    <n v="68235940"/>
    <n v="234010250000"/>
    <s v="4-700-1364"/>
    <s v="Fijo"/>
    <x v="0"/>
    <x v="1"/>
    <m/>
    <m/>
    <m/>
    <s v="no"/>
    <m/>
    <m/>
    <x v="0"/>
    <m/>
    <x v="0"/>
    <x v="0"/>
    <s v=""/>
    <s v=""/>
    <s v=""/>
    <s v=""/>
  </r>
  <r>
    <x v="9"/>
    <d v="2026-05-14T17:54:36"/>
    <x v="0"/>
    <n v="68284706"/>
    <n v="368030360000"/>
    <s v="1-17-379"/>
    <s v="Fijo"/>
    <x v="0"/>
    <x v="7"/>
    <m/>
    <m/>
    <m/>
    <s v="no"/>
    <m/>
    <m/>
    <x v="4"/>
    <m/>
    <x v="0"/>
    <x v="0"/>
    <s v=""/>
    <s v=""/>
    <s v=""/>
    <s v=""/>
  </r>
  <r>
    <x v="9"/>
    <d v="2026-05-14T17:56:06"/>
    <x v="0"/>
    <n v="68313374"/>
    <n v="367021200000"/>
    <s v="4-147-2074"/>
    <s v="Fijo"/>
    <x v="0"/>
    <x v="7"/>
    <m/>
    <m/>
    <m/>
    <s v="no"/>
    <m/>
    <m/>
    <x v="4"/>
    <m/>
    <x v="0"/>
    <x v="0"/>
    <s v=""/>
    <s v=""/>
    <s v=""/>
    <s v=""/>
  </r>
  <r>
    <x v="9"/>
    <d v="2026-05-14T17:57:42"/>
    <x v="0"/>
    <n v="68326091"/>
    <n v="366005830000"/>
    <s v="3-728-325"/>
    <s v="Fijo"/>
    <x v="0"/>
    <x v="1"/>
    <m/>
    <m/>
    <m/>
    <s v="no"/>
    <m/>
    <m/>
    <x v="1"/>
    <m/>
    <x v="0"/>
    <x v="0"/>
    <s v=""/>
    <s v=""/>
    <s v=""/>
    <s v=""/>
  </r>
  <r>
    <x v="10"/>
    <d v="2026-05-15T09:38:05"/>
    <x v="0"/>
    <n v="68369773"/>
    <n v="358354670000"/>
    <s v="8-904-720"/>
    <s v="Fijo"/>
    <x v="0"/>
    <x v="3"/>
    <m/>
    <d v="2026-05-31T00:00:00"/>
    <n v="40"/>
    <s v="no"/>
    <m/>
    <m/>
    <x v="1"/>
    <m/>
    <x v="0"/>
    <x v="1"/>
    <s v=""/>
    <s v="31/may"/>
    <n v="1"/>
    <s v=""/>
  </r>
  <r>
    <x v="10"/>
    <d v="2026-05-15T09:48:58"/>
    <x v="0"/>
    <n v="68452412"/>
    <n v="194075090000"/>
    <s v="8-799-680"/>
    <s v="Fijo"/>
    <x v="0"/>
    <x v="3"/>
    <m/>
    <d v="2026-05-18T00:00:00"/>
    <n v="60.88"/>
    <s v="no"/>
    <m/>
    <m/>
    <x v="4"/>
    <m/>
    <x v="0"/>
    <x v="1"/>
    <s v=""/>
    <s v="18/may"/>
    <n v="1"/>
    <s v=""/>
  </r>
  <r>
    <x v="10"/>
    <d v="2026-05-15T09:50:28"/>
    <x v="0"/>
    <n v="68629734"/>
    <n v="295094610000"/>
    <s v="8-521-1954"/>
    <s v="Fijo"/>
    <x v="0"/>
    <x v="7"/>
    <m/>
    <m/>
    <m/>
    <s v="no"/>
    <m/>
    <m/>
    <x v="4"/>
    <m/>
    <x v="0"/>
    <x v="0"/>
    <s v=""/>
    <s v=""/>
    <s v=""/>
    <s v=""/>
  </r>
  <r>
    <x v="10"/>
    <d v="2026-05-15T09:53:32"/>
    <x v="0"/>
    <n v="68671953"/>
    <n v="354365570000"/>
    <s v="8-721-2459"/>
    <s v="Fijo"/>
    <x v="0"/>
    <x v="7"/>
    <m/>
    <m/>
    <m/>
    <s v="no"/>
    <m/>
    <m/>
    <x v="4"/>
    <m/>
    <x v="0"/>
    <x v="0"/>
    <s v=""/>
    <s v=""/>
    <s v=""/>
    <s v=""/>
  </r>
  <r>
    <x v="10"/>
    <d v="2026-05-15T10:03:18"/>
    <x v="0"/>
    <n v="68702493"/>
    <n v="364064270000"/>
    <s v="7-703-1837"/>
    <s v="Fijo"/>
    <x v="0"/>
    <x v="0"/>
    <m/>
    <m/>
    <m/>
    <s v="no"/>
    <m/>
    <m/>
    <x v="4"/>
    <m/>
    <x v="0"/>
    <x v="0"/>
    <s v=""/>
    <s v=""/>
    <s v=""/>
    <s v=""/>
  </r>
  <r>
    <x v="10"/>
    <d v="2026-05-15T10:05:51"/>
    <x v="0"/>
    <n v="68765432"/>
    <n v="282001570000"/>
    <s v="8-744-1156"/>
    <s v="Fijo"/>
    <x v="0"/>
    <x v="7"/>
    <m/>
    <m/>
    <m/>
    <s v="no"/>
    <m/>
    <m/>
    <x v="4"/>
    <m/>
    <x v="0"/>
    <x v="0"/>
    <s v=""/>
    <s v=""/>
    <s v=""/>
    <s v=""/>
  </r>
  <r>
    <x v="10"/>
    <d v="2026-05-15T10:09:06"/>
    <x v="0"/>
    <n v="67089173"/>
    <n v="366015700000"/>
    <s v="4-142-1188"/>
    <s v="Fijo"/>
    <x v="0"/>
    <x v="7"/>
    <m/>
    <m/>
    <m/>
    <s v="no"/>
    <m/>
    <m/>
    <x v="4"/>
    <m/>
    <x v="0"/>
    <x v="0"/>
    <s v=""/>
    <s v=""/>
    <s v=""/>
    <s v=""/>
  </r>
  <r>
    <x v="10"/>
    <d v="2026-05-15T10:14:31"/>
    <x v="0"/>
    <n v="68865082"/>
    <n v="367057200000"/>
    <s v="1-760-1293"/>
    <s v="Fijo"/>
    <x v="0"/>
    <x v="0"/>
    <m/>
    <m/>
    <m/>
    <s v="no"/>
    <m/>
    <m/>
    <x v="4"/>
    <m/>
    <x v="0"/>
    <x v="0"/>
    <s v=""/>
    <s v=""/>
    <s v=""/>
    <s v=""/>
  </r>
  <r>
    <x v="10"/>
    <d v="2026-05-15T10:16:25"/>
    <x v="0"/>
    <n v="68905432"/>
    <n v="365034070000"/>
    <s v="12-713-1551"/>
    <s v="Fijo"/>
    <x v="0"/>
    <x v="7"/>
    <m/>
    <m/>
    <m/>
    <s v="no"/>
    <m/>
    <m/>
    <x v="4"/>
    <m/>
    <x v="0"/>
    <x v="0"/>
    <s v=""/>
    <s v=""/>
    <s v=""/>
    <s v=""/>
  </r>
  <r>
    <x v="10"/>
    <d v="2026-05-15T10:19:17"/>
    <x v="0"/>
    <n v="68907654"/>
    <n v="361031490000"/>
    <s v="4-150-122"/>
    <s v="Fijo"/>
    <x v="0"/>
    <x v="7"/>
    <m/>
    <m/>
    <m/>
    <s v="no"/>
    <m/>
    <m/>
    <x v="4"/>
    <m/>
    <x v="0"/>
    <x v="0"/>
    <s v=""/>
    <s v=""/>
    <s v=""/>
    <s v=""/>
  </r>
  <r>
    <x v="10"/>
    <d v="2026-05-15T10:24:52"/>
    <x v="0"/>
    <n v="68927243"/>
    <n v="363070580000"/>
    <s v="9-745-372"/>
    <s v="Fijo"/>
    <x v="0"/>
    <x v="4"/>
    <m/>
    <m/>
    <m/>
    <s v="no"/>
    <m/>
    <m/>
    <x v="4"/>
    <m/>
    <x v="0"/>
    <x v="0"/>
    <s v=""/>
    <s v=""/>
    <s v=""/>
    <s v=""/>
  </r>
  <r>
    <x v="10"/>
    <d v="2026-05-15T10:27:50"/>
    <x v="0"/>
    <n v="68959356"/>
    <n v="366073560000"/>
    <s v="4-770-1664"/>
    <s v="Fijo"/>
    <x v="0"/>
    <x v="7"/>
    <m/>
    <m/>
    <m/>
    <s v="no"/>
    <m/>
    <m/>
    <x v="4"/>
    <m/>
    <x v="0"/>
    <x v="0"/>
    <s v=""/>
    <s v=""/>
    <s v=""/>
    <s v=""/>
  </r>
  <r>
    <x v="10"/>
    <d v="2026-05-15T11:01:24"/>
    <x v="0"/>
    <n v="69045247"/>
    <n v="364055280000"/>
    <s v="8-1036-416"/>
    <s v="Fijo"/>
    <x v="3"/>
    <x v="1"/>
    <m/>
    <m/>
    <m/>
    <s v="no"/>
    <m/>
    <m/>
    <x v="4"/>
    <m/>
    <x v="0"/>
    <x v="0"/>
    <s v=""/>
    <s v=""/>
    <s v=""/>
    <s v=""/>
  </r>
  <r>
    <x v="10"/>
    <d v="2026-05-15T11:04:21"/>
    <x v="0"/>
    <n v="69053546"/>
    <n v="363061230000"/>
    <s v="8-949-592"/>
    <s v="Fijo"/>
    <x v="0"/>
    <x v="4"/>
    <m/>
    <m/>
    <m/>
    <s v="no"/>
    <m/>
    <m/>
    <x v="4"/>
    <m/>
    <x v="0"/>
    <x v="0"/>
    <s v=""/>
    <s v=""/>
    <s v=""/>
    <s v=""/>
  </r>
  <r>
    <x v="10"/>
    <d v="2026-05-15T11:19:27"/>
    <x v="0"/>
    <n v="69112797"/>
    <n v="356346790000"/>
    <s v="8-738-926"/>
    <s v="Fijo"/>
    <x v="0"/>
    <x v="1"/>
    <m/>
    <m/>
    <m/>
    <s v="no"/>
    <m/>
    <m/>
    <x v="0"/>
    <m/>
    <x v="0"/>
    <x v="0"/>
    <s v=""/>
    <s v=""/>
    <s v=""/>
    <s v=""/>
  </r>
  <r>
    <x v="10"/>
    <d v="2026-05-15T11:21:41"/>
    <x v="0"/>
    <n v="69125409"/>
    <n v="804071480000"/>
    <s v="8-156-793"/>
    <s v="Fijo"/>
    <x v="0"/>
    <x v="7"/>
    <m/>
    <m/>
    <m/>
    <s v="no"/>
    <m/>
    <m/>
    <x v="4"/>
    <m/>
    <x v="0"/>
    <x v="0"/>
    <s v=""/>
    <s v=""/>
    <s v=""/>
    <s v=""/>
  </r>
  <r>
    <x v="10"/>
    <d v="2026-05-15T11:25:02"/>
    <x v="0"/>
    <n v="69224900"/>
    <n v="359386900000"/>
    <s v="9-717-805"/>
    <s v="Fijo"/>
    <x v="0"/>
    <x v="7"/>
    <m/>
    <m/>
    <m/>
    <s v="no"/>
    <m/>
    <m/>
    <x v="1"/>
    <m/>
    <x v="0"/>
    <x v="0"/>
    <s v=""/>
    <s v=""/>
    <s v=""/>
    <s v=""/>
  </r>
  <r>
    <x v="10"/>
    <d v="2026-05-15T11:27:49"/>
    <x v="0"/>
    <s v="5-718-409"/>
    <n v="362010280000"/>
    <s v="5-718-409"/>
    <s v="Fijo"/>
    <x v="0"/>
    <x v="7"/>
    <m/>
    <m/>
    <m/>
    <m/>
    <m/>
    <m/>
    <x v="4"/>
    <m/>
    <x v="0"/>
    <x v="0"/>
    <s v=""/>
    <s v=""/>
    <s v=""/>
    <s v=""/>
  </r>
  <r>
    <x v="10"/>
    <d v="2026-05-15T11:31:09"/>
    <x v="0"/>
    <n v="69323059"/>
    <n v="362076820000"/>
    <s v="2-117-5"/>
    <s v="Fijo"/>
    <x v="0"/>
    <x v="4"/>
    <m/>
    <m/>
    <m/>
    <s v="no"/>
    <m/>
    <m/>
    <x v="4"/>
    <m/>
    <x v="0"/>
    <x v="0"/>
    <s v=""/>
    <s v=""/>
    <s v=""/>
    <s v=""/>
  </r>
  <r>
    <x v="10"/>
    <d v="2026-05-15T11:35:54"/>
    <x v="0"/>
    <n v="69365329"/>
    <n v="366007030000"/>
    <s v="8-1003-615"/>
    <s v="Fijo"/>
    <x v="0"/>
    <x v="0"/>
    <m/>
    <m/>
    <m/>
    <s v="no"/>
    <m/>
    <m/>
    <x v="4"/>
    <m/>
    <x v="0"/>
    <x v="0"/>
    <s v=""/>
    <s v=""/>
    <s v=""/>
    <s v=""/>
  </r>
  <r>
    <x v="10"/>
    <d v="2026-05-15T11:40:36"/>
    <x v="0"/>
    <n v="69434421"/>
    <n v="351370820000"/>
    <s v="5-710-1949"/>
    <s v="Fijo"/>
    <x v="0"/>
    <x v="7"/>
    <m/>
    <m/>
    <m/>
    <s v="no"/>
    <m/>
    <m/>
    <x v="4"/>
    <m/>
    <x v="0"/>
    <x v="0"/>
    <s v=""/>
    <s v=""/>
    <s v=""/>
    <s v=""/>
  </r>
  <r>
    <x v="10"/>
    <d v="2026-05-15T11:46:57"/>
    <x v="0"/>
    <n v="69456048"/>
    <n v="361058600000"/>
    <s v="8-755-1522"/>
    <s v="Fijo"/>
    <x v="0"/>
    <x v="1"/>
    <m/>
    <d v="2026-05-15T00:00:00"/>
    <n v="30.44"/>
    <s v="no"/>
    <m/>
    <m/>
    <x v="4"/>
    <m/>
    <x v="0"/>
    <x v="1"/>
    <s v=""/>
    <s v="15/may"/>
    <n v="1"/>
    <s v=""/>
  </r>
  <r>
    <x v="10"/>
    <d v="2026-05-15T11:50:21"/>
    <x v="0"/>
    <n v="69490703"/>
    <n v="365027410000"/>
    <s v="4-754-1596"/>
    <s v="Fijo"/>
    <x v="0"/>
    <x v="7"/>
    <m/>
    <m/>
    <m/>
    <s v="no"/>
    <m/>
    <m/>
    <x v="4"/>
    <m/>
    <x v="0"/>
    <x v="0"/>
    <s v=""/>
    <s v=""/>
    <s v=""/>
    <s v=""/>
  </r>
  <r>
    <x v="10"/>
    <d v="2026-05-15T11:51:54"/>
    <x v="0"/>
    <n v="69500888"/>
    <n v="363007180000"/>
    <s v="8-977-524"/>
    <s v="Fijo"/>
    <x v="0"/>
    <x v="7"/>
    <m/>
    <m/>
    <m/>
    <s v="no"/>
    <m/>
    <m/>
    <x v="4"/>
    <m/>
    <x v="0"/>
    <x v="0"/>
    <s v=""/>
    <s v=""/>
    <s v=""/>
    <s v=""/>
  </r>
  <r>
    <x v="10"/>
    <d v="2026-05-15T11:54:08"/>
    <x v="0"/>
    <n v="69547874"/>
    <n v="359041980000"/>
    <s v="8-431-622"/>
    <s v="Fijo"/>
    <x v="0"/>
    <x v="1"/>
    <m/>
    <m/>
    <m/>
    <s v="no"/>
    <m/>
    <m/>
    <x v="4"/>
    <m/>
    <x v="0"/>
    <x v="0"/>
    <s v=""/>
    <s v=""/>
    <s v=""/>
    <s v=""/>
  </r>
  <r>
    <x v="10"/>
    <d v="2026-05-15T11:56:32"/>
    <x v="0"/>
    <n v="69574862"/>
    <n v="354376890000"/>
    <s v="8-1019-1572"/>
    <s v="Fijo"/>
    <x v="0"/>
    <x v="7"/>
    <m/>
    <m/>
    <m/>
    <s v="no"/>
    <m/>
    <m/>
    <x v="4"/>
    <m/>
    <x v="0"/>
    <x v="0"/>
    <s v=""/>
    <s v=""/>
    <s v=""/>
    <s v=""/>
  </r>
  <r>
    <x v="10"/>
    <d v="2026-05-15T12:00:38"/>
    <x v="0"/>
    <n v="69617993"/>
    <n v="354355420000"/>
    <s v="8-812-2093"/>
    <s v="Fijo"/>
    <x v="0"/>
    <x v="0"/>
    <m/>
    <m/>
    <m/>
    <s v="no"/>
    <m/>
    <m/>
    <x v="1"/>
    <m/>
    <x v="0"/>
    <x v="0"/>
    <s v=""/>
    <s v=""/>
    <s v=""/>
    <s v=""/>
  </r>
  <r>
    <x v="10"/>
    <d v="2026-05-15T12:02:24"/>
    <x v="0"/>
    <n v="69706405"/>
    <n v="352308220000"/>
    <s v="8-1016-622"/>
    <s v="Fijo"/>
    <x v="0"/>
    <x v="7"/>
    <m/>
    <m/>
    <m/>
    <s v="no"/>
    <m/>
    <m/>
    <x v="4"/>
    <m/>
    <x v="0"/>
    <x v="0"/>
    <s v=""/>
    <s v=""/>
    <s v=""/>
    <s v=""/>
  </r>
  <r>
    <x v="10"/>
    <d v="2026-05-15T12:12:53"/>
    <x v="0"/>
    <n v="69725396"/>
    <n v="358372590000"/>
    <s v="8-494-97"/>
    <s v="Fijo"/>
    <x v="0"/>
    <x v="7"/>
    <m/>
    <m/>
    <m/>
    <s v="no"/>
    <m/>
    <m/>
    <x v="4"/>
    <m/>
    <x v="0"/>
    <x v="0"/>
    <s v=""/>
    <s v=""/>
    <s v=""/>
    <s v=""/>
  </r>
  <r>
    <x v="10"/>
    <d v="2026-05-15T12:14:17"/>
    <x v="0"/>
    <n v="69786590"/>
    <n v="367024750000"/>
    <s v="2-721-2393"/>
    <s v="Fijo"/>
    <x v="0"/>
    <x v="7"/>
    <m/>
    <m/>
    <m/>
    <s v="no"/>
    <m/>
    <m/>
    <x v="4"/>
    <m/>
    <x v="0"/>
    <x v="0"/>
    <s v=""/>
    <s v=""/>
    <s v=""/>
    <s v=""/>
  </r>
  <r>
    <x v="10"/>
    <d v="2026-05-15T12:26:26"/>
    <x v="0"/>
    <n v="69841788"/>
    <n v="363092040000"/>
    <s v="8-152-654"/>
    <s v="Fijo"/>
    <x v="0"/>
    <x v="3"/>
    <m/>
    <d v="2026-05-20T00:00:00"/>
    <n v="41.01"/>
    <s v="no"/>
    <m/>
    <m/>
    <x v="4"/>
    <m/>
    <x v="0"/>
    <x v="1"/>
    <s v=""/>
    <s v="20/may"/>
    <n v="1"/>
    <s v=""/>
  </r>
  <r>
    <x v="10"/>
    <d v="2026-05-15T12:31:32"/>
    <x v="0"/>
    <n v="69960820"/>
    <n v="351360350000"/>
    <s v="9-159-8"/>
    <s v="Fijo"/>
    <x v="0"/>
    <x v="1"/>
    <m/>
    <d v="2026-05-15T00:00:00"/>
    <n v="30.35"/>
    <s v="no"/>
    <m/>
    <m/>
    <x v="1"/>
    <m/>
    <x v="0"/>
    <x v="1"/>
    <s v=""/>
    <s v="15/may"/>
    <n v="1"/>
    <s v=""/>
  </r>
  <r>
    <x v="10"/>
    <d v="2026-05-15T12:37:23"/>
    <x v="0"/>
    <n v="69156333"/>
    <n v="209100520000"/>
    <s v="4-773-435"/>
    <s v="Fijo"/>
    <x v="0"/>
    <x v="7"/>
    <m/>
    <m/>
    <m/>
    <s v="no"/>
    <m/>
    <m/>
    <x v="4"/>
    <m/>
    <x v="0"/>
    <x v="0"/>
    <s v=""/>
    <s v=""/>
    <s v=""/>
    <s v=""/>
  </r>
  <r>
    <x v="10"/>
    <d v="2026-05-15T12:41:10"/>
    <x v="0"/>
    <n v="69477856"/>
    <n v="367006670000"/>
    <s v="8-976-1552"/>
    <s v="Fijo"/>
    <x v="0"/>
    <x v="7"/>
    <m/>
    <m/>
    <m/>
    <s v="no"/>
    <m/>
    <m/>
    <x v="4"/>
    <m/>
    <x v="0"/>
    <x v="0"/>
    <s v=""/>
    <s v=""/>
    <s v=""/>
    <s v=""/>
  </r>
  <r>
    <x v="11"/>
    <d v="2026-05-16T10:17:16"/>
    <x v="0"/>
    <n v="67943025"/>
    <n v="355384590000"/>
    <s v="8-905-370"/>
    <s v="Fijo"/>
    <x v="0"/>
    <x v="3"/>
    <m/>
    <d v="2026-05-17T00:00:00"/>
    <n v="40"/>
    <s v="no"/>
    <m/>
    <m/>
    <x v="1"/>
    <m/>
    <x v="0"/>
    <x v="1"/>
    <s v=""/>
    <s v="17/may"/>
    <n v="1"/>
    <s v=""/>
  </r>
  <r>
    <x v="11"/>
    <d v="2026-05-16T10:25:44"/>
    <x v="0"/>
    <n v="62547114"/>
    <n v="356358370000"/>
    <s v="8-977-1695"/>
    <s v="Fijo"/>
    <x v="0"/>
    <x v="3"/>
    <m/>
    <d v="2026-05-16T00:00:00"/>
    <n v="40.07"/>
    <s v="no"/>
    <m/>
    <m/>
    <x v="1"/>
    <m/>
    <x v="0"/>
    <x v="1"/>
    <s v=""/>
    <s v="16/may"/>
    <n v="1"/>
    <s v=""/>
  </r>
  <r>
    <x v="11"/>
    <d v="2026-05-16T10:43:50"/>
    <x v="0"/>
    <n v="68824497"/>
    <n v="364023730000"/>
    <s v="7-92-1201"/>
    <s v="Fijo"/>
    <x v="0"/>
    <x v="1"/>
    <m/>
    <m/>
    <m/>
    <s v="no"/>
    <m/>
    <m/>
    <x v="0"/>
    <m/>
    <x v="0"/>
    <x v="0"/>
    <s v=""/>
    <s v=""/>
    <s v=""/>
    <s v=""/>
  </r>
  <r>
    <x v="11"/>
    <d v="2026-05-16T10:49:26"/>
    <x v="0"/>
    <n v="66819667"/>
    <n v="366021350000"/>
    <s v="4-763-1330"/>
    <s v="Fijo"/>
    <x v="0"/>
    <x v="2"/>
    <m/>
    <m/>
    <m/>
    <s v="si"/>
    <d v="2026-05-12T00:00:00"/>
    <n v="15.64"/>
    <x v="2"/>
    <m/>
    <x v="2"/>
    <x v="0"/>
    <s v="12/may"/>
    <s v=""/>
    <s v=""/>
    <n v="1"/>
  </r>
  <r>
    <x v="11"/>
    <d v="2026-05-16T10:58:07"/>
    <x v="0"/>
    <n v="64436066"/>
    <n v="358382790000"/>
    <s v="8-729-986"/>
    <s v="Fijo"/>
    <x v="0"/>
    <x v="3"/>
    <m/>
    <m/>
    <m/>
    <s v="si"/>
    <d v="2026-05-15T00:00:00"/>
    <n v="34.85"/>
    <x v="4"/>
    <m/>
    <x v="2"/>
    <x v="0"/>
    <s v="15/may"/>
    <s v=""/>
    <s v=""/>
    <n v="1"/>
  </r>
  <r>
    <x v="11"/>
    <d v="2026-05-16T11:07:30"/>
    <x v="0"/>
    <n v="63360064"/>
    <n v="354386030000"/>
    <s v="8-283-2"/>
    <s v="Fijo"/>
    <x v="0"/>
    <x v="0"/>
    <m/>
    <m/>
    <m/>
    <s v="no"/>
    <m/>
    <m/>
    <x v="0"/>
    <m/>
    <x v="0"/>
    <x v="0"/>
    <s v=""/>
    <s v=""/>
    <s v=""/>
    <s v=""/>
  </r>
  <r>
    <x v="11"/>
    <d v="2026-05-16T11:17:08"/>
    <x v="0"/>
    <n v="64960054"/>
    <n v="995063180000"/>
    <s v="3-709-223"/>
    <s v="Fijo"/>
    <x v="0"/>
    <x v="4"/>
    <m/>
    <m/>
    <m/>
    <s v="no"/>
    <m/>
    <m/>
    <x v="1"/>
    <m/>
    <x v="0"/>
    <x v="0"/>
    <s v=""/>
    <s v=""/>
    <s v=""/>
    <s v=""/>
  </r>
  <r>
    <x v="11"/>
    <d v="2026-05-16T11:25:33"/>
    <x v="0"/>
    <n v="67729632"/>
    <n v="361007990000"/>
    <s v="BG422717"/>
    <s v="Fijo"/>
    <x v="0"/>
    <x v="4"/>
    <m/>
    <m/>
    <m/>
    <s v="no"/>
    <m/>
    <m/>
    <x v="2"/>
    <m/>
    <x v="0"/>
    <x v="0"/>
    <s v=""/>
    <s v=""/>
    <s v=""/>
    <s v=""/>
  </r>
  <r>
    <x v="11"/>
    <d v="2026-05-16T11:34:21"/>
    <x v="0"/>
    <n v="65085834"/>
    <n v="363083850000"/>
    <s v="9-738-1997"/>
    <s v="Fijo"/>
    <x v="4"/>
    <x v="0"/>
    <m/>
    <m/>
    <m/>
    <s v="no"/>
    <m/>
    <m/>
    <x v="4"/>
    <m/>
    <x v="0"/>
    <x v="0"/>
    <s v=""/>
    <s v=""/>
    <s v=""/>
    <s v=""/>
  </r>
  <r>
    <x v="11"/>
    <d v="2026-05-16T11:41:43"/>
    <x v="0"/>
    <n v="66047682"/>
    <n v="361074360000"/>
    <s v="8-956-716"/>
    <s v="Fijo"/>
    <x v="3"/>
    <x v="3"/>
    <m/>
    <d v="2026-05-16T00:00:00"/>
    <n v="37.520000000000003"/>
    <s v="no"/>
    <m/>
    <m/>
    <x v="4"/>
    <m/>
    <x v="0"/>
    <x v="1"/>
    <s v=""/>
    <s v="16/may"/>
    <n v="1"/>
    <s v=""/>
  </r>
  <r>
    <x v="11"/>
    <d v="2026-05-16T11:51:12"/>
    <x v="0"/>
    <n v="68116284"/>
    <n v="351374970000"/>
    <s v="8-989-1992"/>
    <s v="Fijo"/>
    <x v="0"/>
    <x v="0"/>
    <m/>
    <m/>
    <m/>
    <s v="no"/>
    <m/>
    <m/>
    <x v="0"/>
    <m/>
    <x v="0"/>
    <x v="0"/>
    <s v=""/>
    <s v=""/>
    <s v=""/>
    <s v=""/>
  </r>
  <r>
    <x v="11"/>
    <d v="2026-05-16T12:04:30"/>
    <x v="0"/>
    <n v="68612220"/>
    <n v="352368230000"/>
    <s v="8-992-495"/>
    <s v="Fijo"/>
    <x v="0"/>
    <x v="4"/>
    <m/>
    <m/>
    <m/>
    <s v="no"/>
    <m/>
    <m/>
    <x v="0"/>
    <m/>
    <x v="0"/>
    <x v="0"/>
    <s v=""/>
    <s v=""/>
    <s v=""/>
    <s v=""/>
  </r>
  <r>
    <x v="11"/>
    <d v="2026-05-16T12:14:47"/>
    <x v="0"/>
    <n v="69393189"/>
    <n v="354353480000"/>
    <s v="3-731-2198"/>
    <s v="Fijo"/>
    <x v="0"/>
    <x v="3"/>
    <m/>
    <d v="2026-05-16T00:00:00"/>
    <n v="30.81"/>
    <s v="no"/>
    <m/>
    <m/>
    <x v="0"/>
    <m/>
    <x v="0"/>
    <x v="1"/>
    <s v=""/>
    <s v="16/may"/>
    <n v="1"/>
    <s v=""/>
  </r>
  <r>
    <x v="11"/>
    <d v="2026-05-16T12:19:58"/>
    <x v="0"/>
    <n v="65271425"/>
    <n v="369092440000"/>
    <s v="8-878-357"/>
    <s v="Fijo"/>
    <x v="2"/>
    <x v="4"/>
    <m/>
    <m/>
    <m/>
    <s v="no"/>
    <m/>
    <m/>
    <x v="4"/>
    <m/>
    <x v="0"/>
    <x v="0"/>
    <s v=""/>
    <s v=""/>
    <s v=""/>
    <s v=""/>
  </r>
  <r>
    <x v="11"/>
    <d v="2026-05-16T12:28:51"/>
    <x v="0"/>
    <n v="64657965"/>
    <n v="362076850000"/>
    <s v="9-192-678"/>
    <s v="Fijo"/>
    <x v="0"/>
    <x v="4"/>
    <m/>
    <m/>
    <m/>
    <s v="no"/>
    <m/>
    <m/>
    <x v="4"/>
    <m/>
    <x v="0"/>
    <x v="0"/>
    <s v=""/>
    <s v=""/>
    <s v=""/>
    <s v=""/>
  </r>
  <r>
    <x v="11"/>
    <d v="2026-05-16T12:41:40"/>
    <x v="0"/>
    <n v="61617598"/>
    <n v="363026030000"/>
    <s v="6-729-578"/>
    <s v="Fijo"/>
    <x v="1"/>
    <x v="3"/>
    <m/>
    <d v="2026-05-16T00:00:00"/>
    <n v="20"/>
    <s v="no"/>
    <m/>
    <m/>
    <x v="4"/>
    <m/>
    <x v="0"/>
    <x v="1"/>
    <s v=""/>
    <s v="16/may"/>
    <n v="1"/>
    <s v=""/>
  </r>
  <r>
    <x v="11"/>
    <d v="2026-05-16T12:46:12"/>
    <x v="0"/>
    <n v="61905419"/>
    <n v="362066750000"/>
    <s v="2-97-2119"/>
    <s v="Fijo"/>
    <x v="0"/>
    <x v="0"/>
    <m/>
    <m/>
    <m/>
    <s v="no"/>
    <m/>
    <m/>
    <x v="4"/>
    <m/>
    <x v="0"/>
    <x v="0"/>
    <s v=""/>
    <s v=""/>
    <s v=""/>
    <s v=""/>
  </r>
  <r>
    <x v="11"/>
    <d v="2026-05-16T12:50:55"/>
    <x v="0"/>
    <n v="62038247"/>
    <n v="363086960000"/>
    <s v="4-737-2145"/>
    <s v="Fijo"/>
    <x v="3"/>
    <x v="2"/>
    <m/>
    <m/>
    <m/>
    <s v="si"/>
    <d v="2026-05-11T00:00:00"/>
    <m/>
    <x v="4"/>
    <m/>
    <x v="2"/>
    <x v="0"/>
    <s v="11/may"/>
    <s v=""/>
    <s v=""/>
    <n v="1"/>
  </r>
  <r>
    <x v="11"/>
    <d v="2026-05-16T12:54:51"/>
    <x v="0"/>
    <n v="62210828"/>
    <n v="352377850000"/>
    <s v="8-774-1761"/>
    <s v="Fijo"/>
    <x v="0"/>
    <x v="0"/>
    <m/>
    <m/>
    <m/>
    <s v="no"/>
    <m/>
    <m/>
    <x v="0"/>
    <m/>
    <x v="0"/>
    <x v="0"/>
    <s v=""/>
    <s v=""/>
    <s v=""/>
    <s v=""/>
  </r>
  <r>
    <x v="11"/>
    <d v="2026-05-16T12:57:01"/>
    <x v="0"/>
    <n v="62285645"/>
    <n v="355368170000"/>
    <s v="5-718-970"/>
    <s v="Fijo"/>
    <x v="0"/>
    <x v="6"/>
    <m/>
    <m/>
    <m/>
    <s v="no"/>
    <m/>
    <m/>
    <x v="0"/>
    <m/>
    <x v="0"/>
    <x v="0"/>
    <s v=""/>
    <s v=""/>
    <s v=""/>
    <s v=""/>
  </r>
  <r>
    <x v="12"/>
    <d v="2026-05-18T09:14:03"/>
    <x v="0"/>
    <n v="62286447"/>
    <n v="352386280000"/>
    <s v="4-712-218"/>
    <s v="Fijo"/>
    <x v="0"/>
    <x v="7"/>
    <m/>
    <m/>
    <m/>
    <s v="no"/>
    <m/>
    <m/>
    <x v="0"/>
    <m/>
    <x v="0"/>
    <x v="0"/>
    <s v=""/>
    <s v=""/>
    <s v=""/>
    <s v=""/>
  </r>
  <r>
    <x v="12"/>
    <d v="2026-05-18T09:15:20"/>
    <x v="0"/>
    <n v="62393565"/>
    <n v="351386650000"/>
    <s v="8-721-393"/>
    <s v="Fijo"/>
    <x v="0"/>
    <x v="5"/>
    <m/>
    <m/>
    <m/>
    <s v="no"/>
    <m/>
    <m/>
    <x v="0"/>
    <m/>
    <x v="0"/>
    <x v="0"/>
    <s v=""/>
    <s v=""/>
    <s v=""/>
    <s v=""/>
  </r>
  <r>
    <x v="12"/>
    <d v="2026-05-18T09:17:50"/>
    <x v="0"/>
    <n v="62505662"/>
    <n v="363021920000"/>
    <s v="3-80-1090"/>
    <s v="Fijo"/>
    <x v="0"/>
    <x v="5"/>
    <m/>
    <m/>
    <m/>
    <s v="no"/>
    <m/>
    <m/>
    <x v="1"/>
    <m/>
    <x v="0"/>
    <x v="0"/>
    <s v=""/>
    <s v=""/>
    <s v=""/>
    <s v=""/>
  </r>
  <r>
    <x v="12"/>
    <d v="2026-05-18T09:19:45"/>
    <x v="0"/>
    <n v="62622378"/>
    <n v="206096480000"/>
    <s v="8-790-1991"/>
    <s v="Fijo"/>
    <x v="0"/>
    <x v="7"/>
    <m/>
    <m/>
    <m/>
    <s v="no"/>
    <m/>
    <m/>
    <x v="4"/>
    <m/>
    <x v="0"/>
    <x v="0"/>
    <s v=""/>
    <s v=""/>
    <s v=""/>
    <s v=""/>
  </r>
  <r>
    <x v="12"/>
    <d v="2026-05-18T09:26:13"/>
    <x v="0"/>
    <n v="62685947"/>
    <n v="364033810000"/>
    <s v="3-72-2014"/>
    <s v="Fijo"/>
    <x v="0"/>
    <x v="7"/>
    <m/>
    <m/>
    <m/>
    <s v="no"/>
    <m/>
    <m/>
    <x v="4"/>
    <m/>
    <x v="0"/>
    <x v="0"/>
    <s v=""/>
    <s v=""/>
    <s v=""/>
    <s v=""/>
  </r>
  <r>
    <x v="12"/>
    <d v="2026-05-18T09:28:13"/>
    <x v="0"/>
    <n v="62725842"/>
    <n v="364093600000"/>
    <s v="6-717-715"/>
    <s v="Fijo"/>
    <x v="0"/>
    <x v="7"/>
    <m/>
    <m/>
    <m/>
    <s v="no"/>
    <m/>
    <m/>
    <x v="4"/>
    <m/>
    <x v="0"/>
    <x v="0"/>
    <s v=""/>
    <s v=""/>
    <s v=""/>
    <s v=""/>
  </r>
  <r>
    <x v="12"/>
    <d v="2026-05-18T09:32:40"/>
    <x v="0"/>
    <n v="62862998"/>
    <n v="345322750000"/>
    <s v="8-704-602"/>
    <s v="Fijo"/>
    <x v="0"/>
    <x v="7"/>
    <m/>
    <m/>
    <m/>
    <s v="no"/>
    <m/>
    <m/>
    <x v="4"/>
    <m/>
    <x v="0"/>
    <x v="0"/>
    <s v=""/>
    <s v=""/>
    <s v=""/>
    <s v=""/>
  </r>
  <r>
    <x v="12"/>
    <d v="2026-05-18T09:34:55"/>
    <x v="0"/>
    <n v="63058274"/>
    <n v="361014760000"/>
    <s v="9-84-354"/>
    <s v="Fijo"/>
    <x v="0"/>
    <x v="7"/>
    <m/>
    <m/>
    <m/>
    <s v="no"/>
    <m/>
    <m/>
    <x v="4"/>
    <m/>
    <x v="0"/>
    <x v="0"/>
    <s v=""/>
    <s v=""/>
    <s v=""/>
    <s v=""/>
  </r>
  <r>
    <x v="12"/>
    <d v="2026-05-18T09:37:57"/>
    <x v="0"/>
    <n v="63093862"/>
    <n v="364074660000"/>
    <s v="8-152-622"/>
    <s v="Fijo"/>
    <x v="0"/>
    <x v="0"/>
    <m/>
    <m/>
    <m/>
    <s v="no"/>
    <m/>
    <m/>
    <x v="4"/>
    <m/>
    <x v="0"/>
    <x v="0"/>
    <s v=""/>
    <s v=""/>
    <s v=""/>
    <s v=""/>
  </r>
  <r>
    <x v="12"/>
    <d v="2026-05-18T09:48:46"/>
    <x v="0"/>
    <n v="63140940"/>
    <n v="216045700000"/>
    <s v="8-229-824"/>
    <s v="Fijo"/>
    <x v="0"/>
    <x v="7"/>
    <m/>
    <m/>
    <m/>
    <s v="no"/>
    <m/>
    <m/>
    <x v="4"/>
    <m/>
    <x v="0"/>
    <x v="0"/>
    <s v=""/>
    <s v=""/>
    <s v=""/>
    <s v=""/>
  </r>
  <r>
    <x v="12"/>
    <d v="2026-05-18T09:54:33"/>
    <x v="0"/>
    <n v="63165778"/>
    <n v="366023610000"/>
    <s v="8-761-80"/>
    <s v="Fijo"/>
    <x v="0"/>
    <x v="0"/>
    <m/>
    <m/>
    <m/>
    <s v="no"/>
    <m/>
    <m/>
    <x v="1"/>
    <m/>
    <x v="0"/>
    <x v="0"/>
    <s v=""/>
    <s v=""/>
    <s v=""/>
    <s v=""/>
  </r>
  <r>
    <x v="12"/>
    <d v="2026-05-18T09:59:38"/>
    <x v="0"/>
    <n v="63319808"/>
    <n v="365065890000"/>
    <s v="5-725-446"/>
    <s v="Fijo"/>
    <x v="0"/>
    <x v="1"/>
    <m/>
    <m/>
    <m/>
    <s v="no"/>
    <m/>
    <m/>
    <x v="4"/>
    <m/>
    <x v="0"/>
    <x v="0"/>
    <s v=""/>
    <s v=""/>
    <s v=""/>
    <s v=""/>
  </r>
  <r>
    <x v="12"/>
    <d v="2026-05-18T10:04:34"/>
    <x v="0"/>
    <n v="63368388"/>
    <n v="362012640000"/>
    <s v="8-923-1869"/>
    <s v="Fijo"/>
    <x v="0"/>
    <x v="4"/>
    <m/>
    <m/>
    <m/>
    <s v="no"/>
    <m/>
    <m/>
    <x v="1"/>
    <m/>
    <x v="0"/>
    <x v="0"/>
    <s v=""/>
    <s v=""/>
    <s v=""/>
    <s v=""/>
  </r>
  <r>
    <x v="12"/>
    <d v="2026-05-18T10:16:59"/>
    <x v="0"/>
    <n v="63390355"/>
    <n v="364048200000"/>
    <s v="2-728-245"/>
    <s v="Fijo"/>
    <x v="0"/>
    <x v="4"/>
    <m/>
    <m/>
    <m/>
    <s v="no"/>
    <m/>
    <m/>
    <x v="4"/>
    <m/>
    <x v="0"/>
    <x v="0"/>
    <s v=""/>
    <s v=""/>
    <s v=""/>
    <s v=""/>
  </r>
  <r>
    <x v="12"/>
    <d v="2026-05-18T10:22:03"/>
    <x v="0"/>
    <n v="63406149"/>
    <n v="369089980000"/>
    <s v="8-865-974"/>
    <s v="Fijo"/>
    <x v="0"/>
    <x v="0"/>
    <m/>
    <m/>
    <m/>
    <s v="no"/>
    <m/>
    <m/>
    <x v="4"/>
    <m/>
    <x v="0"/>
    <x v="0"/>
    <s v=""/>
    <s v=""/>
    <s v=""/>
    <s v=""/>
  </r>
  <r>
    <x v="12"/>
    <d v="2026-05-18T10:24:29"/>
    <x v="0"/>
    <n v="63479119"/>
    <n v="363003190000"/>
    <s v="6-726-538"/>
    <s v="Fijo"/>
    <x v="0"/>
    <x v="7"/>
    <m/>
    <m/>
    <m/>
    <s v="no"/>
    <m/>
    <m/>
    <x v="4"/>
    <m/>
    <x v="0"/>
    <x v="0"/>
    <s v=""/>
    <s v=""/>
    <s v=""/>
    <s v=""/>
  </r>
  <r>
    <x v="12"/>
    <d v="2026-05-18T10:30:35"/>
    <x v="0"/>
    <n v="63548617"/>
    <n v="362053400000"/>
    <s v="8-912-1154"/>
    <s v="Fijo"/>
    <x v="0"/>
    <x v="4"/>
    <m/>
    <m/>
    <m/>
    <s v="no"/>
    <m/>
    <m/>
    <x v="4"/>
    <m/>
    <x v="0"/>
    <x v="0"/>
    <s v=""/>
    <s v=""/>
    <s v=""/>
    <s v=""/>
  </r>
  <r>
    <x v="12"/>
    <d v="2026-05-18T10:33:50"/>
    <x v="0"/>
    <n v="63591312"/>
    <n v="355082630000"/>
    <s v="8-1037-1958"/>
    <s v="Fijo"/>
    <x v="0"/>
    <x v="4"/>
    <m/>
    <m/>
    <m/>
    <s v="no"/>
    <m/>
    <m/>
    <x v="4"/>
    <m/>
    <x v="0"/>
    <x v="0"/>
    <s v=""/>
    <s v=""/>
    <s v=""/>
    <s v=""/>
  </r>
  <r>
    <x v="12"/>
    <d v="2026-05-18T10:38:09"/>
    <x v="0"/>
    <n v="63684257"/>
    <n v="368052640000"/>
    <s v="4-843-1631"/>
    <s v="Fijo"/>
    <x v="0"/>
    <x v="2"/>
    <m/>
    <m/>
    <m/>
    <s v="si"/>
    <d v="2026-05-03T00:00:00"/>
    <m/>
    <x v="4"/>
    <m/>
    <x v="2"/>
    <x v="0"/>
    <s v="03/may"/>
    <s v=""/>
    <s v=""/>
    <n v="1"/>
  </r>
  <r>
    <x v="12"/>
    <d v="2026-05-18T10:42:49"/>
    <x v="0"/>
    <n v="63899166"/>
    <n v="367002700000"/>
    <s v="8-724-1299"/>
    <s v="Fijo"/>
    <x v="0"/>
    <x v="0"/>
    <m/>
    <m/>
    <m/>
    <s v="no"/>
    <m/>
    <m/>
    <x v="1"/>
    <m/>
    <x v="0"/>
    <x v="0"/>
    <s v=""/>
    <s v=""/>
    <s v=""/>
    <s v=""/>
  </r>
  <r>
    <x v="12"/>
    <d v="2026-05-18T10:44:47"/>
    <x v="0"/>
    <n v="63992513"/>
    <n v="369045940000"/>
    <s v="8-990-2000"/>
    <s v="Fijo"/>
    <x v="0"/>
    <x v="5"/>
    <m/>
    <m/>
    <m/>
    <s v="no"/>
    <m/>
    <m/>
    <x v="4"/>
    <m/>
    <x v="0"/>
    <x v="0"/>
    <s v=""/>
    <s v=""/>
    <s v=""/>
    <s v=""/>
  </r>
  <r>
    <x v="12"/>
    <d v="2026-05-18T10:50:43"/>
    <x v="0"/>
    <n v="64028896"/>
    <n v="364054100000"/>
    <s v="8-1054-971"/>
    <s v="Fijo"/>
    <x v="0"/>
    <x v="4"/>
    <m/>
    <m/>
    <m/>
    <s v="no"/>
    <m/>
    <m/>
    <x v="4"/>
    <m/>
    <x v="0"/>
    <x v="0"/>
    <s v=""/>
    <s v=""/>
    <s v=""/>
    <s v=""/>
  </r>
  <r>
    <x v="12"/>
    <d v="2026-05-18T10:55:03"/>
    <x v="0"/>
    <n v="64079001"/>
    <n v="369038770000"/>
    <s v="4-774-632"/>
    <s v="Fijo"/>
    <x v="0"/>
    <x v="0"/>
    <m/>
    <m/>
    <m/>
    <s v="no"/>
    <m/>
    <m/>
    <x v="4"/>
    <m/>
    <x v="0"/>
    <x v="0"/>
    <s v=""/>
    <s v=""/>
    <s v=""/>
    <s v=""/>
  </r>
  <r>
    <x v="12"/>
    <d v="2026-05-18T10:58:26"/>
    <x v="0"/>
    <n v="64167382"/>
    <n v="308019740000"/>
    <s v="8-792-415"/>
    <s v="Fijo"/>
    <x v="0"/>
    <x v="0"/>
    <m/>
    <m/>
    <m/>
    <s v="no"/>
    <m/>
    <m/>
    <x v="4"/>
    <m/>
    <x v="0"/>
    <x v="0"/>
    <s v=""/>
    <s v=""/>
    <s v=""/>
    <s v=""/>
  </r>
  <r>
    <x v="12"/>
    <d v="2026-05-18T11:02:29"/>
    <x v="0"/>
    <n v="64290731"/>
    <n v="362050050000"/>
    <s v="4-737-2320"/>
    <s v="Fijo"/>
    <x v="0"/>
    <x v="3"/>
    <m/>
    <m/>
    <m/>
    <s v="no"/>
    <m/>
    <m/>
    <x v="4"/>
    <m/>
    <x v="0"/>
    <x v="0"/>
    <s v=""/>
    <s v=""/>
    <s v=""/>
    <s v=""/>
  </r>
  <r>
    <x v="12"/>
    <d v="2026-05-18T11:06:53"/>
    <x v="0"/>
    <n v="64348837"/>
    <n v="358233970000"/>
    <s v="8-703-798"/>
    <s v="Fijo"/>
    <x v="0"/>
    <x v="7"/>
    <m/>
    <m/>
    <m/>
    <s v="no"/>
    <m/>
    <m/>
    <x v="1"/>
    <m/>
    <x v="0"/>
    <x v="0"/>
    <s v=""/>
    <s v=""/>
    <s v=""/>
    <s v=""/>
  </r>
  <r>
    <x v="12"/>
    <d v="2026-05-18T11:10:04"/>
    <x v="0"/>
    <n v="64449407"/>
    <n v="366018320000"/>
    <s v="8-1041-1168"/>
    <s v="Fijo"/>
    <x v="0"/>
    <x v="0"/>
    <m/>
    <m/>
    <m/>
    <s v="no"/>
    <m/>
    <m/>
    <x v="1"/>
    <m/>
    <x v="0"/>
    <x v="0"/>
    <s v=""/>
    <s v=""/>
    <s v=""/>
    <s v=""/>
  </r>
  <r>
    <x v="12"/>
    <d v="2026-05-18T11:13:23"/>
    <x v="0"/>
    <n v="64552668"/>
    <n v="354351160000"/>
    <s v="8-969-1767"/>
    <s v="Fijo"/>
    <x v="0"/>
    <x v="7"/>
    <m/>
    <m/>
    <m/>
    <s v="no"/>
    <m/>
    <m/>
    <x v="4"/>
    <m/>
    <x v="0"/>
    <x v="0"/>
    <s v=""/>
    <s v=""/>
    <s v=""/>
    <s v=""/>
  </r>
  <r>
    <x v="12"/>
    <d v="2026-05-18T11:17:18"/>
    <x v="0"/>
    <n v="64598921"/>
    <n v="274015610000"/>
    <s v="8-854-1740"/>
    <s v="Fijo"/>
    <x v="0"/>
    <x v="0"/>
    <m/>
    <m/>
    <m/>
    <s v="no"/>
    <m/>
    <m/>
    <x v="1"/>
    <m/>
    <x v="0"/>
    <x v="0"/>
    <s v=""/>
    <s v=""/>
    <s v=""/>
    <s v=""/>
  </r>
  <r>
    <x v="12"/>
    <d v="2026-05-18T11:19:54"/>
    <x v="0"/>
    <n v="60106162"/>
    <n v="361023060000"/>
    <s v="12-700-1888"/>
    <s v="Fijo"/>
    <x v="0"/>
    <x v="7"/>
    <m/>
    <m/>
    <m/>
    <s v="no"/>
    <m/>
    <m/>
    <x v="4"/>
    <m/>
    <x v="0"/>
    <x v="0"/>
    <s v=""/>
    <s v=""/>
    <s v=""/>
    <s v=""/>
  </r>
  <r>
    <x v="12"/>
    <d v="2026-05-18T11:27:15"/>
    <x v="0"/>
    <n v="61029137"/>
    <n v="366089240000"/>
    <s v="E-8-204683"/>
    <s v="Fijo"/>
    <x v="1"/>
    <x v="2"/>
    <m/>
    <m/>
    <m/>
    <s v="si"/>
    <d v="2026-05-04T00:00:00"/>
    <m/>
    <x v="4"/>
    <m/>
    <x v="2"/>
    <x v="0"/>
    <s v="04/may"/>
    <s v=""/>
    <s v=""/>
    <n v="1"/>
  </r>
  <r>
    <x v="12"/>
    <d v="2026-05-18T11:32:38"/>
    <x v="0"/>
    <n v="64742066"/>
    <n v="361001590000"/>
    <s v="2-134-123"/>
    <s v="Fijo"/>
    <x v="0"/>
    <x v="0"/>
    <m/>
    <m/>
    <m/>
    <s v="no"/>
    <m/>
    <m/>
    <x v="1"/>
    <m/>
    <x v="0"/>
    <x v="0"/>
    <s v=""/>
    <s v=""/>
    <s v=""/>
    <s v=""/>
  </r>
  <r>
    <x v="12"/>
    <d v="2026-05-18T11:36:49"/>
    <x v="0"/>
    <n v="64757907"/>
    <n v="369018260000"/>
    <s v="8-83-248"/>
    <s v="Fijo"/>
    <x v="0"/>
    <x v="9"/>
    <m/>
    <m/>
    <m/>
    <s v="no"/>
    <m/>
    <m/>
    <x v="1"/>
    <m/>
    <x v="0"/>
    <x v="0"/>
    <s v=""/>
    <s v=""/>
    <s v=""/>
    <s v=""/>
  </r>
  <r>
    <x v="12"/>
    <d v="2026-05-18T11:38:14"/>
    <x v="0"/>
    <n v="64785667"/>
    <n v="353378650000"/>
    <s v="8-1059-494"/>
    <s v="Fijo"/>
    <x v="0"/>
    <x v="7"/>
    <m/>
    <m/>
    <m/>
    <s v="no"/>
    <m/>
    <m/>
    <x v="4"/>
    <m/>
    <x v="0"/>
    <x v="0"/>
    <s v=""/>
    <s v=""/>
    <s v=""/>
    <s v=""/>
  </r>
  <r>
    <x v="12"/>
    <d v="2026-05-18T11:40:52"/>
    <x v="0"/>
    <n v="64866239"/>
    <n v="364039100000"/>
    <s v="8-714-1857"/>
    <s v="Fijo"/>
    <x v="0"/>
    <x v="0"/>
    <m/>
    <m/>
    <m/>
    <s v="no"/>
    <m/>
    <m/>
    <x v="4"/>
    <m/>
    <x v="0"/>
    <x v="0"/>
    <s v=""/>
    <s v=""/>
    <s v=""/>
    <s v=""/>
  </r>
  <r>
    <x v="12"/>
    <d v="2026-05-18T11:43:03"/>
    <x v="0"/>
    <n v="64879272"/>
    <n v="365082580000"/>
    <s v="4-859-2187"/>
    <s v="Fijo"/>
    <x v="0"/>
    <x v="4"/>
    <m/>
    <m/>
    <m/>
    <s v="no"/>
    <m/>
    <m/>
    <x v="4"/>
    <m/>
    <x v="0"/>
    <x v="0"/>
    <s v=""/>
    <s v=""/>
    <s v=""/>
    <s v=""/>
  </r>
  <r>
    <x v="12"/>
    <d v="2026-05-18T11:51:37"/>
    <x v="0"/>
    <n v="64892970"/>
    <n v="207019860000"/>
    <s v="8-440-536"/>
    <s v="Fijo"/>
    <x v="0"/>
    <x v="0"/>
    <m/>
    <m/>
    <m/>
    <s v="no"/>
    <m/>
    <m/>
    <x v="1"/>
    <m/>
    <x v="0"/>
    <x v="0"/>
    <s v=""/>
    <s v=""/>
    <s v=""/>
    <s v=""/>
  </r>
  <r>
    <x v="12"/>
    <d v="2026-05-18T11:55:47"/>
    <x v="0"/>
    <n v="65032446"/>
    <n v="364004380000"/>
    <n v="42228478"/>
    <s v="Fijo"/>
    <x v="0"/>
    <x v="0"/>
    <m/>
    <m/>
    <m/>
    <s v="no"/>
    <m/>
    <m/>
    <x v="1"/>
    <m/>
    <x v="0"/>
    <x v="0"/>
    <s v=""/>
    <s v=""/>
    <s v=""/>
    <s v=""/>
  </r>
  <r>
    <x v="12"/>
    <d v="2026-05-18T12:07:58"/>
    <x v="0"/>
    <n v="65077219"/>
    <n v="369040250000"/>
    <s v="5-11-65"/>
    <s v="Fijo"/>
    <x v="0"/>
    <x v="5"/>
    <m/>
    <m/>
    <m/>
    <s v="no"/>
    <m/>
    <m/>
    <x v="4"/>
    <m/>
    <x v="0"/>
    <x v="0"/>
    <s v=""/>
    <s v=""/>
    <s v=""/>
    <s v=""/>
  </r>
  <r>
    <x v="12"/>
    <d v="2026-05-18T12:10:11"/>
    <x v="0"/>
    <n v="65095224"/>
    <n v="362030440000"/>
    <s v="8-1048-7191"/>
    <s v="Fijo"/>
    <x v="0"/>
    <x v="7"/>
    <m/>
    <m/>
    <m/>
    <s v="no"/>
    <m/>
    <m/>
    <x v="4"/>
    <m/>
    <x v="0"/>
    <x v="0"/>
    <s v=""/>
    <s v=""/>
    <s v=""/>
    <s v=""/>
  </r>
  <r>
    <x v="12"/>
    <d v="2026-05-18T12:12:46"/>
    <x v="0"/>
    <n v="65099454"/>
    <n v="354371690000"/>
    <s v="2-722-1424"/>
    <s v="Fijo"/>
    <x v="0"/>
    <x v="4"/>
    <m/>
    <m/>
    <m/>
    <s v="no"/>
    <m/>
    <m/>
    <x v="4"/>
    <m/>
    <x v="0"/>
    <x v="0"/>
    <s v=""/>
    <s v=""/>
    <s v=""/>
    <s v=""/>
  </r>
  <r>
    <x v="12"/>
    <d v="2026-05-18T12:15:49"/>
    <x v="0"/>
    <n v="65141568"/>
    <n v="358371670000"/>
    <s v="E-8-74342"/>
    <s v="Fijo"/>
    <x v="0"/>
    <x v="7"/>
    <m/>
    <m/>
    <m/>
    <s v="no"/>
    <m/>
    <m/>
    <x v="4"/>
    <m/>
    <x v="0"/>
    <x v="0"/>
    <s v=""/>
    <s v=""/>
    <s v=""/>
    <s v=""/>
  </r>
  <r>
    <x v="12"/>
    <d v="2026-05-18T12:19:46"/>
    <x v="0"/>
    <n v="65160807"/>
    <n v="366014760000"/>
    <s v="CO3818210"/>
    <s v="Fijo"/>
    <x v="0"/>
    <x v="0"/>
    <m/>
    <m/>
    <m/>
    <s v="no"/>
    <m/>
    <m/>
    <x v="1"/>
    <m/>
    <x v="0"/>
    <x v="0"/>
    <s v=""/>
    <s v=""/>
    <s v=""/>
    <s v=""/>
  </r>
  <r>
    <x v="12"/>
    <d v="2026-05-18T12:25:08"/>
    <x v="0"/>
    <n v="65228645"/>
    <n v="356242740000"/>
    <s v="8-1043-663"/>
    <s v="Fijo"/>
    <x v="0"/>
    <x v="5"/>
    <m/>
    <m/>
    <m/>
    <s v="no"/>
    <m/>
    <m/>
    <x v="4"/>
    <m/>
    <x v="0"/>
    <x v="0"/>
    <s v=""/>
    <s v=""/>
    <s v=""/>
    <s v=""/>
  </r>
  <r>
    <x v="12"/>
    <d v="2026-05-18T12:26:32"/>
    <x v="0"/>
    <n v="65302840"/>
    <n v="361019970000"/>
    <s v="E-8-69795"/>
    <s v="Fijo"/>
    <x v="0"/>
    <x v="7"/>
    <m/>
    <m/>
    <m/>
    <s v="no"/>
    <m/>
    <m/>
    <x v="4"/>
    <m/>
    <x v="0"/>
    <x v="0"/>
    <s v=""/>
    <s v=""/>
    <s v=""/>
    <s v=""/>
  </r>
  <r>
    <x v="12"/>
    <d v="2026-05-18T12:29:10"/>
    <x v="0"/>
    <n v="65322618"/>
    <n v="367062690000"/>
    <s v="4-129-169"/>
    <s v="Fijo"/>
    <x v="0"/>
    <x v="7"/>
    <m/>
    <m/>
    <m/>
    <s v="no"/>
    <m/>
    <m/>
    <x v="4"/>
    <m/>
    <x v="0"/>
    <x v="0"/>
    <s v=""/>
    <s v=""/>
    <s v=""/>
    <s v=""/>
  </r>
  <r>
    <x v="12"/>
    <d v="2026-05-18T12:30:57"/>
    <x v="0"/>
    <n v="65340423"/>
    <n v="353375010000"/>
    <s v="8-208-1447"/>
    <s v="Fijo"/>
    <x v="0"/>
    <x v="7"/>
    <m/>
    <m/>
    <m/>
    <s v="no"/>
    <m/>
    <m/>
    <x v="4"/>
    <m/>
    <x v="0"/>
    <x v="0"/>
    <s v=""/>
    <s v=""/>
    <s v=""/>
    <s v=""/>
  </r>
  <r>
    <x v="12"/>
    <d v="2026-05-18T12:35:06"/>
    <x v="0"/>
    <n v="65378996"/>
    <n v="368067720000"/>
    <s v="12-719-59"/>
    <s v="Fijo"/>
    <x v="0"/>
    <x v="0"/>
    <m/>
    <m/>
    <m/>
    <s v="no"/>
    <m/>
    <m/>
    <x v="4"/>
    <m/>
    <x v="0"/>
    <x v="0"/>
    <s v=""/>
    <s v=""/>
    <s v=""/>
    <s v=""/>
  </r>
  <r>
    <x v="12"/>
    <d v="2026-05-18T12:38:58"/>
    <x v="0"/>
    <n v="65431223"/>
    <n v="355369030000"/>
    <s v="8-1051-1434"/>
    <s v="Fijo"/>
    <x v="0"/>
    <x v="7"/>
    <m/>
    <m/>
    <m/>
    <s v="no"/>
    <m/>
    <m/>
    <x v="4"/>
    <m/>
    <x v="0"/>
    <x v="0"/>
    <s v=""/>
    <s v=""/>
    <s v=""/>
    <s v=""/>
  </r>
  <r>
    <x v="12"/>
    <d v="2026-05-18T12:42:41"/>
    <x v="0"/>
    <n v="65463703"/>
    <n v="361016030000"/>
    <s v="8-797-2444"/>
    <s v="Fijo"/>
    <x v="1"/>
    <x v="3"/>
    <m/>
    <d v="2026-05-23T00:00:00"/>
    <n v="62.86"/>
    <s v="no"/>
    <m/>
    <m/>
    <x v="1"/>
    <m/>
    <x v="0"/>
    <x v="1"/>
    <s v=""/>
    <s v="23/may"/>
    <n v="1"/>
    <s v=""/>
  </r>
  <r>
    <x v="12"/>
    <d v="2026-05-18T12:49:09"/>
    <x v="0"/>
    <n v="65501305"/>
    <n v="354379520000"/>
    <s v="8-735-1520"/>
    <s v="Fijo"/>
    <x v="1"/>
    <x v="2"/>
    <m/>
    <m/>
    <m/>
    <s v="si"/>
    <d v="2026-05-11T00:00:00"/>
    <m/>
    <x v="4"/>
    <m/>
    <x v="2"/>
    <x v="0"/>
    <s v="11/may"/>
    <s v=""/>
    <s v=""/>
    <n v="1"/>
  </r>
  <r>
    <x v="12"/>
    <d v="2026-05-18T12:52:05"/>
    <x v="0"/>
    <n v="65568091"/>
    <n v="366055990000"/>
    <s v="2-149-744"/>
    <s v="Fijo"/>
    <x v="0"/>
    <x v="5"/>
    <m/>
    <m/>
    <m/>
    <s v="no"/>
    <m/>
    <m/>
    <x v="4"/>
    <m/>
    <x v="0"/>
    <x v="0"/>
    <s v=""/>
    <s v=""/>
    <s v=""/>
    <s v=""/>
  </r>
  <r>
    <x v="12"/>
    <d v="2026-05-18T12:54:09"/>
    <x v="0"/>
    <n v="65581900"/>
    <n v="356367750000"/>
    <s v="8-934-2364"/>
    <s v="Fijo"/>
    <x v="0"/>
    <x v="7"/>
    <m/>
    <m/>
    <m/>
    <s v="no"/>
    <m/>
    <m/>
    <x v="4"/>
    <m/>
    <x v="0"/>
    <x v="0"/>
    <s v=""/>
    <s v=""/>
    <s v=""/>
    <s v=""/>
  </r>
  <r>
    <x v="12"/>
    <d v="2026-05-18T12:55:46"/>
    <x v="0"/>
    <n v="65640329"/>
    <n v="366022540000"/>
    <s v="8-327-350"/>
    <s v="Fijo"/>
    <x v="0"/>
    <x v="7"/>
    <m/>
    <m/>
    <m/>
    <s v="no"/>
    <m/>
    <m/>
    <x v="4"/>
    <m/>
    <x v="0"/>
    <x v="0"/>
    <s v=""/>
    <s v=""/>
    <s v=""/>
    <s v=""/>
  </r>
  <r>
    <x v="12"/>
    <d v="2026-05-18T14:06:30"/>
    <x v="0"/>
    <n v="65848748"/>
    <n v="351373250000"/>
    <s v="3-761-1024"/>
    <s v="Fijo"/>
    <x v="0"/>
    <x v="7"/>
    <m/>
    <m/>
    <m/>
    <s v="no"/>
    <m/>
    <m/>
    <x v="4"/>
    <m/>
    <x v="0"/>
    <x v="0"/>
    <s v=""/>
    <s v=""/>
    <s v=""/>
    <s v=""/>
  </r>
  <r>
    <x v="12"/>
    <d v="2026-05-18T14:09:55"/>
    <x v="0"/>
    <n v="65868223"/>
    <n v="365077080000"/>
    <s v="9-153-698"/>
    <s v="Fijo"/>
    <x v="0"/>
    <x v="3"/>
    <m/>
    <m/>
    <m/>
    <s v="no"/>
    <m/>
    <m/>
    <x v="4"/>
    <m/>
    <x v="0"/>
    <x v="0"/>
    <s v=""/>
    <s v=""/>
    <s v=""/>
    <s v=""/>
  </r>
  <r>
    <x v="12"/>
    <d v="2026-05-18T14:19:06"/>
    <x v="0"/>
    <n v="65897309"/>
    <n v="353379760000"/>
    <s v="10-713-1422"/>
    <s v="Fijo"/>
    <x v="1"/>
    <x v="0"/>
    <m/>
    <m/>
    <m/>
    <s v="no"/>
    <m/>
    <m/>
    <x v="4"/>
    <m/>
    <x v="0"/>
    <x v="0"/>
    <s v=""/>
    <s v=""/>
    <s v=""/>
    <s v=""/>
  </r>
  <r>
    <x v="12"/>
    <d v="2026-05-18T14:41:44"/>
    <x v="0"/>
    <n v="61402787"/>
    <n v="361076950000"/>
    <s v="8-477-628"/>
    <s v="Fijo"/>
    <x v="0"/>
    <x v="3"/>
    <m/>
    <d v="2026-05-18T00:00:00"/>
    <n v="32.42"/>
    <s v="no"/>
    <m/>
    <m/>
    <x v="4"/>
    <m/>
    <x v="0"/>
    <x v="1"/>
    <s v=""/>
    <s v="18/may"/>
    <n v="1"/>
    <s v=""/>
  </r>
  <r>
    <x v="12"/>
    <d v="2026-05-18T14:48:23"/>
    <x v="0"/>
    <n v="66386600"/>
    <n v="367037660000"/>
    <s v="2-213-750"/>
    <s v="Fijo"/>
    <x v="0"/>
    <x v="0"/>
    <m/>
    <m/>
    <m/>
    <s v="no"/>
    <m/>
    <m/>
    <x v="4"/>
    <m/>
    <x v="0"/>
    <x v="0"/>
    <s v=""/>
    <s v=""/>
    <s v=""/>
    <s v=""/>
  </r>
  <r>
    <x v="12"/>
    <d v="2026-05-18T14:51:38"/>
    <x v="0"/>
    <n v="66955631"/>
    <n v="361078820000"/>
    <s v="8-500-486"/>
    <s v="Fijo"/>
    <x v="0"/>
    <x v="4"/>
    <m/>
    <m/>
    <m/>
    <s v="no"/>
    <m/>
    <m/>
    <x v="4"/>
    <m/>
    <x v="0"/>
    <x v="0"/>
    <s v=""/>
    <s v=""/>
    <s v=""/>
    <s v=""/>
  </r>
  <r>
    <x v="12"/>
    <d v="2026-05-18T14:59:06"/>
    <x v="0"/>
    <n v="61902839"/>
    <n v="366093020000"/>
    <s v="9-717-333"/>
    <s v="Fijo"/>
    <x v="1"/>
    <x v="0"/>
    <m/>
    <m/>
    <m/>
    <s v="no"/>
    <m/>
    <m/>
    <x v="4"/>
    <m/>
    <x v="0"/>
    <x v="0"/>
    <s v=""/>
    <s v=""/>
    <s v=""/>
    <s v=""/>
  </r>
  <r>
    <x v="12"/>
    <d v="2026-05-18T15:27:48"/>
    <x v="0"/>
    <n v="63155740"/>
    <n v="367093770000"/>
    <s v="BC992511"/>
    <s v="Fijo"/>
    <x v="1"/>
    <x v="4"/>
    <m/>
    <m/>
    <m/>
    <s v="no"/>
    <m/>
    <m/>
    <x v="4"/>
    <m/>
    <x v="0"/>
    <x v="0"/>
    <s v=""/>
    <s v=""/>
    <s v=""/>
    <s v=""/>
  </r>
  <r>
    <x v="12"/>
    <d v="2026-05-18T15:32:51"/>
    <x v="0"/>
    <n v="64528326"/>
    <n v="364091220000"/>
    <s v="8-1010-1315"/>
    <s v="Fijo"/>
    <x v="1"/>
    <x v="0"/>
    <m/>
    <m/>
    <m/>
    <s v="no"/>
    <m/>
    <m/>
    <x v="4"/>
    <m/>
    <x v="0"/>
    <x v="0"/>
    <s v=""/>
    <s v=""/>
    <s v=""/>
    <s v=""/>
  </r>
  <r>
    <x v="12"/>
    <d v="2026-05-18T15:40:57"/>
    <x v="0"/>
    <n v="64925118"/>
    <n v="368089740000"/>
    <s v="7-117-538"/>
    <s v="Fijo"/>
    <x v="0"/>
    <x v="3"/>
    <m/>
    <m/>
    <m/>
    <s v="no"/>
    <m/>
    <m/>
    <x v="4"/>
    <m/>
    <x v="0"/>
    <x v="0"/>
    <s v=""/>
    <s v=""/>
    <s v=""/>
    <s v=""/>
  </r>
  <r>
    <x v="12"/>
    <d v="2026-05-18T15:50:04"/>
    <x v="0"/>
    <n v="62547114"/>
    <n v="356358370000"/>
    <s v="8-977-1695"/>
    <s v="Fijo"/>
    <x v="0"/>
    <x v="1"/>
    <m/>
    <m/>
    <m/>
    <s v="no"/>
    <m/>
    <m/>
    <x v="1"/>
    <m/>
    <x v="0"/>
    <x v="0"/>
    <s v=""/>
    <s v=""/>
    <s v=""/>
    <s v=""/>
  </r>
  <r>
    <x v="12"/>
    <d v="2026-05-18T15:56:53"/>
    <x v="0"/>
    <n v="66047682"/>
    <n v="361074360000"/>
    <s v="8-956-716"/>
    <s v="Fijo"/>
    <x v="3"/>
    <x v="0"/>
    <m/>
    <m/>
    <m/>
    <s v="no"/>
    <m/>
    <m/>
    <x v="4"/>
    <m/>
    <x v="0"/>
    <x v="0"/>
    <s v=""/>
    <s v=""/>
    <s v=""/>
    <s v=""/>
  </r>
  <r>
    <x v="12"/>
    <d v="2026-05-18T16:01:26"/>
    <x v="0"/>
    <n v="69393189"/>
    <n v="354353480000"/>
    <s v="3-731-2198"/>
    <s v="Fijo"/>
    <x v="0"/>
    <x v="4"/>
    <m/>
    <m/>
    <m/>
    <s v="no"/>
    <m/>
    <m/>
    <x v="0"/>
    <m/>
    <x v="0"/>
    <x v="0"/>
    <s v=""/>
    <s v=""/>
    <s v=""/>
    <s v=""/>
  </r>
  <r>
    <x v="12"/>
    <d v="2026-05-18T16:11:24"/>
    <x v="0"/>
    <n v="66210454"/>
    <n v="215060250000"/>
    <s v="8-859-1394"/>
    <s v="Fijo"/>
    <x v="0"/>
    <x v="7"/>
    <m/>
    <m/>
    <m/>
    <s v="no"/>
    <m/>
    <m/>
    <x v="4"/>
    <m/>
    <x v="0"/>
    <x v="0"/>
    <s v=""/>
    <s v=""/>
    <s v=""/>
    <s v=""/>
  </r>
  <r>
    <x v="12"/>
    <d v="2026-05-18T16:24:28"/>
    <x v="0"/>
    <n v="61617598"/>
    <n v="363026030000"/>
    <s v="6-729-578"/>
    <s v="Fijo"/>
    <x v="1"/>
    <x v="3"/>
    <m/>
    <d v="2026-05-24T00:00:00"/>
    <n v="25"/>
    <s v="no"/>
    <m/>
    <m/>
    <x v="4"/>
    <m/>
    <x v="0"/>
    <x v="1"/>
    <s v=""/>
    <s v="24/may"/>
    <n v="1"/>
    <s v=""/>
  </r>
  <r>
    <x v="12"/>
    <d v="2026-05-18T16:30:54"/>
    <x v="0"/>
    <n v="67176750"/>
    <n v="369036530000"/>
    <s v="8-769-1669"/>
    <s v="Fijo"/>
    <x v="0"/>
    <x v="8"/>
    <m/>
    <m/>
    <m/>
    <s v="no"/>
    <m/>
    <m/>
    <x v="4"/>
    <m/>
    <x v="0"/>
    <x v="0"/>
    <s v=""/>
    <s v=""/>
    <s v=""/>
    <s v=""/>
  </r>
  <r>
    <x v="12"/>
    <d v="2026-05-18T16:36:16"/>
    <x v="0"/>
    <n v="69105409"/>
    <n v="367059430000"/>
    <s v="8-233-726"/>
    <s v="Fijo"/>
    <x v="0"/>
    <x v="3"/>
    <m/>
    <d v="2026-05-19T00:00:00"/>
    <n v="53.2"/>
    <s v="no"/>
    <m/>
    <m/>
    <x v="3"/>
    <m/>
    <x v="0"/>
    <x v="1"/>
    <s v=""/>
    <s v="19/may"/>
    <n v="1"/>
    <s v=""/>
  </r>
  <r>
    <x v="12"/>
    <d v="2026-05-18T16:43:31"/>
    <x v="0"/>
    <n v="61304018"/>
    <n v="367040640000"/>
    <n v="176307222"/>
    <s v="Fijo"/>
    <x v="0"/>
    <x v="4"/>
    <m/>
    <m/>
    <m/>
    <s v="no"/>
    <m/>
    <m/>
    <x v="1"/>
    <m/>
    <x v="0"/>
    <x v="0"/>
    <s v=""/>
    <s v=""/>
    <s v=""/>
    <s v=""/>
  </r>
  <r>
    <x v="12"/>
    <d v="2026-05-18T16:51:44"/>
    <x v="0"/>
    <n v="67176750"/>
    <n v="369036530000"/>
    <s v="8-769-1669"/>
    <s v="Fijo"/>
    <x v="0"/>
    <x v="0"/>
    <m/>
    <m/>
    <m/>
    <s v="no"/>
    <m/>
    <m/>
    <x v="4"/>
    <m/>
    <x v="0"/>
    <x v="0"/>
    <s v=""/>
    <s v=""/>
    <s v=""/>
    <s v=""/>
  </r>
  <r>
    <x v="12"/>
    <d v="2026-05-18T16:59:49"/>
    <x v="0"/>
    <n v="66680118"/>
    <n v="367042770000"/>
    <s v="E-8-229047"/>
    <s v="Fijo"/>
    <x v="1"/>
    <x v="0"/>
    <m/>
    <m/>
    <m/>
    <s v="no"/>
    <m/>
    <m/>
    <x v="4"/>
    <m/>
    <x v="0"/>
    <x v="0"/>
    <s v=""/>
    <s v=""/>
    <s v=""/>
    <s v=""/>
  </r>
  <r>
    <x v="12"/>
    <d v="2026-05-18T17:05:11"/>
    <x v="0"/>
    <n v="67943025"/>
    <n v="355384590000"/>
    <s v="8-905-370"/>
    <s v="Fijo"/>
    <x v="0"/>
    <x v="4"/>
    <m/>
    <m/>
    <m/>
    <s v="no"/>
    <m/>
    <m/>
    <x v="1"/>
    <m/>
    <x v="0"/>
    <x v="0"/>
    <s v=""/>
    <s v=""/>
    <s v=""/>
    <s v=""/>
  </r>
  <r>
    <x v="12"/>
    <d v="2026-05-18T17:27:21"/>
    <x v="0"/>
    <n v="66619538"/>
    <n v="208008280000"/>
    <s v="4-718-63"/>
    <s v="Fijo"/>
    <x v="0"/>
    <x v="3"/>
    <m/>
    <d v="2026-05-19T00:00:00"/>
    <n v="15"/>
    <s v="no"/>
    <m/>
    <m/>
    <x v="4"/>
    <m/>
    <x v="0"/>
    <x v="1"/>
    <s v=""/>
    <s v="19/may"/>
    <n v="1"/>
    <s v=""/>
  </r>
  <r>
    <x v="12"/>
    <d v="2026-05-18T17:29:45"/>
    <x v="0"/>
    <n v="67081870"/>
    <n v="356385490000"/>
    <s v="8-362-565"/>
    <s v="Fijo"/>
    <x v="0"/>
    <x v="1"/>
    <m/>
    <m/>
    <m/>
    <s v="no"/>
    <m/>
    <m/>
    <x v="1"/>
    <m/>
    <x v="0"/>
    <x v="0"/>
    <s v=""/>
    <s v=""/>
    <s v=""/>
    <s v=""/>
  </r>
  <r>
    <x v="12"/>
    <d v="2026-05-18T17:31:26"/>
    <x v="0"/>
    <n v="67091518"/>
    <n v="348413180000"/>
    <s v="8-741-2402"/>
    <s v="Fijo"/>
    <x v="0"/>
    <x v="6"/>
    <m/>
    <m/>
    <m/>
    <s v="no"/>
    <m/>
    <m/>
    <x v="1"/>
    <m/>
    <x v="0"/>
    <x v="0"/>
    <s v=""/>
    <s v=""/>
    <s v=""/>
    <s v=""/>
  </r>
  <r>
    <x v="12"/>
    <d v="2026-05-18T17:34:32"/>
    <x v="0"/>
    <n v="67131544"/>
    <n v="198066980000"/>
    <s v="9-727-2163"/>
    <s v="Fijo"/>
    <x v="0"/>
    <x v="7"/>
    <m/>
    <m/>
    <m/>
    <s v="no"/>
    <m/>
    <m/>
    <x v="4"/>
    <m/>
    <x v="0"/>
    <x v="0"/>
    <s v=""/>
    <s v=""/>
    <s v=""/>
    <s v=""/>
  </r>
  <r>
    <x v="12"/>
    <d v="2026-05-18T17:36:32"/>
    <x v="0"/>
    <n v="67147458"/>
    <n v="362019070000"/>
    <s v="2-116-496"/>
    <s v="Fijo"/>
    <x v="0"/>
    <x v="4"/>
    <m/>
    <m/>
    <m/>
    <s v="no"/>
    <m/>
    <m/>
    <x v="1"/>
    <m/>
    <x v="0"/>
    <x v="0"/>
    <s v=""/>
    <s v=""/>
    <s v=""/>
    <s v=""/>
  </r>
  <r>
    <x v="12"/>
    <d v="2026-05-18T17:51:36"/>
    <x v="0"/>
    <n v="67158965"/>
    <n v="362055490000"/>
    <s v="8-953-2411"/>
    <s v="Fijo"/>
    <x v="0"/>
    <x v="3"/>
    <m/>
    <d v="2026-05-30T00:00:00"/>
    <n v="91.32"/>
    <s v="no"/>
    <m/>
    <m/>
    <x v="4"/>
    <m/>
    <x v="0"/>
    <x v="1"/>
    <s v=""/>
    <s v="30/may"/>
    <n v="1"/>
    <s v=""/>
  </r>
  <r>
    <x v="12"/>
    <d v="2026-05-18T17:55:02"/>
    <x v="0"/>
    <n v="67204484"/>
    <n v="366057790000"/>
    <s v="8-1040-1765"/>
    <s v="Fijo"/>
    <x v="0"/>
    <x v="1"/>
    <m/>
    <m/>
    <m/>
    <s v="no"/>
    <m/>
    <m/>
    <x v="1"/>
    <m/>
    <x v="0"/>
    <x v="0"/>
    <s v=""/>
    <s v=""/>
    <s v=""/>
    <s v=""/>
  </r>
  <r>
    <x v="12"/>
    <d v="2026-05-18T17:57:28"/>
    <x v="0"/>
    <n v="67241317"/>
    <n v="368080310000"/>
    <s v="2111-859"/>
    <s v="Fijo"/>
    <x v="0"/>
    <x v="4"/>
    <m/>
    <m/>
    <m/>
    <s v="no"/>
    <m/>
    <m/>
    <x v="4"/>
    <m/>
    <x v="0"/>
    <x v="0"/>
    <s v=""/>
    <s v=""/>
    <s v=""/>
    <s v=""/>
  </r>
  <r>
    <x v="12"/>
    <d v="2026-05-18T18:01:15"/>
    <x v="0"/>
    <n v="67255071"/>
    <n v="361015950000"/>
    <s v="BC263378"/>
    <s v="Fijo"/>
    <x v="0"/>
    <x v="4"/>
    <m/>
    <m/>
    <m/>
    <s v="no"/>
    <m/>
    <m/>
    <x v="1"/>
    <m/>
    <x v="0"/>
    <x v="0"/>
    <s v=""/>
    <s v=""/>
    <s v=""/>
    <s v=""/>
  </r>
  <r>
    <x v="12"/>
    <d v="2026-05-18T18:04:11"/>
    <x v="0"/>
    <n v="67260264"/>
    <n v="363070630000"/>
    <s v="2-738-411"/>
    <s v="Fijo"/>
    <x v="2"/>
    <x v="0"/>
    <m/>
    <m/>
    <m/>
    <s v="no"/>
    <m/>
    <m/>
    <x v="4"/>
    <m/>
    <x v="0"/>
    <x v="0"/>
    <s v=""/>
    <s v=""/>
    <s v=""/>
    <s v=""/>
  </r>
  <r>
    <x v="12"/>
    <d v="2026-05-18T18:05:34"/>
    <x v="0"/>
    <n v="65092300"/>
    <n v="366093870000"/>
    <s v="8-910-714"/>
    <s v="Fijo"/>
    <x v="0"/>
    <x v="5"/>
    <m/>
    <m/>
    <m/>
    <s v="no"/>
    <m/>
    <m/>
    <x v="4"/>
    <m/>
    <x v="0"/>
    <x v="0"/>
    <s v=""/>
    <s v=""/>
    <s v=""/>
    <s v=""/>
  </r>
  <r>
    <x v="12"/>
    <d v="2026-05-18T18:07:28"/>
    <x v="0"/>
    <n v="67305133"/>
    <n v="369079060000"/>
    <s v="3-736-1000"/>
    <s v="Fijo"/>
    <x v="0"/>
    <x v="0"/>
    <m/>
    <m/>
    <m/>
    <s v="no"/>
    <m/>
    <m/>
    <x v="4"/>
    <m/>
    <x v="0"/>
    <x v="0"/>
    <s v=""/>
    <s v=""/>
    <s v=""/>
    <s v=""/>
  </r>
  <r>
    <x v="12"/>
    <d v="2026-05-18T18:10:02"/>
    <x v="0"/>
    <n v="67323047"/>
    <n v="369041900000"/>
    <s v="4-816-1879"/>
    <s v="Fijo"/>
    <x v="0"/>
    <x v="0"/>
    <m/>
    <m/>
    <m/>
    <s v="no"/>
    <m/>
    <m/>
    <x v="4"/>
    <m/>
    <x v="0"/>
    <x v="0"/>
    <s v=""/>
    <s v=""/>
    <s v=""/>
    <s v=""/>
  </r>
  <r>
    <x v="13"/>
    <d v="2026-05-19T09:06:54"/>
    <x v="0"/>
    <n v="67351722"/>
    <n v="351374740000"/>
    <s v="9-172-555"/>
    <s v="Fijo"/>
    <x v="0"/>
    <x v="7"/>
    <m/>
    <m/>
    <m/>
    <s v="no"/>
    <m/>
    <m/>
    <x v="4"/>
    <m/>
    <x v="0"/>
    <x v="0"/>
    <s v=""/>
    <s v=""/>
    <s v=""/>
    <s v=""/>
  </r>
  <r>
    <x v="13"/>
    <d v="2026-05-19T09:14:13"/>
    <x v="0"/>
    <n v="67374223"/>
    <n v="364055230000"/>
    <n v="172881506"/>
    <s v="Fijo"/>
    <x v="1"/>
    <x v="3"/>
    <m/>
    <m/>
    <m/>
    <s v="no"/>
    <m/>
    <m/>
    <x v="4"/>
    <m/>
    <x v="0"/>
    <x v="0"/>
    <s v=""/>
    <s v=""/>
    <s v=""/>
    <s v=""/>
  </r>
  <r>
    <x v="13"/>
    <d v="2026-05-19T09:18:45"/>
    <x v="0"/>
    <n v="67542007"/>
    <n v="369039440000"/>
    <s v="3-721-1959"/>
    <s v="Fijo"/>
    <x v="0"/>
    <x v="4"/>
    <m/>
    <m/>
    <m/>
    <s v="no"/>
    <m/>
    <m/>
    <x v="4"/>
    <m/>
    <x v="0"/>
    <x v="0"/>
    <s v=""/>
    <s v=""/>
    <s v=""/>
    <s v=""/>
  </r>
  <r>
    <x v="13"/>
    <d v="2026-05-19T09:26:35"/>
    <x v="0"/>
    <n v="67560097"/>
    <n v="365088000000"/>
    <s v="8-925-2096"/>
    <s v="Fijo"/>
    <x v="1"/>
    <x v="3"/>
    <m/>
    <m/>
    <m/>
    <s v="no"/>
    <m/>
    <m/>
    <x v="4"/>
    <m/>
    <x v="0"/>
    <x v="0"/>
    <s v=""/>
    <s v=""/>
    <s v=""/>
    <s v=""/>
  </r>
  <r>
    <x v="13"/>
    <d v="2026-05-19T09:33:54"/>
    <x v="0"/>
    <n v="67701108"/>
    <n v="369020630000"/>
    <s v="8-1028-1678"/>
    <s v="Fijo"/>
    <x v="0"/>
    <x v="0"/>
    <m/>
    <m/>
    <m/>
    <s v="no"/>
    <m/>
    <m/>
    <x v="1"/>
    <m/>
    <x v="0"/>
    <x v="0"/>
    <s v=""/>
    <s v=""/>
    <s v=""/>
    <s v=""/>
  </r>
  <r>
    <x v="13"/>
    <d v="2026-05-19T09:39:05"/>
    <x v="0"/>
    <n v="67868257"/>
    <n v="349120800100"/>
    <s v="8-839-834"/>
    <s v="Fijo"/>
    <x v="0"/>
    <x v="0"/>
    <m/>
    <m/>
    <m/>
    <s v="no"/>
    <m/>
    <m/>
    <x v="4"/>
    <m/>
    <x v="0"/>
    <x v="0"/>
    <s v=""/>
    <s v=""/>
    <s v=""/>
    <s v=""/>
  </r>
  <r>
    <x v="13"/>
    <d v="2026-05-19T09:40:55"/>
    <x v="0"/>
    <n v="67890543"/>
    <n v="366051050000"/>
    <s v="2-78-1836"/>
    <s v="Fijo"/>
    <x v="0"/>
    <x v="0"/>
    <m/>
    <m/>
    <m/>
    <s v="no"/>
    <m/>
    <m/>
    <x v="4"/>
    <m/>
    <x v="0"/>
    <x v="0"/>
    <s v=""/>
    <s v=""/>
    <s v=""/>
    <s v=""/>
  </r>
  <r>
    <x v="13"/>
    <d v="2026-05-19T09:42:07"/>
    <x v="0"/>
    <n v="67895566"/>
    <n v="351363700000"/>
    <s v="C03481288"/>
    <s v="Fijo"/>
    <x v="0"/>
    <x v="7"/>
    <m/>
    <m/>
    <m/>
    <s v="no"/>
    <m/>
    <m/>
    <x v="4"/>
    <m/>
    <x v="0"/>
    <x v="0"/>
    <s v=""/>
    <s v=""/>
    <s v=""/>
    <s v=""/>
  </r>
  <r>
    <x v="13"/>
    <d v="2026-05-19T09:43:58"/>
    <x v="0"/>
    <n v="67917670"/>
    <n v="359378810000"/>
    <s v="2-747-1996"/>
    <s v="Fijo"/>
    <x v="0"/>
    <x v="7"/>
    <m/>
    <m/>
    <m/>
    <s v="no"/>
    <m/>
    <m/>
    <x v="4"/>
    <m/>
    <x v="0"/>
    <x v="0"/>
    <s v=""/>
    <s v=""/>
    <s v=""/>
    <s v=""/>
  </r>
  <r>
    <x v="13"/>
    <d v="2026-05-19T09:47:31"/>
    <x v="0"/>
    <n v="67960036"/>
    <n v="354318770000"/>
    <s v="2-759-883"/>
    <s v="Fijo"/>
    <x v="0"/>
    <x v="0"/>
    <m/>
    <m/>
    <m/>
    <s v="no"/>
    <m/>
    <m/>
    <x v="4"/>
    <m/>
    <x v="0"/>
    <x v="0"/>
    <s v=""/>
    <s v=""/>
    <s v=""/>
    <s v=""/>
  </r>
  <r>
    <x v="13"/>
    <d v="2026-05-19T09:49:30"/>
    <x v="0"/>
    <n v="68039283"/>
    <n v="352358880000"/>
    <s v="8-431-640"/>
    <s v="Fijo"/>
    <x v="0"/>
    <x v="7"/>
    <m/>
    <m/>
    <m/>
    <s v="no"/>
    <m/>
    <m/>
    <x v="4"/>
    <m/>
    <x v="0"/>
    <x v="0"/>
    <s v=""/>
    <s v=""/>
    <s v=""/>
    <s v=""/>
  </r>
  <r>
    <x v="13"/>
    <d v="2026-05-19T09:51:36"/>
    <x v="0"/>
    <n v="68061435"/>
    <n v="353369960000"/>
    <s v="8-1062-670"/>
    <s v="Fijo"/>
    <x v="0"/>
    <x v="7"/>
    <m/>
    <m/>
    <m/>
    <s v="no"/>
    <m/>
    <m/>
    <x v="4"/>
    <m/>
    <x v="0"/>
    <x v="0"/>
    <s v=""/>
    <s v=""/>
    <s v=""/>
    <s v=""/>
  </r>
  <r>
    <x v="13"/>
    <d v="2026-05-19T09:53:05"/>
    <x v="0"/>
    <n v="68084703"/>
    <n v="347453750000"/>
    <s v="8-870-38"/>
    <s v="Fijo"/>
    <x v="0"/>
    <x v="7"/>
    <m/>
    <m/>
    <m/>
    <s v="no"/>
    <m/>
    <m/>
    <x v="4"/>
    <m/>
    <x v="0"/>
    <x v="0"/>
    <s v=""/>
    <s v=""/>
    <s v=""/>
    <s v=""/>
  </r>
  <r>
    <x v="13"/>
    <d v="2026-05-19T09:54:15"/>
    <x v="0"/>
    <n v="68116008"/>
    <n v="361003580000"/>
    <s v="6-702-1623"/>
    <s v="Fijo"/>
    <x v="0"/>
    <x v="7"/>
    <m/>
    <m/>
    <m/>
    <s v="no"/>
    <m/>
    <m/>
    <x v="4"/>
    <m/>
    <x v="0"/>
    <x v="0"/>
    <s v=""/>
    <s v=""/>
    <s v=""/>
    <s v=""/>
  </r>
  <r>
    <x v="13"/>
    <d v="2026-05-19T09:58:10"/>
    <x v="0"/>
    <n v="68150945"/>
    <n v="361028670000"/>
    <s v="8-944-1722"/>
    <s v="Fijo"/>
    <x v="0"/>
    <x v="0"/>
    <m/>
    <m/>
    <m/>
    <s v="no"/>
    <m/>
    <m/>
    <x v="1"/>
    <m/>
    <x v="0"/>
    <x v="0"/>
    <s v=""/>
    <s v=""/>
    <s v=""/>
    <s v=""/>
  </r>
  <r>
    <x v="13"/>
    <d v="2026-05-19T10:02:04"/>
    <x v="0"/>
    <n v="68261639"/>
    <n v="365088970000"/>
    <s v="9-717-333"/>
    <s v="Fijo"/>
    <x v="1"/>
    <x v="1"/>
    <m/>
    <d v="2026-05-21T00:00:00"/>
    <n v="44.46"/>
    <s v="no"/>
    <m/>
    <m/>
    <x v="4"/>
    <m/>
    <x v="0"/>
    <x v="1"/>
    <s v=""/>
    <s v="21/may"/>
    <n v="1"/>
    <s v=""/>
  </r>
  <r>
    <x v="13"/>
    <d v="2026-05-19T10:06:49"/>
    <x v="0"/>
    <n v="68343299"/>
    <n v="365006330000"/>
    <s v="8-314-707"/>
    <s v="Fijo"/>
    <x v="0"/>
    <x v="0"/>
    <m/>
    <m/>
    <m/>
    <s v="no"/>
    <m/>
    <m/>
    <x v="1"/>
    <m/>
    <x v="0"/>
    <x v="0"/>
    <s v=""/>
    <s v=""/>
    <s v=""/>
    <s v=""/>
  </r>
  <r>
    <x v="13"/>
    <d v="2026-05-19T10:09:21"/>
    <x v="0"/>
    <n v="68427493"/>
    <n v="369070100000"/>
    <s v="8-760-1295"/>
    <s v="Fijo"/>
    <x v="0"/>
    <x v="5"/>
    <m/>
    <m/>
    <m/>
    <s v="no"/>
    <m/>
    <m/>
    <x v="4"/>
    <m/>
    <x v="0"/>
    <x v="0"/>
    <s v=""/>
    <s v=""/>
    <s v=""/>
    <s v=""/>
  </r>
  <r>
    <x v="13"/>
    <d v="2026-05-19T10:11:51"/>
    <x v="0"/>
    <n v="68443527"/>
    <n v="361028530000"/>
    <s v="4-759-714"/>
    <s v="Fijo"/>
    <x v="0"/>
    <x v="7"/>
    <m/>
    <m/>
    <m/>
    <s v="no"/>
    <m/>
    <m/>
    <x v="4"/>
    <m/>
    <x v="0"/>
    <x v="0"/>
    <s v=""/>
    <s v=""/>
    <s v=""/>
    <s v=""/>
  </r>
  <r>
    <x v="13"/>
    <d v="2026-05-19T10:16:04"/>
    <x v="0"/>
    <n v="68490478"/>
    <n v="366041170000"/>
    <s v="8-743-1368"/>
    <s v="Fijo"/>
    <x v="0"/>
    <x v="0"/>
    <m/>
    <m/>
    <m/>
    <s v="no"/>
    <m/>
    <m/>
    <x v="4"/>
    <m/>
    <x v="0"/>
    <x v="0"/>
    <s v=""/>
    <s v=""/>
    <s v=""/>
    <s v=""/>
  </r>
  <r>
    <x v="13"/>
    <d v="2026-05-19T10:18:57"/>
    <x v="0"/>
    <n v="68561033"/>
    <n v="299042690000"/>
    <s v="8-908-2109"/>
    <s v="Fijo"/>
    <x v="0"/>
    <x v="7"/>
    <m/>
    <m/>
    <m/>
    <s v="no"/>
    <m/>
    <m/>
    <x v="1"/>
    <m/>
    <x v="0"/>
    <x v="0"/>
    <s v=""/>
    <s v=""/>
    <s v=""/>
    <s v=""/>
  </r>
  <r>
    <x v="13"/>
    <d v="2026-05-19T10:21:40"/>
    <x v="0"/>
    <n v="68562326"/>
    <n v="366031610000"/>
    <s v="10-701-582"/>
    <s v="Fijo"/>
    <x v="0"/>
    <x v="7"/>
    <m/>
    <m/>
    <m/>
    <s v="no"/>
    <m/>
    <m/>
    <x v="4"/>
    <m/>
    <x v="0"/>
    <x v="0"/>
    <s v=""/>
    <s v=""/>
    <s v=""/>
    <s v=""/>
  </r>
  <r>
    <x v="13"/>
    <d v="2026-05-19T10:23:44"/>
    <x v="0"/>
    <n v="68595161"/>
    <n v="355384430000"/>
    <s v="8-703-1218"/>
    <s v="Fijo"/>
    <x v="0"/>
    <x v="7"/>
    <m/>
    <m/>
    <m/>
    <s v="no"/>
    <m/>
    <m/>
    <x v="4"/>
    <m/>
    <x v="0"/>
    <x v="0"/>
    <s v=""/>
    <s v=""/>
    <s v=""/>
    <s v=""/>
  </r>
  <r>
    <x v="13"/>
    <d v="2026-05-19T10:26:44"/>
    <x v="0"/>
    <n v="68616236"/>
    <n v="192020960000"/>
    <s v="9-111-2665"/>
    <s v="Fijo"/>
    <x v="0"/>
    <x v="0"/>
    <m/>
    <m/>
    <m/>
    <s v="no"/>
    <m/>
    <m/>
    <x v="4"/>
    <m/>
    <x v="0"/>
    <x v="0"/>
    <s v=""/>
    <s v=""/>
    <s v=""/>
    <s v=""/>
  </r>
  <r>
    <x v="13"/>
    <d v="2026-05-19T10:30:52"/>
    <x v="0"/>
    <n v="68712983"/>
    <n v="358363920000"/>
    <s v="8-793-2025"/>
    <s v="Fijo"/>
    <x v="0"/>
    <x v="4"/>
    <m/>
    <m/>
    <m/>
    <s v="no"/>
    <m/>
    <m/>
    <x v="1"/>
    <m/>
    <x v="0"/>
    <x v="0"/>
    <s v=""/>
    <s v=""/>
    <s v=""/>
    <s v=""/>
  </r>
  <r>
    <x v="13"/>
    <d v="2026-05-19T10:33:21"/>
    <x v="0"/>
    <n v="68743602"/>
    <n v="364030600000"/>
    <s v="9-734-1361"/>
    <s v="Fijo"/>
    <x v="1"/>
    <x v="5"/>
    <m/>
    <m/>
    <m/>
    <s v="no"/>
    <m/>
    <m/>
    <x v="4"/>
    <m/>
    <x v="0"/>
    <x v="0"/>
    <s v=""/>
    <s v=""/>
    <s v=""/>
    <s v=""/>
  </r>
  <r>
    <x v="13"/>
    <d v="2026-05-19T10:37:23"/>
    <x v="0"/>
    <s v="8-901-235"/>
    <n v="358367870000"/>
    <s v="8-901-235"/>
    <s v="Fijo"/>
    <x v="0"/>
    <x v="0"/>
    <m/>
    <m/>
    <m/>
    <s v="no"/>
    <m/>
    <m/>
    <x v="4"/>
    <m/>
    <x v="0"/>
    <x v="0"/>
    <s v=""/>
    <s v=""/>
    <s v=""/>
    <s v=""/>
  </r>
  <r>
    <x v="13"/>
    <d v="2026-05-19T10:47:56"/>
    <x v="0"/>
    <n v="68926032"/>
    <n v="367018910000"/>
    <s v="8-734-1906"/>
    <s v="Fijo"/>
    <x v="0"/>
    <x v="2"/>
    <m/>
    <m/>
    <m/>
    <s v="si"/>
    <d v="2026-05-15T00:00:00"/>
    <m/>
    <x v="1"/>
    <m/>
    <x v="2"/>
    <x v="0"/>
    <s v="15/may"/>
    <s v=""/>
    <s v=""/>
    <n v="1"/>
  </r>
  <r>
    <x v="13"/>
    <d v="2026-05-19T10:50:55"/>
    <x v="0"/>
    <n v="68981574"/>
    <n v="367035280000"/>
    <s v="1-729-1095"/>
    <s v="Fijo"/>
    <x v="0"/>
    <x v="7"/>
    <m/>
    <m/>
    <m/>
    <s v="no"/>
    <m/>
    <m/>
    <x v="4"/>
    <m/>
    <x v="0"/>
    <x v="0"/>
    <s v=""/>
    <s v=""/>
    <s v=""/>
    <s v=""/>
  </r>
  <r>
    <x v="13"/>
    <d v="2026-05-19T10:52:27"/>
    <x v="0"/>
    <n v="69020392"/>
    <n v="369001670000"/>
    <s v="8-1035-1844"/>
    <s v="Fijo"/>
    <x v="0"/>
    <x v="1"/>
    <m/>
    <m/>
    <m/>
    <s v="no"/>
    <m/>
    <m/>
    <x v="1"/>
    <m/>
    <x v="0"/>
    <x v="0"/>
    <s v=""/>
    <s v=""/>
    <s v=""/>
    <s v=""/>
  </r>
  <r>
    <x v="13"/>
    <d v="2026-05-19T10:58:25"/>
    <x v="0"/>
    <n v="69032859"/>
    <n v="365029300000"/>
    <s v="4-827-1639"/>
    <s v="Fijo"/>
    <x v="0"/>
    <x v="0"/>
    <m/>
    <m/>
    <m/>
    <s v="no"/>
    <m/>
    <m/>
    <x v="1"/>
    <m/>
    <x v="0"/>
    <x v="0"/>
    <s v=""/>
    <s v=""/>
    <s v=""/>
    <s v=""/>
  </r>
  <r>
    <x v="13"/>
    <d v="2026-05-19T11:00:29"/>
    <x v="0"/>
    <n v="69114205"/>
    <n v="349245230000"/>
    <s v="9-704-699"/>
    <s v="Fijo"/>
    <x v="0"/>
    <x v="7"/>
    <m/>
    <m/>
    <m/>
    <s v="no"/>
    <m/>
    <m/>
    <x v="4"/>
    <m/>
    <x v="0"/>
    <x v="0"/>
    <s v=""/>
    <s v=""/>
    <s v=""/>
    <s v=""/>
  </r>
  <r>
    <x v="13"/>
    <d v="2026-05-19T11:05:20"/>
    <x v="0"/>
    <n v="69227968"/>
    <n v="354055900000"/>
    <s v="8-756-1517"/>
    <s v="Fijo"/>
    <x v="0"/>
    <x v="7"/>
    <m/>
    <m/>
    <m/>
    <s v="no"/>
    <m/>
    <m/>
    <x v="4"/>
    <m/>
    <x v="0"/>
    <x v="0"/>
    <s v=""/>
    <s v=""/>
    <s v=""/>
    <s v=""/>
  </r>
  <r>
    <x v="13"/>
    <d v="2026-05-19T11:49:56"/>
    <x v="0"/>
    <n v="69279886"/>
    <n v="366044660000"/>
    <s v="8-840-388"/>
    <s v="Fijo"/>
    <x v="0"/>
    <x v="0"/>
    <m/>
    <m/>
    <m/>
    <s v="no"/>
    <m/>
    <m/>
    <x v="4"/>
    <m/>
    <x v="0"/>
    <x v="0"/>
    <s v=""/>
    <s v=""/>
    <s v=""/>
    <s v=""/>
  </r>
  <r>
    <x v="13"/>
    <d v="2026-05-19T11:52:13"/>
    <x v="0"/>
    <n v="69372028"/>
    <n v="367084990000"/>
    <s v="C02672988"/>
    <s v="Fijo"/>
    <x v="0"/>
    <x v="1"/>
    <m/>
    <m/>
    <m/>
    <s v="no"/>
    <m/>
    <m/>
    <x v="4"/>
    <m/>
    <x v="0"/>
    <x v="0"/>
    <s v=""/>
    <s v=""/>
    <s v=""/>
    <s v=""/>
  </r>
  <r>
    <x v="13"/>
    <d v="2026-05-19T11:55:33"/>
    <x v="0"/>
    <n v="69455189"/>
    <n v="369010770000"/>
    <s v="10-715-601"/>
    <s v="Fijo"/>
    <x v="0"/>
    <x v="0"/>
    <m/>
    <m/>
    <m/>
    <s v="no"/>
    <m/>
    <m/>
    <x v="1"/>
    <m/>
    <x v="0"/>
    <x v="0"/>
    <s v=""/>
    <s v=""/>
    <s v=""/>
    <s v=""/>
  </r>
  <r>
    <x v="13"/>
    <d v="2026-05-19T11:58:27"/>
    <x v="0"/>
    <n v="69489691"/>
    <n v="363024520000"/>
    <s v="8-231-714"/>
    <s v="Fijo"/>
    <x v="0"/>
    <x v="7"/>
    <m/>
    <m/>
    <m/>
    <s v="no"/>
    <m/>
    <m/>
    <x v="4"/>
    <m/>
    <x v="0"/>
    <x v="0"/>
    <s v=""/>
    <s v=""/>
    <s v=""/>
    <s v=""/>
  </r>
  <r>
    <x v="13"/>
    <d v="2026-05-19T12:04:03"/>
    <x v="0"/>
    <n v="69538572"/>
    <n v="358375740000"/>
    <s v="10-703-2442"/>
    <s v="Fijo"/>
    <x v="0"/>
    <x v="3"/>
    <m/>
    <d v="2026-05-30T00:00:00"/>
    <n v="86.58"/>
    <s v="no"/>
    <m/>
    <m/>
    <x v="4"/>
    <m/>
    <x v="0"/>
    <x v="1"/>
    <s v=""/>
    <s v="30/may"/>
    <n v="1"/>
    <s v=""/>
  </r>
  <r>
    <x v="13"/>
    <d v="2026-05-19T12:07:11"/>
    <x v="0"/>
    <n v="69577052"/>
    <n v="354341640000"/>
    <s v="4-842-1157"/>
    <s v="Fijo"/>
    <x v="0"/>
    <x v="0"/>
    <m/>
    <m/>
    <m/>
    <s v="no"/>
    <m/>
    <m/>
    <x v="4"/>
    <m/>
    <x v="0"/>
    <x v="0"/>
    <s v=""/>
    <s v=""/>
    <s v=""/>
    <s v=""/>
  </r>
  <r>
    <x v="13"/>
    <d v="2026-05-19T12:09:15"/>
    <x v="0"/>
    <n v="69657911"/>
    <n v="353382750000"/>
    <s v="8-956-2200"/>
    <s v="Fijo"/>
    <x v="0"/>
    <x v="7"/>
    <m/>
    <m/>
    <m/>
    <s v="no"/>
    <m/>
    <m/>
    <x v="4"/>
    <m/>
    <x v="0"/>
    <x v="0"/>
    <s v=""/>
    <s v=""/>
    <s v=""/>
    <s v=""/>
  </r>
  <r>
    <x v="13"/>
    <d v="2026-05-19T12:26:28"/>
    <x v="0"/>
    <n v="69710973"/>
    <n v="369056820000"/>
    <n v="179147236"/>
    <s v="Fijo"/>
    <x v="4"/>
    <x v="3"/>
    <m/>
    <m/>
    <m/>
    <s v="no"/>
    <m/>
    <m/>
    <x v="4"/>
    <m/>
    <x v="0"/>
    <x v="0"/>
    <s v=""/>
    <s v=""/>
    <s v=""/>
    <s v=""/>
  </r>
  <r>
    <x v="13"/>
    <d v="2026-05-19T12:28:35"/>
    <x v="0"/>
    <n v="69868393"/>
    <n v="362016470000"/>
    <s v="8-784-361"/>
    <s v="Fijo"/>
    <x v="3"/>
    <x v="7"/>
    <m/>
    <m/>
    <m/>
    <s v="no"/>
    <m/>
    <m/>
    <x v="4"/>
    <m/>
    <x v="0"/>
    <x v="0"/>
    <s v=""/>
    <s v=""/>
    <s v=""/>
    <s v=""/>
  </r>
  <r>
    <x v="13"/>
    <d v="2026-05-19T12:32:30"/>
    <x v="0"/>
    <n v="69955199"/>
    <n v="369058490000"/>
    <s v="C03150937"/>
    <s v="Fijo"/>
    <x v="0"/>
    <x v="0"/>
    <m/>
    <m/>
    <m/>
    <s v="no"/>
    <m/>
    <m/>
    <x v="4"/>
    <m/>
    <x v="0"/>
    <x v="0"/>
    <s v=""/>
    <s v=""/>
    <s v=""/>
    <s v=""/>
  </r>
  <r>
    <x v="13"/>
    <d v="2026-05-19T12:49:44"/>
    <x v="0"/>
    <n v="67943025"/>
    <n v="355384590000"/>
    <s v="8-905-370"/>
    <s v="Fijo"/>
    <x v="0"/>
    <x v="4"/>
    <m/>
    <m/>
    <m/>
    <s v="no"/>
    <m/>
    <m/>
    <x v="0"/>
    <m/>
    <x v="0"/>
    <x v="0"/>
    <s v=""/>
    <s v=""/>
    <s v=""/>
    <s v=""/>
  </r>
  <r>
    <x v="13"/>
    <d v="2026-05-19T12:55:21"/>
    <x v="0"/>
    <n v="67081870"/>
    <n v="356385490000"/>
    <s v="8-362-565"/>
    <s v="Fijo"/>
    <x v="0"/>
    <x v="1"/>
    <m/>
    <m/>
    <m/>
    <s v="no"/>
    <m/>
    <m/>
    <x v="1"/>
    <m/>
    <x v="0"/>
    <x v="0"/>
    <s v=""/>
    <s v=""/>
    <s v=""/>
    <s v=""/>
  </r>
  <r>
    <x v="13"/>
    <d v="2026-05-19T14:17:32"/>
    <x v="0"/>
    <n v="63327195"/>
    <n v="352386400000"/>
    <s v="8-315-238"/>
    <s v="Fijo"/>
    <x v="0"/>
    <x v="5"/>
    <m/>
    <m/>
    <m/>
    <s v="no"/>
    <m/>
    <m/>
    <x v="2"/>
    <m/>
    <x v="0"/>
    <x v="0"/>
    <s v=""/>
    <s v=""/>
    <s v=""/>
    <s v=""/>
  </r>
  <r>
    <x v="13"/>
    <d v="2026-05-19T14:23:51"/>
    <x v="0"/>
    <n v="68907654"/>
    <n v="358386560000"/>
    <s v="1-718-2331"/>
    <s v="Fijo"/>
    <x v="0"/>
    <x v="4"/>
    <m/>
    <m/>
    <m/>
    <s v="no"/>
    <m/>
    <m/>
    <x v="2"/>
    <m/>
    <x v="0"/>
    <x v="0"/>
    <s v=""/>
    <s v=""/>
    <s v=""/>
    <s v=""/>
  </r>
  <r>
    <x v="13"/>
    <d v="2026-05-19T14:30:09"/>
    <x v="0"/>
    <n v="68249605"/>
    <n v="352383900000"/>
    <s v="8-1041-1289"/>
    <s v="Fijo"/>
    <x v="0"/>
    <x v="0"/>
    <m/>
    <m/>
    <m/>
    <s v="no"/>
    <m/>
    <m/>
    <x v="4"/>
    <m/>
    <x v="0"/>
    <x v="0"/>
    <s v=""/>
    <s v=""/>
    <s v=""/>
    <s v=""/>
  </r>
  <r>
    <x v="13"/>
    <d v="2026-05-19T14:59:07"/>
    <x v="0"/>
    <n v="67839886"/>
    <n v="359384330000"/>
    <s v="8-858-1714"/>
    <s v="Fijo"/>
    <x v="0"/>
    <x v="4"/>
    <m/>
    <m/>
    <m/>
    <s v="no"/>
    <m/>
    <m/>
    <x v="0"/>
    <m/>
    <x v="0"/>
    <x v="0"/>
    <s v=""/>
    <s v=""/>
    <s v=""/>
    <s v=""/>
  </r>
  <r>
    <x v="13"/>
    <d v="2026-05-19T15:12:51"/>
    <x v="0"/>
    <n v="68189898"/>
    <n v="355372370000"/>
    <s v="E-8-202471"/>
    <s v="Fijo"/>
    <x v="1"/>
    <x v="3"/>
    <m/>
    <d v="2026-05-20T00:00:00"/>
    <n v="56"/>
    <s v="no"/>
    <m/>
    <m/>
    <x v="2"/>
    <m/>
    <x v="0"/>
    <x v="1"/>
    <s v=""/>
    <s v="20/may"/>
    <n v="1"/>
    <s v=""/>
  </r>
  <r>
    <x v="13"/>
    <d v="2026-05-19T15:31:50"/>
    <x v="0"/>
    <n v="66956427"/>
    <n v="358381880000"/>
    <s v="8-708-1275"/>
    <s v="Fijo"/>
    <x v="0"/>
    <x v="4"/>
    <m/>
    <m/>
    <m/>
    <s v="no"/>
    <m/>
    <m/>
    <x v="0"/>
    <m/>
    <x v="0"/>
    <x v="0"/>
    <s v=""/>
    <s v=""/>
    <s v=""/>
    <s v=""/>
  </r>
  <r>
    <x v="13"/>
    <d v="2026-05-19T15:35:18"/>
    <x v="0"/>
    <n v="63468266"/>
    <n v="268011610000"/>
    <s v="8-913-655"/>
    <s v="Fijo"/>
    <x v="0"/>
    <x v="4"/>
    <m/>
    <m/>
    <m/>
    <s v="no"/>
    <m/>
    <m/>
    <x v="0"/>
    <m/>
    <x v="0"/>
    <x v="0"/>
    <s v=""/>
    <s v=""/>
    <s v=""/>
    <s v=""/>
  </r>
  <r>
    <x v="13"/>
    <d v="2026-05-19T15:43:25"/>
    <x v="0"/>
    <n v="60043073"/>
    <n v="353385040000"/>
    <s v="10-709-335"/>
    <s v="Fijo"/>
    <x v="0"/>
    <x v="3"/>
    <m/>
    <d v="2026-05-28T00:00:00"/>
    <n v="8.0500000000000007"/>
    <s v="no"/>
    <m/>
    <m/>
    <x v="2"/>
    <m/>
    <x v="0"/>
    <x v="1"/>
    <s v=""/>
    <s v="28/may"/>
    <n v="1"/>
    <s v=""/>
  </r>
  <r>
    <x v="13"/>
    <d v="2026-05-19T15:47:39"/>
    <x v="0"/>
    <n v="69281139"/>
    <n v="357384890000"/>
    <s v="10-709-2495"/>
    <s v="Fijo"/>
    <x v="0"/>
    <x v="4"/>
    <m/>
    <m/>
    <m/>
    <s v="no"/>
    <m/>
    <m/>
    <x v="1"/>
    <m/>
    <x v="0"/>
    <x v="0"/>
    <s v=""/>
    <s v=""/>
    <s v=""/>
    <s v=""/>
  </r>
  <r>
    <x v="13"/>
    <d v="2026-05-19T15:53:41"/>
    <x v="0"/>
    <n v="67148817"/>
    <n v="356382260000"/>
    <s v="7-83-549"/>
    <s v="Fijo"/>
    <x v="0"/>
    <x v="0"/>
    <m/>
    <m/>
    <m/>
    <s v="no"/>
    <m/>
    <m/>
    <x v="2"/>
    <m/>
    <x v="0"/>
    <x v="0"/>
    <s v=""/>
    <s v=""/>
    <s v=""/>
    <s v=""/>
  </r>
  <r>
    <x v="13"/>
    <d v="2026-05-19T15:56:56"/>
    <x v="0"/>
    <n v="60327569"/>
    <n v="368039100000"/>
    <s v="8-1066-1473"/>
    <s v="Fijo"/>
    <x v="0"/>
    <x v="0"/>
    <m/>
    <m/>
    <m/>
    <s v="no"/>
    <m/>
    <m/>
    <x v="4"/>
    <m/>
    <x v="0"/>
    <x v="0"/>
    <s v=""/>
    <s v=""/>
    <s v=""/>
    <s v=""/>
  </r>
  <r>
    <x v="13"/>
    <d v="2026-05-19T16:00:51"/>
    <x v="0"/>
    <n v="60521687"/>
    <n v="266049280000"/>
    <s v="10-701-2590"/>
    <s v="Fijo"/>
    <x v="0"/>
    <x v="7"/>
    <m/>
    <m/>
    <m/>
    <s v="no"/>
    <m/>
    <m/>
    <x v="0"/>
    <m/>
    <x v="0"/>
    <x v="0"/>
    <s v=""/>
    <s v=""/>
    <s v=""/>
    <s v=""/>
  </r>
  <r>
    <x v="13"/>
    <d v="2026-05-19T16:03:38"/>
    <x v="0"/>
    <n v="60627074"/>
    <n v="353362270000"/>
    <s v="8-821-1437"/>
    <s v="Fijo"/>
    <x v="0"/>
    <x v="7"/>
    <m/>
    <m/>
    <m/>
    <s v="no"/>
    <m/>
    <m/>
    <x v="4"/>
    <m/>
    <x v="0"/>
    <x v="0"/>
    <s v=""/>
    <s v=""/>
    <s v=""/>
    <s v=""/>
  </r>
  <r>
    <x v="13"/>
    <d v="2026-05-19T16:06:06"/>
    <x v="0"/>
    <n v="61123186"/>
    <n v="302030030000"/>
    <s v="8-760-511"/>
    <s v="Fijo"/>
    <x v="0"/>
    <x v="7"/>
    <m/>
    <m/>
    <m/>
    <s v="no"/>
    <m/>
    <m/>
    <x v="4"/>
    <m/>
    <x v="0"/>
    <x v="0"/>
    <s v=""/>
    <s v=""/>
    <s v=""/>
    <s v=""/>
  </r>
  <r>
    <x v="13"/>
    <d v="2026-05-19T16:10:21"/>
    <x v="0"/>
    <n v="61318661"/>
    <n v="352351890000"/>
    <s v="8-958-146"/>
    <s v="Fijo"/>
    <x v="1"/>
    <x v="0"/>
    <m/>
    <m/>
    <m/>
    <s v="no"/>
    <m/>
    <m/>
    <x v="1"/>
    <m/>
    <x v="0"/>
    <x v="0"/>
    <s v=""/>
    <s v=""/>
    <s v=""/>
    <s v=""/>
  </r>
  <r>
    <x v="13"/>
    <d v="2026-05-19T16:14:24"/>
    <x v="0"/>
    <n v="61408492"/>
    <n v="364017280000"/>
    <s v="BE500464"/>
    <s v="Fijo"/>
    <x v="1"/>
    <x v="0"/>
    <m/>
    <m/>
    <m/>
    <s v="no"/>
    <m/>
    <m/>
    <x v="4"/>
    <m/>
    <x v="0"/>
    <x v="0"/>
    <s v=""/>
    <s v=""/>
    <s v=""/>
    <s v=""/>
  </r>
  <r>
    <x v="13"/>
    <d v="2026-05-19T16:16:41"/>
    <x v="0"/>
    <n v="61647645"/>
    <n v="368008220000"/>
    <s v="3-761-2309"/>
    <s v="Fijo"/>
    <x v="0"/>
    <x v="1"/>
    <m/>
    <m/>
    <m/>
    <s v="no"/>
    <m/>
    <m/>
    <x v="1"/>
    <m/>
    <x v="0"/>
    <x v="0"/>
    <s v=""/>
    <s v=""/>
    <s v=""/>
    <s v=""/>
  </r>
  <r>
    <x v="13"/>
    <d v="2026-05-19T16:25:59"/>
    <x v="0"/>
    <n v="61768667"/>
    <n v="369075100000"/>
    <s v="3-743-918"/>
    <s v="Fijo"/>
    <x v="0"/>
    <x v="3"/>
    <m/>
    <d v="2026-05-29T00:00:00"/>
    <n v="69.7"/>
    <s v="no"/>
    <m/>
    <m/>
    <x v="4"/>
    <m/>
    <x v="0"/>
    <x v="1"/>
    <s v=""/>
    <s v="29/may"/>
    <n v="1"/>
    <s v=""/>
  </r>
  <r>
    <x v="13"/>
    <d v="2026-05-19T16:29:30"/>
    <x v="0"/>
    <n v="62286447"/>
    <n v="364075060000"/>
    <s v="4-795-629"/>
    <s v="Fijo"/>
    <x v="0"/>
    <x v="0"/>
    <m/>
    <m/>
    <m/>
    <s v="no"/>
    <m/>
    <m/>
    <x v="4"/>
    <m/>
    <x v="0"/>
    <x v="0"/>
    <s v=""/>
    <s v=""/>
    <s v=""/>
    <s v=""/>
  </r>
  <r>
    <x v="13"/>
    <d v="2026-05-19T16:37:09"/>
    <x v="0"/>
    <n v="62523161"/>
    <n v="365015530000"/>
    <s v="4-277-797"/>
    <s v="Fijo"/>
    <x v="0"/>
    <x v="2"/>
    <m/>
    <m/>
    <m/>
    <s v="si"/>
    <d v="2026-05-04T00:00:00"/>
    <m/>
    <x v="1"/>
    <m/>
    <x v="2"/>
    <x v="0"/>
    <s v="04/may"/>
    <s v=""/>
    <s v=""/>
    <n v="1"/>
  </r>
  <r>
    <x v="13"/>
    <d v="2026-05-19T16:39:24"/>
    <x v="0"/>
    <n v="63026745"/>
    <n v="366022910000"/>
    <s v="8-1056-88"/>
    <s v="Fijo"/>
    <x v="0"/>
    <x v="4"/>
    <m/>
    <m/>
    <m/>
    <s v="no"/>
    <m/>
    <m/>
    <x v="1"/>
    <m/>
    <x v="0"/>
    <x v="0"/>
    <s v=""/>
    <s v=""/>
    <s v=""/>
    <s v=""/>
  </r>
  <r>
    <x v="13"/>
    <d v="2026-05-19T16:40:54"/>
    <x v="0"/>
    <n v="63105697"/>
    <n v="368021270000"/>
    <s v="8-931-2664"/>
    <s v="Fijo"/>
    <x v="0"/>
    <x v="7"/>
    <m/>
    <m/>
    <m/>
    <s v="no"/>
    <m/>
    <m/>
    <x v="4"/>
    <m/>
    <x v="0"/>
    <x v="0"/>
    <s v=""/>
    <s v=""/>
    <s v=""/>
    <s v=""/>
  </r>
  <r>
    <x v="13"/>
    <d v="2026-05-19T16:44:54"/>
    <x v="0"/>
    <n v="63139226"/>
    <n v="802744040000"/>
    <s v="8-178-338"/>
    <s v="Fijo"/>
    <x v="0"/>
    <x v="0"/>
    <m/>
    <m/>
    <m/>
    <s v="no"/>
    <m/>
    <m/>
    <x v="0"/>
    <m/>
    <x v="0"/>
    <x v="0"/>
    <s v=""/>
    <s v=""/>
    <s v=""/>
    <s v=""/>
  </r>
  <r>
    <x v="13"/>
    <d v="2026-05-19T16:48:16"/>
    <x v="0"/>
    <n v="63323851"/>
    <n v="329051000000"/>
    <s v="2-734-100"/>
    <s v="Fijo"/>
    <x v="2"/>
    <x v="0"/>
    <m/>
    <m/>
    <m/>
    <s v="no"/>
    <m/>
    <m/>
    <x v="4"/>
    <m/>
    <x v="0"/>
    <x v="0"/>
    <s v=""/>
    <s v=""/>
    <s v=""/>
    <s v=""/>
  </r>
  <r>
    <x v="13"/>
    <d v="2026-05-19T16:51:36"/>
    <x v="0"/>
    <n v="66030778"/>
    <n v="297038390000"/>
    <s v="4-768-2366"/>
    <s v="Fijo"/>
    <x v="0"/>
    <x v="4"/>
    <m/>
    <m/>
    <m/>
    <s v="no"/>
    <m/>
    <m/>
    <x v="1"/>
    <m/>
    <x v="0"/>
    <x v="0"/>
    <s v=""/>
    <s v=""/>
    <s v=""/>
    <s v=""/>
  </r>
  <r>
    <x v="13"/>
    <d v="2026-05-19T17:00:10"/>
    <x v="0"/>
    <n v="69960820"/>
    <n v="351360350000"/>
    <s v="9-159-8"/>
    <s v="Fijo"/>
    <x v="0"/>
    <x v="1"/>
    <m/>
    <m/>
    <m/>
    <s v="no"/>
    <m/>
    <m/>
    <x v="2"/>
    <m/>
    <x v="0"/>
    <x v="0"/>
    <s v=""/>
    <s v=""/>
    <s v=""/>
    <s v=""/>
  </r>
  <r>
    <x v="13"/>
    <d v="2026-05-19T17:07:56"/>
    <x v="0"/>
    <n v="64353268"/>
    <n v="361092140000"/>
    <s v="8-1000-1838"/>
    <s v="Fijo"/>
    <x v="0"/>
    <x v="3"/>
    <m/>
    <d v="2026-05-23T00:00:00"/>
    <n v="30.44"/>
    <s v="no"/>
    <m/>
    <m/>
    <x v="4"/>
    <m/>
    <x v="0"/>
    <x v="1"/>
    <s v=""/>
    <s v="23/may"/>
    <n v="1"/>
    <s v=""/>
  </r>
  <r>
    <x v="13"/>
    <d v="2026-05-19T17:12:23"/>
    <x v="0"/>
    <n v="67394428"/>
    <n v="365088760000"/>
    <s v="12-717-2106"/>
    <s v="Fijo"/>
    <x v="1"/>
    <x v="4"/>
    <m/>
    <m/>
    <m/>
    <s v="no"/>
    <m/>
    <m/>
    <x v="4"/>
    <m/>
    <x v="0"/>
    <x v="0"/>
    <s v=""/>
    <s v=""/>
    <s v=""/>
    <s v=""/>
  </r>
  <r>
    <x v="13"/>
    <d v="2026-05-19T17:17:23"/>
    <x v="0"/>
    <n v="68452412"/>
    <n v="194075090000"/>
    <s v="8-799-680"/>
    <s v="Fijo"/>
    <x v="0"/>
    <x v="3"/>
    <m/>
    <d v="2026-05-23T00:00:00"/>
    <n v="60.88"/>
    <s v="no"/>
    <m/>
    <m/>
    <x v="4"/>
    <m/>
    <x v="0"/>
    <x v="1"/>
    <s v=""/>
    <s v="23/may"/>
    <n v="1"/>
    <s v=""/>
  </r>
  <r>
    <x v="13"/>
    <d v="2026-05-19T17:21:34"/>
    <x v="0"/>
    <n v="61402787"/>
    <n v="361076950000"/>
    <s v="8-477-628"/>
    <s v="Fijo"/>
    <x v="0"/>
    <x v="1"/>
    <m/>
    <m/>
    <m/>
    <s v="no"/>
    <m/>
    <m/>
    <x v="4"/>
    <m/>
    <x v="0"/>
    <x v="0"/>
    <s v=""/>
    <s v=""/>
    <s v=""/>
    <s v=""/>
  </r>
  <r>
    <x v="13"/>
    <d v="2026-05-19T17:27:16"/>
    <x v="0"/>
    <n v="69105409"/>
    <n v="367059430000"/>
    <s v="8-233-726"/>
    <s v="Fijo"/>
    <x v="0"/>
    <x v="2"/>
    <m/>
    <m/>
    <m/>
    <s v="si"/>
    <d v="2026-05-19T00:00:00"/>
    <n v="53.2"/>
    <x v="2"/>
    <m/>
    <x v="2"/>
    <x v="0"/>
    <s v="19/may"/>
    <s v=""/>
    <s v=""/>
    <n v="1"/>
  </r>
  <r>
    <x v="14"/>
    <d v="2026-05-20T10:12:12"/>
    <x v="0"/>
    <n v="63933562"/>
    <n v="355370140000"/>
    <s v="8-1047-1063"/>
    <s v="Fijo"/>
    <x v="0"/>
    <x v="0"/>
    <m/>
    <m/>
    <m/>
    <s v="no"/>
    <m/>
    <m/>
    <x v="0"/>
    <m/>
    <x v="0"/>
    <x v="0"/>
    <s v=""/>
    <s v=""/>
    <s v=""/>
    <s v=""/>
  </r>
  <r>
    <x v="14"/>
    <d v="2026-05-20T10:16:15"/>
    <x v="0"/>
    <n v="64099571"/>
    <n v="362021260000"/>
    <s v="8-943-836"/>
    <s v="Fijo"/>
    <x v="0"/>
    <x v="0"/>
    <m/>
    <m/>
    <m/>
    <s v="no"/>
    <m/>
    <m/>
    <x v="4"/>
    <m/>
    <x v="0"/>
    <x v="0"/>
    <s v=""/>
    <s v=""/>
    <s v=""/>
    <s v=""/>
  </r>
  <r>
    <x v="14"/>
    <d v="2026-05-20T10:19:19"/>
    <x v="0"/>
    <n v="64165146"/>
    <n v="365089000000"/>
    <s v="8-1063-1770"/>
    <s v="Fijo"/>
    <x v="0"/>
    <x v="0"/>
    <m/>
    <m/>
    <m/>
    <s v="no"/>
    <m/>
    <m/>
    <x v="4"/>
    <m/>
    <x v="0"/>
    <x v="0"/>
    <s v=""/>
    <s v=""/>
    <s v=""/>
    <s v=""/>
  </r>
  <r>
    <x v="14"/>
    <d v="2026-05-20T10:22:17"/>
    <x v="0"/>
    <n v="64267994"/>
    <n v="365043260000"/>
    <s v="8-798-980"/>
    <s v="Fijo"/>
    <x v="0"/>
    <x v="4"/>
    <m/>
    <m/>
    <m/>
    <s v="no"/>
    <m/>
    <m/>
    <x v="4"/>
    <m/>
    <x v="0"/>
    <x v="0"/>
    <s v=""/>
    <s v=""/>
    <s v=""/>
    <s v=""/>
  </r>
  <r>
    <x v="14"/>
    <d v="2026-05-20T10:27:08"/>
    <x v="0"/>
    <n v="64283894"/>
    <n v="359371560000"/>
    <s v="6-81-609"/>
    <s v="Fijo"/>
    <x v="0"/>
    <x v="7"/>
    <m/>
    <m/>
    <m/>
    <s v="no"/>
    <m/>
    <m/>
    <x v="4"/>
    <m/>
    <x v="0"/>
    <x v="0"/>
    <s v=""/>
    <s v=""/>
    <s v=""/>
    <s v=""/>
  </r>
  <r>
    <x v="14"/>
    <d v="2026-05-20T10:28:59"/>
    <x v="0"/>
    <n v="64328113"/>
    <n v="347356120000"/>
    <s v="10-710-1020"/>
    <s v="Fijo"/>
    <x v="0"/>
    <x v="7"/>
    <m/>
    <m/>
    <m/>
    <s v="no"/>
    <m/>
    <m/>
    <x v="4"/>
    <m/>
    <x v="0"/>
    <x v="0"/>
    <s v=""/>
    <s v=""/>
    <s v=""/>
    <s v=""/>
  </r>
  <r>
    <x v="14"/>
    <d v="2026-05-20T10:32:28"/>
    <x v="0"/>
    <n v="64392217"/>
    <n v="361037900000"/>
    <s v="10-707-2196"/>
    <s v="Fijo"/>
    <x v="0"/>
    <x v="7"/>
    <m/>
    <m/>
    <m/>
    <s v="no"/>
    <m/>
    <m/>
    <x v="4"/>
    <m/>
    <x v="0"/>
    <x v="0"/>
    <s v=""/>
    <s v=""/>
    <s v=""/>
    <s v=""/>
  </r>
  <r>
    <x v="14"/>
    <d v="2026-05-20T10:40:17"/>
    <x v="0"/>
    <n v="64522054"/>
    <n v="362086720000"/>
    <s v="4-126-838"/>
    <s v="Fijo"/>
    <x v="0"/>
    <x v="3"/>
    <m/>
    <m/>
    <m/>
    <s v="no"/>
    <m/>
    <m/>
    <x v="4"/>
    <m/>
    <x v="0"/>
    <x v="0"/>
    <s v=""/>
    <s v=""/>
    <s v=""/>
    <s v=""/>
  </r>
  <r>
    <x v="14"/>
    <d v="2026-05-20T10:44:57"/>
    <x v="0"/>
    <n v="64719078"/>
    <n v="366027720000"/>
    <s v="2-731-2407"/>
    <s v="Fijo"/>
    <x v="0"/>
    <x v="7"/>
    <m/>
    <m/>
    <m/>
    <s v="no"/>
    <m/>
    <m/>
    <x v="4"/>
    <m/>
    <x v="0"/>
    <x v="0"/>
    <s v=""/>
    <s v=""/>
    <s v=""/>
    <s v=""/>
  </r>
  <r>
    <x v="14"/>
    <d v="2026-05-20T10:47:59"/>
    <x v="0"/>
    <n v="64808307"/>
    <n v="362086920000"/>
    <s v="8-1070-2463"/>
    <s v="Fijo"/>
    <x v="0"/>
    <x v="4"/>
    <m/>
    <m/>
    <m/>
    <s v="no"/>
    <m/>
    <m/>
    <x v="4"/>
    <m/>
    <x v="0"/>
    <x v="0"/>
    <s v=""/>
    <s v=""/>
    <s v=""/>
    <s v=""/>
  </r>
  <r>
    <x v="14"/>
    <d v="2026-05-20T10:51:09"/>
    <x v="0"/>
    <n v="64935364"/>
    <n v="362013070000"/>
    <s v="5-9-623"/>
    <s v="Fijo"/>
    <x v="0"/>
    <x v="0"/>
    <m/>
    <m/>
    <m/>
    <s v="no"/>
    <m/>
    <m/>
    <x v="1"/>
    <m/>
    <x v="0"/>
    <x v="0"/>
    <s v=""/>
    <s v=""/>
    <s v=""/>
    <s v=""/>
  </r>
  <r>
    <x v="14"/>
    <d v="2026-05-20T10:53:40"/>
    <x v="0"/>
    <n v="65023465"/>
    <n v="366050490000"/>
    <s v="4-140-144"/>
    <s v="Fijo"/>
    <x v="0"/>
    <x v="7"/>
    <m/>
    <m/>
    <m/>
    <s v="no"/>
    <m/>
    <m/>
    <x v="4"/>
    <m/>
    <x v="0"/>
    <x v="0"/>
    <s v=""/>
    <s v=""/>
    <s v=""/>
    <s v=""/>
  </r>
  <r>
    <x v="14"/>
    <d v="2026-05-20T10:55:52"/>
    <x v="0"/>
    <n v="65112127"/>
    <n v="355373180000"/>
    <s v="4-739-1680"/>
    <s v="Fijo"/>
    <x v="0"/>
    <x v="7"/>
    <m/>
    <m/>
    <m/>
    <s v="no"/>
    <m/>
    <m/>
    <x v="4"/>
    <m/>
    <x v="0"/>
    <x v="0"/>
    <s v=""/>
    <s v=""/>
    <s v=""/>
    <s v=""/>
  </r>
  <r>
    <x v="14"/>
    <d v="2026-05-20T10:57:26"/>
    <x v="0"/>
    <n v="65149033"/>
    <n v="285057050000"/>
    <s v="4-769-2248"/>
    <s v="Fijo"/>
    <x v="0"/>
    <x v="7"/>
    <m/>
    <m/>
    <m/>
    <s v="no"/>
    <m/>
    <m/>
    <x v="4"/>
    <m/>
    <x v="0"/>
    <x v="0"/>
    <s v=""/>
    <s v=""/>
    <s v=""/>
    <s v=""/>
  </r>
  <r>
    <x v="14"/>
    <d v="2026-05-20T11:01:09"/>
    <x v="0"/>
    <n v="65181113"/>
    <n v="366065250000"/>
    <s v="8-1054-1641"/>
    <s v="Fijo"/>
    <x v="0"/>
    <x v="5"/>
    <m/>
    <m/>
    <m/>
    <s v="no"/>
    <m/>
    <m/>
    <x v="4"/>
    <m/>
    <x v="0"/>
    <x v="0"/>
    <s v=""/>
    <s v=""/>
    <s v=""/>
    <s v=""/>
  </r>
  <r>
    <x v="14"/>
    <d v="2026-05-20T11:12:42"/>
    <x v="0"/>
    <n v="65209719"/>
    <n v="354114390000"/>
    <s v="8-902-2041"/>
    <s v="Fijo"/>
    <x v="2"/>
    <x v="4"/>
    <m/>
    <m/>
    <m/>
    <s v="no"/>
    <m/>
    <m/>
    <x v="4"/>
    <m/>
    <x v="0"/>
    <x v="0"/>
    <s v=""/>
    <s v=""/>
    <s v=""/>
    <s v=""/>
  </r>
  <r>
    <x v="14"/>
    <d v="2026-05-20T11:24:07"/>
    <x v="0"/>
    <n v="65268484"/>
    <n v="365059580000"/>
    <s v="3-735-1736"/>
    <s v="Fijo"/>
    <x v="0"/>
    <x v="1"/>
    <m/>
    <d v="2026-05-30T00:00:00"/>
    <n v="52"/>
    <s v="no"/>
    <m/>
    <m/>
    <x v="4"/>
    <m/>
    <x v="0"/>
    <x v="1"/>
    <s v=""/>
    <s v="30/may"/>
    <n v="1"/>
    <s v=""/>
  </r>
  <r>
    <x v="14"/>
    <d v="2026-05-20T11:25:41"/>
    <x v="0"/>
    <n v="65370502"/>
    <n v="351376670000"/>
    <s v="8-818-1789"/>
    <s v="Fijo"/>
    <x v="0"/>
    <x v="7"/>
    <m/>
    <m/>
    <m/>
    <s v="no"/>
    <m/>
    <m/>
    <x v="4"/>
    <m/>
    <x v="0"/>
    <x v="0"/>
    <s v=""/>
    <s v=""/>
    <s v=""/>
    <s v=""/>
  </r>
  <r>
    <x v="14"/>
    <d v="2026-05-20T11:27:11"/>
    <x v="0"/>
    <n v="65384587"/>
    <n v="366031310000"/>
    <s v="C03623049"/>
    <s v="Fijo"/>
    <x v="0"/>
    <x v="7"/>
    <m/>
    <m/>
    <m/>
    <s v="no"/>
    <m/>
    <m/>
    <x v="1"/>
    <m/>
    <x v="0"/>
    <x v="0"/>
    <s v=""/>
    <s v=""/>
    <s v=""/>
    <s v=""/>
  </r>
  <r>
    <x v="14"/>
    <d v="2026-05-20T11:28:13"/>
    <x v="0"/>
    <n v="65393761"/>
    <n v="352352850000"/>
    <s v="6-64-755"/>
    <s v="Fijo"/>
    <x v="0"/>
    <x v="7"/>
    <m/>
    <m/>
    <m/>
    <s v="no"/>
    <m/>
    <m/>
    <x v="1"/>
    <m/>
    <x v="0"/>
    <x v="0"/>
    <s v=""/>
    <s v=""/>
    <s v=""/>
    <s v=""/>
  </r>
  <r>
    <x v="14"/>
    <d v="2026-05-20T11:32:19"/>
    <x v="0"/>
    <n v="65407934"/>
    <n v="364056550000"/>
    <s v="1-725-1783"/>
    <s v="Fijo"/>
    <x v="0"/>
    <x v="0"/>
    <m/>
    <m/>
    <m/>
    <s v="no"/>
    <m/>
    <m/>
    <x v="4"/>
    <m/>
    <x v="0"/>
    <x v="0"/>
    <s v=""/>
    <s v=""/>
    <s v=""/>
    <s v=""/>
  </r>
  <r>
    <x v="14"/>
    <d v="2026-05-20T11:34:28"/>
    <x v="0"/>
    <n v="65524411"/>
    <n v="364054690000"/>
    <s v="8-829-1230"/>
    <s v="Fijo"/>
    <x v="0"/>
    <x v="5"/>
    <m/>
    <m/>
    <m/>
    <s v="no"/>
    <m/>
    <m/>
    <x v="4"/>
    <m/>
    <x v="0"/>
    <x v="0"/>
    <s v=""/>
    <s v=""/>
    <s v=""/>
    <s v=""/>
  </r>
  <r>
    <x v="14"/>
    <d v="2026-05-20T11:37:37"/>
    <x v="0"/>
    <n v="65565821"/>
    <n v="365089160000"/>
    <s v="8-818-832"/>
    <s v="Fijo"/>
    <x v="0"/>
    <x v="2"/>
    <m/>
    <m/>
    <m/>
    <s v="si"/>
    <d v="2026-05-18T00:00:00"/>
    <m/>
    <x v="4"/>
    <m/>
    <x v="2"/>
    <x v="0"/>
    <s v="18/may"/>
    <s v=""/>
    <s v=""/>
    <n v="1"/>
  </r>
  <r>
    <x v="14"/>
    <d v="2026-05-20T11:41:02"/>
    <x v="0"/>
    <n v="65602061"/>
    <n v="364076270000"/>
    <s v="9-217-712"/>
    <s v="Fijo"/>
    <x v="0"/>
    <x v="0"/>
    <m/>
    <m/>
    <m/>
    <s v="no"/>
    <m/>
    <m/>
    <x v="4"/>
    <m/>
    <x v="0"/>
    <x v="0"/>
    <s v=""/>
    <s v=""/>
    <s v=""/>
    <s v=""/>
  </r>
  <r>
    <x v="14"/>
    <d v="2026-05-20T11:43:31"/>
    <x v="0"/>
    <n v="65847194"/>
    <n v="358355700000"/>
    <s v="8-1049-2236"/>
    <s v="Fijo"/>
    <x v="0"/>
    <x v="7"/>
    <m/>
    <m/>
    <m/>
    <s v="no"/>
    <m/>
    <m/>
    <x v="1"/>
    <m/>
    <x v="0"/>
    <x v="0"/>
    <s v=""/>
    <s v=""/>
    <s v=""/>
    <s v=""/>
  </r>
  <r>
    <x v="14"/>
    <d v="2026-05-20T11:50:36"/>
    <x v="0"/>
    <n v="65890266"/>
    <n v="364091120000"/>
    <s v="8-1049-801"/>
    <s v="Fijo"/>
    <x v="0"/>
    <x v="3"/>
    <m/>
    <d v="2026-05-23T00:00:00"/>
    <n v="60.88"/>
    <s v="no"/>
    <m/>
    <m/>
    <x v="4"/>
    <m/>
    <x v="0"/>
    <x v="1"/>
    <s v=""/>
    <s v="23/may"/>
    <n v="1"/>
    <s v=""/>
  </r>
  <r>
    <x v="14"/>
    <d v="2026-05-20T11:52:14"/>
    <x v="0"/>
    <n v="66009595"/>
    <n v="361031750000"/>
    <s v="8-731-1798"/>
    <s v="Fijo"/>
    <x v="0"/>
    <x v="7"/>
    <m/>
    <m/>
    <m/>
    <s v="no"/>
    <m/>
    <m/>
    <x v="4"/>
    <m/>
    <x v="0"/>
    <x v="0"/>
    <s v=""/>
    <s v=""/>
    <s v=""/>
    <s v=""/>
  </r>
  <r>
    <x v="14"/>
    <d v="2026-05-20T11:57:03"/>
    <x v="0"/>
    <n v="66055984"/>
    <n v="352280910100"/>
    <s v="2-117-435"/>
    <s v="Fijo"/>
    <x v="1"/>
    <x v="3"/>
    <m/>
    <d v="2026-05-21T00:00:00"/>
    <n v="32.42"/>
    <s v="no"/>
    <m/>
    <m/>
    <x v="4"/>
    <m/>
    <x v="0"/>
    <x v="1"/>
    <s v=""/>
    <s v="21/may"/>
    <n v="1"/>
    <s v=""/>
  </r>
  <r>
    <x v="14"/>
    <d v="2026-05-20T11:58:34"/>
    <x v="0"/>
    <n v="66152591"/>
    <n v="363067410000"/>
    <s v="8-852-1687"/>
    <s v="Fijo"/>
    <x v="0"/>
    <x v="7"/>
    <m/>
    <m/>
    <m/>
    <s v="no"/>
    <m/>
    <m/>
    <x v="4"/>
    <m/>
    <x v="0"/>
    <x v="0"/>
    <s v=""/>
    <s v=""/>
    <s v=""/>
    <s v=""/>
  </r>
  <r>
    <x v="14"/>
    <d v="2026-05-20T12:00:05"/>
    <x v="0"/>
    <n v="66235009"/>
    <n v="361043240000"/>
    <s v="1-735-228"/>
    <s v="Fijo"/>
    <x v="0"/>
    <x v="5"/>
    <m/>
    <m/>
    <m/>
    <s v="no"/>
    <m/>
    <m/>
    <x v="4"/>
    <m/>
    <x v="0"/>
    <x v="0"/>
    <s v=""/>
    <s v=""/>
    <s v=""/>
    <s v=""/>
  </r>
  <r>
    <x v="14"/>
    <d v="2026-05-20T12:01:47"/>
    <x v="0"/>
    <n v="66283392"/>
    <n v="369092360000"/>
    <s v="9-716-2018"/>
    <s v="Fijo"/>
    <x v="0"/>
    <x v="7"/>
    <m/>
    <m/>
    <m/>
    <s v="no"/>
    <m/>
    <m/>
    <x v="4"/>
    <m/>
    <x v="0"/>
    <x v="0"/>
    <s v=""/>
    <s v=""/>
    <s v=""/>
    <s v=""/>
  </r>
  <r>
    <x v="14"/>
    <d v="2026-05-20T12:05:06"/>
    <x v="0"/>
    <n v="66307348"/>
    <n v="369058600000"/>
    <s v="8-883-1307"/>
    <s v="Fijo"/>
    <x v="0"/>
    <x v="0"/>
    <m/>
    <m/>
    <m/>
    <s v="no"/>
    <m/>
    <m/>
    <x v="4"/>
    <m/>
    <x v="0"/>
    <x v="0"/>
    <s v=""/>
    <s v=""/>
    <s v=""/>
    <s v=""/>
  </r>
  <r>
    <x v="14"/>
    <d v="2026-05-20T12:10:24"/>
    <x v="0"/>
    <n v="66392444"/>
    <n v="368091850000"/>
    <s v="9-715-831"/>
    <s v="Fijo"/>
    <x v="1"/>
    <x v="3"/>
    <m/>
    <d v="2026-05-24T00:00:00"/>
    <n v="26.83"/>
    <s v="no"/>
    <m/>
    <m/>
    <x v="4"/>
    <m/>
    <x v="0"/>
    <x v="1"/>
    <s v=""/>
    <s v="24/may"/>
    <n v="1"/>
    <s v=""/>
  </r>
  <r>
    <x v="14"/>
    <d v="2026-05-20T12:14:15"/>
    <x v="0"/>
    <n v="66469658"/>
    <n v="369019030000"/>
    <s v="7-119-519"/>
    <s v="Fijo"/>
    <x v="0"/>
    <x v="0"/>
    <m/>
    <m/>
    <m/>
    <s v="no"/>
    <m/>
    <m/>
    <x v="1"/>
    <m/>
    <x v="0"/>
    <x v="0"/>
    <s v=""/>
    <s v=""/>
    <s v=""/>
    <s v=""/>
  </r>
  <r>
    <x v="14"/>
    <d v="2026-05-20T12:18:44"/>
    <x v="0"/>
    <n v="66565010"/>
    <n v="369077440000"/>
    <s v="8-780-2498"/>
    <s v="Fijo"/>
    <x v="0"/>
    <x v="5"/>
    <m/>
    <m/>
    <m/>
    <s v="no"/>
    <m/>
    <m/>
    <x v="4"/>
    <m/>
    <x v="0"/>
    <x v="0"/>
    <s v=""/>
    <s v=""/>
    <s v=""/>
    <s v=""/>
  </r>
  <r>
    <x v="14"/>
    <d v="2026-05-20T12:22:18"/>
    <x v="0"/>
    <n v="66599184"/>
    <n v="297068920000"/>
    <s v="8-839-1532"/>
    <s v="Fijo"/>
    <x v="0"/>
    <x v="4"/>
    <m/>
    <m/>
    <m/>
    <s v="no"/>
    <m/>
    <m/>
    <x v="1"/>
    <m/>
    <x v="0"/>
    <x v="0"/>
    <s v=""/>
    <s v=""/>
    <s v=""/>
    <s v=""/>
  </r>
  <r>
    <x v="14"/>
    <d v="2026-05-20T12:25:18"/>
    <x v="0"/>
    <n v="66638308"/>
    <n v="346279900000"/>
    <s v="4-799-1194"/>
    <s v="Fijo"/>
    <x v="0"/>
    <x v="0"/>
    <m/>
    <m/>
    <m/>
    <s v="no"/>
    <m/>
    <m/>
    <x v="4"/>
    <m/>
    <x v="0"/>
    <x v="0"/>
    <s v=""/>
    <s v=""/>
    <s v=""/>
    <s v=""/>
  </r>
  <r>
    <x v="14"/>
    <d v="2026-05-20T12:30:46"/>
    <x v="0"/>
    <n v="66754357"/>
    <n v="368079730000"/>
    <s v="4-721-1830"/>
    <s v="Fijo"/>
    <x v="1"/>
    <x v="2"/>
    <m/>
    <m/>
    <m/>
    <s v="si"/>
    <d v="2026-05-05T00:00:00"/>
    <m/>
    <x v="4"/>
    <m/>
    <x v="2"/>
    <x v="0"/>
    <s v="05/may"/>
    <s v=""/>
    <s v=""/>
    <n v="1"/>
  </r>
  <r>
    <x v="14"/>
    <d v="2026-05-20T12:34:02"/>
    <x v="0"/>
    <n v="66788947"/>
    <n v="363078930000"/>
    <s v="2-132-219"/>
    <s v="Fijo"/>
    <x v="0"/>
    <x v="2"/>
    <m/>
    <m/>
    <m/>
    <s v="si"/>
    <d v="2026-05-04T00:00:00"/>
    <m/>
    <x v="4"/>
    <m/>
    <x v="2"/>
    <x v="0"/>
    <s v="04/may"/>
    <s v=""/>
    <s v=""/>
    <n v="1"/>
  </r>
  <r>
    <x v="14"/>
    <d v="2026-05-20T12:36:00"/>
    <x v="0"/>
    <n v="66810932"/>
    <n v="352382740000"/>
    <s v="8-1048-2122"/>
    <s v="Fijo"/>
    <x v="0"/>
    <x v="7"/>
    <m/>
    <m/>
    <m/>
    <s v="no"/>
    <m/>
    <m/>
    <x v="4"/>
    <m/>
    <x v="0"/>
    <x v="0"/>
    <s v=""/>
    <s v=""/>
    <s v=""/>
    <s v=""/>
  </r>
  <r>
    <x v="14"/>
    <d v="2026-05-20T12:39:33"/>
    <x v="0"/>
    <n v="66875447"/>
    <n v="367019580000"/>
    <s v="3-757-1943"/>
    <s v="Fijo"/>
    <x v="0"/>
    <x v="0"/>
    <m/>
    <m/>
    <m/>
    <s v="no"/>
    <m/>
    <m/>
    <x v="1"/>
    <m/>
    <x v="0"/>
    <x v="0"/>
    <s v=""/>
    <s v=""/>
    <s v=""/>
    <s v=""/>
  </r>
  <r>
    <x v="14"/>
    <d v="2026-05-20T12:41:44"/>
    <x v="0"/>
    <n v="66899635"/>
    <n v="365000670000"/>
    <s v="1-765-626"/>
    <s v="Fijo"/>
    <x v="0"/>
    <x v="7"/>
    <m/>
    <m/>
    <m/>
    <s v="no"/>
    <m/>
    <m/>
    <x v="4"/>
    <m/>
    <x v="0"/>
    <x v="0"/>
    <s v=""/>
    <s v=""/>
    <s v=""/>
    <s v=""/>
  </r>
  <r>
    <x v="14"/>
    <d v="2026-05-20T12:43:17"/>
    <x v="0"/>
    <n v="64451702"/>
    <n v="353374660000"/>
    <s v="8-982-1823"/>
    <s v="Fijo"/>
    <x v="0"/>
    <x v="7"/>
    <m/>
    <m/>
    <m/>
    <s v="no"/>
    <m/>
    <m/>
    <x v="0"/>
    <m/>
    <x v="0"/>
    <x v="0"/>
    <s v=""/>
    <s v=""/>
    <s v=""/>
    <s v=""/>
  </r>
  <r>
    <x v="14"/>
    <d v="2026-05-20T12:47:26"/>
    <x v="0"/>
    <n v="67028339"/>
    <n v="367002930000"/>
    <s v="E-8-200653"/>
    <s v="Fijo"/>
    <x v="0"/>
    <x v="7"/>
    <m/>
    <m/>
    <m/>
    <s v="no"/>
    <m/>
    <m/>
    <x v="4"/>
    <m/>
    <x v="0"/>
    <x v="0"/>
    <s v=""/>
    <s v=""/>
    <s v=""/>
    <s v=""/>
  </r>
  <r>
    <x v="14"/>
    <d v="2026-05-20T12:50:17"/>
    <x v="0"/>
    <n v="67085126"/>
    <n v="356373900000"/>
    <s v="BF797982"/>
    <s v="Fijo"/>
    <x v="0"/>
    <x v="7"/>
    <m/>
    <m/>
    <m/>
    <s v="no"/>
    <m/>
    <m/>
    <x v="4"/>
    <m/>
    <x v="0"/>
    <x v="0"/>
    <s v=""/>
    <s v=""/>
    <s v=""/>
    <s v=""/>
  </r>
  <r>
    <x v="14"/>
    <d v="2026-05-20T12:51:50"/>
    <x v="0"/>
    <n v="67106042"/>
    <n v="361027750000"/>
    <s v="10-705-2103"/>
    <s v="Fijo"/>
    <x v="0"/>
    <x v="6"/>
    <m/>
    <m/>
    <m/>
    <s v="no"/>
    <m/>
    <m/>
    <x v="1"/>
    <m/>
    <x v="0"/>
    <x v="0"/>
    <s v=""/>
    <s v=""/>
    <s v=""/>
    <s v=""/>
  </r>
  <r>
    <x v="14"/>
    <d v="2026-05-20T12:53:43"/>
    <x v="0"/>
    <n v="67138045"/>
    <n v="368057530000"/>
    <s v="4-813-1625"/>
    <s v="Fijo"/>
    <x v="0"/>
    <x v="7"/>
    <m/>
    <m/>
    <m/>
    <s v="no"/>
    <m/>
    <m/>
    <x v="4"/>
    <m/>
    <x v="0"/>
    <x v="0"/>
    <s v=""/>
    <s v=""/>
    <s v=""/>
    <s v=""/>
  </r>
  <r>
    <x v="14"/>
    <d v="2026-05-20T12:55:25"/>
    <x v="0"/>
    <n v="67171508"/>
    <n v="361027110000"/>
    <s v="9-101-1052"/>
    <s v="Fijo"/>
    <x v="0"/>
    <x v="7"/>
    <m/>
    <m/>
    <m/>
    <s v="no"/>
    <m/>
    <m/>
    <x v="1"/>
    <m/>
    <x v="0"/>
    <x v="0"/>
    <s v=""/>
    <s v=""/>
    <s v=""/>
    <s v=""/>
  </r>
  <r>
    <x v="14"/>
    <d v="2026-05-20T12:59:07"/>
    <x v="0"/>
    <n v="67196614"/>
    <n v="364079420000"/>
    <s v="9-757-136"/>
    <s v="Fijo"/>
    <x v="0"/>
    <x v="2"/>
    <m/>
    <m/>
    <m/>
    <s v="si"/>
    <d v="2026-05-04T00:00:00"/>
    <m/>
    <x v="4"/>
    <m/>
    <x v="2"/>
    <x v="0"/>
    <s v="04/may"/>
    <s v=""/>
    <s v=""/>
    <n v="1"/>
  </r>
  <r>
    <x v="14"/>
    <d v="2026-05-20T14:06:37"/>
    <x v="0"/>
    <n v="67325227"/>
    <n v="363019400000"/>
    <s v="4-109-394"/>
    <s v="Fijo"/>
    <x v="0"/>
    <x v="7"/>
    <m/>
    <m/>
    <m/>
    <s v="no"/>
    <m/>
    <m/>
    <x v="4"/>
    <m/>
    <x v="0"/>
    <x v="0"/>
    <s v=""/>
    <s v=""/>
    <s v=""/>
    <s v=""/>
  </r>
  <r>
    <x v="14"/>
    <d v="2026-05-20T14:08:00"/>
    <x v="0"/>
    <n v="67361909"/>
    <n v="366014750000"/>
    <s v="8-1060-989"/>
    <s v="Fijo"/>
    <x v="3"/>
    <x v="7"/>
    <m/>
    <m/>
    <m/>
    <s v="no"/>
    <m/>
    <m/>
    <x v="4"/>
    <m/>
    <x v="0"/>
    <x v="0"/>
    <s v=""/>
    <s v=""/>
    <s v=""/>
    <s v=""/>
  </r>
  <r>
    <x v="14"/>
    <d v="2026-05-20T14:10:30"/>
    <x v="0"/>
    <n v="67430506"/>
    <n v="364039060000"/>
    <s v="8-719-1481"/>
    <s v="Fijo"/>
    <x v="0"/>
    <x v="4"/>
    <m/>
    <m/>
    <m/>
    <s v="no"/>
    <m/>
    <m/>
    <x v="4"/>
    <m/>
    <x v="0"/>
    <x v="0"/>
    <s v=""/>
    <s v=""/>
    <s v=""/>
    <s v=""/>
  </r>
  <r>
    <x v="14"/>
    <d v="2026-05-20T14:12:49"/>
    <x v="0"/>
    <n v="67450828"/>
    <n v="357317130000"/>
    <s v="10-716-744"/>
    <s v="Fijo"/>
    <x v="0"/>
    <x v="1"/>
    <m/>
    <m/>
    <m/>
    <s v="no"/>
    <m/>
    <m/>
    <x v="0"/>
    <m/>
    <x v="0"/>
    <x v="0"/>
    <s v=""/>
    <s v=""/>
    <s v=""/>
    <s v=""/>
  </r>
  <r>
    <x v="14"/>
    <d v="2026-05-20T14:19:02"/>
    <x v="0"/>
    <n v="67456777"/>
    <n v="368029950000"/>
    <s v="1-744-1660"/>
    <s v="Fijo"/>
    <x v="0"/>
    <x v="7"/>
    <m/>
    <m/>
    <m/>
    <s v="no"/>
    <m/>
    <m/>
    <x v="4"/>
    <m/>
    <x v="0"/>
    <x v="0"/>
    <s v=""/>
    <s v=""/>
    <s v=""/>
    <s v=""/>
  </r>
  <r>
    <x v="14"/>
    <d v="2026-05-20T14:24:35"/>
    <x v="0"/>
    <n v="67506686"/>
    <n v="353373710000"/>
    <s v="1-733-1285"/>
    <s v="Fijo"/>
    <x v="0"/>
    <x v="3"/>
    <m/>
    <m/>
    <m/>
    <s v="no"/>
    <m/>
    <m/>
    <x v="1"/>
    <m/>
    <x v="0"/>
    <x v="0"/>
    <s v=""/>
    <s v=""/>
    <s v=""/>
    <s v=""/>
  </r>
  <r>
    <x v="14"/>
    <d v="2026-05-20T14:25:41"/>
    <x v="0"/>
    <n v="67527884"/>
    <n v="357373380000"/>
    <s v="8-787-1953"/>
    <s v="Fijo"/>
    <x v="0"/>
    <x v="7"/>
    <m/>
    <m/>
    <m/>
    <s v="no"/>
    <m/>
    <m/>
    <x v="4"/>
    <m/>
    <x v="0"/>
    <x v="0"/>
    <s v=""/>
    <s v=""/>
    <s v=""/>
    <s v=""/>
  </r>
  <r>
    <x v="14"/>
    <d v="2026-05-20T14:32:22"/>
    <x v="0"/>
    <n v="67574925"/>
    <n v="203065320000"/>
    <s v="8-782-2325"/>
    <s v="Fijo"/>
    <x v="0"/>
    <x v="3"/>
    <m/>
    <d v="2026-05-30T00:00:00"/>
    <n v="30.44"/>
    <s v="no"/>
    <m/>
    <m/>
    <x v="4"/>
    <m/>
    <x v="0"/>
    <x v="1"/>
    <s v=""/>
    <s v="30/may"/>
    <n v="1"/>
    <s v=""/>
  </r>
  <r>
    <x v="14"/>
    <d v="2026-05-20T14:37:23"/>
    <x v="0"/>
    <n v="67726718"/>
    <n v="367084970000"/>
    <s v="8-926-749"/>
    <s v="Fijo"/>
    <x v="0"/>
    <x v="1"/>
    <m/>
    <m/>
    <m/>
    <s v="no"/>
    <m/>
    <m/>
    <x v="4"/>
    <m/>
    <x v="0"/>
    <x v="0"/>
    <s v=""/>
    <s v=""/>
    <s v=""/>
    <s v=""/>
  </r>
  <r>
    <x v="14"/>
    <d v="2026-05-20T14:45:13"/>
    <x v="0"/>
    <n v="67857456"/>
    <n v="356381440000"/>
    <s v="8-939-750"/>
    <s v="Fijo"/>
    <x v="0"/>
    <x v="7"/>
    <m/>
    <m/>
    <m/>
    <s v="no"/>
    <m/>
    <m/>
    <x v="4"/>
    <m/>
    <x v="0"/>
    <x v="0"/>
    <s v=""/>
    <s v=""/>
    <s v=""/>
    <s v=""/>
  </r>
  <r>
    <x v="14"/>
    <d v="2026-05-20T14:46:28"/>
    <x v="0"/>
    <n v="67898031"/>
    <n v="361006340000"/>
    <s v="3-79-2494"/>
    <s v="Fijo"/>
    <x v="0"/>
    <x v="7"/>
    <m/>
    <m/>
    <m/>
    <s v="no"/>
    <m/>
    <m/>
    <x v="4"/>
    <m/>
    <x v="0"/>
    <x v="0"/>
    <s v=""/>
    <s v=""/>
    <s v=""/>
    <s v=""/>
  </r>
  <r>
    <x v="14"/>
    <d v="2026-05-20T14:47:42"/>
    <x v="0"/>
    <n v="67964003"/>
    <n v="366024530000"/>
    <s v="8-802-577"/>
    <s v="Fijo"/>
    <x v="0"/>
    <x v="7"/>
    <m/>
    <m/>
    <m/>
    <s v="no"/>
    <m/>
    <m/>
    <x v="4"/>
    <m/>
    <x v="0"/>
    <x v="0"/>
    <s v=""/>
    <s v=""/>
    <s v=""/>
    <s v=""/>
  </r>
  <r>
    <x v="14"/>
    <d v="2026-05-20T14:50:33"/>
    <x v="0"/>
    <n v="67990181"/>
    <n v="359384340000"/>
    <s v="8-809-1503"/>
    <s v="Fijo"/>
    <x v="0"/>
    <x v="4"/>
    <m/>
    <m/>
    <m/>
    <s v="no"/>
    <m/>
    <m/>
    <x v="4"/>
    <m/>
    <x v="0"/>
    <x v="0"/>
    <s v=""/>
    <s v=""/>
    <s v=""/>
    <s v=""/>
  </r>
  <r>
    <x v="14"/>
    <d v="2026-05-20T14:51:46"/>
    <x v="0"/>
    <n v="68009374"/>
    <n v="367022970000"/>
    <s v="FB630348"/>
    <s v="Fijo"/>
    <x v="0"/>
    <x v="7"/>
    <m/>
    <m/>
    <m/>
    <s v="no"/>
    <m/>
    <m/>
    <x v="4"/>
    <m/>
    <x v="0"/>
    <x v="0"/>
    <s v=""/>
    <s v=""/>
    <s v=""/>
    <s v=""/>
  </r>
  <r>
    <x v="14"/>
    <d v="2026-05-20T14:54:29"/>
    <x v="0"/>
    <n v="68061259"/>
    <n v="353365310000"/>
    <s v="8-1051-693"/>
    <s v="Fijo"/>
    <x v="1"/>
    <x v="1"/>
    <m/>
    <m/>
    <m/>
    <s v="no"/>
    <m/>
    <m/>
    <x v="4"/>
    <m/>
    <x v="0"/>
    <x v="0"/>
    <s v=""/>
    <s v=""/>
    <s v=""/>
    <s v=""/>
  </r>
  <r>
    <x v="14"/>
    <d v="2026-05-20T14:56:59"/>
    <x v="0"/>
    <n v="68084318"/>
    <n v="351348550000"/>
    <s v="E-8-126837"/>
    <s v="Fijo"/>
    <x v="1"/>
    <x v="7"/>
    <m/>
    <m/>
    <m/>
    <s v="no"/>
    <m/>
    <m/>
    <x v="4"/>
    <m/>
    <x v="0"/>
    <x v="0"/>
    <s v=""/>
    <s v=""/>
    <s v=""/>
    <s v=""/>
  </r>
  <r>
    <x v="14"/>
    <d v="2026-05-20T14:59:40"/>
    <x v="0"/>
    <n v="68185452"/>
    <n v="357369010000"/>
    <s v="8-415-149"/>
    <s v="Fijo"/>
    <x v="0"/>
    <x v="7"/>
    <m/>
    <m/>
    <m/>
    <s v="no"/>
    <m/>
    <m/>
    <x v="4"/>
    <m/>
    <x v="0"/>
    <x v="0"/>
    <s v=""/>
    <s v=""/>
    <s v=""/>
    <s v=""/>
  </r>
  <r>
    <x v="14"/>
    <d v="2026-05-20T15:03:11"/>
    <x v="0"/>
    <n v="68236996"/>
    <n v="998105050000"/>
    <s v="4-114-733"/>
    <s v="Fijo"/>
    <x v="0"/>
    <x v="7"/>
    <m/>
    <m/>
    <m/>
    <s v="no"/>
    <m/>
    <m/>
    <x v="4"/>
    <m/>
    <x v="0"/>
    <x v="0"/>
    <s v=""/>
    <s v=""/>
    <s v=""/>
    <s v=""/>
  </r>
  <r>
    <x v="14"/>
    <d v="2026-05-20T15:07:20"/>
    <x v="0"/>
    <n v="68276190"/>
    <n v="353352820000"/>
    <s v="3-736-2413"/>
    <s v="Fijo"/>
    <x v="0"/>
    <x v="4"/>
    <m/>
    <m/>
    <m/>
    <s v="no"/>
    <m/>
    <m/>
    <x v="4"/>
    <m/>
    <x v="0"/>
    <x v="0"/>
    <s v=""/>
    <s v=""/>
    <s v=""/>
    <s v=""/>
  </r>
  <r>
    <x v="14"/>
    <d v="2026-05-20T15:10:02"/>
    <x v="0"/>
    <n v="68342815"/>
    <n v="365012970000"/>
    <s v="8-810-2035"/>
    <s v="Fijo"/>
    <x v="0"/>
    <x v="4"/>
    <m/>
    <m/>
    <m/>
    <s v="no"/>
    <m/>
    <m/>
    <x v="1"/>
    <m/>
    <x v="0"/>
    <x v="0"/>
    <s v=""/>
    <s v=""/>
    <s v=""/>
    <s v=""/>
  </r>
  <r>
    <x v="14"/>
    <d v="2026-05-20T15:15:16"/>
    <x v="0"/>
    <n v="68370299"/>
    <n v="361055190000"/>
    <s v="8-1064-579"/>
    <s v="Fijo"/>
    <x v="0"/>
    <x v="0"/>
    <m/>
    <m/>
    <m/>
    <s v="no"/>
    <m/>
    <m/>
    <x v="4"/>
    <m/>
    <x v="0"/>
    <x v="0"/>
    <s v=""/>
    <s v=""/>
    <s v=""/>
    <s v=""/>
  </r>
  <r>
    <x v="14"/>
    <d v="2026-05-20T15:19:12"/>
    <x v="0"/>
    <n v="68470179"/>
    <n v="368009960000"/>
    <s v="8-976-1116"/>
    <s v="Fijo"/>
    <x v="0"/>
    <x v="4"/>
    <m/>
    <m/>
    <m/>
    <s v="no"/>
    <m/>
    <m/>
    <x v="1"/>
    <m/>
    <x v="0"/>
    <x v="0"/>
    <s v=""/>
    <s v=""/>
    <s v=""/>
    <s v=""/>
  </r>
  <r>
    <x v="14"/>
    <d v="2026-05-20T15:22:34"/>
    <x v="0"/>
    <n v="68532816"/>
    <n v="369021720000"/>
    <s v="8-956-2364"/>
    <s v="Fijo"/>
    <x v="0"/>
    <x v="7"/>
    <m/>
    <m/>
    <m/>
    <s v="no"/>
    <m/>
    <m/>
    <x v="4"/>
    <m/>
    <x v="0"/>
    <x v="0"/>
    <s v=""/>
    <s v=""/>
    <s v=""/>
    <s v=""/>
  </r>
  <r>
    <x v="14"/>
    <d v="2026-05-20T15:24:34"/>
    <x v="0"/>
    <n v="68587773"/>
    <n v="362008530000"/>
    <s v="10-705-2365"/>
    <s v="Fijo"/>
    <x v="0"/>
    <x v="7"/>
    <m/>
    <m/>
    <m/>
    <s v="no"/>
    <m/>
    <m/>
    <x v="4"/>
    <m/>
    <x v="0"/>
    <x v="0"/>
    <s v=""/>
    <s v=""/>
    <s v=""/>
    <s v=""/>
  </r>
  <r>
    <x v="14"/>
    <d v="2026-05-20T15:31:23"/>
    <x v="0"/>
    <n v="68603659"/>
    <n v="369034530000"/>
    <s v="3-744-2470"/>
    <s v="Fijo"/>
    <x v="0"/>
    <x v="4"/>
    <m/>
    <m/>
    <m/>
    <s v="no"/>
    <m/>
    <m/>
    <x v="4"/>
    <m/>
    <x v="0"/>
    <x v="0"/>
    <s v=""/>
    <s v=""/>
    <s v=""/>
    <s v=""/>
  </r>
  <r>
    <x v="14"/>
    <d v="2026-05-20T15:34:16"/>
    <x v="0"/>
    <n v="68647408"/>
    <n v="361035160000"/>
    <s v="8-947-465"/>
    <s v="Fijo"/>
    <x v="0"/>
    <x v="7"/>
    <m/>
    <m/>
    <m/>
    <s v="no"/>
    <m/>
    <m/>
    <x v="4"/>
    <m/>
    <x v="0"/>
    <x v="0"/>
    <s v=""/>
    <s v=""/>
    <s v=""/>
    <s v=""/>
  </r>
  <r>
    <x v="14"/>
    <d v="2026-05-20T15:37:15"/>
    <x v="0"/>
    <n v="68745282"/>
    <n v="368009910000"/>
    <s v="9-189-339"/>
    <s v="Fijo"/>
    <x v="0"/>
    <x v="5"/>
    <m/>
    <m/>
    <m/>
    <s v="no"/>
    <m/>
    <m/>
    <x v="1"/>
    <m/>
    <x v="0"/>
    <x v="0"/>
    <s v=""/>
    <s v=""/>
    <s v=""/>
    <s v=""/>
  </r>
  <r>
    <x v="14"/>
    <d v="2026-05-20T15:39:57"/>
    <x v="0"/>
    <n v="68831728"/>
    <n v="364000640000"/>
    <s v="3-727-483"/>
    <s v="Fijo"/>
    <x v="0"/>
    <x v="4"/>
    <m/>
    <m/>
    <m/>
    <s v="no"/>
    <m/>
    <m/>
    <x v="1"/>
    <m/>
    <x v="0"/>
    <x v="0"/>
    <s v=""/>
    <s v=""/>
    <s v=""/>
    <s v=""/>
  </r>
  <r>
    <x v="14"/>
    <d v="2026-05-20T15:42:13"/>
    <x v="0"/>
    <n v="68884359"/>
    <n v="363029960000"/>
    <s v="3-756-2157"/>
    <s v="Fijo"/>
    <x v="0"/>
    <x v="7"/>
    <m/>
    <m/>
    <m/>
    <s v="no"/>
    <m/>
    <m/>
    <x v="1"/>
    <m/>
    <x v="0"/>
    <x v="0"/>
    <s v=""/>
    <s v=""/>
    <s v=""/>
    <s v=""/>
  </r>
  <r>
    <x v="14"/>
    <d v="2026-05-20T15:45:04"/>
    <x v="0"/>
    <n v="68906543"/>
    <n v="369003370000"/>
    <s v="4-702-838"/>
    <s v="Fijo"/>
    <x v="0"/>
    <x v="7"/>
    <m/>
    <m/>
    <m/>
    <s v="no"/>
    <m/>
    <m/>
    <x v="4"/>
    <m/>
    <x v="0"/>
    <x v="0"/>
    <s v=""/>
    <s v=""/>
    <s v=""/>
    <s v=""/>
  </r>
  <r>
    <x v="14"/>
    <d v="2026-05-20T15:46:51"/>
    <x v="0"/>
    <n v="68992032"/>
    <n v="368049760000"/>
    <s v="8-993-60"/>
    <s v="Fijo"/>
    <x v="0"/>
    <x v="7"/>
    <m/>
    <m/>
    <m/>
    <s v="no"/>
    <m/>
    <m/>
    <x v="4"/>
    <m/>
    <x v="0"/>
    <x v="0"/>
    <s v=""/>
    <s v=""/>
    <s v=""/>
    <s v=""/>
  </r>
  <r>
    <x v="14"/>
    <d v="2026-05-20T15:53:04"/>
    <x v="0"/>
    <n v="69082411"/>
    <n v="363005990000"/>
    <n v="104726581"/>
    <s v="Fijo"/>
    <x v="2"/>
    <x v="7"/>
    <m/>
    <m/>
    <m/>
    <s v="no"/>
    <m/>
    <m/>
    <x v="4"/>
    <m/>
    <x v="0"/>
    <x v="0"/>
    <s v=""/>
    <s v=""/>
    <s v=""/>
    <s v=""/>
  </r>
  <r>
    <x v="14"/>
    <d v="2026-05-20T15:56:08"/>
    <x v="0"/>
    <n v="69193984"/>
    <n v="365066750000"/>
    <s v="8-416-943"/>
    <s v="Fijo"/>
    <x v="0"/>
    <x v="4"/>
    <m/>
    <m/>
    <m/>
    <s v="no"/>
    <m/>
    <m/>
    <x v="4"/>
    <m/>
    <x v="0"/>
    <x v="0"/>
    <s v=""/>
    <s v=""/>
    <s v=""/>
    <s v=""/>
  </r>
  <r>
    <x v="14"/>
    <d v="2026-05-20T15:58:46"/>
    <x v="0"/>
    <n v="69233280"/>
    <n v="357363010000"/>
    <s v="3-72-253"/>
    <s v="Fijo"/>
    <x v="0"/>
    <x v="7"/>
    <m/>
    <m/>
    <m/>
    <s v="no"/>
    <m/>
    <m/>
    <x v="4"/>
    <m/>
    <x v="0"/>
    <x v="0"/>
    <s v=""/>
    <s v=""/>
    <s v=""/>
    <s v=""/>
  </r>
  <r>
    <x v="14"/>
    <d v="2026-05-20T16:00:10"/>
    <x v="0"/>
    <n v="69290466"/>
    <n v="356368410000"/>
    <s v="C02185111"/>
    <s v="Fijo"/>
    <x v="0"/>
    <x v="7"/>
    <m/>
    <m/>
    <m/>
    <s v="no"/>
    <m/>
    <m/>
    <x v="4"/>
    <m/>
    <x v="0"/>
    <x v="0"/>
    <s v=""/>
    <s v=""/>
    <s v=""/>
    <s v=""/>
  </r>
  <r>
    <x v="14"/>
    <d v="2026-05-20T16:02:19"/>
    <x v="0"/>
    <n v="69401647"/>
    <n v="212011570000"/>
    <s v="8-743-1760"/>
    <s v="Fijo"/>
    <x v="2"/>
    <x v="7"/>
    <m/>
    <m/>
    <m/>
    <s v="no"/>
    <m/>
    <m/>
    <x v="4"/>
    <m/>
    <x v="0"/>
    <x v="0"/>
    <s v=""/>
    <s v=""/>
    <s v=""/>
    <s v=""/>
  </r>
  <r>
    <x v="14"/>
    <d v="2026-05-20T16:06:10"/>
    <x v="0"/>
    <n v="69465378"/>
    <n v="358371560000"/>
    <s v="12-704-916"/>
    <s v="Fijo"/>
    <x v="0"/>
    <x v="7"/>
    <m/>
    <m/>
    <m/>
    <s v="no"/>
    <m/>
    <m/>
    <x v="4"/>
    <m/>
    <x v="0"/>
    <x v="0"/>
    <s v=""/>
    <s v=""/>
    <s v=""/>
    <s v=""/>
  </r>
  <r>
    <x v="14"/>
    <d v="2026-05-20T16:10:39"/>
    <x v="0"/>
    <n v="69523300"/>
    <n v="363058180000"/>
    <s v="9-102-335"/>
    <s v="Fijo"/>
    <x v="0"/>
    <x v="0"/>
    <m/>
    <m/>
    <m/>
    <s v="no"/>
    <m/>
    <m/>
    <x v="4"/>
    <m/>
    <x v="0"/>
    <x v="0"/>
    <s v=""/>
    <s v=""/>
    <s v=""/>
    <s v=""/>
  </r>
  <r>
    <x v="14"/>
    <d v="2026-05-20T16:21:16"/>
    <x v="0"/>
    <n v="69621867"/>
    <n v="368040430000"/>
    <s v="8-1029-1398"/>
    <s v="Fijo"/>
    <x v="0"/>
    <x v="0"/>
    <m/>
    <m/>
    <m/>
    <s v="no"/>
    <m/>
    <m/>
    <x v="4"/>
    <m/>
    <x v="0"/>
    <x v="0"/>
    <s v=""/>
    <s v=""/>
    <s v=""/>
    <s v=""/>
  </r>
  <r>
    <x v="14"/>
    <d v="2026-05-20T16:22:38"/>
    <x v="0"/>
    <n v="69695648"/>
    <n v="358373240000"/>
    <s v="8-1062-2358"/>
    <s v="Fijo"/>
    <x v="0"/>
    <x v="7"/>
    <m/>
    <m/>
    <m/>
    <s v="no"/>
    <m/>
    <m/>
    <x v="4"/>
    <m/>
    <x v="0"/>
    <x v="0"/>
    <s v=""/>
    <s v=""/>
    <s v=""/>
    <s v=""/>
  </r>
  <r>
    <x v="14"/>
    <d v="2026-05-20T16:25:26"/>
    <x v="0"/>
    <n v="69787829"/>
    <n v="368006930000"/>
    <s v="BR0213040"/>
    <s v="Fijo"/>
    <x v="0"/>
    <x v="0"/>
    <m/>
    <m/>
    <m/>
    <s v="no"/>
    <m/>
    <m/>
    <x v="1"/>
    <m/>
    <x v="0"/>
    <x v="0"/>
    <s v=""/>
    <s v=""/>
    <s v=""/>
    <s v=""/>
  </r>
  <r>
    <x v="14"/>
    <d v="2026-05-20T16:30:06"/>
    <x v="0"/>
    <n v="69860064"/>
    <n v="353342080000"/>
    <s v="3-733-1417"/>
    <s v="Fijo"/>
    <x v="0"/>
    <x v="7"/>
    <m/>
    <m/>
    <m/>
    <s v="no"/>
    <m/>
    <m/>
    <x v="4"/>
    <m/>
    <x v="0"/>
    <x v="0"/>
    <s v=""/>
    <s v=""/>
    <s v=""/>
    <s v=""/>
  </r>
  <r>
    <x v="14"/>
    <d v="2026-05-20T16:31:20"/>
    <x v="0"/>
    <n v="69997245"/>
    <n v="358357750000"/>
    <s v="4-248-489"/>
    <s v="Fijo"/>
    <x v="0"/>
    <x v="7"/>
    <m/>
    <m/>
    <m/>
    <s v="no"/>
    <m/>
    <m/>
    <x v="4"/>
    <m/>
    <x v="0"/>
    <x v="0"/>
    <s v=""/>
    <s v=""/>
    <s v=""/>
    <s v=""/>
  </r>
  <r>
    <x v="14"/>
    <d v="2026-05-20T16:37:29"/>
    <x v="0"/>
    <n v="67255943"/>
    <n v="357290680000"/>
    <s v="8-997-2038"/>
    <s v="Fijo"/>
    <x v="0"/>
    <x v="7"/>
    <m/>
    <m/>
    <m/>
    <s v="no"/>
    <m/>
    <m/>
    <x v="4"/>
    <m/>
    <x v="0"/>
    <x v="0"/>
    <s v=""/>
    <s v=""/>
    <s v=""/>
    <s v=""/>
  </r>
  <r>
    <x v="14"/>
    <d v="2026-05-20T16:39:25"/>
    <x v="0"/>
    <n v="68010458"/>
    <n v="363053080000"/>
    <s v="E-8-198628"/>
    <s v="Fijo"/>
    <x v="0"/>
    <x v="7"/>
    <m/>
    <m/>
    <m/>
    <s v="no"/>
    <m/>
    <m/>
    <x v="4"/>
    <m/>
    <x v="0"/>
    <x v="0"/>
    <s v=""/>
    <s v=""/>
    <s v=""/>
    <s v=""/>
  </r>
  <r>
    <x v="14"/>
    <d v="2026-05-20T17:00:03"/>
    <x v="0"/>
    <n v="69841788"/>
    <n v="363092040000"/>
    <s v="8-152-654"/>
    <s v="Fijo"/>
    <x v="0"/>
    <x v="2"/>
    <m/>
    <m/>
    <m/>
    <s v="si"/>
    <d v="2026-05-19T00:00:00"/>
    <n v="41.05"/>
    <x v="4"/>
    <m/>
    <x v="2"/>
    <x v="0"/>
    <s v="19/may"/>
    <s v=""/>
    <s v=""/>
    <n v="1"/>
  </r>
  <r>
    <x v="15"/>
    <d v="2026-05-21T10:35:14"/>
    <x v="0"/>
    <n v="60164743"/>
    <n v="367086480000"/>
    <s v="8-1106-2093"/>
    <s v="Fijo"/>
    <x v="0"/>
    <x v="7"/>
    <m/>
    <m/>
    <m/>
    <s v="no"/>
    <m/>
    <m/>
    <x v="4"/>
    <m/>
    <x v="0"/>
    <x v="0"/>
    <s v=""/>
    <s v=""/>
    <s v=""/>
    <s v=""/>
  </r>
  <r>
    <x v="15"/>
    <d v="2026-05-21T10:38:38"/>
    <x v="0"/>
    <n v="60246032"/>
    <n v="359067460000"/>
    <s v="3-757-2201"/>
    <s v="Fijo"/>
    <x v="0"/>
    <x v="0"/>
    <m/>
    <m/>
    <m/>
    <s v="no"/>
    <m/>
    <m/>
    <x v="4"/>
    <m/>
    <x v="0"/>
    <x v="0"/>
    <s v=""/>
    <s v=""/>
    <s v=""/>
    <s v=""/>
  </r>
  <r>
    <x v="15"/>
    <d v="2026-05-21T10:41:06"/>
    <x v="0"/>
    <n v="60590544"/>
    <n v="361044590000"/>
    <s v="8-1062-403"/>
    <s v="Fijo"/>
    <x v="0"/>
    <x v="4"/>
    <m/>
    <m/>
    <m/>
    <s v="no"/>
    <m/>
    <m/>
    <x v="4"/>
    <m/>
    <x v="0"/>
    <x v="0"/>
    <s v=""/>
    <s v=""/>
    <s v=""/>
    <s v=""/>
  </r>
  <r>
    <x v="15"/>
    <d v="2026-05-21T10:46:29"/>
    <x v="0"/>
    <n v="60991433"/>
    <n v="361004650000"/>
    <s v="8-503-818"/>
    <s v="Fijo"/>
    <x v="1"/>
    <x v="1"/>
    <m/>
    <m/>
    <m/>
    <s v="no"/>
    <m/>
    <m/>
    <x v="1"/>
    <m/>
    <x v="0"/>
    <x v="0"/>
    <s v=""/>
    <s v=""/>
    <s v=""/>
    <s v=""/>
  </r>
  <r>
    <x v="15"/>
    <d v="2026-05-21T10:51:53"/>
    <x v="0"/>
    <n v="61161512"/>
    <n v="351377490000"/>
    <s v="8-1002-719"/>
    <s v="Fijo"/>
    <x v="0"/>
    <x v="4"/>
    <m/>
    <m/>
    <m/>
    <s v="no"/>
    <m/>
    <m/>
    <x v="0"/>
    <m/>
    <x v="0"/>
    <x v="0"/>
    <s v=""/>
    <s v=""/>
    <s v=""/>
    <s v=""/>
  </r>
  <r>
    <x v="15"/>
    <d v="2026-05-21T10:54:15"/>
    <x v="0"/>
    <n v="61607001"/>
    <n v="368033060000"/>
    <s v="8-424-244"/>
    <s v="Fijo"/>
    <x v="1"/>
    <x v="0"/>
    <m/>
    <m/>
    <m/>
    <s v="no"/>
    <m/>
    <m/>
    <x v="4"/>
    <m/>
    <x v="0"/>
    <x v="0"/>
    <s v=""/>
    <s v=""/>
    <s v=""/>
    <s v=""/>
  </r>
  <r>
    <x v="15"/>
    <d v="2026-05-21T10:57:13"/>
    <x v="0"/>
    <n v="61642920"/>
    <n v="337004780000"/>
    <s v="4-263-407"/>
    <s v="Fijo"/>
    <x v="0"/>
    <x v="0"/>
    <m/>
    <m/>
    <m/>
    <s v="no"/>
    <m/>
    <m/>
    <x v="4"/>
    <m/>
    <x v="0"/>
    <x v="0"/>
    <s v=""/>
    <s v=""/>
    <s v=""/>
    <s v=""/>
  </r>
  <r>
    <x v="15"/>
    <d v="2026-05-21T11:00:18"/>
    <x v="0"/>
    <n v="61939763"/>
    <n v="353257620000"/>
    <s v="9-84-107"/>
    <s v="Fijo"/>
    <x v="0"/>
    <x v="3"/>
    <m/>
    <m/>
    <m/>
    <s v="no"/>
    <m/>
    <m/>
    <x v="4"/>
    <m/>
    <x v="0"/>
    <x v="0"/>
    <s v=""/>
    <s v=""/>
    <s v=""/>
    <s v=""/>
  </r>
  <r>
    <x v="15"/>
    <d v="2026-05-21T11:12:02"/>
    <x v="0"/>
    <n v="62231427"/>
    <n v="364092790000"/>
    <s v="8-837-597"/>
    <s v="Fijo"/>
    <x v="1"/>
    <x v="3"/>
    <m/>
    <d v="2026-05-21T00:00:00"/>
    <n v="43.13"/>
    <s v="no"/>
    <m/>
    <m/>
    <x v="4"/>
    <m/>
    <x v="0"/>
    <x v="1"/>
    <s v=""/>
    <s v="21/may"/>
    <n v="1"/>
    <s v=""/>
  </r>
  <r>
    <x v="15"/>
    <d v="2026-05-21T11:14:47"/>
    <x v="0"/>
    <n v="62628959"/>
    <n v="367063130000"/>
    <s v="8-1064-243"/>
    <s v="Fijo"/>
    <x v="2"/>
    <x v="4"/>
    <m/>
    <m/>
    <m/>
    <s v="no"/>
    <m/>
    <m/>
    <x v="4"/>
    <m/>
    <x v="0"/>
    <x v="0"/>
    <s v=""/>
    <s v=""/>
    <s v=""/>
    <s v=""/>
  </r>
  <r>
    <x v="15"/>
    <d v="2026-05-21T11:17:09"/>
    <x v="0"/>
    <n v="62784815"/>
    <n v="362029010000"/>
    <s v="8-394-313"/>
    <s v="Fijo"/>
    <x v="1"/>
    <x v="1"/>
    <m/>
    <m/>
    <m/>
    <s v="no"/>
    <m/>
    <m/>
    <x v="4"/>
    <m/>
    <x v="0"/>
    <x v="0"/>
    <s v=""/>
    <s v=""/>
    <s v=""/>
    <s v=""/>
  </r>
  <r>
    <x v="15"/>
    <d v="2026-05-21T11:20:59"/>
    <x v="0"/>
    <n v="63077492"/>
    <n v="363063180000"/>
    <s v="AV579508"/>
    <s v="Fijo"/>
    <x v="1"/>
    <x v="0"/>
    <m/>
    <m/>
    <m/>
    <s v="no"/>
    <m/>
    <m/>
    <x v="4"/>
    <m/>
    <x v="0"/>
    <x v="0"/>
    <s v=""/>
    <s v=""/>
    <s v=""/>
    <s v=""/>
  </r>
  <r>
    <x v="15"/>
    <d v="2026-05-21T11:23:50"/>
    <x v="0"/>
    <n v="63269942"/>
    <n v="363058060000"/>
    <s v="AS640152"/>
    <s v="Fijo"/>
    <x v="0"/>
    <x v="0"/>
    <m/>
    <m/>
    <m/>
    <s v="no"/>
    <m/>
    <m/>
    <x v="4"/>
    <m/>
    <x v="0"/>
    <x v="0"/>
    <s v=""/>
    <s v=""/>
    <s v=""/>
    <s v=""/>
  </r>
  <r>
    <x v="15"/>
    <d v="2026-05-21T11:25:39"/>
    <x v="0"/>
    <n v="63390957"/>
    <n v="353373520000"/>
    <s v="8-997-1561"/>
    <s v="Fijo"/>
    <x v="0"/>
    <x v="0"/>
    <m/>
    <m/>
    <m/>
    <s v="no"/>
    <m/>
    <m/>
    <x v="0"/>
    <m/>
    <x v="0"/>
    <x v="0"/>
    <s v=""/>
    <s v=""/>
    <s v=""/>
    <s v=""/>
  </r>
  <r>
    <x v="15"/>
    <d v="2026-05-21T11:30:40"/>
    <x v="0"/>
    <n v="63440822"/>
    <n v="362062650000"/>
    <s v="8-764-1283"/>
    <s v="Fijo"/>
    <x v="0"/>
    <x v="0"/>
    <m/>
    <m/>
    <m/>
    <s v="no"/>
    <m/>
    <m/>
    <x v="4"/>
    <m/>
    <x v="0"/>
    <x v="0"/>
    <s v=""/>
    <s v=""/>
    <s v=""/>
    <s v=""/>
  </r>
  <r>
    <x v="15"/>
    <d v="2026-05-21T11:32:46"/>
    <x v="0"/>
    <n v="63638799"/>
    <n v="354383430000"/>
    <s v="8-766-2311"/>
    <s v="Fijo"/>
    <x v="0"/>
    <x v="5"/>
    <m/>
    <m/>
    <m/>
    <s v="no"/>
    <m/>
    <m/>
    <x v="0"/>
    <m/>
    <x v="0"/>
    <x v="0"/>
    <s v=""/>
    <s v=""/>
    <s v=""/>
    <s v=""/>
  </r>
  <r>
    <x v="15"/>
    <d v="2026-05-21T11:39:37"/>
    <x v="0"/>
    <n v="63694637"/>
    <n v="361081420000"/>
    <s v="2-754-223"/>
    <s v="Fijo"/>
    <x v="0"/>
    <x v="3"/>
    <m/>
    <d v="2026-05-30T00:00:00"/>
    <n v="45.34"/>
    <s v="no"/>
    <m/>
    <m/>
    <x v="4"/>
    <m/>
    <x v="0"/>
    <x v="1"/>
    <s v=""/>
    <s v="30/may"/>
    <n v="1"/>
    <s v=""/>
  </r>
  <r>
    <x v="15"/>
    <d v="2026-05-21T11:42:47"/>
    <x v="0"/>
    <n v="64034925"/>
    <n v="363081040000"/>
    <s v="12-714-1410"/>
    <s v="Fijo"/>
    <x v="0"/>
    <x v="0"/>
    <m/>
    <m/>
    <m/>
    <s v="no"/>
    <m/>
    <m/>
    <x v="4"/>
    <m/>
    <x v="0"/>
    <x v="0"/>
    <s v=""/>
    <s v=""/>
    <s v=""/>
    <s v=""/>
  </r>
  <r>
    <x v="15"/>
    <d v="2026-05-21T11:47:16"/>
    <x v="0"/>
    <n v="64198054"/>
    <n v="362082210000"/>
    <s v="9-707-302"/>
    <s v="Fijo"/>
    <x v="0"/>
    <x v="3"/>
    <m/>
    <d v="2026-05-21T00:00:00"/>
    <n v="25.25"/>
    <s v="no"/>
    <m/>
    <m/>
    <x v="4"/>
    <m/>
    <x v="0"/>
    <x v="1"/>
    <s v=""/>
    <s v="21/may"/>
    <n v="1"/>
    <s v=""/>
  </r>
  <r>
    <x v="15"/>
    <d v="2026-05-21T11:49:54"/>
    <x v="0"/>
    <n v="64377330"/>
    <n v="365022420000"/>
    <s v="4-230-469"/>
    <s v="Fijo"/>
    <x v="0"/>
    <x v="7"/>
    <m/>
    <m/>
    <m/>
    <s v="no"/>
    <m/>
    <m/>
    <x v="4"/>
    <m/>
    <x v="0"/>
    <x v="0"/>
    <s v=""/>
    <s v=""/>
    <s v=""/>
    <s v=""/>
  </r>
  <r>
    <x v="15"/>
    <d v="2026-05-21T11:52:47"/>
    <x v="0"/>
    <n v="64541514"/>
    <n v="302026110000"/>
    <s v="8-958-1863"/>
    <s v="Fijo"/>
    <x v="2"/>
    <x v="3"/>
    <m/>
    <m/>
    <m/>
    <s v="no"/>
    <m/>
    <m/>
    <x v="4"/>
    <m/>
    <x v="0"/>
    <x v="0"/>
    <s v=""/>
    <s v=""/>
    <s v=""/>
    <s v=""/>
  </r>
  <r>
    <x v="15"/>
    <d v="2026-05-21T11:57:00"/>
    <x v="0"/>
    <n v="64622296"/>
    <n v="367046420000"/>
    <s v="1-720-1919"/>
    <s v="Fijo"/>
    <x v="0"/>
    <x v="0"/>
    <m/>
    <m/>
    <m/>
    <s v="no"/>
    <m/>
    <m/>
    <x v="4"/>
    <m/>
    <x v="0"/>
    <x v="0"/>
    <s v=""/>
    <s v=""/>
    <s v=""/>
    <s v=""/>
  </r>
  <r>
    <x v="15"/>
    <d v="2026-05-21T11:59:27"/>
    <x v="0"/>
    <n v="64899463"/>
    <n v="362006040000"/>
    <s v="8-1079-1439"/>
    <s v="Fijo"/>
    <x v="0"/>
    <x v="7"/>
    <m/>
    <m/>
    <m/>
    <s v="no"/>
    <m/>
    <m/>
    <x v="4"/>
    <m/>
    <x v="0"/>
    <x v="0"/>
    <s v=""/>
    <s v=""/>
    <s v=""/>
    <s v=""/>
  </r>
  <r>
    <x v="15"/>
    <d v="2026-05-21T12:01:07"/>
    <x v="0"/>
    <n v="64953189"/>
    <n v="368066630000"/>
    <s v="4-818-2067"/>
    <s v="Fijo"/>
    <x v="0"/>
    <x v="7"/>
    <m/>
    <m/>
    <m/>
    <s v="no"/>
    <m/>
    <m/>
    <x v="4"/>
    <m/>
    <x v="0"/>
    <x v="0"/>
    <s v=""/>
    <s v=""/>
    <s v=""/>
    <s v=""/>
  </r>
  <r>
    <x v="15"/>
    <d v="2026-05-21T12:06:14"/>
    <x v="0"/>
    <n v="65286732"/>
    <n v="367037840000"/>
    <s v="E-8-179920"/>
    <s v="Fijo"/>
    <x v="0"/>
    <x v="5"/>
    <m/>
    <m/>
    <m/>
    <s v="no"/>
    <m/>
    <m/>
    <x v="4"/>
    <m/>
    <x v="0"/>
    <x v="0"/>
    <s v=""/>
    <s v=""/>
    <s v=""/>
    <s v=""/>
  </r>
  <r>
    <x v="15"/>
    <d v="2026-05-21T12:14:52"/>
    <x v="0"/>
    <n v="65308699"/>
    <n v="145002040000"/>
    <s v="8-440-736"/>
    <s v="Fijo"/>
    <x v="0"/>
    <x v="7"/>
    <m/>
    <m/>
    <m/>
    <s v="no"/>
    <m/>
    <m/>
    <x v="4"/>
    <m/>
    <x v="0"/>
    <x v="0"/>
    <s v=""/>
    <s v=""/>
    <s v=""/>
    <s v=""/>
  </r>
  <r>
    <x v="15"/>
    <d v="2026-05-21T12:16:34"/>
    <x v="0"/>
    <n v="65324478"/>
    <n v="362012150000"/>
    <s v="8-342-661"/>
    <s v="Fijo"/>
    <x v="1"/>
    <x v="1"/>
    <m/>
    <m/>
    <m/>
    <s v="no"/>
    <m/>
    <m/>
    <x v="4"/>
    <m/>
    <x v="0"/>
    <x v="0"/>
    <s v=""/>
    <s v=""/>
    <s v=""/>
    <s v=""/>
  </r>
  <r>
    <x v="15"/>
    <d v="2026-05-21T12:19:30"/>
    <x v="0"/>
    <n v="65407963"/>
    <n v="369056400000"/>
    <s v="8-980-541"/>
    <s v="Fijo"/>
    <x v="0"/>
    <x v="0"/>
    <m/>
    <m/>
    <m/>
    <s v="no"/>
    <m/>
    <m/>
    <x v="4"/>
    <m/>
    <x v="0"/>
    <x v="0"/>
    <s v=""/>
    <s v=""/>
    <s v=""/>
    <s v=""/>
  </r>
  <r>
    <x v="15"/>
    <d v="2026-05-21T12:22:29"/>
    <x v="0"/>
    <n v="65528623"/>
    <n v="369045400000"/>
    <s v="2-147-276"/>
    <s v="Fijo"/>
    <x v="2"/>
    <x v="1"/>
    <m/>
    <m/>
    <m/>
    <s v="no"/>
    <m/>
    <m/>
    <x v="4"/>
    <m/>
    <x v="0"/>
    <x v="0"/>
    <s v=""/>
    <s v=""/>
    <s v=""/>
    <s v=""/>
  </r>
  <r>
    <x v="15"/>
    <d v="2026-05-21T12:25:00"/>
    <x v="0"/>
    <n v="65577067"/>
    <n v="359374860000"/>
    <s v="7-113-124"/>
    <s v="Fijo"/>
    <x v="0"/>
    <x v="1"/>
    <m/>
    <m/>
    <m/>
    <s v="no"/>
    <m/>
    <m/>
    <x v="0"/>
    <m/>
    <x v="0"/>
    <x v="0"/>
    <s v=""/>
    <s v=""/>
    <s v=""/>
    <s v=""/>
  </r>
  <r>
    <x v="15"/>
    <d v="2026-05-21T12:29:26"/>
    <x v="0"/>
    <n v="65705686"/>
    <n v="366011910000"/>
    <s v="9-767-2097"/>
    <s v="Fijo"/>
    <x v="0"/>
    <x v="0"/>
    <m/>
    <m/>
    <m/>
    <s v="no"/>
    <m/>
    <m/>
    <x v="1"/>
    <m/>
    <x v="0"/>
    <x v="0"/>
    <s v=""/>
    <s v=""/>
    <s v=""/>
    <s v=""/>
  </r>
  <r>
    <x v="15"/>
    <d v="2026-05-21T12:32:33"/>
    <x v="0"/>
    <n v="65892172"/>
    <n v="361027770000"/>
    <s v="10-700-1249"/>
    <s v="Fijo"/>
    <x v="0"/>
    <x v="7"/>
    <m/>
    <m/>
    <m/>
    <s v="no"/>
    <m/>
    <m/>
    <x v="4"/>
    <m/>
    <x v="0"/>
    <x v="0"/>
    <s v=""/>
    <s v=""/>
    <s v=""/>
    <s v=""/>
  </r>
  <r>
    <x v="15"/>
    <d v="2026-05-21T12:35:01"/>
    <x v="0"/>
    <n v="65909924"/>
    <n v="362052750000"/>
    <s v="9-725-1484"/>
    <s v="Fijo"/>
    <x v="0"/>
    <x v="2"/>
    <m/>
    <m/>
    <m/>
    <s v="si"/>
    <d v="2026-05-19T00:00:00"/>
    <m/>
    <x v="4"/>
    <m/>
    <x v="2"/>
    <x v="0"/>
    <s v="19/may"/>
    <s v=""/>
    <s v=""/>
    <n v="1"/>
  </r>
  <r>
    <x v="15"/>
    <d v="2026-05-21T12:37:09"/>
    <x v="0"/>
    <n v="65992229"/>
    <n v="351346290000"/>
    <s v="A35309185"/>
    <s v="Fijo"/>
    <x v="5"/>
    <x v="7"/>
    <m/>
    <m/>
    <m/>
    <s v="no"/>
    <m/>
    <m/>
    <x v="4"/>
    <m/>
    <x v="0"/>
    <x v="0"/>
    <s v=""/>
    <s v=""/>
    <s v=""/>
    <s v=""/>
  </r>
  <r>
    <x v="15"/>
    <d v="2026-05-21T12:40:31"/>
    <x v="0"/>
    <n v="66056107"/>
    <n v="368014530000"/>
    <s v="2-709-2020"/>
    <s v="Fijo"/>
    <x v="0"/>
    <x v="7"/>
    <m/>
    <m/>
    <m/>
    <s v="no"/>
    <m/>
    <m/>
    <x v="4"/>
    <m/>
    <x v="0"/>
    <x v="0"/>
    <s v=""/>
    <s v=""/>
    <s v=""/>
    <s v=""/>
  </r>
  <r>
    <x v="15"/>
    <d v="2026-05-21T12:43:48"/>
    <x v="0"/>
    <n v="66095793"/>
    <n v="369044290000"/>
    <s v="3-707-924"/>
    <s v="Fijo"/>
    <x v="0"/>
    <x v="0"/>
    <m/>
    <m/>
    <m/>
    <s v="no"/>
    <m/>
    <m/>
    <x v="4"/>
    <m/>
    <x v="0"/>
    <x v="0"/>
    <s v=""/>
    <s v=""/>
    <s v=""/>
    <s v=""/>
  </r>
  <r>
    <x v="15"/>
    <d v="2026-05-21T12:45:21"/>
    <x v="0"/>
    <n v="66178334"/>
    <n v="353365190000"/>
    <s v="8-162-884"/>
    <s v="Fijo"/>
    <x v="0"/>
    <x v="7"/>
    <m/>
    <m/>
    <m/>
    <s v="no"/>
    <m/>
    <m/>
    <x v="0"/>
    <m/>
    <x v="0"/>
    <x v="0"/>
    <s v=""/>
    <s v=""/>
    <s v=""/>
    <s v=""/>
  </r>
  <r>
    <x v="15"/>
    <d v="2026-05-21T12:48:30"/>
    <x v="0"/>
    <n v="66247133"/>
    <n v="362048230000"/>
    <s v="12-726-1534"/>
    <s v="Fijo"/>
    <x v="0"/>
    <x v="0"/>
    <m/>
    <m/>
    <m/>
    <s v="no"/>
    <m/>
    <m/>
    <x v="4"/>
    <m/>
    <x v="0"/>
    <x v="0"/>
    <s v=""/>
    <s v=""/>
    <s v=""/>
    <s v=""/>
  </r>
  <r>
    <x v="15"/>
    <d v="2026-05-21T12:51:32"/>
    <x v="0"/>
    <n v="66399201"/>
    <n v="364036870000"/>
    <n v="182863259"/>
    <s v="Fijo"/>
    <x v="3"/>
    <x v="0"/>
    <m/>
    <m/>
    <m/>
    <s v="no"/>
    <m/>
    <m/>
    <x v="4"/>
    <m/>
    <x v="0"/>
    <x v="0"/>
    <s v=""/>
    <s v=""/>
    <s v=""/>
    <s v=""/>
  </r>
  <r>
    <x v="15"/>
    <d v="2026-05-21T12:55:23"/>
    <x v="0"/>
    <n v="66447039"/>
    <n v="364084660000"/>
    <s v="8-788-371"/>
    <s v="Fijo"/>
    <x v="0"/>
    <x v="5"/>
    <m/>
    <m/>
    <m/>
    <s v="no"/>
    <m/>
    <m/>
    <x v="4"/>
    <m/>
    <x v="0"/>
    <x v="0"/>
    <s v=""/>
    <s v=""/>
    <s v=""/>
    <s v=""/>
  </r>
  <r>
    <x v="15"/>
    <d v="2026-05-21T12:56:46"/>
    <x v="0"/>
    <n v="66558136"/>
    <n v="365021050000"/>
    <s v="9-161-6701"/>
    <s v="Fijo"/>
    <x v="0"/>
    <x v="4"/>
    <m/>
    <m/>
    <m/>
    <s v="no"/>
    <m/>
    <m/>
    <x v="1"/>
    <m/>
    <x v="0"/>
    <x v="0"/>
    <s v=""/>
    <s v=""/>
    <s v=""/>
    <s v=""/>
  </r>
  <r>
    <x v="15"/>
    <d v="2026-05-21T12:58:29"/>
    <x v="0"/>
    <n v="66578945"/>
    <n v="363069600000"/>
    <s v="8-762-2180"/>
    <s v="Fijo"/>
    <x v="0"/>
    <x v="0"/>
    <m/>
    <m/>
    <m/>
    <s v="no"/>
    <m/>
    <m/>
    <x v="4"/>
    <m/>
    <x v="0"/>
    <x v="0"/>
    <s v=""/>
    <s v=""/>
    <s v=""/>
    <s v=""/>
  </r>
  <r>
    <x v="15"/>
    <d v="2026-05-21T14:05:36"/>
    <x v="0"/>
    <n v="66722995"/>
    <n v="362082050000"/>
    <s v="2-130-797DV28"/>
    <s v="Fijo"/>
    <x v="1"/>
    <x v="0"/>
    <m/>
    <m/>
    <m/>
    <s v="no"/>
    <m/>
    <m/>
    <x v="1"/>
    <m/>
    <x v="0"/>
    <x v="0"/>
    <s v=""/>
    <s v=""/>
    <s v=""/>
    <s v=""/>
  </r>
  <r>
    <x v="15"/>
    <d v="2026-05-21T14:08:58"/>
    <x v="0"/>
    <n v="66789087"/>
    <n v="363069600000"/>
    <s v="8-762-2180"/>
    <s v="Fijo"/>
    <x v="0"/>
    <x v="0"/>
    <m/>
    <m/>
    <m/>
    <s v="no"/>
    <m/>
    <m/>
    <x v="4"/>
    <m/>
    <x v="0"/>
    <x v="0"/>
    <s v=""/>
    <s v=""/>
    <s v=""/>
    <s v=""/>
  </r>
  <r>
    <x v="15"/>
    <d v="2026-05-21T14:10:55"/>
    <x v="0"/>
    <n v="66930362"/>
    <n v="353325540000"/>
    <s v="8-488-199"/>
    <s v="Fijo"/>
    <x v="0"/>
    <x v="7"/>
    <m/>
    <m/>
    <m/>
    <s v="no"/>
    <m/>
    <m/>
    <x v="1"/>
    <m/>
    <x v="0"/>
    <x v="0"/>
    <s v=""/>
    <s v=""/>
    <s v=""/>
    <s v=""/>
  </r>
  <r>
    <x v="15"/>
    <d v="2026-05-21T14:16:56"/>
    <x v="0"/>
    <n v="67012008"/>
    <n v="369085370000"/>
    <s v="8-817-681"/>
    <s v="Fijo"/>
    <x v="0"/>
    <x v="7"/>
    <m/>
    <m/>
    <m/>
    <s v="no"/>
    <m/>
    <m/>
    <x v="4"/>
    <m/>
    <x v="0"/>
    <x v="0"/>
    <s v=""/>
    <s v=""/>
    <s v=""/>
    <s v=""/>
  </r>
  <r>
    <x v="15"/>
    <d v="2026-05-21T14:21:22"/>
    <x v="0"/>
    <n v="67101082"/>
    <n v="368089020000"/>
    <s v="E-8-87390"/>
    <s v="Fijo"/>
    <x v="1"/>
    <x v="2"/>
    <m/>
    <m/>
    <m/>
    <s v="si"/>
    <d v="2026-05-11T00:00:00"/>
    <m/>
    <x v="4"/>
    <m/>
    <x v="2"/>
    <x v="0"/>
    <s v="11/may"/>
    <s v=""/>
    <s v=""/>
    <n v="1"/>
  </r>
  <r>
    <x v="15"/>
    <d v="2026-05-21T14:26:36"/>
    <x v="0"/>
    <n v="67115436"/>
    <n v="364018050000"/>
    <s v="10-706-638"/>
    <s v="Fijo"/>
    <x v="2"/>
    <x v="7"/>
    <m/>
    <m/>
    <m/>
    <s v="no"/>
    <m/>
    <m/>
    <x v="4"/>
    <m/>
    <x v="0"/>
    <x v="0"/>
    <s v=""/>
    <s v=""/>
    <s v=""/>
    <s v=""/>
  </r>
  <r>
    <x v="15"/>
    <d v="2026-05-21T14:29:39"/>
    <x v="0"/>
    <n v="67214083"/>
    <n v="363093830000"/>
    <s v="AY009864"/>
    <s v="Fijo"/>
    <x v="0"/>
    <x v="0"/>
    <m/>
    <m/>
    <m/>
    <s v="no"/>
    <m/>
    <m/>
    <x v="4"/>
    <m/>
    <x v="0"/>
    <x v="0"/>
    <s v=""/>
    <s v=""/>
    <s v=""/>
    <s v=""/>
  </r>
  <r>
    <x v="15"/>
    <d v="2026-05-21T14:33:06"/>
    <x v="0"/>
    <n v="67288491"/>
    <n v="366021820000"/>
    <s v="4-703-544"/>
    <s v="Fijo"/>
    <x v="0"/>
    <x v="7"/>
    <m/>
    <m/>
    <m/>
    <s v="no"/>
    <m/>
    <m/>
    <x v="4"/>
    <m/>
    <x v="0"/>
    <x v="0"/>
    <s v=""/>
    <s v=""/>
    <s v=""/>
    <s v=""/>
  </r>
  <r>
    <x v="15"/>
    <d v="2026-05-21T14:36:14"/>
    <x v="0"/>
    <n v="67383939"/>
    <n v="361059320000"/>
    <s v="8-785-1890"/>
    <s v="Fijo"/>
    <x v="1"/>
    <x v="8"/>
    <m/>
    <m/>
    <m/>
    <s v="no"/>
    <m/>
    <m/>
    <x v="4"/>
    <m/>
    <x v="0"/>
    <x v="0"/>
    <s v=""/>
    <s v=""/>
    <s v=""/>
    <s v=""/>
  </r>
  <r>
    <x v="15"/>
    <d v="2026-05-21T14:41:38"/>
    <x v="0"/>
    <n v="67433978"/>
    <n v="352371680000"/>
    <s v="8-773-2054"/>
    <s v="Fijo"/>
    <x v="0"/>
    <x v="1"/>
    <m/>
    <d v="2026-05-30T00:00:00"/>
    <n v="60.88"/>
    <s v="no"/>
    <m/>
    <m/>
    <x v="4"/>
    <m/>
    <x v="0"/>
    <x v="1"/>
    <s v=""/>
    <s v="30/may"/>
    <n v="1"/>
    <s v=""/>
  </r>
  <r>
    <x v="15"/>
    <d v="2026-05-21T14:45:34"/>
    <x v="0"/>
    <n v="67513331"/>
    <n v="362081480000"/>
    <s v="FB660536"/>
    <s v="Fijo"/>
    <x v="0"/>
    <x v="5"/>
    <m/>
    <m/>
    <m/>
    <s v="no"/>
    <m/>
    <m/>
    <x v="4"/>
    <m/>
    <x v="0"/>
    <x v="0"/>
    <s v=""/>
    <s v=""/>
    <s v=""/>
    <s v=""/>
  </r>
  <r>
    <x v="15"/>
    <d v="2026-05-21T14:55:19"/>
    <x v="0"/>
    <n v="67678843"/>
    <n v="369091120000"/>
    <s v="BG327965"/>
    <s v="Fijo"/>
    <x v="0"/>
    <x v="3"/>
    <m/>
    <d v="2026-05-23T00:00:00"/>
    <n v="30.44"/>
    <s v="no"/>
    <m/>
    <m/>
    <x v="4"/>
    <m/>
    <x v="0"/>
    <x v="1"/>
    <s v=""/>
    <s v="23/may"/>
    <n v="1"/>
    <s v=""/>
  </r>
  <r>
    <x v="15"/>
    <d v="2026-05-21T14:56:53"/>
    <x v="0"/>
    <n v="67878229"/>
    <n v="365027290000"/>
    <s v="8-1018-391"/>
    <s v="Fijo"/>
    <x v="0"/>
    <x v="7"/>
    <m/>
    <m/>
    <m/>
    <s v="no"/>
    <m/>
    <m/>
    <x v="1"/>
    <m/>
    <x v="0"/>
    <x v="0"/>
    <s v=""/>
    <s v=""/>
    <s v=""/>
    <s v=""/>
  </r>
  <r>
    <x v="15"/>
    <d v="2026-05-21T15:02:28"/>
    <x v="0"/>
    <n v="67979292"/>
    <n v="358375350000"/>
    <s v="8-975-1321"/>
    <s v="Fijo"/>
    <x v="0"/>
    <x v="0"/>
    <m/>
    <m/>
    <m/>
    <s v="no"/>
    <m/>
    <m/>
    <x v="0"/>
    <m/>
    <x v="0"/>
    <x v="0"/>
    <s v=""/>
    <s v=""/>
    <s v=""/>
    <s v=""/>
  </r>
  <r>
    <x v="15"/>
    <d v="2026-05-21T15:06:09"/>
    <x v="0"/>
    <n v="68179375"/>
    <n v="356371330000"/>
    <s v="8-732-1831"/>
    <s v="Fijo"/>
    <x v="0"/>
    <x v="0"/>
    <m/>
    <m/>
    <m/>
    <s v="no"/>
    <m/>
    <m/>
    <x v="1"/>
    <m/>
    <x v="0"/>
    <x v="0"/>
    <s v=""/>
    <s v=""/>
    <s v=""/>
    <s v=""/>
  </r>
  <r>
    <x v="15"/>
    <d v="2026-05-21T15:09:01"/>
    <x v="0"/>
    <n v="68268742"/>
    <n v="366005850000"/>
    <s v="10-707-314"/>
    <s v="Fijo"/>
    <x v="0"/>
    <x v="7"/>
    <m/>
    <m/>
    <m/>
    <s v="no"/>
    <m/>
    <m/>
    <x v="4"/>
    <m/>
    <x v="0"/>
    <x v="0"/>
    <s v=""/>
    <s v=""/>
    <s v=""/>
    <s v=""/>
  </r>
  <r>
    <x v="15"/>
    <d v="2026-05-21T15:11:56"/>
    <x v="0"/>
    <n v="68358975"/>
    <n v="369055450000"/>
    <s v="9-735-619"/>
    <s v="Fijo"/>
    <x v="0"/>
    <x v="0"/>
    <m/>
    <m/>
    <m/>
    <s v="no"/>
    <m/>
    <m/>
    <x v="4"/>
    <m/>
    <x v="0"/>
    <x v="0"/>
    <s v=""/>
    <s v=""/>
    <s v=""/>
    <s v=""/>
  </r>
  <r>
    <x v="15"/>
    <d v="2026-05-21T15:21:50"/>
    <x v="0"/>
    <n v="68711220"/>
    <n v="357357770000"/>
    <s v="3-746-1242"/>
    <s v="Fijo"/>
    <x v="0"/>
    <x v="0"/>
    <m/>
    <m/>
    <m/>
    <s v="no"/>
    <m/>
    <m/>
    <x v="1"/>
    <m/>
    <x v="0"/>
    <x v="0"/>
    <s v=""/>
    <s v=""/>
    <s v=""/>
    <s v=""/>
  </r>
  <r>
    <x v="15"/>
    <d v="2026-05-21T15:23:39"/>
    <x v="0"/>
    <n v="68836236"/>
    <n v="355369030000"/>
    <s v="8-1051-1434"/>
    <s v="Fijo"/>
    <x v="0"/>
    <x v="7"/>
    <m/>
    <m/>
    <m/>
    <s v="no"/>
    <m/>
    <m/>
    <x v="4"/>
    <m/>
    <x v="0"/>
    <x v="0"/>
    <s v=""/>
    <s v=""/>
    <s v=""/>
    <s v=""/>
  </r>
  <r>
    <x v="15"/>
    <d v="2026-05-21T15:27:59"/>
    <x v="0"/>
    <n v="68902344"/>
    <n v="368082820000"/>
    <s v="10-716-2088"/>
    <s v="Fijo"/>
    <x v="0"/>
    <x v="0"/>
    <m/>
    <m/>
    <m/>
    <s v="no"/>
    <m/>
    <m/>
    <x v="4"/>
    <m/>
    <x v="0"/>
    <x v="0"/>
    <s v=""/>
    <s v=""/>
    <s v=""/>
    <s v=""/>
  </r>
  <r>
    <x v="15"/>
    <d v="2026-05-21T15:35:00"/>
    <x v="0"/>
    <n v="69216347"/>
    <n v="369088980000"/>
    <s v="3-64-2558"/>
    <s v="Fijo"/>
    <x v="0"/>
    <x v="5"/>
    <m/>
    <m/>
    <m/>
    <s v="no"/>
    <m/>
    <m/>
    <x v="4"/>
    <m/>
    <x v="0"/>
    <x v="0"/>
    <s v=""/>
    <s v=""/>
    <s v=""/>
    <s v=""/>
  </r>
  <r>
    <x v="15"/>
    <d v="2026-05-21T15:36:18"/>
    <x v="0"/>
    <n v="69320573"/>
    <n v="363005830000"/>
    <s v="3-711-988"/>
    <s v="Fijo"/>
    <x v="0"/>
    <x v="7"/>
    <m/>
    <m/>
    <m/>
    <s v="no"/>
    <m/>
    <m/>
    <x v="4"/>
    <m/>
    <x v="0"/>
    <x v="0"/>
    <s v=""/>
    <s v=""/>
    <s v=""/>
    <s v=""/>
  </r>
  <r>
    <x v="15"/>
    <d v="2026-05-21T15:38:50"/>
    <x v="0"/>
    <n v="69351752"/>
    <n v="363082820000"/>
    <s v="8-1006-631"/>
    <s v="Fijo"/>
    <x v="0"/>
    <x v="1"/>
    <m/>
    <m/>
    <m/>
    <s v="no"/>
    <m/>
    <m/>
    <x v="4"/>
    <m/>
    <x v="0"/>
    <x v="0"/>
    <s v=""/>
    <s v=""/>
    <s v=""/>
    <s v=""/>
  </r>
  <r>
    <x v="15"/>
    <d v="2026-05-21T15:42:22"/>
    <x v="0"/>
    <n v="69455611"/>
    <n v="367054790000"/>
    <s v="9-742-195"/>
    <s v="Fijo"/>
    <x v="0"/>
    <x v="4"/>
    <m/>
    <m/>
    <m/>
    <s v="no"/>
    <m/>
    <m/>
    <x v="4"/>
    <m/>
    <x v="0"/>
    <x v="0"/>
    <s v=""/>
    <s v=""/>
    <s v=""/>
    <s v=""/>
  </r>
  <r>
    <x v="15"/>
    <d v="2026-05-21T15:46:06"/>
    <x v="0"/>
    <n v="69558662"/>
    <n v="357285600000"/>
    <s v="8-931-2056"/>
    <s v="Fijo"/>
    <x v="0"/>
    <x v="7"/>
    <m/>
    <m/>
    <m/>
    <s v="no"/>
    <m/>
    <m/>
    <x v="4"/>
    <m/>
    <x v="0"/>
    <x v="0"/>
    <s v=""/>
    <s v=""/>
    <s v=""/>
    <s v=""/>
  </r>
  <r>
    <x v="15"/>
    <d v="2026-05-21T15:54:10"/>
    <x v="0"/>
    <n v="69601798"/>
    <n v="361023570000"/>
    <s v="8-716-184"/>
    <s v="Fijo"/>
    <x v="0"/>
    <x v="3"/>
    <m/>
    <d v="2026-05-22T00:00:00"/>
    <n v="39"/>
    <s v="no"/>
    <m/>
    <m/>
    <x v="1"/>
    <m/>
    <x v="0"/>
    <x v="1"/>
    <s v=""/>
    <s v="22/may"/>
    <n v="1"/>
    <s v=""/>
  </r>
  <r>
    <x v="15"/>
    <d v="2026-05-21T15:56:02"/>
    <x v="0"/>
    <n v="69692960"/>
    <n v="354350880000"/>
    <s v="8-1025-1260"/>
    <s v="Fijo"/>
    <x v="0"/>
    <x v="7"/>
    <m/>
    <m/>
    <m/>
    <s v="no"/>
    <m/>
    <m/>
    <x v="0"/>
    <m/>
    <x v="0"/>
    <x v="0"/>
    <s v=""/>
    <s v=""/>
    <s v=""/>
    <s v=""/>
  </r>
  <r>
    <x v="15"/>
    <d v="2026-05-21T16:02:46"/>
    <x v="0"/>
    <n v="69870832"/>
    <n v="357363410000"/>
    <s v="8-513-2197"/>
    <s v="Fijo"/>
    <x v="0"/>
    <x v="2"/>
    <m/>
    <m/>
    <m/>
    <s v="si"/>
    <d v="2026-05-14T00:00:00"/>
    <m/>
    <x v="4"/>
    <m/>
    <x v="2"/>
    <x v="0"/>
    <s v="14/may"/>
    <s v=""/>
    <s v=""/>
    <n v="1"/>
  </r>
  <r>
    <x v="15"/>
    <d v="2026-05-21T16:08:50"/>
    <x v="0"/>
    <n v="69445028"/>
    <n v="354377940000"/>
    <s v="CO3688888"/>
    <s v="Fijo"/>
    <x v="0"/>
    <x v="7"/>
    <m/>
    <m/>
    <m/>
    <s v="no"/>
    <m/>
    <m/>
    <x v="4"/>
    <m/>
    <x v="0"/>
    <x v="0"/>
    <s v=""/>
    <s v=""/>
    <s v=""/>
    <s v=""/>
  </r>
  <r>
    <x v="15"/>
    <d v="2026-05-21T16:25:50"/>
    <x v="0"/>
    <n v="66619538"/>
    <n v="208008280000"/>
    <s v="4-718-63"/>
    <s v="Fijo"/>
    <x v="0"/>
    <x v="0"/>
    <m/>
    <m/>
    <m/>
    <s v="no"/>
    <m/>
    <m/>
    <x v="4"/>
    <m/>
    <x v="0"/>
    <x v="0"/>
    <s v=""/>
    <s v=""/>
    <s v=""/>
    <s v=""/>
  </r>
  <r>
    <x v="15"/>
    <d v="2026-05-21T16:31:53"/>
    <x v="0"/>
    <n v="67238138"/>
    <n v="355372370000"/>
    <s v="E-8-202471"/>
    <s v="Fijo"/>
    <x v="1"/>
    <x v="2"/>
    <m/>
    <m/>
    <m/>
    <s v="si"/>
    <d v="2026-05-20T00:00:00"/>
    <n v="56"/>
    <x v="0"/>
    <m/>
    <x v="2"/>
    <x v="0"/>
    <s v="20/may"/>
    <s v=""/>
    <s v=""/>
    <n v="1"/>
  </r>
  <r>
    <x v="15"/>
    <d v="2026-05-21T16:40:38"/>
    <x v="0"/>
    <n v="66055984"/>
    <n v="352280910100"/>
    <s v="2-117-435"/>
    <s v="Fijo"/>
    <x v="1"/>
    <x v="2"/>
    <m/>
    <m/>
    <m/>
    <s v="si"/>
    <d v="2026-05-20T00:00:00"/>
    <n v="32.42"/>
    <x v="4"/>
    <m/>
    <x v="2"/>
    <x v="0"/>
    <s v="20/may"/>
    <s v=""/>
    <s v=""/>
    <n v="1"/>
  </r>
  <r>
    <x v="15"/>
    <d v="2026-05-21T16:46:40"/>
    <x v="0"/>
    <n v="64198054"/>
    <n v="362082210000"/>
    <s v="9-707-302"/>
    <s v="Fijo"/>
    <x v="0"/>
    <x v="2"/>
    <m/>
    <m/>
    <m/>
    <s v="si"/>
    <d v="2026-05-21T00:00:00"/>
    <n v="25.25"/>
    <x v="4"/>
    <m/>
    <x v="2"/>
    <x v="0"/>
    <s v="21/may"/>
    <s v=""/>
    <s v=""/>
    <n v="1"/>
  </r>
  <r>
    <x v="15"/>
    <d v="2026-05-21T16:54:58"/>
    <x v="0"/>
    <n v="60093261"/>
    <n v="353357320000"/>
    <s v="8-832-774"/>
    <s v="Fijo"/>
    <x v="0"/>
    <x v="7"/>
    <m/>
    <m/>
    <m/>
    <s v="no"/>
    <m/>
    <m/>
    <x v="4"/>
    <m/>
    <x v="0"/>
    <x v="0"/>
    <s v=""/>
    <s v=""/>
    <s v=""/>
    <s v=""/>
  </r>
  <r>
    <x v="15"/>
    <d v="2026-05-21T16:56:13"/>
    <x v="0"/>
    <n v="60349166"/>
    <n v="367000460000"/>
    <s v="10-709-1470"/>
    <s v="Fijo"/>
    <x v="0"/>
    <x v="7"/>
    <m/>
    <m/>
    <m/>
    <s v="no"/>
    <m/>
    <m/>
    <x v="4"/>
    <m/>
    <x v="0"/>
    <x v="0"/>
    <s v=""/>
    <s v=""/>
    <s v=""/>
    <s v=""/>
  </r>
  <r>
    <x v="15"/>
    <d v="2026-05-21T16:59:14"/>
    <x v="0"/>
    <n v="60402909"/>
    <n v="362003540000"/>
    <s v="3-712-724"/>
    <s v="Fijo"/>
    <x v="0"/>
    <x v="2"/>
    <m/>
    <m/>
    <m/>
    <s v="si"/>
    <d v="2026-05-01T00:00:00"/>
    <m/>
    <x v="1"/>
    <m/>
    <x v="2"/>
    <x v="0"/>
    <s v="01/may"/>
    <s v=""/>
    <s v=""/>
    <n v="1"/>
  </r>
  <r>
    <x v="15"/>
    <d v="2026-05-21T17:09:15"/>
    <x v="0"/>
    <n v="61001147"/>
    <n v="362005830000"/>
    <s v="10-5-1140"/>
    <s v="Fijo"/>
    <x v="0"/>
    <x v="0"/>
    <m/>
    <m/>
    <m/>
    <s v="no"/>
    <m/>
    <m/>
    <x v="1"/>
    <m/>
    <x v="0"/>
    <x v="0"/>
    <s v=""/>
    <s v=""/>
    <s v=""/>
    <s v=""/>
  </r>
  <r>
    <x v="15"/>
    <d v="2026-05-21T17:13:54"/>
    <x v="0"/>
    <n v="61622585"/>
    <n v="359382360000"/>
    <s v="6-703-2233"/>
    <s v="Fijo"/>
    <x v="0"/>
    <x v="1"/>
    <m/>
    <m/>
    <m/>
    <s v="no"/>
    <m/>
    <m/>
    <x v="0"/>
    <m/>
    <x v="0"/>
    <x v="0"/>
    <s v=""/>
    <s v=""/>
    <s v=""/>
    <s v=""/>
  </r>
  <r>
    <x v="15"/>
    <d v="2026-05-21T17:17:58"/>
    <x v="0"/>
    <n v="61626717"/>
    <n v="353362710000"/>
    <s v="2-722-1502"/>
    <s v="Fijo"/>
    <x v="0"/>
    <x v="0"/>
    <m/>
    <m/>
    <m/>
    <s v="no"/>
    <m/>
    <m/>
    <x v="4"/>
    <m/>
    <x v="0"/>
    <x v="0"/>
    <s v=""/>
    <s v=""/>
    <s v=""/>
    <s v=""/>
  </r>
  <r>
    <x v="15"/>
    <d v="2026-05-21T17:24:28"/>
    <x v="0"/>
    <n v="62231427"/>
    <n v="364092790000"/>
    <s v="8-837-597"/>
    <s v="Fijo"/>
    <x v="1"/>
    <x v="2"/>
    <m/>
    <m/>
    <m/>
    <s v="si"/>
    <d v="2026-05-21T00:00:00"/>
    <n v="43.13"/>
    <x v="4"/>
    <m/>
    <x v="2"/>
    <x v="0"/>
    <s v="21/may"/>
    <s v=""/>
    <s v=""/>
    <n v="1"/>
  </r>
  <r>
    <x v="15"/>
    <d v="2026-05-21T17:30:36"/>
    <x v="0"/>
    <n v="62158195"/>
    <n v="369042550000"/>
    <s v="8-379-952"/>
    <s v="Fijo"/>
    <x v="1"/>
    <x v="2"/>
    <m/>
    <m/>
    <m/>
    <s v="si"/>
    <d v="2026-05-13T00:00:00"/>
    <m/>
    <x v="4"/>
    <m/>
    <x v="2"/>
    <x v="0"/>
    <s v="13/may"/>
    <s v=""/>
    <s v=""/>
    <n v="1"/>
  </r>
  <r>
    <x v="15"/>
    <d v="2026-05-21T17:33:51"/>
    <x v="0"/>
    <n v="62254511"/>
    <n v="214048580000"/>
    <s v="8-814-663"/>
    <s v="Fijo"/>
    <x v="2"/>
    <x v="7"/>
    <m/>
    <m/>
    <m/>
    <s v="no"/>
    <m/>
    <m/>
    <x v="4"/>
    <m/>
    <x v="0"/>
    <x v="0"/>
    <s v=""/>
    <s v=""/>
    <s v=""/>
    <s v=""/>
  </r>
  <r>
    <x v="15"/>
    <d v="2026-05-21T17:36:37"/>
    <x v="0"/>
    <n v="62384398"/>
    <n v="353326540000"/>
    <s v="8-515-280"/>
    <s v="Fijo"/>
    <x v="0"/>
    <x v="5"/>
    <m/>
    <m/>
    <m/>
    <s v="no"/>
    <m/>
    <m/>
    <x v="1"/>
    <m/>
    <x v="0"/>
    <x v="0"/>
    <s v=""/>
    <s v=""/>
    <s v=""/>
    <s v=""/>
  </r>
  <r>
    <x v="15"/>
    <d v="2026-05-21T17:38:19"/>
    <x v="0"/>
    <n v="62411313"/>
    <n v="354062600000"/>
    <s v="4-752-369"/>
    <s v="Fijo"/>
    <x v="0"/>
    <x v="7"/>
    <m/>
    <m/>
    <m/>
    <s v="no"/>
    <m/>
    <m/>
    <x v="0"/>
    <m/>
    <x v="0"/>
    <x v="0"/>
    <s v=""/>
    <s v=""/>
    <s v=""/>
    <s v=""/>
  </r>
  <r>
    <x v="15"/>
    <d v="2026-05-21T17:40:40"/>
    <x v="0"/>
    <n v="62674101"/>
    <n v="361026230000"/>
    <s v="8-1037-985"/>
    <s v="Fijo"/>
    <x v="0"/>
    <x v="7"/>
    <m/>
    <m/>
    <m/>
    <s v="no"/>
    <m/>
    <m/>
    <x v="4"/>
    <m/>
    <x v="0"/>
    <x v="0"/>
    <s v=""/>
    <s v=""/>
    <s v=""/>
    <s v=""/>
  </r>
  <r>
    <x v="15"/>
    <d v="2026-05-21T17:42:12"/>
    <x v="0"/>
    <n v="62712490"/>
    <n v="361019610000"/>
    <s v="8-456-717"/>
    <s v="Fijo"/>
    <x v="0"/>
    <x v="7"/>
    <m/>
    <m/>
    <m/>
    <s v="no"/>
    <m/>
    <m/>
    <x v="1"/>
    <m/>
    <x v="0"/>
    <x v="0"/>
    <s v=""/>
    <s v=""/>
    <s v=""/>
    <s v=""/>
  </r>
  <r>
    <x v="15"/>
    <d v="2026-05-21T17:46:19"/>
    <x v="0"/>
    <n v="63112659"/>
    <n v="356369130000"/>
    <s v="8-952-1613"/>
    <s v="Fijo"/>
    <x v="0"/>
    <x v="5"/>
    <m/>
    <m/>
    <m/>
    <s v="no"/>
    <m/>
    <m/>
    <x v="0"/>
    <m/>
    <x v="0"/>
    <x v="0"/>
    <s v=""/>
    <s v=""/>
    <s v=""/>
    <s v=""/>
  </r>
  <r>
    <x v="15"/>
    <d v="2026-05-21T17:48:53"/>
    <x v="0"/>
    <n v="63238835"/>
    <n v="362010540000"/>
    <s v="L896523"/>
    <s v="Fijo"/>
    <x v="0"/>
    <x v="0"/>
    <m/>
    <m/>
    <m/>
    <s v="no"/>
    <m/>
    <m/>
    <x v="4"/>
    <m/>
    <x v="0"/>
    <x v="0"/>
    <s v=""/>
    <s v=""/>
    <s v=""/>
    <s v=""/>
  </r>
  <r>
    <x v="15"/>
    <d v="2026-05-21T17:50:28"/>
    <x v="0"/>
    <n v="63373915"/>
    <n v="369002140000"/>
    <s v="3-733-1572"/>
    <s v="Fijo"/>
    <x v="0"/>
    <x v="7"/>
    <m/>
    <m/>
    <m/>
    <s v="no"/>
    <m/>
    <m/>
    <x v="4"/>
    <m/>
    <x v="0"/>
    <x v="0"/>
    <s v=""/>
    <s v=""/>
    <s v=""/>
    <s v=""/>
  </r>
  <r>
    <x v="15"/>
    <d v="2026-05-21T17:52:50"/>
    <x v="0"/>
    <n v="63415263"/>
    <n v="369023860000"/>
    <s v="1-759-2223"/>
    <s v="Fijo"/>
    <x v="0"/>
    <x v="0"/>
    <m/>
    <m/>
    <m/>
    <s v="no"/>
    <m/>
    <m/>
    <x v="1"/>
    <m/>
    <x v="0"/>
    <x v="0"/>
    <s v=""/>
    <s v=""/>
    <s v=""/>
    <s v=""/>
  </r>
  <r>
    <x v="15"/>
    <d v="2026-05-21T17:58:30"/>
    <x v="0"/>
    <n v="63510073"/>
    <n v="362054530000"/>
    <s v="4-219-950"/>
    <s v="Fijo"/>
    <x v="2"/>
    <x v="3"/>
    <m/>
    <m/>
    <m/>
    <s v="no"/>
    <m/>
    <m/>
    <x v="4"/>
    <m/>
    <x v="0"/>
    <x v="0"/>
    <s v=""/>
    <s v=""/>
    <s v=""/>
    <s v=""/>
  </r>
  <r>
    <x v="15"/>
    <d v="2026-05-21T18:04:40"/>
    <x v="0"/>
    <n v="63758860"/>
    <n v="365068410000"/>
    <s v="7-715-438"/>
    <s v="Fijo"/>
    <x v="0"/>
    <x v="0"/>
    <m/>
    <m/>
    <m/>
    <s v="no"/>
    <m/>
    <m/>
    <x v="4"/>
    <m/>
    <x v="0"/>
    <x v="0"/>
    <s v=""/>
    <s v=""/>
    <s v=""/>
    <s v=""/>
  </r>
  <r>
    <x v="15"/>
    <d v="2026-05-21T18:07:00"/>
    <x v="0"/>
    <n v="64008804"/>
    <n v="366051290000"/>
    <s v="4-753-207"/>
    <s v="Fijo"/>
    <x v="0"/>
    <x v="0"/>
    <m/>
    <m/>
    <m/>
    <s v="si"/>
    <d v="2026-05-08T00:00:00"/>
    <m/>
    <x v="4"/>
    <m/>
    <x v="2"/>
    <x v="0"/>
    <s v="08/may"/>
    <s v=""/>
    <s v=""/>
    <n v="1"/>
  </r>
  <r>
    <x v="15"/>
    <d v="2026-05-21T18:10:37"/>
    <x v="0"/>
    <n v="64153733"/>
    <n v="327001870000"/>
    <s v="3-733-247"/>
    <s v="Fijo"/>
    <x v="0"/>
    <x v="4"/>
    <m/>
    <m/>
    <m/>
    <s v="no"/>
    <m/>
    <m/>
    <x v="4"/>
    <m/>
    <x v="0"/>
    <x v="0"/>
    <s v=""/>
    <s v=""/>
    <s v=""/>
    <s v=""/>
  </r>
  <r>
    <x v="15"/>
    <d v="2026-05-21T18:11:53"/>
    <x v="0"/>
    <n v="64218076"/>
    <n v="353379550000"/>
    <s v="3-31-772"/>
    <s v="Fijo"/>
    <x v="0"/>
    <x v="7"/>
    <m/>
    <m/>
    <m/>
    <s v="no"/>
    <m/>
    <m/>
    <x v="4"/>
    <m/>
    <x v="0"/>
    <x v="0"/>
    <s v=""/>
    <s v=""/>
    <s v=""/>
    <s v=""/>
  </r>
  <r>
    <x v="15"/>
    <d v="2026-05-21T18:13:10"/>
    <x v="0"/>
    <n v="64222796"/>
    <n v="365023220000"/>
    <s v="8-969-870"/>
    <s v="Fijo"/>
    <x v="0"/>
    <x v="7"/>
    <m/>
    <m/>
    <m/>
    <s v="no"/>
    <m/>
    <m/>
    <x v="4"/>
    <m/>
    <x v="0"/>
    <x v="0"/>
    <s v=""/>
    <s v=""/>
    <s v=""/>
    <s v=""/>
  </r>
  <r>
    <x v="15"/>
    <d v="2026-05-21T18:14:11"/>
    <x v="0"/>
    <n v="64321567"/>
    <n v="355377690000"/>
    <s v="2-124-362"/>
    <s v="Fijo"/>
    <x v="0"/>
    <x v="7"/>
    <m/>
    <m/>
    <m/>
    <s v="no"/>
    <m/>
    <m/>
    <x v="4"/>
    <m/>
    <x v="0"/>
    <x v="0"/>
    <s v=""/>
    <s v=""/>
    <s v=""/>
    <s v=""/>
  </r>
  <r>
    <x v="16"/>
    <d v="2026-05-22T09:17:09"/>
    <x v="0"/>
    <n v="64411353"/>
    <n v="368089170000"/>
    <s v="4-206-693"/>
    <s v="Fijo"/>
    <x v="0"/>
    <x v="0"/>
    <m/>
    <m/>
    <m/>
    <s v="no"/>
    <m/>
    <m/>
    <x v="4"/>
    <m/>
    <x v="0"/>
    <x v="0"/>
    <s v=""/>
    <s v=""/>
    <s v=""/>
    <s v=""/>
  </r>
  <r>
    <x v="16"/>
    <d v="2026-05-22T09:23:42"/>
    <x v="0"/>
    <n v="64637455"/>
    <n v="366025960000"/>
    <s v="8-1067-258"/>
    <s v="Fijo"/>
    <x v="0"/>
    <x v="0"/>
    <m/>
    <m/>
    <m/>
    <s v="no"/>
    <m/>
    <m/>
    <x v="1"/>
    <m/>
    <x v="0"/>
    <x v="0"/>
    <s v=""/>
    <s v=""/>
    <s v=""/>
    <s v=""/>
  </r>
  <r>
    <x v="16"/>
    <d v="2026-05-22T09:24:59"/>
    <x v="0"/>
    <n v="64747695"/>
    <n v="363087220000"/>
    <s v="6-700-986"/>
    <s v="Fijo"/>
    <x v="0"/>
    <x v="7"/>
    <m/>
    <m/>
    <m/>
    <s v="no"/>
    <m/>
    <m/>
    <x v="4"/>
    <m/>
    <x v="0"/>
    <x v="0"/>
    <s v=""/>
    <s v=""/>
    <s v=""/>
    <s v=""/>
  </r>
  <r>
    <x v="16"/>
    <d v="2026-05-22T09:27:03"/>
    <x v="0"/>
    <n v="64900263"/>
    <n v="366034170000"/>
    <s v="4-833-2327"/>
    <s v="Movil"/>
    <x v="2"/>
    <x v="7"/>
    <m/>
    <m/>
    <m/>
    <s v="no"/>
    <m/>
    <m/>
    <x v="4"/>
    <m/>
    <x v="0"/>
    <x v="0"/>
    <s v=""/>
    <s v=""/>
    <s v=""/>
    <s v=""/>
  </r>
  <r>
    <x v="16"/>
    <d v="2026-05-22T09:34:23"/>
    <x v="0"/>
    <n v="65333937"/>
    <n v="362088490000"/>
    <s v="8-972-791"/>
    <s v="Fijo"/>
    <x v="0"/>
    <x v="7"/>
    <m/>
    <m/>
    <m/>
    <s v="no"/>
    <m/>
    <m/>
    <x v="4"/>
    <m/>
    <x v="0"/>
    <x v="0"/>
    <s v=""/>
    <s v=""/>
    <s v=""/>
    <s v=""/>
  </r>
  <r>
    <x v="16"/>
    <d v="2026-05-22T09:35:40"/>
    <x v="0"/>
    <n v="65361691"/>
    <n v="357362920000"/>
    <s v="8-1001-239"/>
    <s v="Fijo"/>
    <x v="0"/>
    <x v="5"/>
    <m/>
    <m/>
    <m/>
    <s v="no"/>
    <m/>
    <m/>
    <x v="0"/>
    <m/>
    <x v="0"/>
    <x v="0"/>
    <s v=""/>
    <s v=""/>
    <s v=""/>
    <s v=""/>
  </r>
  <r>
    <x v="16"/>
    <d v="2026-05-22T09:41:31"/>
    <x v="0"/>
    <n v="65460179"/>
    <n v="367054380000"/>
    <s v="8-1065-193"/>
    <s v="Fijo"/>
    <x v="0"/>
    <x v="0"/>
    <m/>
    <m/>
    <m/>
    <s v="no"/>
    <m/>
    <m/>
    <x v="4"/>
    <m/>
    <x v="0"/>
    <x v="0"/>
    <s v=""/>
    <s v=""/>
    <s v=""/>
    <s v=""/>
  </r>
  <r>
    <x v="16"/>
    <d v="2026-05-22T09:45:39"/>
    <x v="0"/>
    <n v="65602917"/>
    <n v="366077440000"/>
    <s v="AP671971"/>
    <s v="Fijo"/>
    <x v="0"/>
    <x v="0"/>
    <m/>
    <m/>
    <m/>
    <s v="no"/>
    <m/>
    <m/>
    <x v="4"/>
    <m/>
    <x v="0"/>
    <x v="0"/>
    <s v=""/>
    <s v=""/>
    <s v=""/>
    <s v=""/>
  </r>
  <r>
    <x v="16"/>
    <d v="2026-05-22T09:51:27"/>
    <x v="0"/>
    <n v="65881414"/>
    <n v="351372710000"/>
    <s v="8-709-111"/>
    <s v="Fijo"/>
    <x v="1"/>
    <x v="4"/>
    <m/>
    <m/>
    <m/>
    <s v="no"/>
    <m/>
    <m/>
    <x v="4"/>
    <m/>
    <x v="0"/>
    <x v="0"/>
    <s v=""/>
    <s v=""/>
    <s v=""/>
    <s v=""/>
  </r>
  <r>
    <x v="16"/>
    <d v="2026-05-22T09:54:41"/>
    <x v="0"/>
    <n v="65923460"/>
    <n v="996017340000"/>
    <s v="8-466-34"/>
    <s v="Fijo"/>
    <x v="2"/>
    <x v="5"/>
    <m/>
    <m/>
    <m/>
    <s v="no"/>
    <m/>
    <m/>
    <x v="4"/>
    <m/>
    <x v="0"/>
    <x v="0"/>
    <s v=""/>
    <s v=""/>
    <s v=""/>
    <s v=""/>
  </r>
  <r>
    <x v="16"/>
    <d v="2026-05-22T09:59:56"/>
    <x v="0"/>
    <n v="65975660"/>
    <n v="342342600000"/>
    <s v="8-1009-1453"/>
    <s v="Fijo"/>
    <x v="0"/>
    <x v="2"/>
    <m/>
    <m/>
    <m/>
    <s v="si"/>
    <d v="2026-05-07T00:00:00"/>
    <m/>
    <x v="0"/>
    <m/>
    <x v="2"/>
    <x v="0"/>
    <s v="07/may"/>
    <s v=""/>
    <s v=""/>
    <n v="1"/>
  </r>
  <r>
    <x v="16"/>
    <d v="2026-05-22T10:07:33"/>
    <x v="0"/>
    <n v="66033534"/>
    <n v="368027760000"/>
    <s v="8-1038-862"/>
    <s v="Fijo"/>
    <x v="1"/>
    <x v="3"/>
    <m/>
    <d v="2026-05-24T00:00:00"/>
    <n v="50"/>
    <s v="no"/>
    <m/>
    <m/>
    <x v="4"/>
    <m/>
    <x v="0"/>
    <x v="1"/>
    <s v=""/>
    <s v="24/may"/>
    <n v="1"/>
    <s v=""/>
  </r>
  <r>
    <x v="16"/>
    <d v="2026-05-22T10:10:42"/>
    <x v="0"/>
    <n v="66347905"/>
    <n v="365029180000"/>
    <s v="10-707-1344"/>
    <s v="Fijo"/>
    <x v="0"/>
    <x v="5"/>
    <m/>
    <m/>
    <m/>
    <s v="no"/>
    <m/>
    <m/>
    <x v="1"/>
    <m/>
    <x v="0"/>
    <x v="0"/>
    <s v=""/>
    <s v=""/>
    <s v=""/>
    <s v=""/>
  </r>
  <r>
    <x v="16"/>
    <d v="2026-05-22T10:18:27"/>
    <x v="0"/>
    <n v="66390604"/>
    <n v="361066510000"/>
    <s v="9-165-691"/>
    <s v="Fijo"/>
    <x v="0"/>
    <x v="0"/>
    <m/>
    <m/>
    <m/>
    <s v="no"/>
    <m/>
    <m/>
    <x v="4"/>
    <m/>
    <x v="0"/>
    <x v="0"/>
    <s v=""/>
    <s v=""/>
    <s v=""/>
    <s v=""/>
  </r>
  <r>
    <x v="16"/>
    <d v="2026-05-22T10:20:36"/>
    <x v="0"/>
    <n v="66553125"/>
    <n v="364072630000"/>
    <s v="BE362068"/>
    <s v="Fijo"/>
    <x v="0"/>
    <x v="7"/>
    <m/>
    <m/>
    <m/>
    <s v="no"/>
    <m/>
    <m/>
    <x v="4"/>
    <m/>
    <x v="0"/>
    <x v="0"/>
    <s v=""/>
    <s v=""/>
    <s v=""/>
    <s v=""/>
  </r>
  <r>
    <x v="16"/>
    <d v="2026-05-22T10:25:15"/>
    <x v="0"/>
    <n v="66607467"/>
    <n v="341168880000"/>
    <s v="8-1039-1283"/>
    <s v="Fijo"/>
    <x v="0"/>
    <x v="0"/>
    <m/>
    <m/>
    <m/>
    <s v="no"/>
    <m/>
    <m/>
    <x v="4"/>
    <m/>
    <x v="0"/>
    <x v="0"/>
    <s v=""/>
    <s v=""/>
    <s v=""/>
    <s v=""/>
  </r>
  <r>
    <x v="16"/>
    <d v="2026-05-22T10:28:49"/>
    <x v="0"/>
    <n v="66767187"/>
    <n v="369035140000"/>
    <s v="8-1060-2408"/>
    <s v="Fijo"/>
    <x v="0"/>
    <x v="7"/>
    <m/>
    <m/>
    <m/>
    <s v="no"/>
    <m/>
    <m/>
    <x v="4"/>
    <m/>
    <x v="0"/>
    <x v="0"/>
    <s v=""/>
    <s v=""/>
    <s v=""/>
    <s v=""/>
  </r>
  <r>
    <x v="16"/>
    <d v="2026-05-22T10:41:20"/>
    <x v="0"/>
    <n v="66780484"/>
    <n v="313014210000"/>
    <s v="8-210-104"/>
    <s v="Fijo"/>
    <x v="3"/>
    <x v="0"/>
    <m/>
    <m/>
    <m/>
    <s v="no"/>
    <m/>
    <m/>
    <x v="4"/>
    <m/>
    <x v="0"/>
    <x v="0"/>
    <s v=""/>
    <s v=""/>
    <s v=""/>
    <s v=""/>
  </r>
  <r>
    <x v="16"/>
    <d v="2026-05-22T10:51:00"/>
    <x v="0"/>
    <n v="67337532"/>
    <n v="364082230000"/>
    <s v="9-770-1711"/>
    <s v="Fijo"/>
    <x v="0"/>
    <x v="4"/>
    <m/>
    <m/>
    <m/>
    <s v="no"/>
    <m/>
    <m/>
    <x v="4"/>
    <m/>
    <x v="0"/>
    <x v="0"/>
    <s v=""/>
    <s v=""/>
    <s v=""/>
    <s v=""/>
  </r>
  <r>
    <x v="16"/>
    <d v="2026-05-22T10:54:01"/>
    <x v="0"/>
    <n v="67464275"/>
    <n v="369024060000"/>
    <s v="8-761-1861"/>
    <s v="Fijo"/>
    <x v="2"/>
    <x v="7"/>
    <m/>
    <m/>
    <m/>
    <s v="no"/>
    <m/>
    <m/>
    <x v="4"/>
    <m/>
    <x v="0"/>
    <x v="0"/>
    <s v=""/>
    <s v=""/>
    <s v=""/>
    <s v=""/>
  </r>
  <r>
    <x v="16"/>
    <d v="2026-05-22T10:58:53"/>
    <x v="0"/>
    <n v="67509647"/>
    <n v="366027830000"/>
    <s v="3-754-1885"/>
    <s v="Fijo"/>
    <x v="1"/>
    <x v="0"/>
    <m/>
    <m/>
    <m/>
    <s v="no"/>
    <m/>
    <m/>
    <x v="4"/>
    <m/>
    <x v="0"/>
    <x v="0"/>
    <s v=""/>
    <s v=""/>
    <s v=""/>
    <s v=""/>
  </r>
  <r>
    <x v="16"/>
    <d v="2026-05-22T11:00:39"/>
    <x v="0"/>
    <n v="67630142"/>
    <n v="363056960000"/>
    <s v="10-717-2200"/>
    <s v="Fijo"/>
    <x v="0"/>
    <x v="5"/>
    <m/>
    <m/>
    <m/>
    <s v="no"/>
    <m/>
    <m/>
    <x v="4"/>
    <m/>
    <x v="0"/>
    <x v="0"/>
    <s v=""/>
    <s v=""/>
    <s v=""/>
    <s v=""/>
  </r>
  <r>
    <x v="16"/>
    <d v="2026-05-22T11:06:25"/>
    <x v="0"/>
    <n v="67744083"/>
    <n v="367003380000"/>
    <s v="8-1044-33"/>
    <s v="Fijo"/>
    <x v="0"/>
    <x v="3"/>
    <m/>
    <m/>
    <m/>
    <s v="no"/>
    <m/>
    <m/>
    <x v="1"/>
    <m/>
    <x v="0"/>
    <x v="0"/>
    <s v=""/>
    <s v=""/>
    <s v=""/>
    <s v=""/>
  </r>
  <r>
    <x v="16"/>
    <d v="2026-05-22T11:12:29"/>
    <x v="0"/>
    <n v="68100949"/>
    <n v="364077070000"/>
    <s v="8-880-1686"/>
    <s v="Fijo"/>
    <x v="0"/>
    <x v="4"/>
    <m/>
    <m/>
    <m/>
    <s v="no"/>
    <m/>
    <m/>
    <x v="4"/>
    <m/>
    <x v="0"/>
    <x v="0"/>
    <s v=""/>
    <s v=""/>
    <s v=""/>
    <s v=""/>
  </r>
  <r>
    <x v="16"/>
    <d v="2026-05-22T11:15:31"/>
    <x v="0"/>
    <n v="68162356"/>
    <n v="366051980000"/>
    <s v="8-1013-1540"/>
    <s v="Fijo"/>
    <x v="0"/>
    <x v="1"/>
    <m/>
    <m/>
    <m/>
    <s v="no"/>
    <m/>
    <m/>
    <x v="4"/>
    <m/>
    <x v="0"/>
    <x v="0"/>
    <s v=""/>
    <s v=""/>
    <s v=""/>
    <s v=""/>
  </r>
  <r>
    <x v="16"/>
    <d v="2026-05-22T11:17:58"/>
    <x v="0"/>
    <n v="68285741"/>
    <n v="355381640000"/>
    <s v="3-742-1450"/>
    <s v="Fijo"/>
    <x v="1"/>
    <x v="0"/>
    <m/>
    <m/>
    <m/>
    <s v="no"/>
    <m/>
    <m/>
    <x v="4"/>
    <m/>
    <x v="0"/>
    <x v="0"/>
    <s v=""/>
    <s v=""/>
    <s v=""/>
    <s v=""/>
  </r>
  <r>
    <x v="16"/>
    <d v="2026-05-22T11:22:50"/>
    <x v="0"/>
    <n v="68637645"/>
    <n v="362092600000"/>
    <s v="8-954-1305"/>
    <s v="Fijo"/>
    <x v="1"/>
    <x v="0"/>
    <m/>
    <m/>
    <m/>
    <s v="no"/>
    <m/>
    <m/>
    <x v="4"/>
    <m/>
    <x v="0"/>
    <x v="0"/>
    <s v=""/>
    <s v=""/>
    <s v=""/>
    <s v=""/>
  </r>
  <r>
    <x v="16"/>
    <d v="2026-05-22T11:27:50"/>
    <x v="0"/>
    <n v="68744784"/>
    <n v="364065020000"/>
    <s v="12-724-711"/>
    <s v="Fijo"/>
    <x v="0"/>
    <x v="0"/>
    <m/>
    <m/>
    <m/>
    <s v="no"/>
    <m/>
    <m/>
    <x v="4"/>
    <m/>
    <x v="0"/>
    <x v="0"/>
    <s v=""/>
    <s v=""/>
    <s v=""/>
    <s v=""/>
  </r>
  <r>
    <x v="16"/>
    <d v="2026-05-22T11:30:24"/>
    <x v="0"/>
    <n v="68933284"/>
    <n v="368018870000"/>
    <s v="8-996-123"/>
    <s v="Fijo"/>
    <x v="0"/>
    <x v="4"/>
    <m/>
    <m/>
    <m/>
    <s v="no"/>
    <m/>
    <m/>
    <x v="1"/>
    <m/>
    <x v="0"/>
    <x v="0"/>
    <s v=""/>
    <s v=""/>
    <s v=""/>
    <s v=""/>
  </r>
  <r>
    <x v="16"/>
    <d v="2026-05-22T11:38:55"/>
    <x v="0"/>
    <n v="69002624"/>
    <n v="365035800000"/>
    <s v="11-700-115"/>
    <s v="Fijo"/>
    <x v="0"/>
    <x v="3"/>
    <m/>
    <d v="2026-05-25T00:00:00"/>
    <n v="40"/>
    <s v="no"/>
    <m/>
    <m/>
    <x v="4"/>
    <m/>
    <x v="0"/>
    <x v="1"/>
    <s v=""/>
    <s v="25/may"/>
    <n v="1"/>
    <s v=""/>
  </r>
  <r>
    <x v="16"/>
    <d v="2026-05-22T11:43:05"/>
    <x v="0"/>
    <n v="69248688"/>
    <n v="363057610000"/>
    <s v="4-749-1042"/>
    <s v="Fijo"/>
    <x v="0"/>
    <x v="0"/>
    <m/>
    <m/>
    <m/>
    <s v="no"/>
    <m/>
    <m/>
    <x v="4"/>
    <m/>
    <x v="0"/>
    <x v="0"/>
    <s v=""/>
    <s v=""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0">
  <r>
    <x v="0"/>
    <s v="Delfina gonzalez Martinez"/>
    <n v="359331050000"/>
    <s v="Cobros Abril Canal Fijo 2 meses a NPN"/>
    <s v="Provincia"/>
    <m/>
    <d v="2026-01-04T00:00:00"/>
    <n v="67523877"/>
    <n v="67523877"/>
    <m/>
    <s v="preciadoiranelda@gmail.com"/>
    <m/>
    <m/>
    <m/>
    <d v="2026-01-04T00:00:00"/>
    <m/>
    <m/>
    <m/>
    <s v="10-8-653"/>
    <s v="MASIVO"/>
    <s v="NPN"/>
    <x v="0"/>
    <m/>
    <m/>
    <m/>
    <m/>
  </r>
  <r>
    <x v="0"/>
    <s v="Juliana concepción "/>
    <n v="356789000000"/>
    <s v="Cobros Abril Canal Fijo 2 meses a NPN"/>
    <s v="PANAMA                                            "/>
    <m/>
    <d v="2026-01-04T00:00:00"/>
    <n v="68905432"/>
    <n v="68905432"/>
    <m/>
    <s v="juancarlos@gmail.com"/>
    <m/>
    <m/>
    <m/>
    <d v="2026-01-04T00:00:00"/>
    <m/>
    <m/>
    <m/>
    <s v="9-748-246"/>
    <s v="MASIVO"/>
    <s v="NPN"/>
    <x v="1"/>
    <m/>
    <m/>
    <m/>
    <m/>
  </r>
  <r>
    <x v="0"/>
    <s v="Angeles barahona"/>
    <n v="355339190000"/>
    <s v="Cobros Abril Canal Fijo 2 meses a NPN"/>
    <s v="PANAMA                                            "/>
    <m/>
    <d v="2026-01-04T00:00:00"/>
    <n v="68905432"/>
    <n v="68905432"/>
    <m/>
    <s v="danirudas42@gmail.com"/>
    <m/>
    <m/>
    <m/>
    <d v="2026-01-04T00:00:00"/>
    <m/>
    <m/>
    <m/>
    <s v="7-712-2265"/>
    <s v="MASIVO"/>
    <s v="NPN"/>
    <x v="1"/>
    <m/>
    <m/>
    <m/>
    <m/>
  </r>
  <r>
    <x v="0"/>
    <s v="Stacy suseth Murillo de Leon"/>
    <n v="357337110000"/>
    <s v="Cobros Abril Canal Fijo 2 meses a NPN"/>
    <s v="PANAMA                                            "/>
    <m/>
    <d v="2026-01-04T00:00:00"/>
    <n v="63277219"/>
    <n v="63277219"/>
    <m/>
    <s v="stacymrillo28@icloud.com"/>
    <m/>
    <m/>
    <m/>
    <d v="2026-01-04T00:00:00"/>
    <m/>
    <m/>
    <m/>
    <s v="8-994-968"/>
    <s v="MASIVO"/>
    <s v="NPN"/>
    <x v="0"/>
    <m/>
    <m/>
    <m/>
    <m/>
  </r>
  <r>
    <x v="0"/>
    <s v="Roberto Linton"/>
    <n v="359338710000"/>
    <s v="Cobros Abril Canal Fijo 2 meses a NPN"/>
    <n v="0"/>
    <m/>
    <d v="2026-01-04T00:00:00"/>
    <n v="64628032"/>
    <n v="64628032"/>
    <m/>
    <s v="Fabian022431@gmail.com"/>
    <m/>
    <m/>
    <m/>
    <d v="2026-01-04T00:00:00"/>
    <m/>
    <m/>
    <m/>
    <s v="8-257-865"/>
    <s v="MASIVO"/>
    <s v="NPN"/>
    <x v="0"/>
    <m/>
    <m/>
    <m/>
    <m/>
  </r>
  <r>
    <x v="0"/>
    <s v="MARIO AUGUSTO ARJONA ARJONA"/>
    <n v="352335700000"/>
    <s v="Cobros Abril Canal Fijo 2 meses a NPN"/>
    <s v="PANAMA                                            "/>
    <m/>
    <d v="2026-01-04T00:00:00"/>
    <n v="65117775"/>
    <n v="65117775"/>
    <m/>
    <s v="marioarjona1956@gmail.com"/>
    <m/>
    <m/>
    <m/>
    <d v="2026-01-04T00:00:00"/>
    <m/>
    <m/>
    <m/>
    <s v="6-41-2503"/>
    <s v="MASIVO"/>
    <s v="NPN"/>
    <x v="0"/>
    <m/>
    <m/>
    <m/>
    <m/>
  </r>
  <r>
    <x v="0"/>
    <s v="Edith Montes "/>
    <n v="357338020000"/>
    <s v="Cobros Abril Canal Fijo 2 meses a NPN"/>
    <s v="HERRERA                                           "/>
    <m/>
    <d v="2026-01-04T00:00:00"/>
    <n v="63822556"/>
    <n v="63822556"/>
    <m/>
    <s v="Edithmontes300@gmail.com"/>
    <m/>
    <m/>
    <m/>
    <d v="2026-01-04T00:00:00"/>
    <m/>
    <m/>
    <m/>
    <s v="9-742-14"/>
    <s v="MASIVO"/>
    <s v="NPN"/>
    <x v="0"/>
    <m/>
    <m/>
    <m/>
    <m/>
  </r>
  <r>
    <x v="0"/>
    <s v="CARLOSENRIQUE DOMINGUEZVERGARA"/>
    <n v="359339470000"/>
    <s v="Cobros Abril Canal Fijo 2 meses a NPN"/>
    <s v="VERAGUAS                                          "/>
    <m/>
    <d v="2026-01-04T00:00:00"/>
    <n v="63701410"/>
    <n v="63701410"/>
    <m/>
    <s v="Cdominguezvergara939@gmail.com"/>
    <m/>
    <m/>
    <m/>
    <d v="2026-01-04T00:00:00"/>
    <m/>
    <m/>
    <m/>
    <s v="8-796-2451"/>
    <s v="MASIVO"/>
    <s v="NPN"/>
    <x v="0"/>
    <m/>
    <m/>
    <m/>
    <m/>
  </r>
  <r>
    <x v="0"/>
    <s v="Nelis Pérez Jiménez"/>
    <n v="356338650000"/>
    <s v="Cobros Abril Canal Fijo 2 meses a NPN"/>
    <s v="PANAMA                                            "/>
    <m/>
    <d v="2026-01-04T00:00:00"/>
    <n v="64205199"/>
    <n v="64205199"/>
    <m/>
    <s v="nelisperez955@gmail.com"/>
    <m/>
    <m/>
    <m/>
    <d v="2026-01-04T00:00:00"/>
    <m/>
    <m/>
    <m/>
    <s v="8-969-831"/>
    <s v="MASIVO"/>
    <s v="NPN"/>
    <x v="0"/>
    <m/>
    <m/>
    <m/>
    <m/>
  </r>
  <r>
    <x v="0"/>
    <s v="Luz Mina solis diaz"/>
    <n v="369328670000"/>
    <s v="Cobros Abril Canal Fijo 2 meses a NPN"/>
    <n v="0"/>
    <m/>
    <d v="2026-01-04T00:00:00"/>
    <n v="66330979"/>
    <n v="66330979"/>
    <m/>
    <s v="diaslineth73@gmail.com"/>
    <m/>
    <m/>
    <m/>
    <d v="2026-01-04T00:00:00"/>
    <m/>
    <m/>
    <m/>
    <s v="8-897-1143"/>
    <s v="MASIVO"/>
    <s v="NPN"/>
    <x v="0"/>
    <m/>
    <m/>
    <m/>
    <m/>
  </r>
  <r>
    <x v="0"/>
    <s v="Gloria Saday Peralta Espino"/>
    <n v="355318600000"/>
    <s v="Cobros Abril Canal Fijo 2 meses a NPN"/>
    <s v="PANAMA                                            "/>
    <m/>
    <d v="2026-01-04T00:00:00"/>
    <n v="63498225"/>
    <n v="63498225"/>
    <m/>
    <s v="06.alayna@gmail.com"/>
    <m/>
    <m/>
    <m/>
    <d v="2026-01-04T00:00:00"/>
    <m/>
    <m/>
    <m/>
    <s v="8-1043-2239"/>
    <s v="MASIVO"/>
    <s v="NPN"/>
    <x v="0"/>
    <m/>
    <m/>
    <m/>
    <m/>
  </r>
  <r>
    <x v="0"/>
    <s v="Disleydis quintero"/>
    <n v="356340020000"/>
    <s v="Cobros Abril Canal Fijo 2 meses a NPN"/>
    <s v="PANAMA                                            "/>
    <m/>
    <d v="2026-01-04T00:00:00"/>
    <n v="67778877"/>
    <n v="67778877"/>
    <m/>
    <s v="Disleydiquintero@gmail.com"/>
    <m/>
    <m/>
    <m/>
    <d v="2026-01-04T00:00:00"/>
    <m/>
    <m/>
    <m/>
    <s v="8-1033-671"/>
    <s v="MASIVO"/>
    <s v="NPN"/>
    <x v="0"/>
    <m/>
    <m/>
    <m/>
    <m/>
  </r>
  <r>
    <x v="0"/>
    <s v="Marcelino Lopez Canto"/>
    <n v="183077830000"/>
    <s v="Cobros Abril Canal Fijo 2 meses a NPN"/>
    <s v="PANAMA                                            "/>
    <m/>
    <d v="2026-01-04T00:00:00"/>
    <n v="68525657"/>
    <n v="68525657"/>
    <m/>
    <s v="Marcelinolc09@gmail.com"/>
    <m/>
    <m/>
    <m/>
    <d v="2026-01-04T00:00:00"/>
    <m/>
    <m/>
    <m/>
    <s v="10-701-1127"/>
    <s v="MASIVO"/>
    <s v="NPN"/>
    <x v="0"/>
    <m/>
    <m/>
    <m/>
    <m/>
  </r>
  <r>
    <x v="0"/>
    <s v="Jairo Cabrera Mejia"/>
    <n v="355338290000"/>
    <s v="Cobros Abril Canal Fijo 2 meses a NPN"/>
    <s v="COLON                                             "/>
    <m/>
    <d v="2026-01-04T00:00:00"/>
    <n v="66625189"/>
    <n v="66625189"/>
    <m/>
    <s v="jairocabrera769@gmail.com"/>
    <m/>
    <m/>
    <m/>
    <d v="2026-01-04T00:00:00"/>
    <m/>
    <m/>
    <m/>
    <s v="5-703-480"/>
    <s v="MASIVO"/>
    <s v="NPN"/>
    <x v="0"/>
    <m/>
    <m/>
    <m/>
    <m/>
  </r>
  <r>
    <x v="0"/>
    <s v="Roberto oliveros"/>
    <n v="217417500000"/>
    <s v="Cobros Abril Canal Fijo 2 meses a NPN"/>
    <s v="PANAMA                                            "/>
    <m/>
    <d v="2026-01-04T00:00:00"/>
    <n v="68905432"/>
    <n v="68905432"/>
    <m/>
    <s v="pereztamin@gmail.com"/>
    <m/>
    <m/>
    <m/>
    <d v="2026-01-04T00:00:00"/>
    <m/>
    <m/>
    <m/>
    <s v="8-738-549"/>
    <s v="MASIVO"/>
    <s v="NPN"/>
    <x v="1"/>
    <m/>
    <m/>
    <m/>
    <m/>
  </r>
  <r>
    <x v="0"/>
    <s v="Humberto Crespo Gonzalez"/>
    <n v="351323930000"/>
    <s v="Cobros Abril Canal Fijo 2 meses a NPN"/>
    <s v="PANAMA                                            "/>
    <m/>
    <d v="2026-01-04T00:00:00"/>
    <n v="64186106"/>
    <n v="64186106"/>
    <m/>
    <s v="josmerodriguez36@gmail.com"/>
    <m/>
    <m/>
    <m/>
    <d v="2026-01-04T00:00:00"/>
    <m/>
    <m/>
    <m/>
    <s v="3-57-470"/>
    <s v="MASIVO"/>
    <s v="NPN"/>
    <x v="0"/>
    <m/>
    <m/>
    <m/>
    <m/>
  </r>
  <r>
    <x v="0"/>
    <s v="ROBERTO MARTINEZ ESCUDERO"/>
    <n v="359331120000"/>
    <s v="Cobros Abril Canal Fijo 2 meses a NPN"/>
    <s v="PANAMA                                            "/>
    <m/>
    <d v="2026-01-04T00:00:00"/>
    <n v="62906294"/>
    <n v="62906294"/>
    <m/>
    <s v="shreevesglaciela@gmail.com"/>
    <m/>
    <m/>
    <m/>
    <d v="2026-01-04T00:00:00"/>
    <m/>
    <m/>
    <m/>
    <s v="8-164-1389"/>
    <s v="SOHO"/>
    <s v="NPN"/>
    <x v="0"/>
    <m/>
    <m/>
    <m/>
    <m/>
  </r>
  <r>
    <x v="0"/>
    <s v="sofia urieta"/>
    <n v="359336630000"/>
    <s v="Cobros Abril Canal Fijo 2 meses a NPN"/>
    <s v="PANAMA                                            "/>
    <m/>
    <d v="2026-01-04T00:00:00"/>
    <n v="63162875"/>
    <n v="63162875"/>
    <m/>
    <s v="urietaraul1@gmail.com"/>
    <m/>
    <m/>
    <m/>
    <d v="2026-01-04T00:00:00"/>
    <m/>
    <m/>
    <m/>
    <s v="9-88-412"/>
    <s v="MASIVO"/>
    <s v="NPN"/>
    <x v="0"/>
    <m/>
    <m/>
    <m/>
    <m/>
  </r>
  <r>
    <x v="0"/>
    <s v=" ALMA LILA RICORD ADAMES FONTAN"/>
    <n v="305058750000"/>
    <s v="Cobros Abril Canal Fijo 2 meses a NPN"/>
    <s v="VERAGUAS                                          "/>
    <m/>
    <d v="2026-01-04T00:00:00"/>
    <n v="63956424"/>
    <n v="63956424"/>
    <m/>
    <s v="almalilaricord11@gmail.com"/>
    <m/>
    <m/>
    <m/>
    <d v="2026-01-04T00:00:00"/>
    <m/>
    <m/>
    <m/>
    <s v="8-291-602"/>
    <s v="DIGITAL"/>
    <s v="NPN"/>
    <x v="0"/>
    <m/>
    <m/>
    <m/>
    <m/>
  </r>
  <r>
    <x v="0"/>
    <s v="Michelle Rachel de luz díaz "/>
    <n v="357340160000"/>
    <s v="Cobros Abril Canal Fijo 2 meses a NPN"/>
    <s v="PANAMA                                            "/>
    <m/>
    <d v="2026-01-04T00:00:00"/>
    <n v="65510717"/>
    <n v="65510717"/>
    <m/>
    <s v="michelldeluz103@gmail.com"/>
    <m/>
    <m/>
    <m/>
    <d v="2026-01-04T00:00:00"/>
    <m/>
    <m/>
    <m/>
    <s v="8-1038-1311"/>
    <s v="MASIVO"/>
    <s v="NPN"/>
    <x v="0"/>
    <m/>
    <m/>
    <m/>
    <m/>
  </r>
  <r>
    <x v="0"/>
    <s v="CESAR AUGUSTO CASTILLO DIAZ"/>
    <n v="355339630000"/>
    <s v="Cobros Abril Canal Fijo 2 meses a NPN"/>
    <s v="PANAMA                                            "/>
    <m/>
    <d v="2026-01-04T00:00:00"/>
    <n v="66566687"/>
    <n v="66566687"/>
    <m/>
    <s v="Ceaugusto2200@gmail.com "/>
    <m/>
    <m/>
    <m/>
    <d v="2026-01-04T00:00:00"/>
    <m/>
    <m/>
    <m/>
    <s v="8-983-3"/>
    <s v="MASIVO"/>
    <s v="NPN"/>
    <x v="2"/>
    <m/>
    <m/>
    <m/>
    <m/>
  </r>
  <r>
    <x v="0"/>
    <s v="Yulieth Anay Bustos"/>
    <n v="353335770000"/>
    <s v="Cobros Abril Canal Fijo 2 meses a NPN"/>
    <s v="PANAMA                                            "/>
    <m/>
    <d v="2026-01-04T00:00:00"/>
    <n v="67625644"/>
    <n v="67625644"/>
    <m/>
    <s v="Yulieth.bustos@icloud.com"/>
    <m/>
    <m/>
    <m/>
    <d v="2026-01-04T00:00:00"/>
    <m/>
    <m/>
    <m/>
    <s v="4-770-1889"/>
    <s v="MASIVO"/>
    <s v="NPN"/>
    <x v="0"/>
    <m/>
    <m/>
    <m/>
    <m/>
  </r>
  <r>
    <x v="0"/>
    <s v="Sebastian Garcia"/>
    <n v="356340030000"/>
    <s v="Cobros Abril Canal Fijo 2 meses a NPN"/>
    <s v="CHIRIQUI                                          "/>
    <m/>
    <d v="2026-01-04T00:00:00"/>
    <n v="68303033"/>
    <n v="68303033"/>
    <m/>
    <s v="Maciasadelso@gmail.com"/>
    <m/>
    <m/>
    <m/>
    <d v="2026-01-04T00:00:00"/>
    <m/>
    <m/>
    <m/>
    <s v="AZ608041"/>
    <s v="MASIVO"/>
    <s v="NPN"/>
    <x v="0"/>
    <m/>
    <m/>
    <m/>
    <m/>
  </r>
  <r>
    <x v="0"/>
    <s v="Fransisco Morales"/>
    <n v="357332850000"/>
    <s v="Cobros Abril Canal Fijo 2 meses a NPN"/>
    <s v="COLON                                             "/>
    <m/>
    <d v="2026-01-04T00:00:00"/>
    <n v="65607700"/>
    <n v="65607700"/>
    <m/>
    <s v="frankpascual214@gmail.com"/>
    <m/>
    <m/>
    <m/>
    <d v="2026-01-04T00:00:00"/>
    <m/>
    <m/>
    <m/>
    <s v="K857396"/>
    <s v="MASIVO"/>
    <s v="NPN"/>
    <x v="0"/>
    <m/>
    <m/>
    <m/>
    <m/>
  </r>
  <r>
    <x v="0"/>
    <s v="Yamileth Tenorio "/>
    <n v="353338780000"/>
    <s v="Cobros Abril Canal Fijo 2 meses a NPN"/>
    <s v="COLON                                             "/>
    <m/>
    <d v="2026-01-04T00:00:00"/>
    <n v="68749921"/>
    <n v="68749921"/>
    <m/>
    <s v="Yamilethtenorio@gmail.com"/>
    <m/>
    <m/>
    <m/>
    <d v="2026-01-04T00:00:00"/>
    <m/>
    <m/>
    <m/>
    <s v="8-932-932"/>
    <s v="MASIVO"/>
    <s v="NPN"/>
    <x v="0"/>
    <m/>
    <m/>
    <m/>
    <m/>
  </r>
  <r>
    <x v="0"/>
    <s v="Emiliano santo"/>
    <n v="351341750000"/>
    <s v="Cobros Abril Canal Fijo 2 meses a NPN"/>
    <s v="PANAMA                                            "/>
    <m/>
    <d v="2026-01-04T00:00:00"/>
    <n v="65957393"/>
    <n v="65957393"/>
    <m/>
    <s v="guabitos16@gamail.com"/>
    <m/>
    <m/>
    <m/>
    <d v="2026-01-04T00:00:00"/>
    <m/>
    <m/>
    <m/>
    <s v="12-704-482"/>
    <s v="MASIVO"/>
    <s v="NPN"/>
    <x v="0"/>
    <m/>
    <m/>
    <m/>
    <m/>
  </r>
  <r>
    <x v="0"/>
    <s v="Esilda Montero"/>
    <n v="359275180000"/>
    <s v="Cobros Abril Canal Fijo 2 meses a NPN"/>
    <s v="PANAMA                                            "/>
    <m/>
    <d v="2026-01-04T00:00:00"/>
    <n v="62780737"/>
    <n v="62780737"/>
    <m/>
    <s v="esildavargas47@gmail.com"/>
    <m/>
    <m/>
    <m/>
    <d v="2026-01-04T00:00:00"/>
    <m/>
    <m/>
    <m/>
    <s v="8-81-554"/>
    <s v="MASIVO"/>
    <s v="NPN"/>
    <x v="0"/>
    <m/>
    <m/>
    <m/>
    <m/>
  </r>
  <r>
    <x v="0"/>
    <s v="OLIVER JOSUE GONZALEZ LIZONDRO"/>
    <n v="352341290000"/>
    <s v="Cobros Abril Canal Fijo 2 meses a NPN"/>
    <s v="PANAMA                                            "/>
    <m/>
    <d v="2026-01-04T00:00:00"/>
    <n v="67438197"/>
    <n v="67438197"/>
    <m/>
    <s v="anayansialmengor54@gmail.com"/>
    <m/>
    <m/>
    <m/>
    <d v="2026-01-04T00:00:00"/>
    <m/>
    <m/>
    <m/>
    <s v="4-804-2086"/>
    <s v="MASIVO"/>
    <s v="NPN"/>
    <x v="0"/>
    <m/>
    <m/>
    <m/>
    <m/>
  </r>
  <r>
    <x v="0"/>
    <s v="Jose Avila"/>
    <n v="351338060000"/>
    <s v="Cobros Abril Canal Fijo 2 meses a NPN"/>
    <n v="0"/>
    <m/>
    <d v="2026-01-04T00:00:00"/>
    <n v="66517460"/>
    <n v="66517460"/>
    <m/>
    <s v="Joseavila04@gmail.com"/>
    <m/>
    <m/>
    <m/>
    <d v="2026-01-04T00:00:00"/>
    <m/>
    <m/>
    <m/>
    <s v="6-727-80"/>
    <s v="MASIVO"/>
    <s v="NPN"/>
    <x v="0"/>
    <m/>
    <m/>
    <m/>
    <m/>
  </r>
  <r>
    <x v="0"/>
    <s v="JULISSA RAQUEL RIVERA CORRO"/>
    <n v="358341620000"/>
    <s v="Cobros Abril Canal Fijo 2 meses a NPN"/>
    <s v="HERRERA                                           "/>
    <m/>
    <d v="2026-01-04T00:00:00"/>
    <n v="69407239"/>
    <n v="69407239"/>
    <m/>
    <s v="jlsr90@gmail.com"/>
    <m/>
    <m/>
    <m/>
    <d v="2026-01-04T00:00:00"/>
    <m/>
    <m/>
    <m/>
    <s v="8-1046-1238"/>
    <s v="MASIVO"/>
    <s v="NPN"/>
    <x v="0"/>
    <m/>
    <m/>
    <m/>
    <m/>
  </r>
  <r>
    <x v="0"/>
    <s v="Carlos Enrique Martinez "/>
    <n v="354341720000"/>
    <s v="Cobros Abril Canal Fijo 2 meses a NPN"/>
    <s v="HERRERA                                           "/>
    <m/>
    <d v="2026-01-04T00:00:00"/>
    <n v="68951012"/>
    <n v="68951012"/>
    <m/>
    <s v="Martinezcarlosgm@gmail.com"/>
    <m/>
    <m/>
    <m/>
    <d v="2026-01-04T00:00:00"/>
    <m/>
    <m/>
    <m/>
    <s v="2-706-944"/>
    <s v="MASIVO"/>
    <s v="NPN"/>
    <x v="0"/>
    <m/>
    <m/>
    <m/>
    <m/>
  </r>
  <r>
    <x v="0"/>
    <s v=" SERAFIN DIMAS URRUTIA"/>
    <n v="359340860000"/>
    <s v="Cobros Abril Canal Fijo 2 meses a NPN"/>
    <n v="0"/>
    <m/>
    <d v="2026-01-04T00:00:00"/>
    <n v="65702798"/>
    <n v="65702798"/>
    <m/>
    <s v="Dionismurillo1441@gmail.com"/>
    <m/>
    <m/>
    <m/>
    <d v="2026-01-04T00:00:00"/>
    <m/>
    <m/>
    <m/>
    <s v="5-8-261"/>
    <s v="DIGITAL"/>
    <s v="NPN"/>
    <x v="0"/>
    <m/>
    <m/>
    <m/>
    <m/>
  </r>
  <r>
    <x v="0"/>
    <s v="EDITH JOHANA ARROYO MORENO"/>
    <n v="354341000000"/>
    <s v="Cobros Abril Canal Fijo 2 meses a NPN"/>
    <s v="PANAMA                                            "/>
    <m/>
    <d v="2026-01-04T00:00:00"/>
    <n v="63733529"/>
    <n v="63733529"/>
    <m/>
    <s v="editharroyo@gmail.com"/>
    <m/>
    <m/>
    <m/>
    <d v="2026-01-04T00:00:00"/>
    <m/>
    <m/>
    <m/>
    <s v="AV831160"/>
    <s v="MASIVO"/>
    <s v="NPN"/>
    <x v="0"/>
    <m/>
    <m/>
    <m/>
    <m/>
  </r>
  <r>
    <x v="0"/>
    <s v="MELQUIADES PIMENTEL VALDEZ"/>
    <n v="353341170000"/>
    <s v="Cobros Abril Canal Fijo 2 meses a NPN"/>
    <s v="PANAMA                                            "/>
    <m/>
    <d v="2026-01-04T00:00:00"/>
    <n v="68130030"/>
    <n v="68130030"/>
    <m/>
    <s v="Shadow.josi13@gmail.com"/>
    <m/>
    <m/>
    <m/>
    <d v="2026-01-04T00:00:00"/>
    <m/>
    <m/>
    <m/>
    <s v="7-72-2666"/>
    <s v="MASIVO"/>
    <s v="NPN"/>
    <x v="0"/>
    <m/>
    <m/>
    <m/>
    <m/>
  </r>
  <r>
    <x v="0"/>
    <s v="CRISTIAN JOEL FERNANDEZ AVILA"/>
    <n v="351342500000"/>
    <s v="Cobros Abril Canal Fijo 2 meses a NPN"/>
    <s v="COLON                                             "/>
    <m/>
    <d v="2026-01-04T00:00:00"/>
    <n v="67200999"/>
    <n v="67200999"/>
    <m/>
    <s v="lyangarcia0503@gmail.com"/>
    <m/>
    <m/>
    <m/>
    <d v="2026-01-04T00:00:00"/>
    <m/>
    <m/>
    <m/>
    <s v="3-742-2011"/>
    <s v="MASIVO"/>
    <s v="NPN"/>
    <x v="0"/>
    <m/>
    <m/>
    <m/>
    <m/>
  </r>
  <r>
    <x v="0"/>
    <s v="Avelina rodriguez"/>
    <n v="356342640000"/>
    <s v="Cobros Abril Canal Fijo 2 meses a NPN"/>
    <s v="COLON                                             "/>
    <m/>
    <d v="2026-01-04T00:00:00"/>
    <n v="62231431"/>
    <n v="62231431"/>
    <m/>
    <s v="AvelinaR1@gmail.com"/>
    <m/>
    <m/>
    <m/>
    <d v="2026-01-04T00:00:00"/>
    <m/>
    <m/>
    <m/>
    <s v="1-758-2495"/>
    <s v="MASIVO"/>
    <s v="NPN"/>
    <x v="0"/>
    <m/>
    <m/>
    <m/>
    <m/>
  </r>
  <r>
    <x v="0"/>
    <s v="CHARLES EWARD BRUCE BOLIVAR"/>
    <n v="354343120000"/>
    <s v="Cobros Abril Canal Fijo 2 meses a NPN"/>
    <n v="0"/>
    <m/>
    <d v="2026-01-04T00:00:00"/>
    <n v="63949120"/>
    <n v="63949120"/>
    <m/>
    <s v="charlesbruce@gmail.com"/>
    <m/>
    <m/>
    <m/>
    <d v="2026-01-04T00:00:00"/>
    <m/>
    <m/>
    <m/>
    <s v="8-331-438"/>
    <s v="MASIVO"/>
    <s v="NPN"/>
    <x v="0"/>
    <m/>
    <m/>
    <m/>
    <m/>
  </r>
  <r>
    <x v="0"/>
    <s v="Rolando Mendoza Sánchez "/>
    <n v="353428900000"/>
    <s v="Cobros Abril Canal Fijo 2 meses a NPN"/>
    <s v="PANAMA                                            "/>
    <m/>
    <d v="2026-01-04T00:00:00"/>
    <n v="63551668"/>
    <n v="63551668"/>
    <m/>
    <s v="Victorlucia1902@gmail.com"/>
    <m/>
    <m/>
    <m/>
    <d v="2026-01-04T00:00:00"/>
    <m/>
    <m/>
    <m/>
    <s v="8-957-2225"/>
    <s v="MASIVO"/>
    <s v="NPN"/>
    <x v="0"/>
    <m/>
    <m/>
    <m/>
    <m/>
  </r>
  <r>
    <x v="0"/>
    <s v="Xavier Eloy Rodriguez Lewis"/>
    <n v="352343300000"/>
    <s v="Cobros Abril Canal Fijo 2 meses a NPN"/>
    <s v="PANAMA                                            "/>
    <m/>
    <d v="2026-01-04T00:00:00"/>
    <n v="67060862"/>
    <n v="67060862"/>
    <m/>
    <s v="elviramyvett64@gmail.com"/>
    <m/>
    <m/>
    <m/>
    <d v="2026-01-04T00:00:00"/>
    <m/>
    <m/>
    <m/>
    <s v="8-1047-1011"/>
    <s v="MASIVO"/>
    <s v="NPN"/>
    <x v="0"/>
    <m/>
    <m/>
    <m/>
    <m/>
  </r>
  <r>
    <x v="0"/>
    <s v="Arcelio Quintero"/>
    <n v="353341680000"/>
    <s v="Cobros Abril Canal Fijo 2 meses a NPN"/>
    <n v="0"/>
    <m/>
    <d v="2026-01-04T00:00:00"/>
    <n v="68829054"/>
    <n v="68829054"/>
    <m/>
    <s v="alealbert1970@gmail.com"/>
    <m/>
    <m/>
    <m/>
    <d v="2026-01-04T00:00:00"/>
    <m/>
    <m/>
    <m/>
    <s v="6-24-860"/>
    <s v="MASIVO"/>
    <s v="NPN"/>
    <x v="2"/>
    <m/>
    <m/>
    <m/>
    <m/>
  </r>
  <r>
    <x v="0"/>
    <s v="RAYNEL ERINEL FRIAS RAMOS"/>
    <n v="357339140000"/>
    <s v="Cobros Abril Canal Fijo 2 meses a NPN"/>
    <s v="HERRERA                                           "/>
    <m/>
    <d v="2026-01-04T00:00:00"/>
    <n v="68100970"/>
    <n v="68100970"/>
    <m/>
    <s v="joserodriguezz2405@gmail.com"/>
    <m/>
    <m/>
    <m/>
    <d v="2026-01-04T00:00:00"/>
    <m/>
    <m/>
    <m/>
    <s v="6-714-277"/>
    <s v="MASIVO"/>
    <s v="NPN"/>
    <x v="0"/>
    <m/>
    <m/>
    <m/>
    <m/>
  </r>
  <r>
    <x v="0"/>
    <s v="Mirna Jimenes"/>
    <n v="359342340000"/>
    <s v="Cobros Abril Canal Fijo 2 meses a NPN"/>
    <s v="HERRERA                                           "/>
    <m/>
    <d v="2026-01-04T00:00:00"/>
    <n v="60683729"/>
    <n v="60683729"/>
    <m/>
    <s v="mirna99@gmail.com"/>
    <m/>
    <m/>
    <m/>
    <d v="2026-01-04T00:00:00"/>
    <m/>
    <m/>
    <m/>
    <s v="4-806-2380"/>
    <s v="MASIVO"/>
    <s v="NPN"/>
    <x v="0"/>
    <m/>
    <m/>
    <m/>
    <m/>
  </r>
  <r>
    <x v="0"/>
    <s v="Ana Batista "/>
    <n v="357342320000"/>
    <s v="Cobros Abril Canal Fijo 2 meses a NPN"/>
    <s v="HERRERA                                           "/>
    <m/>
    <d v="2026-01-04T00:00:00"/>
    <n v="67904902"/>
    <n v="67904902"/>
    <m/>
    <s v="Edithmontes300@gmail.com"/>
    <m/>
    <m/>
    <m/>
    <d v="2026-01-04T00:00:00"/>
    <m/>
    <m/>
    <m/>
    <s v="4-782-491"/>
    <s v="MASIVO"/>
    <s v="NPN"/>
    <x v="0"/>
    <m/>
    <m/>
    <m/>
    <m/>
  </r>
  <r>
    <x v="0"/>
    <s v=" Rosa Magdalena Quezada"/>
    <n v="259070080000"/>
    <s v="Cobros Abril Canal Fijo 2 meses a NPN"/>
    <s v="VERAGUAS                                          "/>
    <m/>
    <d v="2026-01-04T00:00:00"/>
    <n v="69559002"/>
    <n v="69559002"/>
    <m/>
    <s v="skinnerivanys@gmail.com"/>
    <m/>
    <m/>
    <m/>
    <d v="2026-01-04T00:00:00"/>
    <m/>
    <m/>
    <m/>
    <s v="8-210-1636"/>
    <s v="CALL CENTER"/>
    <s v="NPN"/>
    <x v="0"/>
    <m/>
    <m/>
    <m/>
    <m/>
  </r>
  <r>
    <x v="0"/>
    <s v="Jesús Crisanto  Tamayo Moran "/>
    <n v="355343270000"/>
    <s v="Cobros Abril Canal Fijo 2 meses a NPN"/>
    <s v="PANAMA                                            "/>
    <m/>
    <d v="2026-01-04T00:00:00"/>
    <n v="68102076"/>
    <n v="68102076"/>
    <m/>
    <s v="jesustamayo2662@gmail.com"/>
    <m/>
    <m/>
    <m/>
    <d v="2026-01-04T00:00:00"/>
    <m/>
    <m/>
    <m/>
    <s v="2-135-918"/>
    <s v="MASIVO"/>
    <s v="NPN"/>
    <x v="0"/>
    <m/>
    <m/>
    <m/>
    <m/>
  </r>
  <r>
    <x v="0"/>
    <s v="Raul Mendoza Flores "/>
    <n v="356342090000"/>
    <s v="Cobros Abril Canal Fijo 2 meses a NPN"/>
    <s v="PANAMA                                            "/>
    <m/>
    <d v="2026-01-04T00:00:00"/>
    <n v="63341930"/>
    <n v="63341930"/>
    <m/>
    <s v="4321.raul@gmail.com"/>
    <m/>
    <m/>
    <m/>
    <d v="2026-01-04T00:00:00"/>
    <m/>
    <m/>
    <m/>
    <s v="3-117-712"/>
    <s v="MASIVO"/>
    <s v="NPN"/>
    <x v="0"/>
    <m/>
    <m/>
    <m/>
    <m/>
  </r>
  <r>
    <x v="0"/>
    <s v="Enrique Caballero Villareal"/>
    <n v="359340890000"/>
    <s v="Cobros Abril Canal Fijo 2 meses a NPN"/>
    <s v="PANAMA                                            "/>
    <m/>
    <d v="2026-01-04T00:00:00"/>
    <n v="68883729"/>
    <n v="68883729"/>
    <m/>
    <s v="Keyshell3208@gmail.com"/>
    <m/>
    <m/>
    <m/>
    <d v="2026-01-04T00:00:00"/>
    <m/>
    <m/>
    <m/>
    <s v="4-723-2070"/>
    <s v="MASIVO"/>
    <s v="NPN"/>
    <x v="0"/>
    <m/>
    <m/>
    <m/>
    <m/>
  </r>
  <r>
    <x v="0"/>
    <s v="Noemi Navas Gondola"/>
    <n v="354342100000"/>
    <s v="Cobros Abril Canal Fijo 2 meses a NPN"/>
    <s v="CHIRIQUI                                          "/>
    <m/>
    <d v="2026-01-04T00:00:00"/>
    <n v="65385435"/>
    <n v="65385435"/>
    <m/>
    <s v="noeminavas1001@gmail.com"/>
    <m/>
    <m/>
    <m/>
    <d v="2026-01-04T00:00:00"/>
    <m/>
    <m/>
    <m/>
    <s v="3-702-1832"/>
    <s v="MASIVO"/>
    <s v="NPN"/>
    <x v="0"/>
    <m/>
    <m/>
    <m/>
    <m/>
  </r>
  <r>
    <x v="0"/>
    <s v="Maribel Muñoz "/>
    <n v="356344260000"/>
    <s v="Cobros Abril Canal Fijo 2 meses a NPN"/>
    <s v="PANAMA                                            "/>
    <m/>
    <d v="2026-01-04T00:00:00"/>
    <n v="65077219"/>
    <n v="65077219"/>
    <m/>
    <s v="MaribelmuÃ±oz@gmail.com"/>
    <m/>
    <m/>
    <m/>
    <d v="2026-01-04T00:00:00"/>
    <m/>
    <m/>
    <m/>
    <s v="8-371-393"/>
    <s v="MASIVO"/>
    <s v="NPN"/>
    <x v="1"/>
    <m/>
    <m/>
    <m/>
    <m/>
  </r>
  <r>
    <x v="0"/>
    <s v="Miguel Vasquez"/>
    <n v="356326810000"/>
    <s v="Cobros Abril Canal Fijo 2 meses a NPN"/>
    <n v="0"/>
    <m/>
    <d v="2026-01-04T00:00:00"/>
    <n v="69967944"/>
    <n v="69967944"/>
    <m/>
    <s v="Miguelitov0979@gmail.com"/>
    <m/>
    <m/>
    <m/>
    <d v="2026-01-04T00:00:00"/>
    <m/>
    <m/>
    <m/>
    <s v="8-961-1176"/>
    <s v="MASIVO"/>
    <s v="NPN"/>
    <x v="0"/>
    <m/>
    <m/>
    <m/>
    <m/>
  </r>
  <r>
    <x v="0"/>
    <s v="JESUS DIMAS HERNANDEZ GUTIERREZ"/>
    <n v="358343260000"/>
    <s v="Cobros Abril Canal Fijo 2 meses a NPN"/>
    <s v="PANAMA                                            "/>
    <m/>
    <d v="2026-01-04T00:00:00"/>
    <n v="64567427"/>
    <n v="64567427"/>
    <m/>
    <s v="doble366@gmail.com"/>
    <m/>
    <m/>
    <m/>
    <d v="2026-01-04T00:00:00"/>
    <m/>
    <m/>
    <m/>
    <s v="8-800-1838"/>
    <s v="MASIVO"/>
    <s v="NPN"/>
    <x v="0"/>
    <m/>
    <m/>
    <m/>
    <m/>
  </r>
  <r>
    <x v="0"/>
    <s v="Armando Escobar"/>
    <n v="351344560000"/>
    <s v="Cobros Abril Canal Fijo 2 meses a NPN"/>
    <s v="PANAMA                                            "/>
    <m/>
    <d v="2026-01-04T00:00:00"/>
    <n v="64016743"/>
    <n v="64016743"/>
    <m/>
    <s v="williams.guerra75@gmail.com"/>
    <m/>
    <m/>
    <m/>
    <d v="2026-01-04T00:00:00"/>
    <m/>
    <m/>
    <m/>
    <s v="8-809-1577"/>
    <s v="MASIVO"/>
    <s v="NPN"/>
    <x v="0"/>
    <m/>
    <m/>
    <m/>
    <m/>
  </r>
  <r>
    <x v="0"/>
    <s v="OLGA PINDER RAMOS"/>
    <n v="351344550000"/>
    <s v="Cobros Abril Canal Fijo 2 meses a NPN"/>
    <n v="0"/>
    <m/>
    <d v="2026-01-04T00:00:00"/>
    <n v="67259274"/>
    <n v="67259274"/>
    <m/>
    <s v="zuri15@gmail.com"/>
    <m/>
    <m/>
    <m/>
    <d v="2026-01-04T00:00:00"/>
    <m/>
    <m/>
    <m/>
    <s v="8-364-439"/>
    <s v="MASIVO"/>
    <s v="NPN"/>
    <x v="0"/>
    <m/>
    <m/>
    <m/>
    <m/>
  </r>
  <r>
    <x v="0"/>
    <s v="Esteban madrid"/>
    <n v="355344710000"/>
    <s v="Cobros Abril Canal Fijo 2 meses a NPN"/>
    <n v="0"/>
    <m/>
    <d v="2026-01-04T00:00:00"/>
    <n v="67333237"/>
    <n v="67333237"/>
    <m/>
    <s v="carrionkeithlyn@gmail.com"/>
    <m/>
    <m/>
    <m/>
    <d v="2026-01-04T00:00:00"/>
    <m/>
    <m/>
    <m/>
    <s v="8-236-549"/>
    <s v="MASIVO"/>
    <s v="NPN"/>
    <x v="0"/>
    <m/>
    <m/>
    <m/>
    <m/>
  </r>
  <r>
    <x v="0"/>
    <s v="Ricauter Mojica "/>
    <n v="260319800000"/>
    <s v="Cobros Abril Canal Fijo 2 meses a NPN"/>
    <s v="PANAMA                                            "/>
    <m/>
    <d v="2026-01-04T00:00:00"/>
    <n v="68156954"/>
    <n v="68156954"/>
    <m/>
    <s v="linacecilia0818@gmail.com"/>
    <m/>
    <m/>
    <m/>
    <d v="2026-01-04T00:00:00"/>
    <m/>
    <m/>
    <m/>
    <s v="9-128-83"/>
    <s v="MASIVO"/>
    <s v="NPN"/>
    <x v="0"/>
    <m/>
    <m/>
    <m/>
    <m/>
  </r>
  <r>
    <x v="0"/>
    <s v="Yaneliz Ramirez"/>
    <n v="359342720000"/>
    <s v="Cobros Abril Canal Fijo 2 meses a NPN"/>
    <s v="VERAGUAS                                          "/>
    <m/>
    <d v="2026-01-04T00:00:00"/>
    <n v="69673331"/>
    <n v="69673331"/>
    <m/>
    <s v="yoselinbatista29@gmail.com"/>
    <m/>
    <m/>
    <m/>
    <d v="2026-01-04T00:00:00"/>
    <m/>
    <m/>
    <m/>
    <s v="9-720-53"/>
    <s v="MASIVO"/>
    <s v="NPN"/>
    <x v="0"/>
    <m/>
    <m/>
    <m/>
    <m/>
  </r>
  <r>
    <x v="0"/>
    <s v="Jennifer bello "/>
    <n v="358344250000"/>
    <s v="Cobros Abril Canal Fijo 2 meses a NPN"/>
    <s v="VERAGUAS                                          "/>
    <m/>
    <d v="2026-01-04T00:00:00"/>
    <n v="66191762"/>
    <n v="66191762"/>
    <m/>
    <s v="jenniferbellom17@gmail.com"/>
    <m/>
    <m/>
    <m/>
    <d v="2026-01-04T00:00:00"/>
    <m/>
    <m/>
    <m/>
    <s v="8-814-1479"/>
    <s v="MASIVO"/>
    <s v="NPN"/>
    <x v="0"/>
    <m/>
    <m/>
    <m/>
    <m/>
  </r>
  <r>
    <x v="0"/>
    <s v="Luz mery Taborda antequera"/>
    <n v="352343370000"/>
    <s v="Cobros Abril Canal Fijo 2 meses a NPN"/>
    <s v="PANAMA                                            "/>
    <m/>
    <d v="2026-01-04T00:00:00"/>
    <n v="69602093"/>
    <n v="69602093"/>
    <m/>
    <s v="Tabordaluzmery440@gmail.com"/>
    <m/>
    <m/>
    <m/>
    <d v="2026-01-04T00:00:00"/>
    <m/>
    <m/>
    <m/>
    <s v="BG906519"/>
    <s v="MASIVO"/>
    <s v="NPN"/>
    <x v="0"/>
    <m/>
    <m/>
    <m/>
    <m/>
  </r>
  <r>
    <x v="0"/>
    <s v="Eliecer armando Vasquez perez"/>
    <n v="354344200000"/>
    <s v="Cobros Abril Canal Fijo 2 meses a NPN"/>
    <s v="PANAMA                                            "/>
    <m/>
    <d v="2026-01-04T00:00:00"/>
    <n v="60521287"/>
    <n v="60521287"/>
    <m/>
    <s v="Pt8374274@gmail.com"/>
    <m/>
    <m/>
    <m/>
    <d v="2026-01-04T00:00:00"/>
    <m/>
    <m/>
    <m/>
    <s v="8-390-955"/>
    <s v="MASIVO"/>
    <s v="NPN"/>
    <x v="0"/>
    <m/>
    <m/>
    <m/>
    <m/>
  </r>
  <r>
    <x v="0"/>
    <s v="AYALA SEMILE"/>
    <n v="357313680000"/>
    <s v="Cobros Abril Canal Fijo 2 meses a NPN"/>
    <s v="PANAMA                                            "/>
    <m/>
    <d v="2026-01-04T00:00:00"/>
    <n v="67102946"/>
    <n v="67102946"/>
    <m/>
    <s v="ayalasemile@gmail.com"/>
    <m/>
    <m/>
    <m/>
    <d v="2026-01-04T00:00:00"/>
    <m/>
    <m/>
    <m/>
    <s v="8-720-2107"/>
    <s v="MASIVO"/>
    <s v="NPN"/>
    <x v="0"/>
    <m/>
    <m/>
    <m/>
    <m/>
  </r>
  <r>
    <x v="0"/>
    <s v="Martha delia carrero batista"/>
    <n v="357345280000"/>
    <s v="Cobros Abril Canal Fijo 2 meses a NPN"/>
    <s v="PANAMA                                            "/>
    <m/>
    <d v="2026-01-04T00:00:00"/>
    <n v="63566939"/>
    <n v="63566939"/>
    <m/>
    <s v="Carreromartha31@gmail.com"/>
    <m/>
    <m/>
    <m/>
    <d v="2026-01-04T00:00:00"/>
    <m/>
    <m/>
    <m/>
    <s v="C01467537"/>
    <s v="MASIVO"/>
    <s v="NPN"/>
    <x v="0"/>
    <m/>
    <m/>
    <m/>
    <m/>
  </r>
  <r>
    <x v="0"/>
    <s v="Guadalupe bernal "/>
    <n v="115023140000"/>
    <s v="Cobros Abril Canal Fijo 2 meses a NPN"/>
    <n v="0"/>
    <m/>
    <d v="2026-01-04T00:00:00"/>
    <n v="63805609"/>
    <n v="63805609"/>
    <m/>
    <s v="Guadalupebernal@gmail.com"/>
    <m/>
    <m/>
    <m/>
    <d v="2026-01-04T00:00:00"/>
    <m/>
    <m/>
    <m/>
    <s v="8-427-988"/>
    <s v="MASIVO"/>
    <s v="NPN"/>
    <x v="0"/>
    <m/>
    <m/>
    <m/>
    <m/>
  </r>
  <r>
    <x v="0"/>
    <s v="Renilio Valdes "/>
    <n v="359330540000"/>
    <s v="Cobros Abril Canal Fijo 2 meses a NPN"/>
    <n v="0"/>
    <m/>
    <d v="2026-01-04T00:00:00"/>
    <n v="69455189"/>
    <n v="69455189"/>
    <m/>
    <s v="Reniliovaldes2@gmail.com"/>
    <m/>
    <m/>
    <m/>
    <d v="2026-01-04T00:00:00"/>
    <m/>
    <m/>
    <m/>
    <s v="10-711-1751"/>
    <s v="MASIVO"/>
    <s v="NPN"/>
    <x v="3"/>
    <m/>
    <m/>
    <m/>
    <m/>
  </r>
  <r>
    <x v="0"/>
    <s v="Maritza Mendoza mendoza"/>
    <n v="355174880000"/>
    <s v="Cobros Abril Canal Fijo 2 meses a NPN"/>
    <s v="PANAMA                                            "/>
    <m/>
    <d v="2026-01-04T00:00:00"/>
    <n v="64107972"/>
    <n v="64107972"/>
    <m/>
    <s v="Hanzelchen06@gmail.com"/>
    <m/>
    <m/>
    <m/>
    <d v="2026-01-04T00:00:00"/>
    <m/>
    <m/>
    <m/>
    <s v="C03879891"/>
    <s v="MASIVO"/>
    <s v="NPN"/>
    <x v="0"/>
    <m/>
    <m/>
    <m/>
    <m/>
  </r>
  <r>
    <x v="0"/>
    <s v="Carmen Quintero rodriguez"/>
    <n v="355341950000"/>
    <s v="Cobros Abril Canal Fijo 2 meses a NPN"/>
    <s v="PANAMA                                            "/>
    <m/>
    <d v="2026-01-04T00:00:00"/>
    <n v="69081295"/>
    <n v="69081295"/>
    <m/>
    <s v="ginzalezmisbeth@gmail.com"/>
    <m/>
    <m/>
    <m/>
    <d v="2026-01-04T00:00:00"/>
    <m/>
    <m/>
    <m/>
    <s v="8-919-455"/>
    <s v="MASIVO"/>
    <s v="NPN"/>
    <x v="0"/>
    <m/>
    <m/>
    <m/>
    <m/>
  </r>
  <r>
    <x v="0"/>
    <s v="Soliany herezo"/>
    <n v="353014470000"/>
    <s v="Cobros Abril Canal Fijo 2 meses a NPN"/>
    <s v="PANAMA                                            "/>
    <m/>
    <d v="2026-01-04T00:00:00"/>
    <n v="69506625"/>
    <n v="69506625"/>
    <m/>
    <s v="Herazosolyanis@gmail.com"/>
    <m/>
    <m/>
    <m/>
    <d v="2026-01-04T00:00:00"/>
    <m/>
    <m/>
    <m/>
    <s v="8-1037-227"/>
    <s v="MASIVO"/>
    <s v="NPN"/>
    <x v="0"/>
    <m/>
    <m/>
    <m/>
    <m/>
  </r>
  <r>
    <x v="0"/>
    <s v="LOURDES DEL CARMEN GUTIERREZ VALENCIA"/>
    <n v="354027420000"/>
    <s v="Cobros Abril Canal Fijo 2 meses a NPN"/>
    <s v="PANAMA                                            "/>
    <m/>
    <d v="2026-01-04T00:00:00"/>
    <n v="67142130"/>
    <n v="67142130"/>
    <m/>
    <s v="lourdesdelcarmen@gmail.com"/>
    <m/>
    <m/>
    <m/>
    <d v="2026-01-04T00:00:00"/>
    <m/>
    <m/>
    <m/>
    <s v="8-700-788"/>
    <s v="MASIVO"/>
    <s v="NPN"/>
    <x v="0"/>
    <m/>
    <m/>
    <m/>
    <m/>
  </r>
  <r>
    <x v="0"/>
    <s v="LEYDIS GISELL SANCHEZ"/>
    <n v="351343780000"/>
    <s v="Cobros Abril Canal Fijo 2 meses a NPN"/>
    <s v="PANAMA                                            "/>
    <m/>
    <d v="2026-01-04T00:00:00"/>
    <n v="67890543"/>
    <n v="67890543"/>
    <m/>
    <s v="juancarlos@gmail.com"/>
    <m/>
    <m/>
    <m/>
    <d v="2026-01-04T00:00:00"/>
    <m/>
    <m/>
    <m/>
    <s v="2-727-401"/>
    <s v="MASIVO"/>
    <s v="NPN"/>
    <x v="3"/>
    <m/>
    <m/>
    <m/>
    <m/>
  </r>
  <r>
    <x v="0"/>
    <s v="Eva santo"/>
    <n v="358344580000"/>
    <s v="Cobros Abril Canal Fijo 2 meses a NPN"/>
    <s v="PANAMA                                            "/>
    <m/>
    <d v="2026-01-04T00:00:00"/>
    <n v="61954342"/>
    <n v="61954342"/>
    <m/>
    <s v="Londra2641@gmail.com"/>
    <m/>
    <m/>
    <m/>
    <d v="2026-01-04T00:00:00"/>
    <m/>
    <m/>
    <m/>
    <s v="1-718-100"/>
    <s v="MASIVO"/>
    <s v="NPN"/>
    <x v="0"/>
    <m/>
    <m/>
    <m/>
    <m/>
  </r>
  <r>
    <x v="0"/>
    <s v="EDWIN ABDUL VASQUEZ CAJAR"/>
    <n v="353342220000"/>
    <s v="Cobros Abril Canal Fijo 2 meses a NPN"/>
    <s v="PANAMA                                            "/>
    <m/>
    <d v="2026-01-04T00:00:00"/>
    <n v="63632427"/>
    <n v="63632427"/>
    <m/>
    <s v="Kevinnunez@gmail.com"/>
    <m/>
    <m/>
    <m/>
    <d v="2026-01-04T00:00:00"/>
    <m/>
    <m/>
    <m/>
    <s v="8-1035-151"/>
    <s v="MASIVO"/>
    <s v="NPN"/>
    <x v="0"/>
    <m/>
    <m/>
    <m/>
    <m/>
  </r>
  <r>
    <x v="0"/>
    <s v="Melvin Alexander Gómez Nuñez"/>
    <n v="351305560000"/>
    <s v="Cobros Abril Canal Fijo 2 meses a NPN"/>
    <s v="PANAMA                                            "/>
    <m/>
    <d v="2026-01-04T00:00:00"/>
    <n v="65482121"/>
    <n v="65482121"/>
    <m/>
    <s v="gonzalez07@gmail.com"/>
    <m/>
    <m/>
    <m/>
    <d v="2026-01-04T00:00:00"/>
    <m/>
    <m/>
    <m/>
    <s v="2-759-1564"/>
    <s v="MASIVO"/>
    <s v="NPN"/>
    <x v="0"/>
    <m/>
    <m/>
    <m/>
    <m/>
  </r>
  <r>
    <x v="0"/>
    <s v=" Francisco Mora Douglas"/>
    <n v="357344580000"/>
    <s v="Cobros Abril Canal Fijo 2 meses a NPN"/>
    <s v="COCLE                                             "/>
    <m/>
    <d v="2026-01-04T00:00:00"/>
    <n v="69679670"/>
    <n v="69679670"/>
    <m/>
    <s v="moradouglass301@gmail.com "/>
    <m/>
    <m/>
    <m/>
    <d v="2026-01-04T00:00:00"/>
    <m/>
    <m/>
    <m/>
    <s v=" A6469558"/>
    <s v="SOHO"/>
    <s v="NPN"/>
    <x v="2"/>
    <m/>
    <m/>
    <m/>
    <m/>
  </r>
  <r>
    <x v="0"/>
    <s v="OLIVIA PACHECO ZARCO"/>
    <n v="359344290000"/>
    <s v="Cobros Abril Canal Fijo 2 meses a NPN"/>
    <s v="PANAMA                                            "/>
    <m/>
    <d v="2026-01-04T00:00:00"/>
    <n v="64264313"/>
    <n v="64264313"/>
    <m/>
    <s v="eusebio972@gmail.com"/>
    <m/>
    <m/>
    <m/>
    <d v="2026-01-04T00:00:00"/>
    <m/>
    <m/>
    <m/>
    <s v="5-706-1162"/>
    <s v="MASIVO"/>
    <s v="NPN"/>
    <x v="0"/>
    <m/>
    <m/>
    <m/>
    <m/>
  </r>
  <r>
    <x v="0"/>
    <s v="Marimar arauz ojo"/>
    <n v="358343390000"/>
    <s v="Cobros Abril Canal Fijo 2 meses a NPN"/>
    <s v="PANAMA                                            "/>
    <m/>
    <d v="2026-01-04T00:00:00"/>
    <n v="67534540"/>
    <n v="67534540"/>
    <m/>
    <s v="Oscariinsolis@gmail.com"/>
    <m/>
    <m/>
    <m/>
    <d v="2026-01-04T00:00:00"/>
    <m/>
    <m/>
    <m/>
    <s v="2-747-1427"/>
    <s v="MASIVO"/>
    <s v="NPN"/>
    <x v="0"/>
    <m/>
    <m/>
    <m/>
    <m/>
  </r>
  <r>
    <x v="0"/>
    <s v="Cinthia garcia "/>
    <n v="359344930000"/>
    <s v="Cobros Abril Canal Fijo 2 meses a NPN"/>
    <n v="0"/>
    <m/>
    <d v="2026-01-04T00:00:00"/>
    <n v="68700798"/>
    <n v="68700798"/>
    <m/>
    <s v="garciacristel424@gmail.com"/>
    <m/>
    <m/>
    <m/>
    <d v="2026-01-04T00:00:00"/>
    <m/>
    <m/>
    <m/>
    <s v="6-728-127"/>
    <s v="MASIVO"/>
    <s v="NPN"/>
    <x v="0"/>
    <m/>
    <m/>
    <m/>
    <m/>
  </r>
  <r>
    <x v="0"/>
    <s v="Abimelec Gabriel Gonzalez Velasquez "/>
    <n v="359301930000"/>
    <s v="Cobros Abril Canal Fijo 2 meses a NPN"/>
    <s v="HERRERA                                           "/>
    <m/>
    <d v="2026-01-04T00:00:00"/>
    <n v="68979691"/>
    <n v="68979691"/>
    <m/>
    <s v="Ijfq056@gmail.com"/>
    <m/>
    <m/>
    <m/>
    <d v="2026-01-04T00:00:00"/>
    <m/>
    <m/>
    <m/>
    <s v="2-758-642"/>
    <s v="MASIVO"/>
    <s v="NPN"/>
    <x v="0"/>
    <m/>
    <m/>
    <m/>
    <m/>
  </r>
  <r>
    <x v="0"/>
    <s v="Silvestra Ramos "/>
    <n v="357345630000"/>
    <s v="Cobros Abril Canal Fijo 2 meses a NPN"/>
    <s v="COCLE                                             "/>
    <m/>
    <d v="2026-01-04T00:00:00"/>
    <n v="68562133"/>
    <n v="68562133"/>
    <m/>
    <s v="Francomeriza923@gmail.com"/>
    <m/>
    <m/>
    <m/>
    <d v="2026-01-04T00:00:00"/>
    <m/>
    <m/>
    <m/>
    <s v="6-32-121"/>
    <s v="MASIVO"/>
    <s v="NPN"/>
    <x v="0"/>
    <m/>
    <m/>
    <m/>
    <m/>
  </r>
  <r>
    <x v="0"/>
    <s v="Ricardo smith"/>
    <n v="219006380000"/>
    <s v="Cobros Abril Canal Fijo 2 meses a NPN"/>
    <s v="VERAGUAS                                          "/>
    <m/>
    <d v="2026-01-04T00:00:00"/>
    <n v="64407064"/>
    <n v="64407064"/>
    <m/>
    <s v="Leydimelissa80@gmail.com"/>
    <m/>
    <m/>
    <m/>
    <d v="2026-01-04T00:00:00"/>
    <m/>
    <m/>
    <m/>
    <s v="8-210-1765"/>
    <s v="MASIVO"/>
    <s v="NPN"/>
    <x v="0"/>
    <m/>
    <m/>
    <m/>
    <m/>
  </r>
  <r>
    <x v="0"/>
    <s v="Isidra Rodriguez Martinez"/>
    <n v="192038310000"/>
    <s v="Cobros Abril Canal Fijo 2 meses a NPN"/>
    <s v="PANAMA                                            "/>
    <m/>
    <d v="2026-01-04T00:00:00"/>
    <n v="69523132"/>
    <n v="69523132"/>
    <m/>
    <s v="Carlosigreis33@gmail.com"/>
    <m/>
    <m/>
    <m/>
    <d v="2026-01-04T00:00:00"/>
    <m/>
    <m/>
    <m/>
    <s v="9-131-752"/>
    <s v="MASIVO"/>
    <s v="NPN"/>
    <x v="0"/>
    <m/>
    <m/>
    <m/>
    <m/>
  </r>
  <r>
    <x v="0"/>
    <s v="Jose alberto guillen galano "/>
    <n v="357206830000"/>
    <s v="Cobros Abril Canal Fijo 2 meses a NPN"/>
    <n v="0"/>
    <m/>
    <d v="2026-01-04T00:00:00"/>
    <n v="64804730"/>
    <n v="64804730"/>
    <m/>
    <s v="Pma507real@gmal.com"/>
    <m/>
    <m/>
    <m/>
    <d v="2026-01-04T00:00:00"/>
    <m/>
    <m/>
    <m/>
    <s v="8-973-1451"/>
    <s v="MASIVO"/>
    <s v="NPN"/>
    <x v="0"/>
    <m/>
    <m/>
    <m/>
    <m/>
  </r>
  <r>
    <x v="0"/>
    <s v="Nilitza wigdili Lopez Arias "/>
    <n v="357344620000"/>
    <s v="Cobros Abril Canal Fijo 2 meses a NPN"/>
    <s v="PANAMA                                            "/>
    <m/>
    <d v="2026-01-04T00:00:00"/>
    <n v="65286139"/>
    <n v="65286139"/>
    <m/>
    <s v="Lopezmilitza872@gmail.com"/>
    <m/>
    <m/>
    <m/>
    <d v="2026-01-04T00:00:00"/>
    <m/>
    <m/>
    <m/>
    <s v="10-713-971"/>
    <s v="MASIVO"/>
    <s v="NPN"/>
    <x v="0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hayrothpalacio@gmail.com"/>
    <m/>
    <m/>
    <m/>
    <d v="2026-01-04T00:00:00"/>
    <m/>
    <m/>
    <m/>
    <s v="8-748-1351"/>
    <s v="MASIVO"/>
    <s v="NPN"/>
    <x v="0"/>
    <m/>
    <m/>
    <m/>
    <m/>
  </r>
  <r>
    <x v="0"/>
    <s v="Dionicio Lombardo Escobar"/>
    <n v="352345780000"/>
    <s v="Cobros Abril Canal Fijo 2 meses a NPN"/>
    <s v="d"/>
    <m/>
    <d v="2026-01-04T00:00:00"/>
    <n v="68816640"/>
    <n v="68816640"/>
    <m/>
    <s v="yaselis0720@gmail.com"/>
    <m/>
    <m/>
    <m/>
    <d v="2026-01-04T00:00:00"/>
    <m/>
    <m/>
    <m/>
    <s v="9-142-953"/>
    <s v="MASIVO"/>
    <s v="NPN"/>
    <x v="0"/>
    <m/>
    <m/>
    <m/>
    <m/>
  </r>
  <r>
    <x v="0"/>
    <s v="Digna Emerita Troetsch Gonzales"/>
    <n v="352342210000"/>
    <s v="Cobros Abril Canal Fijo 2 meses a NPN"/>
    <s v="PANAMA                                            "/>
    <m/>
    <d v="2026-01-04T00:00:00"/>
    <n v="68927888"/>
    <n v="68927888"/>
    <m/>
    <s v="digna.troetsch@gmail.com"/>
    <m/>
    <m/>
    <m/>
    <d v="2026-01-04T00:00:00"/>
    <m/>
    <m/>
    <m/>
    <s v="4-712-1830"/>
    <s v="MASIVO"/>
    <s v="NPN"/>
    <x v="0"/>
    <m/>
    <m/>
    <m/>
    <m/>
  </r>
  <r>
    <x v="0"/>
    <s v="Yardian Alberto Caballero Cantanedo"/>
    <n v="355344510000"/>
    <s v="Cobros Abril Canal Fijo 2 meses a NPN"/>
    <s v="CHIRIQUI                                          "/>
    <m/>
    <d v="2026-01-04T00:00:00"/>
    <n v="65979566"/>
    <n v="65979566"/>
    <m/>
    <s v="patriciamariamtm@gmail.com"/>
    <m/>
    <m/>
    <m/>
    <d v="2026-01-04T00:00:00"/>
    <m/>
    <m/>
    <m/>
    <s v="4-745-258"/>
    <s v="MASIVO"/>
    <s v="NPN"/>
    <x v="0"/>
    <m/>
    <m/>
    <m/>
    <m/>
  </r>
  <r>
    <x v="0"/>
    <s v="Emilio Arauz Acosta"/>
    <n v="354344680000"/>
    <s v="Cobros Abril Canal Fijo 2 meses a NPN"/>
    <s v="CHIRIQUI                                          "/>
    <m/>
    <d v="2026-01-04T00:00:00"/>
    <n v="65105096"/>
    <n v="65105096"/>
    <m/>
    <s v="avilavictor00@gmail.com"/>
    <m/>
    <m/>
    <m/>
    <d v="2026-01-04T00:00:00"/>
    <m/>
    <m/>
    <m/>
    <s v="4-142-2736"/>
    <s v="MASIVO"/>
    <s v="NPN"/>
    <x v="0"/>
    <m/>
    <m/>
    <m/>
    <m/>
  </r>
  <r>
    <x v="0"/>
    <s v="JUAN DE DIOS MENDOZA FUENTE "/>
    <n v="355340560000"/>
    <s v="Cobros Abril Canal Fijo 2 meses a NPN"/>
    <s v="CHIRIQUI                                          "/>
    <m/>
    <d v="2026-01-04T00:00:00"/>
    <n v="68299096"/>
    <n v="68299096"/>
    <m/>
    <s v="juanmendozabb@gmail.com"/>
    <m/>
    <m/>
    <m/>
    <d v="2026-01-04T00:00:00"/>
    <m/>
    <m/>
    <m/>
    <s v="4-775-1562"/>
    <s v="MASIVO"/>
    <s v="NPN"/>
    <x v="0"/>
    <m/>
    <m/>
    <m/>
    <m/>
  </r>
  <r>
    <x v="0"/>
    <s v="Luis Alberto Aguirre"/>
    <n v="359333570000"/>
    <s v="Cobros Abril Canal Fijo 2 meses a NPN"/>
    <s v="CHIRIQUI                                          "/>
    <m/>
    <d v="2026-01-04T00:00:00"/>
    <n v="61737340"/>
    <n v="61737340"/>
    <m/>
    <s v="nathaliewilson@gmail.com"/>
    <m/>
    <m/>
    <m/>
    <d v="2026-01-04T00:00:00"/>
    <m/>
    <m/>
    <m/>
    <s v="3-719-678"/>
    <s v="MASIVO"/>
    <s v="NPN"/>
    <x v="0"/>
    <m/>
    <m/>
    <m/>
    <m/>
  </r>
  <r>
    <x v="0"/>
    <s v="EUGENIO YUNIER RUIZ MORAN"/>
    <n v="352279110000"/>
    <s v="Cobros Abril Canal Fijo 2 meses a NPN"/>
    <s v="COLON                                             "/>
    <m/>
    <d v="2026-01-04T00:00:00"/>
    <n v="68875830"/>
    <n v="68875830"/>
    <m/>
    <s v="sandyyohana1331@gmail.com"/>
    <m/>
    <m/>
    <m/>
    <d v="2026-01-04T00:00:00"/>
    <m/>
    <m/>
    <m/>
    <s v="3-730-769"/>
    <s v="MASIVO"/>
    <s v="NPN"/>
    <x v="0"/>
    <m/>
    <m/>
    <m/>
    <m/>
  </r>
  <r>
    <x v="0"/>
    <s v="Marcos José Pérez Rodriguez "/>
    <n v="354346220000"/>
    <s v="Cobros Abril Canal Fijo 2 meses a NPN"/>
    <s v="PANAMA                                            "/>
    <m/>
    <d v="2026-01-04T00:00:00"/>
    <n v="66004803"/>
    <n v="66004803"/>
    <m/>
    <s v="danielh2599@gmail.com"/>
    <m/>
    <m/>
    <m/>
    <d v="2026-01-04T00:00:00"/>
    <m/>
    <m/>
    <m/>
    <s v="9-717-1244"/>
    <s v="MASIVO"/>
    <s v="NPN"/>
    <x v="0"/>
    <m/>
    <m/>
    <m/>
    <m/>
  </r>
  <r>
    <x v="0"/>
    <s v="Iris  valverde"/>
    <n v="217841800000"/>
    <s v="Cobros Abril Canal Fijo 2 meses a NPN"/>
    <s v="PANAMA                                            "/>
    <m/>
    <d v="2026-01-04T00:00:00"/>
    <n v="67890543"/>
    <n v="67890543"/>
    <m/>
    <s v="pereztamin@gmail.com"/>
    <m/>
    <m/>
    <m/>
    <d v="2026-01-04T00:00:00"/>
    <m/>
    <m/>
    <m/>
    <s v="8-367-430"/>
    <s v="MASIVO"/>
    <s v="NPN"/>
    <x v="3"/>
    <m/>
    <m/>
    <m/>
    <m/>
  </r>
  <r>
    <x v="0"/>
    <s v="Alexander castillo"/>
    <n v="357344010000"/>
    <s v="Cobros Abril Canal Fijo 2 meses a NPN"/>
    <s v="PANAMA                                            "/>
    <m/>
    <d v="2026-01-04T00:00:00"/>
    <n v="69150968"/>
    <n v="69150968"/>
    <m/>
    <s v="alexander23@gmail.com"/>
    <m/>
    <m/>
    <m/>
    <d v="2026-01-04T00:00:00"/>
    <m/>
    <m/>
    <m/>
    <s v="1-754-1559"/>
    <s v="MASIVO"/>
    <s v="NPN"/>
    <x v="0"/>
    <m/>
    <m/>
    <m/>
    <m/>
  </r>
  <r>
    <x v="0"/>
    <s v="Aura María visuete herrera"/>
    <n v="356305560000"/>
    <s v="Cobros Abril Canal Fijo 2 meses a NPN"/>
    <s v="PANAMA                                            "/>
    <m/>
    <d v="2026-01-04T00:00:00"/>
    <n v="66829779"/>
    <n v="66829779"/>
    <m/>
    <s v="Auravisuete9@gmail.com"/>
    <m/>
    <m/>
    <m/>
    <d v="2026-01-04T00:00:00"/>
    <m/>
    <m/>
    <m/>
    <s v="8-1048-1092"/>
    <s v="MASIVO"/>
    <s v="NPN"/>
    <x v="0"/>
    <m/>
    <m/>
    <m/>
    <m/>
  </r>
  <r>
    <x v="0"/>
    <s v="Meily Valencia "/>
    <n v="351345680000"/>
    <s v="Cobros Abril Canal Fijo 2 meses a NPN"/>
    <s v="COCLE                                             "/>
    <m/>
    <d v="2026-01-04T00:00:00"/>
    <n v="65719023"/>
    <n v="65719023"/>
    <m/>
    <s v="Meilyv1999@gmail.com"/>
    <m/>
    <m/>
    <m/>
    <d v="2026-01-04T00:00:00"/>
    <m/>
    <m/>
    <m/>
    <s v="9-752-988"/>
    <s v="MASIVO"/>
    <s v="NPN"/>
    <x v="0"/>
    <m/>
    <m/>
    <m/>
    <m/>
  </r>
  <r>
    <x v="0"/>
    <s v="Favian Alberto Marin Gonzales"/>
    <n v="357345720000"/>
    <s v="Cobros Abril Canal Fijo 2 meses a NPN"/>
    <s v="PANAMA                                            "/>
    <m/>
    <d v="2026-01-04T00:00:00"/>
    <n v="68269192"/>
    <n v="68269192"/>
    <m/>
    <s v="favianmarin1997@gamil.com"/>
    <m/>
    <m/>
    <m/>
    <d v="2026-01-04T00:00:00"/>
    <m/>
    <m/>
    <m/>
    <s v="8-915-2205"/>
    <s v="MASIVO"/>
    <s v="NPN"/>
    <x v="0"/>
    <m/>
    <m/>
    <m/>
    <m/>
  </r>
  <r>
    <x v="0"/>
    <s v="JUANA MARIA AVILA"/>
    <n v="352346820000"/>
    <s v="Cobros Abril Canal Fijo 2 meses a NPN"/>
    <s v="PANAMA                                            "/>
    <m/>
    <d v="2026-01-04T00:00:00"/>
    <n v="68581793"/>
    <n v="68581793"/>
    <m/>
    <s v="juanamariaagrazal@gmail.com"/>
    <m/>
    <m/>
    <m/>
    <d v="2026-01-04T00:00:00"/>
    <m/>
    <m/>
    <m/>
    <s v="2-120-162"/>
    <s v="MASIVO"/>
    <s v="NPN"/>
    <x v="0"/>
    <m/>
    <m/>
    <m/>
    <m/>
  </r>
  <r>
    <x v="0"/>
    <s v="Wilfredo Wittgreen"/>
    <n v="356346030000"/>
    <s v="Cobros Abril Canal Fijo 2 meses a NPN"/>
    <s v="COCLE                                             "/>
    <m/>
    <d v="2026-01-04T00:00:00"/>
    <n v="64233514"/>
    <n v="64233514"/>
    <m/>
    <s v="wilfredowit5@gmail.com"/>
    <m/>
    <m/>
    <m/>
    <d v="2026-01-04T00:00:00"/>
    <m/>
    <m/>
    <m/>
    <s v="9-65-623"/>
    <s v="MASIVO"/>
    <s v="NPN"/>
    <x v="0"/>
    <m/>
    <m/>
    <m/>
    <m/>
  </r>
  <r>
    <x v="0"/>
    <s v="dorca artola"/>
    <n v="357344250000"/>
    <s v="Cobros Abril Canal Fijo 2 meses a NPN"/>
    <s v="VERAGUAS                                          "/>
    <m/>
    <d v="2026-01-04T00:00:00"/>
    <n v="63055387"/>
    <n v="63055387"/>
    <m/>
    <s v="suzethhh17@gmail.com"/>
    <m/>
    <m/>
    <m/>
    <d v="2026-01-04T00:00:00"/>
    <m/>
    <m/>
    <m/>
    <s v="1-766-188"/>
    <s v="MASIVO"/>
    <s v="NPN"/>
    <x v="0"/>
    <m/>
    <m/>
    <m/>
    <m/>
  </r>
  <r>
    <x v="0"/>
    <s v="Roxana Villagra Tebora"/>
    <n v="355344370000"/>
    <s v="Cobros Abril Canal Fijo 2 meses a NPN"/>
    <s v="CHIRIQUI                                          "/>
    <m/>
    <d v="2026-01-04T00:00:00"/>
    <n v="63656591"/>
    <n v="63656591"/>
    <m/>
    <s v="villagrayenifer18@gmail.com"/>
    <m/>
    <m/>
    <m/>
    <d v="2026-01-04T00:00:00"/>
    <m/>
    <m/>
    <m/>
    <s v="1-751-45"/>
    <s v="MASIVO"/>
    <s v="NPN"/>
    <x v="0"/>
    <m/>
    <m/>
    <m/>
    <m/>
  </r>
  <r>
    <x v="0"/>
    <s v="Noemí Mabel Castañeda Rodríguez "/>
    <n v="345346370000"/>
    <s v="Cobros Abril Canal Fijo 2 meses a NPN"/>
    <s v="BOCAS DEL TORO                                    "/>
    <m/>
    <d v="2026-01-04T00:00:00"/>
    <n v="67035564"/>
    <n v="67035564"/>
    <m/>
    <s v="noemicastta2506@gmail.com"/>
    <m/>
    <m/>
    <m/>
    <d v="2026-01-04T00:00:00"/>
    <m/>
    <m/>
    <m/>
    <s v="8-972-585"/>
    <s v="MASIVO"/>
    <s v="NPN"/>
    <x v="0"/>
    <m/>
    <m/>
    <m/>
    <m/>
  </r>
  <r>
    <x v="0"/>
    <s v="Rubén Darío gaona Quijano "/>
    <n v="356057030000"/>
    <s v="Cobros Abril Canal Fijo 2 meses a NPN"/>
    <s v="PANAMA                                            "/>
    <m/>
    <d v="2026-01-04T00:00:00"/>
    <n v="69801512"/>
    <n v="69801512"/>
    <m/>
    <s v="Hilda_0486@hotmail.com"/>
    <m/>
    <m/>
    <m/>
    <d v="2026-01-04T00:00:00"/>
    <m/>
    <m/>
    <m/>
    <s v="8-207-1229"/>
    <s v="MASIVO"/>
    <s v="NPN"/>
    <x v="0"/>
    <m/>
    <m/>
    <m/>
    <m/>
  </r>
  <r>
    <x v="0"/>
    <s v="Luis Antonio castillo sanchez"/>
    <n v="354337050000"/>
    <s v="Cobros Abril Canal Fijo 2 meses a NPN"/>
    <s v="PANAMA                                            "/>
    <m/>
    <d v="2026-01-04T00:00:00"/>
    <n v="61321357"/>
    <n v="61321357"/>
    <m/>
    <s v="Luisantoniocastillo@gmail.com"/>
    <m/>
    <m/>
    <m/>
    <d v="2026-01-04T00:00:00"/>
    <m/>
    <m/>
    <m/>
    <s v="8-770-1621"/>
    <s v="MASIVO"/>
    <s v="NPN"/>
    <x v="0"/>
    <m/>
    <m/>
    <m/>
    <m/>
  </r>
  <r>
    <x v="0"/>
    <s v="NELSON ANEL CORTEZ MIRANDA"/>
    <n v="357345800000"/>
    <s v="Cobros Abril Canal Fijo 2 meses a NPN"/>
    <s v="PANAMA                                            "/>
    <m/>
    <d v="2026-01-04T00:00:00"/>
    <n v="62247109"/>
    <n v="62247109"/>
    <m/>
    <s v="Lupus1880@gmail.com"/>
    <m/>
    <m/>
    <m/>
    <d v="2026-01-04T00:00:00"/>
    <m/>
    <m/>
    <m/>
    <s v="12-720-811"/>
    <s v="MASIVO"/>
    <s v="NPN"/>
    <x v="0"/>
    <m/>
    <m/>
    <m/>
    <m/>
  </r>
  <r>
    <x v="0"/>
    <s v="NELSON ANEL CORTEZ MIRANDA"/>
    <n v="357345800000"/>
    <s v="Cobros Abril Canal Fijo 2 meses a NPN"/>
    <s v="PANAMA                                            "/>
    <m/>
    <d v="2026-01-04T00:00:00"/>
    <n v="62247109"/>
    <n v="62247109"/>
    <m/>
    <s v="allamjimenez27@gmail.com"/>
    <m/>
    <m/>
    <m/>
    <d v="2026-01-04T00:00:00"/>
    <m/>
    <m/>
    <m/>
    <s v="12-720-811"/>
    <s v="MASIVO"/>
    <s v="NPN"/>
    <x v="0"/>
    <m/>
    <m/>
    <m/>
    <m/>
  </r>
  <r>
    <x v="0"/>
    <s v="Raul brayan Roberts Marshall"/>
    <n v="359334240000"/>
    <s v="Cobros Abril Canal Fijo 2 meses a NPN"/>
    <s v="PANAMA                                            "/>
    <m/>
    <d v="2026-01-04T00:00:00"/>
    <n v="64368344"/>
    <n v="64368344"/>
    <m/>
    <s v="dfernando2908@gmail.com"/>
    <m/>
    <m/>
    <m/>
    <d v="2026-01-04T00:00:00"/>
    <m/>
    <m/>
    <m/>
    <s v="8-967-86"/>
    <s v="MASIVO"/>
    <s v="NPN"/>
    <x v="0"/>
    <m/>
    <m/>
    <m/>
    <m/>
  </r>
  <r>
    <x v="0"/>
    <s v="KATHERINE MICHELLE GONZALEZ"/>
    <n v="344001740000"/>
    <s v="Cobros Abril Canal Fijo 2 meses a NPN"/>
    <n v="0"/>
    <m/>
    <d v="2026-01-04T00:00:00"/>
    <n v="63333333"/>
    <n v="63333333"/>
    <m/>
    <s v="Michelle.gonz123@gmail.com"/>
    <m/>
    <m/>
    <m/>
    <d v="2026-01-04T00:00:00"/>
    <m/>
    <m/>
    <m/>
    <s v="8-969-1104"/>
    <s v="MASIVO"/>
    <s v="NPN"/>
    <x v="1"/>
    <m/>
    <m/>
    <m/>
    <m/>
  </r>
  <r>
    <x v="0"/>
    <s v="Luis Carlos Pinto Tamayo"/>
    <n v="358331670000"/>
    <s v="Cobros Abril Canal Fijo 2 meses a NPN"/>
    <s v="PANAMA                                            "/>
    <m/>
    <d v="2026-01-04T00:00:00"/>
    <n v="65207929"/>
    <n v="65207929"/>
    <m/>
    <s v="lt0335095@gmail.com"/>
    <m/>
    <m/>
    <m/>
    <d v="2026-01-04T00:00:00"/>
    <m/>
    <m/>
    <m/>
    <s v="8-961-1415"/>
    <s v="MASIVO"/>
    <s v="NPN"/>
    <x v="4"/>
    <m/>
    <m/>
    <m/>
    <m/>
  </r>
  <r>
    <x v="0"/>
    <s v="Fernando Antonio Ruiz "/>
    <n v="359347910000"/>
    <s v="Cobros Abril Canal Fijo 2 meses a NPN"/>
    <s v="PANAMA                                            "/>
    <m/>
    <d v="2026-01-04T00:00:00"/>
    <n v="69891492"/>
    <n v="69891492"/>
    <m/>
    <s v="jaramilloashley058@gmail.com"/>
    <m/>
    <m/>
    <m/>
    <d v="2026-01-04T00:00:00"/>
    <m/>
    <m/>
    <m/>
    <s v="8-946-2476"/>
    <s v="MASIVO"/>
    <s v="NPN"/>
    <x v="0"/>
    <m/>
    <m/>
    <m/>
    <m/>
  </r>
  <r>
    <x v="0"/>
    <s v="Karina suyen de mera jojnson"/>
    <n v="359343950000"/>
    <s v="Cobros Abril Canal Fijo 2 meses a NPN"/>
    <s v="PANAMA                                            "/>
    <m/>
    <d v="2026-01-04T00:00:00"/>
    <n v="66626139"/>
    <n v="66626139"/>
    <m/>
    <s v="demerakarina1@gmail.com"/>
    <m/>
    <m/>
    <m/>
    <d v="2026-01-04T00:00:00"/>
    <m/>
    <m/>
    <m/>
    <s v="8-881-622"/>
    <s v="MASIVO"/>
    <s v="NPN"/>
    <x v="0"/>
    <m/>
    <m/>
    <m/>
    <m/>
  </r>
  <r>
    <x v="0"/>
    <s v="PALMIRA FRANCISCA PINILLA SANTANA"/>
    <n v="358347610000"/>
    <s v="Cobros Abril Canal Fijo 2 meses a NPN"/>
    <s v="PANAMA                                            "/>
    <m/>
    <d v="2026-01-04T00:00:00"/>
    <n v="65197352"/>
    <n v="65197352"/>
    <m/>
    <s v="Mitzelapinilla69@gmail.com"/>
    <m/>
    <m/>
    <m/>
    <d v="2026-01-04T00:00:00"/>
    <m/>
    <m/>
    <m/>
    <s v="3-87-1747"/>
    <s v="MASIVO"/>
    <s v="NPN"/>
    <x v="0"/>
    <m/>
    <m/>
    <m/>
    <m/>
  </r>
  <r>
    <x v="0"/>
    <s v="QUINTIN ANTONIO QUIJADA ALVARADO"/>
    <n v="354344590000"/>
    <s v="Cobros Abril Canal Fijo 2 meses a NPN"/>
    <s v="COLON                                             "/>
    <m/>
    <d v="2026-01-04T00:00:00"/>
    <n v="69573557"/>
    <n v="69573557"/>
    <m/>
    <s v="angel.mcepeda@gmail.com"/>
    <m/>
    <m/>
    <m/>
    <d v="2026-01-04T00:00:00"/>
    <m/>
    <m/>
    <m/>
    <s v="8-726-497"/>
    <s v="MASIVO"/>
    <s v="NPN"/>
    <x v="0"/>
    <m/>
    <m/>
    <m/>
    <m/>
  </r>
  <r>
    <x v="0"/>
    <s v="MARÍA RAMIREZ "/>
    <n v="355346310000"/>
    <s v="Cobros Abril Canal Fijo 2 meses a NPN"/>
    <s v="PANAMA                                            "/>
    <m/>
    <d v="2026-01-04T00:00:00"/>
    <n v="69237867"/>
    <n v="69237867"/>
    <m/>
    <s v="raperezmaria@gmail.com"/>
    <m/>
    <m/>
    <m/>
    <d v="2026-01-04T00:00:00"/>
    <m/>
    <m/>
    <m/>
    <s v="PN0175269"/>
    <s v="MASIVO"/>
    <s v="NPN"/>
    <x v="0"/>
    <m/>
    <m/>
    <m/>
    <m/>
  </r>
  <r>
    <x v="0"/>
    <s v="Manuel Pineda Gomez"/>
    <n v="356347950000"/>
    <s v="Cobros Abril Canal Fijo 2 meses a NPN"/>
    <s v="PANAMA                                            "/>
    <m/>
    <d v="2026-01-04T00:00:00"/>
    <n v="63504816"/>
    <n v="63504816"/>
    <m/>
    <s v="yaeliscarriasco@gmail.com"/>
    <m/>
    <m/>
    <m/>
    <d v="2026-01-04T00:00:00"/>
    <m/>
    <m/>
    <m/>
    <s v="4-204-716"/>
    <s v="MASIVO"/>
    <s v="NPN"/>
    <x v="0"/>
    <m/>
    <m/>
    <m/>
    <m/>
  </r>
  <r>
    <x v="0"/>
    <s v="Enidio alvarado"/>
    <n v="356346910000"/>
    <s v="Cobros Abril Canal Fijo 2 meses a NPN"/>
    <s v="PANAMA                                            "/>
    <m/>
    <d v="2026-01-04T00:00:00"/>
    <n v="65965868"/>
    <n v="65965868"/>
    <m/>
    <s v="enidiomorphy24@gmail.com"/>
    <m/>
    <m/>
    <m/>
    <d v="2026-01-04T00:00:00"/>
    <m/>
    <m/>
    <m/>
    <s v="10-712-741"/>
    <s v="MASIVO"/>
    <s v="NPN"/>
    <x v="0"/>
    <m/>
    <m/>
    <m/>
    <m/>
  </r>
  <r>
    <x v="0"/>
    <s v="Moisés Velasquez"/>
    <n v="351346910000"/>
    <s v="Cobros Abril Canal Fijo 2 meses a NPN"/>
    <s v="PANAMA                                            "/>
    <m/>
    <d v="2026-01-04T00:00:00"/>
    <n v="69346091"/>
    <n v="69346091"/>
    <m/>
    <s v="Moisesvelasquez1000@gmail.com"/>
    <m/>
    <m/>
    <m/>
    <d v="2026-01-04T00:00:00"/>
    <m/>
    <m/>
    <m/>
    <s v="10-717-2274"/>
    <s v="MASIVO"/>
    <s v="NPN"/>
    <x v="0"/>
    <m/>
    <m/>
    <m/>
    <m/>
  </r>
  <r>
    <x v="0"/>
    <s v="ERICK ORIEL MORALES ALVAREZ"/>
    <n v="356342070000"/>
    <s v="Cobros Abril Canal Fijo 2 meses a NPN"/>
    <s v="PANAMA                                            "/>
    <m/>
    <d v="2026-01-04T00:00:00"/>
    <n v="67885001"/>
    <n v="67885001"/>
    <m/>
    <s v="mg4531821@gmail.com"/>
    <m/>
    <m/>
    <m/>
    <d v="2026-01-04T00:00:00"/>
    <m/>
    <m/>
    <m/>
    <s v="8-835-1073"/>
    <s v="MASIVO"/>
    <s v="NPN"/>
    <x v="0"/>
    <m/>
    <m/>
    <m/>
    <m/>
  </r>
  <r>
    <x v="0"/>
    <s v="VANESSA CASTELLANO"/>
    <n v="351325170000"/>
    <s v="Cobros Abril Canal Fijo 2 meses a NPN"/>
    <s v="PANAMA                                            "/>
    <m/>
    <d v="2026-01-04T00:00:00"/>
    <n v="62201010"/>
    <n v="62201010"/>
    <m/>
    <s v="elreydelasempanadaspty@gmail.com"/>
    <m/>
    <m/>
    <m/>
    <d v="2026-01-04T00:00:00"/>
    <m/>
    <m/>
    <m/>
    <s v="E-8-195616"/>
    <s v="SOHO"/>
    <s v="NPN"/>
    <x v="0"/>
    <m/>
    <m/>
    <m/>
    <m/>
  </r>
  <r>
    <x v="0"/>
    <s v=" KENDALL ALEXANDER FRANCO"/>
    <n v="352347160000"/>
    <s v="Cobros Abril Canal Fijo 2 meses a NPN"/>
    <s v="PANAMA                                            "/>
    <m/>
    <d v="2026-01-04T00:00:00"/>
    <n v="68339381"/>
    <n v="68339381"/>
    <m/>
    <s v="kendallfranco0402@gmail.com"/>
    <m/>
    <m/>
    <m/>
    <d v="2026-01-04T00:00:00"/>
    <m/>
    <m/>
    <m/>
    <s v="6-723-1956"/>
    <s v="DIGITAL"/>
    <s v="NPN"/>
    <x v="0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hayrothpalacio@gmail.com"/>
    <m/>
    <m/>
    <m/>
    <d v="2026-01-04T00:00:00"/>
    <m/>
    <m/>
    <m/>
    <s v="8-748-1351"/>
    <s v="MASIVO"/>
    <s v="NPN"/>
    <x v="0"/>
    <m/>
    <m/>
    <m/>
    <m/>
  </r>
  <r>
    <x v="0"/>
    <s v="Brittany Nicole Rivas Quintana "/>
    <n v="353348030000"/>
    <s v="Cobros Abril Canal Fijo 2 meses a NPN"/>
    <s v="PANAMA                                            "/>
    <m/>
    <d v="2026-01-04T00:00:00"/>
    <n v="64013370"/>
    <n v="64013370"/>
    <m/>
    <s v="brihannaabigailrivas@gmail.com"/>
    <m/>
    <m/>
    <m/>
    <d v="2026-01-04T00:00:00"/>
    <m/>
    <m/>
    <m/>
    <s v="8-1046-1630"/>
    <s v="MASIVO"/>
    <s v="NPN"/>
    <x v="0"/>
    <m/>
    <m/>
    <m/>
    <m/>
  </r>
  <r>
    <x v="0"/>
    <s v="NURIA MARGOT ALBA CASTILLO"/>
    <n v="355342050000"/>
    <s v="Cobros Abril Canal Fijo 2 meses a NPN"/>
    <s v="PANAMA                                            "/>
    <m/>
    <d v="2026-01-04T00:00:00"/>
    <n v="63566581"/>
    <n v="63566581"/>
    <m/>
    <s v="abregopaola@gmail.com"/>
    <m/>
    <m/>
    <m/>
    <d v="2026-01-04T00:00:00"/>
    <m/>
    <m/>
    <m/>
    <s v="8-528-939"/>
    <s v="MASIVO"/>
    <s v="NPN"/>
    <x v="0"/>
    <m/>
    <m/>
    <m/>
    <m/>
  </r>
  <r>
    <x v="0"/>
    <s v="LUIS ENRIQUE BERNAL BARAHONA"/>
    <n v="357347930000"/>
    <s v="Cobros Abril Canal Fijo 2 meses a NPN"/>
    <s v="PANAMA                                            "/>
    <m/>
    <d v="2026-01-04T00:00:00"/>
    <n v="65286399"/>
    <n v="65286399"/>
    <m/>
    <s v="luisto1218@gmail.co"/>
    <m/>
    <m/>
    <m/>
    <d v="2026-01-04T00:00:00"/>
    <m/>
    <m/>
    <m/>
    <s v="8-992-78"/>
    <s v="MASIVO"/>
    <s v="NPN"/>
    <x v="0"/>
    <m/>
    <m/>
    <m/>
    <m/>
  </r>
  <r>
    <x v="0"/>
    <s v="Alexis Cruz"/>
    <n v="353341510000"/>
    <s v="Cobros Abril Canal Fijo 2 meses a NPN"/>
    <s v="PANAMA                                            "/>
    <m/>
    <d v="2026-01-04T00:00:00"/>
    <n v="64166744"/>
    <n v="64166744"/>
    <m/>
    <s v="noemibriceno636@gmail.com"/>
    <m/>
    <m/>
    <m/>
    <d v="2026-01-04T00:00:00"/>
    <m/>
    <m/>
    <m/>
    <s v="1-744-2053"/>
    <s v="MASIVO"/>
    <s v="NPN"/>
    <x v="0"/>
    <m/>
    <m/>
    <m/>
    <m/>
  </r>
  <r>
    <x v="0"/>
    <s v="IRA FORSYTHE"/>
    <n v="357347390000"/>
    <s v="Cobros Abril Canal Fijo 2 meses a NPN"/>
    <s v="PANAMA                                            "/>
    <m/>
    <d v="2026-01-04T00:00:00"/>
    <n v="62958359"/>
    <n v="62958359"/>
    <m/>
    <s v="iraespada543@gmail.com"/>
    <m/>
    <m/>
    <m/>
    <d v="2026-01-04T00:00:00"/>
    <m/>
    <m/>
    <m/>
    <s v="3-116-82"/>
    <s v="MASIVO"/>
    <s v="NPN"/>
    <x v="0"/>
    <m/>
    <m/>
    <m/>
    <m/>
  </r>
  <r>
    <x v="0"/>
    <s v="Astrid Isabel Samaniego Montenegro"/>
    <n v="353346850000"/>
    <s v="Cobros Abril Canal Fijo 2 meses a NPN"/>
    <s v="COLON                                             "/>
    <m/>
    <d v="2026-01-04T00:00:00"/>
    <n v="63055115"/>
    <n v="63055115"/>
    <m/>
    <s v="Astrisgarcias14@gmail.com"/>
    <m/>
    <m/>
    <m/>
    <d v="2026-01-04T00:00:00"/>
    <m/>
    <m/>
    <m/>
    <s v="3-746-2079"/>
    <s v="MASIVO"/>
    <s v="NPN"/>
    <x v="0"/>
    <m/>
    <m/>
    <m/>
    <m/>
  </r>
  <r>
    <x v="0"/>
    <s v="Kadeen brown"/>
    <n v="354347630000"/>
    <s v="Cobros Abril Canal Fijo 2 meses a NPN"/>
    <s v="COLON                                             "/>
    <m/>
    <d v="2026-01-04T00:00:00"/>
    <n v="62577516"/>
    <n v="62577516"/>
    <m/>
    <s v="Kadeen@gmail.com"/>
    <m/>
    <m/>
    <m/>
    <d v="2026-01-04T00:00:00"/>
    <m/>
    <m/>
    <m/>
    <s v="A4011922"/>
    <s v="MASIVO"/>
    <s v="NPN"/>
    <x v="0"/>
    <m/>
    <m/>
    <m/>
    <m/>
  </r>
  <r>
    <x v="0"/>
    <s v="SAMUEL SANCHEZ"/>
    <n v="358346650000"/>
    <s v="Cobros Abril Canal Fijo 2 meses a NPN"/>
    <n v="0"/>
    <m/>
    <d v="2026-01-04T00:00:00"/>
    <n v="62558132"/>
    <n v="62558132"/>
    <m/>
    <s v="Dayanara493@hotmail.com"/>
    <m/>
    <m/>
    <m/>
    <d v="2026-01-04T00:00:00"/>
    <m/>
    <m/>
    <m/>
    <s v="2-745-2290"/>
    <s v="MASIVO"/>
    <s v="NPN"/>
    <x v="0"/>
    <m/>
    <m/>
    <m/>
    <m/>
  </r>
  <r>
    <x v="0"/>
    <s v="EDWIN GONZÁLEZ "/>
    <n v="352349370000"/>
    <s v="Cobros Abril Canal Fijo 2 meses a NPN"/>
    <s v="PANAMA                                            "/>
    <m/>
    <d v="2026-01-04T00:00:00"/>
    <n v="63985916"/>
    <n v="63985916"/>
    <m/>
    <s v="edwingonzÃ¡lez.ac@gmal.com"/>
    <m/>
    <m/>
    <m/>
    <d v="2026-01-04T00:00:00"/>
    <m/>
    <m/>
    <m/>
    <s v="8-826-1517"/>
    <s v="MASIVO"/>
    <s v="NPN"/>
    <x v="0"/>
    <m/>
    <m/>
    <m/>
    <m/>
  </r>
  <r>
    <x v="0"/>
    <s v="JERISEL DANISHA POWERS BALLESTEROS "/>
    <n v="355348220000"/>
    <s v="Cobros Abril Canal Fijo 2 meses a NPN"/>
    <s v="PANAMA                                            "/>
    <m/>
    <d v="2026-01-04T00:00:00"/>
    <n v="65173292"/>
    <n v="65173292"/>
    <m/>
    <s v="Gondola08thays@gmail.com "/>
    <m/>
    <m/>
    <m/>
    <d v="2026-01-04T00:00:00"/>
    <m/>
    <m/>
    <m/>
    <s v="8-908-1542"/>
    <s v="MASIVO"/>
    <s v="NPN"/>
    <x v="0"/>
    <m/>
    <m/>
    <m/>
    <m/>
  </r>
  <r>
    <x v="0"/>
    <s v="Eliodora Martinez "/>
    <n v="359346940000"/>
    <s v="Cobros Abril Canal Fijo 2 meses a NPN"/>
    <s v="PANAMA                                            "/>
    <m/>
    <d v="2026-01-04T00:00:00"/>
    <n v="67890453"/>
    <n v="67890453"/>
    <m/>
    <s v="yasitorrero@gmail.com"/>
    <m/>
    <m/>
    <m/>
    <d v="2026-01-04T00:00:00"/>
    <m/>
    <m/>
    <m/>
    <s v="2-112-342"/>
    <s v="MASIVO"/>
    <s v="NPN"/>
    <x v="3"/>
    <m/>
    <m/>
    <m/>
    <m/>
  </r>
  <r>
    <x v="0"/>
    <s v="KIARETH YOASQUEL SAMANIEGO"/>
    <n v="358349740000"/>
    <s v="Cobros Abril Canal Fijo 2 meses a NPN"/>
    <s v="PANAMA                                            "/>
    <m/>
    <d v="2026-01-04T00:00:00"/>
    <n v="62684638"/>
    <n v="62684638"/>
    <m/>
    <s v="samaniegokiareth0@gmail.com"/>
    <m/>
    <m/>
    <m/>
    <d v="2026-01-04T00:00:00"/>
    <m/>
    <m/>
    <m/>
    <s v="8-870-918"/>
    <s v="MASIVO"/>
    <s v="NPN"/>
    <x v="0"/>
    <m/>
    <m/>
    <m/>
    <m/>
  </r>
  <r>
    <x v="0"/>
    <s v="Luis Castañeda"/>
    <n v="356343670000"/>
    <s v="Cobros Abril Canal Fijo 2 meses a NPN"/>
    <s v="PANAMA                                            "/>
    <m/>
    <d v="2026-01-04T00:00:00"/>
    <n v="63310649"/>
    <n v="63310649"/>
    <m/>
    <s v="Drakenayda@gmail.com"/>
    <m/>
    <m/>
    <m/>
    <d v="2026-01-04T00:00:00"/>
    <m/>
    <m/>
    <m/>
    <s v="2-150-438"/>
    <s v="MASIVO"/>
    <s v="NPN"/>
    <x v="0"/>
    <m/>
    <m/>
    <m/>
    <m/>
  </r>
  <r>
    <x v="0"/>
    <s v="Karina Esther De la Cruz"/>
    <n v="357347250000"/>
    <s v="Cobros Abril Canal Fijo 2 meses a NPN"/>
    <s v="COCLE                                             "/>
    <m/>
    <d v="2026-01-04T00:00:00"/>
    <n v="64572559"/>
    <n v="64572559"/>
    <m/>
    <s v="esterhdesanchez02@gmail.com"/>
    <m/>
    <m/>
    <m/>
    <d v="2026-01-04T00:00:00"/>
    <m/>
    <m/>
    <m/>
    <s v="2-759-2131"/>
    <s v="MASIVO"/>
    <s v="NPN"/>
    <x v="0"/>
    <m/>
    <m/>
    <m/>
    <m/>
  </r>
  <r>
    <x v="0"/>
    <s v="EDISON HERNANDEZ HERNANDEZ"/>
    <n v="358349680000"/>
    <s v="Cobros Abril Canal Fijo 2 meses a NPN"/>
    <s v="COCLE                                             "/>
    <m/>
    <d v="2026-01-04T00:00:00"/>
    <n v="68522207"/>
    <n v="68522207"/>
    <m/>
    <s v="hernandezedison694@gmail.com"/>
    <m/>
    <m/>
    <m/>
    <d v="2026-01-04T00:00:00"/>
    <m/>
    <m/>
    <m/>
    <s v="9-772-1090"/>
    <s v="MASIVO"/>
    <s v="NPN"/>
    <x v="0"/>
    <m/>
    <m/>
    <m/>
    <m/>
  </r>
  <r>
    <x v="0"/>
    <s v=" SANTA JIMENEZ MENDOZA"/>
    <n v="288024820000"/>
    <s v="Cobros Abril Canal Fijo 2 meses a NPN"/>
    <s v="VERAGUAS                                          "/>
    <m/>
    <d v="2026-01-04T00:00:00"/>
    <n v="68147688"/>
    <n v="68147688"/>
    <m/>
    <s v="apmanuelj0229@gmail.com"/>
    <m/>
    <m/>
    <m/>
    <d v="2026-01-04T00:00:00"/>
    <m/>
    <m/>
    <m/>
    <s v="4-146-469"/>
    <s v="CALL CENTER"/>
    <s v="NPN"/>
    <x v="0"/>
    <m/>
    <m/>
    <m/>
    <m/>
  </r>
  <r>
    <x v="0"/>
    <s v=" Julio Salinas Aguilar"/>
    <n v="354343320000"/>
    <s v="Cobros Abril Canal Fijo 2 meses a NPN"/>
    <s v="VERAGUAS                                          "/>
    <m/>
    <d v="2026-01-04T00:00:00"/>
    <n v="69447305"/>
    <n v="69447305"/>
    <m/>
    <s v="juliosalinasaguilar5@gmail.com"/>
    <m/>
    <m/>
    <m/>
    <d v="2026-01-04T00:00:00"/>
    <m/>
    <m/>
    <m/>
    <s v="C00822708"/>
    <s v="DIGITAL"/>
    <s v="NPN"/>
    <x v="0"/>
    <m/>
    <m/>
    <m/>
    <m/>
  </r>
  <r>
    <x v="0"/>
    <s v="Heridenia Esther Santos Cerrud "/>
    <n v="359347940000"/>
    <s v="Cobros Abril Canal Fijo 2 meses a NPN"/>
    <s v="PANAMA                                            "/>
    <m/>
    <d v="2026-01-04T00:00:00"/>
    <n v="64521114"/>
    <n v="64521114"/>
    <m/>
    <s v="Esthercerrud21@gmail.com"/>
    <m/>
    <m/>
    <m/>
    <d v="2026-01-04T00:00:00"/>
    <m/>
    <m/>
    <m/>
    <s v="9-737-1136"/>
    <s v="MASIVO"/>
    <s v="NPN"/>
    <x v="0"/>
    <m/>
    <m/>
    <m/>
    <m/>
  </r>
  <r>
    <x v="0"/>
    <s v="Eridenia esther "/>
    <n v="355348420000"/>
    <s v="Cobros Abril Canal Fijo 2 meses a NPN"/>
    <s v="PANAMA                                            "/>
    <m/>
    <d v="2026-01-04T00:00:00"/>
    <n v="64521114"/>
    <n v="64521114"/>
    <m/>
    <s v="Esthercerrud21@gmail.com"/>
    <m/>
    <m/>
    <m/>
    <d v="2026-01-04T00:00:00"/>
    <m/>
    <m/>
    <m/>
    <s v="9-737-1126"/>
    <s v="MASIVO"/>
    <s v="NPN"/>
    <x v="0"/>
    <m/>
    <m/>
    <m/>
    <m/>
  </r>
  <r>
    <x v="0"/>
    <s v="ELDA MAYTEE LEZCANO DE BUSTAMANT"/>
    <n v="351349080000"/>
    <s v="Cobros Abril Canal Fijo 2 meses a NPN"/>
    <s v="PANAMA                                            "/>
    <m/>
    <d v="2026-01-04T00:00:00"/>
    <n v="66332289"/>
    <n v="66332289"/>
    <m/>
    <s v="smariafernanda1928@gmail.com"/>
    <m/>
    <m/>
    <m/>
    <d v="2026-01-04T00:00:00"/>
    <m/>
    <m/>
    <m/>
    <s v="4-282-747"/>
    <s v="MASIVO"/>
    <s v="NPN"/>
    <x v="0"/>
    <m/>
    <m/>
    <m/>
    <m/>
  </r>
  <r>
    <x v="0"/>
    <s v="Eligió meño Abrego "/>
    <n v="353348990000"/>
    <s v="Cobros Abril Canal Fijo 2 meses a NPN"/>
    <s v="PANAMA                                            "/>
    <m/>
    <d v="2026-01-04T00:00:00"/>
    <n v="65011258"/>
    <n v="65011258"/>
    <m/>
    <s v="cristinamariameno@gmail.com"/>
    <m/>
    <m/>
    <m/>
    <d v="2026-01-04T00:00:00"/>
    <m/>
    <m/>
    <m/>
    <s v="4-793-1858"/>
    <s v="MASIVO"/>
    <s v="NPN"/>
    <x v="0"/>
    <m/>
    <m/>
    <m/>
    <m/>
  </r>
  <r>
    <x v="0"/>
    <s v="Christofer  martez"/>
    <n v="356348390000"/>
    <s v="Cobros Abril Canal Fijo 2 meses a NPN"/>
    <s v="PANAMA                                            "/>
    <m/>
    <d v="2026-01-04T00:00:00"/>
    <n v="63510639"/>
    <n v="63510639"/>
    <m/>
    <s v="Lupejasmyna12@gmail.vom"/>
    <m/>
    <m/>
    <m/>
    <d v="2026-01-04T00:00:00"/>
    <m/>
    <m/>
    <m/>
    <s v="8-1056-287"/>
    <s v="MASIVO"/>
    <s v="NPN"/>
    <x v="0"/>
    <m/>
    <m/>
    <m/>
    <m/>
  </r>
  <r>
    <x v="0"/>
    <s v="JHONATAN GEOVANNI MORENO ROBLEDO"/>
    <n v="359340610000"/>
    <s v="Cobros Abril Canal Fijo 2 meses a NPN"/>
    <s v="PANAMA                                            "/>
    <m/>
    <d v="2026-01-04T00:00:00"/>
    <n v="61693757"/>
    <n v="61693757"/>
    <m/>
    <s v="jhonageomr@gmail.com"/>
    <m/>
    <m/>
    <m/>
    <d v="2026-01-04T00:00:00"/>
    <m/>
    <m/>
    <m/>
    <s v="8-942-509"/>
    <s v="MASIVO"/>
    <s v="NPN"/>
    <x v="0"/>
    <m/>
    <m/>
    <m/>
    <m/>
  </r>
  <r>
    <x v="0"/>
    <s v="Elizabeth sanches"/>
    <n v="354567890000"/>
    <s v="Cobros Abril Canal Fijo 2 meses a NPN"/>
    <s v="PANAMA                                            "/>
    <m/>
    <d v="2026-01-04T00:00:00"/>
    <n v="65652643"/>
    <n v="65652643"/>
    <m/>
    <s v="pereztamin@gmail.com"/>
    <m/>
    <m/>
    <m/>
    <d v="2026-01-04T00:00:00"/>
    <m/>
    <m/>
    <m/>
    <s v="8-357-9"/>
    <s v="MASIVO"/>
    <s v="NPN"/>
    <x v="0"/>
    <m/>
    <m/>
    <m/>
    <m/>
  </r>
  <r>
    <x v="0"/>
    <s v="MARITZELL LETICIA FERNANDEZ PEREZ"/>
    <n v="358349150000"/>
    <s v="Cobros Abril Canal Fijo 2 meses a NPN"/>
    <s v="PANAMA                                            "/>
    <m/>
    <d v="2026-01-04T00:00:00"/>
    <n v="66811756"/>
    <n v="66811756"/>
    <m/>
    <s v="sanchezyuseth572@gmail.com"/>
    <m/>
    <m/>
    <m/>
    <d v="2026-01-04T00:00:00"/>
    <m/>
    <m/>
    <m/>
    <s v="8-959-164"/>
    <s v="MASIVO"/>
    <s v="NPN"/>
    <x v="0"/>
    <m/>
    <m/>
    <m/>
    <m/>
  </r>
  <r>
    <x v="0"/>
    <s v="Claudio Alleyne"/>
    <n v="175089210000"/>
    <s v="Cobros Abril Canal Fijo 2 meses a NPN"/>
    <s v="PANAMA                                            "/>
    <m/>
    <d v="2026-01-04T00:00:00"/>
    <n v="62179521"/>
    <n v="62179521"/>
    <m/>
    <s v="arcopedio@gmail.com"/>
    <m/>
    <m/>
    <m/>
    <d v="2026-01-04T00:00:00"/>
    <m/>
    <m/>
    <m/>
    <s v="3-88-856"/>
    <s v="MASIVO"/>
    <s v="NPN"/>
    <x v="0"/>
    <m/>
    <m/>
    <m/>
    <m/>
  </r>
  <r>
    <x v="0"/>
    <s v="Maria dominguez"/>
    <n v="351352570000"/>
    <s v="Cobros Abril Canal Fijo 2 meses a NPN"/>
    <s v="PANAMA                                            "/>
    <m/>
    <d v="2026-01-04T00:00:00"/>
    <n v="68854680"/>
    <n v="68854680"/>
    <m/>
    <s v="Mariadmngz83@gmail.com"/>
    <m/>
    <m/>
    <m/>
    <d v="2026-01-04T00:00:00"/>
    <m/>
    <m/>
    <m/>
    <s v="8-194-963"/>
    <s v="MASIVO"/>
    <s v="NPN"/>
    <x v="0"/>
    <m/>
    <m/>
    <m/>
    <m/>
  </r>
  <r>
    <x v="0"/>
    <s v="MANUEL ENRIQUE GUEVARA ARIZA"/>
    <n v="358064730000"/>
    <s v="Cobros Abril Canal Fijo 2 meses a NPN"/>
    <n v="0"/>
    <m/>
    <d v="2026-01-04T00:00:00"/>
    <n v="65336133"/>
    <n v="65336133"/>
    <m/>
    <s v="manuguevara@gmail.com"/>
    <m/>
    <m/>
    <m/>
    <d v="2026-01-04T00:00:00"/>
    <m/>
    <m/>
    <m/>
    <s v="8-812-804"/>
    <s v="MASIVO"/>
    <s v="NPN"/>
    <x v="0"/>
    <m/>
    <m/>
    <m/>
    <m/>
  </r>
  <r>
    <x v="0"/>
    <s v="DAIYENIS RUBIDES"/>
    <n v="351352590000"/>
    <s v="Cobros Abril Canal Fijo 2 meses a NPN"/>
    <s v="PANAMA                                            "/>
    <m/>
    <d v="2026-01-04T00:00:00"/>
    <n v="69722601"/>
    <n v="69722601"/>
    <m/>
    <s v="daiyenisruides3@gmail.com"/>
    <m/>
    <m/>
    <m/>
    <d v="2026-01-04T00:00:00"/>
    <m/>
    <m/>
    <m/>
    <s v="8-1062-724"/>
    <s v="MASIVO"/>
    <s v="NPN"/>
    <x v="0"/>
    <m/>
    <m/>
    <m/>
    <m/>
  </r>
  <r>
    <x v="0"/>
    <s v="ARIEL QUINTERO "/>
    <n v="354323810000"/>
    <s v="Cobros Abril Canal Fijo 2 meses a NPN"/>
    <s v="PANAMA                                            "/>
    <m/>
    <d v="2026-01-04T00:00:00"/>
    <n v="68204417"/>
    <n v="68204417"/>
    <m/>
    <s v="arielquintero@gmail.com"/>
    <m/>
    <m/>
    <m/>
    <d v="2026-01-04T00:00:00"/>
    <m/>
    <m/>
    <m/>
    <s v="8-1010-2192"/>
    <s v="MASIVO"/>
    <s v="NPN"/>
    <x v="0"/>
    <m/>
    <m/>
    <m/>
    <m/>
  </r>
  <r>
    <x v="0"/>
    <s v="JERISEL DANISHA POWERS BALLESTEROS "/>
    <n v="355348220000"/>
    <s v="Cobros Abril Canal Fijo 2 meses a NPN"/>
    <s v="PANAMA                                            "/>
    <m/>
    <d v="2026-01-04T00:00:00"/>
    <n v="65173292"/>
    <n v="65173292"/>
    <m/>
    <s v="angiedelgado1088@gmail.com"/>
    <m/>
    <m/>
    <m/>
    <d v="2026-01-04T00:00:00"/>
    <m/>
    <m/>
    <m/>
    <s v="8-908-1542"/>
    <s v="MASIVO"/>
    <s v="NPN"/>
    <x v="0"/>
    <m/>
    <m/>
    <m/>
    <m/>
  </r>
  <r>
    <x v="0"/>
    <s v="Jorge polastre"/>
    <n v="352348210000"/>
    <s v="Cobros Abril Canal Fijo 2 meses a NPN"/>
    <s v="PANAMA                                            "/>
    <m/>
    <d v="2026-01-04T00:00:00"/>
    <n v="68905432"/>
    <n v="68905432"/>
    <m/>
    <s v="katesca@gmail.com"/>
    <m/>
    <m/>
    <m/>
    <d v="2026-01-04T00:00:00"/>
    <m/>
    <m/>
    <m/>
    <s v="8-403-986"/>
    <s v="MASIVO"/>
    <s v="NPN"/>
    <x v="1"/>
    <m/>
    <m/>
    <m/>
    <m/>
  </r>
  <r>
    <x v="0"/>
    <s v="Eduardo castillo "/>
    <n v="218208300000"/>
    <s v="Cobros Abril Canal Fijo 2 meses a NPN"/>
    <s v="PANAMA                                            "/>
    <m/>
    <d v="2026-01-04T00:00:00"/>
    <n v="67890543"/>
    <n v="67890543"/>
    <m/>
    <s v="pereztamin@gmail.com"/>
    <m/>
    <m/>
    <m/>
    <d v="2026-01-04T00:00:00"/>
    <m/>
    <m/>
    <m/>
    <s v="8-945-935"/>
    <s v="MASIVO"/>
    <s v="NPN"/>
    <x v="3"/>
    <m/>
    <m/>
    <m/>
    <m/>
  </r>
  <r>
    <x v="0"/>
    <s v="KIARA MARIA DE FREITAS HERNANDEZ"/>
    <n v="357027680000"/>
    <s v="Cobros Abril Canal Fijo 2 meses a NPN"/>
    <s v="PANAMA                                            "/>
    <m/>
    <d v="2026-01-04T00:00:00"/>
    <n v="65102043"/>
    <n v="65102043"/>
    <m/>
    <s v="Mariak91@gmail.com"/>
    <m/>
    <m/>
    <m/>
    <d v="2026-01-04T00:00:00"/>
    <m/>
    <m/>
    <m/>
    <s v="8-870-1565"/>
    <s v="MASIVO"/>
    <s v="NPN"/>
    <x v="0"/>
    <m/>
    <m/>
    <m/>
    <m/>
  </r>
  <r>
    <x v="0"/>
    <s v="Roy Rodriguez "/>
    <n v="359352680000"/>
    <s v="Cobros Abril Canal Fijo 2 meses a NPN"/>
    <s v="PANAMA                                            "/>
    <m/>
    <d v="2026-01-04T00:00:00"/>
    <n v="66974109"/>
    <n v="66974109"/>
    <m/>
    <s v="Royantonio192@gmail.com"/>
    <m/>
    <m/>
    <m/>
    <d v="2026-01-04T00:00:00"/>
    <m/>
    <m/>
    <m/>
    <s v="8-863-785"/>
    <s v="MASIVO"/>
    <s v="NPN"/>
    <x v="2"/>
    <m/>
    <m/>
    <m/>
    <m/>
  </r>
  <r>
    <x v="0"/>
    <s v="Rudesminda John Mendez"/>
    <n v="357351980000"/>
    <s v="Cobros Abril Canal Fijo 2 meses a NPN"/>
    <s v="PANAMA                                            "/>
    <m/>
    <d v="2026-01-04T00:00:00"/>
    <n v="65605957"/>
    <n v="65605957"/>
    <m/>
    <s v="Lenijhon696@gmail.com"/>
    <m/>
    <m/>
    <m/>
    <d v="2026-01-04T00:00:00"/>
    <m/>
    <m/>
    <m/>
    <s v="10-31-283"/>
    <s v="MASIVO"/>
    <s v="NPN"/>
    <x v="0"/>
    <m/>
    <m/>
    <m/>
    <m/>
  </r>
  <r>
    <x v="0"/>
    <s v="Paola Jaén "/>
    <n v="353306190000"/>
    <s v="Cobros Abril Canal Fijo 2 meses a NPN"/>
    <s v="PANAMA                                            "/>
    <m/>
    <d v="2026-01-04T00:00:00"/>
    <n v="63935412"/>
    <n v="63935412"/>
    <m/>
    <s v="Jaenpaola47@gmail.com"/>
    <m/>
    <m/>
    <m/>
    <d v="2026-01-04T00:00:00"/>
    <m/>
    <m/>
    <m/>
    <s v="6-723-664"/>
    <s v="MASIVO"/>
    <s v="NPN"/>
    <x v="0"/>
    <m/>
    <m/>
    <m/>
    <m/>
  </r>
  <r>
    <x v="0"/>
    <s v="Ulises Santiago Soto Chanis"/>
    <n v="355349490000"/>
    <s v="Cobros Abril Canal Fijo 2 meses a NPN"/>
    <s v="HERRERA                                           "/>
    <m/>
    <d v="2026-01-04T00:00:00"/>
    <n v="67986051"/>
    <n v="67986051"/>
    <m/>
    <s v="soto-2506@outlook.com"/>
    <m/>
    <m/>
    <m/>
    <d v="2026-01-04T00:00:00"/>
    <m/>
    <m/>
    <m/>
    <s v="2-739-2067"/>
    <s v="MASIVO"/>
    <s v="NPN"/>
    <x v="0"/>
    <m/>
    <m/>
    <m/>
    <m/>
  </r>
  <r>
    <x v="0"/>
    <s v=" SANTA JIMENEZ MENDOZA"/>
    <n v="288024820000"/>
    <s v="Cobros Abril Canal Fijo 2 meses a NPN"/>
    <s v="VERAGUAS                                          "/>
    <m/>
    <d v="2026-01-04T00:00:00"/>
    <n v="68147688"/>
    <n v="68147688"/>
    <m/>
    <s v="apmanuelj0229@gmail.com"/>
    <m/>
    <m/>
    <m/>
    <d v="2026-01-04T00:00:00"/>
    <m/>
    <m/>
    <m/>
    <s v="4-146-469"/>
    <s v="CALL CENTER"/>
    <s v="NPN"/>
    <x v="0"/>
    <m/>
    <m/>
    <m/>
    <m/>
  </r>
  <r>
    <x v="0"/>
    <s v=" Lidya Judith Santamaria Jaen De"/>
    <n v="137022730000"/>
    <s v="Cobros Abril Canal Fijo 2 meses a NPN"/>
    <s v="VERAGUAS                                          "/>
    <m/>
    <d v="2026-01-04T00:00:00"/>
    <n v="62120885"/>
    <n v="62120885"/>
    <m/>
    <s v="lidiajs11@gmail.com"/>
    <m/>
    <m/>
    <m/>
    <d v="2026-01-04T00:00:00"/>
    <m/>
    <m/>
    <m/>
    <s v="7-83-256"/>
    <s v="CALL CENTER"/>
    <s v="NPN"/>
    <x v="0"/>
    <m/>
    <m/>
    <m/>
    <m/>
  </r>
  <r>
    <x v="0"/>
    <s v="Marta Vasquez "/>
    <n v="358343530000"/>
    <s v="Cobros Abril Canal Fijo 2 meses a NPN"/>
    <s v="PANAMA                                            "/>
    <m/>
    <d v="2026-01-04T00:00:00"/>
    <n v="66451246"/>
    <n v="66451246"/>
    <m/>
    <s v="Mv7514425@gmail.com"/>
    <m/>
    <m/>
    <m/>
    <d v="2026-01-04T00:00:00"/>
    <m/>
    <m/>
    <m/>
    <s v="2-701-2258"/>
    <s v="MASIVO"/>
    <s v="NPN"/>
    <x v="0"/>
    <m/>
    <m/>
    <m/>
    <m/>
  </r>
  <r>
    <x v="0"/>
    <s v="eybelis zapata Davila"/>
    <n v="354351530000"/>
    <s v="Cobros Abril Canal Fijo 2 meses a NPN"/>
    <s v="CHIRIQUI                                          "/>
    <m/>
    <d v="2026-01-04T00:00:00"/>
    <n v="65967227"/>
    <n v="65967227"/>
    <m/>
    <s v="zapataeybelis@gmail.com"/>
    <m/>
    <m/>
    <m/>
    <d v="2026-01-04T00:00:00"/>
    <m/>
    <m/>
    <m/>
    <s v="4-807-562"/>
    <s v="MASIVO"/>
    <s v="NPN"/>
    <x v="0"/>
    <m/>
    <m/>
    <m/>
    <m/>
  </r>
  <r>
    <x v="0"/>
    <s v="ROSA MARIA MEDINA CAICEDO DE GALLARDO"/>
    <n v="352345470000"/>
    <s v="Cobros Abril Canal Fijo 2 meses a NPN"/>
    <s v="CHIRIQUI                                          "/>
    <m/>
    <d v="2026-01-04T00:00:00"/>
    <n v="64999343"/>
    <n v="64999343"/>
    <m/>
    <s v="ariasyosmairis6@gmail.com"/>
    <m/>
    <m/>
    <m/>
    <d v="2026-01-04T00:00:00"/>
    <m/>
    <m/>
    <m/>
    <s v="3-731-1713"/>
    <s v="MASIVO"/>
    <s v="NPN"/>
    <x v="0"/>
    <m/>
    <m/>
    <m/>
    <m/>
  </r>
  <r>
    <x v="0"/>
    <s v="Luis Enrique Padmore Mark"/>
    <n v="357330620000"/>
    <s v="Cobros Abril Canal Fijo 2 meses a NPN"/>
    <s v="COLON                                             "/>
    <m/>
    <d v="2026-01-04T00:00:00"/>
    <n v="64536288"/>
    <n v="64536288"/>
    <m/>
    <s v="Luisitomark47@icloud.com"/>
    <m/>
    <m/>
    <m/>
    <d v="2026-01-04T00:00:00"/>
    <m/>
    <m/>
    <m/>
    <s v="3-760-2498"/>
    <s v="MASIVO"/>
    <s v="NPN"/>
    <x v="0"/>
    <m/>
    <m/>
    <m/>
    <m/>
  </r>
  <r>
    <x v="0"/>
    <s v="LISETH DEL CARMEN GUDIÑO MARTINEZ"/>
    <n v="356331700000"/>
    <s v="Cobros Abril Canal Fijo 2 meses a NPN"/>
    <s v="COLON                                             "/>
    <m/>
    <d v="2026-01-04T00:00:00"/>
    <n v="68455338"/>
    <n v="68455338"/>
    <m/>
    <s v="cm234559@gmail.com "/>
    <m/>
    <m/>
    <m/>
    <d v="2026-01-04T00:00:00"/>
    <m/>
    <m/>
    <m/>
    <s v="8-823-1150"/>
    <s v="MASIVO"/>
    <s v="NPN"/>
    <x v="0"/>
    <m/>
    <m/>
    <m/>
    <m/>
  </r>
  <r>
    <x v="0"/>
    <s v="Svelana perez"/>
    <n v="218158300000"/>
    <s v="Cobros Abril Canal Fijo 2 meses a NPN"/>
    <s v="PANAMA                                            "/>
    <m/>
    <d v="2026-01-04T00:00:00"/>
    <n v="67890543"/>
    <n v="67890543"/>
    <m/>
    <s v="elvisalabarca@gmail.com"/>
    <m/>
    <m/>
    <m/>
    <d v="2026-01-04T00:00:00"/>
    <m/>
    <m/>
    <m/>
    <s v="2-758-424"/>
    <s v="MASIVO"/>
    <s v="NPN"/>
    <x v="3"/>
    <m/>
    <m/>
    <m/>
    <m/>
  </r>
  <r>
    <x v="0"/>
    <s v="Fernando villarreta Hernández "/>
    <n v="351352270000"/>
    <s v="Cobros Abril Canal Fijo 2 meses a NPN"/>
    <s v="COCLE                                             "/>
    <m/>
    <d v="2026-01-04T00:00:00"/>
    <n v="68509947"/>
    <n v="68509947"/>
    <m/>
    <s v="Dingna.villarreta18@gmail.com"/>
    <m/>
    <m/>
    <m/>
    <d v="2026-01-04T00:00:00"/>
    <m/>
    <m/>
    <m/>
    <s v="2-144-204"/>
    <s v="MASIVO"/>
    <s v="NPN"/>
    <x v="0"/>
    <m/>
    <m/>
    <m/>
    <m/>
  </r>
  <r>
    <x v="0"/>
    <s v="Yamira Bennett"/>
    <n v="352353950000"/>
    <s v="Cobros Abril Canal Fijo 2 meses a NPN"/>
    <s v="COCLE                                             "/>
    <m/>
    <d v="2026-01-04T00:00:00"/>
    <n v="67403556"/>
    <n v="67403556"/>
    <m/>
    <s v="yamina14@gmail.com"/>
    <m/>
    <m/>
    <m/>
    <d v="2026-01-04T00:00:00"/>
    <m/>
    <m/>
    <m/>
    <s v="8-408-924"/>
    <s v="MASIVO"/>
    <s v="NPN"/>
    <x v="0"/>
    <m/>
    <m/>
    <m/>
    <m/>
  </r>
  <r>
    <x v="0"/>
    <s v="Carmen Vwga"/>
    <n v="208045640000"/>
    <s v="Cobros Abril Canal Fijo 2 meses a NPN"/>
    <s v="PANAMA                                            "/>
    <m/>
    <d v="2026-01-04T00:00:00"/>
    <n v="64754378"/>
    <n v="64754378"/>
    <m/>
    <s v="Vegacarmen11@gmail.com"/>
    <m/>
    <m/>
    <m/>
    <d v="2026-01-04T00:00:00"/>
    <m/>
    <m/>
    <m/>
    <s v="8-477-646"/>
    <s v="MASIVO"/>
    <s v="NPN"/>
    <x v="0"/>
    <m/>
    <m/>
    <m/>
    <m/>
  </r>
  <r>
    <x v="0"/>
    <s v="Verania ayarza "/>
    <n v="351354640000"/>
    <s v="Cobros Abril Canal Fijo 2 meses a NPN"/>
    <s v="PANAMA                                            "/>
    <m/>
    <d v="2026-01-04T00:00:00"/>
    <n v="67079203"/>
    <n v="67079203"/>
    <m/>
    <s v="veraniaayarza@gmail.com"/>
    <m/>
    <m/>
    <m/>
    <d v="2026-01-04T00:00:00"/>
    <m/>
    <m/>
    <m/>
    <s v="10-704-842"/>
    <s v="MASIVO"/>
    <s v="NPN"/>
    <x v="4"/>
    <m/>
    <m/>
    <m/>
    <m/>
  </r>
  <r>
    <x v="0"/>
    <s v="HILDA CAMARGO"/>
    <n v="364354620000"/>
    <s v="Cobros Abril Canal Fijo 2 meses a NPN"/>
    <s v="PANAMA                                            "/>
    <m/>
    <d v="2026-01-04T00:00:00"/>
    <n v="64477206"/>
    <n v="64477206"/>
    <m/>
    <s v="camargohilda14@gamail.com"/>
    <m/>
    <m/>
    <m/>
    <d v="2026-01-04T00:00:00"/>
    <m/>
    <m/>
    <m/>
    <s v="9-705-1500"/>
    <s v="MASIVO"/>
    <s v="NPN"/>
    <x v="0"/>
    <m/>
    <m/>
    <m/>
    <m/>
  </r>
  <r>
    <x v="0"/>
    <s v="Gustavo Cordoba"/>
    <n v="352160160000"/>
    <s v="Cobros Abril Canal Fijo 2 meses a NPN"/>
    <s v="PANAMA                                            "/>
    <m/>
    <d v="2026-01-04T00:00:00"/>
    <n v="62469123"/>
    <n v="62469123"/>
    <m/>
    <s v="yarborilinares5@gmail.com"/>
    <m/>
    <m/>
    <m/>
    <d v="2026-01-04T00:00:00"/>
    <m/>
    <m/>
    <m/>
    <s v="8-1047-2442"/>
    <s v="MASIVO"/>
    <s v="NPN"/>
    <x v="0"/>
    <m/>
    <m/>
    <m/>
    <m/>
  </r>
  <r>
    <x v="0"/>
    <s v="LUISANA GISELLE CARRERA BERNAL"/>
    <n v="357352650000"/>
    <s v="Cobros Abril Canal Fijo 2 meses a NPN"/>
    <s v="PANAMA                                            "/>
    <m/>
    <d v="2026-01-04T00:00:00"/>
    <n v="66077925"/>
    <n v="66077925"/>
    <m/>
    <s v="Sergiogantes0220@gmail.com"/>
    <m/>
    <m/>
    <m/>
    <d v="2026-01-04T00:00:00"/>
    <m/>
    <m/>
    <m/>
    <s v="4-835-875"/>
    <s v="MASIVO"/>
    <s v="NPN"/>
    <x v="0"/>
    <m/>
    <m/>
    <m/>
    <m/>
  </r>
  <r>
    <x v="0"/>
    <s v="JORGE ENRIQUE BRAVO CORTES"/>
    <n v="356322070000"/>
    <s v="Cobros Abril Canal Fijo 2 meses a NPN"/>
    <s v="PANAMA                                            "/>
    <m/>
    <d v="2026-01-04T00:00:00"/>
    <n v="60317096"/>
    <n v="60317096"/>
    <m/>
    <s v="Jorgeenrriquebravocortes@gmail.com"/>
    <m/>
    <m/>
    <m/>
    <d v="2026-01-04T00:00:00"/>
    <m/>
    <m/>
    <m/>
    <s v="BE670221 "/>
    <s v="MASIVO"/>
    <s v="NPN"/>
    <x v="2"/>
    <m/>
    <m/>
    <m/>
    <m/>
  </r>
  <r>
    <x v="0"/>
    <s v="Francisca Quintana Care"/>
    <n v="355349740000"/>
    <s v="Cobros Abril Canal Fijo 2 meses a NPN"/>
    <n v="0"/>
    <m/>
    <d v="2026-01-04T00:00:00"/>
    <n v="63939115"/>
    <n v="63939115"/>
    <m/>
    <s v="solangel@gmail.com"/>
    <m/>
    <m/>
    <m/>
    <d v="2026-01-04T00:00:00"/>
    <m/>
    <m/>
    <m/>
    <s v="E-8-77580"/>
    <s v="MASIVO"/>
    <s v="NPN"/>
    <x v="0"/>
    <m/>
    <m/>
    <m/>
    <m/>
  </r>
  <r>
    <x v="0"/>
    <s v="Feliciano Viquez"/>
    <n v="352354800000"/>
    <s v="Cobros Abril Canal Fijo 2 meses a NPN"/>
    <s v="PANAMA                                            "/>
    <m/>
    <d v="2026-01-04T00:00:00"/>
    <n v="69404231"/>
    <n v="69404231"/>
    <m/>
    <s v="anthonyescudero@gmail.com"/>
    <m/>
    <m/>
    <m/>
    <d v="2026-01-04T00:00:00"/>
    <m/>
    <m/>
    <m/>
    <s v="8-159-972"/>
    <s v="MASIVO"/>
    <s v="NPN"/>
    <x v="0"/>
    <m/>
    <m/>
    <m/>
    <m/>
  </r>
  <r>
    <x v="0"/>
    <s v="Feliciano Viquez"/>
    <n v="352354800000"/>
    <s v="Cobros Abril Canal Fijo 2 meses a NPN"/>
    <s v="PANAMA                                            "/>
    <m/>
    <d v="2026-01-04T00:00:00"/>
    <n v="69404231"/>
    <n v="69404231"/>
    <m/>
    <s v="antoniescudero@gmail.com"/>
    <m/>
    <m/>
    <m/>
    <d v="2026-01-04T00:00:00"/>
    <m/>
    <m/>
    <m/>
    <s v="4-159-792"/>
    <s v="MASIVO"/>
    <s v="NPN"/>
    <x v="0"/>
    <m/>
    <m/>
    <m/>
    <m/>
  </r>
  <r>
    <x v="0"/>
    <s v="Katiuska Itzel James Ruiz"/>
    <n v="272061700000"/>
    <s v="Cobros Abril Canal Fijo 2 meses a NPN"/>
    <n v="0"/>
    <m/>
    <d v="2026-01-04T00:00:00"/>
    <n v="64076608"/>
    <n v="64076608"/>
    <m/>
    <s v="Katiuskaw25@gmail.com"/>
    <m/>
    <m/>
    <m/>
    <d v="2026-01-04T00:00:00"/>
    <m/>
    <m/>
    <m/>
    <s v="8-926-2476"/>
    <s v="MASIVO"/>
    <s v="NPN"/>
    <x v="0"/>
    <m/>
    <m/>
    <m/>
    <m/>
  </r>
  <r>
    <x v="0"/>
    <s v="Edilma Perez Delgado"/>
    <n v="354451380000"/>
    <s v="Cobros Abril Canal Fijo 2 meses a NPN"/>
    <s v="PANAMA                                            "/>
    <m/>
    <d v="2026-01-04T00:00:00"/>
    <n v="63949028"/>
    <n v="63949028"/>
    <m/>
    <s v="edilmaperez306@gmail.com"/>
    <m/>
    <m/>
    <m/>
    <d v="2026-01-04T00:00:00"/>
    <m/>
    <m/>
    <m/>
    <s v="8-496-706"/>
    <s v="MASIVO"/>
    <s v="NPN"/>
    <x v="0"/>
    <m/>
    <m/>
    <m/>
    <m/>
  </r>
  <r>
    <x v="0"/>
    <s v="María Candelaria Gómez Ávila "/>
    <n v="291027010000"/>
    <s v="Cobros Abril Canal Fijo 2 meses a NPN"/>
    <s v="PANAMA                                            "/>
    <m/>
    <d v="2026-01-04T00:00:00"/>
    <n v="64719135"/>
    <n v="64719135"/>
    <m/>
    <s v="marycarmen0228@gmail.com"/>
    <m/>
    <m/>
    <m/>
    <d v="2026-01-04T00:00:00"/>
    <m/>
    <m/>
    <m/>
    <s v="6-709-1602"/>
    <s v="MASIVO"/>
    <s v="NPN"/>
    <x v="0"/>
    <m/>
    <m/>
    <m/>
    <m/>
  </r>
  <r>
    <x v="0"/>
    <s v="Rosibel Tercero Castillo"/>
    <n v="357353400000"/>
    <s v="Cobros Abril Canal Fijo 2 meses a NPN"/>
    <s v="VERAGUAS                                          "/>
    <m/>
    <d v="2026-01-04T00:00:00"/>
    <n v="68127416"/>
    <n v="68127416"/>
    <m/>
    <s v="rosibeltersero@gmail.com"/>
    <m/>
    <m/>
    <m/>
    <d v="2026-01-04T00:00:00"/>
    <m/>
    <m/>
    <m/>
    <s v="4-734-1643"/>
    <s v="MASIVO"/>
    <s v="NPN"/>
    <x v="0"/>
    <m/>
    <m/>
    <m/>
    <m/>
  </r>
  <r>
    <x v="0"/>
    <s v="Maria Rodriguez"/>
    <n v="359349380000"/>
    <s v="Cobros Abril Canal Fijo 2 meses a NPN"/>
    <s v="VERAGUAS                                          "/>
    <m/>
    <d v="2026-01-04T00:00:00"/>
    <n v="66955729"/>
    <n v="66955729"/>
    <m/>
    <s v="mr0263818@gmail.com"/>
    <m/>
    <m/>
    <m/>
    <d v="2026-01-04T00:00:00"/>
    <m/>
    <m/>
    <m/>
    <s v="9-749-253"/>
    <s v="MASIVO"/>
    <s v="NPN"/>
    <x v="0"/>
    <m/>
    <m/>
    <m/>
    <m/>
  </r>
  <r>
    <x v="0"/>
    <s v="Candida Rodriguez"/>
    <n v="357352970000"/>
    <s v="Cobros Abril Canal Fijo 2 meses a NPN"/>
    <s v="VERAGUAS                                          "/>
    <m/>
    <d v="2026-01-04T00:00:00"/>
    <n v="67469762"/>
    <n v="67469762"/>
    <m/>
    <s v="rodriguezcarm926@gmail.com"/>
    <m/>
    <m/>
    <m/>
    <d v="2026-01-04T00:00:00"/>
    <m/>
    <m/>
    <m/>
    <s v="9-742-1898"/>
    <s v="MASIVO"/>
    <s v="NPN"/>
    <x v="0"/>
    <m/>
    <m/>
    <m/>
    <m/>
  </r>
  <r>
    <x v="0"/>
    <s v="Edward Francisco Guerra Adames"/>
    <n v="357341850000"/>
    <s v="Cobros Abril Canal Fijo 2 meses a NPN"/>
    <s v="VERAGUAS                                          "/>
    <m/>
    <d v="2026-01-04T00:00:00"/>
    <n v="68790750"/>
    <n v="68790750"/>
    <m/>
    <s v="loposso28@gmail.com"/>
    <m/>
    <m/>
    <m/>
    <d v="2026-01-04T00:00:00"/>
    <m/>
    <m/>
    <m/>
    <s v="8-1043-644"/>
    <s v="DIGITAL"/>
    <s v="NPN"/>
    <x v="0"/>
    <m/>
    <m/>
    <m/>
    <m/>
  </r>
  <r>
    <x v="0"/>
    <s v="Geovanina Rosario De maria Delgado"/>
    <n v="356353800000"/>
    <s v="Cobros Abril Canal Fijo 2 meses a NPN"/>
    <s v="PANAMA                                            "/>
    <m/>
    <d v="2026-01-04T00:00:00"/>
    <n v="67730630"/>
    <n v="67730630"/>
    <m/>
    <s v="Cram140191@gmail.com"/>
    <m/>
    <m/>
    <m/>
    <d v="2026-01-04T00:00:00"/>
    <m/>
    <m/>
    <m/>
    <s v="8-177-719"/>
    <s v="MASIVO"/>
    <s v="NPN"/>
    <x v="2"/>
    <m/>
    <m/>
    <m/>
    <m/>
  </r>
  <r>
    <x v="0"/>
    <s v="Kevin eviel zapata Gonzales"/>
    <n v="353353780000"/>
    <s v="Cobros Abril Canal Fijo 2 meses a NPN"/>
    <s v="PANAMA                                            "/>
    <m/>
    <d v="2026-01-04T00:00:00"/>
    <n v="61914886"/>
    <n v="61914886"/>
    <m/>
    <s v="evielzapata1820@gmail.com"/>
    <m/>
    <m/>
    <m/>
    <d v="2026-01-04T00:00:00"/>
    <m/>
    <m/>
    <m/>
    <s v="4-813-842"/>
    <s v="MASIVO"/>
    <s v="NPN"/>
    <x v="0"/>
    <m/>
    <m/>
    <m/>
    <m/>
  </r>
  <r>
    <x v="0"/>
    <s v="LEONARDO RAFAEL ARAUZ HERNÁNDEZ "/>
    <n v="294079070000"/>
    <s v="Cobros Abril Canal Fijo 2 meses a NPN"/>
    <s v="CHIRIQUI                                          "/>
    <m/>
    <d v="2026-01-04T00:00:00"/>
    <n v="67445224"/>
    <n v="67445224"/>
    <m/>
    <s v="Leonardo.arauzh20@gmail.com"/>
    <m/>
    <m/>
    <m/>
    <d v="2026-01-04T00:00:00"/>
    <m/>
    <m/>
    <m/>
    <s v="4-794-1956"/>
    <s v="MASIVO"/>
    <s v="NPN"/>
    <x v="0"/>
    <m/>
    <m/>
    <m/>
    <m/>
  </r>
  <r>
    <x v="0"/>
    <s v="María Yamileth Concepción Gutierrez"/>
    <n v="357354540000"/>
    <s v="Cobros Abril Canal Fijo 2 meses a NPN"/>
    <s v="CHIRIQUI                                          "/>
    <m/>
    <d v="2026-01-04T00:00:00"/>
    <n v="64031061"/>
    <n v="64031061"/>
    <m/>
    <s v="serranokaroline868@gmail.com"/>
    <m/>
    <m/>
    <m/>
    <d v="2026-01-04T00:00:00"/>
    <m/>
    <m/>
    <m/>
    <s v="4-728-2057"/>
    <s v="MASIVO"/>
    <s v="NPN"/>
    <x v="0"/>
    <m/>
    <m/>
    <m/>
    <m/>
  </r>
  <r>
    <x v="0"/>
    <s v="EMIDIO ROBINSON GARCIA"/>
    <n v="351354250000"/>
    <s v="Cobros Abril Canal Fijo 2 meses a NPN"/>
    <s v="CHIRIQUI                                          "/>
    <m/>
    <d v="2026-01-04T00:00:00"/>
    <n v="67369139"/>
    <n v="67369139"/>
    <m/>
    <s v="Emidiorobinson@gmail.com"/>
    <m/>
    <m/>
    <m/>
    <d v="2026-01-04T00:00:00"/>
    <m/>
    <m/>
    <m/>
    <s v="10-708-2196"/>
    <s v="MASIVO"/>
    <s v="NPN"/>
    <x v="0"/>
    <m/>
    <m/>
    <m/>
    <m/>
  </r>
  <r>
    <x v="0"/>
    <s v="María Aleida Cooper"/>
    <n v="351353940000"/>
    <s v="Cobros Abril Canal Fijo 2 meses a NPN"/>
    <s v="PANAMA                                            "/>
    <m/>
    <d v="2026-01-04T00:00:00"/>
    <n v="68244153"/>
    <n v="68244153"/>
    <m/>
    <s v="patricia5042056601@gmail.com"/>
    <m/>
    <m/>
    <m/>
    <d v="2026-01-04T00:00:00"/>
    <m/>
    <m/>
    <m/>
    <n v="570783804"/>
    <s v="MASIVO"/>
    <s v="NPN"/>
    <x v="0"/>
    <m/>
    <m/>
    <m/>
    <m/>
  </r>
  <r>
    <x v="0"/>
    <s v="Gerson Ney Lasso Balanta"/>
    <n v="354352440000"/>
    <s v="Cobros Abril Canal Fijo 2 meses a NPN"/>
    <s v="PANAMA                                            "/>
    <m/>
    <d v="2026-01-04T00:00:00"/>
    <n v="69054703"/>
    <n v="69054703"/>
    <m/>
    <s v="Lassogerson35@gmail.com"/>
    <m/>
    <m/>
    <m/>
    <d v="2026-01-04T00:00:00"/>
    <m/>
    <m/>
    <m/>
    <s v="FB662738"/>
    <s v="MASIVO"/>
    <s v="NPN"/>
    <x v="0"/>
    <m/>
    <m/>
    <m/>
    <m/>
  </r>
  <r>
    <x v="0"/>
    <s v="KAREN CAMACHO"/>
    <n v="358348350000"/>
    <s v="Cobros Abril Canal Fijo 2 meses a NPN"/>
    <s v="COLON                                             "/>
    <m/>
    <d v="2026-01-04T00:00:00"/>
    <n v="67787532"/>
    <n v="67787532"/>
    <m/>
    <s v="Barcenaseder58@gmail.com"/>
    <m/>
    <m/>
    <m/>
    <d v="2026-01-04T00:00:00"/>
    <m/>
    <m/>
    <m/>
    <s v="3-743-363"/>
    <s v="MASIVO"/>
    <s v="NPN"/>
    <x v="0"/>
    <m/>
    <m/>
    <m/>
    <m/>
  </r>
  <r>
    <x v="0"/>
    <s v="Rony garcia"/>
    <n v="359354680000"/>
    <s v="Cobros Abril Canal Fijo 2 meses a NPN"/>
    <s v="COLON                                             "/>
    <m/>
    <d v="2026-01-04T00:00:00"/>
    <n v="61669203"/>
    <n v="61669203"/>
    <m/>
    <s v="ronygarcia24@gmail.com"/>
    <m/>
    <m/>
    <m/>
    <d v="2026-01-04T00:00:00"/>
    <m/>
    <m/>
    <m/>
    <s v="8-1047-2365"/>
    <s v="MASIVO"/>
    <s v="NPN"/>
    <x v="0"/>
    <m/>
    <m/>
    <m/>
    <m/>
  </r>
  <r>
    <x v="0"/>
    <s v="Sofía Navarro "/>
    <n v="357335980000"/>
    <s v="Cobros Abril Canal Fijo 2 meses a NPN"/>
    <s v="PANAMA                                            "/>
    <m/>
    <d v="2026-01-04T00:00:00"/>
    <n v="62665510"/>
    <n v="62665510"/>
    <m/>
    <s v="sofiadenavarro@gmail.com"/>
    <m/>
    <m/>
    <m/>
    <d v="2026-01-04T00:00:00"/>
    <m/>
    <m/>
    <m/>
    <s v="AX939366"/>
    <s v="SOHO"/>
    <s v="NPN"/>
    <x v="0"/>
    <m/>
    <m/>
    <m/>
    <m/>
  </r>
  <r>
    <x v="0"/>
    <s v="Karen Vergara"/>
    <n v="354352630000"/>
    <s v="Cobros Abril Canal Fijo 2 meses a NPN"/>
    <s v="PANAMA                                            "/>
    <m/>
    <d v="2026-01-04T00:00:00"/>
    <n v="68162584"/>
    <n v="68162584"/>
    <m/>
    <s v="kvergara0328@gmail.com"/>
    <m/>
    <m/>
    <m/>
    <d v="2026-01-04T00:00:00"/>
    <m/>
    <m/>
    <m/>
    <s v="8-998-2253"/>
    <s v="MASIVO"/>
    <s v="NPN"/>
    <x v="0"/>
    <m/>
    <m/>
    <m/>
    <m/>
  </r>
  <r>
    <x v="0"/>
    <s v="CESAR GONZALEZ"/>
    <n v="356353170000"/>
    <s v="Cobros Abril Canal Fijo 2 meses a NPN"/>
    <s v="HERRERA                                           "/>
    <m/>
    <d v="2026-01-04T00:00:00"/>
    <n v="68462020"/>
    <n v="68462020"/>
    <m/>
    <s v="Eutimiaguerra213@gmail.com"/>
    <m/>
    <m/>
    <m/>
    <d v="2026-01-04T00:00:00"/>
    <m/>
    <m/>
    <m/>
    <s v="9-61-437"/>
    <s v="MASIVO"/>
    <s v="NPN"/>
    <x v="0"/>
    <m/>
    <m/>
    <m/>
    <m/>
  </r>
  <r>
    <x v="0"/>
    <s v="Cecibel rios"/>
    <n v="357353980000"/>
    <s v="Cobros Abril Canal Fijo 2 meses a NPN"/>
    <s v="VERAGUAS                                          "/>
    <m/>
    <d v="2026-01-04T00:00:00"/>
    <n v="65279813"/>
    <n v="65279813"/>
    <m/>
    <s v="crios3131@hotmail.com"/>
    <m/>
    <m/>
    <m/>
    <d v="2026-01-04T00:00:00"/>
    <m/>
    <m/>
    <m/>
    <s v="8-303-7"/>
    <s v="MASIVO"/>
    <s v="NPN"/>
    <x v="0"/>
    <m/>
    <m/>
    <m/>
    <m/>
  </r>
  <r>
    <x v="0"/>
    <s v="Alexandra Raquel Mora Quijano"/>
    <n v="357353490000"/>
    <s v="Cobros Abril Canal Fijo 2 meses a NPN"/>
    <s v="PANAMA                                            "/>
    <m/>
    <d v="2026-01-04T00:00:00"/>
    <n v="67011734"/>
    <n v="67011734"/>
    <m/>
    <s v="lilymoraquijano1705@gmail.com"/>
    <m/>
    <m/>
    <m/>
    <d v="2026-01-04T00:00:00"/>
    <m/>
    <m/>
    <m/>
    <s v="4-763-1902"/>
    <s v="MASIVO"/>
    <s v="NPN"/>
    <x v="0"/>
    <m/>
    <m/>
    <m/>
    <m/>
  </r>
  <r>
    <x v="0"/>
    <s v="YENITZEL ARGELYS AGUILAR SANTOS"/>
    <n v="351355390000"/>
    <s v="Cobros Abril Canal Fijo 2 meses a NPN"/>
    <s v="CHIRIQUI                                          "/>
    <m/>
    <d v="2026-01-04T00:00:00"/>
    <n v="61948388"/>
    <n v="61948388"/>
    <m/>
    <s v="msantoscontrera@gmail.com"/>
    <m/>
    <m/>
    <m/>
    <d v="2026-01-04T00:00:00"/>
    <m/>
    <m/>
    <m/>
    <s v="4-827-1762"/>
    <s v="MASIVO"/>
    <s v="NPN"/>
    <x v="0"/>
    <m/>
    <m/>
    <m/>
    <m/>
  </r>
  <r>
    <x v="0"/>
    <s v="ESTEBAN GARY ROJAS"/>
    <n v="357355760000"/>
    <s v="Cobros Abril Canal Fijo 2 meses a NPN"/>
    <s v="CHIRIQUI                                          "/>
    <m/>
    <d v="2026-01-04T00:00:00"/>
    <n v="68930634"/>
    <n v="68930634"/>
    <m/>
    <s v="mariadegary1959@gmail.com"/>
    <m/>
    <m/>
    <m/>
    <d v="2026-01-04T00:00:00"/>
    <m/>
    <m/>
    <m/>
    <s v="3-42-581"/>
    <s v="MASIVO"/>
    <s v="NPN"/>
    <x v="0"/>
    <m/>
    <m/>
    <m/>
    <m/>
  </r>
  <r>
    <x v="0"/>
    <s v="Enilda Yuribel Perrz Ruiz"/>
    <n v="354354860000"/>
    <s v="Cobros Abril Canal Fijo 2 meses a NPN"/>
    <s v="CHIRIQUI                                          "/>
    <m/>
    <d v="2026-01-04T00:00:00"/>
    <n v="68366223"/>
    <n v="68366223"/>
    <m/>
    <s v="eperez@corromaduro.com"/>
    <m/>
    <m/>
    <m/>
    <d v="2026-01-04T00:00:00"/>
    <m/>
    <m/>
    <m/>
    <s v="9-734-1467"/>
    <s v="MASIVO"/>
    <s v="NPN"/>
    <x v="0"/>
    <m/>
    <m/>
    <m/>
    <m/>
  </r>
  <r>
    <x v="0"/>
    <s v="Horacia solis"/>
    <n v="356789050000"/>
    <s v="Cobros Abril Canal Fijo 2 meses a NPN"/>
    <s v="PANAMA                                            "/>
    <m/>
    <d v="2026-01-04T00:00:00"/>
    <n v="67890453"/>
    <n v="67890453"/>
    <m/>
    <s v="juancarlos@gmail.com"/>
    <m/>
    <m/>
    <m/>
    <d v="2026-01-04T00:00:00"/>
    <m/>
    <m/>
    <m/>
    <s v="9-139-25"/>
    <s v="MASIVO"/>
    <s v="NPN"/>
    <x v="3"/>
    <m/>
    <m/>
    <m/>
    <m/>
  </r>
  <r>
    <x v="0"/>
    <s v="JOSÉ RIVAS"/>
    <n v="358354380000"/>
    <s v="Cobros Abril Canal Fijo 2 meses a NPN"/>
    <n v="0"/>
    <m/>
    <d v="2026-01-04T00:00:00"/>
    <n v="69845555"/>
    <n v="69845555"/>
    <m/>
    <s v="joserivas6@gmail.com"/>
    <m/>
    <m/>
    <m/>
    <d v="2026-01-04T00:00:00"/>
    <m/>
    <m/>
    <m/>
    <s v="5-706-2023"/>
    <s v="SOHO"/>
    <s v="NPN"/>
    <x v="3"/>
    <m/>
    <m/>
    <m/>
    <m/>
  </r>
  <r>
    <x v="0"/>
    <s v="Carolina Orellana "/>
    <n v="351348550000"/>
    <s v="Cobros Abril Canal Fijo 2 meses a NPN"/>
    <n v="0"/>
    <m/>
    <d v="2026-01-04T00:00:00"/>
    <n v="68084318"/>
    <n v="68084318"/>
    <m/>
    <s v="Lorellanag@gmail.com"/>
    <m/>
    <m/>
    <m/>
    <d v="2026-01-04T00:00:00"/>
    <m/>
    <m/>
    <m/>
    <s v="E-8-126837"/>
    <s v="SOHO"/>
    <s v="NPN"/>
    <x v="1"/>
    <m/>
    <m/>
    <m/>
    <m/>
  </r>
  <r>
    <x v="0"/>
    <s v="Alberto garrido "/>
    <n v="357355340000"/>
    <s v="Cobros Abril Canal Fijo 2 meses a NPN"/>
    <n v="0"/>
    <m/>
    <d v="2026-01-04T00:00:00"/>
    <n v="67505958"/>
    <n v="67505958"/>
    <m/>
    <s v="barriadixon@gmail.com"/>
    <m/>
    <m/>
    <m/>
    <d v="2026-01-04T00:00:00"/>
    <m/>
    <m/>
    <m/>
    <s v="6-57-712"/>
    <s v="MASIVO"/>
    <s v="NPN"/>
    <x v="0"/>
    <m/>
    <m/>
    <m/>
    <m/>
  </r>
  <r>
    <x v="0"/>
    <s v="JUANA DEL CARME BATISTA MARTINE"/>
    <n v="356355950000"/>
    <s v="Cobros Abril Canal Fijo 2 meses a NPN"/>
    <n v="0"/>
    <m/>
    <d v="2026-01-04T00:00:00"/>
    <n v="62164982"/>
    <n v="62164982"/>
    <m/>
    <s v="Juanab99@gmail.com"/>
    <m/>
    <m/>
    <m/>
    <d v="2026-01-04T00:00:00"/>
    <m/>
    <m/>
    <m/>
    <s v="6-722-2228"/>
    <s v="MASIVO"/>
    <s v="NPN"/>
    <x v="0"/>
    <m/>
    <m/>
    <m/>
    <m/>
  </r>
  <r>
    <x v="0"/>
    <s v="ALEX HAU CHEUNG"/>
    <n v="352356110000"/>
    <s v="Cobros Abril Canal Fijo 2 meses a NPN"/>
    <n v="0"/>
    <m/>
    <d v="2026-01-04T00:00:00"/>
    <n v="64242878"/>
    <n v="64242878"/>
    <m/>
    <s v="Alexhaucheung@gmail.com"/>
    <m/>
    <m/>
    <m/>
    <d v="2026-01-04T00:00:00"/>
    <m/>
    <m/>
    <m/>
    <s v="8-902-1681"/>
    <s v="MASIVO"/>
    <s v="NPN"/>
    <x v="3"/>
    <m/>
    <m/>
    <m/>
    <m/>
  </r>
  <r>
    <x v="0"/>
    <s v="SURENAIKA MARINELIS LOPEZ HERNANDEZ"/>
    <n v="356344860000"/>
    <s v="Cobros Abril Canal Fijo 2 meses a NPN"/>
    <n v="0"/>
    <m/>
    <d v="2026-01-04T00:00:00"/>
    <n v="68723724"/>
    <n v="68723724"/>
    <m/>
    <s v="Hernandezyamileth0511@gmail.com"/>
    <m/>
    <m/>
    <m/>
    <d v="2026-01-04T00:00:00"/>
    <m/>
    <m/>
    <m/>
    <s v="10-716-2128"/>
    <s v="MASIVO"/>
    <s v="NPN"/>
    <x v="0"/>
    <m/>
    <m/>
    <m/>
    <m/>
  </r>
  <r>
    <x v="0"/>
    <s v="Ceila Machado Castillo "/>
    <n v="355354880000"/>
    <s v="Cobros Abril Canal Fijo 2 meses a NPN"/>
    <n v="0"/>
    <m/>
    <d v="2026-01-04T00:00:00"/>
    <n v="62819869"/>
    <n v="62819869"/>
    <m/>
    <s v="ceilamachado1995@gmail.com"/>
    <m/>
    <m/>
    <m/>
    <d v="2026-01-04T00:00:00"/>
    <m/>
    <m/>
    <m/>
    <s v="1-748-31"/>
    <s v="MASIVO"/>
    <s v="NPN"/>
    <x v="0"/>
    <m/>
    <m/>
    <m/>
    <m/>
  </r>
  <r>
    <x v="0"/>
    <s v="Joseph anel Ortega andrade"/>
    <n v="353357320000"/>
    <s v="Cobros Abril Canal Fijo 2 meses a NPN"/>
    <n v="0"/>
    <m/>
    <d v="2026-01-04T00:00:00"/>
    <n v="60093261"/>
    <n v="60093261"/>
    <m/>
    <s v="josephortega479@gmail.com"/>
    <m/>
    <m/>
    <m/>
    <d v="2026-01-04T00:00:00"/>
    <m/>
    <m/>
    <m/>
    <s v="8-832-774"/>
    <s v="MASIVO"/>
    <s v="NPN"/>
    <x v="1"/>
    <m/>
    <m/>
    <m/>
    <m/>
  </r>
  <r>
    <x v="0"/>
    <s v="Romana clarines saldaña"/>
    <n v="355356870000"/>
    <s v="Cobros Abril Canal Fijo 2 meses a NPN"/>
    <n v="0"/>
    <m/>
    <d v="2026-01-04T00:00:00"/>
    <n v="64242721"/>
    <n v="64242721"/>
    <m/>
    <s v="Roxanasaldana941@gmail.com"/>
    <m/>
    <m/>
    <m/>
    <d v="2026-01-04T00:00:00"/>
    <m/>
    <m/>
    <m/>
    <s v="9-707-2363"/>
    <s v="MASIVO"/>
    <s v="NPN"/>
    <x v="0"/>
    <m/>
    <m/>
    <m/>
    <m/>
  </r>
  <r>
    <x v="0"/>
    <s v="Yahaira Edilma Mendoza Cabrera"/>
    <n v="354345320000"/>
    <s v="Cobros Abril Canal Fijo 2 meses a NPN"/>
    <n v="0"/>
    <m/>
    <d v="2026-01-04T00:00:00"/>
    <n v="65783141"/>
    <n v="65783141"/>
    <m/>
    <s v="yahairaedilma2030@gmail.com"/>
    <m/>
    <m/>
    <m/>
    <d v="2026-01-04T00:00:00"/>
    <m/>
    <m/>
    <m/>
    <s v="4-716-1817"/>
    <s v="MASIVO"/>
    <s v="NPN"/>
    <x v="0"/>
    <m/>
    <m/>
    <m/>
    <m/>
  </r>
  <r>
    <x v="0"/>
    <s v="KEVIN ISMAEL CORNEJO"/>
    <n v="357357140000"/>
    <s v="Cobros Abril Canal Fijo 2 meses a NPN"/>
    <n v="0"/>
    <m/>
    <d v="2026-01-04T00:00:00"/>
    <n v="64170798"/>
    <n v="64170798"/>
    <m/>
    <s v="papioenrique235@gmail.com"/>
    <m/>
    <m/>
    <m/>
    <d v="2026-01-04T00:00:00"/>
    <m/>
    <m/>
    <m/>
    <s v="8-1031-1601"/>
    <s v="MASIVO"/>
    <s v="NPN"/>
    <x v="1"/>
    <m/>
    <m/>
    <m/>
    <m/>
  </r>
  <r>
    <x v="0"/>
    <s v="ROLANDO ALBERTO AMARANTO GOMEZ"/>
    <n v="358355910000"/>
    <s v="Cobros Abril Canal Fijo 2 meses a NPN"/>
    <n v="0"/>
    <m/>
    <d v="2026-01-04T00:00:00"/>
    <n v="69860778"/>
    <n v="69860778"/>
    <m/>
    <s v="amarancitop@gmail.com"/>
    <m/>
    <m/>
    <m/>
    <d v="2026-01-04T00:00:00"/>
    <m/>
    <m/>
    <m/>
    <s v="6-728-2482"/>
    <s v="MASIVO"/>
    <s v="NPN"/>
    <x v="0"/>
    <m/>
    <m/>
    <m/>
    <m/>
  </r>
  <r>
    <x v="0"/>
    <s v="Layla Rosalba Moreno"/>
    <n v="358356720000"/>
    <s v="Cobros Abril Canal Fijo 2 meses a NPN"/>
    <n v="0"/>
    <m/>
    <d v="2026-01-04T00:00:00"/>
    <n v="69116866"/>
    <n v="69116866"/>
    <m/>
    <s v="Laylamoreno507@gmail.com"/>
    <m/>
    <m/>
    <m/>
    <d v="2026-01-04T00:00:00"/>
    <m/>
    <m/>
    <m/>
    <s v="2-759-1760"/>
    <s v="MASIVO"/>
    <s v="NPN"/>
    <x v="0"/>
    <m/>
    <m/>
    <m/>
    <m/>
  </r>
  <r>
    <x v="0"/>
    <s v=" FRANKLIN CAMAÑO RODRIGUEZ"/>
    <n v="356357170000"/>
    <s v="Cobros Abril Canal Fijo 2 meses a NPN"/>
    <n v="0"/>
    <m/>
    <d v="2026-01-04T00:00:00"/>
    <n v="65544294"/>
    <n v="65544294"/>
    <m/>
    <s v="Laurenstell92@gmail.com"/>
    <m/>
    <m/>
    <m/>
    <d v="2026-01-04T00:00:00"/>
    <m/>
    <m/>
    <m/>
    <s v="9-722-892"/>
    <s v="DIGITAL"/>
    <s v="NPN"/>
    <x v="0"/>
    <m/>
    <m/>
    <m/>
    <m/>
  </r>
  <r>
    <x v="0"/>
    <s v="cristian abdiel delgado chavez"/>
    <n v="352356050000"/>
    <s v="Cobros Abril Canal Fijo 2 meses a NPN"/>
    <n v="0"/>
    <m/>
    <d v="2026-01-04T00:00:00"/>
    <n v="63592085"/>
    <n v="63592085"/>
    <m/>
    <s v="cd3385706@gmail.com"/>
    <m/>
    <m/>
    <m/>
    <d v="2026-01-04T00:00:00"/>
    <m/>
    <m/>
    <m/>
    <s v="1-752-148"/>
    <s v="MASIVO"/>
    <s v="NPN"/>
    <x v="0"/>
    <m/>
    <m/>
    <m/>
    <m/>
  </r>
  <r>
    <x v="0"/>
    <s v="Miguel Enrique Gonzalez Hidalgo"/>
    <n v="352308220000"/>
    <s v="Cobros Abril Canal Fijo 2 meses a NPN"/>
    <n v="0"/>
    <m/>
    <d v="2026-01-04T00:00:00"/>
    <n v="69706405"/>
    <n v="69706405"/>
    <m/>
    <s v="miguelhidalgo29290@gmail.com"/>
    <m/>
    <m/>
    <m/>
    <d v="2026-01-04T00:00:00"/>
    <m/>
    <m/>
    <m/>
    <s v="8-1016-622"/>
    <s v="MASIVO"/>
    <s v="NPN"/>
    <x v="1"/>
    <m/>
    <m/>
    <m/>
    <m/>
  </r>
  <r>
    <x v="0"/>
    <s v="Eyda miranda"/>
    <n v="357353810000"/>
    <s v="Cobros Abril Canal Fijo 2 meses a NPN"/>
    <n v="0"/>
    <m/>
    <d v="2026-01-04T00:00:00"/>
    <n v="67890543"/>
    <n v="67890543"/>
    <m/>
    <s v="villarrealabdiel219@gmail.com"/>
    <m/>
    <m/>
    <m/>
    <d v="2026-01-04T00:00:00"/>
    <m/>
    <m/>
    <m/>
    <s v="8-943-223"/>
    <s v="MASIVO"/>
    <s v="NPN"/>
    <x v="3"/>
    <m/>
    <m/>
    <m/>
    <m/>
  </r>
  <r>
    <x v="0"/>
    <s v="Isabel miranda"/>
    <n v="359358260000"/>
    <s v="Cobros Abril Canal Fijo 2 meses a NPN"/>
    <n v="0"/>
    <m/>
    <d v="2026-01-04T00:00:00"/>
    <n v="66439882"/>
    <n v="66439882"/>
    <m/>
    <s v="Isabelmiranda26@gmail.com"/>
    <m/>
    <m/>
    <m/>
    <d v="2026-01-04T00:00:00"/>
    <m/>
    <m/>
    <m/>
    <s v="1-47-984"/>
    <s v="MASIVO"/>
    <s v="NPN"/>
    <x v="0"/>
    <m/>
    <m/>
    <m/>
    <m/>
  </r>
  <r>
    <x v="0"/>
    <s v="Isabel miranda"/>
    <n v="359358260000"/>
    <s v="Cobros Abril Canal Fijo 2 meses a NPN"/>
    <n v="0"/>
    <m/>
    <d v="2026-01-04T00:00:00"/>
    <n v="66439882"/>
    <n v="66439882"/>
    <m/>
    <s v="Isabelmiranda26@gmail.com"/>
    <m/>
    <m/>
    <m/>
    <d v="2026-01-04T00:00:00"/>
    <m/>
    <m/>
    <m/>
    <s v="1-47-984"/>
    <s v="MASIVO"/>
    <s v="NPN"/>
    <x v="0"/>
    <m/>
    <m/>
    <m/>
    <m/>
  </r>
  <r>
    <x v="0"/>
    <s v="ELIESER DANIEL GONZALEZ RODRIGUEZ"/>
    <n v="359356850000"/>
    <s v="Cobros Abril Canal Fijo 2 meses a NPN"/>
    <n v="0"/>
    <m/>
    <d v="2026-01-04T00:00:00"/>
    <n v="66818574"/>
    <n v="66818574"/>
    <m/>
    <s v="danielgonzalezrodriguez@gmail.com"/>
    <m/>
    <m/>
    <m/>
    <d v="2026-01-04T00:00:00"/>
    <m/>
    <m/>
    <m/>
    <s v="9-752-2484"/>
    <s v="MASIVO"/>
    <s v="NPN"/>
    <x v="0"/>
    <m/>
    <m/>
    <m/>
    <m/>
  </r>
  <r>
    <x v="0"/>
    <s v="MARIO RODRIGUEZ"/>
    <n v="355358100000"/>
    <s v="Cobros Abril Canal Fijo 2 meses a NPN"/>
    <n v="0"/>
    <m/>
    <d v="2026-01-04T00:00:00"/>
    <n v="63729686"/>
    <n v="63729686"/>
    <m/>
    <s v="Mario1986rodri@gmail.com"/>
    <m/>
    <m/>
    <m/>
    <d v="2026-01-04T00:00:00"/>
    <m/>
    <m/>
    <m/>
    <s v="E-8-190348"/>
    <s v="MASIVO"/>
    <s v="NPN"/>
    <x v="0"/>
    <m/>
    <m/>
    <m/>
    <m/>
  </r>
  <r>
    <x v="0"/>
    <s v="ALEXANDER BATISTA FLORES"/>
    <n v="295094610000"/>
    <s v="Cobros Abril Canal Fijo 2 meses a NPN"/>
    <n v="0"/>
    <m/>
    <d v="2026-01-04T00:00:00"/>
    <n v="68629734"/>
    <n v="68629734"/>
    <m/>
    <s v="Alexanderbatista2772@gmail.com"/>
    <m/>
    <m/>
    <m/>
    <d v="2026-01-04T00:00:00"/>
    <m/>
    <m/>
    <m/>
    <s v="8-521-1954"/>
    <s v="MASIVO"/>
    <s v="NPN"/>
    <x v="1"/>
    <m/>
    <m/>
    <m/>
    <m/>
  </r>
  <r>
    <x v="0"/>
    <s v="Yuzeth Aldines Gonzalez D Croz"/>
    <n v="353357510000"/>
    <s v="Cobros Abril Canal Fijo 2 meses a NPN"/>
    <n v="0"/>
    <m/>
    <d v="2026-01-04T00:00:00"/>
    <n v="66986612"/>
    <n v="66986612"/>
    <m/>
    <s v="Yuzeth0725@gmail.com"/>
    <m/>
    <m/>
    <m/>
    <d v="2026-01-04T00:00:00"/>
    <m/>
    <m/>
    <m/>
    <s v="8-1063-1115"/>
    <s v="MASIVO"/>
    <s v="NPN"/>
    <x v="0"/>
    <m/>
    <m/>
    <m/>
    <m/>
  </r>
  <r>
    <x v="0"/>
    <s v="MAGNOLIA CARMINA CHUEZ MORALES"/>
    <n v="352357030000"/>
    <s v="Cobros Abril Canal Fijo 2 meses a NPN"/>
    <n v="0"/>
    <m/>
    <d v="2026-01-04T00:00:00"/>
    <n v="68535613"/>
    <n v="68535613"/>
    <m/>
    <s v="Yusaravillareal929@gamil.com"/>
    <m/>
    <m/>
    <m/>
    <d v="2026-01-04T00:00:00"/>
    <m/>
    <m/>
    <m/>
    <s v="8-381-337"/>
    <s v="MASIVO"/>
    <s v="NPN"/>
    <x v="4"/>
    <m/>
    <m/>
    <m/>
    <m/>
  </r>
  <r>
    <x v="0"/>
    <s v="ABEL ANTONIO ARJONA MELENDEZ"/>
    <n v="359338580000"/>
    <s v="Cobros Abril Canal Fijo 2 meses a NPN"/>
    <n v="0"/>
    <m/>
    <d v="2026-01-04T00:00:00"/>
    <n v="65014520"/>
    <n v="65014520"/>
    <m/>
    <s v="arjonaabel219@gmail.com"/>
    <m/>
    <m/>
    <m/>
    <d v="2026-01-04T00:00:00"/>
    <m/>
    <m/>
    <m/>
    <s v="8-711-1877"/>
    <s v="MASIVO"/>
    <s v="NPN"/>
    <x v="2"/>
    <m/>
    <m/>
    <m/>
    <m/>
  </r>
  <r>
    <x v="0"/>
    <s v="Skarina moreno"/>
    <n v="35802867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956-1975"/>
    <s v="MASIVO"/>
    <s v="NPN"/>
    <x v="3"/>
    <m/>
    <m/>
    <m/>
    <m/>
  </r>
  <r>
    <x v="0"/>
    <s v="Jazlin yareli Smith Pérez "/>
    <n v="353359190000"/>
    <s v="Cobros Abril Canal Fijo 2 meses a NPN"/>
    <n v="0"/>
    <m/>
    <d v="2026-01-04T00:00:00"/>
    <n v="69264035"/>
    <n v="69264035"/>
    <m/>
    <s v="benja.abdiel0316@Gmail.com"/>
    <m/>
    <m/>
    <m/>
    <d v="2026-01-04T00:00:00"/>
    <m/>
    <m/>
    <m/>
    <s v="10-714-852"/>
    <s v="MASIVO"/>
    <s v="NPN"/>
    <x v="0"/>
    <m/>
    <m/>
    <m/>
    <m/>
  </r>
  <r>
    <x v="0"/>
    <s v="Elizabeth Rivera Montenegro"/>
    <n v="358357750000"/>
    <s v="Cobros Abril Canal Fijo 2 meses a NPN"/>
    <n v="0"/>
    <m/>
    <d v="2026-01-04T00:00:00"/>
    <n v="69997245"/>
    <n v="69997245"/>
    <m/>
    <s v="panamaparacristo@gmail.com"/>
    <m/>
    <m/>
    <m/>
    <d v="2026-01-04T00:00:00"/>
    <m/>
    <m/>
    <m/>
    <s v="4-248-489"/>
    <s v="MASIVO"/>
    <s v="NPN"/>
    <x v="4"/>
    <m/>
    <m/>
    <m/>
    <m/>
  </r>
  <r>
    <x v="0"/>
    <s v="Ricauter Alberto CARRION POLO"/>
    <n v="354358340000"/>
    <s v="Cobros Abril Canal Fijo 2 meses a NPN"/>
    <n v="0"/>
    <m/>
    <d v="2026-01-04T00:00:00"/>
    <n v="67059028"/>
    <n v="67059028"/>
    <m/>
    <s v="carrionricauter@gmail.com"/>
    <m/>
    <m/>
    <m/>
    <d v="2026-01-04T00:00:00"/>
    <m/>
    <m/>
    <m/>
    <s v="2-744-1865"/>
    <s v="MASIVO"/>
    <s v="NPN"/>
    <x v="4"/>
    <m/>
    <m/>
    <m/>
    <m/>
  </r>
  <r>
    <x v="0"/>
    <s v="Fernando villarreta Hernández "/>
    <n v="351352270000"/>
    <s v="Cobros Abril Canal Fijo 2 meses a NPN"/>
    <s v="COCLE                                             "/>
    <m/>
    <d v="2026-01-04T00:00:00"/>
    <n v="68509947"/>
    <n v="68509947"/>
    <m/>
    <s v="quirozmarinelda@gmail.com"/>
    <m/>
    <m/>
    <m/>
    <d v="2026-01-04T00:00:00"/>
    <m/>
    <m/>
    <m/>
    <s v="2-144-204"/>
    <s v="MASIVO"/>
    <s v="NPN"/>
    <x v="0"/>
    <m/>
    <m/>
    <m/>
    <m/>
  </r>
  <r>
    <x v="0"/>
    <s v="Juaquin Dominguez Rodríguez "/>
    <n v="357357400000"/>
    <s v="Cobros Abril Canal Fijo 2 meses a NPN"/>
    <n v="0"/>
    <m/>
    <d v="2026-01-04T00:00:00"/>
    <n v="65951702"/>
    <n v="65951702"/>
    <m/>
    <s v="Nsmndt@gmail.com"/>
    <m/>
    <m/>
    <m/>
    <d v="2026-01-04T00:00:00"/>
    <m/>
    <m/>
    <m/>
    <s v="E-8-241687"/>
    <s v="MASIVO"/>
    <s v="NPN"/>
    <x v="0"/>
    <m/>
    <m/>
    <m/>
    <m/>
  </r>
  <r>
    <x v="0"/>
    <s v="Dilia del carmen  tejeira Álvaro "/>
    <n v="254004520000"/>
    <s v="Cobros Abril Canal Fijo 2 meses a NPN"/>
    <n v="0"/>
    <m/>
    <d v="2026-01-04T00:00:00"/>
    <n v="68191814"/>
    <n v="68191814"/>
    <m/>
    <s v="diliat0972@gmail.com"/>
    <m/>
    <m/>
    <m/>
    <d v="2026-01-04T00:00:00"/>
    <m/>
    <m/>
    <m/>
    <s v="4-248-227"/>
    <s v="MASIVO"/>
    <s v="NPN"/>
    <x v="0"/>
    <m/>
    <m/>
    <m/>
    <m/>
  </r>
  <r>
    <x v="0"/>
    <s v="FREDDI ANTONIO LYNCH"/>
    <n v="356348370000"/>
    <s v="Cobros Abril Canal Fijo 2 meses a NPN"/>
    <n v="0"/>
    <m/>
    <d v="2026-01-04T00:00:00"/>
    <n v="65287756"/>
    <n v="65287756"/>
    <m/>
    <s v="freddilynch407@gmail.com"/>
    <m/>
    <m/>
    <m/>
    <d v="2026-01-04T00:00:00"/>
    <m/>
    <m/>
    <m/>
    <s v="8-821-1473"/>
    <s v="MASIVO"/>
    <s v="NPN"/>
    <x v="4"/>
    <m/>
    <m/>
    <m/>
    <m/>
  </r>
  <r>
    <x v="0"/>
    <s v="Eduardo Enrique Soto Montero"/>
    <n v="353359440000"/>
    <s v="Cobros Abril Canal Fijo 2 meses a NPN"/>
    <n v="0"/>
    <m/>
    <d v="2026-01-04T00:00:00"/>
    <n v="69394767"/>
    <n v="69394767"/>
    <m/>
    <s v="albertosoto2223@gmail.com"/>
    <m/>
    <m/>
    <m/>
    <d v="2026-01-04T00:00:00"/>
    <m/>
    <m/>
    <m/>
    <s v="8-929-530"/>
    <s v="MASIVO"/>
    <s v="NPN"/>
    <x v="0"/>
    <m/>
    <m/>
    <m/>
    <m/>
  </r>
  <r>
    <x v="0"/>
    <s v="Luis Ortega "/>
    <n v="357285600000"/>
    <s v="Cobros Abril Canal Fijo 2 meses a NPN"/>
    <n v="0"/>
    <m/>
    <d v="2026-01-04T00:00:00"/>
    <n v="69558662"/>
    <n v="69558662"/>
    <m/>
    <s v="Yahairahoyte2213@gmail.com"/>
    <m/>
    <m/>
    <m/>
    <d v="2026-01-04T00:00:00"/>
    <m/>
    <m/>
    <m/>
    <s v="8-931-2056"/>
    <s v="MASIVO"/>
    <s v="NPN"/>
    <x v="1"/>
    <m/>
    <m/>
    <m/>
    <m/>
  </r>
  <r>
    <x v="0"/>
    <s v="KATHERINNE DELGADO"/>
    <n v="356310930000"/>
    <s v="Cobros Abril Canal Fijo 2 meses a NPN"/>
    <n v="0"/>
    <m/>
    <d v="2026-01-04T00:00:00"/>
    <n v="68791378"/>
    <n v="68791378"/>
    <m/>
    <s v="Delgado86@gmail.com"/>
    <m/>
    <m/>
    <m/>
    <d v="2026-01-04T00:00:00"/>
    <m/>
    <m/>
    <m/>
    <s v="8-825-2371"/>
    <s v="MASIVO"/>
    <s v="NPN"/>
    <x v="0"/>
    <m/>
    <m/>
    <m/>
    <m/>
  </r>
  <r>
    <x v="0"/>
    <s v="Ricardo Aransibia"/>
    <n v="356360990000"/>
    <s v="Cobros Abril Canal Fijo 2 meses a NPN"/>
    <n v="0"/>
    <m/>
    <d v="2026-01-04T00:00:00"/>
    <n v="65294266"/>
    <n v="65294266"/>
    <m/>
    <s v="Ricardo200@gmail.com"/>
    <m/>
    <m/>
    <m/>
    <d v="2026-01-04T00:00:00"/>
    <m/>
    <m/>
    <m/>
    <s v="8-1058-7"/>
    <s v="MASIVO"/>
    <s v="NPN"/>
    <x v="3"/>
    <m/>
    <m/>
    <m/>
    <m/>
  </r>
  <r>
    <x v="0"/>
    <s v="Fudencio abrego palacio"/>
    <n v="354359230000"/>
    <s v="Cobros Abril Canal Fijo 2 meses a NPN"/>
    <n v="0"/>
    <m/>
    <d v="2026-01-04T00:00:00"/>
    <n v="68162184"/>
    <n v="68162184"/>
    <m/>
    <s v="Vejeramoyilka@gmail.com"/>
    <m/>
    <m/>
    <m/>
    <d v="2026-01-04T00:00:00"/>
    <m/>
    <m/>
    <m/>
    <s v="12-704-941"/>
    <s v="MASIVO"/>
    <s v="NPN"/>
    <x v="0"/>
    <m/>
    <m/>
    <m/>
    <m/>
  </r>
  <r>
    <x v="0"/>
    <s v="DIANETH URRIOLA "/>
    <n v="272051270000"/>
    <s v="Cobros Abril Canal Fijo 2 meses a NPN"/>
    <n v="0"/>
    <m/>
    <d v="2026-01-04T00:00:00"/>
    <n v="62265318"/>
    <n v="62265318"/>
    <m/>
    <s v="durriola5@gmail.com"/>
    <m/>
    <m/>
    <m/>
    <d v="2026-01-04T00:00:00"/>
    <m/>
    <m/>
    <m/>
    <s v="8-924-2459"/>
    <s v="MASIVO"/>
    <s v="NPN"/>
    <x v="0"/>
    <m/>
    <m/>
    <m/>
    <m/>
  </r>
  <r>
    <x v="0"/>
    <s v="Eliodora Martinez "/>
    <n v="359346940000"/>
    <s v="Cobros Abril Canal Fijo 2 meses a NPN"/>
    <s v="PANAMA                                            "/>
    <m/>
    <d v="2026-01-04T00:00:00"/>
    <n v="67890453"/>
    <n v="67890453"/>
    <m/>
    <s v="yasitorrero@gmail.com"/>
    <m/>
    <m/>
    <m/>
    <d v="2026-01-04T00:00:00"/>
    <m/>
    <m/>
    <m/>
    <s v="2-112-342"/>
    <s v="MASIVO"/>
    <s v="NPN"/>
    <x v="3"/>
    <m/>
    <m/>
    <m/>
    <m/>
  </r>
  <r>
    <x v="0"/>
    <s v="Alan Yeison Castillo Ruiz"/>
    <n v="358358400000"/>
    <s v="Cobros Abril Canal Fijo 2 meses a NPN"/>
    <n v="0"/>
    <m/>
    <d v="2026-01-04T00:00:00"/>
    <n v="69799498"/>
    <n v="69799498"/>
    <m/>
    <s v="josekeran@gmail.com"/>
    <m/>
    <m/>
    <m/>
    <d v="2026-01-04T00:00:00"/>
    <m/>
    <m/>
    <m/>
    <s v="8-912-1027"/>
    <s v="MASIVO"/>
    <s v="NPN"/>
    <x v="0"/>
    <m/>
    <m/>
    <m/>
    <m/>
  </r>
  <r>
    <x v="0"/>
    <s v="Yenifer Michelle ruiz Duarte"/>
    <n v="352358100000"/>
    <s v="Cobros Abril Canal Fijo 2 meses a NPN"/>
    <n v="0"/>
    <m/>
    <d v="2026-01-04T00:00:00"/>
    <n v="64178091"/>
    <n v="64178091"/>
    <m/>
    <s v="ruizyenifer905@gmail.com"/>
    <m/>
    <m/>
    <m/>
    <d v="2026-01-04T00:00:00"/>
    <m/>
    <m/>
    <m/>
    <n v="9762438"/>
    <s v="MASIVO"/>
    <s v="NPN"/>
    <x v="0"/>
    <m/>
    <m/>
    <m/>
    <m/>
  </r>
  <r>
    <x v="0"/>
    <s v="Isidra Méndez barsallo"/>
    <n v="354359510000"/>
    <s v="Cobros Abril Canal Fijo 2 meses a NPN"/>
    <n v="0"/>
    <m/>
    <d v="2026-01-04T00:00:00"/>
    <n v="66641321"/>
    <n v="66641321"/>
    <m/>
    <s v="mendeznba13@gmail.com"/>
    <m/>
    <m/>
    <m/>
    <d v="2026-01-04T00:00:00"/>
    <m/>
    <m/>
    <m/>
    <s v="9-66-513"/>
    <s v="MASIVO"/>
    <s v="NPN"/>
    <x v="0"/>
    <m/>
    <m/>
    <m/>
    <m/>
  </r>
  <r>
    <x v="0"/>
    <s v="Irving Virgilio Perez Madrid "/>
    <n v="352343340000"/>
    <s v="Cobros Abril Canal Fijo 2 meses a NPN"/>
    <n v="0"/>
    <m/>
    <d v="2026-01-04T00:00:00"/>
    <n v="68010681"/>
    <n v="68010681"/>
    <m/>
    <s v="Vergararosaalicia@gmail.com"/>
    <m/>
    <m/>
    <m/>
    <d v="2026-01-04T00:00:00"/>
    <m/>
    <m/>
    <m/>
    <s v="8-870-2359"/>
    <s v="MASIVO"/>
    <s v="NPN"/>
    <x v="0"/>
    <m/>
    <m/>
    <m/>
    <m/>
  </r>
  <r>
    <x v="0"/>
    <s v="William Solis Clement "/>
    <n v="354360650000"/>
    <s v="Cobros Abril Canal Fijo 2 meses a NPN"/>
    <n v="0"/>
    <m/>
    <d v="2026-01-04T00:00:00"/>
    <n v="61016174"/>
    <n v="61016174"/>
    <m/>
    <s v="idilciaortega049@gmail.com"/>
    <m/>
    <m/>
    <m/>
    <d v="2026-01-04T00:00:00"/>
    <m/>
    <m/>
    <m/>
    <s v="10-32-500"/>
    <s v="MASIVO"/>
    <s v="NPN"/>
    <x v="0"/>
    <m/>
    <m/>
    <m/>
    <m/>
  </r>
  <r>
    <x v="0"/>
    <s v="Mavelyn palacio"/>
    <n v="357334100000"/>
    <s v="Cobros Abril Canal Fijo 2 meses a NPN"/>
    <n v="0"/>
    <m/>
    <d v="2026-01-04T00:00:00"/>
    <n v="66839768"/>
    <n v="66839768"/>
    <m/>
    <s v="Palaciomabelin346@gmail.com"/>
    <m/>
    <m/>
    <m/>
    <d v="2026-01-04T00:00:00"/>
    <m/>
    <m/>
    <m/>
    <s v="5-716-2130"/>
    <s v="MASIVO"/>
    <s v="NPN"/>
    <x v="0"/>
    <m/>
    <m/>
    <m/>
    <m/>
  </r>
  <r>
    <x v="0"/>
    <s v="Nasaret masckill Tenorio "/>
    <n v="358355590000"/>
    <s v="Cobros Abril Canal Fijo 2 meses a NPN"/>
    <n v="0"/>
    <m/>
    <d v="2026-01-04T00:00:00"/>
    <n v="63321872"/>
    <n v="63321872"/>
    <m/>
    <s v="tenorio.06@outlook.com"/>
    <m/>
    <m/>
    <m/>
    <d v="2026-01-04T00:00:00"/>
    <m/>
    <m/>
    <m/>
    <s v="9-749-486"/>
    <s v="MASIVO"/>
    <s v="NPN"/>
    <x v="4"/>
    <m/>
    <m/>
    <m/>
    <m/>
  </r>
  <r>
    <x v="0"/>
    <s v="Julieth Ortega "/>
    <n v="357082970000"/>
    <s v="Cobros Abril Canal Fijo 2 meses a NPN"/>
    <n v="0"/>
    <m/>
    <d v="2026-01-04T00:00:00"/>
    <n v="67030325"/>
    <n v="67030325"/>
    <m/>
    <s v="juliethdelrosario@gmail.com"/>
    <m/>
    <m/>
    <m/>
    <d v="2026-01-04T00:00:00"/>
    <m/>
    <m/>
    <m/>
    <s v="8-927-546"/>
    <s v="MASIVO"/>
    <s v="NPN"/>
    <x v="0"/>
    <m/>
    <m/>
    <m/>
    <m/>
  </r>
  <r>
    <x v="0"/>
    <s v="Angel lorenzo"/>
    <n v="354358380000"/>
    <s v="Cobros Abril Canal Fijo 2 meses a NPN"/>
    <n v="0"/>
    <m/>
    <d v="2026-01-04T00:00:00"/>
    <n v="68906543"/>
    <n v="68906543"/>
    <m/>
    <s v="tribaldoszadkiel88@gmail.com"/>
    <m/>
    <m/>
    <m/>
    <d v="2026-01-04T00:00:00"/>
    <m/>
    <m/>
    <m/>
    <s v="2-162-764"/>
    <s v="MASIVO"/>
    <s v="NPN"/>
    <x v="1"/>
    <m/>
    <m/>
    <m/>
    <m/>
  </r>
  <r>
    <x v="0"/>
    <s v="Eduardo Abel Iturralde Duarte "/>
    <n v="353360370000"/>
    <s v="Cobros Abril Canal Fijo 2 meses a NPN"/>
    <n v="0"/>
    <m/>
    <d v="2026-01-04T00:00:00"/>
    <n v="65880586"/>
    <n v="65880586"/>
    <m/>
    <s v="iturraldee053@gmail.com"/>
    <m/>
    <m/>
    <m/>
    <d v="2026-01-04T00:00:00"/>
    <m/>
    <m/>
    <m/>
    <s v="8-444-381"/>
    <s v="SOHO"/>
    <s v="NPN"/>
    <x v="1"/>
    <m/>
    <m/>
    <m/>
    <m/>
  </r>
  <r>
    <x v="0"/>
    <s v="Maryerlin Ballesteros "/>
    <n v="352351310000"/>
    <s v="Cobros Abril Canal Fijo 2 meses a NPN"/>
    <n v="0"/>
    <m/>
    <d v="2026-01-04T00:00:00"/>
    <n v="68981704"/>
    <n v="68981704"/>
    <m/>
    <s v="maryerlingb@gmail.com"/>
    <m/>
    <m/>
    <m/>
    <d v="2026-01-04T00:00:00"/>
    <m/>
    <m/>
    <m/>
    <s v="2-731-577"/>
    <s v="MASIVO"/>
    <s v="NPN"/>
    <x v="0"/>
    <m/>
    <m/>
    <m/>
    <m/>
  </r>
  <r>
    <x v="0"/>
    <s v="Mariela Atencio barria de Aparicio"/>
    <n v="354278250000"/>
    <s v="Cobros Abril Canal Fijo 2 meses a NPN"/>
    <n v="0"/>
    <m/>
    <d v="2026-01-04T00:00:00"/>
    <n v="61598243"/>
    <n v="61598243"/>
    <m/>
    <s v="Lupiita33343@gmail.com"/>
    <m/>
    <m/>
    <m/>
    <d v="2026-01-04T00:00:00"/>
    <m/>
    <m/>
    <m/>
    <s v="6-701-40"/>
    <s v="MASIVO"/>
    <s v="NPN"/>
    <x v="2"/>
    <m/>
    <m/>
    <m/>
    <m/>
  </r>
  <r>
    <x v="0"/>
    <s v="Mariela Atencio barria de Aparicio"/>
    <n v="354278250000"/>
    <s v="Cobros Abril Canal Fijo 2 meses a NPN"/>
    <n v="0"/>
    <m/>
    <d v="2026-01-04T00:00:00"/>
    <n v="61598243"/>
    <n v="61598243"/>
    <m/>
    <s v="Lupiita33344@gmail.com"/>
    <m/>
    <m/>
    <m/>
    <d v="2026-01-04T00:00:00"/>
    <m/>
    <m/>
    <m/>
    <s v="6-701-40"/>
    <s v="MASIVO"/>
    <s v="NPN"/>
    <x v="2"/>
    <m/>
    <m/>
    <m/>
    <m/>
  </r>
  <r>
    <x v="0"/>
    <s v="Juan navas"/>
    <n v="352359920000"/>
    <s v="Cobros Abril Canal Fijo 2 meses a NPN"/>
    <n v="0"/>
    <m/>
    <d v="2026-01-04T00:00:00"/>
    <n v="67890543"/>
    <n v="67890543"/>
    <m/>
    <s v="Juannavas@gmail.com"/>
    <m/>
    <m/>
    <m/>
    <d v="2026-01-04T00:00:00"/>
    <m/>
    <m/>
    <m/>
    <s v="2-163-1211"/>
    <s v="MASIVO"/>
    <s v="NPN"/>
    <x v="3"/>
    <m/>
    <m/>
    <m/>
    <m/>
  </r>
  <r>
    <x v="0"/>
    <s v="Yarisbet valdez"/>
    <n v="353342080000"/>
    <s v="Cobros Abril Canal Fijo 2 meses a NPN"/>
    <n v="0"/>
    <m/>
    <d v="2026-01-04T00:00:00"/>
    <n v="66547531"/>
    <n v="66547531"/>
    <m/>
    <s v="yarielispoveldes@gmail.com"/>
    <m/>
    <m/>
    <m/>
    <d v="2026-01-04T00:00:00"/>
    <m/>
    <m/>
    <m/>
    <s v="3-733-1417"/>
    <s v="MASIVO"/>
    <s v="NPN"/>
    <x v="0"/>
    <m/>
    <m/>
    <m/>
    <m/>
  </r>
  <r>
    <x v="0"/>
    <s v="Carlos Gutierrez "/>
    <n v="354351160000"/>
    <s v="Cobros Abril Canal Fijo 2 meses a NPN"/>
    <n v="0"/>
    <m/>
    <d v="2026-01-04T00:00:00"/>
    <n v="64552668"/>
    <n v="64552668"/>
    <m/>
    <s v="Antonioas13@gmail.com"/>
    <m/>
    <m/>
    <m/>
    <d v="2026-01-04T00:00:00"/>
    <m/>
    <m/>
    <m/>
    <s v="8-969-1767"/>
    <s v="MASIVO"/>
    <s v="NPN"/>
    <x v="1"/>
    <m/>
    <m/>
    <m/>
    <m/>
  </r>
  <r>
    <x v="0"/>
    <s v="Didio Mendoza Ojo"/>
    <n v="354338820000"/>
    <s v="Cobros Abril Canal Fijo 2 meses a NPN"/>
    <n v="0"/>
    <m/>
    <d v="2026-01-04T00:00:00"/>
    <n v="66151597"/>
    <n v="66151597"/>
    <m/>
    <s v="DidioMendoza00@gmail.com"/>
    <m/>
    <m/>
    <m/>
    <d v="2026-01-04T00:00:00"/>
    <m/>
    <m/>
    <m/>
    <s v="6-707-1648"/>
    <s v="MASIVO"/>
    <s v="NPN"/>
    <x v="1"/>
    <m/>
    <m/>
    <m/>
    <m/>
  </r>
  <r>
    <x v="0"/>
    <s v="Lorenzo Betancourt "/>
    <n v="35536085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2-743-2190"/>
    <s v="MASIVO"/>
    <s v="NPN"/>
    <x v="2"/>
    <m/>
    <m/>
    <m/>
    <m/>
  </r>
  <r>
    <x v="0"/>
    <s v="Excelso Jacob moreno Guillén "/>
    <n v="353361830000"/>
    <s v="Cobros Abril Canal Fijo 2 meses a NPN"/>
    <n v="0"/>
    <m/>
    <d v="2026-01-04T00:00:00"/>
    <n v="64600861"/>
    <n v="64600861"/>
    <m/>
    <s v="morenoexcelso071@gmail.com"/>
    <m/>
    <m/>
    <m/>
    <d v="2026-01-04T00:00:00"/>
    <m/>
    <m/>
    <m/>
    <s v="4-723-1744"/>
    <s v="MASIVO"/>
    <s v="NPN"/>
    <x v="1"/>
    <m/>
    <m/>
    <m/>
    <m/>
  </r>
  <r>
    <x v="0"/>
    <s v="Guillermita martinez garcia"/>
    <n v="353362830000"/>
    <s v="Cobros Abril Canal Fijo 2 meses a NPN"/>
    <n v="0"/>
    <m/>
    <d v="2026-01-04T00:00:00"/>
    <n v="67472824"/>
    <n v="67472824"/>
    <m/>
    <s v="Matinezquiermira@gmail.com"/>
    <m/>
    <m/>
    <m/>
    <d v="2026-01-04T00:00:00"/>
    <m/>
    <m/>
    <m/>
    <s v="10-704-551"/>
    <s v="MASIVO"/>
    <s v="NPN"/>
    <x v="2"/>
    <m/>
    <m/>
    <m/>
    <m/>
  </r>
  <r>
    <x v="0"/>
    <s v="IRIS VANESSA DIAZ CARRERA DE ROSAS"/>
    <n v="357362650000"/>
    <s v="Cobros Abril Canal Fijo 2 meses a NPN"/>
    <n v="0"/>
    <m/>
    <d v="2026-01-04T00:00:00"/>
    <n v="66524941"/>
    <n v="66524941"/>
    <m/>
    <s v="ricardohabran880@gmail.com"/>
    <m/>
    <m/>
    <m/>
    <d v="2026-01-04T00:00:00"/>
    <m/>
    <m/>
    <m/>
    <s v="4-718-1129"/>
    <s v="MASIVO"/>
    <s v="NPN"/>
    <x v="2"/>
    <m/>
    <m/>
    <m/>
    <m/>
  </r>
  <r>
    <x v="0"/>
    <s v="MAXELINO JESUS CASTILLO PEREZ"/>
    <n v="353363710000"/>
    <s v="Cobros Abril Canal Fijo 2 meses a NPN"/>
    <n v="0"/>
    <m/>
    <d v="2026-01-04T00:00:00"/>
    <n v="61626717"/>
    <n v="61626717"/>
    <m/>
    <s v="maxeca18@gmail.com"/>
    <m/>
    <m/>
    <m/>
    <d v="2026-01-04T00:00:00"/>
    <m/>
    <m/>
    <m/>
    <s v="2-722-1502"/>
    <s v="MASIVO"/>
    <s v="NPN"/>
    <x v="1"/>
    <m/>
    <m/>
    <m/>
    <m/>
  </r>
  <r>
    <x v="0"/>
    <s v="MAXELINO JESUS CASTILLO PEREZ"/>
    <n v="353363710000"/>
    <s v="Cobros Abril Canal Fijo 2 meses a NPN"/>
    <n v="0"/>
    <m/>
    <d v="2026-01-04T00:00:00"/>
    <n v="61626717"/>
    <n v="61626717"/>
    <m/>
    <s v="Siberianafks@gmail.com"/>
    <m/>
    <m/>
    <m/>
    <d v="2026-01-04T00:00:00"/>
    <m/>
    <m/>
    <m/>
    <s v="2-722-1502"/>
    <s v="MASIVO"/>
    <s v="NPN"/>
    <x v="1"/>
    <m/>
    <m/>
    <m/>
    <m/>
  </r>
  <r>
    <x v="0"/>
    <s v="Austreverta Ramirez Gonzales"/>
    <n v="359363260000"/>
    <s v="Cobros Abril Canal Fijo 2 meses a NPN"/>
    <n v="0"/>
    <m/>
    <d v="2026-01-04T00:00:00"/>
    <n v="66525594"/>
    <n v="66525594"/>
    <m/>
    <s v="Ramirezauster@gmail.com"/>
    <m/>
    <m/>
    <m/>
    <d v="2026-01-04T00:00:00"/>
    <m/>
    <m/>
    <m/>
    <s v="9-97-1073"/>
    <s v="MASIVO"/>
    <s v="NPN"/>
    <x v="5"/>
    <m/>
    <m/>
    <m/>
    <m/>
  </r>
  <r>
    <x v="0"/>
    <s v="MADELINE YANETH ESCUDERO CASTIL"/>
    <n v="356360130000"/>
    <s v="Cobros Abril Canal Fijo 2 meses a NPN"/>
    <n v="0"/>
    <m/>
    <d v="2026-01-04T00:00:00"/>
    <n v="65033484"/>
    <n v="65033484"/>
    <m/>
    <s v="Escudero96@gmail.com"/>
    <m/>
    <m/>
    <m/>
    <d v="2026-01-04T00:00:00"/>
    <m/>
    <m/>
    <m/>
    <s v="7-710-1963"/>
    <s v="MASIVO"/>
    <s v="NPN"/>
    <x v="5"/>
    <m/>
    <m/>
    <m/>
    <m/>
  </r>
  <r>
    <x v="0"/>
    <s v=" Ibet Abrego"/>
    <n v="249025170000"/>
    <s v="Cobros Abril Canal Fijo 2 meses a NPN"/>
    <n v="0"/>
    <m/>
    <d v="2026-01-04T00:00:00"/>
    <n v="67410940"/>
    <n v="67410940"/>
    <m/>
    <s v="ibet-zuly@hotmail.com"/>
    <m/>
    <m/>
    <m/>
    <d v="2026-01-04T00:00:00"/>
    <m/>
    <m/>
    <m/>
    <s v="3-717-1551"/>
    <s v="DIGITAL"/>
    <s v="NPN"/>
    <x v="2"/>
    <m/>
    <m/>
    <m/>
    <m/>
  </r>
  <r>
    <x v="0"/>
    <s v="Ricardo membache chamarra"/>
    <n v="357361480000"/>
    <s v="Cobros Abril Canal Fijo 2 meses a NPN"/>
    <n v="0"/>
    <m/>
    <d v="2026-01-04T00:00:00"/>
    <n v="65896977"/>
    <n v="65896977"/>
    <m/>
    <s v="Titomacias1962@gmail.com"/>
    <m/>
    <m/>
    <m/>
    <d v="2026-01-04T00:00:00"/>
    <m/>
    <m/>
    <m/>
    <s v="5-713-1315"/>
    <s v="MASIVO"/>
    <s v="NPN"/>
    <x v="1"/>
    <m/>
    <m/>
    <m/>
    <m/>
  </r>
  <r>
    <x v="0"/>
    <s v="Adelaida Argelis de Gracia Toribio Gonzaez"/>
    <n v="358198720000"/>
    <s v="Cobros Abril Canal Fijo 2 meses a NPN"/>
    <n v="0"/>
    <m/>
    <d v="2026-01-04T00:00:00"/>
    <n v="61667807"/>
    <n v="61667807"/>
    <m/>
    <s v="Adelaida123@gmail.com"/>
    <m/>
    <m/>
    <m/>
    <d v="2026-01-04T00:00:00"/>
    <m/>
    <m/>
    <m/>
    <s v="8-721-1148"/>
    <s v="MASIVO"/>
    <s v="NPN"/>
    <x v="1"/>
    <m/>
    <m/>
    <m/>
    <m/>
  </r>
  <r>
    <x v="0"/>
    <s v="Julio cesar underwoo solis "/>
    <n v="353362270000"/>
    <s v="Cobros Abril Canal Fijo 2 meses a NPN"/>
    <n v="0"/>
    <m/>
    <d v="2026-01-04T00:00:00"/>
    <n v="60627074"/>
    <n v="60627074"/>
    <m/>
    <s v="norbiskiam@gmail.com"/>
    <m/>
    <m/>
    <m/>
    <d v="2026-01-04T00:00:00"/>
    <m/>
    <m/>
    <m/>
    <s v="8-821-1437"/>
    <s v="MASIVO"/>
    <s v="NPN"/>
    <x v="1"/>
    <m/>
    <m/>
    <m/>
    <m/>
  </r>
  <r>
    <x v="0"/>
    <s v="GUILLERMO ANTONIO ULLOA VITAL"/>
    <n v="352358880000"/>
    <s v="Cobros Abril Canal Fijo 2 meses a NPN"/>
    <n v="0"/>
    <m/>
    <d v="2026-01-04T00:00:00"/>
    <n v="68039283"/>
    <n v="68039283"/>
    <m/>
    <s v="guillermou346@gmail.com"/>
    <m/>
    <m/>
    <m/>
    <d v="2026-01-04T00:00:00"/>
    <m/>
    <m/>
    <m/>
    <s v="8-431-640"/>
    <s v="MASIVO"/>
    <s v="NPN"/>
    <x v="1"/>
    <m/>
    <m/>
    <m/>
    <m/>
  </r>
  <r>
    <x v="0"/>
    <s v="JACSARY BENITA HERNANDEZ PINZON"/>
    <n v="356363530009"/>
    <s v="Cobros Abril Canal Fijo 2 meses a NPN"/>
    <n v="0"/>
    <m/>
    <d v="2026-01-04T00:00:00"/>
    <n v="66663505"/>
    <n v="66663505"/>
    <m/>
    <s v="Email:anaestelaaguiosotis@gmail.com"/>
    <m/>
    <m/>
    <m/>
    <d v="2026-01-04T00:00:00"/>
    <m/>
    <m/>
    <m/>
    <s v="6-86-454"/>
    <s v="MASIVO"/>
    <s v="NPN"/>
    <x v="6"/>
    <m/>
    <m/>
    <m/>
    <m/>
  </r>
  <r>
    <x v="0"/>
    <s v="Concepción Acosta"/>
    <n v="358363240000"/>
    <s v="Cobros Abril Canal Fijo 2 meses a NPN"/>
    <n v="0"/>
    <m/>
    <d v="2026-01-04T00:00:00"/>
    <n v="65475593"/>
    <n v="65475593"/>
    <m/>
    <s v="Concepcion109@gmail.com"/>
    <m/>
    <m/>
    <m/>
    <d v="2026-01-04T00:00:00"/>
    <m/>
    <m/>
    <m/>
    <s v="3-92-940"/>
    <s v="MASIVO"/>
    <s v="NPN"/>
    <x v="5"/>
    <m/>
    <m/>
    <m/>
    <m/>
  </r>
  <r>
    <x v="0"/>
    <s v="Francisco Valentino Smith"/>
    <n v="357363010000"/>
    <s v="Cobros Abril Canal Fijo 2 meses a NPN"/>
    <n v="0"/>
    <m/>
    <d v="2026-01-04T00:00:00"/>
    <n v="69233280"/>
    <n v="69233280"/>
    <m/>
    <s v="rodolfosmith25@gmail.com"/>
    <m/>
    <m/>
    <m/>
    <d v="2026-01-04T00:00:00"/>
    <m/>
    <m/>
    <m/>
    <s v="3-72-253"/>
    <s v="MASIVO"/>
    <s v="NPN"/>
    <x v="2"/>
    <m/>
    <m/>
    <m/>
    <m/>
  </r>
  <r>
    <x v="0"/>
    <s v="Francisco Valentino Smith"/>
    <n v="357363010000"/>
    <s v="Cobros Abril Canal Fijo 2 meses a NPN"/>
    <n v="0"/>
    <m/>
    <d v="2026-01-04T00:00:00"/>
    <n v="69233280"/>
    <n v="69233280"/>
    <m/>
    <s v="rodolfosmith25@gmail.com"/>
    <m/>
    <m/>
    <m/>
    <d v="2026-01-04T00:00:00"/>
    <m/>
    <m/>
    <m/>
    <s v="3-72-253"/>
    <s v="MASIVO"/>
    <s v="NPN"/>
    <x v="2"/>
    <m/>
    <m/>
    <m/>
    <m/>
  </r>
  <r>
    <x v="0"/>
    <s v="Kimayra kira Diaz fuentes"/>
    <n v="353364870000"/>
    <s v="Cobros Abril Canal Fijo 2 meses a NPN"/>
    <n v="0"/>
    <m/>
    <d v="2026-01-04T00:00:00"/>
    <n v="64183727"/>
    <n v="64183727"/>
    <m/>
    <s v="Kimayrad@gmqil.com"/>
    <m/>
    <m/>
    <m/>
    <d v="2026-01-04T00:00:00"/>
    <m/>
    <m/>
    <m/>
    <s v="8-787-615"/>
    <s v="MASIVO"/>
    <s v="NPN"/>
    <x v="1"/>
    <m/>
    <m/>
    <m/>
    <m/>
  </r>
  <r>
    <x v="0"/>
    <s v="Justo Cedeño"/>
    <n v="186074840000"/>
    <s v="Cobros Abril Canal Fijo 2 meses a NPN"/>
    <n v="0"/>
    <m/>
    <d v="2026-01-04T00:00:00"/>
    <n v="67370576"/>
    <n v="67370576"/>
    <m/>
    <s v="Justocedeno@gmail.com"/>
    <m/>
    <m/>
    <m/>
    <d v="2026-01-04T00:00:00"/>
    <m/>
    <m/>
    <m/>
    <s v="4-95-293"/>
    <s v="MASIVO"/>
    <s v="NPN"/>
    <x v="5"/>
    <m/>
    <m/>
    <m/>
    <m/>
  </r>
  <r>
    <x v="0"/>
    <s v="Luis Sandoval"/>
    <n v="359356930000"/>
    <s v="Cobros Abril Canal Fijo 2 meses a NPN"/>
    <n v="0"/>
    <m/>
    <d v="2026-01-04T00:00:00"/>
    <n v="69387381"/>
    <n v="69387381"/>
    <m/>
    <s v="luissandoval90@gmail.com"/>
    <m/>
    <m/>
    <m/>
    <d v="2026-01-04T00:00:00"/>
    <m/>
    <m/>
    <m/>
    <s v="6-714-1387"/>
    <s v="MASIVO"/>
    <s v="NPN"/>
    <x v="5"/>
    <m/>
    <m/>
    <m/>
    <m/>
  </r>
  <r>
    <x v="0"/>
    <s v="Virginia torrez salas de sanchez"/>
    <n v="354199780000"/>
    <s v="Cobros Abril Canal Fijo 2 meses a NPN"/>
    <n v="0"/>
    <m/>
    <d v="2026-01-04T00:00:00"/>
    <n v="68016740"/>
    <n v="68016740"/>
    <m/>
    <s v="Andiaizprua24@icloud.com"/>
    <m/>
    <m/>
    <m/>
    <d v="2026-01-04T00:00:00"/>
    <m/>
    <m/>
    <m/>
    <s v="8-368-741"/>
    <s v="MASIVO"/>
    <s v="NPN"/>
    <x v="0"/>
    <m/>
    <m/>
    <m/>
    <m/>
  </r>
  <r>
    <x v="0"/>
    <s v="Ilyath Antonio Zuñiga Hernandez "/>
    <n v="356364560000"/>
    <s v="Cobros Abril Canal Fijo 2 meses a NPN"/>
    <n v="0"/>
    <m/>
    <d v="2026-01-04T00:00:00"/>
    <n v="69167315"/>
    <n v="69167315"/>
    <m/>
    <s v="zunigailiath4@gmail.com"/>
    <m/>
    <m/>
    <m/>
    <d v="2026-01-04T00:00:00"/>
    <m/>
    <m/>
    <m/>
    <s v="8-1060-2095"/>
    <s v="MASIVO"/>
    <s v="NPN"/>
    <x v="0"/>
    <m/>
    <m/>
    <m/>
    <m/>
  </r>
  <r>
    <x v="0"/>
    <s v="YADUREIMIS PUENTE"/>
    <n v="358364450000"/>
    <s v="Cobros Abril Canal Fijo 2 meses a NPN"/>
    <n v="0"/>
    <m/>
    <d v="2026-01-04T00:00:00"/>
    <n v="68724479"/>
    <n v="68724479"/>
    <m/>
    <s v="Argibelarevalo@gmail.com"/>
    <m/>
    <m/>
    <m/>
    <d v="2026-01-04T00:00:00"/>
    <m/>
    <m/>
    <m/>
    <s v="L594726"/>
    <s v="MASIVO"/>
    <s v="NPN"/>
    <x v="5"/>
    <m/>
    <m/>
    <m/>
    <m/>
  </r>
  <r>
    <x v="0"/>
    <s v="JOSE MARIA GONZALEZ GUTIERREZ"/>
    <n v="356364250000"/>
    <s v="Cobros Abril Canal Fijo 2 meses a NPN"/>
    <n v="0"/>
    <m/>
    <d v="2026-01-04T00:00:00"/>
    <n v="62373276"/>
    <n v="62373276"/>
    <m/>
    <s v="yearwoodgaspar2@gmail.com"/>
    <m/>
    <m/>
    <m/>
    <d v="2026-01-04T00:00:00"/>
    <m/>
    <m/>
    <m/>
    <s v="8-278-563"/>
    <s v="MASIVO"/>
    <s v="NPN"/>
    <x v="1"/>
    <m/>
    <m/>
    <m/>
    <m/>
  </r>
  <r>
    <x v="0"/>
    <s v="María Lastenia Ríos Pinto de Higuera"/>
    <n v="354365570000"/>
    <s v="Cobros Abril Canal Fijo 2 meses a NPN"/>
    <n v="0"/>
    <m/>
    <d v="2026-01-04T00:00:00"/>
    <n v="68671953"/>
    <n v="68671953"/>
    <m/>
    <s v="Marialastenia1430@gmail.com"/>
    <m/>
    <m/>
    <m/>
    <d v="2026-01-04T00:00:00"/>
    <m/>
    <m/>
    <m/>
    <s v="8-721-2459"/>
    <s v="MASIVO"/>
    <s v="NPN"/>
    <x v="1"/>
    <m/>
    <m/>
    <m/>
    <m/>
  </r>
  <r>
    <x v="0"/>
    <s v="MARIA ISABEL INGA GOMEZ"/>
    <n v="351365160000"/>
    <s v="Cobros Abril Canal Fijo 2 meses a NPN"/>
    <n v="0"/>
    <m/>
    <d v="2026-01-04T00:00:00"/>
    <n v="63464637"/>
    <n v="63464637"/>
    <m/>
    <s v="Crivera856@gmail.com"/>
    <m/>
    <m/>
    <m/>
    <d v="2026-01-04T00:00:00"/>
    <m/>
    <m/>
    <m/>
    <s v="BA319821"/>
    <s v="MASIVO"/>
    <s v="NPN"/>
    <x v="1"/>
    <m/>
    <m/>
    <m/>
    <m/>
  </r>
  <r>
    <x v="0"/>
    <s v="Arturo Alexander aizpu garcia "/>
    <n v="358365770000"/>
    <s v="Cobros Abril Canal Fijo 2 meses a NPN"/>
    <n v="0"/>
    <m/>
    <d v="2026-01-04T00:00:00"/>
    <n v="66351466"/>
    <n v="66351466"/>
    <m/>
    <s v="katherinedelgado2662@gmail.com"/>
    <m/>
    <m/>
    <m/>
    <d v="2026-01-04T00:00:00"/>
    <m/>
    <m/>
    <m/>
    <s v="4-821-1036"/>
    <s v="MASIVO"/>
    <s v="NPN"/>
    <x v="5"/>
    <m/>
    <m/>
    <m/>
    <m/>
  </r>
  <r>
    <x v="0"/>
    <s v="Anyela mairin de leon esturain"/>
    <n v="352366980000"/>
    <s v="Cobros Abril Canal Fijo 2 meses a NPN"/>
    <n v="0"/>
    <m/>
    <d v="2026-01-04T00:00:00"/>
    <n v="62665981"/>
    <n v="62665981"/>
    <m/>
    <s v="anyelamairim31@gmail.com"/>
    <m/>
    <m/>
    <m/>
    <d v="2026-01-04T00:00:00"/>
    <m/>
    <m/>
    <m/>
    <s v="8-1017-2281"/>
    <s v="MASIVO"/>
    <s v="NPN"/>
    <x v="0"/>
    <m/>
    <m/>
    <m/>
    <m/>
  </r>
  <r>
    <x v="0"/>
    <s v="Oliver cortez"/>
    <n v="218672000000"/>
    <s v="Cobros Abril Canal Fijo 2 meses a NPN"/>
    <n v="0"/>
    <m/>
    <d v="2026-01-04T00:00:00"/>
    <n v="63390957"/>
    <n v="63390957"/>
    <m/>
    <s v="oliverc3036@gmail.com"/>
    <m/>
    <m/>
    <m/>
    <d v="2026-01-04T00:00:00"/>
    <m/>
    <m/>
    <m/>
    <s v="8-974-445"/>
    <s v="MASIVO"/>
    <s v="NPN"/>
    <x v="2"/>
    <m/>
    <m/>
    <m/>
    <m/>
  </r>
  <r>
    <x v="0"/>
    <s v="Jonathan Samuel Bethancourt Álvarez "/>
    <n v="352363030000"/>
    <s v="Cobros Abril Canal Fijo 2 meses a NPN"/>
    <n v="0"/>
    <m/>
    <d v="2026-01-04T00:00:00"/>
    <n v="67130824"/>
    <n v="67130824"/>
    <m/>
    <s v="Jonathan1505j@gmail.com"/>
    <m/>
    <m/>
    <m/>
    <d v="2026-01-04T00:00:00"/>
    <m/>
    <m/>
    <m/>
    <s v="8-956-1496"/>
    <s v="MASIVO"/>
    <s v="NPN"/>
    <x v="1"/>
    <m/>
    <m/>
    <m/>
    <m/>
  </r>
  <r>
    <x v="0"/>
    <s v="Karina rueta"/>
    <n v="353365310000"/>
    <s v="Cobros Abril Canal Fijo 2 meses a NPN"/>
    <n v="0"/>
    <m/>
    <d v="2026-01-04T00:00:00"/>
    <n v="68061259"/>
    <n v="68061259"/>
    <m/>
    <s v="Mendezmargarita1508@gmail.com"/>
    <m/>
    <m/>
    <m/>
    <d v="2026-01-04T00:00:00"/>
    <m/>
    <m/>
    <m/>
    <s v="8-1051-693"/>
    <s v="SOHO"/>
    <s v="NPN"/>
    <x v="2"/>
    <m/>
    <m/>
    <m/>
    <m/>
  </r>
  <r>
    <x v="0"/>
    <s v="Guillermo Alvarado "/>
    <n v="359331240000"/>
    <s v="Cobros Abril Canal Fijo 2 meses a NPN"/>
    <n v="0"/>
    <m/>
    <d v="2026-01-04T00:00:00"/>
    <n v="65511214"/>
    <n v="65511214"/>
    <m/>
    <s v="Dianelsatamayo99@gmail.com"/>
    <m/>
    <m/>
    <m/>
    <d v="2026-01-04T00:00:00"/>
    <m/>
    <m/>
    <m/>
    <s v="3-725-404"/>
    <s v="MASIVO"/>
    <s v="NPN"/>
    <x v="6"/>
    <m/>
    <m/>
    <m/>
    <m/>
  </r>
  <r>
    <x v="0"/>
    <s v="Jessica valeria Soto castro"/>
    <n v="356367750000"/>
    <s v="Cobros Abril Canal Fijo 2 meses a NPN"/>
    <n v="0"/>
    <m/>
    <d v="2026-01-04T00:00:00"/>
    <n v="65581900"/>
    <n v="65581900"/>
    <m/>
    <s v="Kin.elizabeth@gmail.com"/>
    <m/>
    <m/>
    <m/>
    <d v="2026-01-04T00:00:00"/>
    <m/>
    <m/>
    <m/>
    <s v="8-934-2364"/>
    <s v="MASIVO"/>
    <s v="NPN"/>
    <x v="1"/>
    <m/>
    <m/>
    <m/>
    <m/>
  </r>
  <r>
    <x v="0"/>
    <s v="Yaminaira maria samaniego flores"/>
    <n v="357365200000"/>
    <s v="Cobros Abril Canal Fijo 2 meses a NPN"/>
    <n v="0"/>
    <m/>
    <d v="2026-01-04T00:00:00"/>
    <n v="69574083"/>
    <n v="69574083"/>
    <m/>
    <s v="dutarymilisa5@gmail.com"/>
    <m/>
    <m/>
    <m/>
    <d v="2026-01-04T00:00:00"/>
    <m/>
    <m/>
    <m/>
    <s v="8-747-2473"/>
    <s v="MASIVO"/>
    <s v="NPN"/>
    <x v="2"/>
    <m/>
    <m/>
    <m/>
    <m/>
  </r>
  <r>
    <x v="0"/>
    <s v="Johanan Azgad Cerrud Gallardo"/>
    <n v="352367240000"/>
    <s v="Cobros Abril Canal Fijo 2 meses a NPN"/>
    <n v="0"/>
    <m/>
    <d v="2026-01-04T00:00:00"/>
    <n v="63844918"/>
    <n v="63844918"/>
    <m/>
    <s v="Colladomichelle84@gmail.com"/>
    <m/>
    <m/>
    <m/>
    <d v="2026-01-04T00:00:00"/>
    <m/>
    <m/>
    <m/>
    <s v="8-927-1843"/>
    <s v="MASIVO"/>
    <s v="NPN"/>
    <x v="5"/>
    <m/>
    <m/>
    <m/>
    <m/>
  </r>
  <r>
    <x v="0"/>
    <s v="Orelis Cortez"/>
    <n v="345322750000"/>
    <s v="Cobros Abril Canal Fijo 2 meses a NPN"/>
    <n v="0"/>
    <m/>
    <d v="2026-01-04T00:00:00"/>
    <n v="62862998"/>
    <n v="62862998"/>
    <m/>
    <s v="oreliscortez@gmail.com"/>
    <m/>
    <m/>
    <m/>
    <d v="2026-01-04T00:00:00"/>
    <m/>
    <m/>
    <m/>
    <s v="8-704-602"/>
    <s v="MASIVO"/>
    <s v="NPN"/>
    <x v="4"/>
    <m/>
    <m/>
    <m/>
    <m/>
  </r>
  <r>
    <x v="0"/>
    <s v="Javier yair bellido baloy"/>
    <n v="352331490000"/>
    <s v="Cobros Abril Canal Fijo 2 meses a NPN"/>
    <n v="0"/>
    <m/>
    <d v="2026-01-04T00:00:00"/>
    <n v="68675714"/>
    <n v="68675714"/>
    <m/>
    <s v="sara1981ester@gmail.com"/>
    <m/>
    <m/>
    <m/>
    <d v="2026-01-04T00:00:00"/>
    <m/>
    <m/>
    <m/>
    <s v="8-890-1706"/>
    <s v="MASIVO"/>
    <s v="NPN"/>
    <x v="2"/>
    <m/>
    <m/>
    <m/>
    <m/>
  </r>
  <r>
    <x v="0"/>
    <s v="Felix alexander vega chiari"/>
    <n v="351365930000"/>
    <s v="Cobros Abril Canal Fijo 2 meses a NPN"/>
    <n v="0"/>
    <m/>
    <d v="2026-01-04T00:00:00"/>
    <n v="61905419"/>
    <n v="61905419"/>
    <m/>
    <s v="Naomi31ortega@gmail.com"/>
    <m/>
    <m/>
    <m/>
    <d v="2026-01-04T00:00:00"/>
    <m/>
    <m/>
    <m/>
    <s v="3-738-8"/>
    <s v="MASIVO"/>
    <s v="NPN"/>
    <x v="1"/>
    <m/>
    <m/>
    <m/>
    <m/>
  </r>
  <r>
    <x v="0"/>
    <s v="Francisco Abdiel Campos Sierra"/>
    <n v="351365030000"/>
    <s v="Cobros Abril Canal Fijo 2 meses a NPN"/>
    <n v="0"/>
    <m/>
    <d v="2026-01-04T00:00:00"/>
    <n v="64531329"/>
    <n v="64531329"/>
    <m/>
    <s v="Reinavaleradiaz@gmail.com"/>
    <m/>
    <m/>
    <m/>
    <d v="2026-01-04T00:00:00"/>
    <m/>
    <m/>
    <m/>
    <s v="2-742-172"/>
    <s v="MASIVO"/>
    <s v="NPN"/>
    <x v="5"/>
    <m/>
    <m/>
    <m/>
    <m/>
  </r>
  <r>
    <x v="0"/>
    <s v="Midelia Pérez Tela"/>
    <n v="359367270000"/>
    <s v="Cobros Abril Canal Fijo 2 meses a NPN"/>
    <n v="0"/>
    <m/>
    <d v="2026-01-04T00:00:00"/>
    <n v="68237646"/>
    <n v="68237646"/>
    <m/>
    <s v="mideliaperez@gmail.com"/>
    <m/>
    <m/>
    <m/>
    <d v="2026-01-04T00:00:00"/>
    <m/>
    <m/>
    <m/>
    <s v="10-705-1349"/>
    <s v="MASIVO"/>
    <s v="NPN"/>
    <x v="0"/>
    <m/>
    <m/>
    <m/>
    <m/>
  </r>
  <r>
    <x v="0"/>
    <s v="Rosalina Sánchez "/>
    <n v="356368870000"/>
    <s v="Cobros Abril Canal Fijo 2 meses a NPN"/>
    <n v="0"/>
    <m/>
    <d v="2026-01-04T00:00:00"/>
    <n v="68477282"/>
    <n v="68477282"/>
    <m/>
    <s v="rosalinasanches2@gmail.com"/>
    <m/>
    <m/>
    <m/>
    <d v="2026-01-04T00:00:00"/>
    <m/>
    <m/>
    <m/>
    <s v="9-737-2061"/>
    <s v="MASIVO"/>
    <s v="NPN"/>
    <x v="2"/>
    <m/>
    <m/>
    <m/>
    <m/>
  </r>
  <r>
    <x v="0"/>
    <s v="Damiris Cruz"/>
    <n v="356368410000"/>
    <s v="Cobros Abril Canal Fijo 2 meses a NPN"/>
    <n v="0"/>
    <m/>
    <d v="2026-01-04T00:00:00"/>
    <n v="69290466"/>
    <n v="69290466"/>
    <m/>
    <s v="Gustavianop@gmail.com"/>
    <m/>
    <m/>
    <m/>
    <d v="2026-01-04T00:00:00"/>
    <m/>
    <m/>
    <m/>
    <s v="C02185111"/>
    <s v="MASIVO"/>
    <s v="NPN"/>
    <x v="1"/>
    <m/>
    <m/>
    <m/>
    <m/>
  </r>
  <r>
    <x v="0"/>
    <s v="Carola Castillero Castrellon"/>
    <n v="185066630000"/>
    <s v="Cobros Abril Canal Fijo 2 meses a NPN"/>
    <n v="0"/>
    <m/>
    <d v="2026-01-04T00:00:00"/>
    <n v="63333333"/>
    <n v="63333333"/>
    <m/>
    <s v="eduardoalonzo09@gmail.com"/>
    <m/>
    <m/>
    <m/>
    <d v="2026-01-04T00:00:00"/>
    <m/>
    <m/>
    <m/>
    <s v="5-701-1200"/>
    <s v="MASIVO"/>
    <s v="NPN"/>
    <x v="1"/>
    <m/>
    <m/>
    <m/>
    <m/>
  </r>
  <r>
    <x v="0"/>
    <s v="Alberto Rivera"/>
    <n v="346058410000"/>
    <s v="Cobros Abril Canal Fijo 2 meses a NPN"/>
    <n v="0"/>
    <m/>
    <d v="2026-01-04T00:00:00"/>
    <n v="64345234"/>
    <n v="64345234"/>
    <m/>
    <s v="Antoniorivera147414@gmail.com"/>
    <m/>
    <m/>
    <m/>
    <d v="2026-01-04T00:00:00"/>
    <m/>
    <m/>
    <m/>
    <s v="8-720-2162"/>
    <s v="DIGITAL"/>
    <s v="NPN"/>
    <x v="5"/>
    <m/>
    <m/>
    <m/>
    <m/>
  </r>
  <r>
    <x v="0"/>
    <s v="Juan Enrique Torres Mojica"/>
    <n v="359369000000"/>
    <s v="Cobros Abril Canal Fijo 2 meses a NPN"/>
    <n v="0"/>
    <m/>
    <d v="2026-01-04T00:00:00"/>
    <n v="68494071"/>
    <n v="68494071"/>
    <m/>
    <s v="028678ar@gmail.com"/>
    <m/>
    <m/>
    <m/>
    <d v="2026-01-04T00:00:00"/>
    <m/>
    <m/>
    <m/>
    <s v="8-493-683"/>
    <s v="MASIVO"/>
    <s v="NPN"/>
    <x v="2"/>
    <m/>
    <m/>
    <m/>
    <m/>
  </r>
  <r>
    <x v="0"/>
    <s v="Katherine Judith Rodríguez Rodríguez "/>
    <n v="358359760000"/>
    <s v="Cobros Abril Canal Fijo 2 meses a NPN"/>
    <n v="0"/>
    <m/>
    <d v="2026-01-04T00:00:00"/>
    <n v="66173749"/>
    <n v="66173749"/>
    <m/>
    <s v="Katherine.8080@outlook.com"/>
    <m/>
    <m/>
    <m/>
    <d v="2026-01-04T00:00:00"/>
    <m/>
    <m/>
    <m/>
    <s v="8-937-1058"/>
    <s v="MASIVO"/>
    <s v="NPN"/>
    <x v="5"/>
    <m/>
    <m/>
    <m/>
    <m/>
  </r>
  <r>
    <x v="0"/>
    <s v="Juan Carlos binns Peralta "/>
    <n v="351363260000"/>
    <s v="Cobros Abril Canal Fijo 2 meses a NPN"/>
    <n v="0"/>
    <m/>
    <d v="2026-01-04T00:00:00"/>
    <n v="64198354"/>
    <n v="64198354"/>
    <m/>
    <s v="Jenniferyassin17@gmail.com"/>
    <m/>
    <m/>
    <m/>
    <d v="2026-01-04T00:00:00"/>
    <m/>
    <m/>
    <m/>
    <s v="7-710-598"/>
    <s v="MASIVO"/>
    <s v="NPN"/>
    <x v="5"/>
    <m/>
    <m/>
    <m/>
    <m/>
  </r>
  <r>
    <x v="0"/>
    <s v="CELIANO JAVIER DE LEON MORALES"/>
    <n v="358367750000"/>
    <s v="Cobros Abril Canal Fijo 2 meses a NPN"/>
    <n v="0"/>
    <m/>
    <d v="2026-01-04T00:00:00"/>
    <n v="61219189"/>
    <n v="61219189"/>
    <m/>
    <s v="Celianojavierdeleon@gmail.com"/>
    <m/>
    <m/>
    <m/>
    <d v="2026-01-04T00:00:00"/>
    <m/>
    <m/>
    <m/>
    <s v="8-856-927"/>
    <s v="MASIVO"/>
    <s v="NPN"/>
    <x v="2"/>
    <m/>
    <m/>
    <m/>
    <m/>
  </r>
  <r>
    <x v="0"/>
    <s v="Francisco hermenegildo Rodriguez Cruz "/>
    <n v="357369010000"/>
    <s v="Cobros Abril Canal Fijo 2 meses a NPN"/>
    <n v="0"/>
    <m/>
    <d v="2026-01-04T00:00:00"/>
    <n v="68185452"/>
    <n v="68185452"/>
    <m/>
    <s v="yadelreina742@gmail.com"/>
    <m/>
    <m/>
    <m/>
    <d v="2026-01-04T00:00:00"/>
    <m/>
    <m/>
    <m/>
    <s v="8-415-149"/>
    <s v="MASIVO"/>
    <s v="NPN"/>
    <x v="1"/>
    <m/>
    <m/>
    <m/>
    <m/>
  </r>
  <r>
    <x v="0"/>
    <s v="Abigayl Sthephany Carvajal Navarro"/>
    <n v="355368300000"/>
    <s v="Cobros Abril Canal Fijo 2 meses a NPN"/>
    <n v="0"/>
    <m/>
    <d v="2026-01-04T00:00:00"/>
    <n v="65525605"/>
    <n v="65525605"/>
    <m/>
    <s v="Kataleyanavarrocarvajal@gmail.com"/>
    <m/>
    <m/>
    <m/>
    <d v="2026-01-04T00:00:00"/>
    <m/>
    <m/>
    <m/>
    <s v="8-1059-804"/>
    <s v="MASIVO"/>
    <s v="NPN"/>
    <x v="0"/>
    <m/>
    <m/>
    <m/>
    <m/>
  </r>
  <r>
    <x v="0"/>
    <s v="MARIA ISABEL ARIAS CERCEÑO"/>
    <n v="356364090000"/>
    <s v="Cobros Abril Canal Fijo 2 meses a NPN"/>
    <n v="0"/>
    <m/>
    <d v="2026-01-04T00:00:00"/>
    <n v="64065266"/>
    <n v="64065266"/>
    <m/>
    <s v="amarisabel05@gmail.com"/>
    <m/>
    <m/>
    <m/>
    <d v="2026-01-04T00:00:00"/>
    <m/>
    <m/>
    <m/>
    <s v="8-453-139"/>
    <s v="MASIVO"/>
    <s v="NPN"/>
    <x v="0"/>
    <m/>
    <m/>
    <m/>
    <m/>
  </r>
  <r>
    <x v="0"/>
    <s v="GLORIA MARIA ALVEO HERNANDEZ"/>
    <n v="358358770000"/>
    <s v="Cobros Abril Canal Fijo 2 meses a NPN"/>
    <n v="0"/>
    <m/>
    <d v="2026-01-04T00:00:00"/>
    <n v="62999845"/>
    <n v="62999845"/>
    <m/>
    <s v="Alveogloria8@gmail.com"/>
    <m/>
    <m/>
    <m/>
    <d v="2026-01-04T00:00:00"/>
    <m/>
    <m/>
    <m/>
    <s v="3-722-2038"/>
    <s v="MASIVO"/>
    <s v="NPN"/>
    <x v="0"/>
    <m/>
    <m/>
    <m/>
    <m/>
  </r>
  <r>
    <x v="0"/>
    <s v="RHAJIB RICARDO GONZÁLEZ RODRÍGUEZ "/>
    <n v="352369840000"/>
    <s v="Cobros Abril Canal Fijo 2 meses a NPN"/>
    <n v="0"/>
    <m/>
    <d v="2026-01-04T00:00:00"/>
    <n v="65877816"/>
    <n v="65877816"/>
    <m/>
    <s v="RHAJIBRSAYED@HOTMAIL.COM"/>
    <m/>
    <m/>
    <m/>
    <d v="2026-01-04T00:00:00"/>
    <m/>
    <m/>
    <m/>
    <s v="8-824-2174"/>
    <s v="MASIVO"/>
    <s v="NPN"/>
    <x v="0"/>
    <m/>
    <m/>
    <m/>
    <m/>
  </r>
  <r>
    <x v="0"/>
    <s v="Nancy Aidee Arcia Rodriguez "/>
    <n v="358363410000"/>
    <s v="Cobros Abril Canal Fijo 2 meses a NPN"/>
    <n v="0"/>
    <m/>
    <d v="2026-01-04T00:00:00"/>
    <n v="69870832"/>
    <n v="69870832"/>
    <m/>
    <s v="narcia155@gmail.com"/>
    <m/>
    <m/>
    <m/>
    <d v="2026-01-04T00:00:00"/>
    <m/>
    <m/>
    <m/>
    <s v="8-513-2197"/>
    <s v="MASIVO"/>
    <s v="NPN"/>
    <x v="1"/>
    <m/>
    <m/>
    <m/>
    <m/>
  </r>
  <r>
    <x v="0"/>
    <s v="ANAYANSI ORTEGA"/>
    <n v="353369030000"/>
    <s v="Cobros Abril Canal Fijo 2 meses a NPN"/>
    <n v="0"/>
    <m/>
    <d v="2026-01-04T00:00:00"/>
    <n v="65894658"/>
    <n v="65894658"/>
    <m/>
    <s v="Arhin507@gmail.com"/>
    <m/>
    <m/>
    <m/>
    <d v="2026-01-04T00:00:00"/>
    <m/>
    <m/>
    <m/>
    <s v="3-701-109"/>
    <s v="MASIVO"/>
    <s v="NPN"/>
    <x v="1"/>
    <m/>
    <m/>
    <m/>
    <m/>
  </r>
  <r>
    <x v="0"/>
    <s v="Lurelys yanisel Sánchez Alee"/>
    <n v="357357890000"/>
    <s v="Cobros Abril Canal Fijo 2 meses a NPN"/>
    <n v="0"/>
    <m/>
    <d v="2026-01-04T00:00:00"/>
    <n v="63030594"/>
    <n v="63030594"/>
    <m/>
    <s v="Franklin.abraham.43@gmail.com"/>
    <m/>
    <m/>
    <m/>
    <d v="2026-01-04T00:00:00"/>
    <m/>
    <m/>
    <m/>
    <s v="8-894-2244"/>
    <s v="MASIVO"/>
    <s v="NPN"/>
    <x v="1"/>
    <m/>
    <m/>
    <m/>
    <m/>
  </r>
  <r>
    <x v="0"/>
    <s v="Juan Montes"/>
    <n v="357369770000"/>
    <s v="Cobros Abril Canal Fijo 2 meses a NPN"/>
    <n v="0"/>
    <m/>
    <d v="2026-01-04T00:00:00"/>
    <n v="67248799"/>
    <n v="67248799"/>
    <m/>
    <s v="juanmontesgallardo007@gmail.com"/>
    <m/>
    <m/>
    <m/>
    <d v="2026-01-04T00:00:00"/>
    <m/>
    <m/>
    <m/>
    <n v="72172508"/>
    <s v="MASIVO"/>
    <s v="NPN"/>
    <x v="2"/>
    <m/>
    <m/>
    <m/>
    <m/>
  </r>
  <r>
    <x v="0"/>
    <s v="Victor manuel lopez Velasquez"/>
    <n v="351363700000"/>
    <s v="Cobros Abril Canal Fijo 2 meses a NPN"/>
    <n v="0"/>
    <m/>
    <d v="2026-01-04T00:00:00"/>
    <n v="67895566"/>
    <n v="67895566"/>
    <m/>
    <s v="Vmanuellopez608@gmai.com"/>
    <m/>
    <m/>
    <m/>
    <d v="2026-01-04T00:00:00"/>
    <m/>
    <m/>
    <m/>
    <s v="C03481288"/>
    <s v="MASIVO"/>
    <s v="NPN"/>
    <x v="1"/>
    <m/>
    <m/>
    <m/>
    <m/>
  </r>
  <r>
    <x v="0"/>
    <s v=" Ruth soto"/>
    <n v="35236968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795-1362"/>
    <s v="MASIVO"/>
    <s v="NPN"/>
    <x v="3"/>
    <m/>
    <m/>
    <m/>
    <m/>
  </r>
  <r>
    <x v="0"/>
    <s v=" Sugey Gomez"/>
    <n v="278068620000"/>
    <s v="Cobros Abril Canal Fijo 2 meses a NPN"/>
    <n v="0"/>
    <m/>
    <d v="2026-01-04T00:00:00"/>
    <n v="62663429"/>
    <n v="62663429"/>
    <m/>
    <s v="sugeygomez87@gmail.com"/>
    <m/>
    <m/>
    <m/>
    <d v="2026-01-04T00:00:00"/>
    <m/>
    <m/>
    <m/>
    <s v="8-806-530"/>
    <s v="DIGITAL"/>
    <s v="NPN"/>
    <x v="1"/>
    <m/>
    <m/>
    <m/>
    <m/>
  </r>
  <r>
    <x v="0"/>
    <s v="CLARK STEVE MEDINA GRANADOS"/>
    <n v="354361130000"/>
    <s v="Cobros Abril Canal Fijo 2 meses a NPN"/>
    <n v="0"/>
    <m/>
    <d v="2026-01-04T00:00:00"/>
    <n v="63580364"/>
    <n v="63580364"/>
    <m/>
    <s v="Clarkstivenmedina@gmail.com"/>
    <m/>
    <m/>
    <m/>
    <d v="2026-01-04T00:00:00"/>
    <m/>
    <m/>
    <m/>
    <s v="PE-12-562"/>
    <s v="MASIVO"/>
    <s v="NPN"/>
    <x v="0"/>
    <m/>
    <m/>
    <m/>
    <m/>
  </r>
  <r>
    <x v="0"/>
    <s v="Pablo Torres osorio"/>
    <n v="353363240000"/>
    <s v="Cobros Abril Canal Fijo 2 meses a NPN"/>
    <n v="0"/>
    <m/>
    <d v="2026-01-04T00:00:00"/>
    <n v="68451482"/>
    <n v="68451482"/>
    <m/>
    <s v="Piinedaezequiel23@gmail.com"/>
    <m/>
    <m/>
    <m/>
    <d v="2026-01-04T00:00:00"/>
    <m/>
    <m/>
    <m/>
    <s v="8-294-118"/>
    <s v="MASIVO"/>
    <s v="NPN"/>
    <x v="5"/>
    <m/>
    <m/>
    <m/>
    <m/>
  </r>
  <r>
    <x v="0"/>
    <s v="Raúl Antonio West Linares "/>
    <n v="353369960000"/>
    <s v="Cobros Abril Canal Fijo 2 meses a NPN"/>
    <n v="0"/>
    <m/>
    <d v="2026-01-04T00:00:00"/>
    <n v="68061435"/>
    <n v="68061435"/>
    <m/>
    <s v="wyirely@gmail.com"/>
    <m/>
    <m/>
    <m/>
    <d v="2026-01-04T00:00:00"/>
    <m/>
    <m/>
    <m/>
    <s v="8-1062-670"/>
    <s v="MASIVO"/>
    <s v="NPN"/>
    <x v="1"/>
    <m/>
    <m/>
    <m/>
    <m/>
  </r>
  <r>
    <x v="0"/>
    <s v="MARTINA GONZALEZ ARROCHA"/>
    <n v="354371690000"/>
    <s v="Cobros Abril Canal Fijo 2 meses a NPN"/>
    <n v="0"/>
    <m/>
    <d v="2026-01-04T00:00:00"/>
    <n v="65294266"/>
    <n v="65294266"/>
    <m/>
    <s v="Martina02@gmail.com"/>
    <m/>
    <m/>
    <m/>
    <d v="2026-01-04T00:00:00"/>
    <m/>
    <m/>
    <m/>
    <s v="2-722-1424"/>
    <s v="MASIVO"/>
    <s v="NPN"/>
    <x v="3"/>
    <m/>
    <m/>
    <m/>
    <m/>
  </r>
  <r>
    <x v="0"/>
    <s v="ROBINSON RIBET RODRIGUEZ DIAZ"/>
    <n v="359371560000"/>
    <s v="Cobros Abril Canal Fijo 2 meses a NPN"/>
    <n v="0"/>
    <m/>
    <d v="2026-01-04T00:00:00"/>
    <n v="64283894"/>
    <n v="64283894"/>
    <m/>
    <s v="robinrodri73@gmail.com"/>
    <m/>
    <m/>
    <m/>
    <d v="2026-01-04T00:00:00"/>
    <m/>
    <m/>
    <m/>
    <s v="6-81-609"/>
    <s v="MASIVO"/>
    <s v="NPN"/>
    <x v="1"/>
    <m/>
    <m/>
    <m/>
    <m/>
  </r>
  <r>
    <x v="0"/>
    <s v="ERICK BRUCE"/>
    <n v="214048580000"/>
    <s v="Cobros Abril Canal Fijo 2 meses a NPN"/>
    <n v="0"/>
    <m/>
    <d v="2026-01-04T00:00:00"/>
    <n v="62254511"/>
    <n v="62254511"/>
    <m/>
    <s v="ebruce807@gmail.com"/>
    <m/>
    <m/>
    <m/>
    <d v="2026-01-04T00:00:00"/>
    <m/>
    <m/>
    <m/>
    <s v="8-814-663 "/>
    <s v="DIGITAL"/>
    <s v="NPN"/>
    <x v="2"/>
    <m/>
    <m/>
    <m/>
    <m/>
  </r>
  <r>
    <x v="0"/>
    <s v="MARTINA GONZALEZ ARROCHA"/>
    <n v="354371690000"/>
    <s v="Cobros Abril Canal Fijo 2 meses a NPN"/>
    <n v="0"/>
    <m/>
    <d v="2026-01-04T00:00:00"/>
    <n v="65294266"/>
    <n v="65294266"/>
    <m/>
    <s v="marrocha@gmail.com"/>
    <m/>
    <m/>
    <m/>
    <d v="2026-01-04T00:00:00"/>
    <m/>
    <m/>
    <m/>
    <s v="2-722-1424"/>
    <s v="MASIVO"/>
    <s v="NPN"/>
    <x v="3"/>
    <m/>
    <m/>
    <m/>
    <m/>
  </r>
  <r>
    <x v="0"/>
    <s v="Cristina Shannin Mendez Mancilla"/>
    <n v="355369030000"/>
    <s v="Cobros Abril Canal Fijo 2 meses a NPN"/>
    <n v="0"/>
    <m/>
    <d v="2026-01-04T00:00:00"/>
    <n v="60450970"/>
    <n v="60450970"/>
    <m/>
    <s v="kellijannell1118@hotmail.com"/>
    <m/>
    <m/>
    <m/>
    <d v="2026-01-04T00:00:00"/>
    <m/>
    <m/>
    <m/>
    <s v="8-1051-1434"/>
    <s v="MASIVO"/>
    <s v="NPN"/>
    <x v="0"/>
    <m/>
    <m/>
    <m/>
    <m/>
  </r>
  <r>
    <x v="0"/>
    <s v="Fermin Eduardo Chong"/>
    <n v="352369050000"/>
    <s v="Cobros Abril Canal Fijo 2 meses a NPN"/>
    <n v="0"/>
    <m/>
    <d v="2026-01-04T00:00:00"/>
    <n v="66507107"/>
    <n v="66507107"/>
    <m/>
    <s v="eduarchong@gmail.com"/>
    <m/>
    <m/>
    <m/>
    <d v="2026-01-04T00:00:00"/>
    <m/>
    <m/>
    <m/>
    <s v="8-748-558"/>
    <s v="MASIVO"/>
    <s v="NPN"/>
    <x v="5"/>
    <m/>
    <m/>
    <m/>
    <m/>
  </r>
  <r>
    <x v="0"/>
    <s v="Rosa foster "/>
    <n v="355371690000"/>
    <s v="Cobros Abril Canal Fijo 2 meses a NPN"/>
    <n v="0"/>
    <m/>
    <d v="2026-01-04T00:00:00"/>
    <n v="65294266"/>
    <n v="65294266"/>
    <m/>
    <s v="Rosa49@gmail.com"/>
    <m/>
    <m/>
    <m/>
    <d v="2026-01-04T00:00:00"/>
    <m/>
    <m/>
    <m/>
    <s v="8-184-1522"/>
    <s v="MASIVO"/>
    <s v="NPN"/>
    <x v="3"/>
    <m/>
    <m/>
    <m/>
    <m/>
  </r>
  <r>
    <x v="0"/>
    <s v="Joel efrain de frías Quintero "/>
    <n v="356371560000"/>
    <s v="Cobros Abril Canal Fijo 2 meses a NPN"/>
    <n v="0"/>
    <m/>
    <d v="2026-01-04T00:00:00"/>
    <n v="65456463"/>
    <n v="65456463"/>
    <m/>
    <s v="joelquientero120@gmail.com"/>
    <m/>
    <m/>
    <m/>
    <d v="2026-01-04T00:00:00"/>
    <m/>
    <m/>
    <m/>
    <s v="8-1031-392"/>
    <s v="MASIVO"/>
    <s v="NPN"/>
    <x v="5"/>
    <m/>
    <m/>
    <m/>
    <m/>
  </r>
  <r>
    <x v="0"/>
    <s v="Jorge Enrique Jiménez Urriola"/>
    <n v="358372590000"/>
    <s v="Cobros Abril Canal Fijo 2 meses a NPN"/>
    <n v="0"/>
    <m/>
    <d v="2026-01-04T00:00:00"/>
    <n v="69725396"/>
    <n v="69725396"/>
    <m/>
    <s v="Jimenez0211@gmail.com"/>
    <m/>
    <m/>
    <m/>
    <d v="2026-01-04T00:00:00"/>
    <m/>
    <m/>
    <m/>
    <s v="8-494-97"/>
    <s v="MASIVO"/>
    <s v="NPN"/>
    <x v="1"/>
    <m/>
    <m/>
    <m/>
    <m/>
  </r>
  <r>
    <x v="0"/>
    <s v="Isabel Eulalia Palacio Gamboa de Ordenez "/>
    <n v="358371670000"/>
    <s v="Cobros Abril Canal Fijo 2 meses a NPN"/>
    <n v="0"/>
    <m/>
    <d v="2026-01-04T00:00:00"/>
    <n v="65141568"/>
    <n v="65141568"/>
    <m/>
    <s v="edierpalacios5@gmail.com"/>
    <m/>
    <m/>
    <m/>
    <d v="2026-01-04T00:00:00"/>
    <m/>
    <m/>
    <m/>
    <s v="E-8-74342"/>
    <s v="MASIVO"/>
    <s v="NPN"/>
    <x v="1"/>
    <m/>
    <m/>
    <m/>
    <m/>
  </r>
  <r>
    <x v="0"/>
    <s v="Elvira Castillo "/>
    <n v="352371800000"/>
    <s v="Cobros Abril Canal Fijo 2 meses a NPN"/>
    <n v="0"/>
    <m/>
    <d v="2026-01-04T00:00:00"/>
    <n v="62663936"/>
    <n v="62663936"/>
    <m/>
    <s v="Elviacastillo9@gmail.com"/>
    <m/>
    <m/>
    <m/>
    <d v="2026-01-04T00:00:00"/>
    <m/>
    <m/>
    <m/>
    <s v="4-152-674"/>
    <s v="SOHO"/>
    <s v="NPN"/>
    <x v="1"/>
    <m/>
    <m/>
    <m/>
    <m/>
  </r>
  <r>
    <x v="0"/>
    <s v="ESMERALDA MARGO SANCHEZ RAMOS"/>
    <n v="349245230000"/>
    <s v="Cobros Abril Canal Fijo 2 meses a NPN"/>
    <n v="0"/>
    <m/>
    <d v="2026-01-04T00:00:00"/>
    <n v="69114205"/>
    <n v="69114205"/>
    <m/>
    <s v="esmeraldasanchez08007@gmail.com"/>
    <m/>
    <m/>
    <m/>
    <d v="2026-01-04T00:00:00"/>
    <m/>
    <m/>
    <m/>
    <s v="9-704-699"/>
    <s v="MASIVO"/>
    <s v="NPN"/>
    <x v="1"/>
    <m/>
    <m/>
    <m/>
    <m/>
  </r>
  <r>
    <x v="0"/>
    <s v=" Felipe alcibiades Zamora lasso"/>
    <n v="358340200000"/>
    <s v="Cobros Abril Canal Fijo 2 meses a NPN"/>
    <n v="0"/>
    <m/>
    <d v="2026-01-04T00:00:00"/>
    <n v="64620677"/>
    <n v="64620677"/>
    <m/>
    <s v="lassoalcibiades@gmail.com"/>
    <m/>
    <m/>
    <m/>
    <d v="2026-01-04T00:00:00"/>
    <m/>
    <m/>
    <m/>
    <s v="8-965-1086"/>
    <s v="CALL CENTER"/>
    <s v="NPN"/>
    <x v="5"/>
    <m/>
    <m/>
    <m/>
    <m/>
  </r>
  <r>
    <x v="0"/>
    <s v="BUENAVENTURA GUERRA DE GRACIA"/>
    <n v="357370320000"/>
    <s v="Cobros Abril Canal Fijo 2 meses a NPN"/>
    <n v="0"/>
    <m/>
    <d v="2026-01-04T00:00:00"/>
    <n v="60387305"/>
    <n v="60387305"/>
    <m/>
    <s v="anaguapa486@gmail.com"/>
    <m/>
    <m/>
    <m/>
    <d v="2026-01-04T00:00:00"/>
    <m/>
    <m/>
    <m/>
    <s v="4-123-2066"/>
    <s v="MASIVO"/>
    <s v="NPN"/>
    <x v="1"/>
    <m/>
    <m/>
    <m/>
    <m/>
  </r>
  <r>
    <x v="0"/>
    <s v="Yamariel Quintero Serrano "/>
    <n v="355373180000"/>
    <s v="Cobros Abril Canal Fijo 2 meses a NPN"/>
    <n v="0"/>
    <m/>
    <d v="2026-01-04T00:00:00"/>
    <n v="64134068"/>
    <n v="64134068"/>
    <m/>
    <s v="yamarielquintero@gmail.com"/>
    <m/>
    <m/>
    <m/>
    <d v="2026-01-04T00:00:00"/>
    <m/>
    <m/>
    <m/>
    <s v="4-739-1680"/>
    <s v="MASIVO"/>
    <s v="NPN"/>
    <x v="0"/>
    <m/>
    <m/>
    <m/>
    <m/>
  </r>
  <r>
    <x v="0"/>
    <s v="Luvianca Jelenny Labrador Benítez "/>
    <n v="352371680000"/>
    <s v="Cobros Abril Canal Fijo 2 meses a NPN"/>
    <n v="0"/>
    <m/>
    <d v="2026-01-04T00:00:00"/>
    <n v="67433978"/>
    <n v="67433978"/>
    <m/>
    <s v="patinoeliecer76@gmail.com"/>
    <m/>
    <m/>
    <m/>
    <d v="2026-01-04T00:00:00"/>
    <m/>
    <m/>
    <m/>
    <s v="8-773-2054"/>
    <s v="MASIVO"/>
    <s v="NPN"/>
    <x v="1"/>
    <m/>
    <m/>
    <m/>
    <m/>
  </r>
  <r>
    <x v="0"/>
    <s v="LINETH CORTEZ SANTOS"/>
    <n v="358371560000"/>
    <s v="Cobros Abril Canal Fijo 2 meses a NPN"/>
    <n v="0"/>
    <m/>
    <d v="2026-01-04T00:00:00"/>
    <n v="69465378"/>
    <n v="69465378"/>
    <m/>
    <s v="pyaneth626@gmail.com"/>
    <m/>
    <m/>
    <m/>
    <d v="2026-01-04T00:00:00"/>
    <m/>
    <m/>
    <m/>
    <s v="12-704-916"/>
    <s v="MASIVO"/>
    <s v="NPN"/>
    <x v="1"/>
    <m/>
    <m/>
    <m/>
    <m/>
  </r>
  <r>
    <x v="0"/>
    <s v="Sabría Rodriguez Cabrera "/>
    <n v="351370820000"/>
    <s v="Cobros Abril Canal Fijo 2 meses a NPN"/>
    <n v="0"/>
    <m/>
    <d v="2026-01-04T00:00:00"/>
    <n v="69434421"/>
    <n v="69434421"/>
    <m/>
    <s v="Ortegammm7@gmail.com"/>
    <m/>
    <m/>
    <m/>
    <d v="2026-01-04T00:00:00"/>
    <m/>
    <m/>
    <m/>
    <s v="5-710-1949"/>
    <s v="MASIVO"/>
    <s v="NPN"/>
    <x v="1"/>
    <m/>
    <m/>
    <m/>
    <m/>
  </r>
  <r>
    <x v="0"/>
    <s v="Yesibell gisel campos young"/>
    <n v="358373240000"/>
    <s v="Cobros Abril Canal Fijo 2 meses a NPN"/>
    <n v="0"/>
    <m/>
    <d v="2026-01-04T00:00:00"/>
    <n v="69695648"/>
    <n v="69695648"/>
    <m/>
    <s v="Marlenistorres0660@gmail.com"/>
    <m/>
    <m/>
    <m/>
    <d v="2026-01-04T00:00:00"/>
    <m/>
    <m/>
    <m/>
    <s v="8-1062-2358"/>
    <s v="MASIVO"/>
    <s v="NPN"/>
    <x v="1"/>
    <m/>
    <m/>
    <m/>
    <m/>
  </r>
  <r>
    <x v="0"/>
    <s v="Regina García "/>
    <n v="352047340000"/>
    <s v="Cobros Abril Canal Fijo 2 meses a NPN"/>
    <n v="0"/>
    <m/>
    <d v="2026-01-04T00:00:00"/>
    <n v="67890453"/>
    <n v="67890453"/>
    <m/>
    <s v="juancarlos@gmail.com"/>
    <m/>
    <m/>
    <m/>
    <d v="2026-01-04T00:00:00"/>
    <m/>
    <m/>
    <m/>
    <s v="12-703-19"/>
    <s v="MASIVO"/>
    <s v="NPN"/>
    <x v="3"/>
    <m/>
    <m/>
    <m/>
    <m/>
  </r>
  <r>
    <x v="0"/>
    <s v="YARIELA YERISSA GUIRAUD BATISTA"/>
    <n v="357374630000"/>
    <s v="Cobros Abril Canal Fijo 2 meses a NPN"/>
    <n v="0"/>
    <m/>
    <d v="2026-01-04T00:00:00"/>
    <n v="69029941"/>
    <n v="69029941"/>
    <m/>
    <s v="contrerasmarylin@gmail.com"/>
    <m/>
    <m/>
    <m/>
    <d v="2026-01-04T00:00:00"/>
    <m/>
    <m/>
    <m/>
    <s v="8-739-995"/>
    <s v="MASIVO"/>
    <s v="NPN"/>
    <x v="5"/>
    <m/>
    <m/>
    <m/>
    <m/>
  </r>
  <r>
    <x v="0"/>
    <s v="Maria Santamaria "/>
    <n v="352371830000"/>
    <s v="Cobros Abril Canal Fijo 2 meses a NPN"/>
    <n v="0"/>
    <m/>
    <d v="2026-01-04T00:00:00"/>
    <n v="69421550"/>
    <n v="69421550"/>
    <m/>
    <s v="danna17.santamaria2021@gmail.com"/>
    <m/>
    <m/>
    <m/>
    <d v="2026-01-04T00:00:00"/>
    <m/>
    <m/>
    <m/>
    <s v="1-762-598"/>
    <s v="MASIVO"/>
    <s v="NPN"/>
    <x v="2"/>
    <m/>
    <m/>
    <m/>
    <m/>
  </r>
  <r>
    <x v="0"/>
    <s v=" MICHAEL STITH VALENCIA YEPES"/>
    <n v="356373900000"/>
    <s v="Cobros Abril Canal Fijo 2 meses a NPN"/>
    <n v="0"/>
    <m/>
    <d v="2026-01-04T00:00:00"/>
    <n v="67085126"/>
    <n v="67085126"/>
    <m/>
    <s v="delacruzcayra89@gmail.com"/>
    <m/>
    <m/>
    <m/>
    <d v="2026-01-04T00:00:00"/>
    <m/>
    <m/>
    <m/>
    <s v="BF797982"/>
    <s v="MASIVO"/>
    <s v="NPN"/>
    <x v="1"/>
    <m/>
    <m/>
    <m/>
    <m/>
  </r>
  <r>
    <x v="0"/>
    <s v="Ana gabriela Delgado "/>
    <n v="357372660000"/>
    <s v="Cobros Abril Canal Fijo 2 meses a NPN"/>
    <n v="0"/>
    <m/>
    <d v="2026-01-04T00:00:00"/>
    <n v="61619039"/>
    <n v="61619039"/>
    <m/>
    <s v="Chinamilagro@gmail.com"/>
    <m/>
    <m/>
    <m/>
    <d v="2026-01-04T00:00:00"/>
    <m/>
    <m/>
    <m/>
    <s v="2-732-1592"/>
    <s v="MASIVO"/>
    <s v="NPN"/>
    <x v="5"/>
    <m/>
    <m/>
    <m/>
    <m/>
  </r>
  <r>
    <x v="0"/>
    <s v=" MAURICIO ALBERT ROJAS QUIROZ"/>
    <n v="358371720000"/>
    <s v="Cobros Abril Canal Fijo 2 meses a NPN"/>
    <n v="0"/>
    <m/>
    <d v="2026-01-04T00:00:00"/>
    <n v="67534852"/>
    <n v="67534852"/>
    <m/>
    <s v="rojasnikolas07@gmail.com"/>
    <m/>
    <m/>
    <m/>
    <d v="2026-01-04T00:00:00"/>
    <m/>
    <m/>
    <m/>
    <s v="E-8-169466"/>
    <s v="DIGITAL"/>
    <s v="NPN"/>
    <x v="0"/>
    <m/>
    <m/>
    <m/>
    <m/>
  </r>
  <r>
    <x v="0"/>
    <s v="YAMILETH FLORES"/>
    <n v="351374240000"/>
    <s v="Cobros Abril Canal Fijo 2 meses a NPN"/>
    <n v="0"/>
    <m/>
    <d v="2026-01-04T00:00:00"/>
    <n v="62044738"/>
    <n v="62044738"/>
    <m/>
    <s v="fyamileth333@gmail.com"/>
    <m/>
    <m/>
    <m/>
    <d v="2026-01-04T00:00:00"/>
    <m/>
    <m/>
    <m/>
    <s v="8-868-759"/>
    <s v="MASIVO"/>
    <s v="NPN"/>
    <x v="0"/>
    <m/>
    <m/>
    <m/>
    <m/>
  </r>
  <r>
    <x v="0"/>
    <s v="Cora Eduviges Aguilar"/>
    <n v="355374270000"/>
    <s v="Cobros Abril Canal Fijo 2 meses a NPN"/>
    <n v="0"/>
    <m/>
    <d v="2026-01-04T00:00:00"/>
    <n v="69552256"/>
    <n v="69552256"/>
    <m/>
    <s v="coraeduviges@gmail.com"/>
    <m/>
    <m/>
    <m/>
    <d v="2026-01-04T00:00:00"/>
    <m/>
    <m/>
    <m/>
    <s v="C03182844"/>
    <s v="MASIVO"/>
    <s v="NPN"/>
    <x v="0"/>
    <m/>
    <m/>
    <m/>
    <m/>
  </r>
  <r>
    <x v="0"/>
    <s v="MARIANO DIAZ MELENDEZ"/>
    <n v="355371650000"/>
    <s v="Cobros Abril Canal Fijo 2 meses a NPN"/>
    <n v="0"/>
    <m/>
    <d v="2026-01-04T00:00:00"/>
    <n v="62496833"/>
    <n v="62496833"/>
    <m/>
    <s v="Markland632@gmail.com"/>
    <m/>
    <m/>
    <m/>
    <d v="2026-01-04T00:00:00"/>
    <m/>
    <m/>
    <m/>
    <s v="9-106-543"/>
    <s v="MASIVO"/>
    <s v="NPN"/>
    <x v="2"/>
    <m/>
    <m/>
    <m/>
    <m/>
  </r>
  <r>
    <x v="0"/>
    <s v="Alexis Javier Moreno  "/>
    <n v="359374110000"/>
    <s v="Cobros Abril Canal Fijo 2 meses a NPN"/>
    <n v="0"/>
    <m/>
    <d v="2026-01-04T00:00:00"/>
    <n v="65456463"/>
    <n v="65456463"/>
    <m/>
    <s v="morenoalexmor74@gmail.com"/>
    <m/>
    <m/>
    <m/>
    <d v="2026-01-04T00:00:00"/>
    <m/>
    <m/>
    <m/>
    <s v="8-873-2284"/>
    <s v="MASIVO"/>
    <s v="NPN"/>
    <x v="5"/>
    <m/>
    <m/>
    <m/>
    <m/>
  </r>
  <r>
    <x v="0"/>
    <s v="ISMENIA LINETH VASQUEZ GUILLEN"/>
    <n v="346279900000"/>
    <s v="Cobros Abril Canal Fijo 2 meses a NPN"/>
    <n v="0"/>
    <m/>
    <d v="2026-01-04T00:00:00"/>
    <n v="66638308"/>
    <n v="66638308"/>
    <m/>
    <s v="heilinvasquez1017@gmail.com"/>
    <m/>
    <m/>
    <m/>
    <d v="2026-01-04T00:00:00"/>
    <m/>
    <m/>
    <m/>
    <s v="4-799-1194"/>
    <s v="MASIVO"/>
    <s v="NPN"/>
    <x v="1"/>
    <m/>
    <m/>
    <m/>
    <m/>
  </r>
  <r>
    <x v="0"/>
    <s v="Yetzibel Martinez De "/>
    <n v="183050720000"/>
    <s v="Cobros Abril Canal Fijo 2 meses a NPN"/>
    <n v="0"/>
    <m/>
    <d v="2026-01-04T00:00:00"/>
    <n v="63405001"/>
    <n v="63405001"/>
    <m/>
    <s v="Yureth.sierra@icloud.com"/>
    <m/>
    <m/>
    <m/>
    <d v="2026-01-04T00:00:00"/>
    <m/>
    <m/>
    <m/>
    <s v="8-829-2462"/>
    <s v="MASIVO"/>
    <s v="NPN"/>
    <x v="1"/>
    <m/>
    <m/>
    <m/>
    <m/>
  </r>
  <r>
    <x v="0"/>
    <s v="ADRIAN ANTONIO MARTINEZ MUÑOZ"/>
    <n v="355366470000"/>
    <s v="Cobros Abril Canal Fijo 2 meses a NPN"/>
    <n v="0"/>
    <m/>
    <d v="2026-01-04T00:00:00"/>
    <n v="64107079"/>
    <n v="64107079"/>
    <m/>
    <s v="eydrianmartinez2@gmail.com"/>
    <m/>
    <m/>
    <m/>
    <d v="2026-01-04T00:00:00"/>
    <m/>
    <m/>
    <m/>
    <s v="8-956-2159"/>
    <s v="MASIVO"/>
    <s v="NPN"/>
    <x v="0"/>
    <m/>
    <m/>
    <m/>
    <m/>
  </r>
  <r>
    <x v="0"/>
    <s v="Alcibíades cerceño"/>
    <n v="35737505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8-1055-793"/>
    <s v="MASIVO"/>
    <s v="NPN"/>
    <x v="1"/>
    <m/>
    <m/>
    <m/>
    <m/>
  </r>
  <r>
    <x v="0"/>
    <s v="Arceliana Garay Pineda"/>
    <n v="357373170000"/>
    <s v="Cobros Abril Canal Fijo 2 meses a NPN"/>
    <n v="0"/>
    <m/>
    <d v="2026-01-04T00:00:00"/>
    <n v="66587271"/>
    <n v="66587271"/>
    <m/>
    <s v="renesantosgaray@gmail.com"/>
    <m/>
    <m/>
    <m/>
    <d v="2026-01-04T00:00:00"/>
    <m/>
    <m/>
    <m/>
    <s v="12-704-224"/>
    <s v="MASIVO"/>
    <s v="NPN"/>
    <x v="1"/>
    <m/>
    <m/>
    <m/>
    <m/>
  </r>
  <r>
    <x v="0"/>
    <s v="Maria eugenia cortez cortez "/>
    <n v="352375580000"/>
    <s v="Cobros Abril Canal Fijo 2 meses a NPN"/>
    <n v="0"/>
    <m/>
    <d v="2026-01-04T00:00:00"/>
    <n v="65101667"/>
    <n v="65101667"/>
    <m/>
    <s v="Eugeniademurillo507@gmail.com"/>
    <m/>
    <m/>
    <m/>
    <d v="2026-01-04T00:00:00"/>
    <m/>
    <m/>
    <m/>
    <s v="8-397-305"/>
    <s v="MASIVO"/>
    <s v="NPN"/>
    <x v="2"/>
    <m/>
    <m/>
    <m/>
    <m/>
  </r>
  <r>
    <x v="0"/>
    <s v="Miriam Diaz"/>
    <n v="351374740000"/>
    <s v="Cobros Abril Canal Fijo 2 meses a NPN"/>
    <n v="0"/>
    <m/>
    <d v="2026-01-04T00:00:00"/>
    <n v="67351722"/>
    <n v="67351722"/>
    <m/>
    <s v="Mirianjanethdiaz70@gmail.com"/>
    <m/>
    <m/>
    <m/>
    <d v="2026-01-04T00:00:00"/>
    <m/>
    <m/>
    <m/>
    <s v="9-172-555"/>
    <s v="MASIVO"/>
    <s v="NPN"/>
    <x v="1"/>
    <m/>
    <m/>
    <m/>
    <m/>
  </r>
  <r>
    <x v="0"/>
    <s v="Rosa Maria Garcia"/>
    <n v="204075450000"/>
    <s v="Cobros Abril Canal Fijo 2 meses a NPN"/>
    <n v="0"/>
    <m/>
    <d v="2026-01-04T00:00:00"/>
    <n v="66612798"/>
    <n v="66612798"/>
    <m/>
    <s v="Anghye23@gmail.com"/>
    <m/>
    <m/>
    <m/>
    <d v="2026-01-04T00:00:00"/>
    <m/>
    <m/>
    <m/>
    <s v="8-719-1220"/>
    <s v="MASIVO"/>
    <s v="NPN"/>
    <x v="1"/>
    <m/>
    <m/>
    <m/>
    <m/>
  </r>
  <r>
    <x v="0"/>
    <s v="Ismael alexis Vergara murillo"/>
    <n v="356375320000"/>
    <s v="Cobros Abril Canal Fijo 2 meses a NPN"/>
    <n v="0"/>
    <m/>
    <d v="2026-01-04T00:00:00"/>
    <n v="68299587"/>
    <n v="68299587"/>
    <m/>
    <s v="IVERGARA@GMAIL.COM"/>
    <m/>
    <m/>
    <m/>
    <d v="2026-01-04T00:00:00"/>
    <m/>
    <m/>
    <m/>
    <s v="8-1050-2217"/>
    <s v="MASIVO"/>
    <s v="NPN"/>
    <x v="5"/>
    <m/>
    <m/>
    <m/>
    <m/>
  </r>
  <r>
    <x v="0"/>
    <s v="LISANDRA MARIBEL GUARDADO SANCHEZ"/>
    <n v="353374390000"/>
    <s v="Cobros Abril Canal Fijo 2 meses a NPN"/>
    <n v="0"/>
    <m/>
    <d v="2026-01-04T00:00:00"/>
    <n v="68690102"/>
    <n v="68690102"/>
    <m/>
    <s v="lisandraguardad08@gmail.com"/>
    <m/>
    <m/>
    <m/>
    <d v="2026-01-04T00:00:00"/>
    <m/>
    <m/>
    <m/>
    <s v="8-777-1373"/>
    <s v="MASIVO"/>
    <s v="NPN"/>
    <x v="0"/>
    <m/>
    <m/>
    <m/>
    <m/>
  </r>
  <r>
    <x v="0"/>
    <s v="Alex Ivan Peren Guerrero "/>
    <n v="355374120000"/>
    <s v="Cobros Abril Canal Fijo 2 meses a NPN"/>
    <n v="0"/>
    <m/>
    <d v="2026-01-04T00:00:00"/>
    <n v="62241109"/>
    <n v="62241109"/>
    <m/>
    <s v="dellisarauz23@gmail.com"/>
    <m/>
    <m/>
    <m/>
    <d v="2026-01-04T00:00:00"/>
    <m/>
    <m/>
    <m/>
    <s v="4-139-1689"/>
    <s v="MASIVO"/>
    <s v="NPN"/>
    <x v="0"/>
    <m/>
    <m/>
    <m/>
    <m/>
  </r>
  <r>
    <x v="0"/>
    <s v="Enilda María Concepción Atencio "/>
    <n v="353373200000"/>
    <s v="Cobros Abril Canal Fijo 2 meses a NPN"/>
    <n v="0"/>
    <m/>
    <d v="2026-01-04T00:00:00"/>
    <n v="68348185"/>
    <n v="68348185"/>
    <m/>
    <s v="enildaconcepcion1@gmail.com"/>
    <m/>
    <m/>
    <m/>
    <d v="2026-01-04T00:00:00"/>
    <m/>
    <m/>
    <m/>
    <s v="4-103-693"/>
    <s v="MASIVO"/>
    <s v="NPN"/>
    <x v="0"/>
    <m/>
    <m/>
    <m/>
    <m/>
  </r>
  <r>
    <x v="0"/>
    <s v="Jhandy Ayme Medina Bravo"/>
    <n v="199041020000"/>
    <s v="Cobros Abril Canal Fijo 2 meses a NPN"/>
    <n v="0"/>
    <m/>
    <d v="2026-01-04T00:00:00"/>
    <n v="68320874"/>
    <n v="68320874"/>
    <m/>
    <s v="Jhairydenis@gmail.com"/>
    <m/>
    <m/>
    <m/>
    <d v="2026-01-04T00:00:00"/>
    <m/>
    <m/>
    <m/>
    <s v="8-841-1839"/>
    <s v="MASIVO"/>
    <s v="NPN"/>
    <x v="0"/>
    <m/>
    <m/>
    <m/>
    <m/>
  </r>
  <r>
    <x v="0"/>
    <s v="EDGAR MOISES ROMAIN ARROCHA"/>
    <n v="357370530000"/>
    <s v="Cobros Abril Canal Fijo 2 meses a NPN"/>
    <n v="0"/>
    <m/>
    <d v="2026-01-04T00:00:00"/>
    <n v="68988544"/>
    <n v="68988544"/>
    <m/>
    <s v="moisesromain4@gmail.com"/>
    <m/>
    <m/>
    <m/>
    <d v="2026-01-04T00:00:00"/>
    <m/>
    <m/>
    <m/>
    <s v="8-963-1119"/>
    <s v="MASIVO"/>
    <s v="NPN"/>
    <x v="0"/>
    <m/>
    <m/>
    <m/>
    <m/>
  </r>
  <r>
    <x v="0"/>
    <s v="Elba Elena newell"/>
    <n v="353375010000"/>
    <s v="Cobros Abril Canal Fijo 2 meses a NPN"/>
    <n v="0"/>
    <m/>
    <d v="2026-01-04T00:00:00"/>
    <n v="65340423"/>
    <n v="65340423"/>
    <m/>
    <s v="Sonia20@gmail.com"/>
    <m/>
    <m/>
    <m/>
    <d v="2026-01-04T00:00:00"/>
    <m/>
    <m/>
    <m/>
    <s v="8-208-1447"/>
    <s v="MASIVO"/>
    <s v="NPN"/>
    <x v="1"/>
    <m/>
    <m/>
    <m/>
    <m/>
  </r>
  <r>
    <x v="0"/>
    <s v="HIDALIDES MC ELFRESH"/>
    <n v="351376670000"/>
    <s v="Cobros Abril Canal Fijo 2 meses a NPN"/>
    <n v="0"/>
    <m/>
    <d v="2026-01-04T00:00:00"/>
    <n v="65370502"/>
    <n v="65370502"/>
    <m/>
    <s v="floresezequiel2@gmail.com"/>
    <m/>
    <m/>
    <m/>
    <d v="2026-01-04T00:00:00"/>
    <m/>
    <m/>
    <m/>
    <s v="8-818-1789"/>
    <s v="MASIVO"/>
    <s v="NPN"/>
    <x v="1"/>
    <m/>
    <m/>
    <m/>
    <m/>
  </r>
  <r>
    <x v="0"/>
    <s v="NAYELIS SARAY RODRIGUEZ GARCIA"/>
    <n v="353376580000"/>
    <s v="Cobros Abril Canal Fijo 2 meses a NPN"/>
    <n v="0"/>
    <m/>
    <d v="2026-01-04T00:00:00"/>
    <n v="65873326"/>
    <n v="65873326"/>
    <m/>
    <s v="alexanderaperez2223@gmail.com"/>
    <m/>
    <m/>
    <m/>
    <d v="2026-01-04T00:00:00"/>
    <m/>
    <m/>
    <m/>
    <s v="3-748-1618"/>
    <s v="MASIVO"/>
    <s v="NPN"/>
    <x v="5"/>
    <m/>
    <m/>
    <m/>
    <m/>
  </r>
  <r>
    <x v="0"/>
    <s v="MOISES ALEJANDRO GIL MELA"/>
    <n v="357362200000"/>
    <s v="Cobros Abril Canal Fijo 2 meses a NPN"/>
    <n v="0"/>
    <m/>
    <d v="2026-01-04T00:00:00"/>
    <n v="61391426"/>
    <n v="61391426"/>
    <m/>
    <s v="Javierabrahaha70@gmail.com"/>
    <m/>
    <m/>
    <m/>
    <d v="2026-01-04T00:00:00"/>
    <m/>
    <m/>
    <m/>
    <s v="9-764-1621"/>
    <s v="MASIVO"/>
    <s v="NPN"/>
    <x v="4"/>
    <m/>
    <m/>
    <m/>
    <m/>
  </r>
  <r>
    <x v="0"/>
    <s v="LUIS ARCERSIO GODOY DIAZ"/>
    <n v="357370650000"/>
    <s v="Cobros Abril Canal Fijo 2 meses a NPN"/>
    <n v="0"/>
    <m/>
    <d v="2026-01-04T00:00:00"/>
    <n v="67399429"/>
    <n v="67399429"/>
    <m/>
    <s v="ABREGOLUISALBERTO@GMAIL.COM"/>
    <m/>
    <m/>
    <m/>
    <d v="2026-01-04T00:00:00"/>
    <m/>
    <m/>
    <m/>
    <s v="8-1053-2337"/>
    <s v="MASIVO"/>
    <s v="NPN"/>
    <x v="0"/>
    <m/>
    <m/>
    <m/>
    <m/>
  </r>
  <r>
    <x v="0"/>
    <s v="Dania castro"/>
    <n v="354374850000"/>
    <s v="Cobros Abril Canal Fijo 2 meses a NPN"/>
    <n v="0"/>
    <m/>
    <d v="2026-01-04T00:00:00"/>
    <n v="66029013"/>
    <n v="66029013"/>
    <m/>
    <s v="Daniacastroperez5@gmail.com"/>
    <m/>
    <m/>
    <m/>
    <d v="2026-01-04T00:00:00"/>
    <m/>
    <m/>
    <m/>
    <s v="7-85-2444"/>
    <s v="SOHO"/>
    <s v="NPN"/>
    <x v="0"/>
    <m/>
    <m/>
    <m/>
    <m/>
  </r>
  <r>
    <x v="0"/>
    <s v="Jairo Darío Herrera "/>
    <n v="358373381000"/>
    <s v="Cobros Abril Canal Fijo 2 meses a NPN"/>
    <n v="0"/>
    <m/>
    <d v="2026-01-04T00:00:00"/>
    <n v="67880204"/>
    <n v="67880204"/>
    <m/>
    <s v="Calyogonzalez1@Gmail.com"/>
    <m/>
    <m/>
    <m/>
    <d v="2026-01-04T00:00:00"/>
    <m/>
    <m/>
    <m/>
    <s v="10-3-264"/>
    <s v="MASIVO"/>
    <s v="NPN"/>
    <x v="5"/>
    <m/>
    <m/>
    <m/>
    <m/>
  </r>
  <r>
    <x v="0"/>
    <s v="Norma Mezua"/>
    <n v="358375590000"/>
    <s v="Cobros Abril Canal Fijo 2 meses a NPN"/>
    <n v="0"/>
    <m/>
    <d v="2026-01-04T00:00:00"/>
    <n v="68481258"/>
    <n v="68481258"/>
    <m/>
    <s v="Norma0725@gmail.com"/>
    <m/>
    <m/>
    <m/>
    <d v="2026-01-04T00:00:00"/>
    <m/>
    <m/>
    <m/>
    <s v="5-702-70"/>
    <s v="MASIVO"/>
    <s v="NPN"/>
    <x v="5"/>
    <m/>
    <m/>
    <m/>
    <m/>
  </r>
  <r>
    <x v="0"/>
    <s v="ISMAEL DUMASA ORTEGA"/>
    <n v="359373520000"/>
    <s v="Cobros Abril Canal Fijo 2 meses a NPN"/>
    <n v="0"/>
    <m/>
    <d v="2026-01-04T00:00:00"/>
    <n v="68087495"/>
    <n v="68087495"/>
    <m/>
    <s v="IDUMASA@GMAIL.CON"/>
    <m/>
    <m/>
    <m/>
    <d v="2026-01-04T00:00:00"/>
    <m/>
    <m/>
    <m/>
    <s v="8-970-1581"/>
    <s v="MASIVO"/>
    <s v="NPN"/>
    <x v="5"/>
    <m/>
    <m/>
    <m/>
    <m/>
  </r>
  <r>
    <x v="0"/>
    <s v="RODRIGO ALEXIS PAZ GAITAN"/>
    <n v="355376710000"/>
    <s v="Cobros Abril Canal Fijo 2 meses a NPN"/>
    <n v="0"/>
    <m/>
    <d v="2026-01-04T00:00:00"/>
    <n v="69095319"/>
    <n v="69095319"/>
    <m/>
    <s v="Rodrigopg11@gmail.com"/>
    <m/>
    <m/>
    <m/>
    <d v="2026-01-04T00:00:00"/>
    <m/>
    <m/>
    <m/>
    <s v="8-514-3"/>
    <s v="MASIVO"/>
    <s v="NPN"/>
    <x v="0"/>
    <m/>
    <m/>
    <m/>
    <m/>
  </r>
  <r>
    <x v="0"/>
    <s v="Nestor eloy Mirando Chávez"/>
    <n v="351377670000"/>
    <s v="Cobros Abril Canal Fijo 2 meses a NPN"/>
    <n v="0"/>
    <m/>
    <d v="2026-01-04T00:00:00"/>
    <n v="65077219"/>
    <n v="65077219"/>
    <m/>
    <s v="Nestorelias@gmail.com"/>
    <m/>
    <m/>
    <m/>
    <d v="2026-01-04T00:00:00"/>
    <m/>
    <m/>
    <m/>
    <s v="1-745-1322"/>
    <s v="MASIVO"/>
    <s v="NPN"/>
    <x v="1"/>
    <m/>
    <m/>
    <m/>
    <m/>
  </r>
  <r>
    <x v="0"/>
    <s v="ROSA ENEIDA RODRIGUEZ ROA DE JIM"/>
    <n v="353377540000"/>
    <s v="Cobros Abril Canal Fijo 2 meses a NPN"/>
    <n v="0"/>
    <m/>
    <d v="2026-01-04T00:00:00"/>
    <n v="65026286"/>
    <n v="65026286"/>
    <m/>
    <s v="rosaeneidarodriguez@gmail.com"/>
    <m/>
    <m/>
    <m/>
    <d v="2026-01-04T00:00:00"/>
    <m/>
    <m/>
    <m/>
    <s v="8-156-1797"/>
    <s v="MASIVO"/>
    <s v="NPN"/>
    <x v="1"/>
    <m/>
    <m/>
    <m/>
    <m/>
  </r>
  <r>
    <x v="0"/>
    <s v=" DENCIL DE JESUS ESCOBAR SOTO"/>
    <n v="233001820000"/>
    <s v="Cobros Abril Canal Fijo 2 meses a NPN"/>
    <n v="0"/>
    <m/>
    <d v="2026-01-04T00:00:00"/>
    <n v="62265327"/>
    <n v="62265327"/>
    <m/>
    <s v="soemarisele@gmail.com"/>
    <m/>
    <m/>
    <m/>
    <d v="2026-01-04T00:00:00"/>
    <m/>
    <m/>
    <m/>
    <s v="2-721-1448"/>
    <s v="DIGITAL"/>
    <s v="NPN"/>
    <x v="4"/>
    <m/>
    <m/>
    <m/>
    <m/>
  </r>
  <r>
    <x v="0"/>
    <s v="Yasilda solis"/>
    <n v="357377040000"/>
    <s v="Cobros Abril Canal Fijo 2 meses a NPN"/>
    <n v="0"/>
    <m/>
    <d v="2026-01-04T00:00:00"/>
    <n v="69309272"/>
    <n v="69309272"/>
    <m/>
    <s v="Yasnildasolis@gmail.com"/>
    <m/>
    <m/>
    <m/>
    <d v="2026-01-04T00:00:00"/>
    <m/>
    <m/>
    <m/>
    <s v="8918-2340"/>
    <s v="MASIVO"/>
    <s v="NPN"/>
    <x v="1"/>
    <m/>
    <m/>
    <m/>
    <m/>
  </r>
  <r>
    <x v="0"/>
    <s v="Marcos Antonio Reyes Herrera"/>
    <n v="358376620000"/>
    <s v="Cobros Abril Canal Fijo 2 meses a NPN"/>
    <n v="0"/>
    <m/>
    <d v="2026-01-04T00:00:00"/>
    <n v="66616225"/>
    <n v="66616225"/>
    <m/>
    <s v="arlethmejia3131@gmail.com"/>
    <m/>
    <m/>
    <m/>
    <d v="2026-01-04T00:00:00"/>
    <m/>
    <m/>
    <m/>
    <s v="8-808-1886"/>
    <s v="MASIVO"/>
    <s v="NPN"/>
    <x v="2"/>
    <m/>
    <m/>
    <m/>
    <m/>
  </r>
  <r>
    <x v="0"/>
    <s v="Bladimir Parra"/>
    <n v="354376890000"/>
    <s v="Cobros Abril Canal Fijo 2 meses a NPN"/>
    <n v="0"/>
    <m/>
    <d v="2026-01-04T00:00:00"/>
    <n v="69574862"/>
    <n v="69574862"/>
    <m/>
    <s v="Nicolearielys6@gmail.com"/>
    <m/>
    <m/>
    <m/>
    <d v="2026-01-04T00:00:00"/>
    <m/>
    <m/>
    <m/>
    <s v="8-1019-1572"/>
    <s v="MASIVO"/>
    <s v="NPN"/>
    <x v="1"/>
    <m/>
    <m/>
    <m/>
    <m/>
  </r>
  <r>
    <x v="0"/>
    <s v="Virginia Judith Sánchez Villanueva "/>
    <n v="353372180000"/>
    <s v="Cobros Abril Canal Fijo 2 meses a NPN"/>
    <n v="0"/>
    <m/>
    <d v="2026-01-04T00:00:00"/>
    <n v="67476722"/>
    <n v="67476722"/>
    <m/>
    <s v="angelvaldes01@gmail.com"/>
    <m/>
    <m/>
    <m/>
    <d v="2026-01-04T00:00:00"/>
    <m/>
    <m/>
    <m/>
    <s v="8-909-61"/>
    <s v="MASIVO"/>
    <s v="NPN"/>
    <x v="0"/>
    <m/>
    <m/>
    <m/>
    <m/>
  </r>
  <r>
    <x v="0"/>
    <s v="Romulo González "/>
    <n v="355377690000"/>
    <s v="Cobros Abril Canal Fijo 2 meses a NPN"/>
    <n v="0"/>
    <m/>
    <d v="2026-01-04T00:00:00"/>
    <n v="64321567"/>
    <n v="64321567"/>
    <m/>
    <s v="juancarlos@gmail.com"/>
    <m/>
    <m/>
    <m/>
    <d v="2026-01-04T00:00:00"/>
    <m/>
    <m/>
    <m/>
    <s v="2-124-362"/>
    <s v="MASIVO"/>
    <s v="NPN"/>
    <x v="1"/>
    <m/>
    <m/>
    <m/>
    <m/>
  </r>
  <r>
    <x v="0"/>
    <s v="Argelida maria Alonzo Salazar "/>
    <n v="350377760000"/>
    <s v="Cobros Abril Canal Fijo 2 meses a NPN"/>
    <n v="0"/>
    <m/>
    <d v="2026-01-04T00:00:00"/>
    <n v="64684446"/>
    <n v="64684446"/>
    <m/>
    <s v="elialonzos16@gmail.com"/>
    <m/>
    <m/>
    <m/>
    <d v="2026-01-04T00:00:00"/>
    <m/>
    <m/>
    <m/>
    <s v="3-7210-444"/>
    <s v="MASIVO"/>
    <s v="NPN"/>
    <x v="1"/>
    <m/>
    <m/>
    <m/>
    <m/>
  </r>
  <r>
    <x v="0"/>
    <s v="Leodelsa Lilibella Smith Franklyn"/>
    <n v="357371860000"/>
    <s v="Cobros Abril Canal Fijo 2 meses a NPN"/>
    <n v="0"/>
    <m/>
    <d v="2026-01-04T00:00:00"/>
    <n v="64664474"/>
    <n v="64664474"/>
    <m/>
    <s v="lilibella507@gmail.com"/>
    <m/>
    <m/>
    <m/>
    <d v="2026-01-04T00:00:00"/>
    <m/>
    <m/>
    <m/>
    <s v="10-708-2001"/>
    <s v="MASIVO"/>
    <s v="NPN"/>
    <x v="1"/>
    <m/>
    <m/>
    <m/>
    <m/>
  </r>
  <r>
    <x v="0"/>
    <s v="Eliot Hermenegildo Poveda Mejía "/>
    <n v="351372710000"/>
    <s v="Cobros Abril Canal Fijo 2 meses a NPN"/>
    <n v="0"/>
    <m/>
    <d v="2026-01-04T00:00:00"/>
    <n v="65881414"/>
    <n v="65881414"/>
    <m/>
    <s v="puppiesgallery@gmail.com"/>
    <m/>
    <m/>
    <m/>
    <d v="2026-01-04T00:00:00"/>
    <m/>
    <m/>
    <m/>
    <s v="8-709-111"/>
    <s v="SOHO"/>
    <s v="NPN"/>
    <x v="1"/>
    <m/>
    <m/>
    <m/>
    <m/>
  </r>
  <r>
    <x v="0"/>
    <s v="Mariana castillo "/>
    <n v="351373720000"/>
    <s v="Cobros Abril Canal Fijo 2 meses a NPN"/>
    <n v="0"/>
    <m/>
    <d v="2026-01-04T00:00:00"/>
    <n v="68593774"/>
    <n v="68593774"/>
    <m/>
    <s v="kelvinperez020@gmail.com"/>
    <m/>
    <m/>
    <m/>
    <d v="2026-01-04T00:00:00"/>
    <m/>
    <m/>
    <m/>
    <s v="7-115-878"/>
    <s v="MASIVO"/>
    <s v="NPN"/>
    <x v="5"/>
    <m/>
    <m/>
    <m/>
    <m/>
  </r>
  <r>
    <x v="0"/>
    <s v=" DENCIL DE JESUS ESCOBAR SOTO"/>
    <n v="233001820000"/>
    <s v="Cobros Abril Canal Fijo 2 meses a NPN"/>
    <n v="0"/>
    <m/>
    <d v="2026-01-04T00:00:00"/>
    <n v="62265327"/>
    <n v="62265327"/>
    <m/>
    <s v="soemarisele@gmail.com"/>
    <m/>
    <m/>
    <m/>
    <d v="2026-01-04T00:00:00"/>
    <m/>
    <m/>
    <m/>
    <s v="2-721-1448"/>
    <s v="DIGITAL"/>
    <s v="NPN"/>
    <x v="4"/>
    <m/>
    <m/>
    <m/>
    <m/>
  </r>
  <r>
    <x v="0"/>
    <s v="Eliecer de Jesús guerrero "/>
    <n v="353369980000"/>
    <s v="Cobros Abril Canal Fijo 2 meses a NPN"/>
    <n v="0"/>
    <m/>
    <d v="2026-01-04T00:00:00"/>
    <n v="62844482"/>
    <n v="62844482"/>
    <m/>
    <s v="Eliecerantonio6524738@gmail.com"/>
    <m/>
    <m/>
    <m/>
    <d v="2026-01-04T00:00:00"/>
    <m/>
    <m/>
    <m/>
    <s v="BG388051"/>
    <s v="MASIVO"/>
    <s v="NPN"/>
    <x v="1"/>
    <m/>
    <m/>
    <m/>
    <m/>
  </r>
  <r>
    <x v="0"/>
    <s v="Sumaya Sussette Moreno Delgado"/>
    <n v="351373250000"/>
    <s v="Cobros Abril Canal Fijo 2 meses a NPN"/>
    <n v="0"/>
    <m/>
    <d v="2026-01-04T00:00:00"/>
    <n v="65243309"/>
    <n v="65243309"/>
    <m/>
    <s v="nikolepacheco72@gmail.com"/>
    <m/>
    <m/>
    <m/>
    <d v="2026-01-04T00:00:00"/>
    <m/>
    <m/>
    <m/>
    <s v="3-761-1024"/>
    <s v="MASIVO"/>
    <s v="NPN"/>
    <x v="0"/>
    <m/>
    <m/>
    <m/>
    <m/>
  </r>
  <r>
    <x v="0"/>
    <s v="Cristina Shannin Mendez Mancilla"/>
    <n v="355369030000"/>
    <s v="Cobros Abril Canal Fijo 2 meses a NPN"/>
    <n v="0"/>
    <m/>
    <d v="2026-01-04T00:00:00"/>
    <n v="60450970"/>
    <n v="60450970"/>
    <m/>
    <s v="jusamaba.2332@gmail.com"/>
    <m/>
    <m/>
    <m/>
    <d v="2026-01-04T00:00:00"/>
    <m/>
    <m/>
    <m/>
    <s v="8-1051-1434"/>
    <s v="MASIVO"/>
    <s v="NPN"/>
    <x v="0"/>
    <m/>
    <m/>
    <m/>
    <m/>
  </r>
  <r>
    <x v="0"/>
    <s v="Lourdes Irisbeth Guerra Tuñon "/>
    <n v="203009570000"/>
    <s v="Cobros Abril Canal Fijo 2 meses a NPN"/>
    <n v="0"/>
    <m/>
    <d v="2026-01-04T00:00:00"/>
    <n v="65412393"/>
    <n v="65412393"/>
    <m/>
    <s v="lourdesguerra80@gmail.com"/>
    <m/>
    <m/>
    <m/>
    <d v="2026-01-04T00:00:00"/>
    <m/>
    <m/>
    <m/>
    <s v="8-444-926"/>
    <s v="MASIVO"/>
    <s v="NPN"/>
    <x v="0"/>
    <m/>
    <m/>
    <m/>
    <m/>
  </r>
  <r>
    <x v="0"/>
    <s v="Yaribeth ortega"/>
    <n v="282001570000"/>
    <s v="Cobros Abril Canal Fijo 2 meses a NPN"/>
    <n v="0"/>
    <m/>
    <d v="2026-01-04T00:00:00"/>
    <n v="68765432"/>
    <n v="68765432"/>
    <m/>
    <s v="maryori@gmail.com"/>
    <m/>
    <m/>
    <m/>
    <d v="2026-01-04T00:00:00"/>
    <m/>
    <m/>
    <m/>
    <s v="8-744-1156"/>
    <s v="MASIVO"/>
    <s v="NPN"/>
    <x v="2"/>
    <m/>
    <m/>
    <m/>
    <m/>
  </r>
  <r>
    <x v="0"/>
    <s v="Eveline Rodriguez "/>
    <n v="351379010000"/>
    <s v="Cobros Abril Canal Fijo 2 meses a NPN"/>
    <n v="0"/>
    <m/>
    <d v="2026-01-04T00:00:00"/>
    <n v="62070216"/>
    <n v="62070216"/>
    <m/>
    <s v="evelin98@gmail.com"/>
    <m/>
    <m/>
    <m/>
    <d v="2026-01-04T00:00:00"/>
    <m/>
    <m/>
    <m/>
    <s v="6-721-1669"/>
    <s v="MASIVO"/>
    <s v="NPN"/>
    <x v="0"/>
    <m/>
    <m/>
    <m/>
    <m/>
  </r>
  <r>
    <x v="0"/>
    <s v="Yaricel Yaneth Jaen Acosta"/>
    <n v="355379060000"/>
    <s v="Cobros Abril Canal Fijo 2 meses a NPN"/>
    <n v="0"/>
    <m/>
    <d v="2026-01-04T00:00:00"/>
    <n v="67114742"/>
    <n v="67114742"/>
    <m/>
    <s v="villegaarielys@gmail.com"/>
    <m/>
    <m/>
    <m/>
    <d v="2026-01-04T00:00:00"/>
    <m/>
    <m/>
    <m/>
    <s v="2-713-1329"/>
    <s v="MASIVO"/>
    <s v="NPN"/>
    <x v="1"/>
    <m/>
    <m/>
    <m/>
    <m/>
  </r>
  <r>
    <x v="0"/>
    <s v="Nestor Leonel Escoto"/>
    <n v="354375080000"/>
    <s v="Cobros Abril Canal Fijo 2 meses a NPN"/>
    <n v="0"/>
    <m/>
    <d v="2026-01-04T00:00:00"/>
    <n v="69507452"/>
    <n v="69507452"/>
    <m/>
    <s v="nsoto@gmail.com"/>
    <m/>
    <m/>
    <m/>
    <d v="2026-01-04T00:00:00"/>
    <m/>
    <m/>
    <m/>
    <s v="C03966104"/>
    <s v="MASIVO"/>
    <s v="NPN"/>
    <x v="1"/>
    <m/>
    <m/>
    <m/>
    <m/>
  </r>
  <r>
    <x v="0"/>
    <s v="Eduardo Vasquez "/>
    <n v="35837855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525-1626"/>
    <s v="MASIVO"/>
    <s v="NPN"/>
    <x v="1"/>
    <m/>
    <m/>
    <m/>
    <m/>
  </r>
  <r>
    <x v="0"/>
    <s v="Mayra edith Acosta quintero6"/>
    <n v="358380770000"/>
    <s v="Cobros Abril Canal Fijo 2 meses a NPN"/>
    <n v="0"/>
    <m/>
    <d v="2026-01-04T00:00:00"/>
    <n v="61609931"/>
    <n v="61609931"/>
    <m/>
    <s v="marindario388@gmail.com"/>
    <m/>
    <m/>
    <m/>
    <d v="2026-01-04T00:00:00"/>
    <m/>
    <m/>
    <m/>
    <s v="8-252-374"/>
    <s v="MASIVO"/>
    <s v="NPN"/>
    <x v="1"/>
    <m/>
    <m/>
    <m/>
    <m/>
  </r>
  <r>
    <x v="0"/>
    <s v="Nayelin salazar hood"/>
    <n v="354379790000"/>
    <s v="Cobros Abril Canal Fijo 2 meses a NPN"/>
    <n v="0"/>
    <m/>
    <d v="2026-01-04T00:00:00"/>
    <n v="63267385"/>
    <n v="63267385"/>
    <m/>
    <s v="jamesabrego27@gmail.com"/>
    <m/>
    <m/>
    <m/>
    <d v="2026-01-04T00:00:00"/>
    <m/>
    <m/>
    <m/>
    <s v="8-1011-99"/>
    <s v="MASIVO"/>
    <s v="NPN"/>
    <x v="1"/>
    <m/>
    <m/>
    <m/>
    <m/>
  </r>
  <r>
    <x v="0"/>
    <s v="Katieska Pérez "/>
    <n v="354379010000"/>
    <s v="Cobros Abril Canal Fijo 2 meses a NPN"/>
    <n v="0"/>
    <m/>
    <d v="2026-01-04T00:00:00"/>
    <n v="66622600"/>
    <n v="66622600"/>
    <m/>
    <s v="katieskaperez452@gmail.com"/>
    <m/>
    <m/>
    <m/>
    <d v="2026-01-04T00:00:00"/>
    <m/>
    <m/>
    <m/>
    <s v="8-868-1180"/>
    <s v="MASIVO"/>
    <s v="NPN"/>
    <x v="5"/>
    <m/>
    <m/>
    <m/>
    <m/>
  </r>
  <r>
    <x v="0"/>
    <s v="Juan Carlos Garcias Cedeño"/>
    <n v="344095500000"/>
    <s v="Cobros Abril Canal Fijo 2 meses a NPN"/>
    <n v="0"/>
    <m/>
    <d v="2026-01-04T00:00:00"/>
    <n v="65270318"/>
    <n v="65270318"/>
    <m/>
    <s v="Juanshira@yahoot.com"/>
    <m/>
    <m/>
    <m/>
    <d v="2026-01-04T00:00:00"/>
    <m/>
    <m/>
    <m/>
    <s v="8-701-1002"/>
    <s v="MASIVO"/>
    <s v="NPN"/>
    <x v="0"/>
    <m/>
    <m/>
    <m/>
    <m/>
  </r>
  <r>
    <x v="0"/>
    <s v="Ana Matilde Nuñez Atencio"/>
    <n v="357380660000"/>
    <s v="Cobros Abril Canal Fijo 2 meses a NPN"/>
    <n v="0"/>
    <m/>
    <d v="2026-01-04T00:00:00"/>
    <n v="65376410"/>
    <n v="65376410"/>
    <m/>
    <s v="fren07197550@gmail.com"/>
    <m/>
    <m/>
    <m/>
    <d v="2026-01-04T00:00:00"/>
    <m/>
    <m/>
    <m/>
    <s v="9-704-587"/>
    <s v="MASIVO"/>
    <s v="NPN"/>
    <x v="1"/>
    <m/>
    <m/>
    <m/>
    <m/>
  </r>
  <r>
    <x v="0"/>
    <s v="Cesar enrique Salazar"/>
    <n v="358379960000"/>
    <s v="Cobros Abril Canal Fijo 2 meses a NPN"/>
    <n v="0"/>
    <m/>
    <d v="2026-01-04T00:00:00"/>
    <n v="66382311"/>
    <n v="66382311"/>
    <m/>
    <s v="Noris1392@gmail.com"/>
    <m/>
    <m/>
    <m/>
    <d v="2026-01-04T00:00:00"/>
    <m/>
    <m/>
    <m/>
    <s v="8-334-17"/>
    <s v="MASIVO"/>
    <s v="NPN"/>
    <x v="1"/>
    <m/>
    <m/>
    <m/>
    <m/>
  </r>
  <r>
    <x v="0"/>
    <s v="Daniel Alejandro Martínez Calderón "/>
    <n v="353378650000"/>
    <s v="Cobros Abril Canal Fijo 2 meses a NPN"/>
    <n v="0"/>
    <m/>
    <d v="2026-01-04T00:00:00"/>
    <n v="64785667"/>
    <n v="64785667"/>
    <m/>
    <s v="dani.xhv2311@gmail.com"/>
    <m/>
    <m/>
    <m/>
    <d v="2026-01-04T00:00:00"/>
    <m/>
    <m/>
    <m/>
    <s v="8-1059-494"/>
    <s v="MASIVO"/>
    <s v="NPN"/>
    <x v="1"/>
    <m/>
    <m/>
    <m/>
    <m/>
  </r>
  <r>
    <x v="0"/>
    <s v="Gomes santiago "/>
    <n v="358377250000"/>
    <s v="Cobros Abril Canal Fijo 2 meses a NPN"/>
    <n v="0"/>
    <m/>
    <d v="2026-01-04T00:00:00"/>
    <n v="62679681"/>
    <n v="62679681"/>
    <m/>
    <s v="2021santiagogomez@gmail.com"/>
    <m/>
    <m/>
    <m/>
    <d v="2026-01-04T00:00:00"/>
    <m/>
    <m/>
    <m/>
    <s v="6-708-1572"/>
    <s v="MASIVO"/>
    <s v="NPN"/>
    <x v="0"/>
    <m/>
    <m/>
    <m/>
    <m/>
  </r>
  <r>
    <x v="0"/>
    <s v="Yanisel jaen"/>
    <n v="359378810000"/>
    <s v="Cobros Abril Canal Fijo 2 meses a NPN"/>
    <n v="0"/>
    <m/>
    <d v="2026-01-04T00:00:00"/>
    <n v="67917670"/>
    <n v="67917670"/>
    <m/>
    <s v="yaniselmacias626@gmail.com"/>
    <m/>
    <m/>
    <m/>
    <d v="2026-01-04T00:00:00"/>
    <m/>
    <m/>
    <m/>
    <s v="2-747-1996"/>
    <s v="MASIVO"/>
    <s v="NPN"/>
    <x v="1"/>
    <m/>
    <m/>
    <m/>
    <m/>
  </r>
  <r>
    <x v="0"/>
    <s v="LUZ ENEIDA PEREZ RODRIGUEZ"/>
    <n v="329051000000"/>
    <s v="Cobros Abril Canal Fijo 2 meses a NPN"/>
    <n v="0"/>
    <m/>
    <d v="2026-01-04T00:00:00"/>
    <n v="63323851"/>
    <n v="63323851"/>
    <m/>
    <s v="Oscarpoveda27@gmail.com"/>
    <m/>
    <m/>
    <m/>
    <d v="2026-01-04T00:00:00"/>
    <m/>
    <m/>
    <m/>
    <s v="2-734-100"/>
    <s v="DIGITAL"/>
    <s v="NPN"/>
    <x v="1"/>
    <m/>
    <m/>
    <m/>
    <m/>
  </r>
  <r>
    <x v="0"/>
    <s v="MILDRED ROSE JOHNSON DE STEWART"/>
    <n v="353379550000"/>
    <s v="Cobros Abril Canal Fijo 2 meses a NPN"/>
    <n v="0"/>
    <m/>
    <d v="2026-01-04T00:00:00"/>
    <n v="64218076"/>
    <n v="64218076"/>
    <m/>
    <s v="Vivirorog@gmail.com"/>
    <m/>
    <m/>
    <m/>
    <d v="2026-01-04T00:00:00"/>
    <m/>
    <m/>
    <m/>
    <s v="3-31-772"/>
    <s v="MASIVO"/>
    <s v="NPN"/>
    <x v="1"/>
    <m/>
    <m/>
    <m/>
    <m/>
  </r>
  <r>
    <x v="0"/>
    <s v="YANINA ARIAS "/>
    <n v="355459610000"/>
    <s v="Cobros Abril Canal Fijo 2 meses a NPN"/>
    <n v="0"/>
    <m/>
    <d v="2026-01-04T00:00:00"/>
    <n v="67180582"/>
    <n v="67180582"/>
    <m/>
    <s v="sandrafalconet@gmail.com"/>
    <m/>
    <m/>
    <m/>
    <d v="2026-01-04T00:00:00"/>
    <m/>
    <m/>
    <m/>
    <s v="10-716-782"/>
    <s v="MASIVO"/>
    <s v="NPN"/>
    <x v="5"/>
    <m/>
    <m/>
    <m/>
    <m/>
  </r>
  <r>
    <x v="0"/>
    <s v="YANETH AILYN SMITH HERNANDEZ"/>
    <n v="356381440000"/>
    <s v="Cobros Abril Canal Fijo 2 meses a NPN"/>
    <n v="0"/>
    <m/>
    <d v="2026-01-04T00:00:00"/>
    <n v="67857456"/>
    <n v="67857456"/>
    <m/>
    <s v="mvictorlopez8@gmail.com"/>
    <m/>
    <m/>
    <m/>
    <d v="2026-01-04T00:00:00"/>
    <m/>
    <m/>
    <m/>
    <s v="8-939-750"/>
    <s v="MASIVO"/>
    <s v="NPN"/>
    <x v="1"/>
    <m/>
    <m/>
    <m/>
    <m/>
  </r>
  <r>
    <x v="0"/>
    <s v="ANDREA MORALES MARTINEZ"/>
    <n v="357364590000"/>
    <s v="Cobros Abril Canal Fijo 2 meses a NPN"/>
    <n v="0"/>
    <m/>
    <d v="2026-01-04T00:00:00"/>
    <n v="67005858"/>
    <n v="67005858"/>
    <m/>
    <s v="a.ymoralesm.18@gmail.com"/>
    <m/>
    <m/>
    <m/>
    <d v="2026-01-04T00:00:00"/>
    <m/>
    <m/>
    <m/>
    <s v="8-959-2070"/>
    <s v="MASIVO"/>
    <s v="NPN"/>
    <x v="1"/>
    <m/>
    <m/>
    <m/>
    <m/>
  </r>
  <r>
    <x v="0"/>
    <s v="Juana confesora González Guzmán"/>
    <n v="353381320000"/>
    <s v="Cobros Abril Canal Fijo 2 meses a NPN"/>
    <n v="0"/>
    <m/>
    <d v="2026-01-04T00:00:00"/>
    <n v="67939214"/>
    <n v="67939214"/>
    <m/>
    <s v="Josuejosueperez2@gmail.com"/>
    <m/>
    <m/>
    <m/>
    <d v="2026-01-04T00:00:00"/>
    <m/>
    <m/>
    <m/>
    <s v="AZ0456677"/>
    <s v="MASIVO"/>
    <s v="NPN"/>
    <x v="0"/>
    <m/>
    <m/>
    <m/>
    <m/>
  </r>
  <r>
    <x v="0"/>
    <s v="Alejandro Galvan"/>
    <n v="357380220000"/>
    <s v="Cobros Abril Canal Fijo 2 meses a NPN"/>
    <n v="0"/>
    <m/>
    <d v="2026-01-04T00:00:00"/>
    <n v="62461398"/>
    <n v="62461398"/>
    <m/>
    <s v="galvanalejandro007@gmail.com"/>
    <m/>
    <m/>
    <m/>
    <d v="2026-01-04T00:00:00"/>
    <m/>
    <m/>
    <m/>
    <s v="8-916-1193"/>
    <s v="MASIVO"/>
    <s v="NPN"/>
    <x v="0"/>
    <m/>
    <m/>
    <m/>
    <m/>
  </r>
  <r>
    <x v="0"/>
    <s v="Yaritzel Yaneth González Visuete"/>
    <n v="355082630000"/>
    <s v="Cobros Abril Canal Fijo 2 meses a NPN"/>
    <n v="0"/>
    <m/>
    <d v="2026-01-04T00:00:00"/>
    <n v="63591312"/>
    <n v="63591312"/>
    <m/>
    <s v="27hannadaniela@gmail.com"/>
    <m/>
    <m/>
    <m/>
    <d v="2026-01-04T00:00:00"/>
    <m/>
    <m/>
    <m/>
    <s v="8-1037-1958"/>
    <s v="MASIVO"/>
    <s v="NPN"/>
    <x v="1"/>
    <m/>
    <m/>
    <m/>
    <m/>
  </r>
  <r>
    <x v="0"/>
    <s v="Bladimir Parra"/>
    <n v="354376890000"/>
    <s v="Cobros Abril Canal Fijo 2 meses a NPN"/>
    <n v="0"/>
    <m/>
    <d v="2026-01-04T00:00:00"/>
    <n v="69574862"/>
    <n v="69574862"/>
    <m/>
    <s v="parrabladimir340@gmail.com"/>
    <m/>
    <m/>
    <m/>
    <d v="2026-01-04T00:00:00"/>
    <m/>
    <m/>
    <m/>
    <s v="8-1019-1572"/>
    <s v="MASIVO"/>
    <s v="NPN"/>
    <x v="1"/>
    <m/>
    <m/>
    <m/>
    <m/>
  </r>
  <r>
    <x v="0"/>
    <s v="Matilde perez"/>
    <n v="354377940000"/>
    <s v="Cobros Abril Canal Fijo 2 meses a NPN"/>
    <n v="0"/>
    <m/>
    <d v="2026-01-04T00:00:00"/>
    <n v="69445028"/>
    <n v="69445028"/>
    <m/>
    <s v="Matildep5923@gmail.com"/>
    <m/>
    <m/>
    <m/>
    <d v="2026-01-04T00:00:00"/>
    <m/>
    <m/>
    <m/>
    <s v="CO3688888"/>
    <s v="MASIVO"/>
    <s v="NPN"/>
    <x v="1"/>
    <m/>
    <m/>
    <m/>
    <m/>
  </r>
  <r>
    <x v="0"/>
    <s v="ERMENEGILDO ACOSTA MARTINEZ"/>
    <n v="353379760000"/>
    <s v="Cobros Abril Canal Fijo 2 meses a NPN"/>
    <n v="0"/>
    <m/>
    <d v="2026-01-04T00:00:00"/>
    <n v="65897309"/>
    <n v="65897309"/>
    <m/>
    <s v="ermeacosta80@gmail.com"/>
    <m/>
    <m/>
    <m/>
    <d v="2026-01-04T00:00:00"/>
    <m/>
    <m/>
    <m/>
    <s v="10-713-1422"/>
    <s v="SOHO"/>
    <s v="NPN"/>
    <x v="1"/>
    <m/>
    <m/>
    <m/>
    <m/>
  </r>
  <r>
    <x v="0"/>
    <s v="Lilibeth Pereira estrada "/>
    <n v="352338253000"/>
    <s v="Cobros Abril Canal Fijo 2 meses a NPN"/>
    <n v="0"/>
    <m/>
    <d v="2026-01-04T00:00:00"/>
    <n v="69304080"/>
    <n v="69304080"/>
    <m/>
    <s v="Riosmily322@Gmail.com"/>
    <m/>
    <m/>
    <m/>
    <d v="2026-01-04T00:00:00"/>
    <m/>
    <m/>
    <m/>
    <s v="10-703-1571"/>
    <s v="MASIVO"/>
    <s v="NPN"/>
    <x v="6"/>
    <m/>
    <m/>
    <m/>
    <m/>
  </r>
  <r>
    <x v="0"/>
    <s v="Diomedes Nieto"/>
    <n v="356379510000"/>
    <s v="Cobros Abril Canal Fijo 2 meses a NPN"/>
    <n v="0"/>
    <m/>
    <d v="2026-01-04T00:00:00"/>
    <n v="67293087"/>
    <n v="67293087"/>
    <m/>
    <s v="yeseniae.3030@gmail.com"/>
    <m/>
    <m/>
    <m/>
    <d v="2026-01-04T00:00:00"/>
    <m/>
    <m/>
    <m/>
    <s v="6-716-758"/>
    <s v="MASIVO"/>
    <s v="NPN"/>
    <x v="5"/>
    <m/>
    <m/>
    <m/>
    <m/>
  </r>
  <r>
    <x v="0"/>
    <s v=" SABRINA IYADERIS ESPINOSA URIETA"/>
    <n v="358381690000"/>
    <s v="Cobros Abril Canal Fijo 2 meses a NPN"/>
    <n v="0"/>
    <m/>
    <d v="2026-01-04T00:00:00"/>
    <n v="67160698"/>
    <n v="67160698"/>
    <m/>
    <s v="ewhite@data-phone.net"/>
    <m/>
    <m/>
    <m/>
    <d v="2026-01-04T00:00:00"/>
    <m/>
    <m/>
    <m/>
    <s v="8-738-2199"/>
    <s v="CALL CENTER"/>
    <s v="NPN"/>
    <x v="5"/>
    <m/>
    <m/>
    <m/>
    <m/>
  </r>
  <r>
    <x v="0"/>
    <s v=" Pedro Pablo Rodriguez Villarreal"/>
    <n v="356378610000"/>
    <s v="Cobros Abril Canal Fijo 2 meses a NPN"/>
    <n v="0"/>
    <m/>
    <d v="2026-01-04T00:00:00"/>
    <n v="64552409"/>
    <n v="64552409"/>
    <m/>
    <s v="Davidg35@gmail.com"/>
    <m/>
    <m/>
    <m/>
    <d v="2026-01-04T00:00:00"/>
    <m/>
    <m/>
    <m/>
    <s v="K788633"/>
    <s v="CALL CENTER"/>
    <s v="NPN"/>
    <x v="5"/>
    <m/>
    <m/>
    <m/>
    <m/>
  </r>
  <r>
    <x v="0"/>
    <s v=" LISANDRO JAVIER ARCIA CASTILLO"/>
    <n v="354379990000"/>
    <s v="Cobros Abril Canal Fijo 2 meses a NPN"/>
    <n v="0"/>
    <m/>
    <d v="2026-01-04T00:00:00"/>
    <n v="67336577"/>
    <n v="67336577"/>
    <m/>
    <s v="arcialisandro574@gmail.com"/>
    <m/>
    <m/>
    <m/>
    <d v="2026-01-04T00:00:00"/>
    <m/>
    <m/>
    <m/>
    <s v="8-1032-2069"/>
    <s v="DIGITAL"/>
    <s v="NPN"/>
    <x v="1"/>
    <m/>
    <m/>
    <m/>
    <m/>
  </r>
  <r>
    <x v="0"/>
    <s v="Yemy Zhang Yang "/>
    <n v="354382570000"/>
    <s v="Cobros Abril Canal Fijo 2 meses a NPN"/>
    <n v="0"/>
    <m/>
    <d v="2026-01-04T00:00:00"/>
    <n v="62446598"/>
    <n v="62446598"/>
    <m/>
    <s v="park_eymie@live.com"/>
    <m/>
    <m/>
    <m/>
    <d v="2026-01-04T00:00:00"/>
    <m/>
    <m/>
    <m/>
    <s v="8-889-767"/>
    <s v="MASIVO"/>
    <s v="NPN"/>
    <x v="0"/>
    <m/>
    <m/>
    <m/>
    <m/>
  </r>
  <r>
    <x v="0"/>
    <s v="Sthefanie aguilar"/>
    <n v="353382750000"/>
    <s v="Cobros Abril Canal Fijo 2 meses a NPN"/>
    <n v="0"/>
    <m/>
    <d v="2026-01-04T00:00:00"/>
    <n v="69657911"/>
    <n v="69657911"/>
    <m/>
    <s v="Sthefanieaviles54@gmail.com"/>
    <m/>
    <m/>
    <m/>
    <d v="2026-01-04T00:00:00"/>
    <m/>
    <m/>
    <m/>
    <s v="8-956-2200"/>
    <s v="MASIVO"/>
    <s v="NPN"/>
    <x v="2"/>
    <m/>
    <m/>
    <m/>
    <m/>
  </r>
  <r>
    <x v="0"/>
    <s v="YANEYRIS CORDOBA AGRAZALES"/>
    <n v="355379210000"/>
    <s v="Cobros Abril Canal Fijo 2 meses a NPN"/>
    <n v="0"/>
    <m/>
    <d v="2026-01-04T00:00:00"/>
    <n v="64962898"/>
    <n v="64962898"/>
    <m/>
    <s v="nenam6076@gmail.com"/>
    <m/>
    <m/>
    <m/>
    <d v="2026-01-04T00:00:00"/>
    <m/>
    <m/>
    <m/>
    <s v="8-887-1395"/>
    <s v="MASIVO"/>
    <s v="NPN"/>
    <x v="1"/>
    <m/>
    <m/>
    <m/>
    <m/>
  </r>
  <r>
    <x v="0"/>
    <s v="Rodolfo Cooper"/>
    <n v="351383910000"/>
    <s v="Cobros Abril Canal Fijo 2 meses a NPN"/>
    <n v="0"/>
    <m/>
    <d v="2026-01-04T00:00:00"/>
    <n v="63333333"/>
    <n v="63333333"/>
    <m/>
    <s v="bneleysha@gmail.com"/>
    <m/>
    <m/>
    <m/>
    <d v="2026-01-04T00:00:00"/>
    <m/>
    <m/>
    <m/>
    <s v="8-776-2157"/>
    <s v="MASIVO"/>
    <s v="NPN"/>
    <x v="1"/>
    <m/>
    <m/>
    <m/>
    <m/>
  </r>
  <r>
    <x v="0"/>
    <s v="Antonia Jaen Gonzalez de Herrera "/>
    <n v="356383540000"/>
    <s v="Cobros Abril Canal Fijo 2 meses a NPN"/>
    <n v="0"/>
    <m/>
    <d v="2026-01-04T00:00:00"/>
    <n v="63436486"/>
    <n v="63436486"/>
    <m/>
    <s v="37082067juan@gmail.com"/>
    <m/>
    <m/>
    <m/>
    <d v="2026-01-04T00:00:00"/>
    <m/>
    <m/>
    <m/>
    <s v="2-99-70"/>
    <s v="MASIVO"/>
    <s v="NPN"/>
    <x v="2"/>
    <m/>
    <m/>
    <m/>
    <m/>
  </r>
  <r>
    <x v="0"/>
    <s v="Adán González González "/>
    <n v="357373380000"/>
    <s v="Cobros Abril Canal Fijo 2 meses a NPN"/>
    <n v="0"/>
    <m/>
    <d v="2026-01-04T00:00:00"/>
    <n v="67527884"/>
    <n v="67527884"/>
    <m/>
    <s v="Adangonzales@gmail.com "/>
    <m/>
    <m/>
    <m/>
    <d v="2026-01-04T00:00:00"/>
    <m/>
    <m/>
    <m/>
    <s v="8-787-1953"/>
    <s v="MASIVO"/>
    <s v="NPN"/>
    <x v="1"/>
    <m/>
    <m/>
    <m/>
    <m/>
  </r>
  <r>
    <x v="0"/>
    <s v="Xabdier Alexander sports de los ríos "/>
    <n v="352382740000"/>
    <s v="Cobros Abril Canal Fijo 2 meses a NPN"/>
    <n v="0"/>
    <m/>
    <d v="2026-01-04T00:00:00"/>
    <n v="66810932"/>
    <n v="66810932"/>
    <m/>
    <s v="Guilles77@hotmail.com"/>
    <m/>
    <m/>
    <m/>
    <d v="2026-01-04T00:00:00"/>
    <m/>
    <m/>
    <m/>
    <s v="8-1048-2122"/>
    <s v="MASIVO"/>
    <s v="NPN"/>
    <x v="1"/>
    <m/>
    <m/>
    <m/>
    <m/>
  </r>
  <r>
    <x v="0"/>
    <s v="Alfredo gordon"/>
    <n v="358667870000"/>
    <s v="Cobros Abril Canal Fijo 2 meses a NPN"/>
    <n v="0"/>
    <m/>
    <d v="2026-01-04T00:00:00"/>
    <n v="68759366"/>
    <n v="68759366"/>
    <m/>
    <s v="Alfredogordon@gmail.com"/>
    <m/>
    <m/>
    <m/>
    <d v="2026-01-04T00:00:00"/>
    <m/>
    <m/>
    <m/>
    <s v="8-901-235"/>
    <s v="MASIVO"/>
    <s v="NPN"/>
    <x v="1"/>
    <m/>
    <m/>
    <m/>
    <m/>
  </r>
  <r>
    <x v="0"/>
    <s v="Yolanda Valdespino Gonzalez"/>
    <n v="353317370000"/>
    <s v="Cobros Abril Canal Fijo 2 meses a NPN"/>
    <n v="0"/>
    <m/>
    <d v="2026-01-04T00:00:00"/>
    <n v="65101089"/>
    <n v="65101089"/>
    <m/>
    <s v="Yolandavaldespino11@gmail.com"/>
    <m/>
    <m/>
    <m/>
    <d v="2026-01-04T00:00:00"/>
    <m/>
    <m/>
    <m/>
    <s v="8-491-655"/>
    <s v="MASIVO"/>
    <s v="NPN"/>
    <x v="4"/>
    <m/>
    <m/>
    <m/>
    <m/>
  </r>
  <r>
    <x v="0"/>
    <s v="Eusebio Ortega"/>
    <n v="355372380000"/>
    <s v="Cobros Abril Canal Fijo 2 meses a NPN"/>
    <n v="0"/>
    <m/>
    <d v="2026-01-04T00:00:00"/>
    <n v="67322843"/>
    <n v="67322843"/>
    <m/>
    <s v="Carolinaloo2626@gmail.com"/>
    <m/>
    <m/>
    <m/>
    <d v="2026-01-04T00:00:00"/>
    <m/>
    <m/>
    <m/>
    <s v="4-190-388"/>
    <s v="MASIVO"/>
    <s v="NPN"/>
    <x v="1"/>
    <m/>
    <m/>
    <m/>
    <m/>
  </r>
  <r>
    <x v="0"/>
    <s v="Gisela Esther Sánchez Cuesta "/>
    <n v="353383810000"/>
    <s v="Cobros Abril Canal Fijo 2 meses a NPN"/>
    <n v="0"/>
    <m/>
    <d v="2026-01-04T00:00:00"/>
    <n v="67592709"/>
    <n v="67592709"/>
    <m/>
    <s v="giselacuesta34@gmail.com"/>
    <m/>
    <m/>
    <m/>
    <d v="2026-01-04T00:00:00"/>
    <m/>
    <m/>
    <m/>
    <s v="8-807-876"/>
    <s v="MASIVO"/>
    <s v="NPN"/>
    <x v="2"/>
    <m/>
    <m/>
    <m/>
    <m/>
  </r>
  <r>
    <x v="0"/>
    <s v="Talia cordoba"/>
    <n v="179067700000"/>
    <s v="Cobros Abril Canal Fijo 2 meses a NPN"/>
    <n v="0"/>
    <m/>
    <d v="2026-01-04T00:00:00"/>
    <n v="68429072"/>
    <n v="68429072"/>
    <m/>
    <s v="Essau20@hotmail.com"/>
    <m/>
    <m/>
    <m/>
    <d v="2026-01-04T00:00:00"/>
    <m/>
    <m/>
    <m/>
    <s v="9-199-221"/>
    <s v="MASIVO"/>
    <s v="NPN"/>
    <x v="0"/>
    <m/>
    <m/>
    <m/>
    <m/>
  </r>
  <r>
    <x v="0"/>
    <s v=" Alaya Nicoles Aguilar Caicedo&gt;"/>
    <n v="354380920000"/>
    <s v="Cobros Abril Canal Fijo 2 meses a NPN"/>
    <n v="0"/>
    <m/>
    <d v="2026-01-04T00:00:00"/>
    <n v="67305396"/>
    <n v="67305396"/>
    <m/>
    <s v="morealdahir21@gmail.com"/>
    <m/>
    <m/>
    <m/>
    <d v="2026-01-04T00:00:00"/>
    <m/>
    <m/>
    <m/>
    <s v="8-1006-2387"/>
    <s v="CALL CENTER"/>
    <s v="NPN"/>
    <x v="1"/>
    <m/>
    <m/>
    <m/>
    <m/>
  </r>
  <r>
    <x v="0"/>
    <s v="EUDELINA GEBIGDILI MARTINEZ"/>
    <n v="356383490000"/>
    <s v="Cobros Abril Canal Fijo 2 meses a NPN"/>
    <n v="0"/>
    <m/>
    <d v="2026-01-04T00:00:00"/>
    <n v="63372689"/>
    <n v="63372689"/>
    <m/>
    <s v="emartinez@gmail.com "/>
    <m/>
    <m/>
    <m/>
    <d v="2026-01-04T00:00:00"/>
    <m/>
    <m/>
    <m/>
    <s v="10-714-1870"/>
    <s v="MASIVO"/>
    <s v="NPN"/>
    <x v="0"/>
    <m/>
    <m/>
    <m/>
    <m/>
  </r>
  <r>
    <x v="0"/>
    <s v="Katlin Laleska Guerra Perez"/>
    <n v="354382860000"/>
    <s v="Cobros Abril Canal Fijo 2 meses a NPN"/>
    <n v="0"/>
    <m/>
    <d v="2026-01-04T00:00:00"/>
    <n v="65944556"/>
    <n v="65944556"/>
    <m/>
    <s v="moises_98_01@hotmail.com"/>
    <m/>
    <m/>
    <m/>
    <d v="2026-01-04T00:00:00"/>
    <m/>
    <m/>
    <m/>
    <s v="4-819-552"/>
    <s v="MASIVO"/>
    <s v="NPN"/>
    <x v="0"/>
    <m/>
    <m/>
    <m/>
    <m/>
  </r>
  <r>
    <x v="0"/>
    <s v="NATHALY MASSIEL FUENTES"/>
    <n v="291005610000"/>
    <s v="Cobros Abril Canal Fijo 2 meses a NPN"/>
    <n v="0"/>
    <m/>
    <d v="2026-01-04T00:00:00"/>
    <n v="68452681"/>
    <n v="68452681"/>
    <m/>
    <s v="nathyf13000@gmail.com"/>
    <m/>
    <m/>
    <m/>
    <d v="2026-01-04T00:00:00"/>
    <m/>
    <m/>
    <m/>
    <s v="4-813-2353"/>
    <s v="MASIVO"/>
    <s v="NPN"/>
    <x v="0"/>
    <m/>
    <m/>
    <m/>
    <m/>
  </r>
  <r>
    <x v="0"/>
    <s v="Marina Coba De La Torre"/>
    <n v="358382120000"/>
    <s v="Cobros Abril Canal Fijo 2 meses a NPN"/>
    <n v="0"/>
    <m/>
    <d v="2026-01-04T00:00:00"/>
    <n v="64567011"/>
    <n v="64567011"/>
    <m/>
    <s v="ka.coba19@gmail.com"/>
    <m/>
    <m/>
    <m/>
    <d v="2026-01-04T00:00:00"/>
    <m/>
    <m/>
    <m/>
    <s v="4-99-2719"/>
    <s v="MASIVO"/>
    <s v="NPN"/>
    <x v="0"/>
    <m/>
    <m/>
    <m/>
    <m/>
  </r>
  <r>
    <x v="0"/>
    <s v="Magaly Romero Valencia "/>
    <n v="357383050000"/>
    <s v="Cobros Abril Canal Fijo 2 meses a NPN"/>
    <n v="0"/>
    <m/>
    <d v="2026-01-04T00:00:00"/>
    <n v="69065303"/>
    <n v="69065303"/>
    <m/>
    <s v="Arlenmorales2986@gmail.com"/>
    <m/>
    <m/>
    <m/>
    <d v="2026-01-04T00:00:00"/>
    <m/>
    <m/>
    <m/>
    <s v="1-712-253"/>
    <s v="MASIVO"/>
    <s v="NPN"/>
    <x v="0"/>
    <m/>
    <m/>
    <m/>
    <m/>
  </r>
  <r>
    <x v="0"/>
    <s v="Monserath Almanza"/>
    <n v="356385550000"/>
    <s v="Cobros Abril Canal Fijo 2 meses a NPN"/>
    <n v="0"/>
    <m/>
    <d v="2026-01-04T00:00:00"/>
    <n v="65077219"/>
    <n v="65077219"/>
    <m/>
    <s v="Monse22@gmail.com"/>
    <m/>
    <m/>
    <m/>
    <d v="2026-01-04T00:00:00"/>
    <m/>
    <m/>
    <m/>
    <s v="1-766-2399"/>
    <s v="MASIVO"/>
    <s v="NPN"/>
    <x v="1"/>
    <m/>
    <m/>
    <m/>
    <m/>
  </r>
  <r>
    <x v="0"/>
    <s v="Azael santos"/>
    <n v="352383640000"/>
    <s v="Cobros Abril Canal Fijo 2 meses a NPN"/>
    <n v="0"/>
    <m/>
    <d v="2026-01-04T00:00:00"/>
    <n v="63906657"/>
    <n v="63906657"/>
    <m/>
    <s v="Yudielsantos7@gmail.com"/>
    <m/>
    <m/>
    <m/>
    <d v="2026-01-04T00:00:00"/>
    <m/>
    <m/>
    <m/>
    <s v="8-1048-382"/>
    <s v="MASIVO"/>
    <s v="NPN"/>
    <x v="0"/>
    <m/>
    <m/>
    <m/>
    <m/>
  </r>
  <r>
    <x v="0"/>
    <s v="JAFETH ELIAS ROSALES DELGADO"/>
    <n v="359374450000"/>
    <s v="Cobros Abril Canal Fijo 2 meses a NPN"/>
    <n v="0"/>
    <m/>
    <d v="2026-01-04T00:00:00"/>
    <n v="68811259"/>
    <n v="68811259"/>
    <m/>
    <s v="Izharbabilonia853@gmail.com"/>
    <m/>
    <m/>
    <m/>
    <d v="2026-01-04T00:00:00"/>
    <m/>
    <m/>
    <m/>
    <s v="2-743-564"/>
    <s v="MASIVO"/>
    <s v="NPN"/>
    <x v="5"/>
    <m/>
    <m/>
    <m/>
    <m/>
  </r>
  <r>
    <x v="0"/>
    <s v="EDWIN ERNESTO TREJOS CARPUS"/>
    <n v="357383640000"/>
    <s v="Cobros Abril Canal Fijo 2 meses a NPN"/>
    <n v="0"/>
    <m/>
    <d v="2026-01-04T00:00:00"/>
    <n v="61760559"/>
    <n v="61760559"/>
    <m/>
    <s v="Luisplicett0220@gmail.com"/>
    <m/>
    <m/>
    <m/>
    <d v="2026-01-04T00:00:00"/>
    <m/>
    <m/>
    <m/>
    <s v="8-942-2448"/>
    <s v="MASIVO"/>
    <s v="NPN"/>
    <x v="2"/>
    <m/>
    <m/>
    <m/>
    <m/>
  </r>
  <r>
    <x v="0"/>
    <s v="Norbis Keliam Lopez"/>
    <n v="355381720000"/>
    <s v="Cobros Abril Canal Fijo 2 meses a NPN"/>
    <n v="0"/>
    <m/>
    <d v="2026-01-04T00:00:00"/>
    <n v="62440681"/>
    <n v="62440681"/>
    <m/>
    <s v="lopeznorbis7@gmail.com"/>
    <m/>
    <m/>
    <m/>
    <d v="2026-01-04T00:00:00"/>
    <m/>
    <m/>
    <m/>
    <s v="8-776-1893"/>
    <s v="SOHO"/>
    <s v="NPN"/>
    <x v="4"/>
    <m/>
    <m/>
    <m/>
    <m/>
  </r>
  <r>
    <x v="0"/>
    <s v="Lizeida Santamaría"/>
    <n v="357384990000"/>
    <s v="Cobros Abril Canal Fijo 2 meses a NPN"/>
    <n v="0"/>
    <m/>
    <d v="2026-01-04T00:00:00"/>
    <n v="66667283"/>
    <n v="66667283"/>
    <m/>
    <s v="quinteroangelica69@gmail.com"/>
    <m/>
    <m/>
    <m/>
    <d v="2026-01-04T00:00:00"/>
    <m/>
    <m/>
    <m/>
    <s v="4-770-412"/>
    <s v="SOHO"/>
    <s v="NPN"/>
    <x v="4"/>
    <m/>
    <m/>
    <m/>
    <m/>
  </r>
  <r>
    <x v="0"/>
    <s v="Laleiska karelis rodriguez bocanegra"/>
    <n v="355381640000"/>
    <s v="Cobros Abril Canal Fijo 2 meses a NPN"/>
    <n v="0"/>
    <m/>
    <d v="2026-01-04T00:00:00"/>
    <n v="68285741"/>
    <n v="68285741"/>
    <m/>
    <s v="Bocakarelis4114@gmail.com"/>
    <m/>
    <m/>
    <m/>
    <d v="2026-01-04T00:00:00"/>
    <m/>
    <m/>
    <m/>
    <s v="3-742-1450"/>
    <s v="SOHO"/>
    <s v="NPN"/>
    <x v="1"/>
    <m/>
    <m/>
    <m/>
    <m/>
  </r>
  <r>
    <x v="0"/>
    <s v="Carlos parra"/>
    <n v="351383310000"/>
    <s v="Cobros Abril Canal Fijo 2 meses a NPN"/>
    <n v="0"/>
    <m/>
    <d v="2026-01-04T00:00:00"/>
    <n v="62645918"/>
    <n v="62645918"/>
    <m/>
    <s v="Fannytapia628@gmail.com"/>
    <m/>
    <m/>
    <m/>
    <d v="2026-01-04T00:00:00"/>
    <m/>
    <m/>
    <m/>
    <s v="E-8-180713"/>
    <s v="SOHO"/>
    <s v="NPN"/>
    <x v="0"/>
    <m/>
    <m/>
    <m/>
    <m/>
  </r>
  <r>
    <x v="0"/>
    <s v=" Lois Kelvy Francisco Herrera"/>
    <n v="355384240000"/>
    <s v="Cobros Abril Canal Fijo 2 meses a NPN"/>
    <n v="0"/>
    <m/>
    <d v="2026-01-04T00:00:00"/>
    <n v="67315962"/>
    <n v="67315962"/>
    <m/>
    <s v="Kelvyfrancisco20@gmail.com"/>
    <m/>
    <m/>
    <m/>
    <d v="2026-01-04T00:00:00"/>
    <m/>
    <m/>
    <m/>
    <s v="8-326-884"/>
    <s v="DIGITAL"/>
    <s v="NPN"/>
    <x v="2"/>
    <m/>
    <m/>
    <m/>
    <m/>
  </r>
  <r>
    <x v="0"/>
    <s v="JEAN CARLOS MOSQUERA MOSQUERA"/>
    <n v="353370320000"/>
    <s v="Cobros Abril Canal Fijo 2 meses a NPN"/>
    <n v="0"/>
    <m/>
    <d v="2026-01-04T00:00:00"/>
    <n v="67778899"/>
    <n v="67778899"/>
    <m/>
    <s v="Arismosquera654@outlook.com"/>
    <m/>
    <m/>
    <m/>
    <d v="2026-01-04T00:00:00"/>
    <m/>
    <m/>
    <m/>
    <s v="10-707-344"/>
    <s v="MASIVO"/>
    <s v="NPN"/>
    <x v="2"/>
    <m/>
    <m/>
    <m/>
    <m/>
  </r>
  <r>
    <x v="0"/>
    <s v="letzaida gonzales ortega "/>
    <n v="355384430000"/>
    <s v="Cobros Abril Canal Fijo 2 meses a NPN"/>
    <n v="0"/>
    <m/>
    <d v="2026-01-04T00:00:00"/>
    <n v="68595161"/>
    <n v="68595161"/>
    <m/>
    <s v="sen048578@gmail.com"/>
    <m/>
    <m/>
    <m/>
    <d v="2026-01-04T00:00:00"/>
    <m/>
    <m/>
    <m/>
    <s v="8-703-1218"/>
    <s v="MASIVO"/>
    <s v="NPN"/>
    <x v="1"/>
    <m/>
    <m/>
    <m/>
    <m/>
  </r>
  <r>
    <x v="0"/>
    <s v="JESUS NEHEMIAS ORTIZ VELASQUEZ"/>
    <n v="358385390000"/>
    <s v="Cobros Abril Canal Fijo 2 meses a NPN"/>
    <n v="0"/>
    <m/>
    <d v="2026-01-04T00:00:00"/>
    <n v="67447725"/>
    <n v="67447725"/>
    <m/>
    <s v="Ortisjesus002244@gmail.com"/>
    <m/>
    <m/>
    <m/>
    <d v="2026-01-04T00:00:00"/>
    <m/>
    <m/>
    <m/>
    <s v="8-1006-357"/>
    <s v="MASIVO"/>
    <s v="NPN"/>
    <x v="2"/>
    <m/>
    <m/>
    <m/>
    <m/>
  </r>
  <r>
    <x v="0"/>
    <s v="Derex castillo Ortiz"/>
    <n v="357384780000"/>
    <s v="Cobros Abril Canal Fijo 2 meses a NPN"/>
    <n v="0"/>
    <m/>
    <d v="2026-01-04T00:00:00"/>
    <n v="64352780"/>
    <n v="64352780"/>
    <m/>
    <s v="dereckjoharicastillo@gmail.com"/>
    <m/>
    <m/>
    <m/>
    <d v="2026-01-04T00:00:00"/>
    <m/>
    <m/>
    <m/>
    <s v="4-733-519"/>
    <s v="MASIVO"/>
    <s v="NPN"/>
    <x v="2"/>
    <m/>
    <m/>
    <m/>
    <m/>
  </r>
  <r>
    <x v="0"/>
    <s v="Angela castillo "/>
    <n v="356386670000"/>
    <s v="Cobros Abril Canal Fijo 2 meses a NPN"/>
    <n v="0"/>
    <m/>
    <d v="2026-01-04T00:00:00"/>
    <n v="62286447"/>
    <n v="62286447"/>
    <m/>
    <s v="Angel07@gmail.com"/>
    <m/>
    <m/>
    <m/>
    <d v="2026-01-04T00:00:00"/>
    <m/>
    <m/>
    <m/>
    <s v="8-785-1998"/>
    <s v="MASIVO"/>
    <s v="NPN"/>
    <x v="1"/>
    <m/>
    <m/>
    <m/>
    <m/>
  </r>
  <r>
    <x v="0"/>
    <s v="Tania De Gracia"/>
    <n v="355386920000"/>
    <s v="Cobros Abril Canal Fijo 2 meses a NPN"/>
    <n v="0"/>
    <m/>
    <d v="2026-01-04T00:00:00"/>
    <n v="61624504"/>
    <n v="61624504"/>
    <m/>
    <s v="Tania81@gmail.com"/>
    <m/>
    <m/>
    <m/>
    <d v="2026-01-04T00:00:00"/>
    <m/>
    <m/>
    <m/>
    <s v="8-746-244"/>
    <s v="MASIVO"/>
    <s v="NPN"/>
    <x v="5"/>
    <m/>
    <m/>
    <m/>
    <m/>
  </r>
  <r>
    <x v="0"/>
    <s v="Omar Murillo "/>
    <n v="357387010000"/>
    <s v="Cobros Abril Canal Fijo 2 meses a NPN"/>
    <n v="0"/>
    <m/>
    <d v="2026-01-04T00:00:00"/>
    <n v="65481234"/>
    <n v="65481234"/>
    <m/>
    <s v="Omar99@gmail.com"/>
    <m/>
    <m/>
    <m/>
    <d v="2026-01-04T00:00:00"/>
    <m/>
    <m/>
    <m/>
    <s v="5-706-2515"/>
    <s v="MASIVO"/>
    <s v="NPN"/>
    <x v="2"/>
    <m/>
    <m/>
    <m/>
    <m/>
  </r>
  <r>
    <x v="0"/>
    <s v="MARITZA AGRAZAL"/>
    <n v="15107697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8-329-78"/>
    <s v="MASIVO"/>
    <s v="NPN"/>
    <x v="2"/>
    <m/>
    <m/>
    <m/>
    <m/>
  </r>
  <r>
    <x v="0"/>
    <s v="Addys ramof"/>
    <n v="35238547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916-491"/>
    <s v="MASIVO"/>
    <s v="NPN"/>
    <x v="1"/>
    <m/>
    <m/>
    <m/>
    <m/>
  </r>
  <r>
    <x v="0"/>
    <s v="Alex Jonel Bracho Manzanero"/>
    <n v="354386270000"/>
    <s v="Cobros Abril Canal Fijo 2 meses a NPN"/>
    <n v="0"/>
    <m/>
    <d v="2026-01-04T00:00:00"/>
    <n v="68745282"/>
    <n v="68745282"/>
    <m/>
    <s v="000fdiaz@gmail.com"/>
    <m/>
    <m/>
    <m/>
    <d v="2026-01-04T00:00:00"/>
    <m/>
    <m/>
    <m/>
    <n v="118866555"/>
    <s v="MASIVO"/>
    <s v="NPN"/>
    <x v="3"/>
    <m/>
    <m/>
    <m/>
    <m/>
  </r>
  <r>
    <x v="0"/>
    <s v="Kibler herrera"/>
    <n v="359385400000"/>
    <s v="Cobros Abril Canal Fijo 2 meses a NPN"/>
    <n v="0"/>
    <m/>
    <d v="2026-01-04T00:00:00"/>
    <n v="64098122"/>
    <n v="64098122"/>
    <m/>
    <s v="Benitezandrelina72@gmail.com"/>
    <m/>
    <m/>
    <m/>
    <d v="2026-01-04T00:00:00"/>
    <m/>
    <m/>
    <m/>
    <s v="10-720-238"/>
    <s v="MASIVO"/>
    <s v="NPN"/>
    <x v="1"/>
    <m/>
    <m/>
    <m/>
    <m/>
  </r>
  <r>
    <x v="0"/>
    <s v=" JESUS MARIO RESTREPO CHAVARRIAGA"/>
    <n v="353383450000"/>
    <s v="Cobros Abril Canal Fijo 2 meses a NPN"/>
    <n v="0"/>
    <m/>
    <d v="2026-01-04T00:00:00"/>
    <n v="65311544"/>
    <n v="65311544"/>
    <m/>
    <s v="Bcj7822panama@gmail.com"/>
    <m/>
    <m/>
    <m/>
    <d v="2026-01-04T00:00:00"/>
    <m/>
    <m/>
    <m/>
    <s v="E-8-225177"/>
    <s v="DIGITAL"/>
    <s v="NPN"/>
    <x v="0"/>
    <m/>
    <m/>
    <m/>
    <m/>
  </r>
  <r>
    <x v="0"/>
    <s v=" JOE DANIELS SMITH ATENCIO "/>
    <n v="353385560000"/>
    <s v="Cobros Abril Canal Fijo 2 meses a NPN"/>
    <n v="0"/>
    <m/>
    <d v="2026-01-04T00:00:00"/>
    <n v="63407637"/>
    <n v="63407637"/>
    <m/>
    <s v="joe0197smith@gmail.com"/>
    <m/>
    <m/>
    <m/>
    <d v="2026-01-04T00:00:00"/>
    <m/>
    <m/>
    <m/>
    <s v="4-790-639"/>
    <s v="MASIVO"/>
    <s v="NPN"/>
    <x v="0"/>
    <m/>
    <m/>
    <m/>
    <m/>
  </r>
  <r>
    <x v="0"/>
    <s v="YIVIANA YIVELIS ESQUINA PEREZ"/>
    <n v="352385790000"/>
    <s v="Cobros Abril Canal Fijo 2 meses a NPN"/>
    <n v="0"/>
    <m/>
    <d v="2026-01-04T00:00:00"/>
    <n v="65599146"/>
    <n v="65599146"/>
    <m/>
    <s v="Esquinayiviani@gmail.com"/>
    <m/>
    <m/>
    <m/>
    <d v="2026-01-04T00:00:00"/>
    <m/>
    <m/>
    <m/>
    <s v="3-737-1542"/>
    <s v="MASIVO"/>
    <s v="NPN"/>
    <x v="0"/>
    <m/>
    <m/>
    <m/>
    <m/>
  </r>
  <r>
    <x v="0"/>
    <s v="Javier González Brown "/>
    <n v="219058320000"/>
    <s v="Cobros Abril Canal Fijo 2 meses a NPN"/>
    <n v="0"/>
    <m/>
    <d v="2026-01-04T00:00:00"/>
    <n v="65695107"/>
    <n v="65695107"/>
    <m/>
    <s v="Javier009@gmail.com"/>
    <m/>
    <m/>
    <m/>
    <d v="2026-01-04T00:00:00"/>
    <m/>
    <m/>
    <m/>
    <s v="3-710-1453"/>
    <s v="MASIVO"/>
    <s v="NPN"/>
    <x v="1"/>
    <m/>
    <m/>
    <m/>
    <m/>
  </r>
  <r>
    <x v="0"/>
    <s v="LUIS ALFREDO GALLARDO REID"/>
    <n v="352384910000"/>
    <s v="Cobros Abril Canal Fijo 2 meses a NPN"/>
    <n v="0"/>
    <m/>
    <d v="2026-01-04T00:00:00"/>
    <n v="62929057"/>
    <n v="62929057"/>
    <m/>
    <s v="christopher27marceline@gmail.com"/>
    <m/>
    <m/>
    <m/>
    <d v="2026-01-04T00:00:00"/>
    <m/>
    <m/>
    <m/>
    <s v="8-960-2125"/>
    <s v="MASIVO"/>
    <s v="NPN"/>
    <x v="2"/>
    <m/>
    <m/>
    <m/>
    <m/>
  </r>
  <r>
    <x v="0"/>
    <s v="ROSIBEL OSIRIS ALFREDO MOLINO"/>
    <n v="355385090000"/>
    <s v="Cobros Abril Canal Fijo 2 meses a NPN"/>
    <n v="0"/>
    <m/>
    <d v="2026-01-04T00:00:00"/>
    <n v="66838567"/>
    <n v="66838567"/>
    <m/>
    <s v="rosibelosiris1993@gmail.com"/>
    <m/>
    <m/>
    <m/>
    <d v="2026-01-04T00:00:00"/>
    <m/>
    <m/>
    <m/>
    <s v="1-732-2281"/>
    <s v="MASIVO"/>
    <s v="NPN"/>
    <x v="1"/>
    <m/>
    <m/>
    <m/>
    <m/>
  </r>
  <r>
    <x v="0"/>
    <s v="Ixia ixania Samudio Perez"/>
    <n v="297038390000"/>
    <s v="Cobros Abril Canal Fijo 2 meses a NPN"/>
    <n v="0"/>
    <m/>
    <d v="2026-01-04T00:00:00"/>
    <n v="66030778"/>
    <n v="66030778"/>
    <m/>
    <s v="Samudioixa@gmail.com"/>
    <m/>
    <m/>
    <m/>
    <d v="2026-01-04T00:00:00"/>
    <m/>
    <m/>
    <m/>
    <s v="4-768-2366"/>
    <s v="MASIVO"/>
    <s v="NPN"/>
    <x v="7"/>
    <m/>
    <m/>
    <m/>
    <m/>
  </r>
  <r>
    <x v="0"/>
    <s v="Javier Rodolfo Carpintero Quintero"/>
    <n v="355386550000"/>
    <s v="Cobros Abril Canal Fijo 2 meses a NPN"/>
    <n v="0"/>
    <m/>
    <d v="2026-01-04T00:00:00"/>
    <n v="66680977"/>
    <n v="66680977"/>
    <m/>
    <s v="carpinterojavier92@gmail.com"/>
    <m/>
    <m/>
    <m/>
    <d v="2026-01-04T00:00:00"/>
    <m/>
    <m/>
    <m/>
    <s v="6-728-2234"/>
    <s v="MASIVO"/>
    <s v="NPN"/>
    <x v="5"/>
    <m/>
    <m/>
    <m/>
    <m/>
  </r>
  <r>
    <x v="0"/>
    <s v="DANIEL ALEXIS BATISTA DELGADO"/>
    <n v="359384340000"/>
    <s v="Cobros Abril Canal Fijo 2 meses a NPN"/>
    <n v="0"/>
    <m/>
    <d v="2026-01-04T00:00:00"/>
    <n v="67990181"/>
    <n v="67990181"/>
    <m/>
    <s v="gabrielareyes04@gmail.com"/>
    <m/>
    <m/>
    <m/>
    <d v="2026-01-04T00:00:00"/>
    <m/>
    <m/>
    <m/>
    <s v="8-809-1503"/>
    <s v="MASIVO"/>
    <s v="NPN"/>
    <x v="1"/>
    <m/>
    <m/>
    <m/>
    <m/>
  </r>
  <r>
    <x v="0"/>
    <s v="Daniel Yoel Mosquera"/>
    <n v="352381260000"/>
    <s v="Cobros Abril Canal Fijo 2 meses a NPN"/>
    <n v="0"/>
    <m/>
    <d v="2026-01-04T00:00:00"/>
    <n v="62876593"/>
    <n v="62876593"/>
    <m/>
    <s v="danielmosquera@gmail.com"/>
    <m/>
    <m/>
    <m/>
    <d v="2026-01-04T00:00:00"/>
    <m/>
    <m/>
    <m/>
    <s v=" 8-511-2 DV 10"/>
    <s v="SOHO"/>
    <s v="NPN"/>
    <x v="0"/>
    <m/>
    <m/>
    <m/>
    <m/>
  </r>
  <r>
    <x v="0"/>
    <s v="Ladilla paredes barsallo "/>
    <n v="354384850000"/>
    <s v="Cobros Abril Canal Fijo 2 meses a NPN"/>
    <n v="0"/>
    <m/>
    <d v="2026-01-04T00:00:00"/>
    <n v="64624750"/>
    <n v="64624750"/>
    <m/>
    <s v="Cleinparedes@gmail.com"/>
    <m/>
    <m/>
    <m/>
    <d v="2026-01-04T00:00:00"/>
    <m/>
    <m/>
    <m/>
    <s v="10-709-1872"/>
    <s v="MASIVO"/>
    <s v="NPN"/>
    <x v="1"/>
    <m/>
    <m/>
    <m/>
    <m/>
  </r>
  <r>
    <x v="0"/>
    <s v="Elsy batista"/>
    <n v="339386610000"/>
    <s v="Cobros Abril Canal Fijo 2 meses a NPN"/>
    <n v="0"/>
    <m/>
    <d v="2026-01-04T00:00:00"/>
    <n v="63417299"/>
    <n v="63417299"/>
    <m/>
    <s v="elsybatista742@gmail.com"/>
    <m/>
    <m/>
    <m/>
    <d v="2026-01-04T00:00:00"/>
    <m/>
    <m/>
    <m/>
    <s v="9-156-917"/>
    <s v="MASIVO"/>
    <s v="NPN"/>
    <x v="1"/>
    <m/>
    <m/>
    <m/>
    <m/>
  </r>
  <r>
    <x v="0"/>
    <s v="NEDELCA MERCEDES ESCARTÍN ATENCIO"/>
    <n v="369000800000"/>
    <s v="Cobros Abril Canal Fijo 2 meses a NPN"/>
    <n v="0"/>
    <m/>
    <d v="2026-01-04T00:00:00"/>
    <n v="65862163"/>
    <n v="65862163"/>
    <m/>
    <s v="nedelcaescartin4@gmail.com"/>
    <m/>
    <m/>
    <m/>
    <d v="2026-01-04T00:00:00"/>
    <m/>
    <m/>
    <m/>
    <s v="4-256-213"/>
    <s v="DIGITAL"/>
    <s v="NPN"/>
    <x v="1"/>
    <m/>
    <m/>
    <m/>
    <m/>
  </r>
  <r>
    <x v="0"/>
    <s v="MICHELY SOLIS"/>
    <n v="361000890000"/>
    <s v="Cobros Abril Canal Fijo 2 meses a NPN"/>
    <n v="0"/>
    <m/>
    <d v="2026-01-04T00:00:00"/>
    <n v="63464637"/>
    <n v="63464637"/>
    <m/>
    <s v="Jcami7520@gmail.com"/>
    <m/>
    <m/>
    <m/>
    <d v="2026-01-04T00:00:00"/>
    <m/>
    <m/>
    <m/>
    <s v="3-736-2353"/>
    <s v="MASIVO"/>
    <s v="NPN"/>
    <x v="1"/>
    <m/>
    <m/>
    <m/>
    <m/>
  </r>
  <r>
    <x v="0"/>
    <s v="ORLANDO JAVIER DELGADO RODRIGUEZ"/>
    <n v="364001020000"/>
    <s v="Cobros Abril Canal Fijo 2 meses a NPN"/>
    <n v="0"/>
    <m/>
    <d v="2026-01-04T00:00:00"/>
    <n v="67282492"/>
    <n v="67282492"/>
    <m/>
    <s v="Gibsonkarla01@gmail.com"/>
    <m/>
    <m/>
    <m/>
    <d v="2026-01-04T00:00:00"/>
    <m/>
    <m/>
    <m/>
    <s v="3-719-1749"/>
    <s v="MASIVO"/>
    <s v="NPN"/>
    <x v="5"/>
    <m/>
    <m/>
    <m/>
    <m/>
  </r>
  <r>
    <x v="0"/>
    <s v="VIOLETA REYES RIVAS "/>
    <n v="369001490000"/>
    <s v="Cobros Abril Canal Fijo 2 meses a NPN"/>
    <n v="0"/>
    <m/>
    <d v="2026-01-04T00:00:00"/>
    <n v="67927520"/>
    <n v="67927520"/>
    <m/>
    <s v="Isabellareyes2809@gmail.com"/>
    <m/>
    <m/>
    <m/>
    <d v="2026-01-04T00:00:00"/>
    <m/>
    <m/>
    <m/>
    <s v="E-8-126668"/>
    <s v="MASIVO"/>
    <s v="NPN"/>
    <x v="4"/>
    <m/>
    <m/>
    <m/>
    <m/>
  </r>
  <r>
    <x v="0"/>
    <s v="Osmel morales"/>
    <n v="356328950000"/>
    <s v="Cobros Abril Canal Fijo 2 meses a NPN"/>
    <n v="0"/>
    <m/>
    <d v="2026-01-04T00:00:00"/>
    <n v="68873336"/>
    <n v="68873336"/>
    <m/>
    <s v="orielauintefo@gmail.com"/>
    <m/>
    <m/>
    <m/>
    <d v="2026-01-04T00:00:00"/>
    <m/>
    <m/>
    <m/>
    <s v="8-746-1133"/>
    <s v="MASIVO"/>
    <s v="NPN"/>
    <x v="0"/>
    <m/>
    <m/>
    <m/>
    <m/>
  </r>
  <r>
    <x v="0"/>
    <s v="Juan Rodriguez "/>
    <n v="362001930000"/>
    <s v="Cobros Abril Canal Fijo 2 meses a NPN"/>
    <n v="0"/>
    <m/>
    <d v="2026-01-04T00:00:00"/>
    <n v="64521528"/>
    <n v="64521528"/>
    <m/>
    <s v="Juandediosrodriguez0770@gmail.com"/>
    <m/>
    <m/>
    <m/>
    <d v="2026-01-04T00:00:00"/>
    <m/>
    <m/>
    <m/>
    <s v="3-101-324"/>
    <s v="MASIVO"/>
    <s v="NPN"/>
    <x v="1"/>
    <m/>
    <m/>
    <m/>
    <m/>
  </r>
  <r>
    <x v="0"/>
    <s v="Roxana Abrego Abrego "/>
    <n v="365000670000"/>
    <s v="Cobros Abril Canal Fijo 2 meses a NPN"/>
    <n v="0"/>
    <m/>
    <d v="2026-01-04T00:00:00"/>
    <n v="65174066"/>
    <n v="65174066"/>
    <m/>
    <s v="abregoroxana95@gmail.com"/>
    <m/>
    <m/>
    <m/>
    <d v="2026-01-04T00:00:00"/>
    <m/>
    <m/>
    <m/>
    <s v="1-765-626"/>
    <s v="MASIVO"/>
    <s v="NPN"/>
    <x v="0"/>
    <m/>
    <m/>
    <m/>
    <m/>
  </r>
  <r>
    <x v="0"/>
    <s v="YANETH ALEIDA VILLARREAL"/>
    <n v="363000680000"/>
    <s v="Cobros Abril Canal Fijo 2 meses a NPN"/>
    <n v="0"/>
    <m/>
    <d v="2026-01-04T00:00:00"/>
    <n v="69191844"/>
    <n v="69191844"/>
    <m/>
    <s v="ya.villarreal.10@gmail.com"/>
    <m/>
    <m/>
    <m/>
    <d v="2026-01-04T00:00:00"/>
    <m/>
    <m/>
    <m/>
    <s v="4-901-1210"/>
    <s v="MASIVO"/>
    <s v="NPN"/>
    <x v="0"/>
    <m/>
    <m/>
    <m/>
    <m/>
  </r>
  <r>
    <x v="0"/>
    <s v="LUIS VASQUEZ PEREZ"/>
    <n v="214008740000"/>
    <s v="Cobros Abril Canal Fijo 2 meses a NPN"/>
    <n v="0"/>
    <m/>
    <d v="2026-01-04T00:00:00"/>
    <n v="65294266"/>
    <n v="65294266"/>
    <m/>
    <s v="Luisvasquez@gmsil.com"/>
    <m/>
    <m/>
    <m/>
    <d v="2026-01-04T00:00:00"/>
    <m/>
    <m/>
    <m/>
    <s v="8-528-1351"/>
    <s v="MASIVO"/>
    <s v="NPN"/>
    <x v="3"/>
    <m/>
    <m/>
    <m/>
    <m/>
  </r>
  <r>
    <x v="0"/>
    <s v="Jhon Jairo Palacios Ocampo"/>
    <n v="367002930000"/>
    <s v="Cobros Abril Canal Fijo 2 meses a NPN"/>
    <n v="0"/>
    <m/>
    <d v="2026-01-04T00:00:00"/>
    <n v="67028339"/>
    <n v="67028339"/>
    <m/>
    <s v="Carlossaul1771@gmail.com"/>
    <m/>
    <m/>
    <m/>
    <d v="2026-01-04T00:00:00"/>
    <m/>
    <m/>
    <m/>
    <s v="E-8-200653"/>
    <s v="MASIVO"/>
    <s v="NPN"/>
    <x v="1"/>
    <m/>
    <m/>
    <m/>
    <m/>
  </r>
  <r>
    <x v="0"/>
    <s v="Ehany Yamileth Mosquera Cáceres "/>
    <n v="363003090000"/>
    <s v="Cobros Abril Canal Fijo 2 meses a NPN"/>
    <n v="0"/>
    <m/>
    <d v="2026-01-04T00:00:00"/>
    <n v="63468266"/>
    <n v="63468266"/>
    <m/>
    <s v="Ehanymosquera71@gmail.com"/>
    <m/>
    <m/>
    <m/>
    <d v="2026-01-04T00:00:00"/>
    <m/>
    <m/>
    <m/>
    <s v="8-1050-2240"/>
    <s v="MASIVO"/>
    <s v="NPN"/>
    <x v="2"/>
    <m/>
    <m/>
    <m/>
    <m/>
  </r>
  <r>
    <x v="0"/>
    <s v="Dayan garcia"/>
    <n v="215060250000"/>
    <s v="Cobros Abril Canal Fijo 2 meses a NPN"/>
    <n v="0"/>
    <m/>
    <d v="2026-01-04T00:00:00"/>
    <n v="66210454"/>
    <n v="66210454"/>
    <m/>
    <s v="Estrella19michu@gmail.com"/>
    <m/>
    <m/>
    <m/>
    <d v="2026-01-04T00:00:00"/>
    <m/>
    <m/>
    <m/>
    <s v="8-859-1394"/>
    <s v="MASIVO"/>
    <s v="NPN"/>
    <x v="1"/>
    <m/>
    <m/>
    <m/>
    <m/>
  </r>
  <r>
    <x v="0"/>
    <s v="Cristian melendez"/>
    <n v="342345490000"/>
    <s v="Cobros Abril Canal Fijo 2 meses a NPN"/>
    <n v="0"/>
    <m/>
    <d v="2026-01-04T00:00:00"/>
    <n v="63385364"/>
    <n v="63385364"/>
    <m/>
    <s v="Yanelafuentes542@gmail.com"/>
    <m/>
    <m/>
    <m/>
    <d v="2026-01-04T00:00:00"/>
    <m/>
    <m/>
    <m/>
    <s v="8-811-1708"/>
    <s v="MASIVO"/>
    <s v="NPN"/>
    <x v="0"/>
    <m/>
    <m/>
    <m/>
    <m/>
  </r>
  <r>
    <x v="0"/>
    <s v="MIGUEL ANGEL GUEVARA MARTINEz"/>
    <n v="366000710000"/>
    <s v="Cobros Abril Canal Fijo 2 meses a NPN"/>
    <n v="0"/>
    <m/>
    <d v="2026-01-04T00:00:00"/>
    <n v="68588708"/>
    <n v="68588708"/>
    <m/>
    <s v="miguelagm172011@gmail.com"/>
    <m/>
    <m/>
    <m/>
    <d v="2026-01-04T00:00:00"/>
    <m/>
    <m/>
    <m/>
    <s v="3-748-1562"/>
    <s v="MASIVO"/>
    <s v="NPN"/>
    <x v="5"/>
    <m/>
    <m/>
    <m/>
    <m/>
  </r>
  <r>
    <x v="0"/>
    <s v="Daysi De Gracia"/>
    <n v="365002870000"/>
    <s v="Cobros Abril Canal Fijo 2 meses a NPN"/>
    <n v="0"/>
    <m/>
    <d v="2026-01-04T00:00:00"/>
    <n v="67313117"/>
    <n v="67313117"/>
    <m/>
    <s v="daisym_19@hotmail.com"/>
    <m/>
    <m/>
    <m/>
    <d v="2026-01-04T00:00:00"/>
    <m/>
    <m/>
    <m/>
    <s v="4-749-1357"/>
    <s v="MASIVO"/>
    <s v="NPN"/>
    <x v="5"/>
    <m/>
    <m/>
    <m/>
    <m/>
  </r>
  <r>
    <x v="0"/>
    <s v="Dilson Yosimar Arosemena Alvarado"/>
    <n v="367000460000"/>
    <s v="Cobros Abril Canal Fijo 2 meses a NPN"/>
    <n v="0"/>
    <m/>
    <d v="2026-01-04T00:00:00"/>
    <n v="60349166"/>
    <n v="60349166"/>
    <m/>
    <s v="dilsonarosemena6@gmail.com"/>
    <m/>
    <m/>
    <m/>
    <d v="2026-01-04T00:00:00"/>
    <m/>
    <m/>
    <m/>
    <s v="10-709-1470"/>
    <s v="MASIVO"/>
    <s v="NPN"/>
    <x v="1"/>
    <m/>
    <m/>
    <m/>
    <m/>
  </r>
  <r>
    <x v="0"/>
    <s v="Oscar oriel Oses Trujillo "/>
    <n v="358370160000"/>
    <s v="Cobros Abril Canal Fijo 2 meses a NPN"/>
    <n v="0"/>
    <m/>
    <d v="2026-01-04T00:00:00"/>
    <n v="64122590"/>
    <n v="64122590"/>
    <m/>
    <s v="Og66602@gmail.com"/>
    <m/>
    <m/>
    <m/>
    <d v="2026-01-04T00:00:00"/>
    <m/>
    <m/>
    <m/>
    <s v="2-706-1935"/>
    <s v="MASIVO"/>
    <s v="NPN"/>
    <x v="0"/>
    <m/>
    <m/>
    <m/>
    <m/>
  </r>
  <r>
    <x v="0"/>
    <s v="Maribel Martínez Sánchez "/>
    <n v="362004080000"/>
    <s v="Cobros Abril Canal Fijo 2 meses a NPN"/>
    <n v="0"/>
    <m/>
    <d v="2026-01-04T00:00:00"/>
    <n v="65404671"/>
    <n v="65404671"/>
    <m/>
    <s v="abregojeans78@gmail.com"/>
    <m/>
    <m/>
    <m/>
    <d v="2026-01-04T00:00:00"/>
    <m/>
    <m/>
    <m/>
    <s v="8-832-230"/>
    <s v="MASIVO"/>
    <s v="NPN"/>
    <x v="3"/>
    <m/>
    <m/>
    <m/>
    <m/>
  </r>
  <r>
    <x v="0"/>
    <s v="Orieliz oseira Ortega Gonzalez"/>
    <n v="365004390000"/>
    <s v="Cobros Abril Canal Fijo 2 meses a NPN"/>
    <n v="0"/>
    <m/>
    <d v="2026-01-04T00:00:00"/>
    <n v="65404636"/>
    <n v="65404636"/>
    <m/>
    <s v="Jorgebeby0220@gmail.com"/>
    <m/>
    <m/>
    <m/>
    <d v="2026-01-04T00:00:00"/>
    <m/>
    <m/>
    <m/>
    <s v="3-712-662"/>
    <s v="MASIVO"/>
    <s v="NPN"/>
    <x v="0"/>
    <m/>
    <m/>
    <m/>
    <m/>
  </r>
  <r>
    <x v="0"/>
    <s v="Johany Andrade "/>
    <n v="275067830000"/>
    <s v="Cobros Abril Canal Fijo 2 meses a NPN"/>
    <n v="0"/>
    <m/>
    <d v="2026-01-04T00:00:00"/>
    <n v="63197407"/>
    <n v="63197407"/>
    <m/>
    <s v="Johany42429@gmail.com"/>
    <m/>
    <m/>
    <m/>
    <d v="2026-01-04T00:00:00"/>
    <m/>
    <m/>
    <m/>
    <s v="8-944-2043"/>
    <s v="MASIVO"/>
    <s v="NPN"/>
    <x v="1"/>
    <m/>
    <m/>
    <m/>
    <m/>
  </r>
  <r>
    <x v="0"/>
    <s v="Jhon Roa"/>
    <n v="361004030000"/>
    <s v="Cobros Abril Canal Fijo 2 meses a NPN"/>
    <n v="0"/>
    <m/>
    <d v="2026-01-04T00:00:00"/>
    <n v="67031272"/>
    <n v="67031272"/>
    <m/>
    <s v="Jhonroa2524@gmail.com"/>
    <m/>
    <m/>
    <m/>
    <d v="2026-01-04T00:00:00"/>
    <m/>
    <m/>
    <m/>
    <s v="BG338244"/>
    <s v="MASIVO"/>
    <s v="NPN"/>
    <x v="1"/>
    <m/>
    <m/>
    <m/>
    <m/>
  </r>
  <r>
    <x v="0"/>
    <s v="LUIS ALFONSO GÓMEZ CHACON"/>
    <n v="366004010000"/>
    <s v="Cobros Abril Canal Fijo 2 meses a NPN"/>
    <n v="0"/>
    <m/>
    <d v="2026-01-04T00:00:00"/>
    <n v="68004840"/>
    <n v="68004840"/>
    <m/>
    <s v="Cleochaco88@gmail.com"/>
    <m/>
    <m/>
    <m/>
    <d v="2026-01-04T00:00:00"/>
    <m/>
    <m/>
    <m/>
    <s v="8-739-917"/>
    <s v="MASIVO"/>
    <s v="NPN"/>
    <x v="1"/>
    <m/>
    <m/>
    <m/>
    <m/>
  </r>
  <r>
    <x v="0"/>
    <s v="Dayne  tercero "/>
    <n v="369003370000"/>
    <s v="Cobros Abril Canal Fijo 2 meses a NPN"/>
    <n v="0"/>
    <m/>
    <d v="2026-01-04T00:00:00"/>
    <n v="68906543"/>
    <n v="68906543"/>
    <m/>
    <s v="danirudas42@gmail.com"/>
    <m/>
    <m/>
    <m/>
    <d v="2026-01-04T00:00:00"/>
    <m/>
    <m/>
    <m/>
    <s v="4-702-838"/>
    <s v="MASIVO"/>
    <s v="NPN"/>
    <x v="1"/>
    <m/>
    <m/>
    <m/>
    <m/>
  </r>
  <r>
    <x v="0"/>
    <s v="NATALIA RODRIGUEZ PEÑALBA"/>
    <n v="363000200000"/>
    <s v="Cobros Abril Canal Fijo 2 meses a NPN"/>
    <n v="0"/>
    <m/>
    <d v="2026-01-04T00:00:00"/>
    <n v="65608513"/>
    <n v="65608513"/>
    <m/>
    <s v="fernandoalvarezpanama@gmail.com"/>
    <m/>
    <m/>
    <m/>
    <d v="2026-01-04T00:00:00"/>
    <m/>
    <m/>
    <m/>
    <s v="8-360-757"/>
    <s v="MASIVO"/>
    <s v="NPN"/>
    <x v="3"/>
    <m/>
    <m/>
    <m/>
    <m/>
  </r>
  <r>
    <x v="0"/>
    <s v="MICHELLE RAISA RUIZ"/>
    <n v="363003190000"/>
    <s v="Cobros Abril Canal Fijo 2 meses a NPN"/>
    <n v="0"/>
    <m/>
    <d v="2026-01-04T00:00:00"/>
    <n v="63479119"/>
    <n v="63479119"/>
    <m/>
    <s v="ruizmichelleraisa@gmail.com"/>
    <m/>
    <m/>
    <m/>
    <d v="2026-01-04T00:00:00"/>
    <m/>
    <m/>
    <m/>
    <s v="6-726-538"/>
    <s v="MASIVO"/>
    <s v="NPN"/>
    <x v="1"/>
    <m/>
    <m/>
    <m/>
    <m/>
  </r>
  <r>
    <x v="0"/>
    <s v="ENEIDA DE GRACIA MUÑOZ"/>
    <n v="368002400000"/>
    <s v="Cobros Abril Canal Fijo 2 meses a NPN"/>
    <n v="0"/>
    <m/>
    <d v="2026-01-04T00:00:00"/>
    <n v="64610148"/>
    <n v="64610148"/>
    <m/>
    <s v="malvinmendoza745@gmail.com"/>
    <m/>
    <m/>
    <m/>
    <d v="2026-01-04T00:00:00"/>
    <m/>
    <m/>
    <m/>
    <s v="4-719-668"/>
    <s v="MASIVO"/>
    <s v="NPN"/>
    <x v="0"/>
    <m/>
    <m/>
    <m/>
    <m/>
  </r>
  <r>
    <x v="0"/>
    <s v="Yorlenis Yasiel Adams Chiari"/>
    <n v="363003760000"/>
    <s v="Cobros Abril Canal Fijo 2 meses a NPN"/>
    <n v="0"/>
    <m/>
    <d v="2026-01-04T00:00:00"/>
    <n v="67049348"/>
    <n v="67049348"/>
    <m/>
    <s v="Villarrealyanisett@gmail.com"/>
    <m/>
    <m/>
    <m/>
    <d v="2026-01-04T00:00:00"/>
    <m/>
    <m/>
    <m/>
    <s v="3-753-288"/>
    <s v="MASIVO"/>
    <s v="NPN"/>
    <x v="5"/>
    <m/>
    <m/>
    <m/>
    <m/>
  </r>
  <r>
    <x v="0"/>
    <s v="MANUEL RODRIGUEZ"/>
    <n v="369002140000"/>
    <s v="Cobros Abril Canal Fijo 2 meses a NPN"/>
    <n v="0"/>
    <m/>
    <d v="2026-01-04T00:00:00"/>
    <n v="63373915"/>
    <n v="63373915"/>
    <m/>
    <s v="Esfiel416@gmail.com"/>
    <m/>
    <m/>
    <m/>
    <d v="2026-01-04T00:00:00"/>
    <m/>
    <m/>
    <m/>
    <s v="3-733-1572"/>
    <s v="MASIVO"/>
    <s v="NPN"/>
    <x v="1"/>
    <m/>
    <m/>
    <m/>
    <m/>
  </r>
  <r>
    <x v="0"/>
    <s v="Cristobalina Rios "/>
    <n v="367003480000"/>
    <s v="Cobros Abril Canal Fijo 2 meses a NPN"/>
    <n v="0"/>
    <m/>
    <d v="2026-01-04T00:00:00"/>
    <n v="63104683"/>
    <n v="63104683"/>
    <m/>
    <s v="Viviandolores1976@gmail.com"/>
    <m/>
    <m/>
    <m/>
    <d v="2026-01-04T00:00:00"/>
    <m/>
    <m/>
    <m/>
    <s v="3-63-855"/>
    <s v="MASIVO"/>
    <s v="NPN"/>
    <x v="0"/>
    <m/>
    <m/>
    <m/>
    <m/>
  </r>
  <r>
    <x v="0"/>
    <s v="Viatnessa Stefany  Marin Rosales"/>
    <n v="368004580000"/>
    <s v="Cobros Abril Canal Fijo 2 meses a NPN"/>
    <n v="0"/>
    <m/>
    <d v="2026-01-04T00:00:00"/>
    <n v="60512175"/>
    <n v="60512175"/>
    <m/>
    <s v="Contabilidad.angconstrucciones@gmail.com"/>
    <m/>
    <m/>
    <m/>
    <d v="2026-01-04T00:00:00"/>
    <m/>
    <m/>
    <m/>
    <s v="AW329866"/>
    <s v="SOHO"/>
    <s v="NPN"/>
    <x v="1"/>
    <m/>
    <m/>
    <m/>
    <m/>
  </r>
  <r>
    <x v="0"/>
    <s v="Jenny liseth  Barsallo brow"/>
    <n v="366005850000"/>
    <s v="Cobros Abril Canal Fijo 2 meses a NPN"/>
    <n v="0"/>
    <m/>
    <d v="2026-01-04T00:00:00"/>
    <n v="68268742"/>
    <n v="68268742"/>
    <m/>
    <s v="Leslyecordoba98@gmaicom.com"/>
    <m/>
    <m/>
    <m/>
    <d v="2026-01-04T00:00:00"/>
    <m/>
    <m/>
    <m/>
    <s v="10-707-314"/>
    <s v="MASIVO"/>
    <s v="NPN"/>
    <x v="1"/>
    <m/>
    <m/>
    <m/>
    <m/>
  </r>
  <r>
    <x v="0"/>
    <s v="Joel lezcano "/>
    <n v="362006040000"/>
    <s v="Cobros Abril Canal Fijo 2 meses a NPN"/>
    <n v="0"/>
    <m/>
    <d v="2026-01-04T00:00:00"/>
    <n v="64899463"/>
    <n v="64899463"/>
    <m/>
    <s v="Joelesxano@gmail.com"/>
    <m/>
    <m/>
    <m/>
    <d v="2026-01-04T00:00:00"/>
    <m/>
    <m/>
    <m/>
    <s v="8-1079-1439"/>
    <s v="MASIVO"/>
    <s v="NPN"/>
    <x v="1"/>
    <m/>
    <m/>
    <m/>
    <m/>
  </r>
  <r>
    <x v="0"/>
    <s v="MAYELA BELTRAN"/>
    <n v="3670030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2-701-1276"/>
    <s v="MASIVO"/>
    <s v="NPN"/>
    <x v="3"/>
    <m/>
    <m/>
    <m/>
    <m/>
  </r>
  <r>
    <x v="0"/>
    <s v="EDIZA KARELL HALL ACOSTA DE"/>
    <n v="363005830000"/>
    <s v="Cobros Abril Canal Fijo 2 meses a NPN"/>
    <n v="0"/>
    <m/>
    <d v="2026-01-04T00:00:00"/>
    <n v="69320573"/>
    <n v="69320573"/>
    <m/>
    <s v="abdulay_ferith@icloud.com"/>
    <m/>
    <m/>
    <m/>
    <d v="2026-01-04T00:00:00"/>
    <m/>
    <m/>
    <m/>
    <s v="3-711-988"/>
    <s v="MASIVO"/>
    <s v="NPN"/>
    <x v="1"/>
    <m/>
    <m/>
    <m/>
    <m/>
  </r>
  <r>
    <x v="0"/>
    <s v="YONAIRA YULEISI RENTERIA MARTINEZ"/>
    <n v="369004710000"/>
    <s v="Cobros Abril Canal Fijo 2 meses a NPN"/>
    <n v="0"/>
    <m/>
    <d v="2026-01-04T00:00:00"/>
    <n v="68073711"/>
    <n v="68073711"/>
    <m/>
    <s v="Liseth04munoz7@gmail.com"/>
    <m/>
    <m/>
    <m/>
    <d v="2026-01-04T00:00:00"/>
    <m/>
    <m/>
    <m/>
    <s v="3-748-395"/>
    <s v="MASIVO"/>
    <s v="NPN"/>
    <x v="4"/>
    <m/>
    <m/>
    <m/>
    <m/>
  </r>
  <r>
    <x v="0"/>
    <s v="Idequel Rodriguez "/>
    <n v="367006670000"/>
    <s v="Cobros Abril Canal Fijo 2 meses a NPN"/>
    <n v="0"/>
    <m/>
    <d v="2026-01-04T00:00:00"/>
    <n v="69477856"/>
    <n v="69477856"/>
    <m/>
    <s v="Santosidequel1224@gmail.com"/>
    <m/>
    <m/>
    <m/>
    <d v="2026-01-04T00:00:00"/>
    <m/>
    <m/>
    <m/>
    <s v="8-976-1552"/>
    <s v="MASIVO"/>
    <s v="NPN"/>
    <x v="4"/>
    <m/>
    <m/>
    <m/>
    <m/>
  </r>
  <r>
    <x v="0"/>
    <s v="Heidi mendoza"/>
    <n v="363005870000"/>
    <s v="Cobros Abril Canal Fijo 2 meses a NPN"/>
    <n v="0"/>
    <m/>
    <d v="2026-01-04T00:00:00"/>
    <n v="63806351"/>
    <n v="63806351"/>
    <m/>
    <s v="Justo30@gmail.com"/>
    <m/>
    <m/>
    <m/>
    <d v="2026-01-04T00:00:00"/>
    <m/>
    <m/>
    <m/>
    <s v="6-726-1326"/>
    <s v="MASIVO"/>
    <s v="NPN"/>
    <x v="1"/>
    <m/>
    <m/>
    <m/>
    <m/>
  </r>
  <r>
    <x v="0"/>
    <s v="CARLOS PÉREZ"/>
    <n v="361003580000"/>
    <s v="Cobros Abril Canal Fijo 2 meses a NPN"/>
    <n v="0"/>
    <m/>
    <d v="2026-01-04T00:00:00"/>
    <n v="68116008"/>
    <n v="68116008"/>
    <m/>
    <s v="carlitoruletero@gmail.com"/>
    <m/>
    <m/>
    <m/>
    <d v="2026-01-04T00:00:00"/>
    <m/>
    <m/>
    <m/>
    <s v="6-702-1623"/>
    <s v="MASIVO"/>
    <s v="NPN"/>
    <x v="1"/>
    <m/>
    <m/>
    <m/>
    <m/>
  </r>
  <r>
    <x v="0"/>
    <s v="Iony record "/>
    <n v="365007390000"/>
    <s v="Cobros Abril Canal Fijo 2 meses a NPN"/>
    <n v="0"/>
    <m/>
    <d v="2026-01-04T00:00:00"/>
    <n v="69487900"/>
    <n v="69487900"/>
    <m/>
    <s v="Iony.record@gmail.com"/>
    <m/>
    <m/>
    <m/>
    <d v="2026-01-04T00:00:00"/>
    <m/>
    <m/>
    <m/>
    <s v="8-821-2082"/>
    <s v="MASIVO"/>
    <s v="NPN"/>
    <x v="0"/>
    <m/>
    <m/>
    <m/>
    <m/>
  </r>
  <r>
    <x v="0"/>
    <s v="Delfina gomez"/>
    <n v="369004990000"/>
    <s v="Cobros Abril Canal Fijo 2 meses a NPN"/>
    <n v="0"/>
    <m/>
    <d v="2026-01-04T00:00:00"/>
    <n v="62911877"/>
    <n v="62911877"/>
    <m/>
    <s v="bbarria189@gmail.com"/>
    <m/>
    <m/>
    <m/>
    <d v="2026-01-04T00:00:00"/>
    <m/>
    <m/>
    <m/>
    <s v="8-755-2186"/>
    <s v="MASIVO"/>
    <s v="NPN"/>
    <x v="5"/>
    <m/>
    <m/>
    <m/>
    <m/>
  </r>
  <r>
    <x v="0"/>
    <s v="Yasuri Castillo"/>
    <n v="369007940000"/>
    <s v="Cobros Abril Canal Fijo 2 meses a NPN"/>
    <n v="0"/>
    <m/>
    <d v="2026-01-04T00:00:00"/>
    <n v="65294266"/>
    <n v="65294266"/>
    <m/>
    <s v="Yaducas@gmail.com"/>
    <m/>
    <m/>
    <m/>
    <d v="2026-01-04T00:00:00"/>
    <m/>
    <m/>
    <m/>
    <s v="8-769-022"/>
    <s v="MASIVO"/>
    <s v="NPN"/>
    <x v="3"/>
    <m/>
    <m/>
    <m/>
    <m/>
  </r>
  <r>
    <x v="0"/>
    <s v="BERLIDES LEAL "/>
    <n v="358375740000"/>
    <s v="Cobros Abril Canal Fijo 2 meses a NPN"/>
    <n v="0"/>
    <m/>
    <d v="2026-01-04T00:00:00"/>
    <n v="69538572"/>
    <n v="69538572"/>
    <m/>
    <s v="lahijasabor@hotmail.com"/>
    <m/>
    <m/>
    <m/>
    <d v="2026-01-04T00:00:00"/>
    <m/>
    <m/>
    <m/>
    <s v="10-703-2442"/>
    <s v="MASIVO"/>
    <s v="NPN"/>
    <x v="1"/>
    <m/>
    <m/>
    <m/>
    <m/>
  </r>
  <r>
    <x v="0"/>
    <s v="Reyna Elizabeth Morales"/>
    <n v="362004930000"/>
    <s v="Cobros Abril Canal Fijo 2 meses a NPN"/>
    <n v="0"/>
    <m/>
    <d v="2026-01-04T00:00:00"/>
    <n v="63357684"/>
    <n v="63357684"/>
    <m/>
    <s v="Montezumaeuclides468@gmail.com"/>
    <m/>
    <m/>
    <m/>
    <d v="2026-01-04T00:00:00"/>
    <m/>
    <m/>
    <m/>
    <s v="9-730-199"/>
    <s v="MASIVO"/>
    <s v="NPN"/>
    <x v="0"/>
    <m/>
    <m/>
    <m/>
    <m/>
  </r>
  <r>
    <x v="0"/>
    <s v="Katleen Haydee Niño Zapata"/>
    <n v="363007180000"/>
    <s v="Cobros Abril Canal Fijo 2 meses a NPN"/>
    <n v="0"/>
    <m/>
    <d v="2026-01-04T00:00:00"/>
    <n v="69500888"/>
    <n v="69500888"/>
    <m/>
    <s v="Jeissyyearwood@gmail.com"/>
    <m/>
    <m/>
    <m/>
    <d v="2026-01-04T00:00:00"/>
    <m/>
    <m/>
    <m/>
    <s v="8-977-524"/>
    <s v="MASIVO"/>
    <s v="NPN"/>
    <x v="1"/>
    <m/>
    <m/>
    <m/>
    <m/>
  </r>
  <r>
    <x v="0"/>
    <s v="Marlin gomez"/>
    <n v="361005810000"/>
    <s v="Cobros Abril Canal Fijo 2 meses a NPN"/>
    <n v="0"/>
    <m/>
    <d v="2026-01-04T00:00:00"/>
    <n v="67890432"/>
    <n v="67890432"/>
    <m/>
    <s v="maryori@gmail.com"/>
    <m/>
    <m/>
    <m/>
    <d v="2026-01-04T00:00:00"/>
    <m/>
    <m/>
    <m/>
    <s v="2-717-2076"/>
    <s v="MASIVO"/>
    <s v="NPN"/>
    <x v="4"/>
    <m/>
    <m/>
    <m/>
    <m/>
  </r>
  <r>
    <x v="0"/>
    <s v="Pedro Chanel Guerrero Ortega "/>
    <n v="372005030000"/>
    <s v="Cobros Abril Canal Fijo 2 meses a NPN"/>
    <n v="0"/>
    <m/>
    <d v="2026-01-04T00:00:00"/>
    <n v="65510120"/>
    <n v="65510120"/>
    <m/>
    <s v="pitergm31@gmail.com"/>
    <m/>
    <m/>
    <m/>
    <d v="2026-01-04T00:00:00"/>
    <m/>
    <m/>
    <m/>
    <s v="CÃ©dula"/>
    <s v="SOHO"/>
    <s v="NPN"/>
    <x v="1"/>
    <m/>
    <m/>
    <m/>
    <m/>
  </r>
  <r>
    <x v="0"/>
    <s v=" JOSE JESUS BORREGALES ABREU"/>
    <n v="363005990000"/>
    <s v="Cobros Abril Canal Fijo 2 meses a NPN"/>
    <n v="0"/>
    <m/>
    <d v="2026-01-04T00:00:00"/>
    <n v="69082411"/>
    <n v="69082411"/>
    <m/>
    <s v="jesusabreu0235@gmail.com"/>
    <m/>
    <m/>
    <m/>
    <d v="2026-01-04T00:00:00"/>
    <m/>
    <m/>
    <m/>
    <n v="104726581"/>
    <s v="DIGITAL"/>
    <s v="NPN"/>
    <x v="1"/>
    <m/>
    <m/>
    <m/>
    <m/>
  </r>
  <r>
    <x v="0"/>
    <s v="Genessis Mayelis Saldaña Pineda"/>
    <n v="285057050000"/>
    <s v="Cobros Abril Canal Fijo 2 meses a NPN"/>
    <n v="0"/>
    <m/>
    <d v="2026-01-04T00:00:00"/>
    <n v="65149033"/>
    <n v="65149033"/>
    <m/>
    <s v="genessissaldana@gmail.com"/>
    <m/>
    <m/>
    <m/>
    <d v="2026-01-04T00:00:00"/>
    <m/>
    <m/>
    <m/>
    <s v="4-769-2248"/>
    <s v="MASIVO"/>
    <s v="NPN"/>
    <x v="1"/>
    <m/>
    <m/>
    <m/>
    <m/>
  </r>
  <r>
    <x v="0"/>
    <s v="MARIA CATALINA HERNANDEZ PINO"/>
    <n v="365006510000"/>
    <s v="Cobros Abril Canal Fijo 2 meses a NPN"/>
    <n v="0"/>
    <m/>
    <d v="2026-01-04T00:00:00"/>
    <n v="66831414"/>
    <n v="66831414"/>
    <m/>
    <s v="friopino@gmail.com"/>
    <m/>
    <m/>
    <m/>
    <d v="2026-01-04T00:00:00"/>
    <m/>
    <m/>
    <m/>
    <s v="9-82-1944"/>
    <s v="MASIVO"/>
    <s v="NPN"/>
    <x v="1"/>
    <m/>
    <m/>
    <m/>
    <m/>
  </r>
  <r>
    <x v="0"/>
    <s v="Argelis Vanegas "/>
    <n v="355001270000"/>
    <s v="Cobros Abril Canal Fijo 2 meses a NPN"/>
    <n v="0"/>
    <m/>
    <d v="2026-01-04T00:00:00"/>
    <n v="69907641"/>
    <n v="69907641"/>
    <m/>
    <s v="Tobiicastle@gmail.com"/>
    <m/>
    <m/>
    <m/>
    <d v="2026-01-04T00:00:00"/>
    <m/>
    <m/>
    <m/>
    <s v="8-994-1586"/>
    <s v="MASIVO"/>
    <s v="NPN"/>
    <x v="4"/>
    <m/>
    <m/>
    <m/>
    <m/>
  </r>
  <r>
    <x v="0"/>
    <s v="María Marilin Gómez"/>
    <n v="364006990000"/>
    <s v="Cobros Abril Canal Fijo 2 meses a NPN"/>
    <n v="0"/>
    <m/>
    <d v="2026-01-04T00:00:00"/>
    <n v="64193122"/>
    <n v="64193122"/>
    <m/>
    <s v="mariamarylingomez@gmail.com"/>
    <m/>
    <m/>
    <m/>
    <d v="2026-01-04T00:00:00"/>
    <m/>
    <m/>
    <m/>
    <s v="8-1056-1162"/>
    <s v="MASIVO"/>
    <s v="NPN"/>
    <x v="0"/>
    <m/>
    <m/>
    <m/>
    <m/>
  </r>
  <r>
    <x v="0"/>
    <s v="Sabino González "/>
    <n v="361006340000"/>
    <s v="Cobros Abril Canal Fijo 2 meses a NPN"/>
    <n v="0"/>
    <m/>
    <d v="2026-01-04T00:00:00"/>
    <n v="67898031"/>
    <n v="67898031"/>
    <m/>
    <s v="SabinoGonzales55@gmail.com"/>
    <m/>
    <m/>
    <m/>
    <d v="2026-01-04T00:00:00"/>
    <m/>
    <m/>
    <m/>
    <s v="3-79-2494"/>
    <s v="MASIVO"/>
    <s v="NPN"/>
    <x v="1"/>
    <m/>
    <m/>
    <m/>
    <m/>
  </r>
  <r>
    <x v="0"/>
    <s v="EZEQUIEL QUINTERO POLONIA"/>
    <n v="369008540000"/>
    <s v="Cobros Abril Canal Fijo 2 meses a NPN"/>
    <n v="0"/>
    <m/>
    <d v="2026-01-04T00:00:00"/>
    <n v="65362954"/>
    <n v="65362954"/>
    <m/>
    <s v="equinterop38@gmail.com"/>
    <m/>
    <m/>
    <m/>
    <d v="2026-01-04T00:00:00"/>
    <m/>
    <m/>
    <m/>
    <s v="8-247-924"/>
    <s v="MASIVO"/>
    <s v="NPN"/>
    <x v="2"/>
    <m/>
    <m/>
    <m/>
    <m/>
  </r>
  <r>
    <x v="0"/>
    <s v="Yessica Andrea Panuela Arroyave "/>
    <n v="369007690000"/>
    <s v="Cobros Abril Canal Fijo 2 meses a NPN"/>
    <n v="0"/>
    <m/>
    <d v="2026-01-04T00:00:00"/>
    <n v="63573718"/>
    <n v="63573718"/>
    <m/>
    <s v="andrearroyave.1989@gmail.com"/>
    <m/>
    <m/>
    <m/>
    <d v="2026-01-04T00:00:00"/>
    <m/>
    <m/>
    <m/>
    <s v="BF006377"/>
    <s v="MASIVO"/>
    <s v="NPN"/>
    <x v="1"/>
    <m/>
    <m/>
    <m/>
    <m/>
  </r>
  <r>
    <x v="0"/>
    <s v="FRANCISCA GOMEZ"/>
    <n v="366007100000"/>
    <s v="Cobros Abril Canal Fijo 2 meses a NPN"/>
    <n v="0"/>
    <m/>
    <d v="2026-01-04T00:00:00"/>
    <n v="66566488"/>
    <n v="66566488"/>
    <m/>
    <s v="Kaisuzeth@gmail.com"/>
    <m/>
    <m/>
    <m/>
    <d v="2026-01-04T00:00:00"/>
    <m/>
    <m/>
    <m/>
    <s v="4-81-158"/>
    <s v="MASIVO"/>
    <s v="NPN"/>
    <x v="5"/>
    <m/>
    <m/>
    <m/>
    <m/>
  </r>
  <r>
    <x v="0"/>
    <s v="VICTOR DANIEL GARCIAN DE GRACIA"/>
    <n v="366007030000"/>
    <s v="Cobros Abril Canal Fijo 2 meses a NPN"/>
    <n v="0"/>
    <m/>
    <d v="2026-01-04T00:00:00"/>
    <n v="69365329"/>
    <n v="69365329"/>
    <m/>
    <s v="danygracias0805@gmail.com"/>
    <m/>
    <m/>
    <m/>
    <d v="2026-01-04T00:00:00"/>
    <m/>
    <m/>
    <m/>
    <s v="8-1003-615"/>
    <s v="MASIVO"/>
    <s v="NPN"/>
    <x v="1"/>
    <m/>
    <m/>
    <m/>
    <m/>
  </r>
  <r>
    <x v="0"/>
    <s v="Marta Alicia Beltrán García de Sealy"/>
    <n v="364008580000"/>
    <s v="Cobros Abril Canal Fijo 2 meses a NPN"/>
    <n v="0"/>
    <m/>
    <d v="2026-01-04T00:00:00"/>
    <n v="69489822"/>
    <n v="69489822"/>
    <m/>
    <s v="alfreditos.507@gmail.com"/>
    <m/>
    <m/>
    <m/>
    <d v="2026-01-04T00:00:00"/>
    <m/>
    <m/>
    <m/>
    <s v="E-8-44624"/>
    <s v="MASIVO"/>
    <s v="NPN"/>
    <x v="2"/>
    <m/>
    <m/>
    <m/>
    <m/>
  </r>
  <r>
    <x v="0"/>
    <s v="Ernesto Lam Velasquez"/>
    <n v="346382020000"/>
    <s v="Cobros Abril Canal Fijo 2 meses a NPN"/>
    <n v="0"/>
    <m/>
    <d v="2026-01-04T00:00:00"/>
    <n v="68184307"/>
    <n v="68184307"/>
    <m/>
    <s v="Lamernesto120@gmail.com"/>
    <m/>
    <m/>
    <m/>
    <d v="2026-01-04T00:00:00"/>
    <m/>
    <m/>
    <m/>
    <s v="3-753-110"/>
    <s v="MASIVO"/>
    <s v="NPN"/>
    <x v="5"/>
    <m/>
    <m/>
    <m/>
    <m/>
  </r>
  <r>
    <x v="0"/>
    <s v="Miguel Puello"/>
    <n v="363010370000"/>
    <s v="Cobros Abril Canal Fijo 2 meses a NPN"/>
    <n v="0"/>
    <m/>
    <d v="2026-01-04T00:00:00"/>
    <n v="68838441"/>
    <n v="68838441"/>
    <m/>
    <s v="mibett0227@gmaim.com "/>
    <m/>
    <m/>
    <m/>
    <d v="2026-01-04T00:00:00"/>
    <m/>
    <m/>
    <m/>
    <s v="BH138232"/>
    <s v="MASIVO"/>
    <s v="NPN"/>
    <x v="2"/>
    <m/>
    <m/>
    <m/>
    <m/>
  </r>
  <r>
    <x v="0"/>
    <s v="Magaly Quintana "/>
    <n v="364010360000"/>
    <s v="Cobros Abril Canal Fijo 2 meses a NPN"/>
    <n v="0"/>
    <m/>
    <d v="2026-01-04T00:00:00"/>
    <n v="63366292"/>
    <n v="63366292"/>
    <m/>
    <s v="magalyquintana@gmail.com"/>
    <m/>
    <m/>
    <m/>
    <d v="2026-01-04T00:00:00"/>
    <m/>
    <m/>
    <m/>
    <s v="8-847-711"/>
    <s v="MASIVO"/>
    <s v="NPN"/>
    <x v="0"/>
    <m/>
    <m/>
    <m/>
    <m/>
  </r>
  <r>
    <x v="0"/>
    <s v="PLINIO GUILLERMO MC NULTY MAURE"/>
    <n v="216045700000"/>
    <s v="Cobros Abril Canal Fijo 2 meses a NPN"/>
    <n v="0"/>
    <m/>
    <d v="2026-01-04T00:00:00"/>
    <n v="63140940"/>
    <n v="63140940"/>
    <m/>
    <s v="Pliniomcnulty@gmail.com"/>
    <m/>
    <m/>
    <m/>
    <d v="2026-01-04T00:00:00"/>
    <m/>
    <m/>
    <m/>
    <s v="8-229-824"/>
    <s v="MASIVO"/>
    <s v="NPN"/>
    <x v="1"/>
    <m/>
    <m/>
    <m/>
    <m/>
  </r>
  <r>
    <x v="0"/>
    <s v="FEDERICO JAIME DE LEON OSORIO"/>
    <n v="362010160000"/>
    <s v="Cobros Abril Canal Fijo 2 meses a NPN"/>
    <n v="0"/>
    <m/>
    <d v="2026-01-04T00:00:00"/>
    <n v="64620677"/>
    <n v="64620677"/>
    <m/>
    <s v="Federicosorio@gmail.com"/>
    <m/>
    <m/>
    <m/>
    <d v="2026-01-04T00:00:00"/>
    <m/>
    <m/>
    <m/>
    <s v="8-770-1669"/>
    <s v="MASIVO"/>
    <s v="NPN"/>
    <x v="5"/>
    <m/>
    <m/>
    <m/>
    <m/>
  </r>
  <r>
    <x v="0"/>
    <s v="Maria Leonicia Garrido cruz"/>
    <n v="342410060000"/>
    <s v="Cobros Abril Canal Fijo 2 meses a NPN"/>
    <n v="0"/>
    <m/>
    <d v="2026-01-04T00:00:00"/>
    <n v="66536181"/>
    <n v="66536181"/>
    <m/>
    <s v="mg8466175@gmail.com"/>
    <m/>
    <m/>
    <m/>
    <d v="2026-01-04T00:00:00"/>
    <m/>
    <m/>
    <m/>
    <s v="8-708-1590"/>
    <s v="MASIVO"/>
    <s v="NPN"/>
    <x v="2"/>
    <m/>
    <m/>
    <m/>
    <m/>
  </r>
  <r>
    <x v="0"/>
    <s v="Rachel Juliach Padilla Poveda"/>
    <n v="347453750000"/>
    <s v="Cobros Abril Canal Fijo 2 meses a NPN"/>
    <n v="0"/>
    <m/>
    <d v="2026-01-04T00:00:00"/>
    <n v="66935479"/>
    <n v="66935479"/>
    <m/>
    <s v="Rachelpadilla221102@gmail.com"/>
    <m/>
    <m/>
    <m/>
    <d v="2026-01-04T00:00:00"/>
    <m/>
    <m/>
    <m/>
    <s v="8-870-38"/>
    <s v="MASIVO"/>
    <s v="NPN"/>
    <x v="0"/>
    <m/>
    <m/>
    <m/>
    <m/>
  </r>
  <r>
    <x v="0"/>
    <s v="DENIS ORLANDA VILLALVA DE NAVARRO"/>
    <n v="368010570000"/>
    <s v="Cobros Abril Canal Fijo 2 meses a NPN"/>
    <n v="0"/>
    <m/>
    <d v="2026-01-04T00:00:00"/>
    <n v="65285484"/>
    <n v="65285484"/>
    <m/>
    <s v="Denisorlanda17@gmail.com"/>
    <m/>
    <m/>
    <m/>
    <d v="2026-01-04T00:00:00"/>
    <m/>
    <m/>
    <m/>
    <s v="2-110-430"/>
    <s v="MASIVO"/>
    <s v="NPN"/>
    <x v="0"/>
    <m/>
    <m/>
    <m/>
    <m/>
  </r>
  <r>
    <x v="0"/>
    <s v="José Manuel Hernández "/>
    <n v="363009810000"/>
    <s v="Cobros Abril Canal Fijo 2 meses a NPN"/>
    <n v="0"/>
    <m/>
    <d v="2026-01-04T00:00:00"/>
    <n v="64526837"/>
    <n v="64526837"/>
    <m/>
    <s v="Cp645128@gmail.com"/>
    <m/>
    <m/>
    <m/>
    <d v="2026-01-04T00:00:00"/>
    <m/>
    <m/>
    <m/>
    <s v="CC84082100"/>
    <s v="MASIVO"/>
    <s v="NPN"/>
    <x v="2"/>
    <m/>
    <m/>
    <m/>
    <m/>
  </r>
  <r>
    <x v="0"/>
    <s v="FONDA TIPIQUERA"/>
    <n v="361004700000"/>
    <s v="Cobros Abril Canal Fijo 2 meses a NPN"/>
    <n v="0"/>
    <m/>
    <d v="2026-01-04T00:00:00"/>
    <n v="69143489"/>
    <n v="69143489"/>
    <m/>
    <s v="yaribethb24@gmail.com"/>
    <m/>
    <m/>
    <m/>
    <d v="2026-01-04T00:00:00"/>
    <m/>
    <m/>
    <m/>
    <s v="1-708-1886"/>
    <s v="SOHO"/>
    <s v="NPN"/>
    <x v="8"/>
    <m/>
    <m/>
    <m/>
    <m/>
  </r>
  <r>
    <x v="0"/>
    <s v="Ysbeth González "/>
    <n v="356381500000"/>
    <s v="Cobros Abril Canal Fijo 2 meses a NPN"/>
    <n v="0"/>
    <m/>
    <d v="2026-01-04T00:00:00"/>
    <n v="65320123"/>
    <n v="65320123"/>
    <m/>
    <s v="yjgonza31@gmail.com"/>
    <m/>
    <m/>
    <m/>
    <d v="2026-01-04T00:00:00"/>
    <m/>
    <m/>
    <m/>
    <s v="E-8-204693"/>
    <s v="SOHO"/>
    <s v="NPN"/>
    <x v="0"/>
    <m/>
    <m/>
    <m/>
    <m/>
  </r>
  <r>
    <x v="0"/>
    <s v="José Antonio Vargas Alvarado "/>
    <n v="354376950000"/>
    <s v="Cobros Abril Canal Fijo 2 meses a NPN"/>
    <n v="0"/>
    <m/>
    <d v="2026-01-04T00:00:00"/>
    <n v="65501305"/>
    <n v="65501305"/>
    <m/>
    <s v="java1880@gmail.com"/>
    <m/>
    <m/>
    <m/>
    <d v="2026-01-04T00:00:00"/>
    <m/>
    <m/>
    <m/>
    <s v="8-735-1520"/>
    <s v="SOHO"/>
    <s v="NPN"/>
    <x v="1"/>
    <m/>
    <m/>
    <m/>
    <m/>
  </r>
  <r>
    <x v="0"/>
    <s v="Etzel mayin arias Guillen"/>
    <n v="269018190000"/>
    <s v="Cobros Abril Canal Fijo 2 meses a NPN"/>
    <n v="0"/>
    <m/>
    <d v="2026-01-04T00:00:00"/>
    <n v="68661624"/>
    <n v="68661624"/>
    <m/>
    <s v="Etzelariarias30@Gmail.com"/>
    <m/>
    <m/>
    <m/>
    <d v="2026-01-04T00:00:00"/>
    <m/>
    <m/>
    <m/>
    <s v="10-701-1243"/>
    <s v="MASIVO"/>
    <s v="NPN"/>
    <x v="0"/>
    <m/>
    <m/>
    <m/>
    <m/>
  </r>
  <r>
    <x v="0"/>
    <s v="Edeison Núñez Hernández "/>
    <n v="362010280000"/>
    <s v="Cobros Abril Canal Fijo 2 meses a NPN"/>
    <n v="0"/>
    <m/>
    <d v="2026-01-04T00:00:00"/>
    <n v="69267566"/>
    <n v="69267566"/>
    <m/>
    <s v="Andreog519@gmail.com"/>
    <m/>
    <m/>
    <m/>
    <d v="2026-01-04T00:00:00"/>
    <m/>
    <m/>
    <m/>
    <s v="5-718-409"/>
    <s v="MASIVO"/>
    <s v="NPN"/>
    <x v="1"/>
    <m/>
    <m/>
    <m/>
    <m/>
  </r>
  <r>
    <x v="0"/>
    <s v="Miguel escudero "/>
    <n v="346448850000"/>
    <s v="Cobros Abril Canal Fijo 2 meses a NPN"/>
    <n v="0"/>
    <m/>
    <d v="2026-01-04T00:00:00"/>
    <n v="68290890"/>
    <n v="68290890"/>
    <m/>
    <s v="jnunez2528c@gmail.com"/>
    <m/>
    <m/>
    <m/>
    <d v="2026-01-04T00:00:00"/>
    <m/>
    <m/>
    <m/>
    <s v="7-702-210"/>
    <s v="MASIVO"/>
    <s v="NPN"/>
    <x v="4"/>
    <m/>
    <m/>
    <m/>
    <m/>
  </r>
  <r>
    <x v="0"/>
    <s v=" KATIUSKA QUINTERO FLORES"/>
    <n v="223023930000"/>
    <s v="Cobros Abril Canal Fijo 2 meses a NPN"/>
    <n v="0"/>
    <m/>
    <d v="2026-01-04T00:00:00"/>
    <n v="63345226"/>
    <n v="63345226"/>
    <m/>
    <s v="katyquintero62@gmail.com"/>
    <m/>
    <m/>
    <m/>
    <d v="2026-01-04T00:00:00"/>
    <m/>
    <m/>
    <m/>
    <s v="8-768-1447"/>
    <s v="CALL CENTER"/>
    <s v="NPN"/>
    <x v="5"/>
    <m/>
    <m/>
    <m/>
    <m/>
  </r>
  <r>
    <x v="0"/>
    <s v="Ever Gonzalez Gil"/>
    <n v="362011840000"/>
    <s v="Cobros Abril Canal Fijo 2 meses a NPN"/>
    <n v="0"/>
    <m/>
    <d v="2026-01-04T00:00:00"/>
    <n v="62929601"/>
    <n v="62929601"/>
    <m/>
    <s v="gardielispaola07@icloud.com"/>
    <m/>
    <m/>
    <m/>
    <d v="2026-01-04T00:00:00"/>
    <m/>
    <m/>
    <m/>
    <s v="AX826188"/>
    <s v="MASIVO"/>
    <s v="NPN"/>
    <x v="5"/>
    <m/>
    <m/>
    <m/>
    <m/>
  </r>
  <r>
    <x v="0"/>
    <s v="HELIBELINA LOPEZ ERHMAN"/>
    <n v="362008530000"/>
    <s v="Cobros Abril Canal Fijo 2 meses a NPN"/>
    <n v="0"/>
    <m/>
    <d v="2026-01-04T00:00:00"/>
    <n v="68587773"/>
    <n v="68587773"/>
    <m/>
    <s v="Helilopez@gmail.com"/>
    <m/>
    <m/>
    <m/>
    <d v="2026-01-04T00:00:00"/>
    <m/>
    <m/>
    <m/>
    <s v="10-705-2365"/>
    <s v="MASIVO"/>
    <s v="NPN"/>
    <x v="2"/>
    <m/>
    <m/>
    <m/>
    <m/>
  </r>
  <r>
    <x v="0"/>
    <s v="RATCHEL CLEOTILDE NAVARRO MOSQUERA"/>
    <n v="336035180000"/>
    <s v="Cobros Abril Canal Fijo 2 meses a NPN"/>
    <n v="0"/>
    <m/>
    <d v="2026-01-04T00:00:00"/>
    <n v="66257200"/>
    <n v="66257200"/>
    <m/>
    <s v="ratchelnavarro@gmail.com"/>
    <m/>
    <m/>
    <m/>
    <d v="2026-01-04T00:00:00"/>
    <m/>
    <m/>
    <m/>
    <s v="8-763-1043"/>
    <s v="MASIVO"/>
    <s v="NPN"/>
    <x v="0"/>
    <m/>
    <m/>
    <m/>
    <m/>
  </r>
  <r>
    <x v="0"/>
    <s v="Manuel Antonio Nieto"/>
    <n v="366011660000"/>
    <s v="Cobros Abril Canal Fijo 2 meses a NPN"/>
    <n v="0"/>
    <m/>
    <d v="2026-01-04T00:00:00"/>
    <n v="61354256"/>
    <n v="61354256"/>
    <m/>
    <s v="hernandezrutt4@gmail.com"/>
    <m/>
    <m/>
    <m/>
    <d v="2026-01-04T00:00:00"/>
    <m/>
    <m/>
    <m/>
    <s v="6-8-100"/>
    <s v="MASIVO"/>
    <s v="NPN"/>
    <x v="1"/>
    <m/>
    <m/>
    <m/>
    <m/>
  </r>
  <r>
    <x v="0"/>
    <s v="Sasha gisel Rodriguez echavarria"/>
    <n v="362006100000"/>
    <s v="Cobros Abril Canal Fijo 2 meses a NPN"/>
    <n v="0"/>
    <m/>
    <d v="2026-01-04T00:00:00"/>
    <n v="69984531"/>
    <n v="69984531"/>
    <m/>
    <s v="Katherine0880lede@gmail.com"/>
    <m/>
    <m/>
    <m/>
    <d v="2026-01-04T00:00:00"/>
    <m/>
    <m/>
    <m/>
    <s v="8-765-51"/>
    <s v="MASIVO"/>
    <s v="NPN"/>
    <x v="5"/>
    <m/>
    <m/>
    <m/>
    <m/>
  </r>
  <r>
    <x v="0"/>
    <s v="Laura Vega "/>
    <n v="362010540000"/>
    <s v="Cobros Abril Canal Fijo 2 meses a NPN"/>
    <n v="0"/>
    <m/>
    <d v="2026-01-04T00:00:00"/>
    <n v="63238835"/>
    <n v="63238835"/>
    <m/>
    <s v="Yoafer526@gmail.com"/>
    <m/>
    <m/>
    <m/>
    <d v="2026-01-04T00:00:00"/>
    <m/>
    <m/>
    <m/>
    <s v="L896523"/>
    <s v="MASIVO"/>
    <s v="NPN"/>
    <x v="1"/>
    <m/>
    <m/>
    <m/>
    <m/>
  </r>
  <r>
    <x v="0"/>
    <s v="Jaime Isaias Sanchez Reyes"/>
    <n v="368009770000"/>
    <s v="Cobros Abril Canal Fijo 2 meses a NPN"/>
    <n v="0"/>
    <m/>
    <d v="2026-01-04T00:00:00"/>
    <n v="69916876"/>
    <n v="69916876"/>
    <m/>
    <s v="jaimesnchez214@gmail.com"/>
    <m/>
    <m/>
    <m/>
    <d v="2026-01-04T00:00:00"/>
    <m/>
    <m/>
    <m/>
    <s v="8-464-336"/>
    <s v="MASIVO"/>
    <s v="NPN"/>
    <x v="5"/>
    <m/>
    <m/>
    <m/>
    <m/>
  </r>
  <r>
    <x v="0"/>
    <s v="Silvia graciela atencio marin"/>
    <n v="154058290000"/>
    <s v="Cobros Abril Canal Fijo 2 meses a NPN"/>
    <s v="PANAMA                                            "/>
    <m/>
    <d v="2026-01-04T00:00:00"/>
    <n v="68306058"/>
    <n v="68306058"/>
    <m/>
    <s v="Silviaten0237@gmail.com"/>
    <m/>
    <m/>
    <m/>
    <d v="2026-01-04T00:00:00"/>
    <m/>
    <m/>
    <m/>
    <s v="8-748-1351"/>
    <s v="MASIVO"/>
    <s v="NPN"/>
    <x v="0"/>
    <m/>
    <m/>
    <m/>
    <m/>
  </r>
  <r>
    <x v="0"/>
    <s v="Avril Rodriguez "/>
    <n v="369013330000"/>
    <s v="Cobros Abril Canal Fijo 2 meses a NPN"/>
    <n v="0"/>
    <m/>
    <d v="2026-01-04T00:00:00"/>
    <n v="60146263"/>
    <n v="60146263"/>
    <m/>
    <s v="maylinavril@gmail.com"/>
    <m/>
    <m/>
    <m/>
    <d v="2026-01-04T00:00:00"/>
    <m/>
    <m/>
    <m/>
    <s v="8-1061-2059"/>
    <s v="MASIVO"/>
    <s v="NPN"/>
    <x v="1"/>
    <m/>
    <m/>
    <m/>
    <m/>
  </r>
  <r>
    <x v="0"/>
    <s v="Luis Carlos Quintero Almanza"/>
    <n v="303032830000"/>
    <s v="Cobros Abril Canal Fijo 2 meses a NPN"/>
    <n v="0"/>
    <m/>
    <d v="2026-01-04T00:00:00"/>
    <n v="64701986"/>
    <n v="64701986"/>
    <m/>
    <s v="carlosquinteroluis17@gmail.com"/>
    <m/>
    <m/>
    <m/>
    <d v="2026-01-04T00:00:00"/>
    <m/>
    <m/>
    <m/>
    <s v="3-738-1347"/>
    <s v="CALL CENTER"/>
    <s v="NPN"/>
    <x v="1"/>
    <m/>
    <m/>
    <m/>
    <m/>
  </r>
  <r>
    <x v="0"/>
    <s v="CESAR ANDRES SUAREZ RODRIGUEZ"/>
    <n v="368014210000"/>
    <s v="Cobros Abril Canal Fijo 2 meses a NPN"/>
    <n v="0"/>
    <m/>
    <d v="2026-01-04T00:00:00"/>
    <n v="64883347"/>
    <n v="64883347"/>
    <m/>
    <s v="Rachel.carrillo291719@gmail.com"/>
    <m/>
    <m/>
    <m/>
    <d v="2026-01-04T00:00:00"/>
    <m/>
    <m/>
    <m/>
    <n v="187320623"/>
    <s v="MASIVO"/>
    <s v="NPN"/>
    <x v="2"/>
    <m/>
    <m/>
    <m/>
    <m/>
  </r>
  <r>
    <x v="0"/>
    <s v="Etilcia ernela acostá Martínez "/>
    <n v="367012450000"/>
    <s v="Cobros Abril Canal Fijo 2 meses a NPN"/>
    <n v="0"/>
    <m/>
    <d v="2026-01-04T00:00:00"/>
    <n v="64024594"/>
    <n v="64024594"/>
    <m/>
    <s v="ranjeliagonzalez2@Gmail.com"/>
    <m/>
    <m/>
    <m/>
    <d v="2026-01-04T00:00:00"/>
    <m/>
    <m/>
    <m/>
    <s v="10-706-1839"/>
    <s v="MASIVO"/>
    <s v="NPN"/>
    <x v="5"/>
    <m/>
    <m/>
    <m/>
    <m/>
  </r>
  <r>
    <x v="0"/>
    <s v="ALEIDA LINETH RODRIGUEZ DUART"/>
    <n v="368011420000"/>
    <s v="Cobros Abril Canal Fijo 2 meses a NPN"/>
    <n v="0"/>
    <m/>
    <d v="2026-01-04T00:00:00"/>
    <n v="68211838"/>
    <n v="68211838"/>
    <m/>
    <s v="aleidalineth95@hotmail.com"/>
    <m/>
    <m/>
    <m/>
    <d v="2026-01-04T00:00:00"/>
    <m/>
    <m/>
    <m/>
    <s v="9-746-1198"/>
    <s v="MASIVO"/>
    <s v="NPN"/>
    <x v="0"/>
    <m/>
    <m/>
    <m/>
    <m/>
  </r>
  <r>
    <x v="0"/>
    <s v="Oscar Alexi Antencio arauz "/>
    <n v="361008990000"/>
    <s v="Cobros Abril Canal Fijo 2 meses a NPN"/>
    <n v="0"/>
    <m/>
    <d v="2026-01-04T00:00:00"/>
    <n v="69662263"/>
    <n v="69662263"/>
    <m/>
    <s v="oatencii@gmail.com"/>
    <m/>
    <m/>
    <m/>
    <d v="2026-01-04T00:00:00"/>
    <m/>
    <m/>
    <m/>
    <s v="1-51-133"/>
    <s v="MASIVO"/>
    <s v="NPN"/>
    <x v="4"/>
    <m/>
    <m/>
    <m/>
    <m/>
  </r>
  <r>
    <x v="0"/>
    <s v="Marcos Antonio Howard catuy"/>
    <n v="359242000000"/>
    <s v="Cobros Abril Canal Fijo 2 meses a NPN"/>
    <n v="0"/>
    <m/>
    <d v="2026-01-04T00:00:00"/>
    <n v="64079225"/>
    <n v="64079225"/>
    <m/>
    <s v="kimberlydelaespada0@gmail.com"/>
    <m/>
    <m/>
    <m/>
    <d v="2026-01-04T00:00:00"/>
    <m/>
    <m/>
    <m/>
    <s v="3-761-2136"/>
    <s v="MASIVO"/>
    <s v="NPN"/>
    <x v="5"/>
    <m/>
    <m/>
    <m/>
    <m/>
  </r>
  <r>
    <x v="0"/>
    <s v="Algis Humberto cedeño Sánchez "/>
    <n v="354055900000"/>
    <s v="Cobros Abril Canal Fijo 2 meses a NPN"/>
    <n v="0"/>
    <m/>
    <d v="2026-01-04T00:00:00"/>
    <n v="69227968"/>
    <n v="69227968"/>
    <m/>
    <s v="19sanchez.mariela28@gmail.com"/>
    <m/>
    <m/>
    <m/>
    <d v="2026-01-04T00:00:00"/>
    <m/>
    <m/>
    <m/>
    <s v="8-756-1517"/>
    <s v="MASIVO"/>
    <s v="NPN"/>
    <x v="1"/>
    <m/>
    <m/>
    <m/>
    <m/>
  </r>
  <r>
    <x v="0"/>
    <s v="Luis Alberto Lañas Guerrero"/>
    <n v="362011030000"/>
    <s v="Cobros Abril Canal Fijo 2 meses a NPN"/>
    <n v="0"/>
    <m/>
    <d v="2026-01-04T00:00:00"/>
    <n v="67082818"/>
    <n v="67082818"/>
    <m/>
    <s v="luislana982@gmail.com"/>
    <m/>
    <m/>
    <m/>
    <d v="2026-01-04T00:00:00"/>
    <m/>
    <m/>
    <m/>
    <s v="8-441-11"/>
    <s v="MASIVO"/>
    <s v="NPN"/>
    <x v="0"/>
    <m/>
    <m/>
    <m/>
    <m/>
  </r>
  <r>
    <x v="0"/>
    <s v="Juan Carlos Zamora Rodriguez "/>
    <n v="205010200000"/>
    <s v="Cobros Abril Canal Fijo 2 meses a NPN"/>
    <n v="0"/>
    <m/>
    <d v="2026-01-04T00:00:00"/>
    <n v="67920874"/>
    <n v="67920874"/>
    <m/>
    <s v="juanzamora2913@gmail.com "/>
    <m/>
    <m/>
    <m/>
    <d v="2026-01-04T00:00:00"/>
    <m/>
    <m/>
    <m/>
    <s v="8-783-775"/>
    <s v="MASIVO"/>
    <s v="NPN"/>
    <x v="2"/>
    <m/>
    <m/>
    <m/>
    <m/>
  </r>
  <r>
    <x v="0"/>
    <s v="Yaneli lisbeth navalo Martinez "/>
    <n v="351247450000"/>
    <s v="Cobros Abril Canal Fijo 2 meses a NPN"/>
    <n v="0"/>
    <m/>
    <d v="2026-01-04T00:00:00"/>
    <n v="64296356"/>
    <n v="64296356"/>
    <m/>
    <s v="Marysincontreras@gmail.com"/>
    <m/>
    <m/>
    <m/>
    <d v="2026-01-04T00:00:00"/>
    <m/>
    <m/>
    <m/>
    <s v="3-730-2220"/>
    <s v="MASIVO"/>
    <s v="NPN"/>
    <x v="5"/>
    <m/>
    <m/>
    <m/>
    <m/>
  </r>
  <r>
    <x v="0"/>
    <s v="Freddy balza "/>
    <n v="368014280000"/>
    <s v="Cobros Abril Canal Fijo 2 meses a NPN"/>
    <n v="0"/>
    <m/>
    <d v="2026-01-04T00:00:00"/>
    <n v="68211872"/>
    <n v="68211872"/>
    <m/>
    <s v="Freddybalza@gmail.com"/>
    <m/>
    <m/>
    <m/>
    <d v="2026-01-04T00:00:00"/>
    <m/>
    <m/>
    <m/>
    <s v="Bf558050"/>
    <s v="SOHO"/>
    <s v="NPN"/>
    <x v="3"/>
    <m/>
    <m/>
    <m/>
    <m/>
  </r>
  <r>
    <x v="0"/>
    <s v="Erick Alberto Gómez Ávila "/>
    <n v="362012510000"/>
    <s v="Cobros Abril Canal Fijo 2 meses a NPN"/>
    <n v="0"/>
    <m/>
    <d v="2026-01-04T00:00:00"/>
    <n v="63835021"/>
    <n v="63835021"/>
    <m/>
    <s v="tg9442944@gmail.com"/>
    <m/>
    <m/>
    <m/>
    <d v="2026-01-04T00:00:00"/>
    <m/>
    <m/>
    <m/>
    <s v="5-712-2177"/>
    <s v="MASIVO"/>
    <s v="NPN"/>
    <x v="1"/>
    <m/>
    <m/>
    <m/>
    <m/>
  </r>
  <r>
    <x v="0"/>
    <s v=" TONY MC KALOMAN"/>
    <n v="362016470000"/>
    <s v="Cobros Abril Canal Fijo 2 meses a NPN"/>
    <n v="0"/>
    <m/>
    <d v="2026-01-04T00:00:00"/>
    <n v="69868393"/>
    <n v="69868393"/>
    <m/>
    <s v="juliapalacios.0621@gmail.com"/>
    <m/>
    <m/>
    <m/>
    <d v="2026-01-04T00:00:00"/>
    <m/>
    <m/>
    <m/>
    <s v="8-784-361"/>
    <s v="CALL CENTER"/>
    <s v="NPN"/>
    <x v="1"/>
    <m/>
    <m/>
    <m/>
    <m/>
  </r>
  <r>
    <x v="0"/>
    <s v="Estephany Lineth Jiménez Pitti"/>
    <n v="363014040000"/>
    <s v="Cobros Abril Canal Fijo 2 meses a NPN"/>
    <n v="0"/>
    <m/>
    <d v="2026-01-04T00:00:00"/>
    <n v="63485982"/>
    <n v="63485982"/>
    <m/>
    <s v="estephanylineth24@gmail.com"/>
    <m/>
    <m/>
    <m/>
    <d v="2026-01-04T00:00:00"/>
    <m/>
    <m/>
    <m/>
    <s v="4-808-197"/>
    <s v="MASIVO"/>
    <s v="NPN"/>
    <x v="0"/>
    <m/>
    <m/>
    <m/>
    <m/>
  </r>
  <r>
    <x v="0"/>
    <s v="DIONISIO VASQUEZ SANTANA"/>
    <n v="365014860000"/>
    <s v="Cobros Abril Canal Fijo 2 meses a NPN"/>
    <n v="0"/>
    <m/>
    <d v="2026-01-04T00:00:00"/>
    <n v="64364799"/>
    <n v="64364799"/>
    <m/>
    <s v="joadellm@gmail.com"/>
    <m/>
    <m/>
    <m/>
    <d v="2026-01-04T00:00:00"/>
    <m/>
    <m/>
    <m/>
    <s v="c"/>
    <s v="MASIVO"/>
    <s v="NPN"/>
    <x v="1"/>
    <m/>
    <m/>
    <m/>
    <m/>
  </r>
  <r>
    <x v="0"/>
    <s v="Víctor Manuel Guzmán Guerrel "/>
    <n v="362014660000"/>
    <s v="Cobros Abril Canal Fijo 2 meses a NPN"/>
    <n v="0"/>
    <m/>
    <d v="2026-01-04T00:00:00"/>
    <n v="65579008"/>
    <n v="65579008"/>
    <m/>
    <s v="Vg7479242@gmail.com"/>
    <m/>
    <m/>
    <m/>
    <d v="2026-01-04T00:00:00"/>
    <m/>
    <m/>
    <m/>
    <s v="8-318-539"/>
    <s v="MASIVO"/>
    <s v="NPN"/>
    <x v="3"/>
    <m/>
    <m/>
    <m/>
    <m/>
  </r>
  <r>
    <x v="0"/>
    <s v="Alexia Ramos"/>
    <n v="362013760000"/>
    <s v="Cobros Abril Canal Fijo 2 meses a NPN"/>
    <n v="0"/>
    <m/>
    <d v="2026-01-04T00:00:00"/>
    <n v="67542007"/>
    <n v="67542007"/>
    <m/>
    <s v="franklinb10709294@gmail.com"/>
    <m/>
    <m/>
    <m/>
    <d v="2026-01-04T00:00:00"/>
    <m/>
    <m/>
    <m/>
    <n v="312109"/>
    <s v="MASIVO"/>
    <s v="NPN"/>
    <x v="1"/>
    <m/>
    <m/>
    <m/>
    <m/>
  </r>
  <r>
    <x v="0"/>
    <s v="MARCO TULIO ALBEAR SIVALA"/>
    <n v="357386290000"/>
    <s v="Cobros Abril Canal Fijo 2 meses a NPN"/>
    <n v="0"/>
    <m/>
    <d v="2026-01-04T00:00:00"/>
    <n v="65190440"/>
    <n v="65190440"/>
    <m/>
    <s v="fg461953@gmail.com"/>
    <m/>
    <m/>
    <m/>
    <d v="2026-01-04T00:00:00"/>
    <m/>
    <m/>
    <m/>
    <s v="8-909-2163"/>
    <s v="MASIVO"/>
    <s v="NPN"/>
    <x v="2"/>
    <m/>
    <m/>
    <m/>
    <m/>
  </r>
  <r>
    <x v="0"/>
    <s v="ALEJANDRO PEREZ GONZALEZ"/>
    <n v="368014530000"/>
    <s v="Cobros Abril Canal Fijo 2 meses a NPN"/>
    <n v="0"/>
    <m/>
    <d v="2026-01-04T00:00:00"/>
    <n v="66056106"/>
    <n v="66056106"/>
    <m/>
    <s v="Miriam6leguisamo04@gnail.com"/>
    <m/>
    <m/>
    <m/>
    <d v="2026-01-04T00:00:00"/>
    <m/>
    <m/>
    <m/>
    <s v="2-709-2020"/>
    <s v="MASIVO"/>
    <s v="NPN"/>
    <x v="0"/>
    <m/>
    <m/>
    <m/>
    <m/>
  </r>
  <r>
    <x v="0"/>
    <s v="Angel Rodriguez "/>
    <n v="361016910000"/>
    <s v="Cobros Abril Canal Fijo 2 meses a NPN"/>
    <n v="0"/>
    <m/>
    <d v="2026-01-04T00:00:00"/>
    <n v="65294266"/>
    <n v="65294266"/>
    <m/>
    <s v="Angrodriguez@gmail.com"/>
    <m/>
    <m/>
    <m/>
    <d v="2026-01-04T00:00:00"/>
    <m/>
    <m/>
    <m/>
    <s v="8-901-7164"/>
    <s v="MASIVO"/>
    <s v="NPN"/>
    <x v="3"/>
    <m/>
    <m/>
    <m/>
    <m/>
  </r>
  <r>
    <x v="0"/>
    <s v="MELICIO JERRI ARIAS LOPEZ"/>
    <n v="365016660000"/>
    <s v="Cobros Abril Canal Fijo 2 meses a NPN"/>
    <n v="0"/>
    <m/>
    <d v="2026-01-04T00:00:00"/>
    <n v="62474885"/>
    <n v="62474885"/>
    <m/>
    <s v="yadilkac1002@gmail.com"/>
    <m/>
    <m/>
    <m/>
    <d v="2026-01-04T00:00:00"/>
    <m/>
    <m/>
    <m/>
    <s v="8-1014-1424"/>
    <s v="MASIVO"/>
    <s v="NPN"/>
    <x v="0"/>
    <m/>
    <m/>
    <m/>
    <m/>
  </r>
  <r>
    <x v="0"/>
    <s v="Delmira Sanjur Cedeño "/>
    <n v="351262510000"/>
    <s v="Cobros Abril Canal Fijo 2 meses a NPN"/>
    <n v="0"/>
    <m/>
    <d v="2026-01-04T00:00:00"/>
    <n v="65227543"/>
    <n v="65227543"/>
    <m/>
    <s v="Brayanpardo0220@gmail.com"/>
    <m/>
    <m/>
    <m/>
    <d v="2026-01-04T00:00:00"/>
    <m/>
    <m/>
    <m/>
    <s v="4-207-596"/>
    <s v="MASIVO"/>
    <s v="NPN"/>
    <x v="5"/>
    <m/>
    <m/>
    <m/>
    <m/>
  </r>
  <r>
    <x v="0"/>
    <s v="MARIA DEL CARMEN GONZALEZ PEREZ "/>
    <n v="362014680000"/>
    <s v="Cobros Abril Canal Fijo 2 meses a NPN"/>
    <n v="0"/>
    <m/>
    <d v="2026-01-04T00:00:00"/>
    <n v="63182320"/>
    <n v="63182320"/>
    <m/>
    <s v="mg8493950@gmail.com"/>
    <m/>
    <m/>
    <m/>
    <d v="2026-01-04T00:00:00"/>
    <m/>
    <m/>
    <m/>
    <s v="8-794-1225"/>
    <s v="MASIVO"/>
    <s v="NPN"/>
    <x v="0"/>
    <m/>
    <m/>
    <m/>
    <m/>
  </r>
  <r>
    <x v="0"/>
    <s v="Benita Samaniego ortega "/>
    <n v="364014840000"/>
    <s v="Cobros Abril Canal Fijo 2 meses a NPN"/>
    <n v="0"/>
    <m/>
    <d v="2026-01-04T00:00:00"/>
    <n v="66637565"/>
    <n v="66637565"/>
    <m/>
    <s v="Ruizelenaa.05@gmail.com"/>
    <m/>
    <m/>
    <m/>
    <d v="2026-01-04T00:00:00"/>
    <m/>
    <m/>
    <m/>
    <s v="2-87-2011"/>
    <s v="MASIVO"/>
    <s v="NPN"/>
    <x v="0"/>
    <m/>
    <m/>
    <m/>
    <m/>
  </r>
  <r>
    <x v="0"/>
    <s v="EMILSA THOMAS "/>
    <n v="356383460000"/>
    <s v="Cobros Abril Canal Fijo 2 meses a NPN"/>
    <n v="0"/>
    <m/>
    <d v="2026-01-04T00:00:00"/>
    <n v="63333333"/>
    <n v="63333333"/>
    <m/>
    <s v="alfredovarria@gmail.com"/>
    <m/>
    <m/>
    <m/>
    <d v="2026-01-04T00:00:00"/>
    <m/>
    <m/>
    <m/>
    <s v="1-741-1126"/>
    <s v="MASIVO"/>
    <s v="NPN"/>
    <x v="1"/>
    <m/>
    <m/>
    <m/>
    <m/>
  </r>
  <r>
    <x v="0"/>
    <s v="Aristides de leon sosa "/>
    <n v="362012150000"/>
    <s v="Cobros Abril Canal Fijo 2 meses a NPN"/>
    <n v="0"/>
    <m/>
    <d v="2026-01-04T00:00:00"/>
    <n v="65324478"/>
    <n v="65324478"/>
    <m/>
    <s v="Estelaarosemena1012@gmail.com"/>
    <m/>
    <m/>
    <m/>
    <d v="2026-01-04T00:00:00"/>
    <m/>
    <m/>
    <m/>
    <s v="8-342-661"/>
    <s v="SOHO"/>
    <s v="NPN"/>
    <x v="1"/>
    <m/>
    <m/>
    <m/>
    <m/>
  </r>
  <r>
    <x v="0"/>
    <s v="Eugenio paz "/>
    <n v="365015690000"/>
    <s v="Cobros Abril Canal Fijo 2 meses a NPN"/>
    <n v="0"/>
    <m/>
    <d v="2026-01-04T00:00:00"/>
    <n v="66463899"/>
    <n v="66463899"/>
    <m/>
    <s v="eugenio2306@gmail.com"/>
    <m/>
    <m/>
    <m/>
    <d v="2026-01-04T00:00:00"/>
    <m/>
    <m/>
    <m/>
    <s v="8-511-473"/>
    <s v="SOHO"/>
    <s v="NPN"/>
    <x v="9"/>
    <m/>
    <m/>
    <m/>
    <m/>
  </r>
  <r>
    <x v="0"/>
    <s v="Itzel Cristina Miranda Quiel"/>
    <n v="365015530000"/>
    <s v="Cobros Abril Canal Fijo 2 meses a NPN"/>
    <n v="0"/>
    <m/>
    <d v="2026-01-04T00:00:00"/>
    <n v="62523161"/>
    <n v="62523161"/>
    <m/>
    <s v="cmira685@gmail.com"/>
    <m/>
    <m/>
    <m/>
    <d v="2026-01-04T00:00:00"/>
    <m/>
    <m/>
    <m/>
    <s v="4-277-797"/>
    <s v="MASIVO"/>
    <s v="NPN"/>
    <x v="1"/>
    <m/>
    <m/>
    <m/>
    <m/>
  </r>
  <r>
    <x v="0"/>
    <s v="Argelis González "/>
    <n v="363017480000"/>
    <s v="Cobros Abril Canal Fijo 2 meses a NPN"/>
    <n v="0"/>
    <m/>
    <d v="2026-01-04T00:00:00"/>
    <n v="68179400"/>
    <n v="68179400"/>
    <m/>
    <s v="claudiagonzaleze10@gmail.com"/>
    <m/>
    <m/>
    <m/>
    <d v="2026-01-04T00:00:00"/>
    <m/>
    <m/>
    <m/>
    <s v="2-748-178"/>
    <s v="MASIVO"/>
    <s v="NPN"/>
    <x v="1"/>
    <m/>
    <m/>
    <m/>
    <m/>
  </r>
  <r>
    <x v="0"/>
    <s v="EVELYN ITZEL ROMERO BATISTA"/>
    <n v="363013180000"/>
    <s v="Cobros Abril Canal Fijo 2 meses a NPN"/>
    <n v="0"/>
    <m/>
    <d v="2026-01-04T00:00:00"/>
    <n v="63337433"/>
    <n v="63337433"/>
    <m/>
    <s v="evelynitzelromero41@gmail.com"/>
    <m/>
    <m/>
    <m/>
    <d v="2026-01-04T00:00:00"/>
    <m/>
    <m/>
    <m/>
    <s v="9-734-1042"/>
    <s v="MASIVO"/>
    <s v="NPN"/>
    <x v="5"/>
    <m/>
    <m/>
    <m/>
    <m/>
  </r>
  <r>
    <x v="0"/>
    <s v="LUIS MARIA SANTAMARIA ARJONA "/>
    <n v="366014530000"/>
    <s v="Cobros Abril Canal Fijo 2 meses a NPN"/>
    <n v="0"/>
    <m/>
    <d v="2026-01-04T00:00:00"/>
    <n v="64443661"/>
    <n v="64443661"/>
    <m/>
    <s v="luismsantamaria@gmail.com"/>
    <m/>
    <m/>
    <m/>
    <d v="2026-01-04T00:00:00"/>
    <m/>
    <m/>
    <m/>
    <s v="4-117-1554"/>
    <s v="MASIVO"/>
    <s v="NPN"/>
    <x v="2"/>
    <m/>
    <m/>
    <m/>
    <m/>
  </r>
  <r>
    <x v="0"/>
    <s v="Manuel Hurtado "/>
    <n v="365010760000"/>
    <s v="Cobros Abril Canal Fijo 2 meses a NPN"/>
    <n v="0"/>
    <m/>
    <d v="2026-01-04T00:00:00"/>
    <n v="62303873"/>
    <n v="62303873"/>
    <m/>
    <s v="manuelmdj11@gmail.com"/>
    <m/>
    <m/>
    <m/>
    <d v="2026-01-04T00:00:00"/>
    <m/>
    <m/>
    <m/>
    <s v="4-746-1080"/>
    <s v="MASIVO"/>
    <s v="NPN"/>
    <x v="5"/>
    <m/>
    <m/>
    <m/>
    <m/>
  </r>
  <r>
    <x v="0"/>
    <s v="Jaime Eliecer Castillo Carrera"/>
    <n v="366015700000"/>
    <s v="Cobros Abril Canal Fijo 2 meses a NPN"/>
    <n v="0"/>
    <m/>
    <d v="2026-01-04T00:00:00"/>
    <n v="69913295"/>
    <n v="69913295"/>
    <m/>
    <s v="mixicastillo2016@gmail.com"/>
    <m/>
    <m/>
    <m/>
    <d v="2026-01-04T00:00:00"/>
    <m/>
    <m/>
    <m/>
    <s v="4-142-1188"/>
    <s v="MASIVO"/>
    <s v="NPN"/>
    <x v="0"/>
    <m/>
    <m/>
    <m/>
    <m/>
  </r>
  <r>
    <x v="0"/>
    <s v="Yazmary Bustamante "/>
    <n v="366017240000"/>
    <s v="Cobros Abril Canal Fijo 2 meses a NPN"/>
    <n v="0"/>
    <m/>
    <d v="2026-01-04T00:00:00"/>
    <n v="66510030"/>
    <n v="66510030"/>
    <m/>
    <s v="Barcenayinelli@gmail.com"/>
    <m/>
    <m/>
    <m/>
    <d v="2026-01-04T00:00:00"/>
    <m/>
    <m/>
    <m/>
    <s v="3-741-1353"/>
    <s v="MASIVO"/>
    <s v="NPN"/>
    <x v="5"/>
    <m/>
    <m/>
    <m/>
    <m/>
  </r>
  <r>
    <x v="0"/>
    <s v="Joaquín Sánchez "/>
    <n v="207019860000"/>
    <s v="Cobros Abril Canal Fijo 2 meses a NPN"/>
    <n v="0"/>
    <m/>
    <d v="2026-01-04T00:00:00"/>
    <n v="64892970"/>
    <n v="64892970"/>
    <m/>
    <s v="Sanchezjoako@gmail.com"/>
    <m/>
    <m/>
    <m/>
    <d v="2026-01-04T00:00:00"/>
    <m/>
    <m/>
    <m/>
    <s v="8-440-536"/>
    <s v="MASIVO"/>
    <s v="NPN"/>
    <x v="1"/>
    <m/>
    <m/>
    <m/>
    <m/>
  </r>
  <r>
    <x v="0"/>
    <s v="Yatzury  Lorenzo "/>
    <n v="36400812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926-1422"/>
    <s v="MASIVO"/>
    <s v="NPN"/>
    <x v="3"/>
    <m/>
    <m/>
    <m/>
    <m/>
  </r>
  <r>
    <x v="0"/>
    <s v="Milagros Isabel Peña Santamaría "/>
    <n v="361017650000"/>
    <s v="Cobros Abril Canal Fijo 2 meses a NPN"/>
    <n v="0"/>
    <m/>
    <d v="2026-01-04T00:00:00"/>
    <n v="65822235"/>
    <n v="65822235"/>
    <m/>
    <s v="penamilagros133@gmail.com"/>
    <m/>
    <m/>
    <m/>
    <d v="2026-01-04T00:00:00"/>
    <m/>
    <m/>
    <m/>
    <s v="4-751-763"/>
    <s v="MASIVO"/>
    <s v="NPN"/>
    <x v="5"/>
    <m/>
    <m/>
    <m/>
    <m/>
  </r>
  <r>
    <x v="0"/>
    <s v="Miguel Angel Brassfield Castillo "/>
    <n v="363016620000"/>
    <s v="Cobros Abril Canal Fijo 2 meses a NPN"/>
    <n v="0"/>
    <m/>
    <d v="2026-01-04T00:00:00"/>
    <n v="65289981"/>
    <n v="65289981"/>
    <m/>
    <s v="barbeljavier@gmail.com"/>
    <m/>
    <m/>
    <m/>
    <d v="2026-01-04T00:00:00"/>
    <m/>
    <m/>
    <m/>
    <s v="8-255-131"/>
    <s v="MASIVO"/>
    <s v="NPN"/>
    <x v="2"/>
    <m/>
    <m/>
    <m/>
    <m/>
  </r>
  <r>
    <x v="0"/>
    <s v="Fiomena Cardenas diaz"/>
    <n v="361014760000"/>
    <s v="Cobros Abril Canal Fijo 2 meses a NPN"/>
    <n v="0"/>
    <m/>
    <d v="2026-01-04T00:00:00"/>
    <n v="63058274"/>
    <n v="63058274"/>
    <m/>
    <s v="Filomenacardenas1955@gmail.com"/>
    <m/>
    <m/>
    <m/>
    <d v="2026-01-04T00:00:00"/>
    <m/>
    <m/>
    <m/>
    <s v="9-84-354"/>
    <s v="MASIVO"/>
    <s v="NPN"/>
    <x v="2"/>
    <m/>
    <m/>
    <m/>
    <m/>
  </r>
  <r>
    <x v="0"/>
    <s v="Mario Hindis"/>
    <n v="365017290000"/>
    <s v="Cobros Abril Canal Fijo 2 meses a NPN"/>
    <n v="0"/>
    <m/>
    <d v="2026-01-04T00:00:00"/>
    <n v="65294266"/>
    <n v="65294266"/>
    <m/>
    <s v="mario90@gmail.com"/>
    <m/>
    <m/>
    <m/>
    <d v="2026-01-04T00:00:00"/>
    <m/>
    <m/>
    <m/>
    <s v="8-832-211"/>
    <s v="MASIVO"/>
    <s v="NPN"/>
    <x v="3"/>
    <m/>
    <m/>
    <m/>
    <m/>
  </r>
  <r>
    <x v="0"/>
    <s v="Isaac Javier Samaniego Serrano"/>
    <n v="367018440000"/>
    <s v="Cobros Abril Canal Fijo 2 meses a NPN"/>
    <n v="0"/>
    <m/>
    <d v="2026-01-04T00:00:00"/>
    <n v="67042067"/>
    <n v="67042067"/>
    <m/>
    <s v="isaaxpapi24@icloud.com"/>
    <m/>
    <m/>
    <m/>
    <d v="2026-01-04T00:00:00"/>
    <m/>
    <m/>
    <m/>
    <s v="8-1006-2083"/>
    <s v="MASIVO"/>
    <s v="NPN"/>
    <x v="4"/>
    <m/>
    <m/>
    <m/>
    <m/>
  </r>
  <r>
    <x v="0"/>
    <s v="Karlos huertas"/>
    <n v="357036960000"/>
    <s v="Cobros Abril Canal Fijo 2 meses a NPN"/>
    <n v="0"/>
    <m/>
    <d v="2026-01-04T00:00:00"/>
    <n v="68905432"/>
    <n v="68905432"/>
    <m/>
    <s v="juancarlos@gmail.com"/>
    <m/>
    <m/>
    <m/>
    <d v="2026-01-04T00:00:00"/>
    <m/>
    <m/>
    <m/>
    <s v="8-1042-1604"/>
    <s v="MASIVO"/>
    <s v="NPN"/>
    <x v="1"/>
    <m/>
    <m/>
    <m/>
    <m/>
  </r>
  <r>
    <x v="0"/>
    <s v="Yael perez"/>
    <n v="367018910000"/>
    <s v="Cobros Abril Canal Fijo 2 meses a NPN"/>
    <n v="0"/>
    <m/>
    <d v="2026-01-04T00:00:00"/>
    <n v="68926032"/>
    <n v="68926032"/>
    <m/>
    <s v="Yaelperez198@gmail.com"/>
    <m/>
    <m/>
    <m/>
    <d v="2026-01-04T00:00:00"/>
    <m/>
    <m/>
    <m/>
    <s v="8-734-1906"/>
    <s v="MASIVO"/>
    <s v="NPN"/>
    <x v="1"/>
    <m/>
    <m/>
    <m/>
    <m/>
  </r>
  <r>
    <x v="0"/>
    <s v="Mayanith Fidelcia Evans Perez"/>
    <n v="364018050000"/>
    <s v="Cobros Abril Canal Fijo 2 meses a NPN"/>
    <n v="0"/>
    <m/>
    <d v="2026-01-04T00:00:00"/>
    <n v="67115436"/>
    <n v="67115436"/>
    <m/>
    <s v="meybelmorales19mp@gmail.com"/>
    <m/>
    <m/>
    <m/>
    <d v="2026-01-04T00:00:00"/>
    <m/>
    <m/>
    <m/>
    <s v="10-706-638"/>
    <s v="DIGITAL"/>
    <s v="NPN"/>
    <x v="1"/>
    <m/>
    <m/>
    <m/>
    <m/>
  </r>
  <r>
    <x v="0"/>
    <s v="Dalkiria lineth Rodriguez Castillo  "/>
    <n v="209100520000"/>
    <s v="Cobros Abril Canal Fijo 2 meses a NPN"/>
    <n v="0"/>
    <m/>
    <d v="2026-01-04T00:00:00"/>
    <n v="69075540"/>
    <n v="69075540"/>
    <m/>
    <s v="isaccr975@gmail.com"/>
    <m/>
    <m/>
    <m/>
    <d v="2026-01-04T00:00:00"/>
    <m/>
    <m/>
    <m/>
    <s v="4-773-435"/>
    <s v="MASIVO"/>
    <s v="NPN"/>
    <x v="0"/>
    <m/>
    <m/>
    <m/>
    <m/>
  </r>
  <r>
    <x v="0"/>
    <s v="Auristela Nofra del Carmen López Perez"/>
    <n v="989093400000"/>
    <s v="Cobros Abril Canal Fijo 2 meses a NPN"/>
    <n v="0"/>
    <m/>
    <d v="2026-01-04T00:00:00"/>
    <n v="67165963"/>
    <n v="67165963"/>
    <m/>
    <s v="lopezaristela637@gmail.com"/>
    <m/>
    <m/>
    <m/>
    <d v="2026-01-04T00:00:00"/>
    <m/>
    <m/>
    <m/>
    <s v="8-315-45"/>
    <s v="MASIVO"/>
    <s v="NPN"/>
    <x v="0"/>
    <m/>
    <m/>
    <m/>
    <m/>
  </r>
  <r>
    <x v="0"/>
    <s v="YARIBEL ARELIS CAMARENA DEL CID"/>
    <n v="361006550000"/>
    <s v="Cobros Abril Canal Fijo 2 meses a NPN"/>
    <n v="0"/>
    <m/>
    <d v="2026-01-04T00:00:00"/>
    <n v="65125950"/>
    <n v="65125950"/>
    <m/>
    <s v="yarisbelcamarena20@gmail.com"/>
    <m/>
    <m/>
    <m/>
    <d v="2026-01-04T00:00:00"/>
    <m/>
    <m/>
    <m/>
    <s v="3-727-1067"/>
    <s v="MASIVO"/>
    <s v="NPN"/>
    <x v="1"/>
    <m/>
    <m/>
    <m/>
    <m/>
  </r>
  <r>
    <x v="0"/>
    <s v="EDGAR ALCIDES REINA CEDEÑO"/>
    <n v="368018740000"/>
    <s v="Cobros Abril Canal Fijo 2 meses a NPN"/>
    <n v="0"/>
    <m/>
    <d v="2026-01-04T00:00:00"/>
    <n v="67956645"/>
    <n v="67956645"/>
    <m/>
    <s v="edgarreina365@gmail.com"/>
    <m/>
    <m/>
    <m/>
    <d v="2026-01-04T00:00:00"/>
    <m/>
    <m/>
    <m/>
    <s v="8-224-2242"/>
    <s v="MASIVO"/>
    <s v="NPN"/>
    <x v="0"/>
    <m/>
    <m/>
    <m/>
    <m/>
  </r>
  <r>
    <x v="0"/>
    <s v="Federico Barrios"/>
    <n v="361017120000"/>
    <s v="Cobros Abril Canal Fijo 2 meses a NPN"/>
    <n v="0"/>
    <m/>
    <d v="2026-01-04T00:00:00"/>
    <n v="67890543"/>
    <n v="67890543"/>
    <m/>
    <s v="danirudas42@gmail.com"/>
    <m/>
    <m/>
    <m/>
    <d v="2026-01-04T00:00:00"/>
    <m/>
    <m/>
    <m/>
    <s v="8-963-1138"/>
    <s v="MASIVO"/>
    <s v="NPN"/>
    <x v="3"/>
    <m/>
    <m/>
    <m/>
    <m/>
  </r>
  <r>
    <x v="0"/>
    <s v="Ivan Ariel Pineda Cedeño"/>
    <n v="369011710000"/>
    <s v="Cobros Abril Canal Fijo 2 meses a NPN"/>
    <n v="0"/>
    <m/>
    <d v="2026-01-04T00:00:00"/>
    <n v="68324980"/>
    <n v="68324980"/>
    <m/>
    <s v="ivanpineda1078@gmail.com"/>
    <m/>
    <m/>
    <m/>
    <d v="2026-01-04T00:00:00"/>
    <m/>
    <m/>
    <m/>
    <s v="4-725-257"/>
    <s v="MASIVO"/>
    <s v="NPN"/>
    <x v="0"/>
    <m/>
    <m/>
    <m/>
    <m/>
  </r>
  <r>
    <x v="0"/>
    <s v="Katherine London "/>
    <n v="361021900000"/>
    <s v="Cobros Abril Canal Fijo 2 meses a NPN"/>
    <n v="0"/>
    <m/>
    <d v="2026-01-04T00:00:00"/>
    <n v="65294266"/>
    <n v="65294266"/>
    <m/>
    <s v="Katherine88@gmail.com"/>
    <m/>
    <m/>
    <m/>
    <d v="2026-01-04T00:00:00"/>
    <m/>
    <m/>
    <m/>
    <s v="8-815-547"/>
    <s v="MASIVO"/>
    <s v="NPN"/>
    <x v="3"/>
    <m/>
    <m/>
    <m/>
    <m/>
  </r>
  <r>
    <x v="0"/>
    <s v="Mac Gloria Oliveros Camargo"/>
    <n v="804568220000"/>
    <s v="Cobros Abril Canal Fijo 2 meses a NPN"/>
    <n v="0"/>
    <m/>
    <d v="2026-01-04T00:00:00"/>
    <n v="66021364"/>
    <n v="66021364"/>
    <m/>
    <s v="macgloriaoliveros@gmail.com"/>
    <m/>
    <m/>
    <m/>
    <d v="2026-01-04T00:00:00"/>
    <m/>
    <m/>
    <m/>
    <s v="3-72-2709"/>
    <s v="MASIVO"/>
    <s v="NPN"/>
    <x v="0"/>
    <m/>
    <m/>
    <m/>
    <m/>
  </r>
  <r>
    <x v="0"/>
    <s v="MIGUEL CABALLERO"/>
    <n v="362021260000"/>
    <s v="Cobros Abril Canal Fijo 2 meses a NPN"/>
    <n v="0"/>
    <m/>
    <d v="2026-01-04T00:00:00"/>
    <n v="64099571"/>
    <n v="64099571"/>
    <m/>
    <s v="M.caballero2414@gmail.com"/>
    <m/>
    <m/>
    <m/>
    <d v="2026-01-04T00:00:00"/>
    <m/>
    <m/>
    <m/>
    <s v="8-943-836"/>
    <s v="MASIVO"/>
    <s v="NPN"/>
    <x v="1"/>
    <m/>
    <m/>
    <m/>
    <m/>
  </r>
  <r>
    <x v="0"/>
    <s v="Javier eduardo salas galeano "/>
    <n v="367020250000"/>
    <s v="Cobros Abril Canal Fijo 2 meses a NPN"/>
    <n v="0"/>
    <m/>
    <d v="2026-01-04T00:00:00"/>
    <n v="62164267"/>
    <n v="62164267"/>
    <m/>
    <s v="Katherinebarrioscervantes1989@gmail.com "/>
    <m/>
    <m/>
    <m/>
    <d v="2026-01-04T00:00:00"/>
    <m/>
    <m/>
    <m/>
    <s v="8-973-1160"/>
    <s v="SOHO"/>
    <s v="NPN"/>
    <x v="4"/>
    <m/>
    <m/>
    <m/>
    <m/>
  </r>
  <r>
    <x v="0"/>
    <s v="Eusebio Tevera Baker "/>
    <n v="365018880000"/>
    <s v="Cobros Abril Canal Fijo 2 meses a NPN"/>
    <n v="0"/>
    <m/>
    <d v="2026-01-04T00:00:00"/>
    <n v="66892012"/>
    <n v="66892012"/>
    <m/>
    <s v="eusebiotebera4@gmail.com"/>
    <m/>
    <m/>
    <m/>
    <d v="2026-01-04T00:00:00"/>
    <m/>
    <m/>
    <m/>
    <s v="1-750-2107"/>
    <s v="MASIVO"/>
    <s v="NPN"/>
    <x v="5"/>
    <m/>
    <m/>
    <m/>
    <m/>
  </r>
  <r>
    <x v="0"/>
    <s v="Alcibiades Araúz Araúz"/>
    <n v="363019400000"/>
    <s v="Cobros Abril Canal Fijo 2 meses a NPN"/>
    <n v="0"/>
    <m/>
    <d v="2026-01-04T00:00:00"/>
    <n v="62338815"/>
    <n v="62338815"/>
    <m/>
    <s v="nicollerivera21@hotmail.com"/>
    <m/>
    <m/>
    <m/>
    <d v="2026-01-04T00:00:00"/>
    <m/>
    <m/>
    <m/>
    <s v="4-109-394"/>
    <s v="MASIVO"/>
    <s v="NPN"/>
    <x v="0"/>
    <m/>
    <m/>
    <m/>
    <m/>
  </r>
  <r>
    <x v="0"/>
    <s v="Reutelina Díaz Perez"/>
    <n v="367022530000"/>
    <s v="Cobros Abril Canal Fijo 2 meses a NPN"/>
    <n v="0"/>
    <m/>
    <d v="2026-01-04T00:00:00"/>
    <n v="63417972"/>
    <n v="63417972"/>
    <m/>
    <s v="Reutelinadiaz21@gmail.com"/>
    <m/>
    <m/>
    <m/>
    <d v="2026-01-04T00:00:00"/>
    <m/>
    <m/>
    <m/>
    <s v="10-28-519"/>
    <s v="MASIVO"/>
    <s v="NPN"/>
    <x v="5"/>
    <m/>
    <m/>
    <m/>
    <m/>
  </r>
  <r>
    <x v="0"/>
    <s v="MANUEL BONILLA"/>
    <n v="366022540000"/>
    <s v="Cobros Abril Canal Fijo 2 meses a NPN"/>
    <n v="0"/>
    <m/>
    <d v="2026-01-04T00:00:00"/>
    <n v="65640329"/>
    <n v="65640329"/>
    <m/>
    <s v="sxtra5689@gmail.com"/>
    <m/>
    <m/>
    <m/>
    <d v="2026-01-04T00:00:00"/>
    <m/>
    <m/>
    <m/>
    <s v="8-327-350"/>
    <s v="MASIVO"/>
    <s v="NPN"/>
    <x v="1"/>
    <m/>
    <m/>
    <m/>
    <m/>
  </r>
  <r>
    <x v="0"/>
    <s v="Jeiker Mendez"/>
    <n v="361021690000"/>
    <s v="Cobros Abril Canal Fijo 2 meses a NPN"/>
    <n v="0"/>
    <m/>
    <d v="2026-01-04T00:00:00"/>
    <n v="60045640"/>
    <n v="60045640"/>
    <m/>
    <s v="aliciomendez52@gmail.com"/>
    <m/>
    <m/>
    <m/>
    <d v="2026-01-04T00:00:00"/>
    <m/>
    <m/>
    <m/>
    <s v="8-1044-1237"/>
    <s v="MASIVO"/>
    <s v="NPN"/>
    <x v="2"/>
    <m/>
    <m/>
    <m/>
    <m/>
  </r>
  <r>
    <x v="0"/>
    <s v="Karla aguirre"/>
    <n v="221788200000"/>
    <s v="Cobros Abril Canal Fijo 2 meses a NPN"/>
    <n v="0"/>
    <m/>
    <d v="2026-01-04T00:00:00"/>
    <n v="67890543"/>
    <n v="67890543"/>
    <m/>
    <s v="katesca@gmail.com"/>
    <m/>
    <m/>
    <m/>
    <d v="2026-01-04T00:00:00"/>
    <m/>
    <m/>
    <m/>
    <s v="8-952-734"/>
    <s v="MASIVO"/>
    <s v="NPN"/>
    <x v="3"/>
    <m/>
    <m/>
    <m/>
    <m/>
  </r>
  <r>
    <x v="0"/>
    <s v="Luis Antonio Chanis Marmolejo"/>
    <n v="352288250000"/>
    <s v="Cobros Abril Canal Fijo 2 meses a NPN"/>
    <n v="0"/>
    <m/>
    <d v="2026-01-04T00:00:00"/>
    <n v="66224904"/>
    <n v="66224904"/>
    <m/>
    <s v="dorissanches300@gmail.com"/>
    <m/>
    <m/>
    <m/>
    <d v="2026-01-04T00:00:00"/>
    <m/>
    <m/>
    <m/>
    <s v="8-912-2423"/>
    <s v="MASIVO"/>
    <s v="NPN"/>
    <x v="0"/>
    <m/>
    <m/>
    <m/>
    <m/>
  </r>
  <r>
    <x v="0"/>
    <s v="GEOR FREDY CORREA MUÑOS "/>
    <n v="364017280000"/>
    <s v="Cobros Abril Canal Fijo 2 meses a NPN"/>
    <n v="0"/>
    <m/>
    <d v="2026-01-04T00:00:00"/>
    <n v="61408492"/>
    <n v="61408492"/>
    <m/>
    <s v="georfredyc@gmail.com"/>
    <m/>
    <m/>
    <m/>
    <d v="2026-01-04T00:00:00"/>
    <m/>
    <m/>
    <m/>
    <s v="BE500464"/>
    <s v="SOHO"/>
    <s v="NPN"/>
    <x v="1"/>
    <m/>
    <m/>
    <m/>
    <m/>
  </r>
  <r>
    <x v="0"/>
    <s v="Eloy Madrid Santamaria"/>
    <n v="366021820000"/>
    <s v="Cobros Abril Canal Fijo 2 meses a NPN"/>
    <n v="0"/>
    <m/>
    <d v="2026-01-04T00:00:00"/>
    <n v="65075123"/>
    <n v="65075123"/>
    <m/>
    <s v="eloy.madrid1@gmail.com"/>
    <m/>
    <m/>
    <m/>
    <d v="2026-01-04T00:00:00"/>
    <m/>
    <m/>
    <m/>
    <s v="4-703-544"/>
    <s v="MASIVO"/>
    <s v="NPN"/>
    <x v="0"/>
    <m/>
    <m/>
    <m/>
    <m/>
  </r>
  <r>
    <x v="0"/>
    <s v="Osvaldo Boutet Miranda"/>
    <n v="367021200000"/>
    <s v="Cobros Abril Canal Fijo 2 meses a NPN"/>
    <n v="0"/>
    <m/>
    <d v="2026-01-04T00:00:00"/>
    <n v="66058961"/>
    <n v="66058961"/>
    <m/>
    <s v="polipama20@gmail.com"/>
    <m/>
    <m/>
    <m/>
    <d v="2026-01-04T00:00:00"/>
    <m/>
    <m/>
    <m/>
    <s v="4-147-2074"/>
    <s v="MASIVO"/>
    <s v="NPN"/>
    <x v="0"/>
    <m/>
    <m/>
    <m/>
    <m/>
  </r>
  <r>
    <x v="0"/>
    <s v="Daniela Andrea Henao DíaZ"/>
    <n v="369022570000"/>
    <s v="Cobros Abril Canal Fijo 2 meses a NPN"/>
    <n v="0"/>
    <m/>
    <d v="2026-01-04T00:00:00"/>
    <n v="67314803"/>
    <n v="67314803"/>
    <m/>
    <s v="danielaandreahenaodiaz@gmail.com"/>
    <m/>
    <m/>
    <m/>
    <d v="2026-01-04T00:00:00"/>
    <m/>
    <m/>
    <m/>
    <s v="BE131922"/>
    <s v="MASIVO"/>
    <s v="NPN"/>
    <x v="0"/>
    <m/>
    <m/>
    <m/>
    <m/>
  </r>
  <r>
    <x v="0"/>
    <s v="Manuel savedraa "/>
    <n v="361024760000"/>
    <s v="Cobros Abril Canal Fijo 2 meses a NPN"/>
    <n v="0"/>
    <m/>
    <d v="2026-01-04T00:00:00"/>
    <n v="65294266"/>
    <n v="65294266"/>
    <m/>
    <s v="Manuel52@gmail.com"/>
    <m/>
    <m/>
    <m/>
    <d v="2026-01-04T00:00:00"/>
    <m/>
    <m/>
    <m/>
    <s v="8-417-978"/>
    <s v="MASIVO"/>
    <s v="NPN"/>
    <x v="3"/>
    <m/>
    <m/>
    <m/>
    <m/>
  </r>
  <r>
    <x v="0"/>
    <s v="Mileydi corina Olmedo giron"/>
    <n v="366024530000"/>
    <s v="Cobros Abril Canal Fijo 2 meses a NPN"/>
    <n v="0"/>
    <m/>
    <d v="2026-01-04T00:00:00"/>
    <n v="67964003"/>
    <n v="67964003"/>
    <m/>
    <s v="Olmedomileydi02@Gmail.com"/>
    <m/>
    <m/>
    <m/>
    <d v="2026-01-04T00:00:00"/>
    <m/>
    <m/>
    <m/>
    <s v="8-802-577"/>
    <s v="MASIVO"/>
    <s v="NPN"/>
    <x v="1"/>
    <m/>
    <m/>
    <m/>
    <m/>
  </r>
  <r>
    <x v="0"/>
    <s v="Leonor Jeannette Rivera Afat"/>
    <n v="368023640000"/>
    <s v="Cobros Abril Canal Fijo 2 meses a NPN"/>
    <n v="0"/>
    <m/>
    <d v="2026-01-04T00:00:00"/>
    <n v="65002916"/>
    <n v="65002916"/>
    <m/>
    <s v="Nicolerivera111196@gmail.com"/>
    <m/>
    <m/>
    <m/>
    <d v="2026-01-04T00:00:00"/>
    <m/>
    <m/>
    <m/>
    <s v="8-732-678"/>
    <s v="MASIVO"/>
    <s v="NPN"/>
    <x v="1"/>
    <m/>
    <m/>
    <m/>
    <m/>
  </r>
  <r>
    <x v="0"/>
    <s v="Virginia Rodriguez"/>
    <n v="368009660000"/>
    <s v="Cobros Abril Canal Fijo 2 meses a NPN"/>
    <n v="0"/>
    <m/>
    <d v="2026-01-04T00:00:00"/>
    <n v="67243602"/>
    <n v="67243602"/>
    <m/>
    <s v="virgiliorodriguez2416@gmail.com"/>
    <m/>
    <m/>
    <m/>
    <d v="2026-01-04T00:00:00"/>
    <m/>
    <m/>
    <m/>
    <s v="8-436-357"/>
    <s v="MASIVO"/>
    <s v="NPN"/>
    <x v="0"/>
    <m/>
    <m/>
    <m/>
    <m/>
  </r>
  <r>
    <x v="0"/>
    <s v=" Carlos carrion "/>
    <n v="367024920000"/>
    <s v="Cobros Abril Canal Fijo 2 meses a NPN"/>
    <n v="0"/>
    <m/>
    <d v="2026-01-04T00:00:00"/>
    <n v="65294266"/>
    <n v="65294266"/>
    <m/>
    <s v="Angel90@gmail.com"/>
    <m/>
    <m/>
    <m/>
    <d v="2026-01-04T00:00:00"/>
    <m/>
    <m/>
    <m/>
    <s v="8-739-383"/>
    <s v="MASIVO"/>
    <s v="NPN"/>
    <x v="3"/>
    <m/>
    <m/>
    <m/>
    <m/>
  </r>
  <r>
    <x v="0"/>
    <s v="Akeyda Escobar"/>
    <n v="363021920000"/>
    <s v="Cobros Abril Canal Fijo 2 meses a NPN"/>
    <n v="0"/>
    <m/>
    <d v="2026-01-04T00:00:00"/>
    <n v="62505662"/>
    <n v="62505662"/>
    <m/>
    <s v="Escobara@gmail.com"/>
    <m/>
    <m/>
    <m/>
    <d v="2026-01-04T00:00:00"/>
    <m/>
    <m/>
    <m/>
    <s v="3-80-1090"/>
    <s v="MASIVO"/>
    <s v="NPN"/>
    <x v="1"/>
    <m/>
    <m/>
    <m/>
    <m/>
  </r>
  <r>
    <x v="0"/>
    <s v="MAITE ELOISA MARTES RUIZ"/>
    <n v="369021720000"/>
    <s v="Cobros Abril Canal Fijo 2 meses a NPN"/>
    <n v="0"/>
    <m/>
    <d v="2026-01-04T00:00:00"/>
    <n v="68532816"/>
    <n v="68532816"/>
    <m/>
    <s v="Zuleimavillarreal31@gmail.com"/>
    <m/>
    <m/>
    <m/>
    <d v="2026-01-04T00:00:00"/>
    <m/>
    <m/>
    <m/>
    <s v="8-956-2364"/>
    <s v="MASIVO"/>
    <s v="NPN"/>
    <x v="2"/>
    <m/>
    <m/>
    <m/>
    <m/>
  </r>
  <r>
    <x v="0"/>
    <s v="Anthony Romero "/>
    <n v="365023220000"/>
    <s v="Cobros Abril Canal Fijo 2 meses a NPN"/>
    <n v="0"/>
    <m/>
    <d v="2026-01-04T00:00:00"/>
    <n v="64222796"/>
    <n v="64222796"/>
    <m/>
    <s v="antoinerivera23@gmail.com"/>
    <m/>
    <m/>
    <m/>
    <d v="2026-01-04T00:00:00"/>
    <m/>
    <m/>
    <m/>
    <s v="8-969-870"/>
    <s v="MASIVO"/>
    <s v="NPN"/>
    <x v="1"/>
    <m/>
    <m/>
    <m/>
    <m/>
  </r>
  <r>
    <x v="0"/>
    <s v="Anayka Aguilar "/>
    <n v="369023800000"/>
    <s v="Cobros Abril Canal Fijo 2 meses a NPN"/>
    <n v="0"/>
    <m/>
    <d v="2026-01-04T00:00:00"/>
    <n v="63569485"/>
    <n v="63569485"/>
    <m/>
    <s v="Anaykaaguilar81@gmail.com"/>
    <m/>
    <m/>
    <m/>
    <d v="2026-01-04T00:00:00"/>
    <m/>
    <m/>
    <m/>
    <s v="8-845-495"/>
    <s v="MASIVO"/>
    <s v="NPN"/>
    <x v="1"/>
    <m/>
    <m/>
    <m/>
    <m/>
  </r>
  <r>
    <x v="0"/>
    <s v="Benarda Garcia"/>
    <n v="361023060000"/>
    <s v="Cobros Abril Canal Fijo 2 meses a NPN"/>
    <n v="0"/>
    <m/>
    <d v="2026-01-04T00:00:00"/>
    <n v="60106162"/>
    <n v="60106162"/>
    <m/>
    <s v="ayden250211@outlook.com"/>
    <m/>
    <m/>
    <m/>
    <d v="2026-01-04T00:00:00"/>
    <m/>
    <m/>
    <m/>
    <s v="12-700-1888"/>
    <s v="MASIVO"/>
    <s v="NPN"/>
    <x v="2"/>
    <m/>
    <m/>
    <m/>
    <m/>
  </r>
  <r>
    <x v="0"/>
    <s v="Fausto Urbano Romero Troya"/>
    <n v="351385850000"/>
    <s v="Cobros Abril Canal Fijo 2 meses a NPN"/>
    <n v="0"/>
    <m/>
    <d v="2026-01-04T00:00:00"/>
    <n v="68872570"/>
    <n v="68872570"/>
    <m/>
    <s v="Romeroyobana03@gmail.com"/>
    <m/>
    <m/>
    <m/>
    <d v="2026-01-04T00:00:00"/>
    <m/>
    <m/>
    <m/>
    <s v="8-143-959"/>
    <s v="MASIVO"/>
    <s v="NPN"/>
    <x v="5"/>
    <m/>
    <m/>
    <m/>
    <m/>
  </r>
  <r>
    <x v="0"/>
    <s v="CRISTOPHER WILSON ESQUIVEL "/>
    <n v="361021270000"/>
    <s v="Cobros Abril Canal Fijo 2 meses a NPN"/>
    <n v="0"/>
    <m/>
    <d v="2026-01-04T00:00:00"/>
    <n v="63730149"/>
    <n v="63730149"/>
    <m/>
    <s v="Sammydavis1627@gmail.com "/>
    <m/>
    <m/>
    <m/>
    <d v="2026-01-04T00:00:00"/>
    <m/>
    <m/>
    <m/>
    <s v="8-904-361"/>
    <s v="MASIVO"/>
    <s v="NPN"/>
    <x v="2"/>
    <m/>
    <m/>
    <m/>
    <m/>
  </r>
  <r>
    <x v="0"/>
    <s v="SANDRA MILENA PELAEZ"/>
    <n v="367022970000"/>
    <s v="Cobros Abril Canal Fijo 2 meses a NPN"/>
    <n v="0"/>
    <m/>
    <d v="2026-01-04T00:00:00"/>
    <n v="68009374"/>
    <n v="68009374"/>
    <m/>
    <s v="Sandramilenapelaez2@gmail.com"/>
    <m/>
    <m/>
    <m/>
    <d v="2026-01-04T00:00:00"/>
    <m/>
    <m/>
    <m/>
    <s v="FB630348"/>
    <s v="MASIVO"/>
    <s v="NPN"/>
    <x v="1"/>
    <m/>
    <m/>
    <m/>
    <m/>
  </r>
  <r>
    <x v="0"/>
    <s v="ERIBERTO ROMERO"/>
    <n v="367023580000"/>
    <s v="Cobros Abril Canal Fijo 2 meses a NPN"/>
    <n v="0"/>
    <m/>
    <d v="2026-01-04T00:00:00"/>
    <n v="62905565"/>
    <n v="62905565"/>
    <m/>
    <s v="arielbatista@gmail.com"/>
    <m/>
    <m/>
    <m/>
    <d v="2026-01-04T00:00:00"/>
    <m/>
    <m/>
    <m/>
    <s v="8-932-2436"/>
    <s v="MASIVO"/>
    <s v="NPN"/>
    <x v="1"/>
    <m/>
    <m/>
    <m/>
    <m/>
  </r>
  <r>
    <x v="0"/>
    <s v="Silvia maria Hernández Ortega "/>
    <n v="368023560000"/>
    <s v="Cobros Abril Canal Fijo 2 meses a NPN"/>
    <n v="0"/>
    <m/>
    <d v="2026-01-04T00:00:00"/>
    <n v="69618493"/>
    <n v="69618493"/>
    <m/>
    <s v="hernandezsilvia011123@gmail.com"/>
    <m/>
    <m/>
    <m/>
    <d v="2026-01-04T00:00:00"/>
    <m/>
    <m/>
    <m/>
    <s v="8-94-607"/>
    <s v="MASIVO"/>
    <s v="NPN"/>
    <x v="1"/>
    <m/>
    <m/>
    <m/>
    <m/>
  </r>
  <r>
    <x v="0"/>
    <s v="MARÍA YORLADY SOTO GALVIZ"/>
    <n v="361023160000"/>
    <s v="Cobros Abril Canal Fijo 2 meses a NPN"/>
    <n v="0"/>
    <m/>
    <d v="2026-01-04T00:00:00"/>
    <n v="63540344"/>
    <n v="63540344"/>
    <m/>
    <s v="yordaly1006@gmail.com"/>
    <m/>
    <m/>
    <m/>
    <d v="2026-01-04T00:00:00"/>
    <m/>
    <m/>
    <m/>
    <s v="E-8-236725"/>
    <s v="SOHO"/>
    <s v="NPN"/>
    <x v="0"/>
    <m/>
    <m/>
    <m/>
    <m/>
  </r>
  <r>
    <x v="0"/>
    <s v="Yennifer aparicio"/>
    <n v="365023060000"/>
    <s v="Cobros Abril Canal Fijo 2 meses a NPN"/>
    <n v="0"/>
    <m/>
    <d v="2026-01-04T00:00:00"/>
    <n v="62352225"/>
    <n v="62352225"/>
    <m/>
    <s v="riquelme3011@gmail.com"/>
    <m/>
    <m/>
    <m/>
    <d v="2026-01-04T00:00:00"/>
    <m/>
    <m/>
    <m/>
    <s v="6-711-1030"/>
    <s v="MASIVO"/>
    <s v="NPN"/>
    <x v="0"/>
    <m/>
    <m/>
    <m/>
    <m/>
  </r>
  <r>
    <x v="0"/>
    <s v="manuela González Santamaría "/>
    <n v="365022420000"/>
    <s v="Cobros Abril Canal Fijo 2 meses a NPN"/>
    <n v="0"/>
    <m/>
    <d v="2026-01-04T00:00:00"/>
    <n v="64377330"/>
    <n v="64377330"/>
    <m/>
    <s v="manuela.g2427@gmail.com"/>
    <m/>
    <m/>
    <m/>
    <d v="2026-01-04T00:00:00"/>
    <m/>
    <m/>
    <m/>
    <s v="4-230-469"/>
    <s v="MASIVO"/>
    <s v="NPN"/>
    <x v="1"/>
    <m/>
    <m/>
    <m/>
    <m/>
  </r>
  <r>
    <x v="0"/>
    <s v="Luis Edgar Cáceres "/>
    <n v="365022860000"/>
    <s v="Cobros Abril Canal Fijo 2 meses a NPN"/>
    <n v="0"/>
    <m/>
    <d v="2026-01-04T00:00:00"/>
    <n v="65402731"/>
    <n v="65402731"/>
    <m/>
    <s v="stephaniequintero849@gmail.com"/>
    <m/>
    <m/>
    <m/>
    <d v="2026-01-04T00:00:00"/>
    <m/>
    <m/>
    <m/>
    <s v="4-780-293"/>
    <s v="MASIVO"/>
    <s v="NPN"/>
    <x v="2"/>
    <m/>
    <m/>
    <m/>
    <m/>
  </r>
  <r>
    <x v="0"/>
    <s v="Erick Fernández "/>
    <n v="367025630000"/>
    <s v="Cobros Abril Canal Fijo 2 meses a NPN"/>
    <n v="0"/>
    <m/>
    <d v="2026-01-04T00:00:00"/>
    <n v="66580217"/>
    <n v="66580217"/>
    <m/>
    <s v="nelsondario03@gmail.com"/>
    <m/>
    <m/>
    <m/>
    <d v="2026-01-04T00:00:00"/>
    <m/>
    <m/>
    <m/>
    <s v="8-1046-1765"/>
    <s v="MASIVO"/>
    <s v="NPN"/>
    <x v="5"/>
    <m/>
    <m/>
    <m/>
    <m/>
  </r>
  <r>
    <x v="0"/>
    <s v="Antonio Bracho "/>
    <n v="362025790000"/>
    <s v="Cobros Abril Canal Fijo 2 meses a NPN"/>
    <n v="0"/>
    <m/>
    <d v="2026-01-04T00:00:00"/>
    <n v="65081748"/>
    <n v="65081748"/>
    <m/>
    <s v="antoniojose10990@gmail.com"/>
    <m/>
    <m/>
    <m/>
    <d v="2026-01-04T00:00:00"/>
    <m/>
    <m/>
    <m/>
    <n v="180703524"/>
    <s v="MASIVO"/>
    <s v="NPN"/>
    <x v="2"/>
    <m/>
    <m/>
    <m/>
    <m/>
  </r>
  <r>
    <x v="0"/>
    <s v="Genaro rosales "/>
    <n v="365015340000"/>
    <s v="Cobros Abril Canal Fijo 2 meses a NPN"/>
    <n v="0"/>
    <m/>
    <d v="2026-01-04T00:00:00"/>
    <n v="65986159"/>
    <n v="65986159"/>
    <m/>
    <s v="rosalesgenaro447@gmail.com"/>
    <m/>
    <m/>
    <m/>
    <d v="2026-01-04T00:00:00"/>
    <m/>
    <m/>
    <m/>
    <s v="C03878675"/>
    <s v="MASIVO"/>
    <s v="NPN"/>
    <x v="1"/>
    <m/>
    <m/>
    <m/>
    <m/>
  </r>
  <r>
    <x v="0"/>
    <s v="Juan Alberto Valle Cubas"/>
    <n v="361023870000"/>
    <s v="Cobros Abril Canal Fijo 2 meses a NPN"/>
    <n v="0"/>
    <m/>
    <d v="2026-01-04T00:00:00"/>
    <n v="66861905"/>
    <n v="66861905"/>
    <m/>
    <s v="Juancuba1180@gmail.comBda"/>
    <m/>
    <m/>
    <m/>
    <d v="2026-01-04T00:00:00"/>
    <m/>
    <m/>
    <m/>
    <s v="C03797305"/>
    <s v="MASIVO"/>
    <s v="NPN"/>
    <x v="2"/>
    <m/>
    <m/>
    <m/>
    <m/>
  </r>
  <r>
    <x v="0"/>
    <s v="Ydolis ortega"/>
    <n v="362024860000"/>
    <s v="Cobros Abril Canal Fijo 2 meses a NPN"/>
    <n v="0"/>
    <m/>
    <d v="2026-01-04T00:00:00"/>
    <n v="67890543"/>
    <n v="67890543"/>
    <m/>
    <s v="yasitorrero@gmail.com"/>
    <m/>
    <m/>
    <m/>
    <d v="2026-01-04T00:00:00"/>
    <m/>
    <m/>
    <m/>
    <s v="2-128-294"/>
    <s v="MASIVO"/>
    <s v="NPN"/>
    <x v="3"/>
    <m/>
    <m/>
    <m/>
    <m/>
  </r>
  <r>
    <x v="0"/>
    <s v="Ayleen Mabel Rodriguez Vejarano"/>
    <n v="361024630000"/>
    <s v="Cobros Abril Canal Fijo 2 meses a NPN"/>
    <n v="0"/>
    <m/>
    <d v="2026-01-04T00:00:00"/>
    <n v="62052690"/>
    <n v="62052690"/>
    <m/>
    <s v="dinelpared@gmail.com"/>
    <m/>
    <m/>
    <m/>
    <d v="2026-01-04T00:00:00"/>
    <m/>
    <m/>
    <m/>
    <s v="8-1043-424"/>
    <s v="MASIVO"/>
    <s v="NPN"/>
    <x v="2"/>
    <m/>
    <m/>
    <m/>
    <m/>
  </r>
  <r>
    <x v="0"/>
    <s v=" ROLANDO MIGUEL MALDONADO PEREZ"/>
    <n v="369024060000"/>
    <s v="Cobros Abril Canal Fijo 2 meses a NPN"/>
    <n v="0"/>
    <m/>
    <d v="2026-01-04T00:00:00"/>
    <n v="67464275"/>
    <n v="67464275"/>
    <m/>
    <s v="rolando87611861@gmail.com"/>
    <m/>
    <m/>
    <m/>
    <d v="2026-01-04T00:00:00"/>
    <m/>
    <m/>
    <m/>
    <s v="8-761-1861"/>
    <s v="DIGITAL"/>
    <s v="NPN"/>
    <x v="2"/>
    <m/>
    <m/>
    <m/>
    <m/>
  </r>
  <r>
    <x v="0"/>
    <s v="Nicole Stephany Pandales Jiménez "/>
    <n v="368021270000"/>
    <s v="Cobros Abril Canal Fijo 2 meses a NPN"/>
    <n v="0"/>
    <m/>
    <d v="2026-01-04T00:00:00"/>
    <n v="63105697"/>
    <n v="63105697"/>
    <m/>
    <s v="npandales2325@gmail.com"/>
    <m/>
    <m/>
    <m/>
    <d v="2026-01-04T00:00:00"/>
    <m/>
    <m/>
    <m/>
    <s v="8-931-2664"/>
    <s v="MASIVO"/>
    <s v="NPN"/>
    <x v="1"/>
    <m/>
    <m/>
    <m/>
    <m/>
  </r>
  <r>
    <x v="0"/>
    <s v="Verónica Trejos "/>
    <n v="364027820000"/>
    <s v="Cobros Abril Canal Fijo 2 meses a NPN"/>
    <n v="0"/>
    <m/>
    <d v="2026-01-04T00:00:00"/>
    <n v="66546767"/>
    <n v="66546767"/>
    <m/>
    <s v="Trejos03@gmail.com"/>
    <m/>
    <m/>
    <m/>
    <d v="2026-01-04T00:00:00"/>
    <m/>
    <m/>
    <m/>
    <s v="2-714-1552"/>
    <s v="MASIVO"/>
    <s v="NPN"/>
    <x v="1"/>
    <m/>
    <m/>
    <m/>
    <m/>
  </r>
  <r>
    <x v="0"/>
    <s v="Zaida agames"/>
    <n v="362026410000"/>
    <s v="Cobros Abril Canal Fijo 2 meses a NPN"/>
    <n v="0"/>
    <m/>
    <d v="2026-01-04T00:00:00"/>
    <n v="67965157"/>
    <n v="67965157"/>
    <m/>
    <s v="Julissarodriguez8901@gmail.com"/>
    <m/>
    <m/>
    <m/>
    <d v="2026-01-04T00:00:00"/>
    <m/>
    <m/>
    <m/>
    <s v="8-748-33"/>
    <s v="MASIVO"/>
    <s v="NPN"/>
    <x v="1"/>
    <m/>
    <m/>
    <m/>
    <m/>
  </r>
  <r>
    <x v="0"/>
    <s v="Haidy Danileth Lopez Muñoz"/>
    <n v="365026410000"/>
    <s v="Cobros Abril Canal Fijo 2 meses a NPN"/>
    <n v="0"/>
    <m/>
    <d v="2026-01-04T00:00:00"/>
    <n v="69655038"/>
    <n v="69655038"/>
    <m/>
    <s v="Heidylopez0711@gmail.com"/>
    <m/>
    <m/>
    <m/>
    <d v="2026-01-04T00:00:00"/>
    <m/>
    <m/>
    <m/>
    <s v="8-956-2023"/>
    <s v="MASIVO"/>
    <s v="NPN"/>
    <x v="2"/>
    <m/>
    <m/>
    <m/>
    <m/>
  </r>
  <r>
    <x v="0"/>
    <s v="MIGUEL ANGEL RUDAS"/>
    <n v="357290680000"/>
    <s v="Cobros Abril Canal Fijo 2 meses a NPN"/>
    <n v="0"/>
    <m/>
    <d v="2026-01-04T00:00:00"/>
    <n v="67255943"/>
    <n v="67255943"/>
    <m/>
    <s v="franciscoariel1099@gmail.com"/>
    <m/>
    <m/>
    <m/>
    <d v="2026-01-04T00:00:00"/>
    <m/>
    <m/>
    <m/>
    <s v="8-997-2038"/>
    <s v="MASIVO"/>
    <s v="NPN"/>
    <x v="2"/>
    <m/>
    <m/>
    <m/>
    <m/>
  </r>
  <r>
    <x v="0"/>
    <s v="Ianeth nieto "/>
    <n v="3678904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6-718-847"/>
    <s v="MASIVO"/>
    <s v="NPN"/>
    <x v="3"/>
    <m/>
    <m/>
    <m/>
    <m/>
  </r>
  <r>
    <x v="0"/>
    <s v="Regino Arosemena Jimenez "/>
    <n v="363024520000"/>
    <s v="Cobros Abril Canal Fijo 2 meses a NPN"/>
    <n v="0"/>
    <m/>
    <d v="2026-01-04T00:00:00"/>
    <n v="69489691"/>
    <n v="69489691"/>
    <m/>
    <s v="arosemenaregino27@gmail.com"/>
    <m/>
    <m/>
    <m/>
    <d v="2026-01-04T00:00:00"/>
    <m/>
    <m/>
    <m/>
    <s v="8-231-714"/>
    <s v="MASIVO"/>
    <s v="NPN"/>
    <x v="1"/>
    <m/>
    <m/>
    <m/>
    <m/>
  </r>
  <r>
    <x v="0"/>
    <s v="Telmo Antonio Pascual Suarez "/>
    <n v="367024750000"/>
    <s v="Cobros Abril Canal Fijo 2 meses a NPN"/>
    <n v="0"/>
    <m/>
    <d v="2026-01-04T00:00:00"/>
    <n v="69786590"/>
    <n v="69786590"/>
    <m/>
    <s v="antoniopas2814@gmail.com"/>
    <m/>
    <m/>
    <m/>
    <d v="2026-01-04T00:00:00"/>
    <m/>
    <m/>
    <m/>
    <s v="2-721-2393"/>
    <s v="MASIVO"/>
    <s v="NPN"/>
    <x v="1"/>
    <m/>
    <m/>
    <m/>
    <m/>
  </r>
  <r>
    <x v="0"/>
    <s v="Amarelis lisbeth Moreno Estrebi"/>
    <n v="367028750000"/>
    <s v="Cobros Abril Canal Fijo 2 meses a NPN"/>
    <n v="0"/>
    <m/>
    <d v="2026-01-04T00:00:00"/>
    <n v="65460407"/>
    <n v="65460407"/>
    <m/>
    <s v="Velkissanchezsan@gmail.com"/>
    <m/>
    <m/>
    <m/>
    <d v="2026-01-04T00:00:00"/>
    <m/>
    <m/>
    <m/>
    <s v="8-1052-994"/>
    <s v="MASIVO"/>
    <s v="NPN"/>
    <x v="1"/>
    <m/>
    <m/>
    <m/>
    <m/>
  </r>
  <r>
    <x v="0"/>
    <s v="JAMES JAK NIEL HANSELL PADILLA"/>
    <n v="363023100000"/>
    <s v="Cobros Abril Canal Fijo 2 meses a NPN"/>
    <n v="0"/>
    <m/>
    <d v="2026-01-04T00:00:00"/>
    <n v="64683071"/>
    <n v="64683071"/>
    <m/>
    <s v="Jameshansell13@icloud.com"/>
    <m/>
    <m/>
    <m/>
    <d v="2026-01-04T00:00:00"/>
    <m/>
    <m/>
    <m/>
    <s v="3-726-1449"/>
    <s v="MASIVO"/>
    <s v="NPN"/>
    <x v="10"/>
    <m/>
    <m/>
    <m/>
    <m/>
  </r>
  <r>
    <x v="0"/>
    <s v="Hector Barrios herrera"/>
    <n v="363028920000"/>
    <s v="Cobros Abril Canal Fijo 2 meses a NPN"/>
    <n v="0"/>
    <m/>
    <d v="2026-01-04T00:00:00"/>
    <n v="61983253"/>
    <n v="61983253"/>
    <m/>
    <s v="hectorbarrios08@gmail.com"/>
    <m/>
    <m/>
    <m/>
    <d v="2026-01-04T00:00:00"/>
    <m/>
    <m/>
    <m/>
    <s v="3-704-1993"/>
    <s v="MASIVO"/>
    <s v="NPN"/>
    <x v="1"/>
    <m/>
    <m/>
    <m/>
    <m/>
  </r>
  <r>
    <x v="0"/>
    <s v="Hilda Martinez"/>
    <n v="353352820000"/>
    <s v="Cobros Abril Canal Fijo 2 meses a NPN"/>
    <n v="0"/>
    <m/>
    <d v="2026-01-04T00:00:00"/>
    <n v="68276190"/>
    <n v="68276190"/>
    <m/>
    <s v="hildamartinez0110@gmail.com"/>
    <m/>
    <m/>
    <m/>
    <d v="2026-01-04T00:00:00"/>
    <m/>
    <m/>
    <m/>
    <s v="3-736-2413"/>
    <s v="MASIVO"/>
    <s v="NPN"/>
    <x v="1"/>
    <m/>
    <m/>
    <m/>
    <m/>
  </r>
  <r>
    <x v="0"/>
    <s v="Ivis adiany vergara pinzón "/>
    <n v="361026230000"/>
    <s v="Cobros Abril Canal Fijo 2 meses a NPN"/>
    <n v="0"/>
    <m/>
    <d v="2026-01-04T00:00:00"/>
    <n v="62674101"/>
    <n v="62674101"/>
    <m/>
    <s v="Arielalv@gmail.com"/>
    <m/>
    <m/>
    <m/>
    <d v="2026-01-04T00:00:00"/>
    <m/>
    <m/>
    <m/>
    <s v="8-1037-985"/>
    <s v="MASIVO"/>
    <s v="NPN"/>
    <x v="1"/>
    <m/>
    <m/>
    <m/>
    <m/>
  </r>
  <r>
    <x v="0"/>
    <s v="JORGE ISAAC ROMERO FRIAS "/>
    <n v="363026030000"/>
    <s v="Cobros Abril Canal Fijo 2 meses a NPN"/>
    <n v="0"/>
    <m/>
    <d v="2026-01-04T00:00:00"/>
    <n v="61617598"/>
    <n v="61617598"/>
    <m/>
    <s v="tomcrique@gmail.com"/>
    <m/>
    <m/>
    <m/>
    <d v="2026-01-04T00:00:00"/>
    <m/>
    <m/>
    <m/>
    <s v="6-729-578"/>
    <s v="SOHO"/>
    <s v="NPN"/>
    <x v="3"/>
    <m/>
    <m/>
    <m/>
    <m/>
  </r>
  <r>
    <x v="0"/>
    <s v="Jose Antonio Villarreal Guerra"/>
    <n v="361016030000"/>
    <s v="Cobros Abril Canal Fijo 2 meses a NPN"/>
    <n v="0"/>
    <m/>
    <d v="2026-01-04T00:00:00"/>
    <n v="65463703"/>
    <n v="65463703"/>
    <m/>
    <s v="josvillarreal0812@gmail.com"/>
    <m/>
    <m/>
    <m/>
    <d v="2026-01-04T00:00:00"/>
    <m/>
    <m/>
    <m/>
    <s v="8-797-2444"/>
    <s v="SOHO"/>
    <s v="NPN"/>
    <x v="2"/>
    <m/>
    <m/>
    <m/>
    <m/>
  </r>
  <r>
    <x v="0"/>
    <s v="Jonathan Rivera"/>
    <n v="368027760000"/>
    <s v="Cobros Abril Canal Fijo 2 meses a NPN"/>
    <n v="0"/>
    <m/>
    <d v="2026-01-04T00:00:00"/>
    <n v="66033534"/>
    <n v="66033534"/>
    <m/>
    <s v="Xavier.jonath25@gmail.com"/>
    <m/>
    <m/>
    <m/>
    <d v="2026-01-04T00:00:00"/>
    <m/>
    <m/>
    <m/>
    <s v="8-1038-862"/>
    <s v="SOHO"/>
    <s v="NPN"/>
    <x v="1"/>
    <m/>
    <m/>
    <m/>
    <m/>
  </r>
  <r>
    <x v="0"/>
    <s v="Nemesis tatiana viquez corella"/>
    <n v="360285300000"/>
    <s v="Cobros Abril Canal Fijo 2 meses a NPN"/>
    <n v="0"/>
    <m/>
    <d v="2026-01-04T00:00:00"/>
    <n v="68443527"/>
    <n v="68443527"/>
    <m/>
    <s v="Nemesisviquez507@Gmail.com"/>
    <m/>
    <m/>
    <m/>
    <d v="2026-01-04T00:00:00"/>
    <m/>
    <m/>
    <m/>
    <s v="4-759-714"/>
    <s v="MASIVO"/>
    <s v="NPN"/>
    <x v="1"/>
    <m/>
    <m/>
    <m/>
    <m/>
  </r>
  <r>
    <x v="0"/>
    <s v="SELINETH ANISSA TORIBIO AÑINO"/>
    <n v="364028220000"/>
    <s v="Cobros Abril Canal Fijo 2 meses a NPN"/>
    <n v="0"/>
    <m/>
    <d v="2026-01-04T00:00:00"/>
    <n v="66335632"/>
    <n v="66335632"/>
    <m/>
    <s v="aselineth@gmail.com"/>
    <m/>
    <m/>
    <m/>
    <d v="2026-01-04T00:00:00"/>
    <m/>
    <m/>
    <m/>
    <s v="2-756-411"/>
    <s v="MASIVO"/>
    <s v="NPN"/>
    <x v="0"/>
    <m/>
    <m/>
    <m/>
    <m/>
  </r>
  <r>
    <x v="0"/>
    <s v="Manuel Ernesto Rodriguez Santos "/>
    <n v="366027720000"/>
    <s v="Cobros Abril Canal Fijo 2 meses a NPN"/>
    <n v="0"/>
    <m/>
    <d v="2026-01-04T00:00:00"/>
    <n v="64719078"/>
    <n v="64719078"/>
    <m/>
    <s v="manuerodrigz@gmail.com"/>
    <m/>
    <m/>
    <m/>
    <d v="2026-01-04T00:00:00"/>
    <m/>
    <m/>
    <m/>
    <s v="2-731-2407"/>
    <s v="MASIVO"/>
    <s v="NPN"/>
    <x v="2"/>
    <m/>
    <m/>
    <m/>
    <m/>
  </r>
  <r>
    <x v="0"/>
    <s v="Digna Emerita Caicedo "/>
    <n v="356184570000"/>
    <s v="Cobros Abril Canal Fijo 2 meses a NPN"/>
    <n v="0"/>
    <m/>
    <d v="2026-01-04T00:00:00"/>
    <n v="67668769"/>
    <n v="67668769"/>
    <m/>
    <s v="Naomi31ortega@gmail.com"/>
    <m/>
    <m/>
    <m/>
    <d v="2026-01-04T00:00:00"/>
    <m/>
    <m/>
    <m/>
    <s v="8-440-804"/>
    <s v="MASIVO"/>
    <s v="NPN"/>
    <x v="2"/>
    <m/>
    <m/>
    <m/>
    <m/>
  </r>
  <r>
    <x v="0"/>
    <s v="Gilberto Garcés "/>
    <n v="206096480000"/>
    <s v="Cobros Abril Canal Fijo 2 meses a NPN"/>
    <n v="0"/>
    <m/>
    <d v="2026-01-04T00:00:00"/>
    <n v="62622378"/>
    <n v="62622378"/>
    <m/>
    <s v="gigarces082624@gmail.com"/>
    <m/>
    <m/>
    <m/>
    <d v="2026-01-04T00:00:00"/>
    <m/>
    <m/>
    <m/>
    <s v="8-790-1991"/>
    <s v="MASIVO"/>
    <s v="NPN"/>
    <x v="1"/>
    <m/>
    <m/>
    <m/>
    <m/>
  </r>
  <r>
    <x v="0"/>
    <s v="María Isabel Arias"/>
    <n v="366027580000"/>
    <s v="Cobros Abril Canal Fijo 2 meses a NPN"/>
    <n v="0"/>
    <m/>
    <d v="2026-01-04T00:00:00"/>
    <n v="65948925"/>
    <n v="65948925"/>
    <m/>
    <s v="isabelarias0102@gmail.com"/>
    <m/>
    <m/>
    <m/>
    <d v="2026-01-04T00:00:00"/>
    <m/>
    <m/>
    <m/>
    <s v="3-756-51"/>
    <s v="MASIVO"/>
    <s v="NPN"/>
    <x v="1"/>
    <m/>
    <m/>
    <m/>
    <m/>
  </r>
  <r>
    <x v="0"/>
    <s v="Roberto carlos fernandez danwinks"/>
    <n v="369027630000"/>
    <s v="Cobros Abril Canal Fijo 2 meses a NPN"/>
    <n v="0"/>
    <m/>
    <d v="2026-01-04T00:00:00"/>
    <n v="65878780"/>
    <n v="65878780"/>
    <m/>
    <s v="Robertojrc18@gmail.com"/>
    <m/>
    <m/>
    <m/>
    <d v="2026-01-04T00:00:00"/>
    <m/>
    <m/>
    <m/>
    <s v="8-1013-2421"/>
    <s v="MASIVO"/>
    <s v="NPN"/>
    <x v="4"/>
    <m/>
    <m/>
    <m/>
    <m/>
  </r>
  <r>
    <x v="0"/>
    <s v="SOGDILI DEL BASTO MORALES"/>
    <n v="347356120000"/>
    <s v="Cobros Abril Canal Fijo 2 meses a NPN"/>
    <n v="0"/>
    <m/>
    <d v="2026-01-04T00:00:00"/>
    <n v="64328113"/>
    <n v="64328113"/>
    <m/>
    <s v="Kingalilerhernandez277@gmail.com"/>
    <m/>
    <m/>
    <m/>
    <d v="2026-01-04T00:00:00"/>
    <m/>
    <m/>
    <m/>
    <s v="10-710-1020"/>
    <s v="MASIVO"/>
    <s v="NPN"/>
    <x v="1"/>
    <m/>
    <m/>
    <m/>
    <m/>
  </r>
  <r>
    <x v="0"/>
    <s v="Erick withigan "/>
    <n v="365028950000"/>
    <s v="Cobros Abril Canal Fijo 2 meses a NPN"/>
    <n v="0"/>
    <m/>
    <d v="2026-01-04T00:00:00"/>
    <n v="65294266"/>
    <n v="65294266"/>
    <m/>
    <s v="Erick76@gmail.com"/>
    <m/>
    <m/>
    <m/>
    <d v="2026-01-04T00:00:00"/>
    <m/>
    <m/>
    <m/>
    <s v="8-716-668"/>
    <s v="MASIVO"/>
    <s v="NPN"/>
    <x v="3"/>
    <m/>
    <m/>
    <m/>
    <m/>
  </r>
  <r>
    <x v="0"/>
    <s v="Oscar Martinez "/>
    <n v="363029740000"/>
    <s v="Cobros Abril Canal Fijo 2 meses a NPN"/>
    <n v="0"/>
    <m/>
    <d v="2026-01-04T00:00:00"/>
    <n v="63270813"/>
    <n v="63270813"/>
    <m/>
    <s v="Martinezo@gmail.com"/>
    <m/>
    <m/>
    <m/>
    <d v="2026-01-04T00:00:00"/>
    <m/>
    <m/>
    <m/>
    <s v="4-737-377"/>
    <s v="MASIVO"/>
    <s v="NPN"/>
    <x v="1"/>
    <m/>
    <m/>
    <m/>
    <m/>
  </r>
  <r>
    <x v="0"/>
    <s v="Indira guerra"/>
    <n v="173075250000"/>
    <s v="Cobros Abril Canal Fijo 2 meses a NPN"/>
    <n v="0"/>
    <m/>
    <d v="2026-01-04T00:00:00"/>
    <n v="63175912"/>
    <n v="63175912"/>
    <m/>
    <s v="gindira223@gmail.com"/>
    <m/>
    <m/>
    <m/>
    <d v="2026-01-04T00:00:00"/>
    <m/>
    <m/>
    <m/>
    <s v="9-184-323"/>
    <s v="MASIVO"/>
    <s v="NPN"/>
    <x v="8"/>
    <m/>
    <m/>
    <m/>
    <m/>
  </r>
  <r>
    <x v="0"/>
    <s v="Francisco Jesús Camarco Pinilla "/>
    <n v="365030400000"/>
    <s v="Cobros Abril Canal Fijo 2 meses a NPN"/>
    <n v="0"/>
    <m/>
    <d v="2026-01-04T00:00:00"/>
    <n v="62463716"/>
    <n v="62463716"/>
    <m/>
    <s v="Xavierbarber28@gmail.com"/>
    <m/>
    <m/>
    <m/>
    <d v="2026-01-04T00:00:00"/>
    <m/>
    <m/>
    <m/>
    <s v="8-773-754"/>
    <s v="MASIVO"/>
    <s v="NPN"/>
    <x v="0"/>
    <m/>
    <m/>
    <m/>
    <m/>
  </r>
  <r>
    <x v="0"/>
    <s v="Yariela acevedo "/>
    <n v="359346870000"/>
    <s v="Cobros Abril Canal Fijo 2 meses a NPN"/>
    <n v="0"/>
    <m/>
    <d v="2026-01-04T00:00:00"/>
    <n v="67453214"/>
    <n v="67453214"/>
    <m/>
    <s v="Luigimendieta02@gmail.com"/>
    <m/>
    <m/>
    <m/>
    <d v="2026-01-04T00:00:00"/>
    <m/>
    <m/>
    <m/>
    <s v="8-741-1525"/>
    <s v="MASIVO"/>
    <s v="NPN"/>
    <x v="3"/>
    <m/>
    <m/>
    <m/>
    <m/>
  </r>
  <r>
    <x v="0"/>
    <s v="Donita Solís "/>
    <n v="361027770000"/>
    <s v="Cobros Abril Canal Fijo 2 meses a NPN"/>
    <n v="0"/>
    <m/>
    <d v="2026-01-04T00:00:00"/>
    <n v="65892172"/>
    <n v="65892172"/>
    <m/>
    <s v="ayatzaelci@gmail.com"/>
    <m/>
    <m/>
    <m/>
    <d v="2026-01-04T00:00:00"/>
    <m/>
    <m/>
    <m/>
    <s v="10-700-1249"/>
    <s v="MASIVO"/>
    <s v="NPN"/>
    <x v="1"/>
    <m/>
    <m/>
    <m/>
    <m/>
  </r>
  <r>
    <x v="0"/>
    <s v="Yostin Alejandro Reina"/>
    <n v="365028850000"/>
    <s v="Cobros Abril Canal Fijo 2 meses a NPN"/>
    <n v="0"/>
    <m/>
    <d v="2026-01-04T00:00:00"/>
    <n v="69404488"/>
    <n v="69404488"/>
    <m/>
    <s v="X.yostin13@gmail.com"/>
    <m/>
    <m/>
    <m/>
    <d v="2026-01-04T00:00:00"/>
    <m/>
    <m/>
    <m/>
    <s v="8-961-188"/>
    <s v="MASIVO"/>
    <s v="NPN"/>
    <x v="1"/>
    <m/>
    <m/>
    <m/>
    <m/>
  </r>
  <r>
    <x v="0"/>
    <s v="Gabriela Martinez "/>
    <n v="373027430000"/>
    <s v="Cobros Abril Canal Fijo 2 meses a NPN"/>
    <n v="0"/>
    <m/>
    <d v="2026-01-04T00:00:00"/>
    <n v="68905432"/>
    <n v="68905432"/>
    <m/>
    <s v="gabriela29alex22@gmail.com"/>
    <m/>
    <m/>
    <m/>
    <d v="2026-01-04T00:00:00"/>
    <m/>
    <m/>
    <m/>
    <s v="8-1045-54"/>
    <s v="MASIVO"/>
    <s v="NPN"/>
    <x v="1"/>
    <m/>
    <m/>
    <m/>
    <m/>
  </r>
  <r>
    <x v="0"/>
    <s v="Francisco González "/>
    <n v="35602760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2-119-929"/>
    <s v="MASIVO"/>
    <s v="NPN"/>
    <x v="3"/>
    <m/>
    <m/>
    <m/>
    <m/>
  </r>
  <r>
    <x v="0"/>
    <s v="María mendes"/>
    <n v="363027720000"/>
    <s v="Cobros Abril Canal Fijo 2 meses a NPN"/>
    <n v="0"/>
    <m/>
    <d v="2026-01-04T00:00:00"/>
    <n v="67890543"/>
    <n v="67890543"/>
    <m/>
    <s v="yasitorrero@gmail.com"/>
    <m/>
    <m/>
    <m/>
    <d v="2026-01-04T00:00:00"/>
    <m/>
    <m/>
    <m/>
    <s v="10-7-1056"/>
    <s v="MASIVO"/>
    <s v="NPN"/>
    <x v="3"/>
    <m/>
    <m/>
    <m/>
    <m/>
  </r>
  <r>
    <x v="0"/>
    <s v="ERASMO EUCLIDES BARRIOS GOMEZ"/>
    <n v="36603136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8-322-153"/>
    <s v="MASIVO"/>
    <s v="NPN"/>
    <x v="3"/>
    <m/>
    <m/>
    <m/>
    <m/>
  </r>
  <r>
    <x v="0"/>
    <s v="Alexis villarreta Dominguez"/>
    <n v="362029010000"/>
    <s v="Cobros Abril Canal Fijo 2 meses a NPN"/>
    <n v="0"/>
    <m/>
    <d v="2026-01-04T00:00:00"/>
    <n v="62784815"/>
    <n v="62784815"/>
    <m/>
    <s v="yanethca25@gmail.com"/>
    <m/>
    <m/>
    <m/>
    <d v="2026-01-04T00:00:00"/>
    <m/>
    <m/>
    <m/>
    <s v="8-394-313"/>
    <s v="SOHO"/>
    <s v="NPN"/>
    <x v="2"/>
    <m/>
    <m/>
    <m/>
    <m/>
  </r>
  <r>
    <x v="0"/>
    <s v="Fernado antonio de leon morales"/>
    <n v="366027830000"/>
    <s v="Cobros Abril Canal Fijo 2 meses a NPN"/>
    <n v="0"/>
    <m/>
    <d v="2026-01-04T00:00:00"/>
    <n v="67509647"/>
    <n v="67509647"/>
    <m/>
    <s v="antonioDLM12@gmail.com"/>
    <m/>
    <m/>
    <m/>
    <d v="2026-01-04T00:00:00"/>
    <m/>
    <m/>
    <m/>
    <s v="3-754-1885"/>
    <s v="SOHO"/>
    <s v="NPN"/>
    <x v="1"/>
    <m/>
    <m/>
    <m/>
    <m/>
  </r>
  <r>
    <x v="0"/>
    <s v="mileika aponte"/>
    <n v="362027850000"/>
    <s v="Cobros Abril Canal Fijo 2 meses a NPN"/>
    <n v="0"/>
    <m/>
    <d v="2026-01-04T00:00:00"/>
    <n v="65222013"/>
    <n v="65222013"/>
    <m/>
    <s v="mileika22@gmail.com"/>
    <m/>
    <m/>
    <m/>
    <d v="2026-01-04T00:00:00"/>
    <m/>
    <m/>
    <m/>
    <s v="9-741-2213"/>
    <s v="SOHO"/>
    <s v="NPN"/>
    <x v="2"/>
    <m/>
    <m/>
    <m/>
    <m/>
  </r>
  <r>
    <x v="0"/>
    <s v="Danna Masiel Quirós Garcia"/>
    <n v="364028150000"/>
    <s v="Cobros Abril Canal Fijo 2 meses a NPN"/>
    <n v="0"/>
    <m/>
    <d v="2026-01-04T00:00:00"/>
    <n v="65215997"/>
    <n v="65215997"/>
    <m/>
    <s v="quirosdanna56@gmail.com"/>
    <m/>
    <m/>
    <m/>
    <d v="2026-01-04T00:00:00"/>
    <m/>
    <m/>
    <m/>
    <s v="2-756-2212"/>
    <s v="MASIVO"/>
    <s v="NPN"/>
    <x v="8"/>
    <m/>
    <m/>
    <m/>
    <m/>
  </r>
  <r>
    <x v="0"/>
    <s v="Karol zaibeth Rodríguez Arauz"/>
    <n v="363026240000"/>
    <s v="Cobros Abril Canal Fijo 2 meses a NPN"/>
    <n v="0"/>
    <m/>
    <d v="2026-01-04T00:00:00"/>
    <n v="66559511"/>
    <n v="66559511"/>
    <m/>
    <s v="VoyPokys11@hotmail.com"/>
    <m/>
    <m/>
    <m/>
    <d v="2026-01-04T00:00:00"/>
    <m/>
    <m/>
    <m/>
    <s v="4-702-637"/>
    <s v="MASIVO"/>
    <s v="NPN"/>
    <x v="1"/>
    <m/>
    <m/>
    <m/>
    <m/>
  </r>
  <r>
    <x v="0"/>
    <s v="Jomar Diaz"/>
    <n v="361031150000"/>
    <s v="Cobros Abril Canal Fijo 2 meses a NPN"/>
    <n v="0"/>
    <m/>
    <d v="2026-01-04T00:00:00"/>
    <n v="65294266"/>
    <n v="65294266"/>
    <m/>
    <s v="Jomar90@gmail.com"/>
    <m/>
    <m/>
    <m/>
    <d v="2026-01-04T00:00:00"/>
    <m/>
    <m/>
    <m/>
    <s v="8-966-2126"/>
    <s v="MASIVO"/>
    <s v="NPN"/>
    <x v="3"/>
    <m/>
    <m/>
    <m/>
    <m/>
  </r>
  <r>
    <x v="0"/>
    <s v="May lee Urrutia Valdespino"/>
    <n v="363031770000"/>
    <s v="Cobros Abril Canal Fijo 2 meses a NPN"/>
    <n v="0"/>
    <m/>
    <d v="2026-01-04T00:00:00"/>
    <n v="65294266"/>
    <n v="65294266"/>
    <m/>
    <s v="Maylee94@gmail.com"/>
    <m/>
    <m/>
    <m/>
    <d v="2026-01-04T00:00:00"/>
    <m/>
    <m/>
    <m/>
    <s v="8-882-2525"/>
    <s v="MASIVO"/>
    <s v="NPN"/>
    <x v="3"/>
    <m/>
    <m/>
    <m/>
    <m/>
  </r>
  <r>
    <x v="0"/>
    <s v="RANGEL RUIZ ROBERTO"/>
    <n v="369030950000"/>
    <s v="Cobros Abril Canal Fijo 2 meses a NPN"/>
    <n v="0"/>
    <m/>
    <d v="2026-01-04T00:00:00"/>
    <n v="65294266"/>
    <n v="65294266"/>
    <m/>
    <s v="Roberto59@gmail.com"/>
    <m/>
    <m/>
    <m/>
    <d v="2026-01-04T00:00:00"/>
    <m/>
    <m/>
    <m/>
    <s v="8-212-1199"/>
    <s v="MASIVO"/>
    <s v="NPN"/>
    <x v="3"/>
    <m/>
    <m/>
    <m/>
    <m/>
  </r>
  <r>
    <x v="0"/>
    <s v="Eybran González "/>
    <n v="365031300000"/>
    <s v="Cobros Abril Canal Fijo 2 meses a NPN"/>
    <n v="0"/>
    <m/>
    <d v="2026-01-04T00:00:00"/>
    <n v="65032955"/>
    <n v="65032955"/>
    <m/>
    <s v="Gonzalez12@gmail.com"/>
    <m/>
    <m/>
    <m/>
    <d v="2026-01-04T00:00:00"/>
    <m/>
    <m/>
    <m/>
    <s v="8-877-7373"/>
    <s v="MASIVO"/>
    <s v="NPN"/>
    <x v="2"/>
    <m/>
    <m/>
    <m/>
    <m/>
  </r>
  <r>
    <x v="0"/>
    <s v="Tony rivera "/>
    <n v="364031880000"/>
    <s v="Cobros Abril Canal Fijo 2 meses a NPN"/>
    <n v="0"/>
    <m/>
    <d v="2026-01-04T00:00:00"/>
    <n v="65032955"/>
    <n v="65032955"/>
    <m/>
    <s v="Rivera23@gmail.com"/>
    <m/>
    <m/>
    <m/>
    <d v="2026-01-04T00:00:00"/>
    <m/>
    <m/>
    <m/>
    <s v="8-812-002"/>
    <s v="MASIVO"/>
    <s v="NPN"/>
    <x v="2"/>
    <m/>
    <m/>
    <m/>
    <m/>
  </r>
  <r>
    <x v="0"/>
    <s v="Miriam Rivas "/>
    <n v="364032240000"/>
    <s v="Cobros Abril Canal Fijo 2 meses a NPN"/>
    <n v="0"/>
    <m/>
    <d v="2026-01-04T00:00:00"/>
    <n v="65032955"/>
    <n v="65032955"/>
    <m/>
    <s v="Rivasm@gmail.com"/>
    <m/>
    <m/>
    <m/>
    <d v="2026-01-04T00:00:00"/>
    <m/>
    <m/>
    <m/>
    <s v="8-513-889"/>
    <s v="MASIVO"/>
    <s v="NPN"/>
    <x v="2"/>
    <m/>
    <m/>
    <m/>
    <m/>
  </r>
  <r>
    <x v="0"/>
    <s v="Hilario Perez"/>
    <n v="366032510000"/>
    <s v="Cobros Abril Canal Fijo 2 meses a NPN"/>
    <n v="0"/>
    <m/>
    <d v="2026-01-04T00:00:00"/>
    <n v="65032955"/>
    <n v="65032955"/>
    <m/>
    <s v="Perezr@gmail.com"/>
    <m/>
    <m/>
    <m/>
    <d v="2026-01-04T00:00:00"/>
    <m/>
    <m/>
    <m/>
    <s v="10-700-2001"/>
    <s v="MASIVO"/>
    <s v="NPN"/>
    <x v="2"/>
    <m/>
    <m/>
    <m/>
    <m/>
  </r>
  <r>
    <x v="0"/>
    <s v="Yecenia Serracin "/>
    <n v="366029990000"/>
    <s v="Cobros Abril Canal Fijo 2 meses a NPN"/>
    <n v="0"/>
    <m/>
    <d v="2026-01-04T00:00:00"/>
    <n v="63925643"/>
    <n v="63925643"/>
    <m/>
    <s v="Serracinyecenia7@gmail.com"/>
    <m/>
    <m/>
    <m/>
    <d v="2026-01-04T00:00:00"/>
    <m/>
    <m/>
    <m/>
    <s v="1-43-273"/>
    <s v="MASIVO"/>
    <s v="NPN"/>
    <x v="5"/>
    <m/>
    <m/>
    <m/>
    <m/>
  </r>
  <r>
    <x v="0"/>
    <s v="Erika Palacio"/>
    <n v="368029950000"/>
    <s v="Cobros Abril Canal Fijo 2 meses a NPN"/>
    <n v="0"/>
    <m/>
    <d v="2026-01-04T00:00:00"/>
    <n v="67456777"/>
    <n v="67456777"/>
    <m/>
    <s v="eplacio.s0898@gmail.com"/>
    <m/>
    <m/>
    <m/>
    <d v="2026-01-04T00:00:00"/>
    <m/>
    <m/>
    <m/>
    <s v="1-744-1660"/>
    <s v="MASIVO"/>
    <s v="NPN"/>
    <x v="1"/>
    <m/>
    <m/>
    <m/>
    <m/>
  </r>
  <r>
    <x v="0"/>
    <s v="Mirian perea"/>
    <n v="361028770000"/>
    <s v="Cobros Abril Canal Fijo 2 meses a NPN"/>
    <n v="0"/>
    <m/>
    <d v="2026-01-04T00:00:00"/>
    <n v="66786577"/>
    <n v="66786577"/>
    <m/>
    <s v="mirianperrea008@gmail.com"/>
    <m/>
    <m/>
    <m/>
    <d v="2026-01-04T00:00:00"/>
    <m/>
    <m/>
    <m/>
    <s v="8-844-1952"/>
    <s v="MASIVO"/>
    <s v="NPN"/>
    <x v="5"/>
    <m/>
    <m/>
    <m/>
    <m/>
  </r>
  <r>
    <x v="0"/>
    <s v="Luis Ortiz "/>
    <n v="366031610000"/>
    <s v="Cobros Abril Canal Fijo 2 meses a NPN"/>
    <n v="0"/>
    <m/>
    <d v="2026-01-04T00:00:00"/>
    <n v="68562326"/>
    <n v="68562326"/>
    <m/>
    <s v="luisoctavioortiz27@gmail.com"/>
    <m/>
    <m/>
    <m/>
    <d v="2026-01-04T00:00:00"/>
    <m/>
    <m/>
    <m/>
    <s v="10-701-582"/>
    <s v="MASIVO"/>
    <s v="NPN"/>
    <x v="1"/>
    <m/>
    <m/>
    <m/>
    <m/>
  </r>
  <r>
    <x v="0"/>
    <s v="José Rodríguez "/>
    <n v="984072480000"/>
    <s v="Cobros Abril Canal Fijo 2 meses a NPN"/>
    <n v="0"/>
    <m/>
    <d v="2026-01-04T00:00:00"/>
    <n v="65811775"/>
    <n v="65811775"/>
    <m/>
    <s v="Joseluro7706@gmail.com"/>
    <m/>
    <m/>
    <m/>
    <d v="2026-01-04T00:00:00"/>
    <m/>
    <m/>
    <m/>
    <s v="8-738-1653"/>
    <s v="MASIVO"/>
    <s v="NPN"/>
    <x v="5"/>
    <m/>
    <m/>
    <m/>
    <m/>
  </r>
  <r>
    <x v="0"/>
    <s v="Luis Alberto Dacos parra"/>
    <n v="362030030000"/>
    <s v="Cobros Abril Canal Fijo 2 meses a NPN"/>
    <n v="0"/>
    <m/>
    <d v="2026-01-04T00:00:00"/>
    <n v="61060987"/>
    <n v="61060987"/>
    <m/>
    <s v="Luisdacos1507@Gmail.com"/>
    <m/>
    <m/>
    <m/>
    <d v="2026-01-04T00:00:00"/>
    <m/>
    <m/>
    <m/>
    <n v="172438856"/>
    <s v="MASIVO"/>
    <s v="NPN"/>
    <x v="1"/>
    <m/>
    <m/>
    <m/>
    <m/>
  </r>
  <r>
    <x v="0"/>
    <s v="CESAR XAVIER CANO BONICHE"/>
    <n v="362028790000"/>
    <s v="Cobros Abril Canal Fijo 2 meses a NPN"/>
    <n v="0"/>
    <m/>
    <d v="2026-01-04T00:00:00"/>
    <n v="67148256"/>
    <n v="67148256"/>
    <m/>
    <s v="bonicheberlin@gmail.com"/>
    <m/>
    <m/>
    <m/>
    <d v="2026-01-04T00:00:00"/>
    <m/>
    <m/>
    <m/>
    <s v="4-821-642"/>
    <s v="MASIVO"/>
    <s v="NPN"/>
    <x v="1"/>
    <m/>
    <m/>
    <m/>
    <m/>
  </r>
  <r>
    <x v="0"/>
    <s v="José Manuel Filos Nieto "/>
    <n v="364030950000"/>
    <s v="Cobros Abril Canal Fijo 2 meses a NPN"/>
    <n v="0"/>
    <m/>
    <d v="2026-01-04T00:00:00"/>
    <n v="65652862"/>
    <n v="65652862"/>
    <m/>
    <s v="monserratcampuzano115@gmail.com"/>
    <m/>
    <m/>
    <m/>
    <d v="2026-01-04T00:00:00"/>
    <m/>
    <m/>
    <m/>
    <s v="2-736-509"/>
    <s v="MASIVO"/>
    <s v="NPN"/>
    <x v="2"/>
    <m/>
    <m/>
    <m/>
    <m/>
  </r>
  <r>
    <x v="0"/>
    <s v="Hugo Enrique Canto Castillo"/>
    <n v="366028830000"/>
    <s v="Cobros Abril Canal Fijo 2 meses a NPN"/>
    <n v="0"/>
    <m/>
    <d v="2026-01-04T00:00:00"/>
    <n v="64872844"/>
    <n v="64872844"/>
    <m/>
    <s v="bayron.rodriguez51@gmail.com"/>
    <m/>
    <m/>
    <m/>
    <d v="2026-01-04T00:00:00"/>
    <m/>
    <m/>
    <m/>
    <s v="8-460-402"/>
    <s v="MASIVO"/>
    <s v="NPN"/>
    <x v="1"/>
    <m/>
    <m/>
    <m/>
    <m/>
  </r>
  <r>
    <x v="0"/>
    <s v="Marvanis Navas Magallon"/>
    <n v="361023540000"/>
    <s v="Cobros Abril Canal Fijo 2 meses a NPN"/>
    <n v="0"/>
    <m/>
    <d v="2026-01-04T00:00:00"/>
    <n v="63966973"/>
    <n v="63966973"/>
    <m/>
    <s v="danieljesuz876@gmail.com "/>
    <m/>
    <m/>
    <m/>
    <d v="2026-01-04T00:00:00"/>
    <m/>
    <m/>
    <m/>
    <s v="2-707-216"/>
    <s v="MASIVO"/>
    <s v="NPN"/>
    <x v="4"/>
    <m/>
    <m/>
    <m/>
    <m/>
  </r>
  <r>
    <x v="0"/>
    <s v=" ESMERALDA CHAVERRA"/>
    <n v="212011570000"/>
    <s v="Cobros Abril Canal Fijo 2 meses a NPN"/>
    <n v="0"/>
    <m/>
    <d v="2026-01-04T00:00:00"/>
    <n v="69401647"/>
    <n v="69401647"/>
    <m/>
    <s v="chaverracarmen081@gmail.com"/>
    <m/>
    <m/>
    <m/>
    <d v="2026-01-04T00:00:00"/>
    <m/>
    <m/>
    <m/>
    <s v="8-743-1760"/>
    <s v="DIGITAL"/>
    <s v="NPN"/>
    <x v="1"/>
    <m/>
    <m/>
    <m/>
    <m/>
  </r>
  <r>
    <x v="0"/>
    <s v="Maria teresa Saldaña serrano"/>
    <n v="365027410000"/>
    <s v="Cobros Abril Canal Fijo 2 meses a NPN"/>
    <n v="0"/>
    <m/>
    <d v="2026-01-04T00:00:00"/>
    <n v="69490703"/>
    <n v="69490703"/>
    <m/>
    <s v="msaldana867@gmail.com"/>
    <m/>
    <m/>
    <m/>
    <d v="2026-01-04T00:00:00"/>
    <m/>
    <m/>
    <m/>
    <s v="4-754-1596"/>
    <s v="MASIVO"/>
    <s v="NPN"/>
    <x v="1"/>
    <m/>
    <m/>
    <m/>
    <m/>
  </r>
  <r>
    <x v="0"/>
    <s v="Hugo Víctor Carrera Morales "/>
    <n v="367029550000"/>
    <s v="Cobros Abril Canal Fijo 2 meses a NPN"/>
    <n v="0"/>
    <m/>
    <d v="2026-01-04T00:00:00"/>
    <n v="62154434"/>
    <n v="62154434"/>
    <m/>
    <s v="mailto:hugoc4461@gmail.com"/>
    <m/>
    <m/>
    <m/>
    <d v="2026-01-04T00:00:00"/>
    <m/>
    <m/>
    <m/>
    <s v="4-753-1543"/>
    <s v="MASIVO"/>
    <s v="NPN"/>
    <x v="4"/>
    <m/>
    <m/>
    <m/>
    <m/>
  </r>
  <r>
    <x v="0"/>
    <s v="Abdul  amet perez panezco"/>
    <n v="362030440000"/>
    <s v="Cobros Abril Canal Fijo 2 meses a NPN"/>
    <n v="0"/>
    <m/>
    <d v="2026-01-04T00:00:00"/>
    <n v="65095224"/>
    <n v="65095224"/>
    <m/>
    <s v="Yamileth@gmail.com"/>
    <m/>
    <m/>
    <m/>
    <d v="2026-01-04T00:00:00"/>
    <m/>
    <m/>
    <m/>
    <s v="8-1048-7191"/>
    <s v="MASIVO"/>
    <s v="NPN"/>
    <x v="2"/>
    <m/>
    <m/>
    <m/>
    <m/>
  </r>
  <r>
    <x v="0"/>
    <s v="Tyron Villareal"/>
    <n v="361031750000"/>
    <s v="Cobros Abril Canal Fijo 2 meses a NPN"/>
    <n v="0"/>
    <m/>
    <d v="2026-01-04T00:00:00"/>
    <n v="66009595"/>
    <n v="66009595"/>
    <m/>
    <s v="Villarreal29@gmail.com"/>
    <m/>
    <m/>
    <m/>
    <d v="2026-01-04T00:00:00"/>
    <m/>
    <m/>
    <m/>
    <s v="8-731-1798"/>
    <s v="MASIVO"/>
    <s v="NPN"/>
    <x v="1"/>
    <m/>
    <m/>
    <m/>
    <m/>
  </r>
  <r>
    <x v="0"/>
    <s v="LUIS FERNANDO HERNANDEZ CONCEPCION"/>
    <n v="365026990000"/>
    <s v="Cobros Abril Canal Fijo 2 meses a NPN"/>
    <n v="0"/>
    <m/>
    <d v="2026-01-04T00:00:00"/>
    <n v="66223422"/>
    <s v="66223422"/>
    <m/>
    <s v="hernandezluis198228@gmail.com"/>
    <m/>
    <m/>
    <m/>
    <d v="2026-01-04T00:00:00"/>
    <m/>
    <m/>
    <m/>
    <s v="4-791-1221"/>
    <s v="MASIVO"/>
    <s v="NPN"/>
    <x v="2"/>
    <m/>
    <m/>
    <m/>
    <m/>
  </r>
  <r>
    <x v="0"/>
    <s v="KANIESHA MC DONALD"/>
    <n v="199031050000"/>
    <s v="Cobros Abril Canal Fijo 2 meses a NPN"/>
    <n v="0"/>
    <m/>
    <d v="2026-01-04T00:00:00"/>
    <n v="61963114"/>
    <s v="61963114"/>
    <m/>
    <s v="kanieshamcdonalds@hotmail.es"/>
    <m/>
    <m/>
    <m/>
    <d v="2026-01-04T00:00:00"/>
    <m/>
    <m/>
    <m/>
    <s v="8-832-2006"/>
    <s v="MASIVO"/>
    <s v="NPN"/>
    <x v="3"/>
    <m/>
    <m/>
    <m/>
    <m/>
  </r>
  <r>
    <x v="0"/>
    <s v=" IBETH ZUNILL SAMANIEGO CHERIGO"/>
    <n v="365028030000"/>
    <s v="Cobros Abril Canal Fijo 2 meses a NPN"/>
    <n v="0"/>
    <m/>
    <d v="2026-01-04T00:00:00"/>
    <n v="62230100"/>
    <s v="62230100"/>
    <m/>
    <s v="Yarisselw0302@gmail.com"/>
    <m/>
    <m/>
    <m/>
    <d v="2026-01-04T00:00:00"/>
    <m/>
    <m/>
    <m/>
    <s v="8-429-65"/>
    <s v="CALL CENTER P2P"/>
    <s v="NPN"/>
    <x v="5"/>
    <m/>
    <m/>
    <m/>
    <m/>
  </r>
  <r>
    <x v="0"/>
    <s v=" Pablo Ernesto Valderrama Tuñon"/>
    <n v="363028110000"/>
    <s v="Cobros Abril Canal Fijo 2 meses a NPN"/>
    <n v="0"/>
    <m/>
    <d v="2026-01-04T00:00:00"/>
    <n v="61641852"/>
    <s v="61641852"/>
    <m/>
    <s v="deividthuprincipe507@gmail.com"/>
    <m/>
    <m/>
    <m/>
    <d v="2026-01-04T00:00:00"/>
    <m/>
    <m/>
    <m/>
    <s v="8-1022-2282"/>
    <s v="DIGITAL"/>
    <s v="NPN"/>
    <x v="4"/>
    <m/>
    <m/>
    <m/>
    <m/>
  </r>
  <r>
    <x v="0"/>
    <s v="Delmira Gomez"/>
    <n v="368030360000"/>
    <s v="Cobros Abril Canal Fijo 2 meses a NPN"/>
    <n v="0"/>
    <m/>
    <d v="2026-01-04T00:00:00"/>
    <n v="68284706"/>
    <s v="68284706"/>
    <m/>
    <s v="sidiag146@gmail.com"/>
    <m/>
    <m/>
    <m/>
    <d v="2026-01-04T00:00:00"/>
    <m/>
    <m/>
    <m/>
    <s v="1-17-379"/>
    <s v="MASIVO"/>
    <s v="NPN"/>
    <x v="1"/>
    <m/>
    <m/>
    <m/>
    <m/>
  </r>
  <r>
    <x v="0"/>
    <s v="Jonathan wezn Almada Sanjur "/>
    <n v="356182480000"/>
    <s v="Cobros Abril Canal Fijo 2 meses a NPN"/>
    <n v="0"/>
    <m/>
    <d v="2026-01-04T00:00:00"/>
    <n v="68675714"/>
    <s v="68675714"/>
    <m/>
    <s v="Sp468217@gmail.com"/>
    <m/>
    <m/>
    <m/>
    <d v="2026-01-04T00:00:00"/>
    <m/>
    <m/>
    <m/>
    <s v="8-814-1713"/>
    <s v="MASIVO"/>
    <s v="NPN"/>
    <x v="2"/>
    <m/>
    <m/>
    <m/>
    <m/>
  </r>
  <r>
    <x v="0"/>
    <s v="Gladys Pineda "/>
    <n v="364031640000"/>
    <s v="Cobros Abril Canal Fijo 2 meses a NPN"/>
    <n v="0"/>
    <m/>
    <d v="2026-01-04T00:00:00"/>
    <n v="68926270"/>
    <s v="68926270"/>
    <m/>
    <s v="Gladispinedamadrid@gmail.com"/>
    <m/>
    <m/>
    <m/>
    <d v="2026-01-04T00:00:00"/>
    <m/>
    <m/>
    <m/>
    <s v="8-795-1295"/>
    <s v="MASIVO"/>
    <s v="NPN"/>
    <x v="0"/>
    <m/>
    <m/>
    <m/>
    <m/>
  </r>
  <r>
    <x v="0"/>
    <s v="Dayanara Ardines "/>
    <n v="249011980000"/>
    <s v="Cobros Abril Canal Fijo 2 meses a NPN"/>
    <n v="0"/>
    <m/>
    <d v="2026-01-04T00:00:00"/>
    <n v="64151950"/>
    <s v="64151950"/>
    <m/>
    <s v="Dayanara14@gmail.com"/>
    <m/>
    <m/>
    <m/>
    <d v="2026-01-04T00:00:00"/>
    <m/>
    <m/>
    <m/>
    <s v="8-752-83"/>
    <s v="MASIVO"/>
    <s v="NPN"/>
    <x v="1"/>
    <m/>
    <m/>
    <m/>
    <m/>
  </r>
  <r>
    <x v="0"/>
    <s v="Airan Herrera"/>
    <n v="356120640000"/>
    <s v="Cobros Abril Canal Fijo 2 meses a NPN"/>
    <n v="0"/>
    <m/>
    <d v="2026-01-04T00:00:00"/>
    <n v="67113267"/>
    <s v="67113267"/>
    <m/>
    <s v="Herreraairam56@gmail.com"/>
    <m/>
    <m/>
    <m/>
    <d v="2026-01-04T00:00:00"/>
    <m/>
    <m/>
    <m/>
    <s v="8-945-876"/>
    <s v="MASIVO"/>
    <s v="NPN"/>
    <x v="2"/>
    <m/>
    <m/>
    <m/>
    <m/>
  </r>
  <r>
    <x v="0"/>
    <s v="Tomas sanchez"/>
    <n v="361030390000"/>
    <s v="Cobros Abril Canal Fijo 2 meses a NPN"/>
    <n v="0"/>
    <m/>
    <d v="2026-01-04T00:00:00"/>
    <n v="65459191"/>
    <s v="65459191"/>
    <m/>
    <s v="Tommy-22-88@hotmail.com"/>
    <m/>
    <m/>
    <m/>
    <d v="2026-01-04T00:00:00"/>
    <m/>
    <m/>
    <m/>
    <s v="8-838-1559"/>
    <s v="MASIVO"/>
    <s v="NPN"/>
    <x v="0"/>
    <m/>
    <m/>
    <m/>
    <m/>
  </r>
  <r>
    <x v="0"/>
    <s v="Brandon Alexander West Gaitán "/>
    <n v="221908800000"/>
    <s v="Cobros Abril Canal Fijo 2 meses a NPN"/>
    <n v="0"/>
    <m/>
    <d v="2026-01-04T00:00:00"/>
    <n v="60746711"/>
    <n v="60746711"/>
    <m/>
    <s v="Suiras17@gmail.com"/>
    <m/>
    <m/>
    <m/>
    <d v="2026-01-04T00:00:00"/>
    <m/>
    <m/>
    <m/>
    <s v="8-1040-2422"/>
    <s v="MASIVO"/>
    <s v="NPN"/>
    <x v="1"/>
    <m/>
    <m/>
    <m/>
    <m/>
  </r>
  <r>
    <x v="0"/>
    <s v="beato gordillo"/>
    <n v="364030600000"/>
    <s v="Cobros Abril Canal Fijo 2 meses a NPN"/>
    <n v="0"/>
    <m/>
    <d v="2026-01-04T00:00:00"/>
    <n v="68743602"/>
    <s v="68743602"/>
    <m/>
    <s v="gordillo61@gmail.com"/>
    <m/>
    <m/>
    <m/>
    <d v="2026-01-04T00:00:00"/>
    <m/>
    <m/>
    <m/>
    <s v="9-734-1361"/>
    <s v="SOHO"/>
    <s v="NPN"/>
    <x v="1"/>
    <m/>
    <m/>
    <m/>
    <m/>
  </r>
  <r>
    <x v="0"/>
    <s v="Reyselina solis "/>
    <n v="266049280000"/>
    <s v="Cobros Abril Canal Fijo 2 meses a NPN"/>
    <n v="0"/>
    <m/>
    <d v="2026-01-04T00:00:00"/>
    <n v="60521687"/>
    <s v="60521687"/>
    <m/>
    <s v="Allenandres409@Gmail.com"/>
    <m/>
    <m/>
    <m/>
    <d v="2026-01-04T00:00:00"/>
    <m/>
    <m/>
    <m/>
    <s v="10-701-2590"/>
    <s v="MASIVO"/>
    <s v="NPN"/>
    <x v="1"/>
    <m/>
    <m/>
    <m/>
    <m/>
  </r>
  <r>
    <x v="0"/>
    <s v="Karla Tenorio "/>
    <n v="367031300000"/>
    <s v="Cobros Abril Canal Fijo 2 meses a NPN"/>
    <n v="0"/>
    <m/>
    <d v="2026-01-04T00:00:00"/>
    <n v="62189985"/>
    <s v="62189985"/>
    <m/>
    <s v="karalatenorio2417@gmail.com "/>
    <m/>
    <m/>
    <m/>
    <d v="2026-01-04T00:00:00"/>
    <m/>
    <m/>
    <m/>
    <s v="2-749-516"/>
    <s v="MASIVO"/>
    <s v="NPN"/>
    <x v="0"/>
    <m/>
    <m/>
    <m/>
    <m/>
  </r>
  <r>
    <x v="0"/>
    <s v="Milagros diaz"/>
    <n v="365031370000"/>
    <s v="Cobros Abril Canal Fijo 2 meses a NPN"/>
    <n v="0"/>
    <m/>
    <d v="2026-01-04T00:00:00"/>
    <n v="63512341"/>
    <s v="63512341"/>
    <m/>
    <s v="diasmilagros362@gmail.com"/>
    <m/>
    <m/>
    <m/>
    <d v="2026-01-04T00:00:00"/>
    <m/>
    <m/>
    <m/>
    <s v="2-760-844"/>
    <s v="MASIVO"/>
    <s v="NPN"/>
    <x v="1"/>
    <m/>
    <m/>
    <m/>
    <m/>
  </r>
  <r>
    <x v="0"/>
    <s v="REINA JIMENEZ"/>
    <n v="361031490000"/>
    <s v="Cobros Abril Canal Fijo 2 meses a NPN"/>
    <n v="0"/>
    <m/>
    <d v="2026-01-04T00:00:00"/>
    <n v="68907654"/>
    <s v="68907654"/>
    <m/>
    <s v="juancarlos@gmail.com"/>
    <m/>
    <m/>
    <m/>
    <d v="2026-01-04T00:00:00"/>
    <m/>
    <m/>
    <m/>
    <s v="4-150-122"/>
    <s v="MASIVO"/>
    <s v="NPN"/>
    <x v="1"/>
    <m/>
    <m/>
    <m/>
    <m/>
  </r>
  <r>
    <x v="0"/>
    <s v="Arcelio Alonzo Tamayo"/>
    <n v="365031200000"/>
    <s v="Cobros Abril Canal Fijo 2 meses a NPN"/>
    <n v="0"/>
    <m/>
    <d v="2026-01-04T00:00:00"/>
    <n v="64298923"/>
    <s v="64298923"/>
    <m/>
    <s v="alonzoarcelio61@gmail.com"/>
    <m/>
    <m/>
    <m/>
    <d v="2026-01-04T00:00:00"/>
    <m/>
    <m/>
    <m/>
    <s v="2-744-87"/>
    <s v="MASIVO"/>
    <s v="NPN"/>
    <x v="0"/>
    <m/>
    <m/>
    <m/>
    <m/>
  </r>
  <r>
    <x v="0"/>
    <s v="MARÍA ISABEL ARIAS HURTADO"/>
    <n v="367031570000"/>
    <s v="Cobros Abril Canal Fijo 2 meses a NPN"/>
    <n v="0"/>
    <m/>
    <d v="2026-01-04T00:00:00"/>
    <n v="65948925"/>
    <s v="65948925"/>
    <m/>
    <s v="isabelarias0102@gmail.com"/>
    <m/>
    <m/>
    <m/>
    <d v="2026-01-04T00:00:00"/>
    <m/>
    <m/>
    <m/>
    <s v="3-756-51"/>
    <s v="MASIVO"/>
    <s v="NPN"/>
    <x v="1"/>
    <m/>
    <m/>
    <m/>
    <m/>
  </r>
  <r>
    <x v="0"/>
    <s v="HEILBRON HERRERA JAIR"/>
    <n v="369022550000"/>
    <s v="Cobros Abril Canal Fijo 2 meses a NPN"/>
    <n v="0"/>
    <m/>
    <d v="2026-01-04T00:00:00"/>
    <n v="61654181"/>
    <s v="61654181"/>
    <m/>
    <s v="herrerajair829@gmail.com"/>
    <m/>
    <m/>
    <m/>
    <d v="2026-01-04T00:00:00"/>
    <m/>
    <m/>
    <m/>
    <s v="FB608704"/>
    <s v="MASIVO"/>
    <s v="NPN"/>
    <x v="2"/>
    <m/>
    <m/>
    <m/>
    <m/>
  </r>
  <r>
    <x v="0"/>
    <s v="Allan Ricardo Vega Garcia"/>
    <n v="362031110000"/>
    <s v="Cobros Abril Canal Fijo 2 meses a NPN"/>
    <n v="0"/>
    <m/>
    <d v="2026-01-04T00:00:00"/>
    <n v="67814228"/>
    <n v="67814228"/>
    <m/>
    <s v="vega.allan11@gmail.com"/>
    <m/>
    <m/>
    <m/>
    <d v="2026-01-04T00:00:00"/>
    <m/>
    <m/>
    <m/>
    <s v="8-1001-2089"/>
    <s v="MASIVO"/>
    <s v="NPN"/>
    <x v="0"/>
    <m/>
    <m/>
    <m/>
    <m/>
  </r>
  <r>
    <x v="0"/>
    <s v="Jonathan mejia "/>
    <n v="365027980000"/>
    <s v="Cobros Abril Canal Fijo 2 meses a NPN"/>
    <n v="0"/>
    <m/>
    <d v="2026-01-04T00:00:00"/>
    <n v="63982140"/>
    <s v="63982140"/>
    <m/>
    <s v="c507barbershop@gmail.com"/>
    <m/>
    <m/>
    <m/>
    <d v="2026-01-04T00:00:00"/>
    <m/>
    <m/>
    <m/>
    <s v="8-926-1764"/>
    <s v="SOHO"/>
    <s v="NPN"/>
    <x v="1"/>
    <m/>
    <m/>
    <m/>
    <m/>
  </r>
  <r>
    <x v="0"/>
    <s v="Jaime Eribel Gallardo Martínez "/>
    <n v="368033760000"/>
    <s v="Cobros Abril Canal Fijo 2 meses a NPN"/>
    <n v="0"/>
    <m/>
    <d v="2026-01-04T00:00:00"/>
    <n v="68705237"/>
    <s v="68705237"/>
    <m/>
    <s v="gonzalescristobalina032@gmail.com"/>
    <m/>
    <m/>
    <m/>
    <d v="2026-01-04T00:00:00"/>
    <m/>
    <m/>
    <m/>
    <s v="2-719-550"/>
    <s v="MASIVO"/>
    <s v="NPN"/>
    <x v="5"/>
    <m/>
    <m/>
    <m/>
    <m/>
  </r>
  <r>
    <x v="0"/>
    <s v=" Crusita Perez"/>
    <n v="366033420000"/>
    <s v="Cobros Abril Canal Fijo 2 meses a NPN"/>
    <n v="0"/>
    <m/>
    <d v="2026-01-04T00:00:00"/>
    <n v="63535798"/>
    <s v="63535798"/>
    <m/>
    <s v="Joeldiazusa@gmail.com"/>
    <m/>
    <m/>
    <m/>
    <d v="2026-01-04T00:00:00"/>
    <m/>
    <m/>
    <m/>
    <s v="6-725-1092"/>
    <s v="DIGITAL"/>
    <s v="NPN"/>
    <x v="1"/>
    <m/>
    <m/>
    <m/>
    <m/>
  </r>
  <r>
    <x v="0"/>
    <s v="MIGUEL TOBA"/>
    <n v="363033630000"/>
    <s v="Cobros Abril Canal Fijo 2 meses a NPN"/>
    <n v="0"/>
    <m/>
    <d v="2026-01-04T00:00:00"/>
    <n v="64620676"/>
    <s v="64620676"/>
    <m/>
    <s v="rivas24@gmail.com"/>
    <m/>
    <m/>
    <m/>
    <d v="2026-01-04T00:00:00"/>
    <m/>
    <m/>
    <m/>
    <s v="8-778-1332"/>
    <s v="MASIVO"/>
    <s v="NPN"/>
    <x v="2"/>
    <m/>
    <m/>
    <m/>
    <m/>
  </r>
  <r>
    <x v="0"/>
    <s v="Arecelys Esther Ramos Chavez"/>
    <n v="323068970000"/>
    <s v="Cobros Abril Canal Fijo 2 meses a NPN"/>
    <n v="0"/>
    <m/>
    <d v="2026-01-04T00:00:00"/>
    <n v="68775065"/>
    <s v="68775065"/>
    <m/>
    <s v="ramirezescudino88@gmail.com"/>
    <m/>
    <m/>
    <m/>
    <d v="2026-01-04T00:00:00"/>
    <m/>
    <m/>
    <m/>
    <s v="6-704-933"/>
    <s v="MASIVO"/>
    <s v="NPN"/>
    <x v="5"/>
    <m/>
    <m/>
    <m/>
    <m/>
  </r>
  <r>
    <x v="0"/>
    <s v="Abel Venció Llano Linares"/>
    <n v="364034880000"/>
    <s v="Cobros Abril Canal Fijo 2 meses a NPN"/>
    <n v="0"/>
    <m/>
    <d v="2026-01-04T00:00:00"/>
    <n v="65872342"/>
    <s v="65872342"/>
    <m/>
    <s v="Aldrete0621@gmail.com"/>
    <m/>
    <m/>
    <m/>
    <d v="2026-01-04T00:00:00"/>
    <m/>
    <m/>
    <m/>
    <s v="8-1045-2326"/>
    <s v="MASIVO"/>
    <s v="NPN"/>
    <x v="0"/>
    <m/>
    <m/>
    <m/>
    <m/>
  </r>
  <r>
    <x v="0"/>
    <s v="Emmy Roxana Degracia Pinto"/>
    <n v="363034570000"/>
    <s v="Cobros Abril Canal Fijo 2 meses a NPN"/>
    <n v="0"/>
    <m/>
    <d v="2026-01-04T00:00:00"/>
    <n v="65628929"/>
    <s v="65628929"/>
    <m/>
    <s v="Anyirelis26@gmail.com"/>
    <m/>
    <m/>
    <m/>
    <d v="2026-01-04T00:00:00"/>
    <m/>
    <m/>
    <m/>
    <s v="8-997-530"/>
    <s v="MASIVO"/>
    <s v="NPN"/>
    <x v="1"/>
    <m/>
    <m/>
    <m/>
    <m/>
  </r>
  <r>
    <x v="0"/>
    <s v=" Jean Carlos Malespin"/>
    <n v="368034870000"/>
    <s v="Cobros Abril Canal Fijo 2 meses a NPN"/>
    <n v="0"/>
    <m/>
    <d v="2026-01-04T00:00:00"/>
    <n v="65339395"/>
    <s v="65339395"/>
    <m/>
    <s v="jeanmalespin4@gmail.com"/>
    <m/>
    <m/>
    <m/>
    <d v="2026-01-04T00:00:00"/>
    <m/>
    <m/>
    <m/>
    <s v="C01252153"/>
    <s v="MASIVO"/>
    <s v="NPN"/>
    <x v="0"/>
    <m/>
    <m/>
    <m/>
    <m/>
  </r>
  <r>
    <x v="0"/>
    <s v="Jean nieto "/>
    <n v="361035160000"/>
    <s v="Cobros Abril Canal Fijo 2 meses a NPN"/>
    <n v="0"/>
    <m/>
    <d v="2026-01-04T00:00:00"/>
    <n v="68647408"/>
    <s v="68647408"/>
    <m/>
    <s v="Jeancarlosnieto31@gmail.com"/>
    <m/>
    <m/>
    <m/>
    <d v="2026-01-04T00:00:00"/>
    <m/>
    <m/>
    <m/>
    <s v="8-947-465"/>
    <s v="MASIVO"/>
    <s v="NPN"/>
    <x v="1"/>
    <m/>
    <m/>
    <m/>
    <m/>
  </r>
  <r>
    <x v="0"/>
    <s v="Yinibeth Iliany Castillo"/>
    <n v="327001870000"/>
    <s v="Cobros Abril Canal Fijo 2 meses a NPN"/>
    <n v="0"/>
    <m/>
    <d v="2026-01-04T00:00:00"/>
    <n v="64153733"/>
    <s v="64153733"/>
    <m/>
    <s v="pintoyanibeth30@gmail.com"/>
    <m/>
    <m/>
    <m/>
    <d v="2026-01-04T00:00:00"/>
    <m/>
    <m/>
    <m/>
    <s v="3-733-247"/>
    <s v="MASIVO"/>
    <s v="NPN"/>
    <x v="1"/>
    <m/>
    <m/>
    <m/>
    <m/>
  </r>
  <r>
    <x v="0"/>
    <s v="Ignacio herrera"/>
    <n v="368033060000"/>
    <s v="Cobros Abril Canal Fijo 2 meses a NPN"/>
    <n v="0"/>
    <m/>
    <d v="2026-01-04T00:00:00"/>
    <n v="61607001"/>
    <s v="61607001"/>
    <m/>
    <s v="Goldentradeng.mktg@gmail.com"/>
    <m/>
    <m/>
    <m/>
    <d v="2026-01-04T00:00:00"/>
    <m/>
    <m/>
    <m/>
    <s v="8-424-244"/>
    <s v="SOHO"/>
    <s v="NPN"/>
    <x v="1"/>
    <m/>
    <m/>
    <m/>
    <m/>
  </r>
  <r>
    <x v="0"/>
    <s v="SEBASTIAN MANUEL VASQUEZ GOMEZ"/>
    <n v="367034390000"/>
    <s v="Cobros Abril Canal Fijo 2 meses a NPN"/>
    <n v="0"/>
    <m/>
    <d v="2026-01-04T00:00:00"/>
    <n v="64626087"/>
    <s v="64626087"/>
    <m/>
    <s v="Macielvasquez2111@gmail.com"/>
    <m/>
    <m/>
    <m/>
    <d v="2026-01-04T00:00:00"/>
    <m/>
    <m/>
    <m/>
    <s v="8-1013-955"/>
    <s v="MASIVO"/>
    <s v="NPN"/>
    <x v="0"/>
    <m/>
    <m/>
    <m/>
    <m/>
  </r>
  <r>
    <x v="0"/>
    <s v="RIGGIE JAHIR CASTILLO SAEZ"/>
    <n v="367033660000"/>
    <s v="Cobros Abril Canal Fijo 2 meses a NPN"/>
    <n v="0"/>
    <m/>
    <d v="2026-01-04T00:00:00"/>
    <n v="61513667"/>
    <s v="61513667"/>
    <m/>
    <s v="riggiejc@gmail.com"/>
    <m/>
    <m/>
    <m/>
    <d v="2026-01-04T00:00:00"/>
    <m/>
    <m/>
    <m/>
    <s v="8-753-1259"/>
    <s v="MASIVO"/>
    <s v="NPN"/>
    <x v="0"/>
    <m/>
    <m/>
    <m/>
    <m/>
  </r>
  <r>
    <x v="0"/>
    <s v=" YAJAIRA YOHANA RODRIGUEZ MOLINA FER"/>
    <n v="362033460000"/>
    <s v="Cobros Abril Canal Fijo 2 meses a NPN"/>
    <n v="0"/>
    <m/>
    <d v="2026-01-04T00:00:00"/>
    <n v="64160500"/>
    <s v="64160500"/>
    <m/>
    <s v="yajaira01@hotmail.com"/>
    <m/>
    <m/>
    <m/>
    <d v="2026-01-04T00:00:00"/>
    <m/>
    <m/>
    <m/>
    <s v="8-451-884"/>
    <s v="RENOVACIONES"/>
    <s v="NPN"/>
    <x v="2"/>
    <m/>
    <m/>
    <m/>
    <m/>
  </r>
  <r>
    <x v="0"/>
    <s v=" OSMAN YAFETH GONZALEZ BANQUEZ"/>
    <n v="366014750000"/>
    <s v="Cobros Abril Canal Fijo 2 meses a NPN"/>
    <n v="0"/>
    <m/>
    <d v="2026-01-04T00:00:00"/>
    <n v="67361909"/>
    <s v="67361909"/>
    <m/>
    <s v="porfiriomiranda403@gmail.com"/>
    <m/>
    <m/>
    <m/>
    <d v="2026-01-04T00:00:00"/>
    <m/>
    <m/>
    <m/>
    <s v="8-1060-989"/>
    <s v="CALL CENTER P2P"/>
    <s v="NPN"/>
    <x v="8"/>
    <m/>
    <m/>
    <m/>
    <m/>
  </r>
  <r>
    <x v="0"/>
    <s v="Azaly itzel Eldemire Gonzales "/>
    <n v="369035140000"/>
    <s v="Cobros Abril Canal Fijo 2 meses a NPN"/>
    <n v="0"/>
    <m/>
    <d v="2026-01-04T00:00:00"/>
    <n v="66767187"/>
    <s v="66767187"/>
    <m/>
    <s v="dianaitzelgh06@gmail.com"/>
    <m/>
    <m/>
    <m/>
    <d v="2026-01-04T00:00:00"/>
    <m/>
    <m/>
    <m/>
    <s v="8-1060-2408"/>
    <s v="MASIVO"/>
    <s v="NPN"/>
    <x v="1"/>
    <m/>
    <m/>
    <m/>
    <m/>
  </r>
  <r>
    <x v="0"/>
    <s v="Joshua jamall Williams figueroa"/>
    <n v="365035170000"/>
    <s v="Cobros Abril Canal Fijo 2 meses a NPN"/>
    <n v="0"/>
    <m/>
    <d v="2026-01-04T00:00:00"/>
    <n v="67523232"/>
    <s v="67523232"/>
    <m/>
    <s v="Joshua.1512@gmail.com"/>
    <m/>
    <m/>
    <m/>
    <d v="2026-01-04T00:00:00"/>
    <m/>
    <m/>
    <m/>
    <s v="8-901-1657"/>
    <s v="MASIVO"/>
    <s v="NPN"/>
    <x v="0"/>
    <m/>
    <m/>
    <m/>
    <m/>
  </r>
  <r>
    <x v="0"/>
    <s v="Rupert Ernesto olgilvie Taitt "/>
    <n v="368028740000"/>
    <s v="Cobros Abril Canal Fijo 2 meses a NPN"/>
    <n v="0"/>
    <m/>
    <d v="2026-01-04T00:00:00"/>
    <n v="64514859"/>
    <s v="64514859"/>
    <m/>
    <s v="ruperternestoogilvie@gmail.com"/>
    <m/>
    <m/>
    <m/>
    <d v="2026-01-04T00:00:00"/>
    <m/>
    <m/>
    <m/>
    <s v="8-357-169"/>
    <s v="MASIVO"/>
    <s v="NPN"/>
    <x v="0"/>
    <m/>
    <m/>
    <m/>
    <m/>
  </r>
  <r>
    <x v="0"/>
    <s v="CARLOS RODRIGUEZ"/>
    <n v="364033810000"/>
    <s v="Cobros Abril Canal Fijo 2 meses a NPN"/>
    <n v="0"/>
    <m/>
    <d v="2026-01-04T00:00:00"/>
    <n v="62685947"/>
    <s v="62685947"/>
    <m/>
    <s v="Dios85544@gmail.com"/>
    <m/>
    <m/>
    <m/>
    <d v="2026-01-04T00:00:00"/>
    <m/>
    <m/>
    <m/>
    <s v="3-72-2014"/>
    <s v="MASIVO"/>
    <s v="NPN"/>
    <x v="1"/>
    <m/>
    <m/>
    <m/>
    <m/>
  </r>
  <r>
    <x v="0"/>
    <s v="Epifanio Bethancur Tuñon"/>
    <n v="362036160000"/>
    <s v="Cobros Abril Canal Fijo 2 meses a NPN"/>
    <n v="0"/>
    <m/>
    <d v="2026-01-04T00:00:00"/>
    <n v="68777997"/>
    <s v="68777997"/>
    <m/>
    <s v="Epifaniobetancur@gmail.com"/>
    <m/>
    <m/>
    <m/>
    <d v="2026-01-04T00:00:00"/>
    <m/>
    <m/>
    <m/>
    <s v="8-858-2219"/>
    <s v="MASIVO"/>
    <s v="NPN"/>
    <x v="2"/>
    <m/>
    <m/>
    <m/>
    <m/>
  </r>
  <r>
    <x v="0"/>
    <s v="Yolibeth Curundama "/>
    <n v="366036750000"/>
    <s v="Cobros Abril Canal Fijo 2 meses a NPN"/>
    <n v="0"/>
    <m/>
    <d v="2026-01-04T00:00:00"/>
    <n v="0"/>
    <s v="00000000"/>
    <m/>
    <s v="Anacastiilo67895@gmail.com"/>
    <m/>
    <m/>
    <m/>
    <d v="2026-01-04T00:00:00"/>
    <m/>
    <m/>
    <m/>
    <s v="11-711-183"/>
    <s v="MASIVO"/>
    <s v="NPN"/>
    <x v="0"/>
    <m/>
    <m/>
    <m/>
    <m/>
  </r>
  <r>
    <x v="0"/>
    <s v="Vielka abrego abrego"/>
    <n v="362036260000"/>
    <s v="Cobros Abril Canal Fijo 2 meses a NPN"/>
    <n v="0"/>
    <m/>
    <d v="2026-01-04T00:00:00"/>
    <n v="67795397"/>
    <s v="67795397"/>
    <m/>
    <s v="Julissarodriguez8901@gmail.com"/>
    <m/>
    <m/>
    <m/>
    <d v="2026-01-04T00:00:00"/>
    <m/>
    <m/>
    <m/>
    <s v="1-735-1329"/>
    <s v="MASIVO"/>
    <s v="NPN"/>
    <x v="1"/>
    <m/>
    <m/>
    <m/>
    <m/>
  </r>
  <r>
    <x v="0"/>
    <s v="Yennifer De Gracia "/>
    <n v="367035280000"/>
    <s v="Cobros Abril Canal Fijo 2 meses a NPN"/>
    <n v="0"/>
    <m/>
    <d v="2026-01-04T00:00:00"/>
    <n v="68981574"/>
    <s v="68981574"/>
    <m/>
    <s v="Yeseniadegracia28@gmail.com"/>
    <m/>
    <m/>
    <m/>
    <d v="2026-01-04T00:00:00"/>
    <m/>
    <m/>
    <m/>
    <s v="1-729-1095"/>
    <s v="MASIVO"/>
    <s v="NPN"/>
    <x v="1"/>
    <m/>
    <m/>
    <m/>
    <m/>
  </r>
  <r>
    <x v="0"/>
    <s v=" Teodoro Caicedo"/>
    <n v="996017340000"/>
    <s v="Cobros Abril Canal Fijo 2 meses a NPN"/>
    <n v="0"/>
    <m/>
    <d v="2026-01-04T00:00:00"/>
    <n v="65923460"/>
    <s v="65923460"/>
    <m/>
    <s v="Leroy250002@gmail.com"/>
    <m/>
    <m/>
    <m/>
    <d v="2026-01-04T00:00:00"/>
    <m/>
    <m/>
    <m/>
    <s v="8-466-34"/>
    <s v="DIGITAL"/>
    <s v="NPN"/>
    <x v="2"/>
    <m/>
    <m/>
    <m/>
    <m/>
  </r>
  <r>
    <x v="0"/>
    <s v="Guillermina luis"/>
    <n v="36503407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12-713-1551"/>
    <s v="MASIVO"/>
    <s v="NPN"/>
    <x v="1"/>
    <m/>
    <m/>
    <m/>
    <m/>
  </r>
  <r>
    <x v="0"/>
    <s v="Eira del Carmen Gómez Santamaría "/>
    <n v="369036400000"/>
    <s v="Cobros Abril Canal Fijo 2 meses a NPN"/>
    <n v="0"/>
    <m/>
    <d v="2026-01-04T00:00:00"/>
    <n v="68692765"/>
    <s v="68692765"/>
    <m/>
    <s v="eiragomez@yahooo.com"/>
    <m/>
    <m/>
    <m/>
    <d v="2026-01-04T00:00:00"/>
    <m/>
    <m/>
    <m/>
    <s v="4-87-264"/>
    <s v="MASIVO"/>
    <s v="NPN"/>
    <x v="0"/>
    <m/>
    <m/>
    <m/>
    <m/>
  </r>
  <r>
    <x v="0"/>
    <s v="Yairenis sanchez"/>
    <n v="369034530000"/>
    <s v="Cobros Abril Canal Fijo 2 meses a NPN"/>
    <n v="0"/>
    <m/>
    <d v="2026-01-04T00:00:00"/>
    <n v="68603659"/>
    <s v="68603659"/>
    <m/>
    <s v="Yairenissanches000@gmail.com"/>
    <m/>
    <m/>
    <m/>
    <d v="2026-01-04T00:00:00"/>
    <m/>
    <m/>
    <m/>
    <s v="3-744-2470"/>
    <s v="MASIVO"/>
    <s v="NPN"/>
    <x v="1"/>
    <m/>
    <m/>
    <m/>
    <m/>
  </r>
  <r>
    <x v="0"/>
    <s v="Yosimar West"/>
    <n v="367036390000"/>
    <s v="Cobros Abril Canal Fijo 2 meses a NPN"/>
    <n v="0"/>
    <m/>
    <d v="2026-01-04T00:00:00"/>
    <n v="63787210"/>
    <s v="63787210"/>
    <m/>
    <s v="eufrasiahood48@gmail.com"/>
    <m/>
    <m/>
    <m/>
    <d v="2026-01-04T00:00:00"/>
    <m/>
    <m/>
    <m/>
    <s v="3-758-953"/>
    <s v="MASIVO"/>
    <s v="NPN"/>
    <x v="5"/>
    <m/>
    <m/>
    <m/>
    <m/>
  </r>
  <r>
    <x v="0"/>
    <s v="Julia da silva"/>
    <n v="361037430000"/>
    <s v="Cobros Abril Canal Fijo 2 meses a NPN"/>
    <n v="0"/>
    <m/>
    <d v="2026-01-04T00:00:00"/>
    <n v="67123494"/>
    <s v="67123494"/>
    <m/>
    <s v="julissarodriguez8901@gmail.com"/>
    <m/>
    <m/>
    <m/>
    <d v="2026-01-04T00:00:00"/>
    <m/>
    <m/>
    <m/>
    <s v="8-341-61"/>
    <s v="MASIVO"/>
    <s v="NPN"/>
    <x v="2"/>
    <m/>
    <m/>
    <m/>
    <m/>
  </r>
  <r>
    <x v="0"/>
    <s v="Elsa Franco "/>
    <n v="361036580000"/>
    <s v="Cobros Abril Canal Fijo 2 meses a NPN"/>
    <n v="0"/>
    <m/>
    <d v="2026-01-04T00:00:00"/>
    <n v="64563326"/>
    <s v="64563326"/>
    <m/>
    <s v="Elsafranco963@gmail.com"/>
    <m/>
    <m/>
    <m/>
    <d v="2026-01-04T00:00:00"/>
    <m/>
    <m/>
    <m/>
    <s v="8-774-1728"/>
    <s v="MASIVO"/>
    <s v="NPN"/>
    <x v="0"/>
    <m/>
    <m/>
    <m/>
    <m/>
  </r>
  <r>
    <x v="0"/>
    <s v="VALENTINA ALBA SMITH"/>
    <n v="361037900000"/>
    <s v="Cobros Abril Canal Fijo 2 meses a NPN"/>
    <n v="0"/>
    <m/>
    <d v="2026-01-04T00:00:00"/>
    <n v="64392217"/>
    <s v="64392217"/>
    <m/>
    <s v="inaroger0@gmail.com"/>
    <m/>
    <m/>
    <m/>
    <d v="2026-01-04T00:00:00"/>
    <m/>
    <m/>
    <m/>
    <s v="10-707-2196"/>
    <s v="MASIVO"/>
    <s v="NPN"/>
    <x v="1"/>
    <m/>
    <m/>
    <m/>
    <m/>
  </r>
  <r>
    <x v="0"/>
    <s v="Ana Lucia Casallas Gomez"/>
    <n v="361019970000"/>
    <s v="Cobros Abril Canal Fijo 2 meses a NPN"/>
    <n v="0"/>
    <m/>
    <d v="2026-01-04T00:00:00"/>
    <n v="65302840"/>
    <s v="65302840"/>
    <m/>
    <s v="Aaronguevara1401@gmail.com"/>
    <m/>
    <m/>
    <m/>
    <d v="2026-01-04T00:00:00"/>
    <m/>
    <m/>
    <m/>
    <s v="E-8-69795"/>
    <s v="MASIVO"/>
    <s v="NPN"/>
    <x v="1"/>
    <m/>
    <m/>
    <m/>
    <m/>
  </r>
  <r>
    <x v="0"/>
    <s v="Stella Cumberbatch "/>
    <n v="365036580000"/>
    <s v="Cobros Abril Canal Fijo 2 meses a NPN"/>
    <n v="0"/>
    <m/>
    <d v="2026-01-04T00:00:00"/>
    <n v="61629844"/>
    <s v="61629844"/>
    <m/>
    <s v="Stellajones17@gmail.com"/>
    <m/>
    <m/>
    <m/>
    <d v="2026-01-04T00:00:00"/>
    <m/>
    <m/>
    <m/>
    <s v="3-21-222"/>
    <s v="SOHO"/>
    <s v="NPN"/>
    <x v="3"/>
    <m/>
    <m/>
    <m/>
    <m/>
  </r>
  <r>
    <x v="0"/>
    <s v=" Bryan Herrera"/>
    <n v="366034170000"/>
    <s v="Cobros Abril Canal Fijo 2 meses a NPN"/>
    <n v="0"/>
    <m/>
    <d v="2026-01-04T00:00:00"/>
    <n v="64900263"/>
    <s v="64900263"/>
    <m/>
    <s v="cristhela2003@outlook.com"/>
    <m/>
    <m/>
    <m/>
    <d v="2026-01-04T00:00:00"/>
    <m/>
    <m/>
    <m/>
    <s v="4-833-2327"/>
    <s v="DIGITAL"/>
    <s v="NPN"/>
    <x v="1"/>
    <m/>
    <m/>
    <m/>
    <m/>
  </r>
  <r>
    <x v="0"/>
    <s v="ALFREDIZ MICHELLE PEREZ LEON"/>
    <n v="361037260000"/>
    <s v="Cobros Abril Canal Fijo 2 meses a NPN"/>
    <n v="0"/>
    <m/>
    <d v="2026-01-04T00:00:00"/>
    <n v="67517166"/>
    <s v="67517166"/>
    <m/>
    <s v="nayrobiarias0@gmail.com"/>
    <m/>
    <m/>
    <m/>
    <d v="2026-01-04T00:00:00"/>
    <m/>
    <m/>
    <m/>
    <s v="10-709-502"/>
    <s v="MASIVO"/>
    <s v="NPN"/>
    <x v="1"/>
    <m/>
    <m/>
    <m/>
    <m/>
  </r>
  <r>
    <x v="0"/>
    <s v="Eida Ines Salazar Cortez "/>
    <n v="981043730000"/>
    <s v="Cobros Abril Canal Fijo 2 meses a NPN"/>
    <n v="0"/>
    <m/>
    <d v="2026-01-04T00:00:00"/>
    <n v="64548378"/>
    <s v="64548378"/>
    <m/>
    <s v="yoha151992@gmail.com"/>
    <m/>
    <m/>
    <m/>
    <d v="2026-01-04T00:00:00"/>
    <m/>
    <m/>
    <m/>
    <s v="4-140-904"/>
    <s v="MASIVO"/>
    <s v="NPN"/>
    <x v="1"/>
    <m/>
    <m/>
    <m/>
    <m/>
  </r>
  <r>
    <x v="0"/>
    <s v="Yesenia Yasmin Duarte Cedeño"/>
    <n v="362036560000"/>
    <s v="Cobros Abril Canal Fijo 2 meses a NPN"/>
    <n v="0"/>
    <m/>
    <d v="2026-01-04T00:00:00"/>
    <n v="66862471"/>
    <n v="66862471"/>
    <m/>
    <s v="yewiduartes2312@gmail.com"/>
    <m/>
    <m/>
    <m/>
    <d v="2026-01-04T00:00:00"/>
    <m/>
    <m/>
    <m/>
    <s v="4-703-2471"/>
    <s v="MASIVO"/>
    <s v="NPN"/>
    <x v="1"/>
    <m/>
    <m/>
    <m/>
    <m/>
  </r>
  <r>
    <x v="0"/>
    <s v="VALENCIA ARGENTINA RODRIGUEZ QUIROZ"/>
    <n v="362037870000"/>
    <s v="Cobros Abril Canal Fijo 2 meses a NPN"/>
    <n v="0"/>
    <m/>
    <d v="2026-01-04T00:00:00"/>
    <n v="64157773"/>
    <s v="64157773"/>
    <m/>
    <s v="Fredycastillero@hotmail.com"/>
    <m/>
    <m/>
    <m/>
    <d v="2026-01-04T00:00:00"/>
    <m/>
    <m/>
    <m/>
    <s v="2-105-231"/>
    <s v="MASIVO"/>
    <s v="NPN"/>
    <x v="0"/>
    <m/>
    <m/>
    <m/>
    <m/>
  </r>
  <r>
    <x v="0"/>
    <s v="Gabriel Antonio Vásquez "/>
    <n v="364039060000"/>
    <s v="Cobros Abril Canal Fijo 2 meses a NPN"/>
    <n v="0"/>
    <m/>
    <d v="2026-01-04T00:00:00"/>
    <n v="67430506"/>
    <s v="67430506"/>
    <m/>
    <s v="migueldianous10@gmail.com"/>
    <m/>
    <m/>
    <m/>
    <d v="2026-01-04T00:00:00"/>
    <m/>
    <m/>
    <m/>
    <s v="8-719-1481"/>
    <s v="MASIVO"/>
    <s v="NPN"/>
    <x v="1"/>
    <m/>
    <m/>
    <m/>
    <m/>
  </r>
  <r>
    <x v="0"/>
    <s v="ANGELINA JOLY PEGUERO"/>
    <n v="359067460000"/>
    <s v="Cobros Abril Canal Fijo 2 meses a NPN"/>
    <n v="0"/>
    <m/>
    <d v="2026-01-04T00:00:00"/>
    <n v="60246032"/>
    <s v="60246032"/>
    <m/>
    <s v="Angelinajoly835@gmail.com"/>
    <m/>
    <m/>
    <m/>
    <d v="2026-01-04T00:00:00"/>
    <m/>
    <m/>
    <m/>
    <s v="3-757-2201"/>
    <s v="MASIVO"/>
    <s v="NPN"/>
    <x v="2"/>
    <m/>
    <m/>
    <m/>
    <m/>
  </r>
  <r>
    <x v="0"/>
    <s v="Katherine hazel kirton castillo"/>
    <n v="361037300000"/>
    <s v="Cobros Abril Canal Fijo 2 meses a NPN"/>
    <n v="0"/>
    <m/>
    <d v="2026-01-04T00:00:00"/>
    <n v="69048776"/>
    <s v="69048776"/>
    <m/>
    <s v="Katherinekirton38@gmail.com"/>
    <m/>
    <m/>
    <m/>
    <d v="2026-01-04T00:00:00"/>
    <m/>
    <m/>
    <m/>
    <s v="8-949-2083"/>
    <s v="SOHO"/>
    <s v="NPN"/>
    <x v="2"/>
    <m/>
    <m/>
    <m/>
    <m/>
  </r>
  <r>
    <x v="0"/>
    <s v="DIRLEY DIAZ"/>
    <n v="364036870000"/>
    <s v="Cobros Abril Canal Fijo 2 meses a NPN"/>
    <n v="0"/>
    <m/>
    <d v="2026-01-04T00:00:00"/>
    <n v="66399201"/>
    <s v="66399201"/>
    <m/>
    <s v="yurydir_1@hotmail.com"/>
    <m/>
    <m/>
    <m/>
    <d v="2026-01-04T00:00:00"/>
    <m/>
    <m/>
    <m/>
    <n v="182863259"/>
    <s v="CALL CENTER P2P"/>
    <s v="NPN"/>
    <x v="1"/>
    <m/>
    <m/>
    <m/>
    <m/>
  </r>
  <r>
    <x v="0"/>
    <s v="Mitsy Rodríguez "/>
    <n v="341388600000"/>
    <s v="Cobros Abril Canal Fijo 2 meses a NPN"/>
    <n v="0"/>
    <m/>
    <d v="2026-01-04T00:00:00"/>
    <n v="68905432"/>
    <s v="68905432"/>
    <m/>
    <s v="katesca@gmail.com"/>
    <m/>
    <m/>
    <m/>
    <d v="2026-01-04T00:00:00"/>
    <m/>
    <m/>
    <m/>
    <s v="8-852-2299"/>
    <s v="MASIVO"/>
    <s v="NPN"/>
    <x v="1"/>
    <m/>
    <m/>
    <m/>
    <m/>
  </r>
  <r>
    <x v="0"/>
    <s v="Isabeth cordones Marin "/>
    <n v="364039100000"/>
    <s v="Cobros Abril Canal Fijo 2 meses a NPN"/>
    <n v="0"/>
    <m/>
    <d v="2026-01-04T00:00:00"/>
    <n v="64866239"/>
    <s v="64866239"/>
    <m/>
    <s v="isabelcordones04@gmail.com"/>
    <m/>
    <m/>
    <m/>
    <d v="2026-01-04T00:00:00"/>
    <m/>
    <m/>
    <m/>
    <s v="8-714-1857"/>
    <s v="MASIVO"/>
    <s v="NPN"/>
    <x v="1"/>
    <m/>
    <m/>
    <m/>
    <m/>
  </r>
  <r>
    <x v="0"/>
    <s v="David Arturo Melony gonzalez"/>
    <n v="365036310000"/>
    <s v="Cobros Abril Canal Fijo 2 meses a NPN"/>
    <n v="0"/>
    <m/>
    <d v="2026-01-04T00:00:00"/>
    <n v="67331934"/>
    <s v="67331934"/>
    <m/>
    <s v="carmengonsalez935@gmail.com"/>
    <m/>
    <m/>
    <m/>
    <d v="2026-01-04T00:00:00"/>
    <m/>
    <m/>
    <m/>
    <s v="8-909-2086"/>
    <s v="MASIVO"/>
    <s v="NPN"/>
    <x v="8"/>
    <m/>
    <m/>
    <m/>
    <m/>
  </r>
  <r>
    <x v="0"/>
    <s v="OVETT ALVAREZ MORALES"/>
    <n v="363033580000"/>
    <s v="Cobros Abril Canal Fijo 2 meses a NPN"/>
    <n v="0"/>
    <m/>
    <d v="2026-01-04T00:00:00"/>
    <n v="68136773"/>
    <s v="68136773"/>
    <m/>
    <s v="alvarezovett4@gmail.com"/>
    <m/>
    <m/>
    <m/>
    <d v="2026-01-04T00:00:00"/>
    <m/>
    <m/>
    <m/>
    <s v="4-97-853"/>
    <s v="MASIVO"/>
    <s v="NPN"/>
    <x v="0"/>
    <m/>
    <m/>
    <m/>
    <m/>
  </r>
  <r>
    <x v="0"/>
    <s v="YANETH YARILETH RUIZ GONZALEZ "/>
    <n v="369036530000"/>
    <s v="Cobros Abril Canal Fijo 2 meses a NPN"/>
    <n v="0"/>
    <m/>
    <d v="2026-01-04T00:00:00"/>
    <n v="67176750"/>
    <s v="67176750"/>
    <m/>
    <s v="Yanethruiz579@gmail.com"/>
    <m/>
    <m/>
    <m/>
    <d v="2026-01-04T00:00:00"/>
    <m/>
    <m/>
    <m/>
    <s v="8-769-1669"/>
    <s v="MASIVO"/>
    <s v="NPN"/>
    <x v="1"/>
    <m/>
    <m/>
    <m/>
    <m/>
  </r>
  <r>
    <x v="0"/>
    <s v="Sakiel Israel alb Fernández "/>
    <n v="366038820000"/>
    <s v="Cobros Abril Canal Fijo 2 meses a NPN"/>
    <n v="0"/>
    <m/>
    <d v="2026-01-04T00:00:00"/>
    <n v="60082188"/>
    <s v="60082188"/>
    <m/>
    <s v="graciamaikel467@Gmail.com"/>
    <m/>
    <m/>
    <m/>
    <d v="2026-01-04T00:00:00"/>
    <m/>
    <m/>
    <m/>
    <s v="8-1049-1495"/>
    <s v="MASIVO"/>
    <s v="NPN"/>
    <x v="2"/>
    <m/>
    <m/>
    <m/>
    <m/>
  </r>
  <r>
    <x v="0"/>
    <s v="Elia Guerra  Molina "/>
    <n v="365039010000"/>
    <s v="Cobros Abril Canal Fijo 2 meses a NPN"/>
    <n v="0"/>
    <m/>
    <d v="2026-01-04T00:00:00"/>
    <n v="68368222"/>
    <s v="68368222"/>
    <m/>
    <s v="bayron.rodriguez51@gmail.com"/>
    <m/>
    <m/>
    <m/>
    <d v="2026-01-04T00:00:00"/>
    <m/>
    <m/>
    <m/>
    <s v="1-737-715"/>
    <s v="MASIVO"/>
    <s v="NPN"/>
    <x v="1"/>
    <m/>
    <m/>
    <m/>
    <m/>
  </r>
  <r>
    <x v="0"/>
    <s v="Daniel josue ruiz Bermudez "/>
    <n v="363035150000"/>
    <s v="Cobros Abril Canal Fijo 2 meses a NPN"/>
    <n v="0"/>
    <m/>
    <d v="2026-01-04T00:00:00"/>
    <n v="69885694"/>
    <n v="69885694"/>
    <m/>
    <s v="Bermudezmitzin030515@gmail.com"/>
    <m/>
    <m/>
    <m/>
    <d v="2026-01-04T00:00:00"/>
    <m/>
    <m/>
    <m/>
    <s v="8-986-432"/>
    <s v="MASIVO"/>
    <s v="NPN"/>
    <x v="0"/>
    <m/>
    <m/>
    <m/>
    <m/>
  </r>
  <r>
    <x v="0"/>
    <s v="Betzibel del carmen Lino Tocano "/>
    <n v="365035800000"/>
    <s v="Cobros Abril Canal Fijo 2 meses a NPN"/>
    <n v="0"/>
    <m/>
    <d v="2026-01-04T00:00:00"/>
    <n v="69002624"/>
    <s v="69002624"/>
    <m/>
    <s v="betzibellino923@gmail.com"/>
    <m/>
    <m/>
    <m/>
    <d v="2026-01-04T00:00:00"/>
    <m/>
    <m/>
    <m/>
    <s v="11-700-115"/>
    <s v="MASIVO"/>
    <s v="NPN"/>
    <x v="1"/>
    <m/>
    <m/>
    <m/>
    <m/>
  </r>
  <r>
    <x v="0"/>
    <s v="MARIELA EDITH ESPINOSA ARROCHA"/>
    <n v="297007170000"/>
    <s v="Cobros Abril Canal Fijo 2 meses a NPN"/>
    <n v="0"/>
    <m/>
    <d v="2026-01-04T00:00:00"/>
    <n v="65294266"/>
    <s v="65294266"/>
    <m/>
    <s v="Mespinosa0718@gmail.com"/>
    <m/>
    <m/>
    <m/>
    <d v="2026-01-04T00:00:00"/>
    <m/>
    <m/>
    <m/>
    <s v="8-860-277"/>
    <s v="MASIVO"/>
    <s v="NPN"/>
    <x v="3"/>
    <m/>
    <m/>
    <m/>
    <m/>
  </r>
  <r>
    <x v="0"/>
    <s v="Doña Achito "/>
    <n v="367041040000"/>
    <s v="Cobros Abril Canal Fijo 2 meses a NPN"/>
    <n v="0"/>
    <m/>
    <d v="2026-01-04T00:00:00"/>
    <n v="0"/>
    <s v="00000000"/>
    <m/>
    <s v="Achitomarta33@gmail.com"/>
    <m/>
    <m/>
    <m/>
    <d v="2026-01-04T00:00:00"/>
    <m/>
    <m/>
    <m/>
    <s v="5-705-2185"/>
    <s v="MASIVO"/>
    <s v="NPN"/>
    <x v="0"/>
    <m/>
    <m/>
    <m/>
    <m/>
  </r>
  <r>
    <x v="0"/>
    <s v="Bauleriano perea "/>
    <n v="361037820000"/>
    <s v="Cobros Abril Canal Fijo 2 meses a NPN"/>
    <n v="0"/>
    <m/>
    <d v="2026-01-04T00:00:00"/>
    <n v="66960178"/>
    <s v="66960178"/>
    <m/>
    <s v="Baule33@gmail.com"/>
    <m/>
    <m/>
    <m/>
    <d v="2026-01-04T00:00:00"/>
    <m/>
    <m/>
    <m/>
    <s v="10-707-1675"/>
    <s v="MASIVO"/>
    <s v="NPN"/>
    <x v="4"/>
    <m/>
    <m/>
    <m/>
    <m/>
  </r>
  <r>
    <x v="0"/>
    <s v="Irving Agusto Caballero Gonzalez "/>
    <n v="368040430000"/>
    <s v="Cobros Abril Canal Fijo 2 meses a NPN"/>
    <n v="0"/>
    <m/>
    <d v="2026-01-04T00:00:00"/>
    <n v="69621867"/>
    <s v="69621867"/>
    <m/>
    <s v="Ig1741998@gmail.com"/>
    <m/>
    <m/>
    <m/>
    <d v="2026-01-04T00:00:00"/>
    <m/>
    <m/>
    <m/>
    <s v="8-1029-1398"/>
    <s v="MASIVO"/>
    <s v="NPN"/>
    <x v="1"/>
    <m/>
    <m/>
    <m/>
    <m/>
  </r>
  <r>
    <x v="0"/>
    <s v="Vielka abre"/>
    <n v="363040350000"/>
    <s v="Cobros Abril Canal Fijo 2 meses a NPN"/>
    <n v="0"/>
    <m/>
    <d v="2026-01-04T00:00:00"/>
    <n v="64957028"/>
    <s v="64957028"/>
    <m/>
    <s v="julissarodriguez8901@gmail.com"/>
    <m/>
    <m/>
    <m/>
    <d v="2026-01-04T00:00:00"/>
    <m/>
    <m/>
    <m/>
    <s v="1-735-1329"/>
    <s v="MASIVO"/>
    <s v="NPN"/>
    <x v="4"/>
    <m/>
    <m/>
    <m/>
    <m/>
  </r>
  <r>
    <x v="0"/>
    <s v="Gabriela Adames "/>
    <n v="363031990000"/>
    <s v="Cobros Abril Canal Fijo 2 meses a NPN"/>
    <n v="0"/>
    <m/>
    <d v="2026-01-04T00:00:00"/>
    <n v="69923084"/>
    <s v="69923084"/>
    <m/>
    <s v="Adamesg65@gmail.com"/>
    <m/>
    <m/>
    <m/>
    <d v="2026-01-04T00:00:00"/>
    <m/>
    <m/>
    <m/>
    <s v="8-936-721"/>
    <s v="MASIVO"/>
    <s v="NPN"/>
    <x v="1"/>
    <m/>
    <m/>
    <m/>
    <m/>
  </r>
  <r>
    <x v="0"/>
    <s v="YULIAN ALBINIO BRENES VALDEZ "/>
    <n v="341342150000"/>
    <s v="Cobros Abril Canal Fijo 2 meses a NPN"/>
    <n v="0"/>
    <m/>
    <d v="2026-01-04T00:00:00"/>
    <n v="62304771"/>
    <s v="62304771"/>
    <m/>
    <s v="arciaoliveromarlenysvictoria@gmail.com"/>
    <m/>
    <m/>
    <m/>
    <d v="2026-01-04T00:00:00"/>
    <m/>
    <m/>
    <m/>
    <s v="8-835-1168"/>
    <s v="MASIVO"/>
    <s v="NPN"/>
    <x v="1"/>
    <m/>
    <m/>
    <m/>
    <m/>
  </r>
  <r>
    <x v="0"/>
    <s v="Rosa Chico Jimenez"/>
    <n v="367037110000"/>
    <s v="Cobros Abril Canal Fijo 2 meses a NPN"/>
    <n v="0"/>
    <m/>
    <d v="2026-01-04T00:00:00"/>
    <n v="69669701"/>
    <s v="69669701"/>
    <m/>
    <s v="emanuelpaiz723@gmail.com"/>
    <m/>
    <m/>
    <m/>
    <d v="2026-01-04T00:00:00"/>
    <m/>
    <m/>
    <m/>
    <s v="1-717-651"/>
    <s v="SOHO"/>
    <s v="NPN"/>
    <x v="3"/>
    <m/>
    <m/>
    <m/>
    <m/>
  </r>
  <r>
    <x v="0"/>
    <s v="Angelo guliano céspedes londoño"/>
    <n v="366026760000"/>
    <s v="Cobros Abril Canal Fijo 2 meses a NPN"/>
    <n v="0"/>
    <m/>
    <d v="2026-01-04T00:00:00"/>
    <n v="62129461"/>
    <s v="62129461"/>
    <m/>
    <s v="Angeloguliano@outlook.com"/>
    <m/>
    <m/>
    <m/>
    <d v="2026-01-04T00:00:00"/>
    <m/>
    <m/>
    <m/>
    <s v="PE-9-599"/>
    <s v="SOHO"/>
    <s v="NPN"/>
    <x v="0"/>
    <m/>
    <m/>
    <m/>
    <m/>
  </r>
  <r>
    <x v="0"/>
    <s v="Ismael yerald Ortiz jaen"/>
    <n v="368039100000"/>
    <s v="Cobros Abril Canal Fijo 2 meses a NPN"/>
    <n v="0"/>
    <m/>
    <d v="2026-01-04T00:00:00"/>
    <n v="60327569"/>
    <s v="60327569"/>
    <m/>
    <s v="Tatiana25866@gmail.com"/>
    <m/>
    <m/>
    <m/>
    <d v="2026-01-04T00:00:00"/>
    <m/>
    <m/>
    <m/>
    <s v="8-1066-1473"/>
    <s v="SOHO"/>
    <s v="NPN"/>
    <x v="1"/>
    <m/>
    <m/>
    <m/>
    <m/>
  </r>
  <r>
    <x v="0"/>
    <s v="Giancarlo guisado "/>
    <n v="348413180000"/>
    <s v="Cobros Abril Canal Fijo 2 meses a NPN"/>
    <n v="0"/>
    <m/>
    <d v="2026-01-04T00:00:00"/>
    <n v="67091518"/>
    <s v="67091518"/>
    <m/>
    <s v="Mpozo5454@gmail.com"/>
    <m/>
    <m/>
    <m/>
    <d v="2026-01-04T00:00:00"/>
    <m/>
    <m/>
    <m/>
    <s v="8-741-2402"/>
    <s v="MASIVO"/>
    <s v="NPN"/>
    <x v="1"/>
    <m/>
    <m/>
    <m/>
    <m/>
  </r>
  <r>
    <x v="0"/>
    <s v="ZORAYA MAGALY ECHEVERRIA BOYD"/>
    <n v="299073030000"/>
    <s v="Cobros Abril Canal Fijo 2 meses a NPN"/>
    <n v="0"/>
    <m/>
    <d v="2026-01-04T00:00:00"/>
    <n v="64941371"/>
    <s v="64941371"/>
    <m/>
    <s v="zoraya1988@gmail.com"/>
    <m/>
    <m/>
    <m/>
    <d v="2026-01-04T00:00:00"/>
    <m/>
    <m/>
    <m/>
    <s v="8-820-1354"/>
    <s v="DIGITAL"/>
    <s v="NPN"/>
    <x v="1"/>
    <m/>
    <m/>
    <m/>
    <m/>
  </r>
  <r>
    <x v="0"/>
    <s v="ERASMO EUCLIDES BARRIOS GOMEZ"/>
    <n v="366031360000"/>
    <s v="Cobros Abril Canal Fijo 2 meses a NPN"/>
    <n v="0"/>
    <m/>
    <d v="2026-01-04T00:00:00"/>
    <n v="67890543"/>
    <n v="67890543"/>
    <m/>
    <s v="danirudas42@gmail.com"/>
    <m/>
    <m/>
    <m/>
    <d v="2026-01-04T00:00:00"/>
    <m/>
    <m/>
    <m/>
    <s v="8-322-153"/>
    <s v="MASIVO"/>
    <s v="NPN"/>
    <x v="3"/>
    <m/>
    <m/>
    <m/>
    <m/>
  </r>
  <r>
    <x v="0"/>
    <s v="Aurora Nazaret Rodriguez Núñez "/>
    <n v="365037960000"/>
    <s v="Cobros Abril Canal Fijo 2 meses a NPN"/>
    <n v="0"/>
    <m/>
    <d v="2026-01-04T00:00:00"/>
    <n v="62697293"/>
    <s v="62697293"/>
    <m/>
    <s v="auroranazazaret1089@mail.com"/>
    <m/>
    <m/>
    <m/>
    <d v="2026-01-04T00:00:00"/>
    <m/>
    <m/>
    <m/>
    <s v="8-825-2226"/>
    <s v="MASIVO"/>
    <s v="NPN"/>
    <x v="2"/>
    <m/>
    <m/>
    <m/>
    <m/>
  </r>
  <r>
    <x v="0"/>
    <s v="Eynar Rene Lezcano Caballero"/>
    <n v="362040380000"/>
    <s v="Cobros Abril Canal Fijo 2 meses a NPN"/>
    <n v="0"/>
    <m/>
    <d v="2026-01-04T00:00:00"/>
    <n v="63436202"/>
    <s v="63436202"/>
    <m/>
    <s v="yeseniacastillo@gmail.com"/>
    <m/>
    <m/>
    <m/>
    <d v="2026-01-04T00:00:00"/>
    <m/>
    <m/>
    <m/>
    <s v="4-259-555"/>
    <s v="MASIVO"/>
    <s v="NPN"/>
    <x v="0"/>
    <m/>
    <m/>
    <m/>
    <m/>
  </r>
  <r>
    <x v="0"/>
    <s v="MELANY BEATRIZ MIRANDA SALDAÑA "/>
    <n v="369038770000"/>
    <s v="Cobros Abril Canal Fijo 2 meses a NPN"/>
    <n v="0"/>
    <m/>
    <d v="2026-01-04T00:00:00"/>
    <n v="64079001"/>
    <s v="64079001"/>
    <m/>
    <s v="melanydemiranda507@gmail.com"/>
    <m/>
    <m/>
    <m/>
    <d v="2026-01-04T00:00:00"/>
    <m/>
    <m/>
    <m/>
    <s v="4-774-632"/>
    <s v="MASIVO"/>
    <s v="NPN"/>
    <x v="1"/>
    <m/>
    <m/>
    <m/>
    <m/>
  </r>
  <r>
    <x v="0"/>
    <s v="EDGAR LIONEL MC LEAN HOOKER"/>
    <n v="362035470000"/>
    <s v="Cobros Abril Canal Fijo 2 meses a NPN"/>
    <n v="0"/>
    <m/>
    <d v="2026-01-04T00:00:00"/>
    <n v="64360740"/>
    <s v="64360740"/>
    <m/>
    <s v="lapepaedgar@gmail.com"/>
    <m/>
    <m/>
    <m/>
    <d v="2026-01-04T00:00:00"/>
    <m/>
    <m/>
    <m/>
    <s v="3-88-53"/>
    <s v="MASIVO"/>
    <s v="NPN"/>
    <x v="0"/>
    <m/>
    <m/>
    <m/>
    <m/>
  </r>
  <r>
    <x v="0"/>
    <s v="NILKA KERIMA TORRES ROJAS"/>
    <n v="369040250000"/>
    <s v="Cobros Abril Canal Fijo 2 meses a NPN"/>
    <n v="0"/>
    <m/>
    <d v="2026-01-04T00:00:00"/>
    <n v="65294266"/>
    <s v="65294266"/>
    <m/>
    <s v="nilka56@gmail.com"/>
    <m/>
    <m/>
    <m/>
    <d v="2026-01-04T00:00:00"/>
    <m/>
    <m/>
    <m/>
    <n v="24051"/>
    <s v="MASIVO"/>
    <s v="NPN"/>
    <x v="3"/>
    <m/>
    <m/>
    <m/>
    <m/>
  </r>
  <r>
    <x v="0"/>
    <s v="Elinor cecilia guardia dominguez de pitty"/>
    <n v="368042250000"/>
    <s v="Cobros Abril Canal Fijo 2 meses a NPN"/>
    <n v="0"/>
    <m/>
    <d v="2026-01-04T00:00:00"/>
    <n v="62386925"/>
    <s v="62386925"/>
    <m/>
    <s v="epitty888@gmail.com"/>
    <m/>
    <m/>
    <m/>
    <d v="2026-01-04T00:00:00"/>
    <m/>
    <m/>
    <m/>
    <s v="8-202-1757"/>
    <s v="MASIVO"/>
    <s v="NPN"/>
    <x v="0"/>
    <m/>
    <m/>
    <m/>
    <m/>
  </r>
  <r>
    <x v="0"/>
    <s v="Isa Tejada"/>
    <n v="366041920000"/>
    <s v="Cobros Abril Canal Fijo 2 meses a NPN"/>
    <n v="0"/>
    <m/>
    <d v="2026-01-04T00:00:00"/>
    <n v="67959643"/>
    <s v="67959643"/>
    <m/>
    <s v="isabelen25@hotmail.com"/>
    <m/>
    <m/>
    <m/>
    <d v="2026-01-04T00:00:00"/>
    <m/>
    <m/>
    <m/>
    <s v="8-454-464"/>
    <s v="MASIVO"/>
    <s v="NPN"/>
    <x v="3"/>
    <m/>
    <m/>
    <m/>
    <m/>
  </r>
  <r>
    <x v="0"/>
    <s v="Rosiris primera luna"/>
    <n v="369040330000"/>
    <s v="Cobros Abril Canal Fijo 2 meses a NPN"/>
    <n v="0"/>
    <m/>
    <d v="2026-01-04T00:00:00"/>
    <n v="69082900"/>
    <s v="69082900"/>
    <m/>
    <s v="rosiritaprimera@gmail.com"/>
    <m/>
    <m/>
    <m/>
    <d v="2026-01-04T00:00:00"/>
    <m/>
    <m/>
    <m/>
    <s v="BE567483"/>
    <s v="MASIVO"/>
    <s v="NPN"/>
    <x v="2"/>
    <m/>
    <m/>
    <m/>
    <m/>
  </r>
  <r>
    <x v="0"/>
    <s v="Lucia Mercedes González Ambulorio "/>
    <n v="369039810000"/>
    <s v="Cobros Abril Canal Fijo 2 meses a NPN"/>
    <n v="0"/>
    <m/>
    <d v="2026-01-04T00:00:00"/>
    <n v="67477868"/>
    <s v="67477868"/>
    <m/>
    <s v="luciamercedes2630@gmail.com"/>
    <m/>
    <m/>
    <m/>
    <d v="2026-01-04T00:00:00"/>
    <m/>
    <m/>
    <m/>
    <s v="8-1001-2155"/>
    <s v="MASIVO"/>
    <s v="NPN"/>
    <x v="2"/>
    <m/>
    <m/>
    <m/>
    <m/>
  </r>
  <r>
    <x v="0"/>
    <s v="Wilber Córdoba Campana"/>
    <n v="368039340000"/>
    <s v="Cobros Abril Canal Fijo 2 meses a NPN"/>
    <n v="0"/>
    <m/>
    <d v="2026-01-04T00:00:00"/>
    <n v="66989352"/>
    <s v="66989352"/>
    <m/>
    <s v="cordoba260599@gmail.com"/>
    <m/>
    <m/>
    <m/>
    <d v="2026-01-04T00:00:00"/>
    <m/>
    <m/>
    <m/>
    <s v="BD427693"/>
    <s v="MASIVO"/>
    <s v="NPN"/>
    <x v="3"/>
    <m/>
    <m/>
    <m/>
    <m/>
  </r>
  <r>
    <x v="0"/>
    <s v="Lucinelly Burgos Herrera"/>
    <n v="367037660000"/>
    <s v="Cobros Abril Canal Fijo 2 meses a NPN"/>
    <n v="0"/>
    <m/>
    <d v="2026-01-04T00:00:00"/>
    <n v="66335632"/>
    <s v="66335632"/>
    <m/>
    <s v="solaaldahir287@gmail.com"/>
    <m/>
    <m/>
    <m/>
    <d v="2026-01-04T00:00:00"/>
    <m/>
    <m/>
    <m/>
    <s v="2-213-750"/>
    <s v="MASIVO"/>
    <s v="NPN"/>
    <x v="0"/>
    <m/>
    <m/>
    <m/>
    <m/>
  </r>
  <r>
    <x v="0"/>
    <s v="Eladia Fernández "/>
    <n v="366041300000"/>
    <s v="Cobros Abril Canal Fijo 2 meses a NPN"/>
    <n v="0"/>
    <m/>
    <d v="2026-01-04T00:00:00"/>
    <n v="67465348"/>
    <s v="67465348"/>
    <m/>
    <s v="mariegalvez392@gmail.com"/>
    <m/>
    <m/>
    <m/>
    <d v="2026-01-04T00:00:00"/>
    <m/>
    <m/>
    <m/>
    <s v="2-58-317"/>
    <s v="MASIVO"/>
    <s v="NPN"/>
    <x v="10"/>
    <m/>
    <m/>
    <m/>
    <m/>
  </r>
  <r>
    <x v="0"/>
    <s v="Juan navas"/>
    <n v="36204063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2-163-1211"/>
    <s v="MASIVO"/>
    <s v="NPN"/>
    <x v="1"/>
    <m/>
    <m/>
    <m/>
    <m/>
  </r>
  <r>
    <x v="0"/>
    <s v="Beatriz martinez"/>
    <n v="369039440000"/>
    <s v="Cobros Abril Canal Fijo 2 meses a NPN"/>
    <n v="0"/>
    <m/>
    <d v="2026-01-04T00:00:00"/>
    <n v="67542007"/>
    <s v="67542007"/>
    <m/>
    <s v="Prestanalex82@gmail.com"/>
    <m/>
    <m/>
    <m/>
    <d v="2026-01-04T00:00:00"/>
    <m/>
    <m/>
    <m/>
    <s v="3-721-1959"/>
    <s v="MASIVO"/>
    <s v="NPN"/>
    <x v="1"/>
    <m/>
    <m/>
    <m/>
    <m/>
  </r>
  <r>
    <x v="0"/>
    <s v="Pablo morales "/>
    <n v="369031330000"/>
    <s v="Cobros Abril Canal Fijo 2 meses a NPN"/>
    <n v="0"/>
    <m/>
    <d v="2026-01-04T00:00:00"/>
    <n v="64746422"/>
    <s v="64746422"/>
    <m/>
    <s v="Pabloisacmorales1988@gmail.com"/>
    <m/>
    <m/>
    <m/>
    <d v="2026-01-04T00:00:00"/>
    <m/>
    <m/>
    <m/>
    <s v="3-721-1546"/>
    <s v="MASIVO"/>
    <s v="NPN"/>
    <x v="1"/>
    <m/>
    <m/>
    <m/>
    <m/>
  </r>
  <r>
    <x v="0"/>
    <s v="Olmedo guerra"/>
    <n v="361043240000"/>
    <s v="Cobros Abril Canal Fijo 2 meses a NPN"/>
    <n v="0"/>
    <m/>
    <d v="2026-01-04T00:00:00"/>
    <n v="66235009"/>
    <s v="66235009"/>
    <m/>
    <s v="Aizpruajuan23@gmail.com"/>
    <m/>
    <m/>
    <m/>
    <d v="2026-01-04T00:00:00"/>
    <m/>
    <m/>
    <m/>
    <s v="1-735-228"/>
    <s v="MASIVO"/>
    <s v="NPN"/>
    <x v="1"/>
    <m/>
    <m/>
    <m/>
    <m/>
  </r>
  <r>
    <x v="0"/>
    <s v="Rosa torres"/>
    <n v="367043220000"/>
    <s v="Cobros Abril Canal Fijo 2 meses a NPN"/>
    <n v="0"/>
    <m/>
    <d v="2026-01-04T00:00:00"/>
    <n v="69092525"/>
    <s v="69092525"/>
    <m/>
    <s v="Betzi.more08@gmail.com"/>
    <m/>
    <m/>
    <m/>
    <d v="2026-01-04T00:00:00"/>
    <m/>
    <m/>
    <m/>
    <s v="E-8-74809"/>
    <s v="MASIVO"/>
    <s v="NPN"/>
    <x v="10"/>
    <m/>
    <m/>
    <m/>
    <m/>
  </r>
  <r>
    <x v="0"/>
    <s v="Yoselin Arlene González Campo"/>
    <n v="369042400000"/>
    <s v="Cobros Abril Canal Fijo 2 meses a NPN"/>
    <n v="0"/>
    <m/>
    <d v="2026-01-04T00:00:00"/>
    <n v="63374360"/>
    <s v="63374360"/>
    <m/>
    <s v="Sanchezbenis61@gmail.com"/>
    <m/>
    <m/>
    <m/>
    <d v="2026-01-04T00:00:00"/>
    <m/>
    <m/>
    <m/>
    <s v="8-1106-1093"/>
    <s v="MASIVO"/>
    <s v="NPN"/>
    <x v="1"/>
    <m/>
    <m/>
    <m/>
    <m/>
  </r>
  <r>
    <x v="0"/>
    <s v="Roberto Elíseo González Baruco "/>
    <n v="362040240000"/>
    <s v="Cobros Abril Canal Fijo 2 meses a NPN"/>
    <n v="0"/>
    <m/>
    <d v="2026-01-04T00:00:00"/>
    <n v="65411583"/>
    <s v="65411583"/>
    <m/>
    <s v="Ocanajemima5@gmail.com"/>
    <m/>
    <m/>
    <m/>
    <d v="2026-01-04T00:00:00"/>
    <m/>
    <m/>
    <m/>
    <s v="8-211-1646"/>
    <s v="MASIVO"/>
    <s v="NPN"/>
    <x v="0"/>
    <m/>
    <m/>
    <m/>
    <m/>
  </r>
  <r>
    <x v="0"/>
    <s v="LEONEL MONTEZUMA SALINA"/>
    <n v="369041900000"/>
    <s v="Cobros Abril Canal Fijo 2 meses a NPN"/>
    <n v="0"/>
    <m/>
    <d v="2026-01-04T00:00:00"/>
    <n v="67323047"/>
    <s v="67323047"/>
    <m/>
    <s v="auroracedeno440@gmail.com"/>
    <m/>
    <m/>
    <m/>
    <d v="2026-01-04T00:00:00"/>
    <m/>
    <m/>
    <m/>
    <s v="4-816-1879"/>
    <s v="MASIVO"/>
    <s v="NPN"/>
    <x v="1"/>
    <m/>
    <m/>
    <m/>
    <m/>
  </r>
  <r>
    <x v="0"/>
    <s v="Cindy Quintero "/>
    <n v="369041980000"/>
    <s v="Cobros Abril Canal Fijo 2 meses a NPN"/>
    <n v="0"/>
    <m/>
    <d v="2026-01-04T00:00:00"/>
    <n v="66885841"/>
    <s v="66885841"/>
    <m/>
    <s v="Alfonsoconcepcion104@gmail.com"/>
    <m/>
    <m/>
    <m/>
    <d v="2026-01-04T00:00:00"/>
    <m/>
    <m/>
    <m/>
    <s v="3-112-232"/>
    <s v="SOHO"/>
    <s v="NPN"/>
    <x v="2"/>
    <m/>
    <m/>
    <m/>
    <m/>
  </r>
  <r>
    <x v="0"/>
    <s v="Rolando Antonio Rivera Iturriaga "/>
    <n v="361041030000"/>
    <s v="Cobros Abril Canal Fijo 2 meses a NPN"/>
    <n v="0"/>
    <m/>
    <d v="2026-01-04T00:00:00"/>
    <n v="63864444"/>
    <s v="63864444"/>
    <m/>
    <s v="javi2848673@gmail.com"/>
    <m/>
    <m/>
    <m/>
    <d v="2026-01-04T00:00:00"/>
    <m/>
    <m/>
    <m/>
    <s v="8-1001-347"/>
    <s v="MASIVO"/>
    <s v="NPN"/>
    <x v="1"/>
    <m/>
    <m/>
    <m/>
    <m/>
  </r>
  <r>
    <x v="0"/>
    <s v="Edilma Dixon"/>
    <n v="364042230000"/>
    <s v="Cobros Abril Canal Fijo 2 meses a NPN"/>
    <n v="0"/>
    <m/>
    <d v="2026-01-04T00:00:00"/>
    <n v="63122882"/>
    <s v="63122882"/>
    <m/>
    <s v="Edilmadixon19@gmail.com"/>
    <m/>
    <m/>
    <m/>
    <d v="2026-01-04T00:00:00"/>
    <m/>
    <m/>
    <m/>
    <s v="1-721-2490"/>
    <s v="MASIVO"/>
    <s v="NPN"/>
    <x v="4"/>
    <m/>
    <m/>
    <m/>
    <m/>
  </r>
  <r>
    <x v="0"/>
    <s v="Ninoska Vanesa Vásquez Rivera de Abrego"/>
    <n v="369042460000"/>
    <s v="Cobros Abril Canal Fijo 2 meses a NPN"/>
    <n v="0"/>
    <m/>
    <d v="2026-01-04T00:00:00"/>
    <n v="61814394"/>
    <s v="61814394"/>
    <m/>
    <s v="Estrella.82.09.nv@gmail.com"/>
    <m/>
    <m/>
    <m/>
    <d v="2026-01-04T00:00:00"/>
    <m/>
    <m/>
    <m/>
    <s v="8-761-281"/>
    <s v="MASIVO"/>
    <s v="NPN"/>
    <x v="0"/>
    <m/>
    <m/>
    <m/>
    <m/>
  </r>
  <r>
    <x v="0"/>
    <s v="Lorenzo De La Cruz"/>
    <n v="369045150000"/>
    <s v="Cobros Abril Canal Fijo 2 meses a NPN"/>
    <n v="0"/>
    <m/>
    <d v="2026-01-04T00:00:00"/>
    <n v="0"/>
    <s v="00000000"/>
    <m/>
    <s v="Anasepelio18@gmail.com"/>
    <m/>
    <m/>
    <m/>
    <d v="2026-01-04T00:00:00"/>
    <m/>
    <m/>
    <m/>
    <s v="8-891-1061"/>
    <s v="MASIVO"/>
    <s v="NPN"/>
    <x v="0"/>
    <m/>
    <m/>
    <m/>
    <m/>
  </r>
  <r>
    <x v="0"/>
    <s v="Zaira Tapia"/>
    <n v="363045090000"/>
    <s v="Cobros Abril Canal Fijo 2 meses a NPN"/>
    <n v="0"/>
    <m/>
    <d v="2026-01-04T00:00:00"/>
    <n v="0"/>
    <s v="00000000"/>
    <m/>
    <s v="Resoolibia@gmail.com"/>
    <m/>
    <m/>
    <m/>
    <d v="2026-01-04T00:00:00"/>
    <m/>
    <m/>
    <m/>
    <s v="8-1024-267"/>
    <s v="MASIVO"/>
    <s v="NPN"/>
    <x v="0"/>
    <m/>
    <m/>
    <m/>
    <m/>
  </r>
  <r>
    <x v="0"/>
    <s v="Nelson Edil Hernández Batista"/>
    <n v="362044350000"/>
    <s v="Cobros Abril Canal Fijo 2 meses a NPN"/>
    <n v="0"/>
    <m/>
    <d v="2026-01-04T00:00:00"/>
    <n v="67271810"/>
    <s v="67271810"/>
    <m/>
    <s v="Mercemorapola@gmail.com"/>
    <m/>
    <m/>
    <m/>
    <d v="2026-01-04T00:00:00"/>
    <m/>
    <m/>
    <m/>
    <s v="8-964-1518"/>
    <s v="MASIVO"/>
    <s v="NPN"/>
    <x v="0"/>
    <m/>
    <m/>
    <m/>
    <m/>
  </r>
  <r>
    <x v="0"/>
    <s v="Miguel Martínez "/>
    <n v="361044590000"/>
    <s v="Cobros Abril Canal Fijo 2 meses a NPN"/>
    <n v="0"/>
    <m/>
    <d v="2026-01-04T00:00:00"/>
    <n v="60590544"/>
    <s v="60590544"/>
    <m/>
    <s v="Chifundoricardo25@gmail.com"/>
    <m/>
    <m/>
    <m/>
    <d v="2026-01-04T00:00:00"/>
    <m/>
    <m/>
    <m/>
    <s v="8-1062-403"/>
    <s v="MASIVO"/>
    <s v="NPN"/>
    <x v="1"/>
    <m/>
    <m/>
    <m/>
    <m/>
  </r>
  <r>
    <x v="0"/>
    <s v="Vielka Itzel Jarvis Matos "/>
    <n v="366041170000"/>
    <s v="Cobros Abril Canal Fijo 2 meses a NPN"/>
    <n v="0"/>
    <m/>
    <d v="2026-01-04T00:00:00"/>
    <n v="68490478"/>
    <s v="68490478"/>
    <m/>
    <s v="Anabelcmf@hotmail.com"/>
    <m/>
    <m/>
    <m/>
    <d v="2026-01-04T00:00:00"/>
    <m/>
    <m/>
    <m/>
    <s v="8-743-1368"/>
    <s v="MASIVO"/>
    <s v="NPN"/>
    <x v="1"/>
    <m/>
    <m/>
    <m/>
    <m/>
  </r>
  <r>
    <x v="0"/>
    <s v="Amileyka de gracia "/>
    <n v="312062280000"/>
    <s v="Cobros Abril Canal Fijo 2 meses a NPN"/>
    <n v="0"/>
    <m/>
    <d v="2026-01-04T00:00:00"/>
    <n v="61478550"/>
    <s v="61478550"/>
    <m/>
    <s v="Amileykadegracia@gmail.com"/>
    <m/>
    <m/>
    <m/>
    <d v="2026-01-04T00:00:00"/>
    <m/>
    <m/>
    <m/>
    <s v="8-885-1749"/>
    <s v="MASIVO"/>
    <s v="NPN"/>
    <x v="0"/>
    <m/>
    <m/>
    <m/>
    <m/>
  </r>
  <r>
    <x v="0"/>
    <s v="Yandira Torres "/>
    <n v="365043260000"/>
    <s v="Cobros Abril Canal Fijo 2 meses a NPN"/>
    <n v="0"/>
    <m/>
    <d v="2026-01-04T00:00:00"/>
    <n v="64267994"/>
    <s v="64267994"/>
    <m/>
    <s v="Yandirat487@gmail.com"/>
    <m/>
    <m/>
    <m/>
    <d v="2026-01-04T00:00:00"/>
    <m/>
    <m/>
    <m/>
    <s v="8-798-980"/>
    <s v="MASIVO"/>
    <s v="NPN"/>
    <x v="1"/>
    <m/>
    <m/>
    <m/>
    <m/>
  </r>
  <r>
    <x v="0"/>
    <s v="Suleimi Villamil"/>
    <n v="369045940000"/>
    <s v="Cobros Abril Canal Fijo 2 meses a NPN"/>
    <n v="0"/>
    <m/>
    <d v="2026-01-04T00:00:00"/>
    <n v="63992513"/>
    <s v="63992513"/>
    <m/>
    <s v="Villamils951@gmail.com"/>
    <m/>
    <m/>
    <m/>
    <d v="2026-01-04T00:00:00"/>
    <m/>
    <m/>
    <m/>
    <s v="8-990-2000"/>
    <s v="MASIVO"/>
    <s v="NPN"/>
    <x v="1"/>
    <m/>
    <m/>
    <m/>
    <m/>
  </r>
  <r>
    <x v="0"/>
    <s v="LEONIDAS GUILLERMO Olivarren"/>
    <n v="367041060000"/>
    <s v="Cobros Abril Canal Fijo 2 meses a NPN"/>
    <n v="0"/>
    <m/>
    <d v="2026-01-04T00:00:00"/>
    <n v="64121203"/>
    <s v="64121203"/>
    <m/>
    <s v="eliasolivarren@gmail.com"/>
    <m/>
    <m/>
    <m/>
    <d v="2026-01-04T00:00:00"/>
    <m/>
    <m/>
    <m/>
    <s v="9-92-653"/>
    <s v="MASIVO"/>
    <s v="NPN"/>
    <x v="2"/>
    <m/>
    <m/>
    <m/>
    <m/>
  </r>
  <r>
    <x v="0"/>
    <s v="Juan Perez"/>
    <n v="363042870000"/>
    <s v="Cobros Abril Canal Fijo 2 meses a NPN"/>
    <n v="0"/>
    <m/>
    <d v="2026-01-04T00:00:00"/>
    <n v="67161815"/>
    <s v="67161815"/>
    <m/>
    <s v="juanbautista35@gamil.com"/>
    <m/>
    <m/>
    <m/>
    <d v="2026-01-04T00:00:00"/>
    <m/>
    <m/>
    <m/>
    <s v="9-121-2501"/>
    <s v="SOHO"/>
    <s v="NPN"/>
    <x v="1"/>
    <m/>
    <m/>
    <m/>
    <m/>
  </r>
  <r>
    <x v="0"/>
    <s v="JOHANLU LUNDO"/>
    <n v="367043290000"/>
    <s v="Cobros Abril Canal Fijo 2 meses a NPN"/>
    <n v="0"/>
    <m/>
    <d v="2026-01-04T00:00:00"/>
    <n v="64450926"/>
    <s v="64450926"/>
    <m/>
    <s v="Elpaladardeyou02@gmail.com"/>
    <m/>
    <m/>
    <m/>
    <d v="2026-01-04T00:00:00"/>
    <m/>
    <m/>
    <m/>
    <n v="19915765"/>
    <s v="SOHO"/>
    <s v="NPN"/>
    <x v="0"/>
    <m/>
    <m/>
    <m/>
    <m/>
  </r>
  <r>
    <x v="0"/>
    <s v="Sandro atehortua"/>
    <n v="367042770000"/>
    <s v="Cobros Abril Canal Fijo 2 meses a NPN"/>
    <n v="0"/>
    <m/>
    <d v="2026-01-04T00:00:00"/>
    <n v="66680118"/>
    <s v="66680118"/>
    <m/>
    <s v="Hojalateriaj572@gmail.com"/>
    <m/>
    <m/>
    <m/>
    <d v="2026-01-04T00:00:00"/>
    <m/>
    <m/>
    <m/>
    <s v="E-8-229047"/>
    <s v="SOHO"/>
    <s v="NPN"/>
    <x v="1"/>
    <m/>
    <m/>
    <m/>
    <m/>
  </r>
  <r>
    <x v="0"/>
    <s v="Karen Aguilar "/>
    <n v="355344960000"/>
    <s v="Cobros Abril Canal Fijo 2 meses a NPN"/>
    <n v="0"/>
    <m/>
    <d v="2026-01-04T00:00:00"/>
    <n v="63515026"/>
    <s v="63515026"/>
    <m/>
    <s v="Linneth292210@gmail.com"/>
    <m/>
    <m/>
    <m/>
    <d v="2026-01-04T00:00:00"/>
    <m/>
    <m/>
    <m/>
    <s v="6-715-599"/>
    <s v="MASIVO"/>
    <s v="NPN"/>
    <x v="10"/>
    <m/>
    <m/>
    <m/>
    <m/>
  </r>
  <r>
    <x v="0"/>
    <s v="Mitzi Argelia Cabrera Pitty de San"/>
    <n v="365042850000"/>
    <s v="Cobros Abril Canal Fijo 2 meses a NPN"/>
    <n v="0"/>
    <m/>
    <d v="2026-01-04T00:00:00"/>
    <n v="65599308"/>
    <s v="65599308"/>
    <m/>
    <s v="ysc16@live.com"/>
    <m/>
    <m/>
    <m/>
    <d v="2026-01-04T00:00:00"/>
    <m/>
    <m/>
    <m/>
    <s v="4-215-902"/>
    <s v="RENOVACIONES"/>
    <s v="NPN"/>
    <x v="0"/>
    <m/>
    <m/>
    <m/>
    <m/>
  </r>
  <r>
    <x v="0"/>
    <s v="Kener omar Plata cabas"/>
    <n v="369039250000"/>
    <s v="Cobros Abril Canal Fijo 2 meses a NPN"/>
    <n v="0"/>
    <m/>
    <d v="2026-01-04T00:00:00"/>
    <n v="61441494"/>
    <s v="61441494"/>
    <m/>
    <s v="Valeryyireth10@gmail.com"/>
    <m/>
    <m/>
    <m/>
    <d v="2026-01-04T00:00:00"/>
    <m/>
    <m/>
    <m/>
    <s v="BH136898"/>
    <s v="MASIVO"/>
    <s v="NPN"/>
    <x v="2"/>
    <m/>
    <m/>
    <m/>
    <m/>
  </r>
  <r>
    <x v="0"/>
    <s v="Ronmy Pomares"/>
    <n v="361045560000"/>
    <s v="Cobros Abril Canal Fijo 2 meses a NPN"/>
    <n v="0"/>
    <m/>
    <d v="2026-01-04T00:00:00"/>
    <n v="68418651"/>
    <s v="68418651"/>
    <m/>
    <s v="Pasando49@gmail.com"/>
    <m/>
    <m/>
    <m/>
    <d v="2026-01-04T00:00:00"/>
    <m/>
    <m/>
    <m/>
    <s v="E8108222"/>
    <s v="MASIVO"/>
    <s v="NPN"/>
    <x v="1"/>
    <m/>
    <m/>
    <m/>
    <m/>
  </r>
  <r>
    <x v="0"/>
    <s v="MARIO JOEL Gutiérrez "/>
    <n v="363045470000"/>
    <s v="Cobros Abril Canal Fijo 2 meses a NPN"/>
    <n v="0"/>
    <m/>
    <d v="2026-01-04T00:00:00"/>
    <n v="65032955"/>
    <s v="65032955"/>
    <m/>
    <s v="Gutierrez18@gmail.com"/>
    <m/>
    <m/>
    <m/>
    <d v="2026-01-04T00:00:00"/>
    <m/>
    <m/>
    <m/>
    <s v="8-939-2110"/>
    <s v="MASIVO"/>
    <s v="NPN"/>
    <x v="2"/>
    <m/>
    <m/>
    <m/>
    <m/>
  </r>
  <r>
    <x v="0"/>
    <s v=" Rachell Julieth Guardia"/>
    <n v="315023150000"/>
    <s v="Cobros Abril Canal Fijo 2 meses a NPN"/>
    <n v="0"/>
    <m/>
    <d v="2026-01-04T00:00:00"/>
    <n v="64446859"/>
    <s v="64446859"/>
    <m/>
    <s v="raychguardia@gmail.com"/>
    <m/>
    <m/>
    <m/>
    <d v="2026-01-04T00:00:00"/>
    <m/>
    <m/>
    <m/>
    <s v="8-959-2411"/>
    <s v="MASIVO"/>
    <s v="NPN"/>
    <x v="1"/>
    <m/>
    <m/>
    <m/>
    <m/>
  </r>
  <r>
    <x v="0"/>
    <s v=" LORENZO Ariel MARTINEZ Soto"/>
    <n v="368046070000"/>
    <s v="Cobros Abril Canal Fijo 2 meses a NPN"/>
    <n v="0"/>
    <m/>
    <d v="2026-01-04T00:00:00"/>
    <n v="66888447"/>
    <s v="66888447"/>
    <m/>
    <s v="airamis53@gmail.com"/>
    <m/>
    <m/>
    <m/>
    <d v="2026-01-04T00:00:00"/>
    <m/>
    <m/>
    <m/>
    <s v="8-747-588"/>
    <s v="MASIVO"/>
    <s v="NPN"/>
    <x v="2"/>
    <m/>
    <m/>
    <m/>
    <m/>
  </r>
  <r>
    <x v="0"/>
    <s v="Odilio Antonio Domínguez Ortiz "/>
    <n v="366044660000"/>
    <s v="Cobros Abril Canal Fijo 2 meses a NPN"/>
    <n v="0"/>
    <m/>
    <d v="2026-01-04T00:00:00"/>
    <n v="69279886"/>
    <s v="69279886"/>
    <m/>
    <s v="dominguescheito@hotmail.com"/>
    <m/>
    <m/>
    <m/>
    <d v="2026-01-04T00:00:00"/>
    <m/>
    <m/>
    <m/>
    <s v="8-840-388"/>
    <s v="MASIVO"/>
    <s v="NPN"/>
    <x v="1"/>
    <m/>
    <m/>
    <m/>
    <m/>
  </r>
  <r>
    <x v="0"/>
    <s v="ENRIQUETA SUMOSA CANTULE"/>
    <n v="804236570000"/>
    <s v="Cobros Abril Canal Fijo 2 meses a NPN"/>
    <n v="0"/>
    <m/>
    <d v="2026-01-04T00:00:00"/>
    <n v="69376282"/>
    <s v="69376282"/>
    <m/>
    <s v="enriquesumosa04@gmail.com"/>
    <m/>
    <m/>
    <m/>
    <d v="2026-01-04T00:00:00"/>
    <m/>
    <m/>
    <m/>
    <s v="3-61-56"/>
    <s v="MASIVO"/>
    <s v="NPN"/>
    <x v="0"/>
    <m/>
    <m/>
    <m/>
    <m/>
  </r>
  <r>
    <x v="0"/>
    <s v="Lud Manuel Quintero García"/>
    <n v="367045450000"/>
    <s v="Cobros Abril Canal Fijo 2 meses a NPN"/>
    <n v="0"/>
    <m/>
    <d v="2026-01-04T00:00:00"/>
    <n v="64553600"/>
    <s v="64553600"/>
    <m/>
    <s v="ludmanuel.30@gmail.com"/>
    <m/>
    <m/>
    <m/>
    <d v="2026-01-04T00:00:00"/>
    <m/>
    <m/>
    <m/>
    <s v="8-850-455"/>
    <s v="SOHO-CALL CENTER"/>
    <s v="NPN"/>
    <x v="4"/>
    <m/>
    <m/>
    <m/>
    <m/>
  </r>
  <r>
    <x v="0"/>
    <s v="JINGWEI HUANG "/>
    <n v="368043450000"/>
    <s v="Cobros Abril Canal Fijo 2 meses a NPN"/>
    <n v="0"/>
    <m/>
    <d v="2026-01-04T00:00:00"/>
    <n v="65422007"/>
    <s v="65422007"/>
    <m/>
    <s v="592195318@qq.com"/>
    <m/>
    <m/>
    <m/>
    <d v="2026-01-04T00:00:00"/>
    <m/>
    <m/>
    <m/>
    <s v="E-8-106596"/>
    <s v="SOHO"/>
    <s v="NPN"/>
    <x v="1"/>
    <m/>
    <m/>
    <m/>
    <m/>
  </r>
  <r>
    <x v="0"/>
    <s v="Edison Rene Gary Fula  "/>
    <n v="364040960000"/>
    <s v="Cobros Abril Canal Fijo 2 meses a NPN"/>
    <n v="0"/>
    <m/>
    <d v="2026-01-04T00:00:00"/>
    <n v="62195276"/>
    <s v="62195276"/>
    <m/>
    <s v="fulalesyani09@gmail.com"/>
    <m/>
    <m/>
    <m/>
    <d v="2026-01-04T00:00:00"/>
    <m/>
    <m/>
    <m/>
    <s v="3-759-210"/>
    <s v="SOHO"/>
    <s v="NPN"/>
    <x v="4"/>
    <m/>
    <m/>
    <m/>
    <m/>
  </r>
  <r>
    <x v="0"/>
    <s v="Guido Bacorizo"/>
    <n v="361045600000"/>
    <s v="Cobros Abril Canal Fijo 2 meses a NPN"/>
    <n v="0"/>
    <m/>
    <d v="2026-01-04T00:00:00"/>
    <n v="66773797"/>
    <s v="66773797"/>
    <m/>
    <s v="Guidobacorizo@gmail.com"/>
    <m/>
    <m/>
    <m/>
    <d v="2026-01-04T00:00:00"/>
    <m/>
    <m/>
    <m/>
    <s v="5-714-2411"/>
    <s v="MASIVO"/>
    <s v="NPN"/>
    <x v="2"/>
    <m/>
    <m/>
    <m/>
    <m/>
  </r>
  <r>
    <x v="0"/>
    <s v="ISAAC ALBERTO TEJADA"/>
    <n v="361043620000"/>
    <s v="Cobros Abril Canal Fijo 2 meses a NPN"/>
    <n v="0"/>
    <m/>
    <d v="2026-01-04T00:00:00"/>
    <n v="65326867"/>
    <s v="65326867"/>
    <m/>
    <s v="detero2407@gmail.com"/>
    <m/>
    <m/>
    <m/>
    <d v="2026-01-04T00:00:00"/>
    <m/>
    <m/>
    <m/>
    <s v="8-1017-994"/>
    <s v="DIGITAL"/>
    <s v="NPN"/>
    <x v="0"/>
    <m/>
    <m/>
    <m/>
    <m/>
  </r>
  <r>
    <x v="0"/>
    <s v="Alvin acosta"/>
    <n v="365044620000"/>
    <s v="Cobros Abril Canal Fijo 2 meses a NPN"/>
    <n v="0"/>
    <m/>
    <d v="2026-01-04T00:00:00"/>
    <n v="68905432"/>
    <s v="68905432"/>
    <m/>
    <s v="juancarlos@gmail.com"/>
    <m/>
    <m/>
    <m/>
    <d v="2026-01-04T00:00:00"/>
    <m/>
    <m/>
    <m/>
    <s v="8-830-587"/>
    <s v="MASIVO"/>
    <s v="NPN"/>
    <x v="1"/>
    <m/>
    <m/>
    <m/>
    <m/>
  </r>
  <r>
    <x v="0"/>
    <s v="PEDRO GUTIERREZ AVILA"/>
    <n v="368044060000"/>
    <s v="Cobros Abril Canal Fijo 2 meses a NPN"/>
    <n v="0"/>
    <m/>
    <d v="2026-01-04T00:00:00"/>
    <n v="65582601"/>
    <s v="65582601"/>
    <m/>
    <s v="gutierrezpedro@gmail.com"/>
    <m/>
    <m/>
    <m/>
    <d v="2026-01-04T00:00:00"/>
    <m/>
    <m/>
    <m/>
    <s v="4-108-825"/>
    <s v="MASIVO"/>
    <s v="NPN"/>
    <x v="0"/>
    <m/>
    <m/>
    <m/>
    <m/>
  </r>
  <r>
    <x v="0"/>
    <s v="ELENA CAMPOS"/>
    <n v="369044140000"/>
    <s v="Cobros Abril Canal Fijo 2 meses a NPN"/>
    <n v="0"/>
    <m/>
    <d v="2026-01-04T00:00:00"/>
    <n v="68082860"/>
    <s v="68082860"/>
    <m/>
    <s v="Elecampos188@gmail.com"/>
    <m/>
    <m/>
    <m/>
    <d v="2026-01-04T00:00:00"/>
    <m/>
    <m/>
    <m/>
    <s v="3-742-811"/>
    <s v="MASIVO"/>
    <s v="NPN"/>
    <x v="1"/>
    <m/>
    <m/>
    <m/>
    <m/>
  </r>
  <r>
    <x v="0"/>
    <s v="Lorenzo De La Cruz"/>
    <n v="369045150000"/>
    <s v="Cobros Abril Canal Fijo 2 meses a NPN"/>
    <n v="0"/>
    <m/>
    <d v="2026-01-04T00:00:00"/>
    <n v="0"/>
    <s v="00000000"/>
    <m/>
    <s v="Anasepelio18@gmail.com"/>
    <m/>
    <m/>
    <m/>
    <d v="2026-01-04T00:00:00"/>
    <m/>
    <m/>
    <m/>
    <s v="8-891-1061"/>
    <s v="MASIVO"/>
    <s v="NPN"/>
    <x v="0"/>
    <m/>
    <m/>
    <m/>
    <m/>
  </r>
  <r>
    <x v="0"/>
    <s v="Zaira Tapia"/>
    <n v="363045090000"/>
    <s v="Cobros Abril Canal Fijo 2 meses a NPN"/>
    <n v="0"/>
    <m/>
    <d v="2026-01-04T00:00:00"/>
    <n v="0"/>
    <s v="00000000"/>
    <m/>
    <s v="Resoolibia@gmail.com"/>
    <m/>
    <m/>
    <m/>
    <d v="2026-01-04T00:00:00"/>
    <m/>
    <m/>
    <m/>
    <s v="8-1024-267"/>
    <s v="MASIVO"/>
    <s v="NPN"/>
    <x v="0"/>
    <m/>
    <m/>
    <m/>
    <m/>
  </r>
  <r>
    <x v="0"/>
    <s v="Gissell Warren"/>
    <n v="367046420000"/>
    <s v="Cobros Abril Canal Fijo 2 meses a NPN"/>
    <n v="0"/>
    <m/>
    <d v="2026-01-04T00:00:00"/>
    <n v="64622296"/>
    <n v="64622296"/>
    <m/>
    <s v="Warren18@gmail.com"/>
    <m/>
    <m/>
    <m/>
    <d v="2026-01-04T00:00:00"/>
    <m/>
    <m/>
    <m/>
    <s v="1-720-1919"/>
    <s v="MASIVO"/>
    <s v="NPN"/>
    <x v="1"/>
    <m/>
    <m/>
    <m/>
    <m/>
  </r>
  <r>
    <x v="0"/>
    <s v="Neftali Baca "/>
    <n v="366044600000"/>
    <s v="Cobros Abril Canal Fijo 2 meses a NPN"/>
    <n v="0"/>
    <m/>
    <d v="2026-01-04T00:00:00"/>
    <n v="66960174"/>
    <s v="66960174"/>
    <m/>
    <s v="Camar1991@gmail.com"/>
    <m/>
    <m/>
    <m/>
    <d v="2026-01-04T00:00:00"/>
    <m/>
    <m/>
    <m/>
    <s v="C02569146"/>
    <s v="MASIVO"/>
    <s v="NPN"/>
    <x v="1"/>
    <m/>
    <m/>
    <m/>
    <m/>
  </r>
  <r>
    <x v="0"/>
    <s v="Natividad Montezuma Montezuma"/>
    <n v="368046250000"/>
    <s v="Cobros Abril Canal Fijo 2 meses a NPN"/>
    <n v="0"/>
    <m/>
    <d v="2026-01-04T00:00:00"/>
    <n v="67844698"/>
    <s v="67844698"/>
    <m/>
    <s v="Natividadmontezuma67@gmail.com"/>
    <m/>
    <m/>
    <m/>
    <d v="2026-01-04T00:00:00"/>
    <m/>
    <m/>
    <m/>
    <s v="4-764-1023"/>
    <s v="MASIVO"/>
    <s v="NPN"/>
    <x v="2"/>
    <m/>
    <m/>
    <m/>
    <m/>
  </r>
  <r>
    <x v="0"/>
    <s v="Julia guerra pinto"/>
    <n v="362045230000"/>
    <s v="Cobros Abril Canal Fijo 2 meses a NPN"/>
    <n v="0"/>
    <m/>
    <d v="2026-01-04T00:00:00"/>
    <n v="62283674"/>
    <s v="62283674"/>
    <m/>
    <s v="Antoniodegracia74@gmail.com"/>
    <m/>
    <m/>
    <m/>
    <d v="2026-01-04T00:00:00"/>
    <m/>
    <m/>
    <m/>
    <s v="4-720-2376"/>
    <s v="MASIVO"/>
    <s v="NPN"/>
    <x v="1"/>
    <m/>
    <m/>
    <m/>
    <m/>
  </r>
  <r>
    <x v="0"/>
    <s v="Taycha Toscano "/>
    <n v="369044290000"/>
    <s v="Cobros Abril Canal Fijo 2 meses a NPN"/>
    <n v="0"/>
    <m/>
    <d v="2026-01-04T00:00:00"/>
    <n v="66095793"/>
    <n v="66095793"/>
    <m/>
    <s v="rihanna122113@gmail.com"/>
    <m/>
    <m/>
    <m/>
    <d v="2026-01-04T00:00:00"/>
    <m/>
    <m/>
    <m/>
    <s v="3-707-924"/>
    <s v="MASIVO"/>
    <s v="NPN"/>
    <x v="1"/>
    <m/>
    <m/>
    <m/>
    <m/>
  </r>
  <r>
    <x v="0"/>
    <s v="MIKE BORDA RUIZ"/>
    <n v="362039070000"/>
    <s v="Cobros Abril Canal Fijo 2 meses a NPN"/>
    <n v="0"/>
    <m/>
    <d v="2026-01-04T00:00:00"/>
    <n v="66499032"/>
    <s v="66499032"/>
    <m/>
    <s v="mikeborda64@gmail.com"/>
    <m/>
    <m/>
    <m/>
    <d v="2026-01-04T00:00:00"/>
    <m/>
    <m/>
    <m/>
    <s v="BF713496"/>
    <s v="MASIVO"/>
    <s v="NPN"/>
    <x v="1"/>
    <m/>
    <m/>
    <m/>
    <m/>
  </r>
  <r>
    <x v="0"/>
    <s v="CRISTOBAL PEREZ GARCIA"/>
    <n v="359227530000"/>
    <s v="Cobros Abril Canal Fijo 2 meses a NPN"/>
    <n v="0"/>
    <m/>
    <d v="2026-01-04T00:00:00"/>
    <n v="68560545"/>
    <s v="68560545"/>
    <m/>
    <s v="Josebautista21021969@gmail.com"/>
    <m/>
    <m/>
    <m/>
    <d v="2026-01-04T00:00:00"/>
    <m/>
    <m/>
    <m/>
    <s v="7-700-2056"/>
    <s v="MASIVO"/>
    <s v="NPN"/>
    <x v="0"/>
    <m/>
    <m/>
    <m/>
    <m/>
  </r>
  <r>
    <x v="0"/>
    <s v=" JOSE ANGEL JARAMILLO ROSALES"/>
    <n v="369045400000"/>
    <s v="Cobros Abril Canal Fijo 2 meses a NPN"/>
    <n v="0"/>
    <m/>
    <d v="2026-01-04T00:00:00"/>
    <n v="65528623"/>
    <s v="65528623"/>
    <m/>
    <s v="rodriguezkeylianis73@gmail.com"/>
    <m/>
    <m/>
    <m/>
    <d v="2026-01-04T00:00:00"/>
    <m/>
    <m/>
    <m/>
    <s v="2-147-276"/>
    <s v="DIGITAL"/>
    <s v="NPN"/>
    <x v="1"/>
    <m/>
    <m/>
    <m/>
    <m/>
  </r>
  <r>
    <x v="0"/>
    <s v="Yaxiziel Pérez garrido"/>
    <n v="369045920000"/>
    <s v="Cobros Abril Canal Fijo 2 meses a NPN"/>
    <n v="0"/>
    <m/>
    <d v="2026-01-04T00:00:00"/>
    <n v="69812294"/>
    <s v="69812294"/>
    <m/>
    <s v="rafaelsanchez200982@gmail.com"/>
    <m/>
    <m/>
    <m/>
    <d v="2026-01-04T00:00:00"/>
    <m/>
    <m/>
    <m/>
    <s v="8 1061 295"/>
    <s v="MASIVO"/>
    <s v="NPN"/>
    <x v="2"/>
    <m/>
    <m/>
    <m/>
    <m/>
  </r>
  <r>
    <x v="0"/>
    <s v="Yair Hernández"/>
    <n v="367037860000"/>
    <s v="Cobros Abril Canal Fijo 2 meses a NPN"/>
    <n v="0"/>
    <m/>
    <d v="2026-01-04T00:00:00"/>
    <n v="68150976"/>
    <s v="68150976"/>
    <m/>
    <s v="King.electric02@gmail.com"/>
    <m/>
    <m/>
    <m/>
    <d v="2026-01-04T00:00:00"/>
    <m/>
    <m/>
    <m/>
    <s v="9-757-382"/>
    <s v="MASIVO"/>
    <s v="NPN"/>
    <x v="1"/>
    <m/>
    <m/>
    <m/>
    <m/>
  </r>
  <r>
    <x v="0"/>
    <s v="Luis José Quintero Araúz "/>
    <n v="366044960000"/>
    <s v="Cobros Abril Canal Fijo 2 meses a NPN"/>
    <n v="0"/>
    <m/>
    <d v="2026-01-04T00:00:00"/>
    <n v="68675138"/>
    <s v="68675138"/>
    <m/>
    <s v="josearauz0303@gmail.com"/>
    <m/>
    <m/>
    <m/>
    <d v="2026-01-04T00:00:00"/>
    <m/>
    <m/>
    <m/>
    <s v="4-798-157"/>
    <s v="MASIVO"/>
    <s v="NPN"/>
    <x v="0"/>
    <m/>
    <m/>
    <m/>
    <m/>
  </r>
  <r>
    <x v="0"/>
    <s v="Joshua olton"/>
    <n v="352339340000"/>
    <s v="Cobros Abril Canal Fijo 2 meses a NPN"/>
    <n v="0"/>
    <m/>
    <d v="2026-01-04T00:00:00"/>
    <n v="64048366"/>
    <n v="64048366"/>
    <m/>
    <s v="mariadelcarmensmith46@gmail.com"/>
    <m/>
    <m/>
    <m/>
    <d v="2026-01-04T00:00:00"/>
    <m/>
    <m/>
    <m/>
    <s v="8-858-2108"/>
    <s v="MASIVO"/>
    <s v="3 MESES DE MORA"/>
    <x v="0"/>
    <m/>
    <m/>
    <m/>
    <m/>
  </r>
  <r>
    <x v="0"/>
    <s v="Johan Garcia "/>
    <n v="351338400000"/>
    <s v="Cobros Abril Canal Fijo 2 meses a NPN"/>
    <n v="0"/>
    <m/>
    <d v="2026-01-04T00:00:00"/>
    <n v="67828679"/>
    <n v="67828679"/>
    <m/>
    <s v="Johanaguilar1029@gmail.com"/>
    <m/>
    <m/>
    <m/>
    <d v="2026-01-04T00:00:00"/>
    <m/>
    <m/>
    <m/>
    <s v="8-1048-974"/>
    <s v="MASIVO"/>
    <s v="3 MESES DE MORA"/>
    <x v="0"/>
    <m/>
    <m/>
    <m/>
    <m/>
  </r>
  <r>
    <x v="0"/>
    <s v="Jocelyn Lilian Maltez Silva"/>
    <n v="355339240000"/>
    <s v="Cobros Abril Canal Fijo 2 meses a NPN"/>
    <n v="0"/>
    <m/>
    <d v="2026-01-04T00:00:00"/>
    <n v="67840653"/>
    <n v="67840653"/>
    <m/>
    <s v="Miguelyariela@gmail.com"/>
    <m/>
    <m/>
    <m/>
    <d v="2026-01-04T00:00:00"/>
    <m/>
    <m/>
    <m/>
    <s v="8-951-2214"/>
    <s v="MASIVO"/>
    <s v="3 MESES DE MORA"/>
    <x v="0"/>
    <m/>
    <m/>
    <m/>
    <m/>
  </r>
  <r>
    <x v="0"/>
    <s v="Doris hernandez"/>
    <n v="359338250000"/>
    <s v="Cobros Abril Canal Fijo 2 meses a NPN"/>
    <n v="0"/>
    <m/>
    <d v="2026-01-04T00:00:00"/>
    <n v="69889114"/>
    <n v="69889114"/>
    <m/>
    <s v="enriquesavila73@gmail.com"/>
    <m/>
    <m/>
    <m/>
    <d v="2026-01-04T00:00:00"/>
    <m/>
    <m/>
    <m/>
    <s v="9-729-753"/>
    <s v="MASIVO"/>
    <s v="3 MESES DE MORA"/>
    <x v="0"/>
    <m/>
    <m/>
    <m/>
    <m/>
  </r>
  <r>
    <x v="0"/>
    <s v="Katherine Esther Pineda Barrios"/>
    <n v="357338330000"/>
    <s v="Cobros Abril Canal Fijo 2 meses a NPN"/>
    <n v="0"/>
    <m/>
    <d v="2026-01-04T00:00:00"/>
    <n v="68772330"/>
    <n v="68772330"/>
    <m/>
    <s v="katherinpineda003@gmail.com"/>
    <m/>
    <m/>
    <m/>
    <d v="2026-01-04T00:00:00"/>
    <m/>
    <m/>
    <m/>
    <s v="8-952-2459"/>
    <s v="MASIVO"/>
    <s v="3 MESES DE MORA"/>
    <x v="0"/>
    <m/>
    <m/>
    <m/>
    <m/>
  </r>
  <r>
    <x v="0"/>
    <s v="Igmar Moreno"/>
    <n v="356338570000"/>
    <s v="Cobros Abril Canal Fijo 2 meses a NPN"/>
    <n v="0"/>
    <m/>
    <d v="2026-01-04T00:00:00"/>
    <n v="62809866"/>
    <n v="62809866"/>
    <m/>
    <s v="imarmoreno27@gmail.com"/>
    <m/>
    <m/>
    <m/>
    <d v="2026-01-04T00:00:00"/>
    <m/>
    <m/>
    <m/>
    <s v="5-755-162"/>
    <s v="MASIVO"/>
    <s v="3 MESES DE MORA"/>
    <x v="0"/>
    <m/>
    <m/>
    <m/>
    <m/>
  </r>
  <r>
    <x v="0"/>
    <s v="Arcelio Pérez "/>
    <n v="356337120000"/>
    <s v="Cobros Abril Canal Fijo 2 meses a NPN"/>
    <n v="0"/>
    <m/>
    <d v="2026-01-04T00:00:00"/>
    <n v="64716057"/>
    <n v="64716057"/>
    <m/>
    <s v="Yailinegutierrez1808@gmail.com"/>
    <m/>
    <m/>
    <m/>
    <d v="2026-01-04T00:00:00"/>
    <m/>
    <m/>
    <m/>
    <s v="8-1023-370"/>
    <s v="MASIVO"/>
    <s v="3 MESES DE MORA"/>
    <x v="0"/>
    <m/>
    <m/>
    <m/>
    <m/>
  </r>
  <r>
    <x v="0"/>
    <s v="Saturnina Pineda "/>
    <n v="355328700000"/>
    <s v="Cobros Abril Canal Fijo 2 meses a NPN"/>
    <n v="0"/>
    <m/>
    <d v="2026-01-04T00:00:00"/>
    <n v="69938048"/>
    <n v="69938048"/>
    <m/>
    <s v="saturninapineda@gmail.com"/>
    <m/>
    <m/>
    <m/>
    <d v="2026-01-04T00:00:00"/>
    <m/>
    <m/>
    <m/>
    <s v="9-173-195"/>
    <s v="MASIVO"/>
    <s v="3 MESES DE MORA"/>
    <x v="2"/>
    <m/>
    <m/>
    <m/>
    <m/>
  </r>
  <r>
    <x v="0"/>
    <s v=" Jesus Humberto Rivas Bonilla"/>
    <n v="353339160000"/>
    <s v="Cobros Abril Canal Fijo 2 meses a NPN"/>
    <n v="0"/>
    <m/>
    <d v="2026-01-04T00:00:00"/>
    <n v="66103004"/>
    <n v="66103004"/>
    <m/>
    <s v="jesushumbertorivas502@gmail.com"/>
    <m/>
    <m/>
    <m/>
    <d v="2026-01-04T00:00:00"/>
    <m/>
    <m/>
    <m/>
    <s v="8-794-503"/>
    <s v="DIGITAL"/>
    <s v="3 MESES DE MORA"/>
    <x v="7"/>
    <m/>
    <m/>
    <m/>
    <m/>
  </r>
  <r>
    <x v="0"/>
    <s v="Giovanni rivera"/>
    <n v="359317110000"/>
    <s v="Cobros Abril Canal Fijo 2 meses a NPN"/>
    <n v="0"/>
    <m/>
    <d v="2026-01-04T00:00:00"/>
    <n v="66816945"/>
    <n v="66816945"/>
    <m/>
    <s v="Shadaynegra2727@gmail.comm"/>
    <m/>
    <m/>
    <m/>
    <d v="2026-01-04T00:00:00"/>
    <m/>
    <m/>
    <m/>
    <s v="8-752-1097"/>
    <s v="MASIVO"/>
    <s v="3 MESES DE MORA"/>
    <x v="1"/>
    <m/>
    <m/>
    <m/>
    <m/>
  </r>
  <r>
    <x v="0"/>
    <s v="Lisbeth Pinto Urriola"/>
    <n v="352337060000"/>
    <s v="Cobros Abril Canal Fijo 2 meses a NPN"/>
    <n v="0"/>
    <m/>
    <d v="2026-01-04T00:00:00"/>
    <n v="68629047"/>
    <n v="68629047"/>
    <m/>
    <s v="Camilvivianeth3@gmail.Com"/>
    <m/>
    <m/>
    <m/>
    <d v="2026-01-04T00:00:00"/>
    <m/>
    <m/>
    <m/>
    <s v="9-746-2037"/>
    <s v="MASIVO"/>
    <s v="3 MESES DE MORA"/>
    <x v="0"/>
    <m/>
    <m/>
    <m/>
    <m/>
  </r>
  <r>
    <x v="0"/>
    <s v="Yonny Jose montes Urriola "/>
    <n v="351338950000"/>
    <s v="Cobros Abril Canal Fijo 2 meses a NPN"/>
    <n v="0"/>
    <m/>
    <d v="2026-01-04T00:00:00"/>
    <n v="65666080"/>
    <n v="65666080"/>
    <m/>
    <s v="Luialberto091117@gmail.com"/>
    <m/>
    <m/>
    <m/>
    <d v="2026-01-04T00:00:00"/>
    <m/>
    <m/>
    <m/>
    <s v="4-825-295"/>
    <s v="MASIVO"/>
    <s v="3 MESES DE MORA"/>
    <x v="0"/>
    <m/>
    <m/>
    <m/>
    <m/>
  </r>
  <r>
    <x v="0"/>
    <s v="Marcelo Acosta Carpintero"/>
    <n v="358338300000"/>
    <s v="Cobros Abril Canal Fijo 2 meses a NPN"/>
    <n v="0"/>
    <m/>
    <d v="2026-01-04T00:00:00"/>
    <n v="66518264"/>
    <n v="66518264"/>
    <m/>
    <s v="tita.2816@hotmail.com"/>
    <m/>
    <m/>
    <m/>
    <d v="2026-01-04T00:00:00"/>
    <m/>
    <m/>
    <m/>
    <s v="12-724-1026"/>
    <s v="MASIVO"/>
    <s v="3 MESES DE MORA"/>
    <x v="0"/>
    <m/>
    <m/>
    <m/>
    <m/>
  </r>
  <r>
    <x v="0"/>
    <s v="JOSELYN AILIN AGUIRRE MEDINA"/>
    <n v="354301790000"/>
    <s v="Cobros Abril Canal Fijo 2 meses a NPN"/>
    <n v="0"/>
    <m/>
    <d v="2026-01-04T00:00:00"/>
    <n v="65309575"/>
    <n v="65309575"/>
    <m/>
    <s v="Ailinaguirre770@gmail.com"/>
    <m/>
    <m/>
    <m/>
    <d v="2026-01-04T00:00:00"/>
    <m/>
    <m/>
    <m/>
    <s v="4-755-1585"/>
    <s v="MASIVO"/>
    <s v="3 MESES DE MORA"/>
    <x v="0"/>
    <m/>
    <m/>
    <m/>
    <m/>
  </r>
  <r>
    <x v="0"/>
    <s v="Rigoberto midi"/>
    <n v="358338850000"/>
    <s v="Cobros Abril Canal Fijo 2 meses a NPN"/>
    <n v="0"/>
    <m/>
    <d v="2026-01-04T00:00:00"/>
    <n v="68148439"/>
    <n v="68148439"/>
    <m/>
    <s v="rigobertomidi@gmail.com"/>
    <m/>
    <m/>
    <m/>
    <d v="2026-01-04T00:00:00"/>
    <m/>
    <m/>
    <m/>
    <s v="1-712-1863"/>
    <s v="MASIVO"/>
    <s v="3 MESES DE MORA"/>
    <x v="0"/>
    <m/>
    <m/>
    <m/>
    <m/>
  </r>
  <r>
    <x v="0"/>
    <s v="BRAYAN EDNILSON RODRIGUEZ DE GRACIA"/>
    <n v="358337600000"/>
    <s v="Cobros Abril Canal Fijo 2 meses a NPN"/>
    <n v="0"/>
    <m/>
    <d v="2026-01-04T00:00:00"/>
    <n v="65101089"/>
    <n v="65101089"/>
    <m/>
    <s v="Brayan12@gmail.com"/>
    <m/>
    <m/>
    <m/>
    <d v="2026-01-04T00:00:00"/>
    <m/>
    <m/>
    <m/>
    <s v="8-987-805"/>
    <s v="MASIVO"/>
    <s v="3 MESES DE MORA"/>
    <x v="4"/>
    <m/>
    <m/>
    <m/>
    <m/>
  </r>
  <r>
    <x v="0"/>
    <s v="Luis Carlos Flores Moreno "/>
    <n v="352340280000"/>
    <s v="Cobros Abril Canal Fijo 2 meses a NPN"/>
    <n v="0"/>
    <m/>
    <d v="2026-01-04T00:00:00"/>
    <n v="63522008"/>
    <n v="63522008"/>
    <m/>
    <s v="Luiscarlosflores90@gmail.com"/>
    <m/>
    <m/>
    <m/>
    <d v="2026-01-04T00:00:00"/>
    <m/>
    <m/>
    <m/>
    <s v="8-841-2243"/>
    <s v="MASIVO"/>
    <s v="3 MESES DE MORA"/>
    <x v="0"/>
    <m/>
    <m/>
    <m/>
    <m/>
  </r>
  <r>
    <x v="0"/>
    <s v="Javier Hernández vega"/>
    <n v="352331700000"/>
    <s v="Cobros Abril Canal Fijo 2 meses a NPN"/>
    <n v="0"/>
    <m/>
    <d v="2026-01-04T00:00:00"/>
    <n v="69858713"/>
    <n v="69858713"/>
    <m/>
    <s v="Abimelth0770@gimel.com"/>
    <m/>
    <m/>
    <m/>
    <d v="2026-01-04T00:00:00"/>
    <m/>
    <m/>
    <m/>
    <s v="8-820-1150"/>
    <s v="MASIVO"/>
    <s v="3 MESES DE MORA"/>
    <x v="0"/>
    <m/>
    <m/>
    <m/>
    <m/>
  </r>
  <r>
    <x v="0"/>
    <s v="GILBERTO VALENTINO JOHSON BETHANCOURT"/>
    <n v="354340610000"/>
    <s v="Cobros Abril Canal Fijo 2 meses a NPN"/>
    <n v="0"/>
    <m/>
    <d v="2026-01-04T00:00:00"/>
    <n v="65454683"/>
    <n v="65454683"/>
    <m/>
    <s v="gilbertovalentinojb@gmail.com"/>
    <m/>
    <m/>
    <m/>
    <d v="2026-01-04T00:00:00"/>
    <m/>
    <m/>
    <m/>
    <s v="8-948-438"/>
    <s v="MASIVO"/>
    <s v="3 MESES DE MORA"/>
    <x v="0"/>
    <m/>
    <m/>
    <m/>
    <m/>
  </r>
  <r>
    <x v="0"/>
    <s v="Josue ortega "/>
    <n v="351340690000"/>
    <s v="Cobros Abril Canal Fijo 2 meses a NPN"/>
    <n v="0"/>
    <m/>
    <d v="2026-01-04T00:00:00"/>
    <n v="61398885"/>
    <n v="61398885"/>
    <m/>
    <s v="Beckybosques09@gmail.com"/>
    <m/>
    <m/>
    <m/>
    <d v="2026-01-04T00:00:00"/>
    <m/>
    <m/>
    <m/>
    <s v="8-846-2319"/>
    <s v="MASIVO"/>
    <s v="3 MESES DE MORA"/>
    <x v="0"/>
    <m/>
    <m/>
    <m/>
    <m/>
  </r>
  <r>
    <x v="0"/>
    <s v="Edilcia martinez "/>
    <n v="357340680000"/>
    <s v="Cobros Abril Canal Fijo 2 meses a NPN"/>
    <n v="0"/>
    <m/>
    <d v="2026-01-04T00:00:00"/>
    <n v="69935301"/>
    <n v="69935301"/>
    <m/>
    <s v="Edilciam22@gmail.com"/>
    <m/>
    <m/>
    <m/>
    <d v="2026-01-04T00:00:00"/>
    <m/>
    <m/>
    <m/>
    <s v="4-124-1892"/>
    <s v="MASIVO"/>
    <s v="3 MESES DE MORA"/>
    <x v="0"/>
    <m/>
    <m/>
    <m/>
    <m/>
  </r>
  <r>
    <x v="0"/>
    <s v="Maria gordon"/>
    <n v="353338960000"/>
    <s v="Cobros Abril Canal Fijo 2 meses a NPN"/>
    <n v="0"/>
    <m/>
    <d v="2026-01-04T00:00:00"/>
    <n v="65398607"/>
    <n v="65398607"/>
    <m/>
    <s v="Luismartinez21nov@gmail.com"/>
    <m/>
    <m/>
    <m/>
    <d v="2026-01-04T00:00:00"/>
    <m/>
    <m/>
    <m/>
    <s v="2-106-940"/>
    <s v="MASIVO"/>
    <s v="3 MESES DE MORA"/>
    <x v="0"/>
    <m/>
    <m/>
    <m/>
    <m/>
  </r>
  <r>
    <x v="0"/>
    <s v="José segundo "/>
    <n v="358339470000"/>
    <s v="Cobros Abril Canal Fijo 2 meses a NPN"/>
    <n v="0"/>
    <m/>
    <d v="2026-01-04T00:00:00"/>
    <n v="68905432"/>
    <n v="68905432"/>
    <m/>
    <s v="josealexanders906@gmail.com"/>
    <m/>
    <m/>
    <m/>
    <d v="2026-01-04T00:00:00"/>
    <m/>
    <m/>
    <m/>
    <s v="2-739-82"/>
    <s v="MASIVO"/>
    <s v="3 MESES DE MORA"/>
    <x v="1"/>
    <m/>
    <m/>
    <m/>
    <m/>
  </r>
  <r>
    <x v="0"/>
    <s v="Roberto Cano bethancourt"/>
    <n v="358335800000"/>
    <s v="Cobros Abril Canal Fijo 2 meses a NPN"/>
    <n v="0"/>
    <m/>
    <d v="2026-01-04T00:00:00"/>
    <n v="66277308"/>
    <n v="66277308"/>
    <m/>
    <s v="Gondolalinda2@gmail.com"/>
    <m/>
    <m/>
    <m/>
    <d v="2026-01-04T00:00:00"/>
    <m/>
    <m/>
    <m/>
    <s v="8-205-1478"/>
    <s v="MASIVO"/>
    <s v="3 MESES DE MORA"/>
    <x v="0"/>
    <m/>
    <m/>
    <m/>
    <m/>
  </r>
  <r>
    <x v="0"/>
    <s v="Daiyis johanis navarro delgado"/>
    <n v="351337750000"/>
    <s v="Cobros Abril Canal Fijo 2 meses a NPN"/>
    <n v="0"/>
    <m/>
    <d v="2026-01-04T00:00:00"/>
    <n v="68963043"/>
    <n v="68963043"/>
    <m/>
    <s v="Dayi30@gmail.c9m"/>
    <m/>
    <m/>
    <m/>
    <d v="2026-01-04T00:00:00"/>
    <m/>
    <m/>
    <m/>
    <s v="8-985-1009"/>
    <s v="MASIVO"/>
    <s v="3 MESES DE MORA"/>
    <x v="0"/>
    <m/>
    <m/>
    <m/>
    <m/>
  </r>
  <r>
    <x v="0"/>
    <s v="Edgardo zelaya "/>
    <n v="356340100000"/>
    <s v="Cobros Abril Canal Fijo 2 meses a NPN"/>
    <n v="0"/>
    <m/>
    <d v="2026-01-04T00:00:00"/>
    <n v="64894765"/>
    <n v="64894765"/>
    <m/>
    <s v="Ohh.zea31@gmail.com"/>
    <m/>
    <m/>
    <m/>
    <d v="2026-01-04T00:00:00"/>
    <m/>
    <m/>
    <m/>
    <s v="8-172-516"/>
    <s v="MASIVO"/>
    <s v="3 MESES DE MORA"/>
    <x v="0"/>
    <m/>
    <m/>
    <m/>
    <m/>
  </r>
  <r>
    <x v="0"/>
    <s v="Yomaira Lozada"/>
    <n v="201026150000"/>
    <s v="Cobros Abril Canal Fijo 2 meses a NPN"/>
    <n v="0"/>
    <m/>
    <d v="2026-01-04T00:00:00"/>
    <n v="65069658"/>
    <n v="65069658"/>
    <m/>
    <s v="Jjlbladinir41@gmail.com"/>
    <m/>
    <m/>
    <m/>
    <d v="2026-01-04T00:00:00"/>
    <m/>
    <m/>
    <m/>
    <s v="3-717-2446"/>
    <s v="MASIVO"/>
    <s v="3 MESES DE MORA"/>
    <x v="0"/>
    <m/>
    <m/>
    <m/>
    <m/>
  </r>
  <r>
    <x v="0"/>
    <s v="Jamilka Molinar Rodriguez"/>
    <n v="193027150000"/>
    <s v="Cobros Abril Canal Fijo 2 meses a NPN"/>
    <n v="0"/>
    <m/>
    <d v="2026-01-04T00:00:00"/>
    <n v="66011897"/>
    <n v="66011897"/>
    <m/>
    <s v="jamilkaelisethmolinar1986@gmail.com"/>
    <m/>
    <m/>
    <m/>
    <d v="2026-01-04T00:00:00"/>
    <m/>
    <m/>
    <m/>
    <s v="3-718-1515"/>
    <s v="MASIVO"/>
    <s v="3 MESES DE MORA"/>
    <x v="0"/>
    <m/>
    <m/>
    <m/>
    <m/>
  </r>
  <r>
    <x v="0"/>
    <s v="Yusnaidys Paola Utria Navarro"/>
    <n v="353275110000"/>
    <s v="Cobros Abril Canal Fijo 2 meses a NPN"/>
    <n v="0"/>
    <m/>
    <d v="2026-01-04T00:00:00"/>
    <n v="69954027"/>
    <n v="69954027"/>
    <m/>
    <s v="yusnairynavarro@gmail.com"/>
    <m/>
    <m/>
    <m/>
    <d v="2026-01-04T00:00:00"/>
    <m/>
    <m/>
    <m/>
    <s v="3-757-1760"/>
    <s v="MASIVO"/>
    <s v="3 MESES DE MORA"/>
    <x v="0"/>
    <m/>
    <m/>
    <m/>
    <m/>
  </r>
  <r>
    <x v="0"/>
    <s v="XADIR SHARMINE THORPE LOUPADIERE"/>
    <n v="352331280000"/>
    <s v="Cobros Abril Canal Fijo 2 meses a NPN"/>
    <n v="0"/>
    <m/>
    <d v="2026-01-04T00:00:00"/>
    <n v="65317077"/>
    <n v="65317077"/>
    <m/>
    <s v="Thorpexadir0@gmail.com"/>
    <m/>
    <m/>
    <m/>
    <d v="2026-01-04T00:00:00"/>
    <m/>
    <m/>
    <m/>
    <s v="8-1049-2046"/>
    <s v="MASIVO"/>
    <s v="3 MESES DE MORA"/>
    <x v="0"/>
    <m/>
    <m/>
    <m/>
    <m/>
  </r>
  <r>
    <x v="0"/>
    <s v="Shazia Andrea elliott laboriel"/>
    <n v="351338320000"/>
    <s v="Cobros Abril Canal Fijo 2 meses a NPN"/>
    <n v="0"/>
    <m/>
    <d v="2026-01-04T00:00:00"/>
    <n v="65581741"/>
    <n v="65581741"/>
    <m/>
    <s v="Shaziaandrea01@gmail.com"/>
    <m/>
    <m/>
    <m/>
    <d v="2026-01-04T00:00:00"/>
    <m/>
    <m/>
    <m/>
    <s v="8-1039-1119"/>
    <s v="MASIVO"/>
    <s v="3 MESES DE MORA"/>
    <x v="0"/>
    <m/>
    <m/>
    <m/>
    <m/>
  </r>
  <r>
    <x v="0"/>
    <s v="Yuleymis Suira "/>
    <n v="356110070000"/>
    <s v="Cobros Abril Canal Fijo 2 meses a NPN"/>
    <n v="0"/>
    <m/>
    <d v="2026-01-04T00:00:00"/>
    <n v="63665042"/>
    <n v="63665042"/>
    <m/>
    <s v="Pologenesis387@gmail.com"/>
    <m/>
    <m/>
    <m/>
    <d v="2026-01-04T00:00:00"/>
    <m/>
    <m/>
    <m/>
    <s v="8-952-2087"/>
    <s v="MASIVO"/>
    <s v="3 MESES DE MORA"/>
    <x v="0"/>
    <m/>
    <m/>
    <m/>
    <m/>
  </r>
  <r>
    <x v="0"/>
    <s v="Dalvis cedeño"/>
    <n v="354340850000"/>
    <s v="Cobros Abril Canal Fijo 2 meses a NPN"/>
    <n v="0"/>
    <m/>
    <d v="2026-01-04T00:00:00"/>
    <n v="63637264"/>
    <n v="63637264"/>
    <m/>
    <s v="dalviscedeno94@gmail.com"/>
    <m/>
    <m/>
    <m/>
    <d v="2026-01-04T00:00:00"/>
    <m/>
    <m/>
    <m/>
    <s v="8-882-516"/>
    <s v="MASIVO"/>
    <s v="3 MESES DE MORA"/>
    <x v="0"/>
    <m/>
    <m/>
    <m/>
    <m/>
  </r>
  <r>
    <x v="0"/>
    <s v="Juan antioco"/>
    <n v="35534064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3-706-2118"/>
    <s v="MASIVO"/>
    <s v="3 MESES DE MORA"/>
    <x v="1"/>
    <m/>
    <m/>
    <m/>
    <m/>
  </r>
  <r>
    <x v="0"/>
    <s v="rodrigo montezuma abrego"/>
    <n v="355339020000"/>
    <s v="Cobros Abril Canal Fijo 2 meses a NPN"/>
    <n v="0"/>
    <m/>
    <d v="2026-01-04T00:00:00"/>
    <n v="66513801"/>
    <n v="66513801"/>
    <m/>
    <s v="rodrigomontezuna97@icloud.com"/>
    <m/>
    <m/>
    <m/>
    <d v="2026-01-04T00:00:00"/>
    <m/>
    <m/>
    <m/>
    <s v="4-799-17"/>
    <s v="MASIVO"/>
    <s v="3 MESES DE MORA"/>
    <x v="0"/>
    <m/>
    <m/>
    <m/>
    <m/>
  </r>
  <r>
    <x v="0"/>
    <s v="MELAISA LUZ MARIA MALONEY DE LEON"/>
    <n v="352197050000"/>
    <s v="Cobros Abril Canal Fijo 2 meses a NPN"/>
    <n v="0"/>
    <m/>
    <d v="2026-01-04T00:00:00"/>
    <n v="66540425"/>
    <n v="66540425"/>
    <m/>
    <s v="serranocamilocorrea@gmail.com"/>
    <m/>
    <m/>
    <m/>
    <d v="2026-01-04T00:00:00"/>
    <m/>
    <m/>
    <m/>
    <s v="8-997-2157"/>
    <s v="MASIVO"/>
    <s v="3 MESES DE MORA"/>
    <x v="0"/>
    <m/>
    <m/>
    <m/>
    <m/>
  </r>
  <r>
    <x v="0"/>
    <s v="DAYNERISJULANYS ACEROMARIN"/>
    <n v="354335980000"/>
    <s v="Cobros Abril Canal Fijo 2 meses a NPN"/>
    <n v="0"/>
    <m/>
    <d v="2026-01-04T00:00:00"/>
    <n v="66533227"/>
    <n v="66533227"/>
    <m/>
    <s v="Valdesmichell17@gmail.com"/>
    <m/>
    <m/>
    <m/>
    <d v="2026-01-04T00:00:00"/>
    <m/>
    <m/>
    <m/>
    <s v="8-1060-2409"/>
    <s v="MASIVO"/>
    <s v="3 MESES DE MORA"/>
    <x v="0"/>
    <m/>
    <m/>
    <m/>
    <m/>
  </r>
  <r>
    <x v="0"/>
    <s v="Gloria Esther Gordon Sanchez"/>
    <n v="356340750000"/>
    <s v="Cobros Abril Canal Fijo 2 meses a NPN"/>
    <n v="0"/>
    <m/>
    <d v="2026-01-04T00:00:00"/>
    <n v="64031174"/>
    <n v="64031174"/>
    <m/>
    <s v="gloriagordon115@gmail.com"/>
    <m/>
    <m/>
    <m/>
    <d v="2026-01-04T00:00:00"/>
    <m/>
    <m/>
    <m/>
    <s v="8-780-2334"/>
    <s v="MASIVO"/>
    <s v="3 MESES DE MORA"/>
    <x v="0"/>
    <m/>
    <m/>
    <m/>
    <m/>
  </r>
  <r>
    <x v="0"/>
    <s v="Osmel morales"/>
    <n v="356328950000"/>
    <s v="Cobros Abril Canal Fijo 2 meses a NPN"/>
    <n v="0"/>
    <m/>
    <d v="2026-01-04T00:00:00"/>
    <n v="68873336"/>
    <n v="68873336"/>
    <m/>
    <s v="orielquintero@gmail.com"/>
    <m/>
    <m/>
    <m/>
    <d v="2026-01-04T00:00:00"/>
    <m/>
    <m/>
    <m/>
    <s v="8-746-1133"/>
    <s v="MASIVO"/>
    <s v="3 MESES DE MORA"/>
    <x v="0"/>
    <m/>
    <m/>
    <m/>
    <m/>
  </r>
  <r>
    <x v="0"/>
    <s v="Israel Samaniego "/>
    <n v="358342110000"/>
    <s v="Cobros Abril Canal Fijo 2 meses a NPN"/>
    <n v="0"/>
    <m/>
    <d v="2026-01-04T00:00:00"/>
    <n v="66113707"/>
    <n v="66113707"/>
    <m/>
    <s v="israel.s237@gmail.com"/>
    <m/>
    <m/>
    <m/>
    <d v="2026-01-04T00:00:00"/>
    <m/>
    <m/>
    <m/>
    <s v="8-857-965"/>
    <s v="MASIVO"/>
    <s v="3 MESES DE MORA"/>
    <x v="0"/>
    <m/>
    <m/>
    <m/>
    <m/>
  </r>
  <r>
    <x v="0"/>
    <s v="Taniaha Naomi Morales Gonzalez"/>
    <n v="359289460000"/>
    <s v="Cobros Abril Canal Fijo 2 meses a NPN"/>
    <n v="0"/>
    <m/>
    <d v="2026-01-04T00:00:00"/>
    <n v="61985827"/>
    <n v="61985827"/>
    <m/>
    <s v="tanystudio@icloud.com"/>
    <m/>
    <m/>
    <m/>
    <d v="2026-01-04T00:00:00"/>
    <m/>
    <m/>
    <m/>
    <s v="8-875-1712"/>
    <s v="MASIVO"/>
    <s v="3 MESES DE MORA"/>
    <x v="0"/>
    <m/>
    <m/>
    <m/>
    <m/>
  </r>
  <r>
    <x v="0"/>
    <s v="CHRISTOFER MANUEL CARDALES OLIER"/>
    <n v="356343400000"/>
    <s v="Cobros Abril Canal Fijo 2 meses a NPN"/>
    <n v="0"/>
    <m/>
    <d v="2026-01-04T00:00:00"/>
    <n v="65056627"/>
    <n v="65056627"/>
    <m/>
    <s v="yoandri@gmail.com"/>
    <m/>
    <m/>
    <m/>
    <d v="2026-01-04T00:00:00"/>
    <m/>
    <m/>
    <m/>
    <s v="8-958-1646"/>
    <s v="MASIVO"/>
    <s v="3 MESES DE MORA"/>
    <x v="0"/>
    <m/>
    <m/>
    <m/>
    <m/>
  </r>
  <r>
    <x v="0"/>
    <s v="Yubeli andrea gomez gomez "/>
    <n v="359326160000"/>
    <s v="Cobros Abril Canal Fijo 2 meses a NPN"/>
    <n v="0"/>
    <m/>
    <d v="2026-01-04T00:00:00"/>
    <n v="69420604"/>
    <n v="69420604"/>
    <m/>
    <s v="Yubygomez309@gmail.com"/>
    <m/>
    <m/>
    <m/>
    <d v="2026-01-04T00:00:00"/>
    <m/>
    <m/>
    <m/>
    <s v="BD387724 "/>
    <s v="SOHO"/>
    <s v="3 MESES DE MORA"/>
    <x v="2"/>
    <m/>
    <m/>
    <m/>
    <m/>
  </r>
  <r>
    <x v="0"/>
    <s v="Yanier Cabrera "/>
    <n v="351343030000"/>
    <s v="Cobros Abril Canal Fijo 2 meses a NPN"/>
    <n v="0"/>
    <m/>
    <d v="2026-01-04T00:00:00"/>
    <n v="69854689"/>
    <n v="69854689"/>
    <m/>
    <s v="Cyanier70@gmail.com"/>
    <m/>
    <m/>
    <m/>
    <d v="2026-01-04T00:00:00"/>
    <m/>
    <m/>
    <m/>
    <s v="4-823-472"/>
    <s v="MASIVO"/>
    <s v="3 MESES DE MORA"/>
    <x v="0"/>
    <m/>
    <m/>
    <m/>
    <m/>
  </r>
  <r>
    <x v="0"/>
    <s v="Angeline marien niño Alonso "/>
    <n v="351343330000"/>
    <s v="Cobros Abril Canal Fijo 2 meses a NPN"/>
    <n v="0"/>
    <m/>
    <d v="2026-01-04T00:00:00"/>
    <n v="67730189"/>
    <n v="67730189"/>
    <m/>
    <s v="Anaalonso2717@gmail.com"/>
    <m/>
    <m/>
    <m/>
    <d v="2026-01-04T00:00:00"/>
    <m/>
    <m/>
    <m/>
    <s v="8-1046-1259"/>
    <s v="MASIVO"/>
    <s v="3 MESES DE MORA"/>
    <x v="0"/>
    <m/>
    <m/>
    <m/>
    <m/>
  </r>
  <r>
    <x v="0"/>
    <s v="Oscar Almanza"/>
    <n v="354344520000"/>
    <s v="Cobros Abril Canal Fijo 2 meses a NPN"/>
    <n v="0"/>
    <m/>
    <d v="2026-01-04T00:00:00"/>
    <n v="66541419"/>
    <n v="66541419"/>
    <m/>
    <s v="Osalmanza1998@icloud.com"/>
    <m/>
    <m/>
    <m/>
    <d v="2026-01-04T00:00:00"/>
    <m/>
    <m/>
    <m/>
    <s v="8-440-152"/>
    <s v="MASIVO"/>
    <s v="3 MESES DE MORA"/>
    <x v="0"/>
    <m/>
    <m/>
    <m/>
    <m/>
  </r>
  <r>
    <x v="0"/>
    <s v="Ricardo Taylor"/>
    <n v="357213860000"/>
    <s v="Cobros Abril Canal Fijo 2 meses a NPN"/>
    <n v="0"/>
    <m/>
    <d v="2026-01-04T00:00:00"/>
    <n v="68451400"/>
    <n v="68451400"/>
    <m/>
    <s v="Rt404506@gmail.com"/>
    <m/>
    <m/>
    <m/>
    <d v="2026-01-04T00:00:00"/>
    <m/>
    <m/>
    <m/>
    <s v="8-761-719"/>
    <s v="MASIVO"/>
    <s v="3 MESES DE MORA"/>
    <x v="0"/>
    <m/>
    <m/>
    <m/>
    <m/>
  </r>
  <r>
    <x v="0"/>
    <s v="Arturo Rowe "/>
    <n v="352337180000"/>
    <s v="Cobros Abril Canal Fijo 2 meses a NPN"/>
    <n v="0"/>
    <m/>
    <d v="2026-01-04T00:00:00"/>
    <n v="65310987"/>
    <n v="65310987"/>
    <m/>
    <s v="rowearturo@gmail.com"/>
    <m/>
    <m/>
    <m/>
    <d v="2026-01-04T00:00:00"/>
    <m/>
    <m/>
    <m/>
    <s v="1-20-1344"/>
    <s v="MASIVO"/>
    <s v="3 MESES DE MORA"/>
    <x v="0"/>
    <m/>
    <m/>
    <m/>
    <m/>
  </r>
  <r>
    <x v="0"/>
    <s v="Linett Elvira García Quintero "/>
    <n v="358342670000"/>
    <s v="Cobros Abril Canal Fijo 2 meses a NPN"/>
    <n v="0"/>
    <m/>
    <d v="2026-01-04T00:00:00"/>
    <n v="63357684"/>
    <n v="63357684"/>
    <m/>
    <s v="Montezumaeuclide468@gmail.com"/>
    <m/>
    <m/>
    <m/>
    <d v="2026-01-04T00:00:00"/>
    <m/>
    <m/>
    <m/>
    <s v="8-448-902"/>
    <s v="MASIVO"/>
    <s v="3 MESES DE MORA"/>
    <x v="0"/>
    <m/>
    <m/>
    <m/>
    <m/>
  </r>
  <r>
    <x v="0"/>
    <s v="Ismael Geovany Aguirre Cornavaca"/>
    <n v="356328840000"/>
    <s v="Cobros Abril Canal Fijo 2 meses a NPN"/>
    <n v="0"/>
    <m/>
    <d v="2026-01-04T00:00:00"/>
    <n v="62442132"/>
    <n v="62442132"/>
    <m/>
    <s v="maybislopez7@gmail.com"/>
    <m/>
    <m/>
    <m/>
    <d v="2026-01-04T00:00:00"/>
    <m/>
    <m/>
    <m/>
    <s v="4-781-1545"/>
    <s v="MASIVO"/>
    <s v="3 MESES DE MORA"/>
    <x v="0"/>
    <m/>
    <m/>
    <m/>
    <m/>
  </r>
  <r>
    <x v="0"/>
    <s v="ADARGELIS  CAJAR "/>
    <n v="338087860000"/>
    <s v="Cobros Abril Canal Fijo 2 meses a NPN"/>
    <n v="0"/>
    <m/>
    <d v="2026-01-04T00:00:00"/>
    <n v="66469524"/>
    <n v="66469524"/>
    <m/>
    <s v="adargeliscajar@gmail.com"/>
    <m/>
    <m/>
    <m/>
    <d v="2026-01-04T00:00:00"/>
    <m/>
    <m/>
    <m/>
    <s v="8-748-2144"/>
    <s v="MASIVO"/>
    <s v="3 MESES DE MORA"/>
    <x v="0"/>
    <m/>
    <m/>
    <m/>
    <m/>
  </r>
  <r>
    <x v="0"/>
    <s v="Arisnelio Rodriguez "/>
    <n v="351344570000"/>
    <s v="Cobros Abril Canal Fijo 2 meses a NPN"/>
    <n v="0"/>
    <m/>
    <d v="2026-01-04T00:00:00"/>
    <n v="68104442"/>
    <n v="68104442"/>
    <m/>
    <s v="Yeremihchavez1@gmail.com"/>
    <m/>
    <m/>
    <m/>
    <d v="2026-01-04T00:00:00"/>
    <m/>
    <m/>
    <m/>
    <s v="10-707-201"/>
    <s v="MASIVO"/>
    <s v="3 MESES DE MORA"/>
    <x v="0"/>
    <m/>
    <m/>
    <m/>
    <m/>
  </r>
  <r>
    <x v="0"/>
    <s v=" Valerie Nicole Medina Muñiz"/>
    <n v="359342370000"/>
    <s v="Cobros Abril Canal Fijo 2 meses a NPN"/>
    <n v="0"/>
    <m/>
    <d v="2026-01-04T00:00:00"/>
    <n v="61516065"/>
    <n v="61516065"/>
    <m/>
    <s v="Ayleendecoideas@outlook.com"/>
    <m/>
    <m/>
    <m/>
    <d v="2026-01-04T00:00:00"/>
    <m/>
    <m/>
    <m/>
    <s v="8-1045-839"/>
    <s v="DIGITAL"/>
    <s v="3 MESES DE MORA"/>
    <x v="0"/>
    <m/>
    <m/>
    <m/>
    <m/>
  </r>
  <r>
    <x v="0"/>
    <s v="Maykel Abdiel Cisneros Espinosa "/>
    <n v="354257900000"/>
    <s v="Cobros Abril Canal Fijo 2 meses a NPN"/>
    <n v="0"/>
    <m/>
    <d v="2026-01-04T00:00:00"/>
    <n v="68451762"/>
    <n v="68451762"/>
    <m/>
    <s v="Maikelgarcia136@gmail.Com"/>
    <m/>
    <m/>
    <m/>
    <d v="2026-01-04T00:00:00"/>
    <m/>
    <m/>
    <m/>
    <s v="8-514-359"/>
    <s v="MASIVO"/>
    <s v="3 MESES DE MORA"/>
    <x v="0"/>
    <m/>
    <m/>
    <m/>
    <m/>
  </r>
  <r>
    <x v="0"/>
    <s v="YADIRA ESTHER MOSQUERA MONTENEGRO"/>
    <n v="358242080000"/>
    <s v="Cobros Abril Canal Fijo 2 meses a NPN"/>
    <n v="0"/>
    <m/>
    <d v="2026-01-04T00:00:00"/>
    <n v="66620017"/>
    <n v="66620017"/>
    <m/>
    <s v="yadiramosquera3160@gmail.com"/>
    <m/>
    <m/>
    <m/>
    <d v="2026-01-04T00:00:00"/>
    <m/>
    <m/>
    <m/>
    <s v="8-328-705"/>
    <s v="MASIVO"/>
    <s v="3 MESES DE MORA"/>
    <x v="0"/>
    <m/>
    <m/>
    <m/>
    <m/>
  </r>
  <r>
    <x v="0"/>
    <s v="Juritza ortiz"/>
    <n v="352344350000"/>
    <s v="Cobros Abril Canal Fijo 2 meses a NPN"/>
    <n v="0"/>
    <m/>
    <d v="2026-01-04T00:00:00"/>
    <n v="60521681"/>
    <n v="60521681"/>
    <m/>
    <s v="Yyosimark@gmail.com"/>
    <m/>
    <m/>
    <m/>
    <d v="2026-01-04T00:00:00"/>
    <m/>
    <m/>
    <m/>
    <s v="8-816-2044"/>
    <s v="MASIVO"/>
    <s v="3 MESES DE MORA"/>
    <x v="0"/>
    <m/>
    <m/>
    <m/>
    <m/>
  </r>
  <r>
    <x v="0"/>
    <s v="FABIÁN JOEL MORALES DE LEON"/>
    <n v="357331770000"/>
    <s v="Cobros Abril Canal Fijo 2 meses a NPN"/>
    <n v="0"/>
    <m/>
    <d v="2026-01-04T00:00:00"/>
    <n v="64212031"/>
    <n v="64212031"/>
    <m/>
    <s v="moralesfabian@gmail.com"/>
    <m/>
    <m/>
    <m/>
    <d v="2026-01-04T00:00:00"/>
    <m/>
    <m/>
    <m/>
    <s v="8-973-1199"/>
    <s v="MASIVO"/>
    <s v="3 MESES DE MORA"/>
    <x v="0"/>
    <m/>
    <m/>
    <m/>
    <m/>
  </r>
  <r>
    <x v="0"/>
    <s v="Andrés Muñoz vergara"/>
    <n v="355250630000"/>
    <s v="Cobros Abril Canal Fijo 2 meses a NPN"/>
    <n v="0"/>
    <m/>
    <d v="2026-01-04T00:00:00"/>
    <n v="64851595"/>
    <n v="64851595"/>
    <m/>
    <s v="alfibarre@gmail.com"/>
    <m/>
    <m/>
    <m/>
    <d v="2026-01-04T00:00:00"/>
    <m/>
    <m/>
    <m/>
    <s v="8-776-10"/>
    <s v="MASIVO"/>
    <s v="3 MESES DE MORA"/>
    <x v="0"/>
    <m/>
    <m/>
    <m/>
    <m/>
  </r>
  <r>
    <x v="0"/>
    <s v="Mercedes Suárez González "/>
    <n v="358343330000"/>
    <s v="Cobros Abril Canal Fijo 2 meses a NPN"/>
    <n v="0"/>
    <m/>
    <d v="2026-01-04T00:00:00"/>
    <n v="62893873"/>
    <n v="62893873"/>
    <m/>
    <s v="soja1985sugel@gmail.com"/>
    <m/>
    <m/>
    <m/>
    <d v="2026-01-04T00:00:00"/>
    <m/>
    <m/>
    <m/>
    <s v="8-981-350"/>
    <s v="MASIVO"/>
    <s v="3 MESES DE MORA"/>
    <x v="0"/>
    <m/>
    <m/>
    <m/>
    <m/>
  </r>
  <r>
    <x v="0"/>
    <s v="Oscar Vasquez"/>
    <n v="351343130000"/>
    <s v="Cobros Abril Canal Fijo 2 meses a NPN"/>
    <n v="0"/>
    <m/>
    <d v="2026-01-04T00:00:00"/>
    <n v="67642685"/>
    <n v="67642685"/>
    <m/>
    <s v="oscarvasquez@gmail.com"/>
    <m/>
    <m/>
    <m/>
    <d v="2026-01-04T00:00:00"/>
    <m/>
    <m/>
    <m/>
    <s v="8-1049-1481"/>
    <s v="MASIVO"/>
    <s v="3 MESES DE MORA"/>
    <x v="0"/>
    <m/>
    <m/>
    <m/>
    <m/>
  </r>
  <r>
    <x v="0"/>
    <s v="Dinora Edith Cordoba Peralta"/>
    <n v="356345390000"/>
    <s v="Cobros Abril Canal Fijo 2 meses a NPN"/>
    <n v="0"/>
    <m/>
    <d v="2026-01-04T00:00:00"/>
    <n v="61131682"/>
    <n v="61131682"/>
    <m/>
    <s v="Lizm8936@gmail.com"/>
    <m/>
    <m/>
    <m/>
    <d v="2026-01-04T00:00:00"/>
    <m/>
    <m/>
    <m/>
    <s v="8-744-2153"/>
    <s v="MASIVO"/>
    <s v="3 MESES DE MORA"/>
    <x v="0"/>
    <m/>
    <m/>
    <m/>
    <m/>
  </r>
  <r>
    <x v="0"/>
    <s v="GINIVA RODRÍGUEZ"/>
    <n v="353341690000"/>
    <s v="Cobros Abril Canal Fijo 2 meses a NPN"/>
    <n v="0"/>
    <m/>
    <d v="2026-01-04T00:00:00"/>
    <n v="69341941"/>
    <n v="69341941"/>
    <m/>
    <s v="givone0909@gmail.com"/>
    <m/>
    <m/>
    <m/>
    <d v="2026-01-04T00:00:00"/>
    <m/>
    <m/>
    <m/>
    <s v="8-875-1017"/>
    <s v="MASIVO"/>
    <s v="3 MESES DE MORA"/>
    <x v="0"/>
    <m/>
    <m/>
    <m/>
    <m/>
  </r>
  <r>
    <x v="0"/>
    <s v="Winston Torres Espinoza"/>
    <n v="352344240000"/>
    <s v="Cobros Abril Canal Fijo 2 meses a NPN"/>
    <n v="0"/>
    <m/>
    <d v="2026-01-04T00:00:00"/>
    <n v="68187236"/>
    <n v="68187236"/>
    <m/>
    <s v="Iriaany@gmail.com"/>
    <m/>
    <m/>
    <m/>
    <d v="2026-01-04T00:00:00"/>
    <m/>
    <m/>
    <m/>
    <s v="AX456004"/>
    <s v="MASIVO"/>
    <s v="3 MESES DE MORA"/>
    <x v="0"/>
    <m/>
    <m/>
    <m/>
    <m/>
  </r>
  <r>
    <x v="0"/>
    <s v="Susana Paz "/>
    <n v="355330470000"/>
    <s v="Cobros Abril Canal Fijo 2 meses a NPN"/>
    <n v="0"/>
    <m/>
    <d v="2026-01-04T00:00:00"/>
    <n v="69812495"/>
    <n v="69812495"/>
    <m/>
    <s v="Pazsusana10@gmail.com"/>
    <m/>
    <m/>
    <m/>
    <d v="2026-01-04T00:00:00"/>
    <m/>
    <m/>
    <m/>
    <s v="8-881-2358"/>
    <s v="MASIVO"/>
    <s v="3 MESES DE MORA"/>
    <x v="0"/>
    <m/>
    <m/>
    <m/>
    <m/>
  </r>
  <r>
    <x v="0"/>
    <s v="Omar Acosta Muñoz"/>
    <n v="353345910000"/>
    <s v="Cobros Abril Canal Fijo 2 meses a NPN"/>
    <n v="0"/>
    <m/>
    <d v="2026-01-04T00:00:00"/>
    <n v="61013989"/>
    <n v="61013989"/>
    <m/>
    <s v="Siulpalacio8@gmail.com"/>
    <m/>
    <m/>
    <m/>
    <d v="2026-01-04T00:00:00"/>
    <m/>
    <m/>
    <m/>
    <s v="4-143-210"/>
    <s v="MASIVO"/>
    <s v="3 MESES DE MORA"/>
    <x v="2"/>
    <m/>
    <m/>
    <m/>
    <m/>
  </r>
  <r>
    <x v="0"/>
    <s v="Josefa Narvaez"/>
    <n v="355345990000"/>
    <s v="Cobros Abril Canal Fijo 2 meses a NPN"/>
    <n v="0"/>
    <m/>
    <d v="2026-01-04T00:00:00"/>
    <n v="62870053"/>
    <n v="62870053"/>
    <m/>
    <s v="Castilloisaac527@gmail.com"/>
    <m/>
    <m/>
    <m/>
    <d v="2026-01-04T00:00:00"/>
    <m/>
    <m/>
    <m/>
    <s v="AV812087"/>
    <s v="MASIVO"/>
    <s v="3 MESES DE MORA"/>
    <x v="0"/>
    <m/>
    <m/>
    <m/>
    <m/>
  </r>
  <r>
    <x v="0"/>
    <s v="BRAYAN EDGARDO MARTINEZ LORENZO"/>
    <n v="356345100000"/>
    <s v="Cobros Abril Canal Fijo 2 meses a NPN"/>
    <n v="0"/>
    <m/>
    <d v="2026-01-04T00:00:00"/>
    <n v="65549998"/>
    <n v="65549998"/>
    <m/>
    <s v="rosalindaderuiz29@gmail.com"/>
    <m/>
    <m/>
    <m/>
    <d v="2026-01-04T00:00:00"/>
    <m/>
    <m/>
    <m/>
    <s v="2-737-101"/>
    <s v="MASIVO"/>
    <s v="3 MESES DE MORA"/>
    <x v="0"/>
    <m/>
    <m/>
    <m/>
    <m/>
  </r>
  <r>
    <x v="0"/>
    <s v="Jesús Antonio Baloy Osorio "/>
    <n v="353279420000"/>
    <s v="Cobros Abril Canal Fijo 2 meses a NPN"/>
    <n v="0"/>
    <m/>
    <d v="2026-01-04T00:00:00"/>
    <n v="65239756"/>
    <n v="65239756"/>
    <m/>
    <s v="dinonegociopty@gmail.com"/>
    <m/>
    <m/>
    <m/>
    <d v="2026-01-04T00:00:00"/>
    <m/>
    <m/>
    <m/>
    <s v="8-1062-707"/>
    <s v="MASIVO"/>
    <s v="3 MESES DE MORA"/>
    <x v="0"/>
    <m/>
    <m/>
    <m/>
    <m/>
  </r>
  <r>
    <x v="0"/>
    <s v="VIVIAN KARINA BETHANCOURT HERNANDE"/>
    <n v="351331680000"/>
    <s v="Cobros Abril Canal Fijo 2 meses a NPN"/>
    <n v="0"/>
    <m/>
    <d v="2026-01-04T00:00:00"/>
    <n v="62195501"/>
    <n v="62195501"/>
    <m/>
    <s v="bethancourtjoselyn18@gmail.com"/>
    <m/>
    <m/>
    <m/>
    <d v="2026-01-04T00:00:00"/>
    <m/>
    <m/>
    <m/>
    <s v="8-1016-2007"/>
    <s v="MASIVO"/>
    <s v="3 MESES DE MORA"/>
    <x v="0"/>
    <m/>
    <m/>
    <m/>
    <m/>
  </r>
  <r>
    <x v="0"/>
    <s v="Yancy Murillo"/>
    <n v="358344520000"/>
    <s v="Cobros Abril Canal Fijo 2 meses a NPN"/>
    <n v="0"/>
    <m/>
    <d v="2026-01-04T00:00:00"/>
    <n v="65988468"/>
    <n v="65988468"/>
    <m/>
    <s v="doraltorres@gmail.com"/>
    <m/>
    <m/>
    <m/>
    <d v="2026-01-04T00:00:00"/>
    <m/>
    <m/>
    <m/>
    <s v="8-1036-798"/>
    <s v="MASIVO"/>
    <s v="3 MESES DE MORA"/>
    <x v="0"/>
    <m/>
    <m/>
    <m/>
    <m/>
  </r>
  <r>
    <x v="0"/>
    <s v="Cen siting"/>
    <n v="357344630000"/>
    <s v="Cobros Abril Canal Fijo 2 meses a NPN"/>
    <n v="0"/>
    <m/>
    <d v="2026-01-04T00:00:00"/>
    <n v="68893194"/>
    <n v="68893194"/>
    <m/>
    <s v="censiting@vip.qq.com"/>
    <m/>
    <m/>
    <m/>
    <d v="2026-01-04T00:00:00"/>
    <m/>
    <m/>
    <m/>
    <s v="ED5484468"/>
    <s v="SOHO"/>
    <s v="3 MESES DE MORA"/>
    <x v="0"/>
    <m/>
    <m/>
    <m/>
    <m/>
  </r>
  <r>
    <x v="0"/>
    <s v="Josue Mendoza "/>
    <n v="359342840000"/>
    <s v="Cobros Abril Canal Fijo 2 meses a NPN"/>
    <n v="0"/>
    <m/>
    <d v="2026-01-04T00:00:00"/>
    <n v="63473553"/>
    <n v="63473553"/>
    <m/>
    <s v="Josue130809@gmail.com"/>
    <m/>
    <m/>
    <m/>
    <d v="2026-01-04T00:00:00"/>
    <m/>
    <m/>
    <m/>
    <s v="2-742-1974"/>
    <s v="MASIVO"/>
    <s v="3 MESES DE MORA"/>
    <x v="0"/>
    <m/>
    <m/>
    <m/>
    <m/>
  </r>
  <r>
    <x v="0"/>
    <s v="Lidya vergara "/>
    <n v="358152410000"/>
    <s v="Cobros Abril Canal Fijo 2 meses a NPN"/>
    <n v="0"/>
    <m/>
    <d v="2026-01-04T00:00:00"/>
    <n v="67787352"/>
    <n v="67787352"/>
    <m/>
    <s v="farmarena3457@gmail.com"/>
    <m/>
    <m/>
    <m/>
    <d v="2026-01-04T00:00:00"/>
    <m/>
    <m/>
    <m/>
    <s v="7-710-2283"/>
    <s v="MASIVO"/>
    <s v="3 MESES DE MORA"/>
    <x v="0"/>
    <m/>
    <m/>
    <m/>
    <m/>
  </r>
  <r>
    <x v="0"/>
    <s v="kimberly stefany SANCHEZ planes"/>
    <n v="356335460000"/>
    <s v="Cobros Abril Canal Fijo 2 meses a NPN"/>
    <n v="0"/>
    <m/>
    <d v="2026-01-04T00:00:00"/>
    <n v="67683055"/>
    <n v="67683055"/>
    <m/>
    <s v="cristhiang1522@gmail.com"/>
    <m/>
    <m/>
    <m/>
    <d v="2026-01-04T00:00:00"/>
    <m/>
    <m/>
    <m/>
    <s v="8-1057-442"/>
    <s v="MASIVO"/>
    <s v="3 MESES DE MORA"/>
    <x v="2"/>
    <m/>
    <m/>
    <m/>
    <m/>
  </r>
  <r>
    <x v="0"/>
    <s v="MARTHA MARIA GONZALEZ CASTRO"/>
    <n v="359333510000"/>
    <s v="Cobros Abril Canal Fijo 2 meses a NPN"/>
    <n v="0"/>
    <m/>
    <d v="2026-01-04T00:00:00"/>
    <n v="66801686"/>
    <n v="66801686"/>
    <m/>
    <s v="marcoskael19@gmail.com"/>
    <m/>
    <m/>
    <m/>
    <d v="2026-01-04T00:00:00"/>
    <m/>
    <m/>
    <m/>
    <s v="2-760-522"/>
    <s v="MASIVO"/>
    <s v="3 MESES DE MORA"/>
    <x v="0"/>
    <m/>
    <m/>
    <m/>
    <m/>
  </r>
  <r>
    <x v="0"/>
    <s v="Evelyn Bonilla"/>
    <n v="358347220000"/>
    <s v="Cobros Abril Canal Fijo 2 meses a NPN"/>
    <n v="0"/>
    <m/>
    <d v="2026-01-04T00:00:00"/>
    <n v="67557929"/>
    <n v="67557929"/>
    <m/>
    <s v="Pedrozat1705@gmail.com"/>
    <m/>
    <m/>
    <m/>
    <d v="2026-01-04T00:00:00"/>
    <m/>
    <m/>
    <m/>
    <s v="8-1036-1365"/>
    <s v="MASIVO"/>
    <s v="3 MESES DE MORA"/>
    <x v="0"/>
    <m/>
    <m/>
    <m/>
    <m/>
  </r>
  <r>
    <x v="0"/>
    <s v="Luis aldair castillo ortega"/>
    <n v="352346180000"/>
    <s v="Cobros Abril Canal Fijo 2 meses a NPN"/>
    <n v="0"/>
    <m/>
    <d v="2026-01-04T00:00:00"/>
    <n v="62257589"/>
    <n v="62257589"/>
    <m/>
    <s v="Luisaldaircastillo@gmail.com"/>
    <m/>
    <m/>
    <m/>
    <d v="2026-01-04T00:00:00"/>
    <m/>
    <m/>
    <m/>
    <s v="2-745-2180"/>
    <s v="MASIVO"/>
    <s v="3 MESES DE MORA"/>
    <x v="0"/>
    <m/>
    <m/>
    <m/>
    <m/>
  </r>
  <r>
    <x v="0"/>
    <s v="LUIS ANTONIO RODRIGUEZ"/>
    <n v="352346940000"/>
    <s v="Cobros Abril Canal Fijo 2 meses a NPN"/>
    <n v="0"/>
    <m/>
    <d v="2026-01-04T00:00:00"/>
    <n v="66864208"/>
    <n v="66864208"/>
    <m/>
    <s v="luisrodriguez@gmail.com"/>
    <m/>
    <m/>
    <m/>
    <d v="2026-01-04T00:00:00"/>
    <m/>
    <m/>
    <m/>
    <s v="9-721-1894"/>
    <s v="MASIVO"/>
    <s v="3 MESES DE MORA"/>
    <x v="0"/>
    <m/>
    <m/>
    <m/>
    <m/>
  </r>
  <r>
    <x v="0"/>
    <s v="Fermin rosales"/>
    <n v="355347330000"/>
    <s v="Cobros Abril Canal Fijo 2 meses a NPN"/>
    <n v="0"/>
    <m/>
    <d v="2026-01-04T00:00:00"/>
    <n v="68037664"/>
    <n v="68037664"/>
    <m/>
    <s v="ferminrosales014@gmail.com"/>
    <m/>
    <m/>
    <m/>
    <d v="2026-01-04T00:00:00"/>
    <m/>
    <m/>
    <m/>
    <s v="9-219-2218"/>
    <s v="MASIVO"/>
    <s v="3 MESES DE MORA"/>
    <x v="0"/>
    <m/>
    <m/>
    <m/>
    <m/>
  </r>
  <r>
    <x v="0"/>
    <s v="David Saavedra "/>
    <n v="198071140000"/>
    <s v="Cobros Abril Canal Fijo 2 meses a NPN"/>
    <n v="0"/>
    <m/>
    <d v="2026-01-04T00:00:00"/>
    <n v="65029308"/>
    <n v="65029308"/>
    <m/>
    <s v="Saavedrasolanodavidantonio@gmail.com"/>
    <m/>
    <m/>
    <m/>
    <d v="2026-01-04T00:00:00"/>
    <m/>
    <m/>
    <m/>
    <s v="8-770-2029"/>
    <s v="MASIVO"/>
    <s v="3 MESES DE MORA"/>
    <x v="3"/>
    <m/>
    <m/>
    <m/>
    <m/>
  </r>
  <r>
    <x v="0"/>
    <s v="Alfredo Guardia "/>
    <n v="352328790000"/>
    <s v="Cobros Abril Canal Fijo 2 meses a NPN"/>
    <n v="0"/>
    <m/>
    <d v="2026-01-04T00:00:00"/>
    <n v="65381746"/>
    <n v="65381746"/>
    <m/>
    <s v="Stodo2323@gmail.bom"/>
    <m/>
    <m/>
    <m/>
    <d v="2026-01-04T00:00:00"/>
    <m/>
    <m/>
    <m/>
    <s v="8-316-760"/>
    <s v="MASIVO"/>
    <s v="3 MESES DE MORA"/>
    <x v="0"/>
    <m/>
    <m/>
    <m/>
    <m/>
  </r>
  <r>
    <x v="0"/>
    <s v="Gian Carlos Cedeño Gracia"/>
    <n v="357235160000"/>
    <s v="Cobros Abril Canal Fijo 2 meses a NPN"/>
    <n v="0"/>
    <m/>
    <d v="2026-01-04T00:00:00"/>
    <n v="66474430"/>
    <n v="66474430"/>
    <m/>
    <s v="soniagracia280410@gmail.com"/>
    <m/>
    <m/>
    <m/>
    <d v="2026-01-04T00:00:00"/>
    <m/>
    <m/>
    <m/>
    <s v="8-763-1032"/>
    <s v="MASIVO"/>
    <s v="3 MESES DE MORA"/>
    <x v="0"/>
    <m/>
    <m/>
    <m/>
    <m/>
  </r>
  <r>
    <x v="0"/>
    <s v="Hector Aurelio Muñoz Murillo "/>
    <n v="355347970000"/>
    <s v="Cobros Abril Canal Fijo 2 meses a NPN"/>
    <n v="0"/>
    <m/>
    <d v="2026-01-04T00:00:00"/>
    <n v="63578975"/>
    <n v="63578975"/>
    <m/>
    <s v="doviazadariluz@gmail.com"/>
    <m/>
    <m/>
    <m/>
    <d v="2026-01-04T00:00:00"/>
    <m/>
    <m/>
    <m/>
    <s v="8-722-2497"/>
    <s v="MASIVO"/>
    <s v="3 MESES DE MORA"/>
    <x v="0"/>
    <m/>
    <m/>
    <m/>
    <m/>
  </r>
  <r>
    <x v="0"/>
    <s v="Ismael carvajal"/>
    <n v="286020850000"/>
    <s v="Cobros Abril Canal Fijo 2 meses a NPN"/>
    <n v="0"/>
    <m/>
    <d v="2026-01-04T00:00:00"/>
    <n v="63398946"/>
    <n v="63398946"/>
    <m/>
    <s v="Ismael2431@gmail.com"/>
    <m/>
    <m/>
    <m/>
    <d v="2026-01-04T00:00:00"/>
    <m/>
    <m/>
    <m/>
    <s v="8-211-2666"/>
    <s v="MASIVO"/>
    <s v="3 MESES DE MORA"/>
    <x v="0"/>
    <m/>
    <m/>
    <m/>
    <m/>
  </r>
  <r>
    <x v="0"/>
    <s v="AFIK BARAK"/>
    <n v="356284120000"/>
    <s v="Cobros Abril Canal Fijo 2 meses a NPN"/>
    <n v="0"/>
    <m/>
    <d v="2026-01-04T00:00:00"/>
    <n v="62706514"/>
    <n v="62706514"/>
    <m/>
    <s v="Oficina@admin-santana.com"/>
    <m/>
    <m/>
    <m/>
    <d v="2026-01-04T00:00:00"/>
    <m/>
    <m/>
    <m/>
    <n v="34600144"/>
    <s v="MASIVO"/>
    <s v="3 MESES DE MORA"/>
    <x v="0"/>
    <m/>
    <m/>
    <m/>
    <m/>
  </r>
  <r>
    <x v="0"/>
    <s v="RIGO GONZÁLEZ "/>
    <n v="355346590000"/>
    <s v="Cobros Abril Canal Fijo 2 meses a NPN"/>
    <n v="0"/>
    <m/>
    <d v="2026-01-04T00:00:00"/>
    <n v="61166682"/>
    <n v="61166682"/>
    <m/>
    <s v="Yshm09@gmail.com "/>
    <m/>
    <m/>
    <m/>
    <d v="2026-01-04T00:00:00"/>
    <m/>
    <m/>
    <m/>
    <s v="6-52-2530 "/>
    <s v="SOHO"/>
    <s v="3 MESES DE MORA"/>
    <x v="0"/>
    <m/>
    <m/>
    <m/>
    <m/>
  </r>
  <r>
    <x v="0"/>
    <s v="JAMES RUBEN POLANCO FORERO"/>
    <n v="359344600000"/>
    <s v="Cobros Abril Canal Fijo 2 meses a NPN"/>
    <n v="0"/>
    <m/>
    <d v="2026-01-04T00:00:00"/>
    <n v="68232657"/>
    <n v="68232657"/>
    <m/>
    <s v="oaldeano23@gmail.com"/>
    <m/>
    <m/>
    <m/>
    <d v="2026-01-04T00:00:00"/>
    <m/>
    <m/>
    <m/>
    <s v="8-772-841"/>
    <s v="MASIVO"/>
    <s v="3 MESES DE MORA"/>
    <x v="0"/>
    <m/>
    <m/>
    <m/>
    <m/>
  </r>
  <r>
    <x v="0"/>
    <s v="JANETH MARIBEL HERRERA MONTERO"/>
    <n v="355348390000"/>
    <s v="Cobros Abril Canal Fijo 2 meses a NPN"/>
    <n v="0"/>
    <m/>
    <d v="2026-01-04T00:00:00"/>
    <n v="65882211"/>
    <n v="65882211"/>
    <m/>
    <s v="Obaldiae61@gmail.com"/>
    <m/>
    <m/>
    <m/>
    <d v="2026-01-04T00:00:00"/>
    <m/>
    <m/>
    <m/>
    <s v="2-752-394"/>
    <s v="MASIVO"/>
    <s v="3 MESES DE MORA"/>
    <x v="0"/>
    <m/>
    <m/>
    <m/>
    <m/>
  </r>
  <r>
    <x v="0"/>
    <s v="Marta Castañeda cañizales"/>
    <n v="355345750000"/>
    <s v="Cobros Abril Canal Fijo 2 meses a NPN"/>
    <n v="0"/>
    <m/>
    <d v="2026-01-04T00:00:00"/>
    <n v="63459619"/>
    <n v="63459619"/>
    <m/>
    <s v="bcaÃ±izales@mire.gob.pa"/>
    <m/>
    <m/>
    <m/>
    <d v="2026-01-04T00:00:00"/>
    <m/>
    <m/>
    <m/>
    <s v="8-351-543"/>
    <s v="MASIVO"/>
    <s v="3 MESES DE MORA"/>
    <x v="0"/>
    <m/>
    <m/>
    <m/>
    <m/>
  </r>
  <r>
    <x v="0"/>
    <s v="Jose Reinaldo Castillo"/>
    <n v="343270960000"/>
    <s v="Cobros Abril Canal Fijo 2 meses a NPN"/>
    <n v="0"/>
    <m/>
    <d v="2026-01-04T00:00:00"/>
    <n v="64051753"/>
    <n v="64051753"/>
    <m/>
    <s v="Jc2827558@gmail.com"/>
    <m/>
    <m/>
    <m/>
    <d v="2026-01-04T00:00:00"/>
    <m/>
    <m/>
    <m/>
    <s v="4-730-1357"/>
    <s v="MASIVO"/>
    <s v="3 MESES DE MORA"/>
    <x v="0"/>
    <m/>
    <m/>
    <m/>
    <m/>
  </r>
  <r>
    <x v="0"/>
    <s v="Rosa Idalbia Gonzalez Pinto"/>
    <n v="358348320000"/>
    <s v="Cobros Abril Canal Fijo 2 meses a NPN"/>
    <n v="0"/>
    <m/>
    <d v="2026-01-04T00:00:00"/>
    <n v="63850802"/>
    <n v="63850802"/>
    <m/>
    <s v="Meganmoreno410@gmail.com"/>
    <m/>
    <m/>
    <m/>
    <d v="2026-01-04T00:00:00"/>
    <m/>
    <m/>
    <m/>
    <s v="4-280-956"/>
    <s v="MASIVO"/>
    <s v="3 MESES DE MORA"/>
    <x v="0"/>
    <m/>
    <m/>
    <m/>
    <m/>
  </r>
  <r>
    <x v="0"/>
    <s v="Emilia Cedeño cruz de vega"/>
    <n v="352347970000"/>
    <s v="Cobros Abril Canal Fijo 2 meses a NPN"/>
    <n v="0"/>
    <m/>
    <d v="2026-01-04T00:00:00"/>
    <n v="66356174"/>
    <n v="66356174"/>
    <m/>
    <s v="emiliacede30@gmail.com"/>
    <m/>
    <m/>
    <m/>
    <d v="2026-01-04T00:00:00"/>
    <m/>
    <m/>
    <m/>
    <s v="7-63-654"/>
    <s v="MASIVO"/>
    <s v="3 MESES DE MORA"/>
    <x v="0"/>
    <m/>
    <m/>
    <m/>
    <m/>
  </r>
  <r>
    <x v="0"/>
    <s v="Rodrigo aguirre"/>
    <n v="354347480000"/>
    <s v="Cobros Abril Canal Fijo 2 meses a NPN"/>
    <n v="0"/>
    <m/>
    <d v="2026-01-04T00:00:00"/>
    <n v="61670183"/>
    <n v="61670183"/>
    <m/>
    <s v="Rodrigoblanco016@gmail.com"/>
    <m/>
    <m/>
    <m/>
    <d v="2026-01-04T00:00:00"/>
    <m/>
    <m/>
    <m/>
    <s v="E-8-236793"/>
    <s v="MASIVO"/>
    <s v="3 MESES DE MORA"/>
    <x v="0"/>
    <m/>
    <m/>
    <m/>
    <m/>
  </r>
  <r>
    <x v="0"/>
    <s v="Oscar Almanza"/>
    <n v="354344520000"/>
    <s v="Cobros Abril Canal Fijo 2 meses a NPN"/>
    <n v="0"/>
    <m/>
    <d v="2026-01-04T00:00:00"/>
    <n v="66541419"/>
    <n v="66541419"/>
    <m/>
    <s v="Osalmanza1998@icloud.com"/>
    <m/>
    <m/>
    <m/>
    <d v="2026-01-04T00:00:00"/>
    <m/>
    <m/>
    <m/>
    <s v="8-440-152"/>
    <s v="MASIVO"/>
    <s v="3 MESES DE MORA"/>
    <x v="0"/>
    <m/>
    <m/>
    <m/>
    <m/>
  </r>
  <r>
    <x v="0"/>
    <s v="Alcira Fossatti Sanchez"/>
    <n v="803753060000"/>
    <s v="Cobros Abril Canal Fijo 2 meses a NPN"/>
    <n v="0"/>
    <m/>
    <d v="2026-01-04T00:00:00"/>
    <n v="66556304"/>
    <n v="66556304"/>
    <m/>
    <s v="fossattialcira@gmail.com"/>
    <m/>
    <m/>
    <m/>
    <d v="2026-01-04T00:00:00"/>
    <m/>
    <m/>
    <m/>
    <s v="8-357-493"/>
    <s v="MASIVO"/>
    <s v="3 MESES DE MORA"/>
    <x v="0"/>
    <m/>
    <m/>
    <m/>
    <m/>
  </r>
  <r>
    <x v="0"/>
    <s v="José Rodríguez "/>
    <n v="351348330000"/>
    <s v="Cobros Abril Canal Fijo 2 meses a NPN"/>
    <n v="0"/>
    <m/>
    <d v="2026-01-04T00:00:00"/>
    <n v="67890543"/>
    <n v="67890543"/>
    <m/>
    <s v="michellmmguzman20@gmail.com"/>
    <m/>
    <m/>
    <m/>
    <d v="2026-01-04T00:00:00"/>
    <m/>
    <m/>
    <m/>
    <s v="8-370-536"/>
    <s v="MASIVO"/>
    <s v="3 MESES DE MORA"/>
    <x v="3"/>
    <m/>
    <m/>
    <m/>
    <m/>
  </r>
  <r>
    <x v="0"/>
    <s v="FABIAN ANDRES MONFANTE CUNANA"/>
    <n v="352345830000"/>
    <s v="Cobros Abril Canal Fijo 2 meses a NPN"/>
    <n v="0"/>
    <m/>
    <d v="2026-01-04T00:00:00"/>
    <n v="68767439"/>
    <n v="68767439"/>
    <m/>
    <s v="Cordobaarturo182@gmail.com"/>
    <m/>
    <m/>
    <m/>
    <d v="2026-01-04T00:00:00"/>
    <m/>
    <m/>
    <m/>
    <s v="8-1028-1117"/>
    <s v="DIGITAL"/>
    <s v="3 MESES DE MORA"/>
    <x v="0"/>
    <m/>
    <m/>
    <m/>
    <m/>
  </r>
  <r>
    <x v="0"/>
    <s v="Orelis Cortez"/>
    <n v="345322750000"/>
    <s v="Cobros Abril Canal Fijo 2 meses a NPN"/>
    <n v="0"/>
    <m/>
    <d v="2026-01-04T00:00:00"/>
    <n v="62862998"/>
    <n v="62862998"/>
    <m/>
    <s v="Celindacortes27septiembre@gmail.com"/>
    <m/>
    <m/>
    <m/>
    <d v="2026-01-04T00:00:00"/>
    <m/>
    <m/>
    <m/>
    <s v="8-704-602"/>
    <s v="MASIVO"/>
    <s v="3 MESES DE MORA"/>
    <x v="4"/>
    <m/>
    <m/>
    <m/>
    <m/>
  </r>
  <r>
    <x v="0"/>
    <s v="Glorisbeth González "/>
    <n v="359348860000"/>
    <s v="Cobros Abril Canal Fijo 2 meses a NPN"/>
    <n v="0"/>
    <m/>
    <d v="2026-01-04T00:00:00"/>
    <n v="66014642"/>
    <n v="66014642"/>
    <m/>
    <s v="gonzalezglory19@gmail.com"/>
    <m/>
    <m/>
    <m/>
    <d v="2026-01-04T00:00:00"/>
    <m/>
    <m/>
    <m/>
    <s v="4-752-370"/>
    <s v="MASIVO"/>
    <s v="3 MESES DE MORA"/>
    <x v="0"/>
    <m/>
    <m/>
    <m/>
    <m/>
  </r>
  <r>
    <x v="0"/>
    <s v="Jorge Miguel Jaime "/>
    <n v="358348770000"/>
    <s v="Cobros Abril Canal Fijo 2 meses a NPN"/>
    <n v="0"/>
    <m/>
    <d v="2026-01-04T00:00:00"/>
    <n v="63109381"/>
    <n v="63109381"/>
    <m/>
    <s v="jorgeenriquediaz83@gmail.com"/>
    <m/>
    <m/>
    <m/>
    <d v="2026-01-04T00:00:00"/>
    <m/>
    <m/>
    <m/>
    <s v="8-1046-1026"/>
    <s v="MASIVO"/>
    <s v="3 MESES DE MORA"/>
    <x v="2"/>
    <m/>
    <m/>
    <m/>
    <m/>
  </r>
  <r>
    <x v="0"/>
    <s v="BLADIMIR ANTON BENNETT MATHEWS"/>
    <n v="356340130000"/>
    <s v="Cobros Abril Canal Fijo 2 meses a NPN"/>
    <n v="0"/>
    <m/>
    <d v="2026-01-04T00:00:00"/>
    <n v="69521916"/>
    <n v="69521916"/>
    <m/>
    <s v="Bladimirbennett6@gmail.com"/>
    <m/>
    <m/>
    <m/>
    <d v="2026-01-04T00:00:00"/>
    <m/>
    <m/>
    <m/>
    <s v="3-726-426"/>
    <s v="MASIVO"/>
    <s v="3 MESES DE MORA"/>
    <x v="0"/>
    <m/>
    <m/>
    <m/>
    <m/>
  </r>
  <r>
    <x v="0"/>
    <s v="Angel Ameth Cortez Villarreal"/>
    <n v="351326200000"/>
    <s v="Cobros Abril Canal Fijo 2 meses a NPN"/>
    <n v="0"/>
    <m/>
    <d v="2026-01-04T00:00:00"/>
    <n v="63256977"/>
    <n v="63256977"/>
    <m/>
    <s v="angelcortez188103@gmail.com"/>
    <m/>
    <m/>
    <m/>
    <d v="2026-01-04T00:00:00"/>
    <m/>
    <m/>
    <m/>
    <s v="8-1053-1309"/>
    <s v="MASIVO"/>
    <s v="3 MESES DE MORA"/>
    <x v="2"/>
    <m/>
    <m/>
    <m/>
    <m/>
  </r>
  <r>
    <x v="0"/>
    <s v=" Orleanys Nairelys Amstong Inniss"/>
    <n v="356345290000"/>
    <s v="Cobros Abril Canal Fijo 2 meses a NPN"/>
    <n v="0"/>
    <m/>
    <d v="2026-01-04T00:00:00"/>
    <n v="65183514"/>
    <n v="65183514"/>
    <m/>
    <s v="lamorenazabailey@gmail.com"/>
    <m/>
    <m/>
    <m/>
    <d v="2026-01-04T00:00:00"/>
    <m/>
    <m/>
    <m/>
    <s v="3-762-678"/>
    <s v="DIGITAL"/>
    <s v="3 MESES DE MORA"/>
    <x v="0"/>
    <m/>
    <m/>
    <m/>
    <m/>
  </r>
  <r>
    <x v="0"/>
    <s v="Siu Sineth Guerra Valdes"/>
    <n v="357348890000"/>
    <s v="Cobros Abril Canal Fijo 2 meses a NPN"/>
    <n v="0"/>
    <m/>
    <d v="2026-01-04T00:00:00"/>
    <n v="65761643"/>
    <n v="65761643"/>
    <m/>
    <s v="sinethchavez@gmail.com"/>
    <m/>
    <m/>
    <m/>
    <d v="2026-01-04T00:00:00"/>
    <m/>
    <m/>
    <m/>
    <s v="4-765-888"/>
    <s v="MASIVO"/>
    <s v="3 MESES DE MORA"/>
    <x v="0"/>
    <m/>
    <m/>
    <m/>
    <m/>
  </r>
  <r>
    <x v="0"/>
    <s v="Eduardo paz"/>
    <n v="359350360000"/>
    <s v="Cobros Abril Canal Fijo 2 meses a NPN"/>
    <n v="0"/>
    <m/>
    <d v="2026-01-04T00:00:00"/>
    <n v="65077219"/>
    <n v="65077219"/>
    <m/>
    <s v="Armandogodoy90@gmail.com"/>
    <m/>
    <m/>
    <m/>
    <d v="2026-01-04T00:00:00"/>
    <m/>
    <m/>
    <m/>
    <s v="8-846-1155"/>
    <s v="MASIVO"/>
    <s v="3 MESES DE MORA"/>
    <x v="1"/>
    <m/>
    <m/>
    <m/>
    <m/>
  </r>
  <r>
    <x v="0"/>
    <s v="Dennise Desirreth Morato solano"/>
    <n v="357351920000"/>
    <s v="Cobros Abril Canal Fijo 2 meses a NPN"/>
    <n v="0"/>
    <m/>
    <d v="2026-01-04T00:00:00"/>
    <n v="65101089"/>
    <n v="65101089"/>
    <m/>
    <s v="Dennise05@gmail.com"/>
    <m/>
    <m/>
    <m/>
    <d v="2026-01-04T00:00:00"/>
    <m/>
    <m/>
    <m/>
    <s v="8-1024-1458"/>
    <s v="MASIVO"/>
    <s v="3 MESES DE MORA"/>
    <x v="4"/>
    <m/>
    <m/>
    <m/>
    <m/>
  </r>
  <r>
    <x v="0"/>
    <s v="Alfredo Campbell"/>
    <n v="351007740000"/>
    <s v="Cobros Abril Canal Fijo 2 meses a NPN"/>
    <n v="0"/>
    <m/>
    <d v="2026-01-04T00:00:00"/>
    <n v="65418116"/>
    <n v="65418116"/>
    <m/>
    <s v="daryss16@gmail.com"/>
    <m/>
    <m/>
    <m/>
    <d v="2026-01-04T00:00:00"/>
    <m/>
    <m/>
    <m/>
    <s v="8-305-303"/>
    <s v="MASIVO"/>
    <s v="3 MESES DE MORA"/>
    <x v="0"/>
    <m/>
    <m/>
    <m/>
    <m/>
  </r>
  <r>
    <x v="0"/>
    <s v="MADELEINS ESTEFANI MENDEZ VIGIL"/>
    <n v="356340620000"/>
    <s v="Cobros Abril Canal Fijo 2 meses a NPN"/>
    <n v="0"/>
    <m/>
    <d v="2026-01-04T00:00:00"/>
    <n v="67524043"/>
    <n v="67524043"/>
    <m/>
    <s v="Madeleinmendez@gmail.com"/>
    <m/>
    <m/>
    <m/>
    <d v="2026-01-04T00:00:00"/>
    <m/>
    <m/>
    <m/>
    <s v="8-892-1229"/>
    <s v="MASIVO"/>
    <s v="3 MESES DE MORA"/>
    <x v="2"/>
    <m/>
    <m/>
    <m/>
    <m/>
  </r>
  <r>
    <x v="0"/>
    <s v="Antonio Oporta Gallardo"/>
    <n v="356352220000"/>
    <s v="Cobros Abril Canal Fijo 2 meses a NPN"/>
    <n v="0"/>
    <m/>
    <d v="2026-01-04T00:00:00"/>
    <n v="62630312"/>
    <n v="62630312"/>
    <m/>
    <s v="Antoniooporta91979@gmail.com"/>
    <m/>
    <m/>
    <m/>
    <d v="2026-01-04T00:00:00"/>
    <m/>
    <m/>
    <m/>
    <s v="8-725-2308"/>
    <s v="MASIVO"/>
    <s v="3 MESES DE MORA"/>
    <x v="0"/>
    <m/>
    <m/>
    <m/>
    <m/>
  </r>
  <r>
    <x v="0"/>
    <s v="Fudong Luo"/>
    <n v="354349460000"/>
    <s v="Cobros Abril Canal Fijo 2 meses a NPN"/>
    <n v="0"/>
    <m/>
    <d v="2026-01-04T00:00:00"/>
    <n v="62928164"/>
    <n v="62928164"/>
    <m/>
    <s v="Sebastianandres0314@gmail.com"/>
    <m/>
    <m/>
    <m/>
    <d v="2026-01-04T00:00:00"/>
    <m/>
    <m/>
    <m/>
    <s v="E-8-166447"/>
    <s v="MASIVO"/>
    <s v="3 MESES DE MORA"/>
    <x v="0"/>
    <m/>
    <m/>
    <m/>
    <m/>
  </r>
  <r>
    <x v="0"/>
    <s v="Minerva Soto toribio"/>
    <n v="353351060000"/>
    <s v="Cobros Abril Canal Fijo 2 meses a NPN"/>
    <n v="0"/>
    <m/>
    <d v="2026-01-04T00:00:00"/>
    <n v="64532695"/>
    <n v="64532695"/>
    <m/>
    <s v="mariojoseroqueosorio@gmail.com"/>
    <m/>
    <m/>
    <m/>
    <d v="2026-01-04T00:00:00"/>
    <m/>
    <m/>
    <m/>
    <s v="9-724-596"/>
    <s v="MASIVO"/>
    <s v="3 MESES DE MORA"/>
    <x v="0"/>
    <m/>
    <m/>
    <m/>
    <m/>
  </r>
  <r>
    <x v="0"/>
    <s v="Yulianni aideth santos carasquito"/>
    <n v="358349970000"/>
    <s v="Cobros Abril Canal Fijo 2 meses a NPN"/>
    <n v="0"/>
    <m/>
    <d v="2026-01-04T00:00:00"/>
    <n v="67892235"/>
    <n v="67892235"/>
    <m/>
    <s v="Jo.sants0406@gmail.com"/>
    <m/>
    <m/>
    <m/>
    <d v="2026-01-04T00:00:00"/>
    <m/>
    <m/>
    <m/>
    <s v="8-1051-438"/>
    <s v="MASIVO"/>
    <s v="3 MESES DE MORA"/>
    <x v="0"/>
    <m/>
    <m/>
    <m/>
    <m/>
  </r>
  <r>
    <x v="0"/>
    <s v="Luis Garcia"/>
    <n v="211047610000"/>
    <s v="Cobros Abril Canal Fijo 2 meses a NPN"/>
    <n v="0"/>
    <m/>
    <d v="2026-01-04T00:00:00"/>
    <n v="69511105"/>
    <n v="69511105"/>
    <m/>
    <s v="Luis2798131006@gmail.com"/>
    <m/>
    <m/>
    <m/>
    <d v="2026-01-04T00:00:00"/>
    <m/>
    <m/>
    <m/>
    <s v="8-402-979"/>
    <s v="MASIVO"/>
    <s v="3 MESES DE MORA"/>
    <x v="0"/>
    <m/>
    <m/>
    <m/>
    <m/>
  </r>
  <r>
    <x v="0"/>
    <s v="Luz barrios"/>
    <n v="356349630000"/>
    <s v="Cobros Abril Canal Fijo 2 meses a NPN"/>
    <n v="0"/>
    <m/>
    <d v="2026-01-04T00:00:00"/>
    <n v="67890543"/>
    <n v="67890543"/>
    <m/>
    <s v="bluz3710@gmail.com"/>
    <m/>
    <m/>
    <m/>
    <d v="2026-01-04T00:00:00"/>
    <m/>
    <m/>
    <m/>
    <s v="8-963-1243"/>
    <s v="MASIVO"/>
    <s v="3 MESES DE MORA"/>
    <x v="3"/>
    <m/>
    <m/>
    <m/>
    <m/>
  </r>
  <r>
    <x v="0"/>
    <s v="Javier Sánchez "/>
    <n v="352310300000"/>
    <s v="Cobros Abril Canal Fijo 2 meses a NPN"/>
    <n v="0"/>
    <m/>
    <d v="2026-01-04T00:00:00"/>
    <n v="68905432"/>
    <n v="68905432"/>
    <m/>
    <s v="jotta1926@gmail.com"/>
    <m/>
    <m/>
    <m/>
    <d v="2026-01-04T00:00:00"/>
    <m/>
    <m/>
    <m/>
    <s v="2-744-1838"/>
    <s v="MASIVO"/>
    <s v="3 MESES DE MORA"/>
    <x v="1"/>
    <m/>
    <m/>
    <m/>
    <m/>
  </r>
  <r>
    <x v="0"/>
    <s v="Alcides Jimenez"/>
    <n v="352351450000"/>
    <s v="Cobros Abril Canal Fijo 2 meses a NPN"/>
    <n v="0"/>
    <m/>
    <d v="2026-01-04T00:00:00"/>
    <n v="65154657"/>
    <n v="65154657"/>
    <m/>
    <s v="Supermercadoconproposito@gmail.com"/>
    <m/>
    <m/>
    <m/>
    <d v="2026-01-04T00:00:00"/>
    <m/>
    <m/>
    <m/>
    <s v="8-530-1465"/>
    <s v="MASIVO"/>
    <s v="3 MESES DE MORA"/>
    <x v="2"/>
    <m/>
    <m/>
    <m/>
    <m/>
  </r>
  <r>
    <x v="0"/>
    <s v="Humberto Dionis González Chavez"/>
    <n v="174079880000"/>
    <s v="Cobros Abril Canal Fijo 2 meses a NPN"/>
    <n v="0"/>
    <m/>
    <d v="2026-01-04T00:00:00"/>
    <n v="65744758"/>
    <n v="65744758"/>
    <m/>
    <s v="hdionisgonzalez67@gmail.com"/>
    <m/>
    <m/>
    <m/>
    <d v="2026-01-04T00:00:00"/>
    <m/>
    <m/>
    <m/>
    <s v="7-79-259"/>
    <s v="MASIVO"/>
    <s v="3 MESES DE MORA"/>
    <x v="0"/>
    <m/>
    <m/>
    <m/>
    <m/>
  </r>
  <r>
    <x v="0"/>
    <s v="GIANINA ELIZABETH GOMEZ MORENO"/>
    <n v="358347900000"/>
    <s v="Cobros Abril Canal Fijo 2 meses a NPN"/>
    <n v="0"/>
    <m/>
    <d v="2026-01-04T00:00:00"/>
    <n v="67602925"/>
    <n v="67602925"/>
    <m/>
    <s v="agradecidosteams2015@gmail.com"/>
    <m/>
    <m/>
    <m/>
    <d v="2026-01-04T00:00:00"/>
    <m/>
    <m/>
    <m/>
    <s v="8-802-2084"/>
    <s v="MASIVO"/>
    <s v="3 MESES DE MORA"/>
    <x v="0"/>
    <m/>
    <m/>
    <m/>
    <m/>
  </r>
  <r>
    <x v="0"/>
    <s v="Felipa Pérez González "/>
    <n v="358349530000"/>
    <s v="Cobros Abril Canal Fijo 2 meses a NPN"/>
    <n v="0"/>
    <m/>
    <d v="2026-01-04T00:00:00"/>
    <n v="65739318"/>
    <n v="65739318"/>
    <m/>
    <s v="felaperez864@gmail.com"/>
    <m/>
    <m/>
    <m/>
    <d v="2026-01-04T00:00:00"/>
    <m/>
    <m/>
    <m/>
    <s v="3-90-1905"/>
    <s v="MASIVO"/>
    <s v="3 MESES DE MORA"/>
    <x v="0"/>
    <m/>
    <m/>
    <m/>
    <m/>
  </r>
  <r>
    <x v="0"/>
    <s v="Eleida Minerva Ortega Vda De Hernandez"/>
    <n v="800468580000"/>
    <s v="Cobros Abril Canal Fijo 2 meses a NPN"/>
    <n v="0"/>
    <m/>
    <d v="2026-01-04T00:00:00"/>
    <n v="69143000"/>
    <n v="69143000"/>
    <m/>
    <s v="Minerva2025@gmail.com "/>
    <m/>
    <m/>
    <m/>
    <d v="2026-01-04T00:00:00"/>
    <m/>
    <m/>
    <m/>
    <s v="2-54-542"/>
    <s v="MASIVO"/>
    <s v="3 MESES DE MORA"/>
    <x v="0"/>
    <m/>
    <m/>
    <m/>
    <m/>
  </r>
  <r>
    <x v="0"/>
    <s v="OLMEDO DE LEON CARDENAS"/>
    <n v="353349370000"/>
    <s v="Cobros Abril Canal Fijo 2 meses a NPN"/>
    <n v="0"/>
    <m/>
    <d v="2026-01-04T00:00:00"/>
    <n v="63858769"/>
    <n v="63858769"/>
    <m/>
    <s v="delgadoyeisi5@gmail.com"/>
    <m/>
    <m/>
    <m/>
    <d v="2026-01-04T00:00:00"/>
    <m/>
    <m/>
    <m/>
    <s v="2-713-270"/>
    <s v="MASIVO"/>
    <s v="3 MESES DE MORA"/>
    <x v="0"/>
    <m/>
    <m/>
    <m/>
    <m/>
  </r>
  <r>
    <x v="0"/>
    <s v="Airdanys Iramys Catuy Atencio"/>
    <n v="351325650000"/>
    <s v="Cobros Abril Canal Fijo 2 meses a NPN"/>
    <n v="0"/>
    <m/>
    <d v="2026-01-04T00:00:00"/>
    <n v="63357998"/>
    <n v="63357998"/>
    <m/>
    <s v="marioatenorio1981@gmail.com"/>
    <m/>
    <m/>
    <m/>
    <d v="2026-01-04T00:00:00"/>
    <m/>
    <m/>
    <m/>
    <s v="3-751-2037"/>
    <s v="DIGITAL"/>
    <s v="3 MESES DE MORA"/>
    <x v="0"/>
    <m/>
    <m/>
    <m/>
    <m/>
  </r>
  <r>
    <x v="0"/>
    <s v="FELIX OTERO"/>
    <n v="352349830000"/>
    <s v="Cobros Abril Canal Fijo 2 meses a NPN"/>
    <n v="0"/>
    <m/>
    <d v="2026-01-04T00:00:00"/>
    <n v="68871252"/>
    <n v="68871252"/>
    <m/>
    <s v="rosap0213@gmail.com"/>
    <m/>
    <m/>
    <m/>
    <d v="2026-01-04T00:00:00"/>
    <m/>
    <m/>
    <m/>
    <s v="8-887-1164"/>
    <s v="DIGITAL"/>
    <s v="3 MESES DE MORA"/>
    <x v="0"/>
    <m/>
    <m/>
    <m/>
    <m/>
  </r>
  <r>
    <x v="0"/>
    <s v="Henry Caballero"/>
    <n v="355345110000"/>
    <s v="Cobros Abril Canal Fijo 2 meses a NPN"/>
    <n v="0"/>
    <m/>
    <d v="2026-01-04T00:00:00"/>
    <n v="67873804"/>
    <n v="67873804"/>
    <m/>
    <s v="henrycaballero@gmail.com"/>
    <m/>
    <m/>
    <m/>
    <d v="2026-01-04T00:00:00"/>
    <m/>
    <m/>
    <m/>
    <s v="8-761-1623"/>
    <s v="MASIVO"/>
    <s v="3 MESES DE MORA"/>
    <x v="2"/>
    <m/>
    <m/>
    <m/>
    <m/>
  </r>
  <r>
    <x v="0"/>
    <s v="Virginia villarreal"/>
    <n v="353350410000"/>
    <s v="Cobros Abril Canal Fijo 2 meses a NPN"/>
    <n v="0"/>
    <m/>
    <d v="2026-01-04T00:00:00"/>
    <n v="63734325"/>
    <n v="63734325"/>
    <m/>
    <s v="virginiaVillareal@gmail.com"/>
    <m/>
    <m/>
    <m/>
    <d v="2026-01-04T00:00:00"/>
    <m/>
    <m/>
    <m/>
    <s v="8-265-841"/>
    <s v="MASIVO"/>
    <s v="3 MESES DE MORA"/>
    <x v="0"/>
    <m/>
    <m/>
    <m/>
    <m/>
  </r>
  <r>
    <x v="0"/>
    <s v="El ia Elisabed Núñez Moran "/>
    <n v="287025800000"/>
    <s v="Cobros Abril Canal Fijo 2 meses a NPN"/>
    <n v="0"/>
    <m/>
    <d v="2026-01-04T00:00:00"/>
    <n v="69756886"/>
    <n v="69756886"/>
    <m/>
    <s v="elvian09@hotmail.com"/>
    <m/>
    <m/>
    <m/>
    <d v="2026-01-04T00:00:00"/>
    <m/>
    <m/>
    <m/>
    <s v="8-777-1828"/>
    <s v="MASIVO"/>
    <s v="3 MESES DE MORA"/>
    <x v="0"/>
    <m/>
    <m/>
    <m/>
    <m/>
  </r>
  <r>
    <x v="0"/>
    <s v="WILMER HERMEDIO CASTAÑO"/>
    <n v="357174810000"/>
    <s v="Cobros Abril Canal Fijo 2 meses a NPN"/>
    <n v="0"/>
    <m/>
    <d v="2026-01-04T00:00:00"/>
    <n v="68673221"/>
    <n v="68673221"/>
    <m/>
    <s v="wuilmerh073@gmail.com"/>
    <m/>
    <m/>
    <m/>
    <d v="2026-01-04T00:00:00"/>
    <m/>
    <m/>
    <m/>
    <s v="AZ971341"/>
    <s v="MASIVO"/>
    <s v="3 MESES DE MORA"/>
    <x v="0"/>
    <m/>
    <m/>
    <m/>
    <m/>
  </r>
  <r>
    <x v="0"/>
    <s v="MANUEL LIZANDRO CALDERON CRISTOBAL"/>
    <n v="357352710000"/>
    <s v="Cobros Abril Canal Fijo 2 meses a NPN"/>
    <n v="0"/>
    <m/>
    <d v="2026-01-04T00:00:00"/>
    <n v="63846808"/>
    <n v="63846808"/>
    <m/>
    <s v="comisiondealbitros@hotmail.com"/>
    <m/>
    <m/>
    <m/>
    <d v="2026-01-04T00:00:00"/>
    <m/>
    <m/>
    <m/>
    <s v="8-406-540"/>
    <s v="MASIVO"/>
    <s v="3 MESES DE MORA"/>
    <x v="0"/>
    <m/>
    <m/>
    <m/>
    <m/>
  </r>
  <r>
    <x v="0"/>
    <s v="YADILKA NAYELIS MORENO RUIZ"/>
    <n v="358351480000"/>
    <s v="Cobros Abril Canal Fijo 2 meses a NPN"/>
    <n v="0"/>
    <m/>
    <d v="2026-01-04T00:00:00"/>
    <n v="60304052"/>
    <n v="60304052"/>
    <m/>
    <s v="yadilka703@hotmail.com"/>
    <m/>
    <m/>
    <m/>
    <d v="2026-01-04T00:00:00"/>
    <m/>
    <m/>
    <m/>
    <s v="8-881-1844"/>
    <s v="MASIVO"/>
    <s v="3 MESES DE MORA"/>
    <x v="0"/>
    <m/>
    <m/>
    <m/>
    <m/>
  </r>
  <r>
    <x v="0"/>
    <s v="Nidia Alabarca"/>
    <n v="359354590000"/>
    <s v="Cobros Abril Canal Fijo 2 meses a NPN"/>
    <n v="0"/>
    <m/>
    <d v="2026-01-04T00:00:00"/>
    <n v="66283720"/>
    <n v="66283720"/>
    <m/>
    <s v="Nidiaalabarca64@gmail.com"/>
    <m/>
    <m/>
    <m/>
    <d v="2026-01-04T00:00:00"/>
    <m/>
    <m/>
    <m/>
    <s v="8-723-1357"/>
    <s v="MASIVO"/>
    <s v="3 MESES DE MORA"/>
    <x v="0"/>
    <m/>
    <m/>
    <m/>
    <m/>
  </r>
  <r>
    <x v="0"/>
    <s v="TEODORO NATHANIEL JAMES CARRASQUILLA"/>
    <n v="352340690000"/>
    <s v="Cobros Abril Canal Fijo 2 meses a NPN"/>
    <n v="0"/>
    <m/>
    <d v="2026-01-04T00:00:00"/>
    <n v="65294266"/>
    <n v="65294266"/>
    <m/>
    <s v="Janeaa1998@gmail.com"/>
    <m/>
    <m/>
    <m/>
    <d v="2026-01-04T00:00:00"/>
    <m/>
    <m/>
    <m/>
    <s v="8-311-359"/>
    <s v="MASIVO"/>
    <s v="3 MESES DE MORA"/>
    <x v="3"/>
    <m/>
    <m/>
    <m/>
    <m/>
  </r>
  <r>
    <x v="0"/>
    <s v="Esther meneses "/>
    <n v="206004200000"/>
    <s v="Cobros Abril Canal Fijo 2 meses a NPN"/>
    <n v="0"/>
    <m/>
    <d v="2026-01-04T00:00:00"/>
    <n v="65294266"/>
    <n v="65294266"/>
    <m/>
    <s v="ysilvera242424@gmail.com"/>
    <m/>
    <m/>
    <m/>
    <d v="2026-01-04T00:00:00"/>
    <m/>
    <m/>
    <m/>
    <s v="8-759-1932"/>
    <s v="MASIVO"/>
    <s v="3 MESES DE MORA"/>
    <x v="3"/>
    <m/>
    <m/>
    <m/>
    <m/>
  </r>
  <r>
    <x v="0"/>
    <s v="Celeste solano"/>
    <n v="354353890000"/>
    <s v="Cobros Abril Canal Fijo 2 meses a NPN"/>
    <n v="0"/>
    <m/>
    <d v="2026-01-04T00:00:00"/>
    <n v="65077219"/>
    <n v="65077219"/>
    <m/>
    <s v="Celeste68@gmail.com"/>
    <m/>
    <m/>
    <m/>
    <d v="2026-01-04T00:00:00"/>
    <m/>
    <m/>
    <m/>
    <s v="8-414-221"/>
    <s v="MASIVO"/>
    <s v="3 MESES DE MORA"/>
    <x v="1"/>
    <m/>
    <m/>
    <m/>
    <m/>
  </r>
  <r>
    <x v="0"/>
    <s v="Ana Matilde "/>
    <n v="351145820000"/>
    <s v="Cobros Abril Canal Fijo 2 meses a NPN"/>
    <n v="0"/>
    <m/>
    <d v="2026-01-04T00:00:00"/>
    <n v="65294266"/>
    <n v="65294266"/>
    <m/>
    <s v="Gorginaacosta608@gmail.com"/>
    <m/>
    <m/>
    <m/>
    <d v="2026-01-04T00:00:00"/>
    <m/>
    <m/>
    <m/>
    <s v="2-98-2015"/>
    <s v="MASIVO"/>
    <s v="3 MESES DE MORA"/>
    <x v="3"/>
    <m/>
    <m/>
    <m/>
    <m/>
  </r>
  <r>
    <x v="0"/>
    <s v="Luis Chavarría "/>
    <n v="351285830000"/>
    <s v="Cobros Abril Canal Fijo 2 meses a NPN"/>
    <n v="0"/>
    <m/>
    <d v="2026-01-04T00:00:00"/>
    <n v="66541419"/>
    <n v="66541419"/>
    <m/>
    <s v="Chavarrialuismojica20@gmail.com"/>
    <m/>
    <m/>
    <m/>
    <d v="2026-01-04T00:00:00"/>
    <m/>
    <m/>
    <m/>
    <s v="8-1005-789"/>
    <s v="MASIVO"/>
    <s v="3 MESES DE MORA"/>
    <x v="0"/>
    <m/>
    <m/>
    <m/>
    <m/>
  </r>
  <r>
    <x v="0"/>
    <s v="ADELKIN CONDE SABUGARA"/>
    <n v="355348380000"/>
    <s v="Cobros Abril Canal Fijo 2 meses a NPN"/>
    <n v="0"/>
    <m/>
    <d v="2026-01-04T00:00:00"/>
    <n v="64947805"/>
    <n v="64947805"/>
    <m/>
    <s v="adelkinconde@gmail.com"/>
    <m/>
    <m/>
    <m/>
    <d v="2026-01-04T00:00:00"/>
    <m/>
    <m/>
    <m/>
    <s v="5-718-2445"/>
    <s v="MASIVO"/>
    <s v="3 MESES DE MORA"/>
    <x v="0"/>
    <m/>
    <m/>
    <m/>
    <m/>
  </r>
  <r>
    <x v="0"/>
    <s v="Jorge Issac Guerrero Martínez "/>
    <n v="355352270000"/>
    <s v="Cobros Abril Canal Fijo 2 meses a NPN"/>
    <n v="0"/>
    <m/>
    <d v="2026-01-04T00:00:00"/>
    <n v="65197054"/>
    <n v="65197054"/>
    <m/>
    <s v="Jose231809jk@gmail.com"/>
    <m/>
    <m/>
    <m/>
    <d v="2026-01-04T00:00:00"/>
    <m/>
    <m/>
    <m/>
    <s v="8-753-1357"/>
    <s v="MASIVO"/>
    <s v="3 MESES DE MORA"/>
    <x v="0"/>
    <m/>
    <m/>
    <m/>
    <m/>
  </r>
  <r>
    <x v="0"/>
    <s v="JOSÉ MARIA GUERRA RODRÍGUEZ"/>
    <n v="357354930000"/>
    <s v="Cobros Abril Canal Fijo 2 meses a NPN"/>
    <n v="0"/>
    <m/>
    <d v="2026-01-04T00:00:00"/>
    <n v="68215334"/>
    <n v="68215334"/>
    <m/>
    <s v="Joseguerra040290@gmail.com"/>
    <m/>
    <m/>
    <m/>
    <d v="2026-01-04T00:00:00"/>
    <m/>
    <m/>
    <m/>
    <s v="9-732-1267"/>
    <s v="MASIVO"/>
    <s v="3 MESES DE MORA"/>
    <x v="0"/>
    <m/>
    <m/>
    <m/>
    <m/>
  </r>
  <r>
    <x v="0"/>
    <s v="Ibeth Elisa Canto Castillo"/>
    <n v="355343210000"/>
    <s v="Cobros Abril Canal Fijo 2 meses a NPN"/>
    <n v="0"/>
    <m/>
    <d v="2026-01-04T00:00:00"/>
    <n v="69272687"/>
    <n v="69272687"/>
    <m/>
    <s v="josuejr19@gmail.com"/>
    <m/>
    <m/>
    <m/>
    <d v="2026-01-04T00:00:00"/>
    <m/>
    <m/>
    <m/>
    <s v="9-718-1208"/>
    <s v="MASIVO"/>
    <s v="3 MESES DE MORA"/>
    <x v="0"/>
    <m/>
    <m/>
    <m/>
    <m/>
  </r>
  <r>
    <x v="0"/>
    <s v="MÍRIAM MORAN DE LA CRUZ DE DE LEON "/>
    <n v="353351080000"/>
    <s v="Cobros Abril Canal Fijo 2 meses a NPN"/>
    <n v="0"/>
    <m/>
    <d v="2026-01-04T00:00:00"/>
    <n v="60239669"/>
    <n v="60239669"/>
    <m/>
    <s v="miriammora357m@gmail.com"/>
    <m/>
    <m/>
    <m/>
    <d v="2026-01-04T00:00:00"/>
    <m/>
    <m/>
    <m/>
    <s v="8-253-125"/>
    <s v="MASIVO"/>
    <s v="3 MESES DE MORA"/>
    <x v="0"/>
    <m/>
    <m/>
    <m/>
    <m/>
  </r>
  <r>
    <x v="0"/>
    <s v="Ricauter vital Ramos"/>
    <n v="351315170000"/>
    <s v="Cobros Abril Canal Fijo 2 meses a NPN"/>
    <n v="0"/>
    <m/>
    <d v="2026-01-04T00:00:00"/>
    <n v="64049590"/>
    <n v="64049590"/>
    <m/>
    <s v="ricauteramos596@magil.com"/>
    <m/>
    <m/>
    <m/>
    <d v="2026-01-04T00:00:00"/>
    <m/>
    <m/>
    <m/>
    <s v="6-39-461"/>
    <s v="MASIVO"/>
    <s v="3 MESES DE MORA"/>
    <x v="0"/>
    <m/>
    <m/>
    <m/>
    <m/>
  </r>
  <r>
    <x v="0"/>
    <s v="EDUARDO SILVA PEREA"/>
    <n v="355354190000"/>
    <s v="Cobros Abril Canal Fijo 2 meses a NPN"/>
    <n v="0"/>
    <m/>
    <d v="2026-01-04T00:00:00"/>
    <n v="65469088"/>
    <n v="65469088"/>
    <m/>
    <s v="Marxdecasta1997@gmail.com"/>
    <m/>
    <m/>
    <m/>
    <d v="2026-01-04T00:00:00"/>
    <m/>
    <m/>
    <m/>
    <s v="8-476-711"/>
    <s v="MASIVO"/>
    <s v="3 MESES DE MORA"/>
    <x v="2"/>
    <m/>
    <m/>
    <m/>
    <m/>
  </r>
  <r>
    <x v="0"/>
    <s v="Julia Maricruz Ortega Pitti"/>
    <n v="357353360000"/>
    <s v="Cobros Abril Canal Fijo 2 meses a NPN"/>
    <n v="0"/>
    <m/>
    <d v="2026-01-04T00:00:00"/>
    <n v="63079515"/>
    <n v="63079515"/>
    <m/>
    <s v="solimarvillarrue@gmail.com"/>
    <m/>
    <m/>
    <m/>
    <d v="2026-01-04T00:00:00"/>
    <m/>
    <m/>
    <m/>
    <s v="4-263-277"/>
    <s v="MASIVO"/>
    <s v="3 MESES DE MORA"/>
    <x v="0"/>
    <m/>
    <m/>
    <m/>
    <m/>
  </r>
  <r>
    <x v="0"/>
    <s v="OLAYDI FLAVIANO ALFARO"/>
    <n v="356347970000"/>
    <s v="Cobros Abril Canal Fijo 2 meses a NPN"/>
    <n v="0"/>
    <m/>
    <d v="2026-01-04T00:00:00"/>
    <n v="69518502"/>
    <n v="69518502"/>
    <m/>
    <s v="Anthonyescudero1771@gmail.com"/>
    <m/>
    <m/>
    <m/>
    <d v="2026-01-04T00:00:00"/>
    <m/>
    <m/>
    <m/>
    <s v="10-717-1016"/>
    <s v="MASIVO"/>
    <s v="3 MESES DE MORA"/>
    <x v="0"/>
    <m/>
    <m/>
    <m/>
    <m/>
  </r>
  <r>
    <x v="0"/>
    <s v="NASHLY JAZMIN RODRÍGUEZ FLORE"/>
    <n v="354350640000"/>
    <s v="Cobros Abril Canal Fijo 2 meses a NPN"/>
    <n v="0"/>
    <m/>
    <d v="2026-01-04T00:00:00"/>
    <n v="67975584"/>
    <n v="67975584"/>
    <m/>
    <s v="nashlyrodriguez@gmail.com"/>
    <m/>
    <m/>
    <m/>
    <d v="2026-01-04T00:00:00"/>
    <m/>
    <m/>
    <m/>
    <s v="10-715-1417"/>
    <s v="MASIVO"/>
    <s v="3 MESES DE MORA"/>
    <x v="0"/>
    <m/>
    <m/>
    <m/>
    <m/>
  </r>
  <r>
    <x v="0"/>
    <s v="Yislen Alejandra Rodriguez Valdes"/>
    <n v="359346910000"/>
    <s v="Cobros Abril Canal Fijo 2 meses a NPN"/>
    <n v="0"/>
    <m/>
    <d v="2026-01-04T00:00:00"/>
    <n v="63663360"/>
    <n v="63663360"/>
    <m/>
    <s v="ryislen633@gmail.com"/>
    <m/>
    <m/>
    <m/>
    <d v="2026-01-04T00:00:00"/>
    <m/>
    <m/>
    <m/>
    <s v="8-1044-2403"/>
    <s v="MASIVO"/>
    <s v="3 MESES DE MORA"/>
    <x v="0"/>
    <m/>
    <m/>
    <m/>
    <m/>
  </r>
  <r>
    <x v="0"/>
    <s v="Edimar Enrique Ocando González "/>
    <n v="351352930000"/>
    <s v="Cobros Abril Canal Fijo 2 meses a NPN"/>
    <n v="0"/>
    <m/>
    <d v="2026-01-04T00:00:00"/>
    <n v="65361718"/>
    <n v="65361718"/>
    <m/>
    <s v="1718RIOediocando.0279.zu@gmail.com"/>
    <m/>
    <m/>
    <m/>
    <d v="2026-01-04T00:00:00"/>
    <m/>
    <m/>
    <m/>
    <n v="139457115"/>
    <s v="SOHO"/>
    <s v="3 MESES DE MORA"/>
    <x v="0"/>
    <m/>
    <m/>
    <m/>
    <m/>
  </r>
  <r>
    <x v="0"/>
    <s v="Víctor Manuel Irving "/>
    <n v="354353030000"/>
    <s v="Cobros Abril Canal Fijo 2 meses a NPN"/>
    <n v="0"/>
    <m/>
    <d v="2026-01-04T00:00:00"/>
    <n v="69896189"/>
    <n v="69896189"/>
    <m/>
    <s v="victormanueljr16@gmail.com"/>
    <m/>
    <m/>
    <m/>
    <d v="2026-01-04T00:00:00"/>
    <m/>
    <m/>
    <m/>
    <s v="8-955-522"/>
    <s v="SOHO"/>
    <s v="3 MESES DE MORA"/>
    <x v="0"/>
    <m/>
    <m/>
    <m/>
    <m/>
  </r>
  <r>
    <x v="0"/>
    <s v="Jose lin Wang "/>
    <n v="352352800000"/>
    <s v="Cobros Abril Canal Fijo 2 meses a NPN"/>
    <n v="0"/>
    <m/>
    <d v="2026-01-04T00:00:00"/>
    <n v="62453879"/>
    <n v="62453879"/>
    <m/>
    <s v="J71191@gmail.com"/>
    <m/>
    <m/>
    <m/>
    <d v="2026-01-04T00:00:00"/>
    <m/>
    <m/>
    <m/>
    <s v="8-853-757"/>
    <s v="SOHO"/>
    <s v="3 MESES DE MORA"/>
    <x v="0"/>
    <m/>
    <m/>
    <m/>
    <m/>
  </r>
  <r>
    <x v="0"/>
    <s v="Marlene Velarde "/>
    <n v="354350390000"/>
    <s v="Cobros Abril Canal Fijo 2 meses a NPN"/>
    <n v="0"/>
    <m/>
    <d v="2026-01-04T00:00:00"/>
    <n v="66276681"/>
    <n v="66276681"/>
    <m/>
    <s v="Mvelarde470@gmail.com"/>
    <m/>
    <m/>
    <m/>
    <d v="2026-01-04T00:00:00"/>
    <m/>
    <m/>
    <m/>
    <s v="8-286-310"/>
    <s v="SOHO"/>
    <s v="3 MESES DE MORA"/>
    <x v="0"/>
    <m/>
    <m/>
    <m/>
    <m/>
  </r>
  <r>
    <x v="0"/>
    <s v="Abdiel Bruce"/>
    <n v="359349760000"/>
    <s v="Cobros Abril Canal Fijo 2 meses a NPN"/>
    <n v="0"/>
    <m/>
    <d v="2026-01-04T00:00:00"/>
    <n v="65319164"/>
    <n v="65319164"/>
    <m/>
    <s v="Abdirkb3849@gmail.com"/>
    <m/>
    <m/>
    <m/>
    <d v="2026-01-04T00:00:00"/>
    <m/>
    <m/>
    <m/>
    <s v="8-1004-1627"/>
    <s v="MASIVO"/>
    <s v="3 MESES DE MORA"/>
    <x v="4"/>
    <m/>
    <m/>
    <m/>
    <m/>
  </r>
  <r>
    <x v="0"/>
    <s v="Franklin falcony"/>
    <n v="355352800000"/>
    <s v="Cobros Abril Canal Fijo 2 meses a NPN"/>
    <n v="0"/>
    <m/>
    <d v="2026-01-04T00:00:00"/>
    <n v="67505958"/>
    <n v="67505958"/>
    <m/>
    <s v="valeria.0392@hotmail.com"/>
    <m/>
    <m/>
    <m/>
    <d v="2026-01-04T00:00:00"/>
    <m/>
    <m/>
    <m/>
    <s v="6-703-1118"/>
    <s v="MASIVO"/>
    <s v="3 MESES DE MORA"/>
    <x v="0"/>
    <m/>
    <m/>
    <m/>
    <m/>
  </r>
  <r>
    <x v="0"/>
    <s v="Nathanael Rodriguez Castillo"/>
    <n v="352350290000"/>
    <s v="Cobros Abril Canal Fijo 2 meses a NPN"/>
    <n v="0"/>
    <m/>
    <d v="2026-01-04T00:00:00"/>
    <n v="62619449"/>
    <n v="62619449"/>
    <m/>
    <s v="carlosrodruguez667@gmail.com"/>
    <m/>
    <m/>
    <m/>
    <d v="2026-01-04T00:00:00"/>
    <m/>
    <m/>
    <m/>
    <s v="2-738-665"/>
    <s v="MASIVO"/>
    <s v="3 MESES DE MORA"/>
    <x v="0"/>
    <m/>
    <m/>
    <m/>
    <m/>
  </r>
  <r>
    <x v="0"/>
    <s v="Faustino Dominguez"/>
    <n v="351352190000"/>
    <s v="Cobros Abril Canal Fijo 2 meses a NPN"/>
    <n v="0"/>
    <m/>
    <d v="2026-01-04T00:00:00"/>
    <n v="64073244"/>
    <n v="64073244"/>
    <m/>
    <s v="Benjamingonzalez2113@gmail.com"/>
    <m/>
    <m/>
    <m/>
    <d v="2026-01-04T00:00:00"/>
    <m/>
    <m/>
    <m/>
    <s v="9-189-174"/>
    <s v="MASIVO"/>
    <s v="3 MESES DE MORA"/>
    <x v="0"/>
    <m/>
    <m/>
    <m/>
    <m/>
  </r>
  <r>
    <x v="0"/>
    <s v="GRACIELA CABALLERO  SALDAÑA"/>
    <n v="356351860000"/>
    <s v="Cobros Abril Canal Fijo 2 meses a NPN"/>
    <n v="0"/>
    <m/>
    <d v="2026-01-04T00:00:00"/>
    <n v="66688135"/>
    <n v="66688135"/>
    <m/>
    <s v="Gracielacaballero3003@gmail.com"/>
    <m/>
    <m/>
    <m/>
    <d v="2026-01-04T00:00:00"/>
    <m/>
    <m/>
    <m/>
    <s v="4-147-1739"/>
    <s v="MASIVO"/>
    <s v="3 MESES DE MORA"/>
    <x v="0"/>
    <m/>
    <m/>
    <m/>
    <m/>
  </r>
  <r>
    <x v="0"/>
    <s v="Ángel rivera "/>
    <n v="351348520000"/>
    <s v="Cobros Abril Canal Fijo 2 meses a NPN"/>
    <n v="0"/>
    <m/>
    <d v="2026-01-04T00:00:00"/>
    <n v="66084536"/>
    <n v="66084536"/>
    <m/>
    <s v="valeriliriam13@gmail.com"/>
    <m/>
    <m/>
    <m/>
    <d v="2026-01-04T00:00:00"/>
    <m/>
    <m/>
    <m/>
    <s v="4-745-1073"/>
    <s v="MASIVO"/>
    <s v="3 MESES DE MORA"/>
    <x v="0"/>
    <m/>
    <m/>
    <m/>
    <m/>
  </r>
  <r>
    <x v="0"/>
    <s v="MAYDELINE ANABEL HURTADO GALLARDO"/>
    <n v="357348840000"/>
    <s v="Cobros Abril Canal Fijo 2 meses a NPN"/>
    <n v="0"/>
    <m/>
    <d v="2026-01-04T00:00:00"/>
    <n v="63592874"/>
    <n v="63592874"/>
    <m/>
    <s v="maydelinegallardo2007@gmail.com"/>
    <m/>
    <m/>
    <m/>
    <d v="2026-01-04T00:00:00"/>
    <m/>
    <m/>
    <m/>
    <s v="4-843-1163"/>
    <s v="MASIVO"/>
    <s v="3 MESES DE MORA"/>
    <x v="0"/>
    <m/>
    <m/>
    <m/>
    <m/>
  </r>
  <r>
    <x v="0"/>
    <s v="DANIEL ANGEL ESTRELLA DE GRACIA"/>
    <n v="358354110000"/>
    <s v="Cobros Abril Canal Fijo 2 meses a NPN"/>
    <n v="0"/>
    <m/>
    <d v="2026-01-04T00:00:00"/>
    <n v="63086190"/>
    <n v="63086190"/>
    <m/>
    <s v="danielestrella24.2.0@gmail.com"/>
    <m/>
    <m/>
    <m/>
    <d v="2026-01-04T00:00:00"/>
    <m/>
    <m/>
    <m/>
    <s v="8-1049-196"/>
    <s v="MASIVO"/>
    <s v="3 MESES DE MORA"/>
    <x v="0"/>
    <m/>
    <m/>
    <m/>
    <m/>
  </r>
  <r>
    <x v="0"/>
    <s v="Isaac antonio fadias sanchez"/>
    <n v="357334080000"/>
    <s v="Cobros Abril Canal Fijo 2 meses a NPN"/>
    <n v="0"/>
    <m/>
    <d v="2026-01-04T00:00:00"/>
    <n v="62858117"/>
    <n v="62858117"/>
    <m/>
    <s v="Juancarlosrosales@gmail.com"/>
    <m/>
    <m/>
    <m/>
    <d v="2026-01-04T00:00:00"/>
    <m/>
    <m/>
    <m/>
    <s v="8-964-2427"/>
    <s v="MASIVO"/>
    <s v="3 MESES DE MORA"/>
    <x v="0"/>
    <m/>
    <m/>
    <m/>
    <m/>
  </r>
  <r>
    <x v="0"/>
    <s v="IVAN SANTOS RODRIGUEZ"/>
    <n v="359354210000"/>
    <s v="Cobros Abril Canal Fijo 2 meses a NPN"/>
    <n v="0"/>
    <m/>
    <d v="2026-01-04T00:00:00"/>
    <n v="61972244"/>
    <n v="61972244"/>
    <m/>
    <s v="Keynerrodriguez0603@gmail.com"/>
    <m/>
    <m/>
    <m/>
    <d v="2026-01-04T00:00:00"/>
    <m/>
    <m/>
    <m/>
    <s v="4-758-1735"/>
    <s v="MASIVO"/>
    <s v="3 MESES DE MORA"/>
    <x v="0"/>
    <m/>
    <m/>
    <m/>
    <m/>
  </r>
  <r>
    <x v="0"/>
    <s v="Iguanaididily merybel perez sheck"/>
    <n v="352344370000"/>
    <s v="Cobros Abril Canal Fijo 2 meses a NPN"/>
    <n v="0"/>
    <m/>
    <d v="2026-01-04T00:00:00"/>
    <n v="64424822"/>
    <n v="64424822"/>
    <m/>
    <s v="Naidyperez58@gmail.com"/>
    <m/>
    <m/>
    <m/>
    <d v="2026-01-04T00:00:00"/>
    <m/>
    <m/>
    <m/>
    <s v="8-1053-1557"/>
    <s v="MASIVO"/>
    <s v="3 MESES DE MORA"/>
    <x v="0"/>
    <m/>
    <m/>
    <m/>
    <m/>
  </r>
  <r>
    <x v="0"/>
    <s v="Luis Chang "/>
    <n v="351355800000"/>
    <s v="Cobros Abril Canal Fijo 2 meses a NPN"/>
    <n v="0"/>
    <m/>
    <d v="2026-01-04T00:00:00"/>
    <n v="65294266"/>
    <n v="65294266"/>
    <m/>
    <s v="Luisalberto@gmail.com"/>
    <m/>
    <m/>
    <m/>
    <d v="2026-01-04T00:00:00"/>
    <m/>
    <m/>
    <m/>
    <s v="8-1064-1288"/>
    <s v="MASIVO"/>
    <s v="3 MESES DE MORA"/>
    <x v="3"/>
    <m/>
    <m/>
    <m/>
    <m/>
  </r>
  <r>
    <x v="0"/>
    <s v="Johana Calderón "/>
    <n v="359355940000"/>
    <s v="Cobros Abril Canal Fijo 2 meses a NPN"/>
    <n v="0"/>
    <m/>
    <d v="2026-01-04T00:00:00"/>
    <n v="65099454"/>
    <n v="65099454"/>
    <m/>
    <s v="Joana80@gmail.com"/>
    <m/>
    <m/>
    <m/>
    <d v="2026-01-04T00:00:00"/>
    <m/>
    <m/>
    <m/>
    <s v="E-8-97299"/>
    <s v="MASIVO"/>
    <s v="3 MESES DE MORA"/>
    <x v="2"/>
    <m/>
    <m/>
    <m/>
    <m/>
  </r>
  <r>
    <x v="0"/>
    <s v="Leyver Paneso"/>
    <n v="352355920000"/>
    <s v="Cobros Abril Canal Fijo 2 meses a NPN"/>
    <n v="0"/>
    <m/>
    <d v="2026-01-04T00:00:00"/>
    <n v="65099454"/>
    <n v="65099454"/>
    <m/>
    <s v="Leyber83@gmail.com"/>
    <m/>
    <m/>
    <m/>
    <d v="2026-01-04T00:00:00"/>
    <m/>
    <m/>
    <m/>
    <s v="FB640078"/>
    <s v="MASIVO"/>
    <s v="3 MESES DE MORA"/>
    <x v="2"/>
    <m/>
    <m/>
    <m/>
    <m/>
  </r>
  <r>
    <x v="0"/>
    <s v="Gemelos me bache pisario"/>
    <n v="351351490000"/>
    <s v="Cobros Abril Canal Fijo 2 meses a NPN"/>
    <n v="0"/>
    <m/>
    <d v="2026-01-04T00:00:00"/>
    <n v="68087641"/>
    <n v="68087641"/>
    <m/>
    <s v="Emelismembache2@gmail.com"/>
    <m/>
    <m/>
    <m/>
    <d v="2026-01-04T00:00:00"/>
    <m/>
    <m/>
    <m/>
    <s v="5-716-771"/>
    <s v="MASIVO"/>
    <s v="3 MESES DE MORA"/>
    <x v="0"/>
    <m/>
    <m/>
    <m/>
    <m/>
  </r>
  <r>
    <x v="0"/>
    <s v="Adelso Eduardo Macia Nunez"/>
    <n v="352353380000"/>
    <s v="Cobros Abril Canal Fijo 2 meses a NPN"/>
    <n v="0"/>
    <m/>
    <d v="2026-01-04T00:00:00"/>
    <n v="66839512"/>
    <n v="66839512"/>
    <m/>
    <s v="Sashamacia07@gmail.com"/>
    <m/>
    <m/>
    <m/>
    <d v="2026-01-04T00:00:00"/>
    <m/>
    <m/>
    <m/>
    <s v="3-719-858"/>
    <s v="MASIVO"/>
    <s v="3 MESES DE MORA"/>
    <x v="0"/>
    <m/>
    <m/>
    <m/>
    <m/>
  </r>
  <r>
    <x v="0"/>
    <s v="Anibal Espinosa Molina"/>
    <n v="357355580000"/>
    <s v="Cobros Abril Canal Fijo 2 meses a NPN"/>
    <n v="0"/>
    <m/>
    <d v="2026-01-04T00:00:00"/>
    <n v="67784529"/>
    <n v="67784529"/>
    <m/>
    <s v="Lizamelgar8329@gmail.com"/>
    <m/>
    <m/>
    <m/>
    <d v="2026-01-04T00:00:00"/>
    <m/>
    <m/>
    <m/>
    <s v="4-292-766"/>
    <s v="MASIVO"/>
    <s v="3 MESES DE MORA"/>
    <x v="0"/>
    <m/>
    <m/>
    <m/>
    <m/>
  </r>
  <r>
    <x v="0"/>
    <s v="Nicolasa Hernandez"/>
    <n v="352355500000"/>
    <s v="Cobros Abril Canal Fijo 2 meses a NPN"/>
    <n v="0"/>
    <m/>
    <d v="2026-01-04T00:00:00"/>
    <n v="63063741"/>
    <n v="63063741"/>
    <m/>
    <s v="Kiriansaenz@gmail.com"/>
    <m/>
    <m/>
    <m/>
    <d v="2026-01-04T00:00:00"/>
    <m/>
    <m/>
    <m/>
    <s v="4-146-731"/>
    <s v="MASIVO"/>
    <s v="3 MESES DE MORA"/>
    <x v="0"/>
    <m/>
    <m/>
    <m/>
    <m/>
  </r>
  <r>
    <x v="0"/>
    <s v="Herminia cardenas bacorizo"/>
    <n v="358355740000"/>
    <s v="Cobros Abril Canal Fijo 2 meses a NPN"/>
    <n v="0"/>
    <m/>
    <d v="2026-01-04T00:00:00"/>
    <n v="65579008"/>
    <n v="65579008"/>
    <m/>
    <s v="cardenasherminia138@gmail.com"/>
    <m/>
    <m/>
    <m/>
    <d v="2026-01-04T00:00:00"/>
    <m/>
    <m/>
    <m/>
    <s v="5-709-1595"/>
    <s v="MASIVO"/>
    <s v="3 MESES DE MORA"/>
    <x v="3"/>
    <m/>
    <m/>
    <m/>
    <m/>
  </r>
  <r>
    <x v="0"/>
    <s v="JOSE MORENO "/>
    <n v="355354600000"/>
    <s v="Cobros Abril Canal Fijo 2 meses a NPN"/>
    <n v="0"/>
    <m/>
    <d v="2026-01-04T00:00:00"/>
    <n v="68185820"/>
    <n v="68185820"/>
    <m/>
    <s v="noeliacalderon2300@gmail.com"/>
    <m/>
    <m/>
    <m/>
    <d v="2026-01-04T00:00:00"/>
    <m/>
    <m/>
    <m/>
    <s v="8-713-1805"/>
    <s v="MASIVO"/>
    <s v="3 MESES DE MORA"/>
    <x v="0"/>
    <m/>
    <m/>
    <m/>
    <m/>
  </r>
  <r>
    <x v="0"/>
    <s v="INDIRA MARIA CABALLERO SOLIS"/>
    <n v="358328410000"/>
    <s v="Cobros Abril Canal Fijo 2 meses a NPN"/>
    <n v="0"/>
    <m/>
    <d v="2026-01-04T00:00:00"/>
    <n v="68591258"/>
    <n v="68591258"/>
    <m/>
    <s v="Indiracaballero@gmail.com"/>
    <m/>
    <m/>
    <m/>
    <d v="2026-01-04T00:00:00"/>
    <m/>
    <m/>
    <m/>
    <s v="6-725-588"/>
    <s v="MASIVO"/>
    <s v="3 MESES DE MORA"/>
    <x v="0"/>
    <m/>
    <m/>
    <m/>
    <m/>
  </r>
  <r>
    <x v="0"/>
    <s v="CELESTINA ICELA DELGADO CABALLERO"/>
    <n v="358355520000"/>
    <s v="Cobros Abril Canal Fijo 2 meses a NPN"/>
    <n v="0"/>
    <m/>
    <d v="2026-01-04T00:00:00"/>
    <n v="64179054"/>
    <n v="64179054"/>
    <m/>
    <s v="celestinadelgado19@yahoo.es"/>
    <m/>
    <m/>
    <m/>
    <d v="2026-01-04T00:00:00"/>
    <m/>
    <m/>
    <m/>
    <s v="8-227-64"/>
    <s v="MASIVO"/>
    <s v="3 MESES DE MORA"/>
    <x v="0"/>
    <m/>
    <m/>
    <m/>
    <m/>
  </r>
  <r>
    <x v="0"/>
    <s v=" Duneska Seerley Quintero Rodríguez"/>
    <n v="353354300000"/>
    <s v="Cobros Abril Canal Fijo 2 meses a NPN"/>
    <n v="0"/>
    <m/>
    <d v="2026-01-04T00:00:00"/>
    <n v="68484439"/>
    <n v="68484439"/>
    <m/>
    <s v="duneska.quintero26@gmail.com"/>
    <m/>
    <m/>
    <m/>
    <d v="2026-01-04T00:00:00"/>
    <m/>
    <m/>
    <m/>
    <s v="1-764-1050"/>
    <s v="DIGITAL"/>
    <s v="3 MESES DE MORA"/>
    <x v="0"/>
    <m/>
    <m/>
    <m/>
    <m/>
  </r>
  <r>
    <x v="0"/>
    <s v="IVETH ALMAIRA LOPEZ RODRIGUEZ"/>
    <n v="354353850000"/>
    <s v="Cobros Abril Canal Fijo 2 meses a NPN"/>
    <n v="0"/>
    <m/>
    <d v="2026-01-04T00:00:00"/>
    <n v="66447868"/>
    <n v="66447868"/>
    <m/>
    <s v="ivethlopez06122008@gmail.com"/>
    <m/>
    <m/>
    <m/>
    <d v="2026-01-04T00:00:00"/>
    <m/>
    <m/>
    <m/>
    <s v="1-740-2468"/>
    <s v="MASIVO"/>
    <s v="3 MESES DE MORA"/>
    <x v="0"/>
    <m/>
    <m/>
    <m/>
    <m/>
  </r>
  <r>
    <x v="0"/>
    <s v="Edgardo Enrique Morales Beitia "/>
    <n v="355351470000"/>
    <s v="Cobros Abril Canal Fijo 2 meses a NPN"/>
    <n v="0"/>
    <m/>
    <d v="2026-01-04T00:00:00"/>
    <n v="69604906"/>
    <n v="69604906"/>
    <m/>
    <s v="CORREO:sfanny1024@gmail.com"/>
    <m/>
    <m/>
    <m/>
    <d v="2026-01-04T00:00:00"/>
    <m/>
    <m/>
    <m/>
    <s v="4-746-2278"/>
    <s v="MASIVO"/>
    <s v="3 MESES DE MORA"/>
    <x v="0"/>
    <m/>
    <m/>
    <m/>
    <m/>
  </r>
  <r>
    <x v="0"/>
    <s v="Idaura Alicia Sánchez montes "/>
    <n v="214029100000"/>
    <s v="Cobros Abril Canal Fijo 2 meses a NPN"/>
    <n v="0"/>
    <m/>
    <d v="2026-01-04T00:00:00"/>
    <n v="64077062"/>
    <n v="64077062"/>
    <m/>
    <s v="Idasanchez293@gmail.com"/>
    <m/>
    <m/>
    <m/>
    <d v="2026-01-04T00:00:00"/>
    <m/>
    <m/>
    <m/>
    <s v="4-712-1161"/>
    <s v="MASIVO"/>
    <s v="3 MESES DE MORA"/>
    <x v="0"/>
    <m/>
    <m/>
    <m/>
    <m/>
  </r>
  <r>
    <x v="0"/>
    <s v="LUIS ANGEL OROZCO"/>
    <n v="351319660000"/>
    <s v="Cobros Abril Canal Fijo 2 meses a NPN"/>
    <n v="0"/>
    <m/>
    <d v="2026-01-04T00:00:00"/>
    <n v="62495654"/>
    <n v="62495654"/>
    <m/>
    <s v="luisorozco272727@gmail.com"/>
    <m/>
    <m/>
    <m/>
    <d v="2026-01-04T00:00:00"/>
    <m/>
    <m/>
    <m/>
    <s v="8-961-1012"/>
    <s v="MASIVO"/>
    <s v="3 MESES DE MORA"/>
    <x v="0"/>
    <m/>
    <m/>
    <m/>
    <m/>
  </r>
  <r>
    <x v="0"/>
    <s v="Nisval feliz chacon Rodriguez"/>
    <n v="351337710000"/>
    <s v="Cobros Abril Canal Fijo 2 meses a NPN"/>
    <n v="0"/>
    <m/>
    <d v="2026-01-04T00:00:00"/>
    <n v="63912870"/>
    <n v="63912870"/>
    <m/>
    <s v="audio1601@gmail.com"/>
    <m/>
    <m/>
    <m/>
    <d v="2026-01-04T00:00:00"/>
    <m/>
    <m/>
    <m/>
    <s v="8-924-2386"/>
    <s v="MASIVO"/>
    <s v="2 MESES DE MORA"/>
    <x v="0"/>
    <m/>
    <m/>
    <m/>
    <m/>
  </r>
  <r>
    <x v="0"/>
    <s v="yesenia serrano perez"/>
    <n v="353339460000"/>
    <s v="Cobros Abril Canal Fijo 2 meses a NPN"/>
    <n v="0"/>
    <m/>
    <d v="2026-01-04T00:00:00"/>
    <n v="65047823"/>
    <n v="65047823"/>
    <m/>
    <s v="yeseniaserrano@gmail.com"/>
    <m/>
    <m/>
    <m/>
    <d v="2026-01-04T00:00:00"/>
    <m/>
    <m/>
    <m/>
    <s v="9-707-714"/>
    <s v="MASIVO"/>
    <s v="2 MESES DE MORA"/>
    <x v="0"/>
    <m/>
    <m/>
    <m/>
    <m/>
  </r>
  <r>
    <x v="0"/>
    <s v="Obdulio melo"/>
    <n v="354339450000"/>
    <s v="Cobros Abril Canal Fijo 2 meses a NPN"/>
    <n v="0"/>
    <m/>
    <d v="2026-01-04T00:00:00"/>
    <n v="64348533"/>
    <n v="64348533"/>
    <m/>
    <s v="Rastrolosmelo@gmail.com"/>
    <m/>
    <m/>
    <m/>
    <d v="2026-01-04T00:00:00"/>
    <m/>
    <m/>
    <m/>
    <s v="BE586268"/>
    <s v="SOHO"/>
    <s v="2 MESES DE MORA"/>
    <x v="0"/>
    <m/>
    <m/>
    <m/>
    <m/>
  </r>
  <r>
    <x v="0"/>
    <s v="Bellarina Perez"/>
    <n v="351336750000"/>
    <s v="Cobros Abril Canal Fijo 2 meses a NPN"/>
    <n v="0"/>
    <m/>
    <d v="2026-01-04T00:00:00"/>
    <n v="63524408"/>
    <n v="63524408"/>
    <m/>
    <s v="Ayshanetori2926@gmail.com"/>
    <m/>
    <m/>
    <m/>
    <d v="2026-01-04T00:00:00"/>
    <m/>
    <m/>
    <m/>
    <s v="2-705-2073"/>
    <s v="MASIVO"/>
    <s v="2 MESES DE MORA"/>
    <x v="0"/>
    <m/>
    <m/>
    <m/>
    <m/>
  </r>
  <r>
    <x v="0"/>
    <s v="Reymundo Salado "/>
    <n v="356339790000"/>
    <s v="Cobros Abril Canal Fijo 2 meses a NPN"/>
    <n v="0"/>
    <m/>
    <d v="2026-01-04T00:00:00"/>
    <n v="65380331"/>
    <n v="65380331"/>
    <m/>
    <s v="Abdielsalado619@gmail.com"/>
    <m/>
    <m/>
    <m/>
    <d v="2026-01-04T00:00:00"/>
    <m/>
    <m/>
    <m/>
    <s v="8-754-1029"/>
    <s v="MASIVO"/>
    <s v="2 MESES DE MORA"/>
    <x v="0"/>
    <m/>
    <m/>
    <m/>
    <m/>
  </r>
  <r>
    <x v="0"/>
    <s v="Ricardo Enrique cedñi batista"/>
    <n v="313082400000"/>
    <s v="Cobros Abril Canal Fijo 2 meses a NPN"/>
    <n v="0"/>
    <m/>
    <d v="2026-01-04T00:00:00"/>
    <n v="64969771"/>
    <n v="64969771"/>
    <m/>
    <s v="greciavasquez2412@gmail.com"/>
    <m/>
    <m/>
    <m/>
    <d v="2026-01-04T00:00:00"/>
    <m/>
    <m/>
    <m/>
    <s v="6-702-572"/>
    <s v="MASIVO"/>
    <s v="2 MESES DE MORA"/>
    <x v="0"/>
    <m/>
    <m/>
    <m/>
    <m/>
  </r>
  <r>
    <x v="0"/>
    <s v=" AUSBERTO MENDOZAABREGO"/>
    <n v="356338160000"/>
    <s v="Cobros Abril Canal Fijo 2 meses a NPN"/>
    <n v="0"/>
    <m/>
    <d v="2026-01-04T00:00:00"/>
    <n v="62127638"/>
    <n v="62127638"/>
    <m/>
    <s v="ausbertom09@gmail.com"/>
    <m/>
    <m/>
    <m/>
    <d v="2026-01-04T00:00:00"/>
    <m/>
    <m/>
    <m/>
    <s v="9-146-610"/>
    <s v="CALL CENTER"/>
    <s v="2 MESES DE MORA"/>
    <x v="0"/>
    <m/>
    <m/>
    <m/>
    <m/>
  </r>
  <r>
    <x v="0"/>
    <s v="Tobias sanchez"/>
    <n v="351339430000"/>
    <s v="Cobros Abril Canal Fijo 2 meses a NPN"/>
    <n v="0"/>
    <m/>
    <d v="2026-01-04T00:00:00"/>
    <n v="67879995"/>
    <n v="67879995"/>
    <m/>
    <s v="tobiassanchez722@gmail.com"/>
    <m/>
    <m/>
    <m/>
    <d v="2026-01-04T00:00:00"/>
    <m/>
    <m/>
    <m/>
    <s v="8-856-2161"/>
    <s v="MASIVO"/>
    <s v="2 MESES DE MORA"/>
    <x v="0"/>
    <m/>
    <m/>
    <m/>
    <m/>
  </r>
  <r>
    <x v="0"/>
    <s v="Irving Javier Sánchez "/>
    <n v="296064470000"/>
    <s v="Cobros Abril Canal Fijo 2 meses a NPN"/>
    <n v="0"/>
    <m/>
    <d v="2026-01-04T00:00:00"/>
    <n v="61612790"/>
    <n v="61612790"/>
    <m/>
    <s v="Irvingdelacruz0@gmail.com"/>
    <m/>
    <m/>
    <m/>
    <d v="2026-01-04T00:00:00"/>
    <m/>
    <m/>
    <m/>
    <s v="8-858-2360"/>
    <s v="MASIVO"/>
    <s v="2 MESES DE MORA"/>
    <x v="0"/>
    <m/>
    <m/>
    <m/>
    <m/>
  </r>
  <r>
    <x v="0"/>
    <s v="Nicole Andrea Ledezma Morales"/>
    <n v="354338330000"/>
    <s v="Cobros Abril Canal Fijo 2 meses a NPN"/>
    <n v="0"/>
    <m/>
    <d v="2026-01-04T00:00:00"/>
    <n v="68227924"/>
    <n v="68227924"/>
    <m/>
    <s v="miahisabella0880@gmail.com"/>
    <m/>
    <m/>
    <m/>
    <d v="2026-01-04T00:00:00"/>
    <m/>
    <m/>
    <m/>
    <s v="8-1043-1018"/>
    <s v="MASIVO"/>
    <s v="2 MESES DE MORA"/>
    <x v="0"/>
    <m/>
    <m/>
    <m/>
    <m/>
  </r>
  <r>
    <x v="0"/>
    <s v="Jurgen Ignacio Barrios Franco "/>
    <n v="213049300000"/>
    <s v="Cobros Abril Canal Fijo 2 meses a NPN"/>
    <n v="0"/>
    <m/>
    <d v="2026-01-04T00:00:00"/>
    <n v="69395280"/>
    <n v="69395280"/>
    <m/>
    <s v="barriosj2921@Gmail.com"/>
    <m/>
    <m/>
    <m/>
    <d v="2026-01-04T00:00:00"/>
    <m/>
    <m/>
    <m/>
    <s v="8-865-1682"/>
    <s v="MASIVO"/>
    <s v="2 MESES DE MORA"/>
    <x v="0"/>
    <m/>
    <m/>
    <m/>
    <m/>
  </r>
  <r>
    <x v="0"/>
    <s v="IGNACIO Barria ODA"/>
    <n v="351338510000"/>
    <s v="Cobros Abril Canal Fijo 2 meses a NPN"/>
    <n v="0"/>
    <m/>
    <d v="2026-01-04T00:00:00"/>
    <n v="64284709"/>
    <n v="64284709"/>
    <m/>
    <s v="Mpozo5454@gmail.com"/>
    <m/>
    <m/>
    <m/>
    <d v="2026-01-04T00:00:00"/>
    <m/>
    <m/>
    <m/>
    <s v="6-49-1135"/>
    <s v="MASIVO"/>
    <s v="2 MESES DE MORA"/>
    <x v="0"/>
    <m/>
    <m/>
    <m/>
    <m/>
  </r>
  <r>
    <x v="0"/>
    <s v="Omar Alexis Rodriguez"/>
    <n v="355336870000"/>
    <s v="Cobros Abril Canal Fijo 2 meses a NPN"/>
    <n v="0"/>
    <m/>
    <d v="2026-01-04T00:00:00"/>
    <n v="69945457"/>
    <n v="69945457"/>
    <m/>
    <s v="bernalkathy10@gmail.com"/>
    <m/>
    <m/>
    <m/>
    <d v="2026-01-04T00:00:00"/>
    <m/>
    <m/>
    <m/>
    <s v="2-712-389"/>
    <s v="MASIVO"/>
    <s v="2 MESES DE MORA"/>
    <x v="0"/>
    <m/>
    <m/>
    <m/>
    <m/>
  </r>
  <r>
    <x v="0"/>
    <s v="Nilton Stalin Sire"/>
    <n v="354338570000"/>
    <s v="Cobros Abril Canal Fijo 2 meses a NPN"/>
    <n v="0"/>
    <m/>
    <d v="2026-01-04T00:00:00"/>
    <n v="69147013"/>
    <n v="69147013"/>
    <m/>
    <s v="martinezisai347@gmail.com"/>
    <m/>
    <m/>
    <m/>
    <d v="2026-01-04T00:00:00"/>
    <m/>
    <m/>
    <m/>
    <s v="4-737-795"/>
    <s v="MASIVO"/>
    <s v="2 MESES DE MORA"/>
    <x v="0"/>
    <m/>
    <m/>
    <m/>
    <m/>
  </r>
  <r>
    <x v="0"/>
    <s v="YADIRA BALLESTER "/>
    <n v="212061440000"/>
    <s v="Cobros Abril Canal Fijo 2 meses a NPN"/>
    <n v="0"/>
    <m/>
    <d v="2026-01-04T00:00:00"/>
    <n v="68559655"/>
    <n v="68559655"/>
    <m/>
    <s v="Ballesterjesica@gmail.com"/>
    <m/>
    <m/>
    <m/>
    <d v="2026-01-04T00:00:00"/>
    <m/>
    <m/>
    <m/>
    <s v="8-719-1200"/>
    <s v="MASIVO"/>
    <s v="2 MESES DE MORA"/>
    <x v="0"/>
    <m/>
    <m/>
    <m/>
    <m/>
  </r>
  <r>
    <x v="0"/>
    <s v="Laura Patricia Rivera Peña"/>
    <n v="356125840000"/>
    <s v="Cobros Abril Canal Fijo 2 meses a NPN"/>
    <n v="0"/>
    <m/>
    <d v="2026-01-04T00:00:00"/>
    <n v="69578226"/>
    <n v="69578226"/>
    <m/>
    <s v="rosaemeritamena@gmail.com"/>
    <m/>
    <m/>
    <m/>
    <d v="2026-01-04T00:00:00"/>
    <m/>
    <m/>
    <m/>
    <s v="8-949-1537"/>
    <s v="MASIVO"/>
    <s v="2 MESES DE MORA"/>
    <x v="0"/>
    <m/>
    <m/>
    <m/>
    <m/>
  </r>
  <r>
    <x v="0"/>
    <s v="Julieta Edith Sagel López"/>
    <n v="352340370000"/>
    <s v="Cobros Abril Canal Fijo 2 meses a NPN"/>
    <n v="0"/>
    <m/>
    <d v="2026-01-04T00:00:00"/>
    <n v="68382298"/>
    <n v="68382298"/>
    <m/>
    <s v="maurelionunez60@gmail.com"/>
    <m/>
    <m/>
    <m/>
    <d v="2026-01-04T00:00:00"/>
    <m/>
    <m/>
    <m/>
    <s v="10-24-439"/>
    <s v="MASIVO"/>
    <s v="2 MESES DE MORA"/>
    <x v="0"/>
    <m/>
    <m/>
    <m/>
    <m/>
  </r>
  <r>
    <x v="0"/>
    <s v="Yaiceth Julieth Cerceño Joyce"/>
    <n v="356339430000"/>
    <s v="Cobros Abril Canal Fijo 2 meses a NPN"/>
    <n v="0"/>
    <m/>
    <d v="2026-01-04T00:00:00"/>
    <n v="60204644"/>
    <n v="60204644"/>
    <m/>
    <s v=" enithyaima20@gmail.com"/>
    <m/>
    <m/>
    <m/>
    <d v="2026-01-04T00:00:00"/>
    <m/>
    <m/>
    <m/>
    <s v="8-1045-378"/>
    <s v="MASIVO"/>
    <s v="2 MESES DE MORA"/>
    <x v="0"/>
    <m/>
    <m/>
    <m/>
    <m/>
  </r>
  <r>
    <x v="0"/>
    <s v="BRYAN JHOAN MENDOZA TROYA"/>
    <n v="355340130000"/>
    <s v="Cobros Abril Canal Fijo 2 meses a NPN"/>
    <n v="0"/>
    <m/>
    <d v="2026-01-04T00:00:00"/>
    <n v="62779764"/>
    <n v="62779764"/>
    <m/>
    <s v="jhoanmendoza062006@gmail.com"/>
    <m/>
    <m/>
    <m/>
    <d v="2026-01-04T00:00:00"/>
    <m/>
    <m/>
    <m/>
    <s v="8-1040-2011"/>
    <s v="MASIVO"/>
    <s v="2 MESES DE MORA"/>
    <x v="0"/>
    <m/>
    <m/>
    <m/>
    <m/>
  </r>
  <r>
    <x v="0"/>
    <s v="Ana Rodríguez "/>
    <n v="358340120000"/>
    <s v="Cobros Abril Canal Fijo 2 meses a NPN"/>
    <n v="0"/>
    <m/>
    <d v="2026-01-04T00:00:00"/>
    <n v="68732188"/>
    <n v="68732188"/>
    <m/>
    <s v="Autocompany@gmail.com"/>
    <m/>
    <m/>
    <m/>
    <d v="2026-01-04T00:00:00"/>
    <m/>
    <m/>
    <m/>
    <s v="2-105-2162"/>
    <s v="SOHO"/>
    <s v="2 MESES DE MORA"/>
    <x v="0"/>
    <m/>
    <m/>
    <m/>
    <m/>
  </r>
  <r>
    <x v="0"/>
    <s v="Edixon mudarra Sánchez "/>
    <n v="358339510000"/>
    <s v="Cobros Abril Canal Fijo 2 meses a NPN"/>
    <n v="0"/>
    <m/>
    <d v="2026-01-04T00:00:00"/>
    <n v="63140354"/>
    <n v="63140354"/>
    <m/>
    <s v="Mily_3003@Gmail.com"/>
    <m/>
    <m/>
    <m/>
    <d v="2026-01-04T00:00:00"/>
    <m/>
    <m/>
    <m/>
    <s v="8-733-319 "/>
    <s v="MASIVO"/>
    <s v="2 MESES DE MORA"/>
    <x v="0"/>
    <m/>
    <m/>
    <m/>
    <m/>
  </r>
  <r>
    <x v="0"/>
    <s v="JACKZULAY KATIUSKA FLETCHER VEGA"/>
    <n v="351340710000"/>
    <s v="Cobros Abril Canal Fijo 2 meses a NPN"/>
    <n v="0"/>
    <m/>
    <d v="2026-01-04T00:00:00"/>
    <n v="63081453"/>
    <n v="63081453"/>
    <m/>
    <s v="Vegafzulay@gmail.com"/>
    <m/>
    <m/>
    <m/>
    <d v="2026-01-04T00:00:00"/>
    <m/>
    <m/>
    <m/>
    <s v="3-720-1453"/>
    <s v="MASIVO"/>
    <s v="2 MESES DE MORA"/>
    <x v="0"/>
    <m/>
    <m/>
    <m/>
    <m/>
  </r>
  <r>
    <x v="0"/>
    <s v="Héctor Ricardo wong pineda "/>
    <n v="352182950000"/>
    <s v="Cobros Abril Canal Fijo 2 meses a NPN"/>
    <n v="0"/>
    <m/>
    <d v="2026-01-04T00:00:00"/>
    <n v="66075809"/>
    <n v="66075809"/>
    <m/>
    <s v="Shaolinwong05@gmail.com"/>
    <m/>
    <m/>
    <m/>
    <d v="2026-01-04T00:00:00"/>
    <m/>
    <m/>
    <m/>
    <s v="8-502-224"/>
    <s v="MASIVO"/>
    <s v="2 MESES DE MORA"/>
    <x v="0"/>
    <m/>
    <m/>
    <m/>
    <m/>
  </r>
  <r>
    <x v="0"/>
    <s v="Agustín Carrera Aparivio"/>
    <n v="357342270000"/>
    <s v="Cobros Abril Canal Fijo 2 meses a NPN"/>
    <n v="0"/>
    <m/>
    <d v="2026-01-04T00:00:00"/>
    <n v="64932873"/>
    <n v="64932873"/>
    <m/>
    <s v="acarrera@arrocha.com"/>
    <m/>
    <m/>
    <m/>
    <d v="2026-01-04T00:00:00"/>
    <m/>
    <m/>
    <m/>
    <s v="4-235-865"/>
    <s v="MASIVO"/>
    <s v="2 MESES DE MORA"/>
    <x v="0"/>
    <m/>
    <m/>
    <m/>
    <m/>
  </r>
  <r>
    <x v="0"/>
    <s v="Mariley Palacios Rivas"/>
    <n v="356342870000"/>
    <s v="Cobros Abril Canal Fijo 2 meses a NPN"/>
    <n v="0"/>
    <m/>
    <d v="2026-01-04T00:00:00"/>
    <n v="64425891"/>
    <n v="64425891"/>
    <m/>
    <s v="marileydelosangeles@gmail.com"/>
    <m/>
    <m/>
    <m/>
    <d v="2026-01-04T00:00:00"/>
    <m/>
    <m/>
    <m/>
    <s v="C03660681"/>
    <s v="MASIVO"/>
    <s v="2 MESES DE MORA"/>
    <x v="0"/>
    <m/>
    <m/>
    <m/>
    <m/>
  </r>
  <r>
    <x v="0"/>
    <s v="Yanina Vásquez "/>
    <n v="356342700000"/>
    <s v="Cobros Abril Canal Fijo 2 meses a NPN"/>
    <n v="0"/>
    <m/>
    <d v="2026-01-04T00:00:00"/>
    <n v="69547840"/>
    <n v="69547840"/>
    <m/>
    <s v="yanina_0115@hotmail.com"/>
    <m/>
    <m/>
    <m/>
    <d v="2026-01-04T00:00:00"/>
    <m/>
    <m/>
    <m/>
    <s v="9-714-715"/>
    <s v="MASIVO"/>
    <s v="2 MESES DE MORA"/>
    <x v="0"/>
    <m/>
    <m/>
    <m/>
    <m/>
  </r>
  <r>
    <x v="0"/>
    <s v="José Antonio Gonzalez "/>
    <n v="351328910000"/>
    <s v="Cobros Abril Canal Fijo 2 meses a NPN"/>
    <n v="0"/>
    <m/>
    <d v="2026-01-04T00:00:00"/>
    <n v="63869138"/>
    <n v="63869138"/>
    <m/>
    <s v="joseaimar507@gmail.com"/>
    <m/>
    <m/>
    <m/>
    <d v="2026-01-04T00:00:00"/>
    <m/>
    <m/>
    <m/>
    <s v="5-17-416"/>
    <s v="MASIVO"/>
    <s v="2 MESES DE MORA"/>
    <x v="0"/>
    <m/>
    <m/>
    <m/>
    <m/>
  </r>
  <r>
    <x v="0"/>
    <s v="Abel Enrique González Sierro"/>
    <n v="355334020000"/>
    <s v="Cobros Abril Canal Fijo 2 meses a NPN"/>
    <n v="0"/>
    <m/>
    <d v="2026-01-04T00:00:00"/>
    <n v="65755939"/>
    <n v="65755939"/>
    <m/>
    <s v="AG7502234@gmail.com"/>
    <m/>
    <m/>
    <m/>
    <d v="2026-01-04T00:00:00"/>
    <m/>
    <m/>
    <m/>
    <s v="4-208-90"/>
    <s v="MASIVO"/>
    <s v="2 MESES DE MORA"/>
    <x v="0"/>
    <m/>
    <m/>
    <m/>
    <m/>
  </r>
  <r>
    <x v="0"/>
    <s v="José Julián sierra Batista "/>
    <n v="354325620000"/>
    <s v="Cobros Abril Canal Fijo 2 meses a NPN"/>
    <n v="0"/>
    <m/>
    <d v="2026-01-04T00:00:00"/>
    <n v="68721673"/>
    <n v="68721673"/>
    <m/>
    <s v="ergalvez2029@gmail.com"/>
    <m/>
    <m/>
    <m/>
    <d v="2026-01-04T00:00:00"/>
    <m/>
    <m/>
    <m/>
    <s v="8-1005-2102"/>
    <s v="MASIVO"/>
    <s v="2 MESES DE MORA"/>
    <x v="0"/>
    <m/>
    <m/>
    <m/>
    <m/>
  </r>
  <r>
    <x v="0"/>
    <s v="Juan Esteban Hernández "/>
    <n v="357340400000"/>
    <s v="Cobros Abril Canal Fijo 2 meses a NPN"/>
    <n v="0"/>
    <m/>
    <d v="2026-01-04T00:00:00"/>
    <n v="64793076"/>
    <n v="64793076"/>
    <m/>
    <s v="dalyshellbaez1@gmail.com"/>
    <m/>
    <m/>
    <m/>
    <d v="2026-01-04T00:00:00"/>
    <m/>
    <m/>
    <m/>
    <s v="10-715-894"/>
    <s v="MASIVO"/>
    <s v="2 MESES DE MORA"/>
    <x v="0"/>
    <m/>
    <m/>
    <m/>
    <m/>
  </r>
  <r>
    <x v="0"/>
    <s v="GRABINI CAMAÑO"/>
    <n v="281011940000"/>
    <s v="Cobros Abril Canal Fijo 2 meses a NPN"/>
    <n v="0"/>
    <m/>
    <d v="2026-01-04T00:00:00"/>
    <n v="68962490"/>
    <n v="68962490"/>
    <m/>
    <s v="cgabrini@gmail.com"/>
    <m/>
    <m/>
    <m/>
    <d v="2026-01-04T00:00:00"/>
    <m/>
    <m/>
    <m/>
    <s v="8-866-1822"/>
    <s v="MASIVO"/>
    <s v="2 MESES DE MORA"/>
    <x v="7"/>
    <m/>
    <m/>
    <m/>
    <m/>
  </r>
  <r>
    <x v="0"/>
    <s v="Juan Carlos Gonzales "/>
    <n v="351343810000"/>
    <s v="Cobros Abril Canal Fijo 2 meses a NPN"/>
    <n v="0"/>
    <m/>
    <d v="2026-01-04T00:00:00"/>
    <n v="69129469"/>
    <n v="69129469"/>
    <m/>
    <s v="nicole.1010dutary@gmail.com"/>
    <m/>
    <m/>
    <m/>
    <d v="2026-01-04T00:00:00"/>
    <m/>
    <m/>
    <m/>
    <s v="8-787-894"/>
    <s v="MASIVO"/>
    <s v="2 MESES DE MORA"/>
    <x v="0"/>
    <m/>
    <m/>
    <m/>
    <m/>
  </r>
  <r>
    <x v="0"/>
    <s v="Ileana Dianeth Martinez Moran"/>
    <n v="353343830000"/>
    <s v="Cobros Abril Canal Fijo 2 meses a NPN"/>
    <n v="0"/>
    <m/>
    <d v="2026-01-04T00:00:00"/>
    <n v="61621615"/>
    <n v="61621615"/>
    <m/>
    <s v="dianethmartinez0512@gmail.com "/>
    <m/>
    <m/>
    <m/>
    <d v="2026-01-04T00:00:00"/>
    <m/>
    <m/>
    <m/>
    <s v="2-747-998"/>
    <s v="MASIVO"/>
    <s v="2 MESES DE MORA"/>
    <x v="0"/>
    <m/>
    <m/>
    <m/>
    <m/>
  </r>
  <r>
    <x v="0"/>
    <s v="Marco shakespeare"/>
    <n v="352342060000"/>
    <s v="Cobros Abril Canal Fijo 2 meses a NPN"/>
    <n v="0"/>
    <m/>
    <d v="2026-01-04T00:00:00"/>
    <n v="66085855"/>
    <n v="66085855"/>
    <m/>
    <s v="Mashakespeare08@gmail.con"/>
    <m/>
    <m/>
    <m/>
    <d v="2026-01-04T00:00:00"/>
    <m/>
    <m/>
    <m/>
    <s v="8-240-182"/>
    <s v="MASIVO"/>
    <s v="2 MESES DE MORA"/>
    <x v="0"/>
    <m/>
    <m/>
    <m/>
    <m/>
  </r>
  <r>
    <x v="0"/>
    <s v="ISMAEL MORALES"/>
    <n v="355342060000"/>
    <s v="Cobros Abril Canal Fijo 2 meses a NPN"/>
    <n v="0"/>
    <m/>
    <d v="2026-01-04T00:00:00"/>
    <n v="63829194"/>
    <n v="63829194"/>
    <m/>
    <s v="Leonildadealfaro@gmail.com"/>
    <m/>
    <m/>
    <m/>
    <d v="2026-01-04T00:00:00"/>
    <m/>
    <m/>
    <m/>
    <s v="12-725-736"/>
    <s v="MASIVO"/>
    <s v="2 MESES DE MORA"/>
    <x v="0"/>
    <m/>
    <m/>
    <m/>
    <m/>
  </r>
  <r>
    <x v="0"/>
    <s v="NILKA OMAIRA MORENO"/>
    <n v="356344660000"/>
    <s v="Cobros Abril Canal Fijo 2 meses a NPN"/>
    <n v="0"/>
    <m/>
    <d v="2026-01-04T00:00:00"/>
    <n v="67648332"/>
    <n v="67648332"/>
    <m/>
    <s v="nilka5606@gmail.com"/>
    <m/>
    <m/>
    <m/>
    <d v="2026-01-04T00:00:00"/>
    <m/>
    <m/>
    <m/>
    <s v="4-103-1503"/>
    <s v="MASIVO"/>
    <s v="2 MESES DE MORA"/>
    <x v="0"/>
    <m/>
    <m/>
    <m/>
    <m/>
  </r>
  <r>
    <x v="0"/>
    <s v="IGNACIO GUERRA"/>
    <n v="359344760000"/>
    <s v="Cobros Abril Canal Fijo 2 meses a NPN"/>
    <n v="0"/>
    <m/>
    <d v="2026-01-04T00:00:00"/>
    <n v="69164265"/>
    <n v="69164265"/>
    <m/>
    <s v="Ignacioguerra1771@gmail.com"/>
    <m/>
    <m/>
    <m/>
    <d v="2026-01-04T00:00:00"/>
    <m/>
    <m/>
    <m/>
    <s v="9-719-649"/>
    <s v="MASIVO"/>
    <s v="2 MESES DE MORA"/>
    <x v="0"/>
    <m/>
    <m/>
    <m/>
    <m/>
  </r>
  <r>
    <x v="0"/>
    <s v="CESAR ABEL LEYTON"/>
    <n v="342338080000"/>
    <s v="Cobros Abril Canal Fijo 2 meses a NPN"/>
    <n v="0"/>
    <m/>
    <d v="2026-01-04T00:00:00"/>
    <n v="62366769"/>
    <n v="62366769"/>
    <m/>
    <s v="perezleyton4567@gmail.com"/>
    <m/>
    <m/>
    <m/>
    <d v="2026-01-04T00:00:00"/>
    <m/>
    <m/>
    <m/>
    <s v="8-1037-145"/>
    <s v="MASIVO"/>
    <s v="2 MESES DE MORA"/>
    <x v="0"/>
    <m/>
    <m/>
    <m/>
    <m/>
  </r>
  <r>
    <x v="0"/>
    <s v="GLORIA ESTHER ROSALES GARCIA"/>
    <n v="353244410000"/>
    <s v="Cobros Abril Canal Fijo 2 meses a NPN"/>
    <n v="0"/>
    <m/>
    <d v="2026-01-04T00:00:00"/>
    <n v="64652188"/>
    <n v="64652188"/>
    <m/>
    <s v="gloriarosalesga15rcia@gmail.com"/>
    <m/>
    <m/>
    <m/>
    <d v="2026-01-04T00:00:00"/>
    <m/>
    <m/>
    <m/>
    <n v="179527694"/>
    <s v="MASIVO"/>
    <s v="2 MESES DE MORA"/>
    <x v="0"/>
    <m/>
    <m/>
    <m/>
    <m/>
  </r>
  <r>
    <x v="0"/>
    <s v=" Oscar Antonio Poveda Gómez"/>
    <n v="287020080000"/>
    <s v="Cobros Abril Canal Fijo 2 meses a NPN"/>
    <n v="0"/>
    <m/>
    <d v="2026-01-04T00:00:00"/>
    <n v="63323851"/>
    <n v="63323851"/>
    <m/>
    <s v="Oscarpoveda27@gmail.com"/>
    <m/>
    <m/>
    <m/>
    <d v="2026-01-04T00:00:00"/>
    <m/>
    <m/>
    <m/>
    <s v="C02218758"/>
    <s v="DIGITAL"/>
    <s v="2 MESES DE MORA"/>
    <x v="1"/>
    <m/>
    <m/>
    <m/>
    <m/>
  </r>
  <r>
    <x v="0"/>
    <s v="Elvia lisbeth "/>
    <n v="304023100000"/>
    <s v="Cobros Abril Canal Fijo 2 meses a NPN"/>
    <n v="0"/>
    <m/>
    <d v="2026-01-04T00:00:00"/>
    <n v="65294266"/>
    <n v="65294266"/>
    <m/>
    <s v="elviasinclair837@gmail.com"/>
    <m/>
    <m/>
    <m/>
    <d v="2026-01-04T00:00:00"/>
    <m/>
    <m/>
    <m/>
    <s v="1-702-952"/>
    <s v="MASIVO"/>
    <s v="2 MESES DE MORA"/>
    <x v="3"/>
    <m/>
    <m/>
    <m/>
    <m/>
  </r>
  <r>
    <x v="0"/>
    <s v="Mauricio Quintero"/>
    <n v="357345950000"/>
    <s v="Cobros Abril Canal Fijo 2 meses a NPN"/>
    <n v="0"/>
    <m/>
    <d v="2026-01-04T00:00:00"/>
    <n v="67966894"/>
    <n v="67966894"/>
    <m/>
    <s v="Cq9553328@gmail.com"/>
    <m/>
    <m/>
    <m/>
    <d v="2026-01-04T00:00:00"/>
    <m/>
    <m/>
    <m/>
    <s v="1-722-1529"/>
    <s v="MASIVO"/>
    <s v="2 MESES DE MORA"/>
    <x v="0"/>
    <m/>
    <m/>
    <m/>
    <m/>
  </r>
  <r>
    <x v="0"/>
    <s v="Ya mi del carmen Gonzales gomez"/>
    <n v="357346910000"/>
    <s v="Cobros Abril Canal Fijo 2 meses a NPN"/>
    <n v="0"/>
    <m/>
    <d v="2026-01-04T00:00:00"/>
    <n v="65370104"/>
    <n v="65370104"/>
    <m/>
    <s v="Jonnyeric783@gmail.com"/>
    <m/>
    <m/>
    <m/>
    <d v="2026-01-04T00:00:00"/>
    <m/>
    <m/>
    <m/>
    <s v="8-815-885"/>
    <s v="MASIVO"/>
    <s v="2 MESES DE MORA"/>
    <x v="0"/>
    <m/>
    <m/>
    <m/>
    <m/>
  </r>
  <r>
    <x v="0"/>
    <s v="Francisca bedolla"/>
    <n v="35234453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5-710-187"/>
    <s v="MASIVO"/>
    <s v="2 MESES DE MORA"/>
    <x v="1"/>
    <m/>
    <m/>
    <m/>
    <m/>
  </r>
  <r>
    <x v="0"/>
    <s v="Oscar oda"/>
    <n v="356345590000"/>
    <s v="Cobros Abril Canal Fijo 2 meses a NPN"/>
    <n v="0"/>
    <m/>
    <d v="2026-01-04T00:00:00"/>
    <n v="60088799"/>
    <n v="60088799"/>
    <m/>
    <s v="Tuchinitha3023@gmail.com"/>
    <m/>
    <m/>
    <m/>
    <d v="2026-01-04T00:00:00"/>
    <m/>
    <m/>
    <m/>
    <s v="6-76-245"/>
    <s v="MASIVO"/>
    <s v="2 MESES DE MORA"/>
    <x v="0"/>
    <m/>
    <m/>
    <m/>
    <m/>
  </r>
  <r>
    <x v="0"/>
    <s v="CRISTOBALINA PEREZ"/>
    <n v="358345820000"/>
    <s v="Cobros Abril Canal Fijo 2 meses a NPN"/>
    <n v="0"/>
    <m/>
    <d v="2026-01-04T00:00:00"/>
    <n v="63650986"/>
    <n v="63650986"/>
    <m/>
    <s v="galleta_2196@hotmail.com"/>
    <m/>
    <m/>
    <m/>
    <d v="2026-01-04T00:00:00"/>
    <m/>
    <m/>
    <m/>
    <s v="9-58-46"/>
    <s v="MASIVO"/>
    <s v="2 MESES DE MORA"/>
    <x v="0"/>
    <m/>
    <m/>
    <m/>
    <m/>
  </r>
  <r>
    <x v="0"/>
    <s v="JEAN CARLOS QUINTERO GONZALEZ"/>
    <n v="358345030000"/>
    <s v="Cobros Abril Canal Fijo 2 meses a NPN"/>
    <n v="0"/>
    <m/>
    <d v="2026-01-04T00:00:00"/>
    <n v="69756073"/>
    <n v="69756073"/>
    <m/>
    <s v="Quinterojean016@gmail.com"/>
    <m/>
    <m/>
    <m/>
    <d v="2026-01-04T00:00:00"/>
    <m/>
    <m/>
    <m/>
    <s v="8-881-1471"/>
    <s v="MASIVO"/>
    <s v="2 MESES DE MORA"/>
    <x v="0"/>
    <m/>
    <m/>
    <m/>
    <m/>
  </r>
  <r>
    <x v="0"/>
    <s v="William Antonio García Obredor"/>
    <n v="356342330000"/>
    <s v="Cobros Abril Canal Fijo 2 meses a NPN"/>
    <n v="0"/>
    <m/>
    <d v="2026-01-04T00:00:00"/>
    <n v="66067473"/>
    <n v="66067473"/>
    <m/>
    <s v="wiantonio475@gmail.com"/>
    <m/>
    <m/>
    <m/>
    <d v="2026-01-04T00:00:00"/>
    <m/>
    <m/>
    <m/>
    <s v="BE957154"/>
    <s v="MASIVO"/>
    <s v="2 MESES DE MORA"/>
    <x v="0"/>
    <m/>
    <m/>
    <m/>
    <m/>
  </r>
  <r>
    <x v="0"/>
    <s v="Darling Ruiz"/>
    <n v="353347410000"/>
    <s v="Cobros Abril Canal Fijo 2 meses a NPN"/>
    <n v="0"/>
    <m/>
    <d v="2026-01-04T00:00:00"/>
    <n v="67189141"/>
    <n v="67189141"/>
    <m/>
    <s v="Darlingruiz555@gmail.com"/>
    <m/>
    <m/>
    <m/>
    <d v="2026-01-04T00:00:00"/>
    <m/>
    <m/>
    <m/>
    <s v="C02616863"/>
    <s v="MASIVO"/>
    <s v="2 MESES DE MORA"/>
    <x v="2"/>
    <m/>
    <m/>
    <m/>
    <m/>
  </r>
  <r>
    <x v="0"/>
    <s v="Rosmery arosemena"/>
    <n v="357347820000"/>
    <s v="Cobros Abril Canal Fijo 2 meses a NPN"/>
    <n v="0"/>
    <m/>
    <d v="2026-01-04T00:00:00"/>
    <n v="68114151"/>
    <n v="68114151"/>
    <m/>
    <s v="Yetyramos2@gmail.com"/>
    <m/>
    <m/>
    <m/>
    <d v="2026-01-04T00:00:00"/>
    <m/>
    <m/>
    <m/>
    <n v="599220117"/>
    <s v="MASIVO"/>
    <s v="2 MESES DE MORA"/>
    <x v="0"/>
    <m/>
    <m/>
    <m/>
    <m/>
  </r>
  <r>
    <x v="0"/>
    <s v="Joselyn Gabriela Ortega Guevara"/>
    <n v="351347210000"/>
    <s v="Cobros Abril Canal Fijo 2 meses a NPN"/>
    <n v="0"/>
    <m/>
    <d v="2026-01-04T00:00:00"/>
    <n v="66582908"/>
    <n v="66582908"/>
    <m/>
    <s v="gabrielaguevara298409@gmail.com"/>
    <m/>
    <m/>
    <m/>
    <d v="2026-01-04T00:00:00"/>
    <m/>
    <m/>
    <m/>
    <s v="8-779-1630"/>
    <s v="MASIVO"/>
    <s v="2 MESES DE MORA"/>
    <x v="0"/>
    <m/>
    <m/>
    <m/>
    <m/>
  </r>
  <r>
    <x v="0"/>
    <s v="YAZURI YARAVI BLYCHENTON VALDEZ "/>
    <n v="354346910000"/>
    <s v="Cobros Abril Canal Fijo 2 meses a NPN"/>
    <n v="0"/>
    <m/>
    <d v="2026-01-04T00:00:00"/>
    <n v="63157264"/>
    <n v="63157264"/>
    <m/>
    <s v="yazuriblychenton90@gmail.com"/>
    <m/>
    <m/>
    <m/>
    <d v="2026-01-04T00:00:00"/>
    <m/>
    <m/>
    <m/>
    <s v="3-728-19"/>
    <s v="MASIVO"/>
    <s v="2 MESES DE MORA"/>
    <x v="0"/>
    <m/>
    <m/>
    <m/>
    <m/>
  </r>
  <r>
    <x v="0"/>
    <s v="Virginia Sáez "/>
    <n v="351346110000"/>
    <s v="Cobros Abril Canal Fijo 2 meses a NPN"/>
    <n v="0"/>
    <m/>
    <d v="2026-01-04T00:00:00"/>
    <n v="65174448"/>
    <n v="65174448"/>
    <m/>
    <s v="Saesvirginia@gmail.com"/>
    <m/>
    <m/>
    <m/>
    <d v="2026-01-04T00:00:00"/>
    <m/>
    <m/>
    <m/>
    <s v="8-898-2330"/>
    <s v="MASIVO"/>
    <s v="2 MESES DE MORA"/>
    <x v="0"/>
    <m/>
    <m/>
    <m/>
    <m/>
  </r>
  <r>
    <x v="0"/>
    <s v="MARITZA THOMAS MARIN"/>
    <n v="356346880000"/>
    <s v="Cobros Abril Canal Fijo 2 meses a NPN"/>
    <n v="0"/>
    <m/>
    <d v="2026-01-04T00:00:00"/>
    <n v="65431472"/>
    <n v="65431472"/>
    <m/>
    <s v="Chrisneymar12772@gmail.com"/>
    <m/>
    <m/>
    <m/>
    <d v="2026-01-04T00:00:00"/>
    <m/>
    <m/>
    <m/>
    <s v="3-81-1297"/>
    <s v="MASIVO"/>
    <s v="2 MESES DE MORA"/>
    <x v="0"/>
    <m/>
    <m/>
    <m/>
    <m/>
  </r>
  <r>
    <x v="0"/>
    <s v="Alida Rosa Ortiz Gondola"/>
    <n v="359346900000"/>
    <s v="Cobros Abril Canal Fijo 2 meses a NPN"/>
    <n v="0"/>
    <m/>
    <d v="2026-01-04T00:00:00"/>
    <n v="67354418"/>
    <n v="67354418"/>
    <m/>
    <s v="Gondolamigdonio@gmail.com"/>
    <m/>
    <m/>
    <m/>
    <d v="2026-01-04T00:00:00"/>
    <m/>
    <m/>
    <m/>
    <s v="3-71-43"/>
    <s v="MASIVO"/>
    <s v="2 MESES DE MORA"/>
    <x v="0"/>
    <m/>
    <m/>
    <m/>
    <m/>
  </r>
  <r>
    <x v="0"/>
    <s v="Deiver Diegues"/>
    <n v="357338100000"/>
    <s v="Cobros Abril Canal Fijo 2 meses a NPN"/>
    <n v="0"/>
    <m/>
    <d v="2026-01-04T00:00:00"/>
    <n v="64130383"/>
    <n v="64130383"/>
    <m/>
    <s v="Kerenpineda18@icloud.com"/>
    <m/>
    <m/>
    <m/>
    <d v="2026-01-04T00:00:00"/>
    <m/>
    <m/>
    <m/>
    <s v="E-8-208241"/>
    <s v="MASIVO"/>
    <s v="2 MESES DE MORA"/>
    <x v="0"/>
    <m/>
    <m/>
    <m/>
    <m/>
  </r>
  <r>
    <x v="0"/>
    <s v="Elizabeth Mendoza"/>
    <n v="351319070000"/>
    <s v="Cobros Abril Canal Fijo 2 meses a NPN"/>
    <n v="0"/>
    <m/>
    <d v="2026-01-04T00:00:00"/>
    <n v="69352405"/>
    <n v="69352405"/>
    <m/>
    <s v="Latuve03@gmail.com"/>
    <m/>
    <m/>
    <m/>
    <d v="2026-01-04T00:00:00"/>
    <m/>
    <m/>
    <m/>
    <s v="8-204-2040"/>
    <s v="MASIVO"/>
    <s v="2 MESES DE MORA"/>
    <x v="0"/>
    <m/>
    <m/>
    <m/>
    <m/>
  </r>
  <r>
    <x v="0"/>
    <s v="Mayte Martinez "/>
    <n v="352347730000"/>
    <s v="Cobros Abril Canal Fijo 2 meses a NPN"/>
    <n v="0"/>
    <m/>
    <d v="2026-01-04T00:00:00"/>
    <n v="68905432"/>
    <n v="68905432"/>
    <m/>
    <s v="adrian14.ae58@gmail.com"/>
    <m/>
    <m/>
    <m/>
    <d v="2026-01-04T00:00:00"/>
    <m/>
    <m/>
    <m/>
    <s v="2-162-544"/>
    <s v="MASIVO"/>
    <s v="2 MESES DE MORA"/>
    <x v="1"/>
    <m/>
    <m/>
    <m/>
    <m/>
  </r>
  <r>
    <x v="0"/>
    <s v="HEIDY EULOGIA MARQUEZ ALVAREZ"/>
    <n v="353345680000"/>
    <s v="Cobros Abril Canal Fijo 2 meses a NPN"/>
    <n v="0"/>
    <m/>
    <d v="2026-01-04T00:00:00"/>
    <n v="64595443"/>
    <n v="64595443"/>
    <m/>
    <s v="candyrachelmarquez233@gmail.com"/>
    <m/>
    <m/>
    <m/>
    <d v="2026-01-04T00:00:00"/>
    <m/>
    <m/>
    <m/>
    <s v="8-725-966"/>
    <s v="MASIVO"/>
    <s v="2 MESES DE MORA"/>
    <x v="0"/>
    <m/>
    <m/>
    <m/>
    <m/>
  </r>
  <r>
    <x v="0"/>
    <s v="Robinson Quintero"/>
    <n v="355347810000"/>
    <s v="Cobros Abril Canal Fijo 2 meses a NPN"/>
    <n v="0"/>
    <m/>
    <d v="2026-01-04T00:00:00"/>
    <n v="64531235"/>
    <n v="64531235"/>
    <m/>
    <s v="mileydis.flore@gmail.com"/>
    <m/>
    <m/>
    <m/>
    <d v="2026-01-04T00:00:00"/>
    <m/>
    <m/>
    <m/>
    <s v="6-87-304"/>
    <s v="MASIVO"/>
    <s v="2 MESES DE MORA"/>
    <x v="0"/>
    <m/>
    <m/>
    <m/>
    <m/>
  </r>
  <r>
    <x v="0"/>
    <s v="Javier Martin Abrego abrigo"/>
    <n v="351347900000"/>
    <s v="Cobros Abril Canal Fijo 2 meses a NPN"/>
    <n v="0"/>
    <m/>
    <d v="2026-01-04T00:00:00"/>
    <n v="67079629"/>
    <n v="67079629"/>
    <m/>
    <s v="Abrigoabrego788@gmail.com"/>
    <m/>
    <m/>
    <m/>
    <d v="2026-01-04T00:00:00"/>
    <m/>
    <m/>
    <m/>
    <s v="12-713-696"/>
    <s v="MASIVO"/>
    <s v="2 MESES DE MORA"/>
    <x v="0"/>
    <m/>
    <m/>
    <m/>
    <m/>
  </r>
  <r>
    <x v="0"/>
    <s v="Kabiria Ríos Herrera "/>
    <n v="353345900000"/>
    <s v="Cobros Abril Canal Fijo 2 meses a NPN"/>
    <n v="0"/>
    <m/>
    <d v="2026-01-04T00:00:00"/>
    <n v="66499451"/>
    <n v="66499451"/>
    <m/>
    <s v="kabiriarios@hotmal.com"/>
    <m/>
    <m/>
    <m/>
    <d v="2026-01-04T00:00:00"/>
    <m/>
    <m/>
    <m/>
    <s v="4-219-92"/>
    <s v="MASIVO"/>
    <s v="2 MESES DE MORA"/>
    <x v="0"/>
    <m/>
    <m/>
    <m/>
    <m/>
  </r>
  <r>
    <x v="0"/>
    <s v="GILMA NELIS DE GRACIA CAMP"/>
    <n v="327063180000"/>
    <s v="Cobros Abril Canal Fijo 2 meses a NPN"/>
    <n v="0"/>
    <m/>
    <d v="2026-01-04T00:00:00"/>
    <n v="67015459"/>
    <n v="67015459"/>
    <m/>
    <s v="gilmadegracia2@gmail.com"/>
    <m/>
    <m/>
    <m/>
    <d v="2026-01-04T00:00:00"/>
    <m/>
    <m/>
    <m/>
    <s v="8-724-2364"/>
    <s v="MASIVO"/>
    <s v="2 MESES DE MORA"/>
    <x v="0"/>
    <m/>
    <m/>
    <m/>
    <m/>
  </r>
  <r>
    <x v="0"/>
    <s v="Mielyka Gonzales "/>
    <n v="353347160000"/>
    <s v="Cobros Abril Canal Fijo 2 meses a NPN"/>
    <n v="0"/>
    <m/>
    <d v="2026-01-04T00:00:00"/>
    <n v="67104471"/>
    <n v="67104471"/>
    <m/>
    <s v="delcarmen29.m@gmail.com"/>
    <m/>
    <m/>
    <m/>
    <d v="2026-01-04T00:00:00"/>
    <m/>
    <m/>
    <m/>
    <s v="8-961-72"/>
    <s v="MASIVO"/>
    <s v="2 MESES DE MORA"/>
    <x v="0"/>
    <m/>
    <m/>
    <m/>
    <m/>
  </r>
  <r>
    <x v="0"/>
    <s v="Mario perez"/>
    <n v="353348390000"/>
    <s v="Cobros Abril Canal Fijo 2 meses a NPN"/>
    <n v="0"/>
    <m/>
    <d v="2026-01-04T00:00:00"/>
    <n v="65294266"/>
    <n v="65294266"/>
    <m/>
    <s v="Marioperez97@gmail.com "/>
    <m/>
    <m/>
    <m/>
    <d v="2026-01-04T00:00:00"/>
    <m/>
    <m/>
    <m/>
    <s v="4-791-850"/>
    <s v="MASIVO"/>
    <s v="2 MESES DE MORA"/>
    <x v="3"/>
    <m/>
    <m/>
    <m/>
    <m/>
  </r>
  <r>
    <x v="0"/>
    <s v="América mirones"/>
    <n v="357347600000"/>
    <s v="Cobros Abril Canal Fijo 2 meses a NPN"/>
    <n v="0"/>
    <m/>
    <d v="2026-01-04T00:00:00"/>
    <n v="68905432"/>
    <n v="68905432"/>
    <m/>
    <s v="pereztamin@gmail.com"/>
    <m/>
    <m/>
    <m/>
    <d v="2026-01-04T00:00:00"/>
    <m/>
    <m/>
    <m/>
    <s v="9-712-1096"/>
    <s v="MASIVO"/>
    <s v="2 MESES DE MORA"/>
    <x v="1"/>
    <m/>
    <m/>
    <m/>
    <m/>
  </r>
  <r>
    <x v="0"/>
    <s v="Edwing Torres"/>
    <n v="359347690000"/>
    <s v="Cobros Abril Canal Fijo 2 meses a NPN"/>
    <n v="0"/>
    <m/>
    <d v="2026-01-04T00:00:00"/>
    <n v="63425230"/>
    <n v="63425230"/>
    <m/>
    <s v="Lilibethtorres11@gmail.com"/>
    <m/>
    <m/>
    <m/>
    <d v="2026-01-04T00:00:00"/>
    <m/>
    <m/>
    <m/>
    <s v="2-105-2095"/>
    <s v="SOHO"/>
    <s v="2 MESES DE MORA"/>
    <x v="0"/>
    <m/>
    <m/>
    <m/>
    <m/>
  </r>
  <r>
    <x v="0"/>
    <s v="Isidra Mendoza"/>
    <n v="355347760000"/>
    <s v="Cobros Abril Canal Fijo 2 meses a NPN"/>
    <n v="0"/>
    <m/>
    <d v="2026-01-04T00:00:00"/>
    <n v="65964756"/>
    <n v="65964756"/>
    <m/>
    <s v="Iydg0725@gmail.com"/>
    <m/>
    <m/>
    <m/>
    <d v="2026-01-04T00:00:00"/>
    <m/>
    <m/>
    <m/>
    <s v="6-716-864"/>
    <s v="MASIVO"/>
    <s v="2 MESES DE MORA"/>
    <x v="1"/>
    <m/>
    <m/>
    <m/>
    <m/>
  </r>
  <r>
    <x v="0"/>
    <s v="JAIME JOSUE SUIRA SANCHEZ "/>
    <n v="355345270000"/>
    <s v="Cobros Abril Canal Fijo 2 meses a NPN"/>
    <n v="0"/>
    <m/>
    <d v="2026-01-04T00:00:00"/>
    <n v="63017723"/>
    <n v="63017723"/>
    <m/>
    <s v="jaimesuirach507@gmail.com"/>
    <m/>
    <m/>
    <m/>
    <d v="2026-01-04T00:00:00"/>
    <m/>
    <m/>
    <m/>
    <s v="8-1056-1088"/>
    <s v="MASIVO"/>
    <s v="2 MESES DE MORA"/>
    <x v="0"/>
    <m/>
    <m/>
    <m/>
    <m/>
  </r>
  <r>
    <x v="0"/>
    <s v="NEREIDA PINTO CASTILLO"/>
    <n v="358349360000"/>
    <s v="Cobros Abril Canal Fijo 2 meses a NPN"/>
    <n v="0"/>
    <m/>
    <d v="2026-01-04T00:00:00"/>
    <n v="65343455"/>
    <n v="65343455"/>
    <m/>
    <s v="neyi140873@gmail.com"/>
    <m/>
    <m/>
    <m/>
    <d v="2026-01-04T00:00:00"/>
    <m/>
    <m/>
    <m/>
    <s v="4-263-916"/>
    <s v="MASIVO"/>
    <s v="2 MESES DE MORA"/>
    <x v="0"/>
    <m/>
    <m/>
    <m/>
    <m/>
  </r>
  <r>
    <x v="0"/>
    <s v="ISMAEL MORALES"/>
    <n v="355342060000"/>
    <s v="Cobros Abril Canal Fijo 2 meses a NPN"/>
    <n v="0"/>
    <m/>
    <d v="2026-01-04T00:00:00"/>
    <n v="63829194"/>
    <n v="63829194"/>
    <m/>
    <s v="Leonildadealfaro@gmail.com"/>
    <m/>
    <m/>
    <m/>
    <d v="2026-01-04T00:00:00"/>
    <m/>
    <m/>
    <m/>
    <s v="12-725-736"/>
    <s v="MASIVO"/>
    <s v="2 MESES DE MORA"/>
    <x v="0"/>
    <m/>
    <m/>
    <m/>
    <m/>
  </r>
  <r>
    <x v="0"/>
    <s v="LUCIA YARISETH RODRIGUEZ ABREGO"/>
    <n v="353350290000"/>
    <s v="Cobros Abril Canal Fijo 2 meses a NPN"/>
    <n v="0"/>
    <m/>
    <d v="2026-01-04T00:00:00"/>
    <n v="64136623"/>
    <n v="64136623"/>
    <m/>
    <s v="edwinoscar229@gmail.com"/>
    <m/>
    <m/>
    <m/>
    <d v="2026-01-04T00:00:00"/>
    <m/>
    <m/>
    <m/>
    <s v="8-820-2011"/>
    <s v="MASIVO"/>
    <s v="2 MESES DE MORA"/>
    <x v="1"/>
    <m/>
    <m/>
    <m/>
    <m/>
  </r>
  <r>
    <x v="0"/>
    <s v="Migdalis Saenz"/>
    <n v="358347940000"/>
    <s v="Cobros Abril Canal Fijo 2 meses a NPN"/>
    <n v="0"/>
    <m/>
    <d v="2026-01-04T00:00:00"/>
    <n v="69892872"/>
    <n v="69892872"/>
    <m/>
    <s v="Migdalismichelle1998@gmail.com"/>
    <m/>
    <m/>
    <m/>
    <d v="2026-01-04T00:00:00"/>
    <m/>
    <m/>
    <m/>
    <s v="3-741-1971"/>
    <s v="MASIVO"/>
    <s v="2 MESES DE MORA"/>
    <x v="1"/>
    <m/>
    <m/>
    <m/>
    <m/>
  </r>
  <r>
    <x v="0"/>
    <s v="Yaritza Zelaya"/>
    <n v="352344420000"/>
    <s v="Cobros Abril Canal Fijo 2 meses a NPN"/>
    <n v="0"/>
    <m/>
    <d v="2026-01-04T00:00:00"/>
    <n v="69692517"/>
    <n v="69692517"/>
    <m/>
    <s v="Igdaliascruz@gmail.com"/>
    <m/>
    <m/>
    <m/>
    <d v="2026-01-04T00:00:00"/>
    <m/>
    <m/>
    <m/>
    <s v="C02527596"/>
    <s v="MASIVO"/>
    <s v="2 MESES DE MORA"/>
    <x v="0"/>
    <m/>
    <m/>
    <m/>
    <m/>
  </r>
  <r>
    <x v="0"/>
    <s v="MINOSKA YURILIS LASSO DE LA CRUZ"/>
    <n v="217044350000"/>
    <s v="Cobros Abril Canal Fijo 2 meses a NPN"/>
    <n v="0"/>
    <m/>
    <d v="2026-01-04T00:00:00"/>
    <n v="65582655"/>
    <n v="65582655"/>
    <m/>
    <s v="Lassominoska@gmail.com"/>
    <m/>
    <m/>
    <m/>
    <d v="2026-01-04T00:00:00"/>
    <m/>
    <m/>
    <m/>
    <s v="8-829-1470"/>
    <s v="MASIVO"/>
    <s v="2 MESES DE MORA"/>
    <x v="0"/>
    <m/>
    <m/>
    <m/>
    <m/>
  </r>
  <r>
    <x v="0"/>
    <s v="Edwing Torres"/>
    <n v="356348070000"/>
    <s v="Cobros Abril Canal Fijo 2 meses a NPN"/>
    <n v="0"/>
    <m/>
    <d v="2026-01-04T00:00:00"/>
    <n v="63425230"/>
    <n v="63425230"/>
    <m/>
    <s v="lilibethtorres11@gmail.com"/>
    <m/>
    <m/>
    <m/>
    <d v="2026-01-04T00:00:00"/>
    <m/>
    <m/>
    <m/>
    <s v="2-105-2095"/>
    <s v="SOHO"/>
    <s v="2 MESES DE MORA"/>
    <x v="0"/>
    <m/>
    <m/>
    <m/>
    <m/>
  </r>
  <r>
    <x v="0"/>
    <s v="ISAIAS SAMUEL GONZALEZ STEWART"/>
    <n v="357352250000"/>
    <s v="Cobros Abril Canal Fijo 2 meses a NPN"/>
    <n v="0"/>
    <m/>
    <d v="2026-01-04T00:00:00"/>
    <n v="66939894"/>
    <n v="66939894"/>
    <m/>
    <s v="isaiasgonzalez0220@gmail.com"/>
    <m/>
    <m/>
    <m/>
    <d v="2026-01-04T00:00:00"/>
    <m/>
    <m/>
    <m/>
    <s v="3-758-1953"/>
    <s v="MASIVO"/>
    <s v="2 MESES DE MORA"/>
    <x v="1"/>
    <m/>
    <m/>
    <m/>
    <m/>
  </r>
  <r>
    <x v="0"/>
    <s v="Keytel Fitere"/>
    <n v="358351850000"/>
    <s v="Cobros Abril Canal Fijo 2 meses a NPN"/>
    <n v="0"/>
    <m/>
    <d v="2026-01-04T00:00:00"/>
    <n v="65619314"/>
    <n v="65619314"/>
    <m/>
    <s v="keythel22@gmail.com"/>
    <m/>
    <m/>
    <m/>
    <d v="2026-01-04T00:00:00"/>
    <m/>
    <m/>
    <m/>
    <s v="9-771-2423"/>
    <s v="MASIVO"/>
    <s v="2 MESES DE MORA"/>
    <x v="0"/>
    <m/>
    <m/>
    <m/>
    <m/>
  </r>
  <r>
    <x v="0"/>
    <s v="MS Irene Mabel Saa Castillo"/>
    <n v="292092850000"/>
    <s v="Cobros Abril Canal Fijo 2 meses a NPN"/>
    <n v="0"/>
    <m/>
    <d v="2026-01-04T00:00:00"/>
    <n v="66662952"/>
    <n v="66662952"/>
    <m/>
    <s v="irenesaa7@gmail.com"/>
    <m/>
    <m/>
    <m/>
    <d v="2026-01-04T00:00:00"/>
    <m/>
    <m/>
    <m/>
    <s v="8-885-662"/>
    <s v="CALL CENTER"/>
    <s v="2 MESES DE MORA"/>
    <x v="8"/>
    <m/>
    <m/>
    <m/>
    <m/>
  </r>
  <r>
    <x v="0"/>
    <s v=" Manuel Montenegro"/>
    <n v="282015770000"/>
    <s v="Cobros Abril Canal Fijo 2 meses a NPN"/>
    <n v="0"/>
    <m/>
    <d v="2026-01-04T00:00:00"/>
    <n v="66925289"/>
    <n v="66925289"/>
    <m/>
    <s v="Montenegromanuel379@gmail.com"/>
    <m/>
    <m/>
    <m/>
    <d v="2026-01-04T00:00:00"/>
    <m/>
    <m/>
    <m/>
    <s v="8-858-1742"/>
    <s v="DIGITAL"/>
    <s v="2 MESES DE MORA"/>
    <x v="0"/>
    <m/>
    <m/>
    <m/>
    <m/>
  </r>
  <r>
    <x v="0"/>
    <s v="Richard Enrique Bermudez Dean"/>
    <n v="359350370000"/>
    <s v="Cobros Abril Canal Fijo 2 meses a NPN"/>
    <n v="0"/>
    <m/>
    <d v="2026-01-04T00:00:00"/>
    <n v="68970231"/>
    <n v="68970231"/>
    <m/>
    <s v="Richardean642@gmail.com"/>
    <m/>
    <m/>
    <m/>
    <d v="2026-01-04T00:00:00"/>
    <m/>
    <m/>
    <m/>
    <s v="4-810-324"/>
    <s v="MASIVO"/>
    <s v="2 MESES DE MORA"/>
    <x v="1"/>
    <m/>
    <m/>
    <m/>
    <m/>
  </r>
  <r>
    <x v="0"/>
    <s v="Arian Robinson Pitti Flores"/>
    <n v="352351040000"/>
    <s v="Cobros Abril Canal Fijo 2 meses a NPN"/>
    <n v="0"/>
    <m/>
    <d v="2026-01-04T00:00:00"/>
    <n v="69812237"/>
    <n v="69812237"/>
    <m/>
    <s v="apitti19@hotmail.com"/>
    <m/>
    <m/>
    <m/>
    <d v="2026-01-04T00:00:00"/>
    <m/>
    <m/>
    <m/>
    <s v="4-715-206"/>
    <s v="MASIVO"/>
    <s v="2 MESES DE MORA"/>
    <x v="1"/>
    <m/>
    <m/>
    <m/>
    <m/>
  </r>
  <r>
    <x v="0"/>
    <s v="Roberto Hernández Aguirre "/>
    <n v="353351260000"/>
    <s v="Cobros Abril Canal Fijo 2 meses a NPN"/>
    <n v="0"/>
    <m/>
    <d v="2026-01-04T00:00:00"/>
    <n v="67321070"/>
    <n v="67321070"/>
    <m/>
    <s v="yerihg26@outlook.es"/>
    <m/>
    <m/>
    <m/>
    <d v="2026-01-04T00:00:00"/>
    <m/>
    <m/>
    <m/>
    <s v="8-487-798"/>
    <s v="MASIVO"/>
    <s v="2 MESES DE MORA"/>
    <x v="0"/>
    <m/>
    <m/>
    <m/>
    <m/>
  </r>
  <r>
    <x v="0"/>
    <s v="Ernestina de gracia de gracia de perez"/>
    <n v="359352320000"/>
    <s v="Cobros Abril Canal Fijo 2 meses a NPN"/>
    <n v="0"/>
    <m/>
    <d v="2026-01-04T00:00:00"/>
    <n v="63068028"/>
    <n v="63068028"/>
    <m/>
    <s v="Yarielayamileth7@gmail.com"/>
    <m/>
    <m/>
    <m/>
    <d v="2026-01-04T00:00:00"/>
    <m/>
    <m/>
    <m/>
    <s v="9-55-386"/>
    <s v="MASIVO"/>
    <s v="2 MESES DE MORA"/>
    <x v="0"/>
    <m/>
    <m/>
    <m/>
    <m/>
  </r>
  <r>
    <x v="0"/>
    <s v="Marian Sofia Flores"/>
    <n v="354328720000"/>
    <s v="Cobros Abril Canal Fijo 2 meses a NPN"/>
    <n v="0"/>
    <m/>
    <d v="2026-01-04T00:00:00"/>
    <n v="67129550"/>
    <n v="67129550"/>
    <m/>
    <s v="v17flores@gmail.com"/>
    <m/>
    <m/>
    <m/>
    <d v="2026-01-04T00:00:00"/>
    <m/>
    <m/>
    <m/>
    <s v="8-1048-822"/>
    <s v="MASIVO"/>
    <s v="2 MESES DE MORA"/>
    <x v="0"/>
    <m/>
    <m/>
    <m/>
    <m/>
  </r>
  <r>
    <x v="0"/>
    <s v="JORGE BERMUDEZ"/>
    <n v="351346870000"/>
    <s v="Cobros Abril Canal Fijo 2 meses a NPN"/>
    <n v="0"/>
    <m/>
    <d v="2026-01-04T00:00:00"/>
    <n v="60320794"/>
    <n v="60320794"/>
    <m/>
    <s v="yonira728@gmail.com"/>
    <m/>
    <m/>
    <m/>
    <d v="2026-01-04T00:00:00"/>
    <m/>
    <m/>
    <m/>
    <s v="3-705-445"/>
    <s v="MASIVO"/>
    <s v="2 MESES DE MORA"/>
    <x v="1"/>
    <m/>
    <m/>
    <m/>
    <m/>
  </r>
  <r>
    <x v="0"/>
    <s v="Carolina Rios "/>
    <n v="355247760000"/>
    <s v="Cobros Abril Canal Fijo 2 meses a NPN"/>
    <n v="0"/>
    <m/>
    <d v="2026-01-04T00:00:00"/>
    <n v="69967944"/>
    <n v="69967944"/>
    <m/>
    <s v="Carolina136@gmail.com"/>
    <m/>
    <m/>
    <m/>
    <d v="2026-01-04T00:00:00"/>
    <m/>
    <m/>
    <m/>
    <s v="8-972-928"/>
    <s v="MASIVO"/>
    <s v="2 MESES DE MORA"/>
    <x v="0"/>
    <m/>
    <m/>
    <m/>
    <m/>
  </r>
  <r>
    <x v="0"/>
    <s v="AARON ENRIQUE RODRIGUEZ DE LEON"/>
    <n v="358352750000"/>
    <s v="Cobros Abril Canal Fijo 2 meses a NPN"/>
    <n v="0"/>
    <m/>
    <d v="2026-01-04T00:00:00"/>
    <n v="64427752"/>
    <n v="64427752"/>
    <m/>
    <s v="giseyda_1417@hotmail.com"/>
    <m/>
    <m/>
    <m/>
    <d v="2026-01-04T00:00:00"/>
    <m/>
    <m/>
    <m/>
    <s v="9-764-694"/>
    <s v="MASIVO"/>
    <s v="2 MESES DE MORA"/>
    <x v="0"/>
    <m/>
    <m/>
    <m/>
    <m/>
  </r>
  <r>
    <x v="0"/>
    <s v="GABRIEL ANDRES FRANCO"/>
    <n v="355353430000"/>
    <s v="Cobros Abril Canal Fijo 2 meses a NPN"/>
    <n v="0"/>
    <m/>
    <d v="2026-01-04T00:00:00"/>
    <n v="65401943"/>
    <n v="65401943"/>
    <m/>
    <s v="gabboo2810@gmail.com"/>
    <m/>
    <m/>
    <m/>
    <d v="2026-01-04T00:00:00"/>
    <m/>
    <m/>
    <m/>
    <s v="8-977-577"/>
    <s v="CALL CENTER"/>
    <s v="2 MESES DE MORA"/>
    <x v="2"/>
    <m/>
    <m/>
    <m/>
    <m/>
  </r>
  <r>
    <x v="0"/>
    <s v="Rolando Alexis Villarreal mitre "/>
    <n v="353350210000"/>
    <s v="Cobros Abril Canal Fijo 2 meses a NPN"/>
    <n v="0"/>
    <m/>
    <d v="2026-01-04T00:00:00"/>
    <n v="68592283"/>
    <n v="68592283"/>
    <m/>
    <s v="Keylamercado587@gmail.com"/>
    <m/>
    <m/>
    <m/>
    <d v="2026-01-04T00:00:00"/>
    <m/>
    <m/>
    <m/>
    <s v="8-805-1412"/>
    <s v="MASIVO"/>
    <s v="2 MESES DE MORA"/>
    <x v="0"/>
    <m/>
    <m/>
    <m/>
    <m/>
  </r>
  <r>
    <x v="0"/>
    <s v="Victor Guerrero "/>
    <n v="351355020000"/>
    <s v="Cobros Abril Canal Fijo 2 meses a NPN"/>
    <n v="0"/>
    <m/>
    <d v="2026-01-04T00:00:00"/>
    <n v="63951904"/>
    <n v="63951904"/>
    <m/>
    <s v="pisabel0110@gmail.com"/>
    <m/>
    <m/>
    <m/>
    <d v="2026-01-04T00:00:00"/>
    <m/>
    <m/>
    <m/>
    <s v="8-781-1986"/>
    <s v="MASIVO"/>
    <s v="2 MESES DE MORA"/>
    <x v="0"/>
    <m/>
    <m/>
    <m/>
    <m/>
  </r>
  <r>
    <x v="0"/>
    <s v="SAMIR ALEXIS HUDSON VANEGAS"/>
    <n v="354329990000"/>
    <s v="Cobros Abril Canal Fijo 2 meses a NPN"/>
    <n v="0"/>
    <m/>
    <d v="2026-01-04T00:00:00"/>
    <n v="62585373"/>
    <n v="62585373"/>
    <m/>
    <s v="samirhudson12@gmail.com"/>
    <m/>
    <m/>
    <m/>
    <d v="2026-01-04T00:00:00"/>
    <m/>
    <m/>
    <m/>
    <s v="3-756-1691"/>
    <s v="MASIVO"/>
    <s v="2 MESES DE MORA"/>
    <x v="0"/>
    <m/>
    <m/>
    <m/>
    <m/>
  </r>
  <r>
    <x v="0"/>
    <s v="Juaquin cedeño "/>
    <n v="358351040000"/>
    <s v="Cobros Abril Canal Fijo 2 meses a NPN"/>
    <n v="0"/>
    <m/>
    <d v="2026-01-04T00:00:00"/>
    <n v="67890543"/>
    <n v="67890543"/>
    <m/>
    <s v="juancarlos@gmail.com"/>
    <m/>
    <m/>
    <m/>
    <d v="2026-01-04T00:00:00"/>
    <m/>
    <m/>
    <m/>
    <s v="2-140-702"/>
    <s v="MASIVO"/>
    <s v="2 MESES DE MORA"/>
    <x v="3"/>
    <m/>
    <m/>
    <m/>
    <m/>
  </r>
  <r>
    <x v="0"/>
    <s v="Briseida González "/>
    <n v="353353280000"/>
    <s v="Cobros Abril Canal Fijo 2 meses a NPN"/>
    <n v="0"/>
    <m/>
    <d v="2026-01-04T00:00:00"/>
    <n v="68905432"/>
    <n v="68905432"/>
    <m/>
    <s v="briceidagonzalez317@gmail.com"/>
    <m/>
    <m/>
    <m/>
    <d v="2026-01-04T00:00:00"/>
    <m/>
    <m/>
    <m/>
    <s v="2-700-2038"/>
    <s v="MASIVO"/>
    <s v="2 MESES DE MORA"/>
    <x v="1"/>
    <m/>
    <m/>
    <m/>
    <m/>
  </r>
  <r>
    <x v="0"/>
    <s v="Harold quiñones toro"/>
    <n v="353353000000"/>
    <s v="Cobros Abril Canal Fijo 2 meses a NPN"/>
    <n v="0"/>
    <m/>
    <d v="2026-01-04T00:00:00"/>
    <n v="60981230"/>
    <n v="60981230"/>
    <m/>
    <s v="movimientosocialmv@hotmail.com"/>
    <m/>
    <m/>
    <m/>
    <d v="2026-01-04T00:00:00"/>
    <m/>
    <m/>
    <m/>
    <s v="C02811862"/>
    <s v="SOHO"/>
    <s v="2 MESES DE MORA"/>
    <x v="0"/>
    <m/>
    <m/>
    <m/>
    <m/>
  </r>
  <r>
    <x v="0"/>
    <s v="Erika Lui Chen"/>
    <n v="354352140000"/>
    <s v="Cobros Abril Canal Fijo 2 meses a NPN"/>
    <n v="0"/>
    <m/>
    <d v="2026-01-04T00:00:00"/>
    <n v="69801381"/>
    <n v="69801381"/>
    <m/>
    <s v="multicenteralan@gmail.com"/>
    <m/>
    <m/>
    <m/>
    <d v="2026-01-04T00:00:00"/>
    <m/>
    <m/>
    <m/>
    <s v="8-793-349"/>
    <s v="SOHO"/>
    <s v="2 MESES DE MORA"/>
    <x v="0"/>
    <m/>
    <m/>
    <m/>
    <m/>
  </r>
  <r>
    <x v="0"/>
    <s v="Wejian Zhuo"/>
    <n v="357352780000"/>
    <s v="Cobros Abril Canal Fijo 2 meses a NPN"/>
    <n v="0"/>
    <m/>
    <d v="2026-01-04T00:00:00"/>
    <n v="69454499"/>
    <n v="69454499"/>
    <m/>
    <s v="zhuo69454499@gmail.com"/>
    <m/>
    <m/>
    <m/>
    <d v="2026-01-04T00:00:00"/>
    <m/>
    <m/>
    <m/>
    <s v="E-8-212090"/>
    <s v="SOHO"/>
    <s v="2 MESES DE MORA"/>
    <x v="0"/>
    <m/>
    <m/>
    <m/>
    <m/>
  </r>
  <r>
    <x v="0"/>
    <s v="YASSIDEYS MASSIEL RODRIGUEZ"/>
    <n v="352353470000"/>
    <s v="Cobros Abril Canal Fijo 2 meses a NPN"/>
    <n v="0"/>
    <m/>
    <d v="2026-01-04T00:00:00"/>
    <n v="64426685"/>
    <n v="64426685"/>
    <m/>
    <s v="Lizlopez299220@gmail.com"/>
    <m/>
    <m/>
    <m/>
    <d v="2026-01-04T00:00:00"/>
    <m/>
    <m/>
    <m/>
    <s v="2-755-2072"/>
    <s v="MASIVO"/>
    <s v="2 MESES DE MORA"/>
    <x v="0"/>
    <m/>
    <m/>
    <m/>
    <m/>
  </r>
  <r>
    <x v="0"/>
    <s v="Alexis Barria"/>
    <n v="359352080000"/>
    <s v="Cobros Abril Canal Fijo 2 meses a NPN"/>
    <n v="0"/>
    <m/>
    <d v="2026-01-04T00:00:00"/>
    <n v="67945783"/>
    <n v="67945783"/>
    <m/>
    <s v="mp9808274@gmail.com "/>
    <m/>
    <m/>
    <m/>
    <d v="2026-01-04T00:00:00"/>
    <m/>
    <m/>
    <m/>
    <s v="9-769-976"/>
    <s v="MASIVO"/>
    <s v="2 MESES DE MORA"/>
    <x v="0"/>
    <m/>
    <m/>
    <m/>
    <m/>
  </r>
  <r>
    <x v="0"/>
    <s v="Angelica Isabel Jaramillo Villareal "/>
    <n v="354191950000"/>
    <s v="Cobros Abril Canal Fijo 2 meses a NPN"/>
    <n v="0"/>
    <m/>
    <d v="2026-01-04T00:00:00"/>
    <n v="61000160"/>
    <n v="61000160"/>
    <m/>
    <s v="angelicajaramilli96@gmail.com"/>
    <m/>
    <m/>
    <m/>
    <d v="2026-01-04T00:00:00"/>
    <m/>
    <m/>
    <m/>
    <s v="8-1000-787"/>
    <s v="MASIVO"/>
    <s v="2 MESES DE MORA"/>
    <x v="4"/>
    <m/>
    <m/>
    <m/>
    <m/>
  </r>
  <r>
    <x v="0"/>
    <s v="Ricardo Molina Cobos"/>
    <n v="355352440000"/>
    <s v="Cobros Abril Canal Fijo 2 meses a NPN"/>
    <n v="0"/>
    <m/>
    <d v="2026-01-04T00:00:00"/>
    <n v="66660154"/>
    <n v="66660154"/>
    <m/>
    <s v="sarah18.jm@gmail.com"/>
    <m/>
    <m/>
    <m/>
    <d v="2026-01-04T00:00:00"/>
    <m/>
    <m/>
    <m/>
    <s v="8-237-1807"/>
    <s v="MASIVO"/>
    <s v="2 MESES DE MORA"/>
    <x v="0"/>
    <m/>
    <m/>
    <m/>
    <m/>
  </r>
  <r>
    <x v="0"/>
    <s v="Maruquel Marfiza Mendoza Marin"/>
    <n v="356354040000"/>
    <s v="Cobros Abril Canal Fijo 2 meses a NPN"/>
    <n v="0"/>
    <m/>
    <d v="2026-01-04T00:00:00"/>
    <n v="69605051"/>
    <n v="69605051"/>
    <m/>
    <s v="mendozamaruquel@gmail.com"/>
    <m/>
    <m/>
    <m/>
    <d v="2026-01-04T00:00:00"/>
    <m/>
    <m/>
    <m/>
    <s v="8-763-287"/>
    <s v="MASIVO"/>
    <s v="2 MESES DE MORA"/>
    <x v="0"/>
    <m/>
    <m/>
    <m/>
    <m/>
  </r>
  <r>
    <x v="0"/>
    <s v="Jesus Adbeel Berrio Vasquez"/>
    <n v="359347200000"/>
    <s v="Cobros Abril Canal Fijo 2 meses a NPN"/>
    <n v="0"/>
    <m/>
    <d v="2026-01-04T00:00:00"/>
    <n v="63645460"/>
    <n v="63645460"/>
    <m/>
    <s v="berrioyaeslyn@gmail.com"/>
    <m/>
    <m/>
    <m/>
    <d v="2026-01-04T00:00:00"/>
    <m/>
    <m/>
    <m/>
    <s v="8-876-1341"/>
    <s v="MASIVO"/>
    <s v="2 MESES DE MORA"/>
    <x v="3"/>
    <m/>
    <m/>
    <m/>
    <m/>
  </r>
  <r>
    <x v="0"/>
    <s v="Urania noble "/>
    <n v="354353790000"/>
    <s v="Cobros Abril Canal Fijo 2 meses a NPN"/>
    <n v="0"/>
    <m/>
    <d v="2026-01-04T00:00:00"/>
    <n v="68890598"/>
    <n v="68890598"/>
    <m/>
    <s v="uranianoble14@gmail.com"/>
    <m/>
    <m/>
    <m/>
    <d v="2026-01-04T00:00:00"/>
    <m/>
    <m/>
    <m/>
    <s v="8-501-711"/>
    <s v="MASIVO"/>
    <s v="2 MESES DE MORA"/>
    <x v="0"/>
    <m/>
    <m/>
    <m/>
    <m/>
  </r>
  <r>
    <x v="0"/>
    <s v="RODERICKRANCES AVILARENTERIA"/>
    <n v="354336580000"/>
    <s v="Cobros Abril Canal Fijo 2 meses a NPN"/>
    <n v="0"/>
    <m/>
    <d v="2026-01-04T00:00:00"/>
    <n v="62932711"/>
    <n v="62932711"/>
    <m/>
    <s v="Roderickavila01@gmail.com"/>
    <m/>
    <m/>
    <m/>
    <d v="2026-01-04T00:00:00"/>
    <m/>
    <m/>
    <m/>
    <s v="5-707-1090"/>
    <s v="MASIVO"/>
    <s v="2 MESES DE MORA"/>
    <x v="1"/>
    <m/>
    <m/>
    <m/>
    <m/>
  </r>
  <r>
    <x v="0"/>
    <s v="Dayanara Hinds"/>
    <n v="357340310000"/>
    <s v="Cobros Abril Canal Fijo 2 meses a NPN"/>
    <n v="0"/>
    <m/>
    <d v="2026-01-04T00:00:00"/>
    <n v="66414934"/>
    <n v="66414934"/>
    <m/>
    <s v="Hindsdayanara@gmail.com"/>
    <m/>
    <m/>
    <m/>
    <d v="2026-01-04T00:00:00"/>
    <m/>
    <m/>
    <m/>
    <s v="8-471-349"/>
    <s v="MASIVO"/>
    <s v="2 MESES DE MORA"/>
    <x v="0"/>
    <m/>
    <m/>
    <m/>
    <m/>
  </r>
  <r>
    <x v="0"/>
    <s v="Alexis Antonio Asprilla Martínez "/>
    <n v="355073770000"/>
    <s v="Cobros Abril Canal Fijo 2 meses a NPN"/>
    <n v="0"/>
    <m/>
    <d v="2026-01-04T00:00:00"/>
    <n v="65588645"/>
    <n v="65588645"/>
    <m/>
    <s v="Lariza.avila1028@gmail.com"/>
    <m/>
    <m/>
    <m/>
    <d v="2026-01-04T00:00:00"/>
    <m/>
    <m/>
    <m/>
    <s v="8-967-98"/>
    <s v="MASIVO"/>
    <s v="2 MESES DE MORA"/>
    <x v="0"/>
    <m/>
    <m/>
    <m/>
    <m/>
  </r>
  <r>
    <x v="0"/>
    <s v="MOISES ISAAC VASQUEZ DIAZ"/>
    <n v="354354340000"/>
    <s v="Cobros Abril Canal Fijo 2 meses a NPN"/>
    <n v="0"/>
    <m/>
    <d v="2026-01-04T00:00:00"/>
    <n v="66942993"/>
    <n v="66942993"/>
    <m/>
    <s v="vasquez.moises3003@gmail.com"/>
    <m/>
    <m/>
    <m/>
    <d v="2026-01-04T00:00:00"/>
    <m/>
    <m/>
    <m/>
    <s v="8-972-410"/>
    <s v="MASIVO"/>
    <s v="2 MESES DE MORA"/>
    <x v="2"/>
    <m/>
    <m/>
    <m/>
    <m/>
  </r>
  <r>
    <x v="0"/>
    <s v="Luis Alberto González Villarreal"/>
    <n v="356354070000"/>
    <s v="Cobros Abril Canal Fijo 2 meses a NPN"/>
    <n v="0"/>
    <m/>
    <d v="2026-01-04T00:00:00"/>
    <n v="62729282"/>
    <n v="62729282"/>
    <m/>
    <s v="jesiluethan05@gmail.com"/>
    <m/>
    <m/>
    <m/>
    <d v="2026-01-04T00:00:00"/>
    <m/>
    <m/>
    <m/>
    <s v="8-730-1739"/>
    <s v="MASIVO"/>
    <s v="2 MESES DE MORA"/>
    <x v="0"/>
    <m/>
    <m/>
    <m/>
    <m/>
  </r>
  <r>
    <x v="0"/>
    <s v="Jasper Joel Cortez Urriola"/>
    <n v="355337600000"/>
    <s v="Cobros Abril Canal Fijo 2 meses a NPN"/>
    <n v="0"/>
    <m/>
    <d v="2026-01-04T00:00:00"/>
    <n v="68583613"/>
    <n v="68583613"/>
    <m/>
    <s v="kendocortez87@gmail.com"/>
    <m/>
    <m/>
    <m/>
    <d v="2026-01-04T00:00:00"/>
    <m/>
    <m/>
    <m/>
    <s v="12-721-2297"/>
    <s v="MASIVO"/>
    <s v="2 MESES DE MORA"/>
    <x v="0"/>
    <m/>
    <m/>
    <m/>
    <m/>
  </r>
  <r>
    <x v="0"/>
    <s v="Katia Guerrero"/>
    <n v="353354940000"/>
    <s v="Cobros Abril Canal Fijo 2 meses a NPN"/>
    <n v="0"/>
    <m/>
    <d v="2026-01-04T00:00:00"/>
    <n v="67673022"/>
    <n v="67673022"/>
    <m/>
    <s v="guerrerokathia20@gmail.com"/>
    <m/>
    <m/>
    <m/>
    <d v="2026-01-04T00:00:00"/>
    <m/>
    <m/>
    <m/>
    <s v="8-495-588"/>
    <s v="MASIVO"/>
    <s v="2 MESES DE MORA"/>
    <x v="1"/>
    <m/>
    <m/>
    <m/>
    <m/>
  </r>
  <r>
    <x v="0"/>
    <s v="Madisson Arauz"/>
    <n v="352354230000"/>
    <s v="Cobros Abril Canal Fijo 2 meses a NPN"/>
    <n v="0"/>
    <m/>
    <d v="2026-01-04T00:00:00"/>
    <n v="67513423"/>
    <n v="67513423"/>
    <m/>
    <s v="madissonarauz11@gmail.com"/>
    <m/>
    <m/>
    <m/>
    <d v="2026-01-04T00:00:00"/>
    <m/>
    <m/>
    <m/>
    <s v="4-823-606"/>
    <s v="MASIVO"/>
    <s v="2 MESES DE MORA"/>
    <x v="0"/>
    <m/>
    <m/>
    <m/>
    <m/>
  </r>
  <r>
    <x v="0"/>
    <s v="FELIX AMETH BATISTA SILVA"/>
    <n v="354355460000"/>
    <s v="Cobros Abril Canal Fijo 2 meses a NPN"/>
    <n v="0"/>
    <m/>
    <d v="2026-01-04T00:00:00"/>
    <n v="68416221"/>
    <n v="68416221"/>
    <m/>
    <s v="amethbatista1005@gmail.com"/>
    <m/>
    <m/>
    <m/>
    <d v="2026-01-04T00:00:00"/>
    <m/>
    <m/>
    <m/>
    <s v="8-815-1560"/>
    <s v="MASIVO"/>
    <s v="2 MESES DE MORA"/>
    <x v="0"/>
    <m/>
    <m/>
    <m/>
    <m/>
  </r>
  <r>
    <x v="0"/>
    <s v="Carlos Lagos "/>
    <n v="353355910000"/>
    <s v="Cobros Abril Canal Fijo 2 meses a NPN"/>
    <n v="0"/>
    <m/>
    <d v="2026-01-04T00:00:00"/>
    <n v="65099454"/>
    <n v="65099454"/>
    <m/>
    <s v="Carloslagos@gmail.com"/>
    <m/>
    <m/>
    <m/>
    <d v="2026-01-04T00:00:00"/>
    <m/>
    <m/>
    <m/>
    <s v="C03923499"/>
    <s v="MASIVO"/>
    <s v="2 MESES DE MORA"/>
    <x v="2"/>
    <m/>
    <m/>
    <m/>
    <m/>
  </r>
  <r>
    <x v="0"/>
    <s v="FRANCISCO RODRIGUEZ"/>
    <n v="356346790000"/>
    <s v="Cobros Abril Canal Fijo 2 meses a NPN"/>
    <n v="0"/>
    <m/>
    <d v="2026-01-04T00:00:00"/>
    <n v="69112797"/>
    <n v="69112797"/>
    <m/>
    <s v="Franciscorleidysanjur@gmail.com"/>
    <m/>
    <m/>
    <m/>
    <d v="2026-01-04T00:00:00"/>
    <m/>
    <m/>
    <m/>
    <s v="8-738-926"/>
    <s v="MASIVO"/>
    <s v="2 MESES DE MORA"/>
    <x v="1"/>
    <m/>
    <m/>
    <m/>
    <m/>
  </r>
  <r>
    <x v="0"/>
    <s v="Zaieliz zaieth osorio magallon"/>
    <n v="356256530000"/>
    <s v="Cobros Abril Canal Fijo 2 meses a NPN"/>
    <n v="0"/>
    <m/>
    <d v="2026-01-04T00:00:00"/>
    <n v="68270210"/>
    <n v="68270210"/>
    <m/>
    <s v="Zaieliz002@gmail.com"/>
    <m/>
    <m/>
    <m/>
    <d v="2026-01-04T00:00:00"/>
    <m/>
    <m/>
    <m/>
    <s v="2-746-1979"/>
    <s v="MASIVO"/>
    <s v="2 MESES DE MORA"/>
    <x v="0"/>
    <m/>
    <m/>
    <m/>
    <m/>
  </r>
  <r>
    <x v="0"/>
    <s v="Danesa flores "/>
    <n v="358356100000"/>
    <s v="Cobros Abril Canal Fijo 2 meses a NPN"/>
    <n v="0"/>
    <m/>
    <d v="2026-01-04T00:00:00"/>
    <n v="65536427"/>
    <n v="65536427"/>
    <m/>
    <s v="danesa1822@gmail.com"/>
    <m/>
    <m/>
    <m/>
    <d v="2026-01-04T00:00:00"/>
    <m/>
    <m/>
    <m/>
    <s v="2-738-79"/>
    <s v="MASIVO"/>
    <s v="2 MESES DE MORA"/>
    <x v="0"/>
    <m/>
    <m/>
    <m/>
    <m/>
  </r>
  <r>
    <x v="0"/>
    <s v="José Araque"/>
    <n v="351353190000"/>
    <s v="Cobros Abril Canal Fijo 2 meses a NPN"/>
    <n v="0"/>
    <m/>
    <d v="2026-01-04T00:00:00"/>
    <n v="69569872"/>
    <n v="69569872"/>
    <m/>
    <s v="Nicoledegracia@gmail.com"/>
    <m/>
    <m/>
    <m/>
    <d v="2026-01-04T00:00:00"/>
    <m/>
    <m/>
    <m/>
    <s v="8-265-718"/>
    <s v="MASIVO"/>
    <s v="2 MESES DE MORA"/>
    <x v="3"/>
    <m/>
    <m/>
    <m/>
    <m/>
  </r>
  <r>
    <x v="0"/>
    <s v="Leisy cristal hernandez lezcano"/>
    <n v="359357830000"/>
    <s v="Cobros Abril Canal Fijo 2 meses a NPN"/>
    <n v="0"/>
    <m/>
    <d v="2026-01-04T00:00:00"/>
    <n v="62699170"/>
    <n v="62699170"/>
    <m/>
    <s v="leisyhernandez788@gmail.com"/>
    <m/>
    <m/>
    <m/>
    <d v="2026-01-04T00:00:00"/>
    <m/>
    <m/>
    <m/>
    <s v="4-827-1799"/>
    <s v="MASIVO"/>
    <s v="2 MESES DE MORA"/>
    <x v="3"/>
    <m/>
    <m/>
    <m/>
    <m/>
  </r>
  <r>
    <x v="0"/>
    <s v="Virgilio torres"/>
    <n v="353352650000"/>
    <s v="Cobros Abril Canal Fijo 2 meses a NPN"/>
    <n v="0"/>
    <m/>
    <d v="2026-01-04T00:00:00"/>
    <n v="68905432"/>
    <n v="68905432"/>
    <m/>
    <s v="mirtha.guzman@up.ac.pa"/>
    <m/>
    <m/>
    <m/>
    <d v="2026-01-04T00:00:00"/>
    <m/>
    <m/>
    <m/>
    <s v="8-405-204"/>
    <s v="MASIVO"/>
    <s v="2 MESES DE MORA"/>
    <x v="1"/>
    <m/>
    <m/>
    <m/>
    <m/>
  </r>
  <r>
    <x v="0"/>
    <s v="Yaravis Davelis castillo ortiz"/>
    <n v="354353480000"/>
    <s v="Cobros Abril Canal Fijo 2 meses a NPN"/>
    <n v="0"/>
    <m/>
    <d v="2026-01-04T00:00:00"/>
    <n v="69393189"/>
    <n v="69393189"/>
    <m/>
    <s v="Ortizyaravis61@gmail.com"/>
    <m/>
    <m/>
    <m/>
    <d v="2026-01-04T00:00:00"/>
    <m/>
    <m/>
    <m/>
    <s v="3-731-2198"/>
    <s v="MASIVO"/>
    <s v="2 MESES DE MORA"/>
    <x v="7"/>
    <m/>
    <m/>
    <m/>
    <m/>
  </r>
  <r>
    <x v="0"/>
    <s v="CARLOS JHOSSIMAR CABALLERO MEDINA"/>
    <n v="357356440000"/>
    <s v="Cobros Abril Canal Fijo 2 meses a NPN"/>
    <n v="0"/>
    <m/>
    <d v="2026-01-04T00:00:00"/>
    <n v="64670459"/>
    <n v="64670459"/>
    <m/>
    <s v="stadedefrance2022@gmail.com"/>
    <m/>
    <m/>
    <m/>
    <d v="2026-01-04T00:00:00"/>
    <m/>
    <m/>
    <m/>
    <s v="8-811-2424"/>
    <s v="DIGITAL"/>
    <s v="2 MESES DE MORA"/>
    <x v="0"/>
    <m/>
    <m/>
    <m/>
    <m/>
  </r>
  <r>
    <x v="0"/>
    <s v="Lidia Hurtado "/>
    <n v="351359600000"/>
    <s v="Cobros Abril Canal Fijo 2 meses a NPN"/>
    <n v="0"/>
    <m/>
    <d v="2026-01-04T00:00:00"/>
    <n v="64870277"/>
    <n v="64870277"/>
    <m/>
    <s v="Yigiriyigiri29@gmail.com"/>
    <m/>
    <m/>
    <m/>
    <d v="2026-01-04T00:00:00"/>
    <m/>
    <m/>
    <m/>
    <s v="4-121-1495"/>
    <s v="MASIVO"/>
    <s v="2 MESES DE MORA"/>
    <x v="1"/>
    <m/>
    <m/>
    <m/>
    <m/>
  </r>
  <r>
    <x v="0"/>
    <s v="Ruben Dario Guzman Rodriguez"/>
    <n v="352231490000"/>
    <s v="Cobros Abril Canal Fijo 2 meses a NPN"/>
    <n v="0"/>
    <m/>
    <d v="2026-01-04T00:00:00"/>
    <n v="68006101"/>
    <n v="68006101"/>
    <m/>
    <s v="guzmanruben3209@gmail.com"/>
    <m/>
    <m/>
    <m/>
    <d v="2026-01-04T00:00:00"/>
    <m/>
    <m/>
    <m/>
    <s v="8-1023-112"/>
    <s v="MASIVO"/>
    <s v="2 MESES DE MORA"/>
    <x v="0"/>
    <m/>
    <m/>
    <m/>
    <m/>
  </r>
  <r>
    <x v="0"/>
    <s v="Yaravis archer"/>
    <n v="351197290000"/>
    <s v="Cobros Abril Canal Fijo 2 meses a NPN"/>
    <n v="0"/>
    <m/>
    <d v="2026-01-04T00:00:00"/>
    <n v="69099843"/>
    <n v="69099843"/>
    <m/>
    <s v="Yaravis@gmail.com"/>
    <m/>
    <m/>
    <m/>
    <d v="2026-01-04T00:00:00"/>
    <m/>
    <m/>
    <m/>
    <s v="3-727-1147"/>
    <s v="MASIVO"/>
    <s v="2 MESES DE MORA"/>
    <x v="2"/>
    <m/>
    <m/>
    <m/>
    <m/>
  </r>
  <r>
    <x v="0"/>
    <s v="MERCEDES CÁRTER "/>
    <n v="295070430000"/>
    <s v="Cobros Abril Canal Fijo 2 meses a NPN"/>
    <n v="0"/>
    <m/>
    <d v="2026-01-04T00:00:00"/>
    <n v="64881720"/>
    <n v="64881720"/>
    <m/>
    <s v="mercarter2655@gmail.com"/>
    <m/>
    <m/>
    <m/>
    <d v="2026-01-04T00:00:00"/>
    <m/>
    <m/>
    <m/>
    <s v="8-178-438"/>
    <s v="MASIVO"/>
    <s v="2 MESES DE MORA"/>
    <x v="1"/>
    <m/>
    <m/>
    <m/>
    <m/>
  </r>
  <r>
    <x v="0"/>
    <s v="MICHELLE CRISTINA CHIRU CASTILLO"/>
    <n v="327056460000"/>
    <s v="Cobros Abril Canal Fijo 2 meses a NPN"/>
    <n v="0"/>
    <m/>
    <d v="2026-01-04T00:00:00"/>
    <n v="62611657"/>
    <n v="62611657"/>
    <m/>
    <s v="chirucastillo14@gmail.com"/>
    <m/>
    <m/>
    <m/>
    <d v="2026-01-04T00:00:00"/>
    <m/>
    <m/>
    <m/>
    <s v="8-880-1155"/>
    <s v="MASIVO"/>
    <s v="2 MESES DE MORA"/>
    <x v="10"/>
    <m/>
    <m/>
    <m/>
    <m/>
  </r>
  <r>
    <x v="0"/>
    <s v="Arnoldo Fuentes Patiño"/>
    <n v="351358500000"/>
    <s v="Cobros Abril Canal Fijo 2 meses a NPN"/>
    <n v="0"/>
    <m/>
    <d v="2026-01-04T00:00:00"/>
    <n v="68105259"/>
    <n v="68105259"/>
    <m/>
    <s v="arnoldofuentes051963@gmail.com"/>
    <m/>
    <m/>
    <m/>
    <d v="2026-01-04T00:00:00"/>
    <m/>
    <m/>
    <m/>
    <s v="4-142-35"/>
    <s v="MASIVO"/>
    <s v="2 MESES DE MORA"/>
    <x v="0"/>
    <m/>
    <m/>
    <m/>
    <m/>
  </r>
  <r>
    <x v="0"/>
    <s v="Cristhian Gaviria "/>
    <n v="351342930000"/>
    <s v="Cobros Abril Canal Fijo 2 meses a NPN"/>
    <n v="0"/>
    <m/>
    <d v="2026-01-04T00:00:00"/>
    <n v="69205433"/>
    <n v="69205433"/>
    <m/>
    <s v="Cristhiangaviria5@gmail.com"/>
    <m/>
    <m/>
    <m/>
    <d v="2026-01-04T00:00:00"/>
    <m/>
    <m/>
    <m/>
    <s v="3-755-984"/>
    <s v="MASIVO"/>
    <s v="2 MESES DE MORA"/>
    <x v="0"/>
    <m/>
    <m/>
    <m/>
    <m/>
  </r>
  <r>
    <x v="0"/>
    <s v="EDITH MARIA REYNA QUIJADA DE MAR"/>
    <n v="357357600000"/>
    <s v="Cobros Abril Canal Fijo 2 meses a NPN"/>
    <n v="0"/>
    <m/>
    <d v="2026-01-04T00:00:00"/>
    <n v="65763166"/>
    <n v="65763166"/>
    <m/>
    <s v="martinezjulioreyna@gmail.com"/>
    <m/>
    <m/>
    <m/>
    <d v="2026-01-04T00:00:00"/>
    <m/>
    <m/>
    <m/>
    <s v="8-167-835"/>
    <s v="MASIVO"/>
    <s v="2 MESES DE MORA"/>
    <x v="1"/>
    <m/>
    <m/>
    <m/>
    <m/>
  </r>
  <r>
    <x v="0"/>
    <s v="FELICIANA BEKER GARAY"/>
    <n v="357358170000"/>
    <s v="Cobros Abril Canal Fijo 2 meses a NPN"/>
    <n v="0"/>
    <m/>
    <d v="2026-01-04T00:00:00"/>
    <n v="64874387"/>
    <n v="64874387"/>
    <m/>
    <s v="bekerfeliciana74@gmail.com"/>
    <m/>
    <m/>
    <m/>
    <d v="2026-01-04T00:00:00"/>
    <m/>
    <m/>
    <m/>
    <s v="1-736-100"/>
    <s v="MASIVO"/>
    <s v="2 MESES DE MORA"/>
    <x v="0"/>
    <m/>
    <m/>
    <m/>
    <m/>
  </r>
  <r>
    <x v="0"/>
    <s v="ISAAC EZEQUIEL MORENO SEPTIMO"/>
    <n v="354358390000"/>
    <s v="Cobros Abril Canal Fijo 2 meses a NPN"/>
    <n v="0"/>
    <m/>
    <d v="2026-01-04T00:00:00"/>
    <n v="63131031"/>
    <n v="63131031"/>
    <m/>
    <s v="Isaacmoreno23@gmail.com"/>
    <m/>
    <m/>
    <m/>
    <d v="2026-01-04T00:00:00"/>
    <m/>
    <m/>
    <m/>
    <s v="8-1012-1731"/>
    <s v="MASIVO"/>
    <s v="2 MESES DE MORA"/>
    <x v="1"/>
    <m/>
    <m/>
    <m/>
    <m/>
  </r>
  <r>
    <x v="0"/>
    <s v="Rosibel angélica Murillo "/>
    <n v="354359160000"/>
    <s v="Cobros Abril Canal Fijo 2 meses a NPN"/>
    <n v="0"/>
    <m/>
    <d v="2026-01-04T00:00:00"/>
    <n v="61618534"/>
    <n v="61618534"/>
    <m/>
    <s v="amarelismendosa@gmail.com"/>
    <m/>
    <m/>
    <m/>
    <d v="2026-01-04T00:00:00"/>
    <m/>
    <m/>
    <m/>
    <s v="9-739-1739"/>
    <s v="MASIVO"/>
    <s v="2 MESES DE MORA"/>
    <x v="0"/>
    <m/>
    <m/>
    <m/>
    <m/>
  </r>
  <r>
    <x v="0"/>
    <s v="KRISTHEL MELISS GONZALEZ FERNAN"/>
    <n v="358372310000"/>
    <s v="Cobros Abril Canal Fijo 2 meses a NPN"/>
    <n v="0"/>
    <m/>
    <d v="2026-01-04T00:00:00"/>
    <n v="67008460"/>
    <n v="67008460"/>
    <m/>
    <s v="bethancourtkristyn18@gmail.com"/>
    <m/>
    <m/>
    <m/>
    <d v="2026-01-04T00:00:00"/>
    <m/>
    <m/>
    <m/>
    <s v="8-982-2332"/>
    <s v="MASIVO"/>
    <s v="2 MESES DE MORA"/>
    <x v="0"/>
    <m/>
    <m/>
    <m/>
    <m/>
  </r>
  <r>
    <x v="0"/>
    <s v="Rosaida Solis Escobar"/>
    <n v="333260730000"/>
    <s v="Cobros Abril Canal Fijo 2 meses a NPN"/>
    <n v="0"/>
    <m/>
    <d v="2026-01-04T00:00:00"/>
    <n v="65380039"/>
    <n v="65380039"/>
    <m/>
    <s v="Alfonsourriola77@gmail.com"/>
    <m/>
    <m/>
    <m/>
    <d v="2026-01-04T00:00:00"/>
    <m/>
    <m/>
    <m/>
    <s v="10-711-771"/>
    <s v="MASIVO"/>
    <s v="2 MESES DE MORA"/>
    <x v="0"/>
    <m/>
    <m/>
    <m/>
    <m/>
  </r>
  <r>
    <x v="0"/>
    <s v="XENIA WILBERTA CASTILLO CASTILLO"/>
    <n v="356360590000"/>
    <s v="Cobros Abril Canal Fijo 2 meses a NPN"/>
    <n v="0"/>
    <m/>
    <d v="2026-01-04T00:00:00"/>
    <n v="66367593"/>
    <n v="66367593"/>
    <m/>
    <s v="jg4591760@gmail.com"/>
    <m/>
    <m/>
    <m/>
    <d v="2026-01-04T00:00:00"/>
    <m/>
    <m/>
    <m/>
    <s v="2-162-1176"/>
    <s v="MASIVO"/>
    <s v="2 MESES DE MORA"/>
    <x v="0"/>
    <m/>
    <m/>
    <m/>
    <m/>
  </r>
  <r>
    <x v="0"/>
    <s v="Valerio mora"/>
    <n v="351359270000"/>
    <s v="Cobros Abril Canal Fijo 2 meses a NPN"/>
    <n v="0"/>
    <m/>
    <d v="2026-01-04T00:00:00"/>
    <n v="68565271"/>
    <n v="68565271"/>
    <m/>
    <s v="Gleonilka@gmail.com"/>
    <m/>
    <m/>
    <m/>
    <d v="2026-01-04T00:00:00"/>
    <m/>
    <m/>
    <m/>
    <s v="5-716-1671"/>
    <s v="MASIVO"/>
    <s v="2 MESES DE MORA"/>
    <x v="3"/>
    <m/>
    <m/>
    <m/>
    <m/>
  </r>
  <r>
    <x v="0"/>
    <s v="Marjorie del carmen Jiménez Mera"/>
    <n v="357356800000"/>
    <s v="Cobros Abril Canal Fijo 2 meses a NPN"/>
    <n v="0"/>
    <m/>
    <d v="2026-01-04T00:00:00"/>
    <n v="69051389"/>
    <n v="69051389"/>
    <m/>
    <s v="Meralizmarie@gmail.com "/>
    <m/>
    <m/>
    <m/>
    <d v="2026-01-04T00:00:00"/>
    <m/>
    <m/>
    <m/>
    <s v="2-759-2284"/>
    <s v="MASIVO"/>
    <s v="2 MESES DE MORA"/>
    <x v="0"/>
    <m/>
    <m/>
    <m/>
    <m/>
  </r>
  <r>
    <x v="0"/>
    <s v=" BETY LUZ RUIZ MARRUGO"/>
    <n v="358107870000"/>
    <s v="Cobros Abril Canal Fijo 2 meses a NPN"/>
    <n v="0"/>
    <m/>
    <d v="2026-01-04T00:00:00"/>
    <n v="64031538"/>
    <n v="64031538"/>
    <m/>
    <s v="luzruiz0910@gmail.com"/>
    <m/>
    <m/>
    <m/>
    <d v="2026-01-04T00:00:00"/>
    <m/>
    <m/>
    <m/>
    <s v="BE544987"/>
    <s v="CALL CENTER"/>
    <s v="2 MESES DE MORA"/>
    <x v="0"/>
    <m/>
    <m/>
    <m/>
    <m/>
  </r>
  <r>
    <x v="0"/>
    <s v=" Kelvin Chacon"/>
    <n v="271067250000"/>
    <s v="Cobros Abril Canal Fijo 2 meses a NPN"/>
    <n v="0"/>
    <m/>
    <d v="2026-01-04T00:00:00"/>
    <n v="68622579"/>
    <n v="68622579"/>
    <m/>
    <s v="Kelvinchacon82@gmail.com"/>
    <m/>
    <m/>
    <m/>
    <d v="2026-01-04T00:00:00"/>
    <m/>
    <m/>
    <m/>
    <s v="8-1000-926"/>
    <s v="DIGITAL"/>
    <s v="2 MESES DE MORA"/>
    <x v="0"/>
    <m/>
    <m/>
    <m/>
    <m/>
  </r>
  <r>
    <x v="0"/>
    <s v=" JIRMA IDA MORAN VILLARREAL"/>
    <n v="357360140000"/>
    <s v="Cobros Abril Canal Fijo 2 meses a NPN"/>
    <n v="0"/>
    <m/>
    <d v="2026-01-04T00:00:00"/>
    <n v="61021767"/>
    <n v="61021767"/>
    <m/>
    <s v="jirmamoran2104@gmail.com"/>
    <m/>
    <m/>
    <m/>
    <d v="2026-01-04T00:00:00"/>
    <m/>
    <m/>
    <m/>
    <s v="8-918-2389"/>
    <s v="DIGITAL"/>
    <s v="2 MESES DE MORA"/>
    <x v="1"/>
    <m/>
    <m/>
    <m/>
    <m/>
  </r>
  <r>
    <x v="0"/>
    <s v="YARABI DEL CARMEN RIVAS CAMPBELL"/>
    <n v="357358800000"/>
    <s v="Cobros Abril Canal Fijo 2 meses a NPN"/>
    <n v="0"/>
    <m/>
    <d v="2026-01-04T00:00:00"/>
    <n v="62855882"/>
    <n v="62855882"/>
    <m/>
    <s v="Bonillamiguel1922@gmail.com"/>
    <m/>
    <m/>
    <m/>
    <d v="2026-01-04T00:00:00"/>
    <m/>
    <m/>
    <m/>
    <s v="3-753-1075"/>
    <s v="MASIVO"/>
    <s v="2 MESES DE MORA"/>
    <x v="10"/>
    <m/>
    <m/>
    <m/>
    <m/>
  </r>
  <r>
    <x v="0"/>
    <s v="Julitza lineth rivera ortega"/>
    <n v="352359090000"/>
    <s v="Cobros Abril Canal Fijo 2 meses a NPN"/>
    <n v="0"/>
    <m/>
    <d v="2026-01-04T00:00:00"/>
    <n v="68650386"/>
    <n v="68650386"/>
    <m/>
    <s v="Rjulitza24@gmail.com"/>
    <m/>
    <m/>
    <m/>
    <d v="2026-01-04T00:00:00"/>
    <m/>
    <m/>
    <m/>
    <s v="8-848-157"/>
    <s v="MASIVO"/>
    <s v="2 MESES DE MORA"/>
    <x v="0"/>
    <m/>
    <m/>
    <m/>
    <m/>
  </r>
  <r>
    <x v="0"/>
    <s v="Kevin Damián Rivera simpson"/>
    <n v="358360620000"/>
    <s v="Cobros Abril Canal Fijo 2 meses a NPN"/>
    <n v="0"/>
    <m/>
    <d v="2026-01-04T00:00:00"/>
    <n v="65101089"/>
    <n v="65101089"/>
    <m/>
    <s v="Kevin99@gmail.com "/>
    <m/>
    <m/>
    <m/>
    <d v="2026-01-04T00:00:00"/>
    <m/>
    <m/>
    <m/>
    <s v="8-943-537"/>
    <s v="MASIVO"/>
    <s v="2 MESES DE MORA"/>
    <x v="4"/>
    <m/>
    <m/>
    <m/>
    <m/>
  </r>
  <r>
    <x v="0"/>
    <s v="Carmen Rios"/>
    <n v="356334410000"/>
    <s v="Cobros Abril Canal Fijo 2 meses a NPN"/>
    <n v="0"/>
    <m/>
    <d v="2026-01-04T00:00:00"/>
    <n v="61603045"/>
    <n v="61603045"/>
    <m/>
    <s v="C.rios0986@gmail.com"/>
    <m/>
    <m/>
    <m/>
    <d v="2026-01-04T00:00:00"/>
    <m/>
    <m/>
    <m/>
    <s v="8-972-926"/>
    <s v="MASIVO"/>
    <s v="2 MESES DE MORA"/>
    <x v="3"/>
    <m/>
    <m/>
    <m/>
    <m/>
  </r>
  <r>
    <x v="0"/>
    <s v="NITZELY Quijano "/>
    <n v="357317130000"/>
    <s v="Cobros Abril Canal Fijo 2 meses a NPN"/>
    <n v="0"/>
    <m/>
    <d v="2026-01-04T00:00:00"/>
    <n v="67450828"/>
    <n v="67450828"/>
    <m/>
    <s v="claribethvgaviria29@gmail.com"/>
    <m/>
    <m/>
    <m/>
    <d v="2026-01-04T00:00:00"/>
    <m/>
    <m/>
    <m/>
    <s v="10-716-744"/>
    <s v="MASIVO"/>
    <s v="2 MESES DE MORA"/>
    <x v="8"/>
    <m/>
    <m/>
    <m/>
    <m/>
  </r>
  <r>
    <x v="0"/>
    <s v="KEINNER DAVID ANAYA BARRAZA"/>
    <n v="351361340000"/>
    <s v="Cobros Abril Canal Fijo 2 meses a NPN"/>
    <n v="0"/>
    <m/>
    <d v="2026-01-04T00:00:00"/>
    <n v="67237216"/>
    <n v="67237216"/>
    <m/>
    <s v="anayabarraza@gmail.com"/>
    <m/>
    <m/>
    <m/>
    <d v="2026-01-04T00:00:00"/>
    <m/>
    <m/>
    <m/>
    <s v="BE060795"/>
    <s v="MASIVO"/>
    <s v="2 MESES DE MORA"/>
    <x v="4"/>
    <m/>
    <m/>
    <m/>
    <m/>
  </r>
  <r>
    <x v="0"/>
    <s v="Andres Antonio Castillo Llorente "/>
    <n v="357353230000"/>
    <s v="Cobros Abril Canal Fijo 2 meses a NPN"/>
    <n v="0"/>
    <m/>
    <d v="2026-01-04T00:00:00"/>
    <n v="61089801"/>
    <n v="61089801"/>
    <m/>
    <s v="Andresxevaa@gmail.com"/>
    <m/>
    <m/>
    <m/>
    <d v="2026-01-04T00:00:00"/>
    <m/>
    <m/>
    <m/>
    <s v="4-760-554"/>
    <s v="MASIVO"/>
    <s v="2 MESES DE MORA"/>
    <x v="0"/>
    <m/>
    <m/>
    <m/>
    <m/>
  </r>
  <r>
    <x v="0"/>
    <s v="Andrea Escobar"/>
    <n v="357361720000"/>
    <s v="Cobros Abril Canal Fijo 2 meses a NPN"/>
    <n v="0"/>
    <m/>
    <d v="2026-01-04T00:00:00"/>
    <n v="65077219"/>
    <n v="65077219"/>
    <m/>
    <s v="Daniel06@gmail.com "/>
    <m/>
    <m/>
    <m/>
    <d v="2026-01-04T00:00:00"/>
    <m/>
    <m/>
    <m/>
    <s v="8-1038-1729"/>
    <s v="MASIVO"/>
    <s v="2 MESES DE MORA"/>
    <x v="1"/>
    <m/>
    <m/>
    <m/>
    <m/>
  </r>
  <r>
    <x v="0"/>
    <s v="Maribel González Campos "/>
    <n v="357362920000"/>
    <s v="Cobros Abril Canal Fijo 2 meses a NPN"/>
    <n v="0"/>
    <m/>
    <d v="2026-01-04T00:00:00"/>
    <n v="65361691"/>
    <n v="65361691"/>
    <m/>
    <s v="maribelcamposgonzales212@gmail.com"/>
    <m/>
    <m/>
    <m/>
    <d v="2026-01-04T00:00:00"/>
    <m/>
    <m/>
    <m/>
    <s v="8-1001-239"/>
    <s v="MASIVO"/>
    <s v="2 MESES DE MORA"/>
    <x v="2"/>
    <m/>
    <m/>
    <m/>
    <m/>
  </r>
  <r>
    <x v="0"/>
    <s v="Ruth Enilda Cedeño Vasquez"/>
    <n v="359363020000"/>
    <s v="Cobros Abril Canal Fijo 2 meses a NPN"/>
    <n v="0"/>
    <m/>
    <d v="2026-01-04T00:00:00"/>
    <n v="68341548"/>
    <n v="68341548"/>
    <m/>
    <s v="Aba880842@gmail.com"/>
    <m/>
    <m/>
    <m/>
    <d v="2026-01-04T00:00:00"/>
    <m/>
    <m/>
    <m/>
    <s v="2-76-721"/>
    <s v="MASIVO"/>
    <s v="2 MESES DE MORA"/>
    <x v="0"/>
    <m/>
    <m/>
    <m/>
    <m/>
  </r>
  <r>
    <x v="0"/>
    <s v="Marlenis Marlieth Serrano Sandoval "/>
    <n v="355363050000"/>
    <s v="Cobros Abril Canal Fijo 2 meses a NPN"/>
    <n v="0"/>
    <m/>
    <d v="2026-01-04T00:00:00"/>
    <n v="68472312"/>
    <n v="68472312"/>
    <m/>
    <s v="Aba880842@gmail.com"/>
    <m/>
    <m/>
    <m/>
    <d v="2026-01-04T00:00:00"/>
    <m/>
    <m/>
    <m/>
    <s v="9-746-1495"/>
    <s v="MASIVO"/>
    <s v="2 MESES DE MORA"/>
    <x v="1"/>
    <m/>
    <m/>
    <m/>
    <m/>
  </r>
  <r>
    <x v="0"/>
    <s v="Analia Pérez "/>
    <n v="359363180000"/>
    <s v="Cobros Abril Canal Fijo 2 meses a NPN"/>
    <n v="0"/>
    <m/>
    <d v="2026-01-04T00:00:00"/>
    <n v="65099454"/>
    <n v="65099454"/>
    <m/>
    <s v="Analia200@gmail.com"/>
    <m/>
    <m/>
    <m/>
    <d v="2026-01-04T00:00:00"/>
    <m/>
    <m/>
    <m/>
    <s v="8-1049-1902"/>
    <s v="MASIVO"/>
    <s v="2 MESES DE MORA"/>
    <x v="2"/>
    <m/>
    <m/>
    <m/>
    <m/>
  </r>
  <r>
    <x v="0"/>
    <s v="Buenaventura Pimentel Pimentel "/>
    <n v="354362810000"/>
    <s v="Cobros Abril Canal Fijo 2 meses a NPN"/>
    <n v="0"/>
    <m/>
    <d v="2026-01-04T00:00:00"/>
    <n v="65291102"/>
    <n v="65291102"/>
    <m/>
    <s v="Kenuysoud@gmail.com"/>
    <m/>
    <m/>
    <m/>
    <d v="2026-01-04T00:00:00"/>
    <m/>
    <m/>
    <m/>
    <s v="5-708-74"/>
    <s v="MASIVO"/>
    <s v="2 MESES DE MORA"/>
    <x v="0"/>
    <m/>
    <m/>
    <m/>
    <m/>
  </r>
  <r>
    <x v="0"/>
    <s v="Olowidnikiper. Lopez"/>
    <n v="352360030000"/>
    <s v="Cobros Abril Canal Fijo 2 meses a NPN"/>
    <n v="0"/>
    <m/>
    <d v="2026-01-04T00:00:00"/>
    <n v="63390957"/>
    <n v="63390957"/>
    <m/>
    <s v="pereztamin@gmail.com"/>
    <m/>
    <m/>
    <m/>
    <d v="2026-01-04T00:00:00"/>
    <m/>
    <m/>
    <m/>
    <s v="10-705-46"/>
    <s v="MASIVO"/>
    <s v="2 MESES DE MORA"/>
    <x v="2"/>
    <m/>
    <m/>
    <m/>
    <m/>
  </r>
  <r>
    <x v="0"/>
    <s v="JOSE CARVAJAL"/>
    <n v="356315090000"/>
    <s v="Cobros Abril Canal Fijo 2 meses a NPN"/>
    <n v="0"/>
    <m/>
    <d v="2026-01-04T00:00:00"/>
    <n v="64177008"/>
    <n v="64177008"/>
    <m/>
    <s v="jose04carvajalmitre@gmail.com"/>
    <m/>
    <m/>
    <m/>
    <d v="2026-01-04T00:00:00"/>
    <m/>
    <m/>
    <m/>
    <s v="7-64-526"/>
    <s v="MASIVO"/>
    <s v="2 MESES DE MORA"/>
    <x v="0"/>
    <m/>
    <m/>
    <m/>
    <m/>
  </r>
  <r>
    <x v="0"/>
    <s v="JOSE CARVAJAL"/>
    <n v="356315090000"/>
    <s v="Cobros Abril Canal Fijo 2 meses a NPN"/>
    <n v="0"/>
    <m/>
    <d v="2026-01-04T00:00:00"/>
    <n v="64177008"/>
    <n v="64177008"/>
    <m/>
    <s v="carvajaljose1944@gmail.com"/>
    <m/>
    <m/>
    <m/>
    <d v="2026-01-04T00:00:00"/>
    <m/>
    <m/>
    <m/>
    <s v="7-64-526"/>
    <s v="MASIVO"/>
    <s v="2 MESES DE MORA"/>
    <x v="0"/>
    <m/>
    <m/>
    <m/>
    <m/>
  </r>
  <r>
    <x v="0"/>
    <s v="Alexandra López "/>
    <n v="359363940000"/>
    <s v="Cobros Abril Canal Fijo 2 meses a NPN"/>
    <n v="0"/>
    <m/>
    <d v="2026-01-04T00:00:00"/>
    <n v="65307245"/>
    <n v="65307245"/>
    <m/>
    <s v="alexandralopez1811@gmail.com"/>
    <m/>
    <m/>
    <m/>
    <d v="2026-01-04T00:00:00"/>
    <m/>
    <m/>
    <m/>
    <s v="8-1059-1157"/>
    <s v="MASIVO"/>
    <s v="2 MESES DE MORA"/>
    <x v="0"/>
    <m/>
    <m/>
    <m/>
    <m/>
  </r>
  <r>
    <x v="0"/>
    <s v="HECTOR JAVIER MORALES MARIN "/>
    <n v="351358170000"/>
    <s v="Cobros Abril Canal Fijo 2 meses a NPN"/>
    <n v="0"/>
    <m/>
    <d v="2026-01-04T00:00:00"/>
    <n v="61762204"/>
    <n v="61762204"/>
    <m/>
    <s v="hectormorales2076@gmail.com "/>
    <m/>
    <m/>
    <m/>
    <d v="2026-01-04T00:00:00"/>
    <m/>
    <m/>
    <m/>
    <s v="2-702-2277 "/>
    <s v="MASIVO"/>
    <s v="2 MESES DE MORA"/>
    <x v="8"/>
    <m/>
    <m/>
    <m/>
    <m/>
  </r>
  <r>
    <x v="0"/>
    <s v="CAROLINA GARRIDO"/>
    <n v="231005720000"/>
    <s v="Cobros Abril Canal Fijo 2 meses a NPN"/>
    <n v="0"/>
    <m/>
    <d v="2026-01-04T00:00:00"/>
    <n v="65609410"/>
    <n v="65609410"/>
    <m/>
    <s v="Abogadosgarridos1987@gmail.com"/>
    <m/>
    <m/>
    <m/>
    <d v="2026-01-04T00:00:00"/>
    <m/>
    <m/>
    <m/>
    <s v="8-811-617"/>
    <s v="MASIVO"/>
    <s v="2 MESES DE MORA"/>
    <x v="1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yajairacanto484@gmail.com"/>
    <m/>
    <m/>
    <m/>
    <d v="2026-01-04T00:00:00"/>
    <m/>
    <m/>
    <m/>
    <s v="6-86-879"/>
    <s v="MASIVO"/>
    <s v="2 MESES DE MORA"/>
    <x v="0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yajairacanto484@gmail.com"/>
    <m/>
    <m/>
    <m/>
    <d v="2026-01-04T00:00:00"/>
    <m/>
    <m/>
    <m/>
    <s v="6-86-879"/>
    <s v="MASIVO"/>
    <s v="2 MESES DE MORA"/>
    <x v="0"/>
    <m/>
    <m/>
    <m/>
    <m/>
  </r>
  <r>
    <x v="0"/>
    <s v="Juan Miguel Jordan Fossatti"/>
    <n v="352366440000"/>
    <s v="Cobros Abril Canal Fijo 2 meses a NPN"/>
    <n v="0"/>
    <m/>
    <d v="2026-01-04T00:00:00"/>
    <n v="64320903"/>
    <n v="64320903"/>
    <m/>
    <s v="Gracielasrosales459@gmail.com "/>
    <m/>
    <m/>
    <m/>
    <d v="2026-01-04T00:00:00"/>
    <m/>
    <m/>
    <m/>
    <s v="4-277-831"/>
    <s v="MASIVO"/>
    <s v="2 MESES DE MORA"/>
    <x v="8"/>
    <m/>
    <m/>
    <m/>
    <m/>
  </r>
  <r>
    <x v="0"/>
    <s v="Enrique Antonio Marín Aguirre "/>
    <n v="234010250000"/>
    <s v="Cobros Abril Canal Fijo 2 meses a NPN"/>
    <n v="0"/>
    <m/>
    <d v="2026-01-04T00:00:00"/>
    <n v="68235940"/>
    <n v="68235940"/>
    <m/>
    <s v="Enerriquemarine5422@Gmail.com"/>
    <m/>
    <m/>
    <m/>
    <d v="2026-01-04T00:00:00"/>
    <m/>
    <m/>
    <m/>
    <s v="4-700-1364"/>
    <s v="MASIVO"/>
    <s v="2 MESES DE MORA"/>
    <x v="1"/>
    <m/>
    <m/>
    <m/>
    <m/>
  </r>
  <r>
    <x v="0"/>
    <s v="Jose Ramos"/>
    <n v="356362230000"/>
    <s v="Cobros Abril Canal Fijo 2 meses a NPN"/>
    <n v="0"/>
    <m/>
    <d v="2026-01-04T00:00:00"/>
    <n v="65070014"/>
    <n v="65070014"/>
    <m/>
    <s v="Nani47503@gmail.com "/>
    <m/>
    <m/>
    <m/>
    <d v="2026-01-04T00:00:00"/>
    <m/>
    <m/>
    <m/>
    <s v="8-1018-384"/>
    <s v="MASIVO"/>
    <s v="2 MESES DE MORA"/>
    <x v="0"/>
    <m/>
    <m/>
    <m/>
    <m/>
  </r>
  <r>
    <x v="0"/>
    <s v="Yenisleidy Sotolongo alarcon"/>
    <n v="351367510000"/>
    <s v="Cobros Abril Canal Fijo 2 meses a NPN"/>
    <n v="0"/>
    <m/>
    <d v="2026-01-04T00:00:00"/>
    <n v="64099284"/>
    <n v="64099284"/>
    <m/>
    <s v="dylanyeni9121@gmail.com"/>
    <m/>
    <m/>
    <m/>
    <d v="2026-01-04T00:00:00"/>
    <m/>
    <m/>
    <m/>
    <s v="P515138"/>
    <s v="MASIVO"/>
    <s v="2 MESES DE MORA"/>
    <x v="3"/>
    <m/>
    <m/>
    <m/>
    <m/>
  </r>
  <r>
    <x v="0"/>
    <s v="María Lourdes Galeano Trejos"/>
    <n v="355366330000"/>
    <s v="Cobros Abril Canal Fijo 2 meses a NPN"/>
    <n v="0"/>
    <m/>
    <d v="2026-01-04T00:00:00"/>
    <n v="66057738"/>
    <n v="66057738"/>
    <m/>
    <s v="saradiaz030330@gmail.com"/>
    <m/>
    <m/>
    <m/>
    <d v="2026-01-04T00:00:00"/>
    <m/>
    <m/>
    <m/>
    <s v="E-8-196045"/>
    <s v="MASIVO"/>
    <s v="2 MESES DE MORA"/>
    <x v="0"/>
    <m/>
    <m/>
    <m/>
    <m/>
  </r>
  <r>
    <x v="0"/>
    <s v="Domingo reyes Robles"/>
    <n v="351319450000"/>
    <s v="Cobros Abril Canal Fijo 2 meses a NPN"/>
    <n v="0"/>
    <m/>
    <d v="2026-01-04T00:00:00"/>
    <n v="69386338"/>
    <n v="69386338"/>
    <m/>
    <s v="Ramirezcolunchemf11@gmail.com"/>
    <m/>
    <m/>
    <m/>
    <d v="2026-01-04T00:00:00"/>
    <m/>
    <m/>
    <m/>
    <s v="4-67-248"/>
    <s v="MASIVO"/>
    <s v="2 MESES DE MORA"/>
    <x v="0"/>
    <m/>
    <m/>
    <m/>
    <m/>
  </r>
  <r>
    <x v="0"/>
    <s v="Maria Pinto"/>
    <n v="356368000000"/>
    <s v="Cobros Abril Canal Fijo 2 meses a NPN"/>
    <n v="0"/>
    <m/>
    <d v="2026-01-04T00:00:00"/>
    <n v="63683717"/>
    <n v="63683717"/>
    <m/>
    <s v="Katherinetrejos15@outlook.es"/>
    <m/>
    <m/>
    <m/>
    <d v="2026-01-04T00:00:00"/>
    <m/>
    <m/>
    <m/>
    <s v="8-531-1327"/>
    <s v="MASIVO"/>
    <s v="2 MESES DE MORA"/>
    <x v="1"/>
    <m/>
    <m/>
    <m/>
    <m/>
  </r>
  <r>
    <x v="0"/>
    <s v="Charline concepción "/>
    <n v="355360820000"/>
    <s v="Cobros Abril Canal Fijo 2 meses a NPN"/>
    <n v="0"/>
    <m/>
    <d v="2026-01-04T00:00:00"/>
    <n v="60373107"/>
    <n v="60373107"/>
    <m/>
    <s v="jahirpimentel19@gmail.com"/>
    <m/>
    <m/>
    <m/>
    <d v="2026-01-04T00:00:00"/>
    <m/>
    <m/>
    <m/>
    <s v="8-877-2079"/>
    <s v="MASIVO"/>
    <s v="2 MESES DE MORA"/>
    <x v="0"/>
    <m/>
    <m/>
    <m/>
    <m/>
  </r>
  <r>
    <x v="0"/>
    <s v="ALEXIS ALDAHIR RAMIREZ BOLAÑOS"/>
    <n v="358361920000"/>
    <s v="Cobros Abril Canal Fijo 2 meses a NPN"/>
    <n v="0"/>
    <m/>
    <d v="2026-01-04T00:00:00"/>
    <n v="69323155"/>
    <n v="69323155"/>
    <m/>
    <s v="ar2452989@gmail.com"/>
    <m/>
    <m/>
    <m/>
    <d v="2026-01-04T00:00:00"/>
    <m/>
    <m/>
    <m/>
    <s v="8-1004-511"/>
    <s v="MASIVO"/>
    <s v="2 MESES DE MORA"/>
    <x v="0"/>
    <m/>
    <m/>
    <m/>
    <m/>
  </r>
  <r>
    <x v="0"/>
    <s v="Augusto Alberto Acosta Gomez"/>
    <n v="351366550000"/>
    <s v="Cobros Abril Canal Fijo 2 meses a NPN"/>
    <n v="0"/>
    <m/>
    <d v="2026-01-04T00:00:00"/>
    <n v="68057007"/>
    <n v="68057007"/>
    <m/>
    <s v="Albertobreth@gmail.com"/>
    <m/>
    <m/>
    <m/>
    <d v="2026-01-04T00:00:00"/>
    <m/>
    <m/>
    <m/>
    <s v="4-747-2331"/>
    <s v="MASIVO"/>
    <s v="2 MESES DE MORA"/>
    <x v="2"/>
    <m/>
    <m/>
    <m/>
    <m/>
  </r>
  <r>
    <x v="0"/>
    <s v="RICHARD ELMER MUÑOZ GUTIERREZ"/>
    <n v="351362330000"/>
    <s v="Cobros Abril Canal Fijo 2 meses a NPN"/>
    <n v="0"/>
    <m/>
    <d v="2026-01-04T00:00:00"/>
    <n v="68975857"/>
    <n v="68975857"/>
    <m/>
    <s v="sertragarzapiquera@gmail.com"/>
    <m/>
    <m/>
    <m/>
    <d v="2026-01-04T00:00:00"/>
    <m/>
    <m/>
    <m/>
    <s v="8-305-761"/>
    <s v="MASIVO"/>
    <s v="2 MESES DE MORA"/>
    <x v="0"/>
    <m/>
    <m/>
    <m/>
    <m/>
  </r>
  <r>
    <x v="0"/>
    <s v="ANA SODELBA CANO DE LARGAESPADA"/>
    <n v="359366130000"/>
    <s v="Cobros Abril Canal Fijo 2 meses a NPN"/>
    <n v="0"/>
    <m/>
    <d v="2026-01-04T00:00:00"/>
    <n v="66037283"/>
    <n v="66037283"/>
    <m/>
    <s v="celestelargaespada644@gmail.com"/>
    <m/>
    <m/>
    <m/>
    <d v="2026-01-04T00:00:00"/>
    <m/>
    <m/>
    <m/>
    <s v="C02499997"/>
    <s v="MASIVO"/>
    <s v="2 MESES DE MORA"/>
    <x v="0"/>
    <m/>
    <m/>
    <m/>
    <m/>
  </r>
  <r>
    <x v="0"/>
    <s v=" Sofia Raquel Valdes Perez"/>
    <n v="352340470000"/>
    <s v="Cobros Abril Canal Fijo 2 meses a NPN"/>
    <n v="0"/>
    <m/>
    <d v="2026-01-04T00:00:00"/>
    <n v="66587679"/>
    <n v="66587679"/>
    <m/>
    <s v="valdess516@gmail.com"/>
    <m/>
    <m/>
    <m/>
    <d v="2026-01-04T00:00:00"/>
    <m/>
    <m/>
    <m/>
    <s v="8-974-2343"/>
    <s v="DIGITAL"/>
    <s v="2 MESES DE MORA"/>
    <x v="0"/>
    <m/>
    <m/>
    <m/>
    <m/>
  </r>
  <r>
    <x v="0"/>
    <s v="Kevin Enrique Molina Williams "/>
    <n v="355363260000"/>
    <s v="Cobros Abril Canal Fijo 2 meses a NPN"/>
    <n v="0"/>
    <m/>
    <d v="2026-01-04T00:00:00"/>
    <n v="65333971"/>
    <n v="65333971"/>
    <m/>
    <s v="Julissaisabeld04@gmail.com"/>
    <m/>
    <m/>
    <m/>
    <d v="2026-01-04T00:00:00"/>
    <m/>
    <m/>
    <m/>
    <s v="1-730-1882"/>
    <s v="MASIVO"/>
    <s v="2 MESES DE MORA"/>
    <x v="0"/>
    <m/>
    <m/>
    <m/>
    <m/>
  </r>
  <r>
    <x v="0"/>
    <s v="ALEJANDRO MELENDEZ"/>
    <n v="356366700000"/>
    <s v="Cobros Abril Canal Fijo 2 meses a NPN"/>
    <n v="0"/>
    <m/>
    <d v="2026-01-04T00:00:00"/>
    <n v="64575908"/>
    <n v="64575908"/>
    <m/>
    <s v="Melendez.r08r@gmail.com"/>
    <m/>
    <m/>
    <m/>
    <d v="2026-01-04T00:00:00"/>
    <m/>
    <m/>
    <m/>
    <s v="8-1037-609"/>
    <s v="MASIVO"/>
    <s v="2 MESES DE MORA"/>
    <x v="10"/>
    <m/>
    <m/>
    <m/>
    <m/>
  </r>
  <r>
    <x v="0"/>
    <s v="Yurisa Zoraida madrid rueda "/>
    <n v="256046840000"/>
    <s v="Cobros Abril Canal Fijo 2 meses a NPN"/>
    <n v="0"/>
    <m/>
    <d v="2026-01-04T00:00:00"/>
    <n v="68911386"/>
    <n v="68911386"/>
    <m/>
    <s v="yuramad2@gmail.com"/>
    <m/>
    <m/>
    <m/>
    <d v="2026-01-04T00:00:00"/>
    <m/>
    <m/>
    <m/>
    <s v="8-772-313"/>
    <s v="MASIVO"/>
    <s v="2 MESES DE MORA"/>
    <x v="1"/>
    <m/>
    <m/>
    <m/>
    <m/>
  </r>
  <r>
    <x v="0"/>
    <s v="Saturnina"/>
    <n v="353368490000"/>
    <s v="Cobros Abril Canal Fijo 2 meses a NPN"/>
    <n v="0"/>
    <m/>
    <d v="2026-01-04T00:00:00"/>
    <n v="67078276"/>
    <n v="67078276"/>
    <m/>
    <s v="Saturninacurundama391@gmail.com"/>
    <m/>
    <m/>
    <m/>
    <d v="2026-01-04T00:00:00"/>
    <m/>
    <m/>
    <m/>
    <s v="5-16-503"/>
    <s v="MASIVO"/>
    <s v="2 MESES DE MORA"/>
    <x v="0"/>
    <m/>
    <m/>
    <m/>
    <m/>
  </r>
  <r>
    <x v="0"/>
    <s v="Stephanie Brown "/>
    <n v="356368620000"/>
    <s v="Cobros Abril Canal Fijo 2 meses a NPN"/>
    <n v="0"/>
    <m/>
    <d v="2026-01-04T00:00:00"/>
    <n v="69308815"/>
    <n v="69308815"/>
    <m/>
    <s v="Ja9750687@gmail.com"/>
    <m/>
    <m/>
    <m/>
    <d v="2026-01-04T00:00:00"/>
    <m/>
    <m/>
    <m/>
    <s v="8-860-1144"/>
    <s v="MASIVO"/>
    <s v="2 MESES DE MORA"/>
    <x v="0"/>
    <m/>
    <m/>
    <m/>
    <m/>
  </r>
  <r>
    <x v="0"/>
    <s v="Héctor Alfredo Herrera zerna"/>
    <n v="351368460000"/>
    <s v="Cobros Abril Canal Fijo 2 meses a NPN"/>
    <n v="0"/>
    <m/>
    <d v="2026-01-04T00:00:00"/>
    <n v="61473145"/>
    <n v="61473145"/>
    <m/>
    <s v="esthermariadeherrera39@Gmail.com"/>
    <m/>
    <m/>
    <m/>
    <d v="2026-01-04T00:00:00"/>
    <m/>
    <m/>
    <m/>
    <s v="8-398-316"/>
    <s v="MASIVO"/>
    <s v="2 MESES DE MORA"/>
    <x v="4"/>
    <m/>
    <m/>
    <m/>
    <m/>
  </r>
  <r>
    <x v="0"/>
    <s v="Edy oldemar "/>
    <n v="358369450000"/>
    <s v="Cobros Abril Canal Fijo 2 meses a NPN"/>
    <n v="0"/>
    <m/>
    <d v="2026-01-04T00:00:00"/>
    <n v="67574331"/>
    <n v="67574331"/>
    <m/>
    <s v="maryori@gmail.com"/>
    <m/>
    <m/>
    <m/>
    <d v="2026-01-04T00:00:00"/>
    <m/>
    <m/>
    <m/>
    <s v="8-508-219"/>
    <s v="MASIVO"/>
    <s v="2 MESES DE MORA"/>
    <x v="2"/>
    <m/>
    <m/>
    <m/>
    <m/>
  </r>
  <r>
    <x v="0"/>
    <s v=" Jomar Alfredo Ochoa Jones"/>
    <n v="352368230000"/>
    <s v="Cobros Abril Canal Fijo 2 meses a NPN"/>
    <n v="0"/>
    <m/>
    <d v="2026-01-04T00:00:00"/>
    <n v="68612220"/>
    <n v="68612220"/>
    <m/>
    <s v="Jomaralfredo0325@gmail.com"/>
    <m/>
    <m/>
    <m/>
    <d v="2026-01-04T00:00:00"/>
    <m/>
    <m/>
    <m/>
    <s v="8-992-495"/>
    <s v="MASIVO"/>
    <s v="2 MESES DE MORA"/>
    <x v="10"/>
    <m/>
    <m/>
    <m/>
    <m/>
  </r>
  <r>
    <x v="0"/>
    <s v="DIANELYS YINETH MORENO AVILA"/>
    <n v="353369750000"/>
    <s v="Cobros Abril Canal Fijo 2 meses a NPN"/>
    <n v="0"/>
    <m/>
    <d v="2026-01-04T00:00:00"/>
    <n v="65101089"/>
    <n v="65101089"/>
    <m/>
    <s v="Dianelys92@gmail.com"/>
    <m/>
    <m/>
    <m/>
    <d v="2026-01-04T00:00:00"/>
    <m/>
    <m/>
    <m/>
    <s v="6-716-2487"/>
    <s v="MASIVO"/>
    <s v="2 MESES DE MORA"/>
    <x v="4"/>
    <m/>
    <m/>
    <m/>
    <m/>
  </r>
  <r>
    <x v="0"/>
    <s v="Joel Armando Martínez Jaramillo"/>
    <n v="354365810000"/>
    <s v="Cobros Abril Canal Fijo 2 meses a NPN"/>
    <n v="0"/>
    <m/>
    <d v="2026-01-04T00:00:00"/>
    <n v="69109219"/>
    <n v="69109219"/>
    <m/>
    <s v="yarlinacake@gmail.com"/>
    <m/>
    <m/>
    <m/>
    <d v="2026-01-04T00:00:00"/>
    <m/>
    <m/>
    <m/>
    <s v="8-997-44"/>
    <s v="MASIVO"/>
    <s v="2 MESES DE MORA"/>
    <x v="0"/>
    <m/>
    <m/>
    <m/>
    <m/>
  </r>
  <r>
    <x v="0"/>
    <s v="Hassell Ibeth Jimenez Osorio"/>
    <n v="286018590000"/>
    <s v="Cobros Abril Canal Fijo 2 meses a NPN"/>
    <n v="0"/>
    <m/>
    <d v="2026-01-04T00:00:00"/>
    <n v="62538896"/>
    <n v="62538896"/>
    <m/>
    <s v="Hassellosorio@gmail.com"/>
    <m/>
    <m/>
    <m/>
    <d v="2026-01-04T00:00:00"/>
    <m/>
    <m/>
    <m/>
    <s v="8-926-76"/>
    <s v="MASIVO"/>
    <s v="2 MESES DE MORA"/>
    <x v="0"/>
    <m/>
    <m/>
    <m/>
    <m/>
  </r>
  <r>
    <x v="0"/>
    <s v="Jon Matthew Leventis Campbell"/>
    <n v="342342600000"/>
    <s v="Cobros Abril Canal Fijo 2 meses a NPN"/>
    <n v="0"/>
    <m/>
    <d v="2026-01-04T00:00:00"/>
    <n v="65975660"/>
    <n v="65975660"/>
    <m/>
    <s v="leventisjon@gmail.com"/>
    <m/>
    <m/>
    <m/>
    <d v="2026-01-04T00:00:00"/>
    <m/>
    <m/>
    <m/>
    <s v="8-1009-1453"/>
    <s v="MASIVO"/>
    <s v="2 MESES DE MORA"/>
    <x v="1"/>
    <m/>
    <m/>
    <m/>
    <m/>
  </r>
  <r>
    <x v="0"/>
    <s v="ELVIS ANDRES ALMENGOR TORRES"/>
    <n v="359370290000"/>
    <s v="Cobros Abril Canal Fijo 2 meses a NPN"/>
    <n v="0"/>
    <m/>
    <d v="2026-01-04T00:00:00"/>
    <n v="60696170"/>
    <n v="60696170"/>
    <m/>
    <s v="xaviermoreno@gmail.com"/>
    <m/>
    <m/>
    <m/>
    <d v="2026-01-04T00:00:00"/>
    <m/>
    <m/>
    <m/>
    <s v="4-160-531"/>
    <s v="MASIVO"/>
    <s v="2 MESES DE MORA"/>
    <x v="1"/>
    <m/>
    <m/>
    <m/>
    <m/>
  </r>
  <r>
    <x v="0"/>
    <s v="Yulaimy Aracellys Zúñiga "/>
    <n v="356366510000"/>
    <s v="Cobros Abril Canal Fijo 2 meses a NPN"/>
    <n v="0"/>
    <m/>
    <d v="2026-01-04T00:00:00"/>
    <n v="62236883"/>
    <n v="62236883"/>
    <m/>
    <s v="yulaimy286@gmail.com"/>
    <m/>
    <m/>
    <m/>
    <d v="2026-01-04T00:00:00"/>
    <m/>
    <m/>
    <m/>
    <s v="8-863-90"/>
    <s v="MASIVO"/>
    <s v="2 MESES DE MORA"/>
    <x v="3"/>
    <m/>
    <m/>
    <m/>
    <m/>
  </r>
  <r>
    <x v="0"/>
    <s v="Utimio Caisamo Aji"/>
    <n v="356371320000"/>
    <s v="Cobros Abril Canal Fijo 2 meses a NPN"/>
    <n v="0"/>
    <m/>
    <d v="2026-01-04T00:00:00"/>
    <n v="62381149"/>
    <n v="62381149"/>
    <m/>
    <s v="Judydeleon670@gmail.com"/>
    <m/>
    <m/>
    <m/>
    <d v="2026-01-04T00:00:00"/>
    <m/>
    <m/>
    <m/>
    <s v="5-702-1576"/>
    <s v="MASIVO"/>
    <s v="2 MESES DE MORA"/>
    <x v="0"/>
    <m/>
    <m/>
    <m/>
    <m/>
  </r>
  <r>
    <x v="0"/>
    <s v="Judo Fabiana De León Falcon"/>
    <n v="356370710000"/>
    <s v="Cobros Abril Canal Fijo 2 meses a NPN"/>
    <n v="0"/>
    <m/>
    <d v="2026-01-04T00:00:00"/>
    <n v="68472312"/>
    <n v="68472312"/>
    <m/>
    <s v="Judydeleon670@gmail.com"/>
    <m/>
    <m/>
    <m/>
    <d v="2026-01-04T00:00:00"/>
    <m/>
    <m/>
    <m/>
    <s v="8-940-149"/>
    <s v="MASIVO"/>
    <s v="2 MESES DE MORA"/>
    <x v="1"/>
    <m/>
    <m/>
    <m/>
    <m/>
  </r>
  <r>
    <x v="0"/>
    <s v="Mileyki yarubi mirillo ortega"/>
    <n v="358370890000"/>
    <s v="Cobros Abril Canal Fijo 2 meses a NPN"/>
    <n v="0"/>
    <m/>
    <d v="2026-01-04T00:00:00"/>
    <n v="63563344"/>
    <n v="63563344"/>
    <m/>
    <s v="bryangonzalez9e@gmail.com"/>
    <m/>
    <m/>
    <m/>
    <d v="2026-01-04T00:00:00"/>
    <m/>
    <m/>
    <m/>
    <s v="8-1041-239"/>
    <s v="MASIVO"/>
    <s v="2 MESES DE MORA"/>
    <x v="3"/>
    <m/>
    <m/>
    <m/>
    <m/>
  </r>
  <r>
    <x v="0"/>
    <s v="Lazaro gonzalez "/>
    <n v="352361420000"/>
    <s v="Cobros Abril Canal Fijo 2 meses a NPN"/>
    <n v="0"/>
    <m/>
    <d v="2026-01-04T00:00:00"/>
    <n v="63592078"/>
    <n v="63592078"/>
    <m/>
    <s v="gonzaleznoriel79@gmail.com"/>
    <m/>
    <m/>
    <m/>
    <d v="2026-01-04T00:00:00"/>
    <m/>
    <m/>
    <m/>
    <s v="8-828-1548"/>
    <s v="MASIVO"/>
    <s v="2 MESES DE MORA"/>
    <x v="0"/>
    <m/>
    <m/>
    <m/>
    <m/>
  </r>
  <r>
    <x v="0"/>
    <s v="ARIEL ABEL ORTEGA DE LEON"/>
    <n v="357369900000"/>
    <s v="Cobros Abril Canal Fijo 2 meses a NPN"/>
    <n v="0"/>
    <m/>
    <d v="2026-01-04T00:00:00"/>
    <n v="64047882"/>
    <n v="64047882"/>
    <m/>
    <s v="aldahira970@gmail.com"/>
    <m/>
    <m/>
    <m/>
    <d v="2026-01-04T00:00:00"/>
    <m/>
    <m/>
    <m/>
    <s v="8-1041-2235"/>
    <s v="MASIVO"/>
    <s v="2 MESES DE MORA"/>
    <x v="1"/>
    <m/>
    <m/>
    <m/>
    <m/>
  </r>
  <r>
    <x v="0"/>
    <s v="Luis Felipe Castillo Ortiz"/>
    <n v="356370120000"/>
    <s v="Cobros Abril Canal Fijo 2 meses a NPN"/>
    <n v="0"/>
    <m/>
    <d v="2026-01-04T00:00:00"/>
    <n v="68149339"/>
    <n v="68149339"/>
    <m/>
    <s v="Luiscasti932@gmail.com"/>
    <m/>
    <m/>
    <m/>
    <d v="2026-01-04T00:00:00"/>
    <m/>
    <m/>
    <m/>
    <s v="2-735-261"/>
    <s v="MASIVO"/>
    <s v="2 MESES DE MORA"/>
    <x v="0"/>
    <m/>
    <m/>
    <m/>
    <m/>
  </r>
  <r>
    <x v="0"/>
    <s v="Mayelin maría escalona nueva"/>
    <n v="357369080000"/>
    <s v="Cobros Abril Canal Fijo 2 meses a NPN"/>
    <n v="0"/>
    <m/>
    <d v="2026-01-04T00:00:00"/>
    <n v="65725486"/>
    <n v="65725486"/>
    <m/>
    <s v="Mayelinmariaescalona@gmail.com"/>
    <m/>
    <m/>
    <m/>
    <d v="2026-01-04T00:00:00"/>
    <m/>
    <m/>
    <m/>
    <s v="E-8-237224"/>
    <s v="SOHO"/>
    <s v="2 MESES DE MORA"/>
    <x v="0"/>
    <m/>
    <m/>
    <m/>
    <m/>
  </r>
  <r>
    <x v="0"/>
    <s v="JOSE LUIS PEREZ"/>
    <n v="219028600000"/>
    <s v="Cobros Abril Canal Fijo 2 meses a NPN"/>
    <n v="0"/>
    <m/>
    <d v="2026-01-04T00:00:00"/>
    <n v="69652563"/>
    <n v="69652563"/>
    <m/>
    <s v="josevelasquez25@gmail.com"/>
    <m/>
    <m/>
    <m/>
    <d v="2026-01-04T00:00:00"/>
    <m/>
    <m/>
    <m/>
    <s v="2-707-444"/>
    <s v="MASIVO"/>
    <s v="2 MESES DE MORA"/>
    <x v="0"/>
    <m/>
    <m/>
    <m/>
    <m/>
  </r>
  <r>
    <x v="0"/>
    <s v=" Elainez Yasmara Segura "/>
    <n v="352371690000"/>
    <s v="Cobros Abril Canal Fijo 2 meses a NPN"/>
    <n v="0"/>
    <m/>
    <d v="2026-01-04T00:00:00"/>
    <n v="69875835"/>
    <n v="69875835"/>
    <m/>
    <s v="yasmara1277@gmail.com"/>
    <m/>
    <m/>
    <m/>
    <d v="2026-01-04T00:00:00"/>
    <m/>
    <m/>
    <m/>
    <s v="5-700-850"/>
    <s v="DIGITAL"/>
    <s v="2 MESES DE MORA"/>
    <x v="0"/>
    <m/>
    <m/>
    <m/>
    <m/>
  </r>
  <r>
    <x v="0"/>
    <s v="Yethjanis Yassiel Ismare Choco"/>
    <n v="355368170000"/>
    <s v="Cobros Abril Canal Fijo 2 meses a NPN"/>
    <n v="0"/>
    <m/>
    <d v="2026-01-04T00:00:00"/>
    <n v="62285645"/>
    <n v="62285645"/>
    <m/>
    <s v="Yethjaniismare@gmail.com"/>
    <m/>
    <m/>
    <m/>
    <d v="2026-01-04T00:00:00"/>
    <m/>
    <m/>
    <m/>
    <s v="5-718-970"/>
    <s v="MASIVO"/>
    <s v="2 MESES DE MORA"/>
    <x v="1"/>
    <m/>
    <m/>
    <m/>
    <m/>
  </r>
  <r>
    <x v="0"/>
    <s v="Rosaura Barrios Ballesteros "/>
    <n v="352372410000"/>
    <s v="Cobros Abril Canal Fijo 2 meses a NPN"/>
    <n v="0"/>
    <m/>
    <d v="2026-01-04T00:00:00"/>
    <n v="69931900"/>
    <n v="69931900"/>
    <m/>
    <s v="Judydeleon670@gmail.com"/>
    <m/>
    <m/>
    <m/>
    <d v="2026-01-04T00:00:00"/>
    <m/>
    <m/>
    <m/>
    <s v="9-716-1348"/>
    <s v="MASIVO"/>
    <s v="2 MESES DE MORA"/>
    <x v="0"/>
    <m/>
    <m/>
    <m/>
    <m/>
  </r>
  <r>
    <x v="0"/>
    <s v="Milagros Itzel Dominguez Flores"/>
    <n v="355371300000"/>
    <s v="Cobros Abril Canal Fijo 2 meses a NPN"/>
    <n v="0"/>
    <m/>
    <d v="2026-01-04T00:00:00"/>
    <n v="65560240"/>
    <n v="65560240"/>
    <m/>
    <s v="no.copiomarca@gmail.com"/>
    <m/>
    <m/>
    <m/>
    <d v="2026-01-04T00:00:00"/>
    <m/>
    <m/>
    <m/>
    <s v="3-744-1148"/>
    <s v="MASIVO"/>
    <s v="2 MESES DE MORA"/>
    <x v="0"/>
    <m/>
    <m/>
    <m/>
    <m/>
  </r>
  <r>
    <x v="0"/>
    <s v="Ana Navarro "/>
    <n v="351373130000"/>
    <s v="Cobros Abril Canal Fijo 2 meses a NPN"/>
    <n v="0"/>
    <m/>
    <d v="2026-01-04T00:00:00"/>
    <n v="67890543"/>
    <n v="67890543"/>
    <m/>
    <s v="maryori@gmail.com"/>
    <m/>
    <m/>
    <m/>
    <d v="2026-01-04T00:00:00"/>
    <m/>
    <m/>
    <m/>
    <s v="9-770-1289"/>
    <s v="MASIVO"/>
    <s v="2 MESES DE MORA"/>
    <x v="3"/>
    <m/>
    <m/>
    <m/>
    <m/>
  </r>
  <r>
    <x v="0"/>
    <s v="Florencio Rodriguez Garay"/>
    <n v="357370300000"/>
    <s v="Cobros Abril Canal Fijo 2 meses a NPN"/>
    <n v="0"/>
    <m/>
    <d v="2026-01-04T00:00:00"/>
    <n v="68294152"/>
    <n v="68294152"/>
    <m/>
    <s v="emilyesquilin8@gmail.com"/>
    <m/>
    <m/>
    <m/>
    <d v="2026-01-04T00:00:00"/>
    <m/>
    <m/>
    <m/>
    <s v="3-70-514"/>
    <s v="MASIVO"/>
    <s v="2 MESES DE MORA"/>
    <x v="0"/>
    <m/>
    <m/>
    <m/>
    <m/>
  </r>
  <r>
    <x v="0"/>
    <s v="Midsy maricela muñoz cedeño "/>
    <n v="353365190000"/>
    <s v="Cobros Abril Canal Fijo 2 meses a NPN"/>
    <n v="0"/>
    <m/>
    <d v="2026-01-04T00:00:00"/>
    <n v="66178334"/>
    <n v="66178334"/>
    <m/>
    <s v="Mmariela13@Gmail.com"/>
    <m/>
    <m/>
    <m/>
    <d v="2026-01-04T00:00:00"/>
    <m/>
    <m/>
    <m/>
    <s v="8-162-884"/>
    <s v="MASIVO"/>
    <s v="2 MESES DE MORA"/>
    <x v="1"/>
    <m/>
    <m/>
    <m/>
    <m/>
  </r>
  <r>
    <x v="0"/>
    <s v="Jorge Yunier Juarez Camarena"/>
    <n v="359367900000"/>
    <s v="Cobros Abril Canal Fijo 2 meses a NPN"/>
    <n v="0"/>
    <m/>
    <d v="2026-01-04T00:00:00"/>
    <n v="60452651"/>
    <n v="60452651"/>
    <m/>
    <s v="junierjuarez51@gmail.com"/>
    <m/>
    <m/>
    <m/>
    <d v="2026-01-04T00:00:00"/>
    <m/>
    <m/>
    <m/>
    <s v="8-771-858"/>
    <s v="MASIVO"/>
    <s v="2 MESES DE MORA"/>
    <x v="0"/>
    <m/>
    <m/>
    <m/>
    <m/>
  </r>
  <r>
    <x v="0"/>
    <s v="RICARDO NAVARRO"/>
    <n v="355370310000"/>
    <s v="Cobros Abril Canal Fijo 2 meses a NPN"/>
    <n v="0"/>
    <m/>
    <d v="2026-01-04T00:00:00"/>
    <n v="69625968"/>
    <n v="69625968"/>
    <m/>
    <s v="ricardonavarrob39@gmail.com"/>
    <m/>
    <m/>
    <m/>
    <d v="2026-01-04T00:00:00"/>
    <m/>
    <m/>
    <m/>
    <s v="8-519-370"/>
    <s v="MASIVO"/>
    <s v="2 MESES DE MORA"/>
    <x v="1"/>
    <m/>
    <m/>
    <m/>
    <m/>
  </r>
  <r>
    <x v="0"/>
    <s v="LUIS CARLOS GIL BONILLA"/>
    <n v="345447110000"/>
    <s v="Cobros Abril Canal Fijo 2 meses a NPN"/>
    <n v="0"/>
    <m/>
    <d v="2026-01-04T00:00:00"/>
    <n v="67931627"/>
    <n v="67931627"/>
    <m/>
    <s v="anibalhp06@gmail.com"/>
    <m/>
    <m/>
    <m/>
    <d v="2026-01-04T00:00:00"/>
    <m/>
    <m/>
    <m/>
    <s v="8-904-1513"/>
    <s v="MASIVO"/>
    <s v="2 MESES DE MORA"/>
    <x v="3"/>
    <m/>
    <m/>
    <m/>
    <m/>
  </r>
  <r>
    <x v="0"/>
    <s v="Lizbeth anaya castillo"/>
    <n v="358374390000"/>
    <s v="Cobros Abril Canal Fijo 2 meses a NPN"/>
    <n v="0"/>
    <m/>
    <d v="2026-01-04T00:00:00"/>
    <n v="66143731"/>
    <n v="66143731"/>
    <m/>
    <s v="nairobypalacio33@gmail.com"/>
    <m/>
    <m/>
    <m/>
    <d v="2026-01-04T00:00:00"/>
    <m/>
    <m/>
    <m/>
    <s v="8-513-851"/>
    <s v="MASIVO"/>
    <s v="2 MESES DE MORA"/>
    <x v="10"/>
    <m/>
    <m/>
    <m/>
    <m/>
  </r>
  <r>
    <x v="0"/>
    <s v="Jose guillermo bonilla ricaurte"/>
    <n v="354370970000"/>
    <s v="Cobros Abril Canal Fijo 2 meses a NPN"/>
    <n v="0"/>
    <m/>
    <d v="2026-01-04T00:00:00"/>
    <n v="66814737"/>
    <n v="66814737"/>
    <m/>
    <s v="joseguillermo27bonilla@gmail.com"/>
    <m/>
    <m/>
    <m/>
    <d v="2026-01-04T00:00:00"/>
    <m/>
    <m/>
    <m/>
    <s v="8-1063-547"/>
    <s v="MASIVO"/>
    <s v="2 MESES DE MORA"/>
    <x v="0"/>
    <m/>
    <m/>
    <m/>
    <m/>
  </r>
  <r>
    <x v="0"/>
    <s v="Victor tuñon"/>
    <n v="353373520000"/>
    <s v="Cobros Abril Canal Fijo 2 meses a NPN"/>
    <n v="0"/>
    <m/>
    <d v="2026-01-04T00:00:00"/>
    <n v="63390957"/>
    <n v="63390957"/>
    <m/>
    <s v="juancarlos@gmail.com"/>
    <m/>
    <m/>
    <m/>
    <d v="2026-01-04T00:00:00"/>
    <m/>
    <m/>
    <m/>
    <s v="8-997-1561"/>
    <s v="MASIVO"/>
    <s v="2 MESES DE MORA"/>
    <x v="2"/>
    <m/>
    <m/>
    <m/>
    <m/>
  </r>
  <r>
    <x v="0"/>
    <s v="JORGE ALBERTO CARRILLO"/>
    <n v="355372700000"/>
    <s v="Cobros Abril Canal Fijo 2 meses a NPN"/>
    <n v="0"/>
    <m/>
    <d v="2026-01-04T00:00:00"/>
    <n v="66657682"/>
    <n v="66657682"/>
    <m/>
    <s v="gloryy@hotmail.es"/>
    <m/>
    <m/>
    <m/>
    <d v="2026-01-04T00:00:00"/>
    <m/>
    <m/>
    <m/>
    <s v="8-831-1395"/>
    <s v="MASIVO"/>
    <s v="2 MESES DE MORA"/>
    <x v="1"/>
    <m/>
    <m/>
    <m/>
    <m/>
  </r>
  <r>
    <x v="0"/>
    <s v="Jannette Clotilde Rodriguez Ortiz "/>
    <n v="354369980000"/>
    <s v="Cobros Abril Canal Fijo 2 meses a NPN"/>
    <n v="0"/>
    <m/>
    <d v="2026-01-04T00:00:00"/>
    <n v="66596740"/>
    <n v="66596740"/>
    <m/>
    <s v="yennyrodriguez280514@gmail.com"/>
    <m/>
    <m/>
    <m/>
    <d v="2026-01-04T00:00:00"/>
    <m/>
    <m/>
    <m/>
    <s v="8-226-821 "/>
    <s v="MASIVO"/>
    <s v="2 MESES DE MORA"/>
    <x v="10"/>
    <m/>
    <m/>
    <m/>
    <m/>
  </r>
  <r>
    <x v="0"/>
    <s v="Gissell Franco"/>
    <n v="357374160000"/>
    <s v="Cobros Abril Canal Fijo 2 meses a NPN"/>
    <n v="0"/>
    <m/>
    <d v="2026-01-04T00:00:00"/>
    <n v="61736897"/>
    <n v="61736897"/>
    <m/>
    <s v="gissell0712@gmail.com"/>
    <m/>
    <m/>
    <m/>
    <d v="2026-01-04T00:00:00"/>
    <m/>
    <m/>
    <m/>
    <s v="8-780-2066"/>
    <s v="MASIVO"/>
    <s v="2 MESES DE MORA"/>
    <x v="0"/>
    <m/>
    <m/>
    <m/>
    <m/>
  </r>
  <r>
    <x v="0"/>
    <s v="Karielys Gómez "/>
    <n v="356374380000"/>
    <s v="Cobros Abril Canal Fijo 2 meses a NPN"/>
    <n v="0"/>
    <m/>
    <d v="2026-01-04T00:00:00"/>
    <n v="65294266"/>
    <n v="65294266"/>
    <m/>
    <s v="Karelis12@gmail.com"/>
    <m/>
    <m/>
    <m/>
    <d v="2026-01-04T00:00:00"/>
    <m/>
    <m/>
    <m/>
    <s v="8-949-1566"/>
    <s v="MASIVO"/>
    <s v="2 MESES DE MORA"/>
    <x v="3"/>
    <m/>
    <m/>
    <m/>
    <m/>
  </r>
  <r>
    <x v="0"/>
    <s v="Osvaldo Gómez de gracia "/>
    <n v="351332420000"/>
    <s v="Cobros Abril Canal Fijo 2 meses a NPN"/>
    <n v="0"/>
    <m/>
    <d v="2026-01-04T00:00:00"/>
    <n v="66094108"/>
    <n v="66094108"/>
    <m/>
    <s v="gomezosvaldo688@gmail.com"/>
    <m/>
    <m/>
    <m/>
    <d v="2026-01-04T00:00:00"/>
    <m/>
    <m/>
    <m/>
    <s v="8-445-37"/>
    <s v="MASIVO"/>
    <s v="2 MESES DE MORA"/>
    <x v="1"/>
    <m/>
    <m/>
    <m/>
    <m/>
  </r>
  <r>
    <x v="0"/>
    <s v="Milagros del carmen velaquez chiru "/>
    <n v="358375350000"/>
    <s v="Cobros Abril Canal Fijo 2 meses a NPN"/>
    <n v="0"/>
    <m/>
    <d v="2026-01-04T00:00:00"/>
    <n v="67979292"/>
    <n v="67979292"/>
    <m/>
    <s v="velaquezmilagros43@gmail.com"/>
    <m/>
    <m/>
    <m/>
    <d v="2026-01-04T00:00:00"/>
    <m/>
    <m/>
    <m/>
    <s v="8-975-1321"/>
    <s v="MASIVO"/>
    <s v="2 MESES DE MORA"/>
    <x v="1"/>
    <m/>
    <m/>
    <m/>
    <m/>
  </r>
  <r>
    <x v="0"/>
    <s v="Yorlenis Massie Andrion Quijada"/>
    <n v="352371580000"/>
    <s v="Cobros Abril Canal Fijo 2 meses a NPN"/>
    <n v="0"/>
    <m/>
    <d v="2026-01-04T00:00:00"/>
    <n v="69888225"/>
    <n v="69888225"/>
    <m/>
    <s v="Heromanuel13@gmail.com"/>
    <m/>
    <m/>
    <m/>
    <d v="2026-01-04T00:00:00"/>
    <m/>
    <m/>
    <m/>
    <s v="8-920-2027"/>
    <s v="MASIVO"/>
    <s v="2 MESES DE MORA"/>
    <x v="0"/>
    <m/>
    <m/>
    <m/>
    <m/>
  </r>
  <r>
    <x v="0"/>
    <s v="Mirian Montesuma Montesuma "/>
    <n v="357373000000"/>
    <s v="Cobros Abril Canal Fijo 2 meses a NPN"/>
    <n v="0"/>
    <m/>
    <d v="2026-01-04T00:00:00"/>
    <n v="64510612"/>
    <n v="64510612"/>
    <m/>
    <s v="Montesumamirian4@gmail.com"/>
    <m/>
    <m/>
    <m/>
    <d v="2026-01-04T00:00:00"/>
    <m/>
    <m/>
    <m/>
    <s v="4-769-817"/>
    <s v="MASIVO"/>
    <s v="2 MESES DE MORA"/>
    <x v="0"/>
    <m/>
    <m/>
    <m/>
    <m/>
  </r>
  <r>
    <x v="0"/>
    <s v="Xiuquing luo"/>
    <n v="356374630000"/>
    <s v="Cobros Abril Canal Fijo 2 meses a NPN"/>
    <n v="0"/>
    <m/>
    <d v="2026-01-04T00:00:00"/>
    <n v="60380047"/>
    <n v="60380047"/>
    <m/>
    <s v="Cindyluo910@icloud.com"/>
    <m/>
    <m/>
    <m/>
    <d v="2026-01-04T00:00:00"/>
    <m/>
    <m/>
    <m/>
    <s v="E-8-143331"/>
    <s v="SOHO"/>
    <s v="2 MESES DE MORA"/>
    <x v="1"/>
    <m/>
    <m/>
    <m/>
    <m/>
  </r>
  <r>
    <x v="0"/>
    <s v="Migdalia herrerra López "/>
    <n v="351370950000"/>
    <s v="Cobros Abril Canal Fijo 2 meses a NPN"/>
    <n v="0"/>
    <m/>
    <d v="2026-01-04T00:00:00"/>
    <n v="67016214"/>
    <n v="67016214"/>
    <m/>
    <s v="herreramidalia773@Gmail.com"/>
    <m/>
    <m/>
    <m/>
    <d v="2026-01-04T00:00:00"/>
    <m/>
    <m/>
    <m/>
    <s v="10-6-1510"/>
    <s v="MASIVO"/>
    <s v="2 MESES DE MORA"/>
    <x v="1"/>
    <m/>
    <m/>
    <m/>
    <m/>
  </r>
  <r>
    <x v="0"/>
    <s v="Jahir David Jesús Perez Lara"/>
    <n v="336012910000"/>
    <s v="Cobros Abril Canal Fijo 2 meses a NPN"/>
    <n v="0"/>
    <m/>
    <d v="2026-01-04T00:00:00"/>
    <n v="63048733"/>
    <n v="63048733"/>
    <m/>
    <s v="whats25appp@gmail.com"/>
    <m/>
    <m/>
    <m/>
    <d v="2026-01-04T00:00:00"/>
    <m/>
    <m/>
    <m/>
    <s v="9-744-2179"/>
    <s v="MASIVO"/>
    <s v="2 MESES DE MORA"/>
    <x v="0"/>
    <m/>
    <m/>
    <m/>
    <m/>
  </r>
  <r>
    <x v="0"/>
    <s v=" Aylyn Jiménez"/>
    <n v="343300850000"/>
    <s v="Cobros Abril Canal Fijo 2 meses a NPN"/>
    <n v="0"/>
    <m/>
    <d v="2026-01-04T00:00:00"/>
    <n v="62820490"/>
    <n v="62820490"/>
    <m/>
    <s v="aylynjimenez31@hotmail.com"/>
    <m/>
    <m/>
    <m/>
    <d v="2026-01-04T00:00:00"/>
    <m/>
    <m/>
    <m/>
    <s v="BE094109"/>
    <s v="DIGITAL"/>
    <s v="2 MESES DE MORA"/>
    <x v="2"/>
    <m/>
    <m/>
    <m/>
    <m/>
  </r>
  <r>
    <x v="0"/>
    <s v="Jaffet Jaramillo "/>
    <n v="351374970000"/>
    <s v="Cobros Abril Canal Fijo 2 meses a NPN"/>
    <n v="0"/>
    <m/>
    <d v="2026-01-04T00:00:00"/>
    <n v="68116284"/>
    <n v="68116284"/>
    <m/>
    <s v="jaramillojaffet@gmail.com"/>
    <m/>
    <m/>
    <m/>
    <d v="2026-01-04T00:00:00"/>
    <m/>
    <m/>
    <m/>
    <s v="8-989-1992"/>
    <s v="MASIVO"/>
    <s v="2 MESES DE MORA"/>
    <x v="7"/>
    <m/>
    <m/>
    <m/>
    <m/>
  </r>
  <r>
    <x v="0"/>
    <s v="Dianelys cedeño"/>
    <n v="356369130000"/>
    <s v="Cobros Abril Canal Fijo 2 meses a NPN"/>
    <n v="0"/>
    <m/>
    <d v="2026-01-04T00:00:00"/>
    <n v="63112659"/>
    <n v="63112659"/>
    <m/>
    <s v="Lopezguerraericairima@gmail.com"/>
    <m/>
    <m/>
    <m/>
    <d v="2026-01-04T00:00:00"/>
    <m/>
    <m/>
    <m/>
    <s v="8-952-1613"/>
    <s v="MASIVO"/>
    <s v="2 MESES DE MORA"/>
    <x v="2"/>
    <m/>
    <m/>
    <m/>
    <m/>
  </r>
  <r>
    <x v="0"/>
    <s v="Clarissa vejerano "/>
    <n v="352312090000"/>
    <s v="Cobros Abril Canal Fijo 2 meses a NPN"/>
    <n v="0"/>
    <m/>
    <d v="2026-01-04T00:00:00"/>
    <n v="69854449"/>
    <n v="69854449"/>
    <m/>
    <s v="Miguelitov0979@gmail.com"/>
    <m/>
    <m/>
    <m/>
    <d v="2026-01-04T00:00:00"/>
    <m/>
    <m/>
    <m/>
    <s v="4-805-1614"/>
    <s v="MASIVO"/>
    <s v="2 MESES DE MORA"/>
    <x v="4"/>
    <m/>
    <m/>
    <m/>
    <m/>
  </r>
  <r>
    <x v="0"/>
    <s v="Erika lizzeth sayers de la penha miranda "/>
    <n v="359259100000"/>
    <s v="Cobros Abril Canal Fijo 2 meses a NPN"/>
    <n v="0"/>
    <m/>
    <d v="2026-01-04T00:00:00"/>
    <n v="68430827"/>
    <n v="68430827"/>
    <m/>
    <s v="Sayersastrid@gmail.com "/>
    <m/>
    <m/>
    <m/>
    <d v="2026-01-04T00:00:00"/>
    <m/>
    <m/>
    <m/>
    <s v="8-488-677"/>
    <s v="MASIVO"/>
    <s v="2 MESES DE MORA"/>
    <x v="0"/>
    <m/>
    <m/>
    <m/>
    <m/>
  </r>
  <r>
    <x v="0"/>
    <s v="Amado Carmona"/>
    <n v="351376320000"/>
    <s v="Cobros Abril Canal Fijo 2 meses a NPN"/>
    <n v="0"/>
    <m/>
    <d v="2026-01-04T00:00:00"/>
    <n v="68494943"/>
    <n v="68494943"/>
    <m/>
    <s v="Shirethiago2805@gmail.com"/>
    <m/>
    <m/>
    <m/>
    <d v="2026-01-04T00:00:00"/>
    <m/>
    <m/>
    <m/>
    <s v="8-504-499"/>
    <s v="MASIVO"/>
    <s v="2 MESES DE MORA"/>
    <x v="0"/>
    <m/>
    <m/>
    <m/>
    <m/>
  </r>
  <r>
    <x v="0"/>
    <s v="Yelena maye Rodriguez vega"/>
    <n v="353370130000"/>
    <s v="Cobros Abril Canal Fijo 2 meses a NPN"/>
    <n v="0"/>
    <m/>
    <d v="2026-01-04T00:00:00"/>
    <n v="66444460"/>
    <n v="66444460"/>
    <m/>
    <s v="yelenarodriguez121@gmail.com"/>
    <m/>
    <m/>
    <m/>
    <d v="2026-01-04T00:00:00"/>
    <m/>
    <m/>
    <m/>
    <s v="8-816-252"/>
    <s v="MASIVO"/>
    <s v="2 MESES DE MORA"/>
    <x v="0"/>
    <m/>
    <m/>
    <m/>
    <m/>
  </r>
  <r>
    <x v="0"/>
    <s v="DANIEL JOSE HERNANDEZ ARIAS"/>
    <n v="355370140000"/>
    <s v="Cobros Abril Canal Fijo 2 meses a NPN"/>
    <n v="0"/>
    <m/>
    <d v="2026-01-04T00:00:00"/>
    <n v="63933562"/>
    <n v="63933562"/>
    <m/>
    <s v="Itzelgla06@gmail.com "/>
    <m/>
    <m/>
    <m/>
    <d v="2026-01-04T00:00:00"/>
    <m/>
    <m/>
    <m/>
    <s v="8-1047-1063"/>
    <s v="MASIVO"/>
    <s v="2 MESES DE MORA"/>
    <x v="1"/>
    <m/>
    <m/>
    <m/>
    <m/>
  </r>
  <r>
    <x v="0"/>
    <s v="KARLA NINOSKA DE GARCIA"/>
    <n v="357343910000"/>
    <s v="Cobros Abril Canal Fijo 2 meses a NPN"/>
    <n v="0"/>
    <m/>
    <d v="2026-01-04T00:00:00"/>
    <n v="69428987"/>
    <n v="69428987"/>
    <m/>
    <s v="karladegarcia@gmail.com"/>
    <m/>
    <m/>
    <m/>
    <d v="2026-01-04T00:00:00"/>
    <m/>
    <m/>
    <m/>
    <s v="8-856-345"/>
    <s v="MASIVO"/>
    <s v="2 MESES DE MORA"/>
    <x v="1"/>
    <m/>
    <m/>
    <m/>
    <m/>
  </r>
  <r>
    <x v="0"/>
    <s v="JOVANKA GONZALEZ"/>
    <n v="355376140000"/>
    <s v="Cobros Abril Canal Fijo 2 meses a NPN"/>
    <n v="0"/>
    <m/>
    <d v="2026-01-04T00:00:00"/>
    <n v="65284971"/>
    <n v="65284971"/>
    <m/>
    <s v="jovankagonzalez156@gmail.com"/>
    <m/>
    <m/>
    <m/>
    <d v="2026-01-04T00:00:00"/>
    <m/>
    <m/>
    <m/>
    <s v="8-843-1551"/>
    <s v="DIGITAL"/>
    <s v="2 MESES DE MORA"/>
    <x v="2"/>
    <m/>
    <m/>
    <m/>
    <m/>
  </r>
  <r>
    <x v="0"/>
    <s v="julio agripino Obregón arcia"/>
    <n v="353375510000"/>
    <s v="Cobros Abril Canal Fijo 2 meses a NPN"/>
    <n v="0"/>
    <m/>
    <d v="2026-01-04T00:00:00"/>
    <n v="65351924"/>
    <n v="65351924"/>
    <m/>
    <s v="carmenhassan44@gmail.com"/>
    <m/>
    <m/>
    <m/>
    <d v="2026-01-04T00:00:00"/>
    <m/>
    <m/>
    <m/>
    <s v="8-212-1685"/>
    <s v="MASIVO"/>
    <s v="2 MESES DE MORA"/>
    <x v="0"/>
    <m/>
    <m/>
    <m/>
    <m/>
  </r>
  <r>
    <x v="0"/>
    <s v="AnnJaneth Sánchez Gómez de Alvarado"/>
    <n v="354062600000"/>
    <s v="Cobros Abril Canal Fijo 2 meses a NPN"/>
    <n v="0"/>
    <m/>
    <d v="2026-01-04T00:00:00"/>
    <n v="62411313"/>
    <n v="62411313"/>
    <m/>
    <s v="annjasanchez@gmail.com"/>
    <m/>
    <m/>
    <m/>
    <d v="2026-01-04T00:00:00"/>
    <m/>
    <m/>
    <m/>
    <s v=" 4-752-369"/>
    <s v="MASIVO"/>
    <s v="2 MESES DE MORA"/>
    <x v="2"/>
    <m/>
    <m/>
    <m/>
    <m/>
  </r>
  <r>
    <x v="0"/>
    <s v="Anaika Lopez"/>
    <n v="353374660000"/>
    <s v="Cobros Abril Canal Fijo 2 meses a NPN"/>
    <n v="0"/>
    <m/>
    <d v="2026-01-04T00:00:00"/>
    <n v="64451702"/>
    <n v="64451702"/>
    <m/>
    <s v="yaselin0907@gmail.com"/>
    <m/>
    <m/>
    <m/>
    <d v="2026-01-04T00:00:00"/>
    <m/>
    <m/>
    <m/>
    <s v="8-982-1823"/>
    <s v="MASIVO"/>
    <s v="2 MESES DE MORA"/>
    <x v="1"/>
    <m/>
    <m/>
    <m/>
    <m/>
  </r>
  <r>
    <x v="0"/>
    <s v="YANIN ITZEL DELGADO JOHNSON"/>
    <n v="353374670000"/>
    <s v="Cobros Abril Canal Fijo 2 meses a NPN"/>
    <n v="0"/>
    <m/>
    <d v="2026-01-04T00:00:00"/>
    <n v="67457050"/>
    <n v="67457050"/>
    <m/>
    <s v="itzeljhonson329@gmail.com"/>
    <m/>
    <m/>
    <m/>
    <d v="2026-01-04T00:00:00"/>
    <m/>
    <m/>
    <m/>
    <s v=" 3-710-397"/>
    <s v="MASIVO"/>
    <s v="2 MESES DE MORA"/>
    <x v="0"/>
    <m/>
    <m/>
    <m/>
    <m/>
  </r>
  <r>
    <x v="0"/>
    <s v="Cesar Rodriguez"/>
    <n v="358369630000"/>
    <s v="Cobros Abril Canal Fijo 2 meses a NPN"/>
    <n v="0"/>
    <m/>
    <d v="2026-01-04T00:00:00"/>
    <n v="62995272"/>
    <n v="62995272"/>
    <m/>
    <s v="Alicemurgas2318@gmail.com"/>
    <m/>
    <m/>
    <m/>
    <d v="2026-01-04T00:00:00"/>
    <m/>
    <m/>
    <m/>
    <s v="4-722-1418"/>
    <s v="MASIVO"/>
    <s v="2 MESES DE MORA"/>
    <x v="1"/>
    <m/>
    <m/>
    <m/>
    <m/>
  </r>
  <r>
    <x v="0"/>
    <s v="GLADYS MERCEDES PÁEZ CASTILLO "/>
    <n v="352375610000"/>
    <s v="Cobros Abril Canal Fijo 2 meses a NPN"/>
    <n v="0"/>
    <m/>
    <d v="2026-01-04T00:00:00"/>
    <n v="66545512"/>
    <n v="66545512"/>
    <m/>
    <s v="Gladyspaez354@gmail.com"/>
    <m/>
    <m/>
    <m/>
    <d v="2026-01-04T00:00:00"/>
    <m/>
    <m/>
    <m/>
    <s v="1-15-61"/>
    <s v="MASIVO"/>
    <s v="2 MESES DE MORA"/>
    <x v="9"/>
    <m/>
    <m/>
    <m/>
    <m/>
  </r>
  <r>
    <x v="0"/>
    <s v="Ana Rosa Castillo Avilés "/>
    <n v="351377150000"/>
    <s v="Cobros Abril Canal Fijo 2 meses a NPN"/>
    <n v="0"/>
    <m/>
    <d v="2026-01-04T00:00:00"/>
    <n v="63582218"/>
    <n v="63582218"/>
    <m/>
    <s v="jr2311701@gmail.com "/>
    <m/>
    <m/>
    <m/>
    <d v="2026-01-04T00:00:00"/>
    <m/>
    <m/>
    <m/>
    <s v="4-751-230"/>
    <s v="MASIVO"/>
    <s v="2 MESES DE MORA"/>
    <x v="0"/>
    <m/>
    <m/>
    <m/>
    <m/>
  </r>
  <r>
    <x v="0"/>
    <s v="Justine haydee"/>
    <n v="354350880000"/>
    <s v="Cobros Abril Canal Fijo 2 meses a NPN"/>
    <n v="0"/>
    <m/>
    <d v="2026-01-04T00:00:00"/>
    <n v="69692960"/>
    <n v="69692960"/>
    <m/>
    <s v="Justinehaydeecabrera@gmail.com "/>
    <m/>
    <m/>
    <m/>
    <d v="2026-01-04T00:00:00"/>
    <m/>
    <m/>
    <m/>
    <s v="8-1025-1260"/>
    <s v="MASIVO"/>
    <s v="2 MESES DE MORA"/>
    <x v="1"/>
    <m/>
    <m/>
    <m/>
    <m/>
  </r>
  <r>
    <x v="0"/>
    <s v="Glorria Esthefania Martinez Mora "/>
    <n v="354375580000"/>
    <s v="Cobros Abril Canal Fijo 2 meses a NPN"/>
    <n v="0"/>
    <m/>
    <d v="2026-01-04T00:00:00"/>
    <n v="66450937"/>
    <n v="66450937"/>
    <m/>
    <s v="mendezasesorias20@gmail.com"/>
    <m/>
    <m/>
    <m/>
    <d v="2026-01-04T00:00:00"/>
    <m/>
    <m/>
    <m/>
    <s v="8-956-2358"/>
    <s v="MASIVO"/>
    <s v="2 MESES DE MORA"/>
    <x v="0"/>
    <m/>
    <m/>
    <m/>
    <m/>
  </r>
  <r>
    <x v="0"/>
    <s v="KRISTHEL MELISS GONZALEZ FERNAN"/>
    <n v="358372310000"/>
    <s v="Cobros Abril Canal Fijo 2 meses a NPN"/>
    <n v="0"/>
    <m/>
    <d v="2026-01-04T00:00:00"/>
    <n v="67008460"/>
    <n v="67008460"/>
    <m/>
    <s v="yitcibels@gmail.com"/>
    <m/>
    <m/>
    <m/>
    <d v="2026-01-04T00:00:00"/>
    <m/>
    <m/>
    <m/>
    <s v="4-223-222"/>
    <s v="MASIVO"/>
    <s v="2 MESES DE MORA"/>
    <x v="0"/>
    <m/>
    <m/>
    <m/>
    <m/>
  </r>
  <r>
    <x v="0"/>
    <s v="MIRIAM HERNANDES"/>
    <n v="355376430000"/>
    <s v="Cobros Abril Canal Fijo 2 meses a NPN"/>
    <n v="0"/>
    <m/>
    <d v="2026-01-04T00:00:00"/>
    <n v="62388856"/>
    <n v="62388856"/>
    <m/>
    <s v="Jerelarchbold.@gmail.com"/>
    <m/>
    <m/>
    <m/>
    <d v="2026-01-04T00:00:00"/>
    <m/>
    <m/>
    <m/>
    <s v="8-781-777"/>
    <s v="MASIVO"/>
    <s v="2 MESES DE MORA"/>
    <x v="3"/>
    <m/>
    <m/>
    <m/>
    <m/>
  </r>
  <r>
    <x v="0"/>
    <s v="Sui yi wong"/>
    <n v="353370310000"/>
    <s v="Cobros Abril Canal Fijo 2 meses a NPN"/>
    <n v="0"/>
    <m/>
    <d v="2026-01-04T00:00:00"/>
    <n v="67680989"/>
    <n v="67680989"/>
    <m/>
    <s v="Susanazhong89@gmail.com"/>
    <m/>
    <m/>
    <m/>
    <d v="2026-01-04T00:00:00"/>
    <m/>
    <m/>
    <m/>
    <s v="E-8-66058"/>
    <s v="SOHO"/>
    <s v="2 MESES DE MORA"/>
    <x v="8"/>
    <m/>
    <m/>
    <m/>
    <m/>
  </r>
  <r>
    <x v="0"/>
    <s v="Carlos armando Perez"/>
    <n v="359374860000"/>
    <s v="Cobros Abril Canal Fijo 2 meses a NPN"/>
    <n v="0"/>
    <m/>
    <d v="2026-01-04T00:00:00"/>
    <n v="65577067"/>
    <n v="65577067"/>
    <m/>
    <s v="Nasicortes7@gmail.com"/>
    <m/>
    <m/>
    <m/>
    <d v="2026-01-04T00:00:00"/>
    <m/>
    <m/>
    <m/>
    <s v="7-113-124"/>
    <s v="MASIVO"/>
    <s v="2 MESES DE MORA"/>
    <x v="2"/>
    <m/>
    <m/>
    <m/>
    <m/>
  </r>
  <r>
    <x v="0"/>
    <s v="Janeth Ureña "/>
    <n v="351357060000"/>
    <s v="Cobros Abril Canal Fijo 2 meses a NPN"/>
    <n v="0"/>
    <m/>
    <d v="2026-01-04T00:00:00"/>
    <n v="69739483"/>
    <n v="69739483"/>
    <m/>
    <s v="Janeth201929@gmail.com"/>
    <m/>
    <m/>
    <m/>
    <d v="2026-01-04T00:00:00"/>
    <m/>
    <m/>
    <m/>
    <s v="6-702-309"/>
    <s v="MASIVO"/>
    <s v="2 MESES DE MORA"/>
    <x v="0"/>
    <m/>
    <m/>
    <m/>
    <m/>
  </r>
  <r>
    <x v="0"/>
    <s v="Mayrobis SHADAY Carrasquilla GONZALE"/>
    <n v="359364440000"/>
    <s v="Cobros Abril Canal Fijo 2 meses a NPN"/>
    <n v="0"/>
    <m/>
    <d v="2026-01-04T00:00:00"/>
    <n v="63503205"/>
    <n v="63503205"/>
    <m/>
    <s v="MCARRASQUILLAS@GMAIL.COM"/>
    <m/>
    <m/>
    <m/>
    <d v="2026-01-04T00:00:00"/>
    <m/>
    <m/>
    <m/>
    <s v="8-1026-1238"/>
    <s v="MASIVO"/>
    <s v="2 MESES DE MORA"/>
    <x v="0"/>
    <m/>
    <m/>
    <m/>
    <m/>
  </r>
  <r>
    <x v="0"/>
    <s v="Angel Franklin Chenevot Sanchez "/>
    <n v="354375680000"/>
    <s v="Cobros Abril Canal Fijo 2 meses a NPN"/>
    <n v="0"/>
    <m/>
    <d v="2026-01-04T00:00:00"/>
    <n v="65579992"/>
    <n v="65579992"/>
    <m/>
    <s v="angelchenevot112@gmail.com "/>
    <m/>
    <m/>
    <m/>
    <d v="2026-01-04T00:00:00"/>
    <m/>
    <m/>
    <m/>
    <s v="8-404-125"/>
    <s v="MASIVO"/>
    <s v="2 MESES DE MORA"/>
    <x v="2"/>
    <m/>
    <m/>
    <m/>
    <m/>
  </r>
  <r>
    <x v="0"/>
    <s v="FARES ISAI VEGA SERRU"/>
    <n v="356383810000"/>
    <s v="Cobros Abril Canal Fijo 2 meses a NPN"/>
    <n v="0"/>
    <m/>
    <d v="2026-01-04T00:00:00"/>
    <n v="69701476"/>
    <n v="69701476"/>
    <m/>
    <s v="faresvega09@gmail.com"/>
    <m/>
    <m/>
    <m/>
    <d v="2026-01-04T00:00:00"/>
    <m/>
    <m/>
    <m/>
    <s v="4-818-726"/>
    <s v="MASIVO"/>
    <s v="2 MESES DE MORA"/>
    <x v="0"/>
    <m/>
    <m/>
    <m/>
    <m/>
  </r>
  <r>
    <x v="0"/>
    <s v="JOSE LUIS PERALTA"/>
    <n v="357376910000"/>
    <s v="Cobros Abril Canal Fijo 2 meses a NPN"/>
    <n v="0"/>
    <m/>
    <d v="2026-01-04T00:00:00"/>
    <n v="66020541"/>
    <n v="66020541"/>
    <m/>
    <s v="jlperalta@gmail.com"/>
    <m/>
    <m/>
    <m/>
    <d v="2026-01-04T00:00:00"/>
    <m/>
    <m/>
    <m/>
    <s v="8-346-524"/>
    <s v="MASIVO"/>
    <s v="2 MESES DE MORA"/>
    <x v="1"/>
    <m/>
    <m/>
    <m/>
    <m/>
  </r>
  <r>
    <x v="0"/>
    <s v="SORAYDA KIRUCHI GODINEZ TORRES"/>
    <n v="352372440000"/>
    <s v="Cobros Abril Canal Fijo 2 meses a NPN"/>
    <n v="0"/>
    <m/>
    <d v="2026-01-04T00:00:00"/>
    <n v="66289354"/>
    <n v="66289354"/>
    <m/>
    <s v="soraidatorres@gmail.com"/>
    <m/>
    <m/>
    <m/>
    <d v="2026-01-04T00:00:00"/>
    <m/>
    <m/>
    <m/>
    <s v="C02391209"/>
    <s v="MASIVO"/>
    <s v="2 MESES DE MORA"/>
    <x v="0"/>
    <m/>
    <m/>
    <m/>
    <m/>
  </r>
  <r>
    <x v="0"/>
    <s v="IRMA SALAS"/>
    <n v="355376050000"/>
    <s v="Cobros Abril Canal Fijo 2 meses a NPN"/>
    <n v="0"/>
    <m/>
    <d v="2026-01-04T00:00:00"/>
    <n v="64663965"/>
    <n v="64663965"/>
    <m/>
    <s v="yaskaniasalas72@gmail.com"/>
    <m/>
    <m/>
    <m/>
    <d v="2026-01-04T00:00:00"/>
    <m/>
    <m/>
    <m/>
    <s v="8-1047-1220"/>
    <s v="MASIVO"/>
    <s v="2 MESES DE MORA"/>
    <x v="0"/>
    <m/>
    <m/>
    <m/>
    <m/>
  </r>
  <r>
    <x v="0"/>
    <s v="ZAYDA LISSETT RIVAS CARVAJAL"/>
    <n v="351372610000"/>
    <s v="Cobros Abril Canal Fijo 2 meses a NPN"/>
    <n v="0"/>
    <m/>
    <d v="2026-01-04T00:00:00"/>
    <n v="64312170"/>
    <n v="64312170"/>
    <m/>
    <s v="Zaydarivas5@gmail.com"/>
    <m/>
    <m/>
    <m/>
    <d v="2026-01-04T00:00:00"/>
    <m/>
    <m/>
    <m/>
    <s v="C02820620"/>
    <s v="MASIVO"/>
    <s v="2 MESES DE MORA"/>
    <x v="2"/>
    <m/>
    <m/>
    <m/>
    <m/>
  </r>
  <r>
    <x v="0"/>
    <s v="Ana del carmen zuñiga "/>
    <n v="355376090000"/>
    <s v="Cobros Abril Canal Fijo 2 meses a NPN"/>
    <n v="0"/>
    <m/>
    <d v="2026-01-04T00:00:00"/>
    <n v="61403797"/>
    <n v="61403797"/>
    <m/>
    <s v="Fernandomgold@gmail.com "/>
    <m/>
    <m/>
    <m/>
    <d v="2026-01-04T00:00:00"/>
    <m/>
    <m/>
    <m/>
    <s v="5-23-138"/>
    <s v="MASIVO"/>
    <s v="2 MESES DE MORA"/>
    <x v="4"/>
    <m/>
    <m/>
    <m/>
    <m/>
  </r>
  <r>
    <x v="0"/>
    <s v="Jennifer duarte"/>
    <n v="359379260000"/>
    <s v="Cobros Abril Canal Fijo 2 meses a NPN"/>
    <n v="0"/>
    <m/>
    <d v="2026-01-04T00:00:00"/>
    <n v="65294266"/>
    <n v="65294266"/>
    <m/>
    <s v="Jenifer99@gmail.com "/>
    <m/>
    <m/>
    <m/>
    <d v="2026-01-04T00:00:00"/>
    <m/>
    <m/>
    <m/>
    <s v="8-934-643"/>
    <s v="MASIVO"/>
    <s v="2 MESES DE MORA"/>
    <x v="3"/>
    <m/>
    <m/>
    <m/>
    <m/>
  </r>
  <r>
    <x v="0"/>
    <s v="Miguel Estribí"/>
    <n v="355377910000"/>
    <s v="Cobros Abril Canal Fijo 2 meses a NPN"/>
    <n v="0"/>
    <m/>
    <d v="2026-01-04T00:00:00"/>
    <n v="67739033"/>
    <n v="67739033"/>
    <m/>
    <s v="miguelestribi01@gmail.com"/>
    <m/>
    <m/>
    <m/>
    <d v="2026-01-04T00:00:00"/>
    <m/>
    <m/>
    <m/>
    <s v="8-428-792"/>
    <s v="MASIVO"/>
    <s v="2 MESES DE MORA"/>
    <x v="3"/>
    <m/>
    <m/>
    <m/>
    <m/>
  </r>
  <r>
    <x v="0"/>
    <s v="Katherine montes"/>
    <n v="244013920000"/>
    <s v="Cobros Abril Canal Fijo 2 meses a NPN"/>
    <n v="0"/>
    <m/>
    <d v="2026-01-04T00:00:00"/>
    <n v="67890543"/>
    <n v="67890543"/>
    <m/>
    <s v="pereztamin@gmail.com"/>
    <m/>
    <m/>
    <m/>
    <d v="2026-01-04T00:00:00"/>
    <m/>
    <m/>
    <m/>
    <s v="4-759-1243"/>
    <s v="MASIVO"/>
    <s v="2 MESES DE MORA"/>
    <x v="3"/>
    <m/>
    <m/>
    <m/>
    <m/>
  </r>
  <r>
    <x v="0"/>
    <s v="Jairo Gabriel Domínguez "/>
    <n v="357374950000"/>
    <s v="Cobros Abril Canal Fijo 2 meses a NPN"/>
    <n v="0"/>
    <m/>
    <d v="2026-01-04T00:00:00"/>
    <n v="63186905"/>
    <n v="63186905"/>
    <m/>
    <s v="Jairodominguez456@gmail.com"/>
    <m/>
    <m/>
    <m/>
    <d v="2026-01-04T00:00:00"/>
    <m/>
    <m/>
    <m/>
    <s v="8-810-1690"/>
    <s v="MASIVO"/>
    <s v="2 MESES DE MORA"/>
    <x v="2"/>
    <m/>
    <m/>
    <m/>
    <m/>
  </r>
  <r>
    <x v="0"/>
    <s v="EDUARDO SILVA PEREA"/>
    <n v="355354190000"/>
    <s v="Cobros Abril Canal Fijo 2 meses a NPN"/>
    <n v="0"/>
    <m/>
    <d v="2026-01-04T00:00:00"/>
    <n v="65469088"/>
    <n v="65469088"/>
    <m/>
    <s v="Marxdecasta1997@gmail.com"/>
    <m/>
    <m/>
    <m/>
    <d v="2026-01-04T00:00:00"/>
    <m/>
    <m/>
    <m/>
    <s v="8-476-711"/>
    <s v="MASIVO"/>
    <s v="2 MESES DE MORA"/>
    <x v="2"/>
    <m/>
    <m/>
    <m/>
    <m/>
  </r>
  <r>
    <x v="0"/>
    <s v="Felicidad Aldrete Aizpurua"/>
    <n v="802744040000"/>
    <s v="Cobros Abril Canal Fijo 2 meses a NPN"/>
    <n v="0"/>
    <m/>
    <d v="2026-01-04T00:00:00"/>
    <n v="63139226"/>
    <n v="63139226"/>
    <m/>
    <s v="felita2223@gmail.com "/>
    <m/>
    <m/>
    <m/>
    <d v="2026-01-04T00:00:00"/>
    <m/>
    <m/>
    <m/>
    <s v="8-178-338"/>
    <s v="MASIVO"/>
    <s v="2 MESES DE MORA"/>
    <x v="1"/>
    <m/>
    <m/>
    <m/>
    <m/>
  </r>
  <r>
    <x v="0"/>
    <s v="RAFAEL BONINI VILLAMIL"/>
    <n v="358374780000"/>
    <s v="Cobros Abril Canal Fijo 2 meses a NPN"/>
    <n v="0"/>
    <m/>
    <d v="2026-01-04T00:00:00"/>
    <n v="64725908"/>
    <n v="64725908"/>
    <m/>
    <s v="rbonini550@gmail.com"/>
    <m/>
    <m/>
    <m/>
    <d v="2026-01-04T00:00:00"/>
    <m/>
    <m/>
    <m/>
    <s v="9-216-649"/>
    <s v="MASIVO"/>
    <s v="2 MESES DE MORA"/>
    <x v="1"/>
    <m/>
    <m/>
    <m/>
    <m/>
  </r>
  <r>
    <x v="0"/>
    <s v="YARLENIS ANNETH ALVARADO RAMOS"/>
    <n v="351377490000"/>
    <s v="Cobros Abril Canal Fijo 2 meses a NPN"/>
    <n v="0"/>
    <m/>
    <d v="2026-01-04T00:00:00"/>
    <n v="61161512"/>
    <n v="61161512"/>
    <m/>
    <s v="alvaradoyarlenis035@gmail.com"/>
    <m/>
    <m/>
    <m/>
    <d v="2026-01-04T00:00:00"/>
    <m/>
    <m/>
    <m/>
    <s v="8-1002-719"/>
    <s v="MASIVO"/>
    <s v="2 MESES DE MORA"/>
    <x v="1"/>
    <m/>
    <m/>
    <m/>
    <m/>
  </r>
  <r>
    <x v="0"/>
    <s v="JACQUELINE YESENIA THORNE OROZCO"/>
    <n v="357377210000"/>
    <s v="Cobros Abril Canal Fijo 2 meses a NPN"/>
    <n v="0"/>
    <m/>
    <d v="2026-01-04T00:00:00"/>
    <n v="67272723"/>
    <n v="67272723"/>
    <m/>
    <s v="jacqueline-thorne@hotmail.com"/>
    <m/>
    <m/>
    <m/>
    <d v="2026-01-04T00:00:00"/>
    <m/>
    <m/>
    <m/>
    <s v="3-718-981"/>
    <s v="MASIVO"/>
    <s v="2 MESES DE MORA"/>
    <x v="0"/>
    <m/>
    <m/>
    <m/>
    <m/>
  </r>
  <r>
    <x v="0"/>
    <s v="Manuel Barahona"/>
    <n v="327094390000"/>
    <s v="Cobros Abril Canal Fijo 2 meses a NPN"/>
    <n v="0"/>
    <m/>
    <d v="2026-01-04T00:00:00"/>
    <n v="62669884"/>
    <n v="62669884"/>
    <m/>
    <s v="manuelbarahona1050@gmail.com"/>
    <m/>
    <m/>
    <m/>
    <d v="2026-01-04T00:00:00"/>
    <m/>
    <m/>
    <m/>
    <s v="8-936-170"/>
    <s v="MASIVO"/>
    <s v="2 MESES DE MORA"/>
    <x v="2"/>
    <m/>
    <m/>
    <m/>
    <m/>
  </r>
  <r>
    <x v="0"/>
    <s v="Mizury Zuleimy Rangel Linares"/>
    <n v="354379910000"/>
    <s v="Cobros Abril Canal Fijo 2 meses a NPN"/>
    <n v="0"/>
    <m/>
    <d v="2026-01-04T00:00:00"/>
    <n v="64299118"/>
    <n v="64299118"/>
    <m/>
    <s v="Cordobacarolyn6@gmail.com"/>
    <m/>
    <m/>
    <m/>
    <d v="2026-01-04T00:00:00"/>
    <m/>
    <m/>
    <m/>
    <s v="8-940-1069"/>
    <s v="MASIVO"/>
    <s v="2 MESES DE MORA"/>
    <x v="0"/>
    <m/>
    <m/>
    <m/>
    <m/>
  </r>
  <r>
    <x v="0"/>
    <s v="Jean martinez "/>
    <n v="358380660000"/>
    <s v="Cobros Abril Canal Fijo 2 meses a NPN"/>
    <n v="0"/>
    <m/>
    <d v="2026-01-04T00:00:00"/>
    <n v="68885423"/>
    <n v="68885423"/>
    <m/>
    <s v="Jeanc.martinez507@gmail.com"/>
    <m/>
    <m/>
    <m/>
    <d v="2026-01-04T00:00:00"/>
    <m/>
    <m/>
    <m/>
    <s v="3-732-1480"/>
    <s v="MASIVO"/>
    <s v="2 MESES DE MORA"/>
    <x v="0"/>
    <m/>
    <m/>
    <m/>
    <m/>
  </r>
  <r>
    <x v="0"/>
    <s v="Jahaira canto"/>
    <n v="353379150000"/>
    <s v="Cobros Abril Canal Fijo 2 meses a NPN"/>
    <n v="0"/>
    <m/>
    <d v="2026-01-04T00:00:00"/>
    <n v="61653559"/>
    <n v="61653559"/>
    <m/>
    <s v="leonelamartinez662@gmail.com"/>
    <m/>
    <m/>
    <m/>
    <d v="2026-01-04T00:00:00"/>
    <m/>
    <m/>
    <m/>
    <s v="8-854-94"/>
    <s v="MASIVO"/>
    <s v="2 MESES DE MORA"/>
    <x v="0"/>
    <m/>
    <m/>
    <m/>
    <m/>
  </r>
  <r>
    <x v="0"/>
    <s v="Naydelie Milagros Rivas"/>
    <n v="354380100000"/>
    <s v="Cobros Abril Canal Fijo 2 meses a NPN"/>
    <n v="0"/>
    <m/>
    <d v="2026-01-04T00:00:00"/>
    <n v="66821631"/>
    <n v="66821631"/>
    <m/>
    <s v="yari23santos@gmail.com"/>
    <m/>
    <m/>
    <m/>
    <d v="2026-01-04T00:00:00"/>
    <m/>
    <m/>
    <m/>
    <s v="8-1048-995"/>
    <s v="MASIVO"/>
    <s v="2 MESES DE MORA"/>
    <x v="0"/>
    <m/>
    <m/>
    <m/>
    <m/>
  </r>
  <r>
    <x v="0"/>
    <s v="YARIZA DEL CARMEN NAVARRO"/>
    <n v="354380020000"/>
    <s v="Cobros Abril Canal Fijo 2 meses a NPN"/>
    <n v="0"/>
    <m/>
    <d v="2026-01-04T00:00:00"/>
    <n v="62666744"/>
    <n v="62666744"/>
    <m/>
    <s v="Yarizadelcarmen5225@gmail.com"/>
    <m/>
    <m/>
    <m/>
    <d v="2026-01-04T00:00:00"/>
    <m/>
    <m/>
    <m/>
    <s v="8-1004-2441"/>
    <s v="MASIVO"/>
    <s v="2 MESES DE MORA"/>
    <x v="0"/>
    <m/>
    <m/>
    <m/>
    <m/>
  </r>
  <r>
    <x v="0"/>
    <s v="Ovidio martinez "/>
    <n v="359377240000"/>
    <s v="Cobros Abril Canal Fijo 2 meses a NPN"/>
    <n v="0"/>
    <m/>
    <d v="2026-01-04T00:00:00"/>
    <n v="69935219"/>
    <n v="69935219"/>
    <m/>
    <s v="Iramendoza2207@gmail.com"/>
    <m/>
    <m/>
    <m/>
    <d v="2026-01-04T00:00:00"/>
    <m/>
    <m/>
    <m/>
    <s v="2-150-970"/>
    <s v="MASIVO"/>
    <s v="2 MESES DE MORA"/>
    <x v="2"/>
    <m/>
    <m/>
    <m/>
    <m/>
  </r>
  <r>
    <x v="0"/>
    <s v="Tahirys Sharit Monrroy Justianiani"/>
    <n v="358363300000"/>
    <s v="Cobros Abril Canal Fijo 2 meses a NPN"/>
    <n v="0"/>
    <m/>
    <d v="2026-01-04T00:00:00"/>
    <n v="66078671"/>
    <n v="66078671"/>
    <m/>
    <s v="monroyjustianianit10@gmail.com"/>
    <m/>
    <m/>
    <m/>
    <d v="2026-01-04T00:00:00"/>
    <m/>
    <m/>
    <m/>
    <s v="4-840-1326"/>
    <s v="MASIVO"/>
    <s v="2 MESES DE MORA"/>
    <x v="4"/>
    <m/>
    <m/>
    <m/>
    <m/>
  </r>
  <r>
    <x v="0"/>
    <s v="Emelida Aguirre"/>
    <n v="358381200000"/>
    <s v="Cobros Abril Canal Fijo 2 meses a NPN"/>
    <n v="0"/>
    <m/>
    <d v="2026-01-04T00:00:00"/>
    <n v="62870054"/>
    <n v="62870054"/>
    <m/>
    <s v="Sebastiangarcia031002@gmail.com"/>
    <m/>
    <m/>
    <m/>
    <d v="2026-01-04T00:00:00"/>
    <m/>
    <m/>
    <m/>
    <s v="1-30-896"/>
    <s v="MASIVO"/>
    <s v="2 MESES DE MORA"/>
    <x v="0"/>
    <m/>
    <m/>
    <m/>
    <m/>
  </r>
  <r>
    <x v="0"/>
    <s v="Jorge Javier Bravo Vega"/>
    <n v="353377350000"/>
    <s v="Cobros Abril Canal Fijo 2 meses a NPN"/>
    <n v="0"/>
    <m/>
    <d v="2026-01-04T00:00:00"/>
    <n v="66838164"/>
    <n v="66838164"/>
    <m/>
    <s v="Sebastiangarcia031002@gmail.com"/>
    <m/>
    <m/>
    <m/>
    <d v="2026-01-04T00:00:00"/>
    <m/>
    <m/>
    <m/>
    <s v="8-977-2491"/>
    <s v="MASIVO"/>
    <s v="2 MESES DE MORA"/>
    <x v="0"/>
    <m/>
    <m/>
    <m/>
    <m/>
  </r>
  <r>
    <x v="0"/>
    <s v="Carlos Antonio Fonseca torres"/>
    <n v="352379570000"/>
    <s v="Cobros Abril Canal Fijo 2 meses a NPN"/>
    <n v="0"/>
    <m/>
    <d v="2026-01-04T00:00:00"/>
    <n v="62045544"/>
    <n v="62045544"/>
    <m/>
    <s v="Halstenbergfonseca91@gmail.com"/>
    <m/>
    <m/>
    <m/>
    <d v="2026-01-04T00:00:00"/>
    <m/>
    <m/>
    <m/>
    <s v="8-881-1679"/>
    <s v="MASIVO"/>
    <s v="2 MESES DE MORA"/>
    <x v="0"/>
    <m/>
    <m/>
    <m/>
    <m/>
  </r>
  <r>
    <x v="0"/>
    <s v="Enilda Robles"/>
    <n v="997027880000"/>
    <s v="Cobros Abril Canal Fijo 2 meses a NPN"/>
    <n v="0"/>
    <m/>
    <d v="2026-01-04T00:00:00"/>
    <n v="67900112"/>
    <n v="67900112"/>
    <m/>
    <s v="enildarobles18@gmail.com"/>
    <m/>
    <m/>
    <m/>
    <d v="2026-01-04T00:00:00"/>
    <m/>
    <m/>
    <m/>
    <s v="9-150-199"/>
    <s v="MASIVO"/>
    <s v="2 MESES DE MORA"/>
    <x v="0"/>
    <m/>
    <m/>
    <m/>
    <m/>
  </r>
  <r>
    <x v="0"/>
    <s v="Nicomedes arica beitia"/>
    <n v="354375500000"/>
    <s v="Cobros Abril Canal Fijo 2 meses a NPN"/>
    <n v="0"/>
    <m/>
    <d v="2026-01-04T00:00:00"/>
    <n v="69773455"/>
    <n v="69773455"/>
    <m/>
    <s v="nicomedesarcia45@gmail.com"/>
    <m/>
    <m/>
    <m/>
    <d v="2026-01-04T00:00:00"/>
    <m/>
    <m/>
    <m/>
    <s v="4-83-600"/>
    <s v="MASIVO"/>
    <s v="2 MESES DE MORA"/>
    <x v="0"/>
    <m/>
    <m/>
    <m/>
    <m/>
  </r>
  <r>
    <x v="0"/>
    <s v="Daniel bosquez"/>
    <n v="359382360000"/>
    <s v="Cobros Abril Canal Fijo 2 meses a NPN"/>
    <n v="0"/>
    <m/>
    <d v="2026-01-04T00:00:00"/>
    <n v="61622585"/>
    <n v="61622585"/>
    <m/>
    <s v="Aliciamarquelda@gmail.com"/>
    <m/>
    <m/>
    <m/>
    <d v="2026-01-04T00:00:00"/>
    <m/>
    <m/>
    <m/>
    <s v="6-703-2233"/>
    <s v="MASIVO"/>
    <s v="2 MESES DE MORA"/>
    <x v="1"/>
    <m/>
    <m/>
    <m/>
    <m/>
  </r>
  <r>
    <x v="0"/>
    <s v="Daniel Gómez Calderón"/>
    <n v="358381850000"/>
    <s v="Cobros Abril Canal Fijo 2 meses a NPN"/>
    <n v="0"/>
    <m/>
    <d v="2026-01-04T00:00:00"/>
    <n v="65780912"/>
    <n v="65780912"/>
    <m/>
    <s v="Danielgomez24@gmail.com"/>
    <m/>
    <m/>
    <m/>
    <d v="2026-01-04T00:00:00"/>
    <m/>
    <m/>
    <m/>
    <s v="AV340319"/>
    <s v="MASIVO"/>
    <s v="2 MESES DE MORA"/>
    <x v="0"/>
    <m/>
    <m/>
    <m/>
    <m/>
  </r>
  <r>
    <x v="0"/>
    <s v="BELKYS RODRÍGUEZ "/>
    <n v="358377450000"/>
    <s v="Cobros Abril Canal Fijo 2 meses a NPN"/>
    <n v="0"/>
    <m/>
    <d v="2026-01-04T00:00:00"/>
    <n v="66248153"/>
    <n v="66248153"/>
    <m/>
    <s v="belyaneth28@hotmail.com"/>
    <m/>
    <m/>
    <m/>
    <d v="2026-01-04T00:00:00"/>
    <m/>
    <m/>
    <m/>
    <s v="9-735-351"/>
    <s v="MASIVO"/>
    <s v="2 MESES DE MORA"/>
    <x v="0"/>
    <m/>
    <m/>
    <m/>
    <m/>
  </r>
  <r>
    <x v="0"/>
    <s v="Yaremis García Rivera"/>
    <n v="358381400000"/>
    <s v="Cobros Abril Canal Fijo 2 meses a NPN"/>
    <n v="0"/>
    <m/>
    <d v="2026-01-04T00:00:00"/>
    <n v="65441317"/>
    <n v="65441317"/>
    <m/>
    <s v="ubaldinarivera639@gmail.com"/>
    <m/>
    <m/>
    <m/>
    <d v="2026-01-04T00:00:00"/>
    <m/>
    <m/>
    <m/>
    <s v="8-989-2135"/>
    <s v="SOHO"/>
    <s v="2 MESES DE MORA"/>
    <x v="3"/>
    <m/>
    <m/>
    <m/>
    <m/>
  </r>
  <r>
    <x v="0"/>
    <s v="Irma Raquel Martínez Osorio de Flores"/>
    <n v="353381110000"/>
    <s v="Cobros Abril Canal Fijo 2 meses a NPN"/>
    <n v="0"/>
    <m/>
    <d v="2026-01-04T00:00:00"/>
    <n v="63919521"/>
    <n v="63919521"/>
    <m/>
    <s v="jose1950pty@gmail.com"/>
    <m/>
    <m/>
    <m/>
    <d v="2026-01-04T00:00:00"/>
    <m/>
    <m/>
    <m/>
    <s v="8-184-2384"/>
    <s v="MASIVO"/>
    <s v="2 MESES DE MORA"/>
    <x v="0"/>
    <m/>
    <m/>
    <m/>
    <m/>
  </r>
  <r>
    <x v="0"/>
    <s v="Lisseth Yutzel Cortez Sánchez "/>
    <n v="354382280000"/>
    <s v="Cobros Abril Canal Fijo 2 meses a NPN"/>
    <n v="0"/>
    <m/>
    <d v="2026-01-04T00:00:00"/>
    <n v="68805236"/>
    <n v="68805236"/>
    <m/>
    <s v="elsacarpintero98@gmail.com"/>
    <m/>
    <m/>
    <m/>
    <d v="2026-01-04T00:00:00"/>
    <m/>
    <m/>
    <m/>
    <s v="9-752-275"/>
    <s v="MASIVO"/>
    <s v="2 MESES DE MORA"/>
    <x v="4"/>
    <m/>
    <m/>
    <m/>
    <m/>
  </r>
  <r>
    <x v="0"/>
    <s v=" JOSE DOLORES QUINTANA"/>
    <n v="354380740000"/>
    <s v="Cobros Abril Canal Fijo 2 meses a NPN"/>
    <n v="0"/>
    <m/>
    <d v="2026-01-04T00:00:00"/>
    <n v="64512080"/>
    <n v="64512080"/>
    <m/>
    <s v="berthaq2552@gmail.com"/>
    <m/>
    <m/>
    <m/>
    <d v="2026-01-04T00:00:00"/>
    <m/>
    <m/>
    <m/>
    <s v="E-8-79004"/>
    <s v="MASIVO"/>
    <s v="2 MESES DE MORA"/>
    <x v="0"/>
    <m/>
    <m/>
    <m/>
    <m/>
  </r>
  <r>
    <x v="0"/>
    <s v="TONY OMAR ARDINEZ GALLARDO"/>
    <n v="354383430000"/>
    <s v="Cobros Abril Canal Fijo 2 meses a NPN"/>
    <n v="0"/>
    <m/>
    <d v="2026-01-04T00:00:00"/>
    <n v="63638799"/>
    <n v="63638799"/>
    <m/>
    <s v="Vietnamita2690@gmail.com"/>
    <m/>
    <m/>
    <m/>
    <d v="2026-01-04T00:00:00"/>
    <m/>
    <m/>
    <m/>
    <s v="8-766-2311"/>
    <s v="MASIVO"/>
    <s v="2 MESES DE MORA"/>
    <x v="1"/>
    <m/>
    <m/>
    <m/>
    <m/>
  </r>
  <r>
    <x v="0"/>
    <s v="Esli Antonio lobo umaña"/>
    <n v="359383220000"/>
    <s v="Cobros Abril Canal Fijo 2 meses a NPN"/>
    <n v="0"/>
    <m/>
    <d v="2026-01-04T00:00:00"/>
    <n v="60134005"/>
    <n v="60134005"/>
    <m/>
    <s v="sanchesamangaleno511@gmail.com"/>
    <m/>
    <m/>
    <m/>
    <d v="2026-01-04T00:00:00"/>
    <m/>
    <m/>
    <m/>
    <s v="C01756687"/>
    <s v="MASIVO"/>
    <s v="2 MESES DE MORA"/>
    <x v="0"/>
    <m/>
    <m/>
    <m/>
    <m/>
  </r>
  <r>
    <x v="0"/>
    <s v="Kimberly cristina Peter Márquez"/>
    <n v="351383220000"/>
    <s v="Cobros Abril Canal Fijo 2 meses a NPN"/>
    <n v="0"/>
    <m/>
    <d v="2026-01-04T00:00:00"/>
    <n v="65294266"/>
    <n v="65294266"/>
    <m/>
    <s v="Kimberly95@gmail.com"/>
    <m/>
    <m/>
    <m/>
    <d v="2026-01-04T00:00:00"/>
    <m/>
    <m/>
    <m/>
    <s v="8-894-1759"/>
    <s v="MASIVO"/>
    <s v="2 MESES DE MORA"/>
    <x v="3"/>
    <m/>
    <m/>
    <m/>
    <m/>
  </r>
  <r>
    <x v="0"/>
    <s v="Emily aileen molina molina"/>
    <n v="333333280000"/>
    <s v="Cobros Abril Canal Fijo 2 meses a NPN"/>
    <n v="0"/>
    <m/>
    <d v="2026-01-04T00:00:00"/>
    <n v="66443795"/>
    <n v="66443795"/>
    <m/>
    <s v="tyvm2114@gmail.com "/>
    <m/>
    <m/>
    <m/>
    <d v="2026-01-04T00:00:00"/>
    <m/>
    <m/>
    <m/>
    <s v="8-907-1911"/>
    <s v="MASIVO"/>
    <s v="2 MESES DE MORA"/>
    <x v="0"/>
    <m/>
    <m/>
    <m/>
    <m/>
  </r>
  <r>
    <x v="0"/>
    <s v="Givelly ramirez"/>
    <n v="289039710000"/>
    <s v="Cobros Abril Canal Fijo 2 meses a NPN"/>
    <n v="0"/>
    <m/>
    <d v="2026-01-04T00:00:00"/>
    <n v="60550802"/>
    <n v="60550802"/>
    <m/>
    <s v="Yinalop18@gmail.com"/>
    <m/>
    <m/>
    <m/>
    <d v="2026-01-04T00:00:00"/>
    <m/>
    <m/>
    <m/>
    <s v="8-886-794"/>
    <s v="MASIVO"/>
    <s v="2 MESES DE MORA"/>
    <x v="0"/>
    <m/>
    <m/>
    <m/>
    <m/>
  </r>
  <r>
    <x v="0"/>
    <s v="Eric Romero"/>
    <n v="355381910000"/>
    <s v="Cobros Abril Canal Fijo 2 meses a NPN"/>
    <n v="0"/>
    <m/>
    <d v="2026-01-04T00:00:00"/>
    <n v="64084880"/>
    <n v="64084880"/>
    <m/>
    <s v="Bluegolden26@gmail.com"/>
    <m/>
    <m/>
    <m/>
    <d v="2026-01-04T00:00:00"/>
    <m/>
    <m/>
    <m/>
    <s v="8-792-2258"/>
    <s v="MASIVO"/>
    <s v="2 MESES DE MORA"/>
    <x v="0"/>
    <m/>
    <m/>
    <m/>
    <m/>
  </r>
  <r>
    <x v="0"/>
    <s v="Armando zuñiga"/>
    <n v="352383620000"/>
    <s v="Cobros Abril Canal Fijo 2 meses a NPN"/>
    <n v="0"/>
    <m/>
    <d v="2026-01-04T00:00:00"/>
    <n v="65188201"/>
    <n v="65188201"/>
    <m/>
    <s v="Saxofon8561@gmail.com"/>
    <m/>
    <m/>
    <m/>
    <d v="2026-01-04T00:00:00"/>
    <m/>
    <m/>
    <m/>
    <s v="8-226-809"/>
    <s v="MASIVO"/>
    <s v="2 MESES DE MORA"/>
    <x v="0"/>
    <m/>
    <m/>
    <m/>
    <m/>
  </r>
  <r>
    <x v="0"/>
    <s v="Milagros Daivelys Palacios"/>
    <n v="358382760000"/>
    <s v="Cobros Abril Canal Fijo 2 meses a NPN"/>
    <n v="0"/>
    <m/>
    <d v="2026-01-04T00:00:00"/>
    <n v="68425516"/>
    <n v="68425516"/>
    <m/>
    <s v="daylopez0121@gmail.com"/>
    <m/>
    <m/>
    <m/>
    <d v="2026-01-04T00:00:00"/>
    <m/>
    <m/>
    <m/>
    <s v="8-1046-200"/>
    <s v="MASIVO"/>
    <s v="2 MESES DE MORA"/>
    <x v="1"/>
    <m/>
    <m/>
    <m/>
    <m/>
  </r>
  <r>
    <x v="0"/>
    <s v="EMILSA THOMAS "/>
    <n v="356383460000"/>
    <s v="Cobros Abril Canal Fijo 2 meses a NPN"/>
    <n v="0"/>
    <m/>
    <d v="2026-01-04T00:00:00"/>
    <n v="63333333"/>
    <n v="63333333"/>
    <m/>
    <s v="alfredovarria@gmail.com"/>
    <m/>
    <m/>
    <m/>
    <d v="2026-01-04T00:00:00"/>
    <m/>
    <m/>
    <m/>
    <s v="1-741-1126"/>
    <s v="MASIVO"/>
    <s v="2 MESES DE MORA"/>
    <x v="1"/>
    <m/>
    <m/>
    <m/>
    <m/>
  </r>
  <r>
    <x v="0"/>
    <s v="Josue Perez"/>
    <n v="355219600000"/>
    <s v="Cobros Abril Canal Fijo 2 meses a NPN"/>
    <n v="0"/>
    <m/>
    <d v="2026-01-04T00:00:00"/>
    <n v="68671976"/>
    <n v="68671976"/>
    <m/>
    <s v="josue3407@gmail.com"/>
    <m/>
    <m/>
    <m/>
    <d v="2026-01-04T00:00:00"/>
    <m/>
    <m/>
    <m/>
    <s v="6-725-959"/>
    <s v="MASIVO"/>
    <s v="2 MESES DE MORA"/>
    <x v="0"/>
    <m/>
    <m/>
    <m/>
    <m/>
  </r>
  <r>
    <x v="0"/>
    <s v="DOMINICA GONDOLA ACOSTA"/>
    <n v="351382650000"/>
    <s v="Cobros Abril Canal Fijo 2 meses a NPN"/>
    <n v="0"/>
    <m/>
    <d v="2026-01-04T00:00:00"/>
    <n v="63425799"/>
    <n v="63425799"/>
    <m/>
    <s v="gondoladominica978@gmail.com"/>
    <m/>
    <m/>
    <m/>
    <d v="2026-01-04T00:00:00"/>
    <m/>
    <m/>
    <m/>
    <s v="3-88-420"/>
    <s v="MASIVO"/>
    <s v="2 MESES DE MORA"/>
    <x v="0"/>
    <m/>
    <m/>
    <m/>
    <m/>
  </r>
  <r>
    <x v="0"/>
    <s v="Jenifer Mogica"/>
    <n v="359385510000"/>
    <s v="Cobros Abril Canal Fijo 2 meses a NPN"/>
    <n v="0"/>
    <m/>
    <d v="2026-01-04T00:00:00"/>
    <n v="65077219"/>
    <n v="65077219"/>
    <m/>
    <s v="Mogica00@gmail.com"/>
    <m/>
    <m/>
    <m/>
    <d v="2026-01-04T00:00:00"/>
    <m/>
    <m/>
    <m/>
    <s v="8-497-1711"/>
    <s v="MASIVO"/>
    <s v="2 MESES DE MORA"/>
    <x v="1"/>
    <m/>
    <m/>
    <m/>
    <m/>
  </r>
  <r>
    <x v="0"/>
    <s v="Yireishi Penay"/>
    <n v="356386170000"/>
    <s v="Cobros Abril Canal Fijo 2 meses a NPN"/>
    <n v="0"/>
    <m/>
    <d v="2026-01-04T00:00:00"/>
    <n v="65077219"/>
    <n v="65077219"/>
    <m/>
    <s v="Yerilee@gmail.com"/>
    <m/>
    <m/>
    <m/>
    <d v="2026-01-04T00:00:00"/>
    <m/>
    <m/>
    <m/>
    <s v="3-758-388"/>
    <s v="MASIVO"/>
    <s v="2 MESES DE MORA"/>
    <x v="1"/>
    <m/>
    <m/>
    <m/>
    <m/>
  </r>
  <r>
    <x v="0"/>
    <s v="Angel Cristomo Gutierrez corrales "/>
    <n v="351371000000"/>
    <s v="Cobros Abril Canal Fijo 2 meses a NPN"/>
    <n v="0"/>
    <m/>
    <d v="2026-01-04T00:00:00"/>
    <n v="64366171"/>
    <n v="64366171"/>
    <m/>
    <s v="Ag4208928@gmail.com"/>
    <m/>
    <m/>
    <m/>
    <d v="2026-01-04T00:00:00"/>
    <m/>
    <m/>
    <m/>
    <s v="9-125-1979"/>
    <s v="MASIVO"/>
    <s v="2 MESES DE MORA"/>
    <x v="1"/>
    <m/>
    <m/>
    <m/>
    <m/>
  </r>
  <r>
    <x v="0"/>
    <s v="CELIA VIRGINIA WILLIAMS CARMICHALL"/>
    <n v="359384100000"/>
    <s v="Cobros Abril Canal Fijo 2 meses a NPN"/>
    <n v="0"/>
    <m/>
    <d v="2026-01-04T00:00:00"/>
    <n v="66002798"/>
    <n v="66002798"/>
    <m/>
    <s v="Hblackman721@gmail.com"/>
    <m/>
    <m/>
    <m/>
    <d v="2026-01-04T00:00:00"/>
    <m/>
    <m/>
    <m/>
    <s v="3-66-89"/>
    <s v="MASIVO"/>
    <s v="2 MESES DE MORA"/>
    <x v="0"/>
    <m/>
    <m/>
    <m/>
    <m/>
  </r>
  <r>
    <x v="0"/>
    <s v="EDSON MAHYR  CENTELLA CASTRO"/>
    <n v="352379670000"/>
    <s v="Cobros Abril Canal Fijo 2 meses a NPN"/>
    <n v="0"/>
    <m/>
    <d v="2026-01-04T00:00:00"/>
    <n v="67028577"/>
    <n v="67028577"/>
    <m/>
    <s v="edsoncentella@icloud.com "/>
    <m/>
    <m/>
    <m/>
    <d v="2026-01-04T00:00:00"/>
    <m/>
    <m/>
    <m/>
    <s v=" 6-82-693"/>
    <s v="SOHO"/>
    <s v="2 MESES DE MORA"/>
    <x v="0"/>
    <m/>
    <m/>
    <m/>
    <m/>
  </r>
  <r>
    <x v="0"/>
    <s v="Shulin zhong "/>
    <n v="358381870000"/>
    <s v="Cobros Abril Canal Fijo 2 meses a NPN"/>
    <n v="0"/>
    <m/>
    <d v="2026-01-04T00:00:00"/>
    <n v="69780962"/>
    <n v="69780962"/>
    <m/>
    <s v="Zhong1987luo@gmail.com"/>
    <m/>
    <m/>
    <m/>
    <d v="2026-01-04T00:00:00"/>
    <m/>
    <m/>
    <m/>
    <s v="E-8-92942"/>
    <s v="SOHO"/>
    <s v="2 MESES DE MORA"/>
    <x v="0"/>
    <m/>
    <m/>
    <m/>
    <m/>
  </r>
  <r>
    <x v="0"/>
    <s v="Inaonipiler Lopez arias "/>
    <n v="353383400000"/>
    <s v="Cobros Abril Canal Fijo 2 meses a NPN"/>
    <n v="0"/>
    <m/>
    <d v="2026-01-04T00:00:00"/>
    <n v="66633423"/>
    <n v="66633423"/>
    <m/>
    <s v="Melidalopez187@gmail.com"/>
    <m/>
    <m/>
    <m/>
    <d v="2026-01-04T00:00:00"/>
    <m/>
    <m/>
    <m/>
    <s v="10-709-2294"/>
    <s v="MASIVO"/>
    <s v="2 MESES DE MORA"/>
    <x v="1"/>
    <m/>
    <m/>
    <m/>
    <m/>
  </r>
  <r>
    <x v="0"/>
    <s v=" Matilde Corina Castro Rivas"/>
    <n v="359385220000"/>
    <s v="Cobros Abril Canal Fijo 2 meses a NPN"/>
    <n v="0"/>
    <m/>
    <d v="2026-01-04T00:00:00"/>
    <n v="67690599"/>
    <n v="67690599"/>
    <m/>
    <s v="Matildecas99@gmail.com"/>
    <m/>
    <m/>
    <m/>
    <d v="2026-01-04T00:00:00"/>
    <m/>
    <m/>
    <m/>
    <s v="8-115-843"/>
    <s v="DIGITAL"/>
    <s v="2 MESES DE MORA"/>
    <x v="0"/>
    <m/>
    <m/>
    <m/>
    <m/>
  </r>
  <r>
    <x v="0"/>
    <s v="Yanelys Deney Arcia García"/>
    <n v="357379660000"/>
    <s v="Cobros Abril Canal Fijo 2 meses a NPN"/>
    <n v="0"/>
    <m/>
    <d v="2026-01-04T00:00:00"/>
    <n v="61304545"/>
    <n v="61304545"/>
    <m/>
    <s v="Arciayanelys@gmail.com"/>
    <m/>
    <m/>
    <m/>
    <d v="2026-01-04T00:00:00"/>
    <m/>
    <m/>
    <m/>
    <s v="9-712-1380"/>
    <s v="MASIVO"/>
    <s v="2 MESES DE MORA"/>
    <x v="0"/>
    <m/>
    <m/>
    <m/>
    <m/>
  </r>
  <r>
    <x v="0"/>
    <s v="Enrique Nazareth Espinosa chavarria"/>
    <n v="358378940000"/>
    <s v="Cobros Abril Canal Fijo 2 meses a NPN"/>
    <n v="0"/>
    <m/>
    <d v="2026-01-04T00:00:00"/>
    <n v="67894086"/>
    <n v="67894086"/>
    <m/>
    <s v="Kikeevangelista86@gmail.com"/>
    <m/>
    <m/>
    <m/>
    <d v="2026-01-04T00:00:00"/>
    <m/>
    <m/>
    <m/>
    <s v="E-8-214834"/>
    <s v="MASIVO"/>
    <s v="2 MESES DE MORA"/>
    <x v="2"/>
    <m/>
    <m/>
    <m/>
    <m/>
  </r>
  <r>
    <x v="0"/>
    <s v="Luz Rodríguez "/>
    <n v="351386650000"/>
    <s v="Cobros Abril Canal Fijo 2 meses a NPN"/>
    <n v="0"/>
    <m/>
    <d v="2026-01-04T00:00:00"/>
    <n v="62393565"/>
    <n v="62393565"/>
    <m/>
    <s v="Rodriguezluz@gmail.com"/>
    <m/>
    <m/>
    <m/>
    <d v="2026-01-04T00:00:00"/>
    <m/>
    <m/>
    <m/>
    <s v="8-721-393"/>
    <s v="MASIVO"/>
    <s v="2 MESES DE MORA"/>
    <x v="2"/>
    <m/>
    <m/>
    <m/>
    <m/>
  </r>
  <r>
    <x v="0"/>
    <s v="Jorge Montes "/>
    <n v="352386280000"/>
    <s v="Cobros Abril Canal Fijo 2 meses a NPN"/>
    <n v="0"/>
    <m/>
    <d v="2026-01-04T00:00:00"/>
    <n v="62286447"/>
    <n v="62286447"/>
    <m/>
    <s v="Jorge78@gmail.com"/>
    <m/>
    <m/>
    <m/>
    <d v="2026-01-04T00:00:00"/>
    <m/>
    <m/>
    <m/>
    <s v="4-712-218 "/>
    <s v="MASIVO"/>
    <s v="2 MESES DE MORA"/>
    <x v="1"/>
    <m/>
    <m/>
    <m/>
    <m/>
  </r>
  <r>
    <x v="0"/>
    <s v="Edwin Cabrera"/>
    <n v="351386440000"/>
    <s v="Cobros Abril Canal Fijo 2 meses a NPN"/>
    <n v="0"/>
    <m/>
    <d v="2026-01-04T00:00:00"/>
    <n v="61652012"/>
    <n v="61652012"/>
    <m/>
    <s v="Eduin99@gmail.com"/>
    <m/>
    <m/>
    <m/>
    <d v="2026-01-04T00:00:00"/>
    <m/>
    <m/>
    <m/>
    <s v="8-905-1558"/>
    <s v="MASIVO"/>
    <s v="2 MESES DE MORA"/>
    <x v="9"/>
    <m/>
    <m/>
    <m/>
    <m/>
  </r>
  <r>
    <x v="0"/>
    <s v="Elsi Rodríguez "/>
    <n v="359386670000"/>
    <s v="Cobros Abril Canal Fijo 2 meses a NPN"/>
    <n v="0"/>
    <m/>
    <d v="2026-01-04T00:00:00"/>
    <n v="62393565"/>
    <n v="62393565"/>
    <m/>
    <s v="Elsi07@gmail.com"/>
    <m/>
    <m/>
    <m/>
    <d v="2026-01-04T00:00:00"/>
    <m/>
    <m/>
    <m/>
    <s v="8-853-5955"/>
    <s v="MASIVO"/>
    <s v="2 MESES DE MORA"/>
    <x v="2"/>
    <m/>
    <m/>
    <m/>
    <m/>
  </r>
  <r>
    <x v="0"/>
    <s v="JOSE SANCHEZ"/>
    <n v="354386030000"/>
    <s v="Cobros Abril Canal Fijo 2 meses a NPN"/>
    <n v="0"/>
    <m/>
    <d v="2026-01-04T00:00:00"/>
    <n v="63360064"/>
    <n v="63360064"/>
    <m/>
    <s v="Luisbultron9210@gmail.com"/>
    <m/>
    <m/>
    <m/>
    <d v="2026-01-04T00:00:00"/>
    <m/>
    <m/>
    <m/>
    <s v="8-283-2"/>
    <s v="MASIVO"/>
    <s v="2 MESES DE MORA"/>
    <x v="7"/>
    <m/>
    <m/>
    <m/>
    <m/>
  </r>
  <r>
    <x v="0"/>
    <s v="Yariela acevedo "/>
    <n v="359346870000"/>
    <s v="Cobros Abril Canal Fijo 2 meses a NPN"/>
    <n v="0"/>
    <m/>
    <d v="2026-01-04T00:00:00"/>
    <n v="67453214"/>
    <n v="67453214"/>
    <m/>
    <s v="Yulincbboy@hotmail.com"/>
    <m/>
    <m/>
    <m/>
    <d v="2026-01-04T00:00:00"/>
    <m/>
    <m/>
    <m/>
    <s v="8-741-1525"/>
    <s v="MASIVO"/>
    <s v="2 MESES DE MORA"/>
    <x v="3"/>
    <m/>
    <m/>
    <m/>
    <m/>
  </r>
  <r>
    <x v="0"/>
    <s v="Carlos herrera "/>
    <n v="352383800000"/>
    <s v="Cobros Abril Canal Fijo 2 meses a NPN"/>
    <n v="0"/>
    <m/>
    <d v="2026-01-04T00:00:00"/>
    <n v="66582053"/>
    <n v="66582053"/>
    <m/>
    <s v="herreracarlosvaldes@gmail.com"/>
    <m/>
    <m/>
    <m/>
    <d v="2026-01-04T00:00:00"/>
    <m/>
    <m/>
    <m/>
    <s v="8-1036-675"/>
    <s v="MASIVO"/>
    <s v="2 MESES DE MORA"/>
    <x v="0"/>
    <m/>
    <m/>
    <m/>
    <m/>
  </r>
  <r>
    <x v="0"/>
    <s v="Heidy yitzel tejada bejerano"/>
    <n v="352383950000"/>
    <s v="Cobros Abril Canal Fijo 2 meses a NPN"/>
    <n v="0"/>
    <m/>
    <d v="2026-01-04T00:00:00"/>
    <n v="65840330"/>
    <n v="65840330"/>
    <m/>
    <s v="Im66666667@gmail.com"/>
    <m/>
    <m/>
    <m/>
    <d v="2026-01-04T00:00:00"/>
    <m/>
    <m/>
    <m/>
    <s v="8-1002-1766"/>
    <s v="MASIVO"/>
    <s v="2 MESES DE MORA"/>
    <x v="2"/>
    <m/>
    <m/>
    <m/>
    <m/>
  </r>
  <r>
    <x v="0"/>
    <s v="Antonio  Franco Cruz"/>
    <n v="355384900000"/>
    <s v="Cobros Abril Canal Fijo 2 meses a NPN"/>
    <n v="0"/>
    <m/>
    <d v="2026-01-04T00:00:00"/>
    <n v="64746025"/>
    <n v="64746025"/>
    <m/>
    <s v="mayelaf28@gmail.com"/>
    <m/>
    <m/>
    <m/>
    <d v="2026-01-04T00:00:00"/>
    <m/>
    <m/>
    <m/>
    <s v="9-94-798"/>
    <s v="MASIVO"/>
    <s v="2 MESES DE MORA"/>
    <x v="0"/>
    <m/>
    <m/>
    <m/>
    <m/>
  </r>
  <r>
    <x v="0"/>
    <s v=" INDIRA ESTHER PALMA JARAMILLO"/>
    <n v="355386670000"/>
    <s v="Cobros Abril Canal Fijo 2 meses a NPN"/>
    <n v="0"/>
    <m/>
    <d v="2026-01-04T00:00:00"/>
    <n v="67690599"/>
    <n v="67690599"/>
    <m/>
    <s v="matildecas99@gmail.com"/>
    <m/>
    <m/>
    <m/>
    <d v="2026-01-04T00:00:00"/>
    <m/>
    <m/>
    <m/>
    <s v="8-473-128"/>
    <s v="DIGITAL"/>
    <s v="2 MESES DE MORA"/>
    <x v="0"/>
    <m/>
    <m/>
    <m/>
    <m/>
  </r>
  <r>
    <x v="0"/>
    <s v="Ana Iris Nuñez Serrano "/>
    <n v="352377850000"/>
    <s v="Cobros Abril Canal Fijo 2 meses a NPN"/>
    <n v="0"/>
    <m/>
    <d v="2026-01-04T00:00:00"/>
    <n v="62210828"/>
    <n v="62210828"/>
    <m/>
    <s v="dangelismorgan1@gmail.com"/>
    <m/>
    <m/>
    <m/>
    <d v="2026-01-04T00:00:00"/>
    <m/>
    <m/>
    <m/>
    <s v="8-774-1761"/>
    <s v="MASIVO"/>
    <s v="2 MESES DE MORA"/>
    <x v="1"/>
    <m/>
    <m/>
    <m/>
    <m/>
  </r>
  <r>
    <x v="1"/>
    <s v="Maria elena medina"/>
    <n v="367037840000"/>
    <s v="Cobros Mayo"/>
    <m/>
    <m/>
    <d v="2026-05-01T00:00:00"/>
    <n v="2345678"/>
    <n v="2345678"/>
    <m/>
    <m/>
    <m/>
    <m/>
    <m/>
    <d v="2026-05-01T00:00:00"/>
    <m/>
    <m/>
    <m/>
    <s v="2-140-174"/>
    <s v="MASIVO"/>
    <s v="NPN"/>
    <x v="2"/>
    <m/>
    <m/>
    <m/>
    <m/>
  </r>
  <r>
    <x v="1"/>
    <s v="ELIECER DE JESUS CABRERA ROMERO "/>
    <n v="369036430000"/>
    <s v="Cobros Mayo"/>
    <m/>
    <m/>
    <d v="2026-05-01T00:00:00"/>
    <n v="3556678"/>
    <n v="3556678"/>
    <m/>
    <m/>
    <m/>
    <m/>
    <m/>
    <d v="2026-05-01T00:00:00"/>
    <m/>
    <m/>
    <m/>
    <s v="8-937-2371"/>
    <s v="SOHO"/>
    <s v="NPN"/>
    <x v="2"/>
    <m/>
    <m/>
    <m/>
    <m/>
  </r>
  <r>
    <x v="1"/>
    <s v="Selma Judith Martínez Ortiz "/>
    <n v="366044350000"/>
    <s v="Cobros Mayo"/>
    <m/>
    <m/>
    <d v="2026-05-01T00:00:00"/>
    <n v="4446270"/>
    <n v="4446270"/>
    <m/>
    <m/>
    <m/>
    <m/>
    <m/>
    <d v="2026-05-01T00:00:00"/>
    <m/>
    <m/>
    <m/>
    <s v="8-210-1623"/>
    <s v="MASIVO"/>
    <s v="NPN"/>
    <x v="2"/>
    <m/>
    <m/>
    <m/>
    <m/>
  </r>
  <r>
    <x v="1"/>
    <s v="Kevin Pan "/>
    <n v="369079250000"/>
    <s v="Cobros Mayo"/>
    <m/>
    <m/>
    <d v="2026-05-01T00:00:00"/>
    <n v="2246572"/>
    <n v="2246572"/>
    <m/>
    <m/>
    <m/>
    <m/>
    <m/>
    <d v="2026-05-01T00:00:00"/>
    <m/>
    <m/>
    <m/>
    <s v="8-1032-1440"/>
    <s v="SOHO"/>
    <s v="NPN"/>
    <x v="2"/>
    <m/>
    <m/>
    <m/>
    <m/>
  </r>
  <r>
    <x v="1"/>
    <s v="BB STORE TECNOLOGY AND SERVICES IN "/>
    <n v="367076500000"/>
    <s v="Cobros Mayo"/>
    <m/>
    <m/>
    <d v="2026-05-01T00:00:00"/>
    <n v="2400600"/>
    <n v="2400600"/>
    <m/>
    <m/>
    <m/>
    <m/>
    <m/>
    <d v="2026-05-01T00:00:00"/>
    <m/>
    <m/>
    <m/>
    <s v="E-8-203676"/>
    <s v="SOHO"/>
    <s v="NPN"/>
    <x v="2"/>
    <m/>
    <m/>
    <m/>
    <m/>
  </r>
  <r>
    <x v="1"/>
    <s v="Yanishka Yaleima Powell"/>
    <n v="366076280000"/>
    <s v="Cobros Mayo"/>
    <m/>
    <m/>
    <d v="2026-05-01T00:00:00"/>
    <n v="60014341"/>
    <n v="60014341"/>
    <m/>
    <m/>
    <m/>
    <m/>
    <m/>
    <d v="2026-05-01T00:00:00"/>
    <m/>
    <m/>
    <m/>
    <s v="3-729-424"/>
    <s v="MASIVO"/>
    <s v="NPN"/>
    <x v="1"/>
    <m/>
    <m/>
    <m/>
    <m/>
  </r>
  <r>
    <x v="1"/>
    <s v="Jeiker Mendez"/>
    <n v="361021690000"/>
    <s v="Cobros Mayo"/>
    <m/>
    <m/>
    <d v="2026-05-01T00:00:00"/>
    <n v="60045640"/>
    <n v="60045640"/>
    <m/>
    <m/>
    <m/>
    <m/>
    <m/>
    <d v="2026-05-01T00:00:00"/>
    <m/>
    <m/>
    <m/>
    <s v="8-1044-1237"/>
    <s v="MASIVO"/>
    <s v="NPN"/>
    <x v="2"/>
    <m/>
    <m/>
    <m/>
    <m/>
  </r>
  <r>
    <x v="1"/>
    <s v="Sakiel Israel alb Fernández "/>
    <n v="366038820000"/>
    <s v="Cobros Mayo"/>
    <m/>
    <m/>
    <d v="2026-05-01T00:00:00"/>
    <n v="60082188"/>
    <n v="60082188"/>
    <m/>
    <m/>
    <m/>
    <m/>
    <m/>
    <d v="2026-05-01T00:00:00"/>
    <m/>
    <m/>
    <m/>
    <s v="8-1049-1495"/>
    <s v="MASIVO"/>
    <s v="NPN"/>
    <x v="2"/>
    <m/>
    <m/>
    <m/>
    <m/>
  </r>
  <r>
    <x v="1"/>
    <s v="Vielka valdez"/>
    <n v="363056260000"/>
    <s v="Cobros Mayo"/>
    <m/>
    <m/>
    <d v="2026-05-01T00:00:00"/>
    <n v="60088710"/>
    <n v="60088710"/>
    <m/>
    <m/>
    <m/>
    <m/>
    <m/>
    <d v="2026-05-01T00:00:00"/>
    <m/>
    <m/>
    <m/>
    <s v="8-809-1625"/>
    <s v="MASIVO"/>
    <s v="NPN"/>
    <x v="2"/>
    <m/>
    <m/>
    <m/>
    <m/>
  </r>
  <r>
    <x v="1"/>
    <s v="Joseph anel Ortega andrade"/>
    <n v="353357320000"/>
    <s v="Cobros Mayo"/>
    <m/>
    <m/>
    <d v="2026-05-01T00:00:00"/>
    <n v="60093261"/>
    <n v="60093261"/>
    <m/>
    <m/>
    <m/>
    <m/>
    <m/>
    <d v="2026-05-01T00:00:00"/>
    <m/>
    <m/>
    <m/>
    <s v="8-832-774"/>
    <s v="MASIVO"/>
    <s v="NPN"/>
    <x v="1"/>
    <m/>
    <m/>
    <m/>
    <m/>
  </r>
  <r>
    <x v="1"/>
    <s v="Benarda Garcia"/>
    <n v="361023060000"/>
    <s v="Cobros Mayo"/>
    <m/>
    <m/>
    <d v="2026-05-01T00:00:00"/>
    <n v="60106162"/>
    <n v="60106162"/>
    <m/>
    <m/>
    <m/>
    <m/>
    <m/>
    <d v="2026-05-01T00:00:00"/>
    <m/>
    <m/>
    <m/>
    <s v="12-700-1888"/>
    <s v="MASIVO"/>
    <s v="NPN"/>
    <x v="2"/>
    <m/>
    <m/>
    <m/>
    <m/>
  </r>
  <r>
    <x v="1"/>
    <s v="Avril Rodriguez "/>
    <n v="369013330000"/>
    <s v="Cobros Mayo"/>
    <m/>
    <m/>
    <d v="2026-05-01T00:00:00"/>
    <n v="60146263"/>
    <n v="60146263"/>
    <m/>
    <m/>
    <m/>
    <m/>
    <m/>
    <d v="2026-05-01T00:00:00"/>
    <m/>
    <m/>
    <m/>
    <s v="8-1061-2059"/>
    <s v="MASIVO"/>
    <s v="2 PAGOS PENDIENTES"/>
    <x v="1"/>
    <m/>
    <m/>
    <m/>
    <m/>
  </r>
  <r>
    <x v="1"/>
    <s v="Luz mery Córdoba Asprilla "/>
    <n v="367086480000"/>
    <s v="Cobros Mayo"/>
    <m/>
    <m/>
    <d v="2026-05-01T00:00:00"/>
    <n v="60164743"/>
    <n v="60164743"/>
    <m/>
    <m/>
    <m/>
    <m/>
    <m/>
    <d v="2026-05-01T00:00:00"/>
    <m/>
    <m/>
    <m/>
    <s v="8-1106-2093"/>
    <s v="MASIVO"/>
    <s v="NPN"/>
    <x v="1"/>
    <m/>
    <m/>
    <m/>
    <m/>
  </r>
  <r>
    <x v="1"/>
    <s v="Roberto Antonio Moore MILLS "/>
    <n v="363065110000"/>
    <s v="Cobros Mayo"/>
    <m/>
    <m/>
    <d v="2026-05-01T00:00:00"/>
    <n v="60177725"/>
    <n v="60177725"/>
    <m/>
    <m/>
    <m/>
    <m/>
    <m/>
    <d v="2026-05-01T00:00:00"/>
    <m/>
    <m/>
    <m/>
    <s v="8-257-111"/>
    <s v="MASIVO"/>
    <s v="NPN"/>
    <x v="1"/>
    <m/>
    <m/>
    <m/>
    <m/>
  </r>
  <r>
    <x v="1"/>
    <s v="Antonio Nieto"/>
    <n v="368006110000"/>
    <s v="Cobros Mayo"/>
    <m/>
    <m/>
    <d v="2026-05-01T00:00:00"/>
    <n v="60199324"/>
    <n v="60199324"/>
    <m/>
    <m/>
    <m/>
    <m/>
    <m/>
    <d v="2026-05-01T00:00:00"/>
    <m/>
    <m/>
    <m/>
    <s v="7-710-1493"/>
    <s v="MASIVO"/>
    <s v="2 PAGOS PENDIENTES"/>
    <x v="1"/>
    <m/>
    <m/>
    <m/>
    <m/>
  </r>
  <r>
    <x v="1"/>
    <s v="ANGELINA JOLY PEGUERO"/>
    <n v="359067460000"/>
    <s v="Cobros Mayo"/>
    <m/>
    <m/>
    <d v="2026-05-01T00:00:00"/>
    <n v="60246032"/>
    <n v="60246032"/>
    <m/>
    <m/>
    <m/>
    <m/>
    <m/>
    <d v="2026-05-01T00:00:00"/>
    <m/>
    <m/>
    <m/>
    <s v="3-757-2201"/>
    <s v="MASIVO"/>
    <s v="NPN"/>
    <x v="2"/>
    <m/>
    <m/>
    <m/>
    <m/>
  </r>
  <r>
    <x v="1"/>
    <s v="ERNESTO JOSE MENDOZA RODRIGUEZ"/>
    <n v="366087720000"/>
    <s v="Cobros Mayo"/>
    <m/>
    <m/>
    <d v="2026-05-01T00:00:00"/>
    <n v="60255440"/>
    <n v="60255440"/>
    <m/>
    <m/>
    <m/>
    <m/>
    <m/>
    <d v="2026-05-01T00:00:00"/>
    <m/>
    <m/>
    <m/>
    <s v="8-962-2142"/>
    <s v="MASIVO"/>
    <s v="NPN"/>
    <x v="10"/>
    <m/>
    <m/>
    <m/>
    <m/>
  </r>
  <r>
    <x v="1"/>
    <s v="Joel Alvaro Quintero Bejerano"/>
    <n v="354341640000"/>
    <s v="Cobros Mayo"/>
    <m/>
    <m/>
    <d v="2026-05-01T00:00:00"/>
    <n v="60279270"/>
    <n v="60279270"/>
    <m/>
    <m/>
    <m/>
    <m/>
    <m/>
    <d v="2026-05-01T00:00:00"/>
    <m/>
    <m/>
    <m/>
    <s v="4-842-1157"/>
    <s v="MASIVO"/>
    <s v="NPN"/>
    <x v="2"/>
    <m/>
    <m/>
    <m/>
    <m/>
  </r>
  <r>
    <x v="1"/>
    <s v="Ismael yerald Ortiz jaen"/>
    <n v="368039100000"/>
    <s v="Cobros Mayo"/>
    <m/>
    <m/>
    <d v="2026-05-01T00:00:00"/>
    <n v="60327569"/>
    <n v="60327569"/>
    <m/>
    <m/>
    <m/>
    <m/>
    <m/>
    <d v="2026-05-01T00:00:00"/>
    <m/>
    <m/>
    <m/>
    <s v="8-1066-1473"/>
    <s v="SOHO"/>
    <s v="NPN"/>
    <x v="1"/>
    <m/>
    <m/>
    <m/>
    <m/>
  </r>
  <r>
    <x v="1"/>
    <s v="ALEXANDER DIAZ CHAVARRIA"/>
    <n v="361073620000"/>
    <s v="Cobros Mayo"/>
    <m/>
    <m/>
    <d v="2026-05-01T00:00:00"/>
    <n v="60343819"/>
    <n v="60343819"/>
    <m/>
    <m/>
    <m/>
    <m/>
    <m/>
    <d v="2026-05-01T00:00:00"/>
    <m/>
    <m/>
    <m/>
    <s v="E-8-132763"/>
    <s v="MASIVO"/>
    <s v="NPN"/>
    <x v="1"/>
    <m/>
    <m/>
    <m/>
    <m/>
  </r>
  <r>
    <x v="1"/>
    <s v="Ramón Martínez Barría"/>
    <n v="361020710000"/>
    <s v="Cobros Mayo"/>
    <m/>
    <m/>
    <d v="2026-05-01T00:00:00"/>
    <n v="60345653"/>
    <n v="60345653"/>
    <m/>
    <m/>
    <m/>
    <m/>
    <m/>
    <d v="2026-05-01T00:00:00"/>
    <m/>
    <m/>
    <m/>
    <s v="8-273-58 "/>
    <s v="MASIVO"/>
    <s v="2 PAGOS PENDIENTES"/>
    <x v="8"/>
    <m/>
    <m/>
    <m/>
    <m/>
  </r>
  <r>
    <x v="1"/>
    <s v="Dilson Yosimar Arosemena Alvarado"/>
    <n v="367000460000"/>
    <s v="Cobros Mayo"/>
    <m/>
    <m/>
    <d v="2026-05-01T00:00:00"/>
    <n v="60349166"/>
    <n v="60349166"/>
    <m/>
    <m/>
    <m/>
    <m/>
    <m/>
    <d v="2026-05-01T00:00:00"/>
    <m/>
    <m/>
    <m/>
    <s v="10-709-1470"/>
    <s v="MASIVO"/>
    <s v="NPN"/>
    <x v="1"/>
    <m/>
    <m/>
    <m/>
    <m/>
  </r>
  <r>
    <x v="1"/>
    <s v="Nairelis Aguilar"/>
    <n v="365075140000"/>
    <s v="Cobros Mayo"/>
    <m/>
    <m/>
    <d v="2026-05-01T00:00:00"/>
    <n v="60363977"/>
    <n v="60363977"/>
    <m/>
    <m/>
    <m/>
    <m/>
    <m/>
    <d v="2026-05-01T00:00:00"/>
    <m/>
    <m/>
    <m/>
    <s v="176809559"/>
    <s v="SOHO"/>
    <s v="NPN"/>
    <x v="1"/>
    <m/>
    <m/>
    <m/>
    <m/>
  </r>
  <r>
    <x v="1"/>
    <s v="BUENAVENTURA GUERRA DE GRACIA"/>
    <n v="357370320000"/>
    <s v="Cobros Mayo"/>
    <m/>
    <m/>
    <d v="2026-05-01T00:00:00"/>
    <n v="60387305"/>
    <n v="60387305"/>
    <m/>
    <m/>
    <m/>
    <m/>
    <m/>
    <d v="2026-05-01T00:00:00"/>
    <m/>
    <m/>
    <m/>
    <s v="4-123-2066"/>
    <s v="MASIVO"/>
    <s v="NPN"/>
    <x v="1"/>
    <m/>
    <m/>
    <m/>
    <m/>
  </r>
  <r>
    <x v="1"/>
    <s v="YAJAIRA LEE"/>
    <n v="362003540000"/>
    <s v="Cobros Mayo"/>
    <m/>
    <m/>
    <d v="2026-05-01T00:00:00"/>
    <n v="60402909"/>
    <n v="60402909"/>
    <m/>
    <m/>
    <m/>
    <m/>
    <m/>
    <d v="2026-05-01T00:00:00"/>
    <m/>
    <m/>
    <m/>
    <s v="3-712-724"/>
    <s v="MASIVO"/>
    <s v="2 PAGOS PENDIENTES"/>
    <x v="1"/>
    <m/>
    <m/>
    <m/>
    <m/>
  </r>
  <r>
    <x v="1"/>
    <s v="Lourdes Idalia Caballero Rodriguez de Bryan"/>
    <n v="206038640000"/>
    <s v="Cobros Mayo"/>
    <m/>
    <m/>
    <d v="2026-05-01T00:00:00"/>
    <n v="60493352"/>
    <n v="60493352"/>
    <m/>
    <m/>
    <m/>
    <m/>
    <m/>
    <d v="2026-05-01T00:00:00"/>
    <m/>
    <m/>
    <m/>
    <s v="8-786-2"/>
    <s v="MASIVO"/>
    <s v="NPN"/>
    <x v="2"/>
    <m/>
    <m/>
    <m/>
    <m/>
  </r>
  <r>
    <x v="1"/>
    <s v="Viatnessa Stefany  Marin Rosales"/>
    <n v="368004580000"/>
    <s v="Cobros Mayo"/>
    <m/>
    <m/>
    <d v="2026-05-01T00:00:00"/>
    <n v="60512175"/>
    <n v="60512175"/>
    <m/>
    <m/>
    <m/>
    <m/>
    <m/>
    <d v="2026-05-01T00:00:00"/>
    <m/>
    <m/>
    <m/>
    <s v=" AW329866"/>
    <s v="SOHO"/>
    <s v="NPN"/>
    <x v="1"/>
    <m/>
    <m/>
    <m/>
    <m/>
  </r>
  <r>
    <x v="1"/>
    <s v="Reyselina solis "/>
    <n v="266049280000"/>
    <s v="Cobros Mayo"/>
    <m/>
    <m/>
    <d v="2026-05-01T00:00:00"/>
    <n v="60521687"/>
    <n v="60521687"/>
    <m/>
    <m/>
    <m/>
    <m/>
    <m/>
    <d v="2026-05-01T00:00:00"/>
    <m/>
    <m/>
    <m/>
    <s v="10-701-2590"/>
    <s v="MASIVO"/>
    <s v="NPN"/>
    <x v="1"/>
    <m/>
    <m/>
    <m/>
    <m/>
  </r>
  <r>
    <x v="1"/>
    <s v="Miguel Martínez "/>
    <n v="361044590000"/>
    <s v="Cobros Mayo"/>
    <m/>
    <m/>
    <d v="2026-05-01T00:00:00"/>
    <n v="60590544"/>
    <n v="60590544"/>
    <m/>
    <m/>
    <m/>
    <m/>
    <m/>
    <d v="2026-05-01T00:00:00"/>
    <m/>
    <m/>
    <m/>
    <s v="8-1062-403"/>
    <s v="MASIVO"/>
    <s v="NPN"/>
    <x v="1"/>
    <m/>
    <m/>
    <m/>
    <m/>
  </r>
  <r>
    <x v="1"/>
    <s v="Martha Burgos "/>
    <n v="363089910000"/>
    <s v="Cobros Mayo"/>
    <m/>
    <m/>
    <d v="2026-05-01T00:00:00"/>
    <n v="60598594"/>
    <n v="60598594"/>
    <m/>
    <m/>
    <m/>
    <m/>
    <m/>
    <d v="2026-05-01T00:00:00"/>
    <m/>
    <m/>
    <m/>
    <s v="6-47-1288"/>
    <s v="MASIVO"/>
    <s v="NPN"/>
    <x v="4"/>
    <m/>
    <m/>
    <m/>
    <m/>
  </r>
  <r>
    <x v="1"/>
    <s v="Odalis Lisett Matinez Mathews "/>
    <n v="362075190000"/>
    <s v="Cobros Mayo"/>
    <m/>
    <m/>
    <d v="2026-05-01T00:00:00"/>
    <n v="60604019"/>
    <n v="60604019"/>
    <m/>
    <m/>
    <m/>
    <m/>
    <m/>
    <d v="2026-05-01T00:00:00"/>
    <m/>
    <m/>
    <m/>
    <s v="8-235-952"/>
    <s v="MASIVO"/>
    <s v="NPN"/>
    <x v="1"/>
    <m/>
    <m/>
    <m/>
    <m/>
  </r>
  <r>
    <x v="1"/>
    <s v="DAVID EDUARDO JARAMILLO  "/>
    <n v="361059310000"/>
    <s v="Cobros Mayo"/>
    <m/>
    <m/>
    <d v="2026-05-01T00:00:00"/>
    <n v="60618097"/>
    <n v="60618097"/>
    <m/>
    <m/>
    <m/>
    <m/>
    <m/>
    <d v="2026-05-01T00:00:00"/>
    <m/>
    <m/>
    <m/>
    <s v="8-772-1101 DV0"/>
    <s v="SOHO"/>
    <s v="NPN"/>
    <x v="1"/>
    <m/>
    <m/>
    <m/>
    <m/>
  </r>
  <r>
    <x v="1"/>
    <s v="Julio cesar underwoo solis "/>
    <n v="353362270000"/>
    <s v="Cobros Mayo"/>
    <m/>
    <m/>
    <d v="2026-05-01T00:00:00"/>
    <n v="60627074"/>
    <n v="60627074"/>
    <m/>
    <m/>
    <m/>
    <m/>
    <m/>
    <d v="2026-05-01T00:00:00"/>
    <m/>
    <m/>
    <m/>
    <s v="8-821-1437"/>
    <s v="MASIVO"/>
    <s v="NPN"/>
    <x v="1"/>
    <m/>
    <m/>
    <m/>
    <m/>
  </r>
  <r>
    <x v="1"/>
    <s v="ELVIS ANDRES ALMENGOR TORRES"/>
    <n v="359370290000"/>
    <s v="Cobros Mayo"/>
    <m/>
    <m/>
    <d v="2026-05-01T00:00:00"/>
    <n v="60696170"/>
    <n v="60696170"/>
    <m/>
    <m/>
    <m/>
    <m/>
    <m/>
    <d v="2026-05-01T00:00:00"/>
    <m/>
    <m/>
    <m/>
    <s v="4-160-531"/>
    <s v="MASIVO"/>
    <s v="3 PAGOS PENDIENTES"/>
    <x v="1"/>
    <m/>
    <m/>
    <m/>
    <m/>
  </r>
  <r>
    <x v="1"/>
    <s v="Brandon Alexander West Gaitán "/>
    <n v="221908800000"/>
    <s v="Cobros Mayo"/>
    <m/>
    <m/>
    <d v="2026-05-01T00:00:00"/>
    <n v="60746711"/>
    <n v="60746711"/>
    <m/>
    <m/>
    <m/>
    <m/>
    <m/>
    <d v="2026-05-01T00:00:00"/>
    <m/>
    <m/>
    <m/>
    <s v="8-1040-2422"/>
    <s v="MASIVO"/>
    <s v="NPN"/>
    <x v="1"/>
    <m/>
    <m/>
    <m/>
    <m/>
  </r>
  <r>
    <x v="1"/>
    <s v="Luis Carlos riley"/>
    <n v="361004650000"/>
    <s v="Cobros Mayo"/>
    <m/>
    <m/>
    <d v="2026-05-01T00:00:00"/>
    <n v="60991433"/>
    <n v="60991433"/>
    <m/>
    <m/>
    <m/>
    <m/>
    <m/>
    <d v="2026-05-01T00:00:00"/>
    <m/>
    <m/>
    <m/>
    <s v="8-503-818"/>
    <s v="SOHO"/>
    <s v="2 PAGOS PENDIENTES"/>
    <x v="3"/>
    <m/>
    <m/>
    <m/>
    <m/>
  </r>
  <r>
    <x v="1"/>
    <s v="Georgina iglesias "/>
    <n v="362005830000"/>
    <s v="Cobros Mayo"/>
    <m/>
    <m/>
    <d v="2026-05-01T00:00:00"/>
    <n v="61001147"/>
    <n v="61001147"/>
    <m/>
    <m/>
    <m/>
    <m/>
    <m/>
    <d v="2026-05-01T00:00:00"/>
    <m/>
    <m/>
    <m/>
    <s v="10-5-1140"/>
    <s v="MASIVO"/>
    <s v="2 PAGOS PENDIENTES"/>
    <x v="3"/>
    <m/>
    <m/>
    <m/>
    <m/>
  </r>
  <r>
    <x v="1"/>
    <s v="Lina Fernanda Vega Londoño"/>
    <n v="366089240000"/>
    <s v="Cobros Mayo"/>
    <m/>
    <m/>
    <d v="2026-05-01T00:00:00"/>
    <n v="61029137"/>
    <n v="61029137"/>
    <m/>
    <m/>
    <m/>
    <m/>
    <m/>
    <d v="2026-05-01T00:00:00"/>
    <m/>
    <m/>
    <m/>
    <s v="E-8-204683"/>
    <s v="SOHO"/>
    <s v="NPN"/>
    <x v="2"/>
    <m/>
    <m/>
    <m/>
    <m/>
  </r>
  <r>
    <x v="1"/>
    <s v="Luis Alberto Dacos parra"/>
    <n v="362030030000"/>
    <s v="Cobros Mayo"/>
    <m/>
    <m/>
    <d v="2026-05-01T00:00:00"/>
    <n v="61060987"/>
    <n v="61060987"/>
    <m/>
    <m/>
    <m/>
    <m/>
    <m/>
    <d v="2026-05-01T00:00:00"/>
    <m/>
    <m/>
    <m/>
    <n v="172438856"/>
    <s v="MASIVO"/>
    <s v="2 PAGOS PENDIENTES"/>
    <x v="1"/>
    <m/>
    <m/>
    <m/>
    <m/>
  </r>
  <r>
    <x v="1"/>
    <s v="Joanna del carmen castillo miro"/>
    <n v="357186870000"/>
    <s v="Cobros Mayo"/>
    <m/>
    <m/>
    <d v="2026-05-01T00:00:00"/>
    <n v="61071807"/>
    <n v="61071807"/>
    <m/>
    <m/>
    <m/>
    <m/>
    <m/>
    <d v="2026-05-01T00:00:00"/>
    <m/>
    <m/>
    <m/>
    <s v="8-813-1496"/>
    <s v="MASIVO"/>
    <s v="2 PAGOS PENDIENTES"/>
    <x v="3"/>
    <m/>
    <m/>
    <m/>
    <m/>
  </r>
  <r>
    <x v="1"/>
    <s v="TATHIANA GRETTEL SALVATIERRA SANTANA"/>
    <n v="302030030000"/>
    <s v="Cobros Mayo"/>
    <m/>
    <m/>
    <d v="2026-05-01T00:00:00"/>
    <n v="61123186"/>
    <n v="61123186"/>
    <m/>
    <m/>
    <m/>
    <m/>
    <m/>
    <d v="2026-05-01T00:00:00"/>
    <m/>
    <m/>
    <m/>
    <s v="8-760-511"/>
    <s v="MASIVO"/>
    <s v="NPN"/>
    <x v="1"/>
    <m/>
    <m/>
    <m/>
    <m/>
  </r>
  <r>
    <x v="1"/>
    <s v="YARLENIS ANNETH ALVARADO RAMOS"/>
    <n v="351377490000"/>
    <s v="Cobros Mayo"/>
    <m/>
    <m/>
    <d v="2026-05-01T00:00:00"/>
    <n v="61161512"/>
    <n v="61161512"/>
    <m/>
    <m/>
    <m/>
    <m/>
    <m/>
    <d v="2026-05-01T00:00:00"/>
    <m/>
    <m/>
    <m/>
    <s v="8-1002-719"/>
    <s v="MASIVO"/>
    <s v="3 PAGOS PENDIENTES"/>
    <x v="1"/>
    <m/>
    <m/>
    <m/>
    <m/>
  </r>
  <r>
    <x v="1"/>
    <s v="CELIANO JAVIER DE LEON MORALES"/>
    <n v="358367750000"/>
    <s v="Cobros Mayo"/>
    <m/>
    <m/>
    <d v="2026-05-01T00:00:00"/>
    <n v="61219189"/>
    <n v="61219189"/>
    <m/>
    <m/>
    <m/>
    <m/>
    <m/>
    <d v="2026-05-01T00:00:00"/>
    <m/>
    <m/>
    <m/>
    <s v="8-856-927"/>
    <s v="MASIVO"/>
    <s v="NPN"/>
    <x v="2"/>
    <m/>
    <m/>
    <m/>
    <m/>
  </r>
  <r>
    <x v="1"/>
    <s v="Luzmila perez muños "/>
    <n v="206076270000"/>
    <s v="Cobros Mayo"/>
    <m/>
    <m/>
    <d v="2026-05-01T00:00:00"/>
    <n v="61229793"/>
    <n v="61229793"/>
    <m/>
    <m/>
    <m/>
    <m/>
    <m/>
    <d v="2026-05-01T00:00:00"/>
    <m/>
    <m/>
    <m/>
    <s v="8-195-335"/>
    <s v="MASIVO"/>
    <s v="NPN"/>
    <x v="1"/>
    <m/>
    <m/>
    <m/>
    <m/>
  </r>
  <r>
    <x v="1"/>
    <s v="Ronaldo Alberto Rodríguez Ayarsa"/>
    <n v="364062250000"/>
    <s v="Cobros Mayo"/>
    <m/>
    <m/>
    <d v="2026-05-01T00:00:00"/>
    <n v="61237057"/>
    <n v="61237057"/>
    <m/>
    <m/>
    <m/>
    <m/>
    <m/>
    <d v="2026-05-01T00:00:00"/>
    <m/>
    <m/>
    <m/>
    <s v="8-849-2175"/>
    <s v="MASIVO"/>
    <s v="NPN"/>
    <x v="10"/>
    <m/>
    <m/>
    <m/>
    <m/>
  </r>
  <r>
    <x v="1"/>
    <s v="ALEIDA MARTINEZ PEREZ"/>
    <n v="365059930000"/>
    <s v="Cobros Mayo"/>
    <m/>
    <m/>
    <d v="2026-05-01T00:00:00"/>
    <n v="61239291"/>
    <n v="61239291"/>
    <m/>
    <m/>
    <m/>
    <m/>
    <m/>
    <d v="2026-05-01T00:00:00"/>
    <m/>
    <m/>
    <m/>
    <s v="10-704-1158"/>
    <s v="MASIVO"/>
    <s v="NPN"/>
    <x v="2"/>
    <m/>
    <m/>
    <m/>
    <m/>
  </r>
  <r>
    <x v="1"/>
    <s v="KAROLYN NICOLE FERNÁNDEZ DE GRACIA"/>
    <n v="352351890000"/>
    <s v="Cobros Mayo"/>
    <m/>
    <m/>
    <d v="2026-05-01T00:00:00"/>
    <n v="61318661"/>
    <n v="61318661"/>
    <m/>
    <m/>
    <m/>
    <m/>
    <m/>
    <d v="2026-05-01T00:00:00"/>
    <m/>
    <m/>
    <m/>
    <s v="8-958-146"/>
    <s v="SOHO"/>
    <s v="2 PAGOS PENDIENTES"/>
    <x v="3"/>
    <m/>
    <m/>
    <m/>
    <m/>
  </r>
  <r>
    <x v="1"/>
    <s v="MARTA MARTINEZ"/>
    <n v="361093030000"/>
    <s v="Cobros Mayo"/>
    <m/>
    <m/>
    <d v="2026-05-01T00:00:00"/>
    <n v="61330181"/>
    <n v="61330181"/>
    <m/>
    <m/>
    <m/>
    <m/>
    <m/>
    <d v="2026-05-01T00:00:00"/>
    <m/>
    <m/>
    <m/>
    <s v="2-79-1600"/>
    <s v="MASIVO"/>
    <s v="NPN"/>
    <x v="2"/>
    <m/>
    <m/>
    <m/>
    <m/>
  </r>
  <r>
    <x v="1"/>
    <s v="Trinidad Jessenia Rojas Campo"/>
    <n v="365082650000"/>
    <s v="Cobros Mayo"/>
    <m/>
    <m/>
    <d v="2026-05-01T00:00:00"/>
    <n v="61338803"/>
    <n v="61338803"/>
    <m/>
    <m/>
    <m/>
    <m/>
    <m/>
    <d v="2026-05-01T00:00:00"/>
    <m/>
    <m/>
    <m/>
    <s v="8-862-2478"/>
    <s v="MASIVO"/>
    <s v="NPN"/>
    <x v="1"/>
    <m/>
    <m/>
    <m/>
    <m/>
  </r>
  <r>
    <x v="1"/>
    <s v="Manuel Antonio Nieto"/>
    <n v="366011660000"/>
    <s v="Cobros Mayo"/>
    <m/>
    <m/>
    <d v="2026-05-01T00:00:00"/>
    <n v="61354256"/>
    <n v="61354256"/>
    <m/>
    <m/>
    <m/>
    <m/>
    <m/>
    <d v="2026-05-01T00:00:00"/>
    <m/>
    <m/>
    <m/>
    <s v="6-8-100"/>
    <s v="MASIVO"/>
    <s v="NPN"/>
    <x v="1"/>
    <m/>
    <m/>
    <m/>
    <m/>
  </r>
  <r>
    <x v="1"/>
    <s v="Madelyne Amira "/>
    <n v="361057550000"/>
    <s v="Cobros Mayo"/>
    <m/>
    <m/>
    <d v="2026-05-01T00:00:00"/>
    <n v="61373231"/>
    <n v="61373231"/>
    <m/>
    <m/>
    <m/>
    <m/>
    <m/>
    <d v="2026-05-01T00:00:00"/>
    <m/>
    <m/>
    <m/>
    <s v="8-833-2498"/>
    <s v="MASIVO"/>
    <s v="NPN"/>
    <x v="4"/>
    <m/>
    <m/>
    <m/>
    <m/>
  </r>
  <r>
    <x v="1"/>
    <s v="MOISES ALEJANDRO GIL MELA"/>
    <n v="357362200000"/>
    <s v="Cobros Mayo"/>
    <m/>
    <m/>
    <d v="2026-05-01T00:00:00"/>
    <n v="61391426"/>
    <n v="61391426"/>
    <m/>
    <m/>
    <m/>
    <m/>
    <m/>
    <d v="2026-05-01T00:00:00"/>
    <m/>
    <m/>
    <m/>
    <s v="9-764-1621"/>
    <s v="MASIVO"/>
    <s v="NPN"/>
    <x v="4"/>
    <m/>
    <m/>
    <m/>
    <m/>
  </r>
  <r>
    <x v="1"/>
    <s v="Javier anaya"/>
    <n v="361076950000"/>
    <s v="Cobros Mayo"/>
    <m/>
    <m/>
    <d v="2026-05-01T00:00:00"/>
    <n v="61402787"/>
    <n v="61402787"/>
    <m/>
    <m/>
    <m/>
    <m/>
    <m/>
    <d v="2026-05-01T00:00:00"/>
    <m/>
    <m/>
    <m/>
    <s v="8-477-628"/>
    <s v="MASIVO"/>
    <s v="NPN"/>
    <x v="7"/>
    <m/>
    <m/>
    <m/>
    <m/>
  </r>
  <r>
    <x v="1"/>
    <s v="Ana del carmen zuñiga "/>
    <n v="355376090000"/>
    <s v="Cobros Mayo"/>
    <m/>
    <m/>
    <d v="2026-05-01T00:00:00"/>
    <n v="61403797"/>
    <n v="61403797"/>
    <m/>
    <m/>
    <m/>
    <m/>
    <m/>
    <d v="2026-05-01T00:00:00"/>
    <m/>
    <m/>
    <m/>
    <s v="5-23-138"/>
    <s v="MASIVO"/>
    <s v="3 PAGOS PENDIENTES"/>
    <x v="4"/>
    <m/>
    <m/>
    <m/>
    <m/>
  </r>
  <r>
    <x v="1"/>
    <s v="GEOR FREDY CORREA MUÑOS "/>
    <n v="364017280000"/>
    <s v="Cobros Mayo"/>
    <m/>
    <m/>
    <d v="2026-05-01T00:00:00"/>
    <n v="61408492"/>
    <n v="61408492"/>
    <m/>
    <m/>
    <m/>
    <m/>
    <m/>
    <d v="2026-05-01T00:00:00"/>
    <m/>
    <m/>
    <m/>
    <s v="BE500464"/>
    <s v="SOHO"/>
    <s v="NPN"/>
    <x v="1"/>
    <m/>
    <m/>
    <m/>
    <m/>
  </r>
  <r>
    <x v="1"/>
    <s v="Kener omar Plata cabas"/>
    <n v="369039250000"/>
    <s v="Cobros Mayo"/>
    <m/>
    <m/>
    <d v="2026-05-01T00:00:00"/>
    <n v="61441494"/>
    <n v="61441494"/>
    <m/>
    <m/>
    <m/>
    <m/>
    <m/>
    <d v="2026-05-01T00:00:00"/>
    <m/>
    <m/>
    <m/>
    <s v="BH136898"/>
    <s v="MASIVO"/>
    <s v="NPN"/>
    <x v="2"/>
    <m/>
    <m/>
    <m/>
    <m/>
  </r>
  <r>
    <x v="1"/>
    <s v="Héctor Alfredo Herrera zerna"/>
    <n v="351368460000"/>
    <s v="Cobros Mayo"/>
    <m/>
    <m/>
    <d v="2026-05-01T00:00:00"/>
    <n v="61473145"/>
    <n v="61473145"/>
    <m/>
    <m/>
    <m/>
    <m/>
    <m/>
    <d v="2026-05-01T00:00:00"/>
    <m/>
    <m/>
    <m/>
    <s v="8-398-316"/>
    <s v="MASIVO"/>
    <s v="3 PAGOS PENDIENTES"/>
    <x v="4"/>
    <m/>
    <m/>
    <m/>
    <m/>
  </r>
  <r>
    <x v="1"/>
    <s v="Enelcy morris "/>
    <n v="361020900000"/>
    <s v="Cobros Mayo"/>
    <m/>
    <m/>
    <d v="2026-05-01T00:00:00"/>
    <n v="61473648"/>
    <n v="61473648"/>
    <m/>
    <m/>
    <m/>
    <m/>
    <m/>
    <d v="2026-05-01T00:00:00"/>
    <m/>
    <m/>
    <m/>
    <s v="10-720-1740"/>
    <s v="MASIVO"/>
    <s v="2 PAGOS PENDIENTES"/>
    <x v="4"/>
    <m/>
    <m/>
    <m/>
    <m/>
  </r>
  <r>
    <x v="1"/>
    <s v=" Eybis Elvira Frias Chacon"/>
    <n v="803956250000"/>
    <s v="Cobros Mayo"/>
    <m/>
    <m/>
    <d v="2026-05-01T00:00:00"/>
    <n v="61520827"/>
    <n v="61520827"/>
    <m/>
    <m/>
    <m/>
    <m/>
    <m/>
    <d v="2026-05-01T00:00:00"/>
    <m/>
    <m/>
    <m/>
    <s v="7-119-232"/>
    <s v="DIGITAL"/>
    <s v="NPN"/>
    <x v="5"/>
    <m/>
    <m/>
    <m/>
    <m/>
  </r>
  <r>
    <x v="1"/>
    <s v="ANAYKA CAMPOS"/>
    <n v="206054610000"/>
    <s v="Cobros Mayo"/>
    <m/>
    <m/>
    <d v="2026-05-01T00:00:00"/>
    <n v="61573042"/>
    <n v="61573042"/>
    <m/>
    <m/>
    <m/>
    <m/>
    <m/>
    <d v="2026-05-01T00:00:00"/>
    <m/>
    <m/>
    <m/>
    <s v="10-706-842"/>
    <s v="MASIVO"/>
    <s v="NPN"/>
    <x v="1"/>
    <m/>
    <m/>
    <m/>
    <m/>
  </r>
  <r>
    <x v="1"/>
    <s v="Carmen Rios"/>
    <n v="356334410000"/>
    <s v="Cobros Mayo"/>
    <m/>
    <m/>
    <d v="2026-05-01T00:00:00"/>
    <n v="61603045"/>
    <n v="61603045"/>
    <m/>
    <m/>
    <m/>
    <m/>
    <m/>
    <d v="2026-05-01T00:00:00"/>
    <m/>
    <m/>
    <m/>
    <s v="8-972-926"/>
    <s v="MASIVO"/>
    <s v="3 PAGOS PENDIENTES"/>
    <x v="3"/>
    <m/>
    <m/>
    <m/>
    <m/>
  </r>
  <r>
    <x v="1"/>
    <s v="Ignacio herrera"/>
    <n v="368033060000"/>
    <s v="Cobros Mayo"/>
    <m/>
    <m/>
    <d v="2026-05-01T00:00:00"/>
    <n v="61607001"/>
    <n v="61607001"/>
    <m/>
    <m/>
    <m/>
    <m/>
    <m/>
    <d v="2026-05-01T00:00:00"/>
    <m/>
    <m/>
    <m/>
    <s v="8-424-244"/>
    <s v="SOHO"/>
    <s v="NPN"/>
    <x v="1"/>
    <m/>
    <m/>
    <m/>
    <m/>
  </r>
  <r>
    <x v="1"/>
    <s v="Mayra edith Acosta quintero6"/>
    <n v="358380770000"/>
    <s v="Cobros Mayo"/>
    <m/>
    <m/>
    <d v="2026-05-01T00:00:00"/>
    <n v="61609931"/>
    <n v="61609931"/>
    <m/>
    <m/>
    <m/>
    <m/>
    <m/>
    <d v="2026-05-01T00:00:00"/>
    <m/>
    <m/>
    <m/>
    <s v="8-252-374"/>
    <s v="MASIVO"/>
    <s v="NPN"/>
    <x v="1"/>
    <m/>
    <m/>
    <m/>
    <m/>
  </r>
  <r>
    <x v="1"/>
    <s v="JORGE ISAAC ROMERO FRIAS "/>
    <n v="363026030000"/>
    <s v="Cobros Mayo"/>
    <m/>
    <m/>
    <d v="2026-05-01T00:00:00"/>
    <n v="61617598"/>
    <n v="61617598"/>
    <m/>
    <m/>
    <m/>
    <m/>
    <m/>
    <d v="2026-05-01T00:00:00"/>
    <m/>
    <m/>
    <m/>
    <s v="6-729-578"/>
    <s v="SOHO"/>
    <s v="NPN"/>
    <x v="3"/>
    <m/>
    <m/>
    <m/>
    <m/>
  </r>
  <r>
    <x v="1"/>
    <s v="Ana gabriela Delgado "/>
    <n v="357372660000"/>
    <s v="Cobros Mayo"/>
    <m/>
    <m/>
    <d v="2026-05-01T00:00:00"/>
    <n v="61619039"/>
    <n v="61619039"/>
    <m/>
    <m/>
    <m/>
    <m/>
    <m/>
    <d v="2026-05-01T00:00:00"/>
    <m/>
    <m/>
    <m/>
    <s v="2-732-1592"/>
    <s v="MASIVO"/>
    <s v="NPN"/>
    <x v="5"/>
    <m/>
    <m/>
    <m/>
    <m/>
  </r>
  <r>
    <x v="1"/>
    <s v="Adalberto García "/>
    <n v="361082610000"/>
    <s v="Cobros Mayo"/>
    <m/>
    <m/>
    <d v="2026-05-01T00:00:00"/>
    <n v="61621914"/>
    <n v="61621914"/>
    <m/>
    <m/>
    <m/>
    <m/>
    <m/>
    <d v="2026-05-01T00:00:00"/>
    <m/>
    <m/>
    <m/>
    <s v="3-723-1483"/>
    <s v="MASIVO"/>
    <s v="NPN"/>
    <x v="1"/>
    <m/>
    <m/>
    <m/>
    <m/>
  </r>
  <r>
    <x v="1"/>
    <s v="Daniel bosquez"/>
    <n v="359382360000"/>
    <s v="Cobros Mayo"/>
    <m/>
    <m/>
    <d v="2026-05-01T00:00:00"/>
    <n v="61622585"/>
    <n v="61622585"/>
    <m/>
    <m/>
    <m/>
    <m/>
    <m/>
    <d v="2026-05-01T00:00:00"/>
    <m/>
    <m/>
    <m/>
    <s v="6-703-2233"/>
    <s v="MASIVO"/>
    <s v="3 PAGOS PENDIENTES"/>
    <x v="1"/>
    <m/>
    <m/>
    <m/>
    <m/>
  </r>
  <r>
    <x v="1"/>
    <s v="Tania De Gracia"/>
    <n v="355386920000"/>
    <s v="Cobros Mayo"/>
    <m/>
    <m/>
    <d v="2026-05-01T00:00:00"/>
    <n v="61624504"/>
    <n v="61624504"/>
    <m/>
    <m/>
    <m/>
    <m/>
    <m/>
    <d v="2026-05-01T00:00:00"/>
    <m/>
    <m/>
    <m/>
    <s v="8-746-244"/>
    <s v="MASIVO"/>
    <s v="NPN"/>
    <x v="5"/>
    <m/>
    <m/>
    <m/>
    <m/>
  </r>
  <r>
    <x v="1"/>
    <s v="Diocelina Brown "/>
    <n v="364059380000"/>
    <s v="Cobros Mayo"/>
    <m/>
    <m/>
    <d v="2026-05-01T00:00:00"/>
    <n v="61625857"/>
    <n v="61625857"/>
    <m/>
    <m/>
    <m/>
    <m/>
    <m/>
    <d v="2026-05-01T00:00:00"/>
    <m/>
    <m/>
    <m/>
    <s v="1-734-1896"/>
    <s v="MASIVO"/>
    <s v="NPN"/>
    <x v="1"/>
    <m/>
    <m/>
    <m/>
    <m/>
  </r>
  <r>
    <x v="1"/>
    <s v="MAXELINO JESUS CASTILLO PEREZ"/>
    <n v="353363710000"/>
    <s v="Cobros Mayo"/>
    <m/>
    <m/>
    <d v="2026-05-01T00:00:00"/>
    <n v="61626717"/>
    <n v="61626717"/>
    <m/>
    <m/>
    <m/>
    <m/>
    <m/>
    <d v="2026-05-01T00:00:00"/>
    <m/>
    <m/>
    <m/>
    <s v="2-722-1502"/>
    <s v="MASIVO"/>
    <s v="NPN"/>
    <x v="1"/>
    <m/>
    <m/>
    <m/>
    <m/>
  </r>
  <r>
    <x v="1"/>
    <s v="Stella Cumberbatch "/>
    <n v="365036580000"/>
    <s v="Cobros Mayo"/>
    <m/>
    <m/>
    <d v="2026-05-01T00:00:00"/>
    <n v="61629844"/>
    <n v="61629844"/>
    <m/>
    <m/>
    <m/>
    <m/>
    <m/>
    <d v="2026-05-01T00:00:00"/>
    <m/>
    <m/>
    <m/>
    <s v="3-21-222"/>
    <s v="SOHO"/>
    <s v="NPN"/>
    <x v="3"/>
    <m/>
    <m/>
    <m/>
    <m/>
  </r>
  <r>
    <x v="1"/>
    <s v=" Pablo Ernesto Valderrama Tuñon"/>
    <n v="363028110000"/>
    <s v="Cobros Mayo"/>
    <m/>
    <m/>
    <d v="2026-05-01T00:00:00"/>
    <n v="61641852"/>
    <n v="61641852"/>
    <m/>
    <m/>
    <m/>
    <m/>
    <m/>
    <d v="2026-05-01T00:00:00"/>
    <m/>
    <m/>
    <m/>
    <s v="8-1022-2282"/>
    <s v="DIGITAL"/>
    <s v="NPN"/>
    <x v="4"/>
    <m/>
    <m/>
    <m/>
    <m/>
  </r>
  <r>
    <x v="1"/>
    <s v="Roshbay Valdez"/>
    <n v="337004780000"/>
    <s v="Cobros Mayo"/>
    <m/>
    <m/>
    <d v="2026-05-01T00:00:00"/>
    <n v="61642920"/>
    <n v="61642920"/>
    <m/>
    <m/>
    <m/>
    <m/>
    <m/>
    <d v="2026-05-01T00:00:00"/>
    <m/>
    <m/>
    <m/>
    <s v="4-263-407"/>
    <s v="MASIVO"/>
    <s v="NPN"/>
    <x v="1"/>
    <m/>
    <m/>
    <m/>
    <m/>
  </r>
  <r>
    <x v="1"/>
    <s v="Manuel gonzalez"/>
    <n v="367075490000"/>
    <s v="Cobros Mayo"/>
    <m/>
    <m/>
    <d v="2026-05-01T00:00:00"/>
    <n v="61646786"/>
    <n v="61646786"/>
    <m/>
    <m/>
    <m/>
    <m/>
    <m/>
    <d v="2026-05-01T00:00:00"/>
    <m/>
    <m/>
    <m/>
    <s v="3-84-1995"/>
    <s v="MASIVO"/>
    <s v="NPN"/>
    <x v="10"/>
    <m/>
    <m/>
    <m/>
    <m/>
  </r>
  <r>
    <x v="1"/>
    <s v="ABRAM ISAAC CASTILLO LUNA"/>
    <n v="368008220000"/>
    <s v="Cobros Mayo"/>
    <m/>
    <m/>
    <d v="2026-05-01T00:00:00"/>
    <n v="61647645"/>
    <n v="61647645"/>
    <m/>
    <m/>
    <m/>
    <m/>
    <m/>
    <d v="2026-05-01T00:00:00"/>
    <m/>
    <m/>
    <m/>
    <s v="3-761-2309"/>
    <s v="MASIVO"/>
    <s v="2 PAGOS PENDIENTES"/>
    <x v="8"/>
    <m/>
    <m/>
    <m/>
    <m/>
  </r>
  <r>
    <x v="1"/>
    <s v="Edwin Cabrera"/>
    <n v="351386440000"/>
    <s v="Cobros Mayo"/>
    <m/>
    <m/>
    <d v="2026-05-01T00:00:00"/>
    <n v="61652012"/>
    <n v="61652012"/>
    <m/>
    <m/>
    <m/>
    <m/>
    <m/>
    <d v="2026-05-01T00:00:00"/>
    <m/>
    <m/>
    <m/>
    <s v="8-905-1558"/>
    <s v="MASIVO"/>
    <s v="3 PAGOS PENDIENTES"/>
    <x v="9"/>
    <m/>
    <m/>
    <m/>
    <m/>
  </r>
  <r>
    <x v="1"/>
    <s v="Adelaida Argelis de Gracia Toribio Gonzaez"/>
    <n v="358198720000"/>
    <s v="Cobros Mayo"/>
    <m/>
    <m/>
    <d v="2026-05-01T00:00:00"/>
    <n v="61667807"/>
    <n v="61667807"/>
    <m/>
    <m/>
    <m/>
    <m/>
    <m/>
    <d v="2026-05-01T00:00:00"/>
    <m/>
    <m/>
    <m/>
    <s v="8-721-1148"/>
    <s v="MASIVO"/>
    <s v="NPN"/>
    <x v="1"/>
    <m/>
    <m/>
    <m/>
    <m/>
  </r>
  <r>
    <x v="1"/>
    <s v="Adrian Escobar "/>
    <n v="368092180000"/>
    <s v="Cobros Mayo"/>
    <m/>
    <m/>
    <d v="2026-05-01T00:00:00"/>
    <n v="61677688"/>
    <n v="61677688"/>
    <m/>
    <m/>
    <m/>
    <m/>
    <m/>
    <d v="2026-05-01T00:00:00"/>
    <m/>
    <m/>
    <m/>
    <s v="3-736-1071"/>
    <s v="MASIVO"/>
    <s v="NPN"/>
    <x v="8"/>
    <m/>
    <m/>
    <m/>
    <m/>
  </r>
  <r>
    <x v="1"/>
    <s v=" ALYAZERA STEPHANIE ARCHILBOLD CHEN"/>
    <n v="365053970000"/>
    <s v="Cobros Mayo"/>
    <m/>
    <m/>
    <d v="2026-05-01T00:00:00"/>
    <n v="61732456"/>
    <n v="61732456"/>
    <m/>
    <m/>
    <m/>
    <m/>
    <m/>
    <d v="2026-05-01T00:00:00"/>
    <m/>
    <m/>
    <m/>
    <s v="8-1020-2495"/>
    <s v="MASIVO"/>
    <s v="NPN"/>
    <x v="2"/>
    <m/>
    <m/>
    <m/>
    <m/>
  </r>
  <r>
    <x v="1"/>
    <s v="ADELINA BEKER SANTOS"/>
    <n v="361020570000"/>
    <s v="Cobros Mayo"/>
    <m/>
    <m/>
    <d v="2026-05-01T00:00:00"/>
    <n v="61750050"/>
    <n v="61750050"/>
    <m/>
    <m/>
    <m/>
    <m/>
    <m/>
    <d v="2026-05-01T00:00:00"/>
    <m/>
    <m/>
    <m/>
    <s v="12-709-2024"/>
    <s v="MASIVO"/>
    <s v="2 PAGOS PENDIENTES"/>
    <x v="3"/>
    <m/>
    <m/>
    <m/>
    <m/>
  </r>
  <r>
    <x v="1"/>
    <s v="Mirleydi Judith Muñoz Niño "/>
    <n v="365086840000"/>
    <s v="Cobros Mayo"/>
    <m/>
    <m/>
    <d v="2026-05-01T00:00:00"/>
    <n v="61757220"/>
    <n v="61757220"/>
    <m/>
    <m/>
    <m/>
    <m/>
    <m/>
    <d v="2026-05-01T00:00:00"/>
    <m/>
    <m/>
    <m/>
    <s v="BH743234"/>
    <s v="MASIVO"/>
    <s v="NPN"/>
    <x v="2"/>
    <m/>
    <m/>
    <m/>
    <m/>
  </r>
  <r>
    <x v="1"/>
    <s v="EDWIN ERNESTO TREJOS CARPUS"/>
    <n v="357383640000"/>
    <s v="Cobros Mayo"/>
    <m/>
    <m/>
    <d v="2026-05-01T00:00:00"/>
    <n v="61760559"/>
    <n v="61760559"/>
    <m/>
    <m/>
    <m/>
    <m/>
    <m/>
    <d v="2026-05-01T00:00:00"/>
    <m/>
    <m/>
    <m/>
    <s v="8-942-2448"/>
    <s v="MASIVO"/>
    <s v="NPN"/>
    <x v="2"/>
    <m/>
    <m/>
    <m/>
    <m/>
  </r>
  <r>
    <x v="1"/>
    <s v="HECTOR JAVIER MORALES MARIN "/>
    <n v="351358170000"/>
    <s v="Cobros Mayo"/>
    <m/>
    <m/>
    <d v="2026-05-01T00:00:00"/>
    <n v="61762204"/>
    <n v="61762204"/>
    <m/>
    <m/>
    <m/>
    <m/>
    <m/>
    <d v="2026-05-01T00:00:00"/>
    <m/>
    <m/>
    <m/>
    <s v="2-702-2277 "/>
    <s v="MASIVO"/>
    <s v="3 PAGOS PENDIENTES"/>
    <x v="8"/>
    <m/>
    <m/>
    <m/>
    <m/>
  </r>
  <r>
    <x v="1"/>
    <s v="Isleny romero"/>
    <n v="369075100000"/>
    <s v="Cobros Mayo"/>
    <m/>
    <m/>
    <d v="2026-05-01T00:00:00"/>
    <n v="61768667"/>
    <n v="61768667"/>
    <m/>
    <m/>
    <m/>
    <m/>
    <m/>
    <d v="2026-05-01T00:00:00"/>
    <m/>
    <m/>
    <m/>
    <s v="3-743-918"/>
    <s v="MASIVO"/>
    <s v="NPN"/>
    <x v="2"/>
    <m/>
    <m/>
    <m/>
    <m/>
  </r>
  <r>
    <x v="1"/>
    <s v="Eliezer Ariel Olmos Cabezas"/>
    <n v="366021580000"/>
    <s v="Cobros Mayo"/>
    <m/>
    <m/>
    <d v="2026-05-01T00:00:00"/>
    <n v="61772742"/>
    <n v="61772742"/>
    <m/>
    <m/>
    <m/>
    <m/>
    <m/>
    <d v="2026-05-01T00:00:00"/>
    <m/>
    <m/>
    <m/>
    <s v="3-739-2335 "/>
    <s v="MASIVO"/>
    <s v="2 PAGOS PENDIENTES"/>
    <x v="10"/>
    <m/>
    <m/>
    <m/>
    <m/>
  </r>
  <r>
    <x v="1"/>
    <s v="Míriam peñalba"/>
    <n v="366093020000"/>
    <s v="Cobros Mayo"/>
    <m/>
    <m/>
    <d v="2026-05-01T00:00:00"/>
    <n v="61902839"/>
    <n v="61902839"/>
    <m/>
    <m/>
    <m/>
    <m/>
    <m/>
    <d v="2026-05-01T00:00:00"/>
    <m/>
    <m/>
    <m/>
    <s v="9-717-333"/>
    <s v="SOHO"/>
    <s v="NPN"/>
    <x v="1"/>
    <m/>
    <m/>
    <m/>
    <m/>
  </r>
  <r>
    <x v="1"/>
    <s v="MEIQIN ZHONG "/>
    <n v="368050460000"/>
    <s v="Cobros Mayo"/>
    <m/>
    <m/>
    <d v="2026-05-01T00:00:00"/>
    <n v="61903275"/>
    <n v="61903275"/>
    <m/>
    <m/>
    <m/>
    <m/>
    <m/>
    <d v="2026-05-01T00:00:00"/>
    <m/>
    <m/>
    <m/>
    <s v="EC3132480"/>
    <s v="SOHO"/>
    <s v="NPN"/>
    <x v="8"/>
    <m/>
    <m/>
    <m/>
    <m/>
  </r>
  <r>
    <x v="1"/>
    <s v="Daniel smith alvares de leon "/>
    <n v="362066750000"/>
    <s v="Cobros Mayo"/>
    <m/>
    <m/>
    <d v="2026-05-01T00:00:00"/>
    <n v="61905419"/>
    <n v="61905419"/>
    <m/>
    <m/>
    <m/>
    <m/>
    <m/>
    <d v="2026-05-01T00:00:00"/>
    <m/>
    <m/>
    <m/>
    <s v="2-97-2119"/>
    <s v="MASIVO"/>
    <s v="NPN"/>
    <x v="1"/>
    <m/>
    <m/>
    <m/>
    <m/>
  </r>
  <r>
    <x v="1"/>
    <s v="NELSON SECAIDA RODRIGUEZ"/>
    <n v="353257620000"/>
    <s v="Cobros Mayo"/>
    <m/>
    <m/>
    <d v="2026-05-01T00:00:00"/>
    <n v="61939763"/>
    <n v="61939763"/>
    <m/>
    <m/>
    <m/>
    <m/>
    <m/>
    <d v="2026-05-01T00:00:00"/>
    <m/>
    <m/>
    <m/>
    <s v="9-84-107"/>
    <s v="MASIVO"/>
    <s v="NPN"/>
    <x v="1"/>
    <m/>
    <m/>
    <m/>
    <m/>
  </r>
  <r>
    <x v="1"/>
    <s v="FRANCISCA CRISTIAN SAAVEDRA "/>
    <n v="362057470000"/>
    <s v="Cobros Mayo"/>
    <m/>
    <m/>
    <d v="2026-05-01T00:00:00"/>
    <n v="61962461"/>
    <n v="61962461"/>
    <m/>
    <m/>
    <m/>
    <m/>
    <m/>
    <d v="2026-05-01T00:00:00"/>
    <m/>
    <m/>
    <m/>
    <s v="8-864-121"/>
    <s v="SOHO"/>
    <s v="NPN"/>
    <x v="4"/>
    <m/>
    <m/>
    <m/>
    <m/>
  </r>
  <r>
    <x v="1"/>
    <s v="KANIESHA MC DONALD"/>
    <n v="199031050000"/>
    <s v="Cobros Mayo"/>
    <m/>
    <m/>
    <d v="2026-05-01T00:00:00"/>
    <n v="61963114"/>
    <n v="61963114"/>
    <m/>
    <m/>
    <m/>
    <m/>
    <m/>
    <d v="2026-05-01T00:00:00"/>
    <m/>
    <m/>
    <m/>
    <s v="8-832-2006"/>
    <s v="MASIVO"/>
    <s v="NPN"/>
    <x v="3"/>
    <m/>
    <m/>
    <m/>
    <m/>
  </r>
  <r>
    <x v="1"/>
    <s v="ALDAIR HERNAN RODRIGUEZ MADDE"/>
    <n v="362001260000"/>
    <s v="Cobros Mayo"/>
    <m/>
    <m/>
    <d v="2026-05-01T00:00:00"/>
    <n v="61980833"/>
    <n v="61980833"/>
    <m/>
    <m/>
    <m/>
    <m/>
    <m/>
    <d v="2026-05-01T00:00:00"/>
    <m/>
    <m/>
    <m/>
    <s v="3-756-211"/>
    <s v="MASIVO"/>
    <s v="2 PAGOS PENDIENTES"/>
    <x v="3"/>
    <m/>
    <m/>
    <m/>
    <m/>
  </r>
  <r>
    <x v="1"/>
    <s v="Hector Barrios herrera"/>
    <n v="363028920000"/>
    <s v="Cobros Mayo"/>
    <m/>
    <m/>
    <d v="2026-05-01T00:00:00"/>
    <n v="61983253"/>
    <n v="61983253"/>
    <m/>
    <m/>
    <m/>
    <m/>
    <m/>
    <d v="2026-05-01T00:00:00"/>
    <m/>
    <m/>
    <m/>
    <s v="3-704-1993"/>
    <s v="MASIVO"/>
    <s v="NPN"/>
    <x v="1"/>
    <m/>
    <m/>
    <m/>
    <m/>
  </r>
  <r>
    <x v="1"/>
    <s v="CARLOS EDUARDO"/>
    <n v="344263940000"/>
    <s v="Cobros Mayo"/>
    <m/>
    <m/>
    <d v="2026-05-01T00:00:00"/>
    <n v="61988885"/>
    <n v="61988885"/>
    <m/>
    <m/>
    <m/>
    <m/>
    <m/>
    <d v="2026-05-01T00:00:00"/>
    <m/>
    <m/>
    <m/>
    <s v="2-710-2206"/>
    <s v="MASIVO"/>
    <s v="NPN"/>
    <x v="1"/>
    <m/>
    <m/>
    <m/>
    <m/>
  </r>
  <r>
    <x v="1"/>
    <s v="Ticxiana layans "/>
    <n v="362008590000"/>
    <s v="Cobros Mayo"/>
    <m/>
    <m/>
    <d v="2026-05-01T00:00:00"/>
    <n v="61989416"/>
    <n v="61989416"/>
    <m/>
    <m/>
    <m/>
    <m/>
    <m/>
    <d v="2026-05-01T00:00:00"/>
    <m/>
    <m/>
    <m/>
    <s v="10-709-2357"/>
    <s v="MASIVO"/>
    <s v="2 PAGOS PENDIENTES"/>
    <x v="3"/>
    <m/>
    <m/>
    <m/>
    <m/>
  </r>
  <r>
    <x v="1"/>
    <s v="Vielka Xiomara Samaniego Reyes"/>
    <n v="369077160000"/>
    <s v="Cobros Mayo"/>
    <m/>
    <m/>
    <d v="2026-05-01T00:00:00"/>
    <n v="62031336"/>
    <n v="62031336"/>
    <m/>
    <m/>
    <m/>
    <m/>
    <m/>
    <d v="2026-05-01T00:00:00"/>
    <m/>
    <m/>
    <m/>
    <s v="8-241-846"/>
    <s v="MASIVO"/>
    <s v="NPN"/>
    <x v="1"/>
    <m/>
    <m/>
    <m/>
    <m/>
  </r>
  <r>
    <x v="1"/>
    <s v=" YENITZA LILIBETH LEZCANO MORALES"/>
    <n v="363086960000"/>
    <s v="Cobros Mayo"/>
    <m/>
    <m/>
    <d v="2026-05-01T00:00:00"/>
    <n v="62038247"/>
    <n v="62038247"/>
    <m/>
    <m/>
    <m/>
    <m/>
    <m/>
    <d v="2026-05-01T00:00:00"/>
    <m/>
    <m/>
    <m/>
    <s v="4-737-2145"/>
    <s v="Outbound Residencial"/>
    <s v="NPN"/>
    <x v="1"/>
    <m/>
    <m/>
    <m/>
    <m/>
  </r>
  <r>
    <x v="1"/>
    <s v="MIKAYRI MAYBEL SUAREZ"/>
    <n v="369051160000"/>
    <s v="Cobros Mayo"/>
    <m/>
    <m/>
    <d v="2026-05-01T00:00:00"/>
    <n v="62040017"/>
    <n v="62040017"/>
    <m/>
    <m/>
    <m/>
    <m/>
    <m/>
    <d v="2026-05-01T00:00:00"/>
    <m/>
    <m/>
    <m/>
    <s v="8-1058-1849"/>
    <s v="MASIVO"/>
    <s v="NPN"/>
    <x v="3"/>
    <m/>
    <m/>
    <m/>
    <m/>
  </r>
  <r>
    <x v="1"/>
    <s v="Ayleen Mabel Rodriguez Vejarano"/>
    <n v="361024630000"/>
    <s v="Cobros Mayo"/>
    <m/>
    <m/>
    <d v="2026-05-01T00:00:00"/>
    <n v="62052690"/>
    <n v="62052690"/>
    <m/>
    <m/>
    <m/>
    <m/>
    <m/>
    <d v="2026-05-01T00:00:00"/>
    <m/>
    <m/>
    <m/>
    <s v="8-1043-424"/>
    <s v="MASIVO"/>
    <s v="NPN"/>
    <x v="2"/>
    <m/>
    <m/>
    <m/>
    <m/>
  </r>
  <r>
    <x v="1"/>
    <s v="Inapalibler López "/>
    <n v="365066070000"/>
    <s v="Cobros Mayo"/>
    <m/>
    <m/>
    <d v="2026-05-01T00:00:00"/>
    <n v="62063838"/>
    <n v="62063838"/>
    <m/>
    <m/>
    <m/>
    <m/>
    <m/>
    <d v="2026-05-01T00:00:00"/>
    <m/>
    <m/>
    <m/>
    <s v="10-711-1628 "/>
    <s v="MASIVO"/>
    <s v="NPN"/>
    <x v="4"/>
    <m/>
    <m/>
    <m/>
    <m/>
  </r>
  <r>
    <x v="1"/>
    <s v="Fernando Ortega "/>
    <n v="364001250000"/>
    <s v="Cobros Mayo"/>
    <m/>
    <m/>
    <d v="2026-05-01T00:00:00"/>
    <n v="62083560"/>
    <n v="62083560"/>
    <m/>
    <m/>
    <m/>
    <m/>
    <m/>
    <d v="2026-05-01T00:00:00"/>
    <m/>
    <m/>
    <m/>
    <s v="8-886-2274"/>
    <s v="MASIVO"/>
    <s v="2 PAGOS PENDIENTES"/>
    <x v="7"/>
    <m/>
    <m/>
    <m/>
    <m/>
  </r>
  <r>
    <x v="1"/>
    <s v="JOSE MANUEL CACERES CONCEPCION"/>
    <n v="365074590000"/>
    <s v="Cobros Mayo"/>
    <m/>
    <m/>
    <d v="2026-05-01T00:00:00"/>
    <n v="62115491"/>
    <n v="62115491"/>
    <m/>
    <m/>
    <m/>
    <m/>
    <m/>
    <d v="2026-05-01T00:00:00"/>
    <m/>
    <m/>
    <m/>
    <s v="8-236-951"/>
    <s v="MASIVO"/>
    <s v="NPN"/>
    <x v="1"/>
    <m/>
    <m/>
    <m/>
    <m/>
  </r>
  <r>
    <x v="1"/>
    <s v="Marlon Rodríguez "/>
    <n v="367075060000"/>
    <s v="Cobros Mayo"/>
    <m/>
    <m/>
    <d v="2026-05-01T00:00:00"/>
    <n v="62119868"/>
    <n v="62119868"/>
    <m/>
    <m/>
    <m/>
    <m/>
    <m/>
    <d v="2026-05-01T00:00:00"/>
    <m/>
    <m/>
    <m/>
    <s v="8-717-2426"/>
    <s v="MASIVO"/>
    <s v="NPN"/>
    <x v="2"/>
    <m/>
    <m/>
    <m/>
    <m/>
  </r>
  <r>
    <x v="1"/>
    <s v="Alvin Saul Moreno Sequeira "/>
    <n v="369005810000"/>
    <s v="Cobros Mayo"/>
    <m/>
    <m/>
    <d v="2026-05-01T00:00:00"/>
    <n v="62131595"/>
    <n v="62131595"/>
    <m/>
    <m/>
    <m/>
    <m/>
    <m/>
    <d v="2026-05-01T00:00:00"/>
    <m/>
    <m/>
    <m/>
    <s v="8-881-700"/>
    <s v="MASIVO"/>
    <s v="2 PAGOS PENDIENTES"/>
    <x v="5"/>
    <m/>
    <m/>
    <m/>
    <m/>
  </r>
  <r>
    <x v="1"/>
    <s v="Hugo Víctor Carrera Morales "/>
    <n v="367029550000"/>
    <s v="Cobros Mayo"/>
    <m/>
    <m/>
    <d v="2026-05-01T00:00:00"/>
    <n v="62154434"/>
    <n v="62154434"/>
    <m/>
    <m/>
    <m/>
    <m/>
    <m/>
    <d v="2026-05-01T00:00:00"/>
    <m/>
    <m/>
    <m/>
    <s v="4-753-1543"/>
    <s v="MASIVO"/>
    <s v="NPN"/>
    <x v="4"/>
    <m/>
    <m/>
    <m/>
    <m/>
  </r>
  <r>
    <x v="1"/>
    <s v="Carlos Alberto Alvarado Bethancourt "/>
    <n v="369042550000"/>
    <s v="Cobros Mayo"/>
    <m/>
    <m/>
    <d v="2026-05-01T00:00:00"/>
    <n v="62158195"/>
    <n v="62158195"/>
    <m/>
    <m/>
    <m/>
    <m/>
    <m/>
    <d v="2026-05-01T00:00:00"/>
    <m/>
    <m/>
    <m/>
    <s v="8-379-952"/>
    <s v="SOHO"/>
    <s v="NPN"/>
    <x v="2"/>
    <m/>
    <m/>
    <m/>
    <m/>
  </r>
  <r>
    <x v="1"/>
    <s v="Javier eduardo salas galeano "/>
    <n v="367020250000"/>
    <s v="Cobros Mayo"/>
    <m/>
    <m/>
    <d v="2026-05-01T00:00:00"/>
    <n v="62164267"/>
    <n v="62164267"/>
    <m/>
    <m/>
    <m/>
    <m/>
    <m/>
    <d v="2026-05-01T00:00:00"/>
    <m/>
    <m/>
    <m/>
    <s v="8-973-1160"/>
    <s v="SOHO"/>
    <s v="2 PAGOS PENDIENTES"/>
    <x v="4"/>
    <m/>
    <m/>
    <m/>
    <m/>
  </r>
  <r>
    <x v="1"/>
    <s v="Rebeca Betegon"/>
    <n v="366070530000"/>
    <s v="Cobros Mayo"/>
    <m/>
    <m/>
    <d v="2026-05-01T00:00:00"/>
    <n v="62168821"/>
    <n v="62168821"/>
    <m/>
    <m/>
    <m/>
    <m/>
    <m/>
    <d v="2026-05-01T00:00:00"/>
    <m/>
    <m/>
    <m/>
    <s v="8-107-284"/>
    <s v="MASIVO"/>
    <s v="NPN"/>
    <x v="9"/>
    <m/>
    <m/>
    <m/>
    <m/>
  </r>
  <r>
    <x v="1"/>
    <s v="Edison Rene Gary Fula  "/>
    <n v="364040960000"/>
    <s v="Cobros Mayo"/>
    <m/>
    <m/>
    <d v="2026-05-01T00:00:00"/>
    <n v="62195276"/>
    <n v="62195276"/>
    <m/>
    <m/>
    <m/>
    <m/>
    <m/>
    <d v="2026-05-01T00:00:00"/>
    <m/>
    <m/>
    <m/>
    <s v="3-759-210"/>
    <s v="SOHO"/>
    <s v="NPN"/>
    <x v="4"/>
    <m/>
    <m/>
    <m/>
    <m/>
  </r>
  <r>
    <x v="1"/>
    <s v="Julio Ernesto Silva Mejia"/>
    <n v="369050150000"/>
    <s v="Cobros Mayo"/>
    <m/>
    <m/>
    <d v="2026-05-01T00:00:00"/>
    <n v="62204387"/>
    <n v="62204387"/>
    <m/>
    <m/>
    <m/>
    <m/>
    <m/>
    <d v="2026-05-01T00:00:00"/>
    <m/>
    <m/>
    <m/>
    <s v="8-526-2234"/>
    <s v="MASIVO"/>
    <s v="NPN"/>
    <x v="1"/>
    <m/>
    <m/>
    <m/>
    <m/>
  </r>
  <r>
    <x v="1"/>
    <s v="Ana Iris Nuñez Serrano "/>
    <n v="352377850000"/>
    <s v="Cobros Mayo"/>
    <m/>
    <m/>
    <d v="2026-05-01T00:00:00"/>
    <n v="62210828"/>
    <n v="62210828"/>
    <m/>
    <m/>
    <m/>
    <m/>
    <m/>
    <d v="2026-05-01T00:00:00"/>
    <m/>
    <m/>
    <m/>
    <s v="8-774-1761"/>
    <s v="MASIVO"/>
    <s v="3 PAGOS PENDIENTES"/>
    <x v="1"/>
    <m/>
    <m/>
    <m/>
    <m/>
  </r>
  <r>
    <x v="1"/>
    <s v="Ana Gabriela Rodriguez Beitia"/>
    <n v="369074860000"/>
    <s v="Cobros Mayo"/>
    <m/>
    <m/>
    <d v="2026-05-01T00:00:00"/>
    <n v="62213643"/>
    <n v="62213643"/>
    <m/>
    <m/>
    <m/>
    <m/>
    <m/>
    <d v="2026-05-01T00:00:00"/>
    <m/>
    <m/>
    <m/>
    <s v="8-1020-1378"/>
    <s v="MASIVO"/>
    <s v="NPN"/>
    <x v="1"/>
    <m/>
    <m/>
    <m/>
    <m/>
  </r>
  <r>
    <x v="1"/>
    <s v=" IBETH ZUNILL SAMANIEGO CHERIGO"/>
    <n v="365028030000"/>
    <s v="Cobros Mayo"/>
    <m/>
    <m/>
    <d v="2026-05-01T00:00:00"/>
    <n v="62230100"/>
    <n v="62230100"/>
    <m/>
    <m/>
    <m/>
    <m/>
    <m/>
    <d v="2026-05-01T00:00:00"/>
    <m/>
    <m/>
    <m/>
    <s v="8-429-65"/>
    <s v="CALL CENTER P2P"/>
    <s v="NPN"/>
    <x v="5"/>
    <m/>
    <m/>
    <m/>
    <m/>
  </r>
  <r>
    <x v="1"/>
    <s v="Carlos torres "/>
    <n v="364092790000"/>
    <s v="Cobros Mayo"/>
    <m/>
    <m/>
    <d v="2026-05-01T00:00:00"/>
    <n v="62231427"/>
    <n v="62231427"/>
    <m/>
    <m/>
    <m/>
    <m/>
    <m/>
    <d v="2026-05-01T00:00:00"/>
    <m/>
    <m/>
    <m/>
    <s v="8-837-597"/>
    <s v="SOHO"/>
    <s v="NPN"/>
    <x v="1"/>
    <m/>
    <m/>
    <m/>
    <m/>
  </r>
  <r>
    <x v="1"/>
    <s v="Yulaimy Aracellys Zúñiga "/>
    <n v="356366510000"/>
    <s v="Cobros Mayo"/>
    <m/>
    <m/>
    <d v="2026-05-01T00:00:00"/>
    <n v="62236883"/>
    <n v="62236883"/>
    <m/>
    <m/>
    <m/>
    <m/>
    <m/>
    <d v="2026-05-01T00:00:00"/>
    <m/>
    <m/>
    <m/>
    <s v="8-863-90"/>
    <s v="MASIVO"/>
    <s v="3 PAGOS PENDIENTES"/>
    <x v="3"/>
    <m/>
    <m/>
    <m/>
    <m/>
  </r>
  <r>
    <x v="1"/>
    <s v="JESSIKA MARTINEZ"/>
    <n v="369070850000"/>
    <s v="Cobros Mayo"/>
    <m/>
    <m/>
    <d v="2026-05-01T00:00:00"/>
    <n v="62242657"/>
    <n v="62242657"/>
    <m/>
    <m/>
    <m/>
    <m/>
    <m/>
    <d v="2026-05-01T00:00:00"/>
    <m/>
    <m/>
    <m/>
    <s v="3-735-1899"/>
    <s v="MASIVO"/>
    <s v="NPN"/>
    <x v="4"/>
    <m/>
    <m/>
    <m/>
    <m/>
  </r>
  <r>
    <x v="1"/>
    <s v="ERICK BRUCE"/>
    <n v="214048580000"/>
    <s v="Cobros Mayo"/>
    <m/>
    <m/>
    <d v="2026-05-01T00:00:00"/>
    <n v="62254511"/>
    <n v="62254511"/>
    <m/>
    <m/>
    <m/>
    <m/>
    <m/>
    <d v="2026-05-01T00:00:00"/>
    <m/>
    <m/>
    <m/>
    <s v="8-814-663 "/>
    <s v="DIGITAL"/>
    <s v="NPN"/>
    <x v="2"/>
    <m/>
    <m/>
    <m/>
    <m/>
  </r>
  <r>
    <x v="1"/>
    <s v=" DENCIL DE JESUS ESCOBAR SOTO"/>
    <n v="233001820000"/>
    <s v="Cobros Mayo"/>
    <m/>
    <m/>
    <d v="2026-05-01T00:00:00"/>
    <n v="62265327"/>
    <n v="62265327"/>
    <m/>
    <m/>
    <m/>
    <m/>
    <m/>
    <d v="2026-05-01T00:00:00"/>
    <m/>
    <m/>
    <m/>
    <s v="2-721-1448"/>
    <s v="DIGITAL"/>
    <s v="NPN"/>
    <x v="4"/>
    <m/>
    <m/>
    <m/>
    <m/>
  </r>
  <r>
    <x v="1"/>
    <s v="ULISES SANCHEZ"/>
    <n v="365007830000"/>
    <s v="Cobros Mayo"/>
    <m/>
    <m/>
    <d v="2026-05-01T00:00:00"/>
    <n v="62281473"/>
    <n v="62281473"/>
    <m/>
    <m/>
    <m/>
    <m/>
    <m/>
    <d v="2026-05-01T00:00:00"/>
    <m/>
    <m/>
    <m/>
    <s v="2-746-1771"/>
    <s v="MASIVO"/>
    <s v="2 PAGOS PENDIENTES"/>
    <x v="3"/>
    <m/>
    <m/>
    <m/>
    <m/>
  </r>
  <r>
    <x v="1"/>
    <s v="NEFTALI ERNESTO GONZALEZ"/>
    <n v="367089400000"/>
    <s v="Cobros Mayo"/>
    <m/>
    <m/>
    <d v="2026-05-01T00:00:00"/>
    <n v="62282897"/>
    <n v="62282897"/>
    <m/>
    <m/>
    <m/>
    <m/>
    <m/>
    <d v="2026-05-01T00:00:00"/>
    <m/>
    <m/>
    <m/>
    <s v="8-953-2496"/>
    <s v="MASIVO"/>
    <s v="NPN"/>
    <x v="2"/>
    <m/>
    <m/>
    <m/>
    <m/>
  </r>
  <r>
    <x v="1"/>
    <s v="Julia guerra pinto"/>
    <n v="362045230000"/>
    <s v="Cobros Mayo"/>
    <m/>
    <m/>
    <d v="2026-05-01T00:00:00"/>
    <n v="62283674"/>
    <n v="62283674"/>
    <m/>
    <m/>
    <m/>
    <m/>
    <m/>
    <d v="2026-05-01T00:00:00"/>
    <m/>
    <m/>
    <m/>
    <s v="4-720-2376"/>
    <s v="MASIVO"/>
    <s v="NPN"/>
    <x v="1"/>
    <m/>
    <m/>
    <m/>
    <m/>
  </r>
  <r>
    <x v="1"/>
    <s v="Yethjanis Yassiel Ismare Choco"/>
    <n v="355368170000"/>
    <s v="Cobros Mayo"/>
    <m/>
    <m/>
    <d v="2026-05-01T00:00:00"/>
    <n v="62285645"/>
    <n v="62285645"/>
    <m/>
    <m/>
    <m/>
    <m/>
    <m/>
    <d v="2026-05-01T00:00:00"/>
    <m/>
    <m/>
    <m/>
    <s v="5-718-970"/>
    <s v="MASIVO"/>
    <s v="3 PAGOS PENDIENTES"/>
    <x v="1"/>
    <m/>
    <m/>
    <m/>
    <m/>
  </r>
  <r>
    <x v="1"/>
    <s v="Alina Carpintero "/>
    <n v="364075060000"/>
    <s v="Cobros Mayo"/>
    <m/>
    <m/>
    <d v="2026-05-01T00:00:00"/>
    <n v="62286447"/>
    <n v="62286447"/>
    <m/>
    <m/>
    <m/>
    <m/>
    <m/>
    <d v="2026-05-01T00:00:00"/>
    <m/>
    <m/>
    <m/>
    <s v="4-795-629"/>
    <s v="MASIVO"/>
    <s v="NPN"/>
    <x v="1"/>
    <m/>
    <m/>
    <m/>
    <m/>
  </r>
  <r>
    <x v="1"/>
    <s v="Jorge Montes "/>
    <n v="352386280000"/>
    <s v="Cobros Mayo"/>
    <m/>
    <m/>
    <d v="2026-05-01T00:00:00"/>
    <n v="62286447"/>
    <n v="62286447"/>
    <m/>
    <m/>
    <m/>
    <m/>
    <m/>
    <d v="2026-05-01T00:00:00"/>
    <m/>
    <m/>
    <m/>
    <s v="4-712-218 "/>
    <s v="MASIVO"/>
    <s v="3 PAGOS PENDIENTES"/>
    <x v="1"/>
    <m/>
    <m/>
    <m/>
    <m/>
  </r>
  <r>
    <x v="1"/>
    <s v="Manuel Hurtado "/>
    <n v="365010760000"/>
    <s v="Cobros Mayo"/>
    <m/>
    <m/>
    <d v="2026-05-01T00:00:00"/>
    <n v="62303873"/>
    <n v="62303873"/>
    <m/>
    <m/>
    <m/>
    <m/>
    <m/>
    <d v="2026-05-01T00:00:00"/>
    <m/>
    <m/>
    <m/>
    <s v=" 4-746-1080"/>
    <s v="MASIVO"/>
    <s v="NPN"/>
    <x v="5"/>
    <m/>
    <m/>
    <m/>
    <m/>
  </r>
  <r>
    <x v="1"/>
    <s v="YULIAN ALBINIO BRENES VALDEZ "/>
    <n v="341342150000"/>
    <s v="Cobros Mayo"/>
    <m/>
    <m/>
    <d v="2026-05-01T00:00:00"/>
    <n v="62304771"/>
    <n v="62304771"/>
    <m/>
    <m/>
    <m/>
    <m/>
    <m/>
    <d v="2026-05-01T00:00:00"/>
    <m/>
    <m/>
    <m/>
    <s v="8-835-1168"/>
    <s v="MASIVO"/>
    <s v="NPN"/>
    <x v="1"/>
    <m/>
    <m/>
    <m/>
    <m/>
  </r>
  <r>
    <x v="1"/>
    <s v="RODOLFO JOSE CHIARI MARTINEZ"/>
    <n v="368065490000"/>
    <s v="Cobros Mayo"/>
    <m/>
    <m/>
    <d v="2026-05-01T00:00:00"/>
    <n v="62362257"/>
    <n v="62362257"/>
    <m/>
    <m/>
    <m/>
    <m/>
    <m/>
    <d v="2026-05-01T00:00:00"/>
    <m/>
    <m/>
    <m/>
    <s v="8-940-1244"/>
    <s v="MASIVO"/>
    <s v="NPN"/>
    <x v="1"/>
    <m/>
    <m/>
    <m/>
    <m/>
  </r>
  <r>
    <x v="1"/>
    <s v="JOSE MARIA GONZALEZ GUTIERREZ"/>
    <n v="356364250000"/>
    <s v="Cobros Mayo"/>
    <m/>
    <m/>
    <d v="2026-05-01T00:00:00"/>
    <n v="62373276"/>
    <n v="62373276"/>
    <m/>
    <m/>
    <m/>
    <m/>
    <m/>
    <d v="2026-05-01T00:00:00"/>
    <m/>
    <m/>
    <m/>
    <s v="8-278-563"/>
    <s v="MASIVO"/>
    <s v="NPN"/>
    <x v="1"/>
    <m/>
    <m/>
    <m/>
    <m/>
  </r>
  <r>
    <x v="1"/>
    <s v="Cristina van horne"/>
    <n v="353326540000"/>
    <s v="Cobros Mayo"/>
    <m/>
    <m/>
    <d v="2026-05-01T00:00:00"/>
    <n v="62384398"/>
    <n v="62384398"/>
    <m/>
    <m/>
    <m/>
    <m/>
    <m/>
    <d v="2026-05-01T00:00:00"/>
    <m/>
    <m/>
    <m/>
    <s v="8-515-280"/>
    <s v="MASIVO"/>
    <s v="2 PAGOS PENDIENTES"/>
    <x v="1"/>
    <m/>
    <m/>
    <m/>
    <m/>
  </r>
  <r>
    <x v="1"/>
    <s v="MIRIAM HERNANDES"/>
    <n v="355376430000"/>
    <s v="Cobros Mayo"/>
    <m/>
    <m/>
    <d v="2026-05-01T00:00:00"/>
    <n v="62388856"/>
    <n v="62388856"/>
    <m/>
    <m/>
    <m/>
    <m/>
    <m/>
    <d v="2026-05-01T00:00:00"/>
    <m/>
    <m/>
    <m/>
    <s v="8-781-777"/>
    <s v="MASIVO"/>
    <s v="3 PAGOS PENDIENTES"/>
    <x v="3"/>
    <m/>
    <m/>
    <m/>
    <m/>
  </r>
  <r>
    <x v="1"/>
    <s v="Luz Rodríguez "/>
    <n v="351386650000"/>
    <s v="Cobros Mayo"/>
    <m/>
    <m/>
    <d v="2026-05-01T00:00:00"/>
    <n v="62393565"/>
    <n v="62393565"/>
    <m/>
    <m/>
    <m/>
    <m/>
    <m/>
    <d v="2026-05-01T00:00:00"/>
    <m/>
    <m/>
    <m/>
    <s v="8-721-393"/>
    <s v="MASIVO"/>
    <s v="3 PAGOS PENDIENTES"/>
    <x v="2"/>
    <m/>
    <m/>
    <m/>
    <m/>
  </r>
  <r>
    <x v="1"/>
    <s v="FRANCISCA ANTONIO ZÚÑIGA MEDINA "/>
    <n v="367045970000"/>
    <s v="Cobros Mayo"/>
    <m/>
    <m/>
    <d v="2026-05-01T00:00:00"/>
    <n v="62409388"/>
    <n v="62409388"/>
    <m/>
    <m/>
    <m/>
    <m/>
    <m/>
    <d v="2026-05-01T00:00:00"/>
    <m/>
    <m/>
    <m/>
    <s v="3-98-96"/>
    <s v="SOHO"/>
    <s v="NPN"/>
    <x v="1"/>
    <m/>
    <m/>
    <m/>
    <m/>
  </r>
  <r>
    <x v="1"/>
    <s v="AnnJaneth Sánchez Gómez de Alvarado"/>
    <n v="354062600000"/>
    <s v="Cobros Mayo"/>
    <m/>
    <m/>
    <d v="2026-05-01T00:00:00"/>
    <n v="62411313"/>
    <n v="62411313"/>
    <m/>
    <m/>
    <m/>
    <m/>
    <m/>
    <d v="2026-05-01T00:00:00"/>
    <m/>
    <m/>
    <m/>
    <s v=" 4-752-369"/>
    <s v="MASIVO"/>
    <s v="3 PAGOS PENDIENTES"/>
    <x v="2"/>
    <m/>
    <m/>
    <m/>
    <m/>
  </r>
  <r>
    <x v="1"/>
    <s v="DUBIS FRANCISCO MARTINEZ MENCHACA"/>
    <n v="369089130000"/>
    <s v="Cobros Mayo"/>
    <m/>
    <m/>
    <d v="2026-05-01T00:00:00"/>
    <n v="62417144"/>
    <n v="62417144"/>
    <m/>
    <m/>
    <m/>
    <m/>
    <m/>
    <d v="2026-05-01T00:00:00"/>
    <m/>
    <m/>
    <m/>
    <s v="2-131-526"/>
    <s v="MASIVO"/>
    <s v="NPN"/>
    <x v="2"/>
    <m/>
    <m/>
    <m/>
    <m/>
  </r>
  <r>
    <x v="1"/>
    <s v="Eralio Moreno Torres"/>
    <n v="362090810000"/>
    <s v="Cobros Mayo"/>
    <m/>
    <m/>
    <d v="2026-05-01T00:00:00"/>
    <n v="62424841"/>
    <n v="62424841"/>
    <m/>
    <m/>
    <m/>
    <m/>
    <m/>
    <d v="2026-05-01T00:00:00"/>
    <m/>
    <m/>
    <m/>
    <s v="E-8-78233"/>
    <s v="MASIVO"/>
    <s v="NPN"/>
    <x v="1"/>
    <m/>
    <m/>
    <m/>
    <m/>
  </r>
  <r>
    <x v="1"/>
    <s v="Yilianis Lizbeth armuelles morales "/>
    <n v="361087050000"/>
    <s v="Cobros Mayo"/>
    <m/>
    <m/>
    <d v="2026-05-01T00:00:00"/>
    <n v="62429553"/>
    <n v="62429553"/>
    <m/>
    <m/>
    <m/>
    <m/>
    <m/>
    <d v="2026-05-01T00:00:00"/>
    <m/>
    <m/>
    <m/>
    <s v="8-951-757"/>
    <s v="MASIVO"/>
    <s v="NPN"/>
    <x v="4"/>
    <m/>
    <m/>
    <m/>
    <m/>
  </r>
  <r>
    <x v="1"/>
    <s v="Norbis Keliam Lopez"/>
    <n v="355381720000"/>
    <s v="Cobros Mayo"/>
    <m/>
    <m/>
    <d v="2026-05-01T00:00:00"/>
    <n v="62440681"/>
    <n v="62440681"/>
    <m/>
    <m/>
    <m/>
    <m/>
    <m/>
    <d v="2026-05-01T00:00:00"/>
    <m/>
    <m/>
    <m/>
    <s v="8-776-1893"/>
    <s v="SOHO"/>
    <s v="NPN"/>
    <x v="4"/>
    <m/>
    <m/>
    <m/>
    <m/>
  </r>
  <r>
    <x v="1"/>
    <s v="Pamela Damaris Hall "/>
    <n v="803290840000"/>
    <s v="Cobros Mayo"/>
    <m/>
    <m/>
    <d v="2026-05-01T00:00:00"/>
    <n v="62459001"/>
    <n v="62459001"/>
    <m/>
    <m/>
    <m/>
    <m/>
    <m/>
    <d v="2026-05-01T00:00:00"/>
    <m/>
    <m/>
    <m/>
    <s v="1-21-1843"/>
    <s v="MASIVO"/>
    <s v="NPN"/>
    <x v="3"/>
    <m/>
    <m/>
    <m/>
    <m/>
  </r>
  <r>
    <x v="1"/>
    <s v="MARIANO DIAZ MELENDEZ"/>
    <n v="355371650000"/>
    <s v="Cobros Mayo"/>
    <m/>
    <m/>
    <d v="2026-05-01T00:00:00"/>
    <n v="62496833"/>
    <n v="62496833"/>
    <m/>
    <m/>
    <m/>
    <m/>
    <m/>
    <d v="2026-05-01T00:00:00"/>
    <m/>
    <m/>
    <m/>
    <s v="9-106-543"/>
    <s v="MASIVO"/>
    <s v="NPN"/>
    <x v="2"/>
    <m/>
    <m/>
    <m/>
    <m/>
  </r>
  <r>
    <x v="1"/>
    <s v="Akeyda Escobar"/>
    <n v="363021920000"/>
    <s v="Cobros Mayo"/>
    <m/>
    <m/>
    <d v="2026-05-01T00:00:00"/>
    <n v="62505662"/>
    <n v="62505662"/>
    <m/>
    <m/>
    <m/>
    <m/>
    <m/>
    <d v="2026-05-01T00:00:00"/>
    <m/>
    <m/>
    <m/>
    <s v="3-80-1090"/>
    <s v="MASIVO"/>
    <s v="2 PAGOS PENDIENTES"/>
    <x v="1"/>
    <m/>
    <m/>
    <m/>
    <m/>
  </r>
  <r>
    <x v="1"/>
    <s v="Itzel Cristina Miranda Quiel"/>
    <n v="365015530000"/>
    <s v="Cobros Mayo"/>
    <m/>
    <m/>
    <d v="2026-05-01T00:00:00"/>
    <n v="62523161"/>
    <n v="62523161"/>
    <m/>
    <m/>
    <m/>
    <m/>
    <m/>
    <d v="2026-05-01T00:00:00"/>
    <m/>
    <m/>
    <m/>
    <s v="4-277-797"/>
    <s v="MASIVO"/>
    <s v="2 PAGOS PENDIENTES"/>
    <x v="1"/>
    <m/>
    <m/>
    <m/>
    <m/>
  </r>
  <r>
    <x v="1"/>
    <s v="Martha Gloria Díaz Sánchez "/>
    <n v="365076740000"/>
    <s v="Cobros Mayo"/>
    <m/>
    <m/>
    <d v="2026-05-01T00:00:00"/>
    <n v="62533924"/>
    <n v="62533924"/>
    <m/>
    <m/>
    <m/>
    <m/>
    <m/>
    <d v="2026-05-01T00:00:00"/>
    <m/>
    <m/>
    <m/>
    <s v="8-797-71"/>
    <s v="MASIVO"/>
    <s v="NPN"/>
    <x v="5"/>
    <m/>
    <m/>
    <m/>
    <m/>
  </r>
  <r>
    <x v="1"/>
    <s v="Jacinto Dominguez"/>
    <n v="356358370000"/>
    <s v="Cobros Mayo"/>
    <m/>
    <m/>
    <d v="2026-05-01T00:00:00"/>
    <n v="62547114"/>
    <n v="62547114"/>
    <m/>
    <m/>
    <m/>
    <m/>
    <m/>
    <d v="2026-05-01T00:00:00"/>
    <m/>
    <m/>
    <m/>
    <s v="8-977-1695"/>
    <s v="MASIVO"/>
    <s v="2 PAGOS PENDIENTES"/>
    <x v="1"/>
    <m/>
    <m/>
    <m/>
    <m/>
  </r>
  <r>
    <x v="1"/>
    <s v=" DARLENG PORRAS CONTRERAS"/>
    <n v="202092890000"/>
    <s v="Cobros Mayo"/>
    <m/>
    <m/>
    <d v="2026-05-01T00:00:00"/>
    <n v="62565088"/>
    <n v="62565088"/>
    <m/>
    <m/>
    <m/>
    <m/>
    <m/>
    <d v="2026-05-01T00:00:00"/>
    <m/>
    <m/>
    <m/>
    <s v="8-845-1546"/>
    <s v="MASIVO"/>
    <s v="NPN"/>
    <x v="2"/>
    <m/>
    <m/>
    <m/>
    <m/>
  </r>
  <r>
    <x v="1"/>
    <s v="ASLHIS AILIN RODRIGUEZ MONTENEGRO"/>
    <n v="368075200000"/>
    <s v="Cobros Mayo"/>
    <m/>
    <m/>
    <d v="2026-05-01T00:00:00"/>
    <n v="62622313"/>
    <n v="62622313"/>
    <m/>
    <m/>
    <m/>
    <m/>
    <m/>
    <d v="2026-05-01T00:00:00"/>
    <m/>
    <m/>
    <m/>
    <s v="4-775-824"/>
    <s v="MASIVO"/>
    <s v="NPN"/>
    <x v="9"/>
    <m/>
    <m/>
    <m/>
    <m/>
  </r>
  <r>
    <x v="1"/>
    <s v="Gilberto Garcés "/>
    <n v="206096480000"/>
    <s v="Cobros Mayo"/>
    <m/>
    <m/>
    <d v="2026-05-01T00:00:00"/>
    <n v="62622378"/>
    <n v="62622378"/>
    <m/>
    <m/>
    <m/>
    <m/>
    <m/>
    <d v="2026-05-01T00:00:00"/>
    <m/>
    <m/>
    <m/>
    <s v="8-790-1991"/>
    <s v="MASIVO"/>
    <s v="NPN"/>
    <x v="1"/>
    <m/>
    <m/>
    <m/>
    <m/>
  </r>
  <r>
    <x v="1"/>
    <s v="Angeline Peña"/>
    <n v="367063130000"/>
    <s v="Cobros Mayo"/>
    <m/>
    <m/>
    <d v="2026-05-01T00:00:00"/>
    <n v="62628959"/>
    <n v="62628959"/>
    <m/>
    <m/>
    <m/>
    <m/>
    <m/>
    <d v="2026-05-01T00:00:00"/>
    <m/>
    <m/>
    <m/>
    <s v="8-1064-243"/>
    <s v="DIGITAL"/>
    <s v="NPN"/>
    <x v="1"/>
    <m/>
    <m/>
    <m/>
    <m/>
  </r>
  <r>
    <x v="1"/>
    <s v=" Sugey Gomez"/>
    <n v="278068620000"/>
    <s v="Cobros Mayo"/>
    <m/>
    <m/>
    <d v="2026-05-01T00:00:00"/>
    <n v="62663429"/>
    <n v="62663429"/>
    <m/>
    <m/>
    <m/>
    <m/>
    <m/>
    <d v="2026-05-01T00:00:00"/>
    <m/>
    <m/>
    <m/>
    <s v="8-806-530"/>
    <s v="DIGITAL"/>
    <s v="NPN"/>
    <x v="1"/>
    <m/>
    <m/>
    <m/>
    <m/>
  </r>
  <r>
    <x v="1"/>
    <s v="Elvira Castillo "/>
    <n v="352371800000"/>
    <s v="Cobros Mayo"/>
    <m/>
    <m/>
    <d v="2026-05-01T00:00:00"/>
    <n v="62663936"/>
    <n v="62663936"/>
    <m/>
    <m/>
    <m/>
    <m/>
    <m/>
    <d v="2026-05-01T00:00:00"/>
    <m/>
    <m/>
    <m/>
    <s v="4-152-674"/>
    <s v="SOHO"/>
    <s v="NPN"/>
    <x v="1"/>
    <m/>
    <m/>
    <m/>
    <m/>
  </r>
  <r>
    <x v="1"/>
    <s v="Anthony ezequiel Chávez MC targgart"/>
    <n v="368018360000"/>
    <s v="Cobros Mayo"/>
    <m/>
    <m/>
    <d v="2026-05-01T00:00:00"/>
    <n v="62667442"/>
    <n v="62667442"/>
    <m/>
    <m/>
    <m/>
    <m/>
    <m/>
    <d v="2026-05-01T00:00:00"/>
    <m/>
    <m/>
    <m/>
    <s v="8-778-313"/>
    <s v="MASIVO"/>
    <s v="2 PAGOS PENDIENTES"/>
    <x v="5"/>
    <m/>
    <m/>
    <m/>
    <m/>
  </r>
  <r>
    <x v="1"/>
    <s v="Manuel Barahona"/>
    <n v="327094390000"/>
    <s v="Cobros Mayo"/>
    <m/>
    <m/>
    <d v="2026-05-01T00:00:00"/>
    <n v="62669884"/>
    <n v="62669884"/>
    <m/>
    <m/>
    <m/>
    <m/>
    <m/>
    <d v="2026-05-01T00:00:00"/>
    <m/>
    <m/>
    <m/>
    <s v="8-936-170"/>
    <s v="MASIVO"/>
    <s v="3 PAGOS PENDIENTES"/>
    <x v="2"/>
    <m/>
    <m/>
    <m/>
    <m/>
  </r>
  <r>
    <x v="1"/>
    <s v="Ivis adiany vergara pinzón "/>
    <n v="361026230000"/>
    <s v="Cobros Mayo"/>
    <m/>
    <m/>
    <d v="2026-05-01T00:00:00"/>
    <n v="62674101"/>
    <n v="62674101"/>
    <m/>
    <m/>
    <m/>
    <m/>
    <m/>
    <d v="2026-05-01T00:00:00"/>
    <m/>
    <m/>
    <m/>
    <s v="8-1037-985"/>
    <s v="MASIVO"/>
    <s v="NPN"/>
    <x v="1"/>
    <m/>
    <m/>
    <m/>
    <m/>
  </r>
  <r>
    <x v="1"/>
    <s v="CARLOS RODRIGUEZ"/>
    <n v="364033810000"/>
    <s v="Cobros Mayo"/>
    <m/>
    <m/>
    <d v="2026-05-01T00:00:00"/>
    <n v="62685947"/>
    <n v="62685947"/>
    <m/>
    <m/>
    <m/>
    <m/>
    <m/>
    <d v="2026-05-01T00:00:00"/>
    <m/>
    <m/>
    <m/>
    <s v="3-72-2014"/>
    <s v="MASIVO"/>
    <s v="NPN"/>
    <x v="1"/>
    <m/>
    <m/>
    <m/>
    <m/>
  </r>
  <r>
    <x v="1"/>
    <s v="Aurora Nazaret Rodriguez Núñez "/>
    <n v="365037960000"/>
    <s v="Cobros Mayo"/>
    <m/>
    <m/>
    <d v="2026-05-01T00:00:00"/>
    <n v="62697293"/>
    <n v="62697293"/>
    <m/>
    <m/>
    <m/>
    <m/>
    <m/>
    <d v="2026-05-01T00:00:00"/>
    <m/>
    <m/>
    <m/>
    <s v="8-825-2226"/>
    <s v="MASIVO"/>
    <s v="NPN"/>
    <x v="2"/>
    <m/>
    <m/>
    <m/>
    <m/>
  </r>
  <r>
    <x v="1"/>
    <s v="Leisy cristal hernandez lezcano"/>
    <n v="359357830000"/>
    <s v="Cobros Mayo"/>
    <m/>
    <m/>
    <d v="2026-05-01T00:00:00"/>
    <n v="62699170"/>
    <n v="62699170"/>
    <m/>
    <m/>
    <m/>
    <m/>
    <m/>
    <d v="2026-05-01T00:00:00"/>
    <m/>
    <m/>
    <m/>
    <s v="4-827-1799"/>
    <s v="MASIVO"/>
    <s v="3 PAGOS PENDIENTES"/>
    <x v="3"/>
    <m/>
    <m/>
    <m/>
    <m/>
  </r>
  <r>
    <x v="1"/>
    <s v="Sonia Raquel ortega poveda "/>
    <n v="361019610000"/>
    <s v="Cobros Mayo"/>
    <m/>
    <m/>
    <d v="2026-05-01T00:00:00"/>
    <n v="62712490"/>
    <n v="62712490"/>
    <m/>
    <m/>
    <m/>
    <m/>
    <m/>
    <d v="2026-05-01T00:00:00"/>
    <m/>
    <m/>
    <m/>
    <s v="8-456-717"/>
    <s v="MASIVO"/>
    <s v="2 PAGOS PENDIENTES"/>
    <x v="1"/>
    <m/>
    <m/>
    <m/>
    <m/>
  </r>
  <r>
    <x v="1"/>
    <s v="ANTHONI JESUS SOBERON RIOS"/>
    <n v="364093600000"/>
    <s v="Cobros Mayo"/>
    <m/>
    <m/>
    <d v="2026-05-01T00:00:00"/>
    <n v="62725842"/>
    <n v="62725842"/>
    <m/>
    <m/>
    <m/>
    <m/>
    <m/>
    <d v="2026-05-01T00:00:00"/>
    <m/>
    <m/>
    <m/>
    <s v="6-717-715"/>
    <s v="MASIVO"/>
    <s v="NPN"/>
    <x v="1"/>
    <m/>
    <m/>
    <m/>
    <m/>
  </r>
  <r>
    <x v="1"/>
    <s v="Aída Iveth Rodríguez Sanchez "/>
    <n v="366015110000"/>
    <s v="Cobros Mayo"/>
    <m/>
    <m/>
    <d v="2026-05-01T00:00:00"/>
    <n v="62748580"/>
    <n v="62748580"/>
    <m/>
    <m/>
    <m/>
    <m/>
    <m/>
    <d v="2026-05-01T00:00:00"/>
    <m/>
    <m/>
    <m/>
    <s v="8-920-1039"/>
    <s v="MASIVO"/>
    <s v="2 PAGOS PENDIENTES"/>
    <x v="1"/>
    <m/>
    <m/>
    <m/>
    <m/>
  </r>
  <r>
    <x v="1"/>
    <s v="Alexis villarreta Dominguez"/>
    <n v="362029010000"/>
    <s v="Cobros Mayo"/>
    <m/>
    <m/>
    <d v="2026-05-01T00:00:00"/>
    <n v="62784815"/>
    <n v="62784815"/>
    <m/>
    <m/>
    <m/>
    <m/>
    <m/>
    <d v="2026-05-01T00:00:00"/>
    <m/>
    <m/>
    <m/>
    <s v="8-394-313"/>
    <s v="SOHO"/>
    <s v="NPN"/>
    <x v="2"/>
    <m/>
    <m/>
    <m/>
    <m/>
  </r>
  <r>
    <x v="1"/>
    <s v="Lorena Patricia Delgado Valentín "/>
    <n v="361053930000"/>
    <s v="Cobros Mayo"/>
    <m/>
    <m/>
    <d v="2026-05-01T00:00:00"/>
    <n v="62814351"/>
    <n v="62814351"/>
    <m/>
    <m/>
    <m/>
    <m/>
    <m/>
    <d v="2026-05-01T00:00:00"/>
    <m/>
    <m/>
    <m/>
    <s v="8-894-1380"/>
    <s v="MASIVO"/>
    <s v="NPN"/>
    <x v="2"/>
    <m/>
    <m/>
    <m/>
    <m/>
  </r>
  <r>
    <x v="1"/>
    <s v="Eliecer de Jesús guerrero "/>
    <n v="353369980000"/>
    <s v="Cobros Mayo"/>
    <m/>
    <m/>
    <d v="2026-05-01T00:00:00"/>
    <n v="62844482"/>
    <n v="62844482"/>
    <m/>
    <m/>
    <m/>
    <m/>
    <m/>
    <d v="2026-05-01T00:00:00"/>
    <m/>
    <m/>
    <m/>
    <s v="BG388051"/>
    <s v="MASIVO"/>
    <s v="NPN"/>
    <x v="1"/>
    <m/>
    <m/>
    <m/>
    <m/>
  </r>
  <r>
    <x v="1"/>
    <s v="Mario de Leon Castillo"/>
    <n v="260319800000"/>
    <s v="Cobros Mayo"/>
    <m/>
    <m/>
    <d v="2026-05-01T00:00:00"/>
    <n v="62852061"/>
    <n v="62852061"/>
    <m/>
    <m/>
    <m/>
    <m/>
    <m/>
    <d v="2026-05-01T00:00:00"/>
    <m/>
    <m/>
    <m/>
    <s v="9-746-115"/>
    <s v="MASIVO"/>
    <s v="NPN"/>
    <x v="5"/>
    <m/>
    <m/>
    <m/>
    <m/>
  </r>
  <r>
    <x v="1"/>
    <s v="Yadira Castillo "/>
    <n v="321030380000"/>
    <s v="Cobros Mayo"/>
    <m/>
    <m/>
    <d v="2026-05-01T00:00:00"/>
    <n v="62855320"/>
    <n v="62855320"/>
    <m/>
    <m/>
    <m/>
    <m/>
    <m/>
    <d v="2026-05-01T00:00:00"/>
    <m/>
    <m/>
    <m/>
    <s v="6-53-2198"/>
    <s v="MASIVO"/>
    <s v="2 PAGOS PENDIENTES"/>
    <x v="2"/>
    <m/>
    <m/>
    <m/>
    <m/>
  </r>
  <r>
    <x v="1"/>
    <s v="YARABI DEL CARMEN RIVAS CAMPBELL"/>
    <n v="357358800000"/>
    <s v="Cobros Mayo"/>
    <m/>
    <m/>
    <d v="2026-05-01T00:00:00"/>
    <n v="62855882"/>
    <n v="62855882"/>
    <m/>
    <m/>
    <m/>
    <m/>
    <m/>
    <d v="2026-05-01T00:00:00"/>
    <m/>
    <m/>
    <m/>
    <s v="3-753-1075"/>
    <s v="MASIVO"/>
    <s v="3 PAGOS PENDIENTES"/>
    <x v="10"/>
    <m/>
    <m/>
    <m/>
    <m/>
  </r>
  <r>
    <x v="1"/>
    <s v="Orelis Cortez"/>
    <n v="345322750000"/>
    <s v="Cobros Mayo"/>
    <m/>
    <m/>
    <d v="2026-05-01T00:00:00"/>
    <n v="62862998"/>
    <n v="62862998"/>
    <m/>
    <m/>
    <m/>
    <m/>
    <m/>
    <d v="2026-05-01T00:00:00"/>
    <m/>
    <m/>
    <m/>
    <s v="8-704-602"/>
    <s v="MASIVO"/>
    <s v="NPN"/>
    <x v="4"/>
    <m/>
    <m/>
    <m/>
    <m/>
  </r>
  <r>
    <x v="1"/>
    <s v=" Yilka Pitti"/>
    <n v="366073630000"/>
    <s v="Cobros Mayo"/>
    <m/>
    <m/>
    <d v="2026-05-01T00:00:00"/>
    <n v="62888335"/>
    <n v="62888335"/>
    <m/>
    <m/>
    <m/>
    <m/>
    <m/>
    <d v="2026-05-01T00:00:00"/>
    <m/>
    <m/>
    <m/>
    <s v="4-478-2099"/>
    <s v="CALL CENTER P2P"/>
    <s v="NPN"/>
    <x v="2"/>
    <m/>
    <m/>
    <m/>
    <m/>
  </r>
  <r>
    <x v="1"/>
    <s v="ERIBERTO ROMERO"/>
    <n v="367023580000"/>
    <s v="Cobros Mayo"/>
    <m/>
    <m/>
    <d v="2026-05-01T00:00:00"/>
    <n v="62905565"/>
    <n v="62905565"/>
    <m/>
    <m/>
    <m/>
    <m/>
    <m/>
    <d v="2026-05-01T00:00:00"/>
    <m/>
    <m/>
    <m/>
    <s v="8-932-2436"/>
    <s v="MASIVO"/>
    <s v="NPN"/>
    <x v="1"/>
    <m/>
    <m/>
    <m/>
    <m/>
  </r>
  <r>
    <x v="1"/>
    <s v="Delfina gomez"/>
    <n v="369004990000"/>
    <s v="Cobros Mayo"/>
    <m/>
    <m/>
    <d v="2026-05-01T00:00:00"/>
    <n v="62911877"/>
    <n v="62911877"/>
    <m/>
    <m/>
    <m/>
    <m/>
    <m/>
    <d v="2026-05-01T00:00:00"/>
    <m/>
    <m/>
    <m/>
    <s v="8-755-2186"/>
    <s v="MASIVO"/>
    <s v="NPN"/>
    <x v="5"/>
    <m/>
    <m/>
    <m/>
    <m/>
  </r>
  <r>
    <x v="1"/>
    <s v="LUIS ALFREDO GALLARDO REID"/>
    <n v="352384910000"/>
    <s v="Cobros Mayo"/>
    <m/>
    <m/>
    <d v="2026-05-01T00:00:00"/>
    <n v="62929057"/>
    <n v="62929057"/>
    <m/>
    <m/>
    <m/>
    <m/>
    <m/>
    <d v="2026-05-01T00:00:00"/>
    <m/>
    <m/>
    <m/>
    <s v="8-960-2125"/>
    <s v="MASIVO"/>
    <s v="NPN"/>
    <x v="2"/>
    <m/>
    <m/>
    <m/>
    <m/>
  </r>
  <r>
    <x v="1"/>
    <s v="Ever Gonzalez Gil"/>
    <n v="362011840000"/>
    <s v="Cobros Mayo"/>
    <m/>
    <m/>
    <d v="2026-05-01T00:00:00"/>
    <n v="62929601"/>
    <n v="62929601"/>
    <m/>
    <m/>
    <m/>
    <m/>
    <m/>
    <d v="2026-05-01T00:00:00"/>
    <m/>
    <m/>
    <m/>
    <s v="AX826188"/>
    <s v="MASIVO"/>
    <s v="NPN"/>
    <x v="5"/>
    <m/>
    <m/>
    <m/>
    <m/>
  </r>
  <r>
    <x v="1"/>
    <s v="Cesar Rodriguez"/>
    <n v="358369630000"/>
    <s v="Cobros Mayo"/>
    <m/>
    <m/>
    <d v="2026-05-01T00:00:00"/>
    <n v="62995272"/>
    <n v="62995272"/>
    <m/>
    <m/>
    <m/>
    <m/>
    <m/>
    <d v="2026-05-01T00:00:00"/>
    <m/>
    <m/>
    <m/>
    <s v="4-722-1418"/>
    <s v="MASIVO"/>
    <s v="3 PAGOS PENDIENTES"/>
    <x v="1"/>
    <m/>
    <m/>
    <m/>
    <m/>
  </r>
  <r>
    <x v="1"/>
    <s v="Katherin Beatriz Castro Durán "/>
    <n v="365053180000"/>
    <s v="Cobros Mayo"/>
    <m/>
    <m/>
    <d v="2026-05-01T00:00:00"/>
    <n v="62999100"/>
    <n v="62999100"/>
    <m/>
    <m/>
    <m/>
    <m/>
    <m/>
    <d v="2026-05-01T00:00:00"/>
    <m/>
    <m/>
    <m/>
    <s v="E-8-120075"/>
    <s v="MASIVO"/>
    <s v="NPN"/>
    <x v="5"/>
    <m/>
    <m/>
    <m/>
    <m/>
  </r>
  <r>
    <x v="1"/>
    <s v="FRANCISCO OMAR GUARDIA OLIVA"/>
    <n v="366022910000"/>
    <s v="Cobros Mayo"/>
    <m/>
    <m/>
    <d v="2026-05-01T00:00:00"/>
    <n v="63026745"/>
    <n v="63026745"/>
    <m/>
    <m/>
    <m/>
    <m/>
    <m/>
    <d v="2026-05-01T00:00:00"/>
    <m/>
    <m/>
    <m/>
    <s v="8-1056-88"/>
    <s v="MASIVO"/>
    <s v="2 PAGOS PENDIENTES"/>
    <x v="8"/>
    <m/>
    <m/>
    <m/>
    <m/>
  </r>
  <r>
    <x v="1"/>
    <s v="Lurelys yanisel Sánchez Alee"/>
    <n v="357357890000"/>
    <s v="Cobros Mayo"/>
    <m/>
    <m/>
    <d v="2026-05-01T00:00:00"/>
    <n v="63030594"/>
    <n v="63030594"/>
    <m/>
    <m/>
    <m/>
    <m/>
    <m/>
    <d v="2026-05-01T00:00:00"/>
    <m/>
    <m/>
    <m/>
    <s v="8-894-2244"/>
    <s v="MASIVO"/>
    <s v="NPN"/>
    <x v="1"/>
    <m/>
    <m/>
    <m/>
    <m/>
  </r>
  <r>
    <x v="1"/>
    <s v="Walter concepción "/>
    <n v="369091930000"/>
    <s v="Cobros Mayo"/>
    <m/>
    <m/>
    <d v="2026-05-01T00:00:00"/>
    <n v="63048635"/>
    <n v="63048635"/>
    <m/>
    <m/>
    <m/>
    <m/>
    <m/>
    <d v="2026-05-01T00:00:00"/>
    <m/>
    <m/>
    <m/>
    <s v="4-722-1742"/>
    <s v="SOHO"/>
    <s v="NPN"/>
    <x v="4"/>
    <m/>
    <m/>
    <m/>
    <m/>
  </r>
  <r>
    <x v="1"/>
    <s v="Fiomena Cardenas diaz"/>
    <n v="361014760000"/>
    <s v="Cobros Mayo"/>
    <m/>
    <m/>
    <d v="2026-05-01T00:00:00"/>
    <n v="63058274"/>
    <n v="63058274"/>
    <m/>
    <m/>
    <m/>
    <m/>
    <m/>
    <d v="2026-05-01T00:00:00"/>
    <m/>
    <m/>
    <m/>
    <s v="9-84-354"/>
    <s v="MASIVO"/>
    <s v="NPN"/>
    <x v="2"/>
    <m/>
    <m/>
    <m/>
    <m/>
  </r>
  <r>
    <x v="1"/>
    <s v="Ana Maria Bonilla"/>
    <n v="343375760000"/>
    <s v="Cobros Mayo"/>
    <m/>
    <m/>
    <d v="2026-05-01T00:00:00"/>
    <n v="63065853"/>
    <n v="63065853"/>
    <m/>
    <m/>
    <m/>
    <m/>
    <m/>
    <d v="2026-05-01T00:00:00"/>
    <m/>
    <m/>
    <m/>
    <s v="9-206-884"/>
    <s v="MASIVO"/>
    <s v="NPN"/>
    <x v="8"/>
    <m/>
    <m/>
    <m/>
    <m/>
  </r>
  <r>
    <x v="1"/>
    <s v="Sebastian Salazar Perez "/>
    <n v="363063180000"/>
    <s v="Cobros Mayo"/>
    <m/>
    <m/>
    <d v="2026-05-01T00:00:00"/>
    <n v="63077492"/>
    <n v="63077492"/>
    <m/>
    <m/>
    <m/>
    <m/>
    <m/>
    <d v="2026-05-01T00:00:00"/>
    <m/>
    <m/>
    <m/>
    <s v="AV579508"/>
    <s v="SOHO"/>
    <s v="NPN"/>
    <x v="1"/>
    <m/>
    <m/>
    <m/>
    <m/>
  </r>
  <r>
    <x v="1"/>
    <s v="Barreno, Maria"/>
    <n v="364074660000"/>
    <s v="Cobros Mayo"/>
    <m/>
    <m/>
    <d v="2026-05-01T00:00:00"/>
    <n v="63093862"/>
    <n v="63093862"/>
    <m/>
    <m/>
    <m/>
    <m/>
    <m/>
    <d v="2026-05-01T00:00:00"/>
    <m/>
    <m/>
    <m/>
    <s v="8-152-622"/>
    <s v="MASIVO"/>
    <s v="NPN"/>
    <x v="1"/>
    <m/>
    <m/>
    <m/>
    <m/>
  </r>
  <r>
    <x v="1"/>
    <s v="YADILETH YASMIN H ACOSTA DE MARTINEZ"/>
    <n v="358346740000"/>
    <s v="Cobros Mayo"/>
    <m/>
    <m/>
    <d v="2026-05-01T00:00:00"/>
    <n v="63096925"/>
    <n v="63096925"/>
    <m/>
    <m/>
    <m/>
    <m/>
    <m/>
    <d v="2026-05-01T00:00:00"/>
    <m/>
    <m/>
    <m/>
    <s v="4-705-468"/>
    <s v="MASIVO"/>
    <s v="NPN"/>
    <x v="1"/>
    <m/>
    <m/>
    <m/>
    <m/>
  </r>
  <r>
    <x v="1"/>
    <s v="Nicole Stephany Pandales Jiménez "/>
    <n v="368021270000"/>
    <s v="Cobros Mayo"/>
    <m/>
    <m/>
    <d v="2026-05-01T00:00:00"/>
    <n v="63105697"/>
    <n v="63105697"/>
    <m/>
    <m/>
    <m/>
    <m/>
    <m/>
    <d v="2026-05-01T00:00:00"/>
    <m/>
    <m/>
    <m/>
    <s v="8-931-2664"/>
    <s v="MASIVO"/>
    <s v="NPN"/>
    <x v="1"/>
    <m/>
    <m/>
    <m/>
    <m/>
  </r>
  <r>
    <x v="1"/>
    <s v="Dianelys cedeño"/>
    <n v="356369130000"/>
    <s v="Cobros Mayo"/>
    <m/>
    <m/>
    <d v="2026-05-01T00:00:00"/>
    <n v="63112659"/>
    <n v="63112659"/>
    <m/>
    <m/>
    <m/>
    <m/>
    <m/>
    <d v="2026-05-01T00:00:00"/>
    <m/>
    <m/>
    <m/>
    <s v="8-952-1613"/>
    <s v="MASIVO"/>
    <s v="3 PAGOS PENDIENTES"/>
    <x v="2"/>
    <m/>
    <m/>
    <m/>
    <m/>
  </r>
  <r>
    <x v="1"/>
    <s v="Edilma Dixon"/>
    <n v="364042230000"/>
    <s v="Cobros Mayo"/>
    <m/>
    <m/>
    <d v="2026-05-01T00:00:00"/>
    <n v="63122882"/>
    <n v="63122882"/>
    <m/>
    <m/>
    <m/>
    <m/>
    <m/>
    <d v="2026-05-01T00:00:00"/>
    <m/>
    <m/>
    <m/>
    <s v="1-721-2490"/>
    <s v="MASIVO"/>
    <s v="NPN"/>
    <x v="4"/>
    <m/>
    <m/>
    <m/>
    <m/>
  </r>
  <r>
    <x v="1"/>
    <s v="ISAAC EZEQUIEL MORENO SEPTIMO"/>
    <n v="354358390000"/>
    <s v="Cobros Mayo"/>
    <m/>
    <m/>
    <d v="2026-05-01T00:00:00"/>
    <n v="63131031"/>
    <n v="63131031"/>
    <m/>
    <m/>
    <m/>
    <m/>
    <m/>
    <d v="2026-05-01T00:00:00"/>
    <m/>
    <m/>
    <m/>
    <s v="8-1012-1731"/>
    <s v="MASIVO"/>
    <s v="3 PAGOS PENDIENTES"/>
    <x v="1"/>
    <m/>
    <m/>
    <m/>
    <m/>
  </r>
  <r>
    <x v="1"/>
    <s v="Felicidad Aldrete Aizpurua"/>
    <n v="802744040000"/>
    <s v="Cobros Mayo"/>
    <m/>
    <m/>
    <d v="2026-05-01T00:00:00"/>
    <n v="63139226"/>
    <n v="63139226"/>
    <m/>
    <m/>
    <m/>
    <m/>
    <m/>
    <d v="2026-05-01T00:00:00"/>
    <m/>
    <m/>
    <m/>
    <s v="8-178-338"/>
    <s v="MASIVO"/>
    <s v="3 PAGOS PENDIENTES"/>
    <x v="1"/>
    <m/>
    <m/>
    <m/>
    <m/>
  </r>
  <r>
    <x v="1"/>
    <s v="PLINIO GUILLERMO MC NULTY MAURE"/>
    <n v="216045700000"/>
    <s v="Cobros Mayo"/>
    <m/>
    <m/>
    <d v="2026-05-01T00:00:00"/>
    <n v="63140940"/>
    <n v="63140940"/>
    <m/>
    <m/>
    <m/>
    <m/>
    <m/>
    <d v="2026-05-01T00:00:00"/>
    <m/>
    <m/>
    <m/>
    <s v="8-229-824"/>
    <s v="MASIVO"/>
    <s v="NPN"/>
    <x v="1"/>
    <m/>
    <m/>
    <m/>
    <m/>
  </r>
  <r>
    <x v="1"/>
    <s v="JUAN PABLO ARAQUE FIGUEROA "/>
    <n v="367093770000"/>
    <s v="Cobros Mayo"/>
    <m/>
    <m/>
    <d v="2026-05-01T00:00:00"/>
    <n v="63155740"/>
    <n v="63155740"/>
    <m/>
    <m/>
    <m/>
    <m/>
    <m/>
    <d v="2026-05-01T00:00:00"/>
    <m/>
    <m/>
    <m/>
    <s v="BC992511"/>
    <s v="SOHO"/>
    <s v="NPN"/>
    <x v="1"/>
    <m/>
    <m/>
    <m/>
    <m/>
  </r>
  <r>
    <x v="1"/>
    <s v="Lydia cordoba "/>
    <n v="362084370000"/>
    <s v="Cobros Mayo"/>
    <m/>
    <m/>
    <d v="2026-05-01T00:00:00"/>
    <n v="63161185"/>
    <n v="63161185"/>
    <m/>
    <m/>
    <m/>
    <m/>
    <m/>
    <d v="2026-05-01T00:00:00"/>
    <m/>
    <m/>
    <m/>
    <s v="3-87-1465"/>
    <s v="MASIVO"/>
    <s v="NPN"/>
    <x v="4"/>
    <m/>
    <m/>
    <m/>
    <m/>
  </r>
  <r>
    <x v="1"/>
    <s v="KATHLEEN JANET PEREZ CASTILLO"/>
    <n v="366023610000"/>
    <s v="Cobros Mayo"/>
    <m/>
    <m/>
    <d v="2026-05-01T00:00:00"/>
    <n v="63165778"/>
    <n v="63165778"/>
    <m/>
    <m/>
    <m/>
    <m/>
    <m/>
    <d v="2026-05-01T00:00:00"/>
    <m/>
    <m/>
    <m/>
    <s v="8-761-80"/>
    <s v="MASIVO"/>
    <s v="2 PAGOS PENDIENTES"/>
    <x v="3"/>
    <m/>
    <m/>
    <m/>
    <m/>
  </r>
  <r>
    <x v="1"/>
    <s v="Indira guerra"/>
    <n v="173075250000"/>
    <s v="Cobros Mayo"/>
    <m/>
    <m/>
    <d v="2026-05-01T00:00:00"/>
    <n v="63175912"/>
    <n v="63175912"/>
    <m/>
    <m/>
    <m/>
    <m/>
    <m/>
    <d v="2026-05-01T00:00:00"/>
    <m/>
    <m/>
    <m/>
    <s v="9-184-323"/>
    <s v="MASIVO"/>
    <s v="2 PAGOS PENDIENTES"/>
    <x v="8"/>
    <m/>
    <m/>
    <m/>
    <m/>
  </r>
  <r>
    <x v="1"/>
    <s v="Jairo Gabriel Domínguez "/>
    <n v="357374950000"/>
    <s v="Cobros Mayo"/>
    <m/>
    <m/>
    <d v="2026-05-01T00:00:00"/>
    <n v="63186905"/>
    <n v="63186905"/>
    <m/>
    <m/>
    <m/>
    <m/>
    <m/>
    <d v="2026-05-01T00:00:00"/>
    <m/>
    <m/>
    <m/>
    <s v="8-810-1690"/>
    <s v="MASIVO"/>
    <s v="3 PAGOS PENDIENTES"/>
    <x v="2"/>
    <m/>
    <m/>
    <m/>
    <m/>
  </r>
  <r>
    <x v="1"/>
    <s v="Johany Andrade "/>
    <n v="275067830000"/>
    <s v="Cobros Mayo"/>
    <m/>
    <m/>
    <d v="2026-05-01T00:00:00"/>
    <n v="63197407"/>
    <n v="63197407"/>
    <m/>
    <m/>
    <m/>
    <m/>
    <m/>
    <d v="2026-05-01T00:00:00"/>
    <m/>
    <m/>
    <m/>
    <s v="8-944-2043"/>
    <s v="MASIVO"/>
    <s v="NPN"/>
    <x v="1"/>
    <m/>
    <m/>
    <m/>
    <m/>
  </r>
  <r>
    <x v="1"/>
    <s v="Cristina María Cáceres Guerra"/>
    <n v="361007930000"/>
    <s v="Cobros Mayo"/>
    <m/>
    <m/>
    <d v="2026-05-01T00:00:00"/>
    <n v="63232344"/>
    <n v="63232344"/>
    <m/>
    <m/>
    <m/>
    <m/>
    <m/>
    <d v="2026-05-01T00:00:00"/>
    <m/>
    <m/>
    <m/>
    <s v="8-982-1100"/>
    <s v="MASIVO"/>
    <s v="2 PAGOS PENDIENTES"/>
    <x v="8"/>
    <m/>
    <m/>
    <m/>
    <m/>
  </r>
  <r>
    <x v="1"/>
    <s v="Laura Vega "/>
    <n v="362010540000"/>
    <s v="Cobros Mayo"/>
    <m/>
    <m/>
    <d v="2026-05-01T00:00:00"/>
    <n v="63238835"/>
    <n v="63238835"/>
    <m/>
    <m/>
    <m/>
    <m/>
    <m/>
    <d v="2026-05-01T00:00:00"/>
    <m/>
    <m/>
    <m/>
    <s v="L896523"/>
    <s v="MASIVO"/>
    <s v="NPN"/>
    <x v="1"/>
    <m/>
    <m/>
    <m/>
    <m/>
  </r>
  <r>
    <x v="1"/>
    <s v="WEIXIANG TANG "/>
    <n v="367055540000"/>
    <s v="Cobros Mayo"/>
    <m/>
    <m/>
    <d v="2026-05-01T00:00:00"/>
    <n v="63242228"/>
    <n v="63242228"/>
    <m/>
    <m/>
    <m/>
    <m/>
    <m/>
    <d v="2026-05-01T00:00:00"/>
    <m/>
    <m/>
    <m/>
    <s v="E-8-190030"/>
    <s v="SOHO"/>
    <s v="NPN"/>
    <x v="6"/>
    <m/>
    <m/>
    <m/>
    <m/>
  </r>
  <r>
    <x v="1"/>
    <s v=" ANA MERCEDES MARMOL"/>
    <n v="364078870000"/>
    <s v="Cobros Mayo"/>
    <m/>
    <m/>
    <d v="2026-05-01T00:00:00"/>
    <n v="63243255"/>
    <n v="63243255"/>
    <m/>
    <m/>
    <m/>
    <m/>
    <m/>
    <d v="2026-05-01T00:00:00"/>
    <m/>
    <m/>
    <m/>
    <s v="E-8-133617"/>
    <s v="RENOVACIONES"/>
    <s v="NPN"/>
    <x v="2"/>
    <m/>
    <m/>
    <m/>
    <m/>
  </r>
  <r>
    <x v="1"/>
    <s v="JOSE ALEXIS DE GRACIA NAVARRO"/>
    <n v="358371710000"/>
    <s v="Cobros Mayo"/>
    <m/>
    <m/>
    <d v="2026-05-01T00:00:00"/>
    <n v="63246343"/>
    <n v="63246343"/>
    <m/>
    <m/>
    <m/>
    <m/>
    <m/>
    <d v="2026-05-01T00:00:00"/>
    <m/>
    <m/>
    <m/>
    <s v="9-157-407"/>
    <s v="MASIVO"/>
    <s v="2 PAGOS PENDIENTES"/>
    <x v="8"/>
    <m/>
    <m/>
    <m/>
    <m/>
  </r>
  <r>
    <x v="1"/>
    <s v="Nayelin salazar hood"/>
    <n v="354379790000"/>
    <s v="Cobros Mayo"/>
    <m/>
    <m/>
    <d v="2026-05-01T00:00:00"/>
    <n v="63267385"/>
    <n v="63267385"/>
    <m/>
    <m/>
    <m/>
    <m/>
    <m/>
    <d v="2026-05-01T00:00:00"/>
    <m/>
    <m/>
    <m/>
    <s v="8-1011-99"/>
    <s v="MASIVO"/>
    <s v="NPN"/>
    <x v="1"/>
    <m/>
    <m/>
    <m/>
    <m/>
  </r>
  <r>
    <x v="1"/>
    <s v="JOHANA MARCELA GIRALDO LARGO"/>
    <n v="363058060000"/>
    <s v="Cobros Mayo"/>
    <m/>
    <m/>
    <d v="2026-05-01T00:00:00"/>
    <n v="63269942"/>
    <n v="63269942"/>
    <m/>
    <m/>
    <m/>
    <m/>
    <m/>
    <d v="2026-05-01T00:00:00"/>
    <m/>
    <m/>
    <m/>
    <s v="AS640152"/>
    <s v="MASIVO"/>
    <s v="NPN"/>
    <x v="1"/>
    <m/>
    <m/>
    <m/>
    <m/>
  </r>
  <r>
    <x v="1"/>
    <s v="Oscar Martinez "/>
    <n v="363029740000"/>
    <s v="Cobros Mayo"/>
    <m/>
    <m/>
    <d v="2026-05-01T00:00:00"/>
    <n v="63270813"/>
    <n v="63270813"/>
    <m/>
    <m/>
    <m/>
    <m/>
    <m/>
    <d v="2026-05-01T00:00:00"/>
    <m/>
    <m/>
    <m/>
    <s v="4-737-377"/>
    <s v="MASIVO"/>
    <s v="2 PAGOS PENDIENTES"/>
    <x v="1"/>
    <m/>
    <m/>
    <m/>
    <m/>
  </r>
  <r>
    <x v="1"/>
    <s v="Humberto Caballero"/>
    <n v="999075350000"/>
    <s v="Cobros Mayo"/>
    <m/>
    <m/>
    <d v="2026-05-01T00:00:00"/>
    <n v="63309000"/>
    <n v="63309000"/>
    <m/>
    <m/>
    <m/>
    <m/>
    <m/>
    <d v="2026-05-01T00:00:00"/>
    <m/>
    <m/>
    <m/>
    <s v="8-344-416"/>
    <s v="MASIVO"/>
    <s v="NPN"/>
    <x v="4"/>
    <m/>
    <m/>
    <m/>
    <m/>
  </r>
  <r>
    <x v="1"/>
    <s v="Reinaldo rorberto Blake welsh"/>
    <n v="366053870000"/>
    <s v="Cobros Mayo"/>
    <m/>
    <m/>
    <d v="2026-05-01T00:00:00"/>
    <n v="63309512"/>
    <n v="63309512"/>
    <m/>
    <m/>
    <m/>
    <m/>
    <m/>
    <d v="2026-05-01T00:00:00"/>
    <m/>
    <m/>
    <m/>
    <s v="8-316-529"/>
    <s v="MASIVO"/>
    <s v="NPN"/>
    <x v="3"/>
    <m/>
    <m/>
    <m/>
    <m/>
  </r>
  <r>
    <x v="1"/>
    <s v="Norma Ruiz"/>
    <n v="365065890000"/>
    <s v="Cobros Mayo"/>
    <m/>
    <m/>
    <d v="2026-05-01T00:00:00"/>
    <n v="63319808"/>
    <n v="63319808"/>
    <m/>
    <m/>
    <m/>
    <m/>
    <m/>
    <d v="2026-05-01T00:00:00"/>
    <m/>
    <m/>
    <m/>
    <s v="5-725-446"/>
    <s v="MASIVO"/>
    <s v="NPN"/>
    <x v="2"/>
    <m/>
    <m/>
    <m/>
    <m/>
  </r>
  <r>
    <x v="1"/>
    <s v="Nasaret masckill Tenorio "/>
    <n v="358355590000"/>
    <s v="Cobros Mayo"/>
    <m/>
    <m/>
    <d v="2026-05-01T00:00:00"/>
    <n v="63321872"/>
    <n v="63321872"/>
    <m/>
    <m/>
    <m/>
    <m/>
    <m/>
    <d v="2026-05-01T00:00:00"/>
    <m/>
    <m/>
    <m/>
    <s v="9-749-486"/>
    <s v="MASIVO"/>
    <s v="NPN"/>
    <x v="4"/>
    <m/>
    <m/>
    <m/>
    <m/>
  </r>
  <r>
    <x v="1"/>
    <s v="LUZ ENEIDA PEREZ RODRIGUEZ"/>
    <n v="329051000000"/>
    <s v="Cobros Mayo"/>
    <m/>
    <m/>
    <d v="2026-05-01T00:00:00"/>
    <n v="63323851"/>
    <n v="63323851"/>
    <m/>
    <m/>
    <m/>
    <m/>
    <m/>
    <d v="2026-05-01T00:00:00"/>
    <m/>
    <m/>
    <m/>
    <s v="2-734-100"/>
    <s v="DIGITAL"/>
    <s v="NPN"/>
    <x v="1"/>
    <m/>
    <m/>
    <m/>
    <m/>
  </r>
  <r>
    <x v="1"/>
    <s v="Carola Castillero Castrellon"/>
    <n v="185066630000"/>
    <s v="Cobros Mayo"/>
    <m/>
    <m/>
    <d v="2026-05-01T00:00:00"/>
    <n v="63333333"/>
    <n v="63333333"/>
    <m/>
    <m/>
    <m/>
    <m/>
    <m/>
    <d v="2026-05-01T00:00:00"/>
    <m/>
    <m/>
    <m/>
    <s v="5-701-1200"/>
    <s v="MASIVO"/>
    <s v="NPN"/>
    <x v="1"/>
    <m/>
    <m/>
    <m/>
    <m/>
  </r>
  <r>
    <x v="1"/>
    <s v="EVELYN ITZEL ROMERO BATISTA"/>
    <n v="363013180000"/>
    <s v="Cobros Mayo"/>
    <m/>
    <m/>
    <d v="2026-05-01T00:00:00"/>
    <n v="63337433"/>
    <n v="63337433"/>
    <m/>
    <m/>
    <m/>
    <m/>
    <m/>
    <d v="2026-05-01T00:00:00"/>
    <m/>
    <m/>
    <m/>
    <s v="9-734-1042"/>
    <s v="MASIVO"/>
    <s v="NPN"/>
    <x v="5"/>
    <m/>
    <m/>
    <m/>
    <m/>
  </r>
  <r>
    <x v="1"/>
    <s v=" KATIUSKA QUINTERO FLORES"/>
    <n v="223023930000"/>
    <s v="Cobros Mayo"/>
    <m/>
    <m/>
    <d v="2026-05-01T00:00:00"/>
    <n v="63345226"/>
    <n v="63345226"/>
    <m/>
    <m/>
    <m/>
    <m/>
    <m/>
    <d v="2026-05-01T00:00:00"/>
    <m/>
    <m/>
    <m/>
    <s v="8-768-1447"/>
    <s v="CALL CENTER"/>
    <s v="NPN"/>
    <x v="5"/>
    <m/>
    <m/>
    <m/>
    <m/>
  </r>
  <r>
    <x v="1"/>
    <s v="JOSE SANCHEZ"/>
    <n v="354386030000"/>
    <s v="Cobros Mayo"/>
    <m/>
    <m/>
    <d v="2026-05-01T00:00:00"/>
    <n v="63360064"/>
    <n v="63360064"/>
    <m/>
    <m/>
    <m/>
    <m/>
    <m/>
    <d v="2026-05-01T00:00:00"/>
    <m/>
    <m/>
    <m/>
    <s v="8-283-2"/>
    <s v="MASIVO"/>
    <s v="3 PAGOS PENDIENTES"/>
    <x v="7"/>
    <m/>
    <m/>
    <m/>
    <m/>
  </r>
  <r>
    <x v="1"/>
    <s v="RONALDO GUSTAVO BOVELL URRIOLA "/>
    <n v="362012640000"/>
    <s v="Cobros Mayo"/>
    <m/>
    <m/>
    <d v="2026-05-01T00:00:00"/>
    <n v="63368388"/>
    <n v="63368388"/>
    <m/>
    <m/>
    <m/>
    <m/>
    <m/>
    <d v="2026-05-01T00:00:00"/>
    <m/>
    <m/>
    <m/>
    <s v="8-923-1869"/>
    <s v="MASIVO"/>
    <s v="2 PAGOS PENDIENTES"/>
    <x v="8"/>
    <m/>
    <m/>
    <m/>
    <m/>
  </r>
  <r>
    <x v="1"/>
    <s v="MANUEL RODRIGUEZ"/>
    <n v="369002140000"/>
    <s v="Cobros Mayo"/>
    <m/>
    <m/>
    <d v="2026-05-01T00:00:00"/>
    <n v="63373915"/>
    <n v="63373915"/>
    <m/>
    <m/>
    <m/>
    <m/>
    <m/>
    <d v="2026-05-01T00:00:00"/>
    <m/>
    <m/>
    <m/>
    <s v="3-733-1572"/>
    <s v="MASIVO"/>
    <s v="NPN"/>
    <x v="1"/>
    <m/>
    <m/>
    <m/>
    <m/>
  </r>
  <r>
    <x v="1"/>
    <s v="Katia Gicela Murillo Castillo"/>
    <n v="364048200000"/>
    <s v="Cobros Mayo"/>
    <m/>
    <m/>
    <d v="2026-05-01T00:00:00"/>
    <n v="63390355"/>
    <n v="63390355"/>
    <m/>
    <m/>
    <m/>
    <m/>
    <m/>
    <d v="2026-05-01T00:00:00"/>
    <m/>
    <m/>
    <m/>
    <s v="2-728-245"/>
    <s v="MASIVO"/>
    <s v="NPN"/>
    <x v="1"/>
    <m/>
    <m/>
    <m/>
    <m/>
  </r>
  <r>
    <x v="1"/>
    <s v="Lorenzo Betancourt "/>
    <n v="355360850000"/>
    <s v="Cobros Mayo"/>
    <m/>
    <m/>
    <d v="2026-05-01T00:00:00"/>
    <n v="63390957"/>
    <n v="63390957"/>
    <m/>
    <m/>
    <m/>
    <m/>
    <m/>
    <d v="2026-05-01T00:00:00"/>
    <m/>
    <m/>
    <m/>
    <s v="2-743-2190"/>
    <s v="MASIVO"/>
    <s v="NPN"/>
    <x v="2"/>
    <m/>
    <m/>
    <m/>
    <m/>
  </r>
  <r>
    <x v="1"/>
    <s v="Victor tuñon"/>
    <n v="353373520000"/>
    <s v="Cobros Mayo"/>
    <m/>
    <m/>
    <d v="2026-05-01T00:00:00"/>
    <n v="63390957"/>
    <n v="63390957"/>
    <m/>
    <m/>
    <m/>
    <m/>
    <m/>
    <d v="2026-05-01T00:00:00"/>
    <m/>
    <m/>
    <m/>
    <s v="8-997-1561"/>
    <s v="MASIVO"/>
    <s v="3 PAGOS PENDIENTES"/>
    <x v="2"/>
    <m/>
    <m/>
    <m/>
    <m/>
  </r>
  <r>
    <x v="1"/>
    <s v="Wendoly Jessabel Valdes Guizado"/>
    <n v="362062100000"/>
    <s v="Cobros Mayo"/>
    <m/>
    <m/>
    <d v="2026-05-01T00:00:00"/>
    <n v="63392944"/>
    <n v="63392944"/>
    <m/>
    <m/>
    <m/>
    <m/>
    <m/>
    <d v="2026-05-01T00:00:00"/>
    <m/>
    <m/>
    <m/>
    <s v="8-901-2240"/>
    <s v="SOHO-CALL CENTER"/>
    <s v="NPN"/>
    <x v="10"/>
    <m/>
    <m/>
    <m/>
    <m/>
  </r>
  <r>
    <x v="1"/>
    <s v="Yetzibel Martinez De "/>
    <n v="183050720000"/>
    <s v="Cobros Mayo"/>
    <m/>
    <m/>
    <d v="2026-05-01T00:00:00"/>
    <n v="63405001"/>
    <n v="63405001"/>
    <m/>
    <m/>
    <m/>
    <m/>
    <m/>
    <d v="2026-05-01T00:00:00"/>
    <m/>
    <m/>
    <m/>
    <s v="8-829-2462"/>
    <s v="MASIVO"/>
    <s v="NPN"/>
    <x v="1"/>
    <m/>
    <m/>
    <m/>
    <m/>
  </r>
  <r>
    <x v="1"/>
    <s v="DALYS CASTRO "/>
    <n v="369089980000"/>
    <s v="Cobros Mayo"/>
    <m/>
    <m/>
    <d v="2026-05-01T00:00:00"/>
    <n v="63406149"/>
    <n v="63406149"/>
    <m/>
    <m/>
    <m/>
    <m/>
    <m/>
    <d v="2026-05-01T00:00:00"/>
    <m/>
    <m/>
    <m/>
    <s v="8-865-974"/>
    <s v="MASIVO"/>
    <s v="NPN"/>
    <x v="1"/>
    <m/>
    <m/>
    <m/>
    <m/>
  </r>
  <r>
    <x v="1"/>
    <s v="Joshua Miranda "/>
    <n v="369023860000"/>
    <s v="Cobros Mayo"/>
    <m/>
    <m/>
    <d v="2026-05-01T00:00:00"/>
    <n v="63415263"/>
    <n v="63415263"/>
    <m/>
    <m/>
    <m/>
    <m/>
    <m/>
    <d v="2026-05-01T00:00:00"/>
    <m/>
    <m/>
    <m/>
    <s v="1-759-2223"/>
    <s v="MASIVO"/>
    <s v="2 PAGOS PENDIENTES"/>
    <x v="8"/>
    <m/>
    <m/>
    <m/>
    <m/>
  </r>
  <r>
    <x v="1"/>
    <s v="Elsy batista"/>
    <n v="339386610000"/>
    <s v="Cobros Mayo"/>
    <m/>
    <m/>
    <d v="2026-05-01T00:00:00"/>
    <n v="63417299"/>
    <n v="63417299"/>
    <m/>
    <m/>
    <m/>
    <m/>
    <m/>
    <d v="2026-05-01T00:00:00"/>
    <m/>
    <m/>
    <m/>
    <s v="9-156-917"/>
    <s v="MASIVO"/>
    <s v="NPN"/>
    <x v="1"/>
    <m/>
    <m/>
    <m/>
    <m/>
  </r>
  <r>
    <x v="1"/>
    <s v="Reutelina Díaz Perez"/>
    <n v="367022530000"/>
    <s v="Cobros Mayo"/>
    <m/>
    <m/>
    <d v="2026-05-01T00:00:00"/>
    <n v="63417972"/>
    <n v="63417972"/>
    <m/>
    <m/>
    <m/>
    <m/>
    <m/>
    <d v="2026-05-01T00:00:00"/>
    <m/>
    <m/>
    <m/>
    <s v="10-28-519"/>
    <s v="MASIVO"/>
    <s v="NPN"/>
    <x v="5"/>
    <m/>
    <m/>
    <m/>
    <m/>
  </r>
  <r>
    <x v="1"/>
    <s v="JUNWEI HOU"/>
    <n v="362088251000"/>
    <s v="Cobros Mayo"/>
    <m/>
    <m/>
    <d v="2026-05-01T00:00:00"/>
    <n v="63423609"/>
    <n v="63423609"/>
    <m/>
    <m/>
    <m/>
    <m/>
    <m/>
    <d v="2026-05-01T00:00:00"/>
    <m/>
    <m/>
    <m/>
    <s v="E-8-124810"/>
    <s v="SOHO"/>
    <s v="NPN"/>
    <x v="2"/>
    <m/>
    <m/>
    <m/>
    <m/>
  </r>
  <r>
    <x v="1"/>
    <s v="Geraldina Arias"/>
    <n v="366082850000"/>
    <s v="Cobros Mayo"/>
    <m/>
    <m/>
    <d v="2026-05-01T00:00:00"/>
    <n v="63432157"/>
    <n v="63432157"/>
    <m/>
    <m/>
    <m/>
    <m/>
    <m/>
    <d v="2026-05-01T00:00:00"/>
    <m/>
    <m/>
    <m/>
    <s v="10-7-2556"/>
    <s v="MASIVO"/>
    <s v="NPN"/>
    <x v="3"/>
    <m/>
    <m/>
    <m/>
    <m/>
  </r>
  <r>
    <x v="1"/>
    <s v="Antonia Jaen Gonzalez de Herrera "/>
    <n v="356383540000"/>
    <s v="Cobros Mayo"/>
    <m/>
    <m/>
    <d v="2026-05-01T00:00:00"/>
    <n v="63436486"/>
    <n v="63436486"/>
    <m/>
    <m/>
    <m/>
    <m/>
    <m/>
    <d v="2026-05-01T00:00:00"/>
    <m/>
    <m/>
    <m/>
    <s v="2-99-70"/>
    <s v="MASIVO"/>
    <s v="NPN"/>
    <x v="2"/>
    <m/>
    <m/>
    <m/>
    <m/>
  </r>
  <r>
    <x v="1"/>
    <s v="Nitzury Santamaria "/>
    <n v="351374870000"/>
    <s v="Cobros Mayo"/>
    <m/>
    <m/>
    <d v="2026-05-01T00:00:00"/>
    <n v="63440247"/>
    <n v="63440247"/>
    <m/>
    <m/>
    <m/>
    <m/>
    <m/>
    <d v="2026-05-01T00:00:00"/>
    <m/>
    <m/>
    <m/>
    <s v="8-1036-1515"/>
    <s v="MASIVO"/>
    <s v="2 PAGOS PENDIENTES"/>
    <x v="3"/>
    <m/>
    <m/>
    <m/>
    <m/>
  </r>
  <r>
    <x v="1"/>
    <s v="MARIA RIOS"/>
    <n v="362062650000"/>
    <s v="Cobros Mayo"/>
    <m/>
    <m/>
    <d v="2026-05-01T00:00:00"/>
    <n v="63440822"/>
    <n v="63440822"/>
    <m/>
    <m/>
    <m/>
    <m/>
    <m/>
    <d v="2026-05-01T00:00:00"/>
    <m/>
    <m/>
    <m/>
    <s v="8-764-1283"/>
    <s v="MASIVO"/>
    <s v="NPN"/>
    <x v="1"/>
    <m/>
    <m/>
    <m/>
    <m/>
  </r>
  <r>
    <x v="1"/>
    <s v="MARIA ISABEL INGA GOMEZ"/>
    <n v="351365160000"/>
    <s v="Cobros Mayo"/>
    <m/>
    <m/>
    <d v="2026-05-01T00:00:00"/>
    <n v="63464637"/>
    <n v="63464637"/>
    <m/>
    <m/>
    <m/>
    <m/>
    <m/>
    <d v="2026-05-01T00:00:00"/>
    <m/>
    <m/>
    <m/>
    <s v="BA319821"/>
    <s v="MASIVO"/>
    <s v="NPN"/>
    <x v="1"/>
    <m/>
    <m/>
    <m/>
    <m/>
  </r>
  <r>
    <x v="1"/>
    <s v="Zenaida vejerano vejerano "/>
    <n v="366011850000"/>
    <s v="Cobros Mayo"/>
    <m/>
    <m/>
    <d v="2026-05-01T00:00:00"/>
    <n v="63468147"/>
    <n v="63468147"/>
    <m/>
    <m/>
    <m/>
    <m/>
    <m/>
    <d v="2026-05-01T00:00:00"/>
    <m/>
    <m/>
    <m/>
    <s v="12-723-1932"/>
    <s v="MASIVO"/>
    <s v="2 PAGOS PENDIENTES"/>
    <x v="8"/>
    <m/>
    <m/>
    <m/>
    <m/>
  </r>
  <r>
    <x v="1"/>
    <s v="Yarleika Coronado"/>
    <n v="365070730000"/>
    <s v="Cobros Mayo"/>
    <m/>
    <m/>
    <d v="2026-05-01T00:00:00"/>
    <n v="63468560"/>
    <n v="63468560"/>
    <m/>
    <m/>
    <m/>
    <m/>
    <m/>
    <d v="2026-05-01T00:00:00"/>
    <m/>
    <m/>
    <m/>
    <s v="8-865-756"/>
    <s v="MASIVO"/>
    <s v="NPN"/>
    <x v="4"/>
    <m/>
    <m/>
    <m/>
    <m/>
  </r>
  <r>
    <x v="1"/>
    <s v="MICHELLE RAISA RUIZ"/>
    <n v="363003190000"/>
    <s v="Cobros Mayo"/>
    <m/>
    <m/>
    <d v="2026-05-01T00:00:00"/>
    <n v="63479119"/>
    <n v="63479119"/>
    <m/>
    <m/>
    <m/>
    <m/>
    <m/>
    <d v="2026-05-01T00:00:00"/>
    <m/>
    <m/>
    <m/>
    <s v="6-726-538"/>
    <s v="MASIVO"/>
    <s v="NPN"/>
    <x v="1"/>
    <m/>
    <m/>
    <m/>
    <m/>
  </r>
  <r>
    <x v="1"/>
    <s v="Leonicia Alfaro Ben "/>
    <n v="361013340000"/>
    <s v="Cobros Mayo"/>
    <m/>
    <m/>
    <d v="2026-05-01T00:00:00"/>
    <n v="63500846"/>
    <n v="63500846"/>
    <m/>
    <m/>
    <m/>
    <m/>
    <m/>
    <d v="2026-05-01T00:00:00"/>
    <m/>
    <m/>
    <m/>
    <s v="10-714-2028"/>
    <s v="MASIVO"/>
    <s v="2 PAGOS PENDIENTES"/>
    <x v="7"/>
    <m/>
    <m/>
    <m/>
    <m/>
  </r>
  <r>
    <x v="1"/>
    <s v="Roberto Hernan Rincon Aguilar"/>
    <n v="321053950000"/>
    <s v="Cobros Mayo"/>
    <m/>
    <m/>
    <d v="2026-05-01T00:00:00"/>
    <n v="63509275"/>
    <n v="63509275"/>
    <m/>
    <m/>
    <m/>
    <m/>
    <m/>
    <d v="2026-05-01T00:00:00"/>
    <m/>
    <m/>
    <m/>
    <s v="4-273-761"/>
    <s v="MASIVO"/>
    <s v="NPN"/>
    <x v="2"/>
    <m/>
    <m/>
    <m/>
    <m/>
  </r>
  <r>
    <x v="1"/>
    <s v=" VALDEMAR IVAN CUBILLA PALMA"/>
    <n v="362054530000"/>
    <s v="Cobros Mayo"/>
    <m/>
    <m/>
    <d v="2026-05-01T00:00:00"/>
    <n v="63510073"/>
    <n v="63510073"/>
    <m/>
    <m/>
    <m/>
    <m/>
    <m/>
    <d v="2026-05-01T00:00:00"/>
    <m/>
    <m/>
    <m/>
    <s v="4-219-950"/>
    <s v="DIGITAL"/>
    <s v="NPN"/>
    <x v="1"/>
    <m/>
    <m/>
    <m/>
    <m/>
  </r>
  <r>
    <x v="1"/>
    <s v="Milagros diaz"/>
    <n v="365031370000"/>
    <s v="Cobros Mayo"/>
    <m/>
    <m/>
    <d v="2026-05-01T00:00:00"/>
    <n v="63512341"/>
    <n v="63512341"/>
    <m/>
    <m/>
    <m/>
    <m/>
    <m/>
    <d v="2026-05-01T00:00:00"/>
    <m/>
    <m/>
    <m/>
    <s v="2-760-844"/>
    <s v="MASIVO"/>
    <s v="NPN"/>
    <x v="1"/>
    <m/>
    <m/>
    <m/>
    <m/>
  </r>
  <r>
    <x v="1"/>
    <s v="Rosario del carmen sanchez"/>
    <n v="355023730000"/>
    <s v="Cobros Mayo"/>
    <m/>
    <m/>
    <d v="2026-05-01T00:00:00"/>
    <n v="63512807"/>
    <n v="63512807"/>
    <m/>
    <m/>
    <m/>
    <m/>
    <m/>
    <d v="2026-05-01T00:00:00"/>
    <m/>
    <m/>
    <m/>
    <s v="4-179-476"/>
    <s v="MASIVO"/>
    <s v="NPN"/>
    <x v="1"/>
    <m/>
    <m/>
    <m/>
    <m/>
  </r>
  <r>
    <x v="1"/>
    <s v="Karen Aguilar "/>
    <n v="355344960000"/>
    <s v="Cobros Mayo"/>
    <m/>
    <m/>
    <d v="2026-05-01T00:00:00"/>
    <n v="63515026"/>
    <n v="63515026"/>
    <m/>
    <m/>
    <m/>
    <m/>
    <m/>
    <d v="2026-05-01T00:00:00"/>
    <m/>
    <m/>
    <m/>
    <s v="6-715-599"/>
    <s v="MASIVO"/>
    <s v="NPN"/>
    <x v="10"/>
    <m/>
    <m/>
    <m/>
    <m/>
  </r>
  <r>
    <x v="1"/>
    <s v="JAVIER ANEL AGUILAR NUÑEZ"/>
    <n v="367054930000"/>
    <s v="Cobros Mayo"/>
    <m/>
    <m/>
    <d v="2026-05-01T00:00:00"/>
    <n v="63528067"/>
    <n v="63528067"/>
    <m/>
    <m/>
    <m/>
    <m/>
    <m/>
    <d v="2026-05-01T00:00:00"/>
    <m/>
    <m/>
    <m/>
    <s v="8-913-1779"/>
    <s v="MASIVO"/>
    <s v="NPN"/>
    <x v="1"/>
    <m/>
    <m/>
    <m/>
    <m/>
  </r>
  <r>
    <x v="1"/>
    <s v=" Crusita Perez"/>
    <n v="366033420000"/>
    <s v="Cobros Mayo"/>
    <m/>
    <m/>
    <d v="2026-05-01T00:00:00"/>
    <n v="63535798"/>
    <n v="63535798"/>
    <m/>
    <m/>
    <m/>
    <m/>
    <m/>
    <d v="2026-05-01T00:00:00"/>
    <m/>
    <m/>
    <m/>
    <s v="6-725-1092"/>
    <s v="DIGITAL"/>
    <s v="NPN"/>
    <x v="1"/>
    <m/>
    <m/>
    <m/>
    <m/>
  </r>
  <r>
    <x v="1"/>
    <s v="Meibis Querube Arenas Mirones"/>
    <n v="362053400000"/>
    <s v="Cobros Mayo"/>
    <m/>
    <m/>
    <d v="2026-05-01T00:00:00"/>
    <n v="63548617"/>
    <n v="63548617"/>
    <m/>
    <m/>
    <m/>
    <m/>
    <m/>
    <d v="2026-05-01T00:00:00"/>
    <m/>
    <m/>
    <m/>
    <s v="8-912-1154"/>
    <s v="MASIVO"/>
    <s v="NPN"/>
    <x v="1"/>
    <m/>
    <m/>
    <m/>
    <m/>
  </r>
  <r>
    <x v="1"/>
    <s v="Mileyki yarubi mirillo ortega"/>
    <n v="358370890000"/>
    <s v="Cobros Mayo"/>
    <m/>
    <m/>
    <d v="2026-05-01T00:00:00"/>
    <n v="63563344"/>
    <n v="63563344"/>
    <m/>
    <m/>
    <m/>
    <m/>
    <m/>
    <d v="2026-05-01T00:00:00"/>
    <m/>
    <m/>
    <m/>
    <s v="8-1041-239"/>
    <s v="MASIVO"/>
    <s v="3 PAGOS PENDIENTES"/>
    <x v="3"/>
    <m/>
    <m/>
    <m/>
    <m/>
  </r>
  <r>
    <x v="1"/>
    <s v="NELVA GONZALEZ"/>
    <n v="364055080000"/>
    <s v="Cobros Mayo"/>
    <m/>
    <m/>
    <d v="2026-05-01T00:00:00"/>
    <n v="63564570"/>
    <n v="63564570"/>
    <m/>
    <m/>
    <m/>
    <m/>
    <m/>
    <d v="2026-05-01T00:00:00"/>
    <m/>
    <m/>
    <m/>
    <s v="8-208-1816"/>
    <s v="MASIVO"/>
    <s v="NPN"/>
    <x v="1"/>
    <m/>
    <m/>
    <m/>
    <m/>
  </r>
  <r>
    <x v="1"/>
    <s v="Anayka Aguilar "/>
    <n v="369023800000"/>
    <s v="Cobros Mayo"/>
    <m/>
    <m/>
    <d v="2026-05-01T00:00:00"/>
    <n v="63569485"/>
    <n v="63569485"/>
    <m/>
    <m/>
    <m/>
    <m/>
    <m/>
    <d v="2026-05-01T00:00:00"/>
    <m/>
    <m/>
    <m/>
    <s v="8-845-495"/>
    <s v="MASIVO"/>
    <s v="NPN"/>
    <x v="1"/>
    <m/>
    <m/>
    <m/>
    <m/>
  </r>
  <r>
    <x v="1"/>
    <s v="Yessica Andrea Panuela Arroyave "/>
    <n v="369007690000"/>
    <s v="Cobros Mayo"/>
    <m/>
    <m/>
    <d v="2026-05-01T00:00:00"/>
    <n v="63573718"/>
    <n v="63573718"/>
    <m/>
    <m/>
    <m/>
    <m/>
    <m/>
    <d v="2026-05-01T00:00:00"/>
    <m/>
    <m/>
    <m/>
    <s v="BF006377"/>
    <s v="MASIVO"/>
    <s v="NPN"/>
    <x v="1"/>
    <m/>
    <m/>
    <m/>
    <m/>
  </r>
  <r>
    <x v="1"/>
    <s v="Yaritzel Yaneth González Visuete"/>
    <n v="355082630000"/>
    <s v="Cobros Mayo"/>
    <m/>
    <m/>
    <d v="2026-05-01T00:00:00"/>
    <n v="63591312"/>
    <n v="63591312"/>
    <m/>
    <m/>
    <m/>
    <m/>
    <m/>
    <d v="2026-05-01T00:00:00"/>
    <m/>
    <m/>
    <m/>
    <s v="8-1037-1958"/>
    <s v="MASIVO"/>
    <s v="NPN"/>
    <x v="1"/>
    <m/>
    <m/>
    <m/>
    <m/>
  </r>
  <r>
    <x v="1"/>
    <s v="Olokindipi Lopez "/>
    <n v="364051150000"/>
    <s v="Cobros Mayo"/>
    <m/>
    <m/>
    <d v="2026-05-01T00:00:00"/>
    <n v="63636494"/>
    <n v="63636494"/>
    <m/>
    <m/>
    <m/>
    <m/>
    <m/>
    <d v="2026-05-01T00:00:00"/>
    <m/>
    <m/>
    <m/>
    <s v="10-710-1662"/>
    <s v="MASIVO"/>
    <s v="NPN"/>
    <x v="5"/>
    <m/>
    <m/>
    <m/>
    <m/>
  </r>
  <r>
    <x v="1"/>
    <s v="TONY OMAR ARDINEZ GALLARDO"/>
    <n v="354383430000"/>
    <s v="Cobros Mayo"/>
    <m/>
    <m/>
    <d v="2026-05-01T00:00:00"/>
    <n v="63638799"/>
    <n v="63638799"/>
    <m/>
    <m/>
    <m/>
    <m/>
    <m/>
    <d v="2026-05-01T00:00:00"/>
    <m/>
    <m/>
    <m/>
    <s v="8-766-2311"/>
    <s v="MASIVO"/>
    <s v="3 PAGOS PENDIENTES"/>
    <x v="1"/>
    <m/>
    <m/>
    <m/>
    <m/>
  </r>
  <r>
    <x v="1"/>
    <s v="Mónica Palomeque "/>
    <n v="365090940000"/>
    <s v="Cobros Mayo"/>
    <m/>
    <m/>
    <d v="2026-05-01T00:00:00"/>
    <n v="63677380"/>
    <n v="63677380"/>
    <m/>
    <m/>
    <m/>
    <m/>
    <m/>
    <d v="2026-05-01T00:00:00"/>
    <m/>
    <m/>
    <m/>
    <s v="8-1060-935"/>
    <s v="MASIVO"/>
    <s v="NPN"/>
    <x v="1"/>
    <m/>
    <m/>
    <m/>
    <m/>
  </r>
  <r>
    <x v="1"/>
    <s v="Carlos Enrique Hernández Miniel"/>
    <n v="361051060000"/>
    <s v="Cobros Mayo"/>
    <m/>
    <m/>
    <d v="2026-05-01T00:00:00"/>
    <n v="63679769"/>
    <n v="63679769"/>
    <m/>
    <m/>
    <m/>
    <m/>
    <m/>
    <d v="2026-05-01T00:00:00"/>
    <m/>
    <m/>
    <m/>
    <s v="8-787-1757"/>
    <s v="MASIVO"/>
    <s v="NPN"/>
    <x v="1"/>
    <m/>
    <m/>
    <m/>
    <m/>
  </r>
  <r>
    <x v="1"/>
    <s v="Ana Miranda"/>
    <n v="367087190000"/>
    <s v="Cobros Mayo"/>
    <m/>
    <m/>
    <d v="2026-05-01T00:00:00"/>
    <n v="63681191"/>
    <n v="63681191"/>
    <m/>
    <m/>
    <m/>
    <m/>
    <m/>
    <d v="2026-05-01T00:00:00"/>
    <m/>
    <m/>
    <m/>
    <s v="4-806-2112"/>
    <s v="MASIVO"/>
    <s v="NPN"/>
    <x v="3"/>
    <m/>
    <m/>
    <m/>
    <m/>
  </r>
  <r>
    <x v="1"/>
    <s v="Maria Pinto"/>
    <n v="356368000000"/>
    <s v="Cobros Mayo"/>
    <m/>
    <m/>
    <d v="2026-05-01T00:00:00"/>
    <n v="63683717"/>
    <n v="63683717"/>
    <m/>
    <m/>
    <m/>
    <m/>
    <m/>
    <d v="2026-05-01T00:00:00"/>
    <m/>
    <m/>
    <m/>
    <s v="8-531-1327"/>
    <s v="MASIVO"/>
    <s v="3 PAGOS PENDIENTES"/>
    <x v="1"/>
    <m/>
    <m/>
    <m/>
    <m/>
  </r>
  <r>
    <x v="1"/>
    <s v="FRANCISCO DANIEL JORDAN  "/>
    <n v="368052640000"/>
    <s v="Cobros Mayo"/>
    <m/>
    <m/>
    <d v="2026-05-01T00:00:00"/>
    <n v="63684257"/>
    <n v="63684257"/>
    <m/>
    <m/>
    <m/>
    <m/>
    <m/>
    <d v="2026-05-01T00:00:00"/>
    <m/>
    <m/>
    <m/>
    <s v="4-843-1631"/>
    <s v="MASIVO"/>
    <s v="NPN"/>
    <x v="1"/>
    <m/>
    <m/>
    <m/>
    <m/>
  </r>
  <r>
    <x v="1"/>
    <s v="Gabriela Edilsa Quintero Pinto"/>
    <n v="361081420000"/>
    <s v="Cobros Mayo"/>
    <m/>
    <m/>
    <d v="2026-05-01T00:00:00"/>
    <n v="63694637"/>
    <n v="63694637"/>
    <m/>
    <m/>
    <m/>
    <m/>
    <m/>
    <d v="2026-05-01T00:00:00"/>
    <m/>
    <m/>
    <m/>
    <s v="2-754-223"/>
    <s v="MASIVO"/>
    <s v="NPN"/>
    <x v="2"/>
    <m/>
    <m/>
    <m/>
    <m/>
  </r>
  <r>
    <x v="1"/>
    <s v="CRISTOPHER WILSON ESQUIVEL "/>
    <n v="361021270000"/>
    <s v="Cobros Mayo"/>
    <m/>
    <m/>
    <d v="2026-05-01T00:00:00"/>
    <n v="63730149"/>
    <n v="63730149"/>
    <m/>
    <m/>
    <m/>
    <m/>
    <m/>
    <d v="2026-05-01T00:00:00"/>
    <m/>
    <m/>
    <m/>
    <s v="8-904-361"/>
    <s v="MASIVO"/>
    <s v="NPN"/>
    <x v="2"/>
    <m/>
    <m/>
    <m/>
    <m/>
  </r>
  <r>
    <x v="1"/>
    <s v="Wendy Carolina "/>
    <n v="365068410000"/>
    <s v="Cobros Mayo"/>
    <m/>
    <m/>
    <d v="2026-05-01T00:00:00"/>
    <n v="63758860"/>
    <n v="63758860"/>
    <m/>
    <m/>
    <m/>
    <m/>
    <m/>
    <d v="2026-05-01T00:00:00"/>
    <m/>
    <m/>
    <m/>
    <s v="7-715-438"/>
    <s v="MASIVO"/>
    <s v="NPN"/>
    <x v="1"/>
    <m/>
    <m/>
    <m/>
    <m/>
  </r>
  <r>
    <x v="1"/>
    <s v="INES DEL CARMEN CASTILLO ARCEYUT DE"/>
    <n v="367065980000"/>
    <s v="Cobros Mayo"/>
    <m/>
    <m/>
    <d v="2026-05-01T00:00:00"/>
    <n v="63781156"/>
    <n v="63781156"/>
    <m/>
    <m/>
    <m/>
    <m/>
    <m/>
    <d v="2026-05-01T00:00:00"/>
    <m/>
    <m/>
    <m/>
    <s v="8-171-440"/>
    <s v="MASIVO"/>
    <s v="NPN"/>
    <x v="2"/>
    <m/>
    <m/>
    <m/>
    <m/>
  </r>
  <r>
    <x v="1"/>
    <s v="Yosimar West"/>
    <n v="367036390000"/>
    <s v="Cobros Mayo"/>
    <m/>
    <m/>
    <d v="2026-05-01T00:00:00"/>
    <n v="63787210"/>
    <n v="63787210"/>
    <m/>
    <m/>
    <m/>
    <m/>
    <m/>
    <d v="2026-05-01T00:00:00"/>
    <m/>
    <m/>
    <m/>
    <s v="3-758-953"/>
    <s v="MASIVO"/>
    <s v="NPN"/>
    <x v="5"/>
    <m/>
    <m/>
    <m/>
    <m/>
  </r>
  <r>
    <x v="1"/>
    <s v="Heidi mendoza"/>
    <n v="363005870000"/>
    <s v="Cobros Mayo"/>
    <m/>
    <m/>
    <d v="2026-05-01T00:00:00"/>
    <n v="63806351"/>
    <n v="63806351"/>
    <m/>
    <m/>
    <m/>
    <m/>
    <m/>
    <d v="2026-05-01T00:00:00"/>
    <m/>
    <m/>
    <m/>
    <s v="6-726-1326"/>
    <s v="MASIVO"/>
    <s v="NPN"/>
    <x v="1"/>
    <m/>
    <m/>
    <m/>
    <m/>
  </r>
  <r>
    <x v="1"/>
    <s v="Erick Alberto Gómez Ávila "/>
    <n v="362012510000"/>
    <s v="Cobros Mayo"/>
    <m/>
    <m/>
    <d v="2026-05-01T00:00:00"/>
    <n v="63835021"/>
    <n v="63835021"/>
    <m/>
    <m/>
    <m/>
    <m/>
    <m/>
    <d v="2026-05-01T00:00:00"/>
    <m/>
    <m/>
    <m/>
    <s v="5-712-2177"/>
    <s v="MASIVO"/>
    <s v="NPN"/>
    <x v="1"/>
    <m/>
    <m/>
    <m/>
    <m/>
  </r>
  <r>
    <x v="1"/>
    <s v="LEONICIO GONZALEZ ALAIN"/>
    <n v="366068670000"/>
    <s v="Cobros Mayo"/>
    <m/>
    <m/>
    <d v="2026-05-01T00:00:00"/>
    <n v="63838397"/>
    <n v="63838397"/>
    <m/>
    <m/>
    <m/>
    <m/>
    <m/>
    <d v="2026-05-01T00:00:00"/>
    <m/>
    <m/>
    <m/>
    <s v="9-711-1784"/>
    <s v="MASIVO"/>
    <s v="NPN"/>
    <x v="1"/>
    <m/>
    <m/>
    <m/>
    <m/>
  </r>
  <r>
    <x v="1"/>
    <s v="Johanan Azgad Cerrud Gallardo"/>
    <n v="352367240000"/>
    <s v="Cobros Mayo"/>
    <m/>
    <m/>
    <d v="2026-05-01T00:00:00"/>
    <n v="63844918"/>
    <n v="63844918"/>
    <m/>
    <m/>
    <m/>
    <m/>
    <m/>
    <d v="2026-05-01T00:00:00"/>
    <m/>
    <m/>
    <m/>
    <s v="8-927-1843"/>
    <s v="MASIVO"/>
    <s v="NPN"/>
    <x v="5"/>
    <m/>
    <m/>
    <m/>
    <m/>
  </r>
  <r>
    <x v="1"/>
    <s v="Reymor Benjamin Montaño "/>
    <n v="366046220000"/>
    <s v="Cobros Mayo"/>
    <m/>
    <m/>
    <d v="2026-05-01T00:00:00"/>
    <n v="63849758"/>
    <n v="63849758"/>
    <m/>
    <m/>
    <m/>
    <m/>
    <m/>
    <d v="2026-05-01T00:00:00"/>
    <m/>
    <m/>
    <m/>
    <s v="E-8-12-7795"/>
    <s v="MASIVO"/>
    <s v="NPN"/>
    <x v="1"/>
    <m/>
    <m/>
    <m/>
    <m/>
  </r>
  <r>
    <x v="1"/>
    <s v="Kathia Yaneth Guerra de león"/>
    <n v="364085380000"/>
    <s v="Cobros Mayo"/>
    <m/>
    <m/>
    <d v="2026-05-01T00:00:00"/>
    <n v="63852115"/>
    <n v="63852115"/>
    <m/>
    <m/>
    <m/>
    <m/>
    <m/>
    <d v="2026-05-01T00:00:00"/>
    <m/>
    <m/>
    <m/>
    <s v="9-724-41"/>
    <s v="SOHO"/>
    <s v="NPN"/>
    <x v="1"/>
    <m/>
    <m/>
    <m/>
    <m/>
  </r>
  <r>
    <x v="1"/>
    <s v="Brandon Alexander West Gaitán "/>
    <n v="354383650000"/>
    <s v="Cobros Mayo"/>
    <m/>
    <m/>
    <d v="2026-05-01T00:00:00"/>
    <n v="63865641"/>
    <n v="63865641"/>
    <m/>
    <m/>
    <m/>
    <m/>
    <m/>
    <d v="2026-05-01T00:00:00"/>
    <m/>
    <m/>
    <m/>
    <s v="8-1040-2422"/>
    <s v="MASIVO"/>
    <s v="2 PAGOS PENDIENTES"/>
    <x v="10"/>
    <m/>
    <m/>
    <m/>
    <m/>
  </r>
  <r>
    <x v="1"/>
    <s v="DANESKA JULISSA MENA ALONZO"/>
    <n v="362072600000"/>
    <s v="Cobros Mayo"/>
    <m/>
    <m/>
    <d v="2026-05-01T00:00:00"/>
    <n v="63883898"/>
    <n v="63883898"/>
    <m/>
    <m/>
    <m/>
    <m/>
    <m/>
    <d v="2026-05-01T00:00:00"/>
    <m/>
    <m/>
    <m/>
    <s v="8-904-2493"/>
    <s v="MASIVO"/>
    <s v="NPN"/>
    <x v="8"/>
    <m/>
    <m/>
    <m/>
    <m/>
  </r>
  <r>
    <x v="1"/>
    <s v="EVIUDES FILOMENA ALEGRIA ZAPATEIRO"/>
    <n v="362058960000"/>
    <s v="Cobros Mayo"/>
    <m/>
    <m/>
    <d v="2026-05-01T00:00:00"/>
    <n v="63893244"/>
    <n v="63893244"/>
    <m/>
    <m/>
    <m/>
    <m/>
    <m/>
    <d v="2026-05-01T00:00:00"/>
    <m/>
    <m/>
    <m/>
    <s v="5-6-131"/>
    <s v="MASIVO"/>
    <s v="NPN"/>
    <x v="5"/>
    <m/>
    <m/>
    <m/>
    <m/>
  </r>
  <r>
    <x v="1"/>
    <s v="AGUSTIN CAMPOS"/>
    <n v="367002700000"/>
    <s v="Cobros Mayo"/>
    <m/>
    <m/>
    <d v="2026-05-01T00:00:00"/>
    <n v="63899166"/>
    <n v="63899166"/>
    <m/>
    <m/>
    <m/>
    <m/>
    <m/>
    <d v="2026-05-01T00:00:00"/>
    <m/>
    <m/>
    <m/>
    <s v="8-724-1299"/>
    <s v="MASIVO"/>
    <s v="2 PAGOS PENDIENTES"/>
    <x v="3"/>
    <m/>
    <m/>
    <m/>
    <m/>
  </r>
  <r>
    <x v="1"/>
    <s v="Luis Enrique López "/>
    <n v="363001670000"/>
    <s v="Cobros Mayo"/>
    <m/>
    <m/>
    <d v="2026-05-01T00:00:00"/>
    <n v="63907994"/>
    <n v="63907994"/>
    <m/>
    <m/>
    <m/>
    <m/>
    <m/>
    <d v="2026-05-01T00:00:00"/>
    <m/>
    <m/>
    <m/>
    <s v="10-711-1039"/>
    <s v="MASIVO"/>
    <s v="2 PAGOS PENDIENTES"/>
    <x v="3"/>
    <m/>
    <m/>
    <m/>
    <m/>
  </r>
  <r>
    <x v="1"/>
    <s v="RICARDO MARIN"/>
    <n v="363016010000"/>
    <s v="Cobros Mayo"/>
    <m/>
    <m/>
    <d v="2026-05-01T00:00:00"/>
    <n v="63916363"/>
    <n v="63916363"/>
    <m/>
    <m/>
    <m/>
    <m/>
    <m/>
    <d v="2026-05-01T00:00:00"/>
    <m/>
    <m/>
    <m/>
    <s v="8-1038-1551"/>
    <s v="MASIVO"/>
    <s v="2 PAGOS PENDIENTES"/>
    <x v="3"/>
    <m/>
    <m/>
    <m/>
    <m/>
  </r>
  <r>
    <x v="1"/>
    <s v="Daniel smith alvares de leon "/>
    <n v="362066750000"/>
    <s v="Cobros Mayo"/>
    <m/>
    <m/>
    <d v="2026-05-01T00:00:00"/>
    <n v="63919850"/>
    <n v="63919850"/>
    <m/>
    <m/>
    <m/>
    <m/>
    <m/>
    <d v="2026-05-01T00:00:00"/>
    <m/>
    <m/>
    <m/>
    <s v="2-97-2119"/>
    <s v="MASIVO"/>
    <s v="NPN"/>
    <x v="1"/>
    <m/>
    <m/>
    <m/>
    <m/>
  </r>
  <r>
    <x v="1"/>
    <s v="Yecenia Serracin "/>
    <n v="366029990000"/>
    <s v="Cobros Mayo"/>
    <m/>
    <m/>
    <d v="2026-05-01T00:00:00"/>
    <n v="63925643"/>
    <n v="63925643"/>
    <m/>
    <m/>
    <m/>
    <m/>
    <m/>
    <d v="2026-05-01T00:00:00"/>
    <m/>
    <m/>
    <m/>
    <s v="1-43-273"/>
    <s v="MASIVO"/>
    <s v="NPN"/>
    <x v="5"/>
    <m/>
    <m/>
    <m/>
    <m/>
  </r>
  <r>
    <x v="1"/>
    <s v="DANIEL JOSE HERNANDEZ ARIAS"/>
    <n v="355370140000"/>
    <s v="Cobros Mayo"/>
    <m/>
    <m/>
    <d v="2026-05-01T00:00:00"/>
    <n v="63933562"/>
    <n v="63933562"/>
    <m/>
    <m/>
    <m/>
    <m/>
    <m/>
    <d v="2026-05-01T00:00:00"/>
    <m/>
    <m/>
    <m/>
    <s v="8-1047-1063"/>
    <s v="MASIVO"/>
    <s v="3 PAGOS PENDIENTES"/>
    <x v="1"/>
    <m/>
    <m/>
    <m/>
    <m/>
  </r>
  <r>
    <x v="1"/>
    <s v="Paola jaen"/>
    <n v="305059430000"/>
    <s v="Cobros Mayo"/>
    <m/>
    <m/>
    <d v="2026-05-01T00:00:00"/>
    <n v="63943208"/>
    <n v="63943208"/>
    <m/>
    <m/>
    <m/>
    <m/>
    <m/>
    <d v="2026-05-01T00:00:00"/>
    <m/>
    <m/>
    <m/>
    <s v="8-928-1087"/>
    <s v="MASIVO"/>
    <s v="NPN"/>
    <x v="1"/>
    <m/>
    <m/>
    <m/>
    <m/>
  </r>
  <r>
    <x v="1"/>
    <s v="Marvanis Navas Magallon"/>
    <n v="361023540000"/>
    <s v="Cobros Mayo"/>
    <m/>
    <m/>
    <d v="2026-05-01T00:00:00"/>
    <n v="63966973"/>
    <n v="63966973"/>
    <m/>
    <m/>
    <m/>
    <m/>
    <m/>
    <d v="2026-05-01T00:00:00"/>
    <m/>
    <m/>
    <m/>
    <s v="2-707-216"/>
    <s v="MASIVO"/>
    <s v="NPN"/>
    <x v="4"/>
    <m/>
    <m/>
    <m/>
    <m/>
  </r>
  <r>
    <x v="1"/>
    <s v="Manuel Maria Cervera Charris"/>
    <n v="367068970000"/>
    <s v="Cobros Mayo"/>
    <m/>
    <m/>
    <d v="2026-05-01T00:00:00"/>
    <n v="63979985"/>
    <n v="63979985"/>
    <m/>
    <m/>
    <m/>
    <m/>
    <m/>
    <d v="2026-05-01T00:00:00"/>
    <m/>
    <m/>
    <m/>
    <s v="BE875940"/>
    <s v="MASIVO"/>
    <s v="NPN"/>
    <x v="3"/>
    <m/>
    <m/>
    <m/>
    <m/>
  </r>
  <r>
    <x v="1"/>
    <s v="ERIS ENRIQUE GUERRERO TORRERO"/>
    <n v="368053950000"/>
    <s v="Cobros Mayo"/>
    <m/>
    <m/>
    <d v="2026-05-01T00:00:00"/>
    <n v="63981239"/>
    <n v="63981239"/>
    <m/>
    <m/>
    <m/>
    <m/>
    <m/>
    <d v="2026-05-01T00:00:00"/>
    <m/>
    <m/>
    <m/>
    <s v="2-743-1966"/>
    <s v="MASIVO"/>
    <s v="NPN"/>
    <x v="1"/>
    <m/>
    <m/>
    <m/>
    <m/>
  </r>
  <r>
    <x v="1"/>
    <s v="Jonathan mejia "/>
    <n v="365027980000"/>
    <s v="Cobros Mayo"/>
    <m/>
    <m/>
    <d v="2026-05-01T00:00:00"/>
    <n v="63982140"/>
    <n v="63982140"/>
    <m/>
    <m/>
    <m/>
    <m/>
    <m/>
    <d v="2026-05-01T00:00:00"/>
    <m/>
    <m/>
    <m/>
    <s v="8-926-1764"/>
    <s v="SOHO"/>
    <s v="NPN"/>
    <x v="1"/>
    <m/>
    <m/>
    <m/>
    <m/>
  </r>
  <r>
    <x v="1"/>
    <s v="Suleimi Villamil"/>
    <n v="369045940000"/>
    <s v="Cobros Mayo"/>
    <m/>
    <m/>
    <d v="2026-05-01T00:00:00"/>
    <n v="63992513"/>
    <n v="63992513"/>
    <m/>
    <m/>
    <m/>
    <m/>
    <m/>
    <d v="2026-05-01T00:00:00"/>
    <m/>
    <m/>
    <m/>
    <s v="8-990-2000"/>
    <s v="MASIVO"/>
    <s v="NPN"/>
    <x v="1"/>
    <m/>
    <m/>
    <m/>
    <m/>
  </r>
  <r>
    <x v="1"/>
    <s v="Didimo Javier Caballero "/>
    <n v="366051290000"/>
    <s v="Cobros Mayo"/>
    <m/>
    <m/>
    <d v="2026-05-01T00:00:00"/>
    <n v="64008804"/>
    <n v="64008804"/>
    <m/>
    <m/>
    <m/>
    <m/>
    <m/>
    <d v="2026-05-01T00:00:00"/>
    <m/>
    <m/>
    <m/>
    <s v="4-753-207"/>
    <s v="MASIVO"/>
    <s v="NPN"/>
    <x v="1"/>
    <m/>
    <m/>
    <m/>
    <m/>
  </r>
  <r>
    <x v="1"/>
    <s v="Etilcia ernela acostá Martínez "/>
    <n v="367012450000"/>
    <s v="Cobros Mayo"/>
    <m/>
    <m/>
    <d v="2026-05-01T00:00:00"/>
    <n v="64024594"/>
    <n v="64024594"/>
    <m/>
    <m/>
    <m/>
    <m/>
    <m/>
    <d v="2026-05-01T00:00:00"/>
    <m/>
    <m/>
    <m/>
    <s v="10-706-1839"/>
    <s v="MASIVO"/>
    <s v="NPN"/>
    <x v="5"/>
    <m/>
    <m/>
    <m/>
    <m/>
  </r>
  <r>
    <x v="1"/>
    <s v="Angel abraham gudiño Miranda "/>
    <n v="364054100000"/>
    <s v="Cobros Mayo"/>
    <m/>
    <m/>
    <d v="2026-05-01T00:00:00"/>
    <n v="64028896"/>
    <n v="64028896"/>
    <m/>
    <m/>
    <m/>
    <m/>
    <m/>
    <d v="2026-05-01T00:00:00"/>
    <m/>
    <m/>
    <m/>
    <s v="8-1054-971"/>
    <s v="MASIVO"/>
    <s v="NPN"/>
    <x v="1"/>
    <m/>
    <m/>
    <m/>
    <m/>
  </r>
  <r>
    <x v="1"/>
    <s v="Geronima Ellington"/>
    <n v="363081040000"/>
    <s v="Cobros Mayo"/>
    <m/>
    <m/>
    <d v="2026-05-01T00:00:00"/>
    <n v="64034925"/>
    <n v="64034925"/>
    <m/>
    <m/>
    <m/>
    <m/>
    <m/>
    <d v="2026-05-01T00:00:00"/>
    <m/>
    <m/>
    <m/>
    <s v="12-714-1410"/>
    <s v="MASIVO"/>
    <s v="NPN"/>
    <x v="1"/>
    <m/>
    <m/>
    <m/>
    <m/>
  </r>
  <r>
    <x v="1"/>
    <s v="ARIEL ABEL ORTEGA DE LEON"/>
    <n v="357369900000"/>
    <s v="Cobros Mayo"/>
    <m/>
    <m/>
    <d v="2026-05-01T00:00:00"/>
    <n v="64047882"/>
    <n v="64047882"/>
    <m/>
    <m/>
    <m/>
    <m/>
    <m/>
    <d v="2026-05-01T00:00:00"/>
    <m/>
    <m/>
    <m/>
    <s v="8-1041-2235"/>
    <s v="MASIVO"/>
    <s v="3 PAGOS PENDIENTES"/>
    <x v="1"/>
    <m/>
    <m/>
    <m/>
    <m/>
  </r>
  <r>
    <x v="1"/>
    <s v="Malcolm Luther Airboine Best"/>
    <n v="369084320000"/>
    <s v="Cobros Mayo"/>
    <m/>
    <m/>
    <d v="2026-05-01T00:00:00"/>
    <n v="64071614"/>
    <n v="64071614"/>
    <m/>
    <m/>
    <m/>
    <m/>
    <m/>
    <d v="2026-05-01T00:00:00"/>
    <m/>
    <m/>
    <m/>
    <s v="8-486-618"/>
    <s v="SOHO-CALL CENTER"/>
    <s v="NPN"/>
    <x v="1"/>
    <m/>
    <m/>
    <m/>
    <m/>
  </r>
  <r>
    <x v="1"/>
    <s v="MELANY BEATRIZ MIRANDA SALDAÑA "/>
    <n v="369038770000"/>
    <s v="Cobros Mayo"/>
    <m/>
    <m/>
    <d v="2026-05-01T00:00:00"/>
    <n v="64079001"/>
    <n v="64079001"/>
    <m/>
    <m/>
    <m/>
    <m/>
    <m/>
    <d v="2026-05-01T00:00:00"/>
    <m/>
    <m/>
    <m/>
    <s v="4-774-632"/>
    <s v="MASIVO"/>
    <s v="NPN"/>
    <x v="1"/>
    <m/>
    <m/>
    <m/>
    <m/>
  </r>
  <r>
    <x v="1"/>
    <s v="Marcos Antonio Howard catuy"/>
    <n v="359242000000"/>
    <s v="Cobros Mayo"/>
    <m/>
    <m/>
    <d v="2026-05-01T00:00:00"/>
    <n v="64079225"/>
    <n v="64079225"/>
    <m/>
    <m/>
    <m/>
    <m/>
    <m/>
    <d v="2026-05-01T00:00:00"/>
    <m/>
    <m/>
    <m/>
    <s v="3-761-2136"/>
    <s v="MASIVO"/>
    <s v="NPN"/>
    <x v="5"/>
    <m/>
    <m/>
    <m/>
    <m/>
  </r>
  <r>
    <x v="1"/>
    <s v="Dyana Silva Perez"/>
    <n v="217002760000"/>
    <s v="Cobros Mayo"/>
    <m/>
    <m/>
    <d v="2026-05-01T00:00:00"/>
    <n v="64084980"/>
    <n v="64084980"/>
    <m/>
    <m/>
    <m/>
    <m/>
    <m/>
    <d v="2026-05-01T00:00:00"/>
    <m/>
    <m/>
    <m/>
    <s v="8-767-801"/>
    <s v="MASIVO"/>
    <s v="NPN"/>
    <x v="1"/>
    <m/>
    <m/>
    <m/>
    <m/>
  </r>
  <r>
    <x v="1"/>
    <s v="Kibler herrera"/>
    <n v="359385400000"/>
    <s v="Cobros Mayo"/>
    <m/>
    <m/>
    <d v="2026-05-01T00:00:00"/>
    <n v="64098122"/>
    <n v="64098122"/>
    <m/>
    <m/>
    <m/>
    <m/>
    <m/>
    <d v="2026-05-01T00:00:00"/>
    <m/>
    <m/>
    <m/>
    <s v="10-720-238"/>
    <s v="MASIVO"/>
    <s v="NPN"/>
    <x v="1"/>
    <m/>
    <m/>
    <m/>
    <m/>
  </r>
  <r>
    <x v="1"/>
    <s v="Yenisleidy Sotolongo alarcon"/>
    <n v="351367510000"/>
    <s v="Cobros Mayo"/>
    <m/>
    <m/>
    <d v="2026-05-01T00:00:00"/>
    <n v="64099284"/>
    <n v="64099284"/>
    <m/>
    <m/>
    <m/>
    <m/>
    <m/>
    <d v="2026-05-01T00:00:00"/>
    <m/>
    <m/>
    <m/>
    <s v="P515138"/>
    <s v="MASIVO"/>
    <s v="3 PAGOS PENDIENTES"/>
    <x v="3"/>
    <m/>
    <m/>
    <m/>
    <m/>
  </r>
  <r>
    <x v="1"/>
    <s v="MIGUEL CABALLERO"/>
    <n v="362021260000"/>
    <s v="Cobros Mayo"/>
    <m/>
    <m/>
    <d v="2026-05-01T00:00:00"/>
    <n v="64099571"/>
    <n v="64099571"/>
    <m/>
    <m/>
    <m/>
    <m/>
    <m/>
    <d v="2026-05-01T00:00:00"/>
    <m/>
    <m/>
    <m/>
    <s v="8-943-836"/>
    <s v="MASIVO"/>
    <s v="NPN"/>
    <x v="1"/>
    <m/>
    <m/>
    <m/>
    <m/>
  </r>
  <r>
    <x v="1"/>
    <s v="NORIS ESTHER BUSTAMANTE AGUILAR"/>
    <n v="362000400000"/>
    <s v="Cobros Mayo"/>
    <m/>
    <m/>
    <d v="2026-05-01T00:00:00"/>
    <n v="64108391"/>
    <n v="64108391"/>
    <m/>
    <m/>
    <m/>
    <m/>
    <m/>
    <d v="2026-05-01T00:00:00"/>
    <m/>
    <m/>
    <m/>
    <s v="3-753-999"/>
    <s v="MASIVO"/>
    <s v="2 PAGOS PENDIENTES"/>
    <x v="3"/>
    <m/>
    <m/>
    <m/>
    <m/>
  </r>
  <r>
    <x v="1"/>
    <s v="LUIS CARLOS YEPEZ ORTEGA"/>
    <n v="363009000000"/>
    <s v="Cobros Mayo"/>
    <m/>
    <m/>
    <d v="2026-05-01T00:00:00"/>
    <n v="64116796"/>
    <n v="64116796"/>
    <m/>
    <m/>
    <m/>
    <m/>
    <m/>
    <d v="2026-05-01T00:00:00"/>
    <m/>
    <m/>
    <m/>
    <s v="AU915051"/>
    <s v="MASIVO"/>
    <s v="2 PAGOS PENDIENTES"/>
    <x v="10"/>
    <m/>
    <m/>
    <m/>
    <m/>
  </r>
  <r>
    <x v="1"/>
    <s v="LEONIDAS GUILLERMO Olivarren"/>
    <n v="367041060000"/>
    <s v="Cobros Mayo"/>
    <m/>
    <m/>
    <d v="2026-05-01T00:00:00"/>
    <n v="64121203"/>
    <n v="64121203"/>
    <m/>
    <m/>
    <m/>
    <m/>
    <m/>
    <d v="2026-05-01T00:00:00"/>
    <m/>
    <m/>
    <m/>
    <s v="9-92-653"/>
    <s v="MASIVO"/>
    <s v="NPN"/>
    <x v="2"/>
    <m/>
    <m/>
    <m/>
    <m/>
  </r>
  <r>
    <x v="1"/>
    <s v="Dayanara Ardines "/>
    <n v="249011980000"/>
    <s v="Cobros Mayo"/>
    <m/>
    <m/>
    <d v="2026-05-01T00:00:00"/>
    <n v="64151950"/>
    <n v="64151950"/>
    <m/>
    <m/>
    <m/>
    <m/>
    <m/>
    <d v="2026-05-01T00:00:00"/>
    <m/>
    <m/>
    <m/>
    <s v="8-752-83"/>
    <s v="MASIVO"/>
    <s v="NPN"/>
    <x v="1"/>
    <m/>
    <m/>
    <m/>
    <m/>
  </r>
  <r>
    <x v="1"/>
    <s v="ALEXANDER ADHIR AIZPU SALAS"/>
    <n v="358358460000"/>
    <s v="Cobros Mayo"/>
    <m/>
    <m/>
    <d v="2026-05-01T00:00:00"/>
    <n v="64152539"/>
    <n v="64152539"/>
    <m/>
    <m/>
    <m/>
    <m/>
    <m/>
    <d v="2026-05-01T00:00:00"/>
    <m/>
    <m/>
    <m/>
    <s v="8-870-2267"/>
    <s v="MASIVO"/>
    <s v="2 PAGOS PENDIENTES"/>
    <x v="3"/>
    <m/>
    <m/>
    <m/>
    <m/>
  </r>
  <r>
    <x v="1"/>
    <s v="Yinibeth Iliany Castillo"/>
    <n v="327001870000"/>
    <s v="Cobros Mayo"/>
    <m/>
    <m/>
    <d v="2026-05-01T00:00:00"/>
    <n v="64153733"/>
    <n v="64153733"/>
    <m/>
    <m/>
    <m/>
    <m/>
    <m/>
    <d v="2026-05-01T00:00:00"/>
    <m/>
    <m/>
    <m/>
    <s v="3-733-247"/>
    <s v="MASIVO"/>
    <s v="NPN"/>
    <x v="1"/>
    <m/>
    <m/>
    <m/>
    <m/>
  </r>
  <r>
    <x v="1"/>
    <s v=" YAJAIRA YOHANA RODRIGUEZ MOLINA FER"/>
    <n v="362033460000"/>
    <s v="Cobros Mayo"/>
    <m/>
    <m/>
    <d v="2026-05-01T00:00:00"/>
    <n v="64160500"/>
    <n v="64160500"/>
    <m/>
    <m/>
    <m/>
    <m/>
    <m/>
    <d v="2026-05-01T00:00:00"/>
    <m/>
    <m/>
    <m/>
    <s v="8-451-884"/>
    <s v="RENOVACIONES"/>
    <s v="NPN"/>
    <x v="2"/>
    <m/>
    <m/>
    <m/>
    <m/>
  </r>
  <r>
    <x v="1"/>
    <s v=" ÁMBAR FERNANDA ALFARO CAIZAMO"/>
    <n v="365089000000"/>
    <s v="Cobros Mayo"/>
    <m/>
    <m/>
    <d v="2026-05-01T00:00:00"/>
    <n v="64165146"/>
    <n v="64165146"/>
    <m/>
    <m/>
    <m/>
    <m/>
    <m/>
    <d v="2026-05-01T00:00:00"/>
    <m/>
    <m/>
    <m/>
    <s v="8-1063-1770"/>
    <s v="MASIVO"/>
    <s v="NPN"/>
    <x v="1"/>
    <m/>
    <m/>
    <m/>
    <m/>
  </r>
  <r>
    <x v="1"/>
    <s v="Vilma Esther Ovalle Cañizalez"/>
    <n v="308019740000"/>
    <s v="Cobros Mayo"/>
    <m/>
    <m/>
    <d v="2026-05-01T00:00:00"/>
    <n v="64167382"/>
    <n v="64167382"/>
    <m/>
    <m/>
    <m/>
    <m/>
    <m/>
    <d v="2026-05-01T00:00:00"/>
    <m/>
    <m/>
    <m/>
    <s v="8-792-415"/>
    <s v="MASIVO"/>
    <s v="NPN"/>
    <x v="1"/>
    <m/>
    <m/>
    <m/>
    <m/>
  </r>
  <r>
    <x v="1"/>
    <s v="KEVIN ISMAEL CORNEJO"/>
    <n v="357357140000"/>
    <s v="Cobros Mayo"/>
    <m/>
    <m/>
    <d v="2026-05-01T00:00:00"/>
    <n v="64170798"/>
    <n v="64170798"/>
    <m/>
    <m/>
    <m/>
    <m/>
    <m/>
    <d v="2026-05-01T00:00:00"/>
    <m/>
    <m/>
    <m/>
    <s v="8-1031-1601"/>
    <s v="MASIVO"/>
    <s v="NPN"/>
    <x v="1"/>
    <m/>
    <m/>
    <m/>
    <m/>
  </r>
  <r>
    <x v="1"/>
    <s v="Kimayra kira Diaz fuentes"/>
    <n v="353364870000"/>
    <s v="Cobros Mayo"/>
    <m/>
    <m/>
    <d v="2026-05-01T00:00:00"/>
    <n v="64183727"/>
    <n v="64183727"/>
    <m/>
    <m/>
    <m/>
    <m/>
    <m/>
    <d v="2026-05-01T00:00:00"/>
    <m/>
    <m/>
    <m/>
    <s v="8-787-615"/>
    <s v="MASIVO"/>
    <s v="NPN"/>
    <x v="1"/>
    <m/>
    <m/>
    <m/>
    <m/>
  </r>
  <r>
    <x v="1"/>
    <s v="DINA ESTER ACOSTA FLORES"/>
    <n v="366087300000"/>
    <s v="Cobros Mayo"/>
    <m/>
    <m/>
    <d v="2026-05-01T00:00:00"/>
    <n v="64188477"/>
    <n v="64188477"/>
    <m/>
    <m/>
    <m/>
    <m/>
    <m/>
    <d v="2026-05-01T00:00:00"/>
    <m/>
    <m/>
    <m/>
    <s v="9-754-1255"/>
    <s v="MASIVO"/>
    <s v="NPN"/>
    <x v="6"/>
    <m/>
    <m/>
    <m/>
    <m/>
  </r>
  <r>
    <x v="1"/>
    <s v="CLAUDETTE DEL ROSARI ROBLES SOLIS"/>
    <n v="362082210000"/>
    <s v="Cobros Mayo"/>
    <m/>
    <m/>
    <d v="2026-05-01T00:00:00"/>
    <n v="64198054"/>
    <n v="64198054"/>
    <m/>
    <m/>
    <m/>
    <m/>
    <m/>
    <d v="2026-05-01T00:00:00"/>
    <m/>
    <m/>
    <m/>
    <s v="9-707-302"/>
    <s v="MASIVO"/>
    <s v="NPN"/>
    <x v="1"/>
    <m/>
    <m/>
    <m/>
    <m/>
  </r>
  <r>
    <x v="1"/>
    <s v="Juan Carlos binns Peralta "/>
    <n v="351363260000"/>
    <s v="Cobros Mayo"/>
    <m/>
    <m/>
    <d v="2026-05-01T00:00:00"/>
    <n v="64198354"/>
    <n v="64198354"/>
    <m/>
    <m/>
    <m/>
    <m/>
    <m/>
    <d v="2026-05-01T00:00:00"/>
    <m/>
    <m/>
    <m/>
    <s v="7-710-598"/>
    <s v="MASIVO"/>
    <s v="NPN"/>
    <x v="5"/>
    <m/>
    <m/>
    <m/>
    <m/>
  </r>
  <r>
    <x v="1"/>
    <s v="SOLANGEL GESELLE CASTILLO "/>
    <n v="366001430000"/>
    <s v="Cobros Mayo"/>
    <m/>
    <m/>
    <d v="2026-05-01T00:00:00"/>
    <n v="64199917"/>
    <n v="64199917"/>
    <m/>
    <m/>
    <m/>
    <m/>
    <m/>
    <d v="2026-05-01T00:00:00"/>
    <m/>
    <m/>
    <m/>
    <s v="8-731-787"/>
    <s v="SOHO"/>
    <s v="2 PAGOS PENDIENTES"/>
    <x v="8"/>
    <m/>
    <m/>
    <m/>
    <m/>
  </r>
  <r>
    <x v="1"/>
    <s v="ARISTIDES MENDEZ RODRIGUEZ"/>
    <n v="368073600000"/>
    <s v="Cobros Mayo"/>
    <m/>
    <m/>
    <d v="2026-05-01T00:00:00"/>
    <n v="64203466"/>
    <n v="64203466"/>
    <m/>
    <m/>
    <m/>
    <m/>
    <m/>
    <d v="2026-05-01T00:00:00"/>
    <m/>
    <m/>
    <m/>
    <s v="4-101-583"/>
    <s v="MASIVO"/>
    <s v="NPN"/>
    <x v="3"/>
    <m/>
    <m/>
    <m/>
    <m/>
  </r>
  <r>
    <x v="1"/>
    <s v="MILDRED ROSE JOHNSON DE STEWART"/>
    <n v="353379550000"/>
    <s v="Cobros Mayo"/>
    <m/>
    <m/>
    <d v="2026-05-01T00:00:00"/>
    <n v="64218076"/>
    <n v="64218076"/>
    <m/>
    <m/>
    <m/>
    <m/>
    <m/>
    <d v="2026-05-01T00:00:00"/>
    <m/>
    <m/>
    <m/>
    <s v="3-31-772"/>
    <s v="MASIVO"/>
    <s v="NPN"/>
    <x v="1"/>
    <m/>
    <m/>
    <m/>
    <m/>
  </r>
  <r>
    <x v="1"/>
    <s v="Anthony Romero "/>
    <n v="365023220000"/>
    <s v="Cobros Mayo"/>
    <m/>
    <m/>
    <d v="2026-05-01T00:00:00"/>
    <n v="64222796"/>
    <n v="64222796"/>
    <m/>
    <m/>
    <m/>
    <m/>
    <m/>
    <d v="2026-05-01T00:00:00"/>
    <m/>
    <m/>
    <m/>
    <s v="8-969-870"/>
    <s v="MASIVO"/>
    <s v="NPN"/>
    <x v="1"/>
    <m/>
    <m/>
    <m/>
    <m/>
  </r>
  <r>
    <x v="1"/>
    <s v="Daniela Peralta "/>
    <n v="368092250000"/>
    <s v="Cobros Mayo"/>
    <m/>
    <m/>
    <d v="2026-05-01T00:00:00"/>
    <n v="64237069"/>
    <n v="64237069"/>
    <m/>
    <m/>
    <m/>
    <m/>
    <m/>
    <d v="2026-05-01T00:00:00"/>
    <m/>
    <m/>
    <m/>
    <s v="8-1000-957"/>
    <s v="MASIVO"/>
    <s v="NPN"/>
    <x v="9"/>
    <m/>
    <m/>
    <m/>
    <m/>
  </r>
  <r>
    <x v="1"/>
    <s v="ALEX HAU CHEUNG"/>
    <n v="352356110000"/>
    <s v="Cobros Mayo"/>
    <m/>
    <m/>
    <d v="2026-05-01T00:00:00"/>
    <n v="64242878"/>
    <n v="64242878"/>
    <m/>
    <m/>
    <m/>
    <m/>
    <m/>
    <d v="2026-05-01T00:00:00"/>
    <m/>
    <m/>
    <m/>
    <s v="8-902-1681"/>
    <s v="MASIVO"/>
    <s v="NPN"/>
    <x v="3"/>
    <m/>
    <m/>
    <m/>
    <m/>
  </r>
  <r>
    <x v="1"/>
    <s v="Yandira Torres "/>
    <n v="365043260000"/>
    <s v="Cobros Mayo"/>
    <m/>
    <m/>
    <d v="2026-05-01T00:00:00"/>
    <n v="64267994"/>
    <n v="64267994"/>
    <m/>
    <m/>
    <m/>
    <m/>
    <m/>
    <d v="2026-05-01T00:00:00"/>
    <m/>
    <m/>
    <m/>
    <s v="8-798-980"/>
    <s v="MASIVO"/>
    <s v="NPN"/>
    <x v="1"/>
    <m/>
    <m/>
    <m/>
    <m/>
  </r>
  <r>
    <x v="1"/>
    <s v="ROSA RODRIGUEZ AMADOR"/>
    <n v="361046740000"/>
    <s v="Cobros Mayo"/>
    <m/>
    <m/>
    <d v="2026-05-01T00:00:00"/>
    <n v="64271911"/>
    <n v="64271911"/>
    <m/>
    <m/>
    <m/>
    <m/>
    <m/>
    <d v="2026-05-01T00:00:00"/>
    <m/>
    <m/>
    <m/>
    <s v="4-803-100"/>
    <s v="MASIVO"/>
    <s v="NPN"/>
    <x v="1"/>
    <m/>
    <m/>
    <m/>
    <m/>
  </r>
  <r>
    <x v="1"/>
    <s v="Maria Miranda "/>
    <n v="328076230000"/>
    <s v="Cobros Mayo"/>
    <m/>
    <m/>
    <d v="2026-05-01T00:00:00"/>
    <n v="64279466"/>
    <n v="64279466"/>
    <m/>
    <m/>
    <m/>
    <m/>
    <m/>
    <d v="2026-05-01T00:00:00"/>
    <m/>
    <m/>
    <m/>
    <s v="4-100-1611"/>
    <s v="MASIVO"/>
    <s v="NPN"/>
    <x v="5"/>
    <m/>
    <m/>
    <m/>
    <m/>
  </r>
  <r>
    <x v="1"/>
    <s v="ROBINSON RIBET RODRIGUEZ DIAZ"/>
    <n v="359371560000"/>
    <s v="Cobros Mayo"/>
    <m/>
    <m/>
    <d v="2026-05-01T00:00:00"/>
    <n v="64283894"/>
    <n v="64283894"/>
    <m/>
    <m/>
    <m/>
    <m/>
    <m/>
    <d v="2026-05-01T00:00:00"/>
    <m/>
    <m/>
    <m/>
    <s v="6-81-609"/>
    <s v="MASIVO"/>
    <s v="NPN"/>
    <x v="1"/>
    <m/>
    <m/>
    <m/>
    <m/>
  </r>
  <r>
    <x v="1"/>
    <s v="Keisser Hussein Caballero Nieto"/>
    <n v="362050050000"/>
    <s v="Cobros Mayo"/>
    <m/>
    <m/>
    <d v="2026-05-01T00:00:00"/>
    <n v="64290731"/>
    <n v="64290731"/>
    <m/>
    <m/>
    <m/>
    <m/>
    <m/>
    <d v="2026-05-01T00:00:00"/>
    <m/>
    <m/>
    <m/>
    <s v="4-737-2320"/>
    <s v="MASIVO"/>
    <s v="NPN"/>
    <x v="1"/>
    <m/>
    <m/>
    <m/>
    <m/>
  </r>
  <r>
    <x v="1"/>
    <s v="Yaneli lisbeth navalo Martinez "/>
    <n v="351247450000"/>
    <s v="Cobros Mayo"/>
    <m/>
    <m/>
    <d v="2026-05-01T00:00:00"/>
    <n v="64296356"/>
    <n v="64296356"/>
    <m/>
    <m/>
    <m/>
    <m/>
    <m/>
    <d v="2026-05-01T00:00:00"/>
    <m/>
    <m/>
    <m/>
    <s v="3-730-2220"/>
    <s v="MASIVO"/>
    <s v="NPN"/>
    <x v="5"/>
    <m/>
    <m/>
    <m/>
    <m/>
  </r>
  <r>
    <x v="1"/>
    <s v="YANETH ALEIDA VILLARREAL"/>
    <n v="363000680000"/>
    <s v="Cobros Mayo"/>
    <m/>
    <m/>
    <d v="2026-05-01T00:00:00"/>
    <n v="64303024"/>
    <n v="64303024"/>
    <m/>
    <m/>
    <m/>
    <m/>
    <m/>
    <d v="2026-05-01T00:00:00"/>
    <m/>
    <m/>
    <m/>
    <s v="4-901-1210"/>
    <s v="MASIVO"/>
    <s v="NPN"/>
    <x v="4"/>
    <m/>
    <m/>
    <m/>
    <m/>
  </r>
  <r>
    <x v="1"/>
    <s v="Miguel antonio martinez dimas"/>
    <n v="366080160000"/>
    <s v="Cobros Mayo"/>
    <m/>
    <m/>
    <d v="2026-05-01T00:00:00"/>
    <n v="64312092"/>
    <n v="64312092"/>
    <m/>
    <m/>
    <m/>
    <m/>
    <m/>
    <d v="2026-05-01T00:00:00"/>
    <m/>
    <m/>
    <m/>
    <s v="8-967-1071"/>
    <s v="MASIVO"/>
    <s v="NPN"/>
    <x v="1"/>
    <m/>
    <m/>
    <m/>
    <m/>
  </r>
  <r>
    <x v="1"/>
    <s v="ZAYDA LISSETT RIVAS CARVAJAL"/>
    <n v="351372610000"/>
    <s v="Cobros Mayo"/>
    <m/>
    <m/>
    <d v="2026-05-01T00:00:00"/>
    <n v="64312170"/>
    <n v="64312170"/>
    <m/>
    <m/>
    <m/>
    <m/>
    <m/>
    <d v="2026-05-01T00:00:00"/>
    <m/>
    <m/>
    <m/>
    <s v="C02820620"/>
    <s v="MASIVO"/>
    <s v="3 PAGOS PENDIENTES"/>
    <x v="2"/>
    <m/>
    <m/>
    <m/>
    <m/>
  </r>
  <r>
    <x v="1"/>
    <s v="Edwin ramirez"/>
    <n v="362085290000"/>
    <s v="Cobros Mayo"/>
    <m/>
    <m/>
    <d v="2026-05-01T00:00:00"/>
    <n v="64314000"/>
    <n v="64314000"/>
    <m/>
    <m/>
    <m/>
    <m/>
    <m/>
    <d v="2026-05-01T00:00:00"/>
    <m/>
    <m/>
    <m/>
    <s v="8-938-2247"/>
    <s v="SOHO"/>
    <s v="NPN"/>
    <x v="10"/>
    <m/>
    <m/>
    <m/>
    <m/>
  </r>
  <r>
    <x v="1"/>
    <s v="Juan Miguel Jordan Fossatti"/>
    <n v="352366440000"/>
    <s v="Cobros Mayo"/>
    <m/>
    <m/>
    <d v="2026-05-01T00:00:00"/>
    <n v="64320903"/>
    <n v="64320903"/>
    <m/>
    <m/>
    <m/>
    <m/>
    <m/>
    <d v="2026-05-01T00:00:00"/>
    <m/>
    <m/>
    <m/>
    <s v="4-277-831"/>
    <s v="MASIVO"/>
    <s v="3 PAGOS PENDIENTES"/>
    <x v="8"/>
    <m/>
    <m/>
    <m/>
    <m/>
  </r>
  <r>
    <x v="1"/>
    <s v="Romulo González "/>
    <n v="355377690000"/>
    <s v="Cobros Mayo"/>
    <m/>
    <m/>
    <d v="2026-05-01T00:00:00"/>
    <n v="64321567"/>
    <n v="64321567"/>
    <m/>
    <m/>
    <m/>
    <m/>
    <m/>
    <d v="2026-05-01T00:00:00"/>
    <m/>
    <m/>
    <m/>
    <s v="2-124-362"/>
    <s v="MASIVO"/>
    <s v="NPN"/>
    <x v="1"/>
    <m/>
    <m/>
    <m/>
    <m/>
  </r>
  <r>
    <x v="1"/>
    <s v="SOGDILI DEL BASTO MORALES"/>
    <n v="347356120000"/>
    <s v="Cobros Mayo"/>
    <m/>
    <m/>
    <d v="2026-05-01T00:00:00"/>
    <n v="64328113"/>
    <n v="64328113"/>
    <m/>
    <m/>
    <m/>
    <m/>
    <m/>
    <d v="2026-05-01T00:00:00"/>
    <m/>
    <m/>
    <m/>
    <s v="10-710-1020"/>
    <s v="MASIVO"/>
    <s v="NPN"/>
    <x v="1"/>
    <m/>
    <m/>
    <m/>
    <m/>
  </r>
  <r>
    <x v="1"/>
    <s v="Alberto Rivera"/>
    <n v="346058410000"/>
    <s v="Cobros Mayo"/>
    <m/>
    <m/>
    <d v="2026-05-01T00:00:00"/>
    <n v="64345234"/>
    <n v="64345234"/>
    <m/>
    <m/>
    <m/>
    <m/>
    <m/>
    <d v="2026-05-01T00:00:00"/>
    <m/>
    <m/>
    <m/>
    <s v="8-720-2162"/>
    <s v="DIGITAL"/>
    <s v="NPN"/>
    <x v="5"/>
    <m/>
    <m/>
    <m/>
    <m/>
  </r>
  <r>
    <x v="1"/>
    <s v="Zuleica Salas Rengifo"/>
    <n v="358233970000"/>
    <s v="Cobros Mayo"/>
    <m/>
    <m/>
    <d v="2026-05-01T00:00:00"/>
    <n v="64348837"/>
    <n v="64348837"/>
    <m/>
    <m/>
    <m/>
    <m/>
    <m/>
    <d v="2026-05-01T00:00:00"/>
    <m/>
    <m/>
    <m/>
    <s v="8-703-798"/>
    <s v="MASIVO"/>
    <s v="2 PAGOS PENDIENTES"/>
    <x v="1"/>
    <m/>
    <m/>
    <m/>
    <m/>
  </r>
  <r>
    <x v="1"/>
    <s v="Derex castillo Ortiz"/>
    <n v="357384780000"/>
    <s v="Cobros Mayo"/>
    <m/>
    <m/>
    <d v="2026-05-01T00:00:00"/>
    <n v="64352780"/>
    <n v="64352780"/>
    <m/>
    <m/>
    <m/>
    <m/>
    <m/>
    <d v="2026-05-01T00:00:00"/>
    <m/>
    <m/>
    <m/>
    <s v="4-733-519"/>
    <s v="MASIVO"/>
    <s v="NPN"/>
    <x v="2"/>
    <m/>
    <m/>
    <m/>
    <m/>
  </r>
  <r>
    <x v="1"/>
    <s v="ADRIANA Garcia"/>
    <n v="361092140000"/>
    <s v="Cobros Mayo"/>
    <m/>
    <m/>
    <d v="2026-05-01T00:00:00"/>
    <n v="64353268"/>
    <n v="64353268"/>
    <m/>
    <m/>
    <m/>
    <m/>
    <m/>
    <d v="2026-05-01T00:00:00"/>
    <m/>
    <m/>
    <m/>
    <s v="8-1000-1838"/>
    <s v="MASIVO"/>
    <s v="NPN"/>
    <x v="1"/>
    <m/>
    <m/>
    <m/>
    <m/>
  </r>
  <r>
    <x v="1"/>
    <s v="DIONISIO VASQUEZ SANTANA"/>
    <n v="365014860000"/>
    <s v="Cobros Mayo"/>
    <m/>
    <m/>
    <d v="2026-05-01T00:00:00"/>
    <n v="64364799"/>
    <n v="64364799"/>
    <m/>
    <m/>
    <m/>
    <m/>
    <m/>
    <d v="2026-05-01T00:00:00"/>
    <m/>
    <m/>
    <m/>
    <s v="8-201-1311"/>
    <s v="MASIVO"/>
    <s v="NPN"/>
    <x v="1"/>
    <m/>
    <m/>
    <m/>
    <m/>
  </r>
  <r>
    <x v="1"/>
    <s v="PANAMA CARDS GROUP 2, S.A"/>
    <n v="366056840000"/>
    <s v="Cobros Mayo"/>
    <m/>
    <m/>
    <d v="2026-05-01T00:00:00"/>
    <n v="64366435"/>
    <n v="64366435"/>
    <m/>
    <m/>
    <m/>
    <m/>
    <m/>
    <d v="2026-05-01T00:00:00"/>
    <m/>
    <m/>
    <m/>
    <s v="8-758-10"/>
    <s v="SOHO-CALL CENTER"/>
    <s v="NPN"/>
    <x v="1"/>
    <m/>
    <m/>
    <m/>
    <m/>
  </r>
  <r>
    <x v="1"/>
    <s v="Marielys Rodriguez González "/>
    <n v="368046040000"/>
    <s v="Cobros Mayo"/>
    <m/>
    <m/>
    <d v="2026-05-01T00:00:00"/>
    <n v="64374707"/>
    <n v="64374707"/>
    <m/>
    <m/>
    <m/>
    <m/>
    <m/>
    <d v="2026-05-01T00:00:00"/>
    <m/>
    <m/>
    <m/>
    <s v="8-1011-2462"/>
    <s v="SOHO"/>
    <s v="NPN"/>
    <x v="3"/>
    <m/>
    <m/>
    <m/>
    <m/>
  </r>
  <r>
    <x v="1"/>
    <s v="manuela González Santamaría "/>
    <n v="365022420000"/>
    <s v="Cobros Mayo"/>
    <m/>
    <m/>
    <d v="2026-05-01T00:00:00"/>
    <n v="64377330"/>
    <n v="64377330"/>
    <m/>
    <m/>
    <m/>
    <m/>
    <m/>
    <d v="2026-05-01T00:00:00"/>
    <m/>
    <m/>
    <m/>
    <s v="4-230-469"/>
    <s v="MASIVO"/>
    <s v="NPN"/>
    <x v="1"/>
    <m/>
    <m/>
    <m/>
    <m/>
  </r>
  <r>
    <x v="1"/>
    <s v="Jhostein Flores"/>
    <n v="361023080000"/>
    <s v="Cobros Mayo"/>
    <m/>
    <m/>
    <d v="2026-05-01T00:00:00"/>
    <n v="64381146"/>
    <n v="64381146"/>
    <m/>
    <m/>
    <m/>
    <m/>
    <m/>
    <d v="2026-05-01T00:00:00"/>
    <m/>
    <m/>
    <m/>
    <s v="9-754-2237"/>
    <s v="MASIVO"/>
    <s v="2 PAGOS PENDIENTES"/>
    <x v="7"/>
    <m/>
    <m/>
    <m/>
    <m/>
  </r>
  <r>
    <x v="1"/>
    <s v="VALENTINA ALBA SMITH"/>
    <n v="361037900000"/>
    <s v="Cobros Mayo"/>
    <m/>
    <m/>
    <d v="2026-05-01T00:00:00"/>
    <n v="64392217"/>
    <n v="64392217"/>
    <m/>
    <m/>
    <m/>
    <m/>
    <m/>
    <d v="2026-05-01T00:00:00"/>
    <m/>
    <m/>
    <m/>
    <s v="10-707-2196"/>
    <s v="MASIVO"/>
    <s v="NPN"/>
    <x v="1"/>
    <m/>
    <m/>
    <m/>
    <m/>
  </r>
  <r>
    <x v="1"/>
    <s v="Juan acosta galindo"/>
    <n v="368089170000"/>
    <s v="Cobros Mayo"/>
    <m/>
    <m/>
    <d v="2026-05-01T00:00:00"/>
    <n v="64411353"/>
    <n v="64411353"/>
    <m/>
    <m/>
    <m/>
    <m/>
    <m/>
    <d v="2026-05-01T00:00:00"/>
    <m/>
    <m/>
    <m/>
    <s v="4-206-693"/>
    <s v="MASIVO"/>
    <s v="NPN"/>
    <x v="1"/>
    <m/>
    <m/>
    <m/>
    <m/>
  </r>
  <r>
    <x v="1"/>
    <s v="Yeisi Alexandra Martínez Caballero"/>
    <n v="368074250000"/>
    <s v="Cobros Mayo"/>
    <m/>
    <m/>
    <d v="2026-05-01T00:00:00"/>
    <n v="64437334"/>
    <n v="64437334"/>
    <m/>
    <m/>
    <m/>
    <m/>
    <m/>
    <d v="2026-05-01T00:00:00"/>
    <m/>
    <m/>
    <m/>
    <s v="4-829-868"/>
    <s v="MASIVO"/>
    <s v="NPN"/>
    <x v="9"/>
    <m/>
    <m/>
    <m/>
    <m/>
  </r>
  <r>
    <x v="1"/>
    <s v=" Rachell Julieth Guardia"/>
    <n v="315023150000"/>
    <s v="Cobros Mayo"/>
    <m/>
    <m/>
    <d v="2026-05-01T00:00:00"/>
    <n v="64446859"/>
    <n v="64446859"/>
    <m/>
    <m/>
    <m/>
    <m/>
    <m/>
    <d v="2026-05-01T00:00:00"/>
    <m/>
    <m/>
    <m/>
    <s v="8-959-2411"/>
    <s v="MASIVO"/>
    <s v="NPN"/>
    <x v="1"/>
    <m/>
    <m/>
    <m/>
    <m/>
  </r>
  <r>
    <x v="1"/>
    <s v="Abraham Melgar"/>
    <n v="366018320000"/>
    <s v="Cobros Mayo"/>
    <m/>
    <m/>
    <d v="2026-05-01T00:00:00"/>
    <n v="64449407"/>
    <n v="64449407"/>
    <m/>
    <m/>
    <m/>
    <m/>
    <m/>
    <d v="2026-05-01T00:00:00"/>
    <m/>
    <m/>
    <m/>
    <s v="8-1041-1168"/>
    <s v="MASIVO"/>
    <s v="2 PAGOS PENDIENTES"/>
    <x v="3"/>
    <m/>
    <m/>
    <m/>
    <m/>
  </r>
  <r>
    <x v="1"/>
    <s v="Anaika Lopez"/>
    <n v="353374660000"/>
    <s v="Cobros Mayo"/>
    <m/>
    <m/>
    <d v="2026-05-01T00:00:00"/>
    <n v="64451702"/>
    <n v="64451702"/>
    <m/>
    <m/>
    <m/>
    <m/>
    <m/>
    <d v="2026-05-01T00:00:00"/>
    <m/>
    <m/>
    <m/>
    <s v="8-982-1823"/>
    <s v="MASIVO"/>
    <s v="3 PAGOS PENDIENTES"/>
    <x v="1"/>
    <m/>
    <m/>
    <m/>
    <m/>
  </r>
  <r>
    <x v="1"/>
    <s v="Josafath Escobar"/>
    <n v="362083770000"/>
    <s v="Cobros Mayo"/>
    <m/>
    <m/>
    <d v="2026-05-01T00:00:00"/>
    <n v="64453028"/>
    <n v="64453028"/>
    <m/>
    <m/>
    <m/>
    <m/>
    <m/>
    <d v="2026-05-01T00:00:00"/>
    <m/>
    <m/>
    <m/>
    <s v="PA1332679"/>
    <s v="MASIVO"/>
    <s v="NPN"/>
    <x v="3"/>
    <m/>
    <m/>
    <m/>
    <m/>
  </r>
  <r>
    <x v="1"/>
    <s v="Isaac manuel Diaz perez"/>
    <n v="366024570000"/>
    <s v="Cobros Mayo"/>
    <m/>
    <m/>
    <d v="2026-05-01T00:00:00"/>
    <n v="64514901"/>
    <n v="64514901"/>
    <m/>
    <m/>
    <m/>
    <m/>
    <m/>
    <d v="2026-05-01T00:00:00"/>
    <m/>
    <m/>
    <m/>
    <s v="8-933-537"/>
    <s v="MASIVO"/>
    <s v="2 PAGOS PENDIENTES"/>
    <x v="1"/>
    <m/>
    <m/>
    <m/>
    <m/>
  </r>
  <r>
    <x v="1"/>
    <s v="Juan Rodriguez "/>
    <n v="362001930000"/>
    <s v="Cobros Mayo"/>
    <m/>
    <m/>
    <d v="2026-05-01T00:00:00"/>
    <n v="64521528"/>
    <n v="64521528"/>
    <m/>
    <m/>
    <m/>
    <m/>
    <m/>
    <d v="2026-05-01T00:00:00"/>
    <m/>
    <m/>
    <m/>
    <s v="3-101-324"/>
    <s v="MASIVO"/>
    <s v="NPN"/>
    <x v="1"/>
    <m/>
    <m/>
    <m/>
    <m/>
  </r>
  <r>
    <x v="1"/>
    <s v="María Odilia Sánchez Serrano De González "/>
    <n v="362086720000"/>
    <s v="Cobros Mayo"/>
    <m/>
    <m/>
    <d v="2026-05-01T00:00:00"/>
    <n v="64522054"/>
    <n v="64522054"/>
    <m/>
    <m/>
    <m/>
    <m/>
    <m/>
    <d v="2026-05-01T00:00:00"/>
    <m/>
    <m/>
    <m/>
    <s v="4-126-838"/>
    <s v="MASIVO"/>
    <s v="NPN"/>
    <x v="1"/>
    <m/>
    <m/>
    <m/>
    <m/>
  </r>
  <r>
    <x v="1"/>
    <s v="José Manuel Hernández "/>
    <n v="363009810000"/>
    <s v="Cobros Mayo"/>
    <m/>
    <m/>
    <d v="2026-05-01T00:00:00"/>
    <n v="64526837"/>
    <n v="64526837"/>
    <m/>
    <m/>
    <m/>
    <m/>
    <m/>
    <d v="2026-05-01T00:00:00"/>
    <m/>
    <m/>
    <m/>
    <s v="CC84082100"/>
    <s v="MASIVO"/>
    <s v="NPN"/>
    <x v="2"/>
    <m/>
    <m/>
    <m/>
    <m/>
  </r>
  <r>
    <x v="1"/>
    <s v="Jhomar Hernández "/>
    <n v="364091220000"/>
    <s v="Cobros Mayo"/>
    <m/>
    <m/>
    <d v="2026-05-01T00:00:00"/>
    <n v="64528326"/>
    <n v="64528326"/>
    <m/>
    <m/>
    <m/>
    <m/>
    <m/>
    <d v="2026-05-01T00:00:00"/>
    <m/>
    <m/>
    <m/>
    <s v="8-1010-1315 "/>
    <s v="SOHO"/>
    <s v="NPN"/>
    <x v="1"/>
    <m/>
    <m/>
    <m/>
    <m/>
  </r>
  <r>
    <x v="1"/>
    <s v="Francisco Abdiel Campos Sierra"/>
    <n v="351365030000"/>
    <s v="Cobros Mayo"/>
    <m/>
    <m/>
    <d v="2026-05-01T00:00:00"/>
    <n v="64531329"/>
    <n v="64531329"/>
    <m/>
    <m/>
    <m/>
    <m/>
    <m/>
    <d v="2026-05-01T00:00:00"/>
    <m/>
    <m/>
    <m/>
    <s v="2-742-172"/>
    <s v="MASIVO"/>
    <s v="NPN"/>
    <x v="5"/>
    <m/>
    <m/>
    <m/>
    <m/>
  </r>
  <r>
    <x v="1"/>
    <s v="ABEL OMAR SANCHEZ RODRIGUEZ"/>
    <n v="302026110000"/>
    <s v="Cobros Mayo"/>
    <m/>
    <m/>
    <d v="2026-05-01T00:00:00"/>
    <n v="64541514"/>
    <n v="64541514"/>
    <m/>
    <m/>
    <m/>
    <m/>
    <m/>
    <d v="2026-05-01T00:00:00"/>
    <m/>
    <m/>
    <m/>
    <s v="8-958-1863"/>
    <s v="DIGITAL"/>
    <s v="NPN"/>
    <x v="1"/>
    <m/>
    <m/>
    <m/>
    <m/>
  </r>
  <r>
    <x v="1"/>
    <s v="Eida Ines Salazar Cortez "/>
    <n v="981043730000"/>
    <s v="Cobros Mayo"/>
    <m/>
    <m/>
    <d v="2026-05-01T00:00:00"/>
    <n v="64548378"/>
    <n v="64548378"/>
    <m/>
    <m/>
    <m/>
    <m/>
    <m/>
    <d v="2026-05-01T00:00:00"/>
    <m/>
    <m/>
    <m/>
    <s v="4-140-904"/>
    <s v="MASIVO"/>
    <s v="NPN"/>
    <x v="1"/>
    <m/>
    <m/>
    <m/>
    <m/>
  </r>
  <r>
    <x v="1"/>
    <s v=" Pedro Pablo Rodriguez Villarreal"/>
    <n v="356378610000"/>
    <s v="Cobros Mayo"/>
    <m/>
    <m/>
    <d v="2026-05-01T00:00:00"/>
    <n v="64552409"/>
    <n v="64552409"/>
    <m/>
    <m/>
    <m/>
    <m/>
    <m/>
    <d v="2026-05-01T00:00:00"/>
    <m/>
    <m/>
    <m/>
    <s v="K788633"/>
    <s v="CALL CENTER"/>
    <s v="NPN"/>
    <x v="5"/>
    <m/>
    <m/>
    <m/>
    <m/>
  </r>
  <r>
    <x v="1"/>
    <s v="Carlos Gutierrez "/>
    <n v="354351160000"/>
    <s v="Cobros Mayo"/>
    <m/>
    <m/>
    <d v="2026-05-01T00:00:00"/>
    <n v="64552668"/>
    <n v="64552668"/>
    <m/>
    <m/>
    <m/>
    <m/>
    <m/>
    <d v="2026-05-01T00:00:00"/>
    <m/>
    <m/>
    <m/>
    <s v="8-969-1767"/>
    <s v="MASIVO"/>
    <s v="NPN"/>
    <x v="1"/>
    <m/>
    <m/>
    <m/>
    <m/>
  </r>
  <r>
    <x v="1"/>
    <s v="Lud Manuel Quintero García"/>
    <n v="367045450000"/>
    <s v="Cobros Mayo"/>
    <m/>
    <m/>
    <d v="2026-05-01T00:00:00"/>
    <n v="64553600"/>
    <n v="64553600"/>
    <m/>
    <m/>
    <m/>
    <m/>
    <m/>
    <d v="2026-05-01T00:00:00"/>
    <m/>
    <m/>
    <m/>
    <s v="8-850-455"/>
    <s v="SOHO-CALL CENTER"/>
    <s v="NPN"/>
    <x v="4"/>
    <m/>
    <m/>
    <m/>
    <m/>
  </r>
  <r>
    <x v="1"/>
    <s v="ALEJANDRO MELENDEZ"/>
    <n v="356366700000"/>
    <s v="Cobros Mayo"/>
    <m/>
    <m/>
    <d v="2026-05-01T00:00:00"/>
    <n v="64575908"/>
    <n v="64575908"/>
    <m/>
    <m/>
    <m/>
    <m/>
    <m/>
    <d v="2026-05-01T00:00:00"/>
    <m/>
    <m/>
    <m/>
    <s v="8-1037-609"/>
    <s v="MASIVO"/>
    <s v="3 PAGOS PENDIENTES"/>
    <x v="10"/>
    <m/>
    <m/>
    <m/>
    <m/>
  </r>
  <r>
    <x v="1"/>
    <s v="Kaira Karina de los Tíos Betancourt "/>
    <n v="274015610000"/>
    <s v="Cobros Mayo"/>
    <m/>
    <m/>
    <d v="2026-05-01T00:00:00"/>
    <n v="64598921"/>
    <n v="64598921"/>
    <m/>
    <m/>
    <m/>
    <m/>
    <m/>
    <d v="2026-05-01T00:00:00"/>
    <m/>
    <m/>
    <m/>
    <s v="8-854-1740"/>
    <s v="MASIVO"/>
    <s v="2 PAGOS PENDIENTES"/>
    <x v="1"/>
    <m/>
    <m/>
    <m/>
    <m/>
  </r>
  <r>
    <x v="1"/>
    <s v="Excelso Jacob moreno Guillén "/>
    <n v="353361830000"/>
    <s v="Cobros Mayo"/>
    <m/>
    <m/>
    <d v="2026-05-01T00:00:00"/>
    <n v="64600861"/>
    <n v="64600861"/>
    <m/>
    <m/>
    <m/>
    <m/>
    <m/>
    <d v="2026-05-01T00:00:00"/>
    <m/>
    <m/>
    <m/>
    <s v="4-723-1744"/>
    <s v="MASIVO"/>
    <s v="NPN"/>
    <x v="1"/>
    <m/>
    <m/>
    <m/>
    <m/>
  </r>
  <r>
    <x v="1"/>
    <s v="MIGUEL TOBA"/>
    <n v="363033630000"/>
    <s v="Cobros Mayo"/>
    <m/>
    <m/>
    <d v="2026-05-01T00:00:00"/>
    <n v="64620676"/>
    <n v="64620676"/>
    <m/>
    <m/>
    <m/>
    <m/>
    <m/>
    <d v="2026-05-01T00:00:00"/>
    <m/>
    <m/>
    <m/>
    <s v="8-778-1332"/>
    <s v="MASIVO"/>
    <s v="NPN"/>
    <x v="2"/>
    <m/>
    <m/>
    <m/>
    <m/>
  </r>
  <r>
    <x v="1"/>
    <s v=" Felipe alcibiades Zamora lasso"/>
    <n v="358340200000"/>
    <s v="Cobros Mayo"/>
    <m/>
    <m/>
    <d v="2026-05-01T00:00:00"/>
    <n v="64620677"/>
    <n v="64620677"/>
    <m/>
    <m/>
    <m/>
    <m/>
    <m/>
    <d v="2026-05-01T00:00:00"/>
    <m/>
    <m/>
    <m/>
    <s v="8-965-1086"/>
    <s v="CALL CENTER"/>
    <s v="NPN"/>
    <x v="5"/>
    <m/>
    <m/>
    <m/>
    <m/>
  </r>
  <r>
    <x v="1"/>
    <s v="Gissell Warren"/>
    <n v="367046420000"/>
    <s v="Cobros Mayo"/>
    <m/>
    <m/>
    <d v="2026-05-01T00:00:00"/>
    <n v="64622296"/>
    <n v="64622296"/>
    <m/>
    <m/>
    <m/>
    <m/>
    <m/>
    <d v="2026-05-01T00:00:00"/>
    <m/>
    <m/>
    <m/>
    <s v="1-720-1919"/>
    <s v="MASIVO"/>
    <s v="NPN"/>
    <x v="1"/>
    <m/>
    <m/>
    <m/>
    <m/>
  </r>
  <r>
    <x v="1"/>
    <s v="Ladilla paredes barsallo "/>
    <n v="354384850000"/>
    <s v="Cobros Mayo"/>
    <m/>
    <m/>
    <d v="2026-05-01T00:00:00"/>
    <n v="64624750"/>
    <n v="64624750"/>
    <m/>
    <m/>
    <m/>
    <m/>
    <m/>
    <d v="2026-05-01T00:00:00"/>
    <m/>
    <m/>
    <m/>
    <s v="10-709-1872"/>
    <s v="MASIVO"/>
    <s v="NPN"/>
    <x v="1"/>
    <m/>
    <m/>
    <m/>
    <m/>
  </r>
  <r>
    <x v="1"/>
    <s v="Leiris ANELIA ARIAS ARIAS"/>
    <n v="366025960000"/>
    <s v="Cobros Mayo"/>
    <m/>
    <m/>
    <d v="2026-05-01T00:00:00"/>
    <n v="64637455"/>
    <n v="64637455"/>
    <m/>
    <m/>
    <m/>
    <m/>
    <m/>
    <d v="2026-05-01T00:00:00"/>
    <m/>
    <m/>
    <m/>
    <s v="8-1067-258"/>
    <s v="MASIVO"/>
    <s v="2 PAGOS PENDIENTES"/>
    <x v="1"/>
    <m/>
    <m/>
    <m/>
    <m/>
  </r>
  <r>
    <x v="1"/>
    <s v="Yesenia Jeanette Gonzalez Gonzalez"/>
    <n v="362076850000"/>
    <s v="Cobros Mayo"/>
    <m/>
    <m/>
    <d v="2026-05-01T00:00:00"/>
    <n v="64657965"/>
    <n v="64657965"/>
    <m/>
    <m/>
    <m/>
    <m/>
    <m/>
    <d v="2026-05-01T00:00:00"/>
    <m/>
    <m/>
    <m/>
    <s v="9-192-678"/>
    <s v="MASIVO"/>
    <s v="NPN"/>
    <x v="7"/>
    <m/>
    <m/>
    <m/>
    <m/>
  </r>
  <r>
    <x v="1"/>
    <s v="Leodelsa Lilibella Smith Franklyn"/>
    <n v="357371860000"/>
    <s v="Cobros Mayo"/>
    <m/>
    <m/>
    <d v="2026-05-01T00:00:00"/>
    <n v="64664474"/>
    <n v="64664474"/>
    <m/>
    <m/>
    <m/>
    <m/>
    <m/>
    <d v="2026-05-01T00:00:00"/>
    <m/>
    <m/>
    <m/>
    <s v="10-708-2001"/>
    <s v="MASIVO"/>
    <s v="NPN"/>
    <x v="1"/>
    <m/>
    <m/>
    <m/>
    <m/>
  </r>
  <r>
    <x v="1"/>
    <s v="JAMES JAK NIEL HANSELL PADILLA"/>
    <n v="363023100000"/>
    <s v="Cobros Mayo"/>
    <m/>
    <m/>
    <d v="2026-05-01T00:00:00"/>
    <n v="64683071"/>
    <n v="64683071"/>
    <m/>
    <m/>
    <m/>
    <m/>
    <m/>
    <d v="2026-05-01T00:00:00"/>
    <m/>
    <m/>
    <m/>
    <s v="3-726-1449"/>
    <s v="MASIVO"/>
    <s v="2 PAGOS PENDIENTES"/>
    <x v="10"/>
    <m/>
    <m/>
    <m/>
    <m/>
  </r>
  <r>
    <x v="1"/>
    <s v="Argelida maria Alonzo Salazar "/>
    <n v="350377760000"/>
    <s v="Cobros Mayo"/>
    <m/>
    <m/>
    <d v="2026-05-01T00:00:00"/>
    <n v="64684446"/>
    <n v="64684446"/>
    <m/>
    <m/>
    <m/>
    <m/>
    <m/>
    <d v="2026-05-01T00:00:00"/>
    <m/>
    <m/>
    <m/>
    <s v="3-7210-444"/>
    <s v="MASIVO"/>
    <s v="NPN"/>
    <x v="1"/>
    <m/>
    <m/>
    <m/>
    <m/>
  </r>
  <r>
    <x v="1"/>
    <s v="Juan Enrique Caballero fuentes"/>
    <n v="362050480000"/>
    <s v="Cobros Mayo"/>
    <m/>
    <m/>
    <d v="2026-05-01T00:00:00"/>
    <n v="64684688"/>
    <n v="64684688"/>
    <m/>
    <m/>
    <m/>
    <m/>
    <m/>
    <d v="2026-05-01T00:00:00"/>
    <m/>
    <m/>
    <m/>
    <s v="4-190-178"/>
    <s v="MASIVO"/>
    <s v="NPN"/>
    <x v="1"/>
    <m/>
    <m/>
    <m/>
    <m/>
  </r>
  <r>
    <x v="1"/>
    <s v="Edilia Becker"/>
    <n v="367081470000"/>
    <s v="Cobros Mayo"/>
    <m/>
    <m/>
    <d v="2026-05-01T00:00:00"/>
    <n v="64689457"/>
    <n v="64689457"/>
    <m/>
    <m/>
    <m/>
    <m/>
    <m/>
    <d v="2026-05-01T00:00:00"/>
    <m/>
    <m/>
    <m/>
    <s v="12-725-1688"/>
    <s v="MASIVO"/>
    <s v="NPN"/>
    <x v="4"/>
    <m/>
    <m/>
    <m/>
    <m/>
  </r>
  <r>
    <x v="1"/>
    <s v="Luis Carlos Quintero Almanza"/>
    <n v="303032830000"/>
    <s v="Cobros Mayo"/>
    <m/>
    <m/>
    <d v="2026-05-01T00:00:00"/>
    <n v="64701986"/>
    <n v="64701986"/>
    <m/>
    <m/>
    <m/>
    <m/>
    <m/>
    <d v="2026-05-01T00:00:00"/>
    <m/>
    <m/>
    <m/>
    <s v="3-738-1347"/>
    <s v="CALL CENTER"/>
    <s v="NPN"/>
    <x v="1"/>
    <m/>
    <m/>
    <m/>
    <m/>
  </r>
  <r>
    <x v="1"/>
    <s v="ENEIDA DE GRACIA MUÑOZ"/>
    <n v="368002400000"/>
    <s v="Cobros Mayo"/>
    <m/>
    <m/>
    <d v="2026-05-01T00:00:00"/>
    <n v="64702061"/>
    <n v="64702061"/>
    <m/>
    <m/>
    <m/>
    <m/>
    <m/>
    <d v="2026-05-01T00:00:00"/>
    <m/>
    <m/>
    <m/>
    <s v="4-719-668"/>
    <s v="MASIVO"/>
    <s v="NPN"/>
    <x v="5"/>
    <m/>
    <m/>
    <m/>
    <m/>
  </r>
  <r>
    <x v="1"/>
    <s v="Manuel Ernesto Rodriguez Santos "/>
    <n v="366027720000"/>
    <s v="Cobros Mayo"/>
    <m/>
    <m/>
    <d v="2026-05-01T00:00:00"/>
    <n v="64719078"/>
    <n v="64719078"/>
    <m/>
    <m/>
    <m/>
    <m/>
    <m/>
    <d v="2026-05-01T00:00:00"/>
    <m/>
    <m/>
    <m/>
    <s v="2-731-2407"/>
    <s v="MASIVO"/>
    <s v="NPN"/>
    <x v="2"/>
    <m/>
    <m/>
    <m/>
    <m/>
  </r>
  <r>
    <x v="1"/>
    <s v="RAFAEL BONINI VILLAMIL"/>
    <n v="358374780000"/>
    <s v="Cobros Mayo"/>
    <m/>
    <m/>
    <d v="2026-05-01T00:00:00"/>
    <n v="64725908"/>
    <n v="64725908"/>
    <m/>
    <m/>
    <m/>
    <m/>
    <m/>
    <d v="2026-05-01T00:00:00"/>
    <m/>
    <m/>
    <m/>
    <s v="9-216-649"/>
    <s v="MASIVO"/>
    <s v="3 PAGOS PENDIENTES"/>
    <x v="1"/>
    <m/>
    <m/>
    <m/>
    <m/>
  </r>
  <r>
    <x v="1"/>
    <s v="Julio Villaverde"/>
    <n v="364008810000"/>
    <s v="Cobros Mayo"/>
    <m/>
    <m/>
    <d v="2026-05-01T00:00:00"/>
    <n v="64737651"/>
    <n v="64737651"/>
    <m/>
    <m/>
    <m/>
    <m/>
    <m/>
    <d v="2026-05-01T00:00:00"/>
    <m/>
    <m/>
    <m/>
    <s v="8-925-1400"/>
    <s v="MASIVO"/>
    <s v="2 PAGOS PENDIENTES"/>
    <x v="3"/>
    <m/>
    <m/>
    <m/>
    <m/>
  </r>
  <r>
    <x v="1"/>
    <s v="Hernan Rodriguez Rojas"/>
    <n v="361001590000"/>
    <s v="Cobros Mayo"/>
    <m/>
    <m/>
    <d v="2026-05-01T00:00:00"/>
    <n v="64742066"/>
    <n v="64742066"/>
    <m/>
    <m/>
    <m/>
    <m/>
    <m/>
    <d v="2026-05-01T00:00:00"/>
    <m/>
    <m/>
    <m/>
    <s v="2-134-123"/>
    <s v="MASIVO"/>
    <s v="2 PAGOS PENDIENTES"/>
    <x v="3"/>
    <m/>
    <m/>
    <m/>
    <m/>
  </r>
  <r>
    <x v="1"/>
    <s v="Adelis karlianis sanchez macias"/>
    <n v="365045590000"/>
    <s v="Cobros Mayo"/>
    <m/>
    <m/>
    <d v="2026-05-01T00:00:00"/>
    <n v="64742767"/>
    <n v="64742767"/>
    <m/>
    <m/>
    <m/>
    <m/>
    <m/>
    <d v="2026-05-01T00:00:00"/>
    <m/>
    <m/>
    <m/>
    <s v="8-1054-331"/>
    <s v="MASIVO"/>
    <s v="NPN"/>
    <x v="1"/>
    <m/>
    <m/>
    <m/>
    <m/>
  </r>
  <r>
    <x v="1"/>
    <s v="Ruben bernal "/>
    <n v="363068220000"/>
    <s v="Cobros Mayo"/>
    <m/>
    <m/>
    <d v="2026-05-01T00:00:00"/>
    <n v="64745635"/>
    <n v="64745635"/>
    <m/>
    <m/>
    <m/>
    <m/>
    <m/>
    <d v="2026-05-01T00:00:00"/>
    <m/>
    <m/>
    <m/>
    <s v="8-874-92"/>
    <s v="MASIVO"/>
    <s v="NPN"/>
    <x v="10"/>
    <m/>
    <m/>
    <m/>
    <m/>
  </r>
  <r>
    <x v="1"/>
    <s v="Pablo morales "/>
    <n v="369031330000"/>
    <s v="Cobros Mayo"/>
    <m/>
    <m/>
    <d v="2026-05-01T00:00:00"/>
    <n v="64746422"/>
    <n v="64746422"/>
    <m/>
    <m/>
    <m/>
    <m/>
    <m/>
    <d v="2026-05-01T00:00:00"/>
    <m/>
    <m/>
    <m/>
    <s v="3-721-1546"/>
    <s v="MASIVO"/>
    <s v="NPN"/>
    <x v="1"/>
    <m/>
    <m/>
    <m/>
    <m/>
  </r>
  <r>
    <x v="1"/>
    <s v="María Lastenia Quintero Ramos"/>
    <n v="363087220000"/>
    <s v="Cobros Mayo"/>
    <m/>
    <m/>
    <d v="2026-05-01T00:00:00"/>
    <n v="64747695"/>
    <n v="64747695"/>
    <m/>
    <m/>
    <m/>
    <m/>
    <m/>
    <d v="2026-05-01T00:00:00"/>
    <m/>
    <m/>
    <m/>
    <s v="6-700-986"/>
    <s v="MASIVO"/>
    <s v="NPN"/>
    <x v="1"/>
    <m/>
    <m/>
    <m/>
    <m/>
  </r>
  <r>
    <x v="1"/>
    <s v="Francisco Enrique banista lasso"/>
    <n v="369018260000"/>
    <s v="Cobros Mayo"/>
    <m/>
    <m/>
    <d v="2026-05-01T00:00:00"/>
    <n v="64757907"/>
    <n v="64757907"/>
    <m/>
    <m/>
    <m/>
    <m/>
    <m/>
    <d v="2026-05-01T00:00:00"/>
    <m/>
    <m/>
    <m/>
    <s v="8-83-248"/>
    <s v="MASIVO"/>
    <s v="2 PAGOS PENDIENTES"/>
    <x v="3"/>
    <m/>
    <m/>
    <m/>
    <m/>
  </r>
  <r>
    <x v="1"/>
    <s v="Daniel Alejandro Martínez Calderón "/>
    <n v="353378650000"/>
    <s v="Cobros Mayo"/>
    <m/>
    <m/>
    <d v="2026-05-01T00:00:00"/>
    <n v="64785667"/>
    <n v="64785667"/>
    <m/>
    <m/>
    <m/>
    <m/>
    <m/>
    <d v="2026-05-01T00:00:00"/>
    <m/>
    <m/>
    <m/>
    <s v="8-1059-494"/>
    <s v="MASIVO"/>
    <s v="NPN"/>
    <x v="1"/>
    <m/>
    <m/>
    <m/>
    <m/>
  </r>
  <r>
    <x v="1"/>
    <s v="Mijael Daniel Fernández Paredes"/>
    <n v="362086920000"/>
    <s v="Cobros Mayo"/>
    <m/>
    <m/>
    <d v="2026-05-01T00:00:00"/>
    <n v="64808307"/>
    <n v="64808307"/>
    <m/>
    <m/>
    <m/>
    <m/>
    <m/>
    <d v="2026-05-01T00:00:00"/>
    <m/>
    <m/>
    <m/>
    <s v="8-1070-2463"/>
    <s v="MASIVO"/>
    <s v="NPN"/>
    <x v="1"/>
    <m/>
    <m/>
    <m/>
    <m/>
  </r>
  <r>
    <x v="1"/>
    <s v="Isabeth cordones Marin "/>
    <n v="364039100000"/>
    <s v="Cobros Mayo"/>
    <m/>
    <m/>
    <d v="2026-05-01T00:00:00"/>
    <n v="64866239"/>
    <n v="64866239"/>
    <m/>
    <m/>
    <m/>
    <m/>
    <m/>
    <d v="2026-05-01T00:00:00"/>
    <m/>
    <m/>
    <m/>
    <s v="8-714-1857"/>
    <s v="MASIVO"/>
    <s v="NPN"/>
    <x v="1"/>
    <m/>
    <m/>
    <m/>
    <m/>
  </r>
  <r>
    <x v="1"/>
    <s v="Wendy Itzel Navarro De Gracia"/>
    <n v="369088900000"/>
    <s v="Cobros Mayo"/>
    <m/>
    <m/>
    <d v="2026-05-01T00:00:00"/>
    <n v="64867841"/>
    <n v="64867841"/>
    <m/>
    <m/>
    <m/>
    <m/>
    <m/>
    <d v="2026-05-01T00:00:00"/>
    <m/>
    <m/>
    <m/>
    <s v="8-917-1184"/>
    <s v="MASIVO"/>
    <s v="NPN"/>
    <x v="3"/>
    <m/>
    <m/>
    <m/>
    <m/>
  </r>
  <r>
    <x v="1"/>
    <s v="Hugo Enrique Canto Castillo"/>
    <n v="366028830000"/>
    <s v="Cobros Mayo"/>
    <m/>
    <m/>
    <d v="2026-05-01T00:00:00"/>
    <n v="64872844"/>
    <n v="64872844"/>
    <m/>
    <m/>
    <m/>
    <m/>
    <m/>
    <d v="2026-05-01T00:00:00"/>
    <m/>
    <m/>
    <m/>
    <s v="8-460-402"/>
    <s v="MASIVO"/>
    <s v="NPN"/>
    <x v="1"/>
    <m/>
    <m/>
    <m/>
    <m/>
  </r>
  <r>
    <x v="1"/>
    <s v="NIKEISCA YULANIS GUERRA "/>
    <n v="365082580000"/>
    <s v="Cobros Mayo"/>
    <m/>
    <m/>
    <d v="2026-05-01T00:00:00"/>
    <n v="64879272"/>
    <n v="64879272"/>
    <m/>
    <m/>
    <m/>
    <m/>
    <m/>
    <d v="2026-05-01T00:00:00"/>
    <m/>
    <m/>
    <m/>
    <s v=" 4-859-2187"/>
    <s v="MASIVO"/>
    <s v="NPN"/>
    <x v="1"/>
    <m/>
    <m/>
    <m/>
    <m/>
  </r>
  <r>
    <x v="1"/>
    <s v="MERCEDES CÁRTER "/>
    <n v="295070430000"/>
    <s v="Cobros Mayo"/>
    <m/>
    <m/>
    <d v="2026-05-01T00:00:00"/>
    <n v="64881720"/>
    <n v="64881720"/>
    <m/>
    <m/>
    <m/>
    <m/>
    <m/>
    <d v="2026-05-01T00:00:00"/>
    <m/>
    <m/>
    <m/>
    <s v="8-178-438"/>
    <s v="MASIVO"/>
    <s v="3 PAGOS PENDIENTES"/>
    <x v="1"/>
    <m/>
    <m/>
    <m/>
    <m/>
  </r>
  <r>
    <x v="1"/>
    <s v="CESAR ANDRES SUAREZ RODRIGUEZ"/>
    <n v="368014210000"/>
    <s v="Cobros Mayo"/>
    <m/>
    <m/>
    <d v="2026-05-01T00:00:00"/>
    <n v="64883347"/>
    <n v="64883347"/>
    <m/>
    <m/>
    <m/>
    <m/>
    <m/>
    <d v="2026-05-01T00:00:00"/>
    <m/>
    <m/>
    <m/>
    <n v="187320623"/>
    <s v="MASIVO"/>
    <s v="2 PAGOS PENDIENTES"/>
    <x v="2"/>
    <m/>
    <m/>
    <m/>
    <m/>
  </r>
  <r>
    <x v="1"/>
    <s v="Joaquín Sánchez "/>
    <n v="207019860000"/>
    <s v="Cobros Mayo"/>
    <m/>
    <m/>
    <d v="2026-05-01T00:00:00"/>
    <n v="64892970"/>
    <n v="64892970"/>
    <m/>
    <m/>
    <m/>
    <m/>
    <m/>
    <d v="2026-05-01T00:00:00"/>
    <m/>
    <m/>
    <m/>
    <s v="8-440-536"/>
    <s v="MASIVO"/>
    <s v="2 PAGOS PENDIENTES"/>
    <x v="1"/>
    <m/>
    <m/>
    <m/>
    <m/>
  </r>
  <r>
    <x v="1"/>
    <s v="Joel lezcano "/>
    <n v="362006040000"/>
    <s v="Cobros Mayo"/>
    <m/>
    <m/>
    <d v="2026-05-01T00:00:00"/>
    <n v="64899463"/>
    <n v="64899463"/>
    <m/>
    <m/>
    <m/>
    <m/>
    <m/>
    <d v="2026-05-01T00:00:00"/>
    <m/>
    <m/>
    <m/>
    <s v="8-1079-1439"/>
    <s v="MASIVO"/>
    <s v="NPN"/>
    <x v="1"/>
    <m/>
    <m/>
    <m/>
    <m/>
  </r>
  <r>
    <x v="1"/>
    <s v=" Bryan Herrera"/>
    <n v="366034170000"/>
    <s v="Cobros Mayo"/>
    <m/>
    <m/>
    <d v="2026-05-01T00:00:00"/>
    <n v="64900263"/>
    <n v="64900263"/>
    <m/>
    <m/>
    <m/>
    <m/>
    <m/>
    <d v="2026-05-01T00:00:00"/>
    <m/>
    <m/>
    <m/>
    <s v="4-833-2327"/>
    <s v="DIGITAL"/>
    <s v="NPN"/>
    <x v="1"/>
    <m/>
    <m/>
    <m/>
    <m/>
  </r>
  <r>
    <x v="1"/>
    <s v="Rosaida prado ortega"/>
    <n v="368089740000"/>
    <s v="Cobros Mayo"/>
    <m/>
    <m/>
    <d v="2026-05-01T00:00:00"/>
    <n v="64925118"/>
    <n v="64925118"/>
    <m/>
    <m/>
    <m/>
    <m/>
    <m/>
    <d v="2026-05-01T00:00:00"/>
    <m/>
    <m/>
    <m/>
    <s v="7-117-538"/>
    <s v="MASIVO"/>
    <s v="NPN"/>
    <x v="1"/>
    <m/>
    <m/>
    <m/>
    <m/>
  </r>
  <r>
    <x v="1"/>
    <s v="Oristela Gonzalez Otero "/>
    <n v="363081470000"/>
    <s v="Cobros Mayo"/>
    <m/>
    <m/>
    <d v="2026-05-01T00:00:00"/>
    <n v="64928299"/>
    <n v="64928299"/>
    <m/>
    <m/>
    <m/>
    <m/>
    <m/>
    <d v="2026-05-01T00:00:00"/>
    <m/>
    <m/>
    <m/>
    <s v="4-706-2011"/>
    <s v="MASIVO"/>
    <s v="NPN"/>
    <x v="8"/>
    <m/>
    <m/>
    <m/>
    <m/>
  </r>
  <r>
    <x v="1"/>
    <s v="Mauricio Diaz Secaida de Sousa"/>
    <n v="362013070000"/>
    <s v="Cobros Mayo"/>
    <m/>
    <m/>
    <d v="2026-05-01T00:00:00"/>
    <n v="64935364"/>
    <n v="64935364"/>
    <m/>
    <m/>
    <m/>
    <m/>
    <m/>
    <d v="2026-05-01T00:00:00"/>
    <m/>
    <m/>
    <m/>
    <s v="5-9-623"/>
    <s v="MASIVO"/>
    <s v="2 PAGOS PENDIENTES"/>
    <x v="3"/>
    <m/>
    <m/>
    <m/>
    <m/>
  </r>
  <r>
    <x v="1"/>
    <s v="ZORAYA MAGALY ECHEVERRIA BOYD"/>
    <n v="299073030000"/>
    <s v="Cobros Mayo"/>
    <m/>
    <m/>
    <d v="2026-05-01T00:00:00"/>
    <n v="64941371"/>
    <n v="64941371"/>
    <m/>
    <m/>
    <m/>
    <m/>
    <m/>
    <d v="2026-05-01T00:00:00"/>
    <m/>
    <m/>
    <m/>
    <s v="8-820-1354"/>
    <s v="DIGITAL"/>
    <s v="NPN"/>
    <x v="1"/>
    <m/>
    <m/>
    <m/>
    <m/>
  </r>
  <r>
    <x v="1"/>
    <s v="Luis José Quintero Araúz "/>
    <n v="366044960000"/>
    <s v="Cobros Mayo"/>
    <m/>
    <m/>
    <d v="2026-05-01T00:00:00"/>
    <n v="64942046"/>
    <n v="64942046"/>
    <m/>
    <m/>
    <m/>
    <m/>
    <m/>
    <d v="2026-05-01T00:00:00"/>
    <m/>
    <m/>
    <m/>
    <s v="4-798-157"/>
    <s v="MASIVO"/>
    <s v="NPN"/>
    <x v="5"/>
    <m/>
    <m/>
    <m/>
    <m/>
  </r>
  <r>
    <x v="1"/>
    <s v="NATHALY MASSIEL FUENTES"/>
    <n v="291005610000"/>
    <s v="Cobros Mayo"/>
    <m/>
    <m/>
    <d v="2026-05-01T00:00:00"/>
    <n v="64944140"/>
    <n v="64944140"/>
    <m/>
    <m/>
    <m/>
    <m/>
    <m/>
    <d v="2026-05-01T00:00:00"/>
    <m/>
    <m/>
    <m/>
    <s v="4-813-2353"/>
    <s v="MASIVO"/>
    <s v="NPN"/>
    <x v="1"/>
    <m/>
    <m/>
    <m/>
    <m/>
  </r>
  <r>
    <x v="1"/>
    <s v="Einar miranda"/>
    <n v="368066630000"/>
    <s v="Cobros Mayo"/>
    <m/>
    <m/>
    <d v="2026-05-01T00:00:00"/>
    <n v="64953189"/>
    <n v="64953189"/>
    <m/>
    <m/>
    <m/>
    <m/>
    <m/>
    <d v="2026-05-01T00:00:00"/>
    <m/>
    <m/>
    <m/>
    <s v="4-818-2067"/>
    <s v="MASIVO"/>
    <s v="NPN"/>
    <x v="1"/>
    <m/>
    <m/>
    <m/>
    <m/>
  </r>
  <r>
    <x v="1"/>
    <s v="Vielka abre"/>
    <n v="363040350000"/>
    <s v="Cobros Mayo"/>
    <m/>
    <m/>
    <d v="2026-05-01T00:00:00"/>
    <n v="64957028"/>
    <n v="64957028"/>
    <m/>
    <m/>
    <m/>
    <m/>
    <m/>
    <d v="2026-05-01T00:00:00"/>
    <m/>
    <m/>
    <m/>
    <s v="1-735-1329"/>
    <s v="MASIVO"/>
    <s v="NPN"/>
    <x v="4"/>
    <m/>
    <m/>
    <m/>
    <m/>
  </r>
  <r>
    <x v="1"/>
    <s v="Yamileth Acosta Palacios "/>
    <n v="995063180000"/>
    <s v="Cobros Mayo"/>
    <m/>
    <m/>
    <d v="2026-05-01T00:00:00"/>
    <n v="64960054"/>
    <n v="64960054"/>
    <m/>
    <m/>
    <m/>
    <m/>
    <m/>
    <d v="2026-05-01T00:00:00"/>
    <m/>
    <m/>
    <m/>
    <s v="3-709-223"/>
    <s v="MASIVO"/>
    <s v="2 PAGOS PENDIENTES"/>
    <x v="11"/>
    <m/>
    <m/>
    <m/>
    <m/>
  </r>
  <r>
    <x v="1"/>
    <s v="YANEYRIS CORDOBA AGRAZALES"/>
    <n v="355379210000"/>
    <s v="Cobros Mayo"/>
    <m/>
    <m/>
    <d v="2026-05-01T00:00:00"/>
    <n v="64962898"/>
    <n v="64962898"/>
    <m/>
    <m/>
    <m/>
    <m/>
    <m/>
    <d v="2026-05-01T00:00:00"/>
    <m/>
    <m/>
    <m/>
    <s v="8-887-1395"/>
    <s v="MASIVO"/>
    <s v="NPN"/>
    <x v="1"/>
    <m/>
    <m/>
    <m/>
    <m/>
  </r>
  <r>
    <x v="1"/>
    <s v="Linoshka Elionor Scott Joaeph"/>
    <n v="369016990000"/>
    <s v="Cobros Mayo"/>
    <m/>
    <m/>
    <d v="2026-05-01T00:00:00"/>
    <n v="64975971"/>
    <n v="64975971"/>
    <m/>
    <m/>
    <m/>
    <m/>
    <m/>
    <d v="2026-05-01T00:00:00"/>
    <m/>
    <m/>
    <m/>
    <s v="3-729-138"/>
    <s v="MASIVO"/>
    <s v="2 PAGOS PENDIENTES"/>
    <x v="8"/>
    <m/>
    <m/>
    <m/>
    <m/>
  </r>
  <r>
    <x v="1"/>
    <s v="Leonor Jeannette Rivera Afat"/>
    <n v="368023640000"/>
    <s v="Cobros Mayo"/>
    <m/>
    <m/>
    <d v="2026-05-01T00:00:00"/>
    <n v="65002916"/>
    <n v="65002916"/>
    <m/>
    <m/>
    <m/>
    <m/>
    <m/>
    <d v="2026-05-01T00:00:00"/>
    <m/>
    <m/>
    <m/>
    <s v="8-732-678"/>
    <s v="MASIVO"/>
    <s v="NPN"/>
    <x v="1"/>
    <m/>
    <m/>
    <m/>
    <m/>
  </r>
  <r>
    <x v="1"/>
    <s v="ORMELIS ALBERTO MARTINEZ CAMARGO"/>
    <n v="367086100000"/>
    <s v="Cobros Mayo"/>
    <m/>
    <m/>
    <d v="2026-05-01T00:00:00"/>
    <n v="65014507"/>
    <n v="65014507"/>
    <m/>
    <m/>
    <m/>
    <m/>
    <m/>
    <d v="2026-05-01T00:00:00"/>
    <m/>
    <m/>
    <m/>
    <s v="9-746-1333"/>
    <s v="MASIVO"/>
    <s v="NPN"/>
    <x v="7"/>
    <m/>
    <m/>
    <m/>
    <m/>
  </r>
  <r>
    <x v="1"/>
    <s v="ABEL ANTONIO ARJONA MELENDEZ"/>
    <n v="359338580000"/>
    <s v="Cobros Mayo"/>
    <m/>
    <m/>
    <d v="2026-05-01T00:00:00"/>
    <n v="65014520"/>
    <n v="65014520"/>
    <m/>
    <m/>
    <m/>
    <m/>
    <m/>
    <d v="2026-05-01T00:00:00"/>
    <m/>
    <m/>
    <m/>
    <s v="8-711-1877"/>
    <s v="MASIVO"/>
    <s v="NPN"/>
    <x v="2"/>
    <m/>
    <m/>
    <m/>
    <m/>
  </r>
  <r>
    <x v="1"/>
    <s v="Olayda del Carmen González Moreno de Batista"/>
    <n v="366050490000"/>
    <s v="Cobros Mayo"/>
    <m/>
    <m/>
    <d v="2026-05-01T00:00:00"/>
    <n v="65023465"/>
    <n v="65023465"/>
    <m/>
    <m/>
    <m/>
    <m/>
    <m/>
    <d v="2026-05-01T00:00:00"/>
    <m/>
    <m/>
    <m/>
    <s v="4-140-144"/>
    <s v="MASIVO"/>
    <s v="NPN"/>
    <x v="2"/>
    <m/>
    <m/>
    <m/>
    <m/>
  </r>
  <r>
    <x v="1"/>
    <s v="ROSA ENEIDA RODRIGUEZ ROA DE JIM"/>
    <n v="353377540000"/>
    <s v="Cobros Mayo"/>
    <m/>
    <m/>
    <d v="2026-05-01T00:00:00"/>
    <n v="65026286"/>
    <n v="65026286"/>
    <m/>
    <m/>
    <m/>
    <m/>
    <m/>
    <d v="2026-05-01T00:00:00"/>
    <m/>
    <m/>
    <m/>
    <s v="8-156-1797"/>
    <s v="MASIVO"/>
    <s v="NPN"/>
    <x v="1"/>
    <m/>
    <m/>
    <m/>
    <m/>
  </r>
  <r>
    <x v="1"/>
    <s v="Giovanna Nerilda Guerrero "/>
    <n v="364004380000"/>
    <s v="Cobros Mayo"/>
    <m/>
    <m/>
    <d v="2026-05-01T00:00:00"/>
    <n v="65032446"/>
    <n v="65032446"/>
    <m/>
    <m/>
    <m/>
    <m/>
    <m/>
    <d v="2026-05-01T00:00:00"/>
    <m/>
    <m/>
    <m/>
    <n v="42228478"/>
    <s v="MASIVO"/>
    <s v="2 PAGOS PENDIENTES"/>
    <x v="3"/>
    <m/>
    <m/>
    <m/>
    <m/>
  </r>
  <r>
    <x v="1"/>
    <s v="MARIO JOEL Gutiérrez "/>
    <n v="363045470000"/>
    <s v="Cobros Mayo"/>
    <m/>
    <m/>
    <d v="2026-05-01T00:00:00"/>
    <n v="65032955"/>
    <n v="65032955"/>
    <m/>
    <m/>
    <m/>
    <m/>
    <m/>
    <d v="2026-05-01T00:00:00"/>
    <m/>
    <m/>
    <m/>
    <s v="8-939-2110"/>
    <s v="MASIVO"/>
    <s v="NPN"/>
    <x v="2"/>
    <m/>
    <m/>
    <m/>
    <m/>
  </r>
  <r>
    <x v="1"/>
    <s v="Hilario Perez"/>
    <n v="366032510000"/>
    <s v="Cobros Mayo"/>
    <m/>
    <m/>
    <d v="2026-05-01T00:00:00"/>
    <n v="65032955"/>
    <n v="65032955"/>
    <m/>
    <m/>
    <m/>
    <m/>
    <m/>
    <d v="2026-05-01T00:00:00"/>
    <m/>
    <m/>
    <m/>
    <s v="10-700-2001"/>
    <s v="MASIVO"/>
    <s v="2 PAGOS PENDIENTES"/>
    <x v="2"/>
    <m/>
    <m/>
    <m/>
    <m/>
  </r>
  <r>
    <x v="1"/>
    <s v="MADELINE YANETH ESCUDERO CASTIL"/>
    <n v="356360130000"/>
    <s v="Cobros Mayo"/>
    <m/>
    <m/>
    <d v="2026-05-01T00:00:00"/>
    <n v="65033484"/>
    <n v="65033484"/>
    <m/>
    <m/>
    <m/>
    <m/>
    <m/>
    <d v="2026-05-01T00:00:00"/>
    <m/>
    <m/>
    <m/>
    <s v="7-710-1963"/>
    <s v="MASIVO"/>
    <s v="NPN"/>
    <x v="5"/>
    <m/>
    <m/>
    <m/>
    <m/>
  </r>
  <r>
    <x v="1"/>
    <s v="Magnolia Martínez "/>
    <n v="369022980000"/>
    <s v="Cobros Mayo"/>
    <m/>
    <m/>
    <d v="2026-05-01T00:00:00"/>
    <n v="65035301"/>
    <n v="65035301"/>
    <m/>
    <m/>
    <m/>
    <m/>
    <m/>
    <d v="2026-05-01T00:00:00"/>
    <m/>
    <m/>
    <m/>
    <s v="3-114-897"/>
    <s v="MASIVO"/>
    <s v="2 PAGOS PENDIENTES"/>
    <x v="8"/>
    <m/>
    <m/>
    <m/>
    <m/>
  </r>
  <r>
    <x v="1"/>
    <s v="Audina Rodriguez Rodriguez"/>
    <n v="365029440000"/>
    <s v="Cobros Mayo"/>
    <m/>
    <m/>
    <d v="2026-05-01T00:00:00"/>
    <n v="65055421"/>
    <n v="65055421"/>
    <m/>
    <m/>
    <m/>
    <m/>
    <m/>
    <d v="2026-05-01T00:00:00"/>
    <m/>
    <m/>
    <m/>
    <s v="8-1026-1637"/>
    <s v="MASIVO"/>
    <s v="2 PAGOS PENDIENTES"/>
    <x v="2"/>
    <m/>
    <m/>
    <m/>
    <m/>
  </r>
  <r>
    <x v="1"/>
    <s v="Macriano Denis"/>
    <n v="369028250000"/>
    <s v="Cobros Mayo"/>
    <m/>
    <m/>
    <d v="2026-05-01T00:00:00"/>
    <n v="65065945"/>
    <n v="65065945"/>
    <m/>
    <m/>
    <m/>
    <m/>
    <m/>
    <d v="2026-05-01T00:00:00"/>
    <m/>
    <m/>
    <m/>
    <s v="10-11-261"/>
    <s v="MASIVO"/>
    <s v="2 PAGOS PENDIENTES"/>
    <x v="9"/>
    <m/>
    <m/>
    <m/>
    <m/>
  </r>
  <r>
    <x v="1"/>
    <s v="NILKA KERIMA TORRES ROJAS"/>
    <n v="369040250000"/>
    <s v="Cobros Mayo"/>
    <m/>
    <m/>
    <d v="2026-05-01T00:00:00"/>
    <n v="65077219"/>
    <n v="65077219"/>
    <m/>
    <m/>
    <m/>
    <m/>
    <m/>
    <d v="2026-05-01T00:00:00"/>
    <m/>
    <m/>
    <m/>
    <s v="5-11-65"/>
    <s v="MASIVO"/>
    <s v="NPN"/>
    <x v="1"/>
    <m/>
    <m/>
    <m/>
    <m/>
  </r>
  <r>
    <x v="1"/>
    <s v="Antonio Bracho "/>
    <n v="362025790000"/>
    <s v="Cobros Mayo"/>
    <m/>
    <m/>
    <d v="2026-05-01T00:00:00"/>
    <n v="65081748"/>
    <n v="65081748"/>
    <m/>
    <m/>
    <m/>
    <m/>
    <m/>
    <d v="2026-05-01T00:00:00"/>
    <m/>
    <m/>
    <m/>
    <n v="180703524"/>
    <s v="MASIVO"/>
    <s v="NPN"/>
    <x v="2"/>
    <m/>
    <m/>
    <m/>
    <m/>
  </r>
  <r>
    <x v="1"/>
    <s v="Mercedes Arcia Camaño"/>
    <n v="363083850000"/>
    <s v="Cobros Mayo"/>
    <m/>
    <m/>
    <d v="2026-05-01T00:00:00"/>
    <n v="65085834"/>
    <n v="65085834"/>
    <m/>
    <m/>
    <m/>
    <m/>
    <m/>
    <d v="2026-05-01T00:00:00"/>
    <m/>
    <m/>
    <m/>
    <s v="9-738-1997"/>
    <s v="SOHO-CALL CENTER"/>
    <s v="NPN"/>
    <x v="7"/>
    <m/>
    <m/>
    <m/>
    <m/>
  </r>
  <r>
    <x v="1"/>
    <s v="Lizeyka  Sánchez "/>
    <n v="366093870000"/>
    <s v="Cobros Mayo"/>
    <m/>
    <m/>
    <d v="2026-05-01T00:00:00"/>
    <n v="65092300"/>
    <n v="65092300"/>
    <m/>
    <m/>
    <m/>
    <m/>
    <m/>
    <d v="2026-05-01T00:00:00"/>
    <m/>
    <m/>
    <m/>
    <s v="8-910-714"/>
    <s v="MASIVO"/>
    <s v="NPN"/>
    <x v="2"/>
    <m/>
    <m/>
    <m/>
    <m/>
  </r>
  <r>
    <x v="1"/>
    <s v="Abdul  amet perez panezco"/>
    <n v="362030440000"/>
    <s v="Cobros Mayo"/>
    <m/>
    <m/>
    <d v="2026-05-01T00:00:00"/>
    <n v="65095224"/>
    <n v="65095224"/>
    <m/>
    <m/>
    <m/>
    <m/>
    <m/>
    <d v="2026-05-01T00:00:00"/>
    <m/>
    <m/>
    <m/>
    <s v="8-1048-7191"/>
    <s v="MASIVO"/>
    <s v="NPN"/>
    <x v="2"/>
    <m/>
    <m/>
    <m/>
    <m/>
  </r>
  <r>
    <x v="1"/>
    <s v="MARTINA GONZALEZ ARROCHA"/>
    <n v="354371690000"/>
    <s v="Cobros Mayo"/>
    <m/>
    <m/>
    <d v="2026-05-01T00:00:00"/>
    <n v="65099454"/>
    <n v="65099454"/>
    <m/>
    <m/>
    <m/>
    <m/>
    <m/>
    <d v="2026-05-01T00:00:00"/>
    <m/>
    <m/>
    <m/>
    <s v="2-722-1424"/>
    <s v="MASIVO"/>
    <s v="NPN"/>
    <x v="2"/>
    <m/>
    <m/>
    <m/>
    <m/>
  </r>
  <r>
    <x v="1"/>
    <s v="Analia Pérez "/>
    <n v="359363180000"/>
    <s v="Cobros Mayo"/>
    <m/>
    <m/>
    <d v="2026-05-01T00:00:00"/>
    <n v="65099454"/>
    <n v="65099454"/>
    <m/>
    <m/>
    <m/>
    <m/>
    <m/>
    <d v="2026-05-01T00:00:00"/>
    <m/>
    <m/>
    <m/>
    <s v="8-1049-1902"/>
    <s v="MASIVO"/>
    <s v="3 PAGOS PENDIENTES"/>
    <x v="2"/>
    <m/>
    <m/>
    <m/>
    <m/>
  </r>
  <r>
    <x v="1"/>
    <s v="Maria eugenia cortez cortez "/>
    <n v="352375580000"/>
    <s v="Cobros Mayo"/>
    <m/>
    <m/>
    <d v="2026-05-01T00:00:00"/>
    <n v="65101667"/>
    <n v="65101667"/>
    <m/>
    <m/>
    <m/>
    <m/>
    <m/>
    <d v="2026-05-01T00:00:00"/>
    <m/>
    <m/>
    <m/>
    <s v="8-397-305"/>
    <s v="MASIVO"/>
    <s v="NPN"/>
    <x v="2"/>
    <m/>
    <m/>
    <m/>
    <m/>
  </r>
  <r>
    <x v="1"/>
    <s v="Edgar Valdivieso "/>
    <n v="364075060000"/>
    <s v="Cobros Mayo"/>
    <m/>
    <m/>
    <d v="2026-05-01T00:00:00"/>
    <n v="65106195"/>
    <n v="65106195"/>
    <m/>
    <m/>
    <m/>
    <m/>
    <m/>
    <d v="2026-05-01T00:00:00"/>
    <m/>
    <m/>
    <m/>
    <s v="9-746-1035"/>
    <s v="MASIVO"/>
    <s v="NPN"/>
    <x v="4"/>
    <m/>
    <m/>
    <m/>
    <m/>
  </r>
  <r>
    <x v="1"/>
    <s v="Yamariel Quintero Serrano "/>
    <n v="355373180000"/>
    <s v="Cobros Mayo"/>
    <m/>
    <m/>
    <d v="2026-05-01T00:00:00"/>
    <n v="65112127"/>
    <n v="65112127"/>
    <m/>
    <m/>
    <m/>
    <m/>
    <m/>
    <d v="2026-05-01T00:00:00"/>
    <m/>
    <m/>
    <m/>
    <s v="4-739-1680"/>
    <s v="MASIVO"/>
    <s v="NPN"/>
    <x v="2"/>
    <m/>
    <m/>
    <m/>
    <m/>
  </r>
  <r>
    <x v="1"/>
    <s v="LUIS ARCERSIO GODOY DIAZ"/>
    <n v="357370650000"/>
    <s v="Cobros Mayo"/>
    <m/>
    <m/>
    <d v="2026-05-01T00:00:00"/>
    <n v="65116266"/>
    <n v="65116266"/>
    <m/>
    <m/>
    <m/>
    <m/>
    <m/>
    <d v="2026-05-01T00:00:00"/>
    <m/>
    <m/>
    <m/>
    <s v="8-1053-2337"/>
    <s v="MASIVO"/>
    <s v="NPN"/>
    <x v="2"/>
    <m/>
    <m/>
    <m/>
    <m/>
  </r>
  <r>
    <x v="1"/>
    <s v="María aurora Chávez Saldaña"/>
    <n v="366080900000"/>
    <s v="Cobros Mayo"/>
    <m/>
    <m/>
    <d v="2026-05-01T00:00:00"/>
    <n v="65122191"/>
    <n v="65122191"/>
    <m/>
    <m/>
    <m/>
    <m/>
    <m/>
    <d v="2026-05-01T00:00:00"/>
    <m/>
    <m/>
    <m/>
    <s v="4-702-804"/>
    <s v="MASIVO"/>
    <s v="NPN"/>
    <x v="5"/>
    <m/>
    <m/>
    <m/>
    <m/>
  </r>
  <r>
    <x v="1"/>
    <s v="YARIBEL ARELIS CAMARENA DEL CID"/>
    <n v="361006550000"/>
    <s v="Cobros Mayo"/>
    <m/>
    <m/>
    <d v="2026-05-01T00:00:00"/>
    <n v="65125950"/>
    <n v="65125950"/>
    <m/>
    <m/>
    <m/>
    <m/>
    <m/>
    <d v="2026-05-01T00:00:00"/>
    <m/>
    <m/>
    <m/>
    <s v="3-727-1067"/>
    <s v="MASIVO"/>
    <s v="NPN"/>
    <x v="1"/>
    <m/>
    <m/>
    <m/>
    <m/>
  </r>
  <r>
    <x v="1"/>
    <s v="Luis  David pineda González "/>
    <n v="361016470000"/>
    <s v="Cobros Mayo"/>
    <m/>
    <m/>
    <d v="2026-05-01T00:00:00"/>
    <n v="65132135"/>
    <n v="65132135"/>
    <m/>
    <m/>
    <m/>
    <m/>
    <m/>
    <d v="2026-05-01T00:00:00"/>
    <m/>
    <m/>
    <m/>
    <s v="8-1045-1303"/>
    <s v="MASIVO"/>
    <s v="2 PAGOS PENDIENTES"/>
    <x v="7"/>
    <m/>
    <m/>
    <m/>
    <m/>
  </r>
  <r>
    <x v="1"/>
    <s v="Isabel Eulalia Palacio Gamboa de Ordenez "/>
    <n v="358371670000"/>
    <s v="Cobros Mayo"/>
    <m/>
    <m/>
    <d v="2026-05-01T00:00:00"/>
    <n v="65141568"/>
    <n v="65141568"/>
    <m/>
    <m/>
    <m/>
    <m/>
    <m/>
    <d v="2026-05-01T00:00:00"/>
    <m/>
    <m/>
    <m/>
    <s v="E-8-74342"/>
    <s v="MASIVO"/>
    <s v="NPN"/>
    <x v="1"/>
    <m/>
    <m/>
    <m/>
    <m/>
  </r>
  <r>
    <x v="1"/>
    <s v="Genessis Mayelis Saldaña Pineda"/>
    <n v="285057050000"/>
    <s v="Cobros Mayo"/>
    <m/>
    <m/>
    <d v="2026-05-01T00:00:00"/>
    <n v="65149033"/>
    <n v="65149033"/>
    <m/>
    <m/>
    <m/>
    <m/>
    <m/>
    <d v="2026-05-01T00:00:00"/>
    <m/>
    <m/>
    <m/>
    <s v="4-769-2248"/>
    <s v="MASIVO"/>
    <s v="NPN"/>
    <x v="1"/>
    <m/>
    <m/>
    <m/>
    <m/>
  </r>
  <r>
    <x v="1"/>
    <s v="Juan julio"/>
    <n v="361056590000"/>
    <s v="Cobros Mayo"/>
    <m/>
    <m/>
    <d v="2026-05-01T00:00:00"/>
    <n v="65151500"/>
    <n v="65151500"/>
    <m/>
    <m/>
    <m/>
    <m/>
    <m/>
    <d v="2026-05-01T00:00:00"/>
    <m/>
    <m/>
    <m/>
    <s v="8-782-40"/>
    <s v="MASIVO"/>
    <s v="NPN"/>
    <x v="2"/>
    <m/>
    <m/>
    <m/>
    <m/>
  </r>
  <r>
    <x v="1"/>
    <s v="Victor bernal"/>
    <n v="366014760000"/>
    <s v="Cobros Mayo"/>
    <m/>
    <m/>
    <d v="2026-05-01T00:00:00"/>
    <n v="65160807"/>
    <n v="65160807"/>
    <m/>
    <m/>
    <m/>
    <m/>
    <m/>
    <d v="2026-05-01T00:00:00"/>
    <m/>
    <m/>
    <m/>
    <s v="CO3818210"/>
    <s v="MASIVO"/>
    <s v="2 PAGOS PENDIENTES"/>
    <x v="10"/>
    <m/>
    <m/>
    <m/>
    <m/>
  </r>
  <r>
    <x v="1"/>
    <s v="Roberto Jafeth Castillo Gonzalez"/>
    <n v="366065250000"/>
    <s v="Cobros Mayo"/>
    <m/>
    <m/>
    <d v="2026-05-01T00:00:00"/>
    <n v="65181113"/>
    <n v="65181113"/>
    <m/>
    <m/>
    <m/>
    <m/>
    <m/>
    <d v="2026-05-01T00:00:00"/>
    <m/>
    <m/>
    <m/>
    <s v=" 8-1054-1641 "/>
    <s v="MASIVO"/>
    <s v="NPN"/>
    <x v="1"/>
    <m/>
    <m/>
    <m/>
    <m/>
  </r>
  <r>
    <x v="1"/>
    <s v="MARCO TULIO ALBEAR SIVALA"/>
    <n v="357386290000"/>
    <s v="Cobros Mayo"/>
    <m/>
    <m/>
    <d v="2026-05-01T00:00:00"/>
    <n v="65190440"/>
    <n v="65190440"/>
    <m/>
    <m/>
    <m/>
    <m/>
    <m/>
    <d v="2026-05-01T00:00:00"/>
    <m/>
    <m/>
    <m/>
    <s v="8-909-2163"/>
    <s v="MASIVO"/>
    <s v="NPN"/>
    <x v="2"/>
    <m/>
    <m/>
    <m/>
    <m/>
  </r>
  <r>
    <x v="1"/>
    <s v=" NAIR ANGELICA RODRIGUEZ"/>
    <n v="354114390000"/>
    <s v="Cobros Mayo"/>
    <m/>
    <m/>
    <d v="2026-05-01T00:00:00"/>
    <n v="65209719"/>
    <n v="65209719"/>
    <m/>
    <m/>
    <m/>
    <m/>
    <m/>
    <d v="2026-05-01T00:00:00"/>
    <m/>
    <m/>
    <m/>
    <s v="8-902-2041"/>
    <s v="DIGITAL"/>
    <s v="NPN"/>
    <x v="2"/>
    <m/>
    <m/>
    <m/>
    <m/>
  </r>
  <r>
    <x v="1"/>
    <s v="Danna Masiel Quirós Garcia"/>
    <n v="364028150000"/>
    <s v="Cobros Mayo"/>
    <m/>
    <m/>
    <d v="2026-05-01T00:00:00"/>
    <n v="65215997"/>
    <n v="65215997"/>
    <m/>
    <m/>
    <m/>
    <m/>
    <m/>
    <d v="2026-05-01T00:00:00"/>
    <m/>
    <m/>
    <m/>
    <s v="2-756-2212"/>
    <s v="MASIVO"/>
    <s v="2 PAGOS PENDIENTES"/>
    <x v="8"/>
    <m/>
    <m/>
    <m/>
    <m/>
  </r>
  <r>
    <x v="1"/>
    <s v="mileika aponte"/>
    <n v="362027850000"/>
    <s v="Cobros Mayo"/>
    <m/>
    <m/>
    <d v="2026-05-01T00:00:00"/>
    <n v="65222013"/>
    <n v="65222013"/>
    <m/>
    <m/>
    <m/>
    <m/>
    <m/>
    <d v="2026-05-01T00:00:00"/>
    <m/>
    <m/>
    <m/>
    <s v="9-741-2213"/>
    <s v="SOHO"/>
    <s v="NPN"/>
    <x v="2"/>
    <m/>
    <m/>
    <m/>
    <m/>
  </r>
  <r>
    <x v="1"/>
    <s v="LUIS OMAR RODRIGUEZ DIAZ"/>
    <n v="367071610000"/>
    <s v="Cobros Mayo"/>
    <m/>
    <m/>
    <d v="2026-05-01T00:00:00"/>
    <n v="65224736"/>
    <n v="65224736"/>
    <m/>
    <m/>
    <m/>
    <m/>
    <m/>
    <d v="2026-05-01T00:00:00"/>
    <m/>
    <m/>
    <m/>
    <s v="8-945-1354"/>
    <s v="CALL CENTER P2P"/>
    <s v="NPN"/>
    <x v="2"/>
    <m/>
    <m/>
    <m/>
    <m/>
  </r>
  <r>
    <x v="1"/>
    <s v="Delmira Sanjur Cedeño "/>
    <n v="351262510000"/>
    <s v="Cobros Mayo"/>
    <m/>
    <m/>
    <d v="2026-05-01T00:00:00"/>
    <n v="65227543"/>
    <n v="65227543"/>
    <m/>
    <m/>
    <m/>
    <m/>
    <m/>
    <d v="2026-05-01T00:00:00"/>
    <m/>
    <m/>
    <m/>
    <s v="4-207-596"/>
    <s v="MASIVO"/>
    <s v="NPN"/>
    <x v="5"/>
    <m/>
    <m/>
    <m/>
    <m/>
  </r>
  <r>
    <x v="1"/>
    <s v="Irving Hernández "/>
    <n v="356242740000"/>
    <s v="Cobros Mayo"/>
    <m/>
    <m/>
    <d v="2026-05-01T00:00:00"/>
    <n v="65228645"/>
    <n v="65228645"/>
    <m/>
    <m/>
    <m/>
    <m/>
    <m/>
    <d v="2026-05-01T00:00:00"/>
    <m/>
    <m/>
    <m/>
    <s v="8-1043-663"/>
    <s v="MASIVO"/>
    <s v="NPN"/>
    <x v="2"/>
    <m/>
    <m/>
    <m/>
    <m/>
  </r>
  <r>
    <x v="1"/>
    <s v="Edilsa Izel Sánchez González "/>
    <n v="365059580000"/>
    <s v="Cobros Mayo"/>
    <m/>
    <m/>
    <d v="2026-05-01T00:00:00"/>
    <n v="65268484"/>
    <n v="65268484"/>
    <m/>
    <m/>
    <m/>
    <m/>
    <m/>
    <d v="2026-05-01T00:00:00"/>
    <m/>
    <m/>
    <m/>
    <s v="3-735-1736"/>
    <s v="MASIVO"/>
    <s v="NPN"/>
    <x v="1"/>
    <m/>
    <m/>
    <m/>
    <m/>
  </r>
  <r>
    <x v="1"/>
    <s v="JUAN BAUTISTA SALDAÑA VALDEZ"/>
    <n v="369092440000"/>
    <s v="Cobros Mayo"/>
    <m/>
    <m/>
    <d v="2026-05-01T00:00:00"/>
    <n v="65271425"/>
    <n v="65271425"/>
    <m/>
    <m/>
    <m/>
    <m/>
    <m/>
    <d v="2026-05-01T00:00:00"/>
    <m/>
    <m/>
    <m/>
    <s v="8-878-357"/>
    <s v="DIGITAL"/>
    <s v="NPN"/>
    <x v="8"/>
    <m/>
    <m/>
    <m/>
    <m/>
  </r>
  <r>
    <x v="1"/>
    <s v="Teodomiro prieto tulandy"/>
    <n v="367037840000"/>
    <s v="Cobros Mayo"/>
    <m/>
    <m/>
    <d v="2026-05-01T00:00:00"/>
    <n v="65286732"/>
    <n v="65286732"/>
    <m/>
    <m/>
    <m/>
    <m/>
    <m/>
    <d v="2026-05-01T00:00:00"/>
    <m/>
    <m/>
    <m/>
    <s v="E-8-179920"/>
    <s v="MASIVO"/>
    <s v="NPN"/>
    <x v="4"/>
    <m/>
    <m/>
    <m/>
    <m/>
  </r>
  <r>
    <x v="1"/>
    <s v="FREDDI ANTONIO LYNCH"/>
    <n v="356348370000"/>
    <s v="Cobros Mayo"/>
    <m/>
    <m/>
    <d v="2026-05-01T00:00:00"/>
    <n v="65287756"/>
    <n v="65287756"/>
    <m/>
    <m/>
    <m/>
    <m/>
    <m/>
    <d v="2026-05-01T00:00:00"/>
    <m/>
    <m/>
    <m/>
    <s v="8-821-1473"/>
    <s v="MASIVO"/>
    <s v="NPN"/>
    <x v="4"/>
    <m/>
    <m/>
    <m/>
    <m/>
  </r>
  <r>
    <x v="1"/>
    <s v="Miguel Angel Brassfield Castillo "/>
    <n v="363016620000"/>
    <s v="Cobros Mayo"/>
    <m/>
    <m/>
    <d v="2026-05-01T00:00:00"/>
    <n v="65289981"/>
    <n v="65289981"/>
    <m/>
    <m/>
    <m/>
    <m/>
    <m/>
    <d v="2026-05-01T00:00:00"/>
    <m/>
    <m/>
    <m/>
    <s v="8-255-131"/>
    <s v="MASIVO"/>
    <s v="NPN"/>
    <x v="2"/>
    <m/>
    <m/>
    <m/>
    <m/>
  </r>
  <r>
    <x v="1"/>
    <s v="Mayelin Brozoban de Jesús"/>
    <n v="363053950000"/>
    <s v="Cobros Mayo"/>
    <m/>
    <m/>
    <d v="2026-05-01T00:00:00"/>
    <n v="65294266"/>
    <n v="65294266"/>
    <m/>
    <m/>
    <m/>
    <m/>
    <m/>
    <d v="2026-05-01T00:00:00"/>
    <m/>
    <m/>
    <m/>
    <s v="E-8-127558"/>
    <s v="MASIVO"/>
    <s v="NPN"/>
    <x v="3"/>
    <m/>
    <m/>
    <m/>
    <m/>
  </r>
  <r>
    <x v="1"/>
    <s v="Ana Lucia Casallas Gomez"/>
    <n v="361019970000"/>
    <s v="Cobros Mayo"/>
    <m/>
    <m/>
    <d v="2026-05-01T00:00:00"/>
    <n v="65302840"/>
    <n v="65302840"/>
    <m/>
    <m/>
    <m/>
    <m/>
    <m/>
    <d v="2026-05-01T00:00:00"/>
    <m/>
    <m/>
    <m/>
    <s v="E-8-69795"/>
    <s v="MASIVO"/>
    <s v="NPN"/>
    <x v="1"/>
    <m/>
    <m/>
    <m/>
    <m/>
  </r>
  <r>
    <x v="1"/>
    <s v="Eva Esther Martínez Gomez"/>
    <n v="145002040000"/>
    <s v="Cobros Mayo"/>
    <m/>
    <m/>
    <d v="2026-05-01T00:00:00"/>
    <n v="65308699"/>
    <n v="65308699"/>
    <m/>
    <m/>
    <m/>
    <m/>
    <m/>
    <d v="2026-05-01T00:00:00"/>
    <m/>
    <m/>
    <m/>
    <s v="8-440-736"/>
    <s v="MASIVO"/>
    <s v="NPN"/>
    <x v="1"/>
    <m/>
    <m/>
    <m/>
    <m/>
  </r>
  <r>
    <x v="1"/>
    <s v="Odalys Esther Ortega"/>
    <n v="367062690000"/>
    <s v="Cobros Mayo"/>
    <m/>
    <m/>
    <d v="2026-05-01T00:00:00"/>
    <n v="65322618"/>
    <n v="65322618"/>
    <m/>
    <m/>
    <m/>
    <m/>
    <m/>
    <d v="2026-05-01T00:00:00"/>
    <m/>
    <m/>
    <m/>
    <s v="4-129-169"/>
    <s v="MASIVO"/>
    <s v="NPN"/>
    <x v="1"/>
    <m/>
    <m/>
    <m/>
    <m/>
  </r>
  <r>
    <x v="1"/>
    <s v="Yesenia Trujillo"/>
    <n v="368092400000"/>
    <s v="Cobros Mayo"/>
    <m/>
    <m/>
    <d v="2026-05-01T00:00:00"/>
    <n v="65323133"/>
    <n v="65323133"/>
    <m/>
    <m/>
    <m/>
    <m/>
    <m/>
    <d v="2026-05-01T00:00:00"/>
    <m/>
    <m/>
    <m/>
    <s v="CO22484259"/>
    <s v="MASIVO"/>
    <s v="NPN"/>
    <x v="2"/>
    <m/>
    <m/>
    <m/>
    <m/>
  </r>
  <r>
    <x v="1"/>
    <s v="Aristides de leon sosa "/>
    <n v="362012150000"/>
    <s v="Cobros Mayo"/>
    <m/>
    <m/>
    <d v="2026-05-01T00:00:00"/>
    <n v="65324478"/>
    <n v="65324478"/>
    <m/>
    <m/>
    <m/>
    <m/>
    <m/>
    <d v="2026-05-01T00:00:00"/>
    <m/>
    <m/>
    <m/>
    <s v="8-342-661"/>
    <s v="SOHO"/>
    <s v="NPN"/>
    <x v="1"/>
    <m/>
    <m/>
    <m/>
    <m/>
  </r>
  <r>
    <x v="1"/>
    <s v="Leonardo Eugenio Guzmán Shaw"/>
    <n v="219061750000"/>
    <s v="Cobros Mayo"/>
    <m/>
    <m/>
    <d v="2026-05-01T00:00:00"/>
    <n v="65326159"/>
    <n v="65326159"/>
    <m/>
    <m/>
    <m/>
    <m/>
    <m/>
    <d v="2026-05-01T00:00:00"/>
    <m/>
    <m/>
    <m/>
    <s v="8-255-668"/>
    <s v="MASIVO"/>
    <s v="NPN"/>
    <x v="8"/>
    <m/>
    <m/>
    <m/>
    <m/>
  </r>
  <r>
    <x v="1"/>
    <s v="MABEL SUANITH HILBERT AYALA"/>
    <n v="362088490000"/>
    <s v="Cobros Mayo"/>
    <m/>
    <m/>
    <d v="2026-05-01T00:00:00"/>
    <n v="65333937"/>
    <n v="65333937"/>
    <m/>
    <m/>
    <m/>
    <m/>
    <m/>
    <d v="2026-05-01T00:00:00"/>
    <m/>
    <m/>
    <m/>
    <s v="8-972-791"/>
    <s v="MASIVO"/>
    <s v="NPN"/>
    <x v="1"/>
    <m/>
    <m/>
    <m/>
    <m/>
  </r>
  <r>
    <x v="1"/>
    <s v="Elba Elena newell"/>
    <n v="353375010000"/>
    <s v="Cobros Mayo"/>
    <m/>
    <m/>
    <d v="2026-05-01T00:00:00"/>
    <n v="65340423"/>
    <n v="65340423"/>
    <m/>
    <m/>
    <m/>
    <m/>
    <m/>
    <d v="2026-05-01T00:00:00"/>
    <m/>
    <m/>
    <m/>
    <s v="8-208-1447"/>
    <s v="MASIVO"/>
    <s v="NPN"/>
    <x v="1"/>
    <m/>
    <m/>
    <m/>
    <m/>
  </r>
  <r>
    <x v="1"/>
    <s v="Maribel González Campos "/>
    <n v="357362920000"/>
    <s v="Cobros Mayo"/>
    <m/>
    <m/>
    <d v="2026-05-01T00:00:00"/>
    <n v="65361691"/>
    <n v="65361691"/>
    <m/>
    <m/>
    <m/>
    <m/>
    <m/>
    <d v="2026-05-01T00:00:00"/>
    <m/>
    <m/>
    <m/>
    <s v="8-1001-239"/>
    <s v="MASIVO"/>
    <s v="3 PAGOS PENDIENTES"/>
    <x v="2"/>
    <m/>
    <m/>
    <m/>
    <m/>
  </r>
  <r>
    <x v="1"/>
    <s v="EZEQUIEL QUINTERO POLONIA"/>
    <n v="369008540000"/>
    <s v="Cobros Mayo"/>
    <m/>
    <m/>
    <d v="2026-05-01T00:00:00"/>
    <n v="65362954"/>
    <n v="65362954"/>
    <m/>
    <m/>
    <m/>
    <m/>
    <m/>
    <d v="2026-05-01T00:00:00"/>
    <m/>
    <m/>
    <m/>
    <s v="8-247-924"/>
    <s v="MASIVO"/>
    <s v="NPN"/>
    <x v="2"/>
    <m/>
    <m/>
    <m/>
    <m/>
  </r>
  <r>
    <x v="1"/>
    <s v="HIDALIDES MC ELFRESH"/>
    <n v="351376670000"/>
    <s v="Cobros Mayo"/>
    <m/>
    <m/>
    <d v="2026-05-01T00:00:00"/>
    <n v="65370502"/>
    <n v="65370502"/>
    <m/>
    <m/>
    <m/>
    <m/>
    <m/>
    <d v="2026-05-01T00:00:00"/>
    <m/>
    <m/>
    <m/>
    <s v="8-818-1789"/>
    <s v="MASIVO"/>
    <s v="NPN"/>
    <x v="1"/>
    <m/>
    <m/>
    <m/>
    <m/>
  </r>
  <r>
    <x v="1"/>
    <s v="Ana Matilde Nuñez Atencio"/>
    <n v="357380660000"/>
    <s v="Cobros Mayo"/>
    <m/>
    <m/>
    <d v="2026-05-01T00:00:00"/>
    <n v="65376410"/>
    <n v="65376410"/>
    <m/>
    <m/>
    <m/>
    <m/>
    <m/>
    <d v="2026-05-01T00:00:00"/>
    <m/>
    <m/>
    <m/>
    <s v="9-704-587"/>
    <s v="MASIVO"/>
    <s v="NPN"/>
    <x v="1"/>
    <m/>
    <m/>
    <m/>
    <m/>
  </r>
  <r>
    <x v="1"/>
    <s v="Fabián Guerra Abrego"/>
    <n v="368067720000"/>
    <s v="Cobros Mayo"/>
    <m/>
    <m/>
    <d v="2026-05-01T00:00:00"/>
    <n v="65378996"/>
    <n v="65378996"/>
    <m/>
    <m/>
    <m/>
    <m/>
    <m/>
    <d v="2026-05-01T00:00:00"/>
    <m/>
    <m/>
    <m/>
    <s v="12-719-59"/>
    <s v="MASIVO"/>
    <s v="NPN"/>
    <x v="1"/>
    <m/>
    <m/>
    <m/>
    <m/>
  </r>
  <r>
    <x v="1"/>
    <s v="Carlos Manuel Vásquez Gonzalez"/>
    <n v="366031310000"/>
    <s v="Cobros Mayo"/>
    <m/>
    <m/>
    <d v="2026-05-01T00:00:00"/>
    <n v="65384587"/>
    <n v="65384587"/>
    <m/>
    <m/>
    <m/>
    <m/>
    <m/>
    <d v="2026-05-01T00:00:00"/>
    <m/>
    <m/>
    <m/>
    <s v="C03623049"/>
    <s v="MASIVO"/>
    <s v="2 PAGOS PENDIENTES"/>
    <x v="1"/>
    <m/>
    <m/>
    <m/>
    <m/>
  </r>
  <r>
    <x v="1"/>
    <s v="Pricy Gutierrez "/>
    <n v="367065970000"/>
    <s v="Cobros Mayo"/>
    <m/>
    <m/>
    <d v="2026-05-01T00:00:00"/>
    <n v="65391567"/>
    <n v="65391567"/>
    <m/>
    <m/>
    <m/>
    <m/>
    <m/>
    <d v="2026-05-01T00:00:00"/>
    <m/>
    <m/>
    <m/>
    <s v="7-708-1050"/>
    <s v="MASIVO"/>
    <s v="NPN"/>
    <x v="1"/>
    <m/>
    <m/>
    <m/>
    <m/>
  </r>
  <r>
    <x v="1"/>
    <s v="Cinthia Pinilla"/>
    <n v="352352850000"/>
    <s v="Cobros Mayo"/>
    <m/>
    <m/>
    <d v="2026-05-01T00:00:00"/>
    <n v="65393761"/>
    <n v="65393761"/>
    <m/>
    <m/>
    <m/>
    <m/>
    <m/>
    <d v="2026-05-01T00:00:00"/>
    <m/>
    <m/>
    <m/>
    <s v="6-64-755"/>
    <s v="MASIVO"/>
    <s v="2 PAGOS PENDIENTES"/>
    <x v="1"/>
    <m/>
    <m/>
    <m/>
    <m/>
  </r>
  <r>
    <x v="1"/>
    <s v="Luis Edgar Cáceres "/>
    <n v="365022860000"/>
    <s v="Cobros Mayo"/>
    <m/>
    <m/>
    <d v="2026-05-01T00:00:00"/>
    <n v="65402731"/>
    <n v="65402731"/>
    <m/>
    <m/>
    <m/>
    <m/>
    <m/>
    <d v="2026-05-01T00:00:00"/>
    <m/>
    <m/>
    <m/>
    <s v="4-780-293"/>
    <s v="MASIVO"/>
    <s v="NPN"/>
    <x v="2"/>
    <m/>
    <m/>
    <m/>
    <m/>
  </r>
  <r>
    <x v="1"/>
    <s v="Maribel Martínez Sánchez "/>
    <n v="362004080000"/>
    <s v="Cobros Mayo"/>
    <m/>
    <m/>
    <d v="2026-05-01T00:00:00"/>
    <n v="65404671"/>
    <n v="65404671"/>
    <m/>
    <m/>
    <m/>
    <m/>
    <m/>
    <d v="2026-05-01T00:00:00"/>
    <m/>
    <m/>
    <m/>
    <s v="8-832-230"/>
    <s v="MASIVO"/>
    <s v="NPN"/>
    <x v="3"/>
    <m/>
    <m/>
    <m/>
    <m/>
  </r>
  <r>
    <x v="1"/>
    <s v="Anabel Castillo Santo"/>
    <n v="364056550000"/>
    <s v="Cobros Mayo"/>
    <m/>
    <m/>
    <d v="2026-05-01T00:00:00"/>
    <n v="65407934"/>
    <n v="65407934"/>
    <m/>
    <m/>
    <m/>
    <m/>
    <m/>
    <d v="2026-05-01T00:00:00"/>
    <m/>
    <m/>
    <m/>
    <s v="1-725-1783"/>
    <s v="MASIVO"/>
    <s v="NPN"/>
    <x v="1"/>
    <m/>
    <m/>
    <m/>
    <m/>
  </r>
  <r>
    <x v="1"/>
    <s v="Isaac Josue Acosta Hernández "/>
    <n v="369056400000"/>
    <s v="Cobros Mayo"/>
    <m/>
    <m/>
    <d v="2026-05-01T00:00:00"/>
    <n v="65407963"/>
    <n v="65407963"/>
    <m/>
    <m/>
    <m/>
    <m/>
    <m/>
    <d v="2026-05-01T00:00:00"/>
    <m/>
    <m/>
    <m/>
    <s v="8-980-541"/>
    <s v="MASIVO"/>
    <s v="NPN"/>
    <x v="1"/>
    <m/>
    <m/>
    <m/>
    <m/>
  </r>
  <r>
    <x v="1"/>
    <s v="LUITGARDO GONZÁLEZ"/>
    <n v="351373200000"/>
    <s v="Cobros Mayo"/>
    <m/>
    <m/>
    <d v="2026-05-01T00:00:00"/>
    <n v="65417427"/>
    <n v="65417427"/>
    <m/>
    <m/>
    <m/>
    <m/>
    <m/>
    <d v="2026-05-01T00:00:00"/>
    <m/>
    <m/>
    <m/>
    <s v="10-5-375"/>
    <s v="MASIVO"/>
    <s v="2 PAGOS PENDIENTES"/>
    <x v="3"/>
    <m/>
    <m/>
    <m/>
    <m/>
  </r>
  <r>
    <x v="1"/>
    <s v="JINGWEI HUANG "/>
    <n v="368043450000"/>
    <s v="Cobros Mayo"/>
    <m/>
    <m/>
    <d v="2026-05-01T00:00:00"/>
    <n v="65422007"/>
    <n v="65422007"/>
    <m/>
    <m/>
    <m/>
    <m/>
    <m/>
    <d v="2026-05-01T00:00:00"/>
    <m/>
    <m/>
    <m/>
    <s v="E-8-106596"/>
    <s v="SOHO"/>
    <s v="NPN"/>
    <x v="1"/>
    <m/>
    <m/>
    <m/>
    <m/>
  </r>
  <r>
    <x v="1"/>
    <s v="Beatriz Rodriguez"/>
    <n v="361053640000"/>
    <s v="Cobros Mayo"/>
    <m/>
    <m/>
    <d v="2026-05-01T00:00:00"/>
    <n v="65422157"/>
    <n v="65422157"/>
    <m/>
    <m/>
    <m/>
    <m/>
    <m/>
    <d v="2026-05-01T00:00:00"/>
    <m/>
    <m/>
    <m/>
    <s v="8-988-1642"/>
    <s v="MASIVO"/>
    <s v="NPN"/>
    <x v="4"/>
    <m/>
    <m/>
    <m/>
    <m/>
  </r>
  <r>
    <x v="1"/>
    <s v="LUIS A VILLARREAL A"/>
    <n v="363074050000"/>
    <s v="Cobros Mayo"/>
    <m/>
    <m/>
    <d v="2026-05-01T00:00:00"/>
    <n v="65423731"/>
    <n v="65423731"/>
    <m/>
    <m/>
    <m/>
    <m/>
    <m/>
    <d v="2026-05-01T00:00:00"/>
    <m/>
    <m/>
    <m/>
    <s v="8-773-626"/>
    <s v="MASIVO"/>
    <s v="NPN"/>
    <x v="3"/>
    <m/>
    <m/>
    <m/>
    <m/>
  </r>
  <r>
    <x v="1"/>
    <s v="Ariel Antonio Montero Monroy"/>
    <n v="365082280000"/>
    <s v="Cobros Mayo"/>
    <m/>
    <m/>
    <d v="2026-05-01T00:00:00"/>
    <n v="65431104"/>
    <n v="65431104"/>
    <m/>
    <m/>
    <m/>
    <m/>
    <m/>
    <d v="2026-05-01T00:00:00"/>
    <m/>
    <m/>
    <m/>
    <s v="8-1063-1286"/>
    <s v="MASIVO"/>
    <s v="NPN"/>
    <x v="5"/>
    <m/>
    <m/>
    <m/>
    <m/>
  </r>
  <r>
    <x v="1"/>
    <s v="Cristina Shannin Mendez Mancilla"/>
    <n v="355369030000"/>
    <s v="Cobros Mayo"/>
    <m/>
    <m/>
    <d v="2026-05-01T00:00:00"/>
    <n v="65431223"/>
    <n v="65431223"/>
    <m/>
    <m/>
    <m/>
    <m/>
    <m/>
    <d v="2026-05-01T00:00:00"/>
    <m/>
    <m/>
    <m/>
    <s v="8-1051-1434"/>
    <s v="MASIVO"/>
    <s v="NPN"/>
    <x v="1"/>
    <m/>
    <m/>
    <m/>
    <m/>
  </r>
  <r>
    <x v="1"/>
    <s v="MARIA JESUS VILLAMIL CAMARENA"/>
    <n v="369024670000"/>
    <s v="Cobros Mayo"/>
    <m/>
    <m/>
    <d v="2026-05-01T00:00:00"/>
    <n v="65446163"/>
    <n v="65446163"/>
    <m/>
    <m/>
    <m/>
    <m/>
    <m/>
    <d v="2026-05-01T00:00:00"/>
    <m/>
    <m/>
    <m/>
    <s v="9-714-2319"/>
    <s v="MASIVO"/>
    <s v="2 PAGOS PENDIENTES"/>
    <x v="8"/>
    <m/>
    <m/>
    <m/>
    <m/>
  </r>
  <r>
    <x v="1"/>
    <s v="Joel efrain de frías Quintero "/>
    <n v="356371560000"/>
    <s v="Cobros Mayo"/>
    <m/>
    <m/>
    <d v="2026-05-01T00:00:00"/>
    <n v="65456463"/>
    <n v="65456463"/>
    <m/>
    <m/>
    <m/>
    <m/>
    <m/>
    <d v="2026-05-01T00:00:00"/>
    <m/>
    <m/>
    <m/>
    <s v="8-1031-392"/>
    <s v="MASIVO"/>
    <s v="NPN"/>
    <x v="5"/>
    <m/>
    <m/>
    <m/>
    <m/>
  </r>
  <r>
    <x v="1"/>
    <s v="Christopher cedeno"/>
    <n v="367054380000"/>
    <s v="Cobros Mayo"/>
    <m/>
    <m/>
    <d v="2026-05-01T00:00:00"/>
    <n v="65460179"/>
    <n v="65460179"/>
    <m/>
    <m/>
    <m/>
    <m/>
    <m/>
    <d v="2026-05-01T00:00:00"/>
    <m/>
    <m/>
    <m/>
    <s v="8-1065-193"/>
    <s v="MASIVO"/>
    <s v="NPN"/>
    <x v="1"/>
    <m/>
    <m/>
    <m/>
    <m/>
  </r>
  <r>
    <x v="1"/>
    <s v="Amarelis lisbeth Moreno Estrebi"/>
    <n v="367028750000"/>
    <s v="Cobros Mayo"/>
    <m/>
    <m/>
    <d v="2026-05-01T00:00:00"/>
    <n v="65460407"/>
    <n v="65460407"/>
    <m/>
    <m/>
    <m/>
    <m/>
    <m/>
    <d v="2026-05-01T00:00:00"/>
    <m/>
    <m/>
    <m/>
    <s v="8-1052-994"/>
    <s v="MASIVO"/>
    <s v="NPN"/>
    <x v="1"/>
    <m/>
    <m/>
    <m/>
    <m/>
  </r>
  <r>
    <x v="1"/>
    <s v="Jose Antonio Villarreal Guerra"/>
    <n v="361016030000"/>
    <s v="Cobros Mayo"/>
    <m/>
    <m/>
    <d v="2026-05-01T00:00:00"/>
    <n v="65463703"/>
    <n v="65463703"/>
    <m/>
    <m/>
    <m/>
    <m/>
    <m/>
    <d v="2026-05-01T00:00:00"/>
    <m/>
    <m/>
    <m/>
    <s v="8-797-2444"/>
    <s v="SOHO"/>
    <s v="2 PAGOS PENDIENTES"/>
    <x v="2"/>
    <m/>
    <m/>
    <m/>
    <m/>
  </r>
  <r>
    <x v="1"/>
    <s v="EDUARDO SILVA PEREA"/>
    <n v="355354190000"/>
    <s v="Cobros Mayo"/>
    <m/>
    <m/>
    <d v="2026-05-01T00:00:00"/>
    <n v="65469088"/>
    <n v="65469088"/>
    <m/>
    <m/>
    <m/>
    <m/>
    <m/>
    <d v="2026-05-01T00:00:00"/>
    <m/>
    <m/>
    <m/>
    <s v="8-476-711"/>
    <s v="MASIVO"/>
    <s v="3 PAGOS PENDIENTES"/>
    <x v="2"/>
    <m/>
    <m/>
    <m/>
    <m/>
  </r>
  <r>
    <x v="1"/>
    <s v="Concepción Acosta"/>
    <n v="358363240000"/>
    <s v="Cobros Mayo"/>
    <m/>
    <m/>
    <d v="2026-05-01T00:00:00"/>
    <n v="65475593"/>
    <n v="65475593"/>
    <m/>
    <m/>
    <m/>
    <m/>
    <m/>
    <d v="2026-05-01T00:00:00"/>
    <m/>
    <m/>
    <m/>
    <s v="3-92-940"/>
    <s v="MASIVO"/>
    <s v="NPN"/>
    <x v="5"/>
    <m/>
    <m/>
    <m/>
    <m/>
  </r>
  <r>
    <x v="1"/>
    <s v="ROBERTO CARLOS RODRIGUEZ MILLAR"/>
    <n v="365021010000"/>
    <s v="Cobros Mayo"/>
    <m/>
    <m/>
    <d v="2026-05-01T00:00:00"/>
    <n v="65476390"/>
    <n v="65476390"/>
    <m/>
    <m/>
    <m/>
    <m/>
    <m/>
    <d v="2026-05-01T00:00:00"/>
    <m/>
    <m/>
    <m/>
    <s v="8-1045-1324"/>
    <s v="MASIVO"/>
    <s v="2 PAGOS PENDIENTES"/>
    <x v="3"/>
    <m/>
    <m/>
    <m/>
    <m/>
  </r>
  <r>
    <x v="1"/>
    <s v="Omar Murillo "/>
    <n v="357387010000"/>
    <s v="Cobros Mayo"/>
    <m/>
    <m/>
    <d v="2026-05-01T00:00:00"/>
    <n v="65481234"/>
    <n v="65481234"/>
    <m/>
    <m/>
    <m/>
    <m/>
    <m/>
    <d v="2026-05-01T00:00:00"/>
    <m/>
    <m/>
    <m/>
    <s v="5-706-2515"/>
    <s v="MASIVO"/>
    <s v="NPN"/>
    <x v="2"/>
    <m/>
    <m/>
    <m/>
    <m/>
  </r>
  <r>
    <x v="1"/>
    <s v="José Antonio Vargas Alvarado "/>
    <n v="354376950000"/>
    <s v="Cobros Mayo"/>
    <m/>
    <m/>
    <d v="2026-05-01T00:00:00"/>
    <n v="65501305"/>
    <n v="65501305"/>
    <m/>
    <m/>
    <m/>
    <m/>
    <m/>
    <d v="2026-05-01T00:00:00"/>
    <m/>
    <m/>
    <m/>
    <s v="8-735-1520"/>
    <s v="SOHO"/>
    <s v="NPN"/>
    <x v="1"/>
    <m/>
    <m/>
    <m/>
    <m/>
  </r>
  <r>
    <x v="1"/>
    <s v="Pedro Chanel Guerrero Ortega "/>
    <n v="372005030000"/>
    <s v="Cobros Mayo"/>
    <m/>
    <m/>
    <d v="2026-05-01T00:00:00"/>
    <n v="65510120"/>
    <n v="65510120"/>
    <m/>
    <m/>
    <m/>
    <m/>
    <m/>
    <d v="2026-05-01T00:00:00"/>
    <m/>
    <m/>
    <m/>
    <s v="Cédula "/>
    <s v="SOHO"/>
    <s v="NPN"/>
    <x v="1"/>
    <m/>
    <m/>
    <m/>
    <m/>
  </r>
  <r>
    <x v="1"/>
    <s v="Guillermo Alvarado "/>
    <n v="359331240000"/>
    <s v="Cobros Mayo"/>
    <m/>
    <m/>
    <d v="2026-05-01T00:00:00"/>
    <n v="65511214"/>
    <n v="65511214"/>
    <m/>
    <m/>
    <m/>
    <m/>
    <m/>
    <d v="2026-05-01T00:00:00"/>
    <m/>
    <m/>
    <m/>
    <s v="3-725-404"/>
    <s v="MASIVO"/>
    <s v="NPN"/>
    <x v="6"/>
    <m/>
    <m/>
    <m/>
    <m/>
  </r>
  <r>
    <x v="1"/>
    <s v="Leonardo Fuentes Mosquera"/>
    <n v="364054690000"/>
    <s v="Cobros Mayo"/>
    <m/>
    <m/>
    <d v="2026-05-01T00:00:00"/>
    <n v="65524411"/>
    <n v="65524411"/>
    <m/>
    <m/>
    <m/>
    <m/>
    <m/>
    <d v="2026-05-01T00:00:00"/>
    <m/>
    <m/>
    <m/>
    <s v="8-829-1230"/>
    <s v="MASIVO"/>
    <s v="NPN"/>
    <x v="1"/>
    <m/>
    <m/>
    <m/>
    <m/>
  </r>
  <r>
    <x v="1"/>
    <s v=" JOSE ANGEL JARAMILLO ROSALES"/>
    <n v="369045400000"/>
    <s v="Cobros Mayo"/>
    <m/>
    <m/>
    <d v="2026-05-01T00:00:00"/>
    <n v="65528623"/>
    <n v="65528623"/>
    <m/>
    <m/>
    <m/>
    <m/>
    <m/>
    <d v="2026-05-01T00:00:00"/>
    <m/>
    <m/>
    <m/>
    <s v="2-147-276"/>
    <s v="DIGITAL"/>
    <s v="NPN"/>
    <x v="1"/>
    <m/>
    <m/>
    <m/>
    <m/>
  </r>
  <r>
    <x v="1"/>
    <s v="ENI ELIZABETH SOLIS SANTOS"/>
    <n v="368071870000"/>
    <s v="Cobros Mayo"/>
    <m/>
    <m/>
    <d v="2026-05-01T00:00:00"/>
    <n v="65529125"/>
    <n v="65529125"/>
    <m/>
    <m/>
    <m/>
    <m/>
    <m/>
    <d v="2026-05-01T00:00:00"/>
    <m/>
    <m/>
    <m/>
    <s v="4-778-447"/>
    <s v="MASIVO"/>
    <s v="NPN"/>
    <x v="2"/>
    <m/>
    <m/>
    <m/>
    <m/>
  </r>
  <r>
    <x v="1"/>
    <s v="Migduly sanguillen"/>
    <n v="367071540000"/>
    <s v="Cobros Mayo"/>
    <m/>
    <m/>
    <d v="2026-05-01T00:00:00"/>
    <n v="65560923"/>
    <n v="65560923"/>
    <m/>
    <m/>
    <m/>
    <m/>
    <m/>
    <d v="2026-05-01T00:00:00"/>
    <m/>
    <m/>
    <m/>
    <s v="3-753-1329"/>
    <s v="MASIVO"/>
    <s v="NPN"/>
    <x v="8"/>
    <m/>
    <m/>
    <m/>
    <m/>
  </r>
  <r>
    <x v="1"/>
    <s v="JAHIR IGLESIAS "/>
    <n v="365089160000"/>
    <s v="Cobros Mayo"/>
    <m/>
    <m/>
    <d v="2026-05-01T00:00:00"/>
    <n v="65565821"/>
    <n v="65565821"/>
    <m/>
    <m/>
    <m/>
    <m/>
    <m/>
    <d v="2026-05-01T00:00:00"/>
    <m/>
    <m/>
    <m/>
    <s v="8-818-832"/>
    <s v="MASIVO"/>
    <s v="NPN"/>
    <x v="1"/>
    <m/>
    <m/>
    <m/>
    <m/>
  </r>
  <r>
    <x v="1"/>
    <s v="Ulises javier Sanchez padilla"/>
    <n v="365007830000"/>
    <s v="Cobros Mayo"/>
    <m/>
    <m/>
    <d v="2026-05-01T00:00:00"/>
    <n v="65566105"/>
    <n v="65566105"/>
    <m/>
    <m/>
    <m/>
    <m/>
    <m/>
    <d v="2026-05-01T00:00:00"/>
    <m/>
    <m/>
    <m/>
    <s v="2-746-1771"/>
    <s v="MASIVO"/>
    <s v="2 PAGOS PENDIENTES"/>
    <x v="9"/>
    <m/>
    <m/>
    <m/>
    <m/>
  </r>
  <r>
    <x v="1"/>
    <s v="Celack Ceitu Real"/>
    <n v="366055990000"/>
    <s v="Cobros Mayo"/>
    <m/>
    <m/>
    <d v="2026-05-01T00:00:00"/>
    <n v="65568091"/>
    <n v="65568091"/>
    <m/>
    <m/>
    <m/>
    <m/>
    <m/>
    <d v="2026-05-01T00:00:00"/>
    <m/>
    <m/>
    <m/>
    <s v="2-149-744"/>
    <s v="MASIVO"/>
    <s v="NPN"/>
    <x v="1"/>
    <m/>
    <m/>
    <m/>
    <m/>
  </r>
  <r>
    <x v="1"/>
    <s v="Ruth Edith Peralta Bethancourt"/>
    <n v="364020320000"/>
    <s v="Cobros Mayo"/>
    <m/>
    <m/>
    <d v="2026-05-01T00:00:00"/>
    <n v="65569320"/>
    <n v="65569320"/>
    <m/>
    <m/>
    <m/>
    <m/>
    <m/>
    <d v="2026-05-01T00:00:00"/>
    <m/>
    <m/>
    <m/>
    <s v="5-21-481"/>
    <s v="MASIVO"/>
    <s v="2 PAGOS PENDIENTES"/>
    <x v="8"/>
    <m/>
    <m/>
    <m/>
    <m/>
  </r>
  <r>
    <x v="1"/>
    <s v="Marcelina Betancourt"/>
    <n v="369080990000"/>
    <s v="Cobros Mayo"/>
    <m/>
    <m/>
    <d v="2026-05-01T00:00:00"/>
    <n v="65572252"/>
    <n v="65572252"/>
    <m/>
    <m/>
    <m/>
    <m/>
    <m/>
    <d v="2026-05-01T00:00:00"/>
    <m/>
    <m/>
    <m/>
    <s v="5-707-1121"/>
    <s v="MASIVO"/>
    <s v="NPN"/>
    <x v="8"/>
    <m/>
    <m/>
    <m/>
    <m/>
  </r>
  <r>
    <x v="1"/>
    <s v="Eutimia Diaz"/>
    <n v="368070410000"/>
    <s v="Cobros Mayo"/>
    <m/>
    <m/>
    <d v="2026-05-01T00:00:00"/>
    <n v="65572662"/>
    <n v="65572662"/>
    <m/>
    <m/>
    <m/>
    <m/>
    <m/>
    <d v="2026-05-01T00:00:00"/>
    <m/>
    <m/>
    <m/>
    <s v="9-716-147"/>
    <s v="MASIVO"/>
    <s v="NPN"/>
    <x v="1"/>
    <m/>
    <m/>
    <m/>
    <m/>
  </r>
  <r>
    <x v="1"/>
    <s v="Carlos armando Perez"/>
    <n v="359374860000"/>
    <s v="Cobros Mayo"/>
    <m/>
    <m/>
    <d v="2026-05-01T00:00:00"/>
    <n v="65577067"/>
    <n v="65577067"/>
    <m/>
    <m/>
    <m/>
    <m/>
    <m/>
    <d v="2026-05-01T00:00:00"/>
    <m/>
    <m/>
    <m/>
    <s v="7-113-124"/>
    <s v="MASIVO"/>
    <s v="3 PAGOS PENDIENTES"/>
    <x v="2"/>
    <m/>
    <m/>
    <m/>
    <m/>
  </r>
  <r>
    <x v="1"/>
    <s v="Víctor Manuel Guzmán Guerrel "/>
    <n v="362014660000"/>
    <s v="Cobros Mayo"/>
    <m/>
    <m/>
    <d v="2026-05-01T00:00:00"/>
    <n v="65579008"/>
    <n v="65579008"/>
    <m/>
    <m/>
    <m/>
    <m/>
    <m/>
    <d v="2026-05-01T00:00:00"/>
    <m/>
    <m/>
    <m/>
    <s v="8-318-539"/>
    <s v="MASIVO"/>
    <s v="NPN"/>
    <x v="3"/>
    <m/>
    <m/>
    <m/>
    <m/>
  </r>
  <r>
    <x v="1"/>
    <s v="Jessica valeria Soto castro"/>
    <n v="356367750000"/>
    <s v="Cobros Mayo"/>
    <m/>
    <m/>
    <d v="2026-05-01T00:00:00"/>
    <n v="65581900"/>
    <n v="65581900"/>
    <m/>
    <m/>
    <m/>
    <m/>
    <m/>
    <d v="2026-05-01T00:00:00"/>
    <m/>
    <m/>
    <m/>
    <s v="8-934-2364"/>
    <s v="MASIVO"/>
    <s v="NPN"/>
    <x v="1"/>
    <m/>
    <m/>
    <m/>
    <m/>
  </r>
  <r>
    <x v="1"/>
    <s v="Sabas Castillo"/>
    <n v="364076270000"/>
    <s v="Cobros Mayo"/>
    <m/>
    <m/>
    <d v="2026-05-01T00:00:00"/>
    <n v="65602061"/>
    <n v="65602061"/>
    <m/>
    <m/>
    <m/>
    <m/>
    <m/>
    <d v="2026-05-01T00:00:00"/>
    <m/>
    <m/>
    <m/>
    <s v="9-217-712"/>
    <s v="MASIVO"/>
    <s v="NPN"/>
    <x v="1"/>
    <m/>
    <m/>
    <m/>
    <m/>
  </r>
  <r>
    <x v="1"/>
    <s v="Johnathan Ospina Ramirez"/>
    <n v="366077440000"/>
    <s v="Cobros Mayo"/>
    <m/>
    <m/>
    <d v="2026-05-01T00:00:00"/>
    <n v="65602917"/>
    <n v="65602917"/>
    <m/>
    <m/>
    <m/>
    <m/>
    <m/>
    <d v="2026-05-01T00:00:00"/>
    <m/>
    <m/>
    <m/>
    <s v="AP671971"/>
    <s v="MASIVO"/>
    <s v="NPN"/>
    <x v="2"/>
    <m/>
    <m/>
    <m/>
    <m/>
  </r>
  <r>
    <x v="1"/>
    <s v="NATALIA RODRIGUEZ PEÑALBA"/>
    <n v="363000200000"/>
    <s v="Cobros Mayo"/>
    <m/>
    <m/>
    <d v="2026-05-01T00:00:00"/>
    <n v="65608513"/>
    <n v="65608513"/>
    <m/>
    <m/>
    <m/>
    <m/>
    <m/>
    <d v="2026-05-01T00:00:00"/>
    <m/>
    <m/>
    <m/>
    <s v="8-360-757"/>
    <s v="MASIVO"/>
    <s v="NPN"/>
    <x v="3"/>
    <m/>
    <m/>
    <m/>
    <m/>
  </r>
  <r>
    <x v="1"/>
    <s v="Emmy Roxana Degracia Pinto"/>
    <n v="363034570000"/>
    <s v="Cobros Mayo"/>
    <m/>
    <m/>
    <d v="2026-05-01T00:00:00"/>
    <n v="65628929"/>
    <n v="65628929"/>
    <m/>
    <m/>
    <m/>
    <m/>
    <m/>
    <d v="2026-05-01T00:00:00"/>
    <m/>
    <m/>
    <m/>
    <s v="8-997-530"/>
    <s v="MASIVO"/>
    <s v="NPN"/>
    <x v="1"/>
    <m/>
    <m/>
    <m/>
    <m/>
  </r>
  <r>
    <x v="1"/>
    <s v="MANUEL BONILLA"/>
    <n v="366022540000"/>
    <s v="Cobros Mayo"/>
    <m/>
    <m/>
    <d v="2026-05-01T00:00:00"/>
    <n v="65640329"/>
    <n v="65640329"/>
    <m/>
    <m/>
    <m/>
    <m/>
    <m/>
    <d v="2026-05-01T00:00:00"/>
    <m/>
    <m/>
    <m/>
    <s v="8-327-350"/>
    <s v="MASIVO"/>
    <s v="NPN"/>
    <x v="1"/>
    <m/>
    <m/>
    <m/>
    <m/>
  </r>
  <r>
    <x v="1"/>
    <s v="José Manuel Filos Nieto "/>
    <n v="364030950000"/>
    <s v="Cobros Mayo"/>
    <m/>
    <m/>
    <d v="2026-05-01T00:00:00"/>
    <n v="65652862"/>
    <n v="65652862"/>
    <m/>
    <m/>
    <m/>
    <m/>
    <m/>
    <d v="2026-05-01T00:00:00"/>
    <m/>
    <m/>
    <m/>
    <s v="2-736-509"/>
    <s v="MASIVO"/>
    <s v="NPN"/>
    <x v="2"/>
    <m/>
    <m/>
    <m/>
    <m/>
  </r>
  <r>
    <x v="1"/>
    <s v="Wiliam molinas "/>
    <n v="365077090000"/>
    <s v="Cobros Mayo"/>
    <m/>
    <m/>
    <d v="2026-05-01T00:00:00"/>
    <n v="65665749"/>
    <n v="65665749"/>
    <m/>
    <m/>
    <m/>
    <m/>
    <m/>
    <d v="2026-05-01T00:00:00"/>
    <m/>
    <m/>
    <m/>
    <s v="AU826453"/>
    <s v="MASIVO"/>
    <s v="NPN"/>
    <x v="1"/>
    <m/>
    <m/>
    <m/>
    <m/>
  </r>
  <r>
    <x v="1"/>
    <s v="LUIS CARLOS YEPEZ ORTEGA"/>
    <n v="363009000000"/>
    <s v="Cobros Mayo"/>
    <m/>
    <m/>
    <d v="2026-05-01T00:00:00"/>
    <n v="65675141"/>
    <n v="65675141"/>
    <m/>
    <m/>
    <m/>
    <m/>
    <m/>
    <d v="2026-05-01T00:00:00"/>
    <m/>
    <m/>
    <m/>
    <s v="AU195051"/>
    <s v="MASIVO"/>
    <s v="2 PAGOS PENDIENTES"/>
    <x v="1"/>
    <m/>
    <m/>
    <m/>
    <m/>
  </r>
  <r>
    <x v="1"/>
    <s v="Javier González Brown "/>
    <n v="219058320000"/>
    <s v="Cobros Mayo"/>
    <m/>
    <m/>
    <d v="2026-05-01T00:00:00"/>
    <n v="65695107"/>
    <n v="65695107"/>
    <m/>
    <m/>
    <m/>
    <m/>
    <m/>
    <d v="2026-05-01T00:00:00"/>
    <m/>
    <m/>
    <m/>
    <s v="3-710-1453"/>
    <s v="MASIVO"/>
    <s v="NPN"/>
    <x v="1"/>
    <m/>
    <m/>
    <m/>
    <m/>
  </r>
  <r>
    <x v="1"/>
    <s v="Roxana del carmen Corella Saldaña"/>
    <n v="365084050000"/>
    <s v="Cobros Mayo"/>
    <m/>
    <m/>
    <d v="2026-05-01T00:00:00"/>
    <n v="65702797"/>
    <n v="65702797"/>
    <m/>
    <m/>
    <m/>
    <m/>
    <m/>
    <d v="2026-05-01T00:00:00"/>
    <m/>
    <m/>
    <m/>
    <s v="4-728-1865"/>
    <s v="MASIVO"/>
    <s v="NPN"/>
    <x v="5"/>
    <m/>
    <m/>
    <m/>
    <m/>
  </r>
  <r>
    <x v="1"/>
    <s v="Ameth rodriguez"/>
    <n v="366011910000"/>
    <s v="Cobros Mayo"/>
    <m/>
    <m/>
    <d v="2026-05-01T00:00:00"/>
    <n v="65705686"/>
    <n v="65705686"/>
    <m/>
    <m/>
    <m/>
    <m/>
    <m/>
    <d v="2026-05-01T00:00:00"/>
    <m/>
    <m/>
    <m/>
    <s v="9-767-2097"/>
    <s v="MASIVO"/>
    <s v="2 PAGOS PENDIENTES"/>
    <x v="3"/>
    <m/>
    <m/>
    <m/>
    <m/>
  </r>
  <r>
    <x v="1"/>
    <s v="Dolores sandino cruz"/>
    <n v="352061060000"/>
    <s v="Cobros Mayo"/>
    <m/>
    <m/>
    <d v="2026-05-01T00:00:00"/>
    <n v="65709766"/>
    <n v="65709766"/>
    <m/>
    <m/>
    <m/>
    <m/>
    <m/>
    <d v="2026-05-01T00:00:00"/>
    <m/>
    <m/>
    <m/>
    <s v="C0371559"/>
    <s v="MASIVO"/>
    <s v="2 PAGOS PENDIENTES"/>
    <x v="5"/>
    <m/>
    <m/>
    <m/>
    <m/>
  </r>
  <r>
    <x v="1"/>
    <s v="Daniel Alejandro Castro Nuñez"/>
    <n v="365008770000"/>
    <s v="Cobros Mayo"/>
    <m/>
    <m/>
    <d v="2026-05-01T00:00:00"/>
    <n v="65712096"/>
    <n v="65712096"/>
    <m/>
    <m/>
    <m/>
    <m/>
    <m/>
    <d v="2026-05-01T00:00:00"/>
    <m/>
    <m/>
    <m/>
    <s v="8-1042-854"/>
    <s v="MASIVO"/>
    <s v="2 PAGOS PENDIENTES"/>
    <x v="3"/>
    <m/>
    <m/>
    <m/>
    <m/>
  </r>
  <r>
    <x v="1"/>
    <s v="Santa González "/>
    <n v="366065930000"/>
    <s v="Cobros Mayo"/>
    <m/>
    <m/>
    <d v="2026-05-01T00:00:00"/>
    <n v="65723109"/>
    <n v="65723109"/>
    <m/>
    <m/>
    <m/>
    <m/>
    <m/>
    <d v="2026-05-01T00:00:00"/>
    <m/>
    <m/>
    <m/>
    <s v="9-706-1572"/>
    <s v="MASIVO"/>
    <s v="NPN"/>
    <x v="1"/>
    <m/>
    <m/>
    <m/>
    <m/>
  </r>
  <r>
    <x v="1"/>
    <s v="EDITH MARIA REYNA QUIJADA DE MAR"/>
    <n v="357357600000"/>
    <s v="Cobros Mayo"/>
    <m/>
    <m/>
    <d v="2026-05-01T00:00:00"/>
    <n v="65763166"/>
    <n v="65763166"/>
    <m/>
    <m/>
    <m/>
    <m/>
    <m/>
    <d v="2026-05-01T00:00:00"/>
    <m/>
    <m/>
    <m/>
    <s v="8-167-835"/>
    <s v="MASIVO"/>
    <s v="3 PAGOS PENDIENTES"/>
    <x v="1"/>
    <m/>
    <m/>
    <m/>
    <m/>
  </r>
  <r>
    <x v="1"/>
    <s v="José Rodríguez "/>
    <n v="984072480000"/>
    <s v="Cobros Mayo"/>
    <m/>
    <m/>
    <d v="2026-05-01T00:00:00"/>
    <n v="65811775"/>
    <n v="65811775"/>
    <m/>
    <m/>
    <m/>
    <m/>
    <m/>
    <d v="2026-05-01T00:00:00"/>
    <m/>
    <m/>
    <m/>
    <s v="8-738-1653"/>
    <s v="MASIVO"/>
    <s v="NPN"/>
    <x v="5"/>
    <m/>
    <m/>
    <m/>
    <m/>
  </r>
  <r>
    <x v="1"/>
    <s v="Milagros Isabel Peña Santamaría "/>
    <n v="361017650000"/>
    <s v="Cobros Mayo"/>
    <m/>
    <m/>
    <d v="2026-05-01T00:00:00"/>
    <n v="65822235"/>
    <n v="65822235"/>
    <m/>
    <m/>
    <m/>
    <m/>
    <m/>
    <d v="2026-05-01T00:00:00"/>
    <m/>
    <m/>
    <m/>
    <s v="4-751-763"/>
    <s v="MASIVO"/>
    <s v="NPN"/>
    <x v="5"/>
    <m/>
    <m/>
    <m/>
    <m/>
  </r>
  <r>
    <x v="1"/>
    <s v="Heidy yitzel tejada bejerano"/>
    <n v="352383950000"/>
    <s v="Cobros Mayo"/>
    <m/>
    <m/>
    <d v="2026-05-01T00:00:00"/>
    <n v="65840330"/>
    <n v="65840330"/>
    <m/>
    <m/>
    <m/>
    <m/>
    <m/>
    <d v="2026-05-01T00:00:00"/>
    <m/>
    <m/>
    <m/>
    <s v="8-1002-1766"/>
    <s v="MASIVO"/>
    <s v="3 PAGOS PENDIENTES"/>
    <x v="2"/>
    <m/>
    <m/>
    <m/>
    <m/>
  </r>
  <r>
    <x v="1"/>
    <s v="Kerubys Belen Gallardo Saucedo"/>
    <n v="358355700000"/>
    <s v="Cobros Mayo"/>
    <m/>
    <m/>
    <d v="2026-05-01T00:00:00"/>
    <n v="65847194"/>
    <n v="65847194"/>
    <m/>
    <m/>
    <m/>
    <m/>
    <m/>
    <d v="2026-05-01T00:00:00"/>
    <m/>
    <m/>
    <m/>
    <s v="8-1049-2236"/>
    <s v="MASIVO"/>
    <s v="2 PAGOS PENDIENTES"/>
    <x v="1"/>
    <m/>
    <m/>
    <m/>
    <m/>
  </r>
  <r>
    <x v="1"/>
    <s v="Sumaya Sussette Moreno Delgado"/>
    <n v="351373250000"/>
    <s v="Cobros Mayo"/>
    <m/>
    <m/>
    <d v="2026-05-01T00:00:00"/>
    <n v="65848748"/>
    <n v="65848748"/>
    <m/>
    <m/>
    <m/>
    <m/>
    <m/>
    <d v="2026-05-01T00:00:00"/>
    <m/>
    <m/>
    <m/>
    <s v="3-761-1024"/>
    <s v="MASIVO"/>
    <s v="NPN"/>
    <x v="1"/>
    <m/>
    <m/>
    <m/>
    <m/>
  </r>
  <r>
    <x v="1"/>
    <s v="NEDELCA MERCEDES ESCARTÍN ATENCIO"/>
    <n v="369000800000"/>
    <s v="Cobros Mayo"/>
    <m/>
    <m/>
    <d v="2026-05-01T00:00:00"/>
    <n v="65862163"/>
    <n v="65862163"/>
    <m/>
    <m/>
    <m/>
    <m/>
    <m/>
    <d v="2026-05-01T00:00:00"/>
    <m/>
    <m/>
    <m/>
    <s v="4-256-213"/>
    <s v="DIGITAL"/>
    <s v="NPN"/>
    <x v="1"/>
    <m/>
    <m/>
    <m/>
    <m/>
  </r>
  <r>
    <x v="1"/>
    <s v="Eusebia Mojica Santos"/>
    <n v="365077080000"/>
    <s v="Cobros Mayo"/>
    <m/>
    <m/>
    <d v="2026-05-01T00:00:00"/>
    <n v="65868223"/>
    <n v="65868223"/>
    <m/>
    <m/>
    <m/>
    <m/>
    <m/>
    <d v="2026-05-01T00:00:00"/>
    <m/>
    <m/>
    <m/>
    <s v="9-153-698"/>
    <s v="MASIVO"/>
    <s v="NPN"/>
    <x v="1"/>
    <m/>
    <m/>
    <m/>
    <m/>
  </r>
  <r>
    <x v="1"/>
    <s v="NAYELIS SARAY RODRIGUEZ GARCIA"/>
    <n v="353376580000"/>
    <s v="Cobros Mayo"/>
    <m/>
    <m/>
    <d v="2026-05-01T00:00:00"/>
    <n v="65873326"/>
    <n v="65873326"/>
    <m/>
    <m/>
    <m/>
    <m/>
    <m/>
    <d v="2026-05-01T00:00:00"/>
    <m/>
    <m/>
    <m/>
    <s v="3-748-1618"/>
    <s v="MASIVO"/>
    <s v="NPN"/>
    <x v="5"/>
    <m/>
    <m/>
    <m/>
    <m/>
  </r>
  <r>
    <x v="1"/>
    <s v="Roberto carlos fernandez danwinks"/>
    <n v="369027630000"/>
    <s v="Cobros Mayo"/>
    <m/>
    <m/>
    <d v="2026-05-01T00:00:00"/>
    <n v="65878780"/>
    <n v="65878780"/>
    <m/>
    <m/>
    <m/>
    <m/>
    <m/>
    <d v="2026-05-01T00:00:00"/>
    <m/>
    <m/>
    <m/>
    <s v="8-1013-2421"/>
    <s v="MASIVO"/>
    <s v="NPN"/>
    <x v="4"/>
    <m/>
    <m/>
    <m/>
    <m/>
  </r>
  <r>
    <x v="1"/>
    <s v="Eduardo Abel Iturralde Duarte "/>
    <n v="353360370000"/>
    <s v="Cobros Mayo"/>
    <m/>
    <m/>
    <d v="2026-05-01T00:00:00"/>
    <n v="65880586"/>
    <n v="65880586"/>
    <m/>
    <m/>
    <m/>
    <m/>
    <m/>
    <d v="2026-05-01T00:00:00"/>
    <m/>
    <m/>
    <m/>
    <s v="8-444-381"/>
    <s v="SOHO"/>
    <s v="NPN"/>
    <x v="1"/>
    <m/>
    <m/>
    <m/>
    <m/>
  </r>
  <r>
    <x v="1"/>
    <s v="Eliot Hermenegildo Poveda Mejía "/>
    <n v="351372710000"/>
    <s v="Cobros Mayo"/>
    <m/>
    <m/>
    <d v="2026-05-01T00:00:00"/>
    <n v="65881414"/>
    <n v="65881414"/>
    <m/>
    <m/>
    <m/>
    <m/>
    <m/>
    <d v="2026-05-01T00:00:00"/>
    <m/>
    <m/>
    <m/>
    <s v="8-709-111"/>
    <s v="SOHO"/>
    <s v="NPN"/>
    <x v="1"/>
    <m/>
    <m/>
    <m/>
    <m/>
  </r>
  <r>
    <x v="1"/>
    <s v="JOSUÉ MANUEL CATUY LOPEZ"/>
    <n v="362020240000"/>
    <s v="Cobros Mayo"/>
    <m/>
    <m/>
    <d v="2026-05-01T00:00:00"/>
    <n v="65884067"/>
    <n v="65884067"/>
    <m/>
    <m/>
    <m/>
    <m/>
    <m/>
    <d v="2026-05-01T00:00:00"/>
    <m/>
    <m/>
    <m/>
    <s v="3-754-2208"/>
    <s v="MASIVO"/>
    <s v="2 PAGOS PENDIENTES"/>
    <x v="6"/>
    <m/>
    <m/>
    <m/>
    <m/>
  </r>
  <r>
    <x v="1"/>
    <s v="Javier avila "/>
    <n v="362089000000"/>
    <s v="Cobros Mayo"/>
    <m/>
    <m/>
    <d v="2026-05-01T00:00:00"/>
    <n v="65885768"/>
    <n v="65885768"/>
    <m/>
    <m/>
    <m/>
    <m/>
    <m/>
    <d v="2026-05-01T00:00:00"/>
    <m/>
    <m/>
    <m/>
    <s v="8-838-1527"/>
    <s v="SOHO"/>
    <s v="NPN"/>
    <x v="2"/>
    <m/>
    <m/>
    <m/>
    <m/>
  </r>
  <r>
    <x v="1"/>
    <s v="DIANA MAYRUBIS POVEDA VARGAS"/>
    <n v="364091120000"/>
    <s v="Cobros Mayo"/>
    <m/>
    <m/>
    <d v="2026-05-01T00:00:00"/>
    <n v="65890266"/>
    <n v="65890266"/>
    <m/>
    <m/>
    <m/>
    <m/>
    <m/>
    <d v="2026-05-01T00:00:00"/>
    <m/>
    <m/>
    <m/>
    <s v="8-1049-801"/>
    <s v="MASIVO"/>
    <s v="NPN"/>
    <x v="1"/>
    <m/>
    <m/>
    <m/>
    <m/>
  </r>
  <r>
    <x v="1"/>
    <s v="Donita Solís "/>
    <n v="361027770000"/>
    <s v="Cobros Mayo"/>
    <m/>
    <m/>
    <d v="2026-05-01T00:00:00"/>
    <n v="65892172"/>
    <n v="65892172"/>
    <m/>
    <m/>
    <m/>
    <m/>
    <m/>
    <d v="2026-05-01T00:00:00"/>
    <m/>
    <m/>
    <m/>
    <s v="10-700-1249"/>
    <s v="MASIVO"/>
    <s v="NPN"/>
    <x v="1"/>
    <m/>
    <m/>
    <m/>
    <m/>
  </r>
  <r>
    <x v="1"/>
    <s v="ANAYANSI ORTEGA"/>
    <n v="353369030000"/>
    <s v="Cobros Mayo"/>
    <m/>
    <m/>
    <d v="2026-05-01T00:00:00"/>
    <n v="65894658"/>
    <n v="65894658"/>
    <m/>
    <m/>
    <m/>
    <m/>
    <m/>
    <d v="2026-05-01T00:00:00"/>
    <m/>
    <m/>
    <m/>
    <s v="3-701-109"/>
    <s v="MASIVO"/>
    <s v="NPN"/>
    <x v="1"/>
    <m/>
    <m/>
    <m/>
    <m/>
  </r>
  <r>
    <x v="1"/>
    <s v="Ricardo membache chamarra"/>
    <n v="357361480000"/>
    <s v="Cobros Mayo"/>
    <m/>
    <m/>
    <d v="2026-05-01T00:00:00"/>
    <n v="65896977"/>
    <n v="65896977"/>
    <m/>
    <m/>
    <m/>
    <m/>
    <m/>
    <d v="2026-05-01T00:00:00"/>
    <m/>
    <m/>
    <m/>
    <s v="5-713-1315"/>
    <s v="MASIVO"/>
    <s v="NPN"/>
    <x v="1"/>
    <m/>
    <m/>
    <m/>
    <m/>
  </r>
  <r>
    <x v="1"/>
    <s v="ERMENEGILDO ACOSTA MARTINEZ"/>
    <n v="353379760000"/>
    <s v="Cobros Mayo"/>
    <m/>
    <m/>
    <d v="2026-05-01T00:00:00"/>
    <n v="65897309"/>
    <n v="65897309"/>
    <m/>
    <m/>
    <m/>
    <m/>
    <m/>
    <d v="2026-05-01T00:00:00"/>
    <m/>
    <m/>
    <m/>
    <s v="10-713-1422"/>
    <s v="SOHO"/>
    <s v="NPN"/>
    <x v="1"/>
    <m/>
    <m/>
    <m/>
    <m/>
  </r>
  <r>
    <x v="1"/>
    <s v="Roxana Guadalupe Alvarez Mc Donald"/>
    <n v="362052750000"/>
    <s v="Cobros Mayo"/>
    <m/>
    <m/>
    <d v="2026-05-01T00:00:00"/>
    <n v="65909924"/>
    <n v="65909924"/>
    <m/>
    <m/>
    <m/>
    <m/>
    <m/>
    <d v="2026-05-01T00:00:00"/>
    <m/>
    <m/>
    <m/>
    <s v="9-725-1484"/>
    <s v="MASIVO"/>
    <s v="NPN"/>
    <x v="1"/>
    <m/>
    <m/>
    <m/>
    <m/>
  </r>
  <r>
    <x v="1"/>
    <s v=" Teodoro Caicedo"/>
    <n v="996017340000"/>
    <s v="Cobros Mayo"/>
    <m/>
    <m/>
    <d v="2026-05-01T00:00:00"/>
    <n v="65923460"/>
    <n v="65923460"/>
    <m/>
    <m/>
    <m/>
    <m/>
    <m/>
    <d v="2026-05-01T00:00:00"/>
    <m/>
    <m/>
    <m/>
    <s v="8-466-34"/>
    <s v="DIGITAL"/>
    <s v="NPN"/>
    <x v="2"/>
    <m/>
    <m/>
    <m/>
    <m/>
  </r>
  <r>
    <x v="1"/>
    <s v="IDALIA GIL REYES"/>
    <n v="362067450000"/>
    <s v="Cobros Mayo"/>
    <m/>
    <m/>
    <d v="2026-05-01T00:00:00"/>
    <n v="65924574"/>
    <n v="65924574"/>
    <m/>
    <m/>
    <m/>
    <m/>
    <m/>
    <d v="2026-05-01T00:00:00"/>
    <m/>
    <m/>
    <m/>
    <s v="8-722-1936"/>
    <s v="MASIVO"/>
    <s v="NPN"/>
    <x v="1"/>
    <m/>
    <m/>
    <m/>
    <m/>
  </r>
  <r>
    <x v="1"/>
    <s v="María Isabel Arias"/>
    <n v="366027580000"/>
    <s v="Cobros Mayo"/>
    <m/>
    <m/>
    <d v="2026-05-01T00:00:00"/>
    <n v="65948925"/>
    <n v="65948925"/>
    <m/>
    <m/>
    <m/>
    <m/>
    <m/>
    <d v="2026-05-01T00:00:00"/>
    <m/>
    <m/>
    <m/>
    <s v="3-756-51"/>
    <s v="MASIVO"/>
    <s v="NPN"/>
    <x v="1"/>
    <m/>
    <m/>
    <m/>
    <m/>
  </r>
  <r>
    <x v="1"/>
    <s v="Elvia vergara carcez"/>
    <n v="363057440000"/>
    <s v="Cobros Mayo"/>
    <m/>
    <m/>
    <d v="2026-05-01T00:00:00"/>
    <n v="65953641"/>
    <n v="65953641"/>
    <m/>
    <m/>
    <m/>
    <m/>
    <m/>
    <d v="2026-05-01T00:00:00"/>
    <m/>
    <m/>
    <m/>
    <s v="8-981-2335"/>
    <s v="MASIVO"/>
    <s v="NPN"/>
    <x v="1"/>
    <m/>
    <m/>
    <m/>
    <m/>
  </r>
  <r>
    <x v="1"/>
    <s v="Werne Agüero Acosta"/>
    <n v="365086490000"/>
    <s v="Cobros Mayo"/>
    <m/>
    <m/>
    <d v="2026-05-01T00:00:00"/>
    <n v="65958331"/>
    <n v="65958331"/>
    <m/>
    <m/>
    <m/>
    <m/>
    <m/>
    <d v="2026-05-01T00:00:00"/>
    <m/>
    <m/>
    <m/>
    <s v="199179330"/>
    <s v="SOHO"/>
    <s v="NPN"/>
    <x v="4"/>
    <m/>
    <m/>
    <m/>
    <m/>
  </r>
  <r>
    <x v="1"/>
    <s v="Carlos Salvador Dueñas Ortega"/>
    <n v="369088960000"/>
    <s v="Cobros Mayo"/>
    <m/>
    <m/>
    <d v="2026-05-01T00:00:00"/>
    <n v="65961267"/>
    <n v="65961267"/>
    <m/>
    <m/>
    <m/>
    <m/>
    <m/>
    <d v="2026-05-01T00:00:00"/>
    <m/>
    <m/>
    <m/>
    <s v="8-333-541"/>
    <s v="MASIVO"/>
    <s v="NPN"/>
    <x v="1"/>
    <m/>
    <m/>
    <m/>
    <m/>
  </r>
  <r>
    <x v="1"/>
    <s v="Jon Matthew Leventis Campbell"/>
    <n v="342342600000"/>
    <s v="Cobros Mayo"/>
    <m/>
    <m/>
    <d v="2026-05-01T00:00:00"/>
    <n v="65975660"/>
    <n v="65975660"/>
    <m/>
    <m/>
    <m/>
    <m/>
    <m/>
    <d v="2026-05-01T00:00:00"/>
    <m/>
    <m/>
    <m/>
    <s v="8-1009-1453"/>
    <s v="MASIVO"/>
    <s v="3 PAGOS PENDIENTES"/>
    <x v="1"/>
    <m/>
    <m/>
    <m/>
    <m/>
  </r>
  <r>
    <x v="1"/>
    <s v="Genaro rosales "/>
    <n v="365015340000"/>
    <s v="Cobros Mayo"/>
    <m/>
    <m/>
    <d v="2026-05-01T00:00:00"/>
    <n v="65986159"/>
    <n v="65986159"/>
    <m/>
    <m/>
    <m/>
    <m/>
    <m/>
    <d v="2026-05-01T00:00:00"/>
    <m/>
    <m/>
    <m/>
    <s v="C03878675"/>
    <s v="MASIVO"/>
    <s v="NPN"/>
    <x v="1"/>
    <m/>
    <m/>
    <m/>
    <m/>
  </r>
  <r>
    <x v="1"/>
    <s v="Ricardo Jesus Gutiérrez Collazo"/>
    <n v="361067500000"/>
    <s v="Cobros Mayo"/>
    <m/>
    <m/>
    <d v="2026-05-01T00:00:00"/>
    <n v="65987562"/>
    <n v="65987562"/>
    <m/>
    <m/>
    <m/>
    <m/>
    <m/>
    <d v="2026-05-01T00:00:00"/>
    <m/>
    <m/>
    <m/>
    <s v="8-1030-2305"/>
    <s v="SOHO-CALL CENTER"/>
    <s v="NPN"/>
    <x v="1"/>
    <m/>
    <m/>
    <m/>
    <m/>
  </r>
  <r>
    <x v="1"/>
    <s v="GRACIELA GIRALDO"/>
    <n v="351346290000"/>
    <s v="Cobros Mayo"/>
    <m/>
    <m/>
    <d v="2026-05-01T00:00:00"/>
    <n v="65992229"/>
    <n v="65992229"/>
    <m/>
    <m/>
    <m/>
    <m/>
    <m/>
    <d v="2026-05-01T00:00:00"/>
    <m/>
    <m/>
    <m/>
    <s v="A35309185"/>
    <s v="PUNTOS DE VENTA"/>
    <s v="NPN"/>
    <x v="1"/>
    <m/>
    <m/>
    <m/>
    <m/>
  </r>
  <r>
    <x v="1"/>
    <s v="Tyron Villareal"/>
    <n v="361031750000"/>
    <s v="Cobros Mayo"/>
    <m/>
    <m/>
    <d v="2026-05-01T00:00:00"/>
    <n v="66009595"/>
    <n v="66009595"/>
    <m/>
    <m/>
    <m/>
    <m/>
    <m/>
    <d v="2026-05-01T00:00:00"/>
    <m/>
    <m/>
    <m/>
    <s v="8-731-1798"/>
    <s v="MASIVO"/>
    <s v="NPN"/>
    <x v="1"/>
    <m/>
    <m/>
    <m/>
    <m/>
  </r>
  <r>
    <x v="1"/>
    <s v="Ixia ixania Samudio Perez"/>
    <n v="297038390000"/>
    <s v="Cobros Mayo"/>
    <m/>
    <m/>
    <d v="2026-05-01T00:00:00"/>
    <n v="66030778"/>
    <n v="66030778"/>
    <m/>
    <m/>
    <m/>
    <m/>
    <m/>
    <d v="2026-05-01T00:00:00"/>
    <m/>
    <m/>
    <m/>
    <s v="4-768-2366"/>
    <s v="MASIVO"/>
    <s v="2 PAGOS PENDIENTES"/>
    <x v="7"/>
    <m/>
    <m/>
    <m/>
    <m/>
  </r>
  <r>
    <x v="1"/>
    <s v="DIXCIA Quintanar"/>
    <n v="364067690000"/>
    <s v="Cobros Mayo"/>
    <m/>
    <m/>
    <d v="2026-05-01T00:00:00"/>
    <n v="66032783"/>
    <n v="66032783"/>
    <m/>
    <m/>
    <m/>
    <m/>
    <m/>
    <d v="2026-05-01T00:00:00"/>
    <m/>
    <m/>
    <m/>
    <s v="8-155-1383"/>
    <s v="MASIVO"/>
    <s v="NPN"/>
    <x v="1"/>
    <m/>
    <m/>
    <m/>
    <m/>
  </r>
  <r>
    <x v="1"/>
    <s v="Jonathan Rivera"/>
    <n v="368027760000"/>
    <s v="Cobros Mayo"/>
    <m/>
    <m/>
    <d v="2026-05-01T00:00:00"/>
    <n v="66033534"/>
    <n v="66033534"/>
    <m/>
    <m/>
    <m/>
    <m/>
    <m/>
    <d v="2026-05-01T00:00:00"/>
    <m/>
    <m/>
    <m/>
    <s v="8-1038-862"/>
    <s v="SOHO"/>
    <s v="NPN"/>
    <x v="1"/>
    <m/>
    <m/>
    <m/>
    <m/>
  </r>
  <r>
    <x v="1"/>
    <s v="Irving Abraham Campos Batista "/>
    <n v="364010560000"/>
    <s v="Cobros Mayo"/>
    <m/>
    <m/>
    <d v="2026-05-01T00:00:00"/>
    <n v="66046678"/>
    <n v="66046678"/>
    <m/>
    <m/>
    <m/>
    <m/>
    <m/>
    <d v="2026-05-01T00:00:00"/>
    <m/>
    <m/>
    <m/>
    <s v="8-1056-1092"/>
    <s v="MASIVO"/>
    <s v="2 PAGOS PENDIENTES"/>
    <x v="3"/>
    <m/>
    <m/>
    <m/>
    <m/>
  </r>
  <r>
    <x v="1"/>
    <s v=" JOSE ARMANDO DIAZ ROMERO"/>
    <n v="361074360000"/>
    <s v="Cobros Mayo"/>
    <m/>
    <m/>
    <d v="2026-05-01T00:00:00"/>
    <n v="66047682"/>
    <n v="66047682"/>
    <m/>
    <m/>
    <m/>
    <m/>
    <m/>
    <d v="2026-05-01T00:00:00"/>
    <m/>
    <m/>
    <m/>
    <s v="8-956-716"/>
    <s v="CALL CENTER P2P"/>
    <s v="NPN"/>
    <x v="7"/>
    <m/>
    <m/>
    <m/>
    <m/>
  </r>
  <r>
    <x v="1"/>
    <s v="Julissa Jeanette mosquera flores"/>
    <n v="352280910100"/>
    <s v="Cobros Mayo"/>
    <m/>
    <m/>
    <d v="2026-05-01T00:00:00"/>
    <n v="66055984"/>
    <n v="66055984"/>
    <m/>
    <m/>
    <m/>
    <m/>
    <m/>
    <d v="2026-05-01T00:00:00"/>
    <m/>
    <m/>
    <m/>
    <s v="2-117-435"/>
    <s v="SOHO"/>
    <s v="NPN"/>
    <x v="1"/>
    <m/>
    <m/>
    <m/>
    <m/>
  </r>
  <r>
    <x v="1"/>
    <s v="ALEJANDRO PEREZ GONZALEZ"/>
    <n v="368014530000"/>
    <s v="Cobros Mayo"/>
    <m/>
    <m/>
    <d v="2026-05-01T00:00:00"/>
    <n v="66056107"/>
    <n v="66056107"/>
    <m/>
    <m/>
    <m/>
    <m/>
    <m/>
    <d v="2026-05-01T00:00:00"/>
    <m/>
    <m/>
    <m/>
    <s v="2-709-2020"/>
    <s v="MASIVO"/>
    <s v="NPN"/>
    <x v="1"/>
    <m/>
    <m/>
    <m/>
    <m/>
  </r>
  <r>
    <x v="1"/>
    <s v="Jesús Antonio Arauz"/>
    <n v="366050400000"/>
    <s v="Cobros Mayo"/>
    <m/>
    <m/>
    <d v="2026-05-01T00:00:00"/>
    <n v="66067131"/>
    <n v="66067131"/>
    <m/>
    <m/>
    <m/>
    <m/>
    <m/>
    <d v="2026-05-01T00:00:00"/>
    <m/>
    <m/>
    <m/>
    <s v="2-740-1622"/>
    <s v="MASIVO"/>
    <s v="NPN"/>
    <x v="1"/>
    <m/>
    <m/>
    <m/>
    <m/>
  </r>
  <r>
    <x v="1"/>
    <s v="Tahirys Sharit Monrroy Justianiani"/>
    <n v="358363300000"/>
    <s v="Cobros Mayo"/>
    <m/>
    <m/>
    <d v="2026-05-01T00:00:00"/>
    <n v="66078671"/>
    <n v="66078671"/>
    <m/>
    <m/>
    <m/>
    <m/>
    <m/>
    <d v="2026-05-01T00:00:00"/>
    <m/>
    <m/>
    <m/>
    <s v="4-840-1326"/>
    <s v="MASIVO"/>
    <s v="3 PAGOS PENDIENTES"/>
    <x v="4"/>
    <m/>
    <m/>
    <m/>
    <m/>
  </r>
  <r>
    <x v="1"/>
    <s v="Crisabel Malena Castillo caballero "/>
    <n v="364073280000"/>
    <s v="Cobros Mayo"/>
    <m/>
    <m/>
    <d v="2026-05-01T00:00:00"/>
    <n v="66093967"/>
    <n v="66093967"/>
    <m/>
    <m/>
    <m/>
    <m/>
    <m/>
    <d v="2026-05-01T00:00:00"/>
    <m/>
    <m/>
    <m/>
    <s v="4-768-2253"/>
    <s v="MASIVO"/>
    <s v="NPN"/>
    <x v="3"/>
    <m/>
    <m/>
    <m/>
    <m/>
  </r>
  <r>
    <x v="1"/>
    <s v="Osvaldo Gómez de gracia "/>
    <n v="351332420000"/>
    <s v="Cobros Mayo"/>
    <m/>
    <m/>
    <d v="2026-05-01T00:00:00"/>
    <n v="66094108"/>
    <n v="66094108"/>
    <m/>
    <m/>
    <m/>
    <m/>
    <m/>
    <d v="2026-05-01T00:00:00"/>
    <m/>
    <m/>
    <m/>
    <s v="8-445-37"/>
    <s v="MASIVO"/>
    <s v="3 PAGOS PENDIENTES"/>
    <x v="1"/>
    <m/>
    <m/>
    <m/>
    <m/>
  </r>
  <r>
    <x v="1"/>
    <s v="Taycha Toscano "/>
    <n v="369044290000"/>
    <s v="Cobros Mayo"/>
    <m/>
    <m/>
    <d v="2026-05-01T00:00:00"/>
    <n v="66095793"/>
    <n v="66095793"/>
    <m/>
    <m/>
    <m/>
    <m/>
    <m/>
    <d v="2026-05-01T00:00:00"/>
    <m/>
    <m/>
    <m/>
    <s v="3-707-924"/>
    <s v="MASIVO"/>
    <s v="NPN"/>
    <x v="1"/>
    <m/>
    <m/>
    <m/>
    <m/>
  </r>
  <r>
    <x v="1"/>
    <s v="YARIELA ESTHER ACEVEDO HERNANDEZ"/>
    <n v="359346870000"/>
    <s v="Cobros Mayo"/>
    <m/>
    <m/>
    <d v="2026-05-01T00:00:00"/>
    <n v="66115386"/>
    <n v="66115386"/>
    <m/>
    <m/>
    <m/>
    <m/>
    <m/>
    <d v="2026-05-01T00:00:00"/>
    <m/>
    <m/>
    <m/>
    <s v="8-741-1525"/>
    <s v="MASIVO"/>
    <s v="3 PAGOS PENDIENTES"/>
    <x v="2"/>
    <m/>
    <m/>
    <m/>
    <m/>
  </r>
  <r>
    <x v="1"/>
    <s v="Carol Castellanos"/>
    <n v="365028920000"/>
    <s v="Cobros Mayo"/>
    <m/>
    <m/>
    <d v="2026-05-01T00:00:00"/>
    <n v="66122768"/>
    <n v="66122768"/>
    <m/>
    <m/>
    <m/>
    <m/>
    <m/>
    <d v="2026-05-01T00:00:00"/>
    <m/>
    <m/>
    <m/>
    <s v="AS165081"/>
    <s v="MASIVO"/>
    <s v="2 PAGOS PENDIENTES"/>
    <x v="8"/>
    <m/>
    <m/>
    <m/>
    <m/>
  </r>
  <r>
    <x v="1"/>
    <s v="Milagros Rubio "/>
    <n v="367021250000"/>
    <s v="Cobros Mayo"/>
    <m/>
    <m/>
    <d v="2026-05-01T00:00:00"/>
    <n v="66123736"/>
    <n v="66123736"/>
    <m/>
    <m/>
    <m/>
    <m/>
    <m/>
    <d v="2026-05-01T00:00:00"/>
    <m/>
    <m/>
    <m/>
    <s v="8-792-1043"/>
    <s v="MASIVO"/>
    <s v="2 PAGOS PENDIENTES"/>
    <x v="1"/>
    <m/>
    <m/>
    <m/>
    <m/>
  </r>
  <r>
    <x v="1"/>
    <s v="Lizbeth anaya castillo"/>
    <n v="358374390000"/>
    <s v="Cobros Mayo"/>
    <m/>
    <m/>
    <d v="2026-05-01T00:00:00"/>
    <n v="66143731"/>
    <n v="66143731"/>
    <m/>
    <m/>
    <m/>
    <m/>
    <m/>
    <d v="2026-05-01T00:00:00"/>
    <m/>
    <m/>
    <m/>
    <s v="8-513-851"/>
    <s v="MASIVO"/>
    <s v="3 PAGOS PENDIENTES"/>
    <x v="10"/>
    <m/>
    <m/>
    <m/>
    <m/>
  </r>
  <r>
    <x v="1"/>
    <s v="Didio Mendoza Ojo"/>
    <n v="354338820000"/>
    <s v="Cobros Mayo"/>
    <m/>
    <m/>
    <d v="2026-05-01T00:00:00"/>
    <n v="66151597"/>
    <n v="66151597"/>
    <m/>
    <m/>
    <m/>
    <m/>
    <m/>
    <d v="2026-05-01T00:00:00"/>
    <m/>
    <m/>
    <m/>
    <s v="6-707-1648"/>
    <s v="MASIVO"/>
    <s v="NPN"/>
    <x v="1"/>
    <m/>
    <m/>
    <m/>
    <m/>
  </r>
  <r>
    <x v="1"/>
    <s v="JESSICA DEL CARMEN NUNEZ CABALLERO"/>
    <n v="363067410000"/>
    <s v="Cobros Mayo"/>
    <m/>
    <m/>
    <d v="2026-05-01T00:00:00"/>
    <n v="66152591"/>
    <n v="66152591"/>
    <m/>
    <m/>
    <m/>
    <m/>
    <m/>
    <d v="2026-05-01T00:00:00"/>
    <m/>
    <m/>
    <m/>
    <s v="8-852-1687"/>
    <s v="MASIVO"/>
    <s v="NPN"/>
    <x v="1"/>
    <m/>
    <m/>
    <m/>
    <m/>
  </r>
  <r>
    <x v="1"/>
    <s v="Jonathan wezn Almada Sanjur "/>
    <n v="356182480000"/>
    <s v="Cobros Mayo"/>
    <m/>
    <m/>
    <d v="2026-05-01T00:00:00"/>
    <n v="66171962"/>
    <n v="66171962"/>
    <m/>
    <m/>
    <m/>
    <m/>
    <m/>
    <d v="2026-05-01T00:00:00"/>
    <m/>
    <m/>
    <m/>
    <s v="8-814-1713"/>
    <s v="MASIVO"/>
    <s v="NPN"/>
    <x v="1"/>
    <m/>
    <m/>
    <m/>
    <m/>
  </r>
  <r>
    <x v="1"/>
    <s v="Katherine Judith Rodríguez Rodríguez "/>
    <n v="358359760000"/>
    <s v="Cobros Mayo"/>
    <m/>
    <m/>
    <d v="2026-05-01T00:00:00"/>
    <n v="66173749"/>
    <n v="66173749"/>
    <m/>
    <m/>
    <m/>
    <m/>
    <m/>
    <d v="2026-05-01T00:00:00"/>
    <m/>
    <m/>
    <m/>
    <s v="8-937-1058"/>
    <s v="MASIVO"/>
    <s v="NPN"/>
    <x v="5"/>
    <m/>
    <m/>
    <m/>
    <m/>
  </r>
  <r>
    <x v="1"/>
    <s v="Midsy maricela muñoz cedeño "/>
    <n v="353365190000"/>
    <s v="Cobros Mayo"/>
    <m/>
    <m/>
    <d v="2026-05-01T00:00:00"/>
    <n v="66178334"/>
    <n v="66178334"/>
    <m/>
    <m/>
    <m/>
    <m/>
    <m/>
    <d v="2026-05-01T00:00:00"/>
    <m/>
    <m/>
    <m/>
    <s v="8-162-884"/>
    <s v="MASIVO"/>
    <s v="3 PAGOS PENDIENTES"/>
    <x v="1"/>
    <m/>
    <m/>
    <m/>
    <m/>
  </r>
  <r>
    <x v="1"/>
    <s v="Dayan garcia"/>
    <n v="215060250000"/>
    <s v="Cobros Mayo"/>
    <m/>
    <m/>
    <d v="2026-05-01T00:00:00"/>
    <n v="66210454"/>
    <n v="66210454"/>
    <m/>
    <m/>
    <m/>
    <m/>
    <m/>
    <d v="2026-05-01T00:00:00"/>
    <m/>
    <m/>
    <m/>
    <s v="8-859-1394"/>
    <s v="MASIVO"/>
    <s v="NPN"/>
    <x v="1"/>
    <m/>
    <m/>
    <m/>
    <m/>
  </r>
  <r>
    <x v="1"/>
    <s v="LUIS FERNANDO HERNANDEZ CONCEPCION"/>
    <n v="365026990000"/>
    <s v="Cobros Mayo"/>
    <m/>
    <m/>
    <d v="2026-05-01T00:00:00"/>
    <s v="66223422"/>
    <s v="66223422"/>
    <m/>
    <m/>
    <m/>
    <m/>
    <m/>
    <d v="2026-05-01T00:00:00"/>
    <m/>
    <m/>
    <m/>
    <s v="4-791-1221"/>
    <s v="MASIVO"/>
    <s v="NPN"/>
    <x v="0"/>
    <m/>
    <m/>
    <m/>
    <m/>
  </r>
  <r>
    <x v="1"/>
    <s v="Olmedo guerra"/>
    <n v="361043240000"/>
    <s v="Cobros Mayo"/>
    <m/>
    <m/>
    <d v="2026-05-01T00:00:00"/>
    <n v="66235009"/>
    <n v="66235009"/>
    <m/>
    <m/>
    <m/>
    <m/>
    <m/>
    <d v="2026-05-01T00:00:00"/>
    <m/>
    <m/>
    <m/>
    <s v="1-735-228"/>
    <s v="MASIVO"/>
    <s v="NPN"/>
    <x v="1"/>
    <m/>
    <m/>
    <m/>
    <m/>
  </r>
  <r>
    <x v="1"/>
    <s v="Teodomiro prieto tulandy"/>
    <n v="367037840000"/>
    <s v="Cobros Mayo"/>
    <m/>
    <m/>
    <d v="2026-05-01T00:00:00"/>
    <n v="66241362"/>
    <n v="66241362"/>
    <m/>
    <m/>
    <m/>
    <m/>
    <m/>
    <d v="2026-05-01T00:00:00"/>
    <m/>
    <m/>
    <m/>
    <s v="E-8-179920"/>
    <s v="MASIVO"/>
    <s v="NPN"/>
    <x v="3"/>
    <m/>
    <m/>
    <m/>
    <m/>
  </r>
  <r>
    <x v="1"/>
    <s v="Bredio Stanlin Sire"/>
    <n v="362048230000"/>
    <s v="Cobros Mayo"/>
    <m/>
    <m/>
    <d v="2026-05-01T00:00:00"/>
    <n v="66247133"/>
    <n v="66247133"/>
    <m/>
    <m/>
    <m/>
    <m/>
    <m/>
    <d v="2026-05-01T00:00:00"/>
    <m/>
    <m/>
    <m/>
    <s v="12-726-1534"/>
    <s v="MASIVO"/>
    <s v="NPN"/>
    <x v="1"/>
    <m/>
    <m/>
    <m/>
    <m/>
  </r>
  <r>
    <x v="1"/>
    <s v="Azarel Cadmiel Caballero Diaz"/>
    <n v="366083680000"/>
    <s v="Cobros Mayo"/>
    <m/>
    <m/>
    <d v="2026-05-01T00:00:00"/>
    <n v="66262556"/>
    <n v="66262556"/>
    <m/>
    <m/>
    <m/>
    <m/>
    <m/>
    <d v="2026-05-01T00:00:00"/>
    <m/>
    <m/>
    <m/>
    <s v="8-1050-1342"/>
    <s v="MASIVO"/>
    <s v="NPN"/>
    <x v="1"/>
    <m/>
    <m/>
    <m/>
    <m/>
  </r>
  <r>
    <x v="1"/>
    <s v="Enilsa de los angeles Corella"/>
    <n v="368091250000"/>
    <s v="Cobros Mayo"/>
    <m/>
    <m/>
    <d v="2026-05-01T00:00:00"/>
    <n v="66265074"/>
    <n v="66265074"/>
    <m/>
    <m/>
    <m/>
    <m/>
    <m/>
    <d v="2026-05-01T00:00:00"/>
    <m/>
    <m/>
    <m/>
    <s v="4-205-277"/>
    <s v="MASIVO"/>
    <s v="NPN"/>
    <x v="3"/>
    <m/>
    <m/>
    <m/>
    <m/>
  </r>
  <r>
    <x v="1"/>
    <s v="Kenia Santos"/>
    <n v="361002480000"/>
    <s v="Cobros Mayo"/>
    <m/>
    <m/>
    <d v="2026-05-01T00:00:00"/>
    <n v="66274099"/>
    <n v="66274099"/>
    <m/>
    <m/>
    <m/>
    <m/>
    <m/>
    <d v="2026-05-01T00:00:00"/>
    <m/>
    <m/>
    <m/>
    <s v="PN0212896"/>
    <s v="MASIVO"/>
    <s v="2 PAGOS PENDIENTES"/>
    <x v="1"/>
    <m/>
    <m/>
    <m/>
    <m/>
  </r>
  <r>
    <x v="1"/>
    <s v="Jesi Vamileth Camaño Pérez "/>
    <n v="369092360000"/>
    <s v="Cobros Mayo"/>
    <m/>
    <m/>
    <d v="2026-05-01T00:00:00"/>
    <n v="66283392"/>
    <n v="66283392"/>
    <m/>
    <m/>
    <m/>
    <m/>
    <m/>
    <d v="2026-05-01T00:00:00"/>
    <m/>
    <m/>
    <m/>
    <s v="9-716-2018"/>
    <s v="MASIVO"/>
    <s v="NPN"/>
    <x v="1"/>
    <m/>
    <m/>
    <m/>
    <m/>
  </r>
  <r>
    <x v="1"/>
    <s v="José lasso"/>
    <n v="364070840000"/>
    <s v="Cobros Mayo"/>
    <m/>
    <m/>
    <d v="2026-05-01T00:00:00"/>
    <n v="66284461"/>
    <n v="66284461"/>
    <m/>
    <m/>
    <m/>
    <m/>
    <m/>
    <d v="2026-05-01T00:00:00"/>
    <m/>
    <m/>
    <m/>
    <s v="8-256-445"/>
    <s v="MASIVO"/>
    <s v="NPN"/>
    <x v="1"/>
    <m/>
    <m/>
    <m/>
    <m/>
  </r>
  <r>
    <x v="1"/>
    <s v="SHARINA MARQUELYS GODOY SAEZ"/>
    <n v="369058600000"/>
    <s v="Cobros Mayo"/>
    <m/>
    <m/>
    <d v="2026-05-01T00:00:00"/>
    <n v="66307348"/>
    <n v="66307348"/>
    <m/>
    <m/>
    <m/>
    <m/>
    <m/>
    <d v="2026-05-01T00:00:00"/>
    <m/>
    <m/>
    <m/>
    <s v="8-883-1307"/>
    <s v="MASIVO"/>
    <s v="NPN"/>
    <x v="1"/>
    <m/>
    <m/>
    <m/>
    <m/>
  </r>
  <r>
    <x v="1"/>
    <s v="INABAYDIDILI SOLANO"/>
    <n v="365029180000"/>
    <s v="Cobros Mayo"/>
    <m/>
    <m/>
    <d v="2026-05-01T00:00:00"/>
    <n v="66347905"/>
    <n v="66347905"/>
    <m/>
    <m/>
    <m/>
    <m/>
    <m/>
    <d v="2026-05-01T00:00:00"/>
    <m/>
    <m/>
    <m/>
    <s v="10-707-1344"/>
    <s v="MASIVO"/>
    <s v="2 PAGOS PENDIENTES"/>
    <x v="1"/>
    <m/>
    <m/>
    <m/>
    <m/>
  </r>
  <r>
    <x v="1"/>
    <s v="Arturo Alexander aizpu garcia "/>
    <n v="358365770000"/>
    <s v="Cobros Mayo"/>
    <m/>
    <m/>
    <d v="2026-05-01T00:00:00"/>
    <n v="66351466"/>
    <n v="66351466"/>
    <m/>
    <m/>
    <m/>
    <m/>
    <m/>
    <d v="2026-05-01T00:00:00"/>
    <m/>
    <m/>
    <m/>
    <s v="4-821-1036"/>
    <s v="MASIVO"/>
    <s v="NPN"/>
    <x v="5"/>
    <m/>
    <m/>
    <m/>
    <m/>
  </r>
  <r>
    <x v="1"/>
    <s v="Yoner Abdiel Menguisama Opua"/>
    <n v="366060020000"/>
    <s v="Cobros Mayo"/>
    <m/>
    <m/>
    <d v="2026-05-01T00:00:00"/>
    <n v="66360366"/>
    <n v="66360366"/>
    <m/>
    <m/>
    <m/>
    <m/>
    <m/>
    <d v="2026-05-01T00:00:00"/>
    <m/>
    <m/>
    <m/>
    <s v="8-1040-1419"/>
    <s v="MASIVO"/>
    <s v="NPN"/>
    <x v="1"/>
    <m/>
    <m/>
    <m/>
    <m/>
  </r>
  <r>
    <x v="1"/>
    <s v="SELINETH ANISSA TORIBIO AÑINO"/>
    <n v="364028220000"/>
    <s v="Cobros Mayo"/>
    <m/>
    <m/>
    <d v="2026-05-01T00:00:00"/>
    <n v="66368350"/>
    <n v="66368350"/>
    <m/>
    <m/>
    <m/>
    <m/>
    <m/>
    <d v="2026-05-01T00:00:00"/>
    <m/>
    <m/>
    <m/>
    <s v="2-756-411"/>
    <s v="MASIVO"/>
    <s v="NPN"/>
    <x v="5"/>
    <m/>
    <m/>
    <m/>
    <m/>
  </r>
  <r>
    <x v="1"/>
    <s v="Cesar enrique Salazar"/>
    <n v="358379960000"/>
    <s v="Cobros Mayo"/>
    <m/>
    <m/>
    <d v="2026-05-01T00:00:00"/>
    <n v="66382311"/>
    <n v="66382311"/>
    <m/>
    <m/>
    <m/>
    <m/>
    <m/>
    <d v="2026-05-01T00:00:00"/>
    <m/>
    <m/>
    <m/>
    <s v="8-334-17"/>
    <s v="MASIVO"/>
    <s v="NPN"/>
    <x v="1"/>
    <m/>
    <m/>
    <m/>
    <m/>
  </r>
  <r>
    <x v="1"/>
    <s v="Lucinelly Burgos Herrera"/>
    <n v="367037660000"/>
    <s v="Cobros Mayo"/>
    <m/>
    <m/>
    <d v="2026-05-01T00:00:00"/>
    <n v="66386600"/>
    <n v="66386600"/>
    <m/>
    <m/>
    <m/>
    <m/>
    <m/>
    <d v="2026-05-01T00:00:00"/>
    <m/>
    <m/>
    <m/>
    <s v="2-213-750"/>
    <s v="MASIVO"/>
    <s v="NPN"/>
    <x v="7"/>
    <m/>
    <m/>
    <m/>
    <m/>
  </r>
  <r>
    <x v="1"/>
    <s v="Dianeris carolina castellano lopez"/>
    <n v="364028530000"/>
    <s v="Cobros Mayo"/>
    <m/>
    <m/>
    <d v="2026-05-01T00:00:00"/>
    <n v="66386838"/>
    <n v="66386838"/>
    <m/>
    <m/>
    <m/>
    <m/>
    <m/>
    <d v="2026-05-01T00:00:00"/>
    <m/>
    <m/>
    <m/>
    <n v="167126182"/>
    <s v="MASIVO"/>
    <s v="2 PAGOS PENDIENTES"/>
    <x v="3"/>
    <m/>
    <m/>
    <m/>
    <m/>
  </r>
  <r>
    <x v="1"/>
    <s v="Eladia Ríos "/>
    <n v="368078810000"/>
    <s v="Cobros Mayo"/>
    <m/>
    <m/>
    <d v="2026-05-01T00:00:00"/>
    <n v="66389329"/>
    <n v="66389329"/>
    <m/>
    <m/>
    <m/>
    <m/>
    <m/>
    <d v="2026-05-01T00:00:00"/>
    <m/>
    <m/>
    <m/>
    <s v="6-48-2456"/>
    <s v="MASIVO"/>
    <s v="NPN"/>
    <x v="1"/>
    <m/>
    <m/>
    <m/>
    <m/>
  </r>
  <r>
    <x v="1"/>
    <s v="Josefina Abrego"/>
    <n v="361066510000"/>
    <s v="Cobros Mayo"/>
    <m/>
    <m/>
    <d v="2026-05-01T00:00:00"/>
    <n v="66390604"/>
    <n v="66390604"/>
    <m/>
    <m/>
    <m/>
    <m/>
    <m/>
    <d v="2026-05-01T00:00:00"/>
    <m/>
    <m/>
    <m/>
    <s v="9-165-691"/>
    <s v="MASIVO"/>
    <s v="NPN"/>
    <x v="1"/>
    <m/>
    <m/>
    <m/>
    <m/>
  </r>
  <r>
    <x v="1"/>
    <s v="Melvin Jovany Amores "/>
    <n v="368091850000"/>
    <s v="Cobros Mayo"/>
    <m/>
    <m/>
    <d v="2026-05-01T00:00:00"/>
    <n v="66392444"/>
    <n v="66392444"/>
    <m/>
    <m/>
    <m/>
    <m/>
    <m/>
    <d v="2026-05-01T00:00:00"/>
    <m/>
    <m/>
    <m/>
    <s v="9-715-831"/>
    <s v="SOHO"/>
    <s v="NPN"/>
    <x v="1"/>
    <m/>
    <m/>
    <m/>
    <m/>
  </r>
  <r>
    <x v="1"/>
    <s v="DIRLEY DIAZ"/>
    <n v="364036870000"/>
    <s v="Cobros Mayo"/>
    <m/>
    <m/>
    <d v="2026-05-01T00:00:00"/>
    <n v="66399201"/>
    <n v="66399201"/>
    <m/>
    <m/>
    <m/>
    <m/>
    <m/>
    <d v="2026-05-01T00:00:00"/>
    <m/>
    <m/>
    <m/>
    <s v="182863259"/>
    <s v="CALL CENTER P2P"/>
    <s v="NPN"/>
    <x v="1"/>
    <m/>
    <m/>
    <m/>
    <m/>
  </r>
  <r>
    <x v="1"/>
    <s v="LUIS TOMAS CANO PAJARO"/>
    <n v="342252580000"/>
    <s v="Cobros Mayo"/>
    <m/>
    <m/>
    <d v="2026-05-01T00:00:00"/>
    <n v="66416616"/>
    <n v="66416616"/>
    <m/>
    <m/>
    <m/>
    <m/>
    <m/>
    <d v="2026-05-01T00:00:00"/>
    <m/>
    <m/>
    <m/>
    <s v="3-720-1239"/>
    <s v="MASIVO"/>
    <s v="NPN"/>
    <x v="1"/>
    <m/>
    <m/>
    <m/>
    <m/>
  </r>
  <r>
    <x v="1"/>
    <s v="Alex Andres Dominguez jaime"/>
    <n v="366087970000"/>
    <s v="Cobros Mayo"/>
    <m/>
    <m/>
    <d v="2026-05-01T00:00:00"/>
    <n v="66424644"/>
    <n v="66424644"/>
    <m/>
    <m/>
    <m/>
    <m/>
    <m/>
    <d v="2026-05-01T00:00:00"/>
    <m/>
    <m/>
    <m/>
    <s v="8-894-2093"/>
    <s v="MASIVO"/>
    <s v="NPN"/>
    <x v="2"/>
    <m/>
    <m/>
    <m/>
    <m/>
  </r>
  <r>
    <x v="1"/>
    <s v="Alex Joel González "/>
    <n v="367071160000"/>
    <s v="Cobros Mayo"/>
    <m/>
    <m/>
    <d v="2026-05-01T00:00:00"/>
    <n v="66434489"/>
    <n v="66434489"/>
    <m/>
    <m/>
    <m/>
    <m/>
    <m/>
    <d v="2026-05-01T00:00:00"/>
    <m/>
    <m/>
    <m/>
    <s v="4-712-1046"/>
    <s v="MASIVO"/>
    <s v="NPN"/>
    <x v="1"/>
    <m/>
    <m/>
    <m/>
    <m/>
  </r>
  <r>
    <x v="1"/>
    <s v="JEMINA MITZILA VERGARA VASQUEZ"/>
    <n v="357379270000"/>
    <s v="Cobros Mayo"/>
    <m/>
    <m/>
    <d v="2026-05-01T00:00:00"/>
    <n v="66442725"/>
    <n v="66442725"/>
    <m/>
    <m/>
    <m/>
    <m/>
    <m/>
    <d v="2026-05-01T00:00:00"/>
    <m/>
    <m/>
    <m/>
    <s v="8-1026-1815"/>
    <s v="MASIVO"/>
    <s v="2 PAGOS PENDIENTES"/>
    <x v="1"/>
    <m/>
    <m/>
    <m/>
    <m/>
  </r>
  <r>
    <x v="1"/>
    <s v="Doris verónica Mendoza Batista"/>
    <n v="365089710000"/>
    <s v="Cobros Mayo"/>
    <m/>
    <m/>
    <d v="2026-05-01T00:00:00"/>
    <n v="66444126"/>
    <n v="66444126"/>
    <m/>
    <m/>
    <m/>
    <m/>
    <m/>
    <d v="2026-05-01T00:00:00"/>
    <m/>
    <m/>
    <m/>
    <s v="4-706-211"/>
    <s v="MASIVO"/>
    <s v="NPN"/>
    <x v="2"/>
    <m/>
    <m/>
    <m/>
    <m/>
  </r>
  <r>
    <x v="1"/>
    <s v="Ricardo Méndez Julio "/>
    <n v="364084660000"/>
    <s v="Cobros Mayo"/>
    <m/>
    <m/>
    <d v="2026-05-01T00:00:00"/>
    <n v="66447039"/>
    <n v="66447039"/>
    <m/>
    <m/>
    <m/>
    <m/>
    <m/>
    <d v="2026-05-01T00:00:00"/>
    <m/>
    <m/>
    <m/>
    <s v="8-788-371"/>
    <s v="MASIVO"/>
    <s v="NPN"/>
    <x v="1"/>
    <m/>
    <m/>
    <m/>
    <m/>
  </r>
  <r>
    <x v="1"/>
    <s v="Eugenio paz "/>
    <n v="365015690000"/>
    <s v="Cobros Mayo"/>
    <m/>
    <m/>
    <d v="2026-05-01T00:00:00"/>
    <n v="66463899"/>
    <n v="66463899"/>
    <m/>
    <m/>
    <m/>
    <m/>
    <m/>
    <d v="2026-05-01T00:00:00"/>
    <m/>
    <m/>
    <m/>
    <s v="8-511-473"/>
    <s v="SOHO"/>
    <s v="NPN"/>
    <x v="9"/>
    <m/>
    <m/>
    <m/>
    <m/>
  </r>
  <r>
    <x v="1"/>
    <s v="Edwin Ortiz"/>
    <n v="369019030000"/>
    <s v="Cobros Mayo"/>
    <m/>
    <m/>
    <d v="2026-05-01T00:00:00"/>
    <n v="66469658"/>
    <n v="66469658"/>
    <m/>
    <m/>
    <m/>
    <m/>
    <m/>
    <d v="2026-05-01T00:00:00"/>
    <m/>
    <m/>
    <m/>
    <s v="7-119-519"/>
    <s v="MASIVO"/>
    <s v="2 PAGOS PENDIENTES"/>
    <x v="3"/>
    <m/>
    <m/>
    <m/>
    <m/>
  </r>
  <r>
    <x v="1"/>
    <s v="DOMINGA PEREZ GONZALEZ"/>
    <n v="364080020000"/>
    <s v="Cobros Mayo"/>
    <m/>
    <m/>
    <d v="2026-05-01T00:00:00"/>
    <n v="66471278"/>
    <n v="66471278"/>
    <m/>
    <m/>
    <m/>
    <m/>
    <m/>
    <d v="2026-05-01T00:00:00"/>
    <m/>
    <m/>
    <m/>
    <s v="9-704-474"/>
    <s v="MASIVO"/>
    <s v="NPN"/>
    <x v="2"/>
    <m/>
    <m/>
    <m/>
    <m/>
  </r>
  <r>
    <x v="1"/>
    <s v="MIKE BORDA RUIZ"/>
    <n v="362039070000"/>
    <s v="Cobros Mayo"/>
    <m/>
    <m/>
    <d v="2026-05-01T00:00:00"/>
    <n v="66499032"/>
    <n v="66499032"/>
    <m/>
    <m/>
    <m/>
    <m/>
    <m/>
    <d v="2026-05-01T00:00:00"/>
    <m/>
    <m/>
    <m/>
    <s v="BF713496"/>
    <s v="MASIVO"/>
    <s v="NPN"/>
    <x v="1"/>
    <m/>
    <m/>
    <m/>
    <m/>
  </r>
  <r>
    <x v="1"/>
    <s v="Fermin Eduardo Chong"/>
    <n v="352369050000"/>
    <s v="Cobros Mayo"/>
    <m/>
    <m/>
    <d v="2026-05-01T00:00:00"/>
    <n v="66507107"/>
    <n v="66507107"/>
    <m/>
    <m/>
    <m/>
    <m/>
    <m/>
    <d v="2026-05-01T00:00:00"/>
    <m/>
    <m/>
    <m/>
    <s v="8-748-558"/>
    <s v="MASIVO"/>
    <s v="NPN"/>
    <x v="5"/>
    <m/>
    <m/>
    <m/>
    <m/>
  </r>
  <r>
    <x v="1"/>
    <s v=" RAFAEL ENRIQUE PEREZ"/>
    <n v="367087490000"/>
    <s v="Cobros Mayo"/>
    <m/>
    <m/>
    <d v="2026-05-01T00:00:00"/>
    <n v="66508861"/>
    <n v="66508861"/>
    <m/>
    <m/>
    <m/>
    <m/>
    <m/>
    <d v="2026-05-01T00:00:00"/>
    <m/>
    <m/>
    <m/>
    <s v="8-715-1324"/>
    <s v="MASIVO"/>
    <s v="NPN"/>
    <x v="4"/>
    <m/>
    <m/>
    <m/>
    <m/>
  </r>
  <r>
    <x v="1"/>
    <s v="Yazmary Bustamante "/>
    <n v="366017240000"/>
    <s v="Cobros Mayo"/>
    <m/>
    <m/>
    <d v="2026-05-01T00:00:00"/>
    <n v="66510030"/>
    <n v="66510030"/>
    <m/>
    <m/>
    <m/>
    <m/>
    <m/>
    <d v="2026-05-01T00:00:00"/>
    <m/>
    <m/>
    <m/>
    <s v="3-741-1353"/>
    <s v="MASIVO"/>
    <s v="NPN"/>
    <x v="5"/>
    <m/>
    <m/>
    <m/>
    <m/>
  </r>
  <r>
    <x v="1"/>
    <s v="Ashely Juatine Orriz Gomez"/>
    <n v="364090700000"/>
    <s v="Cobros Mayo"/>
    <m/>
    <m/>
    <d v="2026-05-01T00:00:00"/>
    <n v="66524322"/>
    <n v="66524322"/>
    <m/>
    <m/>
    <m/>
    <m/>
    <m/>
    <d v="2026-05-01T00:00:00"/>
    <m/>
    <m/>
    <m/>
    <s v="BH651189"/>
    <s v="MASIVO"/>
    <s v="NPN"/>
    <x v="1"/>
    <m/>
    <m/>
    <m/>
    <m/>
  </r>
  <r>
    <x v="1"/>
    <s v="IRIS VANESSA DIAZ CARRERA DE ROSAS"/>
    <n v="357362650000"/>
    <s v="Cobros Mayo"/>
    <m/>
    <m/>
    <d v="2026-05-01T00:00:00"/>
    <n v="66524941"/>
    <n v="66524941"/>
    <m/>
    <m/>
    <m/>
    <m/>
    <m/>
    <d v="2026-05-01T00:00:00"/>
    <m/>
    <m/>
    <m/>
    <s v="4-718-1129"/>
    <s v="MASIVO"/>
    <s v="NPN"/>
    <x v="2"/>
    <m/>
    <m/>
    <m/>
    <m/>
  </r>
  <r>
    <x v="1"/>
    <s v="Austreverta Ramirez Gonzales"/>
    <n v="359363260000"/>
    <s v="Cobros Mayo"/>
    <m/>
    <m/>
    <d v="2026-05-01T00:00:00"/>
    <n v="66525594"/>
    <n v="66525594"/>
    <m/>
    <m/>
    <m/>
    <m/>
    <m/>
    <d v="2026-05-01T00:00:00"/>
    <m/>
    <m/>
    <m/>
    <s v="9-97-1073"/>
    <s v="MASIVO"/>
    <s v="NPN"/>
    <x v="5"/>
    <m/>
    <m/>
    <m/>
    <m/>
  </r>
  <r>
    <x v="1"/>
    <s v="Maria Leonicia Garrido cruz"/>
    <n v="342410060000"/>
    <s v="Cobros Mayo"/>
    <m/>
    <m/>
    <d v="2026-05-01T00:00:00"/>
    <n v="66536181"/>
    <n v="66536181"/>
    <m/>
    <m/>
    <m/>
    <m/>
    <m/>
    <d v="2026-05-01T00:00:00"/>
    <m/>
    <m/>
    <m/>
    <s v="8-708-1590"/>
    <s v="MASIVO"/>
    <s v="NPN"/>
    <x v="2"/>
    <m/>
    <m/>
    <m/>
    <m/>
  </r>
  <r>
    <x v="1"/>
    <s v="GLADYS GONZALEZ GUEVARA"/>
    <n v="365059110000"/>
    <s v="Cobros Mayo"/>
    <m/>
    <m/>
    <d v="2026-05-01T00:00:00"/>
    <n v="66543378"/>
    <n v="66543378"/>
    <m/>
    <m/>
    <m/>
    <m/>
    <m/>
    <d v="2026-05-01T00:00:00"/>
    <m/>
    <m/>
    <m/>
    <s v="4-838-900"/>
    <s v="MASIVO"/>
    <s v="NPN"/>
    <x v="4"/>
    <m/>
    <m/>
    <m/>
    <m/>
  </r>
  <r>
    <x v="1"/>
    <s v="GLADYS MERCEDES PÁEZ CASTILLO "/>
    <n v="352375610000"/>
    <s v="Cobros Mayo"/>
    <m/>
    <m/>
    <d v="2026-05-01T00:00:00"/>
    <n v="66545512"/>
    <n v="66545512"/>
    <m/>
    <m/>
    <m/>
    <m/>
    <m/>
    <d v="2026-05-01T00:00:00"/>
    <m/>
    <m/>
    <m/>
    <s v="1-15-61"/>
    <s v="MASIVO"/>
    <s v="3 PAGOS PENDIENTES"/>
    <x v="9"/>
    <m/>
    <m/>
    <m/>
    <m/>
  </r>
  <r>
    <x v="1"/>
    <s v="Verónica Trejos "/>
    <n v="364027820000"/>
    <s v="Cobros Mayo"/>
    <m/>
    <m/>
    <d v="2026-05-01T00:00:00"/>
    <n v="66546767"/>
    <n v="66546767"/>
    <m/>
    <m/>
    <m/>
    <m/>
    <m/>
    <d v="2026-05-01T00:00:00"/>
    <m/>
    <m/>
    <m/>
    <s v="2-714-1552"/>
    <s v="MASIVO"/>
    <s v="2 PAGOS PENDIENTES"/>
    <x v="1"/>
    <m/>
    <m/>
    <m/>
    <m/>
  </r>
  <r>
    <x v="1"/>
    <s v="Katlin Laleska Guerra Perez"/>
    <n v="354382860000"/>
    <s v="Cobros Mayo"/>
    <m/>
    <m/>
    <d v="2026-05-01T00:00:00"/>
    <n v="66550210"/>
    <n v="66550210"/>
    <m/>
    <m/>
    <m/>
    <m/>
    <m/>
    <d v="2026-05-01T00:00:00"/>
    <m/>
    <m/>
    <m/>
    <s v="4-819-552"/>
    <s v="MASIVO"/>
    <s v="NPN"/>
    <x v="2"/>
    <m/>
    <m/>
    <m/>
    <m/>
  </r>
  <r>
    <x v="1"/>
    <s v="NELLY ISABEL GOMEZ SANCHEZ"/>
    <n v="369004970000"/>
    <s v="Cobros Mayo"/>
    <m/>
    <m/>
    <d v="2026-05-01T00:00:00"/>
    <n v="66552224"/>
    <n v="66552224"/>
    <m/>
    <m/>
    <m/>
    <m/>
    <m/>
    <d v="2026-05-01T00:00:00"/>
    <m/>
    <m/>
    <m/>
    <s v="8-772-2438"/>
    <s v="MASIVO"/>
    <s v="2 PAGOS PENDIENTES"/>
    <x v="10"/>
    <m/>
    <m/>
    <m/>
    <m/>
  </r>
  <r>
    <x v="1"/>
    <s v="Daniela Páez "/>
    <n v="364072630000"/>
    <s v="Cobros Mayo"/>
    <m/>
    <m/>
    <d v="2026-05-01T00:00:00"/>
    <n v="66553125"/>
    <n v="66553125"/>
    <m/>
    <m/>
    <m/>
    <m/>
    <m/>
    <d v="2026-05-01T00:00:00"/>
    <m/>
    <m/>
    <m/>
    <s v="BE362068"/>
    <s v="MASIVO"/>
    <s v="NPN"/>
    <x v="1"/>
    <m/>
    <m/>
    <m/>
    <m/>
  </r>
  <r>
    <x v="1"/>
    <s v="Alicia pinzon "/>
    <n v="365021050000"/>
    <s v="Cobros Mayo"/>
    <m/>
    <m/>
    <d v="2026-05-01T00:00:00"/>
    <n v="66558136"/>
    <n v="66558136"/>
    <m/>
    <m/>
    <m/>
    <m/>
    <m/>
    <d v="2026-05-01T00:00:00"/>
    <m/>
    <m/>
    <m/>
    <s v="9-161-6701"/>
    <s v="MASIVO"/>
    <s v="2 PAGOS PENDIENTES"/>
    <x v="8"/>
    <m/>
    <m/>
    <m/>
    <m/>
  </r>
  <r>
    <x v="1"/>
    <s v="Karol zaibeth Rodríguez Arauz"/>
    <n v="363026240000"/>
    <s v="Cobros Mayo"/>
    <m/>
    <m/>
    <d v="2026-05-01T00:00:00"/>
    <n v="66559511"/>
    <n v="66559511"/>
    <m/>
    <m/>
    <m/>
    <m/>
    <m/>
    <d v="2026-05-01T00:00:00"/>
    <m/>
    <m/>
    <m/>
    <s v="4-702-637"/>
    <s v="MASIVO"/>
    <s v="NPN"/>
    <x v="1"/>
    <m/>
    <m/>
    <m/>
    <m/>
  </r>
  <r>
    <x v="1"/>
    <s v="jhonatan Otero"/>
    <n v="367071660000"/>
    <s v="Cobros Mayo"/>
    <m/>
    <m/>
    <d v="2026-05-01T00:00:00"/>
    <n v="66563690"/>
    <n v="66563690"/>
    <m/>
    <m/>
    <m/>
    <m/>
    <m/>
    <d v="2026-05-01T00:00:00"/>
    <m/>
    <m/>
    <m/>
    <s v="9-758-643"/>
    <s v="MASIVO"/>
    <s v="NPN"/>
    <x v="3"/>
    <m/>
    <m/>
    <m/>
    <m/>
  </r>
  <r>
    <x v="1"/>
    <s v="Yosyjara Yamileth Malcom Miranda "/>
    <n v="369077440000"/>
    <s v="Cobros Mayo"/>
    <m/>
    <m/>
    <d v="2026-05-01T00:00:00"/>
    <n v="66565010"/>
    <n v="66565010"/>
    <m/>
    <m/>
    <m/>
    <m/>
    <m/>
    <d v="2026-05-01T00:00:00"/>
    <m/>
    <m/>
    <m/>
    <s v="8-780-2498"/>
    <s v="MASIVO"/>
    <s v="NPN"/>
    <x v="1"/>
    <m/>
    <m/>
    <m/>
    <m/>
  </r>
  <r>
    <x v="1"/>
    <s v="FRANCISCA GOMEZ"/>
    <n v="366007100000"/>
    <s v="Cobros Mayo"/>
    <m/>
    <m/>
    <d v="2026-05-01T00:00:00"/>
    <n v="66566488"/>
    <n v="66566488"/>
    <m/>
    <m/>
    <m/>
    <m/>
    <m/>
    <d v="2026-05-01T00:00:00"/>
    <m/>
    <m/>
    <m/>
    <s v="4-81-158"/>
    <s v="MASIVO"/>
    <s v="NPN"/>
    <x v="5"/>
    <m/>
    <m/>
    <m/>
    <m/>
  </r>
  <r>
    <x v="1"/>
    <s v="JUANA ISABEL VALENCIA AVILA"/>
    <n v="363069600000"/>
    <s v="Cobros Mayo"/>
    <m/>
    <m/>
    <d v="2026-05-01T00:00:00"/>
    <n v="66578945"/>
    <n v="66578945"/>
    <m/>
    <m/>
    <m/>
    <m/>
    <m/>
    <d v="2026-05-01T00:00:00"/>
    <m/>
    <m/>
    <m/>
    <s v="8-762-2180"/>
    <s v="MASIVO"/>
    <s v="NPN"/>
    <x v="1"/>
    <m/>
    <m/>
    <m/>
    <m/>
  </r>
  <r>
    <x v="1"/>
    <s v="Erick Fernández "/>
    <n v="367025630000"/>
    <s v="Cobros Mayo"/>
    <m/>
    <m/>
    <d v="2026-05-01T00:00:00"/>
    <n v="66580217"/>
    <n v="66580217"/>
    <m/>
    <m/>
    <m/>
    <m/>
    <m/>
    <d v="2026-05-01T00:00:00"/>
    <m/>
    <m/>
    <m/>
    <s v="8-1046-1765"/>
    <s v="MASIVO"/>
    <s v="NPN"/>
    <x v="5"/>
    <m/>
    <m/>
    <m/>
    <m/>
  </r>
  <r>
    <x v="1"/>
    <s v="Arceliana Garay Pineda"/>
    <n v="357373170000"/>
    <s v="Cobros Mayo"/>
    <m/>
    <m/>
    <d v="2026-05-01T00:00:00"/>
    <n v="66587271"/>
    <n v="66587271"/>
    <m/>
    <m/>
    <m/>
    <m/>
    <m/>
    <d v="2026-05-01T00:00:00"/>
    <m/>
    <m/>
    <m/>
    <s v="12-704-224"/>
    <s v="MASIVO"/>
    <s v="NPN"/>
    <x v="1"/>
    <m/>
    <m/>
    <m/>
    <m/>
  </r>
  <r>
    <x v="1"/>
    <s v="Jannette Clotilde Rodriguez Ortiz "/>
    <n v="354369980000"/>
    <s v="Cobros Mayo"/>
    <m/>
    <m/>
    <d v="2026-05-01T00:00:00"/>
    <n v="66596740"/>
    <n v="66596740"/>
    <m/>
    <m/>
    <m/>
    <m/>
    <m/>
    <d v="2026-05-01T00:00:00"/>
    <m/>
    <m/>
    <m/>
    <s v="8-226-821 "/>
    <s v="MASIVO"/>
    <s v="3 PAGOS PENDIENTES"/>
    <x v="10"/>
    <m/>
    <m/>
    <m/>
    <m/>
  </r>
  <r>
    <x v="1"/>
    <s v="YOMARIS MACIEL MURILLO CHAVEZ"/>
    <n v="366008710000"/>
    <s v="Cobros Mayo"/>
    <m/>
    <m/>
    <d v="2026-05-01T00:00:00"/>
    <n v="66598941"/>
    <n v="66598941"/>
    <m/>
    <m/>
    <m/>
    <m/>
    <m/>
    <d v="2026-05-01T00:00:00"/>
    <m/>
    <m/>
    <m/>
    <s v="9-751-1000"/>
    <s v="MASIVO"/>
    <s v="2 PAGOS PENDIENTES"/>
    <x v="2"/>
    <m/>
    <m/>
    <m/>
    <m/>
  </r>
  <r>
    <x v="1"/>
    <s v="OMAR ANTONIO JOHNSON GUTIERREZ"/>
    <n v="297068920000"/>
    <s v="Cobros Mayo"/>
    <m/>
    <m/>
    <d v="2026-05-01T00:00:00"/>
    <n v="66599184"/>
    <n v="66599184"/>
    <m/>
    <m/>
    <m/>
    <m/>
    <m/>
    <d v="2026-05-01T00:00:00"/>
    <m/>
    <m/>
    <m/>
    <s v="8-839-1532"/>
    <s v="MASIVO"/>
    <s v="2 PAGOS PENDIENTES"/>
    <x v="8"/>
    <m/>
    <m/>
    <m/>
    <m/>
  </r>
  <r>
    <x v="1"/>
    <s v="Analis mosquera "/>
    <n v="341168880000"/>
    <s v="Cobros Mayo"/>
    <m/>
    <m/>
    <d v="2026-05-01T00:00:00"/>
    <n v="66607467"/>
    <n v="66607467"/>
    <m/>
    <m/>
    <m/>
    <m/>
    <m/>
    <d v="2026-05-01T00:00:00"/>
    <m/>
    <m/>
    <m/>
    <s v="8-1039-1283"/>
    <s v="MASIVO"/>
    <s v="NPN"/>
    <x v="1"/>
    <m/>
    <m/>
    <m/>
    <m/>
  </r>
  <r>
    <x v="1"/>
    <s v="Rosa Maria Garcia"/>
    <n v="204075450000"/>
    <s v="Cobros Mayo"/>
    <m/>
    <m/>
    <d v="2026-05-01T00:00:00"/>
    <n v="66612798"/>
    <n v="66612798"/>
    <m/>
    <m/>
    <m/>
    <m/>
    <m/>
    <d v="2026-05-01T00:00:00"/>
    <m/>
    <m/>
    <m/>
    <s v="8-719-1220"/>
    <s v="MASIVO"/>
    <s v="NPN"/>
    <x v="1"/>
    <m/>
    <m/>
    <m/>
    <m/>
  </r>
  <r>
    <x v="1"/>
    <s v="Marcos Antonio Reyes Herrera"/>
    <n v="358376620000"/>
    <s v="Cobros Mayo"/>
    <m/>
    <m/>
    <d v="2026-05-01T00:00:00"/>
    <n v="66616225"/>
    <n v="66616225"/>
    <m/>
    <m/>
    <m/>
    <m/>
    <m/>
    <d v="2026-05-01T00:00:00"/>
    <m/>
    <m/>
    <m/>
    <s v="8-808-1886"/>
    <s v="MASIVO"/>
    <s v="NPN"/>
    <x v="2"/>
    <m/>
    <m/>
    <m/>
    <m/>
  </r>
  <r>
    <x v="1"/>
    <s v="Glindis Dilenia Berroa Rodríguez "/>
    <n v="208008280000"/>
    <s v="Cobros Mayo"/>
    <m/>
    <m/>
    <d v="2026-05-01T00:00:00"/>
    <n v="66619538"/>
    <n v="66619538"/>
    <m/>
    <m/>
    <m/>
    <m/>
    <m/>
    <d v="2026-05-01T00:00:00"/>
    <m/>
    <m/>
    <m/>
    <s v="4-718-63"/>
    <s v="MASIVO"/>
    <s v="NPN"/>
    <x v="1"/>
    <m/>
    <m/>
    <m/>
    <m/>
  </r>
  <r>
    <x v="1"/>
    <s v="Katieska Pérez "/>
    <n v="354379010000"/>
    <s v="Cobros Mayo"/>
    <m/>
    <m/>
    <d v="2026-05-01T00:00:00"/>
    <n v="66622600"/>
    <n v="66622600"/>
    <m/>
    <m/>
    <m/>
    <m/>
    <m/>
    <d v="2026-05-01T00:00:00"/>
    <m/>
    <m/>
    <m/>
    <s v="8-868-1180"/>
    <s v="MASIVO"/>
    <s v="NPN"/>
    <x v="5"/>
    <m/>
    <m/>
    <m/>
    <m/>
  </r>
  <r>
    <x v="1"/>
    <s v="Inaonipiler Lopez arias "/>
    <n v="353383400000"/>
    <s v="Cobros Mayo"/>
    <m/>
    <m/>
    <d v="2026-05-01T00:00:00"/>
    <n v="66633423"/>
    <n v="66633423"/>
    <m/>
    <m/>
    <m/>
    <m/>
    <m/>
    <d v="2026-05-01T00:00:00"/>
    <m/>
    <m/>
    <m/>
    <s v="10-709-2294"/>
    <s v="MASIVO"/>
    <s v="3 PAGOS PENDIENTES"/>
    <x v="1"/>
    <m/>
    <m/>
    <m/>
    <m/>
  </r>
  <r>
    <x v="1"/>
    <s v="ISMENIA LINETH VASQUEZ GUILLEN"/>
    <n v="346279900000"/>
    <s v="Cobros Mayo"/>
    <m/>
    <m/>
    <d v="2026-05-01T00:00:00"/>
    <n v="66638308"/>
    <n v="66638308"/>
    <m/>
    <m/>
    <m/>
    <m/>
    <m/>
    <d v="2026-05-01T00:00:00"/>
    <m/>
    <m/>
    <m/>
    <s v="4-799-1194"/>
    <s v="MASIVO"/>
    <s v="NPN"/>
    <x v="1"/>
    <m/>
    <m/>
    <m/>
    <m/>
  </r>
  <r>
    <x v="1"/>
    <s v="Carlos Antonio Yetema Martinez"/>
    <n v="363051380000"/>
    <s v="Cobros Mayo"/>
    <m/>
    <m/>
    <d v="2026-05-01T00:00:00"/>
    <n v="66643639"/>
    <n v="66643639"/>
    <m/>
    <m/>
    <m/>
    <m/>
    <m/>
    <d v="2026-05-01T00:00:00"/>
    <m/>
    <m/>
    <m/>
    <s v="8-905-109"/>
    <s v="MASIVO"/>
    <s v="NPN"/>
    <x v="3"/>
    <m/>
    <m/>
    <m/>
    <m/>
  </r>
  <r>
    <x v="1"/>
    <s v="Silka Elizabeth Rivera Betancourt"/>
    <n v="361084980000"/>
    <s v="Cobros Mayo"/>
    <m/>
    <m/>
    <d v="2026-05-01T00:00:00"/>
    <n v="66644439"/>
    <n v="66644439"/>
    <m/>
    <m/>
    <m/>
    <m/>
    <m/>
    <d v="2026-05-01T00:00:00"/>
    <m/>
    <m/>
    <m/>
    <s v="8-300-551"/>
    <s v="MASIVO"/>
    <s v="NPN"/>
    <x v="1"/>
    <m/>
    <m/>
    <m/>
    <m/>
  </r>
  <r>
    <x v="1"/>
    <s v="JORGE ALBERTO CARRILLO"/>
    <n v="355372700000"/>
    <s v="Cobros Mayo"/>
    <m/>
    <m/>
    <d v="2026-05-01T00:00:00"/>
    <n v="66657682"/>
    <n v="66657682"/>
    <m/>
    <m/>
    <m/>
    <m/>
    <m/>
    <d v="2026-05-01T00:00:00"/>
    <m/>
    <m/>
    <m/>
    <s v="8-831-1395"/>
    <s v="MASIVO"/>
    <s v="3 PAGOS PENDIENTES"/>
    <x v="1"/>
    <m/>
    <m/>
    <m/>
    <m/>
  </r>
  <r>
    <x v="1"/>
    <s v="Isabel Cristina Sánchez Vasquez "/>
    <n v="365006310000"/>
    <s v="Cobros Mayo"/>
    <m/>
    <m/>
    <d v="2026-05-01T00:00:00"/>
    <n v="66662742"/>
    <n v="66662742"/>
    <m/>
    <m/>
    <m/>
    <m/>
    <m/>
    <d v="2026-05-01T00:00:00"/>
    <m/>
    <m/>
    <m/>
    <s v="Cédula "/>
    <s v="SOHO"/>
    <s v="2 PAGOS PENDIENTES"/>
    <x v="1"/>
    <m/>
    <m/>
    <m/>
    <m/>
  </r>
  <r>
    <x v="1"/>
    <s v="JACSARY BENITA HERNANDEZ PINZON"/>
    <n v="356363530009"/>
    <s v="Cobros Mayo"/>
    <m/>
    <m/>
    <d v="2026-05-01T00:00:00"/>
    <n v="66663505"/>
    <n v="66663505"/>
    <m/>
    <m/>
    <m/>
    <m/>
    <m/>
    <d v="2026-05-01T00:00:00"/>
    <m/>
    <m/>
    <m/>
    <s v="6-86-454"/>
    <s v="MASIVO"/>
    <s v="NPN"/>
    <x v="6"/>
    <m/>
    <m/>
    <m/>
    <m/>
  </r>
  <r>
    <x v="1"/>
    <s v="Lizeida Santamaría"/>
    <n v="357384990000"/>
    <s v="Cobros Mayo"/>
    <m/>
    <m/>
    <d v="2026-05-01T00:00:00"/>
    <n v="66667283"/>
    <n v="66667283"/>
    <m/>
    <m/>
    <m/>
    <m/>
    <m/>
    <d v="2026-05-01T00:00:00"/>
    <m/>
    <m/>
    <m/>
    <s v="4-770-412"/>
    <s v="SOHO"/>
    <s v="NPN"/>
    <x v="4"/>
    <m/>
    <m/>
    <m/>
    <m/>
  </r>
  <r>
    <x v="1"/>
    <s v="Sandro atehortua"/>
    <n v="367042770000"/>
    <s v="Cobros Mayo"/>
    <m/>
    <m/>
    <d v="2026-05-01T00:00:00"/>
    <n v="66680118"/>
    <n v="66680118"/>
    <m/>
    <m/>
    <m/>
    <m/>
    <m/>
    <d v="2026-05-01T00:00:00"/>
    <m/>
    <m/>
    <m/>
    <s v="E-8-229047"/>
    <s v="SOHO"/>
    <s v="NPN"/>
    <x v="1"/>
    <m/>
    <m/>
    <m/>
    <m/>
  </r>
  <r>
    <x v="1"/>
    <s v="Javier Rodolfo Carpintero Quintero"/>
    <n v="355386550000"/>
    <s v="Cobros Mayo"/>
    <m/>
    <m/>
    <d v="2026-05-01T00:00:00"/>
    <n v="66680977"/>
    <n v="66680977"/>
    <m/>
    <m/>
    <m/>
    <m/>
    <m/>
    <d v="2026-05-01T00:00:00"/>
    <m/>
    <m/>
    <m/>
    <s v="6-728-2234"/>
    <s v="MASIVO"/>
    <s v="NPN"/>
    <x v="5"/>
    <m/>
    <m/>
    <m/>
    <m/>
  </r>
  <r>
    <x v="1"/>
    <s v="CIARA DANIUSKA BARBOZA SALAZAR"/>
    <n v="369004650000"/>
    <s v="Cobros Mayo"/>
    <m/>
    <m/>
    <d v="2026-05-01T00:00:00"/>
    <n v="66693145"/>
    <n v="66693145"/>
    <m/>
    <m/>
    <m/>
    <m/>
    <m/>
    <d v="2026-05-01T00:00:00"/>
    <m/>
    <m/>
    <m/>
    <s v="8-1057-466"/>
    <s v="MASIVO"/>
    <s v="2 PAGOS PENDIENTES"/>
    <x v="2"/>
    <m/>
    <m/>
    <m/>
    <m/>
  </r>
  <r>
    <x v="1"/>
    <s v="LUIS MARIA SANTAMARIA ARJONA "/>
    <n v="366014530000"/>
    <s v="Cobros Mayo"/>
    <m/>
    <m/>
    <d v="2026-05-01T00:00:00"/>
    <n v="66705356"/>
    <n v="66705356"/>
    <m/>
    <m/>
    <m/>
    <m/>
    <m/>
    <d v="2026-05-01T00:00:00"/>
    <m/>
    <m/>
    <m/>
    <s v="4-117-1554"/>
    <s v="MASIVO"/>
    <s v="NPN"/>
    <x v="2"/>
    <m/>
    <m/>
    <m/>
    <m/>
  </r>
  <r>
    <x v="1"/>
    <s v="Luis Oscar Hernández&gt;&gt;"/>
    <n v="362082050000"/>
    <s v="Cobros Mayo"/>
    <m/>
    <m/>
    <d v="2026-05-01T00:00:00"/>
    <n v="66722995"/>
    <n v="66722995"/>
    <m/>
    <m/>
    <m/>
    <m/>
    <m/>
    <d v="2026-05-01T00:00:00"/>
    <m/>
    <m/>
    <m/>
    <s v="2-130-797DV28"/>
    <s v="SOHO"/>
    <s v="NPN"/>
    <x v="1"/>
    <m/>
    <m/>
    <m/>
    <m/>
  </r>
  <r>
    <x v="1"/>
    <s v="Eleonida González "/>
    <n v="368088930000"/>
    <s v="Cobros Mayo"/>
    <m/>
    <m/>
    <d v="2026-05-01T00:00:00"/>
    <n v="66737890"/>
    <n v="66737890"/>
    <m/>
    <m/>
    <m/>
    <m/>
    <m/>
    <d v="2026-05-01T00:00:00"/>
    <m/>
    <m/>
    <m/>
    <s v="8-719-503"/>
    <s v="MASIVO"/>
    <s v="NPN"/>
    <x v="9"/>
    <m/>
    <m/>
    <m/>
    <m/>
  </r>
  <r>
    <x v="1"/>
    <s v="EPRESI S.A."/>
    <n v="368079730000"/>
    <s v="Cobros Mayo"/>
    <m/>
    <m/>
    <d v="2026-05-01T00:00:00"/>
    <n v="66754357"/>
    <n v="66754357"/>
    <m/>
    <m/>
    <m/>
    <m/>
    <m/>
    <d v="2026-05-01T00:00:00"/>
    <m/>
    <m/>
    <m/>
    <s v="155649486-2-2017DV6"/>
    <s v="SOHO"/>
    <s v="NPN"/>
    <x v="1"/>
    <m/>
    <m/>
    <m/>
    <m/>
  </r>
  <r>
    <x v="1"/>
    <s v="José Luis Tarras Salas"/>
    <n v="365060660000"/>
    <s v="Cobros Mayo"/>
    <m/>
    <m/>
    <d v="2026-05-01T00:00:00"/>
    <n v="66766082"/>
    <n v="66766082"/>
    <m/>
    <m/>
    <m/>
    <m/>
    <m/>
    <d v="2026-05-01T00:00:00"/>
    <m/>
    <m/>
    <m/>
    <s v="AY613216"/>
    <s v="MASIVO"/>
    <s v="NPN"/>
    <x v="6"/>
    <m/>
    <m/>
    <m/>
    <m/>
  </r>
  <r>
    <x v="1"/>
    <s v="Azaly itzel Eldemire Gonzales "/>
    <n v="369035140000"/>
    <s v="Cobros Mayo"/>
    <m/>
    <m/>
    <d v="2026-05-01T00:00:00"/>
    <n v="66767187"/>
    <n v="66767187"/>
    <m/>
    <m/>
    <m/>
    <m/>
    <m/>
    <d v="2026-05-01T00:00:00"/>
    <m/>
    <m/>
    <m/>
    <s v="8-1060-2408"/>
    <s v="MASIVO"/>
    <s v="NPN"/>
    <x v="1"/>
    <m/>
    <m/>
    <m/>
    <m/>
  </r>
  <r>
    <x v="1"/>
    <s v="Guido Bacorizo"/>
    <n v="361045600000"/>
    <s v="Cobros Mayo"/>
    <m/>
    <m/>
    <d v="2026-05-01T00:00:00"/>
    <n v="66773797"/>
    <n v="66773797"/>
    <m/>
    <m/>
    <m/>
    <m/>
    <m/>
    <d v="2026-05-01T00:00:00"/>
    <m/>
    <m/>
    <m/>
    <s v="5-714-2411"/>
    <s v="MASIVO"/>
    <s v="NPN"/>
    <x v="2"/>
    <m/>
    <m/>
    <m/>
    <m/>
  </r>
  <r>
    <x v="1"/>
    <s v="FERNANDO DE LEON MONTERO"/>
    <n v="313014210000"/>
    <s v="Cobros Mayo"/>
    <m/>
    <m/>
    <d v="2026-05-01T00:00:00"/>
    <n v="66780484"/>
    <n v="66780484"/>
    <m/>
    <m/>
    <m/>
    <m/>
    <m/>
    <d v="2026-05-01T00:00:00"/>
    <m/>
    <m/>
    <m/>
    <s v="8-210-104"/>
    <s v="CALL CENTER P2P"/>
    <s v="NPN"/>
    <x v="3"/>
    <m/>
    <m/>
    <m/>
    <m/>
  </r>
  <r>
    <x v="1"/>
    <s v="Mirian perea"/>
    <n v="361028770000"/>
    <s v="Cobros Mayo"/>
    <m/>
    <m/>
    <d v="2026-05-01T00:00:00"/>
    <n v="66786577"/>
    <n v="66786577"/>
    <m/>
    <m/>
    <m/>
    <m/>
    <m/>
    <d v="2026-05-01T00:00:00"/>
    <m/>
    <m/>
    <m/>
    <s v="8-844-1952"/>
    <s v="MASIVO"/>
    <s v="NPN"/>
    <x v="5"/>
    <m/>
    <m/>
    <m/>
    <m/>
  </r>
  <r>
    <x v="1"/>
    <s v="Guillermo enrique Valdés canto"/>
    <n v="363078930000"/>
    <s v="Cobros Mayo"/>
    <m/>
    <m/>
    <d v="2026-05-01T00:00:00"/>
    <n v="66788947"/>
    <n v="66788947"/>
    <m/>
    <m/>
    <m/>
    <m/>
    <m/>
    <d v="2026-05-01T00:00:00"/>
    <m/>
    <m/>
    <m/>
    <s v="2-132-219"/>
    <s v="MASIVO"/>
    <s v="NPN"/>
    <x v="1"/>
    <m/>
    <m/>
    <m/>
    <m/>
  </r>
  <r>
    <x v="1"/>
    <s v="JUANA ISABEL VALENCIA AVILA"/>
    <n v="363069600000"/>
    <s v="Cobros Mayo"/>
    <m/>
    <m/>
    <d v="2026-05-01T00:00:00"/>
    <n v="66789087"/>
    <n v="66789087"/>
    <m/>
    <m/>
    <m/>
    <m/>
    <m/>
    <d v="2026-05-01T00:00:00"/>
    <m/>
    <m/>
    <m/>
    <s v="8-762-2180"/>
    <s v="MASIVO"/>
    <s v="NPN"/>
    <x v="1"/>
    <m/>
    <m/>
    <m/>
    <m/>
  </r>
  <r>
    <x v="1"/>
    <s v="Raul Ernesto arenas Pinilla "/>
    <n v="355356060000"/>
    <s v="Cobros Mayo"/>
    <m/>
    <m/>
    <d v="2026-05-01T00:00:00"/>
    <n v="66809593"/>
    <n v="66809593"/>
    <m/>
    <m/>
    <m/>
    <m/>
    <m/>
    <d v="2026-05-01T00:00:00"/>
    <m/>
    <m/>
    <m/>
    <s v="7-101-444"/>
    <s v="MASIVO"/>
    <s v="2 PAGOS PENDIENTES"/>
    <x v="3"/>
    <m/>
    <m/>
    <m/>
    <m/>
  </r>
  <r>
    <x v="1"/>
    <s v="Xabdier Alexander sports de los ríos "/>
    <n v="352382740000"/>
    <s v="Cobros Mayo"/>
    <m/>
    <m/>
    <d v="2026-05-01T00:00:00"/>
    <n v="66810932"/>
    <n v="66810932"/>
    <m/>
    <m/>
    <m/>
    <m/>
    <m/>
    <d v="2026-05-01T00:00:00"/>
    <m/>
    <m/>
    <m/>
    <s v="8-1048-2122"/>
    <s v="MASIVO"/>
    <s v="NPN"/>
    <x v="1"/>
    <m/>
    <m/>
    <m/>
    <m/>
  </r>
  <r>
    <x v="1"/>
    <s v="MARIA CATALINA HERNANDEZ PINO"/>
    <n v="365006510000"/>
    <s v="Cobros Mayo"/>
    <m/>
    <m/>
    <d v="2026-05-01T00:00:00"/>
    <n v="66831414"/>
    <n v="66831414"/>
    <m/>
    <m/>
    <m/>
    <m/>
    <m/>
    <d v="2026-05-01T00:00:00"/>
    <m/>
    <m/>
    <m/>
    <s v="9-82-1944"/>
    <s v="MASIVO"/>
    <s v="NPN"/>
    <x v="1"/>
    <m/>
    <m/>
    <m/>
    <m/>
  </r>
  <r>
    <x v="1"/>
    <s v="ROSIBEL OSIRIS ALFREDO MOLINO"/>
    <n v="355385090000"/>
    <s v="Cobros Mayo"/>
    <m/>
    <m/>
    <d v="2026-05-01T00:00:00"/>
    <n v="66838567"/>
    <n v="66838567"/>
    <m/>
    <m/>
    <m/>
    <m/>
    <m/>
    <d v="2026-05-01T00:00:00"/>
    <m/>
    <m/>
    <m/>
    <s v="1-732-2281"/>
    <s v="MASIVO"/>
    <s v="NPN"/>
    <x v="1"/>
    <m/>
    <m/>
    <m/>
    <m/>
  </r>
  <r>
    <x v="1"/>
    <s v="Adelita Martínez Palacio"/>
    <n v="352384670000"/>
    <s v="Cobros Mayo"/>
    <m/>
    <m/>
    <d v="2026-05-01T00:00:00"/>
    <n v="66848000"/>
    <n v="66848000"/>
    <m/>
    <m/>
    <m/>
    <m/>
    <m/>
    <d v="2026-05-01T00:00:00"/>
    <m/>
    <m/>
    <m/>
    <s v="1-710-1374"/>
    <s v="MASIVO"/>
    <s v="NPN"/>
    <x v="1"/>
    <m/>
    <m/>
    <m/>
    <m/>
  </r>
  <r>
    <x v="1"/>
    <s v="Kadir Alexis Mullings Frias"/>
    <n v="361065780000"/>
    <s v="Cobros Mayo"/>
    <m/>
    <m/>
    <d v="2026-05-01T00:00:00"/>
    <n v="66857499"/>
    <n v="66857499"/>
    <m/>
    <m/>
    <m/>
    <m/>
    <m/>
    <d v="2026-05-01T00:00:00"/>
    <m/>
    <m/>
    <m/>
    <s v="8-1056-1324"/>
    <s v="MASIVO"/>
    <s v="NPN"/>
    <x v="10"/>
    <m/>
    <m/>
    <m/>
    <m/>
  </r>
  <r>
    <x v="1"/>
    <s v="Juan Alberto Valle Cubas"/>
    <n v="361023870000"/>
    <s v="Cobros Mayo"/>
    <m/>
    <m/>
    <d v="2026-05-01T00:00:00"/>
    <n v="66861905"/>
    <n v="66861905"/>
    <m/>
    <m/>
    <m/>
    <m/>
    <m/>
    <d v="2026-05-01T00:00:00"/>
    <m/>
    <m/>
    <m/>
    <s v="C03797305"/>
    <s v="MASIVO"/>
    <s v="NPN"/>
    <x v="2"/>
    <m/>
    <m/>
    <m/>
    <m/>
  </r>
  <r>
    <x v="1"/>
    <s v="Yesenia Yasmin Duarte Cedeño"/>
    <n v="362036560000"/>
    <s v="Cobros Mayo"/>
    <m/>
    <m/>
    <d v="2026-05-01T00:00:00"/>
    <n v="66862471"/>
    <n v="66862471"/>
    <m/>
    <m/>
    <m/>
    <m/>
    <m/>
    <d v="2026-05-01T00:00:00"/>
    <m/>
    <m/>
    <m/>
    <s v="4-703-2471"/>
    <s v="MASIVO"/>
    <s v="NPN"/>
    <x v="1"/>
    <m/>
    <m/>
    <m/>
    <m/>
  </r>
  <r>
    <x v="1"/>
    <s v="Joshua Ariel fruto myers"/>
    <n v="367019580000"/>
    <s v="Cobros Mayo"/>
    <m/>
    <m/>
    <d v="2026-05-01T00:00:00"/>
    <n v="66875447"/>
    <n v="66875447"/>
    <m/>
    <m/>
    <m/>
    <m/>
    <m/>
    <d v="2026-05-01T00:00:00"/>
    <m/>
    <m/>
    <m/>
    <s v="3-757-1943"/>
    <s v="MASIVO"/>
    <s v="2 PAGOS PENDIENTES"/>
    <x v="9"/>
    <m/>
    <m/>
    <m/>
    <m/>
  </r>
  <r>
    <x v="1"/>
    <s v="Cindy Quintero "/>
    <n v="369041980000"/>
    <s v="Cobros Mayo"/>
    <m/>
    <m/>
    <d v="2026-05-01T00:00:00"/>
    <n v="66885841"/>
    <n v="66885841"/>
    <m/>
    <m/>
    <m/>
    <m/>
    <m/>
    <d v="2026-05-01T00:00:00"/>
    <m/>
    <m/>
    <m/>
    <s v="3-112-232"/>
    <s v="SOHO"/>
    <s v="NPN"/>
    <x v="2"/>
    <m/>
    <m/>
    <m/>
    <m/>
  </r>
  <r>
    <x v="1"/>
    <s v=" LORENZO Ariel MARTINEZ Soto"/>
    <n v="368046070000"/>
    <s v="Cobros Mayo"/>
    <m/>
    <m/>
    <d v="2026-05-01T00:00:00"/>
    <n v="66888447"/>
    <n v="66888447"/>
    <m/>
    <m/>
    <m/>
    <m/>
    <m/>
    <d v="2026-05-01T00:00:00"/>
    <m/>
    <m/>
    <m/>
    <s v="8-747-588"/>
    <s v="MASIVO"/>
    <s v="NPN"/>
    <x v="2"/>
    <m/>
    <m/>
    <m/>
    <m/>
  </r>
  <r>
    <x v="1"/>
    <s v="Eusebio Tevera Baker "/>
    <n v="365018880000"/>
    <s v="Cobros Mayo"/>
    <m/>
    <m/>
    <d v="2026-05-01T00:00:00"/>
    <n v="66892012"/>
    <n v="66892012"/>
    <m/>
    <m/>
    <m/>
    <m/>
    <m/>
    <d v="2026-05-01T00:00:00"/>
    <m/>
    <m/>
    <m/>
    <s v="1-750-2107"/>
    <s v="MASIVO"/>
    <s v="NPN"/>
    <x v="5"/>
    <m/>
    <m/>
    <m/>
    <m/>
  </r>
  <r>
    <x v="1"/>
    <s v="Iris Yariela Rueda Morales"/>
    <n v="337026240000"/>
    <s v="Cobros Mayo"/>
    <m/>
    <m/>
    <d v="2026-05-01T00:00:00"/>
    <n v="66898270"/>
    <n v="66898270"/>
    <m/>
    <m/>
    <m/>
    <m/>
    <m/>
    <d v="2026-05-01T00:00:00"/>
    <m/>
    <m/>
    <m/>
    <s v="4-774-2357"/>
    <s v="MASIVO"/>
    <s v="NPN"/>
    <x v="1"/>
    <m/>
    <m/>
    <m/>
    <m/>
  </r>
  <r>
    <x v="1"/>
    <s v="Roxana Abrego Abrego "/>
    <n v="365000670000"/>
    <s v="Cobros Mayo"/>
    <m/>
    <m/>
    <d v="2026-05-01T00:00:00"/>
    <n v="66899635"/>
    <n v="66899635"/>
    <m/>
    <m/>
    <m/>
    <m/>
    <m/>
    <d v="2026-05-01T00:00:00"/>
    <m/>
    <m/>
    <m/>
    <s v="1-765-626"/>
    <s v="MASIVO"/>
    <s v="NPN"/>
    <x v="2"/>
    <m/>
    <m/>
    <m/>
    <m/>
  </r>
  <r>
    <x v="1"/>
    <s v="Jesus gonzalez "/>
    <n v="369029410000"/>
    <s v="Cobros Mayo"/>
    <m/>
    <m/>
    <d v="2026-05-01T00:00:00"/>
    <n v="66910678"/>
    <n v="66910678"/>
    <m/>
    <m/>
    <m/>
    <m/>
    <m/>
    <d v="2026-05-01T00:00:00"/>
    <m/>
    <m/>
    <m/>
    <s v="8-1053-1139"/>
    <s v="MASIVO"/>
    <s v="2 PAGOS PENDIENTES"/>
    <x v="3"/>
    <m/>
    <m/>
    <m/>
    <m/>
  </r>
  <r>
    <x v="1"/>
    <s v="JASMIN CUAYAS ZARATE"/>
    <n v="353325540000"/>
    <s v="Cobros Mayo"/>
    <m/>
    <m/>
    <d v="2026-05-01T00:00:00"/>
    <n v="66930362"/>
    <n v="66930362"/>
    <m/>
    <m/>
    <m/>
    <m/>
    <m/>
    <d v="2026-05-01T00:00:00"/>
    <m/>
    <m/>
    <m/>
    <s v="8-488-199"/>
    <s v="MASIVO"/>
    <s v="2 PAGOS PENDIENTES"/>
    <x v="1"/>
    <m/>
    <m/>
    <m/>
    <m/>
  </r>
  <r>
    <x v="1"/>
    <s v="Marcos Arturo Villarreal "/>
    <n v="362092100000"/>
    <s v="Cobros Mayo"/>
    <m/>
    <m/>
    <d v="2026-05-01T00:00:00"/>
    <n v="66945064"/>
    <n v="66945064"/>
    <m/>
    <m/>
    <m/>
    <m/>
    <m/>
    <d v="2026-05-01T00:00:00"/>
    <m/>
    <m/>
    <m/>
    <s v="4-845-1962"/>
    <s v="MASIVO"/>
    <s v="NPN"/>
    <x v="1"/>
    <m/>
    <m/>
    <m/>
    <m/>
  </r>
  <r>
    <x v="1"/>
    <s v="ISABEL DANIRSA SÁNCHEZ PUYOLS"/>
    <n v="365001080000"/>
    <s v="Cobros Mayo"/>
    <m/>
    <m/>
    <d v="2026-05-01T00:00:00"/>
    <n v="66948619"/>
    <n v="66948619"/>
    <m/>
    <m/>
    <m/>
    <m/>
    <m/>
    <d v="2026-05-01T00:00:00"/>
    <m/>
    <m/>
    <m/>
    <s v="E-8-112323"/>
    <s v="MASIVO"/>
    <s v="2 PAGOS PENDIENTES"/>
    <x v="2"/>
    <m/>
    <m/>
    <m/>
    <m/>
  </r>
  <r>
    <x v="1"/>
    <s v="Anyuri  lawson"/>
    <n v="361078820000"/>
    <s v="Cobros Mayo"/>
    <m/>
    <m/>
    <d v="2026-05-01T00:00:00"/>
    <n v="66955631"/>
    <n v="66955631"/>
    <m/>
    <m/>
    <m/>
    <m/>
    <m/>
    <d v="2026-05-01T00:00:00"/>
    <m/>
    <m/>
    <m/>
    <s v="8-500-486"/>
    <s v="MASIVO"/>
    <s v="NPN"/>
    <x v="7"/>
    <m/>
    <m/>
    <m/>
    <m/>
  </r>
  <r>
    <x v="1"/>
    <s v="Yenifer caballero"/>
    <n v="369057020000"/>
    <s v="Cobros Mayo"/>
    <m/>
    <m/>
    <d v="2026-05-01T00:00:00"/>
    <n v="66959290"/>
    <n v="66959290"/>
    <m/>
    <m/>
    <m/>
    <m/>
    <m/>
    <d v="2026-05-01T00:00:00"/>
    <m/>
    <m/>
    <m/>
    <s v="9-745-1036"/>
    <s v="MASIVO"/>
    <s v="NPN"/>
    <x v="1"/>
    <m/>
    <m/>
    <m/>
    <m/>
  </r>
  <r>
    <x v="1"/>
    <s v="Neftali Baca "/>
    <n v="366044600000"/>
    <s v="Cobros Mayo"/>
    <m/>
    <m/>
    <d v="2026-05-01T00:00:00"/>
    <n v="66960174"/>
    <n v="66960174"/>
    <m/>
    <m/>
    <m/>
    <m/>
    <m/>
    <d v="2026-05-01T00:00:00"/>
    <m/>
    <m/>
    <m/>
    <s v="C02569146"/>
    <s v="MASIVO"/>
    <s v="NPN"/>
    <x v="1"/>
    <m/>
    <m/>
    <m/>
    <m/>
  </r>
  <r>
    <x v="1"/>
    <s v="Bauleriano perea "/>
    <n v="361037820000"/>
    <s v="Cobros Mayo"/>
    <m/>
    <m/>
    <d v="2026-05-01T00:00:00"/>
    <n v="66960178"/>
    <n v="66960178"/>
    <m/>
    <m/>
    <m/>
    <m/>
    <m/>
    <d v="2026-05-01T00:00:00"/>
    <m/>
    <m/>
    <m/>
    <s v="10-707-1675"/>
    <s v="MASIVO"/>
    <s v="NPN"/>
    <x v="4"/>
    <m/>
    <m/>
    <m/>
    <m/>
  </r>
  <r>
    <x v="1"/>
    <s v="Cindy Barrero "/>
    <n v="369057390000"/>
    <s v="Cobros Mayo"/>
    <m/>
    <m/>
    <d v="2026-05-01T00:00:00"/>
    <n v="66973670"/>
    <n v="66973670"/>
    <m/>
    <m/>
    <m/>
    <m/>
    <m/>
    <d v="2026-05-01T00:00:00"/>
    <m/>
    <m/>
    <m/>
    <s v="BE196798"/>
    <s v="SOHO"/>
    <s v="NPN"/>
    <x v="4"/>
    <m/>
    <m/>
    <m/>
    <m/>
  </r>
  <r>
    <x v="1"/>
    <s v="Deivis melendez"/>
    <n v="367089590000"/>
    <s v="Cobros Mayo"/>
    <m/>
    <m/>
    <d v="2026-05-01T00:00:00"/>
    <n v="66975549"/>
    <n v="66975549"/>
    <m/>
    <m/>
    <m/>
    <m/>
    <m/>
    <d v="2026-05-01T00:00:00"/>
    <m/>
    <m/>
    <m/>
    <s v="077174440"/>
    <s v="MASIVO"/>
    <s v="NPN"/>
    <x v="9"/>
    <m/>
    <m/>
    <m/>
    <m/>
  </r>
  <r>
    <x v="1"/>
    <s v="Wilber Córdoba Campana"/>
    <n v="368039340000"/>
    <s v="Cobros Mayo"/>
    <m/>
    <m/>
    <d v="2026-05-01T00:00:00"/>
    <n v="66989352"/>
    <n v="66989352"/>
    <m/>
    <m/>
    <m/>
    <m/>
    <m/>
    <d v="2026-05-01T00:00:00"/>
    <m/>
    <m/>
    <m/>
    <s v="BD427693"/>
    <s v="MASIVO"/>
    <s v="NPN"/>
    <x v="3"/>
    <m/>
    <m/>
    <m/>
    <m/>
  </r>
  <r>
    <x v="1"/>
    <s v="ANDREA MORALES MARTINEZ"/>
    <n v="357364590000"/>
    <s v="Cobros Mayo"/>
    <m/>
    <m/>
    <d v="2026-05-01T00:00:00"/>
    <n v="67005858"/>
    <n v="67005858"/>
    <m/>
    <m/>
    <m/>
    <m/>
    <m/>
    <d v="2026-05-01T00:00:00"/>
    <m/>
    <m/>
    <m/>
    <s v="8-959-2070"/>
    <s v="MASIVO"/>
    <s v="NPN"/>
    <x v="1"/>
    <m/>
    <m/>
    <m/>
    <m/>
  </r>
  <r>
    <x v="1"/>
    <s v="Franklin Alberto watson Tuñon "/>
    <n v="369085370000"/>
    <s v="Cobros Mayo"/>
    <m/>
    <m/>
    <d v="2026-05-01T00:00:00"/>
    <n v="67012008"/>
    <n v="67012008"/>
    <m/>
    <m/>
    <m/>
    <m/>
    <m/>
    <d v="2026-05-01T00:00:00"/>
    <m/>
    <m/>
    <m/>
    <s v="8-817-681"/>
    <s v="MASIVO"/>
    <s v="NPN"/>
    <x v="1"/>
    <m/>
    <m/>
    <m/>
    <m/>
  </r>
  <r>
    <x v="1"/>
    <s v="Migdalia herrerra López "/>
    <n v="351370950000"/>
    <s v="Cobros Mayo"/>
    <m/>
    <m/>
    <d v="2026-05-01T00:00:00"/>
    <n v="67016214"/>
    <n v="67016214"/>
    <m/>
    <m/>
    <m/>
    <m/>
    <m/>
    <d v="2026-05-01T00:00:00"/>
    <m/>
    <m/>
    <m/>
    <s v="10-6-1510"/>
    <s v="MASIVO"/>
    <s v="3 PAGOS PENDIENTES"/>
    <x v="1"/>
    <m/>
    <m/>
    <m/>
    <m/>
  </r>
  <r>
    <x v="1"/>
    <s v="Jhon Jairo Palacios Ocampo"/>
    <n v="367002930000"/>
    <s v="Cobros Mayo"/>
    <m/>
    <m/>
    <d v="2026-05-01T00:00:00"/>
    <n v="67028339"/>
    <n v="67028339"/>
    <m/>
    <m/>
    <m/>
    <m/>
    <m/>
    <d v="2026-05-01T00:00:00"/>
    <m/>
    <m/>
    <m/>
    <s v="E-8-200653"/>
    <s v="MASIVO"/>
    <s v="NPN"/>
    <x v="1"/>
    <m/>
    <m/>
    <m/>
    <m/>
  </r>
  <r>
    <x v="1"/>
    <s v="Jhon Roa"/>
    <n v="361004030000"/>
    <s v="Cobros Mayo"/>
    <m/>
    <m/>
    <d v="2026-05-01T00:00:00"/>
    <n v="67031272"/>
    <n v="67031272"/>
    <m/>
    <m/>
    <m/>
    <m/>
    <m/>
    <d v="2026-05-01T00:00:00"/>
    <m/>
    <m/>
    <m/>
    <s v="BG338244"/>
    <s v="MASIVO"/>
    <s v="NPN"/>
    <x v="1"/>
    <m/>
    <m/>
    <m/>
    <m/>
  </r>
  <r>
    <x v="1"/>
    <s v="Isaac Javier Samaniego Serrano"/>
    <n v="367018440000"/>
    <s v="Cobros Mayo"/>
    <m/>
    <m/>
    <d v="2026-05-01T00:00:00"/>
    <n v="67042067"/>
    <n v="67042067"/>
    <m/>
    <m/>
    <m/>
    <m/>
    <m/>
    <d v="2026-05-01T00:00:00"/>
    <m/>
    <m/>
    <m/>
    <s v="8-1006-2083"/>
    <s v="MASIVO"/>
    <s v="NPN"/>
    <x v="4"/>
    <m/>
    <m/>
    <m/>
    <m/>
  </r>
  <r>
    <x v="1"/>
    <s v="Yorlenis Yasiel Adams Chiari"/>
    <n v="363003760000"/>
    <s v="Cobros Mayo"/>
    <m/>
    <m/>
    <d v="2026-05-01T00:00:00"/>
    <n v="67049348"/>
    <n v="67049348"/>
    <m/>
    <m/>
    <m/>
    <m/>
    <m/>
    <d v="2026-05-01T00:00:00"/>
    <m/>
    <m/>
    <m/>
    <s v="3-753-288"/>
    <s v="MASIVO"/>
    <s v="NPN"/>
    <x v="5"/>
    <m/>
    <m/>
    <m/>
    <m/>
  </r>
  <r>
    <x v="1"/>
    <s v="Ricauter Alberto CARRION POLO"/>
    <n v="354358340000"/>
    <s v="Cobros Mayo"/>
    <m/>
    <m/>
    <d v="2026-05-01T00:00:00"/>
    <n v="67059028"/>
    <n v="67059028"/>
    <m/>
    <m/>
    <m/>
    <m/>
    <m/>
    <d v="2026-05-01T00:00:00"/>
    <m/>
    <m/>
    <m/>
    <s v="2-744-1865"/>
    <s v="MASIVO"/>
    <s v="NPN"/>
    <x v="4"/>
    <m/>
    <m/>
    <m/>
    <m/>
  </r>
  <r>
    <x v="1"/>
    <s v="Josue Daniel De León Martinez"/>
    <n v="366056820000"/>
    <s v="Cobros Mayo"/>
    <m/>
    <m/>
    <d v="2026-05-01T00:00:00"/>
    <n v="67071435"/>
    <n v="67071435"/>
    <m/>
    <m/>
    <m/>
    <m/>
    <m/>
    <d v="2026-05-01T00:00:00"/>
    <m/>
    <m/>
    <m/>
    <s v="8-982-465"/>
    <s v="MASIVO"/>
    <s v="NPN"/>
    <x v="10"/>
    <m/>
    <m/>
    <m/>
    <m/>
  </r>
  <r>
    <x v="1"/>
    <s v="Juana Quiñones "/>
    <n v="369067380000"/>
    <s v="Cobros Mayo"/>
    <m/>
    <m/>
    <d v="2026-05-01T00:00:00"/>
    <n v="67072266"/>
    <n v="67072266"/>
    <m/>
    <m/>
    <m/>
    <m/>
    <m/>
    <d v="2026-05-01T00:00:00"/>
    <m/>
    <m/>
    <m/>
    <s v="BC747725"/>
    <s v="MASIVO"/>
    <s v="NPN"/>
    <x v="2"/>
    <m/>
    <m/>
    <m/>
    <m/>
  </r>
  <r>
    <x v="1"/>
    <s v="Francisco Mendez "/>
    <n v="362074360000"/>
    <s v="Cobros Mayo"/>
    <m/>
    <m/>
    <d v="2026-05-01T00:00:00"/>
    <n v="67081297"/>
    <n v="67081297"/>
    <m/>
    <m/>
    <m/>
    <m/>
    <m/>
    <d v="2026-05-01T00:00:00"/>
    <m/>
    <m/>
    <m/>
    <s v="8-827-1352 "/>
    <s v="SOHO"/>
    <s v="NPN"/>
    <x v="8"/>
    <m/>
    <m/>
    <m/>
    <m/>
  </r>
  <r>
    <x v="1"/>
    <s v="Magdiel Aizpurua castillo"/>
    <n v="356385490000"/>
    <s v="Cobros Mayo"/>
    <m/>
    <m/>
    <d v="2026-05-01T00:00:00"/>
    <n v="67081870"/>
    <n v="67081870"/>
    <m/>
    <m/>
    <m/>
    <m/>
    <m/>
    <d v="2026-05-01T00:00:00"/>
    <m/>
    <m/>
    <m/>
    <s v="8-362-565"/>
    <s v="MASIVO"/>
    <s v="2 PAGOS PENDIENTES"/>
    <x v="1"/>
    <m/>
    <m/>
    <m/>
    <m/>
  </r>
  <r>
    <x v="1"/>
    <s v="VALENTIN ALMANZA GALLARDO"/>
    <n v="367055060000"/>
    <s v="Cobros Mayo"/>
    <m/>
    <m/>
    <d v="2026-05-01T00:00:00"/>
    <n v="67082235"/>
    <n v="67082235"/>
    <m/>
    <m/>
    <m/>
    <m/>
    <m/>
    <d v="2026-05-01T00:00:00"/>
    <m/>
    <m/>
    <m/>
    <s v="6-37-533"/>
    <s v="MASIVO"/>
    <s v="NPN"/>
    <x v="1"/>
    <m/>
    <m/>
    <m/>
    <m/>
  </r>
  <r>
    <x v="1"/>
    <s v=" MICHAEL STITH VALENCIA YEPES"/>
    <n v="356373900000"/>
    <s v="Cobros Mayo"/>
    <m/>
    <m/>
    <d v="2026-05-01T00:00:00"/>
    <n v="67085126"/>
    <n v="67085126"/>
    <m/>
    <m/>
    <m/>
    <m/>
    <m/>
    <d v="2026-05-01T00:00:00"/>
    <m/>
    <m/>
    <m/>
    <s v="BF797982"/>
    <s v="MASIVO"/>
    <s v="NPN"/>
    <x v="1"/>
    <m/>
    <m/>
    <m/>
    <m/>
  </r>
  <r>
    <x v="1"/>
    <s v="IDANIA WONG"/>
    <n v="219029460000"/>
    <s v="Cobros Mayo"/>
    <m/>
    <m/>
    <d v="2026-05-01T00:00:00"/>
    <n v="67088784"/>
    <n v="67088784"/>
    <m/>
    <m/>
    <m/>
    <m/>
    <m/>
    <d v="2026-05-01T00:00:00"/>
    <m/>
    <m/>
    <m/>
    <s v="8-781-425"/>
    <s v="MASIVO"/>
    <s v="NPN"/>
    <x v="2"/>
    <m/>
    <m/>
    <m/>
    <m/>
  </r>
  <r>
    <x v="1"/>
    <s v="Jaime Eliecer Castillo Carrera"/>
    <n v="366015700000"/>
    <s v="Cobros Mayo"/>
    <m/>
    <m/>
    <d v="2026-05-01T00:00:00"/>
    <n v="67089173"/>
    <n v="67089173"/>
    <m/>
    <m/>
    <m/>
    <m/>
    <m/>
    <d v="2026-05-01T00:00:00"/>
    <m/>
    <m/>
    <m/>
    <s v="4-142-1188"/>
    <s v="MASIVO"/>
    <s v="NPN"/>
    <x v="1"/>
    <m/>
    <m/>
    <m/>
    <m/>
  </r>
  <r>
    <x v="1"/>
    <s v="Giancarlo guisado "/>
    <n v="348413180000"/>
    <s v="Cobros Mayo"/>
    <m/>
    <m/>
    <d v="2026-05-01T00:00:00"/>
    <n v="67091518"/>
    <n v="67091518"/>
    <m/>
    <m/>
    <m/>
    <m/>
    <m/>
    <d v="2026-05-01T00:00:00"/>
    <m/>
    <m/>
    <m/>
    <s v="8-741-2402"/>
    <s v="MASIVO"/>
    <s v="NPN"/>
    <x v="1"/>
    <m/>
    <m/>
    <m/>
    <m/>
  </r>
  <r>
    <x v="1"/>
    <s v="DIONISIA RAMOS GONDOLA"/>
    <n v="364063540000"/>
    <s v="Cobros Mayo"/>
    <m/>
    <m/>
    <d v="2026-05-01T00:00:00"/>
    <n v="67095666"/>
    <n v="67095666"/>
    <m/>
    <m/>
    <m/>
    <m/>
    <m/>
    <d v="2026-05-01T00:00:00"/>
    <m/>
    <m/>
    <m/>
    <s v="3-53-252"/>
    <s v="MASIVO"/>
    <s v="NPN"/>
    <x v="1"/>
    <m/>
    <m/>
    <m/>
    <m/>
  </r>
  <r>
    <x v="1"/>
    <s v="Zhihong wu"/>
    <n v="388089020000"/>
    <s v="Cobros Mayo"/>
    <m/>
    <m/>
    <d v="2026-05-01T00:00:00"/>
    <n v="67101082"/>
    <n v="67101082"/>
    <m/>
    <m/>
    <m/>
    <m/>
    <m/>
    <d v="2026-05-01T00:00:00"/>
    <m/>
    <m/>
    <m/>
    <s v="E-8-87390"/>
    <s v="SOHO"/>
    <s v="NPN"/>
    <x v="1"/>
    <m/>
    <m/>
    <m/>
    <m/>
  </r>
  <r>
    <x v="1"/>
    <s v="Olaya Cesar Vasquez Obarrio"/>
    <n v="361027750000"/>
    <s v="Cobros Mayo"/>
    <m/>
    <m/>
    <d v="2026-05-01T00:00:00"/>
    <n v="67106042"/>
    <n v="67106042"/>
    <m/>
    <m/>
    <m/>
    <m/>
    <m/>
    <d v="2026-05-01T00:00:00"/>
    <m/>
    <m/>
    <m/>
    <s v="10-705-2103"/>
    <s v="MASIVO"/>
    <s v="2 PAGOS PENDIENTES"/>
    <x v="1"/>
    <m/>
    <m/>
    <m/>
    <m/>
  </r>
  <r>
    <x v="1"/>
    <s v="Airan Herrera"/>
    <n v="356120640000"/>
    <s v="Cobros Mayo"/>
    <m/>
    <m/>
    <d v="2026-05-01T00:00:00"/>
    <n v="67113267"/>
    <n v="67113267"/>
    <m/>
    <m/>
    <m/>
    <m/>
    <m/>
    <d v="2026-05-01T00:00:00"/>
    <m/>
    <m/>
    <m/>
    <s v="8-945-876"/>
    <s v="MASIVO"/>
    <s v="NPN"/>
    <x v="2"/>
    <m/>
    <m/>
    <m/>
    <m/>
  </r>
  <r>
    <x v="1"/>
    <s v="Yaricel Yaneth Jaen Acosta"/>
    <n v="355379060000"/>
    <s v="Cobros Mayo"/>
    <m/>
    <m/>
    <d v="2026-05-01T00:00:00"/>
    <n v="67114742"/>
    <n v="67114742"/>
    <m/>
    <m/>
    <m/>
    <m/>
    <m/>
    <d v="2026-05-01T00:00:00"/>
    <m/>
    <m/>
    <m/>
    <s v="2-713-1329"/>
    <s v="MASIVO"/>
    <s v="NPN"/>
    <x v="1"/>
    <m/>
    <m/>
    <m/>
    <m/>
  </r>
  <r>
    <x v="1"/>
    <s v="Mayanith Fidelcia Evans Perez"/>
    <n v="364018050000"/>
    <s v="Cobros Mayo"/>
    <m/>
    <m/>
    <d v="2026-05-01T00:00:00"/>
    <n v="67115436"/>
    <n v="67115436"/>
    <m/>
    <m/>
    <m/>
    <m/>
    <m/>
    <d v="2026-05-01T00:00:00"/>
    <m/>
    <m/>
    <m/>
    <s v="10-706-638"/>
    <s v="DIGITAL"/>
    <s v="NPN"/>
    <x v="1"/>
    <m/>
    <m/>
    <m/>
    <m/>
  </r>
  <r>
    <x v="1"/>
    <s v=" BEATRIZ ALEJANDRA PEREZ CASTILLO"/>
    <n v="362071690000"/>
    <s v="Cobros Mayo"/>
    <m/>
    <m/>
    <d v="2026-05-01T00:00:00"/>
    <n v="67122687"/>
    <n v="67122687"/>
    <m/>
    <m/>
    <m/>
    <m/>
    <m/>
    <d v="2026-05-01T00:00:00"/>
    <m/>
    <m/>
    <m/>
    <s v="160136722"/>
    <s v="Outbound Residencial"/>
    <s v="NPN"/>
    <x v="4"/>
    <m/>
    <m/>
    <m/>
    <m/>
  </r>
  <r>
    <x v="1"/>
    <s v="Julia da silva"/>
    <n v="361037430000"/>
    <s v="Cobros Mayo"/>
    <m/>
    <m/>
    <d v="2026-05-01T00:00:00"/>
    <n v="67123494"/>
    <n v="67123494"/>
    <m/>
    <m/>
    <m/>
    <m/>
    <m/>
    <d v="2026-05-01T00:00:00"/>
    <m/>
    <m/>
    <m/>
    <s v="8-341-61"/>
    <s v="MASIVO"/>
    <s v="NPN"/>
    <x v="2"/>
    <m/>
    <m/>
    <m/>
    <m/>
  </r>
  <r>
    <x v="1"/>
    <s v="Jonathan Samuel Bethancourt Álvarez "/>
    <n v="352363030000"/>
    <s v="Cobros Mayo"/>
    <m/>
    <m/>
    <d v="2026-05-01T00:00:00"/>
    <n v="67130824"/>
    <n v="67130824"/>
    <m/>
    <m/>
    <m/>
    <m/>
    <m/>
    <d v="2026-05-01T00:00:00"/>
    <m/>
    <m/>
    <m/>
    <s v="8-956-1496"/>
    <s v="MASIVO"/>
    <s v="NPN"/>
    <x v="1"/>
    <m/>
    <m/>
    <m/>
    <m/>
  </r>
  <r>
    <x v="1"/>
    <s v="CARMEN BRANCA VASQUEZ"/>
    <n v="198066980000"/>
    <s v="Cobros Mayo"/>
    <m/>
    <m/>
    <d v="2026-05-01T00:00:00"/>
    <n v="67131544"/>
    <n v="67131544"/>
    <m/>
    <m/>
    <m/>
    <m/>
    <m/>
    <d v="2026-05-01T00:00:00"/>
    <m/>
    <m/>
    <m/>
    <s v="9-727-2163"/>
    <s v="MASIVO"/>
    <s v="NPN"/>
    <x v="2"/>
    <m/>
    <m/>
    <m/>
    <m/>
  </r>
  <r>
    <x v="1"/>
    <s v="Inmaculada Concepción "/>
    <n v="364058780000"/>
    <s v="Cobros Mayo"/>
    <m/>
    <m/>
    <d v="2026-05-01T00:00:00"/>
    <n v="67136569"/>
    <n v="67136569"/>
    <m/>
    <m/>
    <m/>
    <m/>
    <m/>
    <d v="2026-05-01T00:00:00"/>
    <m/>
    <m/>
    <m/>
    <s v="2-725-765"/>
    <s v="MASIVO"/>
    <s v="NPN"/>
    <x v="3"/>
    <m/>
    <m/>
    <m/>
    <m/>
  </r>
  <r>
    <x v="1"/>
    <s v="Cesar Adrián Flores cortez"/>
    <n v="368057530000"/>
    <s v="Cobros Mayo"/>
    <m/>
    <m/>
    <d v="2026-05-01T00:00:00"/>
    <n v="67138045"/>
    <n v="67138045"/>
    <m/>
    <m/>
    <m/>
    <m/>
    <m/>
    <d v="2026-05-01T00:00:00"/>
    <m/>
    <m/>
    <m/>
    <s v="4-813-1625"/>
    <s v="MASIVO"/>
    <s v="NPN"/>
    <x v="1"/>
    <m/>
    <m/>
    <m/>
    <m/>
  </r>
  <r>
    <x v="1"/>
    <s v="Yadira Del Carmen González González "/>
    <n v="362019070000"/>
    <s v="Cobros Mayo"/>
    <m/>
    <m/>
    <d v="2026-05-01T00:00:00"/>
    <n v="67147458"/>
    <n v="67147458"/>
    <m/>
    <m/>
    <m/>
    <m/>
    <m/>
    <d v="2026-05-01T00:00:00"/>
    <m/>
    <m/>
    <m/>
    <s v="2-116-496"/>
    <s v="MASIVO"/>
    <s v="2 PAGOS PENDIENTES"/>
    <x v="8"/>
    <m/>
    <m/>
    <m/>
    <m/>
  </r>
  <r>
    <x v="1"/>
    <s v="CESAR XAVIER CANO BONICHE"/>
    <n v="362028790000"/>
    <s v="Cobros Mayo"/>
    <m/>
    <m/>
    <d v="2026-05-01T00:00:00"/>
    <n v="67148256"/>
    <n v="67148256"/>
    <m/>
    <m/>
    <m/>
    <m/>
    <m/>
    <d v="2026-05-01T00:00:00"/>
    <m/>
    <m/>
    <m/>
    <s v="4-821-642"/>
    <s v="MASIVO"/>
    <s v="NPN"/>
    <x v="1"/>
    <m/>
    <m/>
    <m/>
    <m/>
  </r>
  <r>
    <x v="1"/>
    <s v="Franklin Ismael castillo"/>
    <n v="362055490000"/>
    <s v="Cobros Mayo"/>
    <m/>
    <m/>
    <d v="2026-05-01T00:00:00"/>
    <n v="67158965"/>
    <n v="67158965"/>
    <m/>
    <m/>
    <m/>
    <m/>
    <m/>
    <d v="2026-05-01T00:00:00"/>
    <m/>
    <m/>
    <m/>
    <s v="8-953-2411"/>
    <s v="MASIVO"/>
    <s v="NPN"/>
    <x v="1"/>
    <m/>
    <m/>
    <m/>
    <m/>
  </r>
  <r>
    <x v="1"/>
    <s v=" SABRINA IYADERIS ESPINOSA URIETA"/>
    <n v="358381690000"/>
    <s v="Cobros Mayo"/>
    <m/>
    <m/>
    <d v="2026-05-01T00:00:00"/>
    <n v="67160698"/>
    <n v="67160698"/>
    <m/>
    <m/>
    <m/>
    <m/>
    <m/>
    <d v="2026-05-01T00:00:00"/>
    <m/>
    <m/>
    <m/>
    <s v="8-738-2199"/>
    <s v="CALL CENTER"/>
    <s v="NPN"/>
    <x v="5"/>
    <m/>
    <m/>
    <m/>
    <m/>
  </r>
  <r>
    <x v="1"/>
    <s v="Juan Perez"/>
    <n v="363042870000"/>
    <s v="Cobros Mayo"/>
    <m/>
    <m/>
    <d v="2026-05-01T00:00:00"/>
    <n v="67161815"/>
    <n v="67161815"/>
    <m/>
    <m/>
    <m/>
    <m/>
    <m/>
    <d v="2026-05-01T00:00:00"/>
    <m/>
    <m/>
    <m/>
    <s v="9-121-2501"/>
    <s v="SOHO"/>
    <s v="NPN"/>
    <x v="1"/>
    <m/>
    <m/>
    <m/>
    <m/>
  </r>
  <r>
    <x v="1"/>
    <s v="Celestino Pérez Álvarez "/>
    <n v="361027110000"/>
    <s v="Cobros Mayo"/>
    <m/>
    <m/>
    <d v="2026-05-01T00:00:00"/>
    <n v="67171508"/>
    <n v="67171508"/>
    <m/>
    <m/>
    <m/>
    <m/>
    <m/>
    <d v="2026-05-01T00:00:00"/>
    <m/>
    <m/>
    <m/>
    <s v="9-101-1052"/>
    <s v="MASIVO"/>
    <s v="2 PAGOS PENDIENTES"/>
    <x v="1"/>
    <m/>
    <m/>
    <m/>
    <m/>
  </r>
  <r>
    <x v="1"/>
    <s v="YANETH YARILETH RUIZ GONZALEZ "/>
    <n v="369036530000"/>
    <s v="Cobros Mayo"/>
    <m/>
    <m/>
    <d v="2026-05-01T00:00:00"/>
    <n v="67176750"/>
    <n v="67176750"/>
    <m/>
    <m/>
    <m/>
    <m/>
    <m/>
    <d v="2026-05-01T00:00:00"/>
    <m/>
    <m/>
    <m/>
    <s v="8-769-1669"/>
    <s v="MASIVO"/>
    <s v="NPN"/>
    <x v="1"/>
    <m/>
    <m/>
    <m/>
    <m/>
  </r>
  <r>
    <x v="1"/>
    <s v="YANINA ARIAS "/>
    <n v="355459610000"/>
    <s v="Cobros Mayo"/>
    <m/>
    <m/>
    <d v="2026-05-01T00:00:00"/>
    <n v="67180582"/>
    <n v="67180582"/>
    <m/>
    <m/>
    <m/>
    <m/>
    <m/>
    <d v="2026-05-01T00:00:00"/>
    <m/>
    <m/>
    <m/>
    <s v="10-716-782"/>
    <s v="MASIVO"/>
    <s v="NPN"/>
    <x v="5"/>
    <m/>
    <m/>
    <m/>
    <m/>
  </r>
  <r>
    <x v="1"/>
    <s v="Josueth Iguala"/>
    <n v="329052850000"/>
    <s v="Cobros Mayo"/>
    <m/>
    <m/>
    <d v="2026-05-01T00:00:00"/>
    <n v="67181741"/>
    <n v="67181741"/>
    <m/>
    <m/>
    <m/>
    <m/>
    <m/>
    <d v="2026-05-01T00:00:00"/>
    <m/>
    <m/>
    <m/>
    <s v="8-951-832"/>
    <s v="MASIVO"/>
    <s v="2 PAGOS PENDIENTES"/>
    <x v="4"/>
    <m/>
    <m/>
    <m/>
    <m/>
  </r>
  <r>
    <x v="1"/>
    <s v="SONIA YENIFER HARTMANN FUENTES "/>
    <n v="363076480000"/>
    <s v="Cobros Mayo"/>
    <m/>
    <m/>
    <d v="2026-05-01T00:00:00"/>
    <n v="67195746"/>
    <n v="67195746"/>
    <m/>
    <m/>
    <m/>
    <m/>
    <m/>
    <d v="2026-05-01T00:00:00"/>
    <m/>
    <m/>
    <m/>
    <s v="4-726-1342"/>
    <s v="MASIVO"/>
    <s v="NPN"/>
    <x v="7"/>
    <m/>
    <m/>
    <m/>
    <m/>
  </r>
  <r>
    <x v="1"/>
    <s v="Jesus Alberto  Escobar"/>
    <n v="260319800000"/>
    <s v="Cobros Mayo"/>
    <m/>
    <m/>
    <d v="2026-05-01T00:00:00"/>
    <n v="67196614"/>
    <n v="67196614"/>
    <m/>
    <m/>
    <m/>
    <m/>
    <m/>
    <d v="2026-05-01T00:00:00"/>
    <m/>
    <m/>
    <m/>
    <s v="9-757-136"/>
    <s v="MASIVO"/>
    <s v="NPN"/>
    <x v="1"/>
    <m/>
    <m/>
    <m/>
    <m/>
  </r>
  <r>
    <x v="1"/>
    <s v="Yasuani Daleshka Quintana Villarreal"/>
    <n v="366057790000"/>
    <s v="Cobros Mayo"/>
    <m/>
    <m/>
    <d v="2026-05-01T00:00:00"/>
    <n v="67204484"/>
    <n v="67204484"/>
    <m/>
    <m/>
    <m/>
    <m/>
    <m/>
    <d v="2026-05-01T00:00:00"/>
    <m/>
    <m/>
    <m/>
    <s v="8-1040-1765"/>
    <s v="MASIVO"/>
    <s v="NPN"/>
    <x v="2"/>
    <m/>
    <m/>
    <m/>
    <m/>
  </r>
  <r>
    <x v="1"/>
    <s v="Ruven Quintana Cárdena"/>
    <n v="369080710000"/>
    <s v="Cobros Mayo"/>
    <m/>
    <m/>
    <d v="2026-05-01T00:00:00"/>
    <n v="67208780"/>
    <n v="67208780"/>
    <m/>
    <m/>
    <m/>
    <m/>
    <m/>
    <d v="2026-05-01T00:00:00"/>
    <m/>
    <m/>
    <m/>
    <s v="5-709-291"/>
    <s v="MASIVO"/>
    <s v="NPN"/>
    <x v="3"/>
    <m/>
    <m/>
    <m/>
    <m/>
  </r>
  <r>
    <x v="1"/>
    <s v="David Mariñas"/>
    <n v="351328870000"/>
    <s v="Cobros Mayo"/>
    <m/>
    <m/>
    <d v="2026-05-01T00:00:00"/>
    <n v="67209412"/>
    <n v="67209412"/>
    <m/>
    <m/>
    <m/>
    <m/>
    <m/>
    <d v="2026-05-01T00:00:00"/>
    <m/>
    <m/>
    <m/>
    <s v="8-989-1991"/>
    <s v="MASIVO"/>
    <s v="NPN"/>
    <x v="9"/>
    <m/>
    <m/>
    <m/>
    <m/>
  </r>
  <r>
    <x v="1"/>
    <s v="Rosario Larios"/>
    <n v="363093830000"/>
    <s v="Cobros Mayo"/>
    <m/>
    <m/>
    <d v="2026-05-01T00:00:00"/>
    <n v="67214083"/>
    <n v="67214083"/>
    <m/>
    <m/>
    <m/>
    <m/>
    <m/>
    <d v="2026-05-01T00:00:00"/>
    <m/>
    <m/>
    <m/>
    <s v="AY009864"/>
    <s v="MASIVO"/>
    <s v="NPN"/>
    <x v="1"/>
    <m/>
    <m/>
    <m/>
    <m/>
  </r>
  <r>
    <x v="1"/>
    <s v="Evelio Pérez Virola"/>
    <n v="359360090000"/>
    <s v="Cobros Mayo"/>
    <m/>
    <m/>
    <d v="2026-05-01T00:00:00"/>
    <n v="67220324"/>
    <n v="67220324"/>
    <m/>
    <m/>
    <m/>
    <m/>
    <m/>
    <d v="2026-05-01T00:00:00"/>
    <m/>
    <m/>
    <m/>
    <s v="12-719-1916"/>
    <s v="MASIVO"/>
    <s v="2 PAGOS PENDIENTES"/>
    <x v="1"/>
    <m/>
    <m/>
    <m/>
    <m/>
  </r>
  <r>
    <x v="1"/>
    <s v="Bladimir Villarreal"/>
    <n v="367054000000"/>
    <s v="Cobros Mayo"/>
    <m/>
    <m/>
    <d v="2026-05-01T00:00:00"/>
    <n v="67224350"/>
    <n v="67224350"/>
    <m/>
    <m/>
    <m/>
    <m/>
    <m/>
    <d v="2026-05-01T00:00:00"/>
    <m/>
    <m/>
    <m/>
    <s v="8-753-137"/>
    <s v="MASIVO"/>
    <s v="NPN"/>
    <x v="3"/>
    <m/>
    <m/>
    <m/>
    <m/>
  </r>
  <r>
    <x v="1"/>
    <s v="ALBERTO SANAPI DEGAIZA"/>
    <n v="361090500000"/>
    <s v="Cobros Mayo"/>
    <m/>
    <m/>
    <d v="2026-05-01T00:00:00"/>
    <n v="67229457"/>
    <n v="67229457"/>
    <m/>
    <m/>
    <m/>
    <m/>
    <m/>
    <d v="2026-05-01T00:00:00"/>
    <m/>
    <m/>
    <m/>
    <s v="5-21-201"/>
    <s v="MASIVO"/>
    <s v="NPN"/>
    <x v="4"/>
    <m/>
    <m/>
    <m/>
    <m/>
  </r>
  <r>
    <x v="1"/>
    <s v="KEINNER DAVID ANAYA BARRAZA"/>
    <n v="351361340000"/>
    <s v="Cobros Mayo"/>
    <m/>
    <m/>
    <d v="2026-05-01T00:00:00"/>
    <n v="67237216"/>
    <n v="67237216"/>
    <m/>
    <m/>
    <m/>
    <m/>
    <m/>
    <d v="2026-05-01T00:00:00"/>
    <m/>
    <m/>
    <m/>
    <s v="BE060795"/>
    <s v="MASIVO"/>
    <s v="3 PAGOS PENDIENTES"/>
    <x v="4"/>
    <m/>
    <m/>
    <m/>
    <m/>
  </r>
  <r>
    <x v="1"/>
    <s v="María melendez"/>
    <n v="368080310000"/>
    <s v="Cobros Mayo"/>
    <m/>
    <m/>
    <d v="2026-05-01T00:00:00"/>
    <n v="67241317"/>
    <n v="67241317"/>
    <m/>
    <m/>
    <m/>
    <m/>
    <m/>
    <d v="2026-05-01T00:00:00"/>
    <m/>
    <m/>
    <m/>
    <s v="2111-859"/>
    <s v="MASIVO"/>
    <s v="NPN"/>
    <x v="1"/>
    <m/>
    <m/>
    <m/>
    <m/>
  </r>
  <r>
    <x v="1"/>
    <s v="Belinda esther alverola Jaramillo "/>
    <n v="366010560000"/>
    <s v="Cobros Mayo"/>
    <m/>
    <m/>
    <d v="2026-05-01T00:00:00"/>
    <n v="67241498"/>
    <n v="67241498"/>
    <m/>
    <m/>
    <m/>
    <m/>
    <m/>
    <d v="2026-05-01T00:00:00"/>
    <m/>
    <m/>
    <m/>
    <s v="8-153-2737"/>
    <s v="MASIVO"/>
    <s v="2 PAGOS PENDIENTES"/>
    <x v="1"/>
    <m/>
    <m/>
    <m/>
    <m/>
  </r>
  <r>
    <x v="1"/>
    <s v="Juan Montes"/>
    <n v="357369770000"/>
    <s v="Cobros Mayo"/>
    <m/>
    <m/>
    <d v="2026-05-01T00:00:00"/>
    <n v="67248799"/>
    <n v="67248799"/>
    <m/>
    <m/>
    <m/>
    <m/>
    <m/>
    <d v="2026-05-01T00:00:00"/>
    <m/>
    <m/>
    <m/>
    <n v="72172508"/>
    <s v="MASIVO"/>
    <s v="NPN"/>
    <x v="2"/>
    <m/>
    <m/>
    <m/>
    <m/>
  </r>
  <r>
    <x v="1"/>
    <s v="ELVIA VANESSA JIMENEZ GONZALEZ"/>
    <n v="367040470000"/>
    <s v="Cobros Mayo"/>
    <m/>
    <m/>
    <d v="2026-05-01T00:00:00"/>
    <n v="67254445"/>
    <n v="67254445"/>
    <m/>
    <m/>
    <m/>
    <m/>
    <m/>
    <d v="2026-05-01T00:00:00"/>
    <m/>
    <m/>
    <m/>
    <s v="8-865-465"/>
    <s v="Outbound Residencial"/>
    <s v="NPN"/>
    <x v="8"/>
    <m/>
    <m/>
    <m/>
    <m/>
  </r>
  <r>
    <x v="1"/>
    <s v="DANNA Rodríguez "/>
    <n v="361015950000"/>
    <s v="Cobros Mayo"/>
    <m/>
    <m/>
    <d v="2026-05-01T00:00:00"/>
    <n v="67255071"/>
    <n v="67255071"/>
    <m/>
    <m/>
    <m/>
    <m/>
    <m/>
    <d v="2026-05-01T00:00:00"/>
    <m/>
    <m/>
    <m/>
    <s v="BC263378"/>
    <s v="MASIVO"/>
    <s v="2 PAGOS PENDIENTES"/>
    <x v="8"/>
    <m/>
    <m/>
    <m/>
    <m/>
  </r>
  <r>
    <x v="1"/>
    <s v="MIGUEL ANGEL RUDAS"/>
    <n v="357290680000"/>
    <s v="Cobros Mayo"/>
    <m/>
    <m/>
    <d v="2026-05-01T00:00:00"/>
    <n v="67255943"/>
    <n v="67255943"/>
    <m/>
    <m/>
    <m/>
    <m/>
    <m/>
    <d v="2026-05-01T00:00:00"/>
    <m/>
    <m/>
    <m/>
    <s v="8-997-2038"/>
    <s v="MASIVO"/>
    <s v="NPN"/>
    <x v="2"/>
    <m/>
    <m/>
    <m/>
    <m/>
  </r>
  <r>
    <x v="1"/>
    <s v="Alba Susqueidys Dominguez Coronado"/>
    <n v="363070630000"/>
    <s v="Cobros Mayo"/>
    <m/>
    <m/>
    <d v="2026-05-01T00:00:00"/>
    <n v="67260264"/>
    <n v="67260264"/>
    <m/>
    <m/>
    <m/>
    <m/>
    <m/>
    <d v="2026-05-01T00:00:00"/>
    <m/>
    <m/>
    <m/>
    <s v="2-738-411"/>
    <s v="DIGITAL"/>
    <s v="NPN"/>
    <x v="1"/>
    <m/>
    <m/>
    <m/>
    <m/>
  </r>
  <r>
    <x v="1"/>
    <s v="Edwin Enoc Ledezma Pérez"/>
    <n v="369087400000"/>
    <s v="Cobros Mayo"/>
    <m/>
    <m/>
    <d v="2026-05-01T00:00:00"/>
    <n v="67269179"/>
    <n v="67269179"/>
    <m/>
    <m/>
    <m/>
    <m/>
    <m/>
    <d v="2026-05-01T00:00:00"/>
    <m/>
    <m/>
    <m/>
    <s v="8-1045-1713"/>
    <s v="MASIVO"/>
    <s v="NPN"/>
    <x v="2"/>
    <m/>
    <m/>
    <m/>
    <m/>
  </r>
  <r>
    <x v="1"/>
    <s v="ORLANDO JAVIER DELGADO RODRIGUEZ"/>
    <n v="364001020000"/>
    <s v="Cobros Mayo"/>
    <m/>
    <m/>
    <d v="2026-05-01T00:00:00"/>
    <n v="67282492"/>
    <n v="67282492"/>
    <m/>
    <m/>
    <m/>
    <m/>
    <m/>
    <d v="2026-05-01T00:00:00"/>
    <m/>
    <m/>
    <m/>
    <s v="3-719-1749"/>
    <s v="MASIVO"/>
    <s v="NPN"/>
    <x v="5"/>
    <m/>
    <m/>
    <m/>
    <m/>
  </r>
  <r>
    <x v="1"/>
    <s v="Yoselin Baker "/>
    <n v="364009800000"/>
    <s v="Cobros Mayo"/>
    <m/>
    <m/>
    <d v="2026-05-01T00:00:00"/>
    <n v="67286431"/>
    <n v="67286431"/>
    <m/>
    <m/>
    <m/>
    <m/>
    <m/>
    <d v="2026-05-01T00:00:00"/>
    <m/>
    <m/>
    <m/>
    <s v="1-764-2056"/>
    <s v="MASIVO"/>
    <s v="2 PAGOS PENDIENTES"/>
    <x v="8"/>
    <m/>
    <m/>
    <m/>
    <m/>
  </r>
  <r>
    <x v="1"/>
    <s v="Eloy Madrid Santamaria"/>
    <n v="366021820000"/>
    <s v="Cobros Mayo"/>
    <m/>
    <m/>
    <d v="2026-05-01T00:00:00"/>
    <n v="67288491"/>
    <n v="67288491"/>
    <m/>
    <m/>
    <m/>
    <m/>
    <m/>
    <d v="2026-05-01T00:00:00"/>
    <m/>
    <m/>
    <m/>
    <s v="4-703-544"/>
    <s v="MASIVO"/>
    <s v="NPN"/>
    <x v="1"/>
    <m/>
    <m/>
    <m/>
    <m/>
  </r>
  <r>
    <x v="1"/>
    <s v="Diomedes Nieto"/>
    <n v="356379510000"/>
    <s v="Cobros Mayo"/>
    <m/>
    <m/>
    <d v="2026-05-01T00:00:00"/>
    <n v="67293087"/>
    <n v="67293087"/>
    <m/>
    <m/>
    <m/>
    <m/>
    <m/>
    <d v="2026-05-01T00:00:00"/>
    <m/>
    <m/>
    <m/>
    <s v="6-716-758"/>
    <s v="MASIVO"/>
    <s v="NPN"/>
    <x v="5"/>
    <m/>
    <m/>
    <m/>
    <m/>
  </r>
  <r>
    <x v="1"/>
    <s v="MARIA WOOD"/>
    <n v="369079060000"/>
    <s v="Cobros Mayo"/>
    <m/>
    <m/>
    <d v="2026-05-01T00:00:00"/>
    <n v="67305133"/>
    <n v="67305133"/>
    <m/>
    <m/>
    <m/>
    <m/>
    <m/>
    <d v="2026-05-01T00:00:00"/>
    <m/>
    <m/>
    <m/>
    <s v="3-736-1000"/>
    <s v="MASIVO"/>
    <s v="NPN"/>
    <x v="1"/>
    <m/>
    <m/>
    <m/>
    <m/>
  </r>
  <r>
    <x v="1"/>
    <s v=" Alaya Nicoles Aguilar Caicedo&gt;"/>
    <n v="354380920000"/>
    <s v="Cobros Mayo"/>
    <m/>
    <m/>
    <d v="2026-05-01T00:00:00"/>
    <n v="67305396"/>
    <n v="67305396"/>
    <m/>
    <m/>
    <m/>
    <m/>
    <m/>
    <d v="2026-05-01T00:00:00"/>
    <m/>
    <m/>
    <m/>
    <s v="8-1006-2387"/>
    <s v="CALL CENTER"/>
    <s v="NPN"/>
    <x v="1"/>
    <m/>
    <m/>
    <m/>
    <m/>
  </r>
  <r>
    <x v="1"/>
    <s v="Daysi De Gracia"/>
    <n v="365002870000"/>
    <s v="Cobros Mayo"/>
    <m/>
    <m/>
    <d v="2026-05-01T00:00:00"/>
    <n v="67313117"/>
    <n v="67313117"/>
    <m/>
    <m/>
    <m/>
    <m/>
    <m/>
    <d v="2026-05-01T00:00:00"/>
    <m/>
    <m/>
    <m/>
    <s v="4-749-1357"/>
    <s v="MASIVO"/>
    <s v="NPN"/>
    <x v="5"/>
    <m/>
    <m/>
    <m/>
    <m/>
  </r>
  <r>
    <x v="1"/>
    <s v=" Lois Kelvy Francisco Herrera"/>
    <n v="355384240000"/>
    <s v="Cobros Mayo"/>
    <m/>
    <m/>
    <d v="2026-05-01T00:00:00"/>
    <n v="67315962"/>
    <n v="67315962"/>
    <m/>
    <m/>
    <m/>
    <m/>
    <m/>
    <d v="2026-05-01T00:00:00"/>
    <m/>
    <m/>
    <m/>
    <s v="8-326-884"/>
    <s v="DIGITAL"/>
    <s v="NPN"/>
    <x v="2"/>
    <m/>
    <m/>
    <m/>
    <m/>
  </r>
  <r>
    <x v="1"/>
    <s v="Eusebio Ortega"/>
    <n v="355372380000"/>
    <s v="Cobros Mayo"/>
    <m/>
    <m/>
    <d v="2026-05-01T00:00:00"/>
    <n v="67322843"/>
    <n v="67322843"/>
    <m/>
    <m/>
    <m/>
    <m/>
    <m/>
    <d v="2026-05-01T00:00:00"/>
    <m/>
    <m/>
    <m/>
    <s v="4-190-388"/>
    <s v="MASIVO"/>
    <s v="NPN"/>
    <x v="1"/>
    <m/>
    <m/>
    <m/>
    <m/>
  </r>
  <r>
    <x v="1"/>
    <s v="LEONEL MONTEZUMA SALINA"/>
    <n v="369041900000"/>
    <s v="Cobros Mayo"/>
    <m/>
    <m/>
    <d v="2026-05-01T00:00:00"/>
    <n v="67323047"/>
    <n v="67323047"/>
    <m/>
    <m/>
    <m/>
    <m/>
    <m/>
    <d v="2026-05-01T00:00:00"/>
    <m/>
    <m/>
    <m/>
    <s v="4-816-1879"/>
    <s v="MASIVO"/>
    <s v="NPN"/>
    <x v="1"/>
    <m/>
    <m/>
    <m/>
    <m/>
  </r>
  <r>
    <x v="1"/>
    <s v="Alcibiades Araúz Araúz"/>
    <n v="363019400000"/>
    <s v="Cobros Mayo"/>
    <m/>
    <m/>
    <d v="2026-05-01T00:00:00"/>
    <n v="67325227"/>
    <n v="67325227"/>
    <m/>
    <m/>
    <m/>
    <m/>
    <m/>
    <d v="2026-05-01T00:00:00"/>
    <m/>
    <m/>
    <m/>
    <s v="4-109-394"/>
    <s v="MASIVO"/>
    <s v="NPN"/>
    <x v="1"/>
    <m/>
    <m/>
    <m/>
    <m/>
  </r>
  <r>
    <x v="1"/>
    <s v="David Arturo Melony gonzalez"/>
    <n v="365036310000"/>
    <s v="Cobros Mayo"/>
    <m/>
    <m/>
    <d v="2026-05-01T00:00:00"/>
    <n v="67331934"/>
    <n v="67331934"/>
    <m/>
    <m/>
    <m/>
    <m/>
    <m/>
    <d v="2026-05-01T00:00:00"/>
    <m/>
    <m/>
    <m/>
    <s v="8-909-2086"/>
    <s v="MASIVO"/>
    <s v="NPN"/>
    <x v="8"/>
    <m/>
    <m/>
    <m/>
    <m/>
  </r>
  <r>
    <x v="1"/>
    <s v=" LISANDRO JAVIER ARCIA CASTILLO"/>
    <n v="354379990000"/>
    <s v="Cobros Mayo"/>
    <m/>
    <m/>
    <d v="2026-05-01T00:00:00"/>
    <n v="67336577"/>
    <n v="67336577"/>
    <m/>
    <m/>
    <m/>
    <m/>
    <m/>
    <d v="2026-05-01T00:00:00"/>
    <m/>
    <m/>
    <m/>
    <s v="8-1032-2069"/>
    <s v="DIGITAL"/>
    <s v="NPN"/>
    <x v="1"/>
    <m/>
    <m/>
    <m/>
    <m/>
  </r>
  <r>
    <x v="1"/>
    <s v="CAMILA PARDO"/>
    <n v="364082230000"/>
    <s v="Cobros Mayo"/>
    <m/>
    <m/>
    <d v="2026-05-01T00:00:00"/>
    <n v="67337532"/>
    <n v="67337532"/>
    <m/>
    <m/>
    <m/>
    <m/>
    <m/>
    <d v="2026-05-01T00:00:00"/>
    <m/>
    <m/>
    <m/>
    <s v="9-770-1711"/>
    <s v="MASIVO"/>
    <s v="NPN"/>
    <x v="1"/>
    <m/>
    <m/>
    <m/>
    <m/>
  </r>
  <r>
    <x v="1"/>
    <s v="Norma Delain"/>
    <n v="369058970000"/>
    <s v="Cobros Mayo"/>
    <m/>
    <m/>
    <d v="2026-05-01T00:00:00"/>
    <n v="67348721"/>
    <n v="67348721"/>
    <m/>
    <m/>
    <m/>
    <m/>
    <m/>
    <d v="2026-05-01T00:00:00"/>
    <m/>
    <m/>
    <m/>
    <s v="A61497009"/>
    <s v="MASIVO"/>
    <s v="NPN"/>
    <x v="3"/>
    <m/>
    <m/>
    <m/>
    <m/>
  </r>
  <r>
    <x v="1"/>
    <s v="Miriam Diaz"/>
    <n v="351374740000"/>
    <s v="Cobros Mayo"/>
    <m/>
    <m/>
    <d v="2026-05-01T00:00:00"/>
    <n v="67351722"/>
    <n v="67351722"/>
    <m/>
    <m/>
    <m/>
    <m/>
    <m/>
    <d v="2026-05-01T00:00:00"/>
    <m/>
    <m/>
    <m/>
    <s v="9-172-555 "/>
    <s v="MASIVO"/>
    <s v="NPN"/>
    <x v="1"/>
    <m/>
    <m/>
    <m/>
    <m/>
  </r>
  <r>
    <x v="1"/>
    <s v="CARLOS ALBERTO GONZALEZ"/>
    <n v="361048040000"/>
    <s v="Cobros Mayo"/>
    <m/>
    <m/>
    <d v="2026-05-01T00:00:00"/>
    <n v="67353215"/>
    <n v="67353215"/>
    <m/>
    <m/>
    <m/>
    <m/>
    <m/>
    <d v="2026-05-01T00:00:00"/>
    <m/>
    <m/>
    <m/>
    <s v="8-902-2053"/>
    <s v="MASIVO"/>
    <s v="NPN"/>
    <x v="1"/>
    <m/>
    <m/>
    <m/>
    <m/>
  </r>
  <r>
    <x v="1"/>
    <s v=" OSMAN YAFETH GONZALEZ BANQUEZ"/>
    <n v="366014750000"/>
    <s v="Cobros Mayo"/>
    <m/>
    <m/>
    <d v="2026-05-01T00:00:00"/>
    <n v="67361909"/>
    <n v="67361909"/>
    <m/>
    <m/>
    <m/>
    <m/>
    <m/>
    <d v="2026-05-01T00:00:00"/>
    <m/>
    <m/>
    <m/>
    <s v="8-1060-989"/>
    <s v="CALL CENTER P2P"/>
    <s v="NPN"/>
    <x v="8"/>
    <m/>
    <m/>
    <m/>
    <m/>
  </r>
  <r>
    <x v="1"/>
    <s v="Justo Cedeño"/>
    <n v="186074840000"/>
    <s v="Cobros Mayo"/>
    <m/>
    <m/>
    <d v="2026-05-01T00:00:00"/>
    <n v="67370576"/>
    <n v="67370576"/>
    <m/>
    <m/>
    <m/>
    <m/>
    <m/>
    <d v="2026-05-01T00:00:00"/>
    <m/>
    <m/>
    <m/>
    <s v="4-95-293"/>
    <s v="MASIVO"/>
    <s v="NPN"/>
    <x v="5"/>
    <m/>
    <m/>
    <m/>
    <m/>
  </r>
  <r>
    <x v="1"/>
    <s v="Yonhire Guillén "/>
    <n v="364055230000"/>
    <s v="Cobros Mayo"/>
    <m/>
    <m/>
    <d v="2026-05-01T00:00:00"/>
    <n v="67374223"/>
    <n v="67374223"/>
    <m/>
    <m/>
    <m/>
    <m/>
    <m/>
    <d v="2026-05-01T00:00:00"/>
    <m/>
    <m/>
    <m/>
    <s v="172881506"/>
    <s v="SOHO"/>
    <s v="NPN"/>
    <x v="2"/>
    <m/>
    <m/>
    <m/>
    <m/>
  </r>
  <r>
    <x v="1"/>
    <s v="JESUS OCTAVIO VICTORIA ROLLIZO "/>
    <n v="361059320000"/>
    <s v="Cobros Mayo"/>
    <m/>
    <m/>
    <d v="2026-05-01T00:00:00"/>
    <n v="67383939"/>
    <n v="67383939"/>
    <m/>
    <m/>
    <m/>
    <m/>
    <m/>
    <d v="2026-05-01T00:00:00"/>
    <m/>
    <m/>
    <m/>
    <s v="8-785-1890"/>
    <s v="SOHO"/>
    <s v="NPN"/>
    <x v="1"/>
    <m/>
    <m/>
    <m/>
    <m/>
  </r>
  <r>
    <x v="1"/>
    <s v="Ingrid Chamorro "/>
    <n v="365088760000"/>
    <s v="Cobros Mayo"/>
    <m/>
    <m/>
    <d v="2026-05-01T00:00:00"/>
    <n v="67394428"/>
    <n v="67394428"/>
    <m/>
    <m/>
    <m/>
    <m/>
    <m/>
    <d v="2026-05-01T00:00:00"/>
    <m/>
    <m/>
    <m/>
    <s v="12-717-2106"/>
    <s v="SOHO"/>
    <s v="NPN"/>
    <x v="4"/>
    <m/>
    <m/>
    <m/>
    <m/>
  </r>
  <r>
    <x v="1"/>
    <s v=" Ibet Abrego"/>
    <n v="249025170000"/>
    <s v="Cobros Mayo"/>
    <m/>
    <m/>
    <d v="2026-05-01T00:00:00"/>
    <n v="67410940"/>
    <n v="67410940"/>
    <m/>
    <m/>
    <m/>
    <m/>
    <m/>
    <d v="2026-05-01T00:00:00"/>
    <m/>
    <m/>
    <m/>
    <s v="3-717-1551"/>
    <s v="DIGITAL"/>
    <s v="NPN"/>
    <x v="2"/>
    <m/>
    <m/>
    <m/>
    <m/>
  </r>
  <r>
    <x v="1"/>
    <s v="Aleida Judith Lorenzo Arrocha"/>
    <n v="316012930000"/>
    <s v="Cobros Mayo"/>
    <m/>
    <m/>
    <d v="2026-05-01T00:00:00"/>
    <n v="67418170"/>
    <n v="67418170"/>
    <m/>
    <m/>
    <m/>
    <m/>
    <m/>
    <d v="2026-05-01T00:00:00"/>
    <m/>
    <m/>
    <m/>
    <s v="3-84-2460"/>
    <s v="MASIVO"/>
    <s v="NPN"/>
    <x v="5"/>
    <m/>
    <m/>
    <m/>
    <m/>
  </r>
  <r>
    <x v="1"/>
    <s v="Gabriel Antonio Vásquez "/>
    <n v="364039060000"/>
    <s v="Cobros Mayo"/>
    <m/>
    <m/>
    <d v="2026-05-01T00:00:00"/>
    <n v="67430506"/>
    <n v="67430506"/>
    <m/>
    <m/>
    <m/>
    <m/>
    <m/>
    <d v="2026-05-01T00:00:00"/>
    <m/>
    <m/>
    <m/>
    <s v="8-719-1481"/>
    <s v="MASIVO"/>
    <s v="NPN"/>
    <x v="1"/>
    <m/>
    <m/>
    <m/>
    <m/>
  </r>
  <r>
    <x v="1"/>
    <s v="Luvianca Jelenny Labrador Benítez "/>
    <n v="352371680000"/>
    <s v="Cobros Mayo"/>
    <m/>
    <m/>
    <d v="2026-05-01T00:00:00"/>
    <n v="67433978"/>
    <n v="67433978"/>
    <m/>
    <m/>
    <m/>
    <m/>
    <m/>
    <d v="2026-05-01T00:00:00"/>
    <m/>
    <m/>
    <m/>
    <s v="8-773-2054"/>
    <s v="MASIVO"/>
    <s v="NPN"/>
    <x v="1"/>
    <m/>
    <m/>
    <m/>
    <m/>
  </r>
  <r>
    <x v="1"/>
    <s v="Jesus Escobar"/>
    <n v="260319800000"/>
    <s v="Cobros Mayo"/>
    <m/>
    <m/>
    <d v="2026-05-01T00:00:00"/>
    <n v="67435533"/>
    <n v="67435533"/>
    <m/>
    <m/>
    <m/>
    <m/>
    <m/>
    <d v="2026-05-01T00:00:00"/>
    <m/>
    <m/>
    <m/>
    <s v="9-757-136"/>
    <s v="MASIVO"/>
    <s v="NPN"/>
    <x v="6"/>
    <m/>
    <m/>
    <m/>
    <m/>
  </r>
  <r>
    <x v="1"/>
    <s v="JESUS NEHEMIAS ORTIZ VELASQUEZ"/>
    <n v="358385390000"/>
    <s v="Cobros Mayo"/>
    <m/>
    <m/>
    <d v="2026-05-01T00:00:00"/>
    <n v="67447725"/>
    <n v="67447725"/>
    <m/>
    <m/>
    <m/>
    <m/>
    <m/>
    <d v="2026-05-01T00:00:00"/>
    <m/>
    <m/>
    <m/>
    <s v="8-1006-357"/>
    <s v="MASIVO"/>
    <s v="NPN"/>
    <x v="2"/>
    <m/>
    <m/>
    <m/>
    <m/>
  </r>
  <r>
    <x v="1"/>
    <s v="NITZELY Quijano "/>
    <n v="357317130000"/>
    <s v="Cobros Mayo"/>
    <m/>
    <m/>
    <d v="2026-05-01T00:00:00"/>
    <n v="67450828"/>
    <n v="67450828"/>
    <m/>
    <m/>
    <m/>
    <m/>
    <m/>
    <d v="2026-05-01T00:00:00"/>
    <m/>
    <m/>
    <m/>
    <s v="10-716-744"/>
    <s v="MASIVO"/>
    <s v="3 PAGOS PENDIENTES"/>
    <x v="8"/>
    <m/>
    <m/>
    <m/>
    <m/>
  </r>
  <r>
    <x v="1"/>
    <s v="Yariela acevedo "/>
    <n v="359346870000"/>
    <s v="Cobros Mayo"/>
    <m/>
    <m/>
    <d v="2026-05-01T00:00:00"/>
    <n v="67453214"/>
    <n v="67453214"/>
    <m/>
    <m/>
    <m/>
    <m/>
    <m/>
    <d v="2026-05-01T00:00:00"/>
    <m/>
    <m/>
    <m/>
    <s v="8-741-1525"/>
    <s v="MASIVO"/>
    <s v="NPN"/>
    <x v="3"/>
    <m/>
    <m/>
    <m/>
    <m/>
  </r>
  <r>
    <x v="1"/>
    <s v="Ireneliz Moreno"/>
    <n v="362061040000"/>
    <s v="Cobros Mayo"/>
    <m/>
    <m/>
    <d v="2026-05-01T00:00:00"/>
    <n v="67455177"/>
    <n v="67455177"/>
    <m/>
    <m/>
    <m/>
    <m/>
    <m/>
    <d v="2026-05-01T00:00:00"/>
    <m/>
    <m/>
    <m/>
    <s v="8-885-2106"/>
    <s v="MASIVO"/>
    <s v="NPN"/>
    <x v="2"/>
    <m/>
    <m/>
    <m/>
    <m/>
  </r>
  <r>
    <x v="1"/>
    <s v="Erika Palacio"/>
    <n v="368029950000"/>
    <s v="Cobros Mayo"/>
    <m/>
    <m/>
    <d v="2026-05-01T00:00:00"/>
    <n v="67456777"/>
    <n v="67456777"/>
    <m/>
    <m/>
    <m/>
    <m/>
    <m/>
    <d v="2026-05-01T00:00:00"/>
    <m/>
    <m/>
    <m/>
    <s v="1-744-1660"/>
    <s v="MASIVO"/>
    <s v="NPN"/>
    <x v="1"/>
    <m/>
    <m/>
    <m/>
    <m/>
  </r>
  <r>
    <x v="1"/>
    <s v=" ROLANDO MIGUEL MALDONADO PEREZ"/>
    <n v="369024060000"/>
    <s v="Cobros Mayo"/>
    <m/>
    <m/>
    <d v="2026-05-01T00:00:00"/>
    <n v="67464275"/>
    <n v="67464275"/>
    <m/>
    <m/>
    <m/>
    <m/>
    <m/>
    <d v="2026-05-01T00:00:00"/>
    <m/>
    <m/>
    <m/>
    <s v="8-761-1861"/>
    <s v="DIGITAL"/>
    <s v="NPN"/>
    <x v="2"/>
    <m/>
    <m/>
    <m/>
    <m/>
  </r>
  <r>
    <x v="1"/>
    <s v="Eladia Fernández "/>
    <n v="366041300000"/>
    <s v="Cobros Mayo"/>
    <m/>
    <m/>
    <d v="2026-05-01T00:00:00"/>
    <n v="67465348"/>
    <n v="67465348"/>
    <m/>
    <m/>
    <m/>
    <m/>
    <m/>
    <d v="2026-05-01T00:00:00"/>
    <m/>
    <m/>
    <m/>
    <s v="2-58-317"/>
    <s v="MASIVO"/>
    <s v="NPN"/>
    <x v="10"/>
    <m/>
    <m/>
    <m/>
    <m/>
  </r>
  <r>
    <x v="1"/>
    <s v="Guillermita martinez garcia"/>
    <n v="353362830000"/>
    <s v="Cobros Mayo"/>
    <m/>
    <m/>
    <d v="2026-05-01T00:00:00"/>
    <n v="67472824"/>
    <n v="67472824"/>
    <m/>
    <m/>
    <m/>
    <m/>
    <m/>
    <d v="2026-05-01T00:00:00"/>
    <m/>
    <m/>
    <m/>
    <s v="10-704-551"/>
    <s v="MASIVO"/>
    <s v="NPN"/>
    <x v="2"/>
    <m/>
    <m/>
    <m/>
    <m/>
  </r>
  <r>
    <x v="1"/>
    <s v="Lucia Mercedes González Ambulorio "/>
    <n v="369039810000"/>
    <s v="Cobros Mayo"/>
    <m/>
    <m/>
    <d v="2026-05-01T00:00:00"/>
    <n v="67477868"/>
    <n v="67477868"/>
    <m/>
    <m/>
    <m/>
    <m/>
    <m/>
    <d v="2026-05-01T00:00:00"/>
    <m/>
    <m/>
    <m/>
    <s v="8-1001-2155"/>
    <s v="MASIVO"/>
    <s v="NPN"/>
    <x v="2"/>
    <m/>
    <m/>
    <m/>
    <m/>
  </r>
  <r>
    <x v="1"/>
    <s v="Mayra del carmen martinez Hernandez"/>
    <n v="312003050000"/>
    <s v="Cobros Mayo"/>
    <m/>
    <m/>
    <d v="2026-05-01T00:00:00"/>
    <n v="67489669"/>
    <n v="67489669"/>
    <m/>
    <m/>
    <m/>
    <m/>
    <m/>
    <d v="2026-05-01T00:00:00"/>
    <m/>
    <m/>
    <m/>
    <s v="8-320-15"/>
    <s v="MASIVO"/>
    <s v="NPN"/>
    <x v="3"/>
    <m/>
    <m/>
    <m/>
    <m/>
  </r>
  <r>
    <x v="1"/>
    <s v="Sonia Alicia Clark De Prado"/>
    <n v="351358960000"/>
    <s v="Cobros Mayo"/>
    <m/>
    <m/>
    <d v="2026-05-01T00:00:00"/>
    <n v="67505466"/>
    <n v="67505466"/>
    <m/>
    <m/>
    <m/>
    <m/>
    <m/>
    <d v="2026-05-01T00:00:00"/>
    <m/>
    <m/>
    <m/>
    <s v="3-102-659"/>
    <s v="MASIVO"/>
    <s v="2 PAGOS PENDIENTES"/>
    <x v="1"/>
    <m/>
    <m/>
    <m/>
    <m/>
  </r>
  <r>
    <x v="1"/>
    <s v="dashna boodie"/>
    <n v="353373710000"/>
    <s v="Cobros Mayo"/>
    <m/>
    <m/>
    <d v="2026-05-01T00:00:00"/>
    <n v="67506686"/>
    <n v="67506686"/>
    <m/>
    <m/>
    <m/>
    <m/>
    <m/>
    <d v="2026-05-01T00:00:00"/>
    <m/>
    <m/>
    <m/>
    <s v="1-733-1285"/>
    <s v="MASIVO"/>
    <s v="2 PAGOS PENDIENTES"/>
    <x v="1"/>
    <m/>
    <m/>
    <m/>
    <m/>
  </r>
  <r>
    <x v="1"/>
    <s v="Fernado antonio de leon morales"/>
    <n v="366027830000"/>
    <s v="Cobros Mayo"/>
    <m/>
    <m/>
    <d v="2026-05-01T00:00:00"/>
    <n v="67509647"/>
    <n v="67509647"/>
    <m/>
    <m/>
    <m/>
    <m/>
    <m/>
    <d v="2026-05-01T00:00:00"/>
    <m/>
    <m/>
    <m/>
    <s v="3-754-1885"/>
    <s v="SOHO"/>
    <s v="NPN"/>
    <x v="1"/>
    <m/>
    <m/>
    <m/>
    <m/>
  </r>
  <r>
    <x v="1"/>
    <s v="Juan Carlos Cedeño Peña"/>
    <n v="357305090000"/>
    <s v="Cobros Mayo"/>
    <m/>
    <m/>
    <d v="2026-05-01T00:00:00"/>
    <n v="67511407"/>
    <n v="67511407"/>
    <m/>
    <m/>
    <m/>
    <m/>
    <m/>
    <d v="2026-05-01T00:00:00"/>
    <m/>
    <m/>
    <m/>
    <s v="8-764-1743"/>
    <s v="MASIVO"/>
    <s v="NPN"/>
    <x v="1"/>
    <m/>
    <m/>
    <m/>
    <m/>
  </r>
  <r>
    <x v="1"/>
    <s v="MARIA FERNANDA GONZALEZ ARIAS"/>
    <n v="362081480000"/>
    <s v="Cobros Mayo"/>
    <m/>
    <m/>
    <d v="2026-05-01T00:00:00"/>
    <n v="67513331"/>
    <n v="67513331"/>
    <m/>
    <m/>
    <m/>
    <m/>
    <m/>
    <d v="2026-05-01T00:00:00"/>
    <m/>
    <m/>
    <m/>
    <s v="FB660536"/>
    <s v="MASIVO"/>
    <s v="NPN"/>
    <x v="1"/>
    <m/>
    <m/>
    <m/>
    <m/>
  </r>
  <r>
    <x v="1"/>
    <s v="Gabriel de Jesús Torralba Cedeño "/>
    <n v="369028070000"/>
    <s v="Cobros Mayo"/>
    <m/>
    <m/>
    <d v="2026-05-01T00:00:00"/>
    <n v="67517061"/>
    <n v="67517061"/>
    <m/>
    <m/>
    <m/>
    <m/>
    <m/>
    <d v="2026-05-01T00:00:00"/>
    <m/>
    <m/>
    <m/>
    <s v="8-1032-1125"/>
    <s v="MASIVO"/>
    <s v="2 PAGOS PENDIENTES"/>
    <x v="3"/>
    <m/>
    <m/>
    <m/>
    <m/>
  </r>
  <r>
    <x v="1"/>
    <s v="ALFREDIZ MICHELLE PEREZ LEON"/>
    <n v="361037260000"/>
    <s v="Cobros Mayo"/>
    <m/>
    <m/>
    <d v="2026-05-01T00:00:00"/>
    <n v="67517166"/>
    <n v="67517166"/>
    <m/>
    <m/>
    <m/>
    <m/>
    <m/>
    <d v="2026-05-01T00:00:00"/>
    <m/>
    <m/>
    <m/>
    <s v="10-709-502"/>
    <s v="MASIVO"/>
    <s v="NPN"/>
    <x v="1"/>
    <m/>
    <m/>
    <m/>
    <m/>
  </r>
  <r>
    <x v="1"/>
    <s v="Adán González González "/>
    <n v="357373380000"/>
    <s v="Cobros Mayo"/>
    <m/>
    <m/>
    <d v="2026-05-01T00:00:00"/>
    <n v="67527884"/>
    <n v="67527884"/>
    <m/>
    <m/>
    <m/>
    <m/>
    <m/>
    <d v="2026-05-01T00:00:00"/>
    <m/>
    <m/>
    <m/>
    <s v="8-787-1953"/>
    <s v="MASIVO"/>
    <s v="NPN"/>
    <x v="1"/>
    <m/>
    <m/>
    <m/>
    <m/>
  </r>
  <r>
    <x v="1"/>
    <s v="Héctor Montenegro "/>
    <n v="365056880000"/>
    <s v="Cobros Mayo"/>
    <m/>
    <m/>
    <d v="2026-05-01T00:00:00"/>
    <n v="67529215"/>
    <n v="67529215"/>
    <m/>
    <m/>
    <m/>
    <m/>
    <m/>
    <d v="2026-05-01T00:00:00"/>
    <m/>
    <m/>
    <m/>
    <s v="4-755-1517"/>
    <s v="MASIVO"/>
    <s v="NPN"/>
    <x v="1"/>
    <m/>
    <m/>
    <m/>
    <m/>
  </r>
  <r>
    <x v="1"/>
    <s v="Beatriz martinez"/>
    <n v="369039440000"/>
    <s v="Cobros Mayo"/>
    <m/>
    <m/>
    <d v="2026-05-01T00:00:00"/>
    <n v="67542007"/>
    <n v="67542007"/>
    <m/>
    <m/>
    <m/>
    <m/>
    <m/>
    <d v="2026-05-01T00:00:00"/>
    <m/>
    <m/>
    <m/>
    <s v="3-721-1959"/>
    <s v="MASIVO"/>
    <s v="NPN"/>
    <x v="1"/>
    <m/>
    <m/>
    <m/>
    <m/>
  </r>
  <r>
    <x v="1"/>
    <s v="Isaias bennett"/>
    <n v="367091720000"/>
    <s v="Cobros Mayo"/>
    <m/>
    <m/>
    <d v="2026-05-01T00:00:00"/>
    <n v="67548013"/>
    <n v="67548013"/>
    <m/>
    <m/>
    <m/>
    <m/>
    <m/>
    <d v="2026-05-01T00:00:00"/>
    <m/>
    <m/>
    <m/>
    <s v="3-728-1070"/>
    <s v="MASIVO"/>
    <s v="NPN"/>
    <x v="2"/>
    <m/>
    <m/>
    <m/>
    <m/>
  </r>
  <r>
    <x v="1"/>
    <s v="Natzu Nazeth Gordon Quintero "/>
    <n v="367053310000"/>
    <s v="Cobros Mayo"/>
    <m/>
    <m/>
    <d v="2026-05-01T00:00:00"/>
    <n v="67549384"/>
    <n v="67549384"/>
    <m/>
    <m/>
    <m/>
    <m/>
    <m/>
    <d v="2026-05-01T00:00:00"/>
    <m/>
    <m/>
    <m/>
    <s v="8-1012-2107"/>
    <s v="MASIVO"/>
    <s v="NPN"/>
    <x v="2"/>
    <m/>
    <m/>
    <m/>
    <m/>
  </r>
  <r>
    <x v="1"/>
    <s v="Noriel valdes"/>
    <n v="368080700000"/>
    <s v="Cobros Mayo"/>
    <m/>
    <m/>
    <d v="2026-05-01T00:00:00"/>
    <n v="67555828"/>
    <n v="67555828"/>
    <m/>
    <m/>
    <m/>
    <m/>
    <m/>
    <d v="2026-05-01T00:00:00"/>
    <m/>
    <m/>
    <m/>
    <s v="4-246-246"/>
    <s v="MASIVO"/>
    <s v="NPN"/>
    <x v="2"/>
    <m/>
    <m/>
    <m/>
    <m/>
  </r>
  <r>
    <x v="1"/>
    <s v="Yimmi liu"/>
    <n v="365088000000"/>
    <s v="Cobros Mayo"/>
    <m/>
    <m/>
    <d v="2026-05-01T00:00:00"/>
    <n v="67560097"/>
    <n v="67560097"/>
    <m/>
    <m/>
    <m/>
    <m/>
    <m/>
    <d v="2026-05-01T00:00:00"/>
    <m/>
    <m/>
    <m/>
    <s v="8-925-2096"/>
    <s v="SOHO"/>
    <s v="NPN"/>
    <x v="1"/>
    <m/>
    <m/>
    <m/>
    <m/>
  </r>
  <r>
    <x v="1"/>
    <s v="NANCY FUENTES"/>
    <n v="354383320000"/>
    <s v="Cobros Mayo"/>
    <m/>
    <m/>
    <d v="2026-05-01T00:00:00"/>
    <n v="67566693"/>
    <n v="67566693"/>
    <m/>
    <m/>
    <m/>
    <m/>
    <m/>
    <d v="2026-05-01T00:00:00"/>
    <m/>
    <m/>
    <m/>
    <n v="180126738"/>
    <s v="SOHO"/>
    <s v="2 PAGOS PENDIENTES"/>
    <x v="8"/>
    <m/>
    <m/>
    <m/>
    <m/>
  </r>
  <r>
    <x v="1"/>
    <s v="Edy oldemar "/>
    <n v="358369450000"/>
    <s v="Cobros Mayo"/>
    <m/>
    <m/>
    <d v="2026-05-01T00:00:00"/>
    <n v="67574331"/>
    <n v="67574331"/>
    <m/>
    <m/>
    <m/>
    <m/>
    <m/>
    <d v="2026-05-01T00:00:00"/>
    <m/>
    <m/>
    <m/>
    <s v="8-508-219"/>
    <s v="MASIVO"/>
    <s v="3 PAGOS PENDIENTES"/>
    <x v="2"/>
    <m/>
    <m/>
    <m/>
    <m/>
  </r>
  <r>
    <x v="1"/>
    <s v="Melvin armando Rivera "/>
    <n v="203065320000"/>
    <s v="Cobros Mayo"/>
    <m/>
    <m/>
    <d v="2026-05-01T00:00:00"/>
    <n v="67574925"/>
    <n v="67574925"/>
    <m/>
    <m/>
    <m/>
    <m/>
    <m/>
    <d v="2026-05-01T00:00:00"/>
    <m/>
    <m/>
    <m/>
    <s v="8-782-2325"/>
    <s v="MASIVO"/>
    <s v="NPN"/>
    <x v="1"/>
    <m/>
    <m/>
    <m/>
    <m/>
  </r>
  <r>
    <x v="1"/>
    <s v="Carlos Abdiel Martinez  González "/>
    <n v="365049820000"/>
    <s v="Cobros Mayo"/>
    <m/>
    <m/>
    <d v="2026-05-01T00:00:00"/>
    <n v="67576042"/>
    <n v="67576042"/>
    <m/>
    <m/>
    <m/>
    <m/>
    <m/>
    <d v="2026-05-01T00:00:00"/>
    <m/>
    <m/>
    <m/>
    <s v="8-929-944"/>
    <s v="MASIVO"/>
    <s v="NPN"/>
    <x v="1"/>
    <m/>
    <m/>
    <m/>
    <m/>
  </r>
  <r>
    <x v="1"/>
    <s v="Aura rosa soriano batista"/>
    <n v="283006560000"/>
    <s v="Cobros Mayo"/>
    <m/>
    <m/>
    <d v="2026-05-01T00:00:00"/>
    <n v="67580009"/>
    <n v="67580009"/>
    <m/>
    <m/>
    <m/>
    <m/>
    <m/>
    <d v="2026-05-01T00:00:00"/>
    <m/>
    <m/>
    <m/>
    <s v="7-56-110"/>
    <s v="MASIVO"/>
    <s v="NPN"/>
    <x v="8"/>
    <m/>
    <m/>
    <m/>
    <m/>
  </r>
  <r>
    <x v="1"/>
    <s v="Gisela Esther Sánchez Cuesta "/>
    <n v="353383810000"/>
    <s v="Cobros Mayo"/>
    <m/>
    <m/>
    <d v="2026-05-01T00:00:00"/>
    <n v="67592709"/>
    <n v="67592709"/>
    <m/>
    <m/>
    <m/>
    <m/>
    <m/>
    <d v="2026-05-01T00:00:00"/>
    <m/>
    <m/>
    <m/>
    <s v="8-807-876"/>
    <s v="MASIVO"/>
    <s v="NPN"/>
    <x v="2"/>
    <m/>
    <m/>
    <m/>
    <m/>
  </r>
  <r>
    <x v="1"/>
    <s v="Yissel Arancibia Delgado "/>
    <n v="362001830000"/>
    <s v="Cobros Mayo"/>
    <m/>
    <m/>
    <d v="2026-05-01T00:00:00"/>
    <n v="67600721"/>
    <n v="67600721"/>
    <m/>
    <m/>
    <m/>
    <m/>
    <m/>
    <d v="2026-05-01T00:00:00"/>
    <m/>
    <m/>
    <m/>
    <s v="8-902-1209"/>
    <s v="MASIVO"/>
    <s v="2 PAGOS PENDIENTES"/>
    <x v="8"/>
    <m/>
    <m/>
    <m/>
    <m/>
  </r>
  <r>
    <x v="1"/>
    <s v="Isabel peña "/>
    <n v="363056960000"/>
    <s v="Cobros Mayo"/>
    <m/>
    <m/>
    <d v="2026-05-01T00:00:00"/>
    <n v="67630142"/>
    <n v="67630142"/>
    <m/>
    <m/>
    <m/>
    <m/>
    <m/>
    <d v="2026-05-01T00:00:00"/>
    <m/>
    <m/>
    <m/>
    <s v="10-717-2200"/>
    <s v="MASIVO"/>
    <s v="NPN"/>
    <x v="1"/>
    <m/>
    <m/>
    <m/>
    <m/>
  </r>
  <r>
    <x v="1"/>
    <s v="Jorge Luis Gómez Gutiérrez "/>
    <n v="366070150000"/>
    <s v="Cobros Mayo"/>
    <m/>
    <m/>
    <d v="2026-05-01T00:00:00"/>
    <n v="67631318"/>
    <n v="67631318"/>
    <m/>
    <m/>
    <m/>
    <m/>
    <m/>
    <d v="2026-05-01T00:00:00"/>
    <m/>
    <m/>
    <m/>
    <s v="4-739-1703"/>
    <s v="MASIVO"/>
    <s v="NPN"/>
    <x v="1"/>
    <m/>
    <m/>
    <m/>
    <m/>
  </r>
  <r>
    <x v="1"/>
    <s v="Lourdes Tomasa Pineda palacios"/>
    <n v="364075570000"/>
    <s v="Cobros Mayo"/>
    <m/>
    <m/>
    <d v="2026-05-01T00:00:00"/>
    <n v="67666967"/>
    <n v="67666967"/>
    <m/>
    <m/>
    <m/>
    <m/>
    <m/>
    <d v="2026-05-01T00:00:00"/>
    <m/>
    <m/>
    <m/>
    <s v="4-231-854"/>
    <s v="MASIVO"/>
    <s v="NPN"/>
    <x v="3"/>
    <m/>
    <m/>
    <m/>
    <m/>
  </r>
  <r>
    <x v="1"/>
    <s v="Digna Emerita Caicedo "/>
    <n v="356184570000"/>
    <s v="Cobros Mayo"/>
    <m/>
    <m/>
    <d v="2026-05-01T00:00:00"/>
    <n v="67668769"/>
    <n v="67668769"/>
    <m/>
    <m/>
    <m/>
    <m/>
    <m/>
    <d v="2026-05-01T00:00:00"/>
    <m/>
    <m/>
    <m/>
    <s v="8-440-804"/>
    <s v="MASIVO"/>
    <s v="NPN"/>
    <x v="2"/>
    <m/>
    <m/>
    <m/>
    <m/>
  </r>
  <r>
    <x v="1"/>
    <s v="Dionicia Jordan Gonzalez de Montenegro"/>
    <n v="367084580000"/>
    <s v="Cobros Mayo"/>
    <m/>
    <m/>
    <d v="2026-05-01T00:00:00"/>
    <n v="67669261"/>
    <n v="67669261"/>
    <m/>
    <m/>
    <m/>
    <m/>
    <m/>
    <d v="2026-05-01T00:00:00"/>
    <m/>
    <m/>
    <m/>
    <s v="4-150-649"/>
    <s v="MASIVO"/>
    <s v="NPN"/>
    <x v="2"/>
    <m/>
    <m/>
    <m/>
    <m/>
  </r>
  <r>
    <x v="1"/>
    <s v="Francisco Zabaleta "/>
    <n v="369091120000"/>
    <s v="Cobros Mayo"/>
    <m/>
    <m/>
    <d v="2026-05-01T00:00:00"/>
    <n v="67678843"/>
    <n v="67678843"/>
    <m/>
    <m/>
    <m/>
    <m/>
    <m/>
    <d v="2026-05-01T00:00:00"/>
    <m/>
    <m/>
    <m/>
    <s v="BG327965"/>
    <s v="MASIVO"/>
    <s v="NPN"/>
    <x v="2"/>
    <m/>
    <m/>
    <m/>
    <m/>
  </r>
  <r>
    <x v="1"/>
    <s v="Sui yi wong"/>
    <n v="353370310000"/>
    <s v="Cobros Mayo"/>
    <m/>
    <m/>
    <d v="2026-05-01T00:00:00"/>
    <n v="67680989"/>
    <n v="67680989"/>
    <m/>
    <m/>
    <m/>
    <m/>
    <m/>
    <d v="2026-05-01T00:00:00"/>
    <m/>
    <m/>
    <m/>
    <s v="E-8-66058"/>
    <s v="SOHO"/>
    <s v="3 PAGOS PENDIENTES"/>
    <x v="8"/>
    <m/>
    <m/>
    <m/>
    <m/>
  </r>
  <r>
    <x v="1"/>
    <s v="Alberto Asprilla "/>
    <n v="369020630000"/>
    <s v="Cobros Mayo"/>
    <m/>
    <m/>
    <d v="2026-05-01T00:00:00"/>
    <n v="67701108"/>
    <n v="67701108"/>
    <m/>
    <m/>
    <m/>
    <m/>
    <m/>
    <d v="2026-05-01T00:00:00"/>
    <m/>
    <m/>
    <m/>
    <s v="8-1028-1678"/>
    <s v="MASIVO"/>
    <s v="2 PAGOS PENDIENTES"/>
    <x v="3"/>
    <m/>
    <m/>
    <m/>
    <m/>
  </r>
  <r>
    <x v="1"/>
    <s v="Miguel Angel Meneses"/>
    <n v="367084970000"/>
    <s v="Cobros Mayo"/>
    <m/>
    <m/>
    <d v="2026-05-01T00:00:00"/>
    <n v="67726718"/>
    <n v="67726718"/>
    <m/>
    <m/>
    <m/>
    <m/>
    <m/>
    <d v="2026-05-01T00:00:00"/>
    <m/>
    <m/>
    <m/>
    <s v="8-926-749"/>
    <s v="MASIVO"/>
    <s v="NPN"/>
    <x v="1"/>
    <m/>
    <m/>
    <m/>
    <m/>
  </r>
  <r>
    <x v="1"/>
    <s v="Miguel Estribí"/>
    <n v="355377910000"/>
    <s v="Cobros Mayo"/>
    <m/>
    <m/>
    <d v="2026-05-01T00:00:00"/>
    <n v="67739033"/>
    <n v="67739033"/>
    <m/>
    <m/>
    <m/>
    <m/>
    <m/>
    <d v="2026-05-01T00:00:00"/>
    <m/>
    <m/>
    <m/>
    <s v="8-428-792"/>
    <s v="MASIVO"/>
    <s v="3 PAGOS PENDIENTES"/>
    <x v="3"/>
    <m/>
    <m/>
    <m/>
    <m/>
  </r>
  <r>
    <x v="1"/>
    <s v="FAVIAN ÁVILA"/>
    <n v="367003380000"/>
    <s v="Cobros Mayo"/>
    <m/>
    <m/>
    <d v="2026-05-01T00:00:00"/>
    <n v="67744083"/>
    <n v="67744083"/>
    <m/>
    <m/>
    <m/>
    <m/>
    <m/>
    <d v="2026-05-01T00:00:00"/>
    <m/>
    <m/>
    <m/>
    <s v="8-1044-33"/>
    <s v="MASIVO"/>
    <s v="2 PAGOS PENDIENTES"/>
    <x v="3"/>
    <m/>
    <m/>
    <m/>
    <m/>
  </r>
  <r>
    <x v="1"/>
    <s v="Leticia Vejerano "/>
    <n v="368018700000"/>
    <s v="Cobros Mayo"/>
    <m/>
    <m/>
    <d v="2026-05-01T00:00:00"/>
    <n v="67748938"/>
    <n v="67748938"/>
    <m/>
    <m/>
    <m/>
    <m/>
    <m/>
    <d v="2026-05-01T00:00:00"/>
    <m/>
    <m/>
    <m/>
    <s v="4-792-837"/>
    <s v="SOHO"/>
    <s v="2 PAGOS PENDIENTES"/>
    <x v="3"/>
    <m/>
    <m/>
    <m/>
    <m/>
  </r>
  <r>
    <x v="1"/>
    <s v="Roberto ballard"/>
    <n v="367091090000"/>
    <s v="Cobros Mayo"/>
    <m/>
    <m/>
    <d v="2026-05-01T00:00:00"/>
    <n v="67752319"/>
    <n v="67752319"/>
    <m/>
    <m/>
    <m/>
    <m/>
    <m/>
    <d v="2026-05-01T00:00:00"/>
    <m/>
    <m/>
    <m/>
    <s v="3-105-285"/>
    <s v="MASIVO"/>
    <s v="NPN"/>
    <x v="1"/>
    <m/>
    <m/>
    <m/>
    <m/>
  </r>
  <r>
    <x v="1"/>
    <s v="Herminio Baker Jiménez "/>
    <n v="365083110000"/>
    <s v="Cobros Mayo"/>
    <m/>
    <m/>
    <d v="2026-05-01T00:00:00"/>
    <n v="67776351"/>
    <n v="67776351"/>
    <m/>
    <m/>
    <m/>
    <m/>
    <m/>
    <d v="2026-05-01T00:00:00"/>
    <m/>
    <m/>
    <m/>
    <s v="12-723-605"/>
    <s v="MASIVO"/>
    <s v="NPN"/>
    <x v="3"/>
    <m/>
    <m/>
    <m/>
    <m/>
  </r>
  <r>
    <x v="1"/>
    <s v="ISAAC ABDIEL AROSEMENA ROSARIO"/>
    <n v="361059350000"/>
    <s v="Cobros Mayo"/>
    <m/>
    <m/>
    <d v="2026-05-01T00:00:00"/>
    <n v="67777797"/>
    <n v="67777797"/>
    <m/>
    <m/>
    <m/>
    <m/>
    <m/>
    <d v="2026-05-01T00:00:00"/>
    <m/>
    <m/>
    <m/>
    <s v="8-895-2183"/>
    <s v="MASIVO"/>
    <s v="NPN"/>
    <x v="1"/>
    <m/>
    <m/>
    <m/>
    <m/>
  </r>
  <r>
    <x v="1"/>
    <s v="JEAN CARLOS MOSQUERA MOSQUERA"/>
    <n v="353370320000"/>
    <s v="Cobros Mayo"/>
    <m/>
    <m/>
    <d v="2026-05-01T00:00:00"/>
    <n v="67778899"/>
    <n v="67778899"/>
    <m/>
    <m/>
    <m/>
    <m/>
    <m/>
    <d v="2026-05-01T00:00:00"/>
    <m/>
    <m/>
    <m/>
    <s v="10-707-344"/>
    <s v="MASIVO"/>
    <s v="NPN"/>
    <x v="2"/>
    <m/>
    <m/>
    <m/>
    <m/>
  </r>
  <r>
    <x v="1"/>
    <s v="Hipolito Nieto Velasquez"/>
    <n v="364059480000"/>
    <s v="Cobros Mayo"/>
    <m/>
    <m/>
    <d v="2026-05-01T00:00:00"/>
    <n v="67795397"/>
    <n v="67795397"/>
    <m/>
    <m/>
    <m/>
    <m/>
    <m/>
    <d v="2026-05-01T00:00:00"/>
    <m/>
    <m/>
    <m/>
    <s v="7-40-14"/>
    <s v="DIGITAL"/>
    <s v="NPN"/>
    <x v="1"/>
    <m/>
    <m/>
    <m/>
    <m/>
  </r>
  <r>
    <x v="1"/>
    <s v="Valentin Rodríguez zarate"/>
    <n v="369046840000"/>
    <s v="Cobros Mayo"/>
    <m/>
    <m/>
    <d v="2026-05-01T00:00:00"/>
    <n v="67796670"/>
    <n v="67796670"/>
    <m/>
    <m/>
    <m/>
    <m/>
    <m/>
    <d v="2026-05-01T00:00:00"/>
    <m/>
    <m/>
    <m/>
    <s v="7-97-538"/>
    <s v="MASIVO"/>
    <s v="NPN"/>
    <x v="4"/>
    <m/>
    <m/>
    <m/>
    <m/>
  </r>
  <r>
    <x v="1"/>
    <s v="Mario barría "/>
    <n v="357367140000"/>
    <s v="Cobros Mayo"/>
    <m/>
    <m/>
    <d v="2026-05-01T00:00:00"/>
    <n v="67818022"/>
    <n v="67818022"/>
    <m/>
    <m/>
    <m/>
    <m/>
    <m/>
    <d v="2026-05-01T00:00:00"/>
    <m/>
    <m/>
    <m/>
    <s v="8-830-962"/>
    <s v="SOHO"/>
    <s v="2 PAGOS PENDIENTES"/>
    <x v="8"/>
    <m/>
    <m/>
    <m/>
    <m/>
  </r>
  <r>
    <x v="1"/>
    <s v="Natividad Montezuma Montezuma"/>
    <n v="368046250000"/>
    <s v="Cobros Mayo"/>
    <m/>
    <m/>
    <d v="2026-05-01T00:00:00"/>
    <n v="67844698"/>
    <n v="67844698"/>
    <m/>
    <m/>
    <m/>
    <m/>
    <m/>
    <d v="2026-05-01T00:00:00"/>
    <m/>
    <m/>
    <m/>
    <s v="4-764-1023"/>
    <s v="MASIVO"/>
    <s v="NPN"/>
    <x v="2"/>
    <m/>
    <m/>
    <m/>
    <m/>
  </r>
  <r>
    <x v="1"/>
    <s v="Yarabis Eyllin Vergara Rios "/>
    <n v="283003350000"/>
    <s v="Cobros Mayo"/>
    <m/>
    <m/>
    <d v="2026-05-01T00:00:00"/>
    <n v="67847694"/>
    <n v="67847694"/>
    <m/>
    <m/>
    <m/>
    <m/>
    <m/>
    <d v="2026-05-01T00:00:00"/>
    <m/>
    <m/>
    <m/>
    <s v="8-932-2470"/>
    <s v="MASIVO"/>
    <s v="NPN"/>
    <x v="3"/>
    <m/>
    <m/>
    <m/>
    <m/>
  </r>
  <r>
    <x v="1"/>
    <s v="Ruben dario de sedas eichron"/>
    <n v="206053820000"/>
    <s v="Cobros Mayo"/>
    <m/>
    <m/>
    <d v="2026-05-01T00:00:00"/>
    <n v="67848077"/>
    <n v="67848077"/>
    <m/>
    <m/>
    <m/>
    <m/>
    <m/>
    <d v="2026-05-01T00:00:00"/>
    <m/>
    <m/>
    <m/>
    <s v="8-511-376"/>
    <s v="MASIVO"/>
    <s v="NPN"/>
    <x v="1"/>
    <m/>
    <m/>
    <m/>
    <m/>
  </r>
  <r>
    <x v="1"/>
    <s v=" Omaira miranda "/>
    <n v="366089970000"/>
    <s v="Cobros Mayo"/>
    <m/>
    <m/>
    <d v="2026-05-01T00:00:00"/>
    <n v="67850903"/>
    <n v="67850903"/>
    <m/>
    <m/>
    <m/>
    <m/>
    <m/>
    <d v="2026-05-01T00:00:00"/>
    <m/>
    <m/>
    <m/>
    <s v="12-733-1900"/>
    <s v="SOHO"/>
    <s v="NPN"/>
    <x v="3"/>
    <m/>
    <m/>
    <m/>
    <m/>
  </r>
  <r>
    <x v="1"/>
    <s v="YANETH AILYN SMITH HERNANDEZ"/>
    <n v="356381440000"/>
    <s v="Cobros Mayo"/>
    <m/>
    <m/>
    <d v="2026-05-01T00:00:00"/>
    <n v="67857456"/>
    <n v="67857456"/>
    <m/>
    <m/>
    <m/>
    <m/>
    <m/>
    <d v="2026-05-01T00:00:00"/>
    <m/>
    <m/>
    <m/>
    <s v="8-939-750"/>
    <s v="MASIVO"/>
    <s v="NPN"/>
    <x v="1"/>
    <m/>
    <m/>
    <m/>
    <m/>
  </r>
  <r>
    <x v="1"/>
    <s v="YESTANIA LORENA MADRID NUÑEZ"/>
    <n v="349120800100"/>
    <s v="Cobros Mayo"/>
    <m/>
    <m/>
    <d v="2026-05-01T00:00:00"/>
    <n v="67868257"/>
    <n v="67868257"/>
    <m/>
    <m/>
    <m/>
    <m/>
    <m/>
    <d v="2026-05-01T00:00:00"/>
    <m/>
    <m/>
    <m/>
    <s v="8-839-834"/>
    <s v="MASIVO"/>
    <s v="NPN"/>
    <x v="1"/>
    <m/>
    <m/>
    <m/>
    <m/>
  </r>
  <r>
    <x v="1"/>
    <s v="Alanys Samaniego "/>
    <n v="365027290000"/>
    <s v="Cobros Mayo"/>
    <m/>
    <m/>
    <d v="2026-05-01T00:00:00"/>
    <n v="67878229"/>
    <n v="67878229"/>
    <m/>
    <m/>
    <m/>
    <m/>
    <m/>
    <d v="2026-05-01T00:00:00"/>
    <m/>
    <m/>
    <m/>
    <s v="8-1018-391"/>
    <s v="MASIVO"/>
    <s v="2 PAGOS PENDIENTES"/>
    <x v="1"/>
    <m/>
    <m/>
    <m/>
    <m/>
  </r>
  <r>
    <x v="1"/>
    <s v="Jairo Darío Herrera "/>
    <n v="358373381000"/>
    <s v="Cobros Mayo"/>
    <m/>
    <m/>
    <d v="2026-05-01T00:00:00"/>
    <n v="67880204"/>
    <n v="67880204"/>
    <m/>
    <m/>
    <m/>
    <m/>
    <m/>
    <d v="2026-05-01T00:00:00"/>
    <m/>
    <m/>
    <m/>
    <s v="10-3-264"/>
    <s v="MASIVO"/>
    <s v="NPN"/>
    <x v="5"/>
    <m/>
    <m/>
    <m/>
    <m/>
  </r>
  <r>
    <x v="1"/>
    <s v=" Jesús Carrascal"/>
    <n v="365072000000"/>
    <s v="Cobros Mayo"/>
    <m/>
    <m/>
    <d v="2026-05-01T00:00:00"/>
    <n v="67886376"/>
    <n v="67886376"/>
    <m/>
    <m/>
    <m/>
    <m/>
    <m/>
    <d v="2026-05-01T00:00:00"/>
    <m/>
    <m/>
    <m/>
    <s v="AX072647"/>
    <s v="CALL CENTER P2P"/>
    <s v="NPN"/>
    <x v="4"/>
    <m/>
    <m/>
    <m/>
    <m/>
  </r>
  <r>
    <x v="1"/>
    <s v="KARINA SUYEN DE MERA JOHNSON"/>
    <n v="369010570000"/>
    <s v="Cobros Mayo"/>
    <m/>
    <m/>
    <d v="2026-05-01T00:00:00"/>
    <n v="67887976"/>
    <n v="67887976"/>
    <m/>
    <m/>
    <m/>
    <m/>
    <m/>
    <d v="2026-05-01T00:00:00"/>
    <m/>
    <m/>
    <m/>
    <s v="8-881-622"/>
    <s v="MASIVO"/>
    <s v="2 PAGOS PENDIENTES"/>
    <x v="3"/>
    <m/>
    <m/>
    <m/>
    <m/>
  </r>
  <r>
    <x v="1"/>
    <s v="Javier valdes"/>
    <n v="369076370000"/>
    <s v="Cobros Mayo"/>
    <m/>
    <m/>
    <d v="2026-05-01T00:00:00"/>
    <n v="67890432"/>
    <n v="67890432"/>
    <m/>
    <m/>
    <m/>
    <m/>
    <m/>
    <d v="2026-05-01T00:00:00"/>
    <m/>
    <m/>
    <m/>
    <s v="2-739-2026"/>
    <s v="MASIVO"/>
    <s v="NPN"/>
    <x v="4"/>
    <m/>
    <m/>
    <m/>
    <m/>
  </r>
  <r>
    <x v="1"/>
    <s v="Felix Rodríguez "/>
    <n v="369053400000"/>
    <s v="Cobros Mayo"/>
    <m/>
    <m/>
    <d v="2026-05-01T00:00:00"/>
    <n v="67890453"/>
    <n v="67890453"/>
    <m/>
    <m/>
    <m/>
    <m/>
    <m/>
    <d v="2026-05-01T00:00:00"/>
    <m/>
    <m/>
    <m/>
    <s v="8-843-1831"/>
    <s v="MASIVO"/>
    <s v="NPN"/>
    <x v="3"/>
    <m/>
    <m/>
    <m/>
    <m/>
  </r>
  <r>
    <x v="1"/>
    <s v="Karina solis"/>
    <n v="365003380000"/>
    <s v="Cobros Mayo"/>
    <m/>
    <m/>
    <d v="2026-05-01T00:00:00"/>
    <n v="67890453"/>
    <n v="67890453"/>
    <m/>
    <m/>
    <m/>
    <m/>
    <m/>
    <d v="2026-05-01T00:00:00"/>
    <m/>
    <m/>
    <m/>
    <s v="8-908-1773"/>
    <s v="MASIVO"/>
    <s v="2 PAGOS PENDIENTES"/>
    <x v="3"/>
    <m/>
    <m/>
    <m/>
    <m/>
  </r>
  <r>
    <x v="1"/>
    <s v="Yolanda Olivares "/>
    <n v="366051050000"/>
    <s v="Cobros Mayo"/>
    <m/>
    <m/>
    <d v="2026-05-01T00:00:00"/>
    <n v="67890543"/>
    <n v="67890543"/>
    <m/>
    <m/>
    <m/>
    <m/>
    <m/>
    <d v="2026-05-01T00:00:00"/>
    <m/>
    <m/>
    <m/>
    <s v="2-78-1836"/>
    <s v="MASIVO"/>
    <s v="NPN"/>
    <x v="3"/>
    <m/>
    <m/>
    <m/>
    <m/>
  </r>
  <r>
    <x v="1"/>
    <s v="Katherine montes"/>
    <n v="244013920000"/>
    <s v="Cobros Mayo"/>
    <m/>
    <m/>
    <d v="2026-05-01T00:00:00"/>
    <n v="67890543"/>
    <n v="67890543"/>
    <m/>
    <m/>
    <m/>
    <m/>
    <m/>
    <d v="2026-05-01T00:00:00"/>
    <m/>
    <m/>
    <m/>
    <s v="4-759-1243"/>
    <s v="MASIVO"/>
    <s v="3 PAGOS PENDIENTES"/>
    <x v="3"/>
    <m/>
    <m/>
    <m/>
    <m/>
  </r>
  <r>
    <x v="1"/>
    <s v="Victor manuel lopez Velasquez"/>
    <n v="351363700000"/>
    <s v="Cobros Mayo"/>
    <m/>
    <m/>
    <d v="2026-05-01T00:00:00"/>
    <n v="67895566"/>
    <n v="67895566"/>
    <m/>
    <m/>
    <m/>
    <m/>
    <m/>
    <d v="2026-05-01T00:00:00"/>
    <m/>
    <m/>
    <m/>
    <s v="C03481288"/>
    <s v="MASIVO"/>
    <s v="NPN"/>
    <x v="1"/>
    <m/>
    <m/>
    <m/>
    <m/>
  </r>
  <r>
    <x v="1"/>
    <s v="Sabino González "/>
    <n v="361006340000"/>
    <s v="Cobros Mayo"/>
    <m/>
    <m/>
    <d v="2026-05-01T00:00:00"/>
    <n v="67898031"/>
    <n v="67898031"/>
    <m/>
    <m/>
    <m/>
    <m/>
    <m/>
    <d v="2026-05-01T00:00:00"/>
    <m/>
    <m/>
    <m/>
    <s v="3-79-2494"/>
    <s v="MASIVO"/>
    <s v="NPN"/>
    <x v="1"/>
    <m/>
    <m/>
    <m/>
    <m/>
  </r>
  <r>
    <x v="1"/>
    <s v="EVIUDES FILOMENA ALEGRIA ZAPATEIRO"/>
    <n v="362058960000"/>
    <s v="Cobros Mayo"/>
    <m/>
    <m/>
    <d v="2026-05-01T00:00:00"/>
    <n v="67899021"/>
    <n v="67899021"/>
    <m/>
    <m/>
    <m/>
    <m/>
    <m/>
    <d v="2026-05-01T00:00:00"/>
    <m/>
    <m/>
    <m/>
    <s v="5-6-131"/>
    <s v="MASIVO"/>
    <s v="NPN"/>
    <x v="1"/>
    <m/>
    <m/>
    <m/>
    <m/>
  </r>
  <r>
    <x v="1"/>
    <s v="Karina Lizeth Rodriguez "/>
    <n v="363083890000"/>
    <s v="Cobros Mayo"/>
    <m/>
    <m/>
    <d v="2026-05-01T00:00:00"/>
    <n v="67906485"/>
    <n v="67906485"/>
    <m/>
    <m/>
    <m/>
    <m/>
    <m/>
    <d v="2026-05-01T00:00:00"/>
    <m/>
    <m/>
    <m/>
    <s v="8-1059-1401"/>
    <s v="MASIVO"/>
    <s v="NPN"/>
    <x v="1"/>
    <m/>
    <m/>
    <m/>
    <m/>
  </r>
  <r>
    <x v="1"/>
    <s v="Sara Argelis Rojas Almanza"/>
    <n v="361075500000"/>
    <s v="Cobros Mayo"/>
    <m/>
    <m/>
    <d v="2026-05-01T00:00:00"/>
    <n v="67910828"/>
    <n v="67910828"/>
    <m/>
    <m/>
    <m/>
    <m/>
    <m/>
    <d v="2026-05-01T00:00:00"/>
    <m/>
    <m/>
    <m/>
    <s v="9-164-398"/>
    <s v="MASIVO"/>
    <s v="NPN"/>
    <x v="3"/>
    <m/>
    <m/>
    <m/>
    <m/>
  </r>
  <r>
    <x v="1"/>
    <s v="Yanisel jaen"/>
    <n v="359378810000"/>
    <s v="Cobros Mayo"/>
    <m/>
    <m/>
    <d v="2026-05-01T00:00:00"/>
    <n v="67917670"/>
    <n v="67917670"/>
    <m/>
    <m/>
    <m/>
    <m/>
    <m/>
    <d v="2026-05-01T00:00:00"/>
    <m/>
    <m/>
    <m/>
    <s v="2-747-1996"/>
    <s v="MASIVO"/>
    <s v="NPN"/>
    <x v="1"/>
    <m/>
    <m/>
    <m/>
    <m/>
  </r>
  <r>
    <x v="1"/>
    <s v=" GUILLERMO ENRIQUE SALAZAR"/>
    <n v="349454890000"/>
    <s v="Cobros Mayo"/>
    <m/>
    <m/>
    <d v="2026-05-01T00:00:00"/>
    <n v="67917692"/>
    <n v="67917692"/>
    <m/>
    <m/>
    <m/>
    <m/>
    <m/>
    <d v="2026-05-01T00:00:00"/>
    <m/>
    <m/>
    <m/>
    <s v="8-1009-166"/>
    <s v="DIGITAL"/>
    <s v="NPN"/>
    <x v="1"/>
    <m/>
    <m/>
    <m/>
    <m/>
  </r>
  <r>
    <x v="1"/>
    <s v="Juan Carlos Zamora Rodriguez "/>
    <n v="205010200000"/>
    <s v="Cobros Mayo"/>
    <m/>
    <m/>
    <d v="2026-05-01T00:00:00"/>
    <n v="67920874"/>
    <n v="67920874"/>
    <m/>
    <m/>
    <m/>
    <m/>
    <m/>
    <d v="2026-05-01T00:00:00"/>
    <m/>
    <m/>
    <m/>
    <s v="8-783-775"/>
    <s v="MASIVO"/>
    <s v="NPN"/>
    <x v="2"/>
    <m/>
    <m/>
    <m/>
    <m/>
  </r>
  <r>
    <x v="1"/>
    <s v="VIOLETA REYES RIVAS "/>
    <n v="369001490000"/>
    <s v="Cobros Mayo"/>
    <m/>
    <m/>
    <d v="2026-05-01T00:00:00"/>
    <n v="67927520"/>
    <n v="67927520"/>
    <m/>
    <m/>
    <m/>
    <m/>
    <m/>
    <d v="2026-05-01T00:00:00"/>
    <m/>
    <m/>
    <m/>
    <s v="E-8-126668"/>
    <s v="MASIVO"/>
    <s v="NPN"/>
    <x v="4"/>
    <m/>
    <m/>
    <m/>
    <m/>
  </r>
  <r>
    <x v="1"/>
    <s v="LUIS CARLOS GIL BONILLA"/>
    <n v="345447110000"/>
    <s v="Cobros Mayo"/>
    <m/>
    <m/>
    <d v="2026-05-01T00:00:00"/>
    <n v="67931627"/>
    <n v="67931627"/>
    <m/>
    <m/>
    <m/>
    <m/>
    <m/>
    <d v="2026-05-01T00:00:00"/>
    <m/>
    <m/>
    <m/>
    <s v="8-904-1513"/>
    <s v="MASIVO"/>
    <s v="3 PAGOS PENDIENTES"/>
    <x v="3"/>
    <m/>
    <m/>
    <m/>
    <m/>
  </r>
  <r>
    <x v="1"/>
    <s v="KELVIN PIMENTEL"/>
    <n v="363083020000"/>
    <s v="Cobros Mayo"/>
    <m/>
    <m/>
    <d v="2026-05-01T00:00:00"/>
    <n v="67940533"/>
    <n v="67940533"/>
    <m/>
    <m/>
    <m/>
    <m/>
    <m/>
    <d v="2026-05-01T00:00:00"/>
    <m/>
    <m/>
    <m/>
    <s v="4-843-1458"/>
    <s v="MASIVO"/>
    <s v="NPN"/>
    <x v="2"/>
    <m/>
    <m/>
    <m/>
    <m/>
  </r>
  <r>
    <x v="1"/>
    <s v="Anthony Rodriguez "/>
    <n v="355384590000"/>
    <s v="Cobros Mayo"/>
    <m/>
    <m/>
    <d v="2026-05-01T00:00:00"/>
    <n v="67943025"/>
    <n v="67943025"/>
    <m/>
    <m/>
    <m/>
    <m/>
    <m/>
    <d v="2026-05-01T00:00:00"/>
    <m/>
    <m/>
    <m/>
    <s v="8-905-370"/>
    <s v="MASIVO"/>
    <s v="2 PAGOS PENDIENTES"/>
    <x v="7"/>
    <m/>
    <m/>
    <m/>
    <m/>
  </r>
  <r>
    <x v="1"/>
    <s v="Adolfo Montenegro "/>
    <n v="366087520000"/>
    <s v="Cobros Mayo"/>
    <m/>
    <m/>
    <d v="2026-05-01T00:00:00"/>
    <n v="67944507"/>
    <n v="67944507"/>
    <m/>
    <m/>
    <m/>
    <m/>
    <m/>
    <d v="2026-05-01T00:00:00"/>
    <m/>
    <m/>
    <m/>
    <s v="8-455-130"/>
    <s v="MASIVO"/>
    <s v="NPN"/>
    <x v="1"/>
    <m/>
    <m/>
    <m/>
    <m/>
  </r>
  <r>
    <x v="1"/>
    <s v="Fernando Antonio ledezma ureña"/>
    <n v="354318770000"/>
    <s v="Cobros Mayo"/>
    <m/>
    <m/>
    <d v="2026-05-01T00:00:00"/>
    <n v="67960036"/>
    <n v="67960036"/>
    <m/>
    <m/>
    <m/>
    <m/>
    <m/>
    <d v="2026-05-01T00:00:00"/>
    <m/>
    <m/>
    <m/>
    <s v="2-759-883"/>
    <s v="MASIVO"/>
    <s v="NPN"/>
    <x v="1"/>
    <m/>
    <m/>
    <m/>
    <m/>
  </r>
  <r>
    <x v="1"/>
    <s v="Mileydi corina Olmedo giron"/>
    <n v="366024530000"/>
    <s v="Cobros Mayo"/>
    <m/>
    <m/>
    <d v="2026-05-01T00:00:00"/>
    <n v="67964003"/>
    <n v="67964003"/>
    <m/>
    <m/>
    <m/>
    <m/>
    <m/>
    <d v="2026-05-01T00:00:00"/>
    <m/>
    <m/>
    <m/>
    <s v="8-802-577"/>
    <s v="MASIVO"/>
    <s v="NPN"/>
    <x v="1"/>
    <m/>
    <m/>
    <m/>
    <m/>
  </r>
  <r>
    <x v="1"/>
    <s v="Zaida agames"/>
    <n v="362026410000"/>
    <s v="Cobros Mayo"/>
    <m/>
    <m/>
    <d v="2026-05-01T00:00:00"/>
    <n v="67965157"/>
    <n v="67965157"/>
    <m/>
    <m/>
    <m/>
    <m/>
    <m/>
    <d v="2026-05-01T00:00:00"/>
    <m/>
    <m/>
    <m/>
    <s v="8-748-33"/>
    <s v="MASIVO"/>
    <s v="NPN"/>
    <x v="1"/>
    <m/>
    <m/>
    <m/>
    <m/>
  </r>
  <r>
    <x v="1"/>
    <s v="Milagros del carmen velaquez chiru "/>
    <n v="358375350000"/>
    <s v="Cobros Mayo"/>
    <m/>
    <m/>
    <d v="2026-05-01T00:00:00"/>
    <n v="67979292"/>
    <n v="67979292"/>
    <m/>
    <m/>
    <m/>
    <m/>
    <m/>
    <d v="2026-05-01T00:00:00"/>
    <m/>
    <m/>
    <m/>
    <s v="8-975-1321"/>
    <s v="MASIVO"/>
    <s v="3 PAGOS PENDIENTES"/>
    <x v="1"/>
    <m/>
    <m/>
    <m/>
    <m/>
  </r>
  <r>
    <x v="1"/>
    <s v="DANIEL ALEXIS BATISTA DELGADO"/>
    <n v="359384340000"/>
    <s v="Cobros Mayo"/>
    <m/>
    <m/>
    <d v="2026-05-01T00:00:00"/>
    <n v="67990181"/>
    <n v="67990181"/>
    <m/>
    <m/>
    <m/>
    <m/>
    <m/>
    <d v="2026-05-01T00:00:00"/>
    <m/>
    <m/>
    <m/>
    <s v="8-809-1503"/>
    <s v="MASIVO"/>
    <s v="NPN"/>
    <x v="1"/>
    <m/>
    <m/>
    <m/>
    <m/>
  </r>
  <r>
    <x v="1"/>
    <s v="LUIS ALFONSO GÓMEZ CHACON"/>
    <n v="366004010000"/>
    <s v="Cobros Mayo"/>
    <m/>
    <m/>
    <d v="2026-05-01T00:00:00"/>
    <n v="68004840"/>
    <n v="68004840"/>
    <m/>
    <m/>
    <m/>
    <m/>
    <m/>
    <d v="2026-05-01T00:00:00"/>
    <m/>
    <m/>
    <m/>
    <s v="8-739-917"/>
    <s v="MASIVO"/>
    <s v="NPN"/>
    <x v="1"/>
    <m/>
    <m/>
    <m/>
    <m/>
  </r>
  <r>
    <x v="1"/>
    <s v="Edison Alberto Soto Herrera "/>
    <n v="368019990000"/>
    <s v="Cobros Mayo"/>
    <m/>
    <m/>
    <d v="2026-05-01T00:00:00"/>
    <n v="68008625"/>
    <n v="68008625"/>
    <m/>
    <m/>
    <m/>
    <m/>
    <m/>
    <d v="2026-05-01T00:00:00"/>
    <m/>
    <m/>
    <m/>
    <s v="BH536121"/>
    <s v="MASIVO"/>
    <s v="2 PAGOS PENDIENTES"/>
    <x v="2"/>
    <m/>
    <m/>
    <m/>
    <m/>
  </r>
  <r>
    <x v="1"/>
    <s v="SANDRA MILENA PELAEZ"/>
    <n v="367022970000"/>
    <s v="Cobros Mayo"/>
    <m/>
    <m/>
    <d v="2026-05-01T00:00:00"/>
    <n v="68009374"/>
    <n v="68009374"/>
    <m/>
    <m/>
    <m/>
    <m/>
    <m/>
    <d v="2026-05-01T00:00:00"/>
    <m/>
    <m/>
    <m/>
    <s v="FB630348"/>
    <s v="MASIVO"/>
    <s v="NPN"/>
    <x v="1"/>
    <m/>
    <m/>
    <m/>
    <m/>
  </r>
  <r>
    <x v="1"/>
    <s v="Luisa Fernanda Moreno Córdoba "/>
    <n v="363053080000"/>
    <s v="Cobros Mayo"/>
    <m/>
    <m/>
    <d v="2026-05-01T00:00:00"/>
    <n v="68010458"/>
    <n v="68010458"/>
    <m/>
    <m/>
    <m/>
    <m/>
    <m/>
    <d v="2026-05-01T00:00:00"/>
    <m/>
    <m/>
    <m/>
    <s v="E-8-198628"/>
    <s v="MASIVO"/>
    <s v="NPN"/>
    <x v="1"/>
    <m/>
    <m/>
    <m/>
    <m/>
  </r>
  <r>
    <x v="1"/>
    <s v="JORDAN ARISTIDES DE LEON MOJICA"/>
    <n v="367052350000"/>
    <s v="Cobros Mayo"/>
    <m/>
    <m/>
    <d v="2026-05-01T00:00:00"/>
    <n v="68034721"/>
    <n v="68034721"/>
    <m/>
    <m/>
    <m/>
    <m/>
    <m/>
    <d v="2026-05-01T00:00:00"/>
    <m/>
    <m/>
    <m/>
    <s v="8-893-1572"/>
    <s v="MASIVO"/>
    <s v="NPN"/>
    <x v="4"/>
    <m/>
    <m/>
    <m/>
    <m/>
  </r>
  <r>
    <x v="1"/>
    <s v="GUILLERMO ANTONIO ULLOA VITAL"/>
    <n v="352358880000"/>
    <s v="Cobros Mayo"/>
    <m/>
    <m/>
    <d v="2026-05-01T00:00:00"/>
    <n v="68039283"/>
    <n v="68039283"/>
    <m/>
    <m/>
    <m/>
    <m/>
    <m/>
    <d v="2026-05-01T00:00:00"/>
    <m/>
    <m/>
    <m/>
    <s v="8-431-640"/>
    <s v="MASIVO"/>
    <s v="NPN"/>
    <x v="1"/>
    <m/>
    <m/>
    <m/>
    <m/>
  </r>
  <r>
    <x v="1"/>
    <s v="Augusto Alberto Acosta Gomez"/>
    <n v="351366550000"/>
    <s v="Cobros Mayo"/>
    <m/>
    <m/>
    <d v="2026-05-01T00:00:00"/>
    <n v="68057007"/>
    <n v="68057007"/>
    <m/>
    <m/>
    <m/>
    <m/>
    <m/>
    <d v="2026-05-01T00:00:00"/>
    <m/>
    <m/>
    <m/>
    <s v="4-747-2331"/>
    <s v="MASIVO"/>
    <s v="3 PAGOS PENDIENTES"/>
    <x v="2"/>
    <m/>
    <m/>
    <m/>
    <m/>
  </r>
  <r>
    <x v="1"/>
    <s v="Nelva nícol Alonzo"/>
    <n v="358375880000"/>
    <s v="Cobros Mayo"/>
    <m/>
    <m/>
    <d v="2026-05-01T00:00:00"/>
    <n v="68060885"/>
    <n v="68060885"/>
    <m/>
    <m/>
    <m/>
    <m/>
    <m/>
    <d v="2026-05-01T00:00:00"/>
    <m/>
    <m/>
    <m/>
    <s v="7-711-1326"/>
    <s v="MASIVO"/>
    <s v="2 PAGOS PENDIENTES"/>
    <x v="3"/>
    <m/>
    <m/>
    <m/>
    <m/>
  </r>
  <r>
    <x v="1"/>
    <s v="Karina rueta"/>
    <n v="353365310000"/>
    <s v="Cobros Mayo"/>
    <m/>
    <m/>
    <d v="2026-05-01T00:00:00"/>
    <n v="68061259"/>
    <n v="68061259"/>
    <m/>
    <m/>
    <m/>
    <m/>
    <m/>
    <d v="2026-05-01T00:00:00"/>
    <m/>
    <m/>
    <m/>
    <s v="8-1051-693"/>
    <s v="SOHO"/>
    <s v="NPN"/>
    <x v="2"/>
    <m/>
    <m/>
    <m/>
    <m/>
  </r>
  <r>
    <x v="1"/>
    <s v="Raúl Antonio West Linares "/>
    <n v="353369960000"/>
    <s v="Cobros Mayo"/>
    <m/>
    <m/>
    <d v="2026-05-01T00:00:00"/>
    <n v="68061435"/>
    <n v="68061435"/>
    <m/>
    <m/>
    <m/>
    <m/>
    <m/>
    <d v="2026-05-01T00:00:00"/>
    <m/>
    <m/>
    <m/>
    <s v="8-1062-670"/>
    <s v="MASIVO"/>
    <s v="NPN"/>
    <x v="1"/>
    <m/>
    <m/>
    <m/>
    <m/>
  </r>
  <r>
    <x v="1"/>
    <s v="Alexia archibold"/>
    <n v="364089430000"/>
    <s v="Cobros Mayo"/>
    <m/>
    <m/>
    <d v="2026-05-01T00:00:00"/>
    <n v="68066387"/>
    <n v="68066387"/>
    <m/>
    <m/>
    <m/>
    <m/>
    <m/>
    <d v="2026-05-01T00:00:00"/>
    <m/>
    <m/>
    <m/>
    <s v="3-709-1134"/>
    <s v="MASIVO"/>
    <s v="NPN"/>
    <x v="2"/>
    <m/>
    <m/>
    <m/>
    <m/>
  </r>
  <r>
    <x v="1"/>
    <s v="YONAIRA YULEISI RENTERIA MARTINEZ"/>
    <n v="369004710000"/>
    <s v="Cobros Mayo"/>
    <m/>
    <m/>
    <d v="2026-05-01T00:00:00"/>
    <n v="68073711"/>
    <n v="68073711"/>
    <m/>
    <m/>
    <m/>
    <m/>
    <m/>
    <d v="2026-05-01T00:00:00"/>
    <m/>
    <m/>
    <m/>
    <s v="3-748-395"/>
    <s v="MASIVO"/>
    <s v="NPN"/>
    <x v="4"/>
    <m/>
    <m/>
    <m/>
    <m/>
  </r>
  <r>
    <x v="1"/>
    <s v="ELENA CAMPOS"/>
    <n v="369044140000"/>
    <s v="Cobros Mayo"/>
    <m/>
    <m/>
    <d v="2026-05-01T00:00:00"/>
    <n v="68082860"/>
    <n v="68082860"/>
    <m/>
    <m/>
    <m/>
    <m/>
    <m/>
    <d v="2026-05-01T00:00:00"/>
    <m/>
    <m/>
    <m/>
    <s v="3-742-811"/>
    <s v="MASIVO"/>
    <s v="NPN"/>
    <x v="1"/>
    <m/>
    <m/>
    <m/>
    <m/>
  </r>
  <r>
    <x v="1"/>
    <s v="Carolina Orellana "/>
    <n v="351348550000"/>
    <s v="Cobros Mayo"/>
    <m/>
    <m/>
    <d v="2026-05-01T00:00:00"/>
    <n v="68084318"/>
    <n v="68084318"/>
    <m/>
    <m/>
    <m/>
    <m/>
    <m/>
    <d v="2026-05-01T00:00:00"/>
    <m/>
    <m/>
    <m/>
    <s v="E-8-126837"/>
    <s v="SOHO"/>
    <s v="NPN"/>
    <x v="1"/>
    <m/>
    <m/>
    <m/>
    <m/>
  </r>
  <r>
    <x v="1"/>
    <s v="Rachel Juliach Padilla Poveda"/>
    <n v="347453750000"/>
    <s v="Cobros Mayo"/>
    <m/>
    <m/>
    <d v="2026-05-01T00:00:00"/>
    <n v="68084703"/>
    <n v="68084703"/>
    <m/>
    <m/>
    <m/>
    <m/>
    <m/>
    <d v="2026-05-01T00:00:00"/>
    <m/>
    <m/>
    <m/>
    <s v="8-870-38"/>
    <s v="MASIVO"/>
    <s v="NPN"/>
    <x v="1"/>
    <m/>
    <m/>
    <m/>
    <m/>
  </r>
  <r>
    <x v="1"/>
    <s v="ISMAEL DUMASA ORTEGA"/>
    <n v="359373520000"/>
    <s v="Cobros Mayo"/>
    <m/>
    <m/>
    <d v="2026-05-01T00:00:00"/>
    <n v="68087495"/>
    <n v="68087495"/>
    <m/>
    <m/>
    <m/>
    <m/>
    <m/>
    <d v="2026-05-01T00:00:00"/>
    <m/>
    <m/>
    <m/>
    <s v="8-970-1581"/>
    <s v="MASIVO"/>
    <s v="NPN"/>
    <x v="5"/>
    <m/>
    <m/>
    <m/>
    <m/>
  </r>
  <r>
    <x v="1"/>
    <s v="melineth Pinzón"/>
    <n v="364077070000"/>
    <s v="Cobros Mayo"/>
    <m/>
    <m/>
    <d v="2026-05-01T00:00:00"/>
    <n v="68100949"/>
    <n v="68100949"/>
    <m/>
    <m/>
    <m/>
    <m/>
    <m/>
    <d v="2026-05-01T00:00:00"/>
    <m/>
    <m/>
    <m/>
    <s v="8-880-1686"/>
    <s v="MASIVO"/>
    <s v="NPN"/>
    <x v="1"/>
    <m/>
    <m/>
    <m/>
    <m/>
  </r>
  <r>
    <x v="1"/>
    <s v="CARLOS PÉREZ"/>
    <n v="361003580000"/>
    <s v="Cobros Mayo"/>
    <m/>
    <m/>
    <d v="2026-05-01T00:00:00"/>
    <n v="68116008"/>
    <n v="68116008"/>
    <m/>
    <m/>
    <m/>
    <m/>
    <m/>
    <d v="2026-05-01T00:00:00"/>
    <m/>
    <m/>
    <m/>
    <s v="6-702-1623"/>
    <s v="MASIVO"/>
    <s v="NPN"/>
    <x v="1"/>
    <m/>
    <m/>
    <m/>
    <m/>
  </r>
  <r>
    <x v="1"/>
    <s v="Jaffet Jaramillo "/>
    <n v="351374970000"/>
    <s v="Cobros Mayo"/>
    <m/>
    <m/>
    <d v="2026-05-01T00:00:00"/>
    <n v="68116284"/>
    <n v="68116284"/>
    <m/>
    <m/>
    <m/>
    <m/>
    <m/>
    <d v="2026-05-01T00:00:00"/>
    <m/>
    <m/>
    <m/>
    <s v="8-989-1992"/>
    <s v="MASIVO"/>
    <s v="3 PAGOS PENDIENTES"/>
    <x v="7"/>
    <m/>
    <m/>
    <m/>
    <m/>
  </r>
  <r>
    <x v="1"/>
    <s v="Shephanie Michelle murrell ortega "/>
    <n v="362330440000"/>
    <s v="Cobros Mayo"/>
    <m/>
    <m/>
    <d v="2026-05-01T00:00:00"/>
    <n v="68132648"/>
    <n v="68132648"/>
    <m/>
    <m/>
    <m/>
    <m/>
    <m/>
    <d v="2026-05-01T00:00:00"/>
    <m/>
    <m/>
    <m/>
    <s v="8-1035-234"/>
    <s v="MASIVO"/>
    <s v="NPN"/>
    <x v="1"/>
    <m/>
    <m/>
    <m/>
    <m/>
  </r>
  <r>
    <x v="1"/>
    <s v="Yanela Rosaneth González Castañon"/>
    <n v="367081280000"/>
    <s v="Cobros Mayo"/>
    <m/>
    <m/>
    <d v="2026-05-01T00:00:00"/>
    <n v="68134876"/>
    <n v="68134876"/>
    <m/>
    <m/>
    <m/>
    <m/>
    <m/>
    <d v="2026-05-01T00:00:00"/>
    <m/>
    <m/>
    <m/>
    <s v="8-798-938"/>
    <s v="MASIVO"/>
    <s v="NPN"/>
    <x v="1"/>
    <m/>
    <m/>
    <m/>
    <m/>
  </r>
  <r>
    <x v="1"/>
    <s v="DAYANIS MICHEL CEDEÑO DIAZ"/>
    <n v="361028670000"/>
    <s v="Cobros Mayo"/>
    <m/>
    <m/>
    <d v="2026-05-01T00:00:00"/>
    <n v="68150945"/>
    <n v="68150945"/>
    <m/>
    <m/>
    <m/>
    <m/>
    <m/>
    <d v="2026-05-01T00:00:00"/>
    <m/>
    <m/>
    <m/>
    <s v="8-944-1722"/>
    <s v="MASIVO"/>
    <s v="2 PAGOS PENDIENTES"/>
    <x v="1"/>
    <m/>
    <m/>
    <m/>
    <m/>
  </r>
  <r>
    <x v="1"/>
    <s v="Yair Hernández"/>
    <n v="367037860000"/>
    <s v="Cobros Mayo"/>
    <m/>
    <m/>
    <d v="2026-05-01T00:00:00"/>
    <n v="68150976"/>
    <n v="68150976"/>
    <m/>
    <m/>
    <m/>
    <m/>
    <m/>
    <d v="2026-05-01T00:00:00"/>
    <m/>
    <m/>
    <m/>
    <s v="9-757-382"/>
    <s v="MASIVO"/>
    <s v="NPN"/>
    <x v="1"/>
    <m/>
    <m/>
    <m/>
    <m/>
  </r>
  <r>
    <x v="1"/>
    <s v="Mariangel Duque"/>
    <n v="366051980000"/>
    <s v="Cobros Mayo"/>
    <m/>
    <m/>
    <d v="2026-05-01T00:00:00"/>
    <n v="68162356"/>
    <n v="68162356"/>
    <m/>
    <m/>
    <m/>
    <m/>
    <m/>
    <d v="2026-05-01T00:00:00"/>
    <m/>
    <m/>
    <m/>
    <s v="8-1013-1540"/>
    <s v="MASIVO"/>
    <s v="NPN"/>
    <x v="1"/>
    <m/>
    <m/>
    <m/>
    <m/>
  </r>
  <r>
    <x v="1"/>
    <s v="Ceberino frias moreno"/>
    <n v="356371330000"/>
    <s v="Cobros Mayo"/>
    <m/>
    <m/>
    <d v="2026-05-01T00:00:00"/>
    <n v="68179375"/>
    <n v="68179375"/>
    <m/>
    <m/>
    <m/>
    <m/>
    <m/>
    <d v="2026-05-01T00:00:00"/>
    <m/>
    <m/>
    <m/>
    <s v="8-732-1831"/>
    <s v="MASIVO"/>
    <s v="2 PAGOS PENDIENTES"/>
    <x v="8"/>
    <m/>
    <m/>
    <m/>
    <m/>
  </r>
  <r>
    <x v="1"/>
    <s v="Argelis González "/>
    <n v="363017480000"/>
    <s v="Cobros Mayo"/>
    <m/>
    <m/>
    <d v="2026-05-01T00:00:00"/>
    <n v="68179400"/>
    <n v="68179400"/>
    <m/>
    <m/>
    <m/>
    <m/>
    <m/>
    <d v="2026-05-01T00:00:00"/>
    <m/>
    <m/>
    <m/>
    <s v="2-748-178"/>
    <s v="MASIVO"/>
    <s v="NPN"/>
    <x v="1"/>
    <m/>
    <m/>
    <m/>
    <m/>
  </r>
  <r>
    <x v="1"/>
    <s v="Ernesto Lam Velasquez"/>
    <n v="346382020000"/>
    <s v="Cobros Mayo"/>
    <m/>
    <m/>
    <d v="2026-05-01T00:00:00"/>
    <n v="68184307"/>
    <n v="68184307"/>
    <m/>
    <m/>
    <m/>
    <m/>
    <m/>
    <d v="2026-05-01T00:00:00"/>
    <m/>
    <m/>
    <m/>
    <s v="3-753-110"/>
    <s v="MASIVO"/>
    <s v="NPN"/>
    <x v="5"/>
    <m/>
    <m/>
    <m/>
    <m/>
  </r>
  <r>
    <x v="1"/>
    <s v="Francisco hermenegildo Rodriguez Cruz "/>
    <n v="357369010000"/>
    <s v="Cobros Mayo"/>
    <m/>
    <m/>
    <d v="2026-05-01T00:00:00"/>
    <n v="68185452"/>
    <n v="68185452"/>
    <m/>
    <m/>
    <m/>
    <m/>
    <m/>
    <d v="2026-05-01T00:00:00"/>
    <m/>
    <m/>
    <m/>
    <s v="8-415-149"/>
    <s v="MASIVO"/>
    <s v="NPN"/>
    <x v="1"/>
    <m/>
    <m/>
    <m/>
    <m/>
  </r>
  <r>
    <x v="1"/>
    <s v="SHERLINE NICOLLE VIQUEZ MENDEZ"/>
    <n v="367078170000"/>
    <s v="Cobros Mayo"/>
    <m/>
    <m/>
    <d v="2026-05-01T00:00:00"/>
    <n v="68199560"/>
    <n v="68199560"/>
    <m/>
    <m/>
    <m/>
    <m/>
    <m/>
    <d v="2026-05-01T00:00:00"/>
    <m/>
    <m/>
    <m/>
    <s v="4-827-380"/>
    <s v="MASIVO"/>
    <s v="NPN"/>
    <x v="1"/>
    <m/>
    <m/>
    <m/>
    <m/>
  </r>
  <r>
    <x v="1"/>
    <s v="Juan carlos solar ramos"/>
    <n v="365083820000"/>
    <s v="Cobros Mayo"/>
    <m/>
    <m/>
    <d v="2026-05-01T00:00:00"/>
    <n v="68203534"/>
    <n v="68203534"/>
    <m/>
    <m/>
    <m/>
    <m/>
    <m/>
    <d v="2026-05-01T00:00:00"/>
    <m/>
    <m/>
    <m/>
    <s v="AT533169"/>
    <s v="MASIVO"/>
    <s v="NPN"/>
    <x v="1"/>
    <m/>
    <m/>
    <m/>
    <m/>
  </r>
  <r>
    <x v="1"/>
    <s v="Lizkaida Barcenas"/>
    <n v="366056030000"/>
    <s v="Cobros Mayo"/>
    <m/>
    <m/>
    <d v="2026-05-01T00:00:00"/>
    <n v="68204109"/>
    <n v="68204109"/>
    <m/>
    <m/>
    <m/>
    <m/>
    <m/>
    <d v="2026-05-01T00:00:00"/>
    <m/>
    <m/>
    <m/>
    <s v="3-760-1757"/>
    <s v="MASIVO"/>
    <s v="NPN"/>
    <x v="1"/>
    <m/>
    <m/>
    <m/>
    <m/>
  </r>
  <r>
    <x v="1"/>
    <s v="Freddy balza "/>
    <n v="368014280000"/>
    <s v="Cobros Mayo"/>
    <m/>
    <m/>
    <d v="2026-05-01T00:00:00"/>
    <n v="68211872"/>
    <n v="68211872"/>
    <m/>
    <m/>
    <m/>
    <m/>
    <m/>
    <d v="2026-05-01T00:00:00"/>
    <m/>
    <m/>
    <m/>
    <s v="Bf558050"/>
    <s v="SOHO"/>
    <s v="NPN"/>
    <x v="3"/>
    <m/>
    <m/>
    <m/>
    <m/>
  </r>
  <r>
    <x v="1"/>
    <s v="Enrique Antonio Marín Aguirre "/>
    <n v="234010250000"/>
    <s v="Cobros Mayo"/>
    <m/>
    <m/>
    <d v="2026-05-01T00:00:00"/>
    <n v="68235940"/>
    <n v="68235940"/>
    <m/>
    <m/>
    <m/>
    <m/>
    <m/>
    <d v="2026-05-01T00:00:00"/>
    <m/>
    <m/>
    <m/>
    <s v="4-700-1364"/>
    <s v="MASIVO"/>
    <s v="3 PAGOS PENDIENTES"/>
    <x v="1"/>
    <m/>
    <m/>
    <m/>
    <m/>
  </r>
  <r>
    <x v="1"/>
    <s v="Ricardo Antonio MONTERO MARTÍNEZ"/>
    <n v="998105050000"/>
    <s v="Cobros Mayo"/>
    <m/>
    <m/>
    <d v="2026-05-01T00:00:00"/>
    <n v="68236996"/>
    <n v="68236996"/>
    <m/>
    <m/>
    <m/>
    <m/>
    <m/>
    <d v="2026-05-01T00:00:00"/>
    <m/>
    <m/>
    <m/>
    <s v="4-114-733"/>
    <s v="MASIVO"/>
    <s v="NPN"/>
    <x v="1"/>
    <m/>
    <m/>
    <m/>
    <m/>
  </r>
  <r>
    <x v="1"/>
    <s v="Miguel Chávez "/>
    <n v="365088970000"/>
    <s v="Cobros Mayo"/>
    <m/>
    <m/>
    <d v="2026-05-01T00:00:00"/>
    <n v="68261639"/>
    <n v="68261639"/>
    <m/>
    <m/>
    <m/>
    <m/>
    <m/>
    <d v="2026-05-01T00:00:00"/>
    <m/>
    <m/>
    <m/>
    <s v="9-717-333"/>
    <s v="SOHO"/>
    <s v="NPN"/>
    <x v="1"/>
    <m/>
    <m/>
    <m/>
    <m/>
  </r>
  <r>
    <x v="1"/>
    <s v="Jenny liseth  Barsallo brow"/>
    <n v="366005850000"/>
    <s v="Cobros Mayo"/>
    <m/>
    <m/>
    <d v="2026-05-01T00:00:00"/>
    <n v="68268742"/>
    <n v="68268742"/>
    <m/>
    <m/>
    <m/>
    <m/>
    <m/>
    <d v="2026-05-01T00:00:00"/>
    <m/>
    <m/>
    <m/>
    <s v="10-707-314"/>
    <s v="MASIVO"/>
    <s v="NPN"/>
    <x v="1"/>
    <m/>
    <m/>
    <m/>
    <m/>
  </r>
  <r>
    <x v="1"/>
    <s v="Hilda Martinez"/>
    <n v="353352820000"/>
    <s v="Cobros Mayo"/>
    <m/>
    <m/>
    <d v="2026-05-01T00:00:00"/>
    <n v="68276190"/>
    <n v="68276190"/>
    <m/>
    <m/>
    <m/>
    <m/>
    <m/>
    <d v="2026-05-01T00:00:00"/>
    <m/>
    <m/>
    <m/>
    <s v="3-736-2413"/>
    <s v="MASIVO"/>
    <s v="NPN"/>
    <x v="1"/>
    <m/>
    <m/>
    <m/>
    <m/>
  </r>
  <r>
    <x v="1"/>
    <s v="Delmira Gomez"/>
    <n v="368030360000"/>
    <s v="Cobros Mayo"/>
    <m/>
    <m/>
    <d v="2026-05-01T00:00:00"/>
    <n v="68284706"/>
    <n v="68284706"/>
    <m/>
    <m/>
    <m/>
    <m/>
    <m/>
    <d v="2026-05-01T00:00:00"/>
    <m/>
    <m/>
    <m/>
    <s v="1-17-379"/>
    <s v="MASIVO"/>
    <s v="NPN"/>
    <x v="1"/>
    <m/>
    <m/>
    <m/>
    <m/>
  </r>
  <r>
    <x v="1"/>
    <s v="Laleiska karelis rodriguez bocanegra"/>
    <n v="355381640000"/>
    <s v="Cobros Mayo"/>
    <m/>
    <m/>
    <d v="2026-05-01T00:00:00"/>
    <n v="68285741"/>
    <n v="68285741"/>
    <m/>
    <m/>
    <m/>
    <m/>
    <m/>
    <d v="2026-05-01T00:00:00"/>
    <m/>
    <m/>
    <m/>
    <s v="3-742-1450"/>
    <s v="SOHO"/>
    <s v="NPN"/>
    <x v="1"/>
    <m/>
    <m/>
    <m/>
    <m/>
  </r>
  <r>
    <x v="1"/>
    <s v="Miguel escudero "/>
    <n v="346448850000"/>
    <s v="Cobros Mayo"/>
    <m/>
    <m/>
    <d v="2026-05-01T00:00:00"/>
    <n v="68290890"/>
    <n v="68290890"/>
    <m/>
    <m/>
    <m/>
    <m/>
    <m/>
    <d v="2026-05-01T00:00:00"/>
    <m/>
    <m/>
    <m/>
    <s v="7-702-210"/>
    <s v="MASIVO"/>
    <s v="NPN"/>
    <x v="4"/>
    <m/>
    <m/>
    <m/>
    <m/>
  </r>
  <r>
    <x v="1"/>
    <s v="Ismael alexis Vergara murillo"/>
    <n v="356375320000"/>
    <s v="Cobros Mayo"/>
    <m/>
    <m/>
    <d v="2026-05-01T00:00:00"/>
    <n v="68299587"/>
    <n v="68299587"/>
    <m/>
    <m/>
    <m/>
    <m/>
    <m/>
    <d v="2026-05-01T00:00:00"/>
    <m/>
    <m/>
    <m/>
    <s v="8-1050-2217"/>
    <s v="MASIVO"/>
    <s v="NPN"/>
    <x v="5"/>
    <m/>
    <m/>
    <m/>
    <m/>
  </r>
  <r>
    <x v="1"/>
    <s v="Eric sabet  Morales "/>
    <n v="366010260000"/>
    <s v="Cobros Mayo"/>
    <m/>
    <m/>
    <d v="2026-05-01T00:00:00"/>
    <n v="68303645"/>
    <n v="68303645"/>
    <m/>
    <m/>
    <m/>
    <m/>
    <m/>
    <d v="2026-05-01T00:00:00"/>
    <m/>
    <m/>
    <m/>
    <s v="5-716-1708"/>
    <s v="MASIVO"/>
    <s v="2 PAGOS PENDIENTES"/>
    <x v="8"/>
    <m/>
    <m/>
    <m/>
    <m/>
  </r>
  <r>
    <x v="1"/>
    <s v="Osvaldo Boutet Miranda"/>
    <n v="367021200000"/>
    <s v="Cobros Mayo"/>
    <m/>
    <m/>
    <d v="2026-05-01T00:00:00"/>
    <n v="68313374"/>
    <n v="68313374"/>
    <m/>
    <m/>
    <m/>
    <m/>
    <m/>
    <d v="2026-05-01T00:00:00"/>
    <m/>
    <m/>
    <m/>
    <s v="4-147-2074"/>
    <s v="MASIVO"/>
    <s v="NPN"/>
    <x v="1"/>
    <m/>
    <m/>
    <m/>
    <m/>
  </r>
  <r>
    <x v="1"/>
    <s v="Miguel Angel Ruiz Soto "/>
    <n v="366005830000"/>
    <s v="Cobros Mayo"/>
    <m/>
    <m/>
    <d v="2026-05-01T00:00:00"/>
    <n v="68326091"/>
    <n v="68326091"/>
    <m/>
    <m/>
    <m/>
    <m/>
    <m/>
    <d v="2026-05-01T00:00:00"/>
    <m/>
    <m/>
    <m/>
    <s v="3-728-325"/>
    <s v="MASIVO"/>
    <s v="2 PAGOS PENDIENTES"/>
    <x v="3"/>
    <m/>
    <m/>
    <m/>
    <m/>
  </r>
  <r>
    <x v="1"/>
    <s v="ANA MILENA OVALLE"/>
    <n v="365012970000"/>
    <s v="Cobros Mayo"/>
    <m/>
    <m/>
    <d v="2026-05-01T00:00:00"/>
    <n v="68342815"/>
    <n v="68342815"/>
    <m/>
    <m/>
    <m/>
    <m/>
    <m/>
    <d v="2026-05-01T00:00:00"/>
    <m/>
    <m/>
    <m/>
    <s v="8-810-2035"/>
    <s v="MASIVO"/>
    <s v="2 PAGOS PENDIENTES"/>
    <x v="10"/>
    <m/>
    <m/>
    <m/>
    <m/>
  </r>
  <r>
    <x v="1"/>
    <s v="JOHN FITZGERALD BRATHWAITE LOWE "/>
    <n v="365006330000"/>
    <s v="Cobros Mayo"/>
    <m/>
    <m/>
    <d v="2026-05-01T00:00:00"/>
    <n v="68343299"/>
    <n v="68343299"/>
    <m/>
    <m/>
    <m/>
    <m/>
    <m/>
    <d v="2026-05-01T00:00:00"/>
    <m/>
    <m/>
    <m/>
    <s v="8-314-707"/>
    <s v="MASIVO"/>
    <s v="2 PAGOS PENDIENTES"/>
    <x v="3"/>
    <m/>
    <m/>
    <m/>
    <m/>
  </r>
  <r>
    <x v="1"/>
    <s v="MANUEL ANTONIO MIRANDA FRANCO"/>
    <n v="369055450000"/>
    <s v="Cobros Mayo"/>
    <m/>
    <m/>
    <d v="2026-05-01T00:00:00"/>
    <n v="68358975"/>
    <n v="68358975"/>
    <m/>
    <m/>
    <m/>
    <m/>
    <m/>
    <d v="2026-05-01T00:00:00"/>
    <m/>
    <m/>
    <m/>
    <s v="9-735-619"/>
    <s v="MASIVO"/>
    <s v="NPN"/>
    <x v="1"/>
    <m/>
    <m/>
    <m/>
    <m/>
  </r>
  <r>
    <x v="1"/>
    <s v="Elia Guerra  Molina "/>
    <n v="365039010000"/>
    <s v="Cobros Mayo"/>
    <m/>
    <m/>
    <d v="2026-05-01T00:00:00"/>
    <n v="68368222"/>
    <n v="68368222"/>
    <m/>
    <m/>
    <m/>
    <m/>
    <m/>
    <d v="2026-05-01T00:00:00"/>
    <m/>
    <m/>
    <m/>
    <s v="1-737-715"/>
    <s v="MASIVO"/>
    <s v="NPN"/>
    <x v="1"/>
    <m/>
    <m/>
    <m/>
    <m/>
  </r>
  <r>
    <x v="1"/>
    <s v="YORLENIS VEGA"/>
    <n v="358354670000"/>
    <s v="Cobros Mayo"/>
    <m/>
    <m/>
    <d v="2026-05-01T00:00:00"/>
    <n v="68369773"/>
    <n v="68369773"/>
    <m/>
    <m/>
    <m/>
    <m/>
    <m/>
    <d v="2026-05-01T00:00:00"/>
    <m/>
    <m/>
    <m/>
    <s v="8-904-720"/>
    <s v="MASIVO"/>
    <s v="2 PAGOS PENDIENTES"/>
    <x v="1"/>
    <m/>
    <m/>
    <m/>
    <m/>
  </r>
  <r>
    <x v="1"/>
    <s v="Ronaldo Nazario Justiniano Rodriguez"/>
    <n v="361055190000"/>
    <s v="Cobros Mayo"/>
    <m/>
    <m/>
    <d v="2026-05-01T00:00:00"/>
    <n v="68370299"/>
    <n v="68370299"/>
    <m/>
    <m/>
    <m/>
    <m/>
    <m/>
    <d v="2026-05-01T00:00:00"/>
    <m/>
    <m/>
    <m/>
    <s v="8-1064-579"/>
    <s v="MASIVO"/>
    <s v="NPN"/>
    <x v="1"/>
    <m/>
    <m/>
    <m/>
    <m/>
  </r>
  <r>
    <x v="1"/>
    <s v="Elvis Yandel Estribi Graziani"/>
    <n v="361071000000"/>
    <s v="Cobros Mayo"/>
    <m/>
    <m/>
    <d v="2026-05-01T00:00:00"/>
    <n v="68383673"/>
    <n v="68383673"/>
    <m/>
    <m/>
    <m/>
    <m/>
    <m/>
    <d v="2026-05-01T00:00:00"/>
    <m/>
    <m/>
    <m/>
    <s v="8-1037-1872"/>
    <s v="MASIVO"/>
    <s v="NPN"/>
    <x v="3"/>
    <m/>
    <m/>
    <m/>
    <m/>
  </r>
  <r>
    <x v="1"/>
    <s v="Joel Jonadah Rodriguez Rose"/>
    <n v="364069810000"/>
    <s v="Cobros Mayo"/>
    <m/>
    <m/>
    <d v="2026-05-01T00:00:00"/>
    <n v="68390878"/>
    <n v="68390878"/>
    <m/>
    <m/>
    <m/>
    <m/>
    <m/>
    <d v="2026-05-01T00:00:00"/>
    <m/>
    <m/>
    <m/>
    <s v="8-884-183"/>
    <s v="MASIVO"/>
    <s v="NPN"/>
    <x v="4"/>
    <m/>
    <m/>
    <m/>
    <m/>
  </r>
  <r>
    <x v="1"/>
    <s v="Ronmy Pomares"/>
    <n v="361045560000"/>
    <s v="Cobros Mayo"/>
    <m/>
    <m/>
    <d v="2026-05-01T00:00:00"/>
    <n v="68418651"/>
    <n v="68418651"/>
    <m/>
    <m/>
    <m/>
    <m/>
    <m/>
    <d v="2026-05-01T00:00:00"/>
    <m/>
    <m/>
    <m/>
    <s v="E8108222"/>
    <s v="MASIVO"/>
    <s v="NPN"/>
    <x v="1"/>
    <m/>
    <m/>
    <m/>
    <m/>
  </r>
  <r>
    <x v="1"/>
    <s v="Milagros Daivelys Palacios"/>
    <n v="358382760000"/>
    <s v="Cobros Mayo"/>
    <m/>
    <m/>
    <d v="2026-05-01T00:00:00"/>
    <n v="68425516"/>
    <n v="68425516"/>
    <m/>
    <m/>
    <m/>
    <m/>
    <m/>
    <d v="2026-05-01T00:00:00"/>
    <m/>
    <m/>
    <m/>
    <s v="8-1046-200"/>
    <s v="MASIVO"/>
    <s v="3 PAGOS PENDIENTES"/>
    <x v="1"/>
    <m/>
    <m/>
    <m/>
    <m/>
  </r>
  <r>
    <x v="1"/>
    <s v="Yelineth Rios"/>
    <n v="369070100000"/>
    <s v="Cobros Mayo"/>
    <m/>
    <m/>
    <d v="2026-05-01T00:00:00"/>
    <n v="68427493"/>
    <n v="68427493"/>
    <m/>
    <m/>
    <m/>
    <m/>
    <m/>
    <d v="2026-05-01T00:00:00"/>
    <m/>
    <m/>
    <m/>
    <s v="8-760-1295"/>
    <s v="MASIVO"/>
    <s v="NPN"/>
    <x v="1"/>
    <m/>
    <m/>
    <m/>
    <m/>
  </r>
  <r>
    <x v="1"/>
    <s v="Nemesis tatiana viquez corella"/>
    <n v="360285300000"/>
    <s v="Cobros Mayo"/>
    <m/>
    <m/>
    <d v="2026-05-01T00:00:00"/>
    <n v="68443527"/>
    <n v="68443527"/>
    <m/>
    <m/>
    <m/>
    <m/>
    <m/>
    <d v="2026-05-01T00:00:00"/>
    <m/>
    <m/>
    <m/>
    <s v="4-759-714"/>
    <s v="MASIVO"/>
    <s v="NPN"/>
    <x v="1"/>
    <m/>
    <m/>
    <m/>
    <m/>
  </r>
  <r>
    <x v="1"/>
    <s v="Pablo Torres osorio"/>
    <n v="353363240000"/>
    <s v="Cobros Mayo"/>
    <m/>
    <m/>
    <d v="2026-05-01T00:00:00"/>
    <n v="68451482"/>
    <n v="68451482"/>
    <m/>
    <m/>
    <m/>
    <m/>
    <m/>
    <d v="2026-05-01T00:00:00"/>
    <m/>
    <m/>
    <m/>
    <s v="8-294-118"/>
    <s v="MASIVO"/>
    <s v="NPN"/>
    <x v="5"/>
    <m/>
    <m/>
    <m/>
    <m/>
  </r>
  <r>
    <x v="1"/>
    <s v="Jonathan emerito acevedo gallardo "/>
    <n v="194075090000"/>
    <s v="Cobros Mayo"/>
    <m/>
    <m/>
    <d v="2026-05-01T00:00:00"/>
    <n v="68452412"/>
    <n v="68452412"/>
    <m/>
    <m/>
    <m/>
    <m/>
    <m/>
    <d v="2026-05-01T00:00:00"/>
    <m/>
    <m/>
    <m/>
    <s v="8-799-680"/>
    <s v="MASIVO"/>
    <s v="NPN"/>
    <x v="1"/>
    <m/>
    <m/>
    <m/>
    <m/>
  </r>
  <r>
    <x v="1"/>
    <s v="Alexis emmanuel credidio Gonzales "/>
    <n v="368009960000"/>
    <s v="Cobros Mayo"/>
    <m/>
    <m/>
    <d v="2026-05-01T00:00:00"/>
    <n v="68470179"/>
    <n v="68470179"/>
    <m/>
    <m/>
    <m/>
    <m/>
    <m/>
    <d v="2026-05-01T00:00:00"/>
    <m/>
    <m/>
    <m/>
    <s v="8-976-1116"/>
    <s v="MASIVO"/>
    <s v="2 PAGOS PENDIENTES"/>
    <x v="8"/>
    <m/>
    <m/>
    <m/>
    <m/>
  </r>
  <r>
    <x v="1"/>
    <s v="Rosalina Sánchez "/>
    <n v="356368870000"/>
    <s v="Cobros Mayo"/>
    <m/>
    <m/>
    <d v="2026-05-01T00:00:00"/>
    <n v="68477282"/>
    <n v="68477282"/>
    <m/>
    <m/>
    <m/>
    <m/>
    <m/>
    <d v="2026-05-01T00:00:00"/>
    <m/>
    <m/>
    <m/>
    <s v="9-737-2061"/>
    <s v="MASIVO"/>
    <s v="NPN"/>
    <x v="2"/>
    <m/>
    <m/>
    <m/>
    <m/>
  </r>
  <r>
    <x v="1"/>
    <s v="Norma Mezua"/>
    <n v="358375590000"/>
    <s v="Cobros Mayo"/>
    <m/>
    <m/>
    <d v="2026-05-01T00:00:00"/>
    <n v="68481258"/>
    <n v="68481258"/>
    <m/>
    <m/>
    <m/>
    <m/>
    <m/>
    <d v="2026-05-01T00:00:00"/>
    <m/>
    <m/>
    <m/>
    <s v="5-702-70"/>
    <s v="MASIVO"/>
    <s v="NPN"/>
    <x v="5"/>
    <m/>
    <m/>
    <m/>
    <m/>
  </r>
  <r>
    <x v="1"/>
    <s v="Vielka Itzel Jarvis Matos "/>
    <n v="366041170000"/>
    <s v="Cobros Mayo"/>
    <m/>
    <m/>
    <d v="2026-05-01T00:00:00"/>
    <n v="68490478"/>
    <n v="68490478"/>
    <m/>
    <m/>
    <m/>
    <m/>
    <m/>
    <d v="2026-05-01T00:00:00"/>
    <m/>
    <m/>
    <m/>
    <s v="8-743-1368"/>
    <s v="MASIVO"/>
    <s v="NPN"/>
    <x v="1"/>
    <m/>
    <m/>
    <m/>
    <m/>
  </r>
  <r>
    <x v="1"/>
    <s v="Juan Enrique Torres Mojica"/>
    <n v="359369000000"/>
    <s v="Cobros Mayo"/>
    <m/>
    <m/>
    <d v="2026-05-01T00:00:00"/>
    <n v="68494071"/>
    <n v="68494071"/>
    <m/>
    <m/>
    <m/>
    <m/>
    <m/>
    <d v="2026-05-01T00:00:00"/>
    <m/>
    <m/>
    <m/>
    <s v="8-493-683"/>
    <s v="MASIVO"/>
    <s v="NPN"/>
    <x v="2"/>
    <m/>
    <m/>
    <m/>
    <m/>
  </r>
  <r>
    <x v="1"/>
    <s v="Noel reyes "/>
    <n v="363005370000"/>
    <s v="Cobros Mayo"/>
    <m/>
    <m/>
    <d v="2026-05-01T00:00:00"/>
    <n v="68497331"/>
    <n v="68497331"/>
    <m/>
    <m/>
    <m/>
    <m/>
    <m/>
    <d v="2026-05-01T00:00:00"/>
    <m/>
    <m/>
    <m/>
    <s v="3-737-79"/>
    <s v="MASIVO"/>
    <s v="2 PAGOS PENDIENTES"/>
    <x v="9"/>
    <m/>
    <m/>
    <m/>
    <m/>
  </r>
  <r>
    <x v="1"/>
    <s v="MAITE ELOISA MARTES RUIZ"/>
    <n v="369021720000"/>
    <s v="Cobros Mayo"/>
    <m/>
    <m/>
    <d v="2026-05-01T00:00:00"/>
    <n v="68532816"/>
    <n v="68532816"/>
    <m/>
    <m/>
    <m/>
    <m/>
    <m/>
    <d v="2026-05-01T00:00:00"/>
    <m/>
    <m/>
    <m/>
    <s v="8-956-2364"/>
    <s v="MASIVO"/>
    <s v="NPN"/>
    <x v="2"/>
    <m/>
    <m/>
    <m/>
    <m/>
  </r>
  <r>
    <x v="1"/>
    <s v="MAGNOLIA CARMINA CHUEZ MORALES"/>
    <n v="352357030000"/>
    <s v="Cobros Mayo"/>
    <m/>
    <m/>
    <d v="2026-05-01T00:00:00"/>
    <n v="68535613"/>
    <n v="68535613"/>
    <m/>
    <m/>
    <m/>
    <m/>
    <m/>
    <d v="2026-05-01T00:00:00"/>
    <m/>
    <m/>
    <m/>
    <s v="8-381-337"/>
    <s v="MASIVO"/>
    <s v="NPN"/>
    <x v="4"/>
    <m/>
    <m/>
    <m/>
    <m/>
  </r>
  <r>
    <x v="1"/>
    <s v="GENESIS STHEFANY RODRIGUEZ MORENO"/>
    <n v="365076060000"/>
    <s v="Cobros Mayo"/>
    <m/>
    <m/>
    <d v="2026-05-01T00:00:00"/>
    <n v="68551019"/>
    <n v="68551019"/>
    <m/>
    <m/>
    <m/>
    <m/>
    <m/>
    <d v="2026-05-01T00:00:00"/>
    <m/>
    <m/>
    <m/>
    <s v="8-937-808"/>
    <s v="MASIVO"/>
    <s v="NPN"/>
    <x v="5"/>
    <m/>
    <m/>
    <m/>
    <m/>
  </r>
  <r>
    <x v="1"/>
    <s v="LAURISSA LEREN "/>
    <n v="299042690000"/>
    <s v="Cobros Mayo"/>
    <m/>
    <m/>
    <d v="2026-05-01T00:00:00"/>
    <n v="68561033"/>
    <n v="68561033"/>
    <m/>
    <m/>
    <m/>
    <m/>
    <m/>
    <d v="2026-05-01T00:00:00"/>
    <m/>
    <m/>
    <m/>
    <s v="8-908-2109"/>
    <s v="MASIVO"/>
    <s v="2 PAGOS PENDIENTES"/>
    <x v="1"/>
    <m/>
    <m/>
    <m/>
    <m/>
  </r>
  <r>
    <x v="1"/>
    <s v="Luis Ortiz "/>
    <n v="366031610000"/>
    <s v="Cobros Mayo"/>
    <m/>
    <m/>
    <d v="2026-05-01T00:00:00"/>
    <n v="68562326"/>
    <n v="68562326"/>
    <m/>
    <m/>
    <m/>
    <m/>
    <m/>
    <d v="2026-05-01T00:00:00"/>
    <m/>
    <m/>
    <m/>
    <s v="10-701-582"/>
    <s v="MASIVO"/>
    <s v="NPN"/>
    <x v="1"/>
    <m/>
    <m/>
    <m/>
    <m/>
  </r>
  <r>
    <x v="1"/>
    <s v="Valerio mora"/>
    <n v="351359270000"/>
    <s v="Cobros Mayo"/>
    <m/>
    <m/>
    <d v="2026-05-01T00:00:00"/>
    <n v="68565271"/>
    <n v="68565271"/>
    <m/>
    <m/>
    <m/>
    <m/>
    <m/>
    <d v="2026-05-01T00:00:00"/>
    <m/>
    <m/>
    <m/>
    <s v="5-716-1671"/>
    <s v="MASIVO"/>
    <s v="3 PAGOS PENDIENTES"/>
    <x v="3"/>
    <m/>
    <m/>
    <m/>
    <m/>
  </r>
  <r>
    <x v="1"/>
    <s v="CRISTIAN MORALES"/>
    <n v="368023750000"/>
    <s v="Cobros Mayo"/>
    <m/>
    <m/>
    <d v="2026-05-01T00:00:00"/>
    <n v="68578388"/>
    <n v="68578388"/>
    <m/>
    <m/>
    <m/>
    <m/>
    <m/>
    <d v="2026-05-01T00:00:00"/>
    <m/>
    <m/>
    <m/>
    <s v="3-737-1380"/>
    <s v="MASIVO"/>
    <s v="2 PAGOS PENDIENTES"/>
    <x v="3"/>
    <m/>
    <m/>
    <m/>
    <m/>
  </r>
  <r>
    <x v="1"/>
    <s v="HELIBELINA LOPEZ ERHMAN"/>
    <n v="362008530000"/>
    <s v="Cobros Mayo"/>
    <m/>
    <m/>
    <d v="2026-05-01T00:00:00"/>
    <n v="68587773"/>
    <n v="68587773"/>
    <m/>
    <m/>
    <m/>
    <m/>
    <m/>
    <d v="2026-05-01T00:00:00"/>
    <m/>
    <m/>
    <m/>
    <s v="10-705-2365"/>
    <s v="MASIVO"/>
    <s v="NPN"/>
    <x v="2"/>
    <m/>
    <m/>
    <m/>
    <m/>
  </r>
  <r>
    <x v="1"/>
    <s v="MIGUEL ANGEL GUEVARA MARTINEz"/>
    <n v="366000710000"/>
    <s v="Cobros Mayo"/>
    <m/>
    <m/>
    <d v="2026-05-01T00:00:00"/>
    <n v="68588708"/>
    <n v="68588708"/>
    <m/>
    <m/>
    <m/>
    <m/>
    <m/>
    <d v="2026-05-01T00:00:00"/>
    <m/>
    <m/>
    <m/>
    <s v="3-748-1562"/>
    <s v="MASIVO"/>
    <s v="NPN"/>
    <x v="5"/>
    <m/>
    <m/>
    <m/>
    <m/>
  </r>
  <r>
    <x v="1"/>
    <s v="Mariana castillo "/>
    <n v="351373720000"/>
    <s v="Cobros Mayo"/>
    <m/>
    <m/>
    <d v="2026-05-01T00:00:00"/>
    <n v="68593774"/>
    <n v="68593774"/>
    <m/>
    <m/>
    <m/>
    <m/>
    <m/>
    <d v="2026-05-01T00:00:00"/>
    <m/>
    <m/>
    <m/>
    <s v="7-115-878"/>
    <s v="MASIVO"/>
    <s v="NPN"/>
    <x v="5"/>
    <m/>
    <m/>
    <m/>
    <m/>
  </r>
  <r>
    <x v="1"/>
    <s v="Moisés ezequiel neguera tellez"/>
    <n v="283011120000"/>
    <s v="Cobros Mayo"/>
    <m/>
    <m/>
    <d v="2026-05-01T00:00:00"/>
    <n v="68594598"/>
    <n v="68594598"/>
    <m/>
    <m/>
    <m/>
    <m/>
    <m/>
    <d v="2026-05-01T00:00:00"/>
    <m/>
    <m/>
    <m/>
    <s v="C02194175"/>
    <s v="MASIVO"/>
    <s v="2 PAGOS PENDIENTES"/>
    <x v="3"/>
    <m/>
    <m/>
    <m/>
    <m/>
  </r>
  <r>
    <x v="1"/>
    <s v="letzaida gonzales ortega "/>
    <n v="355384430000"/>
    <s v="Cobros Mayo"/>
    <m/>
    <m/>
    <d v="2026-05-01T00:00:00"/>
    <n v="68595161"/>
    <n v="68595161"/>
    <m/>
    <m/>
    <m/>
    <m/>
    <m/>
    <d v="2026-05-01T00:00:00"/>
    <m/>
    <m/>
    <m/>
    <s v="8-703-1218"/>
    <s v="MASIVO"/>
    <s v="NPN"/>
    <x v="1"/>
    <m/>
    <m/>
    <m/>
    <m/>
  </r>
  <r>
    <x v="1"/>
    <s v="Yairenis sanchez"/>
    <n v="369034530000"/>
    <s v="Cobros Mayo"/>
    <m/>
    <m/>
    <d v="2026-05-01T00:00:00"/>
    <n v="68603659"/>
    <n v="68603659"/>
    <m/>
    <m/>
    <m/>
    <m/>
    <m/>
    <d v="2026-05-01T00:00:00"/>
    <m/>
    <m/>
    <m/>
    <s v="3-744-2470"/>
    <s v="MASIVO"/>
    <s v="NPN"/>
    <x v="1"/>
    <m/>
    <m/>
    <m/>
    <m/>
  </r>
  <r>
    <x v="1"/>
    <s v=" Jomar Alfredo Ochoa Jones"/>
    <n v="352368230000"/>
    <s v="Cobros Mayo"/>
    <m/>
    <m/>
    <d v="2026-05-01T00:00:00"/>
    <n v="68612220"/>
    <n v="68612220"/>
    <m/>
    <m/>
    <m/>
    <m/>
    <m/>
    <d v="2026-05-01T00:00:00"/>
    <m/>
    <m/>
    <m/>
    <s v="8-992-495"/>
    <s v="MASIVO"/>
    <s v="3 PAGOS PENDIENTES"/>
    <x v="10"/>
    <m/>
    <m/>
    <m/>
    <m/>
  </r>
  <r>
    <x v="1"/>
    <s v="Lizondra Franco Avila"/>
    <n v="192020960000"/>
    <s v="Cobros Mayo"/>
    <m/>
    <m/>
    <d v="2026-05-01T00:00:00"/>
    <n v="68616236"/>
    <n v="68616236"/>
    <m/>
    <m/>
    <m/>
    <m/>
    <m/>
    <d v="2026-05-01T00:00:00"/>
    <m/>
    <m/>
    <m/>
    <s v="9-111-2665"/>
    <s v="MASIVO"/>
    <s v="NPN"/>
    <x v="1"/>
    <m/>
    <m/>
    <m/>
    <m/>
  </r>
  <r>
    <x v="1"/>
    <s v="ALEXANDER BATISTA FLORES"/>
    <n v="295094610000"/>
    <s v="Cobros Mayo"/>
    <m/>
    <m/>
    <d v="2026-05-01T00:00:00"/>
    <n v="68629734"/>
    <n v="68629734"/>
    <m/>
    <m/>
    <m/>
    <m/>
    <m/>
    <d v="2026-05-01T00:00:00"/>
    <m/>
    <m/>
    <m/>
    <s v="8-521-1954"/>
    <s v="MASIVO"/>
    <s v="NPN"/>
    <x v="1"/>
    <m/>
    <m/>
    <m/>
    <m/>
  </r>
  <r>
    <x v="1"/>
    <s v="Kelly johylin Miranda Trotman"/>
    <n v="362092600000"/>
    <s v="Cobros Mayo"/>
    <m/>
    <m/>
    <d v="2026-05-01T00:00:00"/>
    <n v="68637645"/>
    <n v="68637645"/>
    <m/>
    <m/>
    <m/>
    <m/>
    <m/>
    <d v="2026-05-01T00:00:00"/>
    <m/>
    <m/>
    <m/>
    <s v="Kelly johylin Miranda Trotman"/>
    <s v="SOHO"/>
    <s v="NPN"/>
    <x v="2"/>
    <m/>
    <m/>
    <m/>
    <m/>
  </r>
  <r>
    <x v="1"/>
    <s v="Jean nieto "/>
    <n v="361035160000"/>
    <s v="Cobros Mayo"/>
    <m/>
    <m/>
    <d v="2026-05-01T00:00:00"/>
    <n v="68647408"/>
    <n v="68647408"/>
    <m/>
    <m/>
    <m/>
    <m/>
    <m/>
    <d v="2026-05-01T00:00:00"/>
    <m/>
    <m/>
    <m/>
    <s v="8-947-465"/>
    <s v="MASIVO"/>
    <s v="NPN"/>
    <x v="1"/>
    <m/>
    <m/>
    <m/>
    <m/>
  </r>
  <r>
    <x v="1"/>
    <s v="Carlos Eloy Franco Antunes"/>
    <n v="354358120000"/>
    <s v="Cobros Mayo"/>
    <m/>
    <m/>
    <d v="2026-05-01T00:00:00"/>
    <n v="68652769"/>
    <n v="68652769"/>
    <m/>
    <m/>
    <m/>
    <m/>
    <m/>
    <d v="2026-05-01T00:00:00"/>
    <m/>
    <m/>
    <m/>
    <s v="8-522-2500"/>
    <s v="MASIVO"/>
    <s v="2 PAGOS PENDIENTES"/>
    <x v="5"/>
    <m/>
    <m/>
    <m/>
    <m/>
  </r>
  <r>
    <x v="1"/>
    <s v="María Lastenia Ríos Pinto de Higuera"/>
    <n v="354365570000"/>
    <s v="Cobros Mayo"/>
    <m/>
    <m/>
    <d v="2026-05-01T00:00:00"/>
    <n v="68671953"/>
    <n v="68671953"/>
    <m/>
    <m/>
    <m/>
    <m/>
    <m/>
    <d v="2026-05-01T00:00:00"/>
    <m/>
    <m/>
    <m/>
    <s v="8-721-2459"/>
    <s v="MASIVO"/>
    <s v="NPN"/>
    <x v="1"/>
    <m/>
    <m/>
    <m/>
    <m/>
  </r>
  <r>
    <x v="1"/>
    <s v="Jonathan wezn Almada Sanjur "/>
    <n v="356182480000"/>
    <s v="Cobros Mayo"/>
    <m/>
    <m/>
    <d v="2026-05-01T00:00:00"/>
    <n v="68675714"/>
    <n v="68675714"/>
    <m/>
    <m/>
    <m/>
    <m/>
    <m/>
    <d v="2026-05-01T00:00:00"/>
    <m/>
    <m/>
    <m/>
    <s v="8-814-1713"/>
    <s v="MASIVO"/>
    <s v="NPN"/>
    <x v="2"/>
    <m/>
    <m/>
    <m/>
    <m/>
  </r>
  <r>
    <x v="1"/>
    <s v="Marlina Muñoz"/>
    <n v="364064270000"/>
    <s v="Cobros Mayo"/>
    <m/>
    <m/>
    <d v="2026-05-01T00:00:00"/>
    <n v="68702493"/>
    <n v="68702493"/>
    <m/>
    <m/>
    <m/>
    <m/>
    <m/>
    <d v="2026-05-01T00:00:00"/>
    <m/>
    <m/>
    <m/>
    <s v="7-703-1837"/>
    <s v="MASIVO"/>
    <s v="NPN"/>
    <x v="1"/>
    <m/>
    <m/>
    <m/>
    <m/>
  </r>
  <r>
    <x v="1"/>
    <s v="Jaime Eribel Gallardo Martínez "/>
    <n v="368033760000"/>
    <s v="Cobros Mayo"/>
    <m/>
    <m/>
    <d v="2026-05-01T00:00:00"/>
    <n v="68705237"/>
    <n v="68705237"/>
    <m/>
    <m/>
    <m/>
    <m/>
    <m/>
    <d v="2026-05-01T00:00:00"/>
    <m/>
    <m/>
    <m/>
    <s v="2-719-550"/>
    <s v="MASIVO"/>
    <s v="NPN"/>
    <x v="5"/>
    <m/>
    <m/>
    <m/>
    <m/>
  </r>
  <r>
    <x v="1"/>
    <s v="GIMMARA SHAILYN YOUNG PEREZ"/>
    <n v="357357770000"/>
    <s v="Cobros Mayo"/>
    <m/>
    <m/>
    <d v="2026-05-01T00:00:00"/>
    <n v="68711220"/>
    <n v="68711220"/>
    <m/>
    <m/>
    <m/>
    <m/>
    <m/>
    <d v="2026-05-01T00:00:00"/>
    <m/>
    <m/>
    <m/>
    <s v="3-746-1242"/>
    <s v="MASIVO"/>
    <s v="2 PAGOS PENDIENTES"/>
    <x v="1"/>
    <m/>
    <m/>
    <m/>
    <m/>
  </r>
  <r>
    <x v="1"/>
    <s v="Hermenegildo Cedeño"/>
    <n v="358363920000"/>
    <s v="Cobros Mayo"/>
    <m/>
    <m/>
    <d v="2026-05-01T00:00:00"/>
    <n v="68712983"/>
    <n v="68712983"/>
    <m/>
    <m/>
    <m/>
    <m/>
    <m/>
    <d v="2026-05-01T00:00:00"/>
    <m/>
    <m/>
    <m/>
    <s v="8-793-2025"/>
    <s v="MASIVO"/>
    <s v="2 PAGOS PENDIENTES"/>
    <x v="1"/>
    <m/>
    <m/>
    <m/>
    <m/>
  </r>
  <r>
    <x v="1"/>
    <s v="YADUREIMIS PUENTE"/>
    <n v="358364450000"/>
    <s v="Cobros Mayo"/>
    <m/>
    <m/>
    <d v="2026-05-01T00:00:00"/>
    <n v="68724479"/>
    <n v="68724479"/>
    <m/>
    <m/>
    <m/>
    <m/>
    <m/>
    <d v="2026-05-01T00:00:00"/>
    <m/>
    <m/>
    <m/>
    <s v="L594726"/>
    <s v="MASIVO"/>
    <s v="NPN"/>
    <x v="5"/>
    <m/>
    <m/>
    <m/>
    <m/>
  </r>
  <r>
    <x v="1"/>
    <s v="Bladimir parra"/>
    <n v="354376890000"/>
    <s v="Cobros Mayo"/>
    <m/>
    <m/>
    <d v="2026-05-01T00:00:00"/>
    <n v="68738533"/>
    <n v="68738533"/>
    <m/>
    <m/>
    <m/>
    <m/>
    <m/>
    <d v="2026-05-01T00:00:00"/>
    <m/>
    <m/>
    <m/>
    <s v="8-1019-1572"/>
    <s v="MASIVO"/>
    <s v="NPN"/>
    <x v="1"/>
    <m/>
    <m/>
    <m/>
    <m/>
  </r>
  <r>
    <x v="1"/>
    <s v="MILAGROS TROYA"/>
    <n v="364005300000"/>
    <s v="Cobros Mayo"/>
    <m/>
    <m/>
    <d v="2026-05-01T00:00:00"/>
    <n v="68740932"/>
    <n v="68740932"/>
    <m/>
    <m/>
    <m/>
    <m/>
    <m/>
    <d v="2026-05-01T00:00:00"/>
    <m/>
    <m/>
    <m/>
    <s v="4-844-372"/>
    <s v="MASIVO"/>
    <s v="2 PAGOS PENDIENTES"/>
    <x v="3"/>
    <m/>
    <m/>
    <m/>
    <m/>
  </r>
  <r>
    <x v="1"/>
    <s v="beato gordillo"/>
    <n v="364030600000"/>
    <s v="Cobros Mayo"/>
    <m/>
    <m/>
    <d v="2026-05-01T00:00:00"/>
    <n v="68743602"/>
    <n v="68743602"/>
    <m/>
    <m/>
    <m/>
    <m/>
    <m/>
    <d v="2026-05-01T00:00:00"/>
    <m/>
    <m/>
    <m/>
    <s v="9-734-1361"/>
    <s v="SOHO"/>
    <s v="NPN"/>
    <x v="1"/>
    <m/>
    <m/>
    <m/>
    <m/>
  </r>
  <r>
    <x v="1"/>
    <s v="Ermenegildo Palacio"/>
    <n v="364065020000"/>
    <s v="Cobros Mayo"/>
    <m/>
    <m/>
    <d v="2026-05-01T00:00:00"/>
    <n v="68744784"/>
    <n v="68744784"/>
    <m/>
    <m/>
    <m/>
    <m/>
    <m/>
    <d v="2026-05-01T00:00:00"/>
    <m/>
    <m/>
    <m/>
    <s v="12-724-711"/>
    <s v="MASIVO"/>
    <s v="NPN"/>
    <x v="1"/>
    <m/>
    <m/>
    <m/>
    <m/>
  </r>
  <r>
    <x v="1"/>
    <s v="Alex Jonel Bracho Manzanero"/>
    <n v="354386270000"/>
    <s v="Cobros Mayo"/>
    <m/>
    <m/>
    <d v="2026-05-01T00:00:00"/>
    <n v="68745282"/>
    <n v="68745282"/>
    <m/>
    <m/>
    <m/>
    <m/>
    <m/>
    <d v="2026-05-01T00:00:00"/>
    <m/>
    <m/>
    <m/>
    <n v="118866555"/>
    <s v="MASIVO"/>
    <s v="NPN"/>
    <x v="3"/>
    <m/>
    <m/>
    <m/>
    <m/>
  </r>
  <r>
    <x v="1"/>
    <s v="Juan Barsallo Morale"/>
    <n v="368009910000"/>
    <s v="Cobros Mayo"/>
    <m/>
    <m/>
    <d v="2026-05-01T00:00:00"/>
    <n v="68745282"/>
    <n v="68745282"/>
    <m/>
    <m/>
    <m/>
    <m/>
    <m/>
    <d v="2026-05-01T00:00:00"/>
    <m/>
    <m/>
    <m/>
    <s v="9-189-339"/>
    <s v="MASIVO"/>
    <s v="2 PAGOS PENDIENTES"/>
    <x v="3"/>
    <m/>
    <m/>
    <m/>
    <m/>
  </r>
  <r>
    <x v="1"/>
    <s v="Alfredo gordon"/>
    <n v="358667870000"/>
    <s v="Cobros Mayo"/>
    <m/>
    <m/>
    <d v="2026-05-01T00:00:00"/>
    <n v="68759366"/>
    <n v="68759366"/>
    <m/>
    <m/>
    <m/>
    <m/>
    <m/>
    <d v="2026-05-01T00:00:00"/>
    <m/>
    <m/>
    <m/>
    <s v="8-901-235"/>
    <s v="MASIVO"/>
    <s v="NPN"/>
    <x v="1"/>
    <m/>
    <m/>
    <m/>
    <m/>
  </r>
  <r>
    <x v="1"/>
    <s v="Yaribeth ortega"/>
    <n v="282001570000"/>
    <s v="Cobros Mayo"/>
    <m/>
    <m/>
    <d v="2026-05-01T00:00:00"/>
    <n v="68765432"/>
    <n v="68765432"/>
    <m/>
    <m/>
    <m/>
    <m/>
    <m/>
    <d v="2026-05-01T00:00:00"/>
    <m/>
    <m/>
    <m/>
    <s v="8-744-1156"/>
    <s v="MASIVO"/>
    <s v="NPN"/>
    <x v="2"/>
    <m/>
    <m/>
    <m/>
    <m/>
  </r>
  <r>
    <x v="1"/>
    <s v="Arecelys Esther Ramos Chavez"/>
    <n v="323068970000"/>
    <s v="Cobros Mayo"/>
    <m/>
    <m/>
    <d v="2026-05-01T00:00:00"/>
    <n v="68775065"/>
    <n v="68775065"/>
    <m/>
    <m/>
    <m/>
    <m/>
    <m/>
    <d v="2026-05-01T00:00:00"/>
    <m/>
    <m/>
    <m/>
    <s v="6-704-933"/>
    <s v="MASIVO"/>
    <s v="NPN"/>
    <x v="5"/>
    <m/>
    <m/>
    <m/>
    <m/>
  </r>
  <r>
    <x v="1"/>
    <s v="Epifanio Bethancur Tuñon"/>
    <n v="362036160000"/>
    <s v="Cobros Mayo"/>
    <m/>
    <m/>
    <d v="2026-05-01T00:00:00"/>
    <n v="68777997"/>
    <n v="68777997"/>
    <m/>
    <m/>
    <m/>
    <m/>
    <m/>
    <d v="2026-05-01T00:00:00"/>
    <m/>
    <m/>
    <m/>
    <s v="8-858-2219"/>
    <s v="MASIVO"/>
    <s v="NPN"/>
    <x v="2"/>
    <m/>
    <m/>
    <m/>
    <m/>
  </r>
  <r>
    <x v="1"/>
    <s v="Alfonso Pinto "/>
    <n v="364087080000"/>
    <s v="Cobros Mayo"/>
    <m/>
    <m/>
    <d v="2026-05-01T00:00:00"/>
    <n v="68790727"/>
    <n v="68790727"/>
    <m/>
    <m/>
    <m/>
    <m/>
    <m/>
    <d v="2026-05-01T00:00:00"/>
    <m/>
    <m/>
    <m/>
    <s v="4-779-775"/>
    <s v="SOHO"/>
    <s v="NPN"/>
    <x v="4"/>
    <m/>
    <m/>
    <m/>
    <m/>
  </r>
  <r>
    <x v="1"/>
    <s v="Lisseth Yutzel Cortez Sánchez "/>
    <n v="354382280000"/>
    <s v="Cobros Mayo"/>
    <m/>
    <m/>
    <d v="2026-05-01T00:00:00"/>
    <n v="68805236"/>
    <n v="68805236"/>
    <m/>
    <m/>
    <m/>
    <m/>
    <m/>
    <d v="2026-05-01T00:00:00"/>
    <m/>
    <m/>
    <m/>
    <s v="9-752-275"/>
    <s v="MASIVO"/>
    <s v="3 PAGOS PENDIENTES"/>
    <x v="4"/>
    <m/>
    <m/>
    <m/>
    <m/>
  </r>
  <r>
    <x v="1"/>
    <s v="JAFETH ELIAS ROSALES DELGADO"/>
    <n v="359374450000"/>
    <s v="Cobros Mayo"/>
    <m/>
    <m/>
    <d v="2026-05-01T00:00:00"/>
    <n v="68811259"/>
    <n v="68811259"/>
    <m/>
    <m/>
    <m/>
    <m/>
    <m/>
    <d v="2026-05-01T00:00:00"/>
    <m/>
    <m/>
    <m/>
    <s v="2-743-564"/>
    <s v="MASIVO"/>
    <s v="NPN"/>
    <x v="5"/>
    <m/>
    <m/>
    <m/>
    <m/>
  </r>
  <r>
    <x v="1"/>
    <s v="ROLANDO ANTONIO ALVARADO DE GRACIA"/>
    <n v="365024500000"/>
    <s v="Cobros Mayo"/>
    <m/>
    <m/>
    <d v="2026-05-01T00:00:00"/>
    <n v="68827027"/>
    <n v="68827027"/>
    <m/>
    <m/>
    <m/>
    <m/>
    <m/>
    <d v="2026-05-01T00:00:00"/>
    <m/>
    <m/>
    <m/>
    <s v="8-908-293"/>
    <s v="MASIVO"/>
    <s v="2 PAGOS PENDIENTES"/>
    <x v="3"/>
    <m/>
    <m/>
    <m/>
    <m/>
  </r>
  <r>
    <x v="1"/>
    <s v="María Elizabeth González Alveo"/>
    <n v="364000640000"/>
    <s v="Cobros Mayo"/>
    <m/>
    <m/>
    <d v="2026-05-01T00:00:00"/>
    <n v="68831728"/>
    <n v="68831728"/>
    <m/>
    <m/>
    <m/>
    <m/>
    <m/>
    <d v="2026-05-01T00:00:00"/>
    <m/>
    <m/>
    <m/>
    <s v="3-727-483"/>
    <s v="MASIVO"/>
    <s v="2 PAGOS PENDIENTES"/>
    <x v="8"/>
    <m/>
    <m/>
    <m/>
    <m/>
  </r>
  <r>
    <x v="1"/>
    <s v="Cristina Shannin Mendez  Marcilla"/>
    <n v="355369030000"/>
    <s v="Cobros Mayo"/>
    <m/>
    <m/>
    <d v="2026-05-01T00:00:00"/>
    <n v="68836236"/>
    <n v="68836236"/>
    <m/>
    <m/>
    <m/>
    <m/>
    <m/>
    <d v="2026-05-01T00:00:00"/>
    <m/>
    <m/>
    <m/>
    <s v="8-1051-1434"/>
    <s v="MASIVO"/>
    <s v="NPN"/>
    <x v="1"/>
    <m/>
    <m/>
    <m/>
    <m/>
  </r>
  <r>
    <x v="1"/>
    <s v="Miguel Puello"/>
    <n v="363010370000"/>
    <s v="Cobros Mayo"/>
    <m/>
    <m/>
    <d v="2026-05-01T00:00:00"/>
    <n v="68838441"/>
    <n v="68838441"/>
    <m/>
    <m/>
    <m/>
    <m/>
    <m/>
    <d v="2026-05-01T00:00:00"/>
    <m/>
    <m/>
    <m/>
    <s v="BH138232"/>
    <s v="MASIVO"/>
    <s v="NPN"/>
    <x v="2"/>
    <m/>
    <m/>
    <m/>
    <m/>
  </r>
  <r>
    <x v="1"/>
    <s v="Azael darinel santos "/>
    <n v="367057200000"/>
    <s v="Cobros Mayo"/>
    <m/>
    <m/>
    <d v="2026-05-01T00:00:00"/>
    <n v="68865082"/>
    <n v="68865082"/>
    <m/>
    <m/>
    <m/>
    <m/>
    <m/>
    <d v="2026-05-01T00:00:00"/>
    <m/>
    <m/>
    <m/>
    <s v="1-760-1293"/>
    <s v="MASIVO"/>
    <s v="NPN"/>
    <x v="1"/>
    <m/>
    <m/>
    <m/>
    <m/>
  </r>
  <r>
    <x v="1"/>
    <s v="Fausto Urbano Romero Troya"/>
    <n v="351385850000"/>
    <s v="Cobros Mayo"/>
    <m/>
    <m/>
    <d v="2026-05-01T00:00:00"/>
    <n v="68872570"/>
    <n v="68872570"/>
    <m/>
    <m/>
    <m/>
    <m/>
    <m/>
    <d v="2026-05-01T00:00:00"/>
    <m/>
    <m/>
    <m/>
    <s v="8-143-959"/>
    <s v="MASIVO"/>
    <s v="NPN"/>
    <x v="5"/>
    <m/>
    <m/>
    <m/>
    <m/>
  </r>
  <r>
    <x v="1"/>
    <s v="Michelle saray Blanquicett arabia"/>
    <n v="363029960000"/>
    <s v="Cobros Mayo"/>
    <m/>
    <m/>
    <d v="2026-05-01T00:00:00"/>
    <n v="68884359"/>
    <n v="68884359"/>
    <m/>
    <m/>
    <m/>
    <m/>
    <m/>
    <d v="2026-05-01T00:00:00"/>
    <m/>
    <m/>
    <m/>
    <s v="3-756-2157"/>
    <s v="MASIVO"/>
    <s v="2 PAGOS PENDIENTES"/>
    <x v="1"/>
    <m/>
    <m/>
    <m/>
    <m/>
  </r>
  <r>
    <x v="1"/>
    <s v="ADAMELIA SANTIZO KEEP"/>
    <n v="368082820000"/>
    <s v="Cobros Mayo"/>
    <m/>
    <m/>
    <d v="2026-05-01T00:00:00"/>
    <n v="68902344"/>
    <n v="68902344"/>
    <m/>
    <m/>
    <m/>
    <m/>
    <m/>
    <d v="2026-05-01T00:00:00"/>
    <m/>
    <m/>
    <m/>
    <s v="10-716-2088"/>
    <s v="MASIVO"/>
    <s v="NPN"/>
    <x v="1"/>
    <m/>
    <m/>
    <m/>
    <m/>
  </r>
  <r>
    <x v="1"/>
    <s v="Guillermina luis"/>
    <n v="365034070000"/>
    <s v="Cobros Mayo"/>
    <m/>
    <m/>
    <d v="2026-05-01T00:00:00"/>
    <n v="68905432"/>
    <n v="68905432"/>
    <m/>
    <m/>
    <m/>
    <m/>
    <m/>
    <d v="2026-05-01T00:00:00"/>
    <m/>
    <m/>
    <m/>
    <s v="12-713-1551"/>
    <s v="MASIVO"/>
    <s v="NPN"/>
    <x v="1"/>
    <m/>
    <m/>
    <m/>
    <m/>
  </r>
  <r>
    <x v="1"/>
    <s v="Virgilio torres"/>
    <n v="353352650000"/>
    <s v="Cobros Mayo"/>
    <m/>
    <m/>
    <d v="2026-05-01T00:00:00"/>
    <n v="68905432"/>
    <n v="68905432"/>
    <m/>
    <m/>
    <m/>
    <m/>
    <m/>
    <d v="2026-05-01T00:00:00"/>
    <m/>
    <m/>
    <m/>
    <s v="8-405-204"/>
    <s v="MASIVO"/>
    <s v="3 PAGOS PENDIENTES"/>
    <x v="1"/>
    <m/>
    <m/>
    <m/>
    <m/>
  </r>
  <r>
    <x v="1"/>
    <s v="Dayne  tercero "/>
    <n v="369003370000"/>
    <s v="Cobros Mayo"/>
    <m/>
    <m/>
    <d v="2026-05-01T00:00:00"/>
    <n v="68906543"/>
    <n v="68906543"/>
    <m/>
    <m/>
    <m/>
    <m/>
    <m/>
    <d v="2026-05-01T00:00:00"/>
    <m/>
    <m/>
    <m/>
    <s v="4-702-838"/>
    <s v="MASIVO"/>
    <s v="NPN"/>
    <x v="1"/>
    <m/>
    <m/>
    <m/>
    <m/>
  </r>
  <r>
    <x v="1"/>
    <s v="REINA JIMENEZ"/>
    <n v="361031490000"/>
    <s v="Cobros Mayo"/>
    <m/>
    <m/>
    <d v="2026-05-01T00:00:00"/>
    <n v="68907654"/>
    <n v="68907654"/>
    <m/>
    <m/>
    <m/>
    <m/>
    <m/>
    <d v="2026-05-01T00:00:00"/>
    <m/>
    <m/>
    <m/>
    <s v="4-150-122"/>
    <s v="MASIVO"/>
    <s v="NPN"/>
    <x v="1"/>
    <m/>
    <m/>
    <m/>
    <m/>
  </r>
  <r>
    <x v="1"/>
    <s v="Yael perez"/>
    <n v="367018910000"/>
    <s v="Cobros Mayo"/>
    <m/>
    <m/>
    <d v="2026-05-01T00:00:00"/>
    <n v="68926032"/>
    <n v="68926032"/>
    <m/>
    <m/>
    <m/>
    <m/>
    <m/>
    <d v="2026-05-01T00:00:00"/>
    <m/>
    <m/>
    <m/>
    <s v="8-734-1906"/>
    <s v="MASIVO"/>
    <s v="2 PAGOS PENDIENTES"/>
    <x v="1"/>
    <m/>
    <m/>
    <m/>
    <m/>
  </r>
  <r>
    <x v="1"/>
    <s v="José González "/>
    <n v="361046610000"/>
    <s v="Cobros Mayo"/>
    <m/>
    <m/>
    <d v="2026-05-01T00:00:00"/>
    <n v="68926334"/>
    <n v="68926334"/>
    <m/>
    <m/>
    <m/>
    <m/>
    <m/>
    <d v="2026-05-01T00:00:00"/>
    <m/>
    <m/>
    <m/>
    <s v="4-774-1797"/>
    <s v="MASIVO"/>
    <s v="NPN"/>
    <x v="1"/>
    <m/>
    <m/>
    <m/>
    <m/>
  </r>
  <r>
    <x v="1"/>
    <s v="Patricia Santos Martinez"/>
    <n v="363070580000"/>
    <s v="Cobros Mayo"/>
    <m/>
    <m/>
    <d v="2026-05-01T00:00:00"/>
    <n v="68927243"/>
    <n v="68927243"/>
    <m/>
    <m/>
    <m/>
    <m/>
    <m/>
    <d v="2026-05-01T00:00:00"/>
    <m/>
    <m/>
    <m/>
    <s v="9-745-372"/>
    <s v="MASIVO"/>
    <s v="NPN"/>
    <x v="1"/>
    <m/>
    <m/>
    <m/>
    <m/>
  </r>
  <r>
    <x v="1"/>
    <s v="Yurineth hurdle"/>
    <n v="368018870000"/>
    <s v="Cobros Mayo"/>
    <m/>
    <m/>
    <d v="2026-05-01T00:00:00"/>
    <n v="68933284"/>
    <n v="68933284"/>
    <m/>
    <m/>
    <m/>
    <m/>
    <m/>
    <d v="2026-05-01T00:00:00"/>
    <m/>
    <m/>
    <m/>
    <s v="8-996-123"/>
    <s v="MASIVO"/>
    <s v="2 PAGOS PENDIENTES"/>
    <x v="10"/>
    <m/>
    <m/>
    <m/>
    <m/>
  </r>
  <r>
    <x v="1"/>
    <s v="Francisco Mojica "/>
    <n v="368062750000"/>
    <s v="Cobros Mayo"/>
    <m/>
    <m/>
    <d v="2026-05-01T00:00:00"/>
    <n v="68955068"/>
    <n v="68955068"/>
    <m/>
    <m/>
    <m/>
    <m/>
    <m/>
    <d v="2026-05-01T00:00:00"/>
    <m/>
    <m/>
    <m/>
    <s v="4-821-860"/>
    <s v="MASIVO"/>
    <s v="NPN"/>
    <x v="3"/>
    <m/>
    <m/>
    <m/>
    <m/>
  </r>
  <r>
    <x v="1"/>
    <s v="Jeyzlin Daybelis Mata Espinosa"/>
    <n v="366073560000"/>
    <s v="Cobros Mayo"/>
    <m/>
    <m/>
    <d v="2026-05-01T00:00:00"/>
    <n v="68959356"/>
    <n v="68959356"/>
    <m/>
    <m/>
    <m/>
    <m/>
    <m/>
    <d v="2026-05-01T00:00:00"/>
    <m/>
    <m/>
    <m/>
    <s v="4-770-1664"/>
    <s v="MASIVO"/>
    <s v="NPN"/>
    <x v="1"/>
    <m/>
    <m/>
    <m/>
    <m/>
  </r>
  <r>
    <x v="1"/>
    <s v="ENCARNACION FRUTOS BERROA"/>
    <n v="352300730000"/>
    <s v="Cobros Mayo"/>
    <m/>
    <m/>
    <d v="2026-05-01T00:00:00"/>
    <n v="68966522"/>
    <n v="68966522"/>
    <m/>
    <m/>
    <m/>
    <m/>
    <m/>
    <d v="2026-05-01T00:00:00"/>
    <m/>
    <m/>
    <m/>
    <s v="8-435-319"/>
    <s v="MASIVO"/>
    <s v="2 PAGOS PENDIENTES"/>
    <x v="1"/>
    <m/>
    <m/>
    <m/>
    <m/>
  </r>
  <r>
    <x v="1"/>
    <s v="Yennifer De Gracia "/>
    <n v="367035280000"/>
    <s v="Cobros Mayo"/>
    <m/>
    <m/>
    <d v="2026-05-01T00:00:00"/>
    <n v="68981574"/>
    <n v="68981574"/>
    <m/>
    <m/>
    <m/>
    <m/>
    <m/>
    <d v="2026-05-01T00:00:00"/>
    <m/>
    <m/>
    <m/>
    <s v="1-729-1095"/>
    <s v="MASIVO"/>
    <s v="NPN"/>
    <x v="1"/>
    <m/>
    <m/>
    <m/>
    <m/>
  </r>
  <r>
    <x v="1"/>
    <s v="JUAN CARLOS ISAZA GUERRA"/>
    <n v="368049760000"/>
    <s v="Cobros Mayo"/>
    <m/>
    <m/>
    <d v="2026-05-01T00:00:00"/>
    <n v="68992032"/>
    <n v="68992032"/>
    <m/>
    <m/>
    <m/>
    <m/>
    <m/>
    <d v="2026-05-01T00:00:00"/>
    <m/>
    <m/>
    <m/>
    <s v="8-993-60"/>
    <s v="MASIVO"/>
    <s v="NPN"/>
    <x v="1"/>
    <m/>
    <m/>
    <m/>
    <m/>
  </r>
  <r>
    <x v="1"/>
    <s v="Betzibel del carmen Lino Tocano "/>
    <n v="365035800000"/>
    <s v="Cobros Mayo"/>
    <m/>
    <m/>
    <d v="2026-05-01T00:00:00"/>
    <n v="69002624"/>
    <n v="69002624"/>
    <m/>
    <m/>
    <m/>
    <m/>
    <m/>
    <d v="2026-05-01T00:00:00"/>
    <m/>
    <m/>
    <m/>
    <s v="11-700-115"/>
    <s v="MASIVO"/>
    <s v="NPN"/>
    <x v="1"/>
    <m/>
    <m/>
    <m/>
    <m/>
  </r>
  <r>
    <x v="1"/>
    <s v="Edson Enrique Martinez "/>
    <n v="342424080000"/>
    <s v="Cobros Mayo"/>
    <m/>
    <m/>
    <d v="2026-05-01T00:00:00"/>
    <n v="69002665"/>
    <n v="69002665"/>
    <m/>
    <m/>
    <m/>
    <m/>
    <m/>
    <d v="2026-05-01T00:00:00"/>
    <m/>
    <m/>
    <m/>
    <s v="4-773-1631"/>
    <s v="MASIVO"/>
    <s v="NPN"/>
    <x v="2"/>
    <m/>
    <m/>
    <m/>
    <m/>
  </r>
  <r>
    <x v="1"/>
    <s v="John barton nuñez"/>
    <n v="369001670000"/>
    <s v="Cobros Mayo"/>
    <m/>
    <m/>
    <d v="2026-05-01T00:00:00"/>
    <n v="69020392"/>
    <n v="69020392"/>
    <m/>
    <m/>
    <m/>
    <m/>
    <m/>
    <d v="2026-05-01T00:00:00"/>
    <m/>
    <m/>
    <m/>
    <s v="8-1035-1844"/>
    <s v="MASIVO"/>
    <s v="2 PAGOS PENDIENTES"/>
    <x v="3"/>
    <m/>
    <m/>
    <m/>
    <m/>
  </r>
  <r>
    <x v="1"/>
    <s v="JOSE FELIPE TEJADA VILLA"/>
    <n v="361023680000"/>
    <s v="Cobros Mayo"/>
    <m/>
    <m/>
    <d v="2026-05-01T00:00:00"/>
    <n v="69023547"/>
    <n v="69023547"/>
    <m/>
    <m/>
    <m/>
    <m/>
    <m/>
    <d v="2026-05-01T00:00:00"/>
    <m/>
    <m/>
    <m/>
    <s v="3-70-145"/>
    <s v="MASIVO"/>
    <s v="2 PAGOS PENDIENTES"/>
    <x v="9"/>
    <m/>
    <m/>
    <m/>
    <m/>
  </r>
  <r>
    <x v="1"/>
    <s v="LEZCANO RICORD IVETTE AURORA"/>
    <n v="363087020000"/>
    <s v="Cobros Mayo"/>
    <m/>
    <m/>
    <d v="2026-05-01T00:00:00"/>
    <n v="69028978"/>
    <n v="69028978"/>
    <m/>
    <m/>
    <m/>
    <m/>
    <m/>
    <d v="2026-05-01T00:00:00"/>
    <m/>
    <m/>
    <m/>
    <s v="8-968-62"/>
    <s v="MASIVO"/>
    <s v="NPN"/>
    <x v="4"/>
    <m/>
    <m/>
    <m/>
    <m/>
  </r>
  <r>
    <x v="1"/>
    <s v="YARIELA YERISSA GUIRAUD BATISTA"/>
    <n v="357374630000"/>
    <s v="Cobros Mayo"/>
    <m/>
    <m/>
    <d v="2026-05-01T00:00:00"/>
    <n v="69029941"/>
    <n v="69029941"/>
    <m/>
    <m/>
    <m/>
    <m/>
    <m/>
    <d v="2026-05-01T00:00:00"/>
    <m/>
    <m/>
    <m/>
    <s v="8-739-995"/>
    <s v="MASIVO"/>
    <s v="NPN"/>
    <x v="5"/>
    <m/>
    <m/>
    <m/>
    <m/>
  </r>
  <r>
    <x v="1"/>
    <s v="KEVIN BRYAN MENDIETA PITTI"/>
    <n v="365029300000"/>
    <s v="Cobros Mayo"/>
    <m/>
    <m/>
    <d v="2026-05-01T00:00:00"/>
    <n v="69032859"/>
    <n v="69032859"/>
    <m/>
    <m/>
    <m/>
    <m/>
    <m/>
    <d v="2026-05-01T00:00:00"/>
    <m/>
    <m/>
    <m/>
    <s v="4-827-1639"/>
    <s v="MASIVO"/>
    <s v="2 PAGOS PENDIENTES"/>
    <x v="1"/>
    <m/>
    <m/>
    <m/>
    <m/>
  </r>
  <r>
    <x v="1"/>
    <s v="Sorangel Robinson "/>
    <n v="361073850000"/>
    <s v="Cobros Mayo"/>
    <m/>
    <m/>
    <d v="2026-05-01T00:00:00"/>
    <n v="69035704"/>
    <n v="69035704"/>
    <m/>
    <m/>
    <m/>
    <m/>
    <m/>
    <d v="2026-05-01T00:00:00"/>
    <m/>
    <m/>
    <m/>
    <s v="1-713-1032"/>
    <s v="MASIVO"/>
    <s v="NPN"/>
    <x v="3"/>
    <m/>
    <m/>
    <m/>
    <m/>
  </r>
  <r>
    <x v="1"/>
    <s v="Wilson Perea Ruiz"/>
    <n v="369008110000"/>
    <s v="Cobros Mayo"/>
    <m/>
    <m/>
    <d v="2026-05-01T00:00:00"/>
    <n v="69037739"/>
    <n v="69037739"/>
    <m/>
    <m/>
    <m/>
    <m/>
    <m/>
    <d v="2026-05-01T00:00:00"/>
    <m/>
    <m/>
    <m/>
    <s v="8-468-884"/>
    <s v="MASIVO"/>
    <s v="2 PAGOS PENDIENTES"/>
    <x v="8"/>
    <m/>
    <m/>
    <m/>
    <m/>
  </r>
  <r>
    <x v="1"/>
    <s v=" Jan Moises Castillo Ward"/>
    <n v="364055280000"/>
    <s v="Cobros Mayo"/>
    <m/>
    <m/>
    <d v="2026-05-01T00:00:00"/>
    <n v="69045247"/>
    <n v="69045247"/>
    <m/>
    <m/>
    <m/>
    <m/>
    <m/>
    <d v="2026-05-01T00:00:00"/>
    <m/>
    <m/>
    <m/>
    <s v="8-1036-416"/>
    <s v="Outbound Residencial"/>
    <s v="NPN"/>
    <x v="1"/>
    <m/>
    <m/>
    <m/>
    <m/>
  </r>
  <r>
    <x v="1"/>
    <s v="Katherine hazel kirton castillo"/>
    <n v="361037300000"/>
    <s v="Cobros Mayo"/>
    <m/>
    <m/>
    <d v="2026-05-01T00:00:00"/>
    <n v="69048776"/>
    <n v="69048776"/>
    <m/>
    <m/>
    <m/>
    <m/>
    <m/>
    <d v="2026-05-01T00:00:00"/>
    <m/>
    <m/>
    <m/>
    <s v="8-949-2083"/>
    <s v="SOHO"/>
    <s v="NPN"/>
    <x v="2"/>
    <m/>
    <m/>
    <m/>
    <m/>
  </r>
  <r>
    <x v="1"/>
    <s v="Angelica Ramos"/>
    <n v="363061230000"/>
    <s v="Cobros Mayo"/>
    <m/>
    <m/>
    <d v="2026-05-01T00:00:00"/>
    <n v="69053546"/>
    <n v="69053546"/>
    <m/>
    <m/>
    <m/>
    <m/>
    <m/>
    <d v="2026-05-01T00:00:00"/>
    <m/>
    <m/>
    <m/>
    <s v="8-949-592"/>
    <s v="MASIVO"/>
    <s v="NPN"/>
    <x v="1"/>
    <m/>
    <m/>
    <m/>
    <m/>
  </r>
  <r>
    <x v="1"/>
    <s v=" JOSE JESUS BORREGALES ABREU"/>
    <n v="363005990000"/>
    <s v="Cobros Mayo"/>
    <m/>
    <m/>
    <d v="2026-05-01T00:00:00"/>
    <n v="69082411"/>
    <n v="69082411"/>
    <m/>
    <m/>
    <m/>
    <m/>
    <m/>
    <d v="2026-05-01T00:00:00"/>
    <m/>
    <m/>
    <m/>
    <n v="104726581"/>
    <s v="DIGITAL"/>
    <s v="NPN"/>
    <x v="1"/>
    <m/>
    <m/>
    <m/>
    <m/>
  </r>
  <r>
    <x v="1"/>
    <s v="Rosiris primera luna"/>
    <n v="369040330000"/>
    <s v="Cobros Mayo"/>
    <m/>
    <m/>
    <d v="2026-05-01T00:00:00"/>
    <n v="69082900"/>
    <n v="69082900"/>
    <m/>
    <m/>
    <m/>
    <m/>
    <m/>
    <d v="2026-05-01T00:00:00"/>
    <m/>
    <m/>
    <m/>
    <s v="BE567483"/>
    <s v="MASIVO"/>
    <s v="NPN"/>
    <x v="2"/>
    <m/>
    <m/>
    <m/>
    <m/>
  </r>
  <r>
    <x v="1"/>
    <s v="Rosa torres"/>
    <n v="367043220000"/>
    <s v="Cobros Mayo"/>
    <m/>
    <m/>
    <d v="2026-05-01T00:00:00"/>
    <n v="69092525"/>
    <n v="69092525"/>
    <m/>
    <m/>
    <m/>
    <m/>
    <m/>
    <d v="2026-05-01T00:00:00"/>
    <m/>
    <m/>
    <m/>
    <s v="E-8-74809"/>
    <s v="MASIVO"/>
    <s v="NPN"/>
    <x v="10"/>
    <m/>
    <m/>
    <m/>
    <m/>
  </r>
  <r>
    <x v="1"/>
    <s v="MS MARIAN DIDIER BENJAMIN CARRIAZO"/>
    <n v="363034120000"/>
    <s v="Cobros Mayo"/>
    <m/>
    <m/>
    <d v="2026-05-01T00:00:00"/>
    <n v="69097845"/>
    <n v="69097845"/>
    <m/>
    <m/>
    <m/>
    <m/>
    <m/>
    <d v="2026-05-01T00:00:00"/>
    <m/>
    <m/>
    <m/>
    <s v="3-749-1529"/>
    <s v="Outbound Residencial"/>
    <s v="NPN"/>
    <x v="2"/>
    <m/>
    <m/>
    <m/>
    <m/>
  </r>
  <r>
    <x v="1"/>
    <s v="Yaravis archer"/>
    <n v="351197290000"/>
    <s v="Cobros Mayo"/>
    <m/>
    <m/>
    <d v="2026-05-01T00:00:00"/>
    <n v="69099843"/>
    <n v="69099843"/>
    <m/>
    <m/>
    <m/>
    <m/>
    <m/>
    <d v="2026-05-01T00:00:00"/>
    <m/>
    <m/>
    <m/>
    <s v="3-727-1147"/>
    <s v="MASIVO"/>
    <s v="3 PAGOS PENDIENTES"/>
    <x v="2"/>
    <m/>
    <m/>
    <m/>
    <m/>
  </r>
  <r>
    <x v="1"/>
    <s v="Isaias López"/>
    <n v="362084080000"/>
    <s v="Cobros Mayo"/>
    <m/>
    <m/>
    <d v="2026-05-01T00:00:00"/>
    <n v="69100559"/>
    <n v="69100559"/>
    <m/>
    <m/>
    <m/>
    <m/>
    <m/>
    <d v="2026-05-01T00:00:00"/>
    <m/>
    <m/>
    <m/>
    <s v="8-752-2376"/>
    <s v="SOHO"/>
    <s v="NPN"/>
    <x v="3"/>
    <m/>
    <m/>
    <m/>
    <m/>
  </r>
  <r>
    <x v="1"/>
    <s v="Rolando Tejada "/>
    <n v="361051250000"/>
    <s v="Cobros Mayo"/>
    <m/>
    <m/>
    <d v="2026-05-01T00:00:00"/>
    <n v="69106337"/>
    <n v="69106337"/>
    <m/>
    <m/>
    <m/>
    <m/>
    <m/>
    <d v="2026-05-01T00:00:00"/>
    <m/>
    <m/>
    <m/>
    <s v="8-342-872"/>
    <s v="MASIVO"/>
    <s v="NPN"/>
    <x v="4"/>
    <m/>
    <m/>
    <m/>
    <m/>
  </r>
  <r>
    <x v="1"/>
    <s v="FRANCISCO RODRIGUEZ"/>
    <n v="356346790000"/>
    <s v="Cobros Mayo"/>
    <m/>
    <m/>
    <d v="2026-05-01T00:00:00"/>
    <n v="69112797"/>
    <n v="69112797"/>
    <m/>
    <m/>
    <m/>
    <m/>
    <m/>
    <d v="2026-05-01T00:00:00"/>
    <m/>
    <m/>
    <m/>
    <s v="8-738-926"/>
    <s v="MASIVO"/>
    <s v="3 PAGOS PENDIENTES"/>
    <x v="1"/>
    <m/>
    <m/>
    <m/>
    <m/>
  </r>
  <r>
    <x v="1"/>
    <s v="ESMERALDA MARGO SANCHEZ RAMOS"/>
    <n v="349245230000"/>
    <s v="Cobros Mayo"/>
    <m/>
    <m/>
    <d v="2026-05-01T00:00:00"/>
    <n v="69114205"/>
    <n v="69114205"/>
    <m/>
    <m/>
    <m/>
    <m/>
    <m/>
    <d v="2026-05-01T00:00:00"/>
    <m/>
    <m/>
    <m/>
    <s v="9-704-699"/>
    <s v="MASIVO"/>
    <s v="NPN"/>
    <x v="1"/>
    <m/>
    <m/>
    <m/>
    <m/>
  </r>
  <r>
    <x v="1"/>
    <s v="Judith Omaira Rodríguez de Gómez "/>
    <n v="804071480000"/>
    <s v="Cobros Mayo"/>
    <m/>
    <m/>
    <d v="2026-05-01T00:00:00"/>
    <n v="69125409"/>
    <n v="69125409"/>
    <m/>
    <m/>
    <m/>
    <m/>
    <m/>
    <d v="2026-05-01T00:00:00"/>
    <m/>
    <m/>
    <m/>
    <s v="8-156-793"/>
    <s v="MASIVO"/>
    <s v="NPN"/>
    <x v="4"/>
    <m/>
    <m/>
    <m/>
    <m/>
  </r>
  <r>
    <x v="1"/>
    <s v="FONDA TIPIQUERA"/>
    <n v="361004700000"/>
    <s v="Cobros Mayo"/>
    <m/>
    <m/>
    <d v="2026-05-01T00:00:00"/>
    <n v="69143489"/>
    <n v="69143489"/>
    <m/>
    <m/>
    <m/>
    <m/>
    <m/>
    <d v="2026-05-01T00:00:00"/>
    <m/>
    <m/>
    <m/>
    <s v="1-708-1886"/>
    <s v="SOHO"/>
    <s v="NPN"/>
    <x v="8"/>
    <m/>
    <m/>
    <m/>
    <m/>
  </r>
  <r>
    <x v="1"/>
    <s v="Dalkiria lineth Rodriguez Castillo  "/>
    <n v="209100520000"/>
    <s v="Cobros Mayo"/>
    <m/>
    <m/>
    <d v="2026-05-01T00:00:00"/>
    <n v="69156333"/>
    <n v="69156333"/>
    <m/>
    <m/>
    <m/>
    <m/>
    <m/>
    <d v="2026-05-01T00:00:00"/>
    <m/>
    <m/>
    <m/>
    <s v="4-773-435"/>
    <s v="MASIVO"/>
    <s v="NPN"/>
    <x v="2"/>
    <m/>
    <m/>
    <m/>
    <m/>
  </r>
  <r>
    <x v="1"/>
    <s v="BHAIRON ZAIR FAJARDO MAGALION"/>
    <n v="363005140000"/>
    <s v="Cobros Mayo"/>
    <m/>
    <m/>
    <d v="2026-05-01T00:00:00"/>
    <n v="69185227"/>
    <n v="69185227"/>
    <m/>
    <m/>
    <m/>
    <m/>
    <m/>
    <d v="2026-05-01T00:00:00"/>
    <m/>
    <m/>
    <m/>
    <s v="8-1054-506"/>
    <s v="MASIVO"/>
    <s v="2 PAGOS PENDIENTES"/>
    <x v="5"/>
    <m/>
    <m/>
    <m/>
    <m/>
  </r>
  <r>
    <x v="1"/>
    <s v="Arístides Perez lasso"/>
    <n v="365066750000"/>
    <s v="Cobros Mayo"/>
    <m/>
    <m/>
    <d v="2026-05-01T00:00:00"/>
    <n v="69193984"/>
    <n v="69193984"/>
    <m/>
    <m/>
    <m/>
    <m/>
    <m/>
    <d v="2026-05-01T00:00:00"/>
    <m/>
    <m/>
    <m/>
    <s v="8-416-943"/>
    <s v="MASIVO"/>
    <s v="NPN"/>
    <x v="1"/>
    <m/>
    <m/>
    <m/>
    <m/>
  </r>
  <r>
    <x v="1"/>
    <s v="ADONIS BATISTA CAMARENA DE Sugastes"/>
    <n v="369088980000"/>
    <s v="Cobros Mayo"/>
    <m/>
    <m/>
    <d v="2026-05-01T00:00:00"/>
    <n v="69216347"/>
    <n v="69216347"/>
    <m/>
    <m/>
    <m/>
    <m/>
    <m/>
    <d v="2026-05-01T00:00:00"/>
    <m/>
    <m/>
    <m/>
    <s v="3-64-2558"/>
    <s v="MASIVO"/>
    <s v="NPN"/>
    <x v="1"/>
    <m/>
    <m/>
    <m/>
    <m/>
  </r>
  <r>
    <x v="1"/>
    <s v="Nilka Marquez Arena"/>
    <n v="359386900000"/>
    <s v="Cobros Mayo"/>
    <m/>
    <m/>
    <d v="2026-05-01T00:00:00"/>
    <n v="69224900"/>
    <n v="69224900"/>
    <m/>
    <m/>
    <m/>
    <m/>
    <m/>
    <d v="2026-05-01T00:00:00"/>
    <m/>
    <m/>
    <m/>
    <s v="9-717-805"/>
    <s v="MASIVO"/>
    <s v="2 PAGOS PENDIENTES"/>
    <x v="1"/>
    <m/>
    <m/>
    <m/>
    <m/>
  </r>
  <r>
    <x v="1"/>
    <s v="Algis Humberto cedeño Sánchez "/>
    <n v="354055900000"/>
    <s v="Cobros Mayo"/>
    <m/>
    <m/>
    <d v="2026-05-01T00:00:00"/>
    <n v="69227968"/>
    <n v="69227968"/>
    <m/>
    <m/>
    <m/>
    <m/>
    <m/>
    <d v="2026-05-01T00:00:00"/>
    <m/>
    <m/>
    <m/>
    <s v="8-756-1517"/>
    <s v="MASIVO"/>
    <s v="NPN"/>
    <x v="1"/>
    <m/>
    <m/>
    <m/>
    <m/>
  </r>
  <r>
    <x v="1"/>
    <s v="Francisco Valentino Smith"/>
    <n v="357363010000"/>
    <s v="Cobros Mayo"/>
    <m/>
    <m/>
    <d v="2026-05-01T00:00:00"/>
    <n v="69233280"/>
    <n v="69233280"/>
    <m/>
    <m/>
    <m/>
    <m/>
    <m/>
    <d v="2026-05-01T00:00:00"/>
    <m/>
    <m/>
    <m/>
    <s v="3-72-253"/>
    <s v="MASIVO"/>
    <s v="NPN"/>
    <x v="2"/>
    <m/>
    <m/>
    <m/>
    <m/>
  </r>
  <r>
    <x v="1"/>
    <s v="Carlos Mardones "/>
    <n v="304054880000"/>
    <s v="Cobros Mayo"/>
    <m/>
    <m/>
    <d v="2026-05-01T00:00:00"/>
    <n v="69234731"/>
    <n v="69234731"/>
    <m/>
    <m/>
    <m/>
    <m/>
    <m/>
    <d v="2026-05-01T00:00:00"/>
    <m/>
    <m/>
    <m/>
    <s v="AN291804"/>
    <s v="MASIVO"/>
    <s v="NPN"/>
    <x v="1"/>
    <m/>
    <m/>
    <m/>
    <m/>
  </r>
  <r>
    <x v="1"/>
    <s v="maikel diomedes cano castillo"/>
    <n v="363057610000"/>
    <s v="Cobros Mayo"/>
    <m/>
    <m/>
    <d v="2026-05-01T00:00:00"/>
    <n v="69248688"/>
    <n v="69248688"/>
    <m/>
    <m/>
    <m/>
    <m/>
    <m/>
    <d v="2026-05-01T00:00:00"/>
    <m/>
    <m/>
    <m/>
    <s v="4-749-1042"/>
    <s v="MASIVO"/>
    <s v="NPN"/>
    <x v="1"/>
    <m/>
    <m/>
    <m/>
    <m/>
  </r>
  <r>
    <x v="1"/>
    <s v="Edeison Núñez Hernández "/>
    <n v="362010280000"/>
    <s v="Cobros Mayo"/>
    <m/>
    <m/>
    <d v="2026-05-01T00:00:00"/>
    <n v="69267566"/>
    <n v="69267566"/>
    <m/>
    <m/>
    <m/>
    <m/>
    <m/>
    <d v="2026-05-01T00:00:00"/>
    <m/>
    <m/>
    <m/>
    <s v="5-718-409"/>
    <s v="MASIVO"/>
    <s v="NPN"/>
    <x v="1"/>
    <m/>
    <m/>
    <m/>
    <m/>
  </r>
  <r>
    <x v="1"/>
    <s v="Odilio Antonio Domínguez Ortiz "/>
    <n v="366044660000"/>
    <s v="Cobros Mayo"/>
    <m/>
    <m/>
    <d v="2026-05-01T00:00:00"/>
    <n v="69279886"/>
    <n v="69279886"/>
    <m/>
    <m/>
    <m/>
    <m/>
    <m/>
    <d v="2026-05-01T00:00:00"/>
    <m/>
    <m/>
    <m/>
    <s v="8-840-388"/>
    <s v="MASIVO"/>
    <s v="NPN"/>
    <x v="1"/>
    <m/>
    <m/>
    <m/>
    <m/>
  </r>
  <r>
    <x v="1"/>
    <s v="GALIPILER DEL BASTO STEVENSON"/>
    <n v="357384890000"/>
    <s v="Cobros Mayo"/>
    <m/>
    <m/>
    <d v="2026-05-01T00:00:00"/>
    <n v="69281139"/>
    <n v="69281139"/>
    <m/>
    <m/>
    <m/>
    <m/>
    <m/>
    <d v="2026-05-01T00:00:00"/>
    <m/>
    <m/>
    <m/>
    <s v="10-709-2495"/>
    <s v="MASIVO"/>
    <s v="2 PAGOS PENDIENTES"/>
    <x v="1"/>
    <m/>
    <m/>
    <m/>
    <m/>
  </r>
  <r>
    <x v="1"/>
    <s v="Damiris Cruz"/>
    <n v="356368410000"/>
    <s v="Cobros Mayo"/>
    <m/>
    <m/>
    <d v="2026-05-01T00:00:00"/>
    <n v="69290466"/>
    <n v="69290466"/>
    <m/>
    <m/>
    <m/>
    <m/>
    <m/>
    <d v="2026-05-01T00:00:00"/>
    <m/>
    <m/>
    <m/>
    <s v="C02185111"/>
    <s v="MASIVO"/>
    <s v="NPN"/>
    <x v="1"/>
    <m/>
    <m/>
    <m/>
    <m/>
  </r>
  <r>
    <x v="1"/>
    <s v="Lilibeth Pereira estrada "/>
    <n v="352338253000"/>
    <s v="Cobros Mayo"/>
    <m/>
    <m/>
    <d v="2026-05-01T00:00:00"/>
    <n v="69304080"/>
    <n v="69304080"/>
    <m/>
    <m/>
    <m/>
    <m/>
    <m/>
    <d v="2026-05-01T00:00:00"/>
    <m/>
    <m/>
    <m/>
    <s v="10-703-1571"/>
    <s v="MASIVO"/>
    <s v="NPN"/>
    <x v="6"/>
    <m/>
    <m/>
    <m/>
    <m/>
  </r>
  <r>
    <x v="1"/>
    <s v="Yasilda solis"/>
    <n v="357377040000"/>
    <s v="Cobros Mayo"/>
    <m/>
    <m/>
    <d v="2026-05-01T00:00:00"/>
    <n v="69309272"/>
    <n v="69309272"/>
    <m/>
    <m/>
    <m/>
    <m/>
    <m/>
    <d v="2026-05-01T00:00:00"/>
    <m/>
    <m/>
    <m/>
    <s v="8918-2340"/>
    <s v="MASIVO"/>
    <s v="NPN"/>
    <x v="1"/>
    <m/>
    <m/>
    <m/>
    <m/>
  </r>
  <r>
    <x v="1"/>
    <s v="EDIZA KARELL HALL ACOSTA DE"/>
    <n v="363005830000"/>
    <s v="Cobros Mayo"/>
    <m/>
    <m/>
    <d v="2026-05-01T00:00:00"/>
    <n v="69320573"/>
    <n v="69320573"/>
    <m/>
    <m/>
    <m/>
    <m/>
    <m/>
    <d v="2026-05-01T00:00:00"/>
    <m/>
    <m/>
    <m/>
    <s v="3-711-988"/>
    <s v="MASIVO"/>
    <s v="NPN"/>
    <x v="1"/>
    <m/>
    <m/>
    <m/>
    <m/>
  </r>
  <r>
    <x v="1"/>
    <s v="TOMAS SAUCEDO AGUILAR"/>
    <n v="362076820000"/>
    <s v="Cobros Mayo"/>
    <m/>
    <m/>
    <d v="2026-05-01T00:00:00"/>
    <n v="69323059"/>
    <n v="69323059"/>
    <m/>
    <m/>
    <m/>
    <m/>
    <m/>
    <d v="2026-05-01T00:00:00"/>
    <m/>
    <m/>
    <m/>
    <s v="2-117-5"/>
    <s v="MASIVO"/>
    <s v="NPN"/>
    <x v="1"/>
    <m/>
    <m/>
    <m/>
    <m/>
  </r>
  <r>
    <x v="1"/>
    <s v=" LIZA MINELLY GARCIA MORRIS"/>
    <n v="366017230000"/>
    <s v="Cobros Mayo"/>
    <m/>
    <m/>
    <d v="2026-05-01T00:00:00"/>
    <n v="69332905"/>
    <n v="69332905"/>
    <m/>
    <m/>
    <m/>
    <m/>
    <m/>
    <d v="2026-05-01T00:00:00"/>
    <m/>
    <m/>
    <m/>
    <s v="10-707-1251"/>
    <s v="MASIVO"/>
    <s v="2 PAGOS PENDIENTES"/>
    <x v="3"/>
    <m/>
    <m/>
    <m/>
    <m/>
  </r>
  <r>
    <x v="1"/>
    <s v="Elena del carmen camejo ángulo "/>
    <n v="368022040000"/>
    <s v="Cobros Mayo"/>
    <m/>
    <m/>
    <d v="2026-05-01T00:00:00"/>
    <n v="69342779"/>
    <n v="69342779"/>
    <m/>
    <m/>
    <m/>
    <m/>
    <m/>
    <d v="2026-05-01T00:00:00"/>
    <m/>
    <m/>
    <m/>
    <n v="191723414"/>
    <s v="SOHO"/>
    <s v="2 PAGOS PENDIENTES"/>
    <x v="1"/>
    <m/>
    <m/>
    <m/>
    <m/>
  </r>
  <r>
    <x v="1"/>
    <s v="Angélica Michel Buitrago"/>
    <n v="363082820000"/>
    <s v="Cobros Mayo"/>
    <m/>
    <m/>
    <d v="2026-05-01T00:00:00"/>
    <n v="69351752"/>
    <n v="69351752"/>
    <m/>
    <m/>
    <m/>
    <m/>
    <m/>
    <d v="2026-05-01T00:00:00"/>
    <m/>
    <m/>
    <m/>
    <s v="8-1006-631"/>
    <s v="MASIVO"/>
    <s v="NPN"/>
    <x v="1"/>
    <m/>
    <m/>
    <m/>
    <m/>
  </r>
  <r>
    <x v="1"/>
    <s v="Dionicio Rodriguez"/>
    <n v="358382810000"/>
    <s v="Cobros Mayo"/>
    <m/>
    <m/>
    <d v="2026-05-01T00:00:00"/>
    <n v="69360050"/>
    <n v="69360050"/>
    <m/>
    <m/>
    <m/>
    <m/>
    <m/>
    <d v="2026-05-01T00:00:00"/>
    <m/>
    <m/>
    <m/>
    <s v="9-765-1209"/>
    <s v="MASIVO"/>
    <s v="2 PAGOS PENDIENTES"/>
    <x v="3"/>
    <m/>
    <m/>
    <m/>
    <m/>
  </r>
  <r>
    <x v="1"/>
    <s v="VICTOR DANIEL GARCIAN DE GRACIA"/>
    <n v="366007030000"/>
    <s v="Cobros Mayo"/>
    <m/>
    <m/>
    <d v="2026-05-01T00:00:00"/>
    <n v="69365329"/>
    <n v="69365329"/>
    <m/>
    <m/>
    <m/>
    <m/>
    <m/>
    <d v="2026-05-01T00:00:00"/>
    <m/>
    <m/>
    <m/>
    <s v="8-1003-615"/>
    <s v="MASIVO"/>
    <s v="NPN"/>
    <x v="1"/>
    <m/>
    <m/>
    <m/>
    <m/>
  </r>
  <r>
    <x v="1"/>
    <s v="Jessenia Perez"/>
    <n v="367084990000"/>
    <s v="Cobros Mayo"/>
    <m/>
    <m/>
    <d v="2026-05-01T00:00:00"/>
    <n v="69372028"/>
    <n v="69372028"/>
    <m/>
    <m/>
    <m/>
    <m/>
    <m/>
    <d v="2026-05-01T00:00:00"/>
    <m/>
    <m/>
    <m/>
    <s v="C02672988"/>
    <s v="MASIVO"/>
    <s v="NPN"/>
    <x v="1"/>
    <m/>
    <m/>
    <m/>
    <m/>
  </r>
  <r>
    <x v="1"/>
    <s v="Luis Sandoval"/>
    <n v="359356930000"/>
    <s v="Cobros Mayo"/>
    <m/>
    <m/>
    <d v="2026-05-01T00:00:00"/>
    <n v="69387381"/>
    <n v="69387381"/>
    <m/>
    <m/>
    <m/>
    <m/>
    <m/>
    <d v="2026-05-01T00:00:00"/>
    <m/>
    <m/>
    <m/>
    <s v="6-714-1387"/>
    <s v="MASIVO"/>
    <s v="NPN"/>
    <x v="5"/>
    <m/>
    <m/>
    <m/>
    <m/>
  </r>
  <r>
    <x v="1"/>
    <s v="Yaravis Davelis castillo ortiz"/>
    <n v="354353480000"/>
    <s v="Cobros Mayo"/>
    <m/>
    <m/>
    <d v="2026-05-01T00:00:00"/>
    <n v="69393189"/>
    <n v="69393189"/>
    <m/>
    <m/>
    <m/>
    <m/>
    <m/>
    <d v="2026-05-01T00:00:00"/>
    <m/>
    <m/>
    <m/>
    <s v="3-731-2198"/>
    <s v="MASIVO"/>
    <s v="3 PAGOS PENDIENTES"/>
    <x v="7"/>
    <m/>
    <m/>
    <m/>
    <m/>
  </r>
  <r>
    <x v="1"/>
    <s v=" ESMERALDA CHAVERRA"/>
    <n v="212011570000"/>
    <s v="Cobros Mayo"/>
    <m/>
    <m/>
    <d v="2026-05-01T00:00:00"/>
    <n v="69401647"/>
    <n v="69401647"/>
    <m/>
    <m/>
    <m/>
    <m/>
    <m/>
    <d v="2026-05-01T00:00:00"/>
    <m/>
    <m/>
    <m/>
    <s v="8-743-1760"/>
    <s v="DIGITAL"/>
    <s v="NPN"/>
    <x v="1"/>
    <m/>
    <m/>
    <m/>
    <m/>
  </r>
  <r>
    <x v="1"/>
    <s v="Yostin Alejandro Reina"/>
    <n v="365028850000"/>
    <s v="Cobros Mayo"/>
    <m/>
    <m/>
    <d v="2026-05-01T00:00:00"/>
    <n v="69404488"/>
    <n v="69404488"/>
    <m/>
    <m/>
    <m/>
    <m/>
    <m/>
    <d v="2026-05-01T00:00:00"/>
    <m/>
    <m/>
    <m/>
    <s v="8-961-188"/>
    <s v="MASIVO"/>
    <s v="NPN"/>
    <x v="1"/>
    <m/>
    <m/>
    <m/>
    <m/>
  </r>
  <r>
    <x v="1"/>
    <s v="Wilfredo Yair Acosta"/>
    <n v="369084930000"/>
    <s v="Cobros Mayo"/>
    <m/>
    <m/>
    <d v="2026-05-01T00:00:00"/>
    <n v="69408166"/>
    <n v="69408166"/>
    <m/>
    <m/>
    <m/>
    <m/>
    <m/>
    <d v="2026-05-01T00:00:00"/>
    <m/>
    <m/>
    <m/>
    <s v="8-1048-1502"/>
    <s v="MASIVO"/>
    <s v="NPN"/>
    <x v="10"/>
    <m/>
    <m/>
    <m/>
    <m/>
  </r>
  <r>
    <x v="1"/>
    <s v="Maria Santamaria "/>
    <n v="352371830000"/>
    <s v="Cobros Mayo"/>
    <m/>
    <m/>
    <d v="2026-05-01T00:00:00"/>
    <n v="69421550"/>
    <n v="69421550"/>
    <m/>
    <m/>
    <m/>
    <m/>
    <m/>
    <d v="2026-05-01T00:00:00"/>
    <m/>
    <m/>
    <m/>
    <s v="1-762-598"/>
    <s v="MASIVO"/>
    <s v="NPN"/>
    <x v="2"/>
    <m/>
    <m/>
    <m/>
    <m/>
  </r>
  <r>
    <x v="1"/>
    <s v="Sabría Rodriguez Cabrera "/>
    <n v="351370820000"/>
    <s v="Cobros Mayo"/>
    <m/>
    <m/>
    <d v="2026-05-01T00:00:00"/>
    <n v="69434421"/>
    <n v="69434421"/>
    <m/>
    <m/>
    <m/>
    <m/>
    <m/>
    <d v="2026-05-01T00:00:00"/>
    <m/>
    <m/>
    <m/>
    <s v="5-710-1949"/>
    <s v="MASIVO"/>
    <s v="NPN"/>
    <x v="1"/>
    <m/>
    <m/>
    <m/>
    <m/>
  </r>
  <r>
    <x v="1"/>
    <s v="Matilde perez"/>
    <n v="354377940000"/>
    <s v="Cobros Mayo"/>
    <m/>
    <m/>
    <d v="2026-05-01T00:00:00"/>
    <n v="69445028"/>
    <n v="69445028"/>
    <m/>
    <m/>
    <m/>
    <m/>
    <m/>
    <d v="2026-05-01T00:00:00"/>
    <m/>
    <m/>
    <m/>
    <s v="CO3688888"/>
    <s v="MASIVO"/>
    <s v="NPN"/>
    <x v="1"/>
    <m/>
    <m/>
    <m/>
    <m/>
  </r>
  <r>
    <x v="1"/>
    <s v="Enelia valdes "/>
    <n v="369010770000"/>
    <s v="Cobros Mayo"/>
    <m/>
    <m/>
    <d v="2026-05-01T00:00:00"/>
    <n v="69455189"/>
    <n v="69455189"/>
    <m/>
    <m/>
    <m/>
    <m/>
    <m/>
    <d v="2026-05-01T00:00:00"/>
    <m/>
    <m/>
    <m/>
    <s v="10-715-601"/>
    <s v="MASIVO"/>
    <s v="2 PAGOS PENDIENTES"/>
    <x v="3"/>
    <m/>
    <m/>
    <m/>
    <m/>
  </r>
  <r>
    <x v="1"/>
    <s v="Luis Enrique Vega Ortiz "/>
    <n v="367054790000"/>
    <s v="Cobros Mayo"/>
    <m/>
    <m/>
    <d v="2026-05-01T00:00:00"/>
    <n v="69455611"/>
    <n v="69455611"/>
    <m/>
    <m/>
    <m/>
    <m/>
    <m/>
    <d v="2026-05-01T00:00:00"/>
    <m/>
    <m/>
    <m/>
    <s v="9-742-195"/>
    <s v="MASIVO"/>
    <s v="NPN"/>
    <x v="1"/>
    <m/>
    <m/>
    <m/>
    <m/>
  </r>
  <r>
    <x v="1"/>
    <s v="Roberto Abdiel Simons Escudero"/>
    <n v="361058600000"/>
    <s v="Cobros Mayo"/>
    <m/>
    <m/>
    <d v="2026-05-01T00:00:00"/>
    <n v="69456048"/>
    <n v="69456048"/>
    <m/>
    <m/>
    <m/>
    <m/>
    <m/>
    <d v="2026-05-01T00:00:00"/>
    <m/>
    <m/>
    <m/>
    <s v="8-755-1522"/>
    <s v="MASIVO"/>
    <s v="NPN"/>
    <x v="1"/>
    <m/>
    <m/>
    <m/>
    <m/>
  </r>
  <r>
    <x v="1"/>
    <s v="LINETH CORTEZ SANTOS"/>
    <n v="358371560000"/>
    <s v="Cobros Mayo"/>
    <m/>
    <m/>
    <d v="2026-05-01T00:00:00"/>
    <n v="69465378"/>
    <n v="69465378"/>
    <m/>
    <m/>
    <m/>
    <m/>
    <m/>
    <d v="2026-05-01T00:00:00"/>
    <m/>
    <m/>
    <m/>
    <s v="12-704-916"/>
    <s v="MASIVO"/>
    <s v="NPN"/>
    <x v="1"/>
    <m/>
    <m/>
    <m/>
    <m/>
  </r>
  <r>
    <x v="1"/>
    <s v="Ivis Keribel Rivera Paralta"/>
    <n v="363049680000"/>
    <s v="Cobros Mayo"/>
    <m/>
    <m/>
    <d v="2026-05-01T00:00:00"/>
    <n v="69470413"/>
    <n v="69470413"/>
    <m/>
    <m/>
    <m/>
    <m/>
    <m/>
    <d v="2026-05-01T00:00:00"/>
    <m/>
    <m/>
    <m/>
    <s v="8-933-2129"/>
    <s v="MASIVO"/>
    <s v="NPN"/>
    <x v="8"/>
    <m/>
    <m/>
    <m/>
    <m/>
  </r>
  <r>
    <x v="1"/>
    <s v="Idequel Rodriguez "/>
    <n v="367006670000"/>
    <s v="Cobros Mayo"/>
    <m/>
    <m/>
    <d v="2026-05-01T00:00:00"/>
    <n v="69477856"/>
    <n v="69477856"/>
    <m/>
    <m/>
    <m/>
    <m/>
    <m/>
    <d v="2026-05-01T00:00:00"/>
    <m/>
    <m/>
    <m/>
    <s v="8-976-1552"/>
    <s v="MASIVO"/>
    <s v="NPN"/>
    <x v="4"/>
    <m/>
    <m/>
    <m/>
    <m/>
  </r>
  <r>
    <x v="1"/>
    <s v="Rosmery Hinds"/>
    <n v="224005930000"/>
    <s v="Cobros Mayo"/>
    <m/>
    <m/>
    <d v="2026-05-01T00:00:00"/>
    <n v="69481398"/>
    <n v="69481398"/>
    <m/>
    <m/>
    <m/>
    <m/>
    <m/>
    <d v="2026-05-01T00:00:00"/>
    <m/>
    <m/>
    <m/>
    <s v="8-844-1899"/>
    <s v="MASIVO"/>
    <s v="NPN"/>
    <x v="3"/>
    <m/>
    <m/>
    <m/>
    <m/>
  </r>
  <r>
    <x v="1"/>
    <s v="Regino Arosemena Jimenez "/>
    <n v="363024520000"/>
    <s v="Cobros Mayo"/>
    <m/>
    <m/>
    <d v="2026-05-01T00:00:00"/>
    <n v="69489691"/>
    <n v="69489691"/>
    <m/>
    <m/>
    <m/>
    <m/>
    <m/>
    <d v="2026-05-01T00:00:00"/>
    <m/>
    <m/>
    <m/>
    <s v="8-231-714"/>
    <s v="MASIVO"/>
    <s v="NPN"/>
    <x v="1"/>
    <m/>
    <m/>
    <m/>
    <m/>
  </r>
  <r>
    <x v="1"/>
    <s v="Marta Alicia Beltrán García de Sealy"/>
    <n v="364008580000"/>
    <s v="Cobros Mayo"/>
    <m/>
    <m/>
    <d v="2026-05-01T00:00:00"/>
    <n v="69489822"/>
    <n v="69489822"/>
    <m/>
    <m/>
    <m/>
    <m/>
    <m/>
    <d v="2026-05-01T00:00:00"/>
    <m/>
    <m/>
    <m/>
    <s v="E-8-44624"/>
    <s v="MASIVO"/>
    <s v="NPN"/>
    <x v="2"/>
    <m/>
    <m/>
    <m/>
    <m/>
  </r>
  <r>
    <x v="1"/>
    <s v="Maria teresa Saldaña serrano"/>
    <n v="365027410000"/>
    <s v="Cobros Mayo"/>
    <m/>
    <m/>
    <d v="2026-05-01T00:00:00"/>
    <n v="69490703"/>
    <n v="69490703"/>
    <m/>
    <m/>
    <m/>
    <m/>
    <m/>
    <d v="2026-05-01T00:00:00"/>
    <m/>
    <m/>
    <m/>
    <s v="4-754-1596"/>
    <s v="MASIVO"/>
    <s v="NPN"/>
    <x v="1"/>
    <m/>
    <m/>
    <m/>
    <m/>
  </r>
  <r>
    <x v="1"/>
    <s v="Katleen Haydee Niño Zapata"/>
    <n v="363007180000"/>
    <s v="Cobros Mayo"/>
    <m/>
    <m/>
    <d v="2026-05-01T00:00:00"/>
    <n v="69500888"/>
    <n v="69500888"/>
    <m/>
    <m/>
    <m/>
    <m/>
    <m/>
    <d v="2026-05-01T00:00:00"/>
    <m/>
    <m/>
    <m/>
    <s v="8-977-524"/>
    <s v="MASIVO"/>
    <s v="NPN"/>
    <x v="1"/>
    <m/>
    <m/>
    <m/>
    <m/>
  </r>
  <r>
    <x v="1"/>
    <s v="Nestor Leonel Escoto"/>
    <n v="354375080000"/>
    <s v="Cobros Mayo"/>
    <m/>
    <m/>
    <d v="2026-05-01T00:00:00"/>
    <n v="69507452"/>
    <n v="69507452"/>
    <m/>
    <m/>
    <m/>
    <m/>
    <m/>
    <d v="2026-05-01T00:00:00"/>
    <m/>
    <m/>
    <m/>
    <s v="C03966104"/>
    <s v="MASIVO"/>
    <s v="NPN"/>
    <x v="1"/>
    <m/>
    <m/>
    <m/>
    <m/>
  </r>
  <r>
    <x v="1"/>
    <s v="Sonia Iguala"/>
    <n v="363058180000"/>
    <s v="Cobros Mayo"/>
    <m/>
    <m/>
    <d v="2026-05-01T00:00:00"/>
    <n v="69523300"/>
    <n v="69523300"/>
    <m/>
    <m/>
    <m/>
    <m/>
    <m/>
    <d v="2026-05-01T00:00:00"/>
    <m/>
    <m/>
    <m/>
    <s v="9-102-335"/>
    <s v="MASIVO"/>
    <s v="NPN"/>
    <x v="1"/>
    <m/>
    <m/>
    <m/>
    <m/>
  </r>
  <r>
    <x v="1"/>
    <s v="BERLIDES LEAL "/>
    <n v="358375740000"/>
    <s v="Cobros Mayo"/>
    <m/>
    <m/>
    <d v="2026-05-01T00:00:00"/>
    <n v="69538572"/>
    <n v="69538572"/>
    <m/>
    <m/>
    <m/>
    <m/>
    <m/>
    <d v="2026-05-01T00:00:00"/>
    <m/>
    <m/>
    <m/>
    <s v="10-703-2442"/>
    <s v="MASIVO"/>
    <s v="NPN"/>
    <x v="1"/>
    <m/>
    <m/>
    <m/>
    <m/>
  </r>
  <r>
    <x v="1"/>
    <s v="GLORIA MOSQUERA SANCHEZ DE NAVARRO"/>
    <n v="366003620000"/>
    <s v="Cobros Mayo"/>
    <m/>
    <m/>
    <d v="2026-05-01T00:00:00"/>
    <n v="69543059"/>
    <n v="69543059"/>
    <m/>
    <m/>
    <m/>
    <m/>
    <m/>
    <d v="2026-05-01T00:00:00"/>
    <m/>
    <m/>
    <m/>
    <s v="8-487-938"/>
    <s v="MASIVO"/>
    <s v="2 PAGOS PENDIENTES"/>
    <x v="3"/>
    <m/>
    <m/>
    <m/>
    <m/>
  </r>
  <r>
    <x v="1"/>
    <s v="DIANA YOVANA"/>
    <n v="359041980000"/>
    <s v="Cobros Mayo"/>
    <m/>
    <m/>
    <d v="2026-05-01T00:00:00"/>
    <n v="69547874"/>
    <n v="69547874"/>
    <m/>
    <m/>
    <m/>
    <m/>
    <m/>
    <d v="2026-05-01T00:00:00"/>
    <m/>
    <m/>
    <m/>
    <s v="8-431-622"/>
    <s v="MASIVO"/>
    <s v="NPN"/>
    <x v="1"/>
    <m/>
    <m/>
    <m/>
    <m/>
  </r>
  <r>
    <x v="1"/>
    <s v="Luis Ortega "/>
    <n v="357285600000"/>
    <s v="Cobros Mayo"/>
    <m/>
    <m/>
    <d v="2026-05-01T00:00:00"/>
    <n v="69558662"/>
    <n v="69558662"/>
    <m/>
    <m/>
    <m/>
    <m/>
    <m/>
    <d v="2026-05-01T00:00:00"/>
    <m/>
    <m/>
    <m/>
    <s v="8-931-2056"/>
    <s v="MASIVO"/>
    <s v="NPN"/>
    <x v="1"/>
    <m/>
    <m/>
    <m/>
    <m/>
  </r>
  <r>
    <x v="1"/>
    <s v="OVETT ALVAREZ MORALES"/>
    <n v="363033580000"/>
    <s v="Cobros Mayo"/>
    <m/>
    <m/>
    <d v="2026-05-01T00:00:00"/>
    <n v="69563282"/>
    <n v="69563282"/>
    <m/>
    <m/>
    <m/>
    <m/>
    <m/>
    <d v="2026-05-01T00:00:00"/>
    <m/>
    <m/>
    <m/>
    <s v="4-97-853"/>
    <s v="MASIVO"/>
    <s v="NPN"/>
    <x v="1"/>
    <m/>
    <m/>
    <m/>
    <m/>
  </r>
  <r>
    <x v="1"/>
    <s v="José Araque"/>
    <n v="351353190000"/>
    <s v="Cobros Mayo"/>
    <m/>
    <m/>
    <d v="2026-05-01T00:00:00"/>
    <n v="69569872"/>
    <n v="69569872"/>
    <m/>
    <m/>
    <m/>
    <m/>
    <m/>
    <d v="2026-05-01T00:00:00"/>
    <m/>
    <m/>
    <m/>
    <s v="8-265-718"/>
    <s v="MASIVO"/>
    <s v="3 PAGOS PENDIENTES"/>
    <x v="3"/>
    <m/>
    <m/>
    <m/>
    <m/>
  </r>
  <r>
    <x v="1"/>
    <s v="Yaminaira maria samaniego flores"/>
    <n v="357365200000"/>
    <s v="Cobros Mayo"/>
    <m/>
    <m/>
    <d v="2026-05-01T00:00:00"/>
    <n v="69574083"/>
    <n v="69574083"/>
    <m/>
    <m/>
    <m/>
    <m/>
    <m/>
    <d v="2026-05-01T00:00:00"/>
    <m/>
    <m/>
    <m/>
    <s v="8-747-2473"/>
    <s v="MASIVO"/>
    <s v="NPN"/>
    <x v="2"/>
    <m/>
    <m/>
    <m/>
    <m/>
  </r>
  <r>
    <x v="1"/>
    <s v="Bladimir Parra"/>
    <n v="354376890000"/>
    <s v="Cobros Mayo"/>
    <m/>
    <m/>
    <d v="2026-05-01T00:00:00"/>
    <n v="69574862"/>
    <n v="69574862"/>
    <m/>
    <m/>
    <m/>
    <m/>
    <m/>
    <d v="2026-05-01T00:00:00"/>
    <m/>
    <m/>
    <m/>
    <s v="8-1019-1572"/>
    <s v="MASIVO"/>
    <s v="NPN"/>
    <x v="1"/>
    <m/>
    <m/>
    <m/>
    <m/>
  </r>
  <r>
    <x v="1"/>
    <s v="Joel alvaro Quintero bejerano"/>
    <n v="354341640000"/>
    <s v="Cobros Mayo"/>
    <m/>
    <m/>
    <d v="2026-05-01T00:00:00"/>
    <n v="69577052"/>
    <n v="69577052"/>
    <m/>
    <m/>
    <m/>
    <m/>
    <m/>
    <d v="2026-05-01T00:00:00"/>
    <m/>
    <m/>
    <m/>
    <s v="4-842-1157"/>
    <s v="MASIVO"/>
    <s v="NPN"/>
    <x v="1"/>
    <m/>
    <m/>
    <m/>
    <m/>
  </r>
  <r>
    <x v="1"/>
    <s v="José Gil Barrios Valdez "/>
    <n v="359377380000"/>
    <s v="Cobros Mayo"/>
    <m/>
    <m/>
    <d v="2026-05-01T00:00:00"/>
    <n v="69595374"/>
    <n v="69595374"/>
    <m/>
    <m/>
    <m/>
    <m/>
    <m/>
    <d v="2026-05-01T00:00:00"/>
    <m/>
    <m/>
    <m/>
    <s v="8-129-17"/>
    <s v="MASIVO"/>
    <s v="2 PAGOS PENDIENTES"/>
    <x v="1"/>
    <m/>
    <m/>
    <m/>
    <m/>
  </r>
  <r>
    <x v="1"/>
    <s v="Angelus Indira Guillen Warren"/>
    <n v="361023570000"/>
    <s v="Cobros Mayo"/>
    <m/>
    <m/>
    <d v="2026-05-01T00:00:00"/>
    <n v="69601798"/>
    <n v="69601798"/>
    <m/>
    <m/>
    <m/>
    <m/>
    <m/>
    <d v="2026-05-01T00:00:00"/>
    <m/>
    <m/>
    <m/>
    <s v="8-716-184"/>
    <s v="MASIVO"/>
    <s v="2 PAGOS PENDIENTES"/>
    <x v="7"/>
    <m/>
    <m/>
    <m/>
    <m/>
  </r>
  <r>
    <x v="1"/>
    <s v="Jarrel Bryan Simpson Smith"/>
    <n v="354355420000"/>
    <s v="Cobros Mayo"/>
    <m/>
    <m/>
    <d v="2026-05-01T00:00:00"/>
    <n v="69617993"/>
    <n v="69617993"/>
    <m/>
    <m/>
    <m/>
    <m/>
    <m/>
    <d v="2026-05-01T00:00:00"/>
    <m/>
    <m/>
    <m/>
    <s v="8-812-2093"/>
    <s v="MASIVO"/>
    <s v="2 PAGOS PENDIENTES"/>
    <x v="1"/>
    <m/>
    <m/>
    <m/>
    <m/>
  </r>
  <r>
    <x v="1"/>
    <s v="Silvia maria Hernández Ortega "/>
    <n v="368023560000"/>
    <s v="Cobros Mayo"/>
    <m/>
    <m/>
    <d v="2026-05-01T00:00:00"/>
    <n v="69618493"/>
    <n v="69618493"/>
    <m/>
    <m/>
    <m/>
    <m/>
    <m/>
    <d v="2026-05-01T00:00:00"/>
    <m/>
    <m/>
    <m/>
    <s v="8-94-607"/>
    <s v="MASIVO"/>
    <s v="NPN"/>
    <x v="1"/>
    <m/>
    <m/>
    <m/>
    <m/>
  </r>
  <r>
    <x v="1"/>
    <s v="Irving Agusto Caballero Gonzalez "/>
    <n v="368040430000"/>
    <s v="Cobros Mayo"/>
    <m/>
    <m/>
    <d v="2026-05-01T00:00:00"/>
    <n v="69621867"/>
    <n v="69621867"/>
    <m/>
    <m/>
    <m/>
    <m/>
    <m/>
    <d v="2026-05-01T00:00:00"/>
    <m/>
    <m/>
    <m/>
    <s v="8-1029-1398"/>
    <s v="MASIVO"/>
    <s v="NPN"/>
    <x v="1"/>
    <m/>
    <m/>
    <m/>
    <m/>
  </r>
  <r>
    <x v="1"/>
    <s v="RICARDO NAVARRO"/>
    <n v="355370310000"/>
    <s v="Cobros Mayo"/>
    <m/>
    <m/>
    <d v="2026-05-01T00:00:00"/>
    <n v="69625968"/>
    <n v="69625968"/>
    <m/>
    <m/>
    <m/>
    <m/>
    <m/>
    <d v="2026-05-01T00:00:00"/>
    <m/>
    <m/>
    <m/>
    <s v="8-519-370"/>
    <s v="MASIVO"/>
    <s v="3 PAGOS PENDIENTES"/>
    <x v="1"/>
    <m/>
    <m/>
    <m/>
    <m/>
  </r>
  <r>
    <x v="1"/>
    <s v="Kevin Madrigal"/>
    <n v="368028370000"/>
    <s v="Cobros Mayo"/>
    <m/>
    <m/>
    <d v="2026-05-01T00:00:00"/>
    <n v="69636656"/>
    <n v="69636656"/>
    <m/>
    <m/>
    <m/>
    <m/>
    <m/>
    <d v="2026-05-01T00:00:00"/>
    <m/>
    <m/>
    <m/>
    <s v="8-921-2411"/>
    <s v="MASIVO"/>
    <s v="2 PAGOS PENDIENTES"/>
    <x v="3"/>
    <m/>
    <m/>
    <m/>
    <m/>
  </r>
  <r>
    <x v="1"/>
    <s v="Haidy Danileth Lopez Muñoz"/>
    <n v="365026410000"/>
    <s v="Cobros Mayo"/>
    <m/>
    <m/>
    <d v="2026-05-01T00:00:00"/>
    <n v="69655038"/>
    <n v="69655038"/>
    <m/>
    <m/>
    <m/>
    <m/>
    <m/>
    <d v="2026-05-01T00:00:00"/>
    <m/>
    <m/>
    <m/>
    <s v="8-956-2023"/>
    <s v="MASIVO"/>
    <s v="NPN"/>
    <x v="2"/>
    <m/>
    <m/>
    <m/>
    <m/>
  </r>
  <r>
    <x v="1"/>
    <s v="Sthefanie aguilar"/>
    <n v="353382750000"/>
    <s v="Cobros Mayo"/>
    <m/>
    <m/>
    <d v="2026-05-01T00:00:00"/>
    <n v="69657911"/>
    <n v="69657911"/>
    <m/>
    <m/>
    <m/>
    <m/>
    <m/>
    <d v="2026-05-01T00:00:00"/>
    <m/>
    <m/>
    <m/>
    <s v="8-956-2200"/>
    <s v="MASIVO"/>
    <s v="NPN"/>
    <x v="2"/>
    <m/>
    <m/>
    <m/>
    <m/>
  </r>
  <r>
    <x v="1"/>
    <s v="Oscar Alexi Antencio arauz "/>
    <n v="361008990000"/>
    <s v="Cobros Mayo"/>
    <m/>
    <m/>
    <d v="2026-05-01T00:00:00"/>
    <n v="69662263"/>
    <n v="69662263"/>
    <m/>
    <m/>
    <m/>
    <m/>
    <m/>
    <d v="2026-05-01T00:00:00"/>
    <m/>
    <m/>
    <m/>
    <s v=" 1-51-133"/>
    <s v="MASIVO"/>
    <s v="NPN"/>
    <x v="4"/>
    <m/>
    <m/>
    <m/>
    <m/>
  </r>
  <r>
    <x v="1"/>
    <s v="Rosa Chico Jimenez"/>
    <n v="367037110000"/>
    <s v="Cobros Mayo"/>
    <m/>
    <m/>
    <d v="2026-05-01T00:00:00"/>
    <n v="69669701"/>
    <n v="69669701"/>
    <m/>
    <m/>
    <m/>
    <m/>
    <m/>
    <d v="2026-05-01T00:00:00"/>
    <m/>
    <m/>
    <m/>
    <s v="1-717-651"/>
    <s v="SOHO"/>
    <s v="NPN"/>
    <x v="3"/>
    <m/>
    <m/>
    <m/>
    <m/>
  </r>
  <r>
    <x v="1"/>
    <s v="Justine haydee"/>
    <n v="354350880000"/>
    <s v="Cobros Mayo"/>
    <m/>
    <m/>
    <d v="2026-05-01T00:00:00"/>
    <n v="69692960"/>
    <n v="69692960"/>
    <m/>
    <m/>
    <m/>
    <m/>
    <m/>
    <d v="2026-05-01T00:00:00"/>
    <m/>
    <m/>
    <m/>
    <s v="8-1025-1260"/>
    <s v="MASIVO"/>
    <s v="3 PAGOS PENDIENTES"/>
    <x v="1"/>
    <m/>
    <m/>
    <m/>
    <m/>
  </r>
  <r>
    <x v="1"/>
    <s v="Yesibell gisel campos young"/>
    <n v="358373240000"/>
    <s v="Cobros Mayo"/>
    <m/>
    <m/>
    <d v="2026-05-01T00:00:00"/>
    <n v="69695648"/>
    <n v="69695648"/>
    <m/>
    <m/>
    <m/>
    <m/>
    <m/>
    <d v="2026-05-01T00:00:00"/>
    <m/>
    <m/>
    <m/>
    <s v="8-1062-2358"/>
    <s v="MASIVO"/>
    <s v="NPN"/>
    <x v="1"/>
    <m/>
    <m/>
    <m/>
    <m/>
  </r>
  <r>
    <x v="1"/>
    <s v="Miguel Enrique Gonzalez Hidalgo"/>
    <n v="352308220000"/>
    <s v="Cobros Mayo"/>
    <m/>
    <m/>
    <d v="2026-05-01T00:00:00"/>
    <n v="69706405"/>
    <n v="69706405"/>
    <m/>
    <m/>
    <m/>
    <m/>
    <m/>
    <d v="2026-05-01T00:00:00"/>
    <m/>
    <m/>
    <m/>
    <s v="8-1016-622"/>
    <s v="MASIVO"/>
    <s v="NPN"/>
    <x v="1"/>
    <m/>
    <m/>
    <m/>
    <m/>
  </r>
  <r>
    <x v="1"/>
    <s v="Yeilan Santana"/>
    <n v="365013320000"/>
    <s v="Cobros Mayo"/>
    <m/>
    <m/>
    <d v="2026-05-01T00:00:00"/>
    <n v="69708468"/>
    <n v="69708468"/>
    <m/>
    <m/>
    <m/>
    <m/>
    <m/>
    <d v="2026-05-01T00:00:00"/>
    <m/>
    <m/>
    <m/>
    <s v="8-1506-1513"/>
    <s v="MASIVO"/>
    <s v="2 PAGOS PENDIENTES"/>
    <x v="1"/>
    <m/>
    <m/>
    <m/>
    <m/>
  </r>
  <r>
    <x v="1"/>
    <s v="Avelardo Santiago Perez Orta"/>
    <n v="369056820000"/>
    <s v="Cobros Mayo"/>
    <m/>
    <m/>
    <d v="2026-05-01T00:00:00"/>
    <n v="69710973"/>
    <n v="69710973"/>
    <m/>
    <m/>
    <m/>
    <m/>
    <m/>
    <d v="2026-05-01T00:00:00"/>
    <m/>
    <m/>
    <m/>
    <s v="179147236"/>
    <s v="SOHO-CALL CENTER"/>
    <s v="NPN"/>
    <x v="1"/>
    <m/>
    <m/>
    <m/>
    <m/>
  </r>
  <r>
    <x v="1"/>
    <s v="Jorge Enrique Jiménez Urriola"/>
    <n v="358372590000"/>
    <s v="Cobros Mayo"/>
    <m/>
    <m/>
    <d v="2026-05-01T00:00:00"/>
    <n v="69725396"/>
    <n v="69725396"/>
    <m/>
    <m/>
    <m/>
    <m/>
    <m/>
    <d v="2026-05-01T00:00:00"/>
    <m/>
    <m/>
    <m/>
    <s v="8-494-97"/>
    <s v="MASIVO"/>
    <s v="NPN"/>
    <x v="1"/>
    <m/>
    <m/>
    <m/>
    <m/>
  </r>
  <r>
    <x v="1"/>
    <s v="EMILY DEYANIRA GANTO DE HOYOS"/>
    <n v="364082690000"/>
    <s v="Cobros Mayo"/>
    <m/>
    <m/>
    <d v="2026-05-01T00:00:00"/>
    <n v="69730504"/>
    <n v="69730504"/>
    <m/>
    <m/>
    <m/>
    <m/>
    <m/>
    <d v="2026-05-01T00:00:00"/>
    <m/>
    <m/>
    <m/>
    <s v="8-895-155"/>
    <s v="MASIVO"/>
    <s v="NPN"/>
    <x v="1"/>
    <m/>
    <m/>
    <m/>
    <m/>
  </r>
  <r>
    <x v="1"/>
    <s v="Liliana de leon"/>
    <n v="357371870000"/>
    <s v="Cobros Mayo"/>
    <m/>
    <m/>
    <d v="2026-05-01T00:00:00"/>
    <n v="69741714"/>
    <n v="69741714"/>
    <m/>
    <m/>
    <m/>
    <m/>
    <m/>
    <d v="2026-05-01T00:00:00"/>
    <m/>
    <m/>
    <m/>
    <s v="7-711-207"/>
    <s v="MASIVO"/>
    <s v="2 PAGOS PENDIENTES"/>
    <x v="3"/>
    <m/>
    <m/>
    <m/>
    <m/>
  </r>
  <r>
    <x v="1"/>
    <s v="Maribel Miranda "/>
    <n v="361023970000"/>
    <s v="Cobros Mayo"/>
    <m/>
    <m/>
    <d v="2026-05-01T00:00:00"/>
    <n v="69746683"/>
    <n v="69746683"/>
    <m/>
    <m/>
    <m/>
    <m/>
    <m/>
    <d v="2026-05-01T00:00:00"/>
    <m/>
    <m/>
    <m/>
    <s v="8-730-340"/>
    <s v="MASIVO"/>
    <s v="2 PAGOS PENDIENTES"/>
    <x v="1"/>
    <m/>
    <m/>
    <m/>
    <m/>
  </r>
  <r>
    <x v="1"/>
    <s v="Limpio Limpio Obarrio S,A"/>
    <n v="366063650000"/>
    <s v="Cobros Mayo"/>
    <m/>
    <m/>
    <d v="2026-05-01T00:00:00"/>
    <n v="69771461"/>
    <n v="69771461"/>
    <m/>
    <m/>
    <m/>
    <m/>
    <m/>
    <d v="2026-05-01T00:00:00"/>
    <m/>
    <m/>
    <m/>
    <s v="155699715-2-2020 DV39"/>
    <s v="SOHO"/>
    <s v="NPN"/>
    <x v="4"/>
    <m/>
    <m/>
    <m/>
    <m/>
  </r>
  <r>
    <x v="1"/>
    <s v="Telmo Antonio Pascual Suarez "/>
    <n v="367024750000"/>
    <s v="Cobros Mayo"/>
    <m/>
    <m/>
    <d v="2026-05-01T00:00:00"/>
    <n v="69786590"/>
    <n v="69786590"/>
    <m/>
    <m/>
    <m/>
    <m/>
    <m/>
    <d v="2026-05-01T00:00:00"/>
    <m/>
    <m/>
    <m/>
    <s v="2-721-2393"/>
    <s v="MASIVO"/>
    <s v="NPN"/>
    <x v="1"/>
    <m/>
    <m/>
    <m/>
    <m/>
  </r>
  <r>
    <x v="1"/>
    <s v="Yovani mateo Pajero sosa"/>
    <n v="368006930000"/>
    <s v="Cobros Mayo"/>
    <m/>
    <m/>
    <d v="2026-05-01T00:00:00"/>
    <n v="69787829"/>
    <n v="69787829"/>
    <m/>
    <m/>
    <m/>
    <m/>
    <m/>
    <d v="2026-05-01T00:00:00"/>
    <m/>
    <m/>
    <m/>
    <s v="BR0213040"/>
    <s v="MASIVO"/>
    <s v="2 PAGOS PENDIENTES"/>
    <x v="3"/>
    <m/>
    <m/>
    <m/>
    <m/>
  </r>
  <r>
    <x v="1"/>
    <s v="Yaxiziel Pérez garrido"/>
    <n v="369045920000"/>
    <s v="Cobros Mayo"/>
    <m/>
    <m/>
    <d v="2026-05-01T00:00:00"/>
    <n v="69812294"/>
    <n v="69812294"/>
    <m/>
    <m/>
    <m/>
    <m/>
    <m/>
    <d v="2026-05-01T00:00:00"/>
    <m/>
    <m/>
    <m/>
    <s v="8 1061 295"/>
    <s v="MASIVO"/>
    <s v="NPN"/>
    <x v="2"/>
    <m/>
    <m/>
    <m/>
    <m/>
  </r>
  <r>
    <x v="1"/>
    <s v="Emilio Ortega "/>
    <n v="366069140000"/>
    <s v="Cobros Mayo"/>
    <m/>
    <m/>
    <d v="2026-05-01T00:00:00"/>
    <n v="69818907"/>
    <n v="69818907"/>
    <m/>
    <m/>
    <m/>
    <m/>
    <m/>
    <d v="2026-05-01T00:00:00"/>
    <m/>
    <m/>
    <m/>
    <s v="8-921-838"/>
    <s v="MASIVO"/>
    <s v="NPN"/>
    <x v="9"/>
    <m/>
    <m/>
    <m/>
    <m/>
  </r>
  <r>
    <x v="1"/>
    <s v="Okira Vanessa Pinto Caicedo"/>
    <n v="363073430000"/>
    <s v="Cobros Mayo"/>
    <m/>
    <m/>
    <d v="2026-05-01T00:00:00"/>
    <n v="69827596"/>
    <n v="69827596"/>
    <m/>
    <m/>
    <m/>
    <m/>
    <m/>
    <d v="2026-05-01T00:00:00"/>
    <m/>
    <m/>
    <m/>
    <s v="8-464-444"/>
    <s v="MASIVO"/>
    <s v="NPN"/>
    <x v="2"/>
    <m/>
    <m/>
    <m/>
    <m/>
  </r>
  <r>
    <x v="1"/>
    <s v="Yolis María Cervantes Zapateiro"/>
    <n v="368065090000"/>
    <s v="Cobros Mayo"/>
    <m/>
    <m/>
    <d v="2026-05-01T00:00:00"/>
    <n v="69830388"/>
    <n v="69830388"/>
    <m/>
    <m/>
    <m/>
    <m/>
    <m/>
    <d v="2026-05-01T00:00:00"/>
    <m/>
    <m/>
    <m/>
    <s v="E-8-107955"/>
    <s v="RENOVACIONES"/>
    <s v="NPN"/>
    <x v="2"/>
    <m/>
    <m/>
    <m/>
    <m/>
  </r>
  <r>
    <x v="1"/>
    <s v="Castillo enrique de león ramos "/>
    <n v="363092040000"/>
    <s v="Cobros Mayo"/>
    <m/>
    <m/>
    <d v="2026-05-01T00:00:00"/>
    <n v="69841788"/>
    <n v="69841788"/>
    <m/>
    <m/>
    <m/>
    <m/>
    <m/>
    <d v="2026-05-01T00:00:00"/>
    <m/>
    <m/>
    <m/>
    <s v="8-152-654"/>
    <s v="MASIVO"/>
    <s v="NPN"/>
    <x v="1"/>
    <m/>
    <m/>
    <m/>
    <m/>
  </r>
  <r>
    <x v="1"/>
    <s v="JOSÉ RIVAS"/>
    <n v="358354380000"/>
    <s v="Cobros Mayo"/>
    <m/>
    <m/>
    <d v="2026-05-01T00:00:00"/>
    <n v="69845555"/>
    <n v="69845555"/>
    <m/>
    <m/>
    <m/>
    <m/>
    <m/>
    <d v="2026-05-01T00:00:00"/>
    <m/>
    <m/>
    <m/>
    <s v="5-706-2023"/>
    <s v="SOHO"/>
    <s v="NPN"/>
    <x v="3"/>
    <m/>
    <m/>
    <m/>
    <m/>
  </r>
  <r>
    <x v="1"/>
    <s v="Isabel peña "/>
    <n v="363056960000"/>
    <s v="Cobros Mayo"/>
    <m/>
    <m/>
    <d v="2026-05-01T00:00:00"/>
    <n v="69848544"/>
    <n v="69848544"/>
    <m/>
    <m/>
    <m/>
    <m/>
    <m/>
    <d v="2026-05-01T00:00:00"/>
    <m/>
    <m/>
    <m/>
    <s v="10-717-2200"/>
    <s v="MASIVO"/>
    <s v="NPN"/>
    <x v="1"/>
    <m/>
    <m/>
    <m/>
    <m/>
  </r>
  <r>
    <x v="1"/>
    <s v="Clarissa vejerano "/>
    <n v="352312090000"/>
    <s v="Cobros Mayo"/>
    <m/>
    <m/>
    <d v="2026-05-01T00:00:00"/>
    <n v="69854449"/>
    <n v="69854449"/>
    <m/>
    <m/>
    <m/>
    <m/>
    <m/>
    <d v="2026-05-01T00:00:00"/>
    <m/>
    <m/>
    <m/>
    <s v="4-805-1614"/>
    <s v="MASIVO"/>
    <s v="3 PAGOS PENDIENTES"/>
    <x v="4"/>
    <m/>
    <m/>
    <m/>
    <m/>
  </r>
  <r>
    <x v="1"/>
    <s v="Yarisbet valdez"/>
    <n v="353342080000"/>
    <s v="Cobros Mayo"/>
    <m/>
    <m/>
    <d v="2026-05-01T00:00:00"/>
    <n v="69860064"/>
    <n v="69860064"/>
    <m/>
    <m/>
    <m/>
    <m/>
    <m/>
    <d v="2026-05-01T00:00:00"/>
    <m/>
    <m/>
    <m/>
    <s v="3-733-1417"/>
    <s v="MASIVO"/>
    <s v="NPN"/>
    <x v="1"/>
    <m/>
    <m/>
    <m/>
    <m/>
  </r>
  <r>
    <x v="1"/>
    <s v=" TONY MC KALOMAN"/>
    <n v="362016470000"/>
    <s v="Cobros Mayo"/>
    <m/>
    <m/>
    <d v="2026-05-01T00:00:00"/>
    <n v="69868393"/>
    <n v="69868393"/>
    <m/>
    <m/>
    <m/>
    <m/>
    <m/>
    <d v="2026-05-01T00:00:00"/>
    <m/>
    <m/>
    <m/>
    <s v="8-784-361"/>
    <s v="CALL CENTER"/>
    <s v="NPN"/>
    <x v="1"/>
    <m/>
    <m/>
    <m/>
    <m/>
  </r>
  <r>
    <x v="1"/>
    <s v="Nancy Aidee Arcia Rodriguez "/>
    <n v="358363410000"/>
    <s v="Cobros Mayo"/>
    <m/>
    <m/>
    <d v="2026-05-01T00:00:00"/>
    <n v="69870832"/>
    <n v="69870832"/>
    <m/>
    <m/>
    <m/>
    <m/>
    <m/>
    <d v="2026-05-01T00:00:00"/>
    <m/>
    <m/>
    <m/>
    <s v="8-513-2197"/>
    <s v="MASIVO"/>
    <s v="NPN"/>
    <x v="1"/>
    <m/>
    <m/>
    <m/>
    <m/>
  </r>
  <r>
    <x v="1"/>
    <s v="Jaime Isaias Sanchez Reyes"/>
    <n v="368009770000"/>
    <s v="Cobros Mayo"/>
    <m/>
    <m/>
    <d v="2026-05-01T00:00:00"/>
    <n v="69916876"/>
    <n v="69916876"/>
    <m/>
    <m/>
    <m/>
    <m/>
    <m/>
    <d v="2026-05-01T00:00:00"/>
    <m/>
    <m/>
    <m/>
    <s v="8-464-336"/>
    <s v="MASIVO"/>
    <s v="NPN"/>
    <x v="5"/>
    <m/>
    <m/>
    <m/>
    <m/>
  </r>
  <r>
    <x v="1"/>
    <s v="Gabriela Adames "/>
    <n v="363031990000"/>
    <s v="Cobros Mayo"/>
    <m/>
    <m/>
    <d v="2026-05-01T00:00:00"/>
    <n v="69923084"/>
    <n v="69923084"/>
    <m/>
    <m/>
    <m/>
    <m/>
    <m/>
    <d v="2026-05-01T00:00:00"/>
    <m/>
    <m/>
    <m/>
    <s v="8-936-721"/>
    <s v="MASIVO"/>
    <s v="NPN"/>
    <x v="1"/>
    <m/>
    <m/>
    <m/>
    <m/>
  </r>
  <r>
    <x v="1"/>
    <s v="Ovidio martinez "/>
    <n v="359377240000"/>
    <s v="Cobros Mayo"/>
    <m/>
    <m/>
    <d v="2026-05-01T00:00:00"/>
    <n v="69935219"/>
    <n v="69935219"/>
    <m/>
    <m/>
    <m/>
    <m/>
    <m/>
    <d v="2026-05-01T00:00:00"/>
    <m/>
    <m/>
    <m/>
    <s v="2-150-970"/>
    <s v="MASIVO"/>
    <s v="3 PAGOS PENDIENTES"/>
    <x v="2"/>
    <m/>
    <m/>
    <m/>
    <m/>
  </r>
  <r>
    <x v="1"/>
    <s v="Norma Abrego Gonzalez"/>
    <n v="365048240000"/>
    <s v="Cobros Mayo"/>
    <m/>
    <m/>
    <d v="2026-05-01T00:00:00"/>
    <n v="69935261"/>
    <n v="69935261"/>
    <m/>
    <m/>
    <m/>
    <m/>
    <m/>
    <d v="2026-05-01T00:00:00"/>
    <m/>
    <m/>
    <m/>
    <s v="4-839-374"/>
    <s v="MASIVO"/>
    <s v="NPN"/>
    <x v="8"/>
    <m/>
    <m/>
    <m/>
    <m/>
  </r>
  <r>
    <x v="1"/>
    <s v="Luis Aleman"/>
    <n v="369058490000"/>
    <s v="Cobros Mayo"/>
    <m/>
    <m/>
    <d v="2026-05-01T00:00:00"/>
    <n v="69955199"/>
    <n v="69955199"/>
    <m/>
    <m/>
    <m/>
    <m/>
    <m/>
    <d v="2026-05-01T00:00:00"/>
    <m/>
    <m/>
    <m/>
    <s v="C03150937"/>
    <s v="MASIVO"/>
    <s v="NPN"/>
    <x v="1"/>
    <m/>
    <m/>
    <m/>
    <m/>
  </r>
  <r>
    <x v="1"/>
    <s v="Víctor Manuel yañez romero "/>
    <n v="351360350000"/>
    <s v="Cobros Mayo"/>
    <m/>
    <m/>
    <d v="2026-05-01T00:00:00"/>
    <n v="69960820"/>
    <n v="69960820"/>
    <m/>
    <m/>
    <m/>
    <m/>
    <m/>
    <d v="2026-05-01T00:00:00"/>
    <m/>
    <m/>
    <m/>
    <s v="9-159-8"/>
    <s v="MASIVO"/>
    <s v="2 PAGOS PENDIENTES"/>
    <x v="1"/>
    <m/>
    <m/>
    <m/>
    <m/>
  </r>
  <r>
    <x v="1"/>
    <s v="Sasha gisel Rodriguez echavarria"/>
    <n v="362006100000"/>
    <s v="Cobros Mayo"/>
    <m/>
    <m/>
    <d v="2026-05-01T00:00:00"/>
    <n v="69984531"/>
    <n v="69984531"/>
    <m/>
    <m/>
    <m/>
    <m/>
    <m/>
    <d v="2026-05-01T00:00:00"/>
    <m/>
    <m/>
    <m/>
    <s v="8-765-51"/>
    <s v="MASIVO"/>
    <s v="NPN"/>
    <x v="5"/>
    <m/>
    <m/>
    <m/>
    <m/>
  </r>
  <r>
    <x v="1"/>
    <s v="Elizabeth Rivera Montenegro"/>
    <n v="358357750000"/>
    <s v="Cobros Mayo"/>
    <m/>
    <m/>
    <d v="2026-05-01T00:00:00"/>
    <n v="69997245"/>
    <n v="69997245"/>
    <m/>
    <m/>
    <m/>
    <m/>
    <m/>
    <d v="2026-05-01T00:00:00"/>
    <m/>
    <m/>
    <m/>
    <s v="4-248-489"/>
    <s v="MASIVO"/>
    <s v="NPN"/>
    <x v="4"/>
    <m/>
    <m/>
    <m/>
    <m/>
  </r>
  <r>
    <x v="1"/>
    <s v="Henry Hernández "/>
    <n v="369064430000"/>
    <s v="Cobros Mayo"/>
    <m/>
    <m/>
    <d v="2026-05-01T00:00:00"/>
    <s v="6335q056"/>
    <s v="6335q056"/>
    <m/>
    <m/>
    <m/>
    <m/>
    <m/>
    <d v="2026-05-01T00:00:00"/>
    <m/>
    <m/>
    <m/>
    <s v="9-721-23"/>
    <s v="MASIVO"/>
    <s v="NPN"/>
    <x v="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EC475-3617-448B-AE6D-ACD8BD5D3942}" name="TablaDinámica1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Canal">
  <location ref="G45:K47" firstHeaderRow="0" firstDataRow="1" firstDataCol="1" rowPageCount="3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multipleItemSelectionAllowed="1" showAll="0">
      <items count="12">
        <item h="1" m="1" x="3"/>
        <item h="1" m="1" x="5"/>
        <item h="1" m="1" x="4"/>
        <item x="1"/>
        <item m="1" x="9"/>
        <item m="1" x="10"/>
        <item h="1" x="0"/>
        <item m="1" x="8"/>
        <item m="1" x="6"/>
        <item m="1" x="7"/>
        <item x="2"/>
        <item t="default"/>
      </items>
    </pivotField>
    <pivotField axis="axisPage" showAll="0">
      <items count="13">
        <item m="1" x="3"/>
        <item x="0"/>
        <item x="1"/>
        <item m="1" x="7"/>
        <item m="1" x="8"/>
        <item m="1" x="9"/>
        <item m="1" x="10"/>
        <item m="1" x="11"/>
        <item m="1" x="4"/>
        <item m="1" x="5"/>
        <item m="1" x="6"/>
        <item x="2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18" hier="-1"/>
    <pageField fld="17" hier="-1"/>
  </pageFields>
  <dataFields count="4">
    <dataField name=" Monto de Promesa de Pago" fld="11" baseField="0" baseItem="0" numFmtId="165"/>
    <dataField name="Suma de Monto pagado" fld="14" baseField="0" baseItem="0"/>
    <dataField name="Suma de Pago" fld="11" baseField="2" baseItem="1"/>
    <dataField name="Cuenta de Intentos de pago" fld="22" subtotal="count" baseField="0" baseItem="0"/>
  </dataFields>
  <formats count="11">
    <format dxfId="88">
      <pivotArea outline="0" collapsedLevelsAreSubtotals="1" fieldPosition="0"/>
    </format>
    <format dxfId="87">
      <pivotArea dataOnly="0" labelOnly="1" outline="0" axis="axisValues" fieldPosition="0"/>
    </format>
    <format dxfId="86">
      <pivotArea outline="0" collapsedLevelsAreSubtotals="1" fieldPosition="0"/>
    </format>
    <format dxfId="8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2" type="button" dataOnly="0" labelOnly="1" outline="0" axis="axisRow" fieldPosition="0"/>
    </format>
    <format dxfId="81">
      <pivotArea dataOnly="0" labelOnly="1" fieldPosition="0">
        <references count="1">
          <reference field="2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EF975-48DF-4E8B-A7FC-9D2B8E1E697D}" name="TablaDiná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A11:B14" firstHeaderRow="1" firstDataRow="1" firstDataCol="1" rowPageCount="1" colPageCount="1"/>
  <pivotFields count="46">
    <pivotField showAll="0"/>
    <pivotField showAll="0"/>
    <pivotField showAll="0"/>
    <pivotField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20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27"/>
        <item m="1" x="39"/>
        <item m="1" x="21"/>
        <item m="1" x="22"/>
        <item m="1" x="23"/>
        <item m="1" x="18"/>
        <item m="1" x="24"/>
        <item m="1" x="25"/>
        <item m="1" x="36"/>
        <item x="0"/>
        <item x="5"/>
        <item x="6"/>
        <item x="7"/>
        <item x="8"/>
        <item x="9"/>
        <item x="11"/>
        <item x="12"/>
        <item x="15"/>
        <item x="1"/>
        <item x="2"/>
        <item x="10"/>
        <item x="17"/>
        <item m="1" x="19"/>
        <item x="3"/>
        <item x="4"/>
        <item x="13"/>
        <item x="14"/>
        <item x="16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Llamadas" fld="5" baseField="0" baseItem="0"/>
  </dataFields>
  <formats count="4">
    <format dxfId="92">
      <pivotArea field="3" type="button" dataOnly="0" labelOnly="1" outline="0"/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6" count="0"/>
        </references>
      </pivotArea>
    </format>
    <format dxfId="8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59878-119C-4EEE-8951-0CA31522A4D3}" name="TablaDinámica6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A21:C24" firstHeaderRow="0" firstDataRow="1" firstDataCol="1" rowPageCount="1" colPageCount="1"/>
  <pivotFields count="46">
    <pivotField showAll="0"/>
    <pivotField dataField="1" showAll="0"/>
    <pivotField dataField="1" showAll="0"/>
    <pivotField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20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27"/>
        <item m="1" x="39"/>
        <item m="1" x="21"/>
        <item m="1" x="22"/>
        <item m="1" x="23"/>
        <item m="1" x="18"/>
        <item m="1" x="24"/>
        <item m="1" x="25"/>
        <item m="1" x="36"/>
        <item x="0"/>
        <item x="5"/>
        <item x="6"/>
        <item x="7"/>
        <item x="8"/>
        <item x="9"/>
        <item x="11"/>
        <item x="12"/>
        <item x="15"/>
        <item x="1"/>
        <item x="2"/>
        <item x="10"/>
        <item x="17"/>
        <item m="1" x="19"/>
        <item x="3"/>
        <item x="4"/>
        <item x="13"/>
        <item x="14"/>
        <item x="16"/>
        <item t="default"/>
      </items>
    </pivotField>
    <pivotField showAll="0"/>
    <pivotField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1" hier="-1"/>
  </pageFields>
  <dataFields count="2">
    <dataField name=" Connect" fld="1" baseField="0" baseItem="0"/>
    <dataField name=" RPC" fld="2" baseField="0" baseItem="0"/>
  </dataFields>
  <formats count="5">
    <format dxfId="97">
      <pivotArea field="3" type="button" dataOnly="0" labelOnly="1" outline="0"/>
    </format>
    <format dxfId="9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outline="0" collapsedLevelsAreSubtotals="1" fieldPosition="0"/>
    </format>
    <format dxfId="94">
      <pivotArea dataOnly="0" labelOnly="1" outline="0" fieldPosition="0">
        <references count="1">
          <reference field="6" count="0"/>
        </references>
      </pivotArea>
    </format>
    <format dxfId="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D7EA7-5CD2-43A8-9300-8F0A2EF51577}" name="TablaDinámica18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2:I2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m="1" x="14"/>
        <item x="6"/>
        <item x="3"/>
        <item x="7"/>
        <item x="5"/>
        <item x="8"/>
        <item x="10"/>
        <item x="2"/>
        <item x="4"/>
        <item x="9"/>
        <item m="1" x="15"/>
        <item x="1"/>
        <item x="11"/>
        <item x="0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BDFE7F-0F3A-4CAD-9D59-BED6B153CF6C}" name="TablaDinámica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32" rowHeaderCaption="Canal" colHeaderCaption="Dias">
  <location ref="A61:B79" firstHeaderRow="1" firstDataRow="1" firstDataCol="1"/>
  <pivotFields count="23">
    <pivotField axis="axisRow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8"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 Monto de Promesa de Pago" fld="11" baseField="0" baseItem="0" numFmtId="165"/>
  </dataFields>
  <formats count="4"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outline="0" collapsedLevelsAreSubtotals="1" fieldPosition="0"/>
    </format>
    <format dxfId="98">
      <pivotArea dataOnly="0" labelOnly="1" outline="0" axis="axisValues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F00AD-A2B4-462A-A21C-155B78DB4938}" name="TablaDinámica21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F90:G96" firstHeaderRow="1" firstDataRow="1" firstDataCol="1" rowPageCount="1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3">
        <item m="1" x="6"/>
        <item m="1" x="4"/>
        <item m="1" x="5"/>
        <item m="1" x="3"/>
        <item x="1"/>
        <item h="1" x="0"/>
        <item m="1" x="10"/>
        <item m="1" x="8"/>
        <item m="1" x="9"/>
        <item m="1" x="11"/>
        <item m="1" x="7"/>
        <item h="1"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3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 Promesa de Pago" fld="11" baseField="0" baseItem="0" numFmtId="165"/>
  </dataFields>
  <formats count="6">
    <format dxfId="107">
      <pivotArea outline="0" collapsedLevelsAreSubtotals="1" fieldPosition="0"/>
    </format>
    <format dxfId="106">
      <pivotArea outline="0" collapsedLevelsAreSubtotals="1" fieldPosition="0"/>
    </format>
    <format dxfId="105">
      <pivotArea outline="0" collapsedLevelsAreSubtotals="1" fieldPosition="0"/>
    </format>
    <format dxfId="104">
      <pivotArea dataOnly="0" labelOnly="1" outline="0" axis="axisValues" fieldPosition="0"/>
    </format>
    <format dxfId="1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1F54E-D9B1-4A82-83BF-F04B2DBDE68F}" name="TablaDinámica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54:B57" firstHeaderRow="1" firstDataRow="1" firstDataCol="1"/>
  <pivotFields count="26">
    <pivotField axis="axisRow" showAll="0">
      <items count="5">
        <item m="1" x="3"/>
        <item m="1"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2"/>
    </i>
    <i>
      <x v="3"/>
    </i>
    <i t="grand">
      <x/>
    </i>
  </rowItems>
  <colItems count="1">
    <i/>
  </colItems>
  <dataFields count="1">
    <dataField name="Cant" fld="7" subtotal="count" baseField="0" baseItem="0"/>
  </dataFields>
  <formats count="2">
    <format dxfId="109">
      <pivotArea outline="0" collapsedLevelsAreSubtotals="1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8E656-E146-4AF4-8F14-EF1AC2890BA3}" name="TablaDinámica13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2:I1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m="1" x="14"/>
        <item x="6"/>
        <item x="3"/>
        <item x="7"/>
        <item h="1" x="5"/>
        <item x="8"/>
        <item x="10"/>
        <item x="2"/>
        <item x="4"/>
        <item x="9"/>
        <item m="1" x="15"/>
        <item x="1"/>
        <item x="11"/>
        <item h="1" x="0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6DCA1-98C4-42CA-AC6E-B8762AFC62D9}" name="TablaDinámica12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13:U19" firstHeaderRow="1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h="1" x="2"/>
        <item m="1" x="11"/>
        <item m="1" x="14"/>
        <item x="9"/>
        <item x="3"/>
        <item x="0"/>
        <item h="1" x="7"/>
        <item x="6"/>
        <item x="1"/>
        <item x="4"/>
        <item x="5"/>
        <item x="8"/>
        <item m="1" x="10"/>
        <item m="1" x="12"/>
        <item h="1"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10">
        <item m="1" x="8"/>
        <item m="1" x="7"/>
        <item m="1" x="6"/>
        <item m="1" x="5"/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6"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2">
    <pageField fld="0" hier="-1"/>
    <pageField fld="8" hier="-1"/>
  </pageFields>
  <dataFields count="1">
    <dataField name="Cuenta de Tiempo de mora (días)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AC40E-66F7-4AB5-AAA0-CA66850BD778}" name="TablaDinámica1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Agentes" colHeaderCaption="Dia">
  <location ref="D12:E15" firstHeaderRow="1" firstDataRow="1" firstDataCol="1" rowPageCount="1" colPageCount="1"/>
  <pivotFields count="46">
    <pivotField showAll="0"/>
    <pivotField showAll="0"/>
    <pivotField showAll="0"/>
    <pivotField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20"/>
        <item m="1" x="26"/>
        <item m="1" x="28"/>
        <item m="1" x="29"/>
        <item m="1" x="30"/>
        <item m="1" x="31"/>
        <item m="1" x="32"/>
        <item m="1" x="33"/>
        <item m="1" x="34"/>
        <item m="1" x="35"/>
        <item m="1" x="37"/>
        <item m="1" x="38"/>
        <item m="1" x="27"/>
        <item m="1" x="39"/>
        <item m="1" x="21"/>
        <item m="1" x="22"/>
        <item m="1" x="23"/>
        <item m="1" x="18"/>
        <item m="1" x="24"/>
        <item m="1" x="25"/>
        <item m="1" x="36"/>
        <item x="0"/>
        <item x="5"/>
        <item x="6"/>
        <item x="7"/>
        <item x="8"/>
        <item x="9"/>
        <item x="11"/>
        <item x="12"/>
        <item x="15"/>
        <item x="1"/>
        <item x="2"/>
        <item x="10"/>
        <item x="17"/>
        <item m="1" x="19"/>
        <item x="3"/>
        <item x="4"/>
        <item x="13"/>
        <item x="14"/>
        <item x="16"/>
        <item t="default"/>
      </items>
    </pivotField>
    <pivotField showAll="0"/>
    <pivotField dataField="1" showAll="0"/>
    <pivotField axis="axisPage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Llamadas" fld="5" baseField="0" baseItem="0"/>
  </dataFields>
  <formats count="4">
    <format dxfId="113">
      <pivotArea field="3" type="button" dataOnly="0" labelOnly="1" outline="0"/>
    </format>
    <format dxfId="112">
      <pivotArea outline="0" collapsedLevelsAreSubtotals="1" fieldPosition="0"/>
    </format>
    <format dxfId="111">
      <pivotArea dataOnly="0" labelOnly="1" outline="0" fieldPosition="0">
        <references count="1">
          <reference field="6" count="0"/>
        </references>
      </pivotArea>
    </format>
    <format dxfId="11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8376C-10AC-4772-8378-2D421CA7BB41}" name="TablaDinámica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Canal">
  <location ref="G34:K36" firstHeaderRow="0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m="1" x="12"/>
        <item x="4"/>
        <item x="5"/>
        <item x="8"/>
        <item m="1" x="13"/>
        <item t="default"/>
      </items>
    </pivotField>
    <pivotField multipleItemSelectionAllowed="1" showAll="0"/>
    <pivotField showAll="0"/>
    <pivotField dataField="1" showAll="0"/>
    <pivotField showAll="0"/>
    <pivotField showAll="0"/>
    <pivotField dataField="1" showAll="0"/>
    <pivotField showAll="0"/>
    <pivotField showAll="0"/>
    <pivotField multipleItemSelectionAllowed="1" showAll="0"/>
    <pivotField showAll="0"/>
    <pivotField showAll="0"/>
    <pivotField showAll="0"/>
    <pivotField dataField="1" showAll="0"/>
    <pivotField dataField="1" showAll="0"/>
  </pivotFields>
  <rowFields count="1">
    <field x="2"/>
  </rowFields>
  <rowItems count="2"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8" hier="-1"/>
  </pageFields>
  <dataFields count="4">
    <dataField name=" Monto de Promesa de Pago" fld="11" baseField="0" baseItem="0" numFmtId="165"/>
    <dataField name="Suma de Monto pagado" fld="14" baseField="0" baseItem="0"/>
    <dataField name="Suma de Intentos de Promesas" fld="21" baseField="2" baseItem="1"/>
    <dataField name="Suma de Intentos de pago" fld="22" baseField="2" baseItem="1"/>
  </dataFields>
  <formats count="10">
    <format dxfId="123">
      <pivotArea outline="0" collapsedLevelsAreSubtotals="1" fieldPosition="0"/>
    </format>
    <format dxfId="122">
      <pivotArea dataOnly="0" labelOnly="1" outline="0" axis="axisValues" fieldPosition="0"/>
    </format>
    <format dxfId="121">
      <pivotArea outline="0" collapsedLevelsAreSubtotals="1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2" type="button" dataOnly="0" labelOnly="1" outline="0" axis="axisRow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Row="1" outline="0" fieldPosition="0"/>
    </format>
    <format dxfId="1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32C71-D5B2-4741-B0D6-5D2135AFDC1F}" name="TablaDinámica14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25:U30" firstHeaderRow="1" firstDataRow="1" firstDataCol="1" rowPageCount="3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x="4"/>
        <item x="5"/>
        <item x="8"/>
        <item m="1" x="12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ascending">
      <items count="10">
        <item m="1" x="8"/>
        <item m="1" x="7"/>
        <item m="1" x="6"/>
        <item m="1" x="5"/>
        <item x="2"/>
        <item x="1"/>
        <item x="0"/>
        <item x="3"/>
        <item x="4"/>
        <item t="default"/>
      </items>
    </pivotField>
    <pivotField showAll="0"/>
    <pivotField axis="axisPage" dataField="1" multipleItemSelectionAllowed="1" showAll="0">
      <items count="12">
        <item h="1" m="1" x="3"/>
        <item h="1" m="1" x="5"/>
        <item h="1" m="1" x="4"/>
        <item h="1" m="1" x="9"/>
        <item h="1" m="1" x="10"/>
        <item h="1" x="0"/>
        <item x="1"/>
        <item h="1" m="1" x="8"/>
        <item h="1" m="1" x="6"/>
        <item h="1" m="1" x="7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5">
    <i>
      <x v="4"/>
    </i>
    <i>
      <x v="5"/>
    </i>
    <i>
      <x v="6"/>
    </i>
    <i>
      <x v="8"/>
    </i>
    <i t="grand">
      <x/>
    </i>
  </rowItems>
  <colItems count="1">
    <i/>
  </colItems>
  <pageFields count="3">
    <pageField fld="0" hier="-1"/>
    <pageField fld="17" hier="-1"/>
    <pageField fld="8" hier="-1"/>
  </pageFields>
  <dataFields count="1">
    <dataField name="Cuenta de Mes Pago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5123BF-C237-47A9-B14F-1BB10A120CE0}" name="TablaDinámica19" cacheId="17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rowHeaderCaption="Agentes">
  <location ref="AH4:AJ9" firstHeaderRow="0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axis="axisRow" showAll="0">
      <items count="4">
        <item h="1" m="1" x="1"/>
        <item x="0"/>
        <item h="1"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m="1" x="12"/>
        <item x="4"/>
        <item x="5"/>
        <item x="8"/>
        <item m="1" x="13"/>
        <item t="default"/>
      </items>
    </pivotField>
    <pivotField multipleItemSelectionAllowed="1" showAll="0"/>
    <pivotField showAll="0"/>
    <pivotField dataField="1" showAll="0"/>
    <pivotField showAll="0"/>
    <pivotField showAll="0"/>
    <pivotField showAll="0"/>
    <pivotField showAll="0"/>
    <pivotField showAll="0"/>
    <pivotField multipleItemSelectionAllowed="1" showAll="0"/>
    <pivotField axis="axisRow" showAll="0">
      <items count="13">
        <item m="1" x="3"/>
        <item x="1"/>
        <item x="0"/>
        <item m="1" x="7"/>
        <item m="1" x="8"/>
        <item m="1" x="9"/>
        <item m="1" x="10"/>
        <item m="1" x="11"/>
        <item m="1" x="4"/>
        <item m="1" x="5"/>
        <item m="1" x="6"/>
        <item x="2"/>
        <item t="default"/>
      </items>
    </pivotField>
    <pivotField showAll="0"/>
    <pivotField showAll="0"/>
    <pivotField showAll="0"/>
    <pivotField showAll="0"/>
  </pivotFields>
  <rowFields count="2">
    <field x="2"/>
    <field x="18"/>
  </rowFields>
  <rowItems count="5">
    <i>
      <x v="1"/>
    </i>
    <i r="1">
      <x v="1"/>
    </i>
    <i r="1">
      <x v="2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8" hier="-1"/>
  </pageFields>
  <dataFields count="2">
    <dataField name=" Promesa de Pago" fld="11" baseField="0" baseItem="0" numFmtId="165"/>
    <dataField name="Cant Promesa " fld="11" subtotal="count" baseField="2" baseItem="0"/>
  </dataFields>
  <formats count="10">
    <format dxfId="133">
      <pivotArea outline="0" collapsedLevelsAreSubtotals="1" fieldPosition="0"/>
    </format>
    <format dxfId="132">
      <pivotArea dataOnly="0" labelOnly="1" outline="0" axis="axisValues" fieldPosition="0"/>
    </format>
    <format dxfId="131">
      <pivotArea outline="0" collapsedLevelsAreSubtotals="1" fieldPosition="0"/>
    </format>
    <format dxfId="1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2" type="button" dataOnly="0" labelOnly="1" outline="0" axis="axisRow" fieldPosition="0"/>
    </format>
    <format dxfId="126">
      <pivotArea dataOnly="0" labelOnly="1" fieldPosition="0">
        <references count="1">
          <reference field="2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5D058-55F3-400A-8384-D6F4EC7D8945}" name="TablaDinámica1" cacheId="16" applyNumberFormats="0" applyBorderFormats="0" applyFontFormats="0" applyPatternFormats="0" applyAlignmentFormats="0" applyWidthHeightFormats="1" dataCaption="Valores" updatedVersion="8" minRefreshableVersion="3" itemPrintTitles="1" createdVersion="7" indent="0" outline="1" outlineData="1" multipleFieldFilters="0" chartFormat="6" rowHeaderCaption="Agentes" colHeaderCaption="Dia">
  <location ref="A2:T6" firstHeaderRow="1" firstDataRow="2" firstDataCol="1"/>
  <pivotFields count="46">
    <pivotField showAll="0"/>
    <pivotField showAll="0"/>
    <pivotField showAll="0"/>
    <pivotField axis="axisCol" showAll="0" sortType="ascending">
      <items count="59">
        <item m="1" x="31"/>
        <item m="1" x="34"/>
        <item m="1" x="50"/>
        <item x="5"/>
        <item m="1" x="42"/>
        <item m="1" x="37"/>
        <item m="1" x="52"/>
        <item x="11"/>
        <item m="1" x="44"/>
        <item x="6"/>
        <item m="1" x="38"/>
        <item m="1" x="54"/>
        <item x="12"/>
        <item m="1" x="39"/>
        <item m="1" x="45"/>
        <item x="7"/>
        <item m="1" x="35"/>
        <item x="8"/>
        <item m="1" x="28"/>
        <item m="1" x="46"/>
        <item x="0"/>
        <item m="1" x="33"/>
        <item m="1" x="56"/>
        <item m="1" x="32"/>
        <item m="1" x="48"/>
        <item x="9"/>
        <item m="1" x="57"/>
        <item x="15"/>
        <item m="1" x="20"/>
        <item m="1" x="49"/>
        <item x="1"/>
        <item m="1" x="26"/>
        <item m="1" x="40"/>
        <item x="10"/>
        <item m="1" x="29"/>
        <item x="17"/>
        <item m="1" x="30"/>
        <item m="1" x="41"/>
        <item x="2"/>
        <item m="1" x="27"/>
        <item m="1" x="51"/>
        <item m="1" x="21"/>
        <item m="1" x="43"/>
        <item x="13"/>
        <item m="1" x="53"/>
        <item x="3"/>
        <item m="1" x="22"/>
        <item m="1" x="47"/>
        <item x="14"/>
        <item m="1" x="23"/>
        <item m="1" x="55"/>
        <item x="4"/>
        <item m="1" x="24"/>
        <item x="16"/>
        <item m="1" x="36"/>
        <item m="1" x="25"/>
        <item m="1" x="18"/>
        <item m="1" x="19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 v="1"/>
    </i>
    <i>
      <x v="2"/>
    </i>
    <i t="grand">
      <x/>
    </i>
  </rowItems>
  <colFields count="1">
    <field x="3"/>
  </colFields>
  <colItems count="19">
    <i>
      <x v="3"/>
    </i>
    <i>
      <x v="7"/>
    </i>
    <i>
      <x v="9"/>
    </i>
    <i>
      <x v="12"/>
    </i>
    <i>
      <x v="15"/>
    </i>
    <i>
      <x v="17"/>
    </i>
    <i>
      <x v="20"/>
    </i>
    <i>
      <x v="25"/>
    </i>
    <i>
      <x v="27"/>
    </i>
    <i>
      <x v="30"/>
    </i>
    <i>
      <x v="33"/>
    </i>
    <i>
      <x v="35"/>
    </i>
    <i>
      <x v="38"/>
    </i>
    <i>
      <x v="43"/>
    </i>
    <i>
      <x v="45"/>
    </i>
    <i>
      <x v="48"/>
    </i>
    <i>
      <x v="51"/>
    </i>
    <i>
      <x v="53"/>
    </i>
    <i t="grand">
      <x/>
    </i>
  </colItems>
  <dataFields count="1">
    <dataField name="Llamadas diarias" fld="5" baseField="0" baseItem="0"/>
  </dataFields>
  <formats count="7">
    <format dxfId="140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39">
      <pivotArea outline="0" collapsedLevelsAreSubtotals="1" fieldPosition="0"/>
    </format>
    <format dxfId="138">
      <pivotArea field="3" type="button" dataOnly="0" labelOnly="1" outline="0" axis="axisCol" fieldPosition="0"/>
    </format>
    <format dxfId="137">
      <pivotArea type="topRight" dataOnly="0" labelOnly="1" outline="0" fieldPosition="0"/>
    </format>
    <format dxfId="136">
      <pivotArea dataOnly="0" labelOnly="1" fieldPosition="0">
        <references count="1">
          <reference field="3" count="0"/>
        </references>
      </pivotArea>
    </format>
    <format dxfId="135">
      <pivotArea dataOnly="0" labelOnly="1" grandCol="1" outline="0" fieldPosition="0"/>
    </format>
    <format dxfId="134">
      <pivotArea outline="0" collapsedLevelsAreSubtotals="1" fieldPosition="0">
        <references count="1">
          <reference field="3" count="1" selected="0">
            <x v="55"/>
          </reference>
        </references>
      </pivotArea>
    </format>
  </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5A3D10-1D6E-42B1-8FE1-D30FF5E195D1}" name="TablaDinámica2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A34:C41" firstHeaderRow="0" firstDataRow="1" firstDataCol="1" rowPageCount="2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showAll="0">
      <items count="12">
        <item m="1" x="3"/>
        <item m="1" x="5"/>
        <item m="1" x="4"/>
        <item x="1"/>
        <item x="2"/>
        <item m="1" x="9"/>
        <item m="1" x="10"/>
        <item x="0"/>
        <item m="1" x="6"/>
        <item m="1" x="7"/>
        <item m="1" x="8"/>
        <item t="default"/>
      </items>
    </pivotField>
    <pivotField axis="axisPage" showAll="0">
      <items count="13">
        <item m="1" x="6"/>
        <item m="1" x="4"/>
        <item m="1" x="5"/>
        <item m="1" x="3"/>
        <item x="1"/>
        <item x="0"/>
        <item m="1" x="10"/>
        <item m="1" x="8"/>
        <item m="1" x="9"/>
        <item m="1" x="11"/>
        <item m="1" x="7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17" hier="-1"/>
    <pageField fld="18" hier="-1"/>
  </pageFields>
  <dataFields count="2">
    <dataField name=" Promesa de Pago" fld="11" baseField="0" baseItem="0" numFmtId="165"/>
    <dataField name=" Monto Recuperado" fld="14" baseField="0" baseItem="0"/>
  </dataFields>
  <formats count="7">
    <format dxfId="147">
      <pivotArea outline="0" collapsedLevelsAreSubtotals="1" fieldPosition="0"/>
    </format>
    <format dxfId="146">
      <pivotArea outline="0" collapsedLevelsAreSubtotals="1" fieldPosition="0"/>
    </format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1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25F9B-A8CB-4D4A-8F75-ED3FF22FCE69}" name="TablaDinámica1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21:AA25" firstHeaderRow="1" firstDataRow="1" firstDataCol="1" rowPageCount="1" colPageCount="1"/>
  <pivotFields count="26">
    <pivotField axis="axisPage" showAll="0">
      <items count="5">
        <item m="1" x="3"/>
        <item m="1" x="2"/>
        <item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7">
        <item h="1" m="1" x="14"/>
        <item x="6"/>
        <item h="1" x="3"/>
        <item h="1" x="7"/>
        <item x="5"/>
        <item h="1" x="8"/>
        <item h="1" x="10"/>
        <item h="1" x="2"/>
        <item h="1" x="4"/>
        <item h="1" x="9"/>
        <item h="1" m="1" x="15"/>
        <item h="1" x="1"/>
        <item h="1" x="11"/>
        <item x="0"/>
        <item h="1" m="1" x="12"/>
        <item h="1" m="1" x="13"/>
        <item t="default"/>
      </items>
    </pivotField>
    <pivotField showAll="0"/>
    <pivotField showAll="0"/>
    <pivotField showAll="0"/>
    <pivotField showAll="0"/>
  </pivotFields>
  <rowFields count="1">
    <field x="21"/>
  </rowFields>
  <rowItems count="4">
    <i>
      <x v="1"/>
    </i>
    <i>
      <x v="4"/>
    </i>
    <i>
      <x v="13"/>
    </i>
    <i t="grand">
      <x/>
    </i>
  </rowItems>
  <colItems count="1">
    <i/>
  </colItems>
  <pageFields count="1">
    <pageField fld="0" item="3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A263E-F78A-434A-A48D-DE2B2D8D87EC}" name="TablaDinámica16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12:L14" firstHeaderRow="1" firstDataRow="1" firstDataCol="1" rowPageCount="1" colPageCount="1"/>
  <pivotFields count="26">
    <pivotField axis="axisRow" showAll="0">
      <items count="5">
        <item h="1" m="1" x="3"/>
        <item h="1" m="1" x="2"/>
        <item h="1" x="0"/>
        <item x="1"/>
        <item t="default"/>
      </items>
    </pivotField>
    <pivotField showAll="0"/>
    <pivotField numFmtId="1" showAll="0"/>
    <pivotField showAll="0"/>
    <pivotField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7">
        <item m="1" x="14"/>
        <item x="6"/>
        <item x="3"/>
        <item x="7"/>
        <item x="5"/>
        <item x="8"/>
        <item x="10"/>
        <item x="2"/>
        <item x="4"/>
        <item x="9"/>
        <item m="1" x="15"/>
        <item x="1"/>
        <item x="11"/>
        <item x="0"/>
        <item m="1" x="12"/>
        <item m="1" x="13"/>
        <item t="default"/>
      </items>
    </pivotField>
    <pivotField showAll="0"/>
    <pivotField showAll="0"/>
    <pivotField showAll="0"/>
    <pivotField showAll="0"/>
  </pivotFields>
  <rowFields count="1">
    <field x="0"/>
  </rowFields>
  <rowItems count="2">
    <i>
      <x v="3"/>
    </i>
    <i t="grand">
      <x/>
    </i>
  </rowItems>
  <colItems count="1">
    <i/>
  </colItems>
  <pageFields count="1">
    <pageField fld="21" hier="-1"/>
  </pageFields>
  <dataFields count="1">
    <dataField name="Cuenta de Contacto1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FB07F8-256C-45DF-8B55-87A4F2692A03}" name="TablaDinámica8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5" rowHeaderCaption="Agentes">
  <location ref="Q32:R34" firstHeaderRow="1" firstDataRow="1" firstDataCol="1"/>
  <pivotFields count="23">
    <pivotField showAll="0"/>
    <pivotField numFmtId="14" showAll="0"/>
    <pivotField axis="axisRow"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Items count="1">
    <i/>
  </colItems>
  <dataFields count="1">
    <dataField name="Suma de Monto pagado" fld="14" baseField="0" baseItem="0"/>
  </dataFields>
  <formats count="4">
    <format dxfId="151">
      <pivotArea outline="0" collapsedLevelsAreSubtotals="1" fieldPosition="0"/>
    </format>
    <format dxfId="150">
      <pivotArea outline="0" collapsedLevelsAreSubtotals="1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2348F-1DEA-4712-A607-3E738E0E3840}" name="TablaDinámica9" cacheId="17" dataOnRows="1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20" rowHeaderCaption="Agentes">
  <location ref="D46:E48" firstHeaderRow="1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Cuenta de Promesa de Pago" fld="11" subtotal="count" baseField="0" baseItem="0" numFmtId="1"/>
    <dataField name="Cuenta de Monto pagado" fld="14" subtotal="count" baseField="0" baseItem="0" numFmtId="1"/>
  </dataFields>
  <formats count="6">
    <format dxfId="157">
      <pivotArea outline="0" collapsedLevelsAreSubtotals="1" fieldPosition="0"/>
    </format>
    <format dxfId="156">
      <pivotArea outline="0" collapsedLevelsAreSubtotals="1" fieldPosition="0"/>
    </format>
    <format dxfId="155">
      <pivotArea outline="0" collapsedLevelsAreSubtotals="1" fieldPosition="0"/>
    </format>
    <format dxfId="154">
      <pivotArea dataOnly="0" labelOnly="1" outline="0" axis="axisValues" fieldPosition="0"/>
    </format>
    <format dxfId="153">
      <pivotArea outline="0" fieldPosition="0">
        <references count="1">
          <reference field="4294967294" count="1">
            <x v="0"/>
          </reference>
        </references>
      </pivotArea>
    </format>
    <format dxfId="152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CCA6E-EA23-4CBB-83F4-0BF938480CD4}" name="TablaDinámica22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F103:G107" firstHeaderRow="1" firstDataRow="1" firstDataCol="1" rowPageCount="2" colPageCount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Page" multipleItemSelectionAllowed="1" showAll="0">
      <items count="12">
        <item h="1" m="1" x="3"/>
        <item h="1" m="1" x="5"/>
        <item h="1" m="1" x="4"/>
        <item x="1"/>
        <item x="2"/>
        <item m="1" x="9"/>
        <item m="1" x="10"/>
        <item h="1" x="0"/>
        <item m="1" x="6"/>
        <item m="1" x="7"/>
        <item m="1" x="8"/>
        <item t="default"/>
      </items>
    </pivotField>
    <pivotField axis="axisPage" showAll="0">
      <items count="13">
        <item m="1" x="6"/>
        <item m="1" x="4"/>
        <item m="1" x="5"/>
        <item m="1" x="3"/>
        <item x="1"/>
        <item x="0"/>
        <item m="1" x="10"/>
        <item m="1" x="8"/>
        <item m="1" x="9"/>
        <item m="1" x="11"/>
        <item m="1" x="7"/>
        <item x="2"/>
        <item t="default"/>
      </items>
    </pivotField>
    <pivotField showAll="0"/>
    <pivotField showAll="0"/>
    <pivotField showAll="0"/>
    <pivotField showAll="0"/>
  </pivotFields>
  <rowFields count="1">
    <field x="7"/>
  </rowFields>
  <rowItems count="4">
    <i>
      <x/>
    </i>
    <i>
      <x v="3"/>
    </i>
    <i>
      <x v="7"/>
    </i>
    <i t="grand">
      <x/>
    </i>
  </rowItems>
  <colItems count="1">
    <i/>
  </colItems>
  <pageFields count="2">
    <pageField fld="17" hier="-1"/>
    <pageField fld="18" hier="-1"/>
  </pageFields>
  <dataFields count="1">
    <dataField name=" Monto Recuperado" fld="14" baseField="0" baseItem="0"/>
  </dataFields>
  <formats count="5">
    <format dxfId="162">
      <pivotArea outline="0" collapsedLevelsAreSubtotals="1" fieldPosition="0"/>
    </format>
    <format dxfId="161">
      <pivotArea outline="0" collapsedLevelsAreSubtotals="1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  <format dxfId="15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8DFAF3-1144-49B5-B508-8EC4267ED9E8}" name="TablaDinámica10" cacheId="1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7" indent="0" outline="1" outlineData="1" multipleFieldFilters="0" chartFormat="18" rowHeaderCaption="Agentes" colHeaderCaption="Dia">
  <location ref="F54:G73" firstHeaderRow="1" firstDataRow="2" firstDataCol="1"/>
  <pivotFields count="46">
    <pivotField showAll="0"/>
    <pivotField showAll="0"/>
    <pivotField showAll="0"/>
    <pivotField axis="axisRow" showAll="0" sortType="ascending">
      <items count="59">
        <item m="1" x="31"/>
        <item m="1" x="34"/>
        <item m="1" x="50"/>
        <item x="5"/>
        <item m="1" x="42"/>
        <item m="1" x="37"/>
        <item m="1" x="52"/>
        <item x="11"/>
        <item m="1" x="44"/>
        <item x="6"/>
        <item m="1" x="38"/>
        <item m="1" x="54"/>
        <item x="12"/>
        <item m="1" x="39"/>
        <item m="1" x="45"/>
        <item x="7"/>
        <item m="1" x="35"/>
        <item x="8"/>
        <item m="1" x="28"/>
        <item m="1" x="46"/>
        <item x="0"/>
        <item m="1" x="33"/>
        <item m="1" x="56"/>
        <item m="1" x="32"/>
        <item m="1" x="48"/>
        <item x="9"/>
        <item m="1" x="57"/>
        <item x="15"/>
        <item m="1" x="20"/>
        <item m="1" x="49"/>
        <item x="1"/>
        <item m="1" x="26"/>
        <item m="1" x="40"/>
        <item x="10"/>
        <item m="1" x="29"/>
        <item x="17"/>
        <item m="1" x="30"/>
        <item m="1" x="41"/>
        <item x="2"/>
        <item m="1" x="27"/>
        <item m="1" x="51"/>
        <item m="1" x="21"/>
        <item m="1" x="43"/>
        <item x="13"/>
        <item m="1" x="53"/>
        <item x="3"/>
        <item m="1" x="22"/>
        <item m="1" x="47"/>
        <item x="14"/>
        <item m="1" x="23"/>
        <item m="1" x="55"/>
        <item x="4"/>
        <item m="1" x="24"/>
        <item x="16"/>
        <item m="1" x="36"/>
        <item m="1" x="25"/>
        <item m="1" x="18"/>
        <item m="1" x="19"/>
        <item t="default"/>
      </items>
    </pivotField>
    <pivotField showAll="0"/>
    <pivotField dataField="1" showAll="0"/>
    <pivotField showAll="0"/>
    <pivotField numFmtId="14" showAll="0"/>
    <pivotField showAll="0"/>
    <pivotField showAll="0"/>
    <pivotField showAll="0"/>
    <pivotField axis="axisCol" showAll="0">
      <items count="4">
        <item m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 v="3"/>
    </i>
    <i>
      <x v="7"/>
    </i>
    <i>
      <x v="9"/>
    </i>
    <i>
      <x v="12"/>
    </i>
    <i>
      <x v="15"/>
    </i>
    <i>
      <x v="17"/>
    </i>
    <i>
      <x v="20"/>
    </i>
    <i>
      <x v="25"/>
    </i>
    <i>
      <x v="27"/>
    </i>
    <i>
      <x v="30"/>
    </i>
    <i>
      <x v="33"/>
    </i>
    <i>
      <x v="35"/>
    </i>
    <i>
      <x v="38"/>
    </i>
    <i>
      <x v="43"/>
    </i>
    <i>
      <x v="45"/>
    </i>
    <i>
      <x v="48"/>
    </i>
    <i>
      <x v="51"/>
    </i>
    <i>
      <x v="53"/>
    </i>
  </rowItems>
  <colFields count="1">
    <field x="11"/>
  </colFields>
  <colItems count="1">
    <i>
      <x v="1"/>
    </i>
  </colItems>
  <dataFields count="1">
    <dataField name="Llamadas diarias" fld="5" baseField="0" baseItem="0"/>
  </dataFields>
  <formats count="6">
    <format dxfId="168">
      <pivotArea outline="0" collapsedLevelsAreSubtotals="1" fieldPosition="0">
        <references count="1">
          <reference field="3" count="1" selected="0">
            <x v="2"/>
          </reference>
        </references>
      </pivotArea>
    </format>
    <format dxfId="167">
      <pivotArea outline="0" collapsedLevelsAreSubtotals="1" fieldPosition="0"/>
    </format>
    <format dxfId="166">
      <pivotArea field="3" type="button" dataOnly="0" labelOnly="1" outline="0" axis="axisRow" fieldPosition="0"/>
    </format>
    <format dxfId="165">
      <pivotArea type="topRight" dataOnly="0" labelOnly="1" outline="0" fieldPosition="0"/>
    </format>
    <format dxfId="164">
      <pivotArea dataOnly="0" labelOnly="1" fieldPosition="0">
        <references count="1">
          <reference field="3" count="0"/>
        </references>
      </pivotArea>
    </format>
    <format dxfId="163">
      <pivotArea dataOnly="0" labelOnly="1" grandCol="1" outline="0" fieldPosition="0"/>
    </format>
  </formats>
  <chartFormats count="47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44"/>
          </reference>
          <reference field="11" count="1" selected="0">
            <x v="0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2"/>
          </reference>
          <reference field="11" count="1" selected="0">
            <x v="1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40"/>
          </reference>
          <reference field="11" count="1" selected="0">
            <x v="1"/>
          </reference>
        </references>
      </pivotArea>
    </chartFormat>
    <chartFormat chart="11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37"/>
          </reference>
          <reference field="11" count="1" selected="0">
            <x v="0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2"/>
          </reference>
          <reference field="11" count="1" selected="0">
            <x v="1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26"/>
          </reference>
          <reference field="11" count="1" selected="0">
            <x v="1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24"/>
          </reference>
          <reference field="11" count="1" selected="0">
            <x v="1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2"/>
          </reference>
          <reference field="11" count="1" selected="0">
            <x v="1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19"/>
          </reference>
          <reference field="11" count="1" selected="0">
            <x v="1"/>
          </reference>
        </references>
      </pivotArea>
    </chartFormat>
    <chartFormat chart="11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4"/>
          </reference>
          <reference field="11" count="1" selected="0">
            <x v="0"/>
          </reference>
        </references>
      </pivotArea>
    </chartFormat>
    <chartFormat chart="11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1" count="1" selected="0">
            <x v="1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1" count="1" selected="0">
            <x v="1"/>
          </reference>
        </references>
      </pivotArea>
    </chartFormat>
    <chartFormat chart="11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1" count="1" selected="0">
            <x v="1"/>
          </reference>
        </references>
      </pivotArea>
    </chartFormat>
    <chartFormat chart="11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1" count="1" selected="0">
            <x v="1"/>
          </reference>
        </references>
      </pivotArea>
    </chartFormat>
    <chartFormat chart="11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1" count="1" selected="0">
            <x v="1"/>
          </reference>
        </references>
      </pivotArea>
    </chartFormat>
    <chartFormat chart="11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29"/>
          </reference>
          <reference field="11" count="1" selected="0">
            <x v="1"/>
          </reference>
        </references>
      </pivotArea>
    </chartFormat>
    <chartFormat chart="11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47"/>
          </reference>
          <reference field="11" count="1" selected="0">
            <x v="1"/>
          </reference>
        </references>
      </pivotArea>
    </chartFormat>
    <chartFormat chart="11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50"/>
          </reference>
          <reference field="11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</chart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0D402-A395-426F-85B4-9976ECA204C6}" name="TablaDinámica20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Meses">
  <location ref="AH21:AJ24" firstHeaderRow="0" firstDataRow="1" firstDataCol="1" rowPageCount="2" colPageCount="1"/>
  <pivotFields count="23">
    <pivotField axis="axisPage" multipleItemSelectionAllowed="1" showAll="0">
      <items count="59">
        <item m="1" x="50"/>
        <item m="1" x="42"/>
        <item m="1" x="52"/>
        <item m="1" x="44"/>
        <item m="1" x="54"/>
        <item m="1" x="45"/>
        <item m="1" x="46"/>
        <item m="1" x="56"/>
        <item m="1" x="48"/>
        <item m="1" x="57"/>
        <item m="1" x="49"/>
        <item m="1" x="40"/>
        <item m="1" x="41"/>
        <item m="1" x="51"/>
        <item m="1" x="43"/>
        <item m="1" x="53"/>
        <item m="1" x="47"/>
        <item m="1" x="5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m="1" x="38"/>
        <item m="1" x="39"/>
        <item x="12"/>
        <item x="13"/>
        <item x="14"/>
        <item x="15"/>
        <item x="16"/>
        <item t="default"/>
      </items>
    </pivotField>
    <pivotField numFmtId="14" showAll="0"/>
    <pivotField showAll="0">
      <items count="4">
        <item m="1"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6">
        <item x="2"/>
        <item m="1" x="11"/>
        <item m="1" x="14"/>
        <item m="1" x="10"/>
        <item x="9"/>
        <item x="3"/>
        <item x="0"/>
        <item x="7"/>
        <item x="6"/>
        <item x="1"/>
        <item m="1" x="12"/>
        <item x="4"/>
        <item x="5"/>
        <item x="8"/>
        <item m="1" x="13"/>
        <item t="default"/>
      </items>
    </pivotField>
    <pivotField multipleItemSelectionAllowed="1" showAll="0"/>
    <pivotField showAll="0"/>
    <pivotField showAll="0"/>
    <pivotField showAll="0"/>
    <pivotField showAll="0"/>
    <pivotField dataField="1" showAll="0"/>
    <pivotField showAll="0"/>
    <pivotField showAll="0"/>
    <pivotField axis="axisRow" multipleItemSelectionAllowed="1" showAll="0">
      <items count="12">
        <item h="1" m="1" x="3"/>
        <item h="1" m="1" x="5"/>
        <item h="1" m="1" x="4"/>
        <item x="1"/>
        <item h="1" m="1" x="9"/>
        <item h="1" m="1" x="10"/>
        <item h="1" x="0"/>
        <item h="1" m="1" x="8"/>
        <item h="1" m="1" x="6"/>
        <item h="1" m="1" x="7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7"/>
  </rowFields>
  <rowItems count="3">
    <i>
      <x v="3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8" hier="-1"/>
  </pageFields>
  <dataFields count="2">
    <dataField name=" Monto pagado" fld="14" baseField="17" baseItem="3"/>
    <dataField name=" Intentos de pago" fld="22" baseField="17" baseItem="0"/>
  </dataFields>
  <formats count="8">
    <format dxfId="176">
      <pivotArea outline="0" collapsedLevelsAreSubtotals="1" fieldPosition="0"/>
    </format>
    <format dxfId="175">
      <pivotArea dataOnly="0" labelOnly="1" outline="0" axis="axisValues" fieldPosition="0"/>
    </format>
    <format dxfId="174">
      <pivotArea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2" type="button" dataOnly="0" labelOnly="1" outline="0"/>
    </format>
    <format dxfId="170">
      <pivotArea dataOnly="0" labelOnly="1" grandRow="1" outline="0" fieldPosition="0"/>
    </format>
    <format dxfId="16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B3EB9-3CA3-4835-92DC-453E732180D2}" name="TablaDinámica11" cacheId="17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7" indent="0" outline="1" outlineData="1" multipleFieldFilters="0" rowHeaderCaption="Canal">
  <location ref="A16:C23" firstHeaderRow="0" firstDataRow="1" firstDataCol="1"/>
  <pivotFields count="2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m="1" x="8"/>
        <item x="0"/>
        <item m="1" x="7"/>
        <item m="1" x="9"/>
        <item x="5"/>
        <item x="1"/>
        <item x="4"/>
        <item m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3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 Promesa de Pago" fld="11" baseField="0" baseItem="0" numFmtId="165"/>
    <dataField name=" Monto Recuperado" fld="14" baseField="0" baseItem="0"/>
  </dataFields>
  <formats count="13">
    <format dxfId="77">
      <pivotArea outline="0" collapsedLevelsAreSubtotals="1" fieldPosition="0"/>
    </format>
    <format dxfId="76">
      <pivotArea outline="0" collapsedLevelsAreSubtotals="1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7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Row="1" outline="0" fieldPosition="0"/>
    </format>
    <format dxfId="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A4CE4461-1EF2-4A50-A76F-6F9E1E8B1BD5}" autoFormatId="16" applyNumberFormats="0" applyBorderFormats="0" applyFontFormats="0" applyPatternFormats="0" applyAlignmentFormats="0" applyWidthHeightFormats="0">
  <queryTableRefresh nextId="27">
    <queryTableFields count="26">
      <queryTableField id="1" name="Source.Name" tableColumnId="1"/>
      <queryTableField id="2" name="Nombre_Cliente" tableColumnId="2"/>
      <queryTableField id="3" name="Numero_Cuenta" tableColumnId="3"/>
      <queryTableField id="4" name="Nombre de Lista" tableColumnId="4"/>
      <queryTableField id="5" name="Provincia" tableColumnId="5"/>
      <queryTableField id="6" name="Dias_morosidad" tableColumnId="6"/>
      <queryTableField id="7" name="Fecha_Ult_Pago" tableColumnId="7"/>
      <queryTableField id="8" name="Contacto1" tableColumnId="8"/>
      <queryTableField id="9" name="Contacto2" tableColumnId="9"/>
      <queryTableField id="10" name="Contacto3" tableColumnId="10"/>
      <queryTableField id="11" name="email" tableColumnId="11"/>
      <queryTableField id="12" name="Monto_Vencido" tableColumnId="12"/>
      <queryTableField id="13" name="Monto_Total" tableColumnId="13"/>
      <queryTableField id="14" name="Ciclo" tableColumnId="14"/>
      <queryTableField id="15" name="Fecha_Promesa_Pago" tableColumnId="15"/>
      <queryTableField id="16" name="Numero_de_orden" tableColumnId="16"/>
      <queryTableField id="17" name="Segmentacion_de_cliente" tableColumnId="17"/>
      <queryTableField id="18" name="Direccion" tableColumnId="18"/>
      <queryTableField id="19" name="Cedula_del_cliente" tableColumnId="19"/>
      <queryTableField id="20" name="Canal" tableColumnId="20"/>
      <queryTableField id="21" name="_producto_TV" tableColumnId="21"/>
      <queryTableField id="22" name="_Producto_Linea" tableColumnId="22"/>
      <queryTableField id="23" name="_Renta_BB" tableColumnId="23"/>
      <queryTableField id="24" name="_Renta_Linea" tableColumnId="24"/>
      <queryTableField id="25" name="_Renta_TV" tableColumnId="25"/>
      <queryTableField id="26" name="Pago_de_entrad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CF431-0694-42AB-886C-0765E9073504}" name="UTILIZADAS" displayName="UTILIZADAS" ref="A1:Z2421" tableType="queryTable" totalsRowShown="0">
  <autoFilter ref="A1:Z2421" xr:uid="{355CF431-0694-42AB-886C-0765E9073504}"/>
  <tableColumns count="26">
    <tableColumn id="1" xr3:uid="{9205C0CC-86EF-48F5-9503-3CDA19432CF8}" uniqueName="1" name="Source.Name" queryTableFieldId="1" dataDxfId="64"/>
    <tableColumn id="2" xr3:uid="{93D207BE-F075-420A-B33E-97B73ECF8BB5}" uniqueName="2" name="Nombre_Cliente" queryTableFieldId="2" dataDxfId="63"/>
    <tableColumn id="3" xr3:uid="{9251E59D-CB80-46C7-A4CB-EDA27999FB14}" uniqueName="3" name="Numero_Cuenta" queryTableFieldId="3" dataDxfId="62"/>
    <tableColumn id="4" xr3:uid="{E04B722B-54B5-4F4C-82FF-EE4CDAA8D883}" uniqueName="4" name="Nombre de Lista" queryTableFieldId="4" dataDxfId="61"/>
    <tableColumn id="5" xr3:uid="{73ECE0FC-A90B-4B82-B70D-630FB07C8D2E}" uniqueName="5" name="Provincia" queryTableFieldId="5"/>
    <tableColumn id="6" xr3:uid="{E43405D8-71A8-4275-B210-A89B0089A1FB}" uniqueName="6" name="Dias_morosidad" queryTableFieldId="6"/>
    <tableColumn id="7" xr3:uid="{9F08A42C-73B9-4E41-9141-48CA64666976}" uniqueName="7" name="Fecha_Ult_Pago" queryTableFieldId="7" dataDxfId="60"/>
    <tableColumn id="8" xr3:uid="{FE14A049-CEAA-4D3A-8959-2EF1C495ECB4}" uniqueName="8" name="Contacto1" queryTableFieldId="8"/>
    <tableColumn id="9" xr3:uid="{8496EA45-4240-46D2-9B8B-7E4B59FAA229}" uniqueName="9" name="Contacto2" queryTableFieldId="9"/>
    <tableColumn id="10" xr3:uid="{1472766B-3835-42EF-8DC9-57113DAB3BEF}" uniqueName="10" name="Contacto3" queryTableFieldId="10"/>
    <tableColumn id="11" xr3:uid="{7DB2CBCF-1460-4653-B4D9-8B2A9023C459}" uniqueName="11" name="email" queryTableFieldId="11"/>
    <tableColumn id="12" xr3:uid="{6CB7C3EC-8AB0-4406-9BA3-ACCD607C3027}" uniqueName="12" name="Monto_Vencido" queryTableFieldId="12"/>
    <tableColumn id="13" xr3:uid="{2F27BB92-53AC-468B-90D3-476128BCA3BF}" uniqueName="13" name="Monto_Total" queryTableFieldId="13"/>
    <tableColumn id="14" xr3:uid="{B3B513AC-ADAF-4968-A2E5-F6E63B924116}" uniqueName="14" name="Ciclo" queryTableFieldId="14"/>
    <tableColumn id="15" xr3:uid="{DF81F0D6-B328-4F06-8946-2A44471C22BD}" uniqueName="15" name="Fecha_Promesa_Pago" queryTableFieldId="15" dataDxfId="59"/>
    <tableColumn id="16" xr3:uid="{80A9F290-08F4-4E24-9AE5-667F27976A44}" uniqueName="16" name="Numero_de_orden" queryTableFieldId="16"/>
    <tableColumn id="17" xr3:uid="{7DAB793C-2A8F-4CF1-9F93-8BCC51E10C29}" uniqueName="17" name="Segmentacion_de_cliente" queryTableFieldId="17"/>
    <tableColumn id="18" xr3:uid="{2A98442D-1ACF-45FA-A992-6C8B50F08945}" uniqueName="18" name="Direccion" queryTableFieldId="18"/>
    <tableColumn id="19" xr3:uid="{37483311-5298-4BD5-B39E-BEFB724057A3}" uniqueName="19" name="Cedula_del_cliente" queryTableFieldId="19"/>
    <tableColumn id="20" xr3:uid="{F09D255A-FE04-4C60-B779-5F01BB90945A}" uniqueName="20" name="Canal" queryTableFieldId="20" dataDxfId="58"/>
    <tableColumn id="21" xr3:uid="{806A9F68-1DF0-4BCB-9E27-8AFB9C575F8C}" uniqueName="21" name="Tiempo de mora" queryTableFieldId="21" dataDxfId="57"/>
    <tableColumn id="22" xr3:uid="{35B9DFC0-1491-453D-857C-C8BDD1CCD122}" uniqueName="22" name="_Producto_Linea" queryTableFieldId="22"/>
    <tableColumn id="23" xr3:uid="{60F5F38D-D4B6-4064-AA24-6BABAAB58686}" uniqueName="23" name="_Renta_BB" queryTableFieldId="23"/>
    <tableColumn id="24" xr3:uid="{18F36887-6971-4F73-A12B-53BA7501CBC1}" uniqueName="24" name="_Renta_Linea" queryTableFieldId="24"/>
    <tableColumn id="25" xr3:uid="{170F3735-F89F-42EC-9376-7E6453A48E97}" uniqueName="25" name="_Renta_TV" queryTableFieldId="25"/>
    <tableColumn id="26" xr3:uid="{021D3E9D-6A05-4525-8FC0-088A683EC4E1}" uniqueName="26" name="Pago_de_entrada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294B71-1137-4E71-99FF-5FECFC29A3B7}" name="promesas" displayName="promesas" ref="A1:W1101" totalsRowCount="1" headerRowDxfId="56" headerRowCellStyle="Normal 2">
  <autoFilter ref="A1:W1100" xr:uid="{AC6073E9-A6A5-410C-A4EC-66DEEF331182}"/>
  <tableColumns count="23">
    <tableColumn id="1" xr3:uid="{6895915D-558F-4AC5-B9A0-B6A0A8205D84}" name="Fecha" totalsRowDxfId="55" dataCellStyle="Normal 2">
      <calculatedColumnFormula>TEXT(promesas[[#This Row],[Marca temporal]],"dd/mmm")</calculatedColumnFormula>
    </tableColumn>
    <tableColumn id="2" xr3:uid="{49866E26-4431-408C-B4C9-4BCCBBDE5FC9}" name="Marca temporal" dataDxfId="54" totalsRowDxfId="53"/>
    <tableColumn id="4" xr3:uid="{F433BE91-7F83-4BF6-8DE5-9F2D7B83AD15}" name="Agente " dataDxfId="52" totalsRowDxfId="51"/>
    <tableColumn id="5" xr3:uid="{71079D1E-6BB5-449B-89BB-C6F431FE128A}" name="Numero celular " dataDxfId="50" totalsRowDxfId="49"/>
    <tableColumn id="6" xr3:uid="{AF68A6FC-0E34-4CEF-8748-4162AB27B4C4}" name="Cuenta" dataDxfId="48" totalsRowDxfId="47"/>
    <tableColumn id="7" xr3:uid="{18EBC092-A2DB-4381-9D34-08B162E333A2}" name="Identificación (cedula)" dataDxfId="46" totalsRowDxfId="45"/>
    <tableColumn id="8" xr3:uid="{BCDE25B8-15A9-4119-BE9F-D12E45C804CF}" name="Campaña " dataDxfId="44" totalsRowDxfId="43"/>
    <tableColumn id="9" xr3:uid="{E97420D7-C120-404F-8708-EB8189975F0F}" name="Canal" dataDxfId="42" totalsRowDxfId="41"/>
    <tableColumn id="10" xr3:uid="{44F8D1B4-F6EE-4147-A4E8-43CF1352B9F0}" name="Escenario " dataDxfId="40" totalsRowDxfId="39"/>
    <tableColumn id="11" xr3:uid="{6A5FA7AB-4516-471E-B412-703C313275BF}" name="Motivo " dataDxfId="38" totalsRowDxfId="37"/>
    <tableColumn id="12" xr3:uid="{0E36283E-1427-4EF5-9E17-9D6C0B17C4AF}" name="Fecha  promesa de pago" totalsRowFunction="sum" dataDxfId="36" totalsRowDxfId="35" dataCellStyle="Moneda"/>
    <tableColumn id="13" xr3:uid="{5847FD63-CE50-4656-A90D-182C911F4BAF}" name="Monto de promesa de pago" dataDxfId="34" totalsRowDxfId="33" dataCellStyle="Moneda"/>
    <tableColumn id="14" xr3:uid="{A67E5C85-590F-464E-B34B-D4E284A5F57B}" name="Realiza el pago " dataDxfId="32" totalsRowDxfId="31" dataCellStyle="Normal 2"/>
    <tableColumn id="17" xr3:uid="{62865B09-FD6E-4812-BFF4-69E28C29684B}" name="Fecha de Pago" totalsRowFunction="sum" dataDxfId="30" totalsRowDxfId="29" dataCellStyle="Moneda"/>
    <tableColumn id="19" xr3:uid="{9823ADBB-1B78-4278-80CB-5CE733167F93}" name="Monto pagado" dataDxfId="28" totalsRowDxfId="27" dataCellStyle="Moneda"/>
    <tableColumn id="18" xr3:uid="{BDE2FCAD-CE1B-4767-9223-8656F25C6267}" name="Tiempo de mora (días)" dataDxfId="26" totalsRowDxfId="25"/>
    <tableColumn id="21" xr3:uid="{977973EF-1001-49BC-A440-7C1EE9861380}" name="Campaña" dataDxfId="24" totalsRowDxfId="23"/>
    <tableColumn id="15" xr3:uid="{EE02E895-0045-418D-AD77-D3DBF4A6860B}" name="Mes Pago" totalsRowFunction="custom" dataDxfId="22" totalsRowDxfId="21" dataCellStyle="Normal 2">
      <calculatedColumnFormula>IF(promesas[[#This Row],[Fecha de Pago]]="", "", TEXT(promesas[[#This Row],[Fecha de Pago]], "mmm"))</calculatedColumnFormula>
      <totalsRowFormula>+COUNTA(promesas[Mes Pago])</totalsRowFormula>
    </tableColumn>
    <tableColumn id="3" xr3:uid="{6F2DAABA-C185-4DED-9277-82FD27806328}" name="Mes Promesa" dataDxfId="20" totalsRowDxfId="19" dataCellStyle="Normal 2">
      <calculatedColumnFormula>IF(promesas[[#This Row],[Fecha  promesa de pago]]="", "", TEXT(promesas[[#This Row],[Fecha  promesa de pago]], "mmm"))</calculatedColumnFormula>
    </tableColumn>
    <tableColumn id="16" xr3:uid="{326B2461-D12C-45BD-B894-4085511FA892}" name="Dia Pago" dataDxfId="18" totalsRowDxfId="17" dataCellStyle="Normal 2">
      <calculatedColumnFormula>IF(promesas[[#This Row],[Fecha de Pago]]="", "", TEXT(promesas[[#This Row],[Fecha de Pago]], "dd/mmm"))</calculatedColumnFormula>
    </tableColumn>
    <tableColumn id="20" xr3:uid="{160A90B1-1AD3-47DD-8305-60F322798625}" name="Dia Promesa" dataDxfId="16" totalsRowDxfId="15" dataCellStyle="Normal 2">
      <calculatedColumnFormula>IF(promesas[[#This Row],[Fecha  promesa de pago]]="", "", TEXT(promesas[[#This Row],[Fecha  promesa de pago]], "dd/mmm"))</calculatedColumnFormula>
    </tableColumn>
    <tableColumn id="22" xr3:uid="{67DDAD7D-80AE-4BED-91A4-E1BC8EC9D1DB}" name="Intentos de Promesas" totalsRowFunction="sum" dataDxfId="14" dataCellStyle="Normal 2">
      <calculatedColumnFormula>IF(LEN(TRIM(promesas[[#This Row],[Fecha  promesa de pago]]))&gt;0,1,"")</calculatedColumnFormula>
    </tableColumn>
    <tableColumn id="23" xr3:uid="{701C792A-B11C-47B4-950A-C6834EF2AB42}" name="Intentos de pago" totalsRowFunction="sum" dataDxfId="13" dataCellStyle="Normal 2">
      <calculatedColumnFormula>IF(LEN(TRIM(promesas[[#This Row],[Fecha de Pago]]))&gt;0,1,"")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8997D1-5EDF-4B8B-8465-6D92A7FD9E81}" name="Tabla2" displayName="Tabla2" ref="A1:AT4944" totalsRowShown="0">
  <autoFilter ref="A1:AT4944" xr:uid="{7F77DF65-BD5E-4EDF-9FE3-9DE922538B7A}"/>
  <sortState xmlns:xlrd2="http://schemas.microsoft.com/office/spreadsheetml/2017/richdata2" ref="A2:AT3377">
    <sortCondition ref="I2:I3377"/>
  </sortState>
  <tableColumns count="46">
    <tableColumn id="1" xr3:uid="{55CB297B-792D-4306-AA91-72985D133601}" name="Campaña" dataDxfId="12">
      <calculatedColumnFormula>_xlfn.XLOOKUP(I2,UTILIZADAS[Contacto1],UTILIZADAS[Source.Name],,0)</calculatedColumnFormula>
    </tableColumn>
    <tableColumn id="2" xr3:uid="{A4D56787-0C59-4B5C-BB15-730C8CCD92C1}" name="Connect" dataDxfId="11">
      <calculatedColumnFormula>VLOOKUP(J2,Ref!A:C,3,0)</calculatedColumnFormula>
    </tableColumn>
    <tableColumn id="3" xr3:uid="{A99AA039-157D-40EB-8113-209B7BB2102C}" name="RPC" dataDxfId="10">
      <calculatedColumnFormula>VLOOKUP(J2,Ref!A:D,4,0)</calculatedColumnFormula>
    </tableColumn>
    <tableColumn id="4" xr3:uid="{14765500-C6CF-422E-AAB1-CBDD20BDF244}" name="Call Day" dataDxfId="9">
      <calculatedColumnFormula>TEXT(H2,"dd/mmm")</calculatedColumnFormula>
    </tableColumn>
    <tableColumn id="5" xr3:uid="{7AA40720-4841-4F0A-B71B-1F1B1F70DBC4}" name="Frecuencia" dataDxfId="8">
      <calculatedColumnFormula>+COUNTIF(I:I,I2)</calculatedColumnFormula>
    </tableColumn>
    <tableColumn id="6" xr3:uid="{0FA4F19E-A4B3-467D-98A5-63639284821F}" name="Intentos" dataDxfId="7"/>
    <tableColumn id="7" xr3:uid="{32A38334-D7BE-4EBA-9580-2C6774749364}" name="Contar" dataDxfId="6">
      <calculatedColumnFormula>IF(I2=I3,0,1)</calculatedColumnFormula>
    </tableColumn>
    <tableColumn id="8" xr3:uid="{150D80D6-1B32-4596-8DAE-19B4AF1EA998}" name="call_date" dataDxfId="5"/>
    <tableColumn id="9" xr3:uid="{59F1C462-F4E7-476F-BBA9-B6ECF810B426}" name="phone_number_dialed"/>
    <tableColumn id="10" xr3:uid="{B897CC11-008A-4043-B107-3388CA50C982}" name="status" dataDxfId="4"/>
    <tableColumn id="11" xr3:uid="{89014717-05F3-418A-ABC7-569483D6BF7C}" name="user"/>
    <tableColumn id="12" xr3:uid="{0DF52534-49E9-4AAC-8D8C-2514CCC4863D}" name="full_name"/>
    <tableColumn id="13" xr3:uid="{F2E88FC3-E87C-423F-810D-1FF8EEF6B0D7}" name="campaign_id"/>
    <tableColumn id="14" xr3:uid="{5B349048-0D22-4F23-9477-4537BD266D15}" name="vendor_lead_code"/>
    <tableColumn id="15" xr3:uid="{63805A96-0826-47FE-8846-792F7F3FBBAB}" name="source_id"/>
    <tableColumn id="16" xr3:uid="{7F4DD363-2BB5-4908-BAF1-CE23CB9F55D0}" name="list_id"/>
    <tableColumn id="17" xr3:uid="{1A767BC7-009D-4ACC-9BD7-06523EA26D01}" name="gmt_offset_now"/>
    <tableColumn id="18" xr3:uid="{4D172978-2FCF-4A86-B066-43245568923A}" name="phone_code"/>
    <tableColumn id="19" xr3:uid="{7AE83536-1A29-4D5A-B7FF-F315D9CF149A}" name="phone_number"/>
    <tableColumn id="20" xr3:uid="{186B7336-7217-40AB-9622-11FF2CEB272E}" name="title"/>
    <tableColumn id="21" xr3:uid="{F3B871E8-9F04-49BD-BE1B-4D1769403705}" name="first_name"/>
    <tableColumn id="22" xr3:uid="{D995357D-FEEC-448A-840A-3E268F7AFF5F}" name="middle_initial"/>
    <tableColumn id="23" xr3:uid="{A14CC5E0-8953-4B9C-84CE-4B8301720A51}" name="last_name"/>
    <tableColumn id="24" xr3:uid="{838E4DD7-D211-40DF-9E81-A3C384791377}" name="address1"/>
    <tableColumn id="25" xr3:uid="{6E344E9C-5FC6-4530-B7FD-1E98870C9E9B}" name="address2"/>
    <tableColumn id="26" xr3:uid="{52269CF4-393E-45BC-B23B-05F87D996A12}" name="address3"/>
    <tableColumn id="27" xr3:uid="{152B9043-82B3-456A-8A5E-1FF2A3E3AA46}" name="city"/>
    <tableColumn id="28" xr3:uid="{6CB0C493-3745-4E0F-A33F-F335422DDCDB}" name="state"/>
    <tableColumn id="29" xr3:uid="{E8E7B42D-E621-4119-BC0D-D398E047F74F}" name="province"/>
    <tableColumn id="30" xr3:uid="{C79775F9-0D36-4BDC-BC8B-5150FFB6ADEE}" name="postal_code"/>
    <tableColumn id="31" xr3:uid="{9335956B-2CFD-4383-8780-4B97A5C30221}" name="country_code"/>
    <tableColumn id="32" xr3:uid="{321732D0-0632-4265-8926-FE2AD4318DA9}" name="gender"/>
    <tableColumn id="33" xr3:uid="{5225B548-7BF1-4F24-B9B0-FE82757A40D4}" name="date_of_birth"/>
    <tableColumn id="34" xr3:uid="{06CECBDA-7D8A-44DE-8675-3E170C91337F}" name="alt_phone"/>
    <tableColumn id="35" xr3:uid="{28799C26-7F65-49C9-9665-1D323DD4C673}" name="email"/>
    <tableColumn id="36" xr3:uid="{BB12DD93-A379-4949-8B47-913140B56ECE}" name="security_phrase"/>
    <tableColumn id="37" xr3:uid="{BE6A49DB-14D3-4CD3-A6E0-215263138561}" name="comments"/>
    <tableColumn id="38" xr3:uid="{A1407179-3AFB-4ECD-872C-ED0260329A44}" name="length_in_sec"/>
    <tableColumn id="39" xr3:uid="{8B75DC02-E03C-4064-9599-E8FFA0511CEF}" name="user_group"/>
    <tableColumn id="40" xr3:uid="{7588C1D1-EA10-4C3F-987D-5503639A046B}" name="alt_dial"/>
    <tableColumn id="41" xr3:uid="{935F71D9-904C-4821-A40C-ED1B8E88493D}" name="rank"/>
    <tableColumn id="42" xr3:uid="{5FB21239-8820-4081-9C2F-2A9DA9375BBE}" name="owner"/>
    <tableColumn id="43" xr3:uid="{39C9A0B1-0A23-4F7D-A7D4-603FC33AE7C3}" name="lead_id"/>
    <tableColumn id="44" xr3:uid="{F2723687-628D-42F2-A232-560D371EA942}" name="list_name"/>
    <tableColumn id="45" xr3:uid="{2AABA956-27AF-4C7F-A5A3-5449F7EC9050}" name="list_description"/>
    <tableColumn id="46" xr3:uid="{5EDEA527-2BAF-4D22-8087-F000A2D67B36}" name="status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rinterSettings" Target="../printerSettings/printerSettings1.bin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FE2F-3A74-468B-9A86-95B334F4BA93}">
  <sheetPr>
    <tabColor rgb="FF48CAE4"/>
  </sheetPr>
  <dimension ref="A1:I51"/>
  <sheetViews>
    <sheetView showGridLines="0" tabSelected="1" topLeftCell="A9" zoomScale="55" zoomScaleNormal="55" workbookViewId="0">
      <selection activeCell="B20" sqref="B20"/>
    </sheetView>
  </sheetViews>
  <sheetFormatPr baseColWidth="10" defaultRowHeight="15" x14ac:dyDescent="0.25"/>
  <cols>
    <col min="1" max="1" width="22.85546875" bestFit="1" customWidth="1"/>
    <col min="2" max="2" width="21.5703125" customWidth="1"/>
    <col min="3" max="3" width="23.85546875" customWidth="1"/>
    <col min="4" max="4" width="23.140625" customWidth="1"/>
    <col min="5" max="5" width="22.5703125" customWidth="1"/>
    <col min="6" max="6" width="19.7109375" customWidth="1"/>
    <col min="7" max="7" width="21.28515625" customWidth="1"/>
    <col min="8" max="8" width="25" customWidth="1"/>
    <col min="9" max="9" width="33.28515625" customWidth="1"/>
    <col min="10" max="10" width="22" customWidth="1"/>
  </cols>
  <sheetData>
    <row r="1" spans="1:9" ht="15.75" thickBot="1" x14ac:dyDescent="0.3">
      <c r="A1" s="81"/>
      <c r="B1" s="81"/>
      <c r="C1" s="81"/>
      <c r="D1" s="81"/>
    </row>
    <row r="2" spans="1:9" ht="24" customHeight="1" thickBot="1" x14ac:dyDescent="0.3">
      <c r="A2" s="203" t="s">
        <v>2178</v>
      </c>
      <c r="B2" s="204"/>
      <c r="C2" s="204"/>
      <c r="D2" s="204"/>
      <c r="E2" s="204"/>
      <c r="F2" s="204"/>
      <c r="G2" s="205"/>
      <c r="H2" s="209" t="s">
        <v>2184</v>
      </c>
      <c r="I2" s="210"/>
    </row>
    <row r="3" spans="1:9" ht="15.75" thickBot="1" x14ac:dyDescent="0.3">
      <c r="A3" s="206"/>
      <c r="B3" s="207"/>
      <c r="C3" s="207"/>
      <c r="D3" s="207"/>
      <c r="E3" s="207"/>
      <c r="F3" s="207"/>
      <c r="G3" s="208"/>
      <c r="H3" s="114" t="s">
        <v>2179</v>
      </c>
      <c r="I3" s="115" t="s">
        <v>2160</v>
      </c>
    </row>
    <row r="4" spans="1:9" x14ac:dyDescent="0.25">
      <c r="A4" s="228"/>
      <c r="B4" s="228"/>
      <c r="C4" s="228"/>
      <c r="D4" s="228"/>
      <c r="E4" s="228"/>
      <c r="F4" s="228"/>
      <c r="G4" s="229"/>
      <c r="H4" s="72" t="s">
        <v>26</v>
      </c>
      <c r="I4" s="71">
        <f>datos!B33</f>
        <v>1073</v>
      </c>
    </row>
    <row r="5" spans="1:9" x14ac:dyDescent="0.25">
      <c r="A5" s="230"/>
      <c r="B5" s="230"/>
      <c r="C5" s="230"/>
      <c r="D5" s="230"/>
      <c r="E5" s="230"/>
      <c r="F5" s="230"/>
      <c r="G5" s="218"/>
      <c r="H5" s="73" t="s">
        <v>27</v>
      </c>
      <c r="I5" s="71">
        <f>datos!B34</f>
        <v>989</v>
      </c>
    </row>
    <row r="6" spans="1:9" x14ac:dyDescent="0.25">
      <c r="A6" s="230"/>
      <c r="B6" s="230"/>
      <c r="C6" s="230"/>
      <c r="D6" s="230"/>
      <c r="E6" s="230"/>
      <c r="F6" s="230"/>
      <c r="G6" s="218"/>
      <c r="H6" s="73" t="s">
        <v>28</v>
      </c>
      <c r="I6" s="71">
        <f>datos!B35</f>
        <v>630</v>
      </c>
    </row>
    <row r="7" spans="1:9" x14ac:dyDescent="0.25">
      <c r="A7" s="230"/>
      <c r="B7" s="230"/>
      <c r="C7" s="230"/>
      <c r="D7" s="230"/>
      <c r="E7" s="230"/>
      <c r="F7" s="230"/>
      <c r="G7" s="218"/>
      <c r="H7" s="73" t="s">
        <v>9</v>
      </c>
      <c r="I7" s="71">
        <f>datos!B36</f>
        <v>85</v>
      </c>
    </row>
    <row r="8" spans="1:9" ht="15.75" thickBot="1" x14ac:dyDescent="0.3">
      <c r="A8" s="230"/>
      <c r="B8" s="230"/>
      <c r="C8" s="230"/>
      <c r="D8" s="230"/>
      <c r="E8" s="230"/>
      <c r="F8" s="230"/>
      <c r="G8" s="218"/>
      <c r="H8" s="74" t="s">
        <v>29</v>
      </c>
      <c r="I8" s="70">
        <f>datos!B37</f>
        <v>46</v>
      </c>
    </row>
    <row r="9" spans="1:9" x14ac:dyDescent="0.25">
      <c r="A9" s="230"/>
      <c r="B9" s="230"/>
      <c r="C9" s="230"/>
      <c r="D9" s="230"/>
      <c r="E9" s="230"/>
      <c r="F9" s="230"/>
      <c r="G9" s="218"/>
      <c r="H9" s="59"/>
      <c r="I9" s="68"/>
    </row>
    <row r="10" spans="1:9" x14ac:dyDescent="0.25">
      <c r="A10" s="230"/>
      <c r="B10" s="230"/>
      <c r="C10" s="230"/>
      <c r="D10" s="230"/>
      <c r="E10" s="230"/>
      <c r="F10" s="230"/>
      <c r="G10" s="218"/>
      <c r="H10" s="50"/>
      <c r="I10" s="69"/>
    </row>
    <row r="11" spans="1:9" ht="15.75" thickBot="1" x14ac:dyDescent="0.3">
      <c r="A11" s="231"/>
      <c r="B11" s="231"/>
      <c r="C11" s="231"/>
      <c r="D11" s="231"/>
      <c r="E11" s="231"/>
      <c r="F11" s="231"/>
      <c r="G11" s="220"/>
      <c r="H11" s="50"/>
      <c r="I11" s="70"/>
    </row>
    <row r="12" spans="1:9" ht="21.75" thickBot="1" x14ac:dyDescent="0.3">
      <c r="A12" s="211" t="s">
        <v>6278</v>
      </c>
      <c r="B12" s="212"/>
      <c r="C12" s="213" t="s">
        <v>33</v>
      </c>
      <c r="D12" s="214"/>
      <c r="E12" s="215"/>
      <c r="F12" s="216" t="s">
        <v>2183</v>
      </c>
      <c r="G12" s="216"/>
      <c r="H12" s="217"/>
      <c r="I12" s="218"/>
    </row>
    <row r="13" spans="1:9" ht="15" customHeight="1" thickBot="1" x14ac:dyDescent="0.3">
      <c r="A13" s="48" t="s">
        <v>2</v>
      </c>
      <c r="B13" s="49">
        <v>1</v>
      </c>
      <c r="C13" s="119" t="s">
        <v>14</v>
      </c>
      <c r="D13" s="119" t="s">
        <v>2170</v>
      </c>
      <c r="E13" s="120" t="s">
        <v>2171</v>
      </c>
      <c r="F13" s="221">
        <f>B20/B14</f>
        <v>7.9217148182665426E-2</v>
      </c>
      <c r="G13" s="222"/>
      <c r="H13" s="217"/>
      <c r="I13" s="218"/>
    </row>
    <row r="14" spans="1:9" ht="15" customHeight="1" x14ac:dyDescent="0.25">
      <c r="A14" s="44" t="s">
        <v>3</v>
      </c>
      <c r="B14" s="171">
        <f>datos!B4</f>
        <v>1073</v>
      </c>
      <c r="C14" s="118" t="s">
        <v>1890</v>
      </c>
      <c r="D14" s="76">
        <f>+IFERROR(_xlfn.XLOOKUP(C14,datos!A16:A23,datos!B16:B23,,0),0)</f>
        <v>234.44000000000003</v>
      </c>
      <c r="E14" s="76">
        <f>+IFERROR(_xlfn.XLOOKUP(C14,datos!A16:A23,datos!C16:C23,,0),0)</f>
        <v>0</v>
      </c>
      <c r="F14" s="223"/>
      <c r="G14" s="223"/>
      <c r="H14" s="217"/>
      <c r="I14" s="218"/>
    </row>
    <row r="15" spans="1:9" ht="15" customHeight="1" x14ac:dyDescent="0.25">
      <c r="A15" s="44" t="s">
        <v>4</v>
      </c>
      <c r="B15" s="66">
        <f>datos!B5</f>
        <v>3570.6800000000021</v>
      </c>
      <c r="C15" s="75" t="s">
        <v>16</v>
      </c>
      <c r="D15" s="76">
        <f>+IFERROR(_xlfn.XLOOKUP(C15,datos!A17:A24,datos!B17:B24,,0),0)</f>
        <v>160.35</v>
      </c>
      <c r="E15" s="76">
        <f>+IFERROR(_xlfn.XLOOKUP(C15,datos!A17:A24,datos!C17:C24,,0),0)</f>
        <v>0</v>
      </c>
      <c r="F15" s="223"/>
      <c r="G15" s="223"/>
      <c r="H15" s="217"/>
      <c r="I15" s="218"/>
    </row>
    <row r="16" spans="1:9" ht="15" customHeight="1" x14ac:dyDescent="0.25">
      <c r="A16" s="44" t="s">
        <v>5</v>
      </c>
      <c r="B16" s="66">
        <f>datos!B6</f>
        <v>1145.2400000000002</v>
      </c>
      <c r="C16" s="75" t="s">
        <v>1914</v>
      </c>
      <c r="D16" s="76">
        <f>+IFERROR(_xlfn.XLOOKUP(C16,datos!A18:A25,datos!B18:B25,,0),0)</f>
        <v>0</v>
      </c>
      <c r="E16" s="76">
        <f>+IFERROR(_xlfn.XLOOKUP(C16,datos!A18:A25,datos!C18:C25,,0),0)</f>
        <v>0</v>
      </c>
      <c r="F16" s="223"/>
      <c r="G16" s="223"/>
      <c r="H16" s="217"/>
      <c r="I16" s="218"/>
    </row>
    <row r="17" spans="1:9" ht="15" customHeight="1" x14ac:dyDescent="0.25">
      <c r="A17" s="44" t="s">
        <v>6</v>
      </c>
      <c r="B17" s="67">
        <f>datos!B7</f>
        <v>0.32073442593567597</v>
      </c>
      <c r="C17" s="75" t="s">
        <v>1883</v>
      </c>
      <c r="D17" s="76">
        <f>+IFERROR(_xlfn.XLOOKUP(C17,datos!A19:A26,datos!B19:B26,,0),0)</f>
        <v>2542.9100000000008</v>
      </c>
      <c r="E17" s="76">
        <f>+IFERROR(_xlfn.XLOOKUP(C17,datos!A19:A26,datos!C19:C26,,0),0)</f>
        <v>882.4799999999999</v>
      </c>
      <c r="F17" s="223"/>
      <c r="G17" s="223"/>
      <c r="H17" s="217"/>
      <c r="I17" s="218"/>
    </row>
    <row r="18" spans="1:9" ht="15.75" customHeight="1" thickBot="1" x14ac:dyDescent="0.3">
      <c r="A18" s="44" t="s">
        <v>8</v>
      </c>
      <c r="B18" s="67">
        <f>datos!B8</f>
        <v>0.12745296378717377</v>
      </c>
      <c r="C18" s="75" t="s">
        <v>1900</v>
      </c>
      <c r="D18" s="76">
        <f>+IFERROR(_xlfn.XLOOKUP(C18,datos!A20:A27,datos!B20:B27,,0),0)</f>
        <v>0</v>
      </c>
      <c r="E18" s="76">
        <f>+IFERROR(_xlfn.XLOOKUP(C18,datos!A20:A27,datos!C20:C27,,0),0)</f>
        <v>0</v>
      </c>
      <c r="F18" s="224"/>
      <c r="G18" s="224"/>
      <c r="H18" s="217"/>
      <c r="I18" s="218"/>
    </row>
    <row r="19" spans="1:9" ht="19.5" customHeight="1" thickBot="1" x14ac:dyDescent="0.3">
      <c r="A19" s="44" t="s">
        <v>7</v>
      </c>
      <c r="B19" s="67">
        <f>datos!B9</f>
        <v>0.79206349206349203</v>
      </c>
      <c r="C19" s="75" t="s">
        <v>1906</v>
      </c>
      <c r="D19" s="76">
        <f>+IFERROR(_xlfn.XLOOKUP(C19,datos!A21:A28,datos!B21:B28,,0),0)</f>
        <v>0</v>
      </c>
      <c r="E19" s="76">
        <f>+IFERROR(_xlfn.XLOOKUP(C19,datos!A21:A28,datos!C21:C28,,0),0)</f>
        <v>0</v>
      </c>
      <c r="F19" s="216" t="s">
        <v>2182</v>
      </c>
      <c r="G19" s="216"/>
      <c r="H19" s="217"/>
      <c r="I19" s="218"/>
    </row>
    <row r="20" spans="1:9" ht="15" customHeight="1" x14ac:dyDescent="0.25">
      <c r="A20" s="44" t="s">
        <v>9</v>
      </c>
      <c r="B20" s="65">
        <f>datos!B10</f>
        <v>85</v>
      </c>
      <c r="C20" s="75" t="s">
        <v>1899</v>
      </c>
      <c r="D20" s="76">
        <f>+IFERROR(_xlfn.XLOOKUP(C20,datos!A22:A29,datos!B22:B29,,0),0)</f>
        <v>0</v>
      </c>
      <c r="E20" s="76">
        <f>+IFERROR(_xlfn.XLOOKUP(C20,datos!A22:A29,datos!C22:C29,,0),0)</f>
        <v>0</v>
      </c>
      <c r="F20" s="225">
        <f>B21/B14</f>
        <v>4.2870456663560111E-2</v>
      </c>
      <c r="G20" s="225"/>
      <c r="H20" s="217"/>
      <c r="I20" s="218"/>
    </row>
    <row r="21" spans="1:9" ht="15" customHeight="1" x14ac:dyDescent="0.25">
      <c r="A21" s="44" t="s">
        <v>10</v>
      </c>
      <c r="B21" s="171">
        <f>datos!B11</f>
        <v>46</v>
      </c>
      <c r="C21" s="143" t="s">
        <v>1891</v>
      </c>
      <c r="D21" s="76">
        <f>GETPIVOTDATA(" Promesa de Pago",datos!$A$16,"Canal","Soho")</f>
        <v>600.74</v>
      </c>
      <c r="E21" s="76">
        <f>GETPIVOTDATA(" Monto Recuperado",datos!$A$16,"Canal","Soho")</f>
        <v>262.76</v>
      </c>
      <c r="F21" s="226"/>
      <c r="G21" s="226"/>
      <c r="H21" s="217"/>
      <c r="I21" s="218"/>
    </row>
    <row r="22" spans="1:9" ht="15" customHeight="1" x14ac:dyDescent="0.25">
      <c r="A22" s="44" t="s">
        <v>11</v>
      </c>
      <c r="B22" s="67">
        <f>datos!B12</f>
        <v>0.54117647058823526</v>
      </c>
      <c r="C22" s="143" t="s">
        <v>1905</v>
      </c>
      <c r="D22" s="76">
        <f>GETPIVOTDATA(" Promesa de Pago",datos!$A$16,"Canal","Soho -Callcenter")</f>
        <v>32.24</v>
      </c>
      <c r="E22" s="76">
        <f>+IFERROR(_xlfn.XLOOKUP(C22,datos!A24:A31,datos!C24:C31,,0),0)</f>
        <v>0</v>
      </c>
      <c r="F22" s="226"/>
      <c r="G22" s="226"/>
      <c r="H22" s="217"/>
      <c r="I22" s="218"/>
    </row>
    <row r="23" spans="1:9" ht="15.75" customHeight="1" thickBot="1" x14ac:dyDescent="0.3">
      <c r="A23" s="51"/>
      <c r="B23" s="52"/>
      <c r="C23" s="62" t="s">
        <v>2155</v>
      </c>
      <c r="D23" s="187">
        <f>SUM(D14:D22)</f>
        <v>3570.6800000000003</v>
      </c>
      <c r="E23" s="187">
        <f>SUM(E14:E22)</f>
        <v>1145.2399999999998</v>
      </c>
      <c r="F23" s="227"/>
      <c r="G23" s="227"/>
      <c r="H23" s="219"/>
      <c r="I23" s="220"/>
    </row>
    <row r="24" spans="1:9" ht="5.25" customHeight="1" thickBot="1" x14ac:dyDescent="0.3">
      <c r="A24" s="47"/>
      <c r="B24" s="53"/>
      <c r="C24" s="54"/>
      <c r="D24" s="54"/>
      <c r="E24" s="54"/>
      <c r="F24" s="55"/>
      <c r="G24" s="55"/>
      <c r="H24" s="56"/>
      <c r="I24" s="56"/>
    </row>
    <row r="25" spans="1:9" ht="24" thickBot="1" x14ac:dyDescent="0.3">
      <c r="A25" s="232" t="s">
        <v>2180</v>
      </c>
      <c r="B25" s="233"/>
      <c r="C25" s="233"/>
      <c r="D25" s="233"/>
      <c r="E25" s="233"/>
      <c r="F25" s="233"/>
      <c r="G25" s="234"/>
    </row>
    <row r="26" spans="1:9" ht="18" customHeight="1" thickBot="1" x14ac:dyDescent="0.3">
      <c r="A26" s="121" t="s">
        <v>2181</v>
      </c>
      <c r="B26" s="122" t="s">
        <v>18</v>
      </c>
      <c r="C26" s="122" t="s">
        <v>19</v>
      </c>
      <c r="D26" s="122" t="s">
        <v>6</v>
      </c>
      <c r="E26" s="122" t="s">
        <v>9</v>
      </c>
      <c r="F26" s="122" t="s">
        <v>20</v>
      </c>
      <c r="G26" s="123" t="s">
        <v>21</v>
      </c>
    </row>
    <row r="27" spans="1:9" ht="15" customHeight="1" x14ac:dyDescent="0.25">
      <c r="A27" s="77" t="s">
        <v>1897</v>
      </c>
      <c r="B27" s="172">
        <f>datos!B27</f>
        <v>1073</v>
      </c>
      <c r="C27" s="57">
        <f>datos!C27</f>
        <v>46</v>
      </c>
      <c r="D27" s="58">
        <f>datos!D27</f>
        <v>4.2870456663560111E-2</v>
      </c>
      <c r="E27" s="64">
        <f>datos!E27</f>
        <v>3570.6800000000021</v>
      </c>
      <c r="F27" s="64">
        <f>datos!F27</f>
        <v>1145.2400000000002</v>
      </c>
      <c r="G27" s="101">
        <f>datos!G27</f>
        <v>0.32073442593567597</v>
      </c>
    </row>
    <row r="28" spans="1:9" ht="15.75" customHeight="1" thickBot="1" x14ac:dyDescent="0.3">
      <c r="A28" s="78" t="s">
        <v>2162</v>
      </c>
      <c r="B28" s="173">
        <f>+SUM(B27:B27)</f>
        <v>1073</v>
      </c>
      <c r="C28" s="60">
        <f>+SUM(C27:C27)</f>
        <v>46</v>
      </c>
      <c r="D28" s="61">
        <f>+SUM(D27:D27)</f>
        <v>4.2870456663560111E-2</v>
      </c>
      <c r="E28" s="79">
        <f>+SUM(E27:E27)</f>
        <v>3570.6800000000021</v>
      </c>
      <c r="F28" s="79">
        <f>+SUM(F27:F27)</f>
        <v>1145.2400000000002</v>
      </c>
      <c r="G28" s="102">
        <f>AVERAGE(G27:G27)</f>
        <v>0.32073442593567597</v>
      </c>
    </row>
    <row r="29" spans="1:9" ht="24" thickBot="1" x14ac:dyDescent="0.3">
      <c r="A29" s="238" t="s">
        <v>2186</v>
      </c>
      <c r="B29" s="239"/>
      <c r="C29" s="239"/>
      <c r="D29" s="239"/>
      <c r="E29" s="239"/>
      <c r="F29" s="239"/>
      <c r="G29" s="239"/>
      <c r="H29" s="232" t="s">
        <v>2187</v>
      </c>
      <c r="I29" s="234"/>
    </row>
    <row r="30" spans="1:9" ht="15.75" customHeight="1" thickBot="1" x14ac:dyDescent="0.3">
      <c r="A30" s="116" t="s">
        <v>2181</v>
      </c>
      <c r="B30" s="122" t="s">
        <v>12</v>
      </c>
      <c r="C30" s="122" t="s">
        <v>13</v>
      </c>
      <c r="D30" s="122" t="s">
        <v>7</v>
      </c>
      <c r="E30" s="127" t="s">
        <v>32</v>
      </c>
      <c r="F30" s="127" t="s">
        <v>2239</v>
      </c>
      <c r="G30" s="150" t="s">
        <v>2240</v>
      </c>
      <c r="H30" s="95"/>
      <c r="I30" s="124"/>
    </row>
    <row r="31" spans="1:9" ht="15" customHeight="1" x14ac:dyDescent="0.25">
      <c r="A31" s="145" t="s">
        <v>1897</v>
      </c>
      <c r="B31" s="174">
        <f>GETPIVOTDATA("Intentos",analisis!$A$11,"full_name","Lili Velez")</f>
        <v>1157</v>
      </c>
      <c r="C31" s="146">
        <f>GETPIVOTDATA(" Connect",analisis!$A$21,"full_name","Lili Velez")</f>
        <v>630</v>
      </c>
      <c r="D31" s="146">
        <f>GETPIVOTDATA(" RPC",analisis!$A$21,"full_name","Lili Velez")</f>
        <v>499</v>
      </c>
      <c r="E31" s="146">
        <f>GETPIVOTDATA("Suma de Intentos de Promesas",analisis!$G$34,"Agente ","Lili Velez")</f>
        <v>85</v>
      </c>
      <c r="F31" s="147">
        <f t="shared" ref="F31:F32" si="0">D31/C31</f>
        <v>0.79206349206349203</v>
      </c>
      <c r="G31" s="151">
        <f t="shared" ref="G31:G32" si="1">C31/B31</f>
        <v>0.54451166810717377</v>
      </c>
      <c r="H31" s="95"/>
      <c r="I31" s="124"/>
    </row>
    <row r="32" spans="1:9" ht="15.75" customHeight="1" thickBot="1" x14ac:dyDescent="0.3">
      <c r="A32" s="78" t="s">
        <v>2162</v>
      </c>
      <c r="B32" s="175">
        <f>+SUM(B31:B31)</f>
        <v>1157</v>
      </c>
      <c r="C32" s="148">
        <f>+SUM(C31:C31)</f>
        <v>630</v>
      </c>
      <c r="D32" s="148">
        <f>+SUM(D31:D31)</f>
        <v>499</v>
      </c>
      <c r="E32" s="148">
        <f>+SUM(E31:E31)</f>
        <v>85</v>
      </c>
      <c r="F32" s="149">
        <f t="shared" si="0"/>
        <v>0.79206349206349203</v>
      </c>
      <c r="G32" s="152">
        <f t="shared" si="1"/>
        <v>0.54451166810717377</v>
      </c>
      <c r="H32" s="95"/>
      <c r="I32" s="124"/>
    </row>
    <row r="33" spans="1:9" ht="21.75" customHeight="1" thickBot="1" x14ac:dyDescent="0.3">
      <c r="A33" s="235" t="s">
        <v>2238</v>
      </c>
      <c r="B33" s="236"/>
      <c r="C33" s="237"/>
      <c r="D33" s="100"/>
      <c r="E33" s="235" t="s">
        <v>4545</v>
      </c>
      <c r="F33" s="237"/>
      <c r="G33" s="144"/>
      <c r="H33" s="95"/>
      <c r="I33" s="124"/>
    </row>
    <row r="34" spans="1:9" ht="15.95" customHeight="1" thickBot="1" x14ac:dyDescent="0.3">
      <c r="A34" s="116" t="s">
        <v>2233</v>
      </c>
      <c r="B34" s="116" t="s">
        <v>2236</v>
      </c>
      <c r="C34" s="117" t="s">
        <v>2235</v>
      </c>
      <c r="D34" s="100"/>
      <c r="E34" s="155" t="s">
        <v>1888</v>
      </c>
      <c r="F34" s="117" t="s">
        <v>1892</v>
      </c>
      <c r="H34" s="95"/>
      <c r="I34" s="124"/>
    </row>
    <row r="35" spans="1:9" ht="15.95" customHeight="1" thickBot="1" x14ac:dyDescent="0.3">
      <c r="A35" s="105" t="s">
        <v>2229</v>
      </c>
      <c r="B35" s="106">
        <f>datos!B57</f>
        <v>43</v>
      </c>
      <c r="C35" s="108">
        <f>datos!C57</f>
        <v>3</v>
      </c>
      <c r="E35" s="153">
        <f>GETPIVOTDATA("Contacto1",analisis!$Z$21,"_Producto_Linea","Cliente al dia")</f>
        <v>8</v>
      </c>
      <c r="F35" s="154">
        <f>GETPIVOTDATA("Contacto1",analisis!$Z$21,"_Producto_Linea","Cuenta cesada")</f>
        <v>82</v>
      </c>
      <c r="H35" s="95"/>
      <c r="I35" s="124"/>
    </row>
    <row r="36" spans="1:9" ht="15.95" customHeight="1" x14ac:dyDescent="0.25">
      <c r="A36" s="103" t="s">
        <v>261</v>
      </c>
      <c r="B36" s="106">
        <f>datos!B58</f>
        <v>159</v>
      </c>
      <c r="C36" s="108">
        <f>datos!C58</f>
        <v>10</v>
      </c>
      <c r="H36" s="95"/>
      <c r="I36" s="124"/>
    </row>
    <row r="37" spans="1:9" ht="15.95" customHeight="1" x14ac:dyDescent="0.25">
      <c r="A37" s="103" t="s">
        <v>2230</v>
      </c>
      <c r="B37" s="106">
        <f>datos!B59</f>
        <v>178</v>
      </c>
      <c r="C37" s="108">
        <f>datos!C59</f>
        <v>3</v>
      </c>
      <c r="H37" s="95"/>
      <c r="I37" s="124"/>
    </row>
    <row r="38" spans="1:9" ht="15.95" customHeight="1" x14ac:dyDescent="0.25">
      <c r="A38" s="103" t="s">
        <v>2231</v>
      </c>
      <c r="B38" s="106">
        <f>datos!B60</f>
        <v>25</v>
      </c>
      <c r="C38" s="108">
        <f>datos!C60</f>
        <v>0</v>
      </c>
      <c r="H38" s="95"/>
      <c r="I38" s="124"/>
    </row>
    <row r="39" spans="1:9" ht="15.95" customHeight="1" thickBot="1" x14ac:dyDescent="0.3">
      <c r="A39" s="104" t="s">
        <v>66</v>
      </c>
      <c r="B39" s="106">
        <f>datos!B61</f>
        <v>359</v>
      </c>
      <c r="C39" s="108">
        <f>datos!C61</f>
        <v>30</v>
      </c>
      <c r="H39" s="96"/>
      <c r="I39" s="128"/>
    </row>
    <row r="40" spans="1:9" ht="5.25" customHeight="1" thickBot="1" x14ac:dyDescent="0.3"/>
    <row r="41" spans="1:9" ht="24" thickBot="1" x14ac:dyDescent="0.3">
      <c r="A41" s="232" t="s">
        <v>2185</v>
      </c>
      <c r="B41" s="233"/>
      <c r="C41" s="233"/>
      <c r="D41" s="233"/>
      <c r="E41" s="233"/>
      <c r="F41" s="233"/>
      <c r="G41" s="233"/>
      <c r="H41" s="233"/>
      <c r="I41" s="234"/>
    </row>
    <row r="42" spans="1:9" x14ac:dyDescent="0.25">
      <c r="A42" s="107"/>
      <c r="B42" s="107"/>
      <c r="C42" s="107"/>
      <c r="D42" s="107"/>
      <c r="E42" s="107"/>
      <c r="F42" s="107"/>
      <c r="G42" s="107"/>
      <c r="H42" s="107"/>
      <c r="I42" s="107"/>
    </row>
    <row r="43" spans="1:9" x14ac:dyDescent="0.25">
      <c r="A43" s="107"/>
      <c r="B43" s="107"/>
      <c r="C43" s="107"/>
      <c r="D43" s="107"/>
      <c r="E43" s="107"/>
      <c r="F43" s="107"/>
      <c r="G43" s="107"/>
      <c r="H43" s="107"/>
      <c r="I43" s="107"/>
    </row>
    <row r="44" spans="1:9" x14ac:dyDescent="0.25">
      <c r="A44" s="107"/>
      <c r="B44" s="107"/>
      <c r="C44" s="107"/>
      <c r="D44" s="107"/>
      <c r="E44" s="107"/>
      <c r="F44" s="107"/>
      <c r="G44" s="107"/>
      <c r="H44" s="107"/>
      <c r="I44" s="107"/>
    </row>
    <row r="45" spans="1:9" x14ac:dyDescent="0.25">
      <c r="A45" s="107"/>
      <c r="B45" s="107"/>
      <c r="C45" s="107"/>
      <c r="D45" s="107"/>
      <c r="E45" s="107"/>
      <c r="F45" s="107"/>
      <c r="G45" s="107"/>
      <c r="H45" s="107"/>
      <c r="I45" s="107"/>
    </row>
    <row r="46" spans="1:9" x14ac:dyDescent="0.25">
      <c r="A46" s="107"/>
      <c r="B46" s="107"/>
      <c r="C46" s="107"/>
      <c r="D46" s="107"/>
      <c r="E46" s="107"/>
      <c r="F46" s="107"/>
      <c r="G46" s="107"/>
      <c r="H46" s="107"/>
      <c r="I46" s="107"/>
    </row>
    <row r="47" spans="1:9" x14ac:dyDescent="0.25">
      <c r="A47" s="107"/>
      <c r="B47" s="107"/>
      <c r="C47" s="107"/>
      <c r="D47" s="107"/>
      <c r="E47" s="107"/>
      <c r="F47" s="107"/>
      <c r="G47" s="107"/>
      <c r="H47" s="107"/>
      <c r="I47" s="107"/>
    </row>
    <row r="48" spans="1:9" x14ac:dyDescent="0.25">
      <c r="A48" s="107"/>
      <c r="B48" s="107"/>
      <c r="C48" s="107"/>
      <c r="D48" s="107"/>
      <c r="E48" s="107"/>
      <c r="F48" s="107"/>
      <c r="G48" s="107"/>
      <c r="H48" s="107"/>
      <c r="I48" s="107"/>
    </row>
    <row r="49" spans="1:9" x14ac:dyDescent="0.25">
      <c r="A49" s="107"/>
      <c r="B49" s="107"/>
      <c r="C49" s="107"/>
      <c r="D49" s="107"/>
      <c r="E49" s="107"/>
      <c r="F49" s="107"/>
      <c r="G49" s="107"/>
      <c r="H49" s="107"/>
      <c r="I49" s="107"/>
    </row>
    <row r="50" spans="1:9" x14ac:dyDescent="0.25">
      <c r="A50" s="107"/>
      <c r="B50" s="107"/>
      <c r="C50" s="107"/>
      <c r="D50" s="107"/>
      <c r="E50" s="107"/>
      <c r="F50" s="107"/>
      <c r="G50" s="107"/>
      <c r="H50" s="107"/>
      <c r="I50" s="107"/>
    </row>
    <row r="51" spans="1:9" x14ac:dyDescent="0.25">
      <c r="A51" s="107"/>
      <c r="B51" s="107"/>
      <c r="C51" s="107"/>
      <c r="D51" s="107"/>
      <c r="E51" s="107"/>
      <c r="F51" s="107"/>
      <c r="G51" s="107"/>
      <c r="H51" s="107"/>
      <c r="I51" s="107"/>
    </row>
  </sheetData>
  <mergeCells count="16">
    <mergeCell ref="A25:G25"/>
    <mergeCell ref="A33:C33"/>
    <mergeCell ref="A41:I41"/>
    <mergeCell ref="H29:I29"/>
    <mergeCell ref="A29:G29"/>
    <mergeCell ref="E33:F33"/>
    <mergeCell ref="A2:G3"/>
    <mergeCell ref="H2:I2"/>
    <mergeCell ref="A12:B12"/>
    <mergeCell ref="C12:E12"/>
    <mergeCell ref="F12:G12"/>
    <mergeCell ref="H12:I23"/>
    <mergeCell ref="F13:G18"/>
    <mergeCell ref="F19:G19"/>
    <mergeCell ref="F20:G23"/>
    <mergeCell ref="A4:G11"/>
  </mergeCells>
  <phoneticPr fontId="28" type="noConversion"/>
  <pageMargins left="0.7" right="0.7" top="0.75" bottom="0.75" header="0.3" footer="0.3"/>
  <ignoredErrors>
    <ignoredError sqref="D23 B15:B16 B35:B39 B17:B20 B32 C32:E32 B22 C31:D31" unlocked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50B9-CD90-40AA-86CE-9EDA66D0FD59}">
  <sheetPr>
    <tabColor rgb="FF92D050"/>
  </sheetPr>
  <dimension ref="A1"/>
  <sheetViews>
    <sheetView showGridLines="0" zoomScale="70" zoomScaleNormal="70" workbookViewId="0">
      <selection activeCell="S16" sqref="S16"/>
    </sheetView>
  </sheetViews>
  <sheetFormatPr baseColWidth="10" defaultColWidth="11.5703125" defaultRowHeight="15" x14ac:dyDescent="0.25"/>
  <cols>
    <col min="1" max="11" width="11.5703125" style="201"/>
    <col min="12" max="12" width="11.42578125" style="201" customWidth="1"/>
    <col min="13" max="16384" width="11.5703125" style="20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5AD0-515D-4651-97F8-0099636B98B4}">
  <sheetPr>
    <tabColor rgb="FFFFFF00"/>
  </sheetPr>
  <dimension ref="A1:AL110"/>
  <sheetViews>
    <sheetView topLeftCell="A31" workbookViewId="0">
      <selection activeCell="B41" sqref="B41"/>
    </sheetView>
  </sheetViews>
  <sheetFormatPr baseColWidth="10" defaultRowHeight="15" x14ac:dyDescent="0.25"/>
  <cols>
    <col min="1" max="1" width="19.28515625" bestFit="1" customWidth="1"/>
    <col min="2" max="2" width="24.140625" style="18" bestFit="1" customWidth="1"/>
    <col min="3" max="3" width="17.85546875" style="18" bestFit="1" customWidth="1"/>
    <col min="4" max="4" width="23.85546875" style="18" bestFit="1" customWidth="1"/>
    <col min="5" max="5" width="12.140625" style="18" customWidth="1"/>
    <col min="6" max="6" width="25.85546875" style="18" bestFit="1" customWidth="1"/>
    <col min="7" max="7" width="18.5703125" style="18" bestFit="1" customWidth="1"/>
    <col min="8" max="8" width="16.5703125" style="18" bestFit="1" customWidth="1"/>
    <col min="9" max="9" width="18.7109375" style="18" bestFit="1" customWidth="1"/>
    <col min="10" max="10" width="12.28515625" style="18" bestFit="1" customWidth="1"/>
    <col min="11" max="11" width="16.5703125" style="18" bestFit="1" customWidth="1"/>
    <col min="12" max="12" width="18.7109375" style="18" bestFit="1" customWidth="1"/>
    <col min="13" max="14" width="7.5703125" style="18" bestFit="1" customWidth="1"/>
    <col min="15" max="15" width="12.28515625" style="18" bestFit="1" customWidth="1"/>
    <col min="16" max="16" width="6.7109375" style="18" bestFit="1" customWidth="1"/>
    <col min="17" max="17" width="11.85546875" style="18" bestFit="1" customWidth="1"/>
    <col min="18" max="18" width="20.42578125" style="18" bestFit="1" customWidth="1"/>
    <col min="19" max="19" width="6.7109375" style="18" bestFit="1" customWidth="1"/>
    <col min="20" max="20" width="18.7109375" bestFit="1" customWidth="1"/>
    <col min="21" max="21" width="18.5703125" style="18" bestFit="1" customWidth="1"/>
    <col min="22" max="22" width="6.7109375" bestFit="1" customWidth="1"/>
    <col min="23" max="23" width="11.85546875" bestFit="1" customWidth="1"/>
    <col min="24" max="24" width="17.140625" bestFit="1" customWidth="1"/>
    <col min="25" max="25" width="20.28515625" bestFit="1" customWidth="1"/>
    <col min="26" max="26" width="16.5703125" bestFit="1" customWidth="1"/>
    <col min="27" max="27" width="18.7109375" bestFit="1" customWidth="1"/>
    <col min="28" max="33" width="7.28515625" bestFit="1" customWidth="1"/>
    <col min="34" max="34" width="11.85546875" bestFit="1" customWidth="1"/>
    <col min="35" max="35" width="13.42578125" bestFit="1" customWidth="1"/>
    <col min="36" max="36" width="15.140625" bestFit="1" customWidth="1"/>
    <col min="37" max="38" width="8.140625" bestFit="1" customWidth="1"/>
    <col min="39" max="39" width="7.28515625" bestFit="1" customWidth="1"/>
    <col min="40" max="40" width="10" bestFit="1" customWidth="1"/>
    <col min="41" max="41" width="11.7109375" bestFit="1" customWidth="1"/>
    <col min="42" max="42" width="13.85546875" bestFit="1" customWidth="1"/>
    <col min="43" max="43" width="20.5703125" bestFit="1" customWidth="1"/>
    <col min="44" max="50" width="7.28515625" bestFit="1" customWidth="1"/>
    <col min="51" max="51" width="23.7109375" bestFit="1" customWidth="1"/>
    <col min="52" max="52" width="12.5703125" bestFit="1" customWidth="1"/>
  </cols>
  <sheetData>
    <row r="1" spans="1:38" x14ac:dyDescent="0.25">
      <c r="A1" s="18"/>
      <c r="B1" s="24">
        <f>GETPIVOTDATA("Intentos",$A$2)</f>
        <v>4943</v>
      </c>
      <c r="S1" s="18">
        <f>GETPIVOTDATA("Intentos",$A$2,"full_name","Lili Velez")</f>
        <v>1157</v>
      </c>
      <c r="AH1" s="21" t="s">
        <v>1867</v>
      </c>
      <c r="AI1" s="18" t="s">
        <v>2165</v>
      </c>
      <c r="AJ1" s="18"/>
      <c r="AK1" s="18"/>
      <c r="AL1" s="18"/>
    </row>
    <row r="2" spans="1:38" x14ac:dyDescent="0.25">
      <c r="A2" s="19" t="s">
        <v>2158</v>
      </c>
      <c r="B2" s="21" t="s">
        <v>2156</v>
      </c>
      <c r="T2" s="18"/>
      <c r="U2"/>
      <c r="AH2" s="21" t="s">
        <v>1872</v>
      </c>
      <c r="AI2" s="18" t="s">
        <v>2165</v>
      </c>
      <c r="AJ2" s="18"/>
      <c r="AK2" s="18"/>
      <c r="AL2" s="18"/>
    </row>
    <row r="3" spans="1:38" x14ac:dyDescent="0.25">
      <c r="A3" s="19" t="s">
        <v>2157</v>
      </c>
      <c r="B3" s="18" t="s">
        <v>6277</v>
      </c>
      <c r="C3" s="18" t="s">
        <v>5865</v>
      </c>
      <c r="D3" s="18" t="s">
        <v>5866</v>
      </c>
      <c r="E3" s="18" t="s">
        <v>5867</v>
      </c>
      <c r="F3" s="18" t="s">
        <v>5868</v>
      </c>
      <c r="G3" s="18" t="s">
        <v>5869</v>
      </c>
      <c r="H3" s="18" t="s">
        <v>5870</v>
      </c>
      <c r="I3" s="18" t="s">
        <v>5871</v>
      </c>
      <c r="J3" s="18" t="s">
        <v>5872</v>
      </c>
      <c r="K3" s="18" t="s">
        <v>5873</v>
      </c>
      <c r="L3" s="18" t="s">
        <v>5874</v>
      </c>
      <c r="M3" s="18" t="s">
        <v>5875</v>
      </c>
      <c r="N3" s="18" t="s">
        <v>5876</v>
      </c>
      <c r="O3" s="18" t="s">
        <v>5877</v>
      </c>
      <c r="P3" s="18" t="s">
        <v>5878</v>
      </c>
      <c r="Q3" s="18" t="s">
        <v>5879</v>
      </c>
      <c r="R3" s="18" t="s">
        <v>5880</v>
      </c>
      <c r="S3" s="18" t="s">
        <v>5881</v>
      </c>
      <c r="T3" s="18" t="s">
        <v>2155</v>
      </c>
      <c r="U3"/>
      <c r="AH3" s="18"/>
      <c r="AI3" s="22">
        <f>GETPIVOTDATA(" Monto de Promesa de Pago",$G$34)</f>
        <v>3570.6800000000021</v>
      </c>
      <c r="AJ3" s="22">
        <f>GETPIVOTDATA("Suma de Monto pagado",$G$34)</f>
        <v>1145.2400000000002</v>
      </c>
      <c r="AK3" s="18">
        <f>GETPIVOTDATA("Suma de Intentos de Promesas",$G$34,"Agente ","Lili Velez")</f>
        <v>85</v>
      </c>
      <c r="AL3" s="18">
        <f>GETPIVOTDATA("Suma de Intentos de pago",$G$34,"Agente ","Lili Velez")</f>
        <v>46</v>
      </c>
    </row>
    <row r="4" spans="1:38" x14ac:dyDescent="0.25">
      <c r="A4" s="20" t="s">
        <v>1897</v>
      </c>
      <c r="B4" s="18">
        <v>17</v>
      </c>
      <c r="C4" s="18">
        <v>42</v>
      </c>
      <c r="D4" s="18">
        <v>27</v>
      </c>
      <c r="E4" s="18">
        <v>55</v>
      </c>
      <c r="F4" s="18">
        <v>38</v>
      </c>
      <c r="G4" s="18">
        <v>60</v>
      </c>
      <c r="H4" s="18">
        <v>48</v>
      </c>
      <c r="I4" s="18">
        <v>102</v>
      </c>
      <c r="J4" s="18">
        <v>110</v>
      </c>
      <c r="K4" s="18">
        <v>101</v>
      </c>
      <c r="L4" s="18">
        <v>99</v>
      </c>
      <c r="M4" s="18">
        <v>35</v>
      </c>
      <c r="N4" s="18">
        <v>21</v>
      </c>
      <c r="O4" s="18">
        <v>91</v>
      </c>
      <c r="P4" s="18">
        <v>83</v>
      </c>
      <c r="Q4" s="18">
        <v>95</v>
      </c>
      <c r="R4" s="18">
        <v>102</v>
      </c>
      <c r="S4" s="18">
        <v>31</v>
      </c>
      <c r="T4" s="18">
        <v>1157</v>
      </c>
      <c r="U4"/>
      <c r="AH4" s="21" t="s">
        <v>2157</v>
      </c>
      <c r="AI4" s="18" t="s">
        <v>2170</v>
      </c>
      <c r="AJ4" s="18" t="s">
        <v>4549</v>
      </c>
    </row>
    <row r="5" spans="1:38" x14ac:dyDescent="0.25">
      <c r="A5" s="20" t="s">
        <v>1969</v>
      </c>
      <c r="B5" s="18">
        <v>51</v>
      </c>
      <c r="C5" s="18">
        <v>108</v>
      </c>
      <c r="D5" s="18">
        <v>44</v>
      </c>
      <c r="E5" s="18">
        <v>119</v>
      </c>
      <c r="F5" s="18">
        <v>75</v>
      </c>
      <c r="G5" s="18">
        <v>122</v>
      </c>
      <c r="H5" s="18">
        <v>150</v>
      </c>
      <c r="I5" s="18">
        <v>350</v>
      </c>
      <c r="J5" s="18">
        <v>354</v>
      </c>
      <c r="K5" s="18">
        <v>363</v>
      </c>
      <c r="L5" s="18">
        <v>355</v>
      </c>
      <c r="M5" s="18">
        <v>147</v>
      </c>
      <c r="N5" s="18">
        <v>70</v>
      </c>
      <c r="O5" s="18">
        <v>311</v>
      </c>
      <c r="P5" s="18">
        <v>298</v>
      </c>
      <c r="Q5" s="18">
        <v>309</v>
      </c>
      <c r="R5" s="18">
        <v>412</v>
      </c>
      <c r="S5" s="18">
        <v>148</v>
      </c>
      <c r="T5" s="18">
        <v>3786</v>
      </c>
      <c r="U5"/>
      <c r="AH5" s="18" t="s">
        <v>1897</v>
      </c>
      <c r="AI5" s="22">
        <v>3570.6800000000017</v>
      </c>
      <c r="AJ5" s="18">
        <v>85</v>
      </c>
    </row>
    <row r="6" spans="1:38" x14ac:dyDescent="0.25">
      <c r="A6" s="20" t="s">
        <v>2155</v>
      </c>
      <c r="B6" s="18">
        <v>68</v>
      </c>
      <c r="C6" s="18">
        <v>150</v>
      </c>
      <c r="D6" s="18">
        <v>71</v>
      </c>
      <c r="E6" s="18">
        <v>174</v>
      </c>
      <c r="F6" s="18">
        <v>113</v>
      </c>
      <c r="G6" s="18">
        <v>182</v>
      </c>
      <c r="H6" s="18">
        <v>198</v>
      </c>
      <c r="I6" s="18">
        <v>452</v>
      </c>
      <c r="J6" s="18">
        <v>464</v>
      </c>
      <c r="K6" s="18">
        <v>464</v>
      </c>
      <c r="L6" s="18">
        <v>454</v>
      </c>
      <c r="M6" s="18">
        <v>182</v>
      </c>
      <c r="N6" s="18">
        <v>91</v>
      </c>
      <c r="O6" s="18">
        <v>402</v>
      </c>
      <c r="P6" s="18">
        <v>381</v>
      </c>
      <c r="Q6" s="18">
        <v>404</v>
      </c>
      <c r="R6" s="18">
        <v>514</v>
      </c>
      <c r="S6" s="18">
        <v>179</v>
      </c>
      <c r="T6" s="18">
        <v>4943</v>
      </c>
      <c r="U6"/>
      <c r="AH6" s="170" t="s">
        <v>4602</v>
      </c>
      <c r="AI6" s="22">
        <v>3545.0000000000018</v>
      </c>
      <c r="AJ6" s="18">
        <v>84</v>
      </c>
    </row>
    <row r="7" spans="1:38" x14ac:dyDescent="0.25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AH7" s="170"/>
      <c r="AI7" s="22"/>
      <c r="AJ7" s="18"/>
    </row>
    <row r="8" spans="1:38" x14ac:dyDescent="0.25">
      <c r="A8" s="20"/>
      <c r="Y8" t="s">
        <v>2233</v>
      </c>
      <c r="Z8" t="s">
        <v>2236</v>
      </c>
      <c r="AA8" t="s">
        <v>2235</v>
      </c>
      <c r="AH8" s="170" t="s">
        <v>5882</v>
      </c>
      <c r="AI8" s="22">
        <v>25.68</v>
      </c>
      <c r="AJ8" s="18">
        <v>1</v>
      </c>
    </row>
    <row r="9" spans="1:38" x14ac:dyDescent="0.25">
      <c r="A9" s="19" t="s">
        <v>1928</v>
      </c>
      <c r="B9" s="18" t="s">
        <v>2165</v>
      </c>
      <c r="Y9" t="s">
        <v>2229</v>
      </c>
      <c r="AH9" s="18" t="s">
        <v>2155</v>
      </c>
      <c r="AI9" s="22">
        <v>3570.6800000000017</v>
      </c>
      <c r="AJ9" s="18">
        <v>85</v>
      </c>
    </row>
    <row r="10" spans="1:38" x14ac:dyDescent="0.25">
      <c r="A10" s="20"/>
      <c r="D10" s="19" t="s">
        <v>1928</v>
      </c>
      <c r="E10" s="18">
        <v>1</v>
      </c>
      <c r="H10" s="19" t="s">
        <v>60</v>
      </c>
      <c r="I10" t="s">
        <v>2174</v>
      </c>
      <c r="K10" s="19" t="s">
        <v>60</v>
      </c>
      <c r="L10" t="s">
        <v>2165</v>
      </c>
      <c r="T10" s="19" t="s">
        <v>1867</v>
      </c>
      <c r="U10" t="s">
        <v>2165</v>
      </c>
      <c r="Y10" t="s">
        <v>261</v>
      </c>
    </row>
    <row r="11" spans="1:38" x14ac:dyDescent="0.25">
      <c r="A11" s="19" t="s">
        <v>2157</v>
      </c>
      <c r="B11" t="s">
        <v>12</v>
      </c>
      <c r="C11"/>
      <c r="D11" s="20" t="s">
        <v>2172</v>
      </c>
      <c r="H11" s="20" t="s">
        <v>2176</v>
      </c>
      <c r="K11" s="20" t="s">
        <v>2177</v>
      </c>
      <c r="T11" s="19" t="s">
        <v>1872</v>
      </c>
      <c r="U11" t="s">
        <v>2174</v>
      </c>
      <c r="Y11" t="s">
        <v>2230</v>
      </c>
    </row>
    <row r="12" spans="1:38" x14ac:dyDescent="0.25">
      <c r="A12" s="20" t="s">
        <v>1897</v>
      </c>
      <c r="B12" s="18">
        <v>1157</v>
      </c>
      <c r="C12"/>
      <c r="D12" s="19" t="s">
        <v>2157</v>
      </c>
      <c r="E12" t="s">
        <v>12</v>
      </c>
      <c r="H12" s="19" t="s">
        <v>2154</v>
      </c>
      <c r="I12" t="s">
        <v>2173</v>
      </c>
      <c r="J12"/>
      <c r="K12" s="19" t="s">
        <v>2154</v>
      </c>
      <c r="L12" t="s">
        <v>2173</v>
      </c>
      <c r="Y12" t="s">
        <v>2231</v>
      </c>
    </row>
    <row r="13" spans="1:38" x14ac:dyDescent="0.25">
      <c r="A13" s="20" t="s">
        <v>1969</v>
      </c>
      <c r="B13" s="18">
        <v>3786</v>
      </c>
      <c r="C13"/>
      <c r="D13" s="20" t="s">
        <v>1897</v>
      </c>
      <c r="E13" s="18">
        <v>942</v>
      </c>
      <c r="H13" s="20" t="s">
        <v>4605</v>
      </c>
      <c r="I13">
        <v>989</v>
      </c>
      <c r="J13"/>
      <c r="K13" s="20" t="s">
        <v>4605</v>
      </c>
      <c r="L13">
        <v>1073</v>
      </c>
      <c r="T13" s="19" t="s">
        <v>2154</v>
      </c>
      <c r="U13" t="s">
        <v>2232</v>
      </c>
      <c r="Y13" t="s">
        <v>66</v>
      </c>
    </row>
    <row r="14" spans="1:38" x14ac:dyDescent="0.25">
      <c r="A14" s="20" t="s">
        <v>2155</v>
      </c>
      <c r="B14" s="18">
        <v>4943</v>
      </c>
      <c r="C14"/>
      <c r="D14" s="20" t="s">
        <v>1969</v>
      </c>
      <c r="E14" s="18">
        <v>322</v>
      </c>
      <c r="H14" s="20" t="s">
        <v>2155</v>
      </c>
      <c r="I14">
        <v>989</v>
      </c>
      <c r="J14"/>
      <c r="K14" s="20" t="s">
        <v>2155</v>
      </c>
      <c r="L14">
        <v>1073</v>
      </c>
      <c r="T14" s="20" t="s">
        <v>2229</v>
      </c>
      <c r="U14">
        <v>43</v>
      </c>
    </row>
    <row r="15" spans="1:38" x14ac:dyDescent="0.25">
      <c r="B15"/>
      <c r="C15"/>
      <c r="D15" s="20" t="s">
        <v>2155</v>
      </c>
      <c r="E15" s="18">
        <v>1264</v>
      </c>
      <c r="H15"/>
      <c r="I15"/>
      <c r="J15"/>
      <c r="K15"/>
      <c r="L15"/>
      <c r="T15" s="20" t="s">
        <v>261</v>
      </c>
      <c r="U15">
        <v>159</v>
      </c>
    </row>
    <row r="16" spans="1:38" x14ac:dyDescent="0.25">
      <c r="D16"/>
      <c r="E16"/>
      <c r="H16"/>
      <c r="I16"/>
      <c r="J16"/>
      <c r="T16" s="20" t="s">
        <v>2230</v>
      </c>
      <c r="U16">
        <v>178</v>
      </c>
    </row>
    <row r="17" spans="1:36" x14ac:dyDescent="0.25">
      <c r="A17" s="20"/>
      <c r="H17"/>
      <c r="I17">
        <f>GETPIVOTDATA("Contacto1",$H$12,"Source.Name","Cobros Mayo")</f>
        <v>989</v>
      </c>
      <c r="J17"/>
      <c r="L17" s="18">
        <f>GETPIVOTDATA("Contacto1",$K$12)</f>
        <v>1073</v>
      </c>
      <c r="T17" s="20" t="s">
        <v>2231</v>
      </c>
      <c r="U17">
        <v>25</v>
      </c>
    </row>
    <row r="18" spans="1:36" x14ac:dyDescent="0.25">
      <c r="A18" s="20"/>
      <c r="H18"/>
      <c r="I18"/>
      <c r="J18"/>
      <c r="T18" s="20" t="s">
        <v>66</v>
      </c>
      <c r="U18">
        <v>359</v>
      </c>
      <c r="AH18" s="21" t="s">
        <v>1867</v>
      </c>
      <c r="AI18" s="18" t="s">
        <v>2165</v>
      </c>
      <c r="AJ18" s="18"/>
    </row>
    <row r="19" spans="1:36" x14ac:dyDescent="0.25">
      <c r="A19" s="19" t="s">
        <v>1928</v>
      </c>
      <c r="B19" s="18">
        <v>1</v>
      </c>
      <c r="J19"/>
      <c r="T19" s="20" t="s">
        <v>2155</v>
      </c>
      <c r="U19">
        <v>764</v>
      </c>
      <c r="Z19" s="19" t="s">
        <v>40</v>
      </c>
      <c r="AA19" t="s">
        <v>4605</v>
      </c>
      <c r="AH19" s="21" t="s">
        <v>1872</v>
      </c>
      <c r="AI19" s="18" t="s">
        <v>2165</v>
      </c>
      <c r="AJ19" s="18"/>
    </row>
    <row r="20" spans="1:36" x14ac:dyDescent="0.25">
      <c r="A20" s="20"/>
      <c r="H20" s="19" t="s">
        <v>60</v>
      </c>
      <c r="I20" t="s">
        <v>2165</v>
      </c>
      <c r="J20"/>
      <c r="Z20" s="20" t="s">
        <v>2176</v>
      </c>
      <c r="AA20" s="18"/>
      <c r="AH20" s="18"/>
      <c r="AI20" s="22">
        <f>GETPIVOTDATA(" Monto de Promesa de Pago",$G$34)</f>
        <v>3570.6800000000021</v>
      </c>
      <c r="AJ20" s="22">
        <f>GETPIVOTDATA("Suma de Monto pagado",$G$34)</f>
        <v>1145.2400000000002</v>
      </c>
    </row>
    <row r="21" spans="1:36" x14ac:dyDescent="0.25">
      <c r="A21" s="19" t="s">
        <v>2157</v>
      </c>
      <c r="B21" s="18" t="s">
        <v>2164</v>
      </c>
      <c r="C21" s="18" t="s">
        <v>2163</v>
      </c>
      <c r="D21"/>
      <c r="H21" s="20" t="s">
        <v>2177</v>
      </c>
      <c r="J21"/>
      <c r="T21" s="19" t="s">
        <v>1867</v>
      </c>
      <c r="U21" t="s">
        <v>2165</v>
      </c>
      <c r="Z21" s="19" t="s">
        <v>2154</v>
      </c>
      <c r="AA21" t="s">
        <v>2173</v>
      </c>
      <c r="AH21" s="21" t="s">
        <v>4550</v>
      </c>
      <c r="AI21" s="18" t="s">
        <v>4548</v>
      </c>
      <c r="AJ21" s="18" t="s">
        <v>4603</v>
      </c>
    </row>
    <row r="22" spans="1:36" x14ac:dyDescent="0.25">
      <c r="A22" s="20" t="s">
        <v>1897</v>
      </c>
      <c r="B22" s="18">
        <v>630</v>
      </c>
      <c r="C22" s="18">
        <v>499</v>
      </c>
      <c r="D22"/>
      <c r="H22" s="19" t="s">
        <v>2154</v>
      </c>
      <c r="I22" t="s">
        <v>2173</v>
      </c>
      <c r="J22"/>
      <c r="T22" s="19" t="s">
        <v>1880</v>
      </c>
      <c r="U22" t="s">
        <v>2174</v>
      </c>
      <c r="Z22" s="20" t="s">
        <v>1888</v>
      </c>
      <c r="AA22">
        <v>8</v>
      </c>
      <c r="AH22" s="18" t="s">
        <v>4506</v>
      </c>
      <c r="AI22" s="22">
        <v>197.5</v>
      </c>
      <c r="AJ22" s="18">
        <v>5</v>
      </c>
    </row>
    <row r="23" spans="1:36" x14ac:dyDescent="0.25">
      <c r="A23" s="20" t="s">
        <v>1969</v>
      </c>
      <c r="B23" s="18">
        <v>0</v>
      </c>
      <c r="C23" s="18">
        <v>0</v>
      </c>
      <c r="D23"/>
      <c r="H23" s="20" t="s">
        <v>4605</v>
      </c>
      <c r="I23">
        <v>1073</v>
      </c>
      <c r="J23"/>
      <c r="T23" s="19" t="s">
        <v>1872</v>
      </c>
      <c r="U23" t="s">
        <v>2165</v>
      </c>
      <c r="Z23" s="20" t="s">
        <v>1892</v>
      </c>
      <c r="AA23">
        <v>82</v>
      </c>
      <c r="AH23" s="18" t="s">
        <v>4602</v>
      </c>
      <c r="AI23" s="22">
        <v>947.74000000000012</v>
      </c>
      <c r="AJ23" s="18">
        <v>41</v>
      </c>
    </row>
    <row r="24" spans="1:36" x14ac:dyDescent="0.25">
      <c r="A24" s="20" t="s">
        <v>2155</v>
      </c>
      <c r="B24" s="18">
        <v>630</v>
      </c>
      <c r="C24" s="18">
        <v>499</v>
      </c>
      <c r="D24"/>
      <c r="H24" s="20" t="s">
        <v>2155</v>
      </c>
      <c r="I24">
        <v>1073</v>
      </c>
      <c r="J24"/>
      <c r="Z24" s="20" t="s">
        <v>4601</v>
      </c>
      <c r="AA24">
        <v>2</v>
      </c>
      <c r="AH24" s="18" t="s">
        <v>2155</v>
      </c>
      <c r="AI24" s="22">
        <v>1145.2400000000002</v>
      </c>
      <c r="AJ24" s="18">
        <v>46</v>
      </c>
    </row>
    <row r="25" spans="1:36" x14ac:dyDescent="0.25">
      <c r="B25"/>
      <c r="C25"/>
      <c r="D25"/>
      <c r="H25"/>
      <c r="I25"/>
      <c r="J25"/>
      <c r="T25" s="19" t="s">
        <v>2154</v>
      </c>
      <c r="U25" t="s">
        <v>2234</v>
      </c>
      <c r="Z25" s="20" t="s">
        <v>2155</v>
      </c>
      <c r="AA25">
        <v>92</v>
      </c>
    </row>
    <row r="26" spans="1:36" x14ac:dyDescent="0.25">
      <c r="A26" s="20"/>
      <c r="H26"/>
      <c r="I26"/>
      <c r="J26"/>
      <c r="T26" s="20" t="s">
        <v>2229</v>
      </c>
      <c r="U26">
        <v>3</v>
      </c>
    </row>
    <row r="27" spans="1:36" x14ac:dyDescent="0.25">
      <c r="A27" s="20"/>
      <c r="H27"/>
      <c r="I27"/>
      <c r="J27"/>
      <c r="T27" s="20" t="s">
        <v>261</v>
      </c>
      <c r="U27">
        <v>10</v>
      </c>
    </row>
    <row r="28" spans="1:36" x14ac:dyDescent="0.25">
      <c r="A28" s="20"/>
      <c r="H28"/>
      <c r="I28"/>
      <c r="J28"/>
      <c r="T28" s="20" t="s">
        <v>2230</v>
      </c>
      <c r="U28">
        <v>3</v>
      </c>
    </row>
    <row r="29" spans="1:36" x14ac:dyDescent="0.25">
      <c r="A29" s="20"/>
      <c r="H29"/>
      <c r="I29"/>
      <c r="J29"/>
      <c r="T29" s="20" t="s">
        <v>66</v>
      </c>
      <c r="U29">
        <v>30</v>
      </c>
      <c r="AA29">
        <v>1347</v>
      </c>
    </row>
    <row r="30" spans="1:36" x14ac:dyDescent="0.25">
      <c r="B30" s="22">
        <f>GETPIVOTDATA("Monto de Promesa de Pago",$A$34)</f>
        <v>3570.6800000000003</v>
      </c>
      <c r="C30" s="22">
        <f>GETPIVOTDATA(" Monto Recuperado",$A$34)</f>
        <v>1145.2399999999998</v>
      </c>
      <c r="G30"/>
      <c r="H30"/>
      <c r="T30" s="20" t="s">
        <v>2155</v>
      </c>
      <c r="U30">
        <v>46</v>
      </c>
      <c r="AA30">
        <v>-361</v>
      </c>
    </row>
    <row r="31" spans="1:36" x14ac:dyDescent="0.25">
      <c r="A31" s="19" t="s">
        <v>1880</v>
      </c>
      <c r="B31" t="s">
        <v>2165</v>
      </c>
      <c r="G31" s="21" t="s">
        <v>1867</v>
      </c>
      <c r="H31" s="18" t="s">
        <v>2165</v>
      </c>
    </row>
    <row r="32" spans="1:36" x14ac:dyDescent="0.25">
      <c r="A32" s="19" t="s">
        <v>1881</v>
      </c>
      <c r="B32" t="s">
        <v>2165</v>
      </c>
      <c r="G32" s="21" t="s">
        <v>1872</v>
      </c>
      <c r="H32" s="18" t="s">
        <v>2165</v>
      </c>
      <c r="Q32" s="19" t="s">
        <v>2157</v>
      </c>
      <c r="R32" s="18" t="s">
        <v>2161</v>
      </c>
    </row>
    <row r="33" spans="1:18" ht="15.75" x14ac:dyDescent="0.25">
      <c r="A33" s="202" t="s">
        <v>33</v>
      </c>
      <c r="H33" s="22">
        <f>GETPIVOTDATA(" Monto de Promesa de Pago",$G$34)</f>
        <v>3570.6800000000021</v>
      </c>
      <c r="I33" s="22">
        <f>GETPIVOTDATA("Suma de Monto pagado",$G$34)</f>
        <v>1145.2400000000002</v>
      </c>
      <c r="J33" s="18">
        <f>GETPIVOTDATA("Suma de Intentos de Promesas",$G$34)</f>
        <v>85</v>
      </c>
      <c r="K33" s="18">
        <f>GETPIVOTDATA("Cuenta de Intentos de pago",$G$45,"Agente ","Lili Velez")</f>
        <v>46</v>
      </c>
      <c r="Q33" s="20" t="s">
        <v>1897</v>
      </c>
      <c r="R33" s="22">
        <v>1145.2400000000002</v>
      </c>
    </row>
    <row r="34" spans="1:18" x14ac:dyDescent="0.25">
      <c r="A34" s="19" t="s">
        <v>59</v>
      </c>
      <c r="B34" s="27" t="s">
        <v>2170</v>
      </c>
      <c r="C34" s="18" t="s">
        <v>2171</v>
      </c>
      <c r="G34" s="21" t="s">
        <v>59</v>
      </c>
      <c r="H34" s="18" t="s">
        <v>2159</v>
      </c>
      <c r="I34" s="18" t="s">
        <v>2161</v>
      </c>
      <c r="J34" s="18" t="s">
        <v>5683</v>
      </c>
      <c r="K34" s="18" t="s">
        <v>5684</v>
      </c>
      <c r="L34" s="23" t="s">
        <v>18</v>
      </c>
      <c r="Q34" s="20" t="s">
        <v>2155</v>
      </c>
      <c r="R34" s="22">
        <v>1145.2400000000002</v>
      </c>
    </row>
    <row r="35" spans="1:18" x14ac:dyDescent="0.25">
      <c r="A35" s="20" t="s">
        <v>1890</v>
      </c>
      <c r="B35" s="22">
        <v>234.44000000000003</v>
      </c>
      <c r="C35" s="22">
        <v>0</v>
      </c>
      <c r="G35" s="18" t="s">
        <v>1897</v>
      </c>
      <c r="H35" s="22">
        <v>3570.6800000000021</v>
      </c>
      <c r="I35" s="22">
        <v>1145.2400000000002</v>
      </c>
      <c r="J35" s="18">
        <v>85</v>
      </c>
      <c r="K35" s="18">
        <v>46</v>
      </c>
      <c r="L35" s="18">
        <f>C54/C55</f>
        <v>1073</v>
      </c>
      <c r="Q35"/>
      <c r="R35"/>
    </row>
    <row r="36" spans="1:18" x14ac:dyDescent="0.25">
      <c r="A36" s="20" t="s">
        <v>16</v>
      </c>
      <c r="B36" s="22">
        <v>160.35</v>
      </c>
      <c r="C36" s="22">
        <v>0</v>
      </c>
      <c r="G36" s="18" t="s">
        <v>2155</v>
      </c>
      <c r="H36" s="22">
        <v>3570.6800000000021</v>
      </c>
      <c r="I36" s="22">
        <v>1145.2400000000002</v>
      </c>
      <c r="J36" s="18">
        <v>85</v>
      </c>
      <c r="K36" s="18">
        <v>46</v>
      </c>
      <c r="L36" s="18">
        <f>C54/C55</f>
        <v>1073</v>
      </c>
      <c r="Q36"/>
      <c r="R36"/>
    </row>
    <row r="37" spans="1:18" x14ac:dyDescent="0.25">
      <c r="A37" s="20" t="s">
        <v>1883</v>
      </c>
      <c r="B37" s="22">
        <v>2542.9100000000008</v>
      </c>
      <c r="C37" s="22">
        <v>882.4799999999999</v>
      </c>
      <c r="G37"/>
      <c r="H37"/>
      <c r="I37"/>
      <c r="J37"/>
      <c r="K37"/>
      <c r="Q37"/>
      <c r="R37"/>
    </row>
    <row r="38" spans="1:18" x14ac:dyDescent="0.25">
      <c r="A38" s="20" t="s">
        <v>1899</v>
      </c>
      <c r="B38" s="22">
        <v>0</v>
      </c>
      <c r="C38" s="22">
        <v>0</v>
      </c>
      <c r="G38"/>
      <c r="H38"/>
      <c r="I38"/>
      <c r="J38"/>
      <c r="K38"/>
      <c r="Q38"/>
      <c r="R38"/>
    </row>
    <row r="39" spans="1:18" x14ac:dyDescent="0.25">
      <c r="A39" s="20" t="s">
        <v>1891</v>
      </c>
      <c r="B39" s="22">
        <v>600.74</v>
      </c>
      <c r="C39" s="22">
        <v>262.76</v>
      </c>
      <c r="Q39"/>
      <c r="R39"/>
    </row>
    <row r="40" spans="1:18" x14ac:dyDescent="0.25">
      <c r="A40" s="20" t="s">
        <v>1905</v>
      </c>
      <c r="B40" s="22">
        <v>32.24</v>
      </c>
      <c r="C40" s="22">
        <v>0</v>
      </c>
    </row>
    <row r="41" spans="1:18" x14ac:dyDescent="0.25">
      <c r="A41" s="20" t="s">
        <v>2155</v>
      </c>
      <c r="B41" s="22">
        <v>3570.6800000000003</v>
      </c>
      <c r="C41" s="22">
        <v>1145.2399999999998</v>
      </c>
      <c r="G41" s="21" t="s">
        <v>1867</v>
      </c>
      <c r="H41" s="18" t="s">
        <v>2165</v>
      </c>
    </row>
    <row r="42" spans="1:18" x14ac:dyDescent="0.25">
      <c r="B42"/>
      <c r="C42"/>
      <c r="G42" s="21" t="s">
        <v>1881</v>
      </c>
      <c r="H42" s="18" t="s">
        <v>2165</v>
      </c>
    </row>
    <row r="43" spans="1:18" x14ac:dyDescent="0.25">
      <c r="B43"/>
      <c r="C43"/>
      <c r="G43" s="21" t="s">
        <v>1880</v>
      </c>
      <c r="H43" s="18" t="s">
        <v>2174</v>
      </c>
    </row>
    <row r="44" spans="1:18" x14ac:dyDescent="0.25">
      <c r="B44"/>
      <c r="C44"/>
      <c r="H44" s="22">
        <f>GETPIVOTDATA(" Monto de Promesa de Pago",$G$34)</f>
        <v>3570.6800000000021</v>
      </c>
      <c r="I44" s="22">
        <f>GETPIVOTDATA("Suma de Monto pagado",$G$34)</f>
        <v>1145.2400000000002</v>
      </c>
      <c r="J44" s="18">
        <f>J33</f>
        <v>85</v>
      </c>
      <c r="K44" s="18">
        <f>K33</f>
        <v>46</v>
      </c>
    </row>
    <row r="45" spans="1:18" ht="11.45" customHeight="1" x14ac:dyDescent="0.25">
      <c r="G45" s="21" t="s">
        <v>59</v>
      </c>
      <c r="H45" s="18" t="s">
        <v>2159</v>
      </c>
      <c r="I45" s="18" t="s">
        <v>2161</v>
      </c>
      <c r="J45" s="18" t="s">
        <v>5685</v>
      </c>
      <c r="K45" s="18" t="s">
        <v>5682</v>
      </c>
    </row>
    <row r="46" spans="1:18" x14ac:dyDescent="0.25">
      <c r="D46" s="19" t="s">
        <v>2167</v>
      </c>
      <c r="E46"/>
      <c r="G46" s="18" t="s">
        <v>1897</v>
      </c>
      <c r="H46" s="22"/>
      <c r="I46" s="22">
        <v>1145.2400000000002</v>
      </c>
      <c r="K46" s="18">
        <v>46</v>
      </c>
    </row>
    <row r="47" spans="1:18" x14ac:dyDescent="0.25">
      <c r="D47" s="20" t="s">
        <v>2168</v>
      </c>
      <c r="E47" s="25">
        <v>85</v>
      </c>
      <c r="G47" s="18" t="s">
        <v>2155</v>
      </c>
      <c r="H47" s="22"/>
      <c r="I47" s="22">
        <v>1145.2400000000002</v>
      </c>
      <c r="K47" s="18">
        <v>46</v>
      </c>
    </row>
    <row r="48" spans="1:18" x14ac:dyDescent="0.25">
      <c r="D48" s="20" t="s">
        <v>2169</v>
      </c>
      <c r="E48" s="25">
        <v>29</v>
      </c>
      <c r="G48"/>
      <c r="H48"/>
      <c r="I48"/>
      <c r="J48"/>
      <c r="K48"/>
    </row>
    <row r="53" spans="1:19" x14ac:dyDescent="0.25">
      <c r="A53" t="s">
        <v>18</v>
      </c>
      <c r="C53" s="18" t="s">
        <v>2162</v>
      </c>
    </row>
    <row r="54" spans="1:19" x14ac:dyDescent="0.25">
      <c r="A54" s="19" t="s">
        <v>2154</v>
      </c>
      <c r="B54" s="18" t="s">
        <v>2160</v>
      </c>
      <c r="C54" s="24">
        <f>GETPIVOTDATA("Contacto1",$A$54,"Source.Name","Cobros Mayo")</f>
        <v>1073</v>
      </c>
      <c r="D54"/>
      <c r="E54"/>
      <c r="F54" s="19" t="s">
        <v>2158</v>
      </c>
      <c r="G54" s="19" t="s">
        <v>2156</v>
      </c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 t="s">
        <v>2241</v>
      </c>
      <c r="B55" s="18">
        <v>1347</v>
      </c>
      <c r="C55" s="18">
        <v>1</v>
      </c>
      <c r="D55"/>
      <c r="E55"/>
      <c r="F55" s="21" t="s">
        <v>2157</v>
      </c>
      <c r="G55" t="s">
        <v>1897</v>
      </c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 t="s">
        <v>4605</v>
      </c>
      <c r="B56" s="18">
        <v>1073</v>
      </c>
      <c r="D56"/>
      <c r="E56"/>
      <c r="F56" s="18" t="s">
        <v>6277</v>
      </c>
      <c r="G56" s="18">
        <v>17</v>
      </c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 t="s">
        <v>2155</v>
      </c>
      <c r="B57" s="18">
        <v>2420</v>
      </c>
      <c r="C57" s="18">
        <f>C54/C55</f>
        <v>1073</v>
      </c>
      <c r="F57" s="18" t="s">
        <v>5865</v>
      </c>
      <c r="G57" s="18">
        <v>42</v>
      </c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F58" s="18" t="s">
        <v>5866</v>
      </c>
      <c r="G58" s="18">
        <v>27</v>
      </c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F59" s="18" t="s">
        <v>5867</v>
      </c>
      <c r="G59" s="18">
        <v>55</v>
      </c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t="s">
        <v>2166</v>
      </c>
      <c r="F60" s="18" t="s">
        <v>5868</v>
      </c>
      <c r="G60" s="18">
        <v>38</v>
      </c>
      <c r="H60"/>
      <c r="I60"/>
      <c r="J60"/>
    </row>
    <row r="61" spans="1:19" x14ac:dyDescent="0.25">
      <c r="A61" s="19" t="s">
        <v>59</v>
      </c>
      <c r="B61" s="18" t="s">
        <v>2159</v>
      </c>
      <c r="C61"/>
      <c r="F61" s="18" t="s">
        <v>5869</v>
      </c>
      <c r="G61" s="18">
        <v>60</v>
      </c>
      <c r="H61"/>
      <c r="I61"/>
      <c r="J61"/>
    </row>
    <row r="62" spans="1:19" x14ac:dyDescent="0.25">
      <c r="A62" s="20" t="s">
        <v>5865</v>
      </c>
      <c r="B62" s="22">
        <v>396.71000000000004</v>
      </c>
      <c r="C62"/>
      <c r="F62" s="18" t="s">
        <v>5870</v>
      </c>
      <c r="G62" s="18">
        <v>48</v>
      </c>
      <c r="H62"/>
      <c r="I62"/>
      <c r="J62"/>
    </row>
    <row r="63" spans="1:19" x14ac:dyDescent="0.25">
      <c r="A63" s="20" t="s">
        <v>5866</v>
      </c>
      <c r="B63" s="22">
        <v>119.96000000000001</v>
      </c>
      <c r="C63"/>
      <c r="F63" s="18" t="s">
        <v>5871</v>
      </c>
      <c r="G63" s="18">
        <v>102</v>
      </c>
      <c r="H63"/>
      <c r="I63"/>
      <c r="J63"/>
    </row>
    <row r="64" spans="1:19" x14ac:dyDescent="0.25">
      <c r="A64" s="20" t="s">
        <v>5867</v>
      </c>
      <c r="B64" s="22">
        <v>241.32000000000002</v>
      </c>
      <c r="F64" s="18" t="s">
        <v>5872</v>
      </c>
      <c r="G64" s="18">
        <v>110</v>
      </c>
      <c r="H64"/>
      <c r="I64"/>
      <c r="J64"/>
    </row>
    <row r="65" spans="1:10" x14ac:dyDescent="0.25">
      <c r="A65" s="20" t="s">
        <v>5868</v>
      </c>
      <c r="B65" s="22">
        <v>159.4</v>
      </c>
      <c r="F65" s="18" t="s">
        <v>5873</v>
      </c>
      <c r="G65" s="18">
        <v>101</v>
      </c>
      <c r="H65"/>
      <c r="I65"/>
      <c r="J65"/>
    </row>
    <row r="66" spans="1:10" x14ac:dyDescent="0.25">
      <c r="A66" s="20" t="s">
        <v>5869</v>
      </c>
      <c r="B66" s="22">
        <v>34.85</v>
      </c>
      <c r="F66" s="18" t="s">
        <v>5874</v>
      </c>
      <c r="G66" s="18">
        <v>99</v>
      </c>
      <c r="H66"/>
      <c r="I66"/>
      <c r="J66"/>
    </row>
    <row r="67" spans="1:10" x14ac:dyDescent="0.25">
      <c r="A67" s="20" t="s">
        <v>5870</v>
      </c>
      <c r="B67" s="22">
        <v>32.42</v>
      </c>
      <c r="F67" s="18" t="s">
        <v>5875</v>
      </c>
      <c r="G67" s="18">
        <v>35</v>
      </c>
      <c r="H67"/>
      <c r="I67"/>
      <c r="J67"/>
    </row>
    <row r="68" spans="1:10" x14ac:dyDescent="0.25">
      <c r="A68" s="20" t="s">
        <v>5871</v>
      </c>
      <c r="B68" s="22">
        <v>173.68</v>
      </c>
      <c r="F68" s="18" t="s">
        <v>5876</v>
      </c>
      <c r="G68" s="18">
        <v>21</v>
      </c>
      <c r="H68"/>
      <c r="I68"/>
      <c r="J68"/>
    </row>
    <row r="69" spans="1:10" x14ac:dyDescent="0.25">
      <c r="A69" s="20" t="s">
        <v>5872</v>
      </c>
      <c r="B69" s="22">
        <v>362.32</v>
      </c>
      <c r="F69" s="18" t="s">
        <v>5877</v>
      </c>
      <c r="G69" s="18">
        <v>91</v>
      </c>
      <c r="H69"/>
      <c r="I69"/>
      <c r="J69"/>
    </row>
    <row r="70" spans="1:10" x14ac:dyDescent="0.25">
      <c r="A70" s="20" t="s">
        <v>5873</v>
      </c>
      <c r="B70" s="22">
        <v>200.84</v>
      </c>
      <c r="F70" s="18" t="s">
        <v>5878</v>
      </c>
      <c r="G70" s="18">
        <v>83</v>
      </c>
      <c r="H70"/>
      <c r="I70"/>
      <c r="J70"/>
    </row>
    <row r="71" spans="1:10" x14ac:dyDescent="0.25">
      <c r="A71" s="20" t="s">
        <v>5874</v>
      </c>
      <c r="B71" s="22">
        <v>305.58</v>
      </c>
      <c r="F71" s="18" t="s">
        <v>5879</v>
      </c>
      <c r="G71" s="18">
        <v>95</v>
      </c>
      <c r="H71"/>
      <c r="I71"/>
      <c r="J71"/>
    </row>
    <row r="72" spans="1:10" x14ac:dyDescent="0.25">
      <c r="A72" s="20" t="s">
        <v>5875</v>
      </c>
      <c r="B72" s="22">
        <v>202.67999999999998</v>
      </c>
      <c r="F72" s="18" t="s">
        <v>5880</v>
      </c>
      <c r="G72" s="18">
        <v>102</v>
      </c>
      <c r="H72"/>
      <c r="I72"/>
      <c r="J72"/>
    </row>
    <row r="73" spans="1:10" x14ac:dyDescent="0.25">
      <c r="A73" s="20" t="s">
        <v>5876</v>
      </c>
      <c r="B73" s="22">
        <v>168.4</v>
      </c>
      <c r="F73" s="18" t="s">
        <v>5881</v>
      </c>
      <c r="G73" s="18">
        <v>31</v>
      </c>
      <c r="H73"/>
      <c r="I73"/>
      <c r="J73"/>
    </row>
    <row r="74" spans="1:10" x14ac:dyDescent="0.25">
      <c r="A74" s="20" t="s">
        <v>5877</v>
      </c>
      <c r="B74" s="22">
        <v>279.8</v>
      </c>
      <c r="F74"/>
      <c r="G74"/>
    </row>
    <row r="75" spans="1:10" x14ac:dyDescent="0.25">
      <c r="A75" s="20" t="s">
        <v>5878</v>
      </c>
      <c r="B75" s="22">
        <v>356.11</v>
      </c>
      <c r="F75"/>
      <c r="G75"/>
    </row>
    <row r="76" spans="1:10" x14ac:dyDescent="0.25">
      <c r="A76" s="20" t="s">
        <v>5879</v>
      </c>
      <c r="B76" s="22">
        <v>202.57</v>
      </c>
      <c r="F76"/>
      <c r="G76"/>
    </row>
    <row r="77" spans="1:10" x14ac:dyDescent="0.25">
      <c r="A77" s="20" t="s">
        <v>5880</v>
      </c>
      <c r="B77" s="22">
        <v>244.04</v>
      </c>
      <c r="F77"/>
      <c r="G77"/>
    </row>
    <row r="78" spans="1:10" x14ac:dyDescent="0.25">
      <c r="A78" s="20" t="s">
        <v>5881</v>
      </c>
      <c r="B78" s="22">
        <v>90</v>
      </c>
      <c r="F78"/>
      <c r="G78"/>
    </row>
    <row r="79" spans="1:10" x14ac:dyDescent="0.25">
      <c r="A79" s="20" t="s">
        <v>2155</v>
      </c>
      <c r="B79" s="22">
        <v>3570.6800000000003</v>
      </c>
      <c r="F79"/>
      <c r="G79"/>
    </row>
    <row r="80" spans="1:10" x14ac:dyDescent="0.25">
      <c r="B80"/>
      <c r="F80"/>
      <c r="G80"/>
    </row>
    <row r="81" spans="2:8" x14ac:dyDescent="0.25">
      <c r="B81"/>
      <c r="F81"/>
      <c r="G81"/>
    </row>
    <row r="82" spans="2:8" x14ac:dyDescent="0.25">
      <c r="B82"/>
      <c r="F82"/>
      <c r="G82"/>
    </row>
    <row r="83" spans="2:8" x14ac:dyDescent="0.25">
      <c r="B83"/>
      <c r="F83"/>
      <c r="G83"/>
    </row>
    <row r="84" spans="2:8" x14ac:dyDescent="0.25">
      <c r="B84"/>
      <c r="F84"/>
      <c r="G84"/>
    </row>
    <row r="85" spans="2:8" x14ac:dyDescent="0.25">
      <c r="B85"/>
      <c r="F85"/>
      <c r="G85"/>
    </row>
    <row r="86" spans="2:8" x14ac:dyDescent="0.25">
      <c r="F86"/>
      <c r="G86"/>
    </row>
    <row r="87" spans="2:8" x14ac:dyDescent="0.25">
      <c r="F87"/>
      <c r="G87"/>
    </row>
    <row r="88" spans="2:8" x14ac:dyDescent="0.25">
      <c r="F88" s="19" t="s">
        <v>1881</v>
      </c>
      <c r="G88" t="s">
        <v>4602</v>
      </c>
    </row>
    <row r="89" spans="2:8" ht="15.75" x14ac:dyDescent="0.25">
      <c r="F89" s="202" t="s">
        <v>33</v>
      </c>
    </row>
    <row r="90" spans="2:8" x14ac:dyDescent="0.25">
      <c r="F90" s="19" t="s">
        <v>59</v>
      </c>
      <c r="G90" s="18" t="s">
        <v>2170</v>
      </c>
      <c r="H90"/>
    </row>
    <row r="91" spans="2:8" x14ac:dyDescent="0.25">
      <c r="F91" s="20" t="s">
        <v>1890</v>
      </c>
      <c r="G91" s="22">
        <v>234.44000000000003</v>
      </c>
      <c r="H91"/>
    </row>
    <row r="92" spans="2:8" x14ac:dyDescent="0.25">
      <c r="F92" s="20" t="s">
        <v>16</v>
      </c>
      <c r="G92" s="22">
        <v>160.35</v>
      </c>
      <c r="H92"/>
    </row>
    <row r="93" spans="2:8" x14ac:dyDescent="0.25">
      <c r="F93" s="20" t="s">
        <v>1883</v>
      </c>
      <c r="G93" s="22">
        <v>2517.23</v>
      </c>
      <c r="H93"/>
    </row>
    <row r="94" spans="2:8" x14ac:dyDescent="0.25">
      <c r="F94" s="20" t="s">
        <v>1891</v>
      </c>
      <c r="G94" s="22">
        <v>600.74</v>
      </c>
      <c r="H94"/>
    </row>
    <row r="95" spans="2:8" x14ac:dyDescent="0.25">
      <c r="F95" s="20" t="s">
        <v>1905</v>
      </c>
      <c r="G95" s="22">
        <v>32.24</v>
      </c>
      <c r="H95"/>
    </row>
    <row r="96" spans="2:8" x14ac:dyDescent="0.25">
      <c r="F96" s="20" t="s">
        <v>2155</v>
      </c>
      <c r="G96" s="22">
        <v>3545</v>
      </c>
      <c r="H96"/>
    </row>
    <row r="97" spans="6:8" x14ac:dyDescent="0.25">
      <c r="F97"/>
      <c r="G97"/>
      <c r="H97"/>
    </row>
    <row r="100" spans="6:8" x14ac:dyDescent="0.25">
      <c r="F100" s="19" t="s">
        <v>1880</v>
      </c>
      <c r="G100" t="s">
        <v>2174</v>
      </c>
    </row>
    <row r="101" spans="6:8" x14ac:dyDescent="0.25">
      <c r="F101" s="19" t="s">
        <v>1881</v>
      </c>
      <c r="G101" t="s">
        <v>2165</v>
      </c>
    </row>
    <row r="102" spans="6:8" ht="15.75" x14ac:dyDescent="0.25">
      <c r="F102" s="202" t="s">
        <v>33</v>
      </c>
    </row>
    <row r="103" spans="6:8" x14ac:dyDescent="0.25">
      <c r="F103" s="19" t="s">
        <v>59</v>
      </c>
      <c r="G103" s="18" t="s">
        <v>2171</v>
      </c>
      <c r="H103"/>
    </row>
    <row r="104" spans="6:8" x14ac:dyDescent="0.25">
      <c r="F104" s="20" t="s">
        <v>1890</v>
      </c>
      <c r="G104" s="22">
        <v>0</v>
      </c>
      <c r="H104"/>
    </row>
    <row r="105" spans="6:8" x14ac:dyDescent="0.25">
      <c r="F105" s="20" t="s">
        <v>1883</v>
      </c>
      <c r="G105" s="22">
        <v>882.48000000000013</v>
      </c>
      <c r="H105"/>
    </row>
    <row r="106" spans="6:8" x14ac:dyDescent="0.25">
      <c r="F106" s="20" t="s">
        <v>1891</v>
      </c>
      <c r="G106" s="22">
        <v>262.76000000000005</v>
      </c>
      <c r="H106"/>
    </row>
    <row r="107" spans="6:8" x14ac:dyDescent="0.25">
      <c r="F107" s="20" t="s">
        <v>2155</v>
      </c>
      <c r="G107" s="22">
        <v>1145.2400000000002</v>
      </c>
      <c r="H107"/>
    </row>
    <row r="108" spans="6:8" x14ac:dyDescent="0.25">
      <c r="F108"/>
      <c r="G108"/>
      <c r="H108"/>
    </row>
    <row r="109" spans="6:8" x14ac:dyDescent="0.25">
      <c r="F109"/>
      <c r="G109"/>
      <c r="H109"/>
    </row>
    <row r="110" spans="6:8" x14ac:dyDescent="0.25">
      <c r="F110"/>
      <c r="G110"/>
      <c r="H110"/>
    </row>
  </sheetData>
  <pageMargins left="0.7" right="0.7" top="0.75" bottom="0.75" header="0.3" footer="0.3"/>
  <pageSetup paperSize="9" orientation="portrait" horizontalDpi="360" verticalDpi="360" r:id="rId23"/>
  <drawing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EFE6-65ED-43A5-935D-CB8BE2BD7866}">
  <sheetPr>
    <tabColor rgb="FFFF0000"/>
  </sheetPr>
  <dimension ref="A1:I62"/>
  <sheetViews>
    <sheetView showGridLines="0" tabSelected="1" topLeftCell="A20" zoomScale="55" zoomScaleNormal="55" workbookViewId="0">
      <selection activeCell="B20" sqref="B20"/>
    </sheetView>
  </sheetViews>
  <sheetFormatPr baseColWidth="10" defaultColWidth="8.85546875" defaultRowHeight="15" x14ac:dyDescent="0.25"/>
  <cols>
    <col min="1" max="1" width="19.85546875" bestFit="1" customWidth="1"/>
    <col min="2" max="2" width="17" bestFit="1" customWidth="1"/>
    <col min="3" max="3" width="18.85546875" bestFit="1" customWidth="1"/>
    <col min="4" max="4" width="22.28515625" bestFit="1" customWidth="1"/>
    <col min="5" max="5" width="25.5703125" customWidth="1"/>
    <col min="6" max="6" width="17.7109375" customWidth="1"/>
    <col min="7" max="7" width="15.5703125" customWidth="1"/>
    <col min="8" max="8" width="21" bestFit="1" customWidth="1"/>
    <col min="9" max="9" width="22.85546875" bestFit="1" customWidth="1"/>
  </cols>
  <sheetData>
    <row r="1" spans="1:9" ht="15.75" thickBot="1" x14ac:dyDescent="0.3"/>
    <row r="2" spans="1:9" ht="16.5" thickBot="1" x14ac:dyDescent="0.3">
      <c r="A2" s="240" t="s">
        <v>35</v>
      </c>
      <c r="B2" s="241"/>
      <c r="E2" s="2" t="s">
        <v>34</v>
      </c>
    </row>
    <row r="3" spans="1:9" x14ac:dyDescent="0.25">
      <c r="A3" s="109" t="s">
        <v>2</v>
      </c>
      <c r="B3" s="109">
        <v>1</v>
      </c>
      <c r="E3" s="1" t="s">
        <v>0</v>
      </c>
      <c r="F3" s="1" t="s">
        <v>1</v>
      </c>
      <c r="I3" s="18"/>
    </row>
    <row r="4" spans="1:9" x14ac:dyDescent="0.25">
      <c r="A4" s="44" t="s">
        <v>3</v>
      </c>
      <c r="B4" s="142">
        <f>analisis!L17</f>
        <v>1073</v>
      </c>
      <c r="E4" s="126" t="s">
        <v>12</v>
      </c>
      <c r="F4" s="126" t="s">
        <v>13</v>
      </c>
      <c r="G4" s="126" t="s">
        <v>7</v>
      </c>
      <c r="H4" s="126" t="s">
        <v>32</v>
      </c>
      <c r="I4" s="126" t="s">
        <v>2239</v>
      </c>
    </row>
    <row r="5" spans="1:9" x14ac:dyDescent="0.25">
      <c r="A5" s="44" t="s">
        <v>4</v>
      </c>
      <c r="B5" s="45">
        <f>GETPIVOTDATA(" Monto de Promesa de Pago",analisis!$G$34)</f>
        <v>3570.6800000000021</v>
      </c>
      <c r="E5" s="63">
        <f>GETPIVOTDATA("Intentos",analisis!$A$11)</f>
        <v>4943</v>
      </c>
      <c r="F5" s="63">
        <f>GETPIVOTDATA(" Connect",analisis!$A$21)</f>
        <v>630</v>
      </c>
      <c r="G5" s="63">
        <f>GETPIVOTDATA(" RPC",analisis!$A$21)</f>
        <v>499</v>
      </c>
      <c r="H5" s="63">
        <f>analisis!J33</f>
        <v>85</v>
      </c>
      <c r="I5" s="125">
        <f>G5/F5</f>
        <v>0.79206349206349203</v>
      </c>
    </row>
    <row r="6" spans="1:9" x14ac:dyDescent="0.25">
      <c r="A6" s="44" t="s">
        <v>5</v>
      </c>
      <c r="B6" s="45">
        <f>GETPIVOTDATA("Suma de Monto pagado",analisis!$G$34)</f>
        <v>1145.2400000000002</v>
      </c>
    </row>
    <row r="7" spans="1:9" x14ac:dyDescent="0.25">
      <c r="A7" s="44" t="s">
        <v>6</v>
      </c>
      <c r="B7" s="46">
        <f>B6/B5</f>
        <v>0.32073442593567597</v>
      </c>
    </row>
    <row r="8" spans="1:9" x14ac:dyDescent="0.25">
      <c r="A8" s="44" t="s">
        <v>8</v>
      </c>
      <c r="B8" s="46">
        <f>F5/E5</f>
        <v>0.12745296378717377</v>
      </c>
    </row>
    <row r="9" spans="1:9" x14ac:dyDescent="0.25">
      <c r="A9" s="44" t="s">
        <v>7</v>
      </c>
      <c r="B9" s="46">
        <f>G5/F5</f>
        <v>0.79206349206349203</v>
      </c>
    </row>
    <row r="10" spans="1:9" x14ac:dyDescent="0.25">
      <c r="A10" s="44" t="s">
        <v>9</v>
      </c>
      <c r="B10" s="44">
        <f>H5</f>
        <v>85</v>
      </c>
    </row>
    <row r="11" spans="1:9" x14ac:dyDescent="0.25">
      <c r="A11" s="44" t="s">
        <v>10</v>
      </c>
      <c r="B11" s="142">
        <f>B37</f>
        <v>46</v>
      </c>
      <c r="E11" s="188"/>
      <c r="F11" s="188"/>
      <c r="G11" s="188"/>
      <c r="H11" s="188"/>
      <c r="I11" s="188"/>
    </row>
    <row r="12" spans="1:9" x14ac:dyDescent="0.25">
      <c r="A12" s="44" t="s">
        <v>11</v>
      </c>
      <c r="B12" s="46">
        <f>B11/B10</f>
        <v>0.54117647058823526</v>
      </c>
      <c r="E12" s="18"/>
      <c r="F12" s="18"/>
      <c r="G12" s="18"/>
      <c r="H12" s="18"/>
      <c r="I12" s="18"/>
    </row>
    <row r="13" spans="1:9" x14ac:dyDescent="0.25">
      <c r="E13" s="18"/>
      <c r="F13" s="18"/>
      <c r="G13" s="18"/>
      <c r="H13" s="18"/>
      <c r="I13" s="18"/>
    </row>
    <row r="14" spans="1:9" ht="15.75" thickBot="1" x14ac:dyDescent="0.3"/>
    <row r="15" spans="1:9" ht="16.149999999999999" customHeight="1" thickBot="1" x14ac:dyDescent="0.3">
      <c r="A15" s="110" t="s">
        <v>33</v>
      </c>
      <c r="B15" s="94"/>
    </row>
    <row r="16" spans="1:9" ht="15.75" thickBot="1" x14ac:dyDescent="0.3">
      <c r="A16" s="133" t="s">
        <v>59</v>
      </c>
      <c r="B16" s="138" t="s">
        <v>2170</v>
      </c>
      <c r="C16" s="139" t="s">
        <v>2171</v>
      </c>
    </row>
    <row r="17" spans="1:7" x14ac:dyDescent="0.25">
      <c r="A17" s="134" t="s">
        <v>1890</v>
      </c>
      <c r="B17" s="129">
        <v>234.44000000000003</v>
      </c>
      <c r="C17" s="130">
        <v>0</v>
      </c>
    </row>
    <row r="18" spans="1:7" x14ac:dyDescent="0.25">
      <c r="A18" s="135" t="s">
        <v>16</v>
      </c>
      <c r="B18" s="131">
        <v>160.35</v>
      </c>
      <c r="C18" s="112">
        <v>0</v>
      </c>
    </row>
    <row r="19" spans="1:7" x14ac:dyDescent="0.25">
      <c r="A19" s="135" t="s">
        <v>1883</v>
      </c>
      <c r="B19" s="131">
        <v>2542.9100000000008</v>
      </c>
      <c r="C19" s="112">
        <v>882.4799999999999</v>
      </c>
    </row>
    <row r="20" spans="1:7" x14ac:dyDescent="0.25">
      <c r="A20" s="135" t="s">
        <v>1899</v>
      </c>
      <c r="B20" s="131">
        <v>0</v>
      </c>
      <c r="C20" s="112">
        <v>0</v>
      </c>
    </row>
    <row r="21" spans="1:7" x14ac:dyDescent="0.25">
      <c r="A21" s="135" t="s">
        <v>1891</v>
      </c>
      <c r="B21" s="131">
        <v>600.74</v>
      </c>
      <c r="C21" s="112">
        <v>262.76</v>
      </c>
    </row>
    <row r="22" spans="1:7" ht="15.75" thickBot="1" x14ac:dyDescent="0.3">
      <c r="A22" s="136" t="s">
        <v>1905</v>
      </c>
      <c r="B22" s="131">
        <v>32.24</v>
      </c>
      <c r="C22" s="112">
        <v>0</v>
      </c>
    </row>
    <row r="23" spans="1:7" ht="15.75" thickBot="1" x14ac:dyDescent="0.3">
      <c r="A23" s="137" t="s">
        <v>2155</v>
      </c>
      <c r="B23" s="132">
        <v>3570.6800000000003</v>
      </c>
      <c r="C23" s="113">
        <v>1145.2399999999998</v>
      </c>
    </row>
    <row r="25" spans="1:7" ht="16.5" thickBot="1" x14ac:dyDescent="0.3">
      <c r="A25" s="2" t="s">
        <v>36</v>
      </c>
    </row>
    <row r="26" spans="1:7" ht="15.75" thickBot="1" x14ac:dyDescent="0.3">
      <c r="A26" s="28" t="s">
        <v>17</v>
      </c>
      <c r="B26" s="29" t="s">
        <v>18</v>
      </c>
      <c r="C26" s="29" t="s">
        <v>19</v>
      </c>
      <c r="D26" s="29" t="s">
        <v>6</v>
      </c>
      <c r="E26" s="29" t="s">
        <v>9</v>
      </c>
      <c r="F26" s="29" t="s">
        <v>20</v>
      </c>
      <c r="G26" s="37" t="s">
        <v>21</v>
      </c>
    </row>
    <row r="27" spans="1:7" ht="15.75" thickBot="1" x14ac:dyDescent="0.3">
      <c r="A27" s="33" t="s">
        <v>1897</v>
      </c>
      <c r="B27" s="39">
        <f>analisis!C57</f>
        <v>1073</v>
      </c>
      <c r="C27" s="39">
        <f>GETPIVOTDATA("Suma de Intentos de pago",analisis!$G$34,"Agente ","Lili Velez")</f>
        <v>46</v>
      </c>
      <c r="D27" s="35">
        <f>C27/B27</f>
        <v>4.2870456663560111E-2</v>
      </c>
      <c r="E27" s="30">
        <f>GETPIVOTDATA(" Monto de Promesa de Pago",analisis!$G$34,"Agente ","Lili Velez")</f>
        <v>3570.6800000000021</v>
      </c>
      <c r="F27" s="30">
        <f>GETPIVOTDATA("Suma de Monto pagado",analisis!$G$34,"Agente ","Lili Velez")</f>
        <v>1145.2400000000002</v>
      </c>
      <c r="G27" s="38">
        <f>F27/E27</f>
        <v>0.32073442593567597</v>
      </c>
    </row>
    <row r="31" spans="1:7" ht="16.5" thickBot="1" x14ac:dyDescent="0.3">
      <c r="A31" s="2" t="s">
        <v>37</v>
      </c>
    </row>
    <row r="32" spans="1:7" ht="15.75" thickBot="1" x14ac:dyDescent="0.3">
      <c r="A32" s="28" t="s">
        <v>24</v>
      </c>
      <c r="B32" s="80" t="s">
        <v>25</v>
      </c>
    </row>
    <row r="33" spans="1:3" x14ac:dyDescent="0.25">
      <c r="A33" s="31" t="s">
        <v>26</v>
      </c>
      <c r="B33" s="42">
        <f>B4</f>
        <v>1073</v>
      </c>
    </row>
    <row r="34" spans="1:3" x14ac:dyDescent="0.25">
      <c r="A34" s="31" t="s">
        <v>27</v>
      </c>
      <c r="B34" s="42">
        <f>analisis!I17</f>
        <v>989</v>
      </c>
    </row>
    <row r="35" spans="1:3" x14ac:dyDescent="0.25">
      <c r="A35" s="31" t="s">
        <v>28</v>
      </c>
      <c r="B35" s="42">
        <f>F5</f>
        <v>630</v>
      </c>
    </row>
    <row r="36" spans="1:3" x14ac:dyDescent="0.25">
      <c r="A36" s="31" t="s">
        <v>9</v>
      </c>
      <c r="B36" s="42">
        <f>analisis!J33</f>
        <v>85</v>
      </c>
    </row>
    <row r="37" spans="1:3" ht="15.75" thickBot="1" x14ac:dyDescent="0.3">
      <c r="A37" s="33" t="s">
        <v>29</v>
      </c>
      <c r="B37" s="43">
        <f>analisis!K33</f>
        <v>46</v>
      </c>
    </row>
    <row r="40" spans="1:3" ht="16.5" thickBot="1" x14ac:dyDescent="0.3">
      <c r="A40" s="2" t="s">
        <v>38</v>
      </c>
    </row>
    <row r="41" spans="1:3" ht="15.75" thickBot="1" x14ac:dyDescent="0.3">
      <c r="A41" s="28" t="s">
        <v>0</v>
      </c>
      <c r="B41" s="28" t="s">
        <v>1</v>
      </c>
      <c r="C41" s="28" t="s">
        <v>2175</v>
      </c>
    </row>
    <row r="42" spans="1:3" x14ac:dyDescent="0.25">
      <c r="A42" s="31" t="s">
        <v>9</v>
      </c>
      <c r="B42" s="18">
        <f>H5</f>
        <v>85</v>
      </c>
      <c r="C42" s="32">
        <f>B42/$B$4</f>
        <v>7.9217148182665426E-2</v>
      </c>
    </row>
    <row r="43" spans="1:3" ht="15.75" thickBot="1" x14ac:dyDescent="0.3">
      <c r="A43" s="33" t="s">
        <v>29</v>
      </c>
      <c r="B43" s="197">
        <f>B11</f>
        <v>46</v>
      </c>
      <c r="C43" s="36">
        <f>B43/$B$4</f>
        <v>4.2870456663560111E-2</v>
      </c>
    </row>
    <row r="44" spans="1:3" x14ac:dyDescent="0.25">
      <c r="A44" t="s">
        <v>11</v>
      </c>
      <c r="B44" s="26">
        <f>(B43/B42)</f>
        <v>0.54117647058823526</v>
      </c>
    </row>
    <row r="47" spans="1:3" ht="16.5" thickBot="1" x14ac:dyDescent="0.3">
      <c r="A47" s="2" t="s">
        <v>39</v>
      </c>
    </row>
    <row r="48" spans="1:3" ht="15.75" thickBot="1" x14ac:dyDescent="0.3">
      <c r="A48" s="28" t="s">
        <v>0</v>
      </c>
      <c r="B48" s="80" t="s">
        <v>1</v>
      </c>
    </row>
    <row r="49" spans="1:3" x14ac:dyDescent="0.25">
      <c r="A49" s="31" t="s">
        <v>30</v>
      </c>
      <c r="B49" s="40">
        <f>analisis!L17</f>
        <v>1073</v>
      </c>
    </row>
    <row r="50" spans="1:3" x14ac:dyDescent="0.25">
      <c r="A50" s="31" t="s">
        <v>31</v>
      </c>
      <c r="B50" s="40">
        <f>analisis!I17</f>
        <v>989</v>
      </c>
    </row>
    <row r="51" spans="1:3" ht="15.75" thickBot="1" x14ac:dyDescent="0.3">
      <c r="A51" s="33" t="s">
        <v>21</v>
      </c>
      <c r="B51" s="36">
        <f>B50/B49</f>
        <v>0.92171481826654245</v>
      </c>
    </row>
    <row r="55" spans="1:3" ht="15.75" thickBot="1" x14ac:dyDescent="0.3"/>
    <row r="56" spans="1:3" ht="15.75" thickBot="1" x14ac:dyDescent="0.3">
      <c r="A56" s="28" t="s">
        <v>2233</v>
      </c>
      <c r="B56" s="28" t="s">
        <v>2236</v>
      </c>
      <c r="C56" s="80" t="s">
        <v>2235</v>
      </c>
    </row>
    <row r="57" spans="1:3" ht="13.9" customHeight="1" x14ac:dyDescent="0.25">
      <c r="A57" s="140" t="s">
        <v>2229</v>
      </c>
      <c r="B57" s="141">
        <f>_xlfn.XLOOKUP($A$57,analisis!T14:T18,analisis!U14:U18,,0)</f>
        <v>43</v>
      </c>
      <c r="C57" s="111">
        <f>IFERROR(_xlfn.XLOOKUP(A57,analisis!T26:T30,analisis!U26:U30,,0),0)</f>
        <v>3</v>
      </c>
    </row>
    <row r="58" spans="1:3" x14ac:dyDescent="0.25">
      <c r="A58" s="95" t="s">
        <v>261</v>
      </c>
      <c r="B58" s="18">
        <f>_xlfn.XLOOKUP(A58,analisis!T15:T19,analisis!U15:U19,,0)</f>
        <v>159</v>
      </c>
      <c r="C58" s="40">
        <f>IFERROR(_xlfn.XLOOKUP(A58,analisis!T27:T31,analisis!U27:U31,,0),0)</f>
        <v>10</v>
      </c>
    </row>
    <row r="59" spans="1:3" x14ac:dyDescent="0.25">
      <c r="A59" s="95" t="s">
        <v>2230</v>
      </c>
      <c r="B59" s="18">
        <f>_xlfn.XLOOKUP(A59,analisis!T16:T20,analisis!U16:U20,,0)</f>
        <v>178</v>
      </c>
      <c r="C59" s="40">
        <f>IFERROR(_xlfn.XLOOKUP(A59,analisis!T28:T32,analisis!U28:U32,,0),0)</f>
        <v>3</v>
      </c>
    </row>
    <row r="60" spans="1:3" x14ac:dyDescent="0.25">
      <c r="A60" s="95" t="s">
        <v>2231</v>
      </c>
      <c r="B60" s="18">
        <f>_xlfn.XLOOKUP(A60,analisis!T17:T21,analisis!U17:U21,,0)</f>
        <v>25</v>
      </c>
      <c r="C60" s="40">
        <f>IFERROR(_xlfn.XLOOKUP(A60,analisis!T29:T33,analisis!U29:U33,,0),0)</f>
        <v>0</v>
      </c>
    </row>
    <row r="61" spans="1:3" ht="15.75" thickBot="1" x14ac:dyDescent="0.3">
      <c r="A61" s="97" t="s">
        <v>66</v>
      </c>
      <c r="B61" s="98">
        <f>_xlfn.XLOOKUP(A61,analisis!T18:T22,analisis!U18:U22,,0)</f>
        <v>359</v>
      </c>
      <c r="C61" s="99">
        <f>GETPIVOTDATA("Mes Pago",analisis!$T$25,"Tiempo de mora (días)","NPN")</f>
        <v>30</v>
      </c>
    </row>
    <row r="62" spans="1:3" ht="16.5" thickTop="1" thickBot="1" x14ac:dyDescent="0.3">
      <c r="A62" s="96" t="s">
        <v>2237</v>
      </c>
      <c r="B62" s="34">
        <f>SUM(B57:B61)</f>
        <v>764</v>
      </c>
      <c r="C62" s="41">
        <f>SUM(C57:C61)</f>
        <v>46</v>
      </c>
    </row>
  </sheetData>
  <mergeCells count="1">
    <mergeCell ref="A2:B2"/>
  </mergeCells>
  <pageMargins left="0.75" right="0.75" top="1" bottom="1" header="0.5" footer="0.5"/>
  <pageSetup paperSize="9"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3"/>
  <sheetViews>
    <sheetView topLeftCell="A2" zoomScale="85" zoomScaleNormal="85" workbookViewId="0">
      <selection activeCell="B4" sqref="A1:B4"/>
    </sheetView>
  </sheetViews>
  <sheetFormatPr baseColWidth="10" defaultColWidth="8.85546875" defaultRowHeight="15" x14ac:dyDescent="0.25"/>
  <cols>
    <col min="1" max="1" width="17.5703125" bestFit="1" customWidth="1"/>
    <col min="2" max="2" width="15.28515625" bestFit="1" customWidth="1"/>
    <col min="3" max="3" width="13.7109375" customWidth="1"/>
    <col min="4" max="4" width="22.28515625" bestFit="1" customWidth="1"/>
    <col min="9" max="9" width="15.28515625" bestFit="1" customWidth="1"/>
  </cols>
  <sheetData>
    <row r="2" spans="1:2" ht="15.75" x14ac:dyDescent="0.25">
      <c r="A2" s="2" t="s">
        <v>35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1000</v>
      </c>
    </row>
    <row r="5" spans="1:2" x14ac:dyDescent="0.25">
      <c r="A5" t="s">
        <v>4</v>
      </c>
      <c r="B5">
        <v>150000</v>
      </c>
    </row>
    <row r="6" spans="1:2" x14ac:dyDescent="0.25">
      <c r="A6" t="s">
        <v>5</v>
      </c>
      <c r="B6">
        <v>45000</v>
      </c>
    </row>
    <row r="7" spans="1:2" x14ac:dyDescent="0.25">
      <c r="A7" t="s">
        <v>6</v>
      </c>
      <c r="B7">
        <f>B6/B5</f>
        <v>0.3</v>
      </c>
    </row>
    <row r="8" spans="1:2" x14ac:dyDescent="0.25">
      <c r="A8" t="s">
        <v>7</v>
      </c>
      <c r="B8">
        <v>300</v>
      </c>
    </row>
    <row r="9" spans="1:2" x14ac:dyDescent="0.25">
      <c r="A9" t="s">
        <v>8</v>
      </c>
      <c r="B9">
        <v>0.65</v>
      </c>
    </row>
    <row r="10" spans="1:2" x14ac:dyDescent="0.25">
      <c r="A10" t="s">
        <v>9</v>
      </c>
      <c r="B10">
        <v>120</v>
      </c>
    </row>
    <row r="11" spans="1:2" x14ac:dyDescent="0.25">
      <c r="A11" t="s">
        <v>10</v>
      </c>
      <c r="B11">
        <v>90</v>
      </c>
    </row>
    <row r="12" spans="1:2" x14ac:dyDescent="0.25">
      <c r="A12" t="s">
        <v>11</v>
      </c>
      <c r="B12">
        <f>B11/B10</f>
        <v>0.75</v>
      </c>
    </row>
    <row r="15" spans="1:2" ht="16.149999999999999" customHeight="1" x14ac:dyDescent="0.25"/>
    <row r="16" spans="1:2" ht="15.75" x14ac:dyDescent="0.25">
      <c r="A16" s="2"/>
    </row>
    <row r="17" spans="1:7" x14ac:dyDescent="0.25">
      <c r="A17" s="1"/>
      <c r="B17" s="1"/>
    </row>
    <row r="22" spans="1:7" ht="15.75" x14ac:dyDescent="0.25">
      <c r="A22" s="2"/>
    </row>
    <row r="23" spans="1:7" x14ac:dyDescent="0.25">
      <c r="A23" s="1"/>
      <c r="B23" s="1"/>
    </row>
    <row r="29" spans="1:7" ht="15.75" x14ac:dyDescent="0.25">
      <c r="A29" s="2"/>
    </row>
    <row r="30" spans="1:7" x14ac:dyDescent="0.25">
      <c r="A30" s="1"/>
      <c r="B30" s="1"/>
      <c r="C30" s="1"/>
      <c r="D30" s="1"/>
      <c r="E30" s="1"/>
      <c r="F30" s="1"/>
      <c r="G30" s="1"/>
    </row>
    <row r="36" spans="1:2" ht="15.75" x14ac:dyDescent="0.25">
      <c r="A36" s="2"/>
    </row>
    <row r="37" spans="1:2" x14ac:dyDescent="0.25">
      <c r="A37" s="1"/>
      <c r="B37" s="1"/>
    </row>
    <row r="45" spans="1:2" ht="15.75" x14ac:dyDescent="0.25">
      <c r="A45" s="2"/>
    </row>
    <row r="46" spans="1:2" x14ac:dyDescent="0.25">
      <c r="A46" s="1"/>
      <c r="B46" s="1"/>
    </row>
    <row r="52" spans="1:2" ht="15.75" x14ac:dyDescent="0.25">
      <c r="A52" s="2"/>
    </row>
    <row r="53" spans="1:2" x14ac:dyDescent="0.25">
      <c r="A53" s="1"/>
      <c r="B53" s="1"/>
    </row>
  </sheetData>
  <pageMargins left="0.75" right="0.75" top="1" bottom="1" header="0.5" footer="0.5"/>
  <pageSetup paperSize="9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18.8554687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12</v>
      </c>
      <c r="B2" t="s">
        <v>13</v>
      </c>
      <c r="C2" t="s">
        <v>7</v>
      </c>
      <c r="D2" t="s">
        <v>32</v>
      </c>
    </row>
    <row r="3" spans="1:4" x14ac:dyDescent="0.25">
      <c r="A3">
        <v>2500</v>
      </c>
      <c r="B3">
        <v>1600</v>
      </c>
      <c r="C3">
        <v>300</v>
      </c>
      <c r="D3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A1:B4"/>
    </sheetView>
  </sheetViews>
  <sheetFormatPr baseColWidth="10" defaultColWidth="8.85546875" defaultRowHeight="15" x14ac:dyDescent="0.25"/>
  <cols>
    <col min="1" max="2" width="19.42578125" customWidth="1"/>
  </cols>
  <sheetData>
    <row r="1" spans="1:2" x14ac:dyDescent="0.25">
      <c r="A1" s="1" t="s">
        <v>14</v>
      </c>
      <c r="B1" s="1" t="s">
        <v>5</v>
      </c>
    </row>
    <row r="2" spans="1:2" x14ac:dyDescent="0.25">
      <c r="A2" t="s">
        <v>15</v>
      </c>
      <c r="B2">
        <v>30000</v>
      </c>
    </row>
    <row r="3" spans="1:2" x14ac:dyDescent="0.25">
      <c r="A3" t="s">
        <v>16</v>
      </c>
      <c r="B3">
        <v>15000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10.85546875" customWidth="1"/>
    <col min="2" max="2" width="9.42578125" customWidth="1"/>
    <col min="3" max="3" width="11.5703125" customWidth="1"/>
    <col min="4" max="4" width="14.5703125" bestFit="1" customWidth="1"/>
    <col min="5" max="5" width="9.28515625" bestFit="1" customWidth="1"/>
    <col min="6" max="6" width="10" bestFit="1" customWidth="1"/>
    <col min="7" max="7" width="12.42578125" bestFit="1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6</v>
      </c>
      <c r="E1" s="1" t="s">
        <v>9</v>
      </c>
      <c r="F1" s="1" t="s">
        <v>20</v>
      </c>
      <c r="G1" s="1" t="s">
        <v>21</v>
      </c>
    </row>
    <row r="2" spans="1:7" x14ac:dyDescent="0.25">
      <c r="A2" t="s">
        <v>22</v>
      </c>
      <c r="B2">
        <v>75000</v>
      </c>
      <c r="C2">
        <v>25000</v>
      </c>
      <c r="D2">
        <f>C2/B2</f>
        <v>0.33333333333333331</v>
      </c>
      <c r="E2">
        <v>70</v>
      </c>
      <c r="F2">
        <v>50</v>
      </c>
      <c r="G2">
        <f>F2/E2</f>
        <v>0.7142857142857143</v>
      </c>
    </row>
    <row r="3" spans="1:7" x14ac:dyDescent="0.25">
      <c r="A3" t="s">
        <v>23</v>
      </c>
      <c r="B3">
        <v>75000</v>
      </c>
      <c r="C3">
        <v>20000</v>
      </c>
      <c r="D3">
        <f>C3/B3</f>
        <v>0.26666666666666666</v>
      </c>
      <c r="E3">
        <v>50</v>
      </c>
      <c r="F3">
        <v>40</v>
      </c>
      <c r="G3">
        <f>F3/E3</f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14.42578125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>
        <v>1000</v>
      </c>
    </row>
    <row r="3" spans="1:2" x14ac:dyDescent="0.25">
      <c r="A3" t="s">
        <v>27</v>
      </c>
      <c r="B3">
        <v>800</v>
      </c>
    </row>
    <row r="4" spans="1:2" x14ac:dyDescent="0.25">
      <c r="A4" t="s">
        <v>28</v>
      </c>
      <c r="B4">
        <v>650</v>
      </c>
    </row>
    <row r="5" spans="1:2" x14ac:dyDescent="0.25">
      <c r="A5" t="s">
        <v>9</v>
      </c>
      <c r="B5">
        <v>120</v>
      </c>
    </row>
    <row r="6" spans="1:2" x14ac:dyDescent="0.25">
      <c r="A6" t="s">
        <v>29</v>
      </c>
      <c r="B6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4" sqref="A1:B4"/>
    </sheetView>
  </sheetViews>
  <sheetFormatPr baseColWidth="10" defaultColWidth="8.8554687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9</v>
      </c>
      <c r="B2">
        <v>120</v>
      </c>
    </row>
    <row r="3" spans="1:2" x14ac:dyDescent="0.25">
      <c r="A3" t="s">
        <v>29</v>
      </c>
      <c r="B3">
        <v>90</v>
      </c>
    </row>
    <row r="4" spans="1:2" x14ac:dyDescent="0.25">
      <c r="A4" t="s">
        <v>11</v>
      </c>
      <c r="B4">
        <f>B3/B2</f>
        <v>0.75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B4" sqref="A1:B4"/>
    </sheetView>
  </sheetViews>
  <sheetFormatPr baseColWidth="10" defaultColWidth="8.85546875" defaultRowHeight="15" x14ac:dyDescent="0.25"/>
  <cols>
    <col min="1" max="1" width="2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30</v>
      </c>
      <c r="B2">
        <v>2500</v>
      </c>
    </row>
    <row r="3" spans="1:2" x14ac:dyDescent="0.25">
      <c r="A3" t="s">
        <v>31</v>
      </c>
      <c r="B3">
        <v>300</v>
      </c>
    </row>
    <row r="4" spans="1:2" x14ac:dyDescent="0.25">
      <c r="A4" t="s">
        <v>21</v>
      </c>
      <c r="B4">
        <f>B3/B2</f>
        <v>0.12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D175-AC5A-445B-AA5E-A43C0DB837AD}">
  <dimension ref="A1:Z2421"/>
  <sheetViews>
    <sheetView topLeftCell="A91" workbookViewId="0">
      <selection activeCell="Q4" sqref="Q4"/>
    </sheetView>
  </sheetViews>
  <sheetFormatPr baseColWidth="10" defaultRowHeight="15" x14ac:dyDescent="0.25"/>
  <cols>
    <col min="1" max="1" width="31.28515625" bestFit="1" customWidth="1"/>
    <col min="2" max="2" width="45" bestFit="1" customWidth="1"/>
    <col min="3" max="3" width="17.28515625" style="4" bestFit="1" customWidth="1"/>
    <col min="4" max="4" width="27.42578125" bestFit="1" customWidth="1"/>
    <col min="5" max="5" width="11.140625" bestFit="1" customWidth="1"/>
    <col min="6" max="7" width="16.85546875" bestFit="1" customWidth="1"/>
    <col min="8" max="10" width="11.85546875" bestFit="1" customWidth="1"/>
    <col min="11" max="11" width="8" bestFit="1" customWidth="1"/>
    <col min="12" max="12" width="17.140625" bestFit="1" customWidth="1"/>
    <col min="13" max="13" width="14.28515625" bestFit="1" customWidth="1"/>
    <col min="14" max="14" width="7.28515625" bestFit="1" customWidth="1"/>
    <col min="15" max="15" width="21.85546875" bestFit="1" customWidth="1"/>
    <col min="16" max="16" width="19.7109375" bestFit="1" customWidth="1"/>
    <col min="17" max="17" width="25.7109375" bestFit="1" customWidth="1"/>
    <col min="18" max="18" width="11.28515625" bestFit="1" customWidth="1"/>
    <col min="19" max="19" width="20" bestFit="1" customWidth="1"/>
    <col min="20" max="20" width="17.7109375" bestFit="1" customWidth="1"/>
    <col min="21" max="21" width="19.42578125" bestFit="1" customWidth="1"/>
    <col min="22" max="22" width="17.42578125" bestFit="1" customWidth="1"/>
    <col min="23" max="23" width="12.28515625" bestFit="1" customWidth="1"/>
    <col min="24" max="24" width="14.7109375" bestFit="1" customWidth="1"/>
    <col min="25" max="25" width="12.28515625" bestFit="1" customWidth="1"/>
    <col min="26" max="26" width="18.28515625" bestFit="1" customWidth="1"/>
  </cols>
  <sheetData>
    <row r="1" spans="1:26" x14ac:dyDescent="0.25">
      <c r="A1" t="s">
        <v>40</v>
      </c>
      <c r="B1" t="s">
        <v>41</v>
      </c>
      <c r="C1" s="4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1866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</row>
    <row r="2" spans="1:26" x14ac:dyDescent="0.25">
      <c r="A2" s="88" t="s">
        <v>2241</v>
      </c>
      <c r="B2" t="s">
        <v>2242</v>
      </c>
      <c r="C2" s="4">
        <v>359331050000</v>
      </c>
      <c r="D2" t="s">
        <v>4163</v>
      </c>
      <c r="E2" t="str">
        <f>+_xlfn.XLOOKUP(UTILIZADAS[[#This Row],[Numero_Cuenta]],'[1]cobros_marzo (fijo)'!$B:$B,'[1]cobros_marzo (fijo)'!$D:$D,,0)</f>
        <v>Provincia</v>
      </c>
      <c r="G2" s="3">
        <v>46026</v>
      </c>
      <c r="H2">
        <v>67523877</v>
      </c>
      <c r="I2">
        <v>67523877</v>
      </c>
      <c r="K2" t="s">
        <v>2554</v>
      </c>
      <c r="O2" s="3">
        <v>46026</v>
      </c>
      <c r="S2" t="s">
        <v>3771</v>
      </c>
      <c r="T2" t="s">
        <v>65</v>
      </c>
      <c r="U2" t="s">
        <v>66</v>
      </c>
      <c r="V2" t="e">
        <f>_xlfn.XLOOKUP(UTILIZADAS[[#This Row],[Contacto1]],Tabla2[phone_number_dialed],Tabla2[status_name],,0)</f>
        <v>#N/A</v>
      </c>
    </row>
    <row r="3" spans="1:26" x14ac:dyDescent="0.25">
      <c r="A3" s="88" t="s">
        <v>2241</v>
      </c>
      <c r="B3" t="s">
        <v>1849</v>
      </c>
      <c r="C3" s="4">
        <v>356789000000</v>
      </c>
      <c r="D3" t="s">
        <v>4163</v>
      </c>
      <c r="E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" s="3">
        <v>46026</v>
      </c>
      <c r="H3">
        <v>68905432</v>
      </c>
      <c r="I3">
        <v>68905432</v>
      </c>
      <c r="K3" t="s">
        <v>2123</v>
      </c>
      <c r="O3" s="3">
        <v>46026</v>
      </c>
      <c r="S3" t="s">
        <v>1850</v>
      </c>
      <c r="T3" t="s">
        <v>65</v>
      </c>
      <c r="U3" t="s">
        <v>66</v>
      </c>
      <c r="V3" t="str">
        <f>_xlfn.XLOOKUP(UTILIZADAS[[#This Row],[Contacto1]],Tabla2[phone_number_dialed],Tabla2[status_name],,0)</f>
        <v>Agent Not Available</v>
      </c>
    </row>
    <row r="4" spans="1:26" x14ac:dyDescent="0.25">
      <c r="A4" s="88" t="s">
        <v>2241</v>
      </c>
      <c r="B4" t="s">
        <v>1851</v>
      </c>
      <c r="C4" s="4">
        <v>355339190000</v>
      </c>
      <c r="D4" t="s">
        <v>4163</v>
      </c>
      <c r="E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" s="3">
        <v>46026</v>
      </c>
      <c r="H4">
        <v>68905432</v>
      </c>
      <c r="I4">
        <v>68905432</v>
      </c>
      <c r="K4" t="s">
        <v>2555</v>
      </c>
      <c r="O4" s="3">
        <v>46026</v>
      </c>
      <c r="S4" t="s">
        <v>1852</v>
      </c>
      <c r="T4" t="s">
        <v>65</v>
      </c>
      <c r="U4" t="s">
        <v>66</v>
      </c>
      <c r="V4" t="str">
        <f>_xlfn.XLOOKUP(UTILIZADAS[[#This Row],[Contacto1]],Tabla2[phone_number_dialed],Tabla2[status_name],,0)</f>
        <v>Agent Not Available</v>
      </c>
    </row>
    <row r="5" spans="1:26" x14ac:dyDescent="0.25">
      <c r="A5" s="88" t="s">
        <v>2241</v>
      </c>
      <c r="B5" t="s">
        <v>1853</v>
      </c>
      <c r="C5" s="4">
        <v>357337110000</v>
      </c>
      <c r="D5" t="s">
        <v>4163</v>
      </c>
      <c r="E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" s="3">
        <v>46026</v>
      </c>
      <c r="H5">
        <v>63277219</v>
      </c>
      <c r="I5">
        <v>63277219</v>
      </c>
      <c r="K5" t="s">
        <v>2556</v>
      </c>
      <c r="O5" s="3">
        <v>46026</v>
      </c>
      <c r="S5" t="s">
        <v>1854</v>
      </c>
      <c r="T5" t="s">
        <v>65</v>
      </c>
      <c r="U5" t="s">
        <v>66</v>
      </c>
      <c r="V5" t="e">
        <f>_xlfn.XLOOKUP(UTILIZADAS[[#This Row],[Contacto1]],Tabla2[phone_number_dialed],Tabla2[status_name],,0)</f>
        <v>#N/A</v>
      </c>
    </row>
    <row r="6" spans="1:26" x14ac:dyDescent="0.25">
      <c r="A6" s="88" t="s">
        <v>2241</v>
      </c>
      <c r="B6" t="s">
        <v>1855</v>
      </c>
      <c r="C6" s="4">
        <v>359338710000</v>
      </c>
      <c r="D6" t="s">
        <v>4163</v>
      </c>
      <c r="E6">
        <f>+_xlfn.XLOOKUP(UTILIZADAS[[#This Row],[Numero_Cuenta]],'[1]cobros_marzo (fijo)'!$B:$B,'[1]cobros_marzo (fijo)'!$D:$D,,0)</f>
        <v>0</v>
      </c>
      <c r="G6" s="3">
        <v>46026</v>
      </c>
      <c r="H6">
        <v>64628032</v>
      </c>
      <c r="I6">
        <v>64628032</v>
      </c>
      <c r="K6" t="s">
        <v>2557</v>
      </c>
      <c r="O6" s="3">
        <v>46026</v>
      </c>
      <c r="S6" t="s">
        <v>1856</v>
      </c>
      <c r="T6" t="s">
        <v>65</v>
      </c>
      <c r="U6" t="s">
        <v>66</v>
      </c>
      <c r="V6" t="e">
        <f>_xlfn.XLOOKUP(UTILIZADAS[[#This Row],[Contacto1]],Tabla2[phone_number_dialed],Tabla2[status_name],,0)</f>
        <v>#N/A</v>
      </c>
    </row>
    <row r="7" spans="1:26" x14ac:dyDescent="0.25">
      <c r="A7" s="88" t="s">
        <v>2241</v>
      </c>
      <c r="B7" t="s">
        <v>1857</v>
      </c>
      <c r="C7" s="4">
        <v>352335700000</v>
      </c>
      <c r="D7" t="s">
        <v>4163</v>
      </c>
      <c r="E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" s="3">
        <v>46026</v>
      </c>
      <c r="H7">
        <v>65117775</v>
      </c>
      <c r="I7">
        <v>65117775</v>
      </c>
      <c r="K7" t="s">
        <v>2558</v>
      </c>
      <c r="O7" s="3">
        <v>46026</v>
      </c>
      <c r="S7" t="s">
        <v>1858</v>
      </c>
      <c r="T7" t="s">
        <v>65</v>
      </c>
      <c r="U7" t="s">
        <v>66</v>
      </c>
      <c r="V7" t="e">
        <f>_xlfn.XLOOKUP(UTILIZADAS[[#This Row],[Contacto1]],Tabla2[phone_number_dialed],Tabla2[status_name],,0)</f>
        <v>#N/A</v>
      </c>
    </row>
    <row r="8" spans="1:26" x14ac:dyDescent="0.25">
      <c r="A8" s="88" t="s">
        <v>2241</v>
      </c>
      <c r="B8" t="s">
        <v>1859</v>
      </c>
      <c r="C8" s="4">
        <v>357338020000</v>
      </c>
      <c r="D8" t="s">
        <v>4163</v>
      </c>
      <c r="E8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8" s="3">
        <v>46026</v>
      </c>
      <c r="H8">
        <v>63822556</v>
      </c>
      <c r="I8">
        <v>63822556</v>
      </c>
      <c r="K8" t="s">
        <v>2559</v>
      </c>
      <c r="O8" s="3">
        <v>46026</v>
      </c>
      <c r="S8" t="s">
        <v>1860</v>
      </c>
      <c r="T8" t="s">
        <v>65</v>
      </c>
      <c r="U8" t="s">
        <v>66</v>
      </c>
      <c r="V8" t="e">
        <f>_xlfn.XLOOKUP(UTILIZADAS[[#This Row],[Contacto1]],Tabla2[phone_number_dialed],Tabla2[status_name],,0)</f>
        <v>#N/A</v>
      </c>
    </row>
    <row r="9" spans="1:26" x14ac:dyDescent="0.25">
      <c r="A9" s="88" t="s">
        <v>2241</v>
      </c>
      <c r="B9" t="s">
        <v>1861</v>
      </c>
      <c r="C9" s="4">
        <v>359339470000</v>
      </c>
      <c r="D9" t="s">
        <v>4163</v>
      </c>
      <c r="E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9" s="3">
        <v>46026</v>
      </c>
      <c r="H9">
        <v>63701410</v>
      </c>
      <c r="I9">
        <v>63701410</v>
      </c>
      <c r="K9" t="s">
        <v>2560</v>
      </c>
      <c r="O9" s="3">
        <v>46026</v>
      </c>
      <c r="S9" t="s">
        <v>1862</v>
      </c>
      <c r="T9" t="s">
        <v>65</v>
      </c>
      <c r="U9" t="s">
        <v>66</v>
      </c>
      <c r="V9" t="e">
        <f>_xlfn.XLOOKUP(UTILIZADAS[[#This Row],[Contacto1]],Tabla2[phone_number_dialed],Tabla2[status_name],,0)</f>
        <v>#N/A</v>
      </c>
    </row>
    <row r="10" spans="1:26" x14ac:dyDescent="0.25">
      <c r="A10" s="88" t="s">
        <v>2241</v>
      </c>
      <c r="B10" t="s">
        <v>1863</v>
      </c>
      <c r="C10" s="4">
        <v>356338650000</v>
      </c>
      <c r="D10" t="s">
        <v>4163</v>
      </c>
      <c r="E1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" s="3">
        <v>46026</v>
      </c>
      <c r="H10">
        <v>64205199</v>
      </c>
      <c r="I10">
        <v>64205199</v>
      </c>
      <c r="K10" t="s">
        <v>2561</v>
      </c>
      <c r="O10" s="3">
        <v>46026</v>
      </c>
      <c r="S10" t="s">
        <v>1864</v>
      </c>
      <c r="T10" t="s">
        <v>65</v>
      </c>
      <c r="U10" t="s">
        <v>66</v>
      </c>
      <c r="V10" t="e">
        <f>_xlfn.XLOOKUP(UTILIZADAS[[#This Row],[Contacto1]],Tabla2[phone_number_dialed],Tabla2[status_name],,0)</f>
        <v>#N/A</v>
      </c>
    </row>
    <row r="11" spans="1:26" x14ac:dyDescent="0.25">
      <c r="A11" s="88" t="s">
        <v>2241</v>
      </c>
      <c r="B11" t="s">
        <v>2103</v>
      </c>
      <c r="C11" s="4">
        <v>369328670000</v>
      </c>
      <c r="D11" t="s">
        <v>4163</v>
      </c>
      <c r="E11">
        <f>+_xlfn.XLOOKUP(UTILIZADAS[[#This Row],[Numero_Cuenta]],'[1]cobros_marzo (fijo)'!$B:$B,'[1]cobros_marzo (fijo)'!$D:$D,,0)</f>
        <v>0</v>
      </c>
      <c r="G11" s="3">
        <v>46026</v>
      </c>
      <c r="H11">
        <v>66330979</v>
      </c>
      <c r="I11">
        <v>66330979</v>
      </c>
      <c r="K11" t="s">
        <v>2562</v>
      </c>
      <c r="O11" s="3">
        <v>46026</v>
      </c>
      <c r="S11" t="s">
        <v>1908</v>
      </c>
      <c r="T11" t="s">
        <v>65</v>
      </c>
      <c r="U11" t="s">
        <v>66</v>
      </c>
      <c r="V11" t="e">
        <f>_xlfn.XLOOKUP(UTILIZADAS[[#This Row],[Contacto1]],Tabla2[phone_number_dialed],Tabla2[status_name],,0)</f>
        <v>#N/A</v>
      </c>
    </row>
    <row r="12" spans="1:26" x14ac:dyDescent="0.25">
      <c r="A12" s="88" t="s">
        <v>2241</v>
      </c>
      <c r="B12" t="s">
        <v>1843</v>
      </c>
      <c r="C12" s="4">
        <v>355318600000</v>
      </c>
      <c r="D12" t="s">
        <v>4163</v>
      </c>
      <c r="E1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" s="3">
        <v>46026</v>
      </c>
      <c r="H12">
        <v>63498225</v>
      </c>
      <c r="I12">
        <v>63498225</v>
      </c>
      <c r="K12" t="s">
        <v>2563</v>
      </c>
      <c r="O12" s="3">
        <v>46026</v>
      </c>
      <c r="S12" t="s">
        <v>1844</v>
      </c>
      <c r="T12" t="s">
        <v>65</v>
      </c>
      <c r="U12" t="s">
        <v>66</v>
      </c>
      <c r="V12" t="e">
        <f>_xlfn.XLOOKUP(UTILIZADAS[[#This Row],[Contacto1]],Tabla2[phone_number_dialed],Tabla2[status_name],,0)</f>
        <v>#N/A</v>
      </c>
    </row>
    <row r="13" spans="1:26" x14ac:dyDescent="0.25">
      <c r="A13" s="88" t="s">
        <v>2241</v>
      </c>
      <c r="B13" t="s">
        <v>1845</v>
      </c>
      <c r="C13" s="4">
        <v>356340020000</v>
      </c>
      <c r="D13" t="s">
        <v>4163</v>
      </c>
      <c r="E1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" s="3">
        <v>46026</v>
      </c>
      <c r="H13">
        <v>67778877</v>
      </c>
      <c r="I13">
        <v>67778877</v>
      </c>
      <c r="K13" t="s">
        <v>2564</v>
      </c>
      <c r="O13" s="3">
        <v>46026</v>
      </c>
      <c r="S13" t="s">
        <v>1846</v>
      </c>
      <c r="T13" t="s">
        <v>65</v>
      </c>
      <c r="U13" t="s">
        <v>66</v>
      </c>
      <c r="V13" t="e">
        <f>_xlfn.XLOOKUP(UTILIZADAS[[#This Row],[Contacto1]],Tabla2[phone_number_dialed],Tabla2[status_name],,0)</f>
        <v>#N/A</v>
      </c>
    </row>
    <row r="14" spans="1:26" x14ac:dyDescent="0.25">
      <c r="A14" s="88" t="s">
        <v>2241</v>
      </c>
      <c r="B14" t="s">
        <v>2134</v>
      </c>
      <c r="C14" s="4">
        <v>183077830000</v>
      </c>
      <c r="D14" t="s">
        <v>4163</v>
      </c>
      <c r="E1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" s="3">
        <v>46026</v>
      </c>
      <c r="H14">
        <v>68525657</v>
      </c>
      <c r="I14">
        <v>68525657</v>
      </c>
      <c r="K14" t="s">
        <v>2565</v>
      </c>
      <c r="O14" s="3">
        <v>46026</v>
      </c>
      <c r="S14" t="s">
        <v>1920</v>
      </c>
      <c r="T14" t="s">
        <v>65</v>
      </c>
      <c r="U14" t="s">
        <v>66</v>
      </c>
      <c r="V14" t="e">
        <f>_xlfn.XLOOKUP(UTILIZADAS[[#This Row],[Contacto1]],Tabla2[phone_number_dialed],Tabla2[status_name],,0)</f>
        <v>#N/A</v>
      </c>
    </row>
    <row r="15" spans="1:26" x14ac:dyDescent="0.25">
      <c r="A15" s="88" t="s">
        <v>2241</v>
      </c>
      <c r="B15" t="s">
        <v>1847</v>
      </c>
      <c r="C15" s="4">
        <v>355338290000</v>
      </c>
      <c r="D15" t="s">
        <v>4163</v>
      </c>
      <c r="E1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5" s="3">
        <v>46026</v>
      </c>
      <c r="H15">
        <v>66625189</v>
      </c>
      <c r="I15">
        <v>66625189</v>
      </c>
      <c r="K15" t="s">
        <v>2566</v>
      </c>
      <c r="O15" s="3">
        <v>46026</v>
      </c>
      <c r="S15" t="s">
        <v>1848</v>
      </c>
      <c r="T15" t="s">
        <v>65</v>
      </c>
      <c r="U15" t="s">
        <v>66</v>
      </c>
      <c r="V15" t="e">
        <f>_xlfn.XLOOKUP(UTILIZADAS[[#This Row],[Contacto1]],Tabla2[phone_number_dialed],Tabla2[status_name],,0)</f>
        <v>#N/A</v>
      </c>
    </row>
    <row r="16" spans="1:26" x14ac:dyDescent="0.25">
      <c r="A16" s="88" t="s">
        <v>2241</v>
      </c>
      <c r="B16" t="s">
        <v>1829</v>
      </c>
      <c r="C16" s="4">
        <v>217417500000</v>
      </c>
      <c r="D16" t="s">
        <v>4163</v>
      </c>
      <c r="E1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" s="3">
        <v>46026</v>
      </c>
      <c r="H16">
        <v>68905432</v>
      </c>
      <c r="I16">
        <v>68905432</v>
      </c>
      <c r="K16" t="s">
        <v>2567</v>
      </c>
      <c r="O16" s="3">
        <v>46026</v>
      </c>
      <c r="S16" t="s">
        <v>1830</v>
      </c>
      <c r="T16" t="s">
        <v>65</v>
      </c>
      <c r="U16" t="s">
        <v>66</v>
      </c>
      <c r="V16" t="str">
        <f>_xlfn.XLOOKUP(UTILIZADAS[[#This Row],[Contacto1]],Tabla2[phone_number_dialed],Tabla2[status_name],,0)</f>
        <v>Agent Not Available</v>
      </c>
    </row>
    <row r="17" spans="1:22" x14ac:dyDescent="0.25">
      <c r="A17" s="88" t="s">
        <v>2241</v>
      </c>
      <c r="B17" t="s">
        <v>2063</v>
      </c>
      <c r="C17" s="4">
        <v>351323930000</v>
      </c>
      <c r="D17" t="s">
        <v>4163</v>
      </c>
      <c r="E1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" s="3">
        <v>46026</v>
      </c>
      <c r="H17">
        <v>64186106</v>
      </c>
      <c r="I17">
        <v>64186106</v>
      </c>
      <c r="K17" t="s">
        <v>2568</v>
      </c>
      <c r="O17" s="3">
        <v>46026</v>
      </c>
      <c r="S17" t="s">
        <v>1902</v>
      </c>
      <c r="T17" t="s">
        <v>65</v>
      </c>
      <c r="U17" t="s">
        <v>66</v>
      </c>
      <c r="V17" t="e">
        <f>_xlfn.XLOOKUP(UTILIZADAS[[#This Row],[Contacto1]],Tabla2[phone_number_dialed],Tabla2[status_name],,0)</f>
        <v>#N/A</v>
      </c>
    </row>
    <row r="18" spans="1:22" x14ac:dyDescent="0.25">
      <c r="A18" s="88" t="s">
        <v>2241</v>
      </c>
      <c r="B18" t="s">
        <v>1831</v>
      </c>
      <c r="C18" s="4">
        <v>359331120000</v>
      </c>
      <c r="D18" t="s">
        <v>4163</v>
      </c>
      <c r="E1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" s="3">
        <v>46026</v>
      </c>
      <c r="H18">
        <v>62906294</v>
      </c>
      <c r="I18">
        <v>62906294</v>
      </c>
      <c r="K18" t="s">
        <v>2569</v>
      </c>
      <c r="O18" s="3">
        <v>46026</v>
      </c>
      <c r="S18" t="s">
        <v>1832</v>
      </c>
      <c r="T18" t="s">
        <v>85</v>
      </c>
      <c r="U18" t="s">
        <v>66</v>
      </c>
      <c r="V18" t="e">
        <f>_xlfn.XLOOKUP(UTILIZADAS[[#This Row],[Contacto1]],Tabla2[phone_number_dialed],Tabla2[status_name],,0)</f>
        <v>#N/A</v>
      </c>
    </row>
    <row r="19" spans="1:22" x14ac:dyDescent="0.25">
      <c r="A19" s="88" t="s">
        <v>2241</v>
      </c>
      <c r="B19" t="s">
        <v>1833</v>
      </c>
      <c r="C19" s="4">
        <v>359336630000</v>
      </c>
      <c r="D19" t="s">
        <v>4163</v>
      </c>
      <c r="E1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" s="3">
        <v>46026</v>
      </c>
      <c r="H19">
        <v>63162875</v>
      </c>
      <c r="I19">
        <v>63162875</v>
      </c>
      <c r="K19" t="s">
        <v>2570</v>
      </c>
      <c r="O19" s="3">
        <v>46026</v>
      </c>
      <c r="S19" t="s">
        <v>1834</v>
      </c>
      <c r="T19" t="s">
        <v>65</v>
      </c>
      <c r="U19" t="s">
        <v>66</v>
      </c>
      <c r="V19" t="e">
        <f>_xlfn.XLOOKUP(UTILIZADAS[[#This Row],[Contacto1]],Tabla2[phone_number_dialed],Tabla2[status_name],,0)</f>
        <v>#N/A</v>
      </c>
    </row>
    <row r="20" spans="1:22" x14ac:dyDescent="0.25">
      <c r="A20" s="88" t="s">
        <v>2241</v>
      </c>
      <c r="B20" t="s">
        <v>1835</v>
      </c>
      <c r="C20" s="4">
        <v>305058750000</v>
      </c>
      <c r="D20" t="s">
        <v>4163</v>
      </c>
      <c r="E20" t="str">
        <f>+_xlfn.XLOOKUP(UTILIZADAS[[#This Row],[Numero_Cuenta]],'[1]cobros_marzo (fijo)'!$B:$B,'[1]cobros_marzo (fijo)'!$D:$D,,0)</f>
        <v>VERAGUAS                                          </v>
      </c>
      <c r="G20" s="3">
        <v>46026</v>
      </c>
      <c r="H20">
        <v>63956424</v>
      </c>
      <c r="I20">
        <v>63956424</v>
      </c>
      <c r="K20" t="s">
        <v>2571</v>
      </c>
      <c r="O20" s="3">
        <v>46026</v>
      </c>
      <c r="S20" t="s">
        <v>1836</v>
      </c>
      <c r="T20" t="s">
        <v>86</v>
      </c>
      <c r="U20" t="s">
        <v>66</v>
      </c>
      <c r="V20" t="e">
        <f>_xlfn.XLOOKUP(UTILIZADAS[[#This Row],[Contacto1]],Tabla2[phone_number_dialed],Tabla2[status_name],,0)</f>
        <v>#N/A</v>
      </c>
    </row>
    <row r="21" spans="1:22" x14ac:dyDescent="0.25">
      <c r="A21" s="88" t="s">
        <v>2241</v>
      </c>
      <c r="B21" t="s">
        <v>1837</v>
      </c>
      <c r="C21" s="4">
        <v>357340160000</v>
      </c>
      <c r="D21" t="s">
        <v>4163</v>
      </c>
      <c r="E2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1" s="3">
        <v>46026</v>
      </c>
      <c r="H21">
        <v>65510717</v>
      </c>
      <c r="I21">
        <v>65510717</v>
      </c>
      <c r="K21" t="s">
        <v>2572</v>
      </c>
      <c r="O21" s="3">
        <v>46026</v>
      </c>
      <c r="S21" t="s">
        <v>1838</v>
      </c>
      <c r="T21" t="s">
        <v>65</v>
      </c>
      <c r="U21" t="s">
        <v>66</v>
      </c>
      <c r="V21" t="e">
        <f>_xlfn.XLOOKUP(UTILIZADAS[[#This Row],[Contacto1]],Tabla2[phone_number_dialed],Tabla2[status_name],,0)</f>
        <v>#N/A</v>
      </c>
    </row>
    <row r="22" spans="1:22" x14ac:dyDescent="0.25">
      <c r="A22" s="88" t="s">
        <v>2241</v>
      </c>
      <c r="B22" t="s">
        <v>1839</v>
      </c>
      <c r="C22" s="4">
        <v>355339630000</v>
      </c>
      <c r="D22" t="s">
        <v>4163</v>
      </c>
      <c r="E2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2" s="3">
        <v>46026</v>
      </c>
      <c r="H22">
        <v>66566687</v>
      </c>
      <c r="I22">
        <v>66566687</v>
      </c>
      <c r="K22" t="s">
        <v>2573</v>
      </c>
      <c r="O22" s="3">
        <v>46026</v>
      </c>
      <c r="S22" t="s">
        <v>1840</v>
      </c>
      <c r="T22" t="s">
        <v>65</v>
      </c>
      <c r="U22" t="s">
        <v>66</v>
      </c>
      <c r="V22" t="str">
        <f>_xlfn.XLOOKUP(UTILIZADAS[[#This Row],[Contacto1]],Tabla2[phone_number_dialed],Tabla2[status_name],,0)</f>
        <v>Auto busy</v>
      </c>
    </row>
    <row r="23" spans="1:22" x14ac:dyDescent="0.25">
      <c r="A23" s="88" t="s">
        <v>2241</v>
      </c>
      <c r="B23" t="s">
        <v>1841</v>
      </c>
      <c r="C23" s="4">
        <v>353335770000</v>
      </c>
      <c r="D23" t="s">
        <v>4163</v>
      </c>
      <c r="E2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3" s="3">
        <v>46026</v>
      </c>
      <c r="H23">
        <v>67625644</v>
      </c>
      <c r="I23">
        <v>67625644</v>
      </c>
      <c r="K23" t="s">
        <v>2574</v>
      </c>
      <c r="O23" s="3">
        <v>46026</v>
      </c>
      <c r="S23" t="s">
        <v>1842</v>
      </c>
      <c r="T23" t="s">
        <v>65</v>
      </c>
      <c r="U23" t="s">
        <v>66</v>
      </c>
      <c r="V23" t="e">
        <f>_xlfn.XLOOKUP(UTILIZADAS[[#This Row],[Contacto1]],Tabla2[phone_number_dialed],Tabla2[status_name],,0)</f>
        <v>#N/A</v>
      </c>
    </row>
    <row r="24" spans="1:22" x14ac:dyDescent="0.25">
      <c r="A24" s="88" t="s">
        <v>2241</v>
      </c>
      <c r="B24" t="s">
        <v>2243</v>
      </c>
      <c r="C24" s="4">
        <v>356340030000</v>
      </c>
      <c r="D24" t="s">
        <v>4163</v>
      </c>
      <c r="E24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4" s="3">
        <v>46026</v>
      </c>
      <c r="H24">
        <v>68303033</v>
      </c>
      <c r="I24">
        <v>68303033</v>
      </c>
      <c r="K24" t="s">
        <v>2575</v>
      </c>
      <c r="O24" s="3">
        <v>46026</v>
      </c>
      <c r="S24" t="s">
        <v>3772</v>
      </c>
      <c r="T24" t="s">
        <v>65</v>
      </c>
      <c r="U24" t="s">
        <v>66</v>
      </c>
      <c r="V24" t="e">
        <f>_xlfn.XLOOKUP(UTILIZADAS[[#This Row],[Contacto1]],Tabla2[phone_number_dialed],Tabla2[status_name],,0)</f>
        <v>#N/A</v>
      </c>
    </row>
    <row r="25" spans="1:22" x14ac:dyDescent="0.25">
      <c r="A25" s="88" t="s">
        <v>2241</v>
      </c>
      <c r="B25" t="s">
        <v>2095</v>
      </c>
      <c r="C25" s="4">
        <v>357332850000</v>
      </c>
      <c r="D25" t="s">
        <v>4163</v>
      </c>
      <c r="E2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25" s="3">
        <v>46026</v>
      </c>
      <c r="H25">
        <v>65607700</v>
      </c>
      <c r="I25">
        <v>65607700</v>
      </c>
      <c r="K25" t="s">
        <v>2576</v>
      </c>
      <c r="O25" s="3">
        <v>46026</v>
      </c>
      <c r="S25" t="s">
        <v>1903</v>
      </c>
      <c r="T25" t="s">
        <v>65</v>
      </c>
      <c r="U25" t="s">
        <v>66</v>
      </c>
      <c r="V25" t="e">
        <f>_xlfn.XLOOKUP(UTILIZADAS[[#This Row],[Contacto1]],Tabla2[phone_number_dialed],Tabla2[status_name],,0)</f>
        <v>#N/A</v>
      </c>
    </row>
    <row r="26" spans="1:22" x14ac:dyDescent="0.25">
      <c r="A26" s="88" t="s">
        <v>2241</v>
      </c>
      <c r="B26" t="s">
        <v>1817</v>
      </c>
      <c r="C26" s="4">
        <v>353338780000</v>
      </c>
      <c r="D26" t="s">
        <v>4163</v>
      </c>
      <c r="E2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26" s="3">
        <v>46026</v>
      </c>
      <c r="H26">
        <v>68749921</v>
      </c>
      <c r="I26">
        <v>68749921</v>
      </c>
      <c r="K26" t="s">
        <v>2577</v>
      </c>
      <c r="O26" s="3">
        <v>46026</v>
      </c>
      <c r="S26" t="s">
        <v>1818</v>
      </c>
      <c r="T26" t="s">
        <v>65</v>
      </c>
      <c r="U26" t="s">
        <v>66</v>
      </c>
      <c r="V26" t="e">
        <f>_xlfn.XLOOKUP(UTILIZADAS[[#This Row],[Contacto1]],Tabla2[phone_number_dialed],Tabla2[status_name],,0)</f>
        <v>#N/A</v>
      </c>
    </row>
    <row r="27" spans="1:22" x14ac:dyDescent="0.25">
      <c r="A27" s="88" t="s">
        <v>2241</v>
      </c>
      <c r="B27" t="s">
        <v>1819</v>
      </c>
      <c r="C27" s="4">
        <v>351341750000</v>
      </c>
      <c r="D27" t="s">
        <v>4163</v>
      </c>
      <c r="E2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7" s="3">
        <v>46026</v>
      </c>
      <c r="H27">
        <v>65957393</v>
      </c>
      <c r="I27">
        <v>65957393</v>
      </c>
      <c r="K27" t="s">
        <v>2578</v>
      </c>
      <c r="O27" s="3">
        <v>46026</v>
      </c>
      <c r="S27" t="s">
        <v>1820</v>
      </c>
      <c r="T27" t="s">
        <v>65</v>
      </c>
      <c r="U27" t="s">
        <v>66</v>
      </c>
      <c r="V27" t="e">
        <f>_xlfn.XLOOKUP(UTILIZADAS[[#This Row],[Contacto1]],Tabla2[phone_number_dialed],Tabla2[status_name],,0)</f>
        <v>#N/A</v>
      </c>
    </row>
    <row r="28" spans="1:22" x14ac:dyDescent="0.25">
      <c r="A28" s="88" t="s">
        <v>2241</v>
      </c>
      <c r="B28" t="s">
        <v>2042</v>
      </c>
      <c r="C28" s="4">
        <v>359275180000</v>
      </c>
      <c r="D28" t="s">
        <v>4163</v>
      </c>
      <c r="E2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8" s="3">
        <v>46026</v>
      </c>
      <c r="H28">
        <v>62780737</v>
      </c>
      <c r="I28">
        <v>62780737</v>
      </c>
      <c r="K28" t="s">
        <v>2579</v>
      </c>
      <c r="O28" s="3">
        <v>46026</v>
      </c>
      <c r="S28" t="s">
        <v>1909</v>
      </c>
      <c r="T28" t="s">
        <v>65</v>
      </c>
      <c r="U28" t="s">
        <v>66</v>
      </c>
      <c r="V28" t="e">
        <f>_xlfn.XLOOKUP(UTILIZADAS[[#This Row],[Contacto1]],Tabla2[phone_number_dialed],Tabla2[status_name],,0)</f>
        <v>#N/A</v>
      </c>
    </row>
    <row r="29" spans="1:22" x14ac:dyDescent="0.25">
      <c r="A29" s="88" t="s">
        <v>2241</v>
      </c>
      <c r="B29" t="s">
        <v>2117</v>
      </c>
      <c r="C29" s="4">
        <v>352341290000</v>
      </c>
      <c r="D29" t="s">
        <v>4163</v>
      </c>
      <c r="E2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9" s="3">
        <v>46026</v>
      </c>
      <c r="H29">
        <v>67438197</v>
      </c>
      <c r="I29">
        <v>67438197</v>
      </c>
      <c r="K29" t="s">
        <v>2580</v>
      </c>
      <c r="O29" s="3">
        <v>46026</v>
      </c>
      <c r="S29" t="s">
        <v>1910</v>
      </c>
      <c r="T29" t="s">
        <v>65</v>
      </c>
      <c r="U29" t="s">
        <v>66</v>
      </c>
      <c r="V29" t="e">
        <f>_xlfn.XLOOKUP(UTILIZADAS[[#This Row],[Contacto1]],Tabla2[phone_number_dialed],Tabla2[status_name],,0)</f>
        <v>#N/A</v>
      </c>
    </row>
    <row r="30" spans="1:22" x14ac:dyDescent="0.25">
      <c r="A30" s="88" t="s">
        <v>2241</v>
      </c>
      <c r="B30" t="s">
        <v>1821</v>
      </c>
      <c r="C30" s="4">
        <v>351338060000</v>
      </c>
      <c r="D30" t="s">
        <v>4163</v>
      </c>
      <c r="E30">
        <f>+_xlfn.XLOOKUP(UTILIZADAS[[#This Row],[Numero_Cuenta]],'[1]cobros_marzo (fijo)'!$B:$B,'[1]cobros_marzo (fijo)'!$D:$D,,0)</f>
        <v>0</v>
      </c>
      <c r="G30" s="3">
        <v>46026</v>
      </c>
      <c r="H30">
        <v>66517460</v>
      </c>
      <c r="I30">
        <v>66517460</v>
      </c>
      <c r="K30" t="s">
        <v>2581</v>
      </c>
      <c r="O30" s="3">
        <v>46026</v>
      </c>
      <c r="S30" t="s">
        <v>1822</v>
      </c>
      <c r="T30" t="s">
        <v>65</v>
      </c>
      <c r="U30" t="s">
        <v>66</v>
      </c>
      <c r="V30" t="e">
        <f>_xlfn.XLOOKUP(UTILIZADAS[[#This Row],[Contacto1]],Tabla2[phone_number_dialed],Tabla2[status_name],,0)</f>
        <v>#N/A</v>
      </c>
    </row>
    <row r="31" spans="1:22" x14ac:dyDescent="0.25">
      <c r="A31" s="88" t="s">
        <v>2241</v>
      </c>
      <c r="B31" t="s">
        <v>1823</v>
      </c>
      <c r="C31" s="4">
        <v>358341620000</v>
      </c>
      <c r="D31" t="s">
        <v>4163</v>
      </c>
      <c r="E31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31" s="3">
        <v>46026</v>
      </c>
      <c r="H31">
        <v>69407239</v>
      </c>
      <c r="I31">
        <v>69407239</v>
      </c>
      <c r="K31" t="s">
        <v>2582</v>
      </c>
      <c r="O31" s="3">
        <v>46026</v>
      </c>
      <c r="S31" t="s">
        <v>1824</v>
      </c>
      <c r="T31" t="s">
        <v>65</v>
      </c>
      <c r="U31" t="s">
        <v>66</v>
      </c>
      <c r="V31" t="e">
        <f>_xlfn.XLOOKUP(UTILIZADAS[[#This Row],[Contacto1]],Tabla2[phone_number_dialed],Tabla2[status_name],,0)</f>
        <v>#N/A</v>
      </c>
    </row>
    <row r="32" spans="1:22" x14ac:dyDescent="0.25">
      <c r="A32" s="88" t="s">
        <v>2241</v>
      </c>
      <c r="B32" t="s">
        <v>1825</v>
      </c>
      <c r="C32" s="4">
        <v>354341720000</v>
      </c>
      <c r="D32" t="s">
        <v>4163</v>
      </c>
      <c r="E32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32" s="3">
        <v>46026</v>
      </c>
      <c r="H32">
        <v>68951012</v>
      </c>
      <c r="I32">
        <v>68951012</v>
      </c>
      <c r="K32" t="s">
        <v>2583</v>
      </c>
      <c r="O32" s="3">
        <v>46026</v>
      </c>
      <c r="S32" t="s">
        <v>1826</v>
      </c>
      <c r="T32" t="s">
        <v>65</v>
      </c>
      <c r="U32" t="s">
        <v>66</v>
      </c>
      <c r="V32" t="e">
        <f>_xlfn.XLOOKUP(UTILIZADAS[[#This Row],[Contacto1]],Tabla2[phone_number_dialed],Tabla2[status_name],,0)</f>
        <v>#N/A</v>
      </c>
    </row>
    <row r="33" spans="1:22" x14ac:dyDescent="0.25">
      <c r="A33" s="88" t="s">
        <v>2241</v>
      </c>
      <c r="B33" t="s">
        <v>1827</v>
      </c>
      <c r="C33" s="4">
        <v>359340860000</v>
      </c>
      <c r="D33" t="s">
        <v>4163</v>
      </c>
      <c r="E33">
        <f>+_xlfn.XLOOKUP(UTILIZADAS[[#This Row],[Numero_Cuenta]],'[1]cobros_marzo (fijo)'!$B:$B,'[1]cobros_marzo (fijo)'!$D:$D,,0)</f>
        <v>0</v>
      </c>
      <c r="G33" s="3">
        <v>46026</v>
      </c>
      <c r="H33">
        <v>65702798</v>
      </c>
      <c r="I33">
        <v>65702798</v>
      </c>
      <c r="K33" t="s">
        <v>2584</v>
      </c>
      <c r="O33" s="3">
        <v>46026</v>
      </c>
      <c r="S33" t="s">
        <v>1828</v>
      </c>
      <c r="T33" t="s">
        <v>86</v>
      </c>
      <c r="U33" t="s">
        <v>66</v>
      </c>
      <c r="V33" t="e">
        <f>_xlfn.XLOOKUP(UTILIZADAS[[#This Row],[Contacto1]],Tabla2[phone_number_dialed],Tabla2[status_name],,0)</f>
        <v>#N/A</v>
      </c>
    </row>
    <row r="34" spans="1:22" x14ac:dyDescent="0.25">
      <c r="A34" s="88" t="s">
        <v>2241</v>
      </c>
      <c r="B34" t="s">
        <v>2244</v>
      </c>
      <c r="C34" s="4">
        <v>354341000000</v>
      </c>
      <c r="D34" t="s">
        <v>4163</v>
      </c>
      <c r="E3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4" s="3">
        <v>46026</v>
      </c>
      <c r="H34">
        <v>63733529</v>
      </c>
      <c r="I34">
        <v>63733529</v>
      </c>
      <c r="K34" t="s">
        <v>2585</v>
      </c>
      <c r="O34" s="3">
        <v>46026</v>
      </c>
      <c r="S34" t="s">
        <v>3773</v>
      </c>
      <c r="T34" t="s">
        <v>65</v>
      </c>
      <c r="U34" t="s">
        <v>66</v>
      </c>
      <c r="V34" t="e">
        <f>_xlfn.XLOOKUP(UTILIZADAS[[#This Row],[Contacto1]],Tabla2[phone_number_dialed],Tabla2[status_name],,0)</f>
        <v>#N/A</v>
      </c>
    </row>
    <row r="35" spans="1:22" x14ac:dyDescent="0.25">
      <c r="A35" s="88" t="s">
        <v>2241</v>
      </c>
      <c r="B35" t="s">
        <v>2245</v>
      </c>
      <c r="C35" s="4">
        <v>353341170000</v>
      </c>
      <c r="D35" t="s">
        <v>4163</v>
      </c>
      <c r="E3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5" s="3">
        <v>46026</v>
      </c>
      <c r="H35">
        <v>68130030</v>
      </c>
      <c r="I35">
        <v>68130030</v>
      </c>
      <c r="K35" t="s">
        <v>2586</v>
      </c>
      <c r="O35" s="3">
        <v>46026</v>
      </c>
      <c r="S35" t="s">
        <v>3774</v>
      </c>
      <c r="T35" t="s">
        <v>65</v>
      </c>
      <c r="U35" t="s">
        <v>66</v>
      </c>
      <c r="V35" t="e">
        <f>_xlfn.XLOOKUP(UTILIZADAS[[#This Row],[Contacto1]],Tabla2[phone_number_dialed],Tabla2[status_name],,0)</f>
        <v>#N/A</v>
      </c>
    </row>
    <row r="36" spans="1:22" x14ac:dyDescent="0.25">
      <c r="A36" s="88" t="s">
        <v>2241</v>
      </c>
      <c r="B36" t="s">
        <v>2114</v>
      </c>
      <c r="C36" s="4">
        <v>351342500000</v>
      </c>
      <c r="D36" t="s">
        <v>4163</v>
      </c>
      <c r="E3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36" s="3">
        <v>46026</v>
      </c>
      <c r="H36">
        <v>67200999</v>
      </c>
      <c r="I36">
        <v>67200999</v>
      </c>
      <c r="K36" t="s">
        <v>2587</v>
      </c>
      <c r="O36" s="3">
        <v>46026</v>
      </c>
      <c r="S36" t="s">
        <v>1911</v>
      </c>
      <c r="T36" t="s">
        <v>65</v>
      </c>
      <c r="U36" t="s">
        <v>66</v>
      </c>
      <c r="V36" t="e">
        <f>_xlfn.XLOOKUP(UTILIZADAS[[#This Row],[Contacto1]],Tabla2[phone_number_dialed],Tabla2[status_name],,0)</f>
        <v>#N/A</v>
      </c>
    </row>
    <row r="37" spans="1:22" x14ac:dyDescent="0.25">
      <c r="A37" s="88" t="s">
        <v>2241</v>
      </c>
      <c r="B37" t="s">
        <v>1795</v>
      </c>
      <c r="C37" s="4">
        <v>356342640000</v>
      </c>
      <c r="D37" t="s">
        <v>4163</v>
      </c>
      <c r="E37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37" s="3">
        <v>46026</v>
      </c>
      <c r="H37">
        <v>62231431</v>
      </c>
      <c r="I37">
        <v>62231431</v>
      </c>
      <c r="K37" t="s">
        <v>2588</v>
      </c>
      <c r="O37" s="3">
        <v>46026</v>
      </c>
      <c r="S37" t="s">
        <v>1796</v>
      </c>
      <c r="T37" t="s">
        <v>65</v>
      </c>
      <c r="U37" t="s">
        <v>66</v>
      </c>
      <c r="V37" t="e">
        <f>_xlfn.XLOOKUP(UTILIZADAS[[#This Row],[Contacto1]],Tabla2[phone_number_dialed],Tabla2[status_name],,0)</f>
        <v>#N/A</v>
      </c>
    </row>
    <row r="38" spans="1:22" x14ac:dyDescent="0.25">
      <c r="A38" s="88" t="s">
        <v>2241</v>
      </c>
      <c r="B38" t="s">
        <v>2057</v>
      </c>
      <c r="C38" s="4">
        <v>354343120000</v>
      </c>
      <c r="D38" t="s">
        <v>4163</v>
      </c>
      <c r="E38">
        <f>+_xlfn.XLOOKUP(UTILIZADAS[[#This Row],[Numero_Cuenta]],'[1]cobros_marzo (fijo)'!$B:$B,'[1]cobros_marzo (fijo)'!$D:$D,,0)</f>
        <v>0</v>
      </c>
      <c r="G38" s="3">
        <v>46026</v>
      </c>
      <c r="H38">
        <v>63949120</v>
      </c>
      <c r="I38">
        <v>63949120</v>
      </c>
      <c r="K38" t="s">
        <v>2589</v>
      </c>
      <c r="O38" s="3">
        <v>46026</v>
      </c>
      <c r="S38" t="s">
        <v>1912</v>
      </c>
      <c r="T38" t="s">
        <v>65</v>
      </c>
      <c r="U38" t="s">
        <v>66</v>
      </c>
      <c r="V38" t="e">
        <f>_xlfn.XLOOKUP(UTILIZADAS[[#This Row],[Contacto1]],Tabla2[phone_number_dialed],Tabla2[status_name],,0)</f>
        <v>#N/A</v>
      </c>
    </row>
    <row r="39" spans="1:22" x14ac:dyDescent="0.25">
      <c r="A39" s="88" t="s">
        <v>2241</v>
      </c>
      <c r="B39" t="s">
        <v>4298</v>
      </c>
      <c r="C39" s="4">
        <v>353428900000</v>
      </c>
      <c r="D39" t="s">
        <v>4163</v>
      </c>
      <c r="E3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39" s="3">
        <v>46026</v>
      </c>
      <c r="H39">
        <v>63551668</v>
      </c>
      <c r="I39">
        <v>63551668</v>
      </c>
      <c r="K39" t="s">
        <v>2590</v>
      </c>
      <c r="O39" s="3">
        <v>46026</v>
      </c>
      <c r="S39" t="s">
        <v>1913</v>
      </c>
      <c r="T39" t="s">
        <v>65</v>
      </c>
      <c r="U39" t="s">
        <v>66</v>
      </c>
      <c r="V39" t="e">
        <f>_xlfn.XLOOKUP(UTILIZADAS[[#This Row],[Contacto1]],Tabla2[phone_number_dialed],Tabla2[status_name],,0)</f>
        <v>#N/A</v>
      </c>
    </row>
    <row r="40" spans="1:22" x14ac:dyDescent="0.25">
      <c r="A40" s="88" t="s">
        <v>2241</v>
      </c>
      <c r="B40" t="s">
        <v>1797</v>
      </c>
      <c r="C40" s="4">
        <v>352343300000</v>
      </c>
      <c r="D40" t="s">
        <v>4163</v>
      </c>
      <c r="E4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0" s="3">
        <v>46026</v>
      </c>
      <c r="H40">
        <v>67060862</v>
      </c>
      <c r="I40">
        <v>67060862</v>
      </c>
      <c r="K40" t="s">
        <v>2591</v>
      </c>
      <c r="O40" s="3">
        <v>46026</v>
      </c>
      <c r="S40" t="s">
        <v>1798</v>
      </c>
      <c r="T40" t="s">
        <v>65</v>
      </c>
      <c r="U40" t="s">
        <v>66</v>
      </c>
      <c r="V40" t="e">
        <f>_xlfn.XLOOKUP(UTILIZADAS[[#This Row],[Contacto1]],Tabla2[phone_number_dialed],Tabla2[status_name],,0)</f>
        <v>#N/A</v>
      </c>
    </row>
    <row r="41" spans="1:22" x14ac:dyDescent="0.25">
      <c r="A41" s="88" t="s">
        <v>2241</v>
      </c>
      <c r="B41" t="s">
        <v>1799</v>
      </c>
      <c r="C41" s="4">
        <v>353341680000</v>
      </c>
      <c r="D41" t="s">
        <v>4163</v>
      </c>
      <c r="E41">
        <f>+_xlfn.XLOOKUP(UTILIZADAS[[#This Row],[Numero_Cuenta]],'[1]cobros_marzo (fijo)'!$B:$B,'[1]cobros_marzo (fijo)'!$D:$D,,0)</f>
        <v>0</v>
      </c>
      <c r="G41" s="3">
        <v>46026</v>
      </c>
      <c r="H41">
        <v>68829054</v>
      </c>
      <c r="I41">
        <v>68829054</v>
      </c>
      <c r="K41" t="s">
        <v>2592</v>
      </c>
      <c r="O41" s="3">
        <v>46026</v>
      </c>
      <c r="S41" t="s">
        <v>1800</v>
      </c>
      <c r="T41" t="s">
        <v>65</v>
      </c>
      <c r="U41" t="s">
        <v>66</v>
      </c>
      <c r="V41" t="str">
        <f>_xlfn.XLOOKUP(UTILIZADAS[[#This Row],[Contacto1]],Tabla2[phone_number_dialed],Tabla2[status_name],,0)</f>
        <v>Auto busy</v>
      </c>
    </row>
    <row r="42" spans="1:22" x14ac:dyDescent="0.25">
      <c r="A42" s="88" t="s">
        <v>2241</v>
      </c>
      <c r="B42" t="s">
        <v>1801</v>
      </c>
      <c r="C42" s="4">
        <v>357339140000</v>
      </c>
      <c r="D42" t="s">
        <v>4163</v>
      </c>
      <c r="E42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2" s="3">
        <v>46026</v>
      </c>
      <c r="H42">
        <v>68100970</v>
      </c>
      <c r="I42">
        <v>68100970</v>
      </c>
      <c r="K42" t="s">
        <v>2593</v>
      </c>
      <c r="O42" s="3">
        <v>46026</v>
      </c>
      <c r="S42" t="s">
        <v>1802</v>
      </c>
      <c r="T42" t="s">
        <v>65</v>
      </c>
      <c r="U42" t="s">
        <v>66</v>
      </c>
      <c r="V42" t="e">
        <f>_xlfn.XLOOKUP(UTILIZADAS[[#This Row],[Contacto1]],Tabla2[phone_number_dialed],Tabla2[status_name],,0)</f>
        <v>#N/A</v>
      </c>
    </row>
    <row r="43" spans="1:22" x14ac:dyDescent="0.25">
      <c r="A43" s="88" t="s">
        <v>2241</v>
      </c>
      <c r="B43" t="s">
        <v>1803</v>
      </c>
      <c r="C43" s="4">
        <v>359342340000</v>
      </c>
      <c r="D43" t="s">
        <v>4163</v>
      </c>
      <c r="E43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3" s="3">
        <v>46026</v>
      </c>
      <c r="H43">
        <v>60683729</v>
      </c>
      <c r="I43">
        <v>60683729</v>
      </c>
      <c r="K43" t="s">
        <v>2594</v>
      </c>
      <c r="O43" s="3">
        <v>46026</v>
      </c>
      <c r="S43" t="s">
        <v>1804</v>
      </c>
      <c r="T43" t="s">
        <v>65</v>
      </c>
      <c r="U43" t="s">
        <v>66</v>
      </c>
      <c r="V43" t="e">
        <f>_xlfn.XLOOKUP(UTILIZADAS[[#This Row],[Contacto1]],Tabla2[phone_number_dialed],Tabla2[status_name],,0)</f>
        <v>#N/A</v>
      </c>
    </row>
    <row r="44" spans="1:22" x14ac:dyDescent="0.25">
      <c r="A44" s="88" t="s">
        <v>2241</v>
      </c>
      <c r="B44" t="s">
        <v>1805</v>
      </c>
      <c r="C44" s="4">
        <v>357342320000</v>
      </c>
      <c r="D44" t="s">
        <v>4163</v>
      </c>
      <c r="E44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44" s="3">
        <v>46026</v>
      </c>
      <c r="H44">
        <v>67904902</v>
      </c>
      <c r="I44">
        <v>67904902</v>
      </c>
      <c r="K44" t="s">
        <v>2559</v>
      </c>
      <c r="O44" s="3">
        <v>46026</v>
      </c>
      <c r="S44" t="s">
        <v>1806</v>
      </c>
      <c r="T44" t="s">
        <v>65</v>
      </c>
      <c r="U44" t="s">
        <v>66</v>
      </c>
      <c r="V44" t="e">
        <f>_xlfn.XLOOKUP(UTILIZADAS[[#This Row],[Contacto1]],Tabla2[phone_number_dialed],Tabla2[status_name],,0)</f>
        <v>#N/A</v>
      </c>
    </row>
    <row r="45" spans="1:22" x14ac:dyDescent="0.25">
      <c r="A45" s="88" t="s">
        <v>2241</v>
      </c>
      <c r="B45" t="s">
        <v>1807</v>
      </c>
      <c r="C45" s="4">
        <v>259070080000</v>
      </c>
      <c r="D45" t="s">
        <v>4163</v>
      </c>
      <c r="E45" t="str">
        <f>+_xlfn.XLOOKUP(UTILIZADAS[[#This Row],[Numero_Cuenta]],'[1]cobros_marzo (fijo)'!$B:$B,'[1]cobros_marzo (fijo)'!$D:$D,,0)</f>
        <v>VERAGUAS                                          </v>
      </c>
      <c r="G45" s="3">
        <v>46026</v>
      </c>
      <c r="H45">
        <v>69559002</v>
      </c>
      <c r="I45">
        <v>69559002</v>
      </c>
      <c r="K45" t="s">
        <v>2595</v>
      </c>
      <c r="O45" s="3">
        <v>46026</v>
      </c>
      <c r="S45" t="s">
        <v>1808</v>
      </c>
      <c r="T45" t="s">
        <v>73</v>
      </c>
      <c r="U45" t="s">
        <v>66</v>
      </c>
      <c r="V45" t="e">
        <f>_xlfn.XLOOKUP(UTILIZADAS[[#This Row],[Contacto1]],Tabla2[phone_number_dialed],Tabla2[status_name],,0)</f>
        <v>#N/A</v>
      </c>
    </row>
    <row r="46" spans="1:22" x14ac:dyDescent="0.25">
      <c r="A46" s="88" t="s">
        <v>2241</v>
      </c>
      <c r="B46" t="s">
        <v>1809</v>
      </c>
      <c r="C46" s="4">
        <v>355343270000</v>
      </c>
      <c r="D46" t="s">
        <v>4163</v>
      </c>
      <c r="E4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6" s="3">
        <v>46026</v>
      </c>
      <c r="H46">
        <v>68102076</v>
      </c>
      <c r="I46">
        <v>68102076</v>
      </c>
      <c r="K46" t="s">
        <v>2596</v>
      </c>
      <c r="O46" s="3">
        <v>46026</v>
      </c>
      <c r="S46" t="s">
        <v>1810</v>
      </c>
      <c r="T46" t="s">
        <v>65</v>
      </c>
      <c r="U46" t="s">
        <v>66</v>
      </c>
      <c r="V46" t="e">
        <f>_xlfn.XLOOKUP(UTILIZADAS[[#This Row],[Contacto1]],Tabla2[phone_number_dialed],Tabla2[status_name],,0)</f>
        <v>#N/A</v>
      </c>
    </row>
    <row r="47" spans="1:22" x14ac:dyDescent="0.25">
      <c r="A47" s="88" t="s">
        <v>2241</v>
      </c>
      <c r="B47" t="s">
        <v>1811</v>
      </c>
      <c r="C47" s="4">
        <v>356342090000</v>
      </c>
      <c r="D47" t="s">
        <v>4163</v>
      </c>
      <c r="E4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7" s="3">
        <v>46026</v>
      </c>
      <c r="H47">
        <v>63341930</v>
      </c>
      <c r="I47">
        <v>63341930</v>
      </c>
      <c r="K47" t="s">
        <v>2597</v>
      </c>
      <c r="O47" s="3">
        <v>46026</v>
      </c>
      <c r="S47" t="s">
        <v>1812</v>
      </c>
      <c r="T47" t="s">
        <v>65</v>
      </c>
      <c r="U47" t="s">
        <v>66</v>
      </c>
      <c r="V47" t="e">
        <f>_xlfn.XLOOKUP(UTILIZADAS[[#This Row],[Contacto1]],Tabla2[phone_number_dialed],Tabla2[status_name],,0)</f>
        <v>#N/A</v>
      </c>
    </row>
    <row r="48" spans="1:22" x14ac:dyDescent="0.25">
      <c r="A48" s="88" t="s">
        <v>2241</v>
      </c>
      <c r="B48" t="s">
        <v>1813</v>
      </c>
      <c r="C48" s="4">
        <v>359340890000</v>
      </c>
      <c r="D48" t="s">
        <v>4163</v>
      </c>
      <c r="E4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48" s="3">
        <v>46026</v>
      </c>
      <c r="H48">
        <v>68883729</v>
      </c>
      <c r="I48">
        <v>68883729</v>
      </c>
      <c r="K48" t="s">
        <v>2598</v>
      </c>
      <c r="O48" s="3">
        <v>46026</v>
      </c>
      <c r="S48" t="s">
        <v>1814</v>
      </c>
      <c r="T48" t="s">
        <v>65</v>
      </c>
      <c r="U48" t="s">
        <v>66</v>
      </c>
      <c r="V48" t="e">
        <f>_xlfn.XLOOKUP(UTILIZADAS[[#This Row],[Contacto1]],Tabla2[phone_number_dialed],Tabla2[status_name],,0)</f>
        <v>#N/A</v>
      </c>
    </row>
    <row r="49" spans="1:22" x14ac:dyDescent="0.25">
      <c r="A49" s="88" t="s">
        <v>2241</v>
      </c>
      <c r="B49" t="s">
        <v>1815</v>
      </c>
      <c r="C49" s="4">
        <v>354342100000</v>
      </c>
      <c r="D49" t="s">
        <v>4163</v>
      </c>
      <c r="E4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49" s="3">
        <v>46026</v>
      </c>
      <c r="H49">
        <v>65385435</v>
      </c>
      <c r="I49">
        <v>65385435</v>
      </c>
      <c r="K49" t="s">
        <v>2599</v>
      </c>
      <c r="O49" s="3">
        <v>46026</v>
      </c>
      <c r="S49" t="s">
        <v>1816</v>
      </c>
      <c r="T49" t="s">
        <v>65</v>
      </c>
      <c r="U49" t="s">
        <v>66</v>
      </c>
      <c r="V49" t="e">
        <f>_xlfn.XLOOKUP(UTILIZADAS[[#This Row],[Contacto1]],Tabla2[phone_number_dialed],Tabla2[status_name],,0)</f>
        <v>#N/A</v>
      </c>
    </row>
    <row r="50" spans="1:22" x14ac:dyDescent="0.25">
      <c r="A50" s="88" t="s">
        <v>2241</v>
      </c>
      <c r="B50" t="s">
        <v>1779</v>
      </c>
      <c r="C50" s="4">
        <v>356344260000</v>
      </c>
      <c r="D50" t="s">
        <v>4163</v>
      </c>
      <c r="E5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0" s="3">
        <v>46026</v>
      </c>
      <c r="H50">
        <v>65077219</v>
      </c>
      <c r="I50">
        <v>65077219</v>
      </c>
      <c r="K50" t="s">
        <v>2600</v>
      </c>
      <c r="O50" s="3">
        <v>46026</v>
      </c>
      <c r="S50" t="s">
        <v>1780</v>
      </c>
      <c r="T50" t="s">
        <v>65</v>
      </c>
      <c r="U50" t="s">
        <v>66</v>
      </c>
      <c r="V50" t="str">
        <f>_xlfn.XLOOKUP(UTILIZADAS[[#This Row],[Contacto1]],Tabla2[phone_number_dialed],Tabla2[status_name],,0)</f>
        <v>Agent Not Available</v>
      </c>
    </row>
    <row r="51" spans="1:22" x14ac:dyDescent="0.25">
      <c r="A51" s="88" t="s">
        <v>2241</v>
      </c>
      <c r="B51" t="s">
        <v>2151</v>
      </c>
      <c r="C51" s="4">
        <v>356326810000</v>
      </c>
      <c r="D51" t="s">
        <v>4163</v>
      </c>
      <c r="E51">
        <f>+_xlfn.XLOOKUP(UTILIZADAS[[#This Row],[Numero_Cuenta]],'[1]cobros_marzo (fijo)'!$B:$B,'[1]cobros_marzo (fijo)'!$D:$D,,0)</f>
        <v>0</v>
      </c>
      <c r="G51" s="3">
        <v>46026</v>
      </c>
      <c r="H51">
        <v>69967944</v>
      </c>
      <c r="I51">
        <v>69967944</v>
      </c>
      <c r="K51" t="s">
        <v>2601</v>
      </c>
      <c r="O51" s="3">
        <v>46026</v>
      </c>
      <c r="S51" t="s">
        <v>1907</v>
      </c>
      <c r="T51" t="s">
        <v>65</v>
      </c>
      <c r="U51" t="s">
        <v>66</v>
      </c>
      <c r="V51" t="e">
        <f>_xlfn.XLOOKUP(UTILIZADAS[[#This Row],[Contacto1]],Tabla2[phone_number_dialed],Tabla2[status_name],,0)</f>
        <v>#N/A</v>
      </c>
    </row>
    <row r="52" spans="1:22" x14ac:dyDescent="0.25">
      <c r="A52" s="88" t="s">
        <v>2241</v>
      </c>
      <c r="B52" t="s">
        <v>4299</v>
      </c>
      <c r="C52" s="4">
        <v>358343260000</v>
      </c>
      <c r="D52" t="s">
        <v>4163</v>
      </c>
      <c r="E5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2" s="3">
        <v>46026</v>
      </c>
      <c r="H52">
        <v>64567427</v>
      </c>
      <c r="I52">
        <v>64567427</v>
      </c>
      <c r="K52" t="s">
        <v>2602</v>
      </c>
      <c r="O52" s="3">
        <v>46026</v>
      </c>
      <c r="S52" t="s">
        <v>3775</v>
      </c>
      <c r="T52" t="s">
        <v>65</v>
      </c>
      <c r="U52" t="s">
        <v>66</v>
      </c>
      <c r="V52" t="e">
        <f>_xlfn.XLOOKUP(UTILIZADAS[[#This Row],[Contacto1]],Tabla2[phone_number_dialed],Tabla2[status_name],,0)</f>
        <v>#N/A</v>
      </c>
    </row>
    <row r="53" spans="1:22" x14ac:dyDescent="0.25">
      <c r="A53" s="88" t="s">
        <v>2241</v>
      </c>
      <c r="B53" t="s">
        <v>1781</v>
      </c>
      <c r="C53" s="4">
        <v>351344560000</v>
      </c>
      <c r="D53" t="s">
        <v>4163</v>
      </c>
      <c r="E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3" s="3">
        <v>46026</v>
      </c>
      <c r="H53">
        <v>64016743</v>
      </c>
      <c r="I53">
        <v>64016743</v>
      </c>
      <c r="K53" t="s">
        <v>2603</v>
      </c>
      <c r="O53" s="3">
        <v>46026</v>
      </c>
      <c r="S53" t="s">
        <v>1782</v>
      </c>
      <c r="T53" t="s">
        <v>65</v>
      </c>
      <c r="U53" t="s">
        <v>66</v>
      </c>
      <c r="V53" t="e">
        <f>_xlfn.XLOOKUP(UTILIZADAS[[#This Row],[Contacto1]],Tabla2[phone_number_dialed],Tabla2[status_name],,0)</f>
        <v>#N/A</v>
      </c>
    </row>
    <row r="54" spans="1:22" x14ac:dyDescent="0.25">
      <c r="A54" s="88" t="s">
        <v>2241</v>
      </c>
      <c r="B54" t="s">
        <v>1783</v>
      </c>
      <c r="C54" s="4">
        <v>351344550000</v>
      </c>
      <c r="D54" t="s">
        <v>4163</v>
      </c>
      <c r="E54">
        <f>+_xlfn.XLOOKUP(UTILIZADAS[[#This Row],[Numero_Cuenta]],'[1]cobros_marzo (fijo)'!$B:$B,'[1]cobros_marzo (fijo)'!$D:$D,,0)</f>
        <v>0</v>
      </c>
      <c r="G54" s="3">
        <v>46026</v>
      </c>
      <c r="H54">
        <v>67259274</v>
      </c>
      <c r="I54">
        <v>67259274</v>
      </c>
      <c r="K54" t="s">
        <v>2604</v>
      </c>
      <c r="O54" s="3">
        <v>46026</v>
      </c>
      <c r="S54" t="s">
        <v>1784</v>
      </c>
      <c r="T54" t="s">
        <v>65</v>
      </c>
      <c r="U54" t="s">
        <v>66</v>
      </c>
      <c r="V54" t="e">
        <f>_xlfn.XLOOKUP(UTILIZADAS[[#This Row],[Contacto1]],Tabla2[phone_number_dialed],Tabla2[status_name],,0)</f>
        <v>#N/A</v>
      </c>
    </row>
    <row r="55" spans="1:22" x14ac:dyDescent="0.25">
      <c r="A55" s="88" t="s">
        <v>2241</v>
      </c>
      <c r="B55" t="s">
        <v>1785</v>
      </c>
      <c r="C55" s="4">
        <v>355344710000</v>
      </c>
      <c r="D55" t="s">
        <v>4163</v>
      </c>
      <c r="E55">
        <f>+_xlfn.XLOOKUP(UTILIZADAS[[#This Row],[Numero_Cuenta]],'[1]cobros_marzo (fijo)'!$B:$B,'[1]cobros_marzo (fijo)'!$D:$D,,0)</f>
        <v>0</v>
      </c>
      <c r="G55" s="3">
        <v>46026</v>
      </c>
      <c r="H55">
        <v>67333237</v>
      </c>
      <c r="I55">
        <v>67333237</v>
      </c>
      <c r="K55" t="s">
        <v>2605</v>
      </c>
      <c r="O55" s="3">
        <v>46026</v>
      </c>
      <c r="S55" t="s">
        <v>1786</v>
      </c>
      <c r="T55" t="s">
        <v>65</v>
      </c>
      <c r="U55" t="s">
        <v>66</v>
      </c>
      <c r="V55" t="e">
        <f>_xlfn.XLOOKUP(UTILIZADAS[[#This Row],[Contacto1]],Tabla2[phone_number_dialed],Tabla2[status_name],,0)</f>
        <v>#N/A</v>
      </c>
    </row>
    <row r="56" spans="1:22" x14ac:dyDescent="0.25">
      <c r="A56" s="88" t="s">
        <v>2241</v>
      </c>
      <c r="B56" t="s">
        <v>4300</v>
      </c>
      <c r="C56" s="4">
        <v>260319800000</v>
      </c>
      <c r="D56" t="s">
        <v>4163</v>
      </c>
      <c r="E5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6" s="3">
        <v>46026</v>
      </c>
      <c r="H56">
        <v>68156954</v>
      </c>
      <c r="I56">
        <v>68156954</v>
      </c>
      <c r="K56" t="s">
        <v>2606</v>
      </c>
      <c r="O56" s="3">
        <v>46026</v>
      </c>
      <c r="S56" t="s">
        <v>3776</v>
      </c>
      <c r="T56" t="s">
        <v>65</v>
      </c>
      <c r="U56" t="s">
        <v>66</v>
      </c>
      <c r="V56" t="e">
        <f>_xlfn.XLOOKUP(UTILIZADAS[[#This Row],[Contacto1]],Tabla2[phone_number_dialed],Tabla2[status_name],,0)</f>
        <v>#N/A</v>
      </c>
    </row>
    <row r="57" spans="1:22" x14ac:dyDescent="0.25">
      <c r="A57" s="88" t="s">
        <v>2241</v>
      </c>
      <c r="B57" t="s">
        <v>2147</v>
      </c>
      <c r="C57" s="4">
        <v>359342720000</v>
      </c>
      <c r="D57" t="s">
        <v>4163</v>
      </c>
      <c r="E5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57" s="3">
        <v>46026</v>
      </c>
      <c r="H57">
        <v>69673331</v>
      </c>
      <c r="I57">
        <v>69673331</v>
      </c>
      <c r="K57" t="s">
        <v>2607</v>
      </c>
      <c r="O57" s="3">
        <v>46026</v>
      </c>
      <c r="S57" t="s">
        <v>1915</v>
      </c>
      <c r="T57" t="s">
        <v>65</v>
      </c>
      <c r="U57" t="s">
        <v>66</v>
      </c>
      <c r="V57" t="e">
        <f>_xlfn.XLOOKUP(UTILIZADAS[[#This Row],[Contacto1]],Tabla2[phone_number_dialed],Tabla2[status_name],,0)</f>
        <v>#N/A</v>
      </c>
    </row>
    <row r="58" spans="1:22" x14ac:dyDescent="0.25">
      <c r="A58" s="88" t="s">
        <v>2241</v>
      </c>
      <c r="B58" t="s">
        <v>1787</v>
      </c>
      <c r="C58" s="4">
        <v>358344250000</v>
      </c>
      <c r="D58" t="s">
        <v>4163</v>
      </c>
      <c r="E58" t="str">
        <f>+_xlfn.XLOOKUP(UTILIZADAS[[#This Row],[Numero_Cuenta]],'[1]cobros_marzo (fijo)'!$B:$B,'[1]cobros_marzo (fijo)'!$D:$D,,0)</f>
        <v>VERAGUAS                                          </v>
      </c>
      <c r="G58" s="3">
        <v>46026</v>
      </c>
      <c r="H58">
        <v>66191762</v>
      </c>
      <c r="I58">
        <v>66191762</v>
      </c>
      <c r="K58" t="s">
        <v>2608</v>
      </c>
      <c r="O58" s="3">
        <v>46026</v>
      </c>
      <c r="S58" t="s">
        <v>1788</v>
      </c>
      <c r="T58" t="s">
        <v>65</v>
      </c>
      <c r="U58" t="s">
        <v>66</v>
      </c>
      <c r="V58" t="e">
        <f>_xlfn.XLOOKUP(UTILIZADAS[[#This Row],[Contacto1]],Tabla2[phone_number_dialed],Tabla2[status_name],,0)</f>
        <v>#N/A</v>
      </c>
    </row>
    <row r="59" spans="1:22" x14ac:dyDescent="0.25">
      <c r="A59" s="88" t="s">
        <v>2241</v>
      </c>
      <c r="B59" t="s">
        <v>1789</v>
      </c>
      <c r="C59" s="4">
        <v>352343370000</v>
      </c>
      <c r="D59" t="s">
        <v>4163</v>
      </c>
      <c r="E5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9" s="3">
        <v>46026</v>
      </c>
      <c r="H59">
        <v>69602093</v>
      </c>
      <c r="I59">
        <v>69602093</v>
      </c>
      <c r="K59" t="s">
        <v>2609</v>
      </c>
      <c r="O59" s="3">
        <v>46026</v>
      </c>
      <c r="S59" t="s">
        <v>1790</v>
      </c>
      <c r="T59" t="s">
        <v>65</v>
      </c>
      <c r="U59" t="s">
        <v>66</v>
      </c>
      <c r="V59" t="e">
        <f>_xlfn.XLOOKUP(UTILIZADAS[[#This Row],[Contacto1]],Tabla2[phone_number_dialed],Tabla2[status_name],,0)</f>
        <v>#N/A</v>
      </c>
    </row>
    <row r="60" spans="1:22" x14ac:dyDescent="0.25">
      <c r="A60" s="88" t="s">
        <v>2241</v>
      </c>
      <c r="B60" t="s">
        <v>1791</v>
      </c>
      <c r="C60" s="4">
        <v>354344200000</v>
      </c>
      <c r="D60" t="s">
        <v>4163</v>
      </c>
      <c r="E6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0" s="3">
        <v>46026</v>
      </c>
      <c r="H60">
        <v>60521287</v>
      </c>
      <c r="I60">
        <v>60521287</v>
      </c>
      <c r="K60" t="s">
        <v>2610</v>
      </c>
      <c r="O60" s="3">
        <v>46026</v>
      </c>
      <c r="S60" t="s">
        <v>1792</v>
      </c>
      <c r="T60" t="s">
        <v>65</v>
      </c>
      <c r="U60" t="s">
        <v>66</v>
      </c>
      <c r="V60" t="e">
        <f>_xlfn.XLOOKUP(UTILIZADAS[[#This Row],[Contacto1]],Tabla2[phone_number_dialed],Tabla2[status_name],,0)</f>
        <v>#N/A</v>
      </c>
    </row>
    <row r="61" spans="1:22" x14ac:dyDescent="0.25">
      <c r="A61" s="88" t="s">
        <v>2241</v>
      </c>
      <c r="B61" t="s">
        <v>1793</v>
      </c>
      <c r="C61" s="4">
        <v>357313680000</v>
      </c>
      <c r="D61" t="s">
        <v>4163</v>
      </c>
      <c r="E6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1" s="3">
        <v>46026</v>
      </c>
      <c r="H61">
        <v>67102946</v>
      </c>
      <c r="I61">
        <v>67102946</v>
      </c>
      <c r="K61" t="s">
        <v>2611</v>
      </c>
      <c r="O61" s="3">
        <v>46026</v>
      </c>
      <c r="S61" t="s">
        <v>1794</v>
      </c>
      <c r="T61" t="s">
        <v>65</v>
      </c>
      <c r="U61" t="s">
        <v>66</v>
      </c>
      <c r="V61" t="e">
        <f>_xlfn.XLOOKUP(UTILIZADAS[[#This Row],[Contacto1]],Tabla2[phone_number_dialed],Tabla2[status_name],,0)</f>
        <v>#N/A</v>
      </c>
    </row>
    <row r="62" spans="1:22" x14ac:dyDescent="0.25">
      <c r="A62" s="88" t="s">
        <v>2241</v>
      </c>
      <c r="B62" t="s">
        <v>1741</v>
      </c>
      <c r="C62" s="4">
        <v>357345280000</v>
      </c>
      <c r="D62" t="s">
        <v>4163</v>
      </c>
      <c r="E6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2" s="3">
        <v>46026</v>
      </c>
      <c r="H62">
        <v>63566939</v>
      </c>
      <c r="I62">
        <v>63566939</v>
      </c>
      <c r="K62" t="s">
        <v>2612</v>
      </c>
      <c r="O62" s="3">
        <v>46026</v>
      </c>
      <c r="S62" t="s">
        <v>1742</v>
      </c>
      <c r="T62" t="s">
        <v>65</v>
      </c>
      <c r="U62" t="s">
        <v>66</v>
      </c>
      <c r="V62" t="e">
        <f>_xlfn.XLOOKUP(UTILIZADAS[[#This Row],[Contacto1]],Tabla2[phone_number_dialed],Tabla2[status_name],,0)</f>
        <v>#N/A</v>
      </c>
    </row>
    <row r="63" spans="1:22" x14ac:dyDescent="0.25">
      <c r="A63" s="88" t="s">
        <v>2241</v>
      </c>
      <c r="B63" t="s">
        <v>1743</v>
      </c>
      <c r="C63" s="4">
        <v>115023140000</v>
      </c>
      <c r="D63" t="s">
        <v>4163</v>
      </c>
      <c r="E63">
        <f>+_xlfn.XLOOKUP(UTILIZADAS[[#This Row],[Numero_Cuenta]],'[1]cobros_marzo (fijo)'!$B:$B,'[1]cobros_marzo (fijo)'!$D:$D,,0)</f>
        <v>0</v>
      </c>
      <c r="G63" s="3">
        <v>46026</v>
      </c>
      <c r="H63">
        <v>63805609</v>
      </c>
      <c r="I63">
        <v>63805609</v>
      </c>
      <c r="K63" t="s">
        <v>2613</v>
      </c>
      <c r="O63" s="3">
        <v>46026</v>
      </c>
      <c r="S63" t="s">
        <v>1744</v>
      </c>
      <c r="T63" t="s">
        <v>65</v>
      </c>
      <c r="U63" t="s">
        <v>66</v>
      </c>
      <c r="V63" t="e">
        <f>_xlfn.XLOOKUP(UTILIZADAS[[#This Row],[Contacto1]],Tabla2[phone_number_dialed],Tabla2[status_name],,0)</f>
        <v>#N/A</v>
      </c>
    </row>
    <row r="64" spans="1:22" x14ac:dyDescent="0.25">
      <c r="A64" s="88" t="s">
        <v>2241</v>
      </c>
      <c r="B64" t="s">
        <v>4301</v>
      </c>
      <c r="C64" s="4">
        <v>359330540000</v>
      </c>
      <c r="D64" t="s">
        <v>4163</v>
      </c>
      <c r="E64">
        <f>+_xlfn.XLOOKUP(UTILIZADAS[[#This Row],[Numero_Cuenta]],'[1]cobros_marzo (fijo)'!$B:$B,'[1]cobros_marzo (fijo)'!$D:$D,,0)</f>
        <v>0</v>
      </c>
      <c r="G64" s="3">
        <v>46026</v>
      </c>
      <c r="H64">
        <v>69455189</v>
      </c>
      <c r="I64">
        <v>69455189</v>
      </c>
      <c r="K64" t="s">
        <v>2614</v>
      </c>
      <c r="O64" s="3">
        <v>46026</v>
      </c>
      <c r="S64" t="s">
        <v>3777</v>
      </c>
      <c r="T64" t="s">
        <v>65</v>
      </c>
      <c r="U64" t="s">
        <v>66</v>
      </c>
      <c r="V64" t="str">
        <f>_xlfn.XLOOKUP(UTILIZADAS[[#This Row],[Contacto1]],Tabla2[phone_number_dialed],Tabla2[status_name],,0)</f>
        <v>Buzon de voz</v>
      </c>
    </row>
    <row r="65" spans="1:22" x14ac:dyDescent="0.25">
      <c r="A65" s="88" t="s">
        <v>2241</v>
      </c>
      <c r="B65" t="s">
        <v>2060</v>
      </c>
      <c r="C65" s="4">
        <v>355174880000</v>
      </c>
      <c r="D65" t="s">
        <v>4163</v>
      </c>
      <c r="E6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5" s="3">
        <v>46026</v>
      </c>
      <c r="H65">
        <v>64107972</v>
      </c>
      <c r="I65">
        <v>64107972</v>
      </c>
      <c r="K65" t="s">
        <v>2615</v>
      </c>
      <c r="O65" s="3">
        <v>46026</v>
      </c>
      <c r="S65" t="s">
        <v>1916</v>
      </c>
      <c r="T65" t="s">
        <v>65</v>
      </c>
      <c r="U65" t="s">
        <v>66</v>
      </c>
      <c r="V65" t="e">
        <f>_xlfn.XLOOKUP(UTILIZADAS[[#This Row],[Contacto1]],Tabla2[phone_number_dialed],Tabla2[status_name],,0)</f>
        <v>#N/A</v>
      </c>
    </row>
    <row r="66" spans="1:22" x14ac:dyDescent="0.25">
      <c r="A66" s="88" t="s">
        <v>2241</v>
      </c>
      <c r="B66" t="s">
        <v>2247</v>
      </c>
      <c r="C66" s="4">
        <v>355341950000</v>
      </c>
      <c r="D66" t="s">
        <v>4163</v>
      </c>
      <c r="E6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6" s="3">
        <v>46026</v>
      </c>
      <c r="H66">
        <v>69081295</v>
      </c>
      <c r="I66">
        <v>69081295</v>
      </c>
      <c r="K66" t="s">
        <v>2616</v>
      </c>
      <c r="O66" s="3">
        <v>46026</v>
      </c>
      <c r="S66" t="s">
        <v>3778</v>
      </c>
      <c r="T66" t="s">
        <v>65</v>
      </c>
      <c r="U66" t="s">
        <v>66</v>
      </c>
      <c r="V66" t="e">
        <f>_xlfn.XLOOKUP(UTILIZADAS[[#This Row],[Contacto1]],Tabla2[phone_number_dialed],Tabla2[status_name],,0)</f>
        <v>#N/A</v>
      </c>
    </row>
    <row r="67" spans="1:22" x14ac:dyDescent="0.25">
      <c r="A67" s="88" t="s">
        <v>2241</v>
      </c>
      <c r="B67" t="s">
        <v>2248</v>
      </c>
      <c r="C67" s="4">
        <v>353014470000</v>
      </c>
      <c r="D67" t="s">
        <v>4163</v>
      </c>
      <c r="E6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7" s="3">
        <v>46026</v>
      </c>
      <c r="H67">
        <v>69506625</v>
      </c>
      <c r="I67">
        <v>69506625</v>
      </c>
      <c r="K67" t="s">
        <v>2617</v>
      </c>
      <c r="O67" s="3">
        <v>46026</v>
      </c>
      <c r="S67" t="s">
        <v>3779</v>
      </c>
      <c r="T67" t="s">
        <v>65</v>
      </c>
      <c r="U67" t="s">
        <v>66</v>
      </c>
      <c r="V67" t="e">
        <f>_xlfn.XLOOKUP(UTILIZADAS[[#This Row],[Contacto1]],Tabla2[phone_number_dialed],Tabla2[status_name],,0)</f>
        <v>#N/A</v>
      </c>
    </row>
    <row r="68" spans="1:22" x14ac:dyDescent="0.25">
      <c r="A68" s="88" t="s">
        <v>2241</v>
      </c>
      <c r="B68" t="s">
        <v>4302</v>
      </c>
      <c r="C68" s="4">
        <v>354027420000</v>
      </c>
      <c r="D68" t="s">
        <v>4163</v>
      </c>
      <c r="E6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8" s="3">
        <v>46026</v>
      </c>
      <c r="H68">
        <v>67142130</v>
      </c>
      <c r="I68">
        <v>67142130</v>
      </c>
      <c r="K68" t="s">
        <v>2618</v>
      </c>
      <c r="O68" s="3">
        <v>46026</v>
      </c>
      <c r="S68" t="s">
        <v>1917</v>
      </c>
      <c r="T68" t="s">
        <v>65</v>
      </c>
      <c r="U68" t="s">
        <v>66</v>
      </c>
      <c r="V68" t="e">
        <f>_xlfn.XLOOKUP(UTILIZADAS[[#This Row],[Contacto1]],Tabla2[phone_number_dialed],Tabla2[status_name],,0)</f>
        <v>#N/A</v>
      </c>
    </row>
    <row r="69" spans="1:22" x14ac:dyDescent="0.25">
      <c r="A69" s="88" t="s">
        <v>2241</v>
      </c>
      <c r="B69" t="s">
        <v>1745</v>
      </c>
      <c r="C69" s="4">
        <v>351343780000</v>
      </c>
      <c r="D69" t="s">
        <v>4163</v>
      </c>
      <c r="E6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69" s="3">
        <v>46026</v>
      </c>
      <c r="H69">
        <v>67890543</v>
      </c>
      <c r="I69">
        <v>67890543</v>
      </c>
      <c r="K69" t="s">
        <v>2123</v>
      </c>
      <c r="O69" s="3">
        <v>46026</v>
      </c>
      <c r="S69" t="s">
        <v>1746</v>
      </c>
      <c r="T69" t="s">
        <v>65</v>
      </c>
      <c r="U69" t="s">
        <v>66</v>
      </c>
      <c r="V69" t="str">
        <f>_xlfn.XLOOKUP(UTILIZADAS[[#This Row],[Contacto1]],Tabla2[phone_number_dialed],Tabla2[status_name],,0)</f>
        <v>Buzon de voz</v>
      </c>
    </row>
    <row r="70" spans="1:22" x14ac:dyDescent="0.25">
      <c r="A70" s="88" t="s">
        <v>2241</v>
      </c>
      <c r="B70" t="s">
        <v>2033</v>
      </c>
      <c r="C70" s="4">
        <v>358344580000</v>
      </c>
      <c r="D70" t="s">
        <v>4163</v>
      </c>
      <c r="E7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0" s="3">
        <v>46026</v>
      </c>
      <c r="H70">
        <v>61954342</v>
      </c>
      <c r="I70">
        <v>61954342</v>
      </c>
      <c r="K70" t="s">
        <v>2619</v>
      </c>
      <c r="O70" s="3">
        <v>46026</v>
      </c>
      <c r="S70" t="s">
        <v>1918</v>
      </c>
      <c r="T70" t="s">
        <v>65</v>
      </c>
      <c r="U70" t="s">
        <v>66</v>
      </c>
      <c r="V70" t="e">
        <f>_xlfn.XLOOKUP(UTILIZADAS[[#This Row],[Contacto1]],Tabla2[phone_number_dialed],Tabla2[status_name],,0)</f>
        <v>#N/A</v>
      </c>
    </row>
    <row r="71" spans="1:22" x14ac:dyDescent="0.25">
      <c r="A71" s="88" t="s">
        <v>2241</v>
      </c>
      <c r="B71" t="s">
        <v>1747</v>
      </c>
      <c r="C71" s="4">
        <v>353342220000</v>
      </c>
      <c r="D71" t="s">
        <v>4163</v>
      </c>
      <c r="E7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1" s="3">
        <v>46026</v>
      </c>
      <c r="H71">
        <v>63632427</v>
      </c>
      <c r="I71">
        <v>63632427</v>
      </c>
      <c r="K71" t="s">
        <v>2620</v>
      </c>
      <c r="O71" s="3">
        <v>46026</v>
      </c>
      <c r="S71" t="s">
        <v>1748</v>
      </c>
      <c r="T71" t="s">
        <v>65</v>
      </c>
      <c r="U71" t="s">
        <v>66</v>
      </c>
      <c r="V71" t="e">
        <f>_xlfn.XLOOKUP(UTILIZADAS[[#This Row],[Contacto1]],Tabla2[phone_number_dialed],Tabla2[status_name],,0)</f>
        <v>#N/A</v>
      </c>
    </row>
    <row r="72" spans="1:22" x14ac:dyDescent="0.25">
      <c r="A72" s="88" t="s">
        <v>2241</v>
      </c>
      <c r="B72" t="s">
        <v>4303</v>
      </c>
      <c r="C72" s="4">
        <v>351305560000</v>
      </c>
      <c r="D72" t="s">
        <v>4163</v>
      </c>
      <c r="E7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2" s="3">
        <v>46026</v>
      </c>
      <c r="H72">
        <v>65482121</v>
      </c>
      <c r="I72">
        <v>65482121</v>
      </c>
      <c r="K72" t="s">
        <v>2621</v>
      </c>
      <c r="O72" s="3">
        <v>46026</v>
      </c>
      <c r="S72" t="s">
        <v>1919</v>
      </c>
      <c r="T72" t="s">
        <v>65</v>
      </c>
      <c r="U72" t="s">
        <v>66</v>
      </c>
      <c r="V72" t="e">
        <f>_xlfn.XLOOKUP(UTILIZADAS[[#This Row],[Contacto1]],Tabla2[phone_number_dialed],Tabla2[status_name],,0)</f>
        <v>#N/A</v>
      </c>
    </row>
    <row r="73" spans="1:22" x14ac:dyDescent="0.25">
      <c r="A73" s="88" t="s">
        <v>2241</v>
      </c>
      <c r="B73" t="s">
        <v>1749</v>
      </c>
      <c r="C73" s="4">
        <v>357344580000</v>
      </c>
      <c r="D73" t="s">
        <v>4163</v>
      </c>
      <c r="E73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73" s="3">
        <v>46026</v>
      </c>
      <c r="H73">
        <v>69679670</v>
      </c>
      <c r="I73">
        <v>69679670</v>
      </c>
      <c r="K73" t="s">
        <v>2622</v>
      </c>
      <c r="O73" s="3">
        <v>46026</v>
      </c>
      <c r="S73" t="s">
        <v>1750</v>
      </c>
      <c r="T73" t="s">
        <v>85</v>
      </c>
      <c r="U73" t="s">
        <v>66</v>
      </c>
      <c r="V73" t="str">
        <f>_xlfn.XLOOKUP(UTILIZADAS[[#This Row],[Contacto1]],Tabla2[phone_number_dialed],Tabla2[status_name],,0)</f>
        <v>Auto busy</v>
      </c>
    </row>
    <row r="74" spans="1:22" x14ac:dyDescent="0.25">
      <c r="A74" s="88" t="s">
        <v>2241</v>
      </c>
      <c r="B74" t="s">
        <v>1751</v>
      </c>
      <c r="C74" s="4">
        <v>359344290000</v>
      </c>
      <c r="D74" t="s">
        <v>4163</v>
      </c>
      <c r="E7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4" s="3">
        <v>46026</v>
      </c>
      <c r="H74">
        <v>64264313</v>
      </c>
      <c r="I74">
        <v>64264313</v>
      </c>
      <c r="K74" t="s">
        <v>2623</v>
      </c>
      <c r="O74" s="3">
        <v>46026</v>
      </c>
      <c r="S74" t="s">
        <v>1752</v>
      </c>
      <c r="T74" t="s">
        <v>65</v>
      </c>
      <c r="U74" t="s">
        <v>66</v>
      </c>
      <c r="V74" t="e">
        <f>_xlfn.XLOOKUP(UTILIZADAS[[#This Row],[Contacto1]],Tabla2[phone_number_dialed],Tabla2[status_name],,0)</f>
        <v>#N/A</v>
      </c>
    </row>
    <row r="75" spans="1:22" x14ac:dyDescent="0.25">
      <c r="A75" s="88" t="s">
        <v>2241</v>
      </c>
      <c r="B75" t="s">
        <v>2249</v>
      </c>
      <c r="C75" s="4">
        <v>358343390000</v>
      </c>
      <c r="D75" t="s">
        <v>4163</v>
      </c>
      <c r="E7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75" s="3">
        <v>46026</v>
      </c>
      <c r="H75">
        <v>67534540</v>
      </c>
      <c r="I75">
        <v>67534540</v>
      </c>
      <c r="K75" t="s">
        <v>2624</v>
      </c>
      <c r="O75" s="3">
        <v>46026</v>
      </c>
      <c r="S75" t="s">
        <v>3780</v>
      </c>
      <c r="T75" t="s">
        <v>65</v>
      </c>
      <c r="U75" t="s">
        <v>66</v>
      </c>
      <c r="V75" t="e">
        <f>_xlfn.XLOOKUP(UTILIZADAS[[#This Row],[Contacto1]],Tabla2[phone_number_dialed],Tabla2[status_name],,0)</f>
        <v>#N/A</v>
      </c>
    </row>
    <row r="76" spans="1:22" x14ac:dyDescent="0.25">
      <c r="A76" s="88" t="s">
        <v>2241</v>
      </c>
      <c r="B76" t="s">
        <v>1753</v>
      </c>
      <c r="C76" s="4">
        <v>359344930000</v>
      </c>
      <c r="D76" t="s">
        <v>4163</v>
      </c>
      <c r="E76">
        <f>+_xlfn.XLOOKUP(UTILIZADAS[[#This Row],[Numero_Cuenta]],'[1]cobros_marzo (fijo)'!$B:$B,'[1]cobros_marzo (fijo)'!$D:$D,,0)</f>
        <v>0</v>
      </c>
      <c r="G76" s="3">
        <v>46026</v>
      </c>
      <c r="H76">
        <v>68700798</v>
      </c>
      <c r="I76">
        <v>68700798</v>
      </c>
      <c r="K76" t="s">
        <v>2625</v>
      </c>
      <c r="O76" s="3">
        <v>46026</v>
      </c>
      <c r="S76" t="s">
        <v>1754</v>
      </c>
      <c r="T76" t="s">
        <v>65</v>
      </c>
      <c r="U76" t="s">
        <v>66</v>
      </c>
      <c r="V76" t="e">
        <f>_xlfn.XLOOKUP(UTILIZADAS[[#This Row],[Contacto1]],Tabla2[phone_number_dialed],Tabla2[status_name],,0)</f>
        <v>#N/A</v>
      </c>
    </row>
    <row r="77" spans="1:22" x14ac:dyDescent="0.25">
      <c r="A77" s="88" t="s">
        <v>2241</v>
      </c>
      <c r="B77" t="s">
        <v>1755</v>
      </c>
      <c r="C77" s="4">
        <v>359301930000</v>
      </c>
      <c r="D77" t="s">
        <v>4163</v>
      </c>
      <c r="E77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77" s="3">
        <v>46026</v>
      </c>
      <c r="H77">
        <v>68979691</v>
      </c>
      <c r="I77">
        <v>68979691</v>
      </c>
      <c r="K77" t="s">
        <v>2626</v>
      </c>
      <c r="O77" s="3">
        <v>46026</v>
      </c>
      <c r="S77" t="s">
        <v>1756</v>
      </c>
      <c r="T77" t="s">
        <v>65</v>
      </c>
      <c r="U77" t="s">
        <v>66</v>
      </c>
      <c r="V77" t="e">
        <f>_xlfn.XLOOKUP(UTILIZADAS[[#This Row],[Contacto1]],Tabla2[phone_number_dialed],Tabla2[status_name],,0)</f>
        <v>#N/A</v>
      </c>
    </row>
    <row r="78" spans="1:22" x14ac:dyDescent="0.25">
      <c r="A78" s="88" t="s">
        <v>2241</v>
      </c>
      <c r="B78" t="s">
        <v>1757</v>
      </c>
      <c r="C78" s="4">
        <v>357345630000</v>
      </c>
      <c r="D78" t="s">
        <v>4163</v>
      </c>
      <c r="E7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78" s="3">
        <v>46026</v>
      </c>
      <c r="H78">
        <v>68562133</v>
      </c>
      <c r="I78">
        <v>68562133</v>
      </c>
      <c r="K78" t="s">
        <v>2627</v>
      </c>
      <c r="O78" s="3">
        <v>46026</v>
      </c>
      <c r="S78" t="s">
        <v>1758</v>
      </c>
      <c r="T78" t="s">
        <v>65</v>
      </c>
      <c r="U78" t="s">
        <v>66</v>
      </c>
      <c r="V78" t="e">
        <f>_xlfn.XLOOKUP(UTILIZADAS[[#This Row],[Contacto1]],Tabla2[phone_number_dialed],Tabla2[status_name],,0)</f>
        <v>#N/A</v>
      </c>
    </row>
    <row r="79" spans="1:22" x14ac:dyDescent="0.25">
      <c r="A79" s="88" t="s">
        <v>2241</v>
      </c>
      <c r="B79" t="s">
        <v>1759</v>
      </c>
      <c r="C79" s="4">
        <v>219006380000</v>
      </c>
      <c r="D79" t="s">
        <v>4163</v>
      </c>
      <c r="E7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79" s="3">
        <v>46026</v>
      </c>
      <c r="H79">
        <v>64407064</v>
      </c>
      <c r="I79">
        <v>64407064</v>
      </c>
      <c r="K79" t="s">
        <v>2628</v>
      </c>
      <c r="O79" s="3">
        <v>46026</v>
      </c>
      <c r="S79" t="s">
        <v>1760</v>
      </c>
      <c r="T79" t="s">
        <v>65</v>
      </c>
      <c r="U79" t="s">
        <v>66</v>
      </c>
      <c r="V79" t="e">
        <f>_xlfn.XLOOKUP(UTILIZADAS[[#This Row],[Contacto1]],Tabla2[phone_number_dialed],Tabla2[status_name],,0)</f>
        <v>#N/A</v>
      </c>
    </row>
    <row r="80" spans="1:22" x14ac:dyDescent="0.25">
      <c r="A80" s="88" t="s">
        <v>2241</v>
      </c>
      <c r="B80" t="s">
        <v>1761</v>
      </c>
      <c r="C80" s="4">
        <v>192038310000</v>
      </c>
      <c r="D80" t="s">
        <v>4163</v>
      </c>
      <c r="E8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0" s="3">
        <v>46026</v>
      </c>
      <c r="H80">
        <v>69523132</v>
      </c>
      <c r="I80">
        <v>69523132</v>
      </c>
      <c r="K80" t="s">
        <v>2629</v>
      </c>
      <c r="O80" s="3">
        <v>46026</v>
      </c>
      <c r="S80" t="s">
        <v>1762</v>
      </c>
      <c r="T80" t="s">
        <v>65</v>
      </c>
      <c r="U80" t="s">
        <v>66</v>
      </c>
      <c r="V80" t="e">
        <f>_xlfn.XLOOKUP(UTILIZADAS[[#This Row],[Contacto1]],Tabla2[phone_number_dialed],Tabla2[status_name],,0)</f>
        <v>#N/A</v>
      </c>
    </row>
    <row r="81" spans="1:22" x14ac:dyDescent="0.25">
      <c r="A81" s="88" t="s">
        <v>2241</v>
      </c>
      <c r="B81" t="s">
        <v>1763</v>
      </c>
      <c r="C81" s="4">
        <v>357206830000</v>
      </c>
      <c r="D81" t="s">
        <v>4163</v>
      </c>
      <c r="E81">
        <f>+_xlfn.XLOOKUP(UTILIZADAS[[#This Row],[Numero_Cuenta]],'[1]cobros_marzo (fijo)'!$B:$B,'[1]cobros_marzo (fijo)'!$D:$D,,0)</f>
        <v>0</v>
      </c>
      <c r="G81" s="3">
        <v>46026</v>
      </c>
      <c r="H81">
        <v>64804730</v>
      </c>
      <c r="I81">
        <v>64804730</v>
      </c>
      <c r="K81" t="s">
        <v>2630</v>
      </c>
      <c r="O81" s="3">
        <v>46026</v>
      </c>
      <c r="S81" t="s">
        <v>1764</v>
      </c>
      <c r="T81" t="s">
        <v>65</v>
      </c>
      <c r="U81" t="s">
        <v>66</v>
      </c>
      <c r="V81" t="e">
        <f>_xlfn.XLOOKUP(UTILIZADAS[[#This Row],[Contacto1]],Tabla2[phone_number_dialed],Tabla2[status_name],,0)</f>
        <v>#N/A</v>
      </c>
    </row>
    <row r="82" spans="1:22" x14ac:dyDescent="0.25">
      <c r="A82" s="88" t="s">
        <v>2241</v>
      </c>
      <c r="B82" t="s">
        <v>1765</v>
      </c>
      <c r="C82" s="4">
        <v>357344620000</v>
      </c>
      <c r="D82" t="s">
        <v>4163</v>
      </c>
      <c r="E8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2" s="3">
        <v>46026</v>
      </c>
      <c r="H82">
        <v>65286139</v>
      </c>
      <c r="I82">
        <v>65286139</v>
      </c>
      <c r="K82" t="s">
        <v>2631</v>
      </c>
      <c r="O82" s="3">
        <v>46026</v>
      </c>
      <c r="S82" t="s">
        <v>1766</v>
      </c>
      <c r="T82" t="s">
        <v>65</v>
      </c>
      <c r="U82" t="s">
        <v>66</v>
      </c>
      <c r="V82" t="e">
        <f>_xlfn.XLOOKUP(UTILIZADAS[[#This Row],[Contacto1]],Tabla2[phone_number_dialed],Tabla2[status_name],,0)</f>
        <v>#N/A</v>
      </c>
    </row>
    <row r="83" spans="1:22" x14ac:dyDescent="0.25">
      <c r="A83" s="88" t="s">
        <v>2241</v>
      </c>
      <c r="B83" t="s">
        <v>67</v>
      </c>
      <c r="C83" s="4">
        <v>154058290000</v>
      </c>
      <c r="D83" t="s">
        <v>4163</v>
      </c>
      <c r="E8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3" s="3">
        <v>46026</v>
      </c>
      <c r="H83">
        <v>68306058</v>
      </c>
      <c r="I83">
        <v>68306058</v>
      </c>
      <c r="K83" t="s">
        <v>2132</v>
      </c>
      <c r="O83" s="3">
        <v>46026</v>
      </c>
      <c r="S83" t="s">
        <v>68</v>
      </c>
      <c r="T83" t="s">
        <v>65</v>
      </c>
      <c r="U83" t="s">
        <v>66</v>
      </c>
      <c r="V83" t="e">
        <f>_xlfn.XLOOKUP(UTILIZADAS[[#This Row],[Contacto1]],Tabla2[phone_number_dialed],Tabla2[status_name],,0)</f>
        <v>#N/A</v>
      </c>
    </row>
    <row r="84" spans="1:22" x14ac:dyDescent="0.25">
      <c r="A84" s="88" t="s">
        <v>2241</v>
      </c>
      <c r="B84" t="s">
        <v>1767</v>
      </c>
      <c r="C84" s="4">
        <v>352345780000</v>
      </c>
      <c r="D84" t="s">
        <v>4163</v>
      </c>
      <c r="E84" t="str">
        <f>+_xlfn.XLOOKUP(UTILIZADAS[[#This Row],[Numero_Cuenta]],'[1]cobros_marzo (fijo)'!$B:$B,'[1]cobros_marzo (fijo)'!$D:$D,,0)</f>
        <v>d</v>
      </c>
      <c r="G84" s="3">
        <v>46026</v>
      </c>
      <c r="H84">
        <v>68816640</v>
      </c>
      <c r="I84">
        <v>68816640</v>
      </c>
      <c r="K84" t="s">
        <v>2632</v>
      </c>
      <c r="O84" s="3">
        <v>46026</v>
      </c>
      <c r="S84" t="s">
        <v>1768</v>
      </c>
      <c r="T84" t="s">
        <v>65</v>
      </c>
      <c r="U84" t="s">
        <v>66</v>
      </c>
      <c r="V84" t="e">
        <f>_xlfn.XLOOKUP(UTILIZADAS[[#This Row],[Contacto1]],Tabla2[phone_number_dialed],Tabla2[status_name],,0)</f>
        <v>#N/A</v>
      </c>
    </row>
    <row r="85" spans="1:22" x14ac:dyDescent="0.25">
      <c r="A85" s="88" t="s">
        <v>2241</v>
      </c>
      <c r="B85" t="s">
        <v>1769</v>
      </c>
      <c r="C85" s="4">
        <v>352342210000</v>
      </c>
      <c r="D85" t="s">
        <v>4163</v>
      </c>
      <c r="E8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85" s="3">
        <v>46026</v>
      </c>
      <c r="H85">
        <v>68927888</v>
      </c>
      <c r="I85">
        <v>68927888</v>
      </c>
      <c r="K85" t="s">
        <v>2633</v>
      </c>
      <c r="O85" s="3">
        <v>46026</v>
      </c>
      <c r="S85" t="s">
        <v>1770</v>
      </c>
      <c r="T85" t="s">
        <v>65</v>
      </c>
      <c r="U85" t="s">
        <v>66</v>
      </c>
      <c r="V85" t="e">
        <f>_xlfn.XLOOKUP(UTILIZADAS[[#This Row],[Contacto1]],Tabla2[phone_number_dialed],Tabla2[status_name],,0)</f>
        <v>#N/A</v>
      </c>
    </row>
    <row r="86" spans="1:22" x14ac:dyDescent="0.25">
      <c r="A86" s="88" t="s">
        <v>2241</v>
      </c>
      <c r="B86" t="s">
        <v>1771</v>
      </c>
      <c r="C86" s="4">
        <v>355344510000</v>
      </c>
      <c r="D86" t="s">
        <v>4163</v>
      </c>
      <c r="E86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6" s="3">
        <v>46026</v>
      </c>
      <c r="H86">
        <v>65979566</v>
      </c>
      <c r="I86">
        <v>65979566</v>
      </c>
      <c r="K86" t="s">
        <v>2634</v>
      </c>
      <c r="O86" s="3">
        <v>46026</v>
      </c>
      <c r="S86" t="s">
        <v>1772</v>
      </c>
      <c r="T86" t="s">
        <v>65</v>
      </c>
      <c r="U86" t="s">
        <v>66</v>
      </c>
      <c r="V86" t="e">
        <f>_xlfn.XLOOKUP(UTILIZADAS[[#This Row],[Contacto1]],Tabla2[phone_number_dialed],Tabla2[status_name],,0)</f>
        <v>#N/A</v>
      </c>
    </row>
    <row r="87" spans="1:22" x14ac:dyDescent="0.25">
      <c r="A87" s="88" t="s">
        <v>2241</v>
      </c>
      <c r="B87" t="s">
        <v>1773</v>
      </c>
      <c r="C87" s="4">
        <v>354344680000</v>
      </c>
      <c r="D87" t="s">
        <v>4163</v>
      </c>
      <c r="E87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7" s="3">
        <v>46026</v>
      </c>
      <c r="H87">
        <v>65105096</v>
      </c>
      <c r="I87">
        <v>65105096</v>
      </c>
      <c r="K87" t="s">
        <v>2635</v>
      </c>
      <c r="O87" s="3">
        <v>46026</v>
      </c>
      <c r="S87" t="s">
        <v>1774</v>
      </c>
      <c r="T87" t="s">
        <v>65</v>
      </c>
      <c r="U87" t="s">
        <v>66</v>
      </c>
      <c r="V87" t="e">
        <f>_xlfn.XLOOKUP(UTILIZADAS[[#This Row],[Contacto1]],Tabla2[phone_number_dialed],Tabla2[status_name],,0)</f>
        <v>#N/A</v>
      </c>
    </row>
    <row r="88" spans="1:22" x14ac:dyDescent="0.25">
      <c r="A88" s="88" t="s">
        <v>2241</v>
      </c>
      <c r="B88" t="s">
        <v>1775</v>
      </c>
      <c r="C88" s="4">
        <v>355340560000</v>
      </c>
      <c r="D88" t="s">
        <v>4163</v>
      </c>
      <c r="E88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8" s="3">
        <v>46026</v>
      </c>
      <c r="H88">
        <v>68299096</v>
      </c>
      <c r="I88">
        <v>68299096</v>
      </c>
      <c r="K88" t="s">
        <v>2636</v>
      </c>
      <c r="O88" s="3">
        <v>46026</v>
      </c>
      <c r="S88" t="s">
        <v>1776</v>
      </c>
      <c r="T88" t="s">
        <v>65</v>
      </c>
      <c r="U88" t="s">
        <v>66</v>
      </c>
      <c r="V88" t="e">
        <f>_xlfn.XLOOKUP(UTILIZADAS[[#This Row],[Contacto1]],Tabla2[phone_number_dialed],Tabla2[status_name],,0)</f>
        <v>#N/A</v>
      </c>
    </row>
    <row r="89" spans="1:22" x14ac:dyDescent="0.25">
      <c r="A89" s="88" t="s">
        <v>2241</v>
      </c>
      <c r="B89" t="s">
        <v>1777</v>
      </c>
      <c r="C89" s="4">
        <v>359333570000</v>
      </c>
      <c r="D89" t="s">
        <v>4163</v>
      </c>
      <c r="E8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89" s="3">
        <v>46026</v>
      </c>
      <c r="H89">
        <v>61737340</v>
      </c>
      <c r="I89">
        <v>61737340</v>
      </c>
      <c r="K89" t="s">
        <v>2637</v>
      </c>
      <c r="O89" s="3">
        <v>46026</v>
      </c>
      <c r="S89" t="s">
        <v>1778</v>
      </c>
      <c r="T89" t="s">
        <v>65</v>
      </c>
      <c r="U89" t="s">
        <v>66</v>
      </c>
      <c r="V89" t="e">
        <f>_xlfn.XLOOKUP(UTILIZADAS[[#This Row],[Contacto1]],Tabla2[phone_number_dialed],Tabla2[status_name],,0)</f>
        <v>#N/A</v>
      </c>
    </row>
    <row r="90" spans="1:22" x14ac:dyDescent="0.25">
      <c r="A90" s="88" t="s">
        <v>2241</v>
      </c>
      <c r="B90" t="s">
        <v>2137</v>
      </c>
      <c r="C90" s="4">
        <v>352279110000</v>
      </c>
      <c r="D90" t="s">
        <v>4163</v>
      </c>
      <c r="E90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90" s="3">
        <v>46026</v>
      </c>
      <c r="H90">
        <v>68875830</v>
      </c>
      <c r="I90">
        <v>68875830</v>
      </c>
      <c r="K90" t="s">
        <v>2638</v>
      </c>
      <c r="O90" s="3">
        <v>46026</v>
      </c>
      <c r="S90" t="s">
        <v>1921</v>
      </c>
      <c r="T90" t="s">
        <v>65</v>
      </c>
      <c r="U90" t="s">
        <v>66</v>
      </c>
      <c r="V90" t="e">
        <f>_xlfn.XLOOKUP(UTILIZADAS[[#This Row],[Contacto1]],Tabla2[phone_number_dialed],Tabla2[status_name],,0)</f>
        <v>#N/A</v>
      </c>
    </row>
    <row r="91" spans="1:22" x14ac:dyDescent="0.25">
      <c r="A91" s="88" t="s">
        <v>2241</v>
      </c>
      <c r="B91" t="s">
        <v>4304</v>
      </c>
      <c r="C91" s="4">
        <v>354346220000</v>
      </c>
      <c r="D91" t="s">
        <v>4163</v>
      </c>
      <c r="E9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1" s="3">
        <v>46026</v>
      </c>
      <c r="H91">
        <v>66004803</v>
      </c>
      <c r="I91">
        <v>66004803</v>
      </c>
      <c r="K91" t="s">
        <v>2639</v>
      </c>
      <c r="O91" s="3">
        <v>46026</v>
      </c>
      <c r="S91" t="s">
        <v>1901</v>
      </c>
      <c r="T91" t="s">
        <v>65</v>
      </c>
      <c r="U91" t="s">
        <v>66</v>
      </c>
      <c r="V91" t="e">
        <f>_xlfn.XLOOKUP(UTILIZADAS[[#This Row],[Contacto1]],Tabla2[phone_number_dialed],Tabla2[status_name],,0)</f>
        <v>#N/A</v>
      </c>
    </row>
    <row r="92" spans="1:22" x14ac:dyDescent="0.25">
      <c r="A92" s="88" t="s">
        <v>2241</v>
      </c>
      <c r="B92" t="s">
        <v>1733</v>
      </c>
      <c r="C92" s="4">
        <v>217841800000</v>
      </c>
      <c r="D92" t="s">
        <v>4163</v>
      </c>
      <c r="E9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2" s="3">
        <v>46026</v>
      </c>
      <c r="H92">
        <v>67890543</v>
      </c>
      <c r="I92">
        <v>67890543</v>
      </c>
      <c r="K92" t="s">
        <v>2567</v>
      </c>
      <c r="O92" s="3">
        <v>46026</v>
      </c>
      <c r="S92" t="s">
        <v>1734</v>
      </c>
      <c r="T92" t="s">
        <v>65</v>
      </c>
      <c r="U92" t="s">
        <v>66</v>
      </c>
      <c r="V92" t="str">
        <f>_xlfn.XLOOKUP(UTILIZADAS[[#This Row],[Contacto1]],Tabla2[phone_number_dialed],Tabla2[status_name],,0)</f>
        <v>Buzon de voz</v>
      </c>
    </row>
    <row r="93" spans="1:22" x14ac:dyDescent="0.25">
      <c r="A93" s="88" t="s">
        <v>2241</v>
      </c>
      <c r="B93" t="s">
        <v>2140</v>
      </c>
      <c r="C93" s="4">
        <v>357344010000</v>
      </c>
      <c r="D93" t="s">
        <v>4163</v>
      </c>
      <c r="E9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3" s="3">
        <v>46026</v>
      </c>
      <c r="H93">
        <v>69150968</v>
      </c>
      <c r="I93">
        <v>69150968</v>
      </c>
      <c r="K93" t="s">
        <v>2640</v>
      </c>
      <c r="O93" s="3">
        <v>46026</v>
      </c>
      <c r="S93" t="s">
        <v>1922</v>
      </c>
      <c r="T93" t="s">
        <v>65</v>
      </c>
      <c r="U93" t="s">
        <v>66</v>
      </c>
      <c r="V93" t="e">
        <f>_xlfn.XLOOKUP(UTILIZADAS[[#This Row],[Contacto1]],Tabla2[phone_number_dialed],Tabla2[status_name],,0)</f>
        <v>#N/A</v>
      </c>
    </row>
    <row r="94" spans="1:22" x14ac:dyDescent="0.25">
      <c r="A94" s="88" t="s">
        <v>2241</v>
      </c>
      <c r="B94" t="s">
        <v>4305</v>
      </c>
      <c r="C94" s="4">
        <v>356305560000</v>
      </c>
      <c r="D94" t="s">
        <v>4163</v>
      </c>
      <c r="E9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4" s="3">
        <v>46026</v>
      </c>
      <c r="H94">
        <v>66829779</v>
      </c>
      <c r="I94">
        <v>66829779</v>
      </c>
      <c r="K94" t="s">
        <v>2641</v>
      </c>
      <c r="O94" s="3">
        <v>46026</v>
      </c>
      <c r="S94" t="s">
        <v>3781</v>
      </c>
      <c r="T94" t="s">
        <v>65</v>
      </c>
      <c r="U94" t="s">
        <v>66</v>
      </c>
      <c r="V94" t="e">
        <f>_xlfn.XLOOKUP(UTILIZADAS[[#This Row],[Contacto1]],Tabla2[phone_number_dialed],Tabla2[status_name],,0)</f>
        <v>#N/A</v>
      </c>
    </row>
    <row r="95" spans="1:22" x14ac:dyDescent="0.25">
      <c r="A95" s="88" t="s">
        <v>2241</v>
      </c>
      <c r="B95" t="s">
        <v>4306</v>
      </c>
      <c r="C95" s="4">
        <v>351345680000</v>
      </c>
      <c r="D95" t="s">
        <v>4163</v>
      </c>
      <c r="E95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95" s="3">
        <v>46026</v>
      </c>
      <c r="H95">
        <v>65719023</v>
      </c>
      <c r="I95">
        <v>65719023</v>
      </c>
      <c r="K95" t="s">
        <v>2642</v>
      </c>
      <c r="O95" s="3">
        <v>46026</v>
      </c>
      <c r="S95" t="s">
        <v>3782</v>
      </c>
      <c r="T95" t="s">
        <v>65</v>
      </c>
      <c r="U95" t="s">
        <v>66</v>
      </c>
      <c r="V95" t="e">
        <f>_xlfn.XLOOKUP(UTILIZADAS[[#This Row],[Contacto1]],Tabla2[phone_number_dialed],Tabla2[status_name],,0)</f>
        <v>#N/A</v>
      </c>
    </row>
    <row r="96" spans="1:22" x14ac:dyDescent="0.25">
      <c r="A96" s="88" t="s">
        <v>2241</v>
      </c>
      <c r="B96" t="s">
        <v>2250</v>
      </c>
      <c r="C96" s="4">
        <v>357345720000</v>
      </c>
      <c r="D96" t="s">
        <v>4163</v>
      </c>
      <c r="E9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6" s="3">
        <v>46026</v>
      </c>
      <c r="H96">
        <v>68269192</v>
      </c>
      <c r="I96">
        <v>68269192</v>
      </c>
      <c r="K96" t="s">
        <v>2643</v>
      </c>
      <c r="O96" s="3">
        <v>46026</v>
      </c>
      <c r="S96" t="s">
        <v>3783</v>
      </c>
      <c r="T96" t="s">
        <v>65</v>
      </c>
      <c r="U96" t="s">
        <v>66</v>
      </c>
      <c r="V96" t="e">
        <f>_xlfn.XLOOKUP(UTILIZADAS[[#This Row],[Contacto1]],Tabla2[phone_number_dialed],Tabla2[status_name],,0)</f>
        <v>#N/A</v>
      </c>
    </row>
    <row r="97" spans="1:22" x14ac:dyDescent="0.25">
      <c r="A97" s="88" t="s">
        <v>2241</v>
      </c>
      <c r="B97" t="s">
        <v>2251</v>
      </c>
      <c r="C97" s="4">
        <v>352346820000</v>
      </c>
      <c r="D97" t="s">
        <v>4163</v>
      </c>
      <c r="E9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97" s="3">
        <v>46026</v>
      </c>
      <c r="H97">
        <v>68581793</v>
      </c>
      <c r="I97">
        <v>68581793</v>
      </c>
      <c r="K97" t="s">
        <v>2644</v>
      </c>
      <c r="O97" s="3">
        <v>46026</v>
      </c>
      <c r="S97" t="s">
        <v>3784</v>
      </c>
      <c r="T97" t="s">
        <v>65</v>
      </c>
      <c r="U97" t="s">
        <v>66</v>
      </c>
      <c r="V97" t="e">
        <f>_xlfn.XLOOKUP(UTILIZADAS[[#This Row],[Contacto1]],Tabla2[phone_number_dialed],Tabla2[status_name],,0)</f>
        <v>#N/A</v>
      </c>
    </row>
    <row r="98" spans="1:22" x14ac:dyDescent="0.25">
      <c r="A98" s="88" t="s">
        <v>2241</v>
      </c>
      <c r="B98" t="s">
        <v>2252</v>
      </c>
      <c r="C98" s="4">
        <v>356346030000</v>
      </c>
      <c r="D98" t="s">
        <v>4163</v>
      </c>
      <c r="E9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98" s="3">
        <v>46026</v>
      </c>
      <c r="H98">
        <v>64233514</v>
      </c>
      <c r="I98">
        <v>64233514</v>
      </c>
      <c r="K98" t="s">
        <v>2645</v>
      </c>
      <c r="O98" s="3">
        <v>46026</v>
      </c>
      <c r="S98" t="s">
        <v>3785</v>
      </c>
      <c r="T98" t="s">
        <v>65</v>
      </c>
      <c r="U98" t="s">
        <v>66</v>
      </c>
      <c r="V98" t="e">
        <f>_xlfn.XLOOKUP(UTILIZADAS[[#This Row],[Contacto1]],Tabla2[phone_number_dialed],Tabla2[status_name],,0)</f>
        <v>#N/A</v>
      </c>
    </row>
    <row r="99" spans="1:22" x14ac:dyDescent="0.25">
      <c r="A99" s="88" t="s">
        <v>2241</v>
      </c>
      <c r="B99" t="s">
        <v>1735</v>
      </c>
      <c r="C99" s="4">
        <v>357344250000</v>
      </c>
      <c r="D99" t="s">
        <v>4163</v>
      </c>
      <c r="E9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99" s="3">
        <v>46026</v>
      </c>
      <c r="H99">
        <v>63055387</v>
      </c>
      <c r="I99">
        <v>63055387</v>
      </c>
      <c r="K99" t="s">
        <v>2646</v>
      </c>
      <c r="O99" s="3">
        <v>46026</v>
      </c>
      <c r="S99" t="s">
        <v>1736</v>
      </c>
      <c r="T99" t="s">
        <v>65</v>
      </c>
      <c r="U99" t="s">
        <v>66</v>
      </c>
      <c r="V99" t="e">
        <f>_xlfn.XLOOKUP(UTILIZADAS[[#This Row],[Contacto1]],Tabla2[phone_number_dialed],Tabla2[status_name],,0)</f>
        <v>#N/A</v>
      </c>
    </row>
    <row r="100" spans="1:22" x14ac:dyDescent="0.25">
      <c r="A100" s="88" t="s">
        <v>2241</v>
      </c>
      <c r="B100" t="s">
        <v>1737</v>
      </c>
      <c r="C100" s="4">
        <v>355344370000</v>
      </c>
      <c r="D100" t="s">
        <v>4163</v>
      </c>
      <c r="E100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00" s="3">
        <v>46026</v>
      </c>
      <c r="H100">
        <v>63656591</v>
      </c>
      <c r="I100">
        <v>63656591</v>
      </c>
      <c r="K100" t="s">
        <v>2647</v>
      </c>
      <c r="O100" s="3">
        <v>46026</v>
      </c>
      <c r="S100" t="s">
        <v>1738</v>
      </c>
      <c r="T100" t="s">
        <v>65</v>
      </c>
      <c r="U100" t="s">
        <v>66</v>
      </c>
      <c r="V100" t="e">
        <f>_xlfn.XLOOKUP(UTILIZADAS[[#This Row],[Contacto1]],Tabla2[phone_number_dialed],Tabla2[status_name],,0)</f>
        <v>#N/A</v>
      </c>
    </row>
    <row r="101" spans="1:22" x14ac:dyDescent="0.25">
      <c r="A101" s="88" t="s">
        <v>2241</v>
      </c>
      <c r="B101" t="s">
        <v>1739</v>
      </c>
      <c r="C101" s="4">
        <v>345346370000</v>
      </c>
      <c r="D101" t="s">
        <v>4163</v>
      </c>
      <c r="E101" t="str">
        <f>+_xlfn.XLOOKUP(UTILIZADAS[[#This Row],[Numero_Cuenta]],'[1]cobros_marzo (fijo)'!$B:$B,'[1]cobros_marzo (fijo)'!$D:$D,,0)</f>
        <v>BOCAS DEL TORO                                    </v>
      </c>
      <c r="G101" s="3">
        <v>46026</v>
      </c>
      <c r="H101">
        <v>67035564</v>
      </c>
      <c r="I101">
        <v>67035564</v>
      </c>
      <c r="K101" t="s">
        <v>2648</v>
      </c>
      <c r="O101" s="3">
        <v>46026</v>
      </c>
      <c r="S101" t="s">
        <v>1740</v>
      </c>
      <c r="T101" t="s">
        <v>65</v>
      </c>
      <c r="U101" t="s">
        <v>66</v>
      </c>
      <c r="V101" t="e">
        <f>_xlfn.XLOOKUP(UTILIZADAS[[#This Row],[Contacto1]],Tabla2[phone_number_dialed],Tabla2[status_name],,0)</f>
        <v>#N/A</v>
      </c>
    </row>
    <row r="102" spans="1:22" x14ac:dyDescent="0.25">
      <c r="A102" s="88" t="s">
        <v>2241</v>
      </c>
      <c r="B102" t="s">
        <v>4307</v>
      </c>
      <c r="C102" s="4">
        <v>356057030000</v>
      </c>
      <c r="D102" t="s">
        <v>4163</v>
      </c>
      <c r="E10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2" s="3">
        <v>46026</v>
      </c>
      <c r="H102">
        <v>69801512</v>
      </c>
      <c r="I102">
        <v>69801512</v>
      </c>
      <c r="K102" t="s">
        <v>2649</v>
      </c>
      <c r="O102" s="3">
        <v>46026</v>
      </c>
      <c r="S102" t="s">
        <v>3786</v>
      </c>
      <c r="T102" t="s">
        <v>65</v>
      </c>
      <c r="U102" t="s">
        <v>66</v>
      </c>
      <c r="V102" t="e">
        <f>_xlfn.XLOOKUP(UTILIZADAS[[#This Row],[Contacto1]],Tabla2[phone_number_dialed],Tabla2[status_name],,0)</f>
        <v>#N/A</v>
      </c>
    </row>
    <row r="103" spans="1:22" x14ac:dyDescent="0.25">
      <c r="A103" s="88" t="s">
        <v>2241</v>
      </c>
      <c r="B103" t="s">
        <v>1721</v>
      </c>
      <c r="C103" s="4">
        <v>354337050000</v>
      </c>
      <c r="D103" t="s">
        <v>4163</v>
      </c>
      <c r="E10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3" s="3">
        <v>46026</v>
      </c>
      <c r="H103">
        <v>61321357</v>
      </c>
      <c r="I103">
        <v>61321357</v>
      </c>
      <c r="K103" t="s">
        <v>2650</v>
      </c>
      <c r="O103" s="3">
        <v>46026</v>
      </c>
      <c r="S103" t="s">
        <v>1722</v>
      </c>
      <c r="T103" t="s">
        <v>65</v>
      </c>
      <c r="U103" t="s">
        <v>66</v>
      </c>
      <c r="V103" t="e">
        <f>_xlfn.XLOOKUP(UTILIZADAS[[#This Row],[Contacto1]],Tabla2[phone_number_dialed],Tabla2[status_name],,0)</f>
        <v>#N/A</v>
      </c>
    </row>
    <row r="104" spans="1:22" x14ac:dyDescent="0.25">
      <c r="A104" s="88" t="s">
        <v>2241</v>
      </c>
      <c r="B104" t="s">
        <v>1723</v>
      </c>
      <c r="C104" s="4">
        <v>357345800000</v>
      </c>
      <c r="D104" t="s">
        <v>4163</v>
      </c>
      <c r="E10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4" s="3">
        <v>46026</v>
      </c>
      <c r="H104">
        <v>62247109</v>
      </c>
      <c r="I104">
        <v>62247109</v>
      </c>
      <c r="K104" t="s">
        <v>2651</v>
      </c>
      <c r="O104" s="3">
        <v>46026</v>
      </c>
      <c r="S104" t="s">
        <v>1724</v>
      </c>
      <c r="T104" t="s">
        <v>65</v>
      </c>
      <c r="U104" t="s">
        <v>66</v>
      </c>
      <c r="V104" t="e">
        <f>_xlfn.XLOOKUP(UTILIZADAS[[#This Row],[Contacto1]],Tabla2[phone_number_dialed],Tabla2[status_name],,0)</f>
        <v>#N/A</v>
      </c>
    </row>
    <row r="105" spans="1:22" x14ac:dyDescent="0.25">
      <c r="A105" s="88" t="s">
        <v>2241</v>
      </c>
      <c r="B105" t="s">
        <v>1723</v>
      </c>
      <c r="C105" s="4">
        <v>357345800000</v>
      </c>
      <c r="D105" t="s">
        <v>4163</v>
      </c>
      <c r="E10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5" s="3">
        <v>46026</v>
      </c>
      <c r="H105">
        <v>62247109</v>
      </c>
      <c r="I105">
        <v>62247109</v>
      </c>
      <c r="K105" t="s">
        <v>2652</v>
      </c>
      <c r="O105" s="3">
        <v>46026</v>
      </c>
      <c r="S105" t="s">
        <v>1724</v>
      </c>
      <c r="T105" t="s">
        <v>65</v>
      </c>
      <c r="U105" t="s">
        <v>66</v>
      </c>
      <c r="V105" t="e">
        <f>_xlfn.XLOOKUP(UTILIZADAS[[#This Row],[Contacto1]],Tabla2[phone_number_dialed],Tabla2[status_name],,0)</f>
        <v>#N/A</v>
      </c>
    </row>
    <row r="106" spans="1:22" x14ac:dyDescent="0.25">
      <c r="A106" s="88" t="s">
        <v>2241</v>
      </c>
      <c r="B106" t="s">
        <v>1725</v>
      </c>
      <c r="C106" s="4">
        <v>359334240000</v>
      </c>
      <c r="D106" t="s">
        <v>4163</v>
      </c>
      <c r="E10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6" s="3">
        <v>46026</v>
      </c>
      <c r="H106">
        <v>64368344</v>
      </c>
      <c r="I106">
        <v>64368344</v>
      </c>
      <c r="K106" t="s">
        <v>2653</v>
      </c>
      <c r="O106" s="3">
        <v>46026</v>
      </c>
      <c r="S106" t="s">
        <v>1726</v>
      </c>
      <c r="T106" t="s">
        <v>65</v>
      </c>
      <c r="U106" t="s">
        <v>66</v>
      </c>
      <c r="V106" t="e">
        <f>_xlfn.XLOOKUP(UTILIZADAS[[#This Row],[Contacto1]],Tabla2[phone_number_dialed],Tabla2[status_name],,0)</f>
        <v>#N/A</v>
      </c>
    </row>
    <row r="107" spans="1:22" x14ac:dyDescent="0.25">
      <c r="A107" s="88" t="s">
        <v>2241</v>
      </c>
      <c r="B107" t="s">
        <v>1727</v>
      </c>
      <c r="C107" s="4">
        <v>344001740000</v>
      </c>
      <c r="D107" t="s">
        <v>4163</v>
      </c>
      <c r="E107">
        <f>+_xlfn.XLOOKUP(UTILIZADAS[[#This Row],[Numero_Cuenta]],'[1]cobros_marzo (fijo)'!$B:$B,'[1]cobros_marzo (fijo)'!$D:$D,,0)</f>
        <v>0</v>
      </c>
      <c r="G107" s="3">
        <v>46026</v>
      </c>
      <c r="H107">
        <v>63333333</v>
      </c>
      <c r="I107">
        <v>63333333</v>
      </c>
      <c r="K107" t="s">
        <v>2654</v>
      </c>
      <c r="O107" s="3">
        <v>46026</v>
      </c>
      <c r="S107" t="s">
        <v>1728</v>
      </c>
      <c r="T107" t="s">
        <v>65</v>
      </c>
      <c r="U107" t="s">
        <v>66</v>
      </c>
      <c r="V107" t="str">
        <f>_xlfn.XLOOKUP(UTILIZADAS[[#This Row],[Contacto1]],Tabla2[phone_number_dialed],Tabla2[status_name],,0)</f>
        <v>Agent Not Available</v>
      </c>
    </row>
    <row r="108" spans="1:22" x14ac:dyDescent="0.25">
      <c r="A108" s="88" t="s">
        <v>2241</v>
      </c>
      <c r="B108" t="s">
        <v>1729</v>
      </c>
      <c r="C108" s="4">
        <v>358331670000</v>
      </c>
      <c r="D108" t="s">
        <v>4163</v>
      </c>
      <c r="E10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8" s="3">
        <v>46026</v>
      </c>
      <c r="H108">
        <v>65207929</v>
      </c>
      <c r="I108">
        <v>65207929</v>
      </c>
      <c r="K108" t="s">
        <v>2655</v>
      </c>
      <c r="O108" s="3">
        <v>46026</v>
      </c>
      <c r="S108" t="s">
        <v>1730</v>
      </c>
      <c r="T108" t="s">
        <v>65</v>
      </c>
      <c r="U108" t="s">
        <v>66</v>
      </c>
      <c r="V108" t="str">
        <f>_xlfn.XLOOKUP(UTILIZADAS[[#This Row],[Contacto1]],Tabla2[phone_number_dialed],Tabla2[status_name],,0)</f>
        <v>No Answer AutoDial</v>
      </c>
    </row>
    <row r="109" spans="1:22" x14ac:dyDescent="0.25">
      <c r="A109" s="88" t="s">
        <v>2241</v>
      </c>
      <c r="B109" t="s">
        <v>1731</v>
      </c>
      <c r="C109" s="4">
        <v>359347910000</v>
      </c>
      <c r="D109" t="s">
        <v>4163</v>
      </c>
      <c r="E10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09" s="3">
        <v>46026</v>
      </c>
      <c r="H109">
        <v>69891492</v>
      </c>
      <c r="I109">
        <v>69891492</v>
      </c>
      <c r="K109" t="s">
        <v>2656</v>
      </c>
      <c r="O109" s="3">
        <v>46026</v>
      </c>
      <c r="S109" t="s">
        <v>1732</v>
      </c>
      <c r="T109" t="s">
        <v>65</v>
      </c>
      <c r="U109" t="s">
        <v>66</v>
      </c>
      <c r="V109" t="e">
        <f>_xlfn.XLOOKUP(UTILIZADAS[[#This Row],[Contacto1]],Tabla2[phone_number_dialed],Tabla2[status_name],,0)</f>
        <v>#N/A</v>
      </c>
    </row>
    <row r="110" spans="1:22" x14ac:dyDescent="0.25">
      <c r="A110" s="88" t="s">
        <v>2241</v>
      </c>
      <c r="B110" t="s">
        <v>2253</v>
      </c>
      <c r="C110" s="4">
        <v>359343950000</v>
      </c>
      <c r="D110" t="s">
        <v>4163</v>
      </c>
      <c r="E11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0" s="3">
        <v>46026</v>
      </c>
      <c r="H110">
        <v>66626139</v>
      </c>
      <c r="I110">
        <v>66626139</v>
      </c>
      <c r="K110" t="s">
        <v>2657</v>
      </c>
      <c r="O110" s="3">
        <v>46026</v>
      </c>
      <c r="S110" t="s">
        <v>3787</v>
      </c>
      <c r="T110" t="s">
        <v>65</v>
      </c>
      <c r="U110" t="s">
        <v>66</v>
      </c>
      <c r="V110" t="e">
        <f>_xlfn.XLOOKUP(UTILIZADAS[[#This Row],[Contacto1]],Tabla2[phone_number_dialed],Tabla2[status_name],,0)</f>
        <v>#N/A</v>
      </c>
    </row>
    <row r="111" spans="1:22" x14ac:dyDescent="0.25">
      <c r="A111" s="88" t="s">
        <v>2241</v>
      </c>
      <c r="B111" t="s">
        <v>4308</v>
      </c>
      <c r="C111" s="4">
        <v>358347610000</v>
      </c>
      <c r="D111" t="s">
        <v>4163</v>
      </c>
      <c r="E11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1" s="3">
        <v>46026</v>
      </c>
      <c r="H111">
        <v>65197352</v>
      </c>
      <c r="I111">
        <v>65197352</v>
      </c>
      <c r="K111" t="s">
        <v>2658</v>
      </c>
      <c r="O111" s="3">
        <v>46026</v>
      </c>
      <c r="S111" t="s">
        <v>3788</v>
      </c>
      <c r="T111" t="s">
        <v>65</v>
      </c>
      <c r="U111" t="s">
        <v>66</v>
      </c>
      <c r="V111" t="e">
        <f>_xlfn.XLOOKUP(UTILIZADAS[[#This Row],[Contacto1]],Tabla2[phone_number_dialed],Tabla2[status_name],,0)</f>
        <v>#N/A</v>
      </c>
    </row>
    <row r="112" spans="1:22" x14ac:dyDescent="0.25">
      <c r="A112" s="88" t="s">
        <v>2241</v>
      </c>
      <c r="B112" t="s">
        <v>4309</v>
      </c>
      <c r="C112" s="4">
        <v>354344590000</v>
      </c>
      <c r="D112" t="s">
        <v>4163</v>
      </c>
      <c r="E112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12" s="3">
        <v>46026</v>
      </c>
      <c r="H112">
        <v>69573557</v>
      </c>
      <c r="I112">
        <v>69573557</v>
      </c>
      <c r="K112" t="s">
        <v>2659</v>
      </c>
      <c r="O112" s="3">
        <v>46026</v>
      </c>
      <c r="S112" t="s">
        <v>3789</v>
      </c>
      <c r="T112" t="s">
        <v>65</v>
      </c>
      <c r="U112" t="s">
        <v>66</v>
      </c>
      <c r="V112" t="e">
        <f>_xlfn.XLOOKUP(UTILIZADAS[[#This Row],[Contacto1]],Tabla2[phone_number_dialed],Tabla2[status_name],,0)</f>
        <v>#N/A</v>
      </c>
    </row>
    <row r="113" spans="1:22" x14ac:dyDescent="0.25">
      <c r="A113" s="88" t="s">
        <v>2241</v>
      </c>
      <c r="B113" t="s">
        <v>1706</v>
      </c>
      <c r="C113" s="4">
        <v>355346310000</v>
      </c>
      <c r="D113" t="s">
        <v>4163</v>
      </c>
      <c r="E11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3" s="3">
        <v>46026</v>
      </c>
      <c r="H113">
        <v>69237867</v>
      </c>
      <c r="I113">
        <v>69237867</v>
      </c>
      <c r="K113" t="s">
        <v>2660</v>
      </c>
      <c r="O113" s="3">
        <v>46026</v>
      </c>
      <c r="S113" t="s">
        <v>1707</v>
      </c>
      <c r="T113" t="s">
        <v>65</v>
      </c>
      <c r="U113" t="s">
        <v>66</v>
      </c>
      <c r="V113" t="e">
        <f>_xlfn.XLOOKUP(UTILIZADAS[[#This Row],[Contacto1]],Tabla2[phone_number_dialed],Tabla2[status_name],,0)</f>
        <v>#N/A</v>
      </c>
    </row>
    <row r="114" spans="1:22" x14ac:dyDescent="0.25">
      <c r="A114" s="88" t="s">
        <v>2241</v>
      </c>
      <c r="B114" t="s">
        <v>2254</v>
      </c>
      <c r="C114" s="4">
        <v>356347950000</v>
      </c>
      <c r="D114" t="s">
        <v>4163</v>
      </c>
      <c r="E11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4" s="3">
        <v>46026</v>
      </c>
      <c r="H114">
        <v>63504816</v>
      </c>
      <c r="I114">
        <v>63504816</v>
      </c>
      <c r="K114" t="s">
        <v>2661</v>
      </c>
      <c r="O114" s="3">
        <v>46026</v>
      </c>
      <c r="S114" t="s">
        <v>3790</v>
      </c>
      <c r="T114" t="s">
        <v>65</v>
      </c>
      <c r="U114" t="s">
        <v>66</v>
      </c>
      <c r="V114" t="e">
        <f>_xlfn.XLOOKUP(UTILIZADAS[[#This Row],[Contacto1]],Tabla2[phone_number_dialed],Tabla2[status_name],,0)</f>
        <v>#N/A</v>
      </c>
    </row>
    <row r="115" spans="1:22" x14ac:dyDescent="0.25">
      <c r="A115" s="88" t="s">
        <v>2241</v>
      </c>
      <c r="B115" t="s">
        <v>2255</v>
      </c>
      <c r="C115" s="4">
        <v>356346910000</v>
      </c>
      <c r="D115" t="s">
        <v>4163</v>
      </c>
      <c r="E11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5" s="3">
        <v>46026</v>
      </c>
      <c r="H115">
        <v>65965868</v>
      </c>
      <c r="I115">
        <v>65965868</v>
      </c>
      <c r="K115" t="s">
        <v>2662</v>
      </c>
      <c r="O115" s="3">
        <v>46026</v>
      </c>
      <c r="S115" t="s">
        <v>3791</v>
      </c>
      <c r="T115" t="s">
        <v>65</v>
      </c>
      <c r="U115" t="s">
        <v>66</v>
      </c>
      <c r="V115" t="e">
        <f>_xlfn.XLOOKUP(UTILIZADAS[[#This Row],[Contacto1]],Tabla2[phone_number_dialed],Tabla2[status_name],,0)</f>
        <v>#N/A</v>
      </c>
    </row>
    <row r="116" spans="1:22" x14ac:dyDescent="0.25">
      <c r="A116" s="88" t="s">
        <v>2241</v>
      </c>
      <c r="B116" t="s">
        <v>1708</v>
      </c>
      <c r="C116" s="4">
        <v>351346910000</v>
      </c>
      <c r="D116" t="s">
        <v>4163</v>
      </c>
      <c r="E11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6" s="3">
        <v>46026</v>
      </c>
      <c r="H116">
        <v>69346091</v>
      </c>
      <c r="I116">
        <v>69346091</v>
      </c>
      <c r="K116" t="s">
        <v>2663</v>
      </c>
      <c r="O116" s="3">
        <v>46026</v>
      </c>
      <c r="S116" t="s">
        <v>1709</v>
      </c>
      <c r="T116" t="s">
        <v>65</v>
      </c>
      <c r="U116" t="s">
        <v>66</v>
      </c>
      <c r="V116" t="e">
        <f>_xlfn.XLOOKUP(UTILIZADAS[[#This Row],[Contacto1]],Tabla2[phone_number_dialed],Tabla2[status_name],,0)</f>
        <v>#N/A</v>
      </c>
    </row>
    <row r="117" spans="1:22" x14ac:dyDescent="0.25">
      <c r="A117" s="88" t="s">
        <v>2241</v>
      </c>
      <c r="B117" t="s">
        <v>1711</v>
      </c>
      <c r="C117" s="4">
        <v>356342070000</v>
      </c>
      <c r="D117" t="s">
        <v>4163</v>
      </c>
      <c r="E11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7" s="3">
        <v>46026</v>
      </c>
      <c r="H117">
        <v>67885001</v>
      </c>
      <c r="I117">
        <v>67885001</v>
      </c>
      <c r="K117" t="s">
        <v>2664</v>
      </c>
      <c r="O117" s="3">
        <v>46026</v>
      </c>
      <c r="S117" t="s">
        <v>1712</v>
      </c>
      <c r="T117" t="s">
        <v>65</v>
      </c>
      <c r="U117" t="s">
        <v>66</v>
      </c>
      <c r="V117" t="e">
        <f>_xlfn.XLOOKUP(UTILIZADAS[[#This Row],[Contacto1]],Tabla2[phone_number_dialed],Tabla2[status_name],,0)</f>
        <v>#N/A</v>
      </c>
    </row>
    <row r="118" spans="1:22" x14ac:dyDescent="0.25">
      <c r="A118" s="88" t="s">
        <v>2241</v>
      </c>
      <c r="B118" t="s">
        <v>1713</v>
      </c>
      <c r="C118" s="4">
        <v>351325170000</v>
      </c>
      <c r="D118" t="s">
        <v>4163</v>
      </c>
      <c r="E11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8" s="3">
        <v>46026</v>
      </c>
      <c r="H118">
        <v>62201010</v>
      </c>
      <c r="I118">
        <v>62201010</v>
      </c>
      <c r="K118" t="s">
        <v>2665</v>
      </c>
      <c r="O118" s="3">
        <v>46026</v>
      </c>
      <c r="S118" t="s">
        <v>1714</v>
      </c>
      <c r="T118" t="s">
        <v>85</v>
      </c>
      <c r="U118" t="s">
        <v>66</v>
      </c>
      <c r="V118" t="e">
        <f>_xlfn.XLOOKUP(UTILIZADAS[[#This Row],[Contacto1]],Tabla2[phone_number_dialed],Tabla2[status_name],,0)</f>
        <v>#N/A</v>
      </c>
    </row>
    <row r="119" spans="1:22" x14ac:dyDescent="0.25">
      <c r="A119" s="88" t="s">
        <v>2241</v>
      </c>
      <c r="B119" t="s">
        <v>1715</v>
      </c>
      <c r="C119" s="4">
        <v>352347160000</v>
      </c>
      <c r="D119" t="s">
        <v>4163</v>
      </c>
      <c r="E11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19" s="3">
        <v>46026</v>
      </c>
      <c r="H119">
        <v>68339381</v>
      </c>
      <c r="I119">
        <v>68339381</v>
      </c>
      <c r="K119" t="s">
        <v>2666</v>
      </c>
      <c r="O119" s="3">
        <v>46026</v>
      </c>
      <c r="S119" t="s">
        <v>1716</v>
      </c>
      <c r="T119" t="s">
        <v>86</v>
      </c>
      <c r="U119" t="s">
        <v>66</v>
      </c>
      <c r="V119" t="e">
        <f>_xlfn.XLOOKUP(UTILIZADAS[[#This Row],[Contacto1]],Tabla2[phone_number_dialed],Tabla2[status_name],,0)</f>
        <v>#N/A</v>
      </c>
    </row>
    <row r="120" spans="1:22" x14ac:dyDescent="0.25">
      <c r="A120" s="88" t="s">
        <v>2241</v>
      </c>
      <c r="B120" t="s">
        <v>67</v>
      </c>
      <c r="C120" s="4">
        <v>154058290000</v>
      </c>
      <c r="D120" t="s">
        <v>4163</v>
      </c>
      <c r="E12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0" s="3">
        <v>46026</v>
      </c>
      <c r="H120">
        <v>68306058</v>
      </c>
      <c r="I120">
        <v>68306058</v>
      </c>
      <c r="K120" t="s">
        <v>2132</v>
      </c>
      <c r="O120" s="3">
        <v>46026</v>
      </c>
      <c r="S120" t="s">
        <v>68</v>
      </c>
      <c r="T120" t="s">
        <v>65</v>
      </c>
      <c r="U120" t="s">
        <v>66</v>
      </c>
      <c r="V120" t="e">
        <f>_xlfn.XLOOKUP(UTILIZADAS[[#This Row],[Contacto1]],Tabla2[phone_number_dialed],Tabla2[status_name],,0)</f>
        <v>#N/A</v>
      </c>
    </row>
    <row r="121" spans="1:22" x14ac:dyDescent="0.25">
      <c r="A121" s="88" t="s">
        <v>2241</v>
      </c>
      <c r="B121" t="s">
        <v>1717</v>
      </c>
      <c r="C121" s="4">
        <v>353348030000</v>
      </c>
      <c r="D121" t="s">
        <v>4163</v>
      </c>
      <c r="E12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1" s="3">
        <v>46026</v>
      </c>
      <c r="H121">
        <v>64013370</v>
      </c>
      <c r="I121">
        <v>64013370</v>
      </c>
      <c r="K121" t="s">
        <v>2059</v>
      </c>
      <c r="O121" s="3">
        <v>46026</v>
      </c>
      <c r="S121" t="s">
        <v>1718</v>
      </c>
      <c r="T121" t="s">
        <v>65</v>
      </c>
      <c r="U121" t="s">
        <v>66</v>
      </c>
      <c r="V121" t="e">
        <f>_xlfn.XLOOKUP(UTILIZADAS[[#This Row],[Contacto1]],Tabla2[phone_number_dialed],Tabla2[status_name],,0)</f>
        <v>#N/A</v>
      </c>
    </row>
    <row r="122" spans="1:22" x14ac:dyDescent="0.25">
      <c r="A122" s="88" t="s">
        <v>2241</v>
      </c>
      <c r="B122" t="s">
        <v>1997</v>
      </c>
      <c r="C122" s="4">
        <v>355342050000</v>
      </c>
      <c r="D122" t="s">
        <v>4163</v>
      </c>
      <c r="E12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2" s="3">
        <v>46026</v>
      </c>
      <c r="H122">
        <v>63566581</v>
      </c>
      <c r="I122">
        <v>63566581</v>
      </c>
      <c r="K122" t="s">
        <v>2054</v>
      </c>
      <c r="O122" s="3">
        <v>46026</v>
      </c>
      <c r="S122" t="s">
        <v>3792</v>
      </c>
      <c r="T122" t="s">
        <v>65</v>
      </c>
      <c r="U122" t="s">
        <v>66</v>
      </c>
      <c r="V122" t="e">
        <f>_xlfn.XLOOKUP(UTILIZADAS[[#This Row],[Contacto1]],Tabla2[phone_number_dialed],Tabla2[status_name],,0)</f>
        <v>#N/A</v>
      </c>
    </row>
    <row r="123" spans="1:22" x14ac:dyDescent="0.25">
      <c r="A123" s="88" t="s">
        <v>2241</v>
      </c>
      <c r="B123" t="s">
        <v>1719</v>
      </c>
      <c r="C123" s="4">
        <v>357347930000</v>
      </c>
      <c r="D123" t="s">
        <v>4163</v>
      </c>
      <c r="E12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3" s="3">
        <v>46026</v>
      </c>
      <c r="H123">
        <v>65286399</v>
      </c>
      <c r="I123">
        <v>65286399</v>
      </c>
      <c r="K123" t="s">
        <v>2085</v>
      </c>
      <c r="O123" s="3">
        <v>46026</v>
      </c>
      <c r="S123" t="s">
        <v>1720</v>
      </c>
      <c r="T123" t="s">
        <v>65</v>
      </c>
      <c r="U123" t="s">
        <v>66</v>
      </c>
      <c r="V123" t="e">
        <f>_xlfn.XLOOKUP(UTILIZADAS[[#This Row],[Contacto1]],Tabla2[phone_number_dialed],Tabla2[status_name],,0)</f>
        <v>#N/A</v>
      </c>
    </row>
    <row r="124" spans="1:22" x14ac:dyDescent="0.25">
      <c r="A124" s="88" t="s">
        <v>2241</v>
      </c>
      <c r="B124" t="s">
        <v>2061</v>
      </c>
      <c r="C124" s="4">
        <v>353341510000</v>
      </c>
      <c r="D124" t="s">
        <v>4163</v>
      </c>
      <c r="E12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4" s="3">
        <v>46026</v>
      </c>
      <c r="H124">
        <v>64166744</v>
      </c>
      <c r="I124">
        <v>64166744</v>
      </c>
      <c r="K124" t="s">
        <v>2062</v>
      </c>
      <c r="O124" s="3">
        <v>46026</v>
      </c>
      <c r="S124" t="s">
        <v>3793</v>
      </c>
      <c r="T124" t="s">
        <v>65</v>
      </c>
      <c r="U124" t="s">
        <v>66</v>
      </c>
      <c r="V124" t="e">
        <f>_xlfn.XLOOKUP(UTILIZADAS[[#This Row],[Contacto1]],Tabla2[phone_number_dialed],Tabla2[status_name],,0)</f>
        <v>#N/A</v>
      </c>
    </row>
    <row r="125" spans="1:22" x14ac:dyDescent="0.25">
      <c r="A125" s="88" t="s">
        <v>2241</v>
      </c>
      <c r="B125" t="s">
        <v>2256</v>
      </c>
      <c r="C125" s="4">
        <v>357347390000</v>
      </c>
      <c r="D125" t="s">
        <v>4163</v>
      </c>
      <c r="E12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5" s="3">
        <v>46026</v>
      </c>
      <c r="H125">
        <v>62958359</v>
      </c>
      <c r="I125">
        <v>62958359</v>
      </c>
      <c r="K125" t="s">
        <v>2667</v>
      </c>
      <c r="O125" s="3">
        <v>46026</v>
      </c>
      <c r="S125" t="s">
        <v>3794</v>
      </c>
      <c r="T125" t="s">
        <v>65</v>
      </c>
      <c r="U125" t="s">
        <v>66</v>
      </c>
      <c r="V125" t="e">
        <f>_xlfn.XLOOKUP(UTILIZADAS[[#This Row],[Contacto1]],Tabla2[phone_number_dialed],Tabla2[status_name],,0)</f>
        <v>#N/A</v>
      </c>
    </row>
    <row r="126" spans="1:22" x14ac:dyDescent="0.25">
      <c r="A126" s="88" t="s">
        <v>2241</v>
      </c>
      <c r="B126" t="s">
        <v>4310</v>
      </c>
      <c r="C126" s="4">
        <v>353346850000</v>
      </c>
      <c r="D126" t="s">
        <v>4163</v>
      </c>
      <c r="E126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26" s="3">
        <v>46026</v>
      </c>
      <c r="H126">
        <v>63055115</v>
      </c>
      <c r="I126">
        <v>63055115</v>
      </c>
      <c r="K126" t="s">
        <v>2668</v>
      </c>
      <c r="O126" s="3">
        <v>46026</v>
      </c>
      <c r="S126" t="s">
        <v>3795</v>
      </c>
      <c r="T126" t="s">
        <v>65</v>
      </c>
      <c r="U126" t="s">
        <v>66</v>
      </c>
      <c r="V126" t="e">
        <f>_xlfn.XLOOKUP(UTILIZADAS[[#This Row],[Contacto1]],Tabla2[phone_number_dialed],Tabla2[status_name],,0)</f>
        <v>#N/A</v>
      </c>
    </row>
    <row r="127" spans="1:22" x14ac:dyDescent="0.25">
      <c r="A127" s="88" t="s">
        <v>2241</v>
      </c>
      <c r="B127" t="s">
        <v>1684</v>
      </c>
      <c r="C127" s="4">
        <v>354347630000</v>
      </c>
      <c r="D127" t="s">
        <v>4163</v>
      </c>
      <c r="E127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27" s="3">
        <v>46026</v>
      </c>
      <c r="H127">
        <v>62577516</v>
      </c>
      <c r="I127">
        <v>62577516</v>
      </c>
      <c r="K127" t="s">
        <v>2038</v>
      </c>
      <c r="O127" s="3">
        <v>46026</v>
      </c>
      <c r="S127" t="s">
        <v>1685</v>
      </c>
      <c r="T127" t="s">
        <v>65</v>
      </c>
      <c r="U127" t="s">
        <v>66</v>
      </c>
      <c r="V127" t="e">
        <f>_xlfn.XLOOKUP(UTILIZADAS[[#This Row],[Contacto1]],Tabla2[phone_number_dialed],Tabla2[status_name],,0)</f>
        <v>#N/A</v>
      </c>
    </row>
    <row r="128" spans="1:22" x14ac:dyDescent="0.25">
      <c r="A128" s="88" t="s">
        <v>2241</v>
      </c>
      <c r="B128" t="s">
        <v>1686</v>
      </c>
      <c r="C128" s="4">
        <v>358346650000</v>
      </c>
      <c r="D128" t="s">
        <v>4163</v>
      </c>
      <c r="E128">
        <f>+_xlfn.XLOOKUP(UTILIZADAS[[#This Row],[Numero_Cuenta]],'[1]cobros_marzo (fijo)'!$B:$B,'[1]cobros_marzo (fijo)'!$D:$D,,0)</f>
        <v>0</v>
      </c>
      <c r="G128" s="3">
        <v>46026</v>
      </c>
      <c r="H128">
        <v>62558132</v>
      </c>
      <c r="I128">
        <v>62558132</v>
      </c>
      <c r="K128" t="s">
        <v>2037</v>
      </c>
      <c r="O128" s="3">
        <v>46026</v>
      </c>
      <c r="S128" t="s">
        <v>1687</v>
      </c>
      <c r="T128" t="s">
        <v>65</v>
      </c>
      <c r="U128" t="s">
        <v>66</v>
      </c>
      <c r="V128" t="e">
        <f>_xlfn.XLOOKUP(UTILIZADAS[[#This Row],[Contacto1]],Tabla2[phone_number_dialed],Tabla2[status_name],,0)</f>
        <v>#N/A</v>
      </c>
    </row>
    <row r="129" spans="1:22" x14ac:dyDescent="0.25">
      <c r="A129" s="88" t="s">
        <v>2241</v>
      </c>
      <c r="B129" t="s">
        <v>1688</v>
      </c>
      <c r="C129" s="4">
        <v>352349370000</v>
      </c>
      <c r="D129" t="s">
        <v>4163</v>
      </c>
      <c r="E12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29" s="3">
        <v>46026</v>
      </c>
      <c r="H129">
        <v>63985916</v>
      </c>
      <c r="I129">
        <v>63985916</v>
      </c>
      <c r="K129" t="s">
        <v>2058</v>
      </c>
      <c r="O129" s="3">
        <v>46026</v>
      </c>
      <c r="S129" t="s">
        <v>1689</v>
      </c>
      <c r="T129" t="s">
        <v>65</v>
      </c>
      <c r="U129" t="s">
        <v>66</v>
      </c>
      <c r="V129" t="e">
        <f>_xlfn.XLOOKUP(UTILIZADAS[[#This Row],[Contacto1]],Tabla2[phone_number_dialed],Tabla2[status_name],,0)</f>
        <v>#N/A</v>
      </c>
    </row>
    <row r="130" spans="1:22" x14ac:dyDescent="0.25">
      <c r="A130" s="88" t="s">
        <v>2241</v>
      </c>
      <c r="B130" t="s">
        <v>1654</v>
      </c>
      <c r="C130" s="4">
        <v>355348220000</v>
      </c>
      <c r="D130" t="s">
        <v>4163</v>
      </c>
      <c r="E13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0" s="3">
        <v>46026</v>
      </c>
      <c r="H130">
        <v>65173292</v>
      </c>
      <c r="I130">
        <v>65173292</v>
      </c>
      <c r="K130" t="s">
        <v>2083</v>
      </c>
      <c r="O130" s="3">
        <v>46026</v>
      </c>
      <c r="S130" t="s">
        <v>1655</v>
      </c>
      <c r="T130" t="s">
        <v>65</v>
      </c>
      <c r="U130" t="s">
        <v>66</v>
      </c>
      <c r="V130" t="e">
        <f>_xlfn.XLOOKUP(UTILIZADAS[[#This Row],[Contacto1]],Tabla2[phone_number_dialed],Tabla2[status_name],,0)</f>
        <v>#N/A</v>
      </c>
    </row>
    <row r="131" spans="1:22" x14ac:dyDescent="0.25">
      <c r="A131" s="88" t="s">
        <v>2241</v>
      </c>
      <c r="B131" t="s">
        <v>1535</v>
      </c>
      <c r="C131" s="4">
        <v>359346940000</v>
      </c>
      <c r="D131" t="s">
        <v>4163</v>
      </c>
      <c r="E13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1" s="3">
        <v>46026</v>
      </c>
      <c r="H131">
        <v>67890453</v>
      </c>
      <c r="I131">
        <v>67890453</v>
      </c>
      <c r="K131" t="s">
        <v>2669</v>
      </c>
      <c r="O131" s="3">
        <v>46026</v>
      </c>
      <c r="S131" t="s">
        <v>1536</v>
      </c>
      <c r="T131" t="s">
        <v>65</v>
      </c>
      <c r="U131" t="s">
        <v>66</v>
      </c>
      <c r="V131" t="str">
        <f>_xlfn.XLOOKUP(UTILIZADAS[[#This Row],[Contacto1]],Tabla2[phone_number_dialed],Tabla2[status_name],,0)</f>
        <v>Buzon de voz</v>
      </c>
    </row>
    <row r="132" spans="1:22" x14ac:dyDescent="0.25">
      <c r="A132" s="88" t="s">
        <v>2241</v>
      </c>
      <c r="B132" t="s">
        <v>1690</v>
      </c>
      <c r="C132" s="4">
        <v>358349740000</v>
      </c>
      <c r="D132" t="s">
        <v>4163</v>
      </c>
      <c r="E13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2" s="3">
        <v>46026</v>
      </c>
      <c r="H132">
        <v>62684638</v>
      </c>
      <c r="I132">
        <v>62684638</v>
      </c>
      <c r="K132" t="s">
        <v>2670</v>
      </c>
      <c r="O132" s="3">
        <v>46026</v>
      </c>
      <c r="S132" t="s">
        <v>1691</v>
      </c>
      <c r="T132" t="s">
        <v>65</v>
      </c>
      <c r="U132" t="s">
        <v>66</v>
      </c>
      <c r="V132" t="e">
        <f>_xlfn.XLOOKUP(UTILIZADAS[[#This Row],[Contacto1]],Tabla2[phone_number_dialed],Tabla2[status_name],,0)</f>
        <v>#N/A</v>
      </c>
    </row>
    <row r="133" spans="1:22" x14ac:dyDescent="0.25">
      <c r="A133" s="88" t="s">
        <v>2241</v>
      </c>
      <c r="B133" t="s">
        <v>4311</v>
      </c>
      <c r="C133" s="4">
        <v>356343670000</v>
      </c>
      <c r="D133" t="s">
        <v>4163</v>
      </c>
      <c r="E13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3" s="3">
        <v>46026</v>
      </c>
      <c r="H133">
        <v>63310649</v>
      </c>
      <c r="I133">
        <v>63310649</v>
      </c>
      <c r="K133" t="s">
        <v>2671</v>
      </c>
      <c r="O133" s="3">
        <v>46026</v>
      </c>
      <c r="S133" t="s">
        <v>3796</v>
      </c>
      <c r="T133" t="s">
        <v>65</v>
      </c>
      <c r="U133" t="s">
        <v>66</v>
      </c>
      <c r="V133" t="e">
        <f>_xlfn.XLOOKUP(UTILIZADAS[[#This Row],[Contacto1]],Tabla2[phone_number_dialed],Tabla2[status_name],,0)</f>
        <v>#N/A</v>
      </c>
    </row>
    <row r="134" spans="1:22" x14ac:dyDescent="0.25">
      <c r="A134" s="88" t="s">
        <v>2241</v>
      </c>
      <c r="B134" t="s">
        <v>2258</v>
      </c>
      <c r="C134" s="4">
        <v>357347250000</v>
      </c>
      <c r="D134" t="s">
        <v>4163</v>
      </c>
      <c r="E134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34" s="3">
        <v>46026</v>
      </c>
      <c r="H134">
        <v>64572559</v>
      </c>
      <c r="I134">
        <v>64572559</v>
      </c>
      <c r="K134" t="s">
        <v>2672</v>
      </c>
      <c r="O134" s="3">
        <v>46026</v>
      </c>
      <c r="S134" t="s">
        <v>3797</v>
      </c>
      <c r="T134" t="s">
        <v>65</v>
      </c>
      <c r="U134" t="s">
        <v>66</v>
      </c>
      <c r="V134" t="e">
        <f>_xlfn.XLOOKUP(UTILIZADAS[[#This Row],[Contacto1]],Tabla2[phone_number_dialed],Tabla2[status_name],,0)</f>
        <v>#N/A</v>
      </c>
    </row>
    <row r="135" spans="1:22" x14ac:dyDescent="0.25">
      <c r="A135" s="88" t="s">
        <v>2241</v>
      </c>
      <c r="B135" t="s">
        <v>1692</v>
      </c>
      <c r="C135" s="4">
        <v>358349680000</v>
      </c>
      <c r="D135" t="s">
        <v>4163</v>
      </c>
      <c r="E135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35" s="3">
        <v>46026</v>
      </c>
      <c r="H135">
        <v>68522207</v>
      </c>
      <c r="I135">
        <v>68522207</v>
      </c>
      <c r="K135" t="s">
        <v>2673</v>
      </c>
      <c r="O135" s="3">
        <v>46026</v>
      </c>
      <c r="S135" t="s">
        <v>1693</v>
      </c>
      <c r="T135" t="s">
        <v>65</v>
      </c>
      <c r="U135" t="s">
        <v>66</v>
      </c>
      <c r="V135" t="e">
        <f>_xlfn.XLOOKUP(UTILIZADAS[[#This Row],[Contacto1]],Tabla2[phone_number_dialed],Tabla2[status_name],,0)</f>
        <v>#N/A</v>
      </c>
    </row>
    <row r="136" spans="1:22" x14ac:dyDescent="0.25">
      <c r="A136" s="88" t="s">
        <v>2241</v>
      </c>
      <c r="B136" t="s">
        <v>1666</v>
      </c>
      <c r="C136" s="4">
        <v>288024820000</v>
      </c>
      <c r="D136" t="s">
        <v>4163</v>
      </c>
      <c r="E136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36" s="3">
        <v>46026</v>
      </c>
      <c r="H136">
        <v>68147688</v>
      </c>
      <c r="I136">
        <v>68147688</v>
      </c>
      <c r="K136" t="s">
        <v>2674</v>
      </c>
      <c r="O136" s="3">
        <v>46026</v>
      </c>
      <c r="S136" t="s">
        <v>1667</v>
      </c>
      <c r="T136" t="s">
        <v>73</v>
      </c>
      <c r="U136" t="s">
        <v>66</v>
      </c>
      <c r="V136" t="e">
        <f>_xlfn.XLOOKUP(UTILIZADAS[[#This Row],[Contacto1]],Tabla2[phone_number_dialed],Tabla2[status_name],,0)</f>
        <v>#N/A</v>
      </c>
    </row>
    <row r="137" spans="1:22" x14ac:dyDescent="0.25">
      <c r="A137" s="88" t="s">
        <v>2241</v>
      </c>
      <c r="B137" t="s">
        <v>1694</v>
      </c>
      <c r="C137" s="4">
        <v>354343320000</v>
      </c>
      <c r="D137" t="s">
        <v>4163</v>
      </c>
      <c r="E13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37" s="3">
        <v>46026</v>
      </c>
      <c r="H137">
        <v>69447305</v>
      </c>
      <c r="I137">
        <v>69447305</v>
      </c>
      <c r="K137" t="s">
        <v>2675</v>
      </c>
      <c r="O137" s="3">
        <v>46026</v>
      </c>
      <c r="S137" t="s">
        <v>1695</v>
      </c>
      <c r="T137" t="s">
        <v>86</v>
      </c>
      <c r="U137" t="s">
        <v>66</v>
      </c>
      <c r="V137" t="e">
        <f>_xlfn.XLOOKUP(UTILIZADAS[[#This Row],[Contacto1]],Tabla2[phone_number_dialed],Tabla2[status_name],,0)</f>
        <v>#N/A</v>
      </c>
    </row>
    <row r="138" spans="1:22" x14ac:dyDescent="0.25">
      <c r="A138" s="88" t="s">
        <v>2241</v>
      </c>
      <c r="B138" t="s">
        <v>1696</v>
      </c>
      <c r="C138" s="4">
        <v>359347940000</v>
      </c>
      <c r="D138" t="s">
        <v>4163</v>
      </c>
      <c r="E13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8" s="3">
        <v>46026</v>
      </c>
      <c r="H138">
        <v>64521114</v>
      </c>
      <c r="I138">
        <v>64521114</v>
      </c>
      <c r="K138" t="s">
        <v>2067</v>
      </c>
      <c r="O138" s="3">
        <v>46026</v>
      </c>
      <c r="S138" t="s">
        <v>1697</v>
      </c>
      <c r="T138" t="s">
        <v>65</v>
      </c>
      <c r="U138" t="s">
        <v>66</v>
      </c>
      <c r="V138" t="e">
        <f>_xlfn.XLOOKUP(UTILIZADAS[[#This Row],[Contacto1]],Tabla2[phone_number_dialed],Tabla2[status_name],,0)</f>
        <v>#N/A</v>
      </c>
    </row>
    <row r="139" spans="1:22" x14ac:dyDescent="0.25">
      <c r="A139" s="88" t="s">
        <v>2241</v>
      </c>
      <c r="B139" t="s">
        <v>1698</v>
      </c>
      <c r="C139" s="4">
        <v>355348420000</v>
      </c>
      <c r="D139" t="s">
        <v>4163</v>
      </c>
      <c r="E13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39" s="3">
        <v>46026</v>
      </c>
      <c r="H139">
        <v>64521114</v>
      </c>
      <c r="I139">
        <v>64521114</v>
      </c>
      <c r="K139" t="s">
        <v>2067</v>
      </c>
      <c r="O139" s="3">
        <v>46026</v>
      </c>
      <c r="S139" t="s">
        <v>1699</v>
      </c>
      <c r="T139" t="s">
        <v>65</v>
      </c>
      <c r="U139" t="s">
        <v>66</v>
      </c>
      <c r="V139" t="e">
        <f>_xlfn.XLOOKUP(UTILIZADAS[[#This Row],[Contacto1]],Tabla2[phone_number_dialed],Tabla2[status_name],,0)</f>
        <v>#N/A</v>
      </c>
    </row>
    <row r="140" spans="1:22" x14ac:dyDescent="0.25">
      <c r="A140" s="88" t="s">
        <v>2241</v>
      </c>
      <c r="B140" t="s">
        <v>1700</v>
      </c>
      <c r="C140" s="4">
        <v>351349080000</v>
      </c>
      <c r="D140" t="s">
        <v>4163</v>
      </c>
      <c r="E14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0" s="3">
        <v>46026</v>
      </c>
      <c r="H140">
        <v>66332289</v>
      </c>
      <c r="I140">
        <v>66332289</v>
      </c>
      <c r="K140" t="s">
        <v>2104</v>
      </c>
      <c r="O140" s="3">
        <v>46026</v>
      </c>
      <c r="S140" t="s">
        <v>1701</v>
      </c>
      <c r="T140" t="s">
        <v>65</v>
      </c>
      <c r="U140" t="s">
        <v>66</v>
      </c>
      <c r="V140" t="e">
        <f>_xlfn.XLOOKUP(UTILIZADAS[[#This Row],[Contacto1]],Tabla2[phone_number_dialed],Tabla2[status_name],,0)</f>
        <v>#N/A</v>
      </c>
    </row>
    <row r="141" spans="1:22" x14ac:dyDescent="0.25">
      <c r="A141" s="88" t="s">
        <v>2241</v>
      </c>
      <c r="B141" t="s">
        <v>1702</v>
      </c>
      <c r="C141" s="4">
        <v>353348990000</v>
      </c>
      <c r="D141" t="s">
        <v>4163</v>
      </c>
      <c r="E14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1" s="3">
        <v>46026</v>
      </c>
      <c r="H141">
        <v>65011258</v>
      </c>
      <c r="I141">
        <v>65011258</v>
      </c>
      <c r="K141" t="s">
        <v>1973</v>
      </c>
      <c r="O141" s="3">
        <v>46026</v>
      </c>
      <c r="S141" t="s">
        <v>1703</v>
      </c>
      <c r="T141" t="s">
        <v>65</v>
      </c>
      <c r="U141" t="s">
        <v>66</v>
      </c>
      <c r="V141" t="e">
        <f>_xlfn.XLOOKUP(UTILIZADAS[[#This Row],[Contacto1]],Tabla2[phone_number_dialed],Tabla2[status_name],,0)</f>
        <v>#N/A</v>
      </c>
    </row>
    <row r="142" spans="1:22" x14ac:dyDescent="0.25">
      <c r="A142" s="88" t="s">
        <v>2241</v>
      </c>
      <c r="B142" t="s">
        <v>1704</v>
      </c>
      <c r="C142" s="4">
        <v>356348390000</v>
      </c>
      <c r="D142" t="s">
        <v>4163</v>
      </c>
      <c r="E14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2" s="3">
        <v>46026</v>
      </c>
      <c r="H142">
        <v>63510639</v>
      </c>
      <c r="I142">
        <v>63510639</v>
      </c>
      <c r="K142" t="s">
        <v>2676</v>
      </c>
      <c r="O142" s="3">
        <v>46026</v>
      </c>
      <c r="S142" t="s">
        <v>1705</v>
      </c>
      <c r="T142" t="s">
        <v>65</v>
      </c>
      <c r="U142" t="s">
        <v>66</v>
      </c>
      <c r="V142" t="e">
        <f>_xlfn.XLOOKUP(UTILIZADAS[[#This Row],[Contacto1]],Tabla2[phone_number_dialed],Tabla2[status_name],,0)</f>
        <v>#N/A</v>
      </c>
    </row>
    <row r="143" spans="1:22" x14ac:dyDescent="0.25">
      <c r="A143" s="88" t="s">
        <v>2241</v>
      </c>
      <c r="B143" t="s">
        <v>4312</v>
      </c>
      <c r="C143" s="4">
        <v>359340610000</v>
      </c>
      <c r="D143" t="s">
        <v>4163</v>
      </c>
      <c r="E14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3" s="3">
        <v>46026</v>
      </c>
      <c r="H143">
        <v>61693757</v>
      </c>
      <c r="I143">
        <v>61693757</v>
      </c>
      <c r="K143" t="s">
        <v>2677</v>
      </c>
      <c r="O143" s="3">
        <v>46026</v>
      </c>
      <c r="S143" t="s">
        <v>3798</v>
      </c>
      <c r="T143" t="s">
        <v>65</v>
      </c>
      <c r="U143" t="s">
        <v>66</v>
      </c>
      <c r="V143" t="e">
        <f>_xlfn.XLOOKUP(UTILIZADAS[[#This Row],[Contacto1]],Tabla2[phone_number_dialed],Tabla2[status_name],,0)</f>
        <v>#N/A</v>
      </c>
    </row>
    <row r="144" spans="1:22" x14ac:dyDescent="0.25">
      <c r="A144" s="88" t="s">
        <v>2241</v>
      </c>
      <c r="B144" t="s">
        <v>1678</v>
      </c>
      <c r="C144" s="4">
        <v>354567890000</v>
      </c>
      <c r="D144" t="s">
        <v>4163</v>
      </c>
      <c r="E14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4" s="3">
        <v>46026</v>
      </c>
      <c r="H144">
        <v>65652643</v>
      </c>
      <c r="I144">
        <v>65652643</v>
      </c>
      <c r="K144" t="s">
        <v>2567</v>
      </c>
      <c r="O144" s="3">
        <v>46026</v>
      </c>
      <c r="S144" t="s">
        <v>1679</v>
      </c>
      <c r="T144" t="s">
        <v>65</v>
      </c>
      <c r="U144" t="s">
        <v>66</v>
      </c>
      <c r="V144" t="e">
        <f>_xlfn.XLOOKUP(UTILIZADAS[[#This Row],[Contacto1]],Tabla2[phone_number_dialed],Tabla2[status_name],,0)</f>
        <v>#N/A</v>
      </c>
    </row>
    <row r="145" spans="1:22" x14ac:dyDescent="0.25">
      <c r="A145" s="88" t="s">
        <v>2241</v>
      </c>
      <c r="B145" t="s">
        <v>1680</v>
      </c>
      <c r="C145" s="4">
        <v>358349150000</v>
      </c>
      <c r="D145" t="s">
        <v>4163</v>
      </c>
      <c r="E14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5" s="3">
        <v>46026</v>
      </c>
      <c r="H145">
        <v>66811756</v>
      </c>
      <c r="I145">
        <v>66811756</v>
      </c>
      <c r="K145" t="s">
        <v>2678</v>
      </c>
      <c r="O145" s="3">
        <v>46026</v>
      </c>
      <c r="S145" t="s">
        <v>1681</v>
      </c>
      <c r="T145" t="s">
        <v>65</v>
      </c>
      <c r="U145" t="s">
        <v>66</v>
      </c>
      <c r="V145" t="e">
        <f>_xlfn.XLOOKUP(UTILIZADAS[[#This Row],[Contacto1]],Tabla2[phone_number_dialed],Tabla2[status_name],,0)</f>
        <v>#N/A</v>
      </c>
    </row>
    <row r="146" spans="1:22" x14ac:dyDescent="0.25">
      <c r="A146" s="88" t="s">
        <v>2241</v>
      </c>
      <c r="B146" t="s">
        <v>1682</v>
      </c>
      <c r="C146" s="4">
        <v>175089210000</v>
      </c>
      <c r="D146" t="s">
        <v>4163</v>
      </c>
      <c r="E14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6" s="3">
        <v>46026</v>
      </c>
      <c r="H146">
        <v>62179521</v>
      </c>
      <c r="I146">
        <v>62179521</v>
      </c>
      <c r="K146" t="s">
        <v>2679</v>
      </c>
      <c r="O146" s="3">
        <v>46026</v>
      </c>
      <c r="S146" t="s">
        <v>1683</v>
      </c>
      <c r="T146" t="s">
        <v>65</v>
      </c>
      <c r="U146" t="s">
        <v>66</v>
      </c>
      <c r="V146" t="e">
        <f>_xlfn.XLOOKUP(UTILIZADAS[[#This Row],[Contacto1]],Tabla2[phone_number_dialed],Tabla2[status_name],,0)</f>
        <v>#N/A</v>
      </c>
    </row>
    <row r="147" spans="1:22" x14ac:dyDescent="0.25">
      <c r="A147" s="88" t="s">
        <v>2241</v>
      </c>
      <c r="B147" t="s">
        <v>1648</v>
      </c>
      <c r="C147" s="4">
        <v>351352570000</v>
      </c>
      <c r="D147" t="s">
        <v>4163</v>
      </c>
      <c r="E14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7" s="3">
        <v>46026</v>
      </c>
      <c r="H147">
        <v>68854680</v>
      </c>
      <c r="I147">
        <v>68854680</v>
      </c>
      <c r="K147" t="s">
        <v>2680</v>
      </c>
      <c r="O147" s="3">
        <v>46026</v>
      </c>
      <c r="S147" t="s">
        <v>1649</v>
      </c>
      <c r="T147" t="s">
        <v>65</v>
      </c>
      <c r="U147" t="s">
        <v>66</v>
      </c>
      <c r="V147" t="e">
        <f>_xlfn.XLOOKUP(UTILIZADAS[[#This Row],[Contacto1]],Tabla2[phone_number_dialed],Tabla2[status_name],,0)</f>
        <v>#N/A</v>
      </c>
    </row>
    <row r="148" spans="1:22" x14ac:dyDescent="0.25">
      <c r="A148" s="88" t="s">
        <v>2241</v>
      </c>
      <c r="B148" t="s">
        <v>2259</v>
      </c>
      <c r="C148" s="4">
        <v>358064730000</v>
      </c>
      <c r="D148" t="s">
        <v>4163</v>
      </c>
      <c r="E148">
        <f>+_xlfn.XLOOKUP(UTILIZADAS[[#This Row],[Numero_Cuenta]],'[1]cobros_marzo (fijo)'!$B:$B,'[1]cobros_marzo (fijo)'!$D:$D,,0)</f>
        <v>0</v>
      </c>
      <c r="G148" s="3">
        <v>46026</v>
      </c>
      <c r="H148">
        <v>65336133</v>
      </c>
      <c r="I148">
        <v>65336133</v>
      </c>
      <c r="K148" t="s">
        <v>2681</v>
      </c>
      <c r="O148" s="3">
        <v>46026</v>
      </c>
      <c r="S148" t="s">
        <v>3799</v>
      </c>
      <c r="T148" t="s">
        <v>65</v>
      </c>
      <c r="U148" t="s">
        <v>66</v>
      </c>
      <c r="V148" t="e">
        <f>_xlfn.XLOOKUP(UTILIZADAS[[#This Row],[Contacto1]],Tabla2[phone_number_dialed],Tabla2[status_name],,0)</f>
        <v>#N/A</v>
      </c>
    </row>
    <row r="149" spans="1:22" x14ac:dyDescent="0.25">
      <c r="A149" s="88" t="s">
        <v>2241</v>
      </c>
      <c r="B149" t="s">
        <v>1650</v>
      </c>
      <c r="C149" s="4">
        <v>351352590000</v>
      </c>
      <c r="D149" t="s">
        <v>4163</v>
      </c>
      <c r="E14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49" s="3">
        <v>46026</v>
      </c>
      <c r="H149">
        <v>69722601</v>
      </c>
      <c r="I149">
        <v>69722601</v>
      </c>
      <c r="K149" t="s">
        <v>2682</v>
      </c>
      <c r="O149" s="3">
        <v>46026</v>
      </c>
      <c r="S149" t="s">
        <v>1651</v>
      </c>
      <c r="T149" t="s">
        <v>65</v>
      </c>
      <c r="U149" t="s">
        <v>66</v>
      </c>
      <c r="V149" t="e">
        <f>_xlfn.XLOOKUP(UTILIZADAS[[#This Row],[Contacto1]],Tabla2[phone_number_dialed],Tabla2[status_name],,0)</f>
        <v>#N/A</v>
      </c>
    </row>
    <row r="150" spans="1:22" x14ac:dyDescent="0.25">
      <c r="A150" s="88" t="s">
        <v>2241</v>
      </c>
      <c r="B150" t="s">
        <v>1652</v>
      </c>
      <c r="C150" s="4">
        <v>354323810000</v>
      </c>
      <c r="D150" t="s">
        <v>4163</v>
      </c>
      <c r="E15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0" s="3">
        <v>46026</v>
      </c>
      <c r="H150">
        <v>68204417</v>
      </c>
      <c r="I150">
        <v>68204417</v>
      </c>
      <c r="K150" t="s">
        <v>2683</v>
      </c>
      <c r="O150" s="3">
        <v>46026</v>
      </c>
      <c r="S150" t="s">
        <v>1653</v>
      </c>
      <c r="T150" t="s">
        <v>65</v>
      </c>
      <c r="U150" t="s">
        <v>66</v>
      </c>
      <c r="V150" t="e">
        <f>_xlfn.XLOOKUP(UTILIZADAS[[#This Row],[Contacto1]],Tabla2[phone_number_dialed],Tabla2[status_name],,0)</f>
        <v>#N/A</v>
      </c>
    </row>
    <row r="151" spans="1:22" x14ac:dyDescent="0.25">
      <c r="A151" s="88" t="s">
        <v>2241</v>
      </c>
      <c r="B151" t="s">
        <v>1654</v>
      </c>
      <c r="C151" s="4">
        <v>355348220000</v>
      </c>
      <c r="D151" t="s">
        <v>4163</v>
      </c>
      <c r="E15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1" s="3">
        <v>46026</v>
      </c>
      <c r="H151">
        <v>65173292</v>
      </c>
      <c r="I151">
        <v>65173292</v>
      </c>
      <c r="K151" t="s">
        <v>2684</v>
      </c>
      <c r="O151" s="3">
        <v>46026</v>
      </c>
      <c r="S151" t="s">
        <v>1655</v>
      </c>
      <c r="T151" t="s">
        <v>65</v>
      </c>
      <c r="U151" t="s">
        <v>66</v>
      </c>
      <c r="V151" t="e">
        <f>_xlfn.XLOOKUP(UTILIZADAS[[#This Row],[Contacto1]],Tabla2[phone_number_dialed],Tabla2[status_name],,0)</f>
        <v>#N/A</v>
      </c>
    </row>
    <row r="152" spans="1:22" x14ac:dyDescent="0.25">
      <c r="A152" s="88" t="s">
        <v>2241</v>
      </c>
      <c r="B152" t="s">
        <v>1656</v>
      </c>
      <c r="C152" s="4">
        <v>352348210000</v>
      </c>
      <c r="D152" t="s">
        <v>4163</v>
      </c>
      <c r="E15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2" s="3">
        <v>46026</v>
      </c>
      <c r="H152">
        <v>68905432</v>
      </c>
      <c r="I152">
        <v>68905432</v>
      </c>
      <c r="K152" t="s">
        <v>2685</v>
      </c>
      <c r="O152" s="3">
        <v>46026</v>
      </c>
      <c r="S152" t="s">
        <v>1657</v>
      </c>
      <c r="T152" t="s">
        <v>65</v>
      </c>
      <c r="U152" t="s">
        <v>66</v>
      </c>
      <c r="V152" t="str">
        <f>_xlfn.XLOOKUP(UTILIZADAS[[#This Row],[Contacto1]],Tabla2[phone_number_dialed],Tabla2[status_name],,0)</f>
        <v>Agent Not Available</v>
      </c>
    </row>
    <row r="153" spans="1:22" x14ac:dyDescent="0.25">
      <c r="A153" s="88" t="s">
        <v>2241</v>
      </c>
      <c r="B153" t="s">
        <v>1658</v>
      </c>
      <c r="C153" s="4">
        <v>218208300000</v>
      </c>
      <c r="D153" t="s">
        <v>4163</v>
      </c>
      <c r="E1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3" s="3">
        <v>46026</v>
      </c>
      <c r="H153">
        <v>67890543</v>
      </c>
      <c r="I153">
        <v>67890543</v>
      </c>
      <c r="K153" t="s">
        <v>2567</v>
      </c>
      <c r="O153" s="3">
        <v>46026</v>
      </c>
      <c r="S153" t="s">
        <v>1659</v>
      </c>
      <c r="T153" t="s">
        <v>65</v>
      </c>
      <c r="U153" t="s">
        <v>66</v>
      </c>
      <c r="V153" t="str">
        <f>_xlfn.XLOOKUP(UTILIZADAS[[#This Row],[Contacto1]],Tabla2[phone_number_dialed],Tabla2[status_name],,0)</f>
        <v>Buzon de voz</v>
      </c>
    </row>
    <row r="154" spans="1:22" x14ac:dyDescent="0.25">
      <c r="A154" s="88" t="s">
        <v>2241</v>
      </c>
      <c r="B154" t="s">
        <v>1660</v>
      </c>
      <c r="C154" s="4">
        <v>357027680000</v>
      </c>
      <c r="D154" t="s">
        <v>4163</v>
      </c>
      <c r="E15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4" s="3">
        <v>46026</v>
      </c>
      <c r="H154">
        <v>65102043</v>
      </c>
      <c r="I154">
        <v>65102043</v>
      </c>
      <c r="K154" t="s">
        <v>2686</v>
      </c>
      <c r="O154" s="3">
        <v>46026</v>
      </c>
      <c r="S154" t="s">
        <v>1661</v>
      </c>
      <c r="T154" t="s">
        <v>65</v>
      </c>
      <c r="U154" t="s">
        <v>66</v>
      </c>
      <c r="V154" t="e">
        <f>_xlfn.XLOOKUP(UTILIZADAS[[#This Row],[Contacto1]],Tabla2[phone_number_dialed],Tabla2[status_name],,0)</f>
        <v>#N/A</v>
      </c>
    </row>
    <row r="155" spans="1:22" x14ac:dyDescent="0.25">
      <c r="A155" s="88" t="s">
        <v>2241</v>
      </c>
      <c r="B155" t="s">
        <v>2260</v>
      </c>
      <c r="C155" s="4">
        <v>359352680000</v>
      </c>
      <c r="D155" t="s">
        <v>4163</v>
      </c>
      <c r="E15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5" s="3">
        <v>46026</v>
      </c>
      <c r="H155">
        <v>66974109</v>
      </c>
      <c r="I155">
        <v>66974109</v>
      </c>
      <c r="K155" t="s">
        <v>2687</v>
      </c>
      <c r="O155" s="3">
        <v>46026</v>
      </c>
      <c r="S155" t="s">
        <v>3800</v>
      </c>
      <c r="T155" t="s">
        <v>65</v>
      </c>
      <c r="U155" t="s">
        <v>66</v>
      </c>
      <c r="V155" t="str">
        <f>_xlfn.XLOOKUP(UTILIZADAS[[#This Row],[Contacto1]],Tabla2[phone_number_dialed],Tabla2[status_name],,0)</f>
        <v>Auto busy</v>
      </c>
    </row>
    <row r="156" spans="1:22" x14ac:dyDescent="0.25">
      <c r="A156" s="88" t="s">
        <v>2241</v>
      </c>
      <c r="B156" t="s">
        <v>2261</v>
      </c>
      <c r="C156" s="4">
        <v>357351980000</v>
      </c>
      <c r="D156" t="s">
        <v>4163</v>
      </c>
      <c r="E15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6" s="3">
        <v>46026</v>
      </c>
      <c r="H156">
        <v>65605957</v>
      </c>
      <c r="I156">
        <v>65605957</v>
      </c>
      <c r="K156" t="s">
        <v>2688</v>
      </c>
      <c r="O156" s="3">
        <v>46026</v>
      </c>
      <c r="S156" t="s">
        <v>3801</v>
      </c>
      <c r="T156" t="s">
        <v>65</v>
      </c>
      <c r="U156" t="s">
        <v>66</v>
      </c>
      <c r="V156" t="e">
        <f>_xlfn.XLOOKUP(UTILIZADAS[[#This Row],[Contacto1]],Tabla2[phone_number_dialed],Tabla2[status_name],,0)</f>
        <v>#N/A</v>
      </c>
    </row>
    <row r="157" spans="1:22" x14ac:dyDescent="0.25">
      <c r="A157" s="88" t="s">
        <v>2241</v>
      </c>
      <c r="B157" t="s">
        <v>1662</v>
      </c>
      <c r="C157" s="4">
        <v>353306190000</v>
      </c>
      <c r="D157" t="s">
        <v>4163</v>
      </c>
      <c r="E15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57" s="3">
        <v>46026</v>
      </c>
      <c r="H157">
        <v>63935412</v>
      </c>
      <c r="I157">
        <v>63935412</v>
      </c>
      <c r="K157" t="s">
        <v>2689</v>
      </c>
      <c r="O157" s="3">
        <v>46026</v>
      </c>
      <c r="S157" t="s">
        <v>1663</v>
      </c>
      <c r="T157" t="s">
        <v>65</v>
      </c>
      <c r="U157" t="s">
        <v>66</v>
      </c>
      <c r="V157" t="e">
        <f>_xlfn.XLOOKUP(UTILIZADAS[[#This Row],[Contacto1]],Tabla2[phone_number_dialed],Tabla2[status_name],,0)</f>
        <v>#N/A</v>
      </c>
    </row>
    <row r="158" spans="1:22" x14ac:dyDescent="0.25">
      <c r="A158" s="88" t="s">
        <v>2241</v>
      </c>
      <c r="B158" t="s">
        <v>1664</v>
      </c>
      <c r="C158" s="4">
        <v>355349490000</v>
      </c>
      <c r="D158" t="s">
        <v>4163</v>
      </c>
      <c r="E158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158" s="3">
        <v>46026</v>
      </c>
      <c r="H158">
        <v>67986051</v>
      </c>
      <c r="I158">
        <v>67986051</v>
      </c>
      <c r="K158" t="s">
        <v>2690</v>
      </c>
      <c r="O158" s="3">
        <v>46026</v>
      </c>
      <c r="S158" t="s">
        <v>1665</v>
      </c>
      <c r="T158" t="s">
        <v>65</v>
      </c>
      <c r="U158" t="s">
        <v>66</v>
      </c>
      <c r="V158" t="e">
        <f>_xlfn.XLOOKUP(UTILIZADAS[[#This Row],[Contacto1]],Tabla2[phone_number_dialed],Tabla2[status_name],,0)</f>
        <v>#N/A</v>
      </c>
    </row>
    <row r="159" spans="1:22" x14ac:dyDescent="0.25">
      <c r="A159" s="88" t="s">
        <v>2241</v>
      </c>
      <c r="B159" t="s">
        <v>1666</v>
      </c>
      <c r="C159" s="4">
        <v>288024820000</v>
      </c>
      <c r="D159" t="s">
        <v>4163</v>
      </c>
      <c r="E159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59" s="3">
        <v>46026</v>
      </c>
      <c r="H159">
        <v>68147688</v>
      </c>
      <c r="I159">
        <v>68147688</v>
      </c>
      <c r="K159" t="s">
        <v>2674</v>
      </c>
      <c r="O159" s="3">
        <v>46026</v>
      </c>
      <c r="S159" t="s">
        <v>1667</v>
      </c>
      <c r="T159" t="s">
        <v>73</v>
      </c>
      <c r="U159" t="s">
        <v>66</v>
      </c>
      <c r="V159" t="e">
        <f>_xlfn.XLOOKUP(UTILIZADAS[[#This Row],[Contacto1]],Tabla2[phone_number_dialed],Tabla2[status_name],,0)</f>
        <v>#N/A</v>
      </c>
    </row>
    <row r="160" spans="1:22" x14ac:dyDescent="0.25">
      <c r="A160" s="88" t="s">
        <v>2241</v>
      </c>
      <c r="B160" t="s">
        <v>1668</v>
      </c>
      <c r="C160" s="4">
        <v>137022730000</v>
      </c>
      <c r="D160" t="s">
        <v>4163</v>
      </c>
      <c r="E160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60" s="3">
        <v>46026</v>
      </c>
      <c r="H160">
        <v>62120885</v>
      </c>
      <c r="I160">
        <v>62120885</v>
      </c>
      <c r="K160" t="s">
        <v>2691</v>
      </c>
      <c r="O160" s="3">
        <v>46026</v>
      </c>
      <c r="S160" t="s">
        <v>1669</v>
      </c>
      <c r="T160" t="s">
        <v>73</v>
      </c>
      <c r="U160" t="s">
        <v>66</v>
      </c>
      <c r="V160" t="e">
        <f>_xlfn.XLOOKUP(UTILIZADAS[[#This Row],[Contacto1]],Tabla2[phone_number_dialed],Tabla2[status_name],,0)</f>
        <v>#N/A</v>
      </c>
    </row>
    <row r="161" spans="1:22" x14ac:dyDescent="0.25">
      <c r="A161" s="88" t="s">
        <v>2241</v>
      </c>
      <c r="B161" t="s">
        <v>1670</v>
      </c>
      <c r="C161" s="4">
        <v>358343530000</v>
      </c>
      <c r="D161" t="s">
        <v>4163</v>
      </c>
      <c r="E16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1" s="3">
        <v>46026</v>
      </c>
      <c r="H161">
        <v>66451246</v>
      </c>
      <c r="I161">
        <v>66451246</v>
      </c>
      <c r="K161" t="s">
        <v>2692</v>
      </c>
      <c r="O161" s="3">
        <v>46026</v>
      </c>
      <c r="S161" t="s">
        <v>1671</v>
      </c>
      <c r="T161" t="s">
        <v>65</v>
      </c>
      <c r="U161" t="s">
        <v>66</v>
      </c>
      <c r="V161" t="e">
        <f>_xlfn.XLOOKUP(UTILIZADAS[[#This Row],[Contacto1]],Tabla2[phone_number_dialed],Tabla2[status_name],,0)</f>
        <v>#N/A</v>
      </c>
    </row>
    <row r="162" spans="1:22" x14ac:dyDescent="0.25">
      <c r="A162" s="88" t="s">
        <v>2241</v>
      </c>
      <c r="B162" t="s">
        <v>1672</v>
      </c>
      <c r="C162" s="4">
        <v>354351530000</v>
      </c>
      <c r="D162" t="s">
        <v>4163</v>
      </c>
      <c r="E162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62" s="3">
        <v>46026</v>
      </c>
      <c r="H162">
        <v>65967227</v>
      </c>
      <c r="I162">
        <v>65967227</v>
      </c>
      <c r="K162" t="s">
        <v>2693</v>
      </c>
      <c r="O162" s="3">
        <v>46026</v>
      </c>
      <c r="S162" t="s">
        <v>1673</v>
      </c>
      <c r="T162" t="s">
        <v>65</v>
      </c>
      <c r="U162" t="s">
        <v>66</v>
      </c>
      <c r="V162" t="e">
        <f>_xlfn.XLOOKUP(UTILIZADAS[[#This Row],[Contacto1]],Tabla2[phone_number_dialed],Tabla2[status_name],,0)</f>
        <v>#N/A</v>
      </c>
    </row>
    <row r="163" spans="1:22" x14ac:dyDescent="0.25">
      <c r="A163" s="88" t="s">
        <v>2241</v>
      </c>
      <c r="B163" t="s">
        <v>1674</v>
      </c>
      <c r="C163" s="4">
        <v>352345470000</v>
      </c>
      <c r="D163" t="s">
        <v>4163</v>
      </c>
      <c r="E163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63" s="3">
        <v>46026</v>
      </c>
      <c r="H163">
        <v>64999343</v>
      </c>
      <c r="I163">
        <v>64999343</v>
      </c>
      <c r="K163" t="s">
        <v>2694</v>
      </c>
      <c r="O163" s="3">
        <v>46026</v>
      </c>
      <c r="S163" t="s">
        <v>1675</v>
      </c>
      <c r="T163" t="s">
        <v>65</v>
      </c>
      <c r="U163" t="s">
        <v>66</v>
      </c>
      <c r="V163" t="e">
        <f>_xlfn.XLOOKUP(UTILIZADAS[[#This Row],[Contacto1]],Tabla2[phone_number_dialed],Tabla2[status_name],,0)</f>
        <v>#N/A</v>
      </c>
    </row>
    <row r="164" spans="1:22" x14ac:dyDescent="0.25">
      <c r="A164" s="88" t="s">
        <v>2241</v>
      </c>
      <c r="B164" t="s">
        <v>1676</v>
      </c>
      <c r="C164" s="4">
        <v>357330620000</v>
      </c>
      <c r="D164" t="s">
        <v>4163</v>
      </c>
      <c r="E164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64" s="3">
        <v>46026</v>
      </c>
      <c r="H164">
        <v>64536288</v>
      </c>
      <c r="I164">
        <v>64536288</v>
      </c>
      <c r="K164" t="s">
        <v>2695</v>
      </c>
      <c r="O164" s="3">
        <v>46026</v>
      </c>
      <c r="S164" t="s">
        <v>1677</v>
      </c>
      <c r="T164" t="s">
        <v>65</v>
      </c>
      <c r="U164" t="s">
        <v>66</v>
      </c>
      <c r="V164" t="e">
        <f>_xlfn.XLOOKUP(UTILIZADAS[[#This Row],[Contacto1]],Tabla2[phone_number_dialed],Tabla2[status_name],,0)</f>
        <v>#N/A</v>
      </c>
    </row>
    <row r="165" spans="1:22" x14ac:dyDescent="0.25">
      <c r="A165" s="88" t="s">
        <v>2241</v>
      </c>
      <c r="B165" t="s">
        <v>1641</v>
      </c>
      <c r="C165" s="4">
        <v>356331700000</v>
      </c>
      <c r="D165" t="s">
        <v>4163</v>
      </c>
      <c r="E165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65" s="3">
        <v>46026</v>
      </c>
      <c r="H165">
        <v>68455338</v>
      </c>
      <c r="I165">
        <v>68455338</v>
      </c>
      <c r="K165" t="s">
        <v>2696</v>
      </c>
      <c r="O165" s="3">
        <v>46026</v>
      </c>
      <c r="S165" t="s">
        <v>1642</v>
      </c>
      <c r="T165" t="s">
        <v>65</v>
      </c>
      <c r="U165" t="s">
        <v>66</v>
      </c>
      <c r="V165" t="e">
        <f>_xlfn.XLOOKUP(UTILIZADAS[[#This Row],[Contacto1]],Tabla2[phone_number_dialed],Tabla2[status_name],,0)</f>
        <v>#N/A</v>
      </c>
    </row>
    <row r="166" spans="1:22" x14ac:dyDescent="0.25">
      <c r="A166" s="88" t="s">
        <v>2241</v>
      </c>
      <c r="B166" t="s">
        <v>1643</v>
      </c>
      <c r="C166" s="4">
        <v>218158300000</v>
      </c>
      <c r="D166" t="s">
        <v>4163</v>
      </c>
      <c r="E16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6" s="3">
        <v>46026</v>
      </c>
      <c r="H166">
        <v>67890543</v>
      </c>
      <c r="I166">
        <v>67890543</v>
      </c>
      <c r="K166" t="s">
        <v>2697</v>
      </c>
      <c r="O166" s="3">
        <v>46026</v>
      </c>
      <c r="S166" t="s">
        <v>1644</v>
      </c>
      <c r="T166" t="s">
        <v>65</v>
      </c>
      <c r="U166" t="s">
        <v>66</v>
      </c>
      <c r="V166" t="str">
        <f>_xlfn.XLOOKUP(UTILIZADAS[[#This Row],[Contacto1]],Tabla2[phone_number_dialed],Tabla2[status_name],,0)</f>
        <v>Buzon de voz</v>
      </c>
    </row>
    <row r="167" spans="1:22" x14ac:dyDescent="0.25">
      <c r="A167" s="88" t="s">
        <v>2241</v>
      </c>
      <c r="B167" t="s">
        <v>1645</v>
      </c>
      <c r="C167" s="4">
        <v>351352270000</v>
      </c>
      <c r="D167" t="s">
        <v>4163</v>
      </c>
      <c r="E167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67" s="3">
        <v>46026</v>
      </c>
      <c r="H167">
        <v>68509947</v>
      </c>
      <c r="I167">
        <v>68509947</v>
      </c>
      <c r="K167" t="s">
        <v>2698</v>
      </c>
      <c r="O167" s="3">
        <v>46026</v>
      </c>
      <c r="S167" t="s">
        <v>1556</v>
      </c>
      <c r="T167" t="s">
        <v>65</v>
      </c>
      <c r="U167" t="s">
        <v>66</v>
      </c>
      <c r="V167" t="e">
        <f>_xlfn.XLOOKUP(UTILIZADAS[[#This Row],[Contacto1]],Tabla2[phone_number_dialed],Tabla2[status_name],,0)</f>
        <v>#N/A</v>
      </c>
    </row>
    <row r="168" spans="1:22" x14ac:dyDescent="0.25">
      <c r="A168" s="88" t="s">
        <v>2241</v>
      </c>
      <c r="B168" t="s">
        <v>1646</v>
      </c>
      <c r="C168" s="4">
        <v>352353950000</v>
      </c>
      <c r="D168" t="s">
        <v>4163</v>
      </c>
      <c r="E168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168" s="3">
        <v>46026</v>
      </c>
      <c r="H168">
        <v>67403556</v>
      </c>
      <c r="I168">
        <v>67403556</v>
      </c>
      <c r="K168" t="s">
        <v>2699</v>
      </c>
      <c r="O168" s="3">
        <v>46026</v>
      </c>
      <c r="S168" t="s">
        <v>1647</v>
      </c>
      <c r="T168" t="s">
        <v>65</v>
      </c>
      <c r="U168" t="s">
        <v>66</v>
      </c>
      <c r="V168" t="e">
        <f>_xlfn.XLOOKUP(UTILIZADAS[[#This Row],[Contacto1]],Tabla2[phone_number_dialed],Tabla2[status_name],,0)</f>
        <v>#N/A</v>
      </c>
    </row>
    <row r="169" spans="1:22" x14ac:dyDescent="0.25">
      <c r="A169" s="88" t="s">
        <v>2241</v>
      </c>
      <c r="B169" t="s">
        <v>1611</v>
      </c>
      <c r="C169" s="4">
        <v>208045640000</v>
      </c>
      <c r="D169" t="s">
        <v>4163</v>
      </c>
      <c r="E16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69" s="3">
        <v>46026</v>
      </c>
      <c r="H169">
        <v>64754378</v>
      </c>
      <c r="I169">
        <v>64754378</v>
      </c>
      <c r="K169" t="s">
        <v>2700</v>
      </c>
      <c r="O169" s="3">
        <v>46026</v>
      </c>
      <c r="S169" t="s">
        <v>1612</v>
      </c>
      <c r="T169" t="s">
        <v>65</v>
      </c>
      <c r="U169" t="s">
        <v>66</v>
      </c>
      <c r="V169" t="e">
        <f>_xlfn.XLOOKUP(UTILIZADAS[[#This Row],[Contacto1]],Tabla2[phone_number_dialed],Tabla2[status_name],,0)</f>
        <v>#N/A</v>
      </c>
    </row>
    <row r="170" spans="1:22" x14ac:dyDescent="0.25">
      <c r="A170" s="88" t="s">
        <v>2241</v>
      </c>
      <c r="B170" t="s">
        <v>2262</v>
      </c>
      <c r="C170" s="4">
        <v>351354640000</v>
      </c>
      <c r="D170" t="s">
        <v>4163</v>
      </c>
      <c r="E17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0" s="3">
        <v>46026</v>
      </c>
      <c r="H170">
        <v>67079203</v>
      </c>
      <c r="I170">
        <v>67079203</v>
      </c>
      <c r="K170" t="s">
        <v>2701</v>
      </c>
      <c r="O170" s="3">
        <v>46026</v>
      </c>
      <c r="S170" t="s">
        <v>3802</v>
      </c>
      <c r="T170" t="s">
        <v>65</v>
      </c>
      <c r="U170" t="s">
        <v>66</v>
      </c>
      <c r="V170" t="str">
        <f>_xlfn.XLOOKUP(UTILIZADAS[[#This Row],[Contacto1]],Tabla2[phone_number_dialed],Tabla2[status_name],,0)</f>
        <v>No Answer AutoDial</v>
      </c>
    </row>
    <row r="171" spans="1:22" x14ac:dyDescent="0.25">
      <c r="A171" s="88" t="s">
        <v>2241</v>
      </c>
      <c r="B171" t="s">
        <v>1613</v>
      </c>
      <c r="C171" s="4">
        <v>364354620000</v>
      </c>
      <c r="D171" t="s">
        <v>4163</v>
      </c>
      <c r="E17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1" s="3">
        <v>46026</v>
      </c>
      <c r="H171">
        <v>64477206</v>
      </c>
      <c r="I171">
        <v>64477206</v>
      </c>
      <c r="K171" t="s">
        <v>2702</v>
      </c>
      <c r="O171" s="3">
        <v>46026</v>
      </c>
      <c r="S171" t="s">
        <v>1614</v>
      </c>
      <c r="T171" t="s">
        <v>65</v>
      </c>
      <c r="U171" t="s">
        <v>66</v>
      </c>
      <c r="V171" t="e">
        <f>_xlfn.XLOOKUP(UTILIZADAS[[#This Row],[Contacto1]],Tabla2[phone_number_dialed],Tabla2[status_name],,0)</f>
        <v>#N/A</v>
      </c>
    </row>
    <row r="172" spans="1:22" x14ac:dyDescent="0.25">
      <c r="A172" s="88" t="s">
        <v>2241</v>
      </c>
      <c r="B172" t="s">
        <v>2263</v>
      </c>
      <c r="C172" s="4">
        <v>352160160000</v>
      </c>
      <c r="D172" t="s">
        <v>4163</v>
      </c>
      <c r="E17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2" s="3">
        <v>46026</v>
      </c>
      <c r="H172">
        <v>62469123</v>
      </c>
      <c r="I172">
        <v>62469123</v>
      </c>
      <c r="K172" t="s">
        <v>2703</v>
      </c>
      <c r="O172" s="3">
        <v>46026</v>
      </c>
      <c r="S172" t="s">
        <v>3803</v>
      </c>
      <c r="T172" t="s">
        <v>65</v>
      </c>
      <c r="U172" t="s">
        <v>66</v>
      </c>
      <c r="V172" t="e">
        <f>_xlfn.XLOOKUP(UTILIZADAS[[#This Row],[Contacto1]],Tabla2[phone_number_dialed],Tabla2[status_name],,0)</f>
        <v>#N/A</v>
      </c>
    </row>
    <row r="173" spans="1:22" x14ac:dyDescent="0.25">
      <c r="A173" s="88" t="s">
        <v>2241</v>
      </c>
      <c r="B173" t="s">
        <v>1615</v>
      </c>
      <c r="C173" s="4">
        <v>357352650000</v>
      </c>
      <c r="D173" t="s">
        <v>4163</v>
      </c>
      <c r="E17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3" s="3">
        <v>46026</v>
      </c>
      <c r="H173">
        <v>66077925</v>
      </c>
      <c r="I173">
        <v>66077925</v>
      </c>
      <c r="K173" t="s">
        <v>2704</v>
      </c>
      <c r="O173" s="3">
        <v>46026</v>
      </c>
      <c r="S173" t="s">
        <v>1616</v>
      </c>
      <c r="T173" t="s">
        <v>65</v>
      </c>
      <c r="U173" t="s">
        <v>66</v>
      </c>
      <c r="V173" t="e">
        <f>_xlfn.XLOOKUP(UTILIZADAS[[#This Row],[Contacto1]],Tabla2[phone_number_dialed],Tabla2[status_name],,0)</f>
        <v>#N/A</v>
      </c>
    </row>
    <row r="174" spans="1:22" x14ac:dyDescent="0.25">
      <c r="A174" s="88" t="s">
        <v>2241</v>
      </c>
      <c r="B174" t="s">
        <v>1617</v>
      </c>
      <c r="C174" s="4">
        <v>356322070000</v>
      </c>
      <c r="D174" t="s">
        <v>4163</v>
      </c>
      <c r="E17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4" s="3">
        <v>46026</v>
      </c>
      <c r="H174">
        <v>60317096</v>
      </c>
      <c r="I174">
        <v>60317096</v>
      </c>
      <c r="K174" t="s">
        <v>2705</v>
      </c>
      <c r="O174" s="3">
        <v>46026</v>
      </c>
      <c r="S174" t="s">
        <v>1618</v>
      </c>
      <c r="T174" t="s">
        <v>65</v>
      </c>
      <c r="U174" t="s">
        <v>66</v>
      </c>
      <c r="V174" t="str">
        <f>_xlfn.XLOOKUP(UTILIZADAS[[#This Row],[Contacto1]],Tabla2[phone_number_dialed],Tabla2[status_name],,0)</f>
        <v>Auto busy</v>
      </c>
    </row>
    <row r="175" spans="1:22" x14ac:dyDescent="0.25">
      <c r="A175" s="88" t="s">
        <v>2241</v>
      </c>
      <c r="B175" t="s">
        <v>1619</v>
      </c>
      <c r="C175" s="4">
        <v>355349740000</v>
      </c>
      <c r="D175" t="s">
        <v>4163</v>
      </c>
      <c r="E175">
        <f>+_xlfn.XLOOKUP(UTILIZADAS[[#This Row],[Numero_Cuenta]],'[1]cobros_marzo (fijo)'!$B:$B,'[1]cobros_marzo (fijo)'!$D:$D,,0)</f>
        <v>0</v>
      </c>
      <c r="G175" s="3">
        <v>46026</v>
      </c>
      <c r="H175">
        <v>63939115</v>
      </c>
      <c r="I175">
        <v>63939115</v>
      </c>
      <c r="K175" t="s">
        <v>2706</v>
      </c>
      <c r="O175" s="3">
        <v>46026</v>
      </c>
      <c r="S175" t="s">
        <v>1620</v>
      </c>
      <c r="T175" t="s">
        <v>65</v>
      </c>
      <c r="U175" t="s">
        <v>66</v>
      </c>
      <c r="V175" t="e">
        <f>_xlfn.XLOOKUP(UTILIZADAS[[#This Row],[Contacto1]],Tabla2[phone_number_dialed],Tabla2[status_name],,0)</f>
        <v>#N/A</v>
      </c>
    </row>
    <row r="176" spans="1:22" x14ac:dyDescent="0.25">
      <c r="A176" s="88" t="s">
        <v>2241</v>
      </c>
      <c r="B176" t="s">
        <v>1621</v>
      </c>
      <c r="C176" s="4">
        <v>352354800000</v>
      </c>
      <c r="D176" t="s">
        <v>4163</v>
      </c>
      <c r="E17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6" s="3">
        <v>46026</v>
      </c>
      <c r="H176">
        <v>69404231</v>
      </c>
      <c r="I176">
        <v>69404231</v>
      </c>
      <c r="K176" t="s">
        <v>2707</v>
      </c>
      <c r="O176" s="3">
        <v>46026</v>
      </c>
      <c r="S176" t="s">
        <v>1622</v>
      </c>
      <c r="T176" t="s">
        <v>65</v>
      </c>
      <c r="U176" t="s">
        <v>66</v>
      </c>
      <c r="V176" t="e">
        <f>_xlfn.XLOOKUP(UTILIZADAS[[#This Row],[Contacto1]],Tabla2[phone_number_dialed],Tabla2[status_name],,0)</f>
        <v>#N/A</v>
      </c>
    </row>
    <row r="177" spans="1:22" x14ac:dyDescent="0.25">
      <c r="A177" s="88" t="s">
        <v>2241</v>
      </c>
      <c r="B177" t="s">
        <v>1621</v>
      </c>
      <c r="C177" s="4">
        <v>352354800000</v>
      </c>
      <c r="D177" t="s">
        <v>4163</v>
      </c>
      <c r="E177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7" s="3">
        <v>46026</v>
      </c>
      <c r="H177">
        <v>69404231</v>
      </c>
      <c r="I177">
        <v>69404231</v>
      </c>
      <c r="K177" t="s">
        <v>2708</v>
      </c>
      <c r="O177" s="3">
        <v>46026</v>
      </c>
      <c r="S177" t="s">
        <v>1623</v>
      </c>
      <c r="T177" t="s">
        <v>65</v>
      </c>
      <c r="U177" t="s">
        <v>66</v>
      </c>
      <c r="V177" t="e">
        <f>_xlfn.XLOOKUP(UTILIZADAS[[#This Row],[Contacto1]],Tabla2[phone_number_dialed],Tabla2[status_name],,0)</f>
        <v>#N/A</v>
      </c>
    </row>
    <row r="178" spans="1:22" x14ac:dyDescent="0.25">
      <c r="A178" s="88" t="s">
        <v>2241</v>
      </c>
      <c r="B178" t="s">
        <v>1624</v>
      </c>
      <c r="C178" s="4">
        <v>272061700000</v>
      </c>
      <c r="D178" t="s">
        <v>4163</v>
      </c>
      <c r="E178">
        <f>+_xlfn.XLOOKUP(UTILIZADAS[[#This Row],[Numero_Cuenta]],'[1]cobros_marzo (fijo)'!$B:$B,'[1]cobros_marzo (fijo)'!$D:$D,,0)</f>
        <v>0</v>
      </c>
      <c r="G178" s="3">
        <v>46026</v>
      </c>
      <c r="H178">
        <v>64076608</v>
      </c>
      <c r="I178">
        <v>64076608</v>
      </c>
      <c r="K178" t="s">
        <v>2709</v>
      </c>
      <c r="O178" s="3">
        <v>46026</v>
      </c>
      <c r="S178" t="s">
        <v>1625</v>
      </c>
      <c r="T178" t="s">
        <v>65</v>
      </c>
      <c r="U178" t="s">
        <v>66</v>
      </c>
      <c r="V178" t="e">
        <f>_xlfn.XLOOKUP(UTILIZADAS[[#This Row],[Contacto1]],Tabla2[phone_number_dialed],Tabla2[status_name],,0)</f>
        <v>#N/A</v>
      </c>
    </row>
    <row r="179" spans="1:22" x14ac:dyDescent="0.25">
      <c r="A179" s="88" t="s">
        <v>2241</v>
      </c>
      <c r="B179" t="s">
        <v>1626</v>
      </c>
      <c r="C179" s="4">
        <v>354451380000</v>
      </c>
      <c r="D179" t="s">
        <v>4163</v>
      </c>
      <c r="E179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79" s="3">
        <v>46026</v>
      </c>
      <c r="H179">
        <v>63949028</v>
      </c>
      <c r="I179">
        <v>63949028</v>
      </c>
      <c r="K179" t="s">
        <v>2710</v>
      </c>
      <c r="O179" s="3">
        <v>46026</v>
      </c>
      <c r="S179" t="s">
        <v>1627</v>
      </c>
      <c r="T179" t="s">
        <v>65</v>
      </c>
      <c r="U179" t="s">
        <v>66</v>
      </c>
      <c r="V179" t="e">
        <f>_xlfn.XLOOKUP(UTILIZADAS[[#This Row],[Contacto1]],Tabla2[phone_number_dialed],Tabla2[status_name],,0)</f>
        <v>#N/A</v>
      </c>
    </row>
    <row r="180" spans="1:22" x14ac:dyDescent="0.25">
      <c r="A180" s="88" t="s">
        <v>2241</v>
      </c>
      <c r="B180" t="s">
        <v>4313</v>
      </c>
      <c r="C180" s="4">
        <v>291027010000</v>
      </c>
      <c r="D180" t="s">
        <v>4163</v>
      </c>
      <c r="E18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0" s="3">
        <v>46026</v>
      </c>
      <c r="H180">
        <v>64719135</v>
      </c>
      <c r="I180">
        <v>64719135</v>
      </c>
      <c r="K180" t="s">
        <v>2711</v>
      </c>
      <c r="O180" s="3">
        <v>46026</v>
      </c>
      <c r="S180" t="s">
        <v>3804</v>
      </c>
      <c r="T180" t="s">
        <v>65</v>
      </c>
      <c r="U180" t="s">
        <v>66</v>
      </c>
      <c r="V180" t="e">
        <f>_xlfn.XLOOKUP(UTILIZADAS[[#This Row],[Contacto1]],Tabla2[phone_number_dialed],Tabla2[status_name],,0)</f>
        <v>#N/A</v>
      </c>
    </row>
    <row r="181" spans="1:22" x14ac:dyDescent="0.25">
      <c r="A181" s="88" t="s">
        <v>2241</v>
      </c>
      <c r="B181" t="s">
        <v>2264</v>
      </c>
      <c r="C181" s="4">
        <v>357353400000</v>
      </c>
      <c r="D181" t="s">
        <v>4163</v>
      </c>
      <c r="E181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1" s="3">
        <v>46026</v>
      </c>
      <c r="H181">
        <v>68127416</v>
      </c>
      <c r="I181">
        <v>68127416</v>
      </c>
      <c r="K181" t="s">
        <v>2712</v>
      </c>
      <c r="O181" s="3">
        <v>46026</v>
      </c>
      <c r="S181" t="s">
        <v>3805</v>
      </c>
      <c r="T181" t="s">
        <v>65</v>
      </c>
      <c r="U181" t="s">
        <v>66</v>
      </c>
      <c r="V181" t="e">
        <f>_xlfn.XLOOKUP(UTILIZADAS[[#This Row],[Contacto1]],Tabla2[phone_number_dialed],Tabla2[status_name],,0)</f>
        <v>#N/A</v>
      </c>
    </row>
    <row r="182" spans="1:22" x14ac:dyDescent="0.25">
      <c r="A182" s="88" t="s">
        <v>2241</v>
      </c>
      <c r="B182" t="s">
        <v>2265</v>
      </c>
      <c r="C182" s="4">
        <v>359349380000</v>
      </c>
      <c r="D182" t="s">
        <v>4163</v>
      </c>
      <c r="E182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2" s="3">
        <v>46026</v>
      </c>
      <c r="H182">
        <v>66955729</v>
      </c>
      <c r="I182">
        <v>66955729</v>
      </c>
      <c r="K182" t="s">
        <v>2713</v>
      </c>
      <c r="O182" s="3">
        <v>46026</v>
      </c>
      <c r="S182" t="s">
        <v>3806</v>
      </c>
      <c r="T182" t="s">
        <v>65</v>
      </c>
      <c r="U182" t="s">
        <v>66</v>
      </c>
      <c r="V182" t="e">
        <f>_xlfn.XLOOKUP(UTILIZADAS[[#This Row],[Contacto1]],Tabla2[phone_number_dialed],Tabla2[status_name],,0)</f>
        <v>#N/A</v>
      </c>
    </row>
    <row r="183" spans="1:22" x14ac:dyDescent="0.25">
      <c r="A183" s="88" t="s">
        <v>2241</v>
      </c>
      <c r="B183" t="s">
        <v>2266</v>
      </c>
      <c r="C183" s="4">
        <v>357352970000</v>
      </c>
      <c r="D183" t="s">
        <v>4163</v>
      </c>
      <c r="E183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3" s="3">
        <v>46026</v>
      </c>
      <c r="H183">
        <v>67469762</v>
      </c>
      <c r="I183">
        <v>67469762</v>
      </c>
      <c r="K183" t="s">
        <v>2714</v>
      </c>
      <c r="O183" s="3">
        <v>46026</v>
      </c>
      <c r="S183" t="s">
        <v>3807</v>
      </c>
      <c r="T183" t="s">
        <v>65</v>
      </c>
      <c r="U183" t="s">
        <v>66</v>
      </c>
      <c r="V183" t="e">
        <f>_xlfn.XLOOKUP(UTILIZADAS[[#This Row],[Contacto1]],Tabla2[phone_number_dialed],Tabla2[status_name],,0)</f>
        <v>#N/A</v>
      </c>
    </row>
    <row r="184" spans="1:22" x14ac:dyDescent="0.25">
      <c r="A184" s="88" t="s">
        <v>2241</v>
      </c>
      <c r="B184" t="s">
        <v>1628</v>
      </c>
      <c r="C184" s="4">
        <v>357341850000</v>
      </c>
      <c r="D184" t="s">
        <v>4163</v>
      </c>
      <c r="E184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84" s="3">
        <v>46026</v>
      </c>
      <c r="H184">
        <v>68790750</v>
      </c>
      <c r="I184">
        <v>68790750</v>
      </c>
      <c r="K184" t="s">
        <v>2715</v>
      </c>
      <c r="O184" s="3">
        <v>46026</v>
      </c>
      <c r="S184" t="s">
        <v>1629</v>
      </c>
      <c r="T184" t="s">
        <v>86</v>
      </c>
      <c r="U184" t="s">
        <v>66</v>
      </c>
      <c r="V184" t="e">
        <f>_xlfn.XLOOKUP(UTILIZADAS[[#This Row],[Contacto1]],Tabla2[phone_number_dialed],Tabla2[status_name],,0)</f>
        <v>#N/A</v>
      </c>
    </row>
    <row r="185" spans="1:22" x14ac:dyDescent="0.25">
      <c r="A185" s="88" t="s">
        <v>2241</v>
      </c>
      <c r="B185" t="s">
        <v>1630</v>
      </c>
      <c r="C185" s="4">
        <v>356353800000</v>
      </c>
      <c r="D185" t="s">
        <v>4163</v>
      </c>
      <c r="E18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5" s="3">
        <v>46026</v>
      </c>
      <c r="H185">
        <v>67730630</v>
      </c>
      <c r="I185">
        <v>67730630</v>
      </c>
      <c r="K185" t="s">
        <v>2716</v>
      </c>
      <c r="O185" s="3">
        <v>46026</v>
      </c>
      <c r="S185" t="s">
        <v>1631</v>
      </c>
      <c r="T185" t="s">
        <v>65</v>
      </c>
      <c r="U185" t="s">
        <v>66</v>
      </c>
      <c r="V185" t="str">
        <f>_xlfn.XLOOKUP(UTILIZADAS[[#This Row],[Contacto1]],Tabla2[phone_number_dialed],Tabla2[status_name],,0)</f>
        <v>Auto busy</v>
      </c>
    </row>
    <row r="186" spans="1:22" x14ac:dyDescent="0.25">
      <c r="A186" s="88" t="s">
        <v>2241</v>
      </c>
      <c r="B186" t="s">
        <v>1632</v>
      </c>
      <c r="C186" s="4">
        <v>353353780000</v>
      </c>
      <c r="D186" t="s">
        <v>4163</v>
      </c>
      <c r="E186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86" s="3">
        <v>46026</v>
      </c>
      <c r="H186">
        <v>61914886</v>
      </c>
      <c r="I186">
        <v>61914886</v>
      </c>
      <c r="K186" t="s">
        <v>2717</v>
      </c>
      <c r="O186" s="3">
        <v>46026</v>
      </c>
      <c r="S186" t="s">
        <v>1633</v>
      </c>
      <c r="T186" t="s">
        <v>65</v>
      </c>
      <c r="U186" t="s">
        <v>66</v>
      </c>
      <c r="V186" t="e">
        <f>_xlfn.XLOOKUP(UTILIZADAS[[#This Row],[Contacto1]],Tabla2[phone_number_dialed],Tabla2[status_name],,0)</f>
        <v>#N/A</v>
      </c>
    </row>
    <row r="187" spans="1:22" x14ac:dyDescent="0.25">
      <c r="A187" s="88" t="s">
        <v>2241</v>
      </c>
      <c r="B187" t="s">
        <v>1634</v>
      </c>
      <c r="C187" s="4">
        <v>294079070000</v>
      </c>
      <c r="D187" t="s">
        <v>4163</v>
      </c>
      <c r="E187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7" s="3">
        <v>46026</v>
      </c>
      <c r="H187">
        <v>67445224</v>
      </c>
      <c r="I187">
        <v>67445224</v>
      </c>
      <c r="K187" t="s">
        <v>2718</v>
      </c>
      <c r="O187" s="3">
        <v>46026</v>
      </c>
      <c r="S187" t="s">
        <v>1635</v>
      </c>
      <c r="T187" t="s">
        <v>65</v>
      </c>
      <c r="U187" t="s">
        <v>66</v>
      </c>
      <c r="V187" t="e">
        <f>_xlfn.XLOOKUP(UTILIZADAS[[#This Row],[Contacto1]],Tabla2[phone_number_dialed],Tabla2[status_name],,0)</f>
        <v>#N/A</v>
      </c>
    </row>
    <row r="188" spans="1:22" x14ac:dyDescent="0.25">
      <c r="A188" s="88" t="s">
        <v>2241</v>
      </c>
      <c r="B188" t="s">
        <v>1636</v>
      </c>
      <c r="C188" s="4">
        <v>357354540000</v>
      </c>
      <c r="D188" t="s">
        <v>4163</v>
      </c>
      <c r="E188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8" s="3">
        <v>46026</v>
      </c>
      <c r="H188">
        <v>64031061</v>
      </c>
      <c r="I188">
        <v>64031061</v>
      </c>
      <c r="K188" t="s">
        <v>2719</v>
      </c>
      <c r="O188" s="3">
        <v>46026</v>
      </c>
      <c r="S188" t="s">
        <v>1637</v>
      </c>
      <c r="T188" t="s">
        <v>65</v>
      </c>
      <c r="U188" t="s">
        <v>66</v>
      </c>
      <c r="V188" t="e">
        <f>_xlfn.XLOOKUP(UTILIZADAS[[#This Row],[Contacto1]],Tabla2[phone_number_dialed],Tabla2[status_name],,0)</f>
        <v>#N/A</v>
      </c>
    </row>
    <row r="189" spans="1:22" x14ac:dyDescent="0.25">
      <c r="A189" s="88" t="s">
        <v>2241</v>
      </c>
      <c r="B189" t="s">
        <v>1638</v>
      </c>
      <c r="C189" s="4">
        <v>351354250000</v>
      </c>
      <c r="D189" t="s">
        <v>4163</v>
      </c>
      <c r="E18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89" s="3">
        <v>46026</v>
      </c>
      <c r="H189">
        <v>67369139</v>
      </c>
      <c r="I189">
        <v>67369139</v>
      </c>
      <c r="K189" t="s">
        <v>2720</v>
      </c>
      <c r="O189" s="3">
        <v>46026</v>
      </c>
      <c r="S189" t="s">
        <v>1639</v>
      </c>
      <c r="T189" t="s">
        <v>65</v>
      </c>
      <c r="U189" t="s">
        <v>66</v>
      </c>
      <c r="V189" t="e">
        <f>_xlfn.XLOOKUP(UTILIZADAS[[#This Row],[Contacto1]],Tabla2[phone_number_dialed],Tabla2[status_name],,0)</f>
        <v>#N/A</v>
      </c>
    </row>
    <row r="190" spans="1:22" x14ac:dyDescent="0.25">
      <c r="A190" s="88" t="s">
        <v>2241</v>
      </c>
      <c r="B190" t="s">
        <v>1640</v>
      </c>
      <c r="C190" s="4">
        <v>351353940000</v>
      </c>
      <c r="D190" t="s">
        <v>4163</v>
      </c>
      <c r="E190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0" s="3">
        <v>46026</v>
      </c>
      <c r="H190">
        <v>68244153</v>
      </c>
      <c r="I190">
        <v>68244153</v>
      </c>
      <c r="K190" t="s">
        <v>2721</v>
      </c>
      <c r="O190" s="3">
        <v>46026</v>
      </c>
      <c r="S190">
        <v>570783804</v>
      </c>
      <c r="T190" t="s">
        <v>65</v>
      </c>
      <c r="U190" t="s">
        <v>66</v>
      </c>
      <c r="V190" t="e">
        <f>_xlfn.XLOOKUP(UTILIZADAS[[#This Row],[Contacto1]],Tabla2[phone_number_dialed],Tabla2[status_name],,0)</f>
        <v>#N/A</v>
      </c>
    </row>
    <row r="191" spans="1:22" x14ac:dyDescent="0.25">
      <c r="A191" s="88" t="s">
        <v>2241</v>
      </c>
      <c r="B191" t="s">
        <v>2267</v>
      </c>
      <c r="C191" s="4">
        <v>354352440000</v>
      </c>
      <c r="D191" t="s">
        <v>4163</v>
      </c>
      <c r="E191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1" s="3">
        <v>46026</v>
      </c>
      <c r="H191">
        <v>69054703</v>
      </c>
      <c r="I191">
        <v>69054703</v>
      </c>
      <c r="K191" t="s">
        <v>2722</v>
      </c>
      <c r="O191" s="3">
        <v>46026</v>
      </c>
      <c r="S191" t="s">
        <v>3808</v>
      </c>
      <c r="T191" t="s">
        <v>65</v>
      </c>
      <c r="U191" t="s">
        <v>66</v>
      </c>
      <c r="V191" t="e">
        <f>_xlfn.XLOOKUP(UTILIZADAS[[#This Row],[Contacto1]],Tabla2[phone_number_dialed],Tabla2[status_name],,0)</f>
        <v>#N/A</v>
      </c>
    </row>
    <row r="192" spans="1:22" x14ac:dyDescent="0.25">
      <c r="A192" s="88" t="s">
        <v>2241</v>
      </c>
      <c r="B192" t="s">
        <v>2268</v>
      </c>
      <c r="C192" s="4">
        <v>358348350000</v>
      </c>
      <c r="D192" t="s">
        <v>4163</v>
      </c>
      <c r="E192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92" s="3">
        <v>46026</v>
      </c>
      <c r="H192">
        <v>67787532</v>
      </c>
      <c r="I192">
        <v>67787532</v>
      </c>
      <c r="K192" t="s">
        <v>2723</v>
      </c>
      <c r="O192" s="3">
        <v>46026</v>
      </c>
      <c r="S192" t="s">
        <v>3809</v>
      </c>
      <c r="T192" t="s">
        <v>65</v>
      </c>
      <c r="U192" t="s">
        <v>66</v>
      </c>
      <c r="V192" t="e">
        <f>_xlfn.XLOOKUP(UTILIZADAS[[#This Row],[Contacto1]],Tabla2[phone_number_dialed],Tabla2[status_name],,0)</f>
        <v>#N/A</v>
      </c>
    </row>
    <row r="193" spans="1:22" x14ac:dyDescent="0.25">
      <c r="A193" s="88" t="s">
        <v>2241</v>
      </c>
      <c r="B193" t="s">
        <v>2269</v>
      </c>
      <c r="C193" s="4">
        <v>359354680000</v>
      </c>
      <c r="D193" t="s">
        <v>4163</v>
      </c>
      <c r="E193" t="str">
        <f>+_xlfn.XLOOKUP(UTILIZADAS[[#This Row],[Numero_Cuenta]],'[1]cobros_marzo (fijo)'!$B:$B,'[1]cobros_marzo (fijo)'!$D:$D,,0)</f>
        <v>COLON                                             </v>
      </c>
      <c r="G193" s="3">
        <v>46026</v>
      </c>
      <c r="H193">
        <v>61669203</v>
      </c>
      <c r="I193">
        <v>61669203</v>
      </c>
      <c r="K193" t="s">
        <v>2724</v>
      </c>
      <c r="O193" s="3">
        <v>46026</v>
      </c>
      <c r="S193" t="s">
        <v>3810</v>
      </c>
      <c r="T193" t="s">
        <v>65</v>
      </c>
      <c r="U193" t="s">
        <v>66</v>
      </c>
      <c r="V193" t="e">
        <f>_xlfn.XLOOKUP(UTILIZADAS[[#This Row],[Contacto1]],Tabla2[phone_number_dialed],Tabla2[status_name],,0)</f>
        <v>#N/A</v>
      </c>
    </row>
    <row r="194" spans="1:22" x14ac:dyDescent="0.25">
      <c r="A194" s="88" t="s">
        <v>2241</v>
      </c>
      <c r="B194" t="s">
        <v>1597</v>
      </c>
      <c r="C194" s="4">
        <v>357335980000</v>
      </c>
      <c r="D194" t="s">
        <v>4163</v>
      </c>
      <c r="E194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4" s="3">
        <v>46026</v>
      </c>
      <c r="H194">
        <v>62665510</v>
      </c>
      <c r="I194">
        <v>62665510</v>
      </c>
      <c r="K194" t="s">
        <v>2725</v>
      </c>
      <c r="O194" s="3">
        <v>46026</v>
      </c>
      <c r="S194" t="s">
        <v>1598</v>
      </c>
      <c r="T194" t="s">
        <v>85</v>
      </c>
      <c r="U194" t="s">
        <v>66</v>
      </c>
      <c r="V194" t="e">
        <f>_xlfn.XLOOKUP(UTILIZADAS[[#This Row],[Contacto1]],Tabla2[phone_number_dialed],Tabla2[status_name],,0)</f>
        <v>#N/A</v>
      </c>
    </row>
    <row r="195" spans="1:22" x14ac:dyDescent="0.25">
      <c r="A195" s="88" t="s">
        <v>2241</v>
      </c>
      <c r="B195" t="s">
        <v>1599</v>
      </c>
      <c r="C195" s="4">
        <v>354352630000</v>
      </c>
      <c r="D195" t="s">
        <v>4163</v>
      </c>
      <c r="E195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5" s="3">
        <v>46026</v>
      </c>
      <c r="H195">
        <v>68162584</v>
      </c>
      <c r="I195">
        <v>68162584</v>
      </c>
      <c r="K195" t="s">
        <v>2726</v>
      </c>
      <c r="O195" s="3">
        <v>46026</v>
      </c>
      <c r="S195" t="s">
        <v>1600</v>
      </c>
      <c r="T195" t="s">
        <v>65</v>
      </c>
      <c r="U195" t="s">
        <v>66</v>
      </c>
      <c r="V195" t="e">
        <f>_xlfn.XLOOKUP(UTILIZADAS[[#This Row],[Contacto1]],Tabla2[phone_number_dialed],Tabla2[status_name],,0)</f>
        <v>#N/A</v>
      </c>
    </row>
    <row r="196" spans="1:22" x14ac:dyDescent="0.25">
      <c r="A196" s="88" t="s">
        <v>2241</v>
      </c>
      <c r="B196" t="s">
        <v>1601</v>
      </c>
      <c r="C196" s="4">
        <v>356353170000</v>
      </c>
      <c r="D196" t="s">
        <v>4163</v>
      </c>
      <c r="E196" t="str">
        <f>+_xlfn.XLOOKUP(UTILIZADAS[[#This Row],[Numero_Cuenta]],'[1]cobros_marzo (fijo)'!$B:$B,'[1]cobros_marzo (fijo)'!$D:$D,,0)</f>
        <v>HERRERA                                           </v>
      </c>
      <c r="G196" s="3">
        <v>46026</v>
      </c>
      <c r="H196">
        <v>68462020</v>
      </c>
      <c r="I196">
        <v>68462020</v>
      </c>
      <c r="K196" t="s">
        <v>2727</v>
      </c>
      <c r="O196" s="3">
        <v>46026</v>
      </c>
      <c r="S196" t="s">
        <v>1602</v>
      </c>
      <c r="T196" t="s">
        <v>65</v>
      </c>
      <c r="U196" t="s">
        <v>66</v>
      </c>
      <c r="V196" t="e">
        <f>_xlfn.XLOOKUP(UTILIZADAS[[#This Row],[Contacto1]],Tabla2[phone_number_dialed],Tabla2[status_name],,0)</f>
        <v>#N/A</v>
      </c>
    </row>
    <row r="197" spans="1:22" x14ac:dyDescent="0.25">
      <c r="A197" s="88" t="s">
        <v>2241</v>
      </c>
      <c r="B197" t="s">
        <v>1603</v>
      </c>
      <c r="C197" s="4">
        <v>357353980000</v>
      </c>
      <c r="D197" t="s">
        <v>4163</v>
      </c>
      <c r="E197" t="str">
        <f>+_xlfn.XLOOKUP(UTILIZADAS[[#This Row],[Numero_Cuenta]],'[1]cobros_marzo (fijo)'!$B:$B,'[1]cobros_marzo (fijo)'!$D:$D,,0)</f>
        <v>VERAGUAS                                          </v>
      </c>
      <c r="G197" s="3">
        <v>46026</v>
      </c>
      <c r="H197">
        <v>65279813</v>
      </c>
      <c r="I197">
        <v>65279813</v>
      </c>
      <c r="K197" t="s">
        <v>2728</v>
      </c>
      <c r="O197" s="3">
        <v>46026</v>
      </c>
      <c r="S197" t="s">
        <v>1604</v>
      </c>
      <c r="T197" t="s">
        <v>65</v>
      </c>
      <c r="U197" t="s">
        <v>66</v>
      </c>
      <c r="V197" t="e">
        <f>_xlfn.XLOOKUP(UTILIZADAS[[#This Row],[Contacto1]],Tabla2[phone_number_dialed],Tabla2[status_name],,0)</f>
        <v>#N/A</v>
      </c>
    </row>
    <row r="198" spans="1:22" x14ac:dyDescent="0.25">
      <c r="A198" s="88" t="s">
        <v>2241</v>
      </c>
      <c r="B198" t="s">
        <v>1605</v>
      </c>
      <c r="C198" s="4">
        <v>357353490000</v>
      </c>
      <c r="D198" t="s">
        <v>4163</v>
      </c>
      <c r="E198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198" s="3">
        <v>46026</v>
      </c>
      <c r="H198">
        <v>67011734</v>
      </c>
      <c r="I198">
        <v>67011734</v>
      </c>
      <c r="K198" t="s">
        <v>2729</v>
      </c>
      <c r="O198" s="3">
        <v>46026</v>
      </c>
      <c r="S198" t="s">
        <v>1606</v>
      </c>
      <c r="T198" t="s">
        <v>65</v>
      </c>
      <c r="U198" t="s">
        <v>66</v>
      </c>
      <c r="V198" t="e">
        <f>_xlfn.XLOOKUP(UTILIZADAS[[#This Row],[Contacto1]],Tabla2[phone_number_dialed],Tabla2[status_name],,0)</f>
        <v>#N/A</v>
      </c>
    </row>
    <row r="199" spans="1:22" x14ac:dyDescent="0.25">
      <c r="A199" s="88" t="s">
        <v>2241</v>
      </c>
      <c r="B199" t="s">
        <v>4314</v>
      </c>
      <c r="C199" s="4">
        <v>351355390000</v>
      </c>
      <c r="D199" t="s">
        <v>4163</v>
      </c>
      <c r="E199" t="str">
        <f>+_xlfn.XLOOKUP(UTILIZADAS[[#This Row],[Numero_Cuenta]],'[1]cobros_marzo (fijo)'!$B:$B,'[1]cobros_marzo (fijo)'!$D:$D,,0)</f>
        <v>CHIRIQUI                                          </v>
      </c>
      <c r="G199" s="3">
        <v>46026</v>
      </c>
      <c r="H199">
        <v>61948388</v>
      </c>
      <c r="I199">
        <v>61948388</v>
      </c>
      <c r="K199" t="s">
        <v>2730</v>
      </c>
      <c r="O199" s="3">
        <v>46026</v>
      </c>
      <c r="S199" t="s">
        <v>3811</v>
      </c>
      <c r="T199" t="s">
        <v>65</v>
      </c>
      <c r="U199" t="s">
        <v>66</v>
      </c>
      <c r="V199" t="e">
        <f>_xlfn.XLOOKUP(UTILIZADAS[[#This Row],[Contacto1]],Tabla2[phone_number_dialed],Tabla2[status_name],,0)</f>
        <v>#N/A</v>
      </c>
    </row>
    <row r="200" spans="1:22" x14ac:dyDescent="0.25">
      <c r="A200" s="88" t="s">
        <v>2241</v>
      </c>
      <c r="B200" t="s">
        <v>1607</v>
      </c>
      <c r="C200" s="4">
        <v>357355760000</v>
      </c>
      <c r="D200" t="s">
        <v>4163</v>
      </c>
      <c r="E200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00" s="3">
        <v>46026</v>
      </c>
      <c r="H200">
        <v>68930634</v>
      </c>
      <c r="I200">
        <v>68930634</v>
      </c>
      <c r="K200" t="s">
        <v>2731</v>
      </c>
      <c r="O200" s="3">
        <v>46026</v>
      </c>
      <c r="S200" t="s">
        <v>1608</v>
      </c>
      <c r="T200" t="s">
        <v>65</v>
      </c>
      <c r="U200" t="s">
        <v>66</v>
      </c>
      <c r="V200" t="e">
        <f>_xlfn.XLOOKUP(UTILIZADAS[[#This Row],[Contacto1]],Tabla2[phone_number_dialed],Tabla2[status_name],,0)</f>
        <v>#N/A</v>
      </c>
    </row>
    <row r="201" spans="1:22" x14ac:dyDescent="0.25">
      <c r="A201" s="88" t="s">
        <v>2241</v>
      </c>
      <c r="B201" t="s">
        <v>1609</v>
      </c>
      <c r="C201" s="4">
        <v>354354860000</v>
      </c>
      <c r="D201" t="s">
        <v>4163</v>
      </c>
      <c r="E201" t="str">
        <f>+_xlfn.XLOOKUP(UTILIZADAS[[#This Row],[Numero_Cuenta]],'[1]cobros_marzo (fijo)'!$B:$B,'[1]cobros_marzo (fijo)'!$D:$D,,0)</f>
        <v>CHIRIQUI                                          </v>
      </c>
      <c r="G201" s="3">
        <v>46026</v>
      </c>
      <c r="H201">
        <v>68366223</v>
      </c>
      <c r="I201">
        <v>68366223</v>
      </c>
      <c r="K201" t="s">
        <v>2732</v>
      </c>
      <c r="O201" s="3">
        <v>46026</v>
      </c>
      <c r="S201" t="s">
        <v>1610</v>
      </c>
      <c r="T201" t="s">
        <v>65</v>
      </c>
      <c r="U201" t="s">
        <v>66</v>
      </c>
      <c r="V201" t="e">
        <f>_xlfn.XLOOKUP(UTILIZADAS[[#This Row],[Contacto1]],Tabla2[phone_number_dialed],Tabla2[status_name],,0)</f>
        <v>#N/A</v>
      </c>
    </row>
    <row r="202" spans="1:22" x14ac:dyDescent="0.25">
      <c r="A202" s="88" t="s">
        <v>2241</v>
      </c>
      <c r="B202" t="s">
        <v>1589</v>
      </c>
      <c r="C202" s="4">
        <v>356789050000</v>
      </c>
      <c r="D202" t="s">
        <v>4163</v>
      </c>
      <c r="E20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02" s="3">
        <v>46026</v>
      </c>
      <c r="H202">
        <v>67890453</v>
      </c>
      <c r="I202">
        <v>67890453</v>
      </c>
      <c r="K202" t="s">
        <v>2123</v>
      </c>
      <c r="O202" s="3">
        <v>46026</v>
      </c>
      <c r="S202" t="s">
        <v>1590</v>
      </c>
      <c r="T202" t="s">
        <v>65</v>
      </c>
      <c r="U202" t="s">
        <v>66</v>
      </c>
      <c r="V202" t="str">
        <f>_xlfn.XLOOKUP(UTILIZADAS[[#This Row],[Contacto1]],Tabla2[phone_number_dialed],Tabla2[status_name],,0)</f>
        <v>Buzon de voz</v>
      </c>
    </row>
    <row r="203" spans="1:22" x14ac:dyDescent="0.25">
      <c r="A203" s="88" t="s">
        <v>2241</v>
      </c>
      <c r="B203" t="s">
        <v>1591</v>
      </c>
      <c r="C203" s="4">
        <v>358354380000</v>
      </c>
      <c r="D203" t="s">
        <v>4163</v>
      </c>
      <c r="E203">
        <f>+_xlfn.XLOOKUP(UTILIZADAS[[#This Row],[Numero_Cuenta]],'[1]cobros_marzo (fijo)'!$B:$B,'[1]cobros_marzo (fijo)'!$D:$D,,0)</f>
        <v>0</v>
      </c>
      <c r="G203" s="3">
        <v>46026</v>
      </c>
      <c r="H203">
        <v>69845555</v>
      </c>
      <c r="I203">
        <v>69845555</v>
      </c>
      <c r="K203" t="s">
        <v>2733</v>
      </c>
      <c r="O203" s="3">
        <v>46026</v>
      </c>
      <c r="S203" t="s">
        <v>1592</v>
      </c>
      <c r="T203" t="s">
        <v>85</v>
      </c>
      <c r="U203" t="s">
        <v>66</v>
      </c>
      <c r="V203" t="str">
        <f>_xlfn.XLOOKUP(UTILIZADAS[[#This Row],[Contacto1]],Tabla2[phone_number_dialed],Tabla2[status_name],,0)</f>
        <v>Buzon de voz</v>
      </c>
    </row>
    <row r="204" spans="1:22" x14ac:dyDescent="0.25">
      <c r="A204" s="88" t="s">
        <v>2241</v>
      </c>
      <c r="B204" t="s">
        <v>4315</v>
      </c>
      <c r="C204" s="4">
        <v>351348550000</v>
      </c>
      <c r="D204" t="s">
        <v>4163</v>
      </c>
      <c r="E204">
        <f>+_xlfn.XLOOKUP(UTILIZADAS[[#This Row],[Numero_Cuenta]],'[1]cobros_marzo (fijo)'!$B:$B,'[1]cobros_marzo (fijo)'!$D:$D,,0)</f>
        <v>0</v>
      </c>
      <c r="G204" s="3">
        <v>46026</v>
      </c>
      <c r="H204">
        <v>68084318</v>
      </c>
      <c r="I204">
        <v>68084318</v>
      </c>
      <c r="K204" t="s">
        <v>2734</v>
      </c>
      <c r="O204" s="3">
        <v>46026</v>
      </c>
      <c r="S204" t="s">
        <v>3812</v>
      </c>
      <c r="T204" t="s">
        <v>85</v>
      </c>
      <c r="U204" t="s">
        <v>66</v>
      </c>
      <c r="V204" t="str">
        <f>_xlfn.XLOOKUP(UTILIZADAS[[#This Row],[Contacto1]],Tabla2[phone_number_dialed],Tabla2[status_name],,0)</f>
        <v>Agent Not Available</v>
      </c>
    </row>
    <row r="205" spans="1:22" x14ac:dyDescent="0.25">
      <c r="A205" s="88" t="s">
        <v>2241</v>
      </c>
      <c r="B205" t="s">
        <v>1593</v>
      </c>
      <c r="C205" s="4">
        <v>357355340000</v>
      </c>
      <c r="D205" t="s">
        <v>4163</v>
      </c>
      <c r="E205">
        <f>+_xlfn.XLOOKUP(UTILIZADAS[[#This Row],[Numero_Cuenta]],'[1]cobros_marzo (fijo)'!$B:$B,'[1]cobros_marzo (fijo)'!$D:$D,,0)</f>
        <v>0</v>
      </c>
      <c r="G205" s="3">
        <v>46026</v>
      </c>
      <c r="H205">
        <v>67505958</v>
      </c>
      <c r="I205">
        <v>67505958</v>
      </c>
      <c r="K205" t="s">
        <v>2735</v>
      </c>
      <c r="O205" s="3">
        <v>46026</v>
      </c>
      <c r="S205" t="s">
        <v>1594</v>
      </c>
      <c r="T205" t="s">
        <v>65</v>
      </c>
      <c r="U205" t="s">
        <v>66</v>
      </c>
      <c r="V205" t="e">
        <f>_xlfn.XLOOKUP(UTILIZADAS[[#This Row],[Contacto1]],Tabla2[phone_number_dialed],Tabla2[status_name],,0)</f>
        <v>#N/A</v>
      </c>
    </row>
    <row r="206" spans="1:22" x14ac:dyDescent="0.25">
      <c r="A206" s="88" t="s">
        <v>2241</v>
      </c>
      <c r="B206" t="s">
        <v>4316</v>
      </c>
      <c r="C206" s="4">
        <v>356355950000</v>
      </c>
      <c r="D206" t="s">
        <v>4163</v>
      </c>
      <c r="E206">
        <f>+_xlfn.XLOOKUP(UTILIZADAS[[#This Row],[Numero_Cuenta]],'[1]cobros_marzo (fijo)'!$B:$B,'[1]cobros_marzo (fijo)'!$D:$D,,0)</f>
        <v>0</v>
      </c>
      <c r="G206" s="3">
        <v>46026</v>
      </c>
      <c r="H206">
        <v>62164982</v>
      </c>
      <c r="I206">
        <v>62164982</v>
      </c>
      <c r="K206" t="s">
        <v>2736</v>
      </c>
      <c r="O206" s="3">
        <v>46026</v>
      </c>
      <c r="S206" t="s">
        <v>3813</v>
      </c>
      <c r="T206" t="s">
        <v>65</v>
      </c>
      <c r="U206" t="s">
        <v>66</v>
      </c>
      <c r="V206" t="e">
        <f>_xlfn.XLOOKUP(UTILIZADAS[[#This Row],[Contacto1]],Tabla2[phone_number_dialed],Tabla2[status_name],,0)</f>
        <v>#N/A</v>
      </c>
    </row>
    <row r="207" spans="1:22" x14ac:dyDescent="0.25">
      <c r="A207" s="88" t="s">
        <v>2241</v>
      </c>
      <c r="B207" t="s">
        <v>2270</v>
      </c>
      <c r="C207" s="4">
        <v>352356110000</v>
      </c>
      <c r="D207" t="s">
        <v>4163</v>
      </c>
      <c r="E207">
        <f>+_xlfn.XLOOKUP(UTILIZADAS[[#This Row],[Numero_Cuenta]],'[1]cobros_marzo (fijo)'!$B:$B,'[1]cobros_marzo (fijo)'!$D:$D,,0)</f>
        <v>0</v>
      </c>
      <c r="G207" s="3">
        <v>46026</v>
      </c>
      <c r="H207">
        <v>64242878</v>
      </c>
      <c r="I207">
        <v>64242878</v>
      </c>
      <c r="K207" t="s">
        <v>2737</v>
      </c>
      <c r="O207" s="3">
        <v>46026</v>
      </c>
      <c r="S207" t="s">
        <v>3814</v>
      </c>
      <c r="T207" t="s">
        <v>65</v>
      </c>
      <c r="U207" t="s">
        <v>66</v>
      </c>
      <c r="V207" t="str">
        <f>_xlfn.XLOOKUP(UTILIZADAS[[#This Row],[Contacto1]],Tabla2[phone_number_dialed],Tabla2[status_name],,0)</f>
        <v>Buzon de voz</v>
      </c>
    </row>
    <row r="208" spans="1:22" x14ac:dyDescent="0.25">
      <c r="A208" s="88" t="s">
        <v>2241</v>
      </c>
      <c r="B208" t="s">
        <v>4317</v>
      </c>
      <c r="C208" s="4">
        <v>356344860000</v>
      </c>
      <c r="D208" t="s">
        <v>4163</v>
      </c>
      <c r="E208">
        <f>+_xlfn.XLOOKUP(UTILIZADAS[[#This Row],[Numero_Cuenta]],'[1]cobros_marzo (fijo)'!$B:$B,'[1]cobros_marzo (fijo)'!$D:$D,,0)</f>
        <v>0</v>
      </c>
      <c r="G208" s="3">
        <v>46026</v>
      </c>
      <c r="H208">
        <v>68723724</v>
      </c>
      <c r="I208">
        <v>68723724</v>
      </c>
      <c r="K208" t="s">
        <v>2738</v>
      </c>
      <c r="O208" s="3">
        <v>46026</v>
      </c>
      <c r="S208" t="s">
        <v>3815</v>
      </c>
      <c r="T208" t="s">
        <v>65</v>
      </c>
      <c r="U208" t="s">
        <v>66</v>
      </c>
      <c r="V208" t="e">
        <f>_xlfn.XLOOKUP(UTILIZADAS[[#This Row],[Contacto1]],Tabla2[phone_number_dialed],Tabla2[status_name],,0)</f>
        <v>#N/A</v>
      </c>
    </row>
    <row r="209" spans="1:22" x14ac:dyDescent="0.25">
      <c r="A209" s="88" t="s">
        <v>2241</v>
      </c>
      <c r="B209" t="s">
        <v>1595</v>
      </c>
      <c r="C209" s="4">
        <v>355354880000</v>
      </c>
      <c r="D209" t="s">
        <v>4163</v>
      </c>
      <c r="E209">
        <f>+_xlfn.XLOOKUP(UTILIZADAS[[#This Row],[Numero_Cuenta]],'[1]cobros_marzo (fijo)'!$B:$B,'[1]cobros_marzo (fijo)'!$D:$D,,0)</f>
        <v>0</v>
      </c>
      <c r="G209" s="3">
        <v>46026</v>
      </c>
      <c r="H209">
        <v>62819869</v>
      </c>
      <c r="I209">
        <v>62819869</v>
      </c>
      <c r="K209" t="s">
        <v>2739</v>
      </c>
      <c r="O209" s="3">
        <v>46026</v>
      </c>
      <c r="S209" t="s">
        <v>1596</v>
      </c>
      <c r="T209" t="s">
        <v>65</v>
      </c>
      <c r="U209" t="s">
        <v>66</v>
      </c>
      <c r="V209" t="e">
        <f>_xlfn.XLOOKUP(UTILIZADAS[[#This Row],[Contacto1]],Tabla2[phone_number_dialed],Tabla2[status_name],,0)</f>
        <v>#N/A</v>
      </c>
    </row>
    <row r="210" spans="1:22" x14ac:dyDescent="0.25">
      <c r="A210" s="88" t="s">
        <v>2241</v>
      </c>
      <c r="B210" t="s">
        <v>1573</v>
      </c>
      <c r="C210" s="4">
        <v>353357320000</v>
      </c>
      <c r="D210" t="s">
        <v>4163</v>
      </c>
      <c r="E210">
        <f>+_xlfn.XLOOKUP(UTILIZADAS[[#This Row],[Numero_Cuenta]],'[1]cobros_marzo (fijo)'!$B:$B,'[1]cobros_marzo (fijo)'!$D:$D,,0)</f>
        <v>0</v>
      </c>
      <c r="G210" s="3">
        <v>46026</v>
      </c>
      <c r="H210">
        <v>60093261</v>
      </c>
      <c r="I210">
        <v>60093261</v>
      </c>
      <c r="K210" t="s">
        <v>2740</v>
      </c>
      <c r="O210" s="3">
        <v>46026</v>
      </c>
      <c r="S210" t="s">
        <v>1574</v>
      </c>
      <c r="T210" t="s">
        <v>65</v>
      </c>
      <c r="U210" t="s">
        <v>66</v>
      </c>
      <c r="V210" t="str">
        <f>_xlfn.XLOOKUP(UTILIZADAS[[#This Row],[Contacto1]],Tabla2[phone_number_dialed],Tabla2[status_name],,0)</f>
        <v>Agent Not Available</v>
      </c>
    </row>
    <row r="211" spans="1:22" x14ac:dyDescent="0.25">
      <c r="A211" s="88" t="s">
        <v>2241</v>
      </c>
      <c r="B211" t="s">
        <v>1575</v>
      </c>
      <c r="C211" s="4">
        <v>355356870000</v>
      </c>
      <c r="D211" t="s">
        <v>4163</v>
      </c>
      <c r="E211">
        <f>+_xlfn.XLOOKUP(UTILIZADAS[[#This Row],[Numero_Cuenta]],'[1]cobros_marzo (fijo)'!$B:$B,'[1]cobros_marzo (fijo)'!$D:$D,,0)</f>
        <v>0</v>
      </c>
      <c r="G211" s="3">
        <v>46026</v>
      </c>
      <c r="H211">
        <v>64242721</v>
      </c>
      <c r="I211">
        <v>64242721</v>
      </c>
      <c r="K211" t="s">
        <v>2741</v>
      </c>
      <c r="O211" s="3">
        <v>46026</v>
      </c>
      <c r="S211" t="s">
        <v>1576</v>
      </c>
      <c r="T211" t="s">
        <v>65</v>
      </c>
      <c r="U211" t="s">
        <v>66</v>
      </c>
      <c r="V211" t="e">
        <f>_xlfn.XLOOKUP(UTILIZADAS[[#This Row],[Contacto1]],Tabla2[phone_number_dialed],Tabla2[status_name],,0)</f>
        <v>#N/A</v>
      </c>
    </row>
    <row r="212" spans="1:22" x14ac:dyDescent="0.25">
      <c r="A212" s="88" t="s">
        <v>2241</v>
      </c>
      <c r="B212" t="s">
        <v>1579</v>
      </c>
      <c r="C212" s="4">
        <v>354345320000</v>
      </c>
      <c r="D212" t="s">
        <v>4163</v>
      </c>
      <c r="E212">
        <f>+_xlfn.XLOOKUP(UTILIZADAS[[#This Row],[Numero_Cuenta]],'[1]cobros_marzo (fijo)'!$B:$B,'[1]cobros_marzo (fijo)'!$D:$D,,0)</f>
        <v>0</v>
      </c>
      <c r="G212" s="3">
        <v>46026</v>
      </c>
      <c r="H212">
        <v>65783141</v>
      </c>
      <c r="I212">
        <v>65783141</v>
      </c>
      <c r="K212" t="s">
        <v>2742</v>
      </c>
      <c r="O212" s="3">
        <v>46026</v>
      </c>
      <c r="S212" t="s">
        <v>1580</v>
      </c>
      <c r="T212" t="s">
        <v>65</v>
      </c>
      <c r="U212" t="s">
        <v>66</v>
      </c>
      <c r="V212" t="e">
        <f>_xlfn.XLOOKUP(UTILIZADAS[[#This Row],[Contacto1]],Tabla2[phone_number_dialed],Tabla2[status_name],,0)</f>
        <v>#N/A</v>
      </c>
    </row>
    <row r="213" spans="1:22" x14ac:dyDescent="0.25">
      <c r="A213" s="88" t="s">
        <v>2241</v>
      </c>
      <c r="B213" t="s">
        <v>1581</v>
      </c>
      <c r="C213" s="4">
        <v>357357140000</v>
      </c>
      <c r="D213" t="s">
        <v>4163</v>
      </c>
      <c r="E213">
        <f>+_xlfn.XLOOKUP(UTILIZADAS[[#This Row],[Numero_Cuenta]],'[1]cobros_marzo (fijo)'!$B:$B,'[1]cobros_marzo (fijo)'!$D:$D,,0)</f>
        <v>0</v>
      </c>
      <c r="G213" s="3">
        <v>46026</v>
      </c>
      <c r="H213">
        <v>64170798</v>
      </c>
      <c r="I213">
        <v>64170798</v>
      </c>
      <c r="K213" t="s">
        <v>2743</v>
      </c>
      <c r="O213" s="3">
        <v>46026</v>
      </c>
      <c r="S213" t="s">
        <v>1582</v>
      </c>
      <c r="T213" t="s">
        <v>65</v>
      </c>
      <c r="U213" t="s">
        <v>66</v>
      </c>
      <c r="V213" t="str">
        <f>_xlfn.XLOOKUP(UTILIZADAS[[#This Row],[Contacto1]],Tabla2[phone_number_dialed],Tabla2[status_name],,0)</f>
        <v>Agent Not Available</v>
      </c>
    </row>
    <row r="214" spans="1:22" x14ac:dyDescent="0.25">
      <c r="A214" s="88" t="s">
        <v>2241</v>
      </c>
      <c r="B214" t="s">
        <v>1583</v>
      </c>
      <c r="C214" s="4">
        <v>358355910000</v>
      </c>
      <c r="D214" t="s">
        <v>4163</v>
      </c>
      <c r="E214">
        <f>+_xlfn.XLOOKUP(UTILIZADAS[[#This Row],[Numero_Cuenta]],'[1]cobros_marzo (fijo)'!$B:$B,'[1]cobros_marzo (fijo)'!$D:$D,,0)</f>
        <v>0</v>
      </c>
      <c r="G214" s="3">
        <v>46026</v>
      </c>
      <c r="H214">
        <v>69860778</v>
      </c>
      <c r="I214">
        <v>69860778</v>
      </c>
      <c r="K214" t="s">
        <v>2744</v>
      </c>
      <c r="O214" s="3">
        <v>46026</v>
      </c>
      <c r="S214" t="s">
        <v>1584</v>
      </c>
      <c r="T214" t="s">
        <v>65</v>
      </c>
      <c r="U214" t="s">
        <v>66</v>
      </c>
      <c r="V214" t="e">
        <f>_xlfn.XLOOKUP(UTILIZADAS[[#This Row],[Contacto1]],Tabla2[phone_number_dialed],Tabla2[status_name],,0)</f>
        <v>#N/A</v>
      </c>
    </row>
    <row r="215" spans="1:22" x14ac:dyDescent="0.25">
      <c r="A215" s="88" t="s">
        <v>2241</v>
      </c>
      <c r="B215" t="s">
        <v>2271</v>
      </c>
      <c r="C215" s="4">
        <v>358356720000</v>
      </c>
      <c r="D215" t="s">
        <v>4163</v>
      </c>
      <c r="E215">
        <f>+_xlfn.XLOOKUP(UTILIZADAS[[#This Row],[Numero_Cuenta]],'[1]cobros_marzo (fijo)'!$B:$B,'[1]cobros_marzo (fijo)'!$D:$D,,0)</f>
        <v>0</v>
      </c>
      <c r="G215" s="3">
        <v>46026</v>
      </c>
      <c r="H215">
        <v>69116866</v>
      </c>
      <c r="I215">
        <v>69116866</v>
      </c>
      <c r="K215" t="s">
        <v>2745</v>
      </c>
      <c r="O215" s="3">
        <v>46026</v>
      </c>
      <c r="S215" t="s">
        <v>3816</v>
      </c>
      <c r="T215" t="s">
        <v>65</v>
      </c>
      <c r="U215" t="s">
        <v>66</v>
      </c>
      <c r="V215" t="e">
        <f>_xlfn.XLOOKUP(UTILIZADAS[[#This Row],[Contacto1]],Tabla2[phone_number_dialed],Tabla2[status_name],,0)</f>
        <v>#N/A</v>
      </c>
    </row>
    <row r="216" spans="1:22" x14ac:dyDescent="0.25">
      <c r="A216" s="88" t="s">
        <v>2241</v>
      </c>
      <c r="B216" t="s">
        <v>1585</v>
      </c>
      <c r="C216" s="4">
        <v>356357170000</v>
      </c>
      <c r="D216" t="s">
        <v>4163</v>
      </c>
      <c r="E216">
        <f>+_xlfn.XLOOKUP(UTILIZADAS[[#This Row],[Numero_Cuenta]],'[1]cobros_marzo (fijo)'!$B:$B,'[1]cobros_marzo (fijo)'!$D:$D,,0)</f>
        <v>0</v>
      </c>
      <c r="G216" s="3">
        <v>46026</v>
      </c>
      <c r="H216">
        <v>65544294</v>
      </c>
      <c r="I216">
        <v>65544294</v>
      </c>
      <c r="K216" t="s">
        <v>2746</v>
      </c>
      <c r="O216" s="3">
        <v>46026</v>
      </c>
      <c r="S216" t="s">
        <v>1586</v>
      </c>
      <c r="T216" t="s">
        <v>86</v>
      </c>
      <c r="U216" t="s">
        <v>66</v>
      </c>
      <c r="V216" t="e">
        <f>_xlfn.XLOOKUP(UTILIZADAS[[#This Row],[Contacto1]],Tabla2[phone_number_dialed],Tabla2[status_name],,0)</f>
        <v>#N/A</v>
      </c>
    </row>
    <row r="217" spans="1:22" x14ac:dyDescent="0.25">
      <c r="A217" s="88" t="s">
        <v>2241</v>
      </c>
      <c r="B217" t="s">
        <v>1587</v>
      </c>
      <c r="C217" s="4">
        <v>352356050000</v>
      </c>
      <c r="D217" t="s">
        <v>4163</v>
      </c>
      <c r="E217">
        <f>+_xlfn.XLOOKUP(UTILIZADAS[[#This Row],[Numero_Cuenta]],'[1]cobros_marzo (fijo)'!$B:$B,'[1]cobros_marzo (fijo)'!$D:$D,,0)</f>
        <v>0</v>
      </c>
      <c r="G217" s="3">
        <v>46026</v>
      </c>
      <c r="H217">
        <v>63592085</v>
      </c>
      <c r="I217">
        <v>63592085</v>
      </c>
      <c r="K217" t="s">
        <v>2747</v>
      </c>
      <c r="O217" s="3">
        <v>46026</v>
      </c>
      <c r="S217" t="s">
        <v>1588</v>
      </c>
      <c r="T217" t="s">
        <v>65</v>
      </c>
      <c r="U217" t="s">
        <v>66</v>
      </c>
      <c r="V217" t="e">
        <f>_xlfn.XLOOKUP(UTILIZADAS[[#This Row],[Contacto1]],Tabla2[phone_number_dialed],Tabla2[status_name],,0)</f>
        <v>#N/A</v>
      </c>
    </row>
    <row r="218" spans="1:22" x14ac:dyDescent="0.25">
      <c r="A218" s="88" t="s">
        <v>2241</v>
      </c>
      <c r="B218" t="s">
        <v>4318</v>
      </c>
      <c r="C218" s="4">
        <v>352308220000</v>
      </c>
      <c r="D218" t="s">
        <v>4163</v>
      </c>
      <c r="E218">
        <f>+_xlfn.XLOOKUP(UTILIZADAS[[#This Row],[Numero_Cuenta]],'[1]cobros_marzo (fijo)'!$B:$B,'[1]cobros_marzo (fijo)'!$D:$D,,0)</f>
        <v>0</v>
      </c>
      <c r="G218" s="3">
        <v>46026</v>
      </c>
      <c r="H218">
        <v>69706405</v>
      </c>
      <c r="I218">
        <v>69706405</v>
      </c>
      <c r="K218" t="s">
        <v>2748</v>
      </c>
      <c r="O218" s="3">
        <v>46026</v>
      </c>
      <c r="S218" t="s">
        <v>3817</v>
      </c>
      <c r="T218" t="s">
        <v>65</v>
      </c>
      <c r="U218" t="s">
        <v>66</v>
      </c>
      <c r="V218" t="str">
        <f>_xlfn.XLOOKUP(UTILIZADAS[[#This Row],[Contacto1]],Tabla2[phone_number_dialed],Tabla2[status_name],,0)</f>
        <v>Agent Not Available</v>
      </c>
    </row>
    <row r="219" spans="1:22" x14ac:dyDescent="0.25">
      <c r="A219" s="88" t="s">
        <v>2241</v>
      </c>
      <c r="B219" t="s">
        <v>1565</v>
      </c>
      <c r="C219" s="4">
        <v>357353810000</v>
      </c>
      <c r="D219" t="s">
        <v>4163</v>
      </c>
      <c r="E219">
        <f>+_xlfn.XLOOKUP(UTILIZADAS[[#This Row],[Numero_Cuenta]],'[1]cobros_marzo (fijo)'!$B:$B,'[1]cobros_marzo (fijo)'!$D:$D,,0)</f>
        <v>0</v>
      </c>
      <c r="G219" s="3">
        <v>46026</v>
      </c>
      <c r="H219">
        <v>67890543</v>
      </c>
      <c r="I219">
        <v>67890543</v>
      </c>
      <c r="K219" t="s">
        <v>2749</v>
      </c>
      <c r="O219" s="3">
        <v>46026</v>
      </c>
      <c r="S219" t="s">
        <v>1566</v>
      </c>
      <c r="T219" t="s">
        <v>65</v>
      </c>
      <c r="U219" t="s">
        <v>66</v>
      </c>
      <c r="V219" t="str">
        <f>_xlfn.XLOOKUP(UTILIZADAS[[#This Row],[Contacto1]],Tabla2[phone_number_dialed],Tabla2[status_name],,0)</f>
        <v>Buzon de voz</v>
      </c>
    </row>
    <row r="220" spans="1:22" x14ac:dyDescent="0.25">
      <c r="A220" s="88" t="s">
        <v>2241</v>
      </c>
      <c r="B220" t="s">
        <v>2273</v>
      </c>
      <c r="C220" s="4">
        <v>359358260000</v>
      </c>
      <c r="D220" t="s">
        <v>4163</v>
      </c>
      <c r="E220">
        <f>+_xlfn.XLOOKUP(UTILIZADAS[[#This Row],[Numero_Cuenta]],'[1]cobros_marzo (fijo)'!$B:$B,'[1]cobros_marzo (fijo)'!$D:$D,,0)</f>
        <v>0</v>
      </c>
      <c r="G220" s="3">
        <v>46026</v>
      </c>
      <c r="H220">
        <v>66439882</v>
      </c>
      <c r="I220">
        <v>66439882</v>
      </c>
      <c r="K220" t="s">
        <v>2750</v>
      </c>
      <c r="O220" s="3">
        <v>46026</v>
      </c>
      <c r="S220" t="s">
        <v>3818</v>
      </c>
      <c r="T220" t="s">
        <v>65</v>
      </c>
      <c r="U220" t="s">
        <v>66</v>
      </c>
      <c r="V220" t="e">
        <f>_xlfn.XLOOKUP(UTILIZADAS[[#This Row],[Contacto1]],Tabla2[phone_number_dialed],Tabla2[status_name],,0)</f>
        <v>#N/A</v>
      </c>
    </row>
    <row r="221" spans="1:22" x14ac:dyDescent="0.25">
      <c r="A221" s="88" t="s">
        <v>2241</v>
      </c>
      <c r="B221" t="s">
        <v>2273</v>
      </c>
      <c r="C221" s="4">
        <v>359358260000</v>
      </c>
      <c r="D221" t="s">
        <v>4163</v>
      </c>
      <c r="E221">
        <f>+_xlfn.XLOOKUP(UTILIZADAS[[#This Row],[Numero_Cuenta]],'[1]cobros_marzo (fijo)'!$B:$B,'[1]cobros_marzo (fijo)'!$D:$D,,0)</f>
        <v>0</v>
      </c>
      <c r="G221" s="3">
        <v>46026</v>
      </c>
      <c r="H221">
        <v>66439882</v>
      </c>
      <c r="I221">
        <v>66439882</v>
      </c>
      <c r="K221" t="s">
        <v>2750</v>
      </c>
      <c r="O221" s="3">
        <v>46026</v>
      </c>
      <c r="S221" t="s">
        <v>3818</v>
      </c>
      <c r="T221" t="s">
        <v>65</v>
      </c>
      <c r="U221" t="s">
        <v>66</v>
      </c>
      <c r="V221" t="e">
        <f>_xlfn.XLOOKUP(UTILIZADAS[[#This Row],[Contacto1]],Tabla2[phone_number_dialed],Tabla2[status_name],,0)</f>
        <v>#N/A</v>
      </c>
    </row>
    <row r="222" spans="1:22" x14ac:dyDescent="0.25">
      <c r="A222" s="88" t="s">
        <v>2241</v>
      </c>
      <c r="B222" t="s">
        <v>1567</v>
      </c>
      <c r="C222" s="4">
        <v>359356850000</v>
      </c>
      <c r="D222" t="s">
        <v>4163</v>
      </c>
      <c r="E222">
        <f>+_xlfn.XLOOKUP(UTILIZADAS[[#This Row],[Numero_Cuenta]],'[1]cobros_marzo (fijo)'!$B:$B,'[1]cobros_marzo (fijo)'!$D:$D,,0)</f>
        <v>0</v>
      </c>
      <c r="G222" s="3">
        <v>46026</v>
      </c>
      <c r="H222">
        <v>66818574</v>
      </c>
      <c r="I222">
        <v>66818574</v>
      </c>
      <c r="K222" t="s">
        <v>2751</v>
      </c>
      <c r="O222" s="3">
        <v>46026</v>
      </c>
      <c r="S222" t="s">
        <v>1568</v>
      </c>
      <c r="T222" t="s">
        <v>65</v>
      </c>
      <c r="U222" t="s">
        <v>66</v>
      </c>
      <c r="V222" t="e">
        <f>_xlfn.XLOOKUP(UTILIZADAS[[#This Row],[Contacto1]],Tabla2[phone_number_dialed],Tabla2[status_name],,0)</f>
        <v>#N/A</v>
      </c>
    </row>
    <row r="223" spans="1:22" x14ac:dyDescent="0.25">
      <c r="A223" s="88" t="s">
        <v>2241</v>
      </c>
      <c r="B223" t="s">
        <v>2274</v>
      </c>
      <c r="C223" s="4">
        <v>355358100000</v>
      </c>
      <c r="D223" t="s">
        <v>4163</v>
      </c>
      <c r="E223">
        <f>+_xlfn.XLOOKUP(UTILIZADAS[[#This Row],[Numero_Cuenta]],'[1]cobros_marzo (fijo)'!$B:$B,'[1]cobros_marzo (fijo)'!$D:$D,,0)</f>
        <v>0</v>
      </c>
      <c r="G223" s="3">
        <v>46026</v>
      </c>
      <c r="H223">
        <v>63729686</v>
      </c>
      <c r="I223">
        <v>63729686</v>
      </c>
      <c r="K223" t="s">
        <v>2752</v>
      </c>
      <c r="O223" s="3">
        <v>46026</v>
      </c>
      <c r="S223" t="s">
        <v>3819</v>
      </c>
      <c r="T223" t="s">
        <v>65</v>
      </c>
      <c r="U223" t="s">
        <v>66</v>
      </c>
      <c r="V223" t="e">
        <f>_xlfn.XLOOKUP(UTILIZADAS[[#This Row],[Contacto1]],Tabla2[phone_number_dialed],Tabla2[status_name],,0)</f>
        <v>#N/A</v>
      </c>
    </row>
    <row r="224" spans="1:22" x14ac:dyDescent="0.25">
      <c r="A224" s="88" t="s">
        <v>2241</v>
      </c>
      <c r="B224" t="s">
        <v>1569</v>
      </c>
      <c r="C224" s="4">
        <v>295094610000</v>
      </c>
      <c r="D224" t="s">
        <v>4163</v>
      </c>
      <c r="E224">
        <f>+_xlfn.XLOOKUP(UTILIZADAS[[#This Row],[Numero_Cuenta]],'[1]cobros_marzo (fijo)'!$B:$B,'[1]cobros_marzo (fijo)'!$D:$D,,0)</f>
        <v>0</v>
      </c>
      <c r="G224" s="3">
        <v>46026</v>
      </c>
      <c r="H224">
        <v>68629734</v>
      </c>
      <c r="I224">
        <v>68629734</v>
      </c>
      <c r="K224" t="s">
        <v>2753</v>
      </c>
      <c r="O224" s="3">
        <v>46026</v>
      </c>
      <c r="S224" t="s">
        <v>1570</v>
      </c>
      <c r="T224" t="s">
        <v>65</v>
      </c>
      <c r="U224" t="s">
        <v>66</v>
      </c>
      <c r="V224" t="str">
        <f>_xlfn.XLOOKUP(UTILIZADAS[[#This Row],[Contacto1]],Tabla2[phone_number_dialed],Tabla2[status_name],,0)</f>
        <v>Agent Not Available</v>
      </c>
    </row>
    <row r="225" spans="1:22" x14ac:dyDescent="0.25">
      <c r="A225" s="88" t="s">
        <v>2241</v>
      </c>
      <c r="B225" t="s">
        <v>1571</v>
      </c>
      <c r="C225" s="4">
        <v>353357510000</v>
      </c>
      <c r="D225" t="s">
        <v>4163</v>
      </c>
      <c r="E225">
        <f>+_xlfn.XLOOKUP(UTILIZADAS[[#This Row],[Numero_Cuenta]],'[1]cobros_marzo (fijo)'!$B:$B,'[1]cobros_marzo (fijo)'!$D:$D,,0)</f>
        <v>0</v>
      </c>
      <c r="G225" s="3">
        <v>46026</v>
      </c>
      <c r="H225">
        <v>66986612</v>
      </c>
      <c r="I225">
        <v>66986612</v>
      </c>
      <c r="K225" t="s">
        <v>2754</v>
      </c>
      <c r="O225" s="3">
        <v>46026</v>
      </c>
      <c r="S225" t="s">
        <v>1572</v>
      </c>
      <c r="T225" t="s">
        <v>65</v>
      </c>
      <c r="U225" t="s">
        <v>66</v>
      </c>
      <c r="V225" t="e">
        <f>_xlfn.XLOOKUP(UTILIZADAS[[#This Row],[Contacto1]],Tabla2[phone_number_dialed],Tabla2[status_name],,0)</f>
        <v>#N/A</v>
      </c>
    </row>
    <row r="226" spans="1:22" x14ac:dyDescent="0.25">
      <c r="A226" s="88" t="s">
        <v>2241</v>
      </c>
      <c r="B226" t="s">
        <v>1546</v>
      </c>
      <c r="C226" s="4">
        <v>352357030000</v>
      </c>
      <c r="D226" t="s">
        <v>4163</v>
      </c>
      <c r="E226">
        <f>+_xlfn.XLOOKUP(UTILIZADAS[[#This Row],[Numero_Cuenta]],'[1]cobros_marzo (fijo)'!$B:$B,'[1]cobros_marzo (fijo)'!$D:$D,,0)</f>
        <v>0</v>
      </c>
      <c r="G226" s="3">
        <v>46026</v>
      </c>
      <c r="H226">
        <v>68535613</v>
      </c>
      <c r="I226">
        <v>68535613</v>
      </c>
      <c r="K226" t="s">
        <v>2755</v>
      </c>
      <c r="O226" s="3">
        <v>46026</v>
      </c>
      <c r="S226" t="s">
        <v>1547</v>
      </c>
      <c r="T226" t="s">
        <v>65</v>
      </c>
      <c r="U226" t="s">
        <v>66</v>
      </c>
      <c r="V226" t="str">
        <f>_xlfn.XLOOKUP(UTILIZADAS[[#This Row],[Contacto1]],Tabla2[phone_number_dialed],Tabla2[status_name],,0)</f>
        <v>No Answer AutoDial</v>
      </c>
    </row>
    <row r="227" spans="1:22" x14ac:dyDescent="0.25">
      <c r="A227" s="88" t="s">
        <v>2241</v>
      </c>
      <c r="B227" t="s">
        <v>1548</v>
      </c>
      <c r="C227" s="4">
        <v>359338580000</v>
      </c>
      <c r="D227" t="s">
        <v>4163</v>
      </c>
      <c r="E227">
        <f>+_xlfn.XLOOKUP(UTILIZADAS[[#This Row],[Numero_Cuenta]],'[1]cobros_marzo (fijo)'!$B:$B,'[1]cobros_marzo (fijo)'!$D:$D,,0)</f>
        <v>0</v>
      </c>
      <c r="G227" s="3">
        <v>46026</v>
      </c>
      <c r="H227">
        <v>65014520</v>
      </c>
      <c r="I227">
        <v>65014520</v>
      </c>
      <c r="K227" t="s">
        <v>2079</v>
      </c>
      <c r="O227" s="3">
        <v>46026</v>
      </c>
      <c r="S227" t="s">
        <v>1549</v>
      </c>
      <c r="T227" t="s">
        <v>65</v>
      </c>
      <c r="U227" t="s">
        <v>66</v>
      </c>
      <c r="V227" t="str">
        <f>_xlfn.XLOOKUP(UTILIZADAS[[#This Row],[Contacto1]],Tabla2[phone_number_dialed],Tabla2[status_name],,0)</f>
        <v>Auto busy</v>
      </c>
    </row>
    <row r="228" spans="1:22" x14ac:dyDescent="0.25">
      <c r="A228" s="88" t="s">
        <v>2241</v>
      </c>
      <c r="B228" t="s">
        <v>1550</v>
      </c>
      <c r="C228" s="4">
        <v>358028670000</v>
      </c>
      <c r="D228" t="s">
        <v>4163</v>
      </c>
      <c r="E228">
        <f>+_xlfn.XLOOKUP(UTILIZADAS[[#This Row],[Numero_Cuenta]],'[1]cobros_marzo (fijo)'!$B:$B,'[1]cobros_marzo (fijo)'!$D:$D,,0)</f>
        <v>0</v>
      </c>
      <c r="G228" s="3">
        <v>46026</v>
      </c>
      <c r="H228">
        <v>67890543</v>
      </c>
      <c r="I228">
        <v>67890543</v>
      </c>
      <c r="K228" t="s">
        <v>2123</v>
      </c>
      <c r="O228" s="3">
        <v>46026</v>
      </c>
      <c r="S228" t="s">
        <v>1551</v>
      </c>
      <c r="T228" t="s">
        <v>65</v>
      </c>
      <c r="U228" t="s">
        <v>66</v>
      </c>
      <c r="V228" t="str">
        <f>_xlfn.XLOOKUP(UTILIZADAS[[#This Row],[Contacto1]],Tabla2[phone_number_dialed],Tabla2[status_name],,0)</f>
        <v>Buzon de voz</v>
      </c>
    </row>
    <row r="229" spans="1:22" x14ac:dyDescent="0.25">
      <c r="A229" s="88" t="s">
        <v>2241</v>
      </c>
      <c r="B229" t="s">
        <v>4319</v>
      </c>
      <c r="C229" s="4">
        <v>353359190000</v>
      </c>
      <c r="D229" t="s">
        <v>4163</v>
      </c>
      <c r="E229">
        <f>+_xlfn.XLOOKUP(UTILIZADAS[[#This Row],[Numero_Cuenta]],'[1]cobros_marzo (fijo)'!$B:$B,'[1]cobros_marzo (fijo)'!$D:$D,,0)</f>
        <v>0</v>
      </c>
      <c r="G229" s="3">
        <v>46026</v>
      </c>
      <c r="H229">
        <v>69264035</v>
      </c>
      <c r="I229">
        <v>69264035</v>
      </c>
      <c r="K229" t="s">
        <v>2756</v>
      </c>
      <c r="O229" s="3">
        <v>46026</v>
      </c>
      <c r="S229" t="s">
        <v>3820</v>
      </c>
      <c r="T229" t="s">
        <v>65</v>
      </c>
      <c r="U229" t="s">
        <v>66</v>
      </c>
      <c r="V229" t="e">
        <f>_xlfn.XLOOKUP(UTILIZADAS[[#This Row],[Contacto1]],Tabla2[phone_number_dialed],Tabla2[status_name],,0)</f>
        <v>#N/A</v>
      </c>
    </row>
    <row r="230" spans="1:22" x14ac:dyDescent="0.25">
      <c r="A230" s="88" t="s">
        <v>2241</v>
      </c>
      <c r="B230" t="s">
        <v>1552</v>
      </c>
      <c r="C230" s="4">
        <v>358357750000</v>
      </c>
      <c r="D230" t="s">
        <v>4163</v>
      </c>
      <c r="E230">
        <f>+_xlfn.XLOOKUP(UTILIZADAS[[#This Row],[Numero_Cuenta]],'[1]cobros_marzo (fijo)'!$B:$B,'[1]cobros_marzo (fijo)'!$D:$D,,0)</f>
        <v>0</v>
      </c>
      <c r="G230" s="3">
        <v>46026</v>
      </c>
      <c r="H230">
        <v>69997245</v>
      </c>
      <c r="I230">
        <v>69997245</v>
      </c>
      <c r="K230" t="s">
        <v>2757</v>
      </c>
      <c r="O230" s="3">
        <v>46026</v>
      </c>
      <c r="S230" t="s">
        <v>1553</v>
      </c>
      <c r="T230" t="s">
        <v>65</v>
      </c>
      <c r="U230" t="s">
        <v>66</v>
      </c>
      <c r="V230" t="str">
        <f>_xlfn.XLOOKUP(UTILIZADAS[[#This Row],[Contacto1]],Tabla2[phone_number_dialed],Tabla2[status_name],,0)</f>
        <v>No Answer AutoDial</v>
      </c>
    </row>
    <row r="231" spans="1:22" x14ac:dyDescent="0.25">
      <c r="A231" s="88" t="s">
        <v>2241</v>
      </c>
      <c r="B231" t="s">
        <v>1554</v>
      </c>
      <c r="C231" s="4">
        <v>354358340000</v>
      </c>
      <c r="D231" t="s">
        <v>4163</v>
      </c>
      <c r="E231">
        <f>+_xlfn.XLOOKUP(UTILIZADAS[[#This Row],[Numero_Cuenta]],'[1]cobros_marzo (fijo)'!$B:$B,'[1]cobros_marzo (fijo)'!$D:$D,,0)</f>
        <v>0</v>
      </c>
      <c r="G231" s="3">
        <v>46026</v>
      </c>
      <c r="H231">
        <v>67059028</v>
      </c>
      <c r="I231">
        <v>67059028</v>
      </c>
      <c r="K231" t="s">
        <v>2758</v>
      </c>
      <c r="O231" s="3">
        <v>46026</v>
      </c>
      <c r="S231" t="s">
        <v>1555</v>
      </c>
      <c r="T231" t="s">
        <v>65</v>
      </c>
      <c r="U231" t="s">
        <v>66</v>
      </c>
      <c r="V231" t="str">
        <f>_xlfn.XLOOKUP(UTILIZADAS[[#This Row],[Contacto1]],Tabla2[phone_number_dialed],Tabla2[status_name],,0)</f>
        <v>No Answer AutoDial</v>
      </c>
    </row>
    <row r="232" spans="1:22" x14ac:dyDescent="0.25">
      <c r="A232" s="88" t="s">
        <v>2241</v>
      </c>
      <c r="B232" t="s">
        <v>1645</v>
      </c>
      <c r="C232" s="4">
        <v>351352270000</v>
      </c>
      <c r="D232" t="s">
        <v>4163</v>
      </c>
      <c r="E232" t="str">
        <f>+_xlfn.XLOOKUP(UTILIZADAS[[#This Row],[Numero_Cuenta]],'[1]cobros_marzo (fijo)'!$B:$B,'[1]cobros_marzo (fijo)'!$D:$D,,0)</f>
        <v>COCLE                                             </v>
      </c>
      <c r="G232" s="3">
        <v>46026</v>
      </c>
      <c r="H232">
        <v>68509947</v>
      </c>
      <c r="I232">
        <v>68509947</v>
      </c>
      <c r="K232" t="s">
        <v>2759</v>
      </c>
      <c r="O232" s="3">
        <v>46026</v>
      </c>
      <c r="S232" t="s">
        <v>1556</v>
      </c>
      <c r="T232" t="s">
        <v>65</v>
      </c>
      <c r="U232" t="s">
        <v>66</v>
      </c>
      <c r="V232" t="e">
        <f>_xlfn.XLOOKUP(UTILIZADAS[[#This Row],[Contacto1]],Tabla2[phone_number_dialed],Tabla2[status_name],,0)</f>
        <v>#N/A</v>
      </c>
    </row>
    <row r="233" spans="1:22" x14ac:dyDescent="0.25">
      <c r="A233" s="88" t="s">
        <v>2241</v>
      </c>
      <c r="B233" t="s">
        <v>1557</v>
      </c>
      <c r="C233" s="4">
        <v>357357400000</v>
      </c>
      <c r="D233" t="s">
        <v>4163</v>
      </c>
      <c r="E233">
        <f>+_xlfn.XLOOKUP(UTILIZADAS[[#This Row],[Numero_Cuenta]],'[1]cobros_marzo (fijo)'!$B:$B,'[1]cobros_marzo (fijo)'!$D:$D,,0)</f>
        <v>0</v>
      </c>
      <c r="G233" s="3">
        <v>46026</v>
      </c>
      <c r="H233">
        <v>65951702</v>
      </c>
      <c r="I233">
        <v>65951702</v>
      </c>
      <c r="K233" t="s">
        <v>2760</v>
      </c>
      <c r="O233" s="3">
        <v>46026</v>
      </c>
      <c r="S233" t="s">
        <v>1558</v>
      </c>
      <c r="T233" t="s">
        <v>65</v>
      </c>
      <c r="U233" t="s">
        <v>66</v>
      </c>
      <c r="V233" t="e">
        <f>_xlfn.XLOOKUP(UTILIZADAS[[#This Row],[Contacto1]],Tabla2[phone_number_dialed],Tabla2[status_name],,0)</f>
        <v>#N/A</v>
      </c>
    </row>
    <row r="234" spans="1:22" x14ac:dyDescent="0.25">
      <c r="A234" s="88" t="s">
        <v>2241</v>
      </c>
      <c r="B234" t="s">
        <v>1559</v>
      </c>
      <c r="C234" s="4">
        <v>254004520000</v>
      </c>
      <c r="D234" t="s">
        <v>4163</v>
      </c>
      <c r="E234">
        <f>+_xlfn.XLOOKUP(UTILIZADAS[[#This Row],[Numero_Cuenta]],'[1]cobros_marzo (fijo)'!$B:$B,'[1]cobros_marzo (fijo)'!$D:$D,,0)</f>
        <v>0</v>
      </c>
      <c r="G234" s="3">
        <v>46026</v>
      </c>
      <c r="H234">
        <v>68191814</v>
      </c>
      <c r="I234">
        <v>68191814</v>
      </c>
      <c r="K234" t="s">
        <v>2761</v>
      </c>
      <c r="O234" s="3">
        <v>46026</v>
      </c>
      <c r="S234" t="s">
        <v>1560</v>
      </c>
      <c r="T234" t="s">
        <v>65</v>
      </c>
      <c r="U234" t="s">
        <v>66</v>
      </c>
      <c r="V234" t="e">
        <f>_xlfn.XLOOKUP(UTILIZADAS[[#This Row],[Contacto1]],Tabla2[phone_number_dialed],Tabla2[status_name],,0)</f>
        <v>#N/A</v>
      </c>
    </row>
    <row r="235" spans="1:22" x14ac:dyDescent="0.25">
      <c r="A235" s="88" t="s">
        <v>2241</v>
      </c>
      <c r="B235" t="s">
        <v>1561</v>
      </c>
      <c r="C235" s="4">
        <v>356348370000</v>
      </c>
      <c r="D235" t="s">
        <v>4163</v>
      </c>
      <c r="E235">
        <f>+_xlfn.XLOOKUP(UTILIZADAS[[#This Row],[Numero_Cuenta]],'[1]cobros_marzo (fijo)'!$B:$B,'[1]cobros_marzo (fijo)'!$D:$D,,0)</f>
        <v>0</v>
      </c>
      <c r="G235" s="3">
        <v>46026</v>
      </c>
      <c r="H235">
        <v>65287756</v>
      </c>
      <c r="I235">
        <v>65287756</v>
      </c>
      <c r="K235" t="s">
        <v>2762</v>
      </c>
      <c r="O235" s="3">
        <v>46026</v>
      </c>
      <c r="S235" t="s">
        <v>1562</v>
      </c>
      <c r="T235" t="s">
        <v>65</v>
      </c>
      <c r="U235" t="s">
        <v>66</v>
      </c>
      <c r="V235" t="str">
        <f>_xlfn.XLOOKUP(UTILIZADAS[[#This Row],[Contacto1]],Tabla2[phone_number_dialed],Tabla2[status_name],,0)</f>
        <v>No Answer AutoDial</v>
      </c>
    </row>
    <row r="236" spans="1:22" x14ac:dyDescent="0.25">
      <c r="A236" s="88" t="s">
        <v>2241</v>
      </c>
      <c r="B236" t="s">
        <v>1563</v>
      </c>
      <c r="C236" s="4">
        <v>353359440000</v>
      </c>
      <c r="D236" t="s">
        <v>4163</v>
      </c>
      <c r="E236">
        <f>+_xlfn.XLOOKUP(UTILIZADAS[[#This Row],[Numero_Cuenta]],'[1]cobros_marzo (fijo)'!$B:$B,'[1]cobros_marzo (fijo)'!$D:$D,,0)</f>
        <v>0</v>
      </c>
      <c r="G236" s="3">
        <v>46026</v>
      </c>
      <c r="H236">
        <v>69394767</v>
      </c>
      <c r="I236">
        <v>69394767</v>
      </c>
      <c r="K236" t="s">
        <v>2763</v>
      </c>
      <c r="O236" s="3">
        <v>46026</v>
      </c>
      <c r="S236" t="s">
        <v>1564</v>
      </c>
      <c r="T236" t="s">
        <v>65</v>
      </c>
      <c r="U236" t="s">
        <v>66</v>
      </c>
      <c r="V236" t="e">
        <f>_xlfn.XLOOKUP(UTILIZADAS[[#This Row],[Contacto1]],Tabla2[phone_number_dialed],Tabla2[status_name],,0)</f>
        <v>#N/A</v>
      </c>
    </row>
    <row r="237" spans="1:22" x14ac:dyDescent="0.25">
      <c r="A237" s="88" t="s">
        <v>2241</v>
      </c>
      <c r="B237" t="s">
        <v>1529</v>
      </c>
      <c r="C237" s="4">
        <v>357285600000</v>
      </c>
      <c r="D237" t="s">
        <v>4163</v>
      </c>
      <c r="E237">
        <f>+_xlfn.XLOOKUP(UTILIZADAS[[#This Row],[Numero_Cuenta]],'[1]cobros_marzo (fijo)'!$B:$B,'[1]cobros_marzo (fijo)'!$D:$D,,0)</f>
        <v>0</v>
      </c>
      <c r="G237" s="3">
        <v>46026</v>
      </c>
      <c r="H237">
        <v>69558662</v>
      </c>
      <c r="I237">
        <v>69558662</v>
      </c>
      <c r="K237" t="s">
        <v>2764</v>
      </c>
      <c r="O237" s="3">
        <v>46026</v>
      </c>
      <c r="S237" t="s">
        <v>1530</v>
      </c>
      <c r="T237" t="s">
        <v>65</v>
      </c>
      <c r="U237" t="s">
        <v>66</v>
      </c>
      <c r="V237" t="str">
        <f>_xlfn.XLOOKUP(UTILIZADAS[[#This Row],[Contacto1]],Tabla2[phone_number_dialed],Tabla2[status_name],,0)</f>
        <v>Agent Not Available</v>
      </c>
    </row>
    <row r="238" spans="1:22" x14ac:dyDescent="0.25">
      <c r="A238" s="88" t="s">
        <v>2241</v>
      </c>
      <c r="B238" t="s">
        <v>2275</v>
      </c>
      <c r="C238" s="4">
        <v>356310930000</v>
      </c>
      <c r="D238" t="s">
        <v>4163</v>
      </c>
      <c r="E238">
        <f>+_xlfn.XLOOKUP(UTILIZADAS[[#This Row],[Numero_Cuenta]],'[1]cobros_marzo (fijo)'!$B:$B,'[1]cobros_marzo (fijo)'!$D:$D,,0)</f>
        <v>0</v>
      </c>
      <c r="G238" s="3">
        <v>46026</v>
      </c>
      <c r="H238">
        <v>68791378</v>
      </c>
      <c r="I238">
        <v>68791378</v>
      </c>
      <c r="K238" t="s">
        <v>2765</v>
      </c>
      <c r="O238" s="3">
        <v>46026</v>
      </c>
      <c r="S238" t="s">
        <v>3821</v>
      </c>
      <c r="T238" t="s">
        <v>65</v>
      </c>
      <c r="U238" t="s">
        <v>66</v>
      </c>
      <c r="V238" t="e">
        <f>_xlfn.XLOOKUP(UTILIZADAS[[#This Row],[Contacto1]],Tabla2[phone_number_dialed],Tabla2[status_name],,0)</f>
        <v>#N/A</v>
      </c>
    </row>
    <row r="239" spans="1:22" x14ac:dyDescent="0.25">
      <c r="A239" s="88" t="s">
        <v>2241</v>
      </c>
      <c r="B239" t="s">
        <v>1531</v>
      </c>
      <c r="C239" s="4">
        <v>356360990000</v>
      </c>
      <c r="D239" t="s">
        <v>4163</v>
      </c>
      <c r="E239">
        <f>+_xlfn.XLOOKUP(UTILIZADAS[[#This Row],[Numero_Cuenta]],'[1]cobros_marzo (fijo)'!$B:$B,'[1]cobros_marzo (fijo)'!$D:$D,,0)</f>
        <v>0</v>
      </c>
      <c r="G239" s="3">
        <v>46026</v>
      </c>
      <c r="H239">
        <v>65294266</v>
      </c>
      <c r="I239">
        <v>65294266</v>
      </c>
      <c r="K239" t="s">
        <v>2766</v>
      </c>
      <c r="O239" s="3">
        <v>46026</v>
      </c>
      <c r="S239" t="s">
        <v>1532</v>
      </c>
      <c r="T239" t="s">
        <v>65</v>
      </c>
      <c r="U239" t="s">
        <v>66</v>
      </c>
      <c r="V239" t="str">
        <f>_xlfn.XLOOKUP(UTILIZADAS[[#This Row],[Contacto1]],Tabla2[phone_number_dialed],Tabla2[status_name],,0)</f>
        <v>Buzon de voz</v>
      </c>
    </row>
    <row r="240" spans="1:22" x14ac:dyDescent="0.25">
      <c r="A240" s="88" t="s">
        <v>2241</v>
      </c>
      <c r="B240" t="s">
        <v>2276</v>
      </c>
      <c r="C240" s="4">
        <v>354359230000</v>
      </c>
      <c r="D240" t="s">
        <v>4163</v>
      </c>
      <c r="E240">
        <f>+_xlfn.XLOOKUP(UTILIZADAS[[#This Row],[Numero_Cuenta]],'[1]cobros_marzo (fijo)'!$B:$B,'[1]cobros_marzo (fijo)'!$D:$D,,0)</f>
        <v>0</v>
      </c>
      <c r="G240" s="3">
        <v>46026</v>
      </c>
      <c r="H240">
        <v>68162184</v>
      </c>
      <c r="I240">
        <v>68162184</v>
      </c>
      <c r="K240" t="s">
        <v>2767</v>
      </c>
      <c r="O240" s="3">
        <v>46026</v>
      </c>
      <c r="S240" t="s">
        <v>3822</v>
      </c>
      <c r="T240" t="s">
        <v>65</v>
      </c>
      <c r="U240" t="s">
        <v>66</v>
      </c>
      <c r="V240" t="e">
        <f>_xlfn.XLOOKUP(UTILIZADAS[[#This Row],[Contacto1]],Tabla2[phone_number_dialed],Tabla2[status_name],,0)</f>
        <v>#N/A</v>
      </c>
    </row>
    <row r="241" spans="1:22" x14ac:dyDescent="0.25">
      <c r="A241" s="88" t="s">
        <v>2241</v>
      </c>
      <c r="B241" t="s">
        <v>1533</v>
      </c>
      <c r="C241" s="4">
        <v>272051270000</v>
      </c>
      <c r="D241" t="s">
        <v>4163</v>
      </c>
      <c r="E241">
        <f>+_xlfn.XLOOKUP(UTILIZADAS[[#This Row],[Numero_Cuenta]],'[1]cobros_marzo (fijo)'!$B:$B,'[1]cobros_marzo (fijo)'!$D:$D,,0)</f>
        <v>0</v>
      </c>
      <c r="G241" s="3">
        <v>46026</v>
      </c>
      <c r="H241">
        <v>62265318</v>
      </c>
      <c r="I241">
        <v>62265318</v>
      </c>
      <c r="K241" t="s">
        <v>2768</v>
      </c>
      <c r="O241" s="3">
        <v>46026</v>
      </c>
      <c r="S241" t="s">
        <v>1534</v>
      </c>
      <c r="T241" t="s">
        <v>65</v>
      </c>
      <c r="U241" t="s">
        <v>66</v>
      </c>
      <c r="V241" t="e">
        <f>_xlfn.XLOOKUP(UTILIZADAS[[#This Row],[Contacto1]],Tabla2[phone_number_dialed],Tabla2[status_name],,0)</f>
        <v>#N/A</v>
      </c>
    </row>
    <row r="242" spans="1:22" x14ac:dyDescent="0.25">
      <c r="A242" s="88" t="s">
        <v>2241</v>
      </c>
      <c r="B242" t="s">
        <v>1535</v>
      </c>
      <c r="C242" s="4">
        <v>359346940000</v>
      </c>
      <c r="D242" t="s">
        <v>4163</v>
      </c>
      <c r="E242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242" s="3">
        <v>46026</v>
      </c>
      <c r="H242">
        <v>67890453</v>
      </c>
      <c r="I242">
        <v>67890453</v>
      </c>
      <c r="K242" t="s">
        <v>2669</v>
      </c>
      <c r="O242" s="3">
        <v>46026</v>
      </c>
      <c r="S242" t="s">
        <v>1536</v>
      </c>
      <c r="T242" t="s">
        <v>65</v>
      </c>
      <c r="U242" t="s">
        <v>66</v>
      </c>
      <c r="V242" t="str">
        <f>_xlfn.XLOOKUP(UTILIZADAS[[#This Row],[Contacto1]],Tabla2[phone_number_dialed],Tabla2[status_name],,0)</f>
        <v>Buzon de voz</v>
      </c>
    </row>
    <row r="243" spans="1:22" x14ac:dyDescent="0.25">
      <c r="A243" s="88" t="s">
        <v>2241</v>
      </c>
      <c r="B243" t="s">
        <v>1537</v>
      </c>
      <c r="C243" s="4">
        <v>358358400000</v>
      </c>
      <c r="D243" t="s">
        <v>4163</v>
      </c>
      <c r="E243">
        <f>+_xlfn.XLOOKUP(UTILIZADAS[[#This Row],[Numero_Cuenta]],'[1]cobros_marzo (fijo)'!$B:$B,'[1]cobros_marzo (fijo)'!$D:$D,,0)</f>
        <v>0</v>
      </c>
      <c r="G243" s="3">
        <v>46026</v>
      </c>
      <c r="H243">
        <v>69799498</v>
      </c>
      <c r="I243">
        <v>69799498</v>
      </c>
      <c r="K243" t="s">
        <v>2769</v>
      </c>
      <c r="O243" s="3">
        <v>46026</v>
      </c>
      <c r="S243" t="s">
        <v>1538</v>
      </c>
      <c r="T243" t="s">
        <v>65</v>
      </c>
      <c r="U243" t="s">
        <v>66</v>
      </c>
      <c r="V243" t="e">
        <f>_xlfn.XLOOKUP(UTILIZADAS[[#This Row],[Contacto1]],Tabla2[phone_number_dialed],Tabla2[status_name],,0)</f>
        <v>#N/A</v>
      </c>
    </row>
    <row r="244" spans="1:22" x14ac:dyDescent="0.25">
      <c r="A244" s="88" t="s">
        <v>2241</v>
      </c>
      <c r="B244" t="s">
        <v>1539</v>
      </c>
      <c r="C244" s="4">
        <v>352358100000</v>
      </c>
      <c r="D244" t="s">
        <v>4163</v>
      </c>
      <c r="E244">
        <f>+_xlfn.XLOOKUP(UTILIZADAS[[#This Row],[Numero_Cuenta]],'[1]cobros_marzo (fijo)'!$B:$B,'[1]cobros_marzo (fijo)'!$D:$D,,0)</f>
        <v>0</v>
      </c>
      <c r="G244" s="3">
        <v>46026</v>
      </c>
      <c r="H244">
        <v>64178091</v>
      </c>
      <c r="I244">
        <v>64178091</v>
      </c>
      <c r="K244" t="s">
        <v>2770</v>
      </c>
      <c r="O244" s="3">
        <v>46026</v>
      </c>
      <c r="S244">
        <v>9762438</v>
      </c>
      <c r="T244" t="s">
        <v>65</v>
      </c>
      <c r="U244" t="s">
        <v>66</v>
      </c>
      <c r="V244" t="e">
        <f>_xlfn.XLOOKUP(UTILIZADAS[[#This Row],[Contacto1]],Tabla2[phone_number_dialed],Tabla2[status_name],,0)</f>
        <v>#N/A</v>
      </c>
    </row>
    <row r="245" spans="1:22" x14ac:dyDescent="0.25">
      <c r="A245" s="88" t="s">
        <v>2241</v>
      </c>
      <c r="B245" t="s">
        <v>4320</v>
      </c>
      <c r="C245" s="4">
        <v>354359510000</v>
      </c>
      <c r="D245" t="s">
        <v>4163</v>
      </c>
      <c r="E245">
        <f>+_xlfn.XLOOKUP(UTILIZADAS[[#This Row],[Numero_Cuenta]],'[1]cobros_marzo (fijo)'!$B:$B,'[1]cobros_marzo (fijo)'!$D:$D,,0)</f>
        <v>0</v>
      </c>
      <c r="G245" s="3">
        <v>46026</v>
      </c>
      <c r="H245">
        <v>66641321</v>
      </c>
      <c r="I245">
        <v>66641321</v>
      </c>
      <c r="K245" t="s">
        <v>2771</v>
      </c>
      <c r="O245" s="3">
        <v>46026</v>
      </c>
      <c r="S245" t="s">
        <v>3823</v>
      </c>
      <c r="T245" t="s">
        <v>65</v>
      </c>
      <c r="U245" t="s">
        <v>66</v>
      </c>
      <c r="V245" t="e">
        <f>_xlfn.XLOOKUP(UTILIZADAS[[#This Row],[Contacto1]],Tabla2[phone_number_dialed],Tabla2[status_name],,0)</f>
        <v>#N/A</v>
      </c>
    </row>
    <row r="246" spans="1:22" x14ac:dyDescent="0.25">
      <c r="A246" s="88" t="s">
        <v>2241</v>
      </c>
      <c r="B246" t="s">
        <v>1542</v>
      </c>
      <c r="C246" s="4">
        <v>352343340000</v>
      </c>
      <c r="D246" t="s">
        <v>4163</v>
      </c>
      <c r="E246">
        <f>+_xlfn.XLOOKUP(UTILIZADAS[[#This Row],[Numero_Cuenta]],'[1]cobros_marzo (fijo)'!$B:$B,'[1]cobros_marzo (fijo)'!$D:$D,,0)</f>
        <v>0</v>
      </c>
      <c r="G246" s="3">
        <v>46026</v>
      </c>
      <c r="H246">
        <v>68010681</v>
      </c>
      <c r="I246">
        <v>68010681</v>
      </c>
      <c r="K246" t="s">
        <v>2772</v>
      </c>
      <c r="O246" s="3">
        <v>46026</v>
      </c>
      <c r="S246" t="s">
        <v>1543</v>
      </c>
      <c r="T246" t="s">
        <v>65</v>
      </c>
      <c r="U246" t="s">
        <v>66</v>
      </c>
      <c r="V246" t="e">
        <f>_xlfn.XLOOKUP(UTILIZADAS[[#This Row],[Contacto1]],Tabla2[phone_number_dialed],Tabla2[status_name],,0)</f>
        <v>#N/A</v>
      </c>
    </row>
    <row r="247" spans="1:22" x14ac:dyDescent="0.25">
      <c r="A247" s="88" t="s">
        <v>2241</v>
      </c>
      <c r="B247" t="s">
        <v>1544</v>
      </c>
      <c r="C247" s="4">
        <v>354360650000</v>
      </c>
      <c r="D247" t="s">
        <v>4163</v>
      </c>
      <c r="E247">
        <f>+_xlfn.XLOOKUP(UTILIZADAS[[#This Row],[Numero_Cuenta]],'[1]cobros_marzo (fijo)'!$B:$B,'[1]cobros_marzo (fijo)'!$D:$D,,0)</f>
        <v>0</v>
      </c>
      <c r="G247" s="3">
        <v>46026</v>
      </c>
      <c r="H247">
        <v>61016174</v>
      </c>
      <c r="I247">
        <v>61016174</v>
      </c>
      <c r="K247" t="s">
        <v>2773</v>
      </c>
      <c r="O247" s="3">
        <v>46026</v>
      </c>
      <c r="S247" t="s">
        <v>1545</v>
      </c>
      <c r="T247" t="s">
        <v>65</v>
      </c>
      <c r="U247" t="s">
        <v>66</v>
      </c>
      <c r="V247" t="e">
        <f>_xlfn.XLOOKUP(UTILIZADAS[[#This Row],[Contacto1]],Tabla2[phone_number_dialed],Tabla2[status_name],,0)</f>
        <v>#N/A</v>
      </c>
    </row>
    <row r="248" spans="1:22" x14ac:dyDescent="0.25">
      <c r="A248" s="88" t="s">
        <v>2241</v>
      </c>
      <c r="B248" t="s">
        <v>1513</v>
      </c>
      <c r="C248" s="4">
        <v>357334100000</v>
      </c>
      <c r="D248" t="s">
        <v>4163</v>
      </c>
      <c r="E248">
        <f>+_xlfn.XLOOKUP(UTILIZADAS[[#This Row],[Numero_Cuenta]],'[1]cobros_marzo (fijo)'!$B:$B,'[1]cobros_marzo (fijo)'!$D:$D,,0)</f>
        <v>0</v>
      </c>
      <c r="G248" s="3">
        <v>46026</v>
      </c>
      <c r="H248">
        <v>66839768</v>
      </c>
      <c r="I248">
        <v>66839768</v>
      </c>
      <c r="K248" t="s">
        <v>2774</v>
      </c>
      <c r="O248" s="3">
        <v>46026</v>
      </c>
      <c r="S248" t="s">
        <v>1514</v>
      </c>
      <c r="T248" t="s">
        <v>65</v>
      </c>
      <c r="U248" t="s">
        <v>66</v>
      </c>
      <c r="V248" t="e">
        <f>_xlfn.XLOOKUP(UTILIZADAS[[#This Row],[Contacto1]],Tabla2[phone_number_dialed],Tabla2[status_name],,0)</f>
        <v>#N/A</v>
      </c>
    </row>
    <row r="249" spans="1:22" x14ac:dyDescent="0.25">
      <c r="A249" s="88" t="s">
        <v>2241</v>
      </c>
      <c r="B249" t="s">
        <v>1517</v>
      </c>
      <c r="C249" s="4">
        <v>358355590000</v>
      </c>
      <c r="D249" t="s">
        <v>4163</v>
      </c>
      <c r="E249">
        <f>+_xlfn.XLOOKUP(UTILIZADAS[[#This Row],[Numero_Cuenta]],'[1]cobros_marzo (fijo)'!$B:$B,'[1]cobros_marzo (fijo)'!$D:$D,,0)</f>
        <v>0</v>
      </c>
      <c r="G249" s="3">
        <v>46026</v>
      </c>
      <c r="H249">
        <v>63321872</v>
      </c>
      <c r="I249">
        <v>63321872</v>
      </c>
      <c r="K249" t="s">
        <v>2775</v>
      </c>
      <c r="O249" s="3">
        <v>46026</v>
      </c>
      <c r="S249" t="s">
        <v>1518</v>
      </c>
      <c r="T249" t="s">
        <v>65</v>
      </c>
      <c r="U249" t="s">
        <v>66</v>
      </c>
      <c r="V249" t="str">
        <f>_xlfn.XLOOKUP(UTILIZADAS[[#This Row],[Contacto1]],Tabla2[phone_number_dialed],Tabla2[status_name],,0)</f>
        <v>No Answer AutoDial</v>
      </c>
    </row>
    <row r="250" spans="1:22" x14ac:dyDescent="0.25">
      <c r="A250" s="88" t="s">
        <v>2241</v>
      </c>
      <c r="B250" t="s">
        <v>1519</v>
      </c>
      <c r="C250" s="4">
        <v>357082970000</v>
      </c>
      <c r="D250" t="s">
        <v>4163</v>
      </c>
      <c r="E250">
        <f>+_xlfn.XLOOKUP(UTILIZADAS[[#This Row],[Numero_Cuenta]],'[1]cobros_marzo (fijo)'!$B:$B,'[1]cobros_marzo (fijo)'!$D:$D,,0)</f>
        <v>0</v>
      </c>
      <c r="G250" s="3">
        <v>46026</v>
      </c>
      <c r="H250">
        <v>67030325</v>
      </c>
      <c r="I250">
        <v>67030325</v>
      </c>
      <c r="K250" t="s">
        <v>2776</v>
      </c>
      <c r="O250" s="3">
        <v>46026</v>
      </c>
      <c r="S250" t="s">
        <v>1520</v>
      </c>
      <c r="T250" t="s">
        <v>65</v>
      </c>
      <c r="U250" t="s">
        <v>66</v>
      </c>
      <c r="V250" t="e">
        <f>_xlfn.XLOOKUP(UTILIZADAS[[#This Row],[Contacto1]],Tabla2[phone_number_dialed],Tabla2[status_name],,0)</f>
        <v>#N/A</v>
      </c>
    </row>
    <row r="251" spans="1:22" x14ac:dyDescent="0.25">
      <c r="A251" s="88" t="s">
        <v>2241</v>
      </c>
      <c r="B251" t="s">
        <v>1521</v>
      </c>
      <c r="C251" s="4">
        <v>354358380000</v>
      </c>
      <c r="D251" t="s">
        <v>4163</v>
      </c>
      <c r="E251">
        <f>+_xlfn.XLOOKUP(UTILIZADAS[[#This Row],[Numero_Cuenta]],'[1]cobros_marzo (fijo)'!$B:$B,'[1]cobros_marzo (fijo)'!$D:$D,,0)</f>
        <v>0</v>
      </c>
      <c r="G251" s="3">
        <v>46026</v>
      </c>
      <c r="H251">
        <v>68906543</v>
      </c>
      <c r="I251">
        <v>68906543</v>
      </c>
      <c r="K251" t="s">
        <v>2777</v>
      </c>
      <c r="O251" s="3">
        <v>46026</v>
      </c>
      <c r="S251" t="s">
        <v>1522</v>
      </c>
      <c r="T251" t="s">
        <v>65</v>
      </c>
      <c r="U251" t="s">
        <v>66</v>
      </c>
      <c r="V251" t="str">
        <f>_xlfn.XLOOKUP(UTILIZADAS[[#This Row],[Contacto1]],Tabla2[phone_number_dialed],Tabla2[status_name],,0)</f>
        <v>Agent Not Available</v>
      </c>
    </row>
    <row r="252" spans="1:22" x14ac:dyDescent="0.25">
      <c r="A252" s="88" t="s">
        <v>2241</v>
      </c>
      <c r="B252" t="s">
        <v>1523</v>
      </c>
      <c r="C252" s="4">
        <v>353360370000</v>
      </c>
      <c r="D252" t="s">
        <v>4163</v>
      </c>
      <c r="E252">
        <f>+_xlfn.XLOOKUP(UTILIZADAS[[#This Row],[Numero_Cuenta]],'[1]cobros_marzo (fijo)'!$B:$B,'[1]cobros_marzo (fijo)'!$D:$D,,0)</f>
        <v>0</v>
      </c>
      <c r="G252" s="3">
        <v>46026</v>
      </c>
      <c r="H252">
        <v>65880586</v>
      </c>
      <c r="I252">
        <v>65880586</v>
      </c>
      <c r="K252" t="s">
        <v>2002</v>
      </c>
      <c r="O252" s="3">
        <v>46026</v>
      </c>
      <c r="S252" t="s">
        <v>1524</v>
      </c>
      <c r="T252" t="s">
        <v>85</v>
      </c>
      <c r="U252" t="s">
        <v>66</v>
      </c>
      <c r="V252" t="str">
        <f>_xlfn.XLOOKUP(UTILIZADAS[[#This Row],[Contacto1]],Tabla2[phone_number_dialed],Tabla2[status_name],,0)</f>
        <v>Agent Not Available</v>
      </c>
    </row>
    <row r="253" spans="1:22" x14ac:dyDescent="0.25">
      <c r="A253" s="88" t="s">
        <v>2241</v>
      </c>
      <c r="B253" t="s">
        <v>1525</v>
      </c>
      <c r="C253" s="4">
        <v>352351310000</v>
      </c>
      <c r="D253" t="s">
        <v>4163</v>
      </c>
      <c r="E253">
        <f>+_xlfn.XLOOKUP(UTILIZADAS[[#This Row],[Numero_Cuenta]],'[1]cobros_marzo (fijo)'!$B:$B,'[1]cobros_marzo (fijo)'!$D:$D,,0)</f>
        <v>0</v>
      </c>
      <c r="G253" s="3">
        <v>46026</v>
      </c>
      <c r="H253">
        <v>68981704</v>
      </c>
      <c r="I253">
        <v>68981704</v>
      </c>
      <c r="K253" t="s">
        <v>2778</v>
      </c>
      <c r="O253" s="3">
        <v>46026</v>
      </c>
      <c r="S253" t="s">
        <v>1526</v>
      </c>
      <c r="T253" t="s">
        <v>65</v>
      </c>
      <c r="U253" t="s">
        <v>66</v>
      </c>
      <c r="V253" t="e">
        <f>_xlfn.XLOOKUP(UTILIZADAS[[#This Row],[Contacto1]],Tabla2[phone_number_dialed],Tabla2[status_name],,0)</f>
        <v>#N/A</v>
      </c>
    </row>
    <row r="254" spans="1:22" x14ac:dyDescent="0.25">
      <c r="A254" s="88" t="s">
        <v>2241</v>
      </c>
      <c r="B254" t="s">
        <v>1527</v>
      </c>
      <c r="C254" s="4">
        <v>354278250000</v>
      </c>
      <c r="D254" t="s">
        <v>4163</v>
      </c>
      <c r="E254">
        <f>+_xlfn.XLOOKUP(UTILIZADAS[[#This Row],[Numero_Cuenta]],'[1]cobros_marzo (fijo)'!$B:$B,'[1]cobros_marzo (fijo)'!$D:$D,,0)</f>
        <v>0</v>
      </c>
      <c r="G254" s="3">
        <v>46026</v>
      </c>
      <c r="H254">
        <v>61598243</v>
      </c>
      <c r="I254">
        <v>61598243</v>
      </c>
      <c r="K254" t="s">
        <v>2779</v>
      </c>
      <c r="O254" s="3">
        <v>46026</v>
      </c>
      <c r="S254" t="s">
        <v>1528</v>
      </c>
      <c r="T254" t="s">
        <v>65</v>
      </c>
      <c r="U254" t="s">
        <v>66</v>
      </c>
      <c r="V254" t="str">
        <f>_xlfn.XLOOKUP(UTILIZADAS[[#This Row],[Contacto1]],Tabla2[phone_number_dialed],Tabla2[status_name],,0)</f>
        <v>Auto busy</v>
      </c>
    </row>
    <row r="255" spans="1:22" x14ac:dyDescent="0.25">
      <c r="A255" s="88" t="s">
        <v>2241</v>
      </c>
      <c r="B255" t="s">
        <v>1527</v>
      </c>
      <c r="C255" s="4">
        <v>354278250000</v>
      </c>
      <c r="D255" t="s">
        <v>4163</v>
      </c>
      <c r="E255">
        <f>+_xlfn.XLOOKUP(UTILIZADAS[[#This Row],[Numero_Cuenta]],'[1]cobros_marzo (fijo)'!$B:$B,'[1]cobros_marzo (fijo)'!$D:$D,,0)</f>
        <v>0</v>
      </c>
      <c r="G255" s="3">
        <v>46026</v>
      </c>
      <c r="H255">
        <v>61598243</v>
      </c>
      <c r="I255">
        <v>61598243</v>
      </c>
      <c r="K255" t="s">
        <v>2780</v>
      </c>
      <c r="O255" s="3">
        <v>46026</v>
      </c>
      <c r="S255" t="s">
        <v>1528</v>
      </c>
      <c r="T255" t="s">
        <v>65</v>
      </c>
      <c r="U255" t="s">
        <v>66</v>
      </c>
      <c r="V255" t="str">
        <f>_xlfn.XLOOKUP(UTILIZADAS[[#This Row],[Contacto1]],Tabla2[phone_number_dialed],Tabla2[status_name],,0)</f>
        <v>Auto busy</v>
      </c>
    </row>
    <row r="256" spans="1:22" x14ac:dyDescent="0.25">
      <c r="A256" s="88" t="s">
        <v>2241</v>
      </c>
      <c r="B256" t="s">
        <v>1507</v>
      </c>
      <c r="C256" s="4">
        <v>352359920000</v>
      </c>
      <c r="D256" t="s">
        <v>4163</v>
      </c>
      <c r="E256">
        <f>+_xlfn.XLOOKUP(UTILIZADAS[[#This Row],[Numero_Cuenta]],'[1]cobros_marzo (fijo)'!$B:$B,'[1]cobros_marzo (fijo)'!$D:$D,,0)</f>
        <v>0</v>
      </c>
      <c r="G256" s="3">
        <v>46026</v>
      </c>
      <c r="H256">
        <v>67890543</v>
      </c>
      <c r="I256">
        <v>67890543</v>
      </c>
      <c r="K256" t="s">
        <v>2781</v>
      </c>
      <c r="O256" s="3">
        <v>46026</v>
      </c>
      <c r="S256" t="s">
        <v>1508</v>
      </c>
      <c r="T256" t="s">
        <v>65</v>
      </c>
      <c r="U256" t="s">
        <v>66</v>
      </c>
      <c r="V256" t="str">
        <f>_xlfn.XLOOKUP(UTILIZADAS[[#This Row],[Contacto1]],Tabla2[phone_number_dialed],Tabla2[status_name],,0)</f>
        <v>Buzon de voz</v>
      </c>
    </row>
    <row r="257" spans="1:22" x14ac:dyDescent="0.25">
      <c r="A257" s="88" t="s">
        <v>2241</v>
      </c>
      <c r="B257" t="s">
        <v>1509</v>
      </c>
      <c r="C257" s="4">
        <v>353342080000</v>
      </c>
      <c r="D257" t="s">
        <v>4163</v>
      </c>
      <c r="E257">
        <f>+_xlfn.XLOOKUP(UTILIZADAS[[#This Row],[Numero_Cuenta]],'[1]cobros_marzo (fijo)'!$B:$B,'[1]cobros_marzo (fijo)'!$D:$D,,0)</f>
        <v>0</v>
      </c>
      <c r="G257" s="3">
        <v>46026</v>
      </c>
      <c r="H257">
        <v>66547531</v>
      </c>
      <c r="I257">
        <v>66547531</v>
      </c>
      <c r="K257" t="s">
        <v>2782</v>
      </c>
      <c r="O257" s="3">
        <v>46026</v>
      </c>
      <c r="S257" t="s">
        <v>1510</v>
      </c>
      <c r="T257" t="s">
        <v>65</v>
      </c>
      <c r="U257" t="s">
        <v>66</v>
      </c>
      <c r="V257" t="e">
        <f>_xlfn.XLOOKUP(UTILIZADAS[[#This Row],[Contacto1]],Tabla2[phone_number_dialed],Tabla2[status_name],,0)</f>
        <v>#N/A</v>
      </c>
    </row>
    <row r="258" spans="1:22" x14ac:dyDescent="0.25">
      <c r="A258" s="88" t="s">
        <v>2241</v>
      </c>
      <c r="B258" t="s">
        <v>1511</v>
      </c>
      <c r="C258" s="4">
        <v>354351160000</v>
      </c>
      <c r="D258" t="s">
        <v>4163</v>
      </c>
      <c r="E258">
        <f>+_xlfn.XLOOKUP(UTILIZADAS[[#This Row],[Numero_Cuenta]],'[1]cobros_marzo (fijo)'!$B:$B,'[1]cobros_marzo (fijo)'!$D:$D,,0)</f>
        <v>0</v>
      </c>
      <c r="G258" s="3">
        <v>46026</v>
      </c>
      <c r="H258">
        <v>64552668</v>
      </c>
      <c r="I258">
        <v>64552668</v>
      </c>
      <c r="K258" t="s">
        <v>2783</v>
      </c>
      <c r="O258" s="3">
        <v>46026</v>
      </c>
      <c r="S258" t="s">
        <v>1512</v>
      </c>
      <c r="T258" t="s">
        <v>65</v>
      </c>
      <c r="U258" t="s">
        <v>66</v>
      </c>
      <c r="V258" t="str">
        <f>_xlfn.XLOOKUP(UTILIZADAS[[#This Row],[Contacto1]],Tabla2[phone_number_dialed],Tabla2[status_name],,0)</f>
        <v>Agent Not Available</v>
      </c>
    </row>
    <row r="259" spans="1:22" x14ac:dyDescent="0.25">
      <c r="A259" s="88" t="s">
        <v>2241</v>
      </c>
      <c r="B259" t="s">
        <v>2277</v>
      </c>
      <c r="C259" s="4">
        <v>354338820000</v>
      </c>
      <c r="D259" t="s">
        <v>4163</v>
      </c>
      <c r="E259">
        <f>+_xlfn.XLOOKUP(UTILIZADAS[[#This Row],[Numero_Cuenta]],'[1]cobros_marzo (fijo)'!$B:$B,'[1]cobros_marzo (fijo)'!$D:$D,,0)</f>
        <v>0</v>
      </c>
      <c r="G259" s="3">
        <v>46026</v>
      </c>
      <c r="H259">
        <v>66151597</v>
      </c>
      <c r="I259">
        <v>66151597</v>
      </c>
      <c r="K259" t="s">
        <v>2784</v>
      </c>
      <c r="O259" s="3">
        <v>46026</v>
      </c>
      <c r="S259" t="s">
        <v>3824</v>
      </c>
      <c r="T259" t="s">
        <v>65</v>
      </c>
      <c r="U259" t="s">
        <v>66</v>
      </c>
      <c r="V259" t="str">
        <f>_xlfn.XLOOKUP(UTILIZADAS[[#This Row],[Contacto1]],Tabla2[phone_number_dialed],Tabla2[status_name],,0)</f>
        <v>Agent Not Available</v>
      </c>
    </row>
    <row r="260" spans="1:22" x14ac:dyDescent="0.25">
      <c r="A260" s="88" t="s">
        <v>2241</v>
      </c>
      <c r="B260" t="s">
        <v>1503</v>
      </c>
      <c r="C260" s="4">
        <v>355360850000</v>
      </c>
      <c r="D260" t="s">
        <v>4163</v>
      </c>
      <c r="E260">
        <f>+_xlfn.XLOOKUP(UTILIZADAS[[#This Row],[Numero_Cuenta]],'[1]cobros_marzo (fijo)'!$B:$B,'[1]cobros_marzo (fijo)'!$D:$D,,0)</f>
        <v>0</v>
      </c>
      <c r="G260" s="3">
        <v>46026</v>
      </c>
      <c r="H260">
        <v>63390957</v>
      </c>
      <c r="I260">
        <v>63390957</v>
      </c>
      <c r="K260" t="s">
        <v>2123</v>
      </c>
      <c r="O260" s="3">
        <v>46026</v>
      </c>
      <c r="S260" t="s">
        <v>1504</v>
      </c>
      <c r="T260" t="s">
        <v>65</v>
      </c>
      <c r="U260" t="s">
        <v>66</v>
      </c>
      <c r="V260" t="str">
        <f>_xlfn.XLOOKUP(UTILIZADAS[[#This Row],[Contacto1]],Tabla2[phone_number_dialed],Tabla2[status_name],,0)</f>
        <v>Auto busy</v>
      </c>
    </row>
    <row r="261" spans="1:22" x14ac:dyDescent="0.25">
      <c r="A261" s="88" t="s">
        <v>2241</v>
      </c>
      <c r="B261" t="s">
        <v>4321</v>
      </c>
      <c r="C261" s="4">
        <v>353361830000</v>
      </c>
      <c r="D261" t="s">
        <v>4163</v>
      </c>
      <c r="E261">
        <f>+_xlfn.XLOOKUP(UTILIZADAS[[#This Row],[Numero_Cuenta]],'[1]cobros_marzo (fijo)'!$B:$B,'[1]cobros_marzo (fijo)'!$D:$D,,0)</f>
        <v>0</v>
      </c>
      <c r="G261" s="3">
        <v>46026</v>
      </c>
      <c r="H261">
        <v>64600861</v>
      </c>
      <c r="I261">
        <v>64600861</v>
      </c>
      <c r="K261" t="s">
        <v>2785</v>
      </c>
      <c r="O261" s="3">
        <v>46026</v>
      </c>
      <c r="S261" t="s">
        <v>3825</v>
      </c>
      <c r="T261" t="s">
        <v>65</v>
      </c>
      <c r="U261" t="s">
        <v>66</v>
      </c>
      <c r="V261" t="str">
        <f>_xlfn.XLOOKUP(UTILIZADAS[[#This Row],[Contacto1]],Tabla2[phone_number_dialed],Tabla2[status_name],,0)</f>
        <v>Agent Not Available</v>
      </c>
    </row>
    <row r="262" spans="1:22" x14ac:dyDescent="0.25">
      <c r="A262" s="88" t="s">
        <v>2241</v>
      </c>
      <c r="B262" t="s">
        <v>1483</v>
      </c>
      <c r="C262" s="4">
        <v>353362830000</v>
      </c>
      <c r="D262" t="s">
        <v>4163</v>
      </c>
      <c r="E262">
        <f>+_xlfn.XLOOKUP(UTILIZADAS[[#This Row],[Numero_Cuenta]],'[1]cobros_marzo (fijo)'!$B:$B,'[1]cobros_marzo (fijo)'!$D:$D,,0)</f>
        <v>0</v>
      </c>
      <c r="G262" s="3">
        <v>46026</v>
      </c>
      <c r="H262">
        <v>67472824</v>
      </c>
      <c r="I262">
        <v>67472824</v>
      </c>
      <c r="K262" t="s">
        <v>2786</v>
      </c>
      <c r="O262" s="3">
        <v>46026</v>
      </c>
      <c r="S262" t="s">
        <v>1484</v>
      </c>
      <c r="T262" t="s">
        <v>65</v>
      </c>
      <c r="U262" t="s">
        <v>66</v>
      </c>
      <c r="V262" t="str">
        <f>_xlfn.XLOOKUP(UTILIZADAS[[#This Row],[Contacto1]],Tabla2[phone_number_dialed],Tabla2[status_name],,0)</f>
        <v>Auto busy</v>
      </c>
    </row>
    <row r="263" spans="1:22" x14ac:dyDescent="0.25">
      <c r="A263" s="88" t="s">
        <v>2241</v>
      </c>
      <c r="B263" t="s">
        <v>4322</v>
      </c>
      <c r="C263" s="4">
        <v>357362650000</v>
      </c>
      <c r="D263" t="s">
        <v>4163</v>
      </c>
      <c r="E263">
        <f>+_xlfn.XLOOKUP(UTILIZADAS[[#This Row],[Numero_Cuenta]],'[1]cobros_marzo (fijo)'!$B:$B,'[1]cobros_marzo (fijo)'!$D:$D,,0)</f>
        <v>0</v>
      </c>
      <c r="G263" s="3">
        <v>46026</v>
      </c>
      <c r="H263">
        <v>66524941</v>
      </c>
      <c r="I263">
        <v>66524941</v>
      </c>
      <c r="K263" t="s">
        <v>2787</v>
      </c>
      <c r="O263" s="3">
        <v>46026</v>
      </c>
      <c r="S263" t="s">
        <v>3826</v>
      </c>
      <c r="T263" t="s">
        <v>65</v>
      </c>
      <c r="U263" t="s">
        <v>66</v>
      </c>
      <c r="V263" t="str">
        <f>_xlfn.XLOOKUP(UTILIZADAS[[#This Row],[Contacto1]],Tabla2[phone_number_dialed],Tabla2[status_name],,0)</f>
        <v>Auto busy</v>
      </c>
    </row>
    <row r="264" spans="1:22" x14ac:dyDescent="0.25">
      <c r="A264" s="88" t="s">
        <v>2241</v>
      </c>
      <c r="B264" t="s">
        <v>1485</v>
      </c>
      <c r="C264" s="4">
        <v>353363710000</v>
      </c>
      <c r="D264" t="s">
        <v>4163</v>
      </c>
      <c r="E264">
        <f>+_xlfn.XLOOKUP(UTILIZADAS[[#This Row],[Numero_Cuenta]],'[1]cobros_marzo (fijo)'!$B:$B,'[1]cobros_marzo (fijo)'!$D:$D,,0)</f>
        <v>0</v>
      </c>
      <c r="G264" s="3">
        <v>46026</v>
      </c>
      <c r="H264">
        <v>61626717</v>
      </c>
      <c r="I264">
        <v>61626717</v>
      </c>
      <c r="K264" t="s">
        <v>2788</v>
      </c>
      <c r="O264" s="3">
        <v>46026</v>
      </c>
      <c r="S264" t="s">
        <v>1486</v>
      </c>
      <c r="T264" t="s">
        <v>65</v>
      </c>
      <c r="U264" t="s">
        <v>66</v>
      </c>
      <c r="V264" t="str">
        <f>_xlfn.XLOOKUP(UTILIZADAS[[#This Row],[Contacto1]],Tabla2[phone_number_dialed],Tabla2[status_name],,0)</f>
        <v>Agent Not Available</v>
      </c>
    </row>
    <row r="265" spans="1:22" x14ac:dyDescent="0.25">
      <c r="A265" s="88" t="s">
        <v>2241</v>
      </c>
      <c r="B265" t="s">
        <v>1485</v>
      </c>
      <c r="C265" s="4">
        <v>353363710000</v>
      </c>
      <c r="D265" t="s">
        <v>4163</v>
      </c>
      <c r="E265">
        <f>+_xlfn.XLOOKUP(UTILIZADAS[[#This Row],[Numero_Cuenta]],'[1]cobros_marzo (fijo)'!$B:$B,'[1]cobros_marzo (fijo)'!$D:$D,,0)</f>
        <v>0</v>
      </c>
      <c r="G265" s="3">
        <v>46026</v>
      </c>
      <c r="H265">
        <v>61626717</v>
      </c>
      <c r="I265">
        <v>61626717</v>
      </c>
      <c r="K265" t="s">
        <v>2789</v>
      </c>
      <c r="O265" s="3">
        <v>46026</v>
      </c>
      <c r="S265" t="s">
        <v>1486</v>
      </c>
      <c r="T265" t="s">
        <v>65</v>
      </c>
      <c r="U265" t="s">
        <v>66</v>
      </c>
      <c r="V265" t="str">
        <f>_xlfn.XLOOKUP(UTILIZADAS[[#This Row],[Contacto1]],Tabla2[phone_number_dialed],Tabla2[status_name],,0)</f>
        <v>Agent Not Available</v>
      </c>
    </row>
    <row r="266" spans="1:22" x14ac:dyDescent="0.25">
      <c r="A266" s="88" t="s">
        <v>2241</v>
      </c>
      <c r="B266" t="s">
        <v>1487</v>
      </c>
      <c r="C266" s="4">
        <v>359363260000</v>
      </c>
      <c r="D266" t="s">
        <v>4163</v>
      </c>
      <c r="E266">
        <f>+_xlfn.XLOOKUP(UTILIZADAS[[#This Row],[Numero_Cuenta]],'[1]cobros_marzo (fijo)'!$B:$B,'[1]cobros_marzo (fijo)'!$D:$D,,0)</f>
        <v>0</v>
      </c>
      <c r="G266" s="3">
        <v>46026</v>
      </c>
      <c r="H266">
        <v>66525594</v>
      </c>
      <c r="I266">
        <v>66525594</v>
      </c>
      <c r="K266" t="s">
        <v>2790</v>
      </c>
      <c r="O266" s="3">
        <v>46026</v>
      </c>
      <c r="S266" t="s">
        <v>1488</v>
      </c>
      <c r="T266" t="s">
        <v>65</v>
      </c>
      <c r="U266" t="s">
        <v>66</v>
      </c>
      <c r="V266" t="str">
        <f>_xlfn.XLOOKUP(UTILIZADAS[[#This Row],[Contacto1]],Tabla2[phone_number_dialed],Tabla2[status_name],,0)</f>
        <v>Cuenta cesada</v>
      </c>
    </row>
    <row r="267" spans="1:22" x14ac:dyDescent="0.25">
      <c r="A267" s="88" t="s">
        <v>2241</v>
      </c>
      <c r="B267" t="s">
        <v>1489</v>
      </c>
      <c r="C267" s="4">
        <v>356360130000</v>
      </c>
      <c r="D267" t="s">
        <v>4163</v>
      </c>
      <c r="E267">
        <f>+_xlfn.XLOOKUP(UTILIZADAS[[#This Row],[Numero_Cuenta]],'[1]cobros_marzo (fijo)'!$B:$B,'[1]cobros_marzo (fijo)'!$D:$D,,0)</f>
        <v>0</v>
      </c>
      <c r="G267" s="3">
        <v>46026</v>
      </c>
      <c r="H267">
        <v>65033484</v>
      </c>
      <c r="I267">
        <v>65033484</v>
      </c>
      <c r="K267" t="s">
        <v>2791</v>
      </c>
      <c r="O267" s="3">
        <v>46026</v>
      </c>
      <c r="S267" t="s">
        <v>1490</v>
      </c>
      <c r="T267" t="s">
        <v>65</v>
      </c>
      <c r="U267" t="s">
        <v>66</v>
      </c>
      <c r="V267" t="str">
        <f>_xlfn.XLOOKUP(UTILIZADAS[[#This Row],[Contacto1]],Tabla2[phone_number_dialed],Tabla2[status_name],,0)</f>
        <v>Cuenta cesada</v>
      </c>
    </row>
    <row r="268" spans="1:22" x14ac:dyDescent="0.25">
      <c r="A268" s="88" t="s">
        <v>2241</v>
      </c>
      <c r="B268" t="s">
        <v>1491</v>
      </c>
      <c r="C268" s="4">
        <v>249025170000</v>
      </c>
      <c r="D268" t="s">
        <v>4163</v>
      </c>
      <c r="E268">
        <f>+_xlfn.XLOOKUP(UTILIZADAS[[#This Row],[Numero_Cuenta]],'[1]cobros_marzo (fijo)'!$B:$B,'[1]cobros_marzo (fijo)'!$D:$D,,0)</f>
        <v>0</v>
      </c>
      <c r="G268" s="3">
        <v>46026</v>
      </c>
      <c r="H268">
        <v>67410940</v>
      </c>
      <c r="I268">
        <v>67410940</v>
      </c>
      <c r="K268" t="s">
        <v>2792</v>
      </c>
      <c r="O268" s="3">
        <v>46026</v>
      </c>
      <c r="S268" t="s">
        <v>1492</v>
      </c>
      <c r="T268" t="s">
        <v>86</v>
      </c>
      <c r="U268" t="s">
        <v>66</v>
      </c>
      <c r="V268" t="str">
        <f>_xlfn.XLOOKUP(UTILIZADAS[[#This Row],[Contacto1]],Tabla2[phone_number_dialed],Tabla2[status_name],,0)</f>
        <v>Auto busy</v>
      </c>
    </row>
    <row r="269" spans="1:22" x14ac:dyDescent="0.25">
      <c r="A269" s="88" t="s">
        <v>2241</v>
      </c>
      <c r="B269" t="s">
        <v>1493</v>
      </c>
      <c r="C269" s="4">
        <v>357361480000</v>
      </c>
      <c r="D269" t="s">
        <v>4163</v>
      </c>
      <c r="E269">
        <f>+_xlfn.XLOOKUP(UTILIZADAS[[#This Row],[Numero_Cuenta]],'[1]cobros_marzo (fijo)'!$B:$B,'[1]cobros_marzo (fijo)'!$D:$D,,0)</f>
        <v>0</v>
      </c>
      <c r="G269" s="3">
        <v>46026</v>
      </c>
      <c r="H269">
        <v>65896977</v>
      </c>
      <c r="I269">
        <v>65896977</v>
      </c>
      <c r="K269" t="s">
        <v>2793</v>
      </c>
      <c r="O269" s="3">
        <v>46026</v>
      </c>
      <c r="S269" t="s">
        <v>1494</v>
      </c>
      <c r="T269" t="s">
        <v>65</v>
      </c>
      <c r="U269" t="s">
        <v>66</v>
      </c>
      <c r="V269" t="str">
        <f>_xlfn.XLOOKUP(UTILIZADAS[[#This Row],[Contacto1]],Tabla2[phone_number_dialed],Tabla2[status_name],,0)</f>
        <v>Agent Not Available</v>
      </c>
    </row>
    <row r="270" spans="1:22" x14ac:dyDescent="0.25">
      <c r="A270" s="88" t="s">
        <v>2241</v>
      </c>
      <c r="B270" t="s">
        <v>1495</v>
      </c>
      <c r="C270" s="4">
        <v>358198720000</v>
      </c>
      <c r="D270" t="s">
        <v>4163</v>
      </c>
      <c r="E270">
        <f>+_xlfn.XLOOKUP(UTILIZADAS[[#This Row],[Numero_Cuenta]],'[1]cobros_marzo (fijo)'!$B:$B,'[1]cobros_marzo (fijo)'!$D:$D,,0)</f>
        <v>0</v>
      </c>
      <c r="G270" s="3">
        <v>46026</v>
      </c>
      <c r="H270">
        <v>61667807</v>
      </c>
      <c r="I270">
        <v>61667807</v>
      </c>
      <c r="K270" t="s">
        <v>2794</v>
      </c>
      <c r="O270" s="3">
        <v>46026</v>
      </c>
      <c r="S270" t="s">
        <v>1496</v>
      </c>
      <c r="T270" t="s">
        <v>65</v>
      </c>
      <c r="U270" t="s">
        <v>66</v>
      </c>
      <c r="V270" t="str">
        <f>_xlfn.XLOOKUP(UTILIZADAS[[#This Row],[Contacto1]],Tabla2[phone_number_dialed],Tabla2[status_name],,0)</f>
        <v>Agent Not Available</v>
      </c>
    </row>
    <row r="271" spans="1:22" x14ac:dyDescent="0.25">
      <c r="A271" s="88" t="s">
        <v>2241</v>
      </c>
      <c r="B271" t="s">
        <v>1497</v>
      </c>
      <c r="C271" s="4">
        <v>353362270000</v>
      </c>
      <c r="D271" t="s">
        <v>4163</v>
      </c>
      <c r="E271">
        <f>+_xlfn.XLOOKUP(UTILIZADAS[[#This Row],[Numero_Cuenta]],'[1]cobros_marzo (fijo)'!$B:$B,'[1]cobros_marzo (fijo)'!$D:$D,,0)</f>
        <v>0</v>
      </c>
      <c r="G271" s="3">
        <v>46026</v>
      </c>
      <c r="H271">
        <v>60627074</v>
      </c>
      <c r="I271">
        <v>60627074</v>
      </c>
      <c r="K271" t="s">
        <v>2795</v>
      </c>
      <c r="O271" s="3">
        <v>46026</v>
      </c>
      <c r="S271" t="s">
        <v>1498</v>
      </c>
      <c r="T271" t="s">
        <v>65</v>
      </c>
      <c r="U271" t="s">
        <v>66</v>
      </c>
      <c r="V271" t="str">
        <f>_xlfn.XLOOKUP(UTILIZADAS[[#This Row],[Contacto1]],Tabla2[phone_number_dialed],Tabla2[status_name],,0)</f>
        <v>Agent Not Available</v>
      </c>
    </row>
    <row r="272" spans="1:22" x14ac:dyDescent="0.25">
      <c r="A272" s="88" t="s">
        <v>2241</v>
      </c>
      <c r="B272" t="s">
        <v>2280</v>
      </c>
      <c r="C272" s="4">
        <v>352358880000</v>
      </c>
      <c r="D272" t="s">
        <v>4163</v>
      </c>
      <c r="E272">
        <f>+_xlfn.XLOOKUP(UTILIZADAS[[#This Row],[Numero_Cuenta]],'[1]cobros_marzo (fijo)'!$B:$B,'[1]cobros_marzo (fijo)'!$D:$D,,0)</f>
        <v>0</v>
      </c>
      <c r="G272" s="3">
        <v>46026</v>
      </c>
      <c r="H272">
        <v>68039283</v>
      </c>
      <c r="I272">
        <v>68039283</v>
      </c>
      <c r="K272" t="s">
        <v>2796</v>
      </c>
      <c r="O272" s="3">
        <v>46026</v>
      </c>
      <c r="S272" t="s">
        <v>3827</v>
      </c>
      <c r="T272" t="s">
        <v>65</v>
      </c>
      <c r="U272" t="s">
        <v>66</v>
      </c>
      <c r="V272" t="str">
        <f>_xlfn.XLOOKUP(UTILIZADAS[[#This Row],[Contacto1]],Tabla2[phone_number_dialed],Tabla2[status_name],,0)</f>
        <v>Agent Not Available</v>
      </c>
    </row>
    <row r="273" spans="1:22" x14ac:dyDescent="0.25">
      <c r="A273" s="88" t="s">
        <v>2241</v>
      </c>
      <c r="B273" t="s">
        <v>4323</v>
      </c>
      <c r="C273" s="4">
        <v>356363530009</v>
      </c>
      <c r="D273" t="s">
        <v>4163</v>
      </c>
      <c r="E273">
        <f>+_xlfn.XLOOKUP(UTILIZADAS[[#This Row],[Numero_Cuenta]],'[1]cobros_marzo (fijo)'!$B:$B,'[1]cobros_marzo (fijo)'!$D:$D,,0)</f>
        <v>0</v>
      </c>
      <c r="G273" s="3">
        <v>46026</v>
      </c>
      <c r="H273">
        <v>66663505</v>
      </c>
      <c r="I273">
        <v>66663505</v>
      </c>
      <c r="K273" t="s">
        <v>2797</v>
      </c>
      <c r="O273" s="3">
        <v>46026</v>
      </c>
      <c r="S273" t="s">
        <v>3828</v>
      </c>
      <c r="T273" t="s">
        <v>65</v>
      </c>
      <c r="U273" t="s">
        <v>66</v>
      </c>
      <c r="V273" t="str">
        <f>_xlfn.XLOOKUP(UTILIZADAS[[#This Row],[Contacto1]],Tabla2[phone_number_dialed],Tabla2[status_name],,0)</f>
        <v>Cliente al dia</v>
      </c>
    </row>
    <row r="274" spans="1:22" x14ac:dyDescent="0.25">
      <c r="A274" s="88" t="s">
        <v>2241</v>
      </c>
      <c r="B274" t="s">
        <v>1499</v>
      </c>
      <c r="C274" s="4">
        <v>358363240000</v>
      </c>
      <c r="D274" t="s">
        <v>4163</v>
      </c>
      <c r="E274">
        <f>+_xlfn.XLOOKUP(UTILIZADAS[[#This Row],[Numero_Cuenta]],'[1]cobros_marzo (fijo)'!$B:$B,'[1]cobros_marzo (fijo)'!$D:$D,,0)</f>
        <v>0</v>
      </c>
      <c r="G274" s="3">
        <v>46026</v>
      </c>
      <c r="H274">
        <v>65475593</v>
      </c>
      <c r="I274">
        <v>65475593</v>
      </c>
      <c r="K274" t="s">
        <v>2798</v>
      </c>
      <c r="O274" s="3">
        <v>46026</v>
      </c>
      <c r="S274" t="s">
        <v>1500</v>
      </c>
      <c r="T274" t="s">
        <v>65</v>
      </c>
      <c r="U274" t="s">
        <v>66</v>
      </c>
      <c r="V274" t="str">
        <f>_xlfn.XLOOKUP(UTILIZADAS[[#This Row],[Contacto1]],Tabla2[phone_number_dialed],Tabla2[status_name],,0)</f>
        <v>Cuenta cesada</v>
      </c>
    </row>
    <row r="275" spans="1:22" x14ac:dyDescent="0.25">
      <c r="A275" s="88" t="s">
        <v>2241</v>
      </c>
      <c r="B275" t="s">
        <v>1501</v>
      </c>
      <c r="C275" s="4">
        <v>357363010000</v>
      </c>
      <c r="D275" t="s">
        <v>4163</v>
      </c>
      <c r="E275">
        <f>+_xlfn.XLOOKUP(UTILIZADAS[[#This Row],[Numero_Cuenta]],'[1]cobros_marzo (fijo)'!$B:$B,'[1]cobros_marzo (fijo)'!$D:$D,,0)</f>
        <v>0</v>
      </c>
      <c r="G275" s="3">
        <v>46026</v>
      </c>
      <c r="H275">
        <v>69233280</v>
      </c>
      <c r="I275">
        <v>69233280</v>
      </c>
      <c r="K275" t="s">
        <v>2799</v>
      </c>
      <c r="O275" s="3">
        <v>46026</v>
      </c>
      <c r="S275" t="s">
        <v>1502</v>
      </c>
      <c r="T275" t="s">
        <v>65</v>
      </c>
      <c r="U275" t="s">
        <v>66</v>
      </c>
      <c r="V275" t="str">
        <f>_xlfn.XLOOKUP(UTILIZADAS[[#This Row],[Contacto1]],Tabla2[phone_number_dialed],Tabla2[status_name],,0)</f>
        <v>Auto busy</v>
      </c>
    </row>
    <row r="276" spans="1:22" x14ac:dyDescent="0.25">
      <c r="A276" s="88" t="s">
        <v>2241</v>
      </c>
      <c r="B276" t="s">
        <v>1501</v>
      </c>
      <c r="C276" s="4">
        <v>357363010000</v>
      </c>
      <c r="D276" t="s">
        <v>4163</v>
      </c>
      <c r="E276">
        <f>+_xlfn.XLOOKUP(UTILIZADAS[[#This Row],[Numero_Cuenta]],'[1]cobros_marzo (fijo)'!$B:$B,'[1]cobros_marzo (fijo)'!$D:$D,,0)</f>
        <v>0</v>
      </c>
      <c r="G276" s="3">
        <v>46026</v>
      </c>
      <c r="H276">
        <v>69233280</v>
      </c>
      <c r="I276">
        <v>69233280</v>
      </c>
      <c r="K276" t="s">
        <v>2799</v>
      </c>
      <c r="O276" s="3">
        <v>46026</v>
      </c>
      <c r="S276" t="s">
        <v>1502</v>
      </c>
      <c r="T276" t="s">
        <v>65</v>
      </c>
      <c r="U276" t="s">
        <v>66</v>
      </c>
      <c r="V276" t="str">
        <f>_xlfn.XLOOKUP(UTILIZADAS[[#This Row],[Contacto1]],Tabla2[phone_number_dialed],Tabla2[status_name],,0)</f>
        <v>Auto busy</v>
      </c>
    </row>
    <row r="277" spans="1:22" x14ac:dyDescent="0.25">
      <c r="A277" s="88" t="s">
        <v>2241</v>
      </c>
      <c r="B277" t="s">
        <v>1471</v>
      </c>
      <c r="C277" s="4">
        <v>353364870000</v>
      </c>
      <c r="D277" t="s">
        <v>4163</v>
      </c>
      <c r="E277">
        <f>+_xlfn.XLOOKUP(UTILIZADAS[[#This Row],[Numero_Cuenta]],'[1]cobros_marzo (fijo)'!$B:$B,'[1]cobros_marzo (fijo)'!$D:$D,,0)</f>
        <v>0</v>
      </c>
      <c r="G277" s="3">
        <v>46026</v>
      </c>
      <c r="H277">
        <v>64183727</v>
      </c>
      <c r="I277">
        <v>64183727</v>
      </c>
      <c r="K277" t="s">
        <v>2800</v>
      </c>
      <c r="O277" s="3">
        <v>46026</v>
      </c>
      <c r="S277" t="s">
        <v>1472</v>
      </c>
      <c r="T277" t="s">
        <v>65</v>
      </c>
      <c r="U277" t="s">
        <v>66</v>
      </c>
      <c r="V277" t="str">
        <f>_xlfn.XLOOKUP(UTILIZADAS[[#This Row],[Contacto1]],Tabla2[phone_number_dialed],Tabla2[status_name],,0)</f>
        <v>Agent Not Available</v>
      </c>
    </row>
    <row r="278" spans="1:22" x14ac:dyDescent="0.25">
      <c r="A278" s="88" t="s">
        <v>2241</v>
      </c>
      <c r="B278" t="s">
        <v>1473</v>
      </c>
      <c r="C278" s="4">
        <v>186074840000</v>
      </c>
      <c r="D278" t="s">
        <v>4163</v>
      </c>
      <c r="E278">
        <f>+_xlfn.XLOOKUP(UTILIZADAS[[#This Row],[Numero_Cuenta]],'[1]cobros_marzo (fijo)'!$B:$B,'[1]cobros_marzo (fijo)'!$D:$D,,0)</f>
        <v>0</v>
      </c>
      <c r="G278" s="3">
        <v>46026</v>
      </c>
      <c r="H278">
        <v>67370576</v>
      </c>
      <c r="I278">
        <v>67370576</v>
      </c>
      <c r="K278" t="s">
        <v>2801</v>
      </c>
      <c r="O278" s="3">
        <v>46026</v>
      </c>
      <c r="S278" t="s">
        <v>1474</v>
      </c>
      <c r="T278" t="s">
        <v>65</v>
      </c>
      <c r="U278" t="s">
        <v>66</v>
      </c>
      <c r="V278" t="str">
        <f>_xlfn.XLOOKUP(UTILIZADAS[[#This Row],[Contacto1]],Tabla2[phone_number_dialed],Tabla2[status_name],,0)</f>
        <v>Cuenta cesada</v>
      </c>
    </row>
    <row r="279" spans="1:22" x14ac:dyDescent="0.25">
      <c r="A279" s="88" t="s">
        <v>2241</v>
      </c>
      <c r="B279" t="s">
        <v>1475</v>
      </c>
      <c r="C279" s="4">
        <v>359356930000</v>
      </c>
      <c r="D279" t="s">
        <v>4163</v>
      </c>
      <c r="E279">
        <f>+_xlfn.XLOOKUP(UTILIZADAS[[#This Row],[Numero_Cuenta]],'[1]cobros_marzo (fijo)'!$B:$B,'[1]cobros_marzo (fijo)'!$D:$D,,0)</f>
        <v>0</v>
      </c>
      <c r="G279" s="3">
        <v>46026</v>
      </c>
      <c r="H279">
        <v>69387381</v>
      </c>
      <c r="I279">
        <v>69387381</v>
      </c>
      <c r="K279" t="s">
        <v>2802</v>
      </c>
      <c r="O279" s="3">
        <v>46026</v>
      </c>
      <c r="S279" t="s">
        <v>1476</v>
      </c>
      <c r="T279" t="s">
        <v>65</v>
      </c>
      <c r="U279" t="s">
        <v>66</v>
      </c>
      <c r="V279" t="str">
        <f>_xlfn.XLOOKUP(UTILIZADAS[[#This Row],[Contacto1]],Tabla2[phone_number_dialed],Tabla2[status_name],,0)</f>
        <v>Cuenta cesada</v>
      </c>
    </row>
    <row r="280" spans="1:22" x14ac:dyDescent="0.25">
      <c r="A280" s="88" t="s">
        <v>2241</v>
      </c>
      <c r="B280" t="s">
        <v>1477</v>
      </c>
      <c r="C280" s="4">
        <v>354199780000</v>
      </c>
      <c r="D280" t="s">
        <v>4163</v>
      </c>
      <c r="E280">
        <f>+_xlfn.XLOOKUP(UTILIZADAS[[#This Row],[Numero_Cuenta]],'[1]cobros_marzo (fijo)'!$B:$B,'[1]cobros_marzo (fijo)'!$D:$D,,0)</f>
        <v>0</v>
      </c>
      <c r="G280" s="3">
        <v>46026</v>
      </c>
      <c r="H280">
        <v>68016740</v>
      </c>
      <c r="I280">
        <v>68016740</v>
      </c>
      <c r="K280" t="s">
        <v>2803</v>
      </c>
      <c r="O280" s="3">
        <v>46026</v>
      </c>
      <c r="S280" t="s">
        <v>1478</v>
      </c>
      <c r="T280" t="s">
        <v>65</v>
      </c>
      <c r="U280" t="s">
        <v>66</v>
      </c>
      <c r="V280" t="e">
        <f>_xlfn.XLOOKUP(UTILIZADAS[[#This Row],[Contacto1]],Tabla2[phone_number_dialed],Tabla2[status_name],,0)</f>
        <v>#N/A</v>
      </c>
    </row>
    <row r="281" spans="1:22" x14ac:dyDescent="0.25">
      <c r="A281" s="88" t="s">
        <v>2241</v>
      </c>
      <c r="B281" t="s">
        <v>1479</v>
      </c>
      <c r="C281" s="4">
        <v>356364560000</v>
      </c>
      <c r="D281" t="s">
        <v>4163</v>
      </c>
      <c r="E281">
        <f>+_xlfn.XLOOKUP(UTILIZADAS[[#This Row],[Numero_Cuenta]],'[1]cobros_marzo (fijo)'!$B:$B,'[1]cobros_marzo (fijo)'!$D:$D,,0)</f>
        <v>0</v>
      </c>
      <c r="G281" s="3">
        <v>46026</v>
      </c>
      <c r="H281">
        <v>69167315</v>
      </c>
      <c r="I281">
        <v>69167315</v>
      </c>
      <c r="K281" t="s">
        <v>2804</v>
      </c>
      <c r="O281" s="3">
        <v>46026</v>
      </c>
      <c r="S281" t="s">
        <v>1480</v>
      </c>
      <c r="T281" t="s">
        <v>65</v>
      </c>
      <c r="U281" t="s">
        <v>66</v>
      </c>
      <c r="V281" t="e">
        <f>_xlfn.XLOOKUP(UTILIZADAS[[#This Row],[Contacto1]],Tabla2[phone_number_dialed],Tabla2[status_name],,0)</f>
        <v>#N/A</v>
      </c>
    </row>
    <row r="282" spans="1:22" x14ac:dyDescent="0.25">
      <c r="A282" s="88" t="s">
        <v>2241</v>
      </c>
      <c r="B282" t="s">
        <v>2282</v>
      </c>
      <c r="C282" s="4">
        <v>358364450000</v>
      </c>
      <c r="D282" t="s">
        <v>4163</v>
      </c>
      <c r="E282">
        <f>+_xlfn.XLOOKUP(UTILIZADAS[[#This Row],[Numero_Cuenta]],'[1]cobros_marzo (fijo)'!$B:$B,'[1]cobros_marzo (fijo)'!$D:$D,,0)</f>
        <v>0</v>
      </c>
      <c r="G282" s="3">
        <v>46026</v>
      </c>
      <c r="H282">
        <v>68724479</v>
      </c>
      <c r="I282">
        <v>68724479</v>
      </c>
      <c r="K282" t="s">
        <v>2805</v>
      </c>
      <c r="O282" s="3">
        <v>46026</v>
      </c>
      <c r="S282" t="s">
        <v>3829</v>
      </c>
      <c r="T282" t="s">
        <v>65</v>
      </c>
      <c r="U282" t="s">
        <v>66</v>
      </c>
      <c r="V282" t="str">
        <f>_xlfn.XLOOKUP(UTILIZADAS[[#This Row],[Contacto1]],Tabla2[phone_number_dialed],Tabla2[status_name],,0)</f>
        <v>Cuenta cesada</v>
      </c>
    </row>
    <row r="283" spans="1:22" x14ac:dyDescent="0.25">
      <c r="A283" s="88" t="s">
        <v>2241</v>
      </c>
      <c r="B283" t="s">
        <v>2283</v>
      </c>
      <c r="C283" s="4">
        <v>356364250000</v>
      </c>
      <c r="D283" t="s">
        <v>4163</v>
      </c>
      <c r="E283">
        <f>+_xlfn.XLOOKUP(UTILIZADAS[[#This Row],[Numero_Cuenta]],'[1]cobros_marzo (fijo)'!$B:$B,'[1]cobros_marzo (fijo)'!$D:$D,,0)</f>
        <v>0</v>
      </c>
      <c r="G283" s="3">
        <v>46026</v>
      </c>
      <c r="H283">
        <v>62373276</v>
      </c>
      <c r="I283">
        <v>62373276</v>
      </c>
      <c r="K283" t="s">
        <v>2806</v>
      </c>
      <c r="O283" s="3">
        <v>46026</v>
      </c>
      <c r="S283" t="s">
        <v>3830</v>
      </c>
      <c r="T283" t="s">
        <v>65</v>
      </c>
      <c r="U283" t="s">
        <v>66</v>
      </c>
      <c r="V283" t="str">
        <f>_xlfn.XLOOKUP(UTILIZADAS[[#This Row],[Contacto1]],Tabla2[phone_number_dialed],Tabla2[status_name],,0)</f>
        <v>Agent Not Available</v>
      </c>
    </row>
    <row r="284" spans="1:22" x14ac:dyDescent="0.25">
      <c r="A284" s="88" t="s">
        <v>2241</v>
      </c>
      <c r="B284" t="s">
        <v>1469</v>
      </c>
      <c r="C284" s="4">
        <v>354365570000</v>
      </c>
      <c r="D284" t="s">
        <v>4163</v>
      </c>
      <c r="E284">
        <f>+_xlfn.XLOOKUP(UTILIZADAS[[#This Row],[Numero_Cuenta]],'[1]cobros_marzo (fijo)'!$B:$B,'[1]cobros_marzo (fijo)'!$D:$D,,0)</f>
        <v>0</v>
      </c>
      <c r="G284" s="3">
        <v>46026</v>
      </c>
      <c r="H284">
        <v>68671953</v>
      </c>
      <c r="I284">
        <v>68671953</v>
      </c>
      <c r="K284" t="s">
        <v>2807</v>
      </c>
      <c r="O284" s="3">
        <v>46026</v>
      </c>
      <c r="S284" t="s">
        <v>1470</v>
      </c>
      <c r="T284" t="s">
        <v>65</v>
      </c>
      <c r="U284" t="s">
        <v>66</v>
      </c>
      <c r="V284" t="str">
        <f>_xlfn.XLOOKUP(UTILIZADAS[[#This Row],[Contacto1]],Tabla2[phone_number_dialed],Tabla2[status_name],,0)</f>
        <v>Agent Not Available</v>
      </c>
    </row>
    <row r="285" spans="1:22" x14ac:dyDescent="0.25">
      <c r="A285" s="88" t="s">
        <v>2241</v>
      </c>
      <c r="B285" t="s">
        <v>2284</v>
      </c>
      <c r="C285" s="4">
        <v>351365160000</v>
      </c>
      <c r="D285" t="s">
        <v>4163</v>
      </c>
      <c r="E285">
        <f>+_xlfn.XLOOKUP(UTILIZADAS[[#This Row],[Numero_Cuenta]],'[1]cobros_marzo (fijo)'!$B:$B,'[1]cobros_marzo (fijo)'!$D:$D,,0)</f>
        <v>0</v>
      </c>
      <c r="G285" s="3">
        <v>46026</v>
      </c>
      <c r="H285">
        <v>63464637</v>
      </c>
      <c r="I285">
        <v>63464637</v>
      </c>
      <c r="K285" t="s">
        <v>2808</v>
      </c>
      <c r="O285" s="3">
        <v>46026</v>
      </c>
      <c r="S285" t="s">
        <v>3831</v>
      </c>
      <c r="T285" t="s">
        <v>65</v>
      </c>
      <c r="U285" t="s">
        <v>66</v>
      </c>
      <c r="V285" t="str">
        <f>_xlfn.XLOOKUP(UTILIZADAS[[#This Row],[Contacto1]],Tabla2[phone_number_dialed],Tabla2[status_name],,0)</f>
        <v>Agent Not Available</v>
      </c>
    </row>
    <row r="286" spans="1:22" x14ac:dyDescent="0.25">
      <c r="A286" s="88" t="s">
        <v>2241</v>
      </c>
      <c r="B286" t="s">
        <v>1451</v>
      </c>
      <c r="C286" s="4">
        <v>358365770000</v>
      </c>
      <c r="D286" t="s">
        <v>4163</v>
      </c>
      <c r="E286">
        <f>+_xlfn.XLOOKUP(UTILIZADAS[[#This Row],[Numero_Cuenta]],'[1]cobros_marzo (fijo)'!$B:$B,'[1]cobros_marzo (fijo)'!$D:$D,,0)</f>
        <v>0</v>
      </c>
      <c r="G286" s="3">
        <v>46026</v>
      </c>
      <c r="H286">
        <v>66351466</v>
      </c>
      <c r="I286">
        <v>66351466</v>
      </c>
      <c r="K286" t="s">
        <v>2809</v>
      </c>
      <c r="O286" s="3">
        <v>46026</v>
      </c>
      <c r="S286" t="s">
        <v>1452</v>
      </c>
      <c r="T286" t="s">
        <v>65</v>
      </c>
      <c r="U286" t="s">
        <v>66</v>
      </c>
      <c r="V286" t="str">
        <f>_xlfn.XLOOKUP(UTILIZADAS[[#This Row],[Contacto1]],Tabla2[phone_number_dialed],Tabla2[status_name],,0)</f>
        <v>Cuenta cesada</v>
      </c>
    </row>
    <row r="287" spans="1:22" x14ac:dyDescent="0.25">
      <c r="A287" s="88" t="s">
        <v>2241</v>
      </c>
      <c r="B287" t="s">
        <v>2285</v>
      </c>
      <c r="C287" s="4">
        <v>352366980000</v>
      </c>
      <c r="D287" t="s">
        <v>4163</v>
      </c>
      <c r="E287">
        <f>+_xlfn.XLOOKUP(UTILIZADAS[[#This Row],[Numero_Cuenta]],'[1]cobros_marzo (fijo)'!$B:$B,'[1]cobros_marzo (fijo)'!$D:$D,,0)</f>
        <v>0</v>
      </c>
      <c r="G287" s="3">
        <v>46026</v>
      </c>
      <c r="H287">
        <v>62665981</v>
      </c>
      <c r="I287">
        <v>62665981</v>
      </c>
      <c r="K287" t="s">
        <v>2810</v>
      </c>
      <c r="O287" s="3">
        <v>46026</v>
      </c>
      <c r="S287" t="s">
        <v>3832</v>
      </c>
      <c r="T287" t="s">
        <v>65</v>
      </c>
      <c r="U287" t="s">
        <v>66</v>
      </c>
      <c r="V287" t="e">
        <f>_xlfn.XLOOKUP(UTILIZADAS[[#This Row],[Contacto1]],Tabla2[phone_number_dialed],Tabla2[status_name],,0)</f>
        <v>#N/A</v>
      </c>
    </row>
    <row r="288" spans="1:22" x14ac:dyDescent="0.25">
      <c r="A288" s="88" t="s">
        <v>2241</v>
      </c>
      <c r="B288" t="s">
        <v>1453</v>
      </c>
      <c r="C288" s="4">
        <v>218672000000</v>
      </c>
      <c r="D288" t="s">
        <v>4163</v>
      </c>
      <c r="E288">
        <f>+_xlfn.XLOOKUP(UTILIZADAS[[#This Row],[Numero_Cuenta]],'[1]cobros_marzo (fijo)'!$B:$B,'[1]cobros_marzo (fijo)'!$D:$D,,0)</f>
        <v>0</v>
      </c>
      <c r="G288" s="3">
        <v>46026</v>
      </c>
      <c r="H288">
        <v>63390957</v>
      </c>
      <c r="I288">
        <v>63390957</v>
      </c>
      <c r="K288" t="s">
        <v>2811</v>
      </c>
      <c r="O288" s="3">
        <v>46026</v>
      </c>
      <c r="S288" t="s">
        <v>1454</v>
      </c>
      <c r="T288" t="s">
        <v>65</v>
      </c>
      <c r="U288" t="s">
        <v>66</v>
      </c>
      <c r="V288" t="str">
        <f>_xlfn.XLOOKUP(UTILIZADAS[[#This Row],[Contacto1]],Tabla2[phone_number_dialed],Tabla2[status_name],,0)</f>
        <v>Auto busy</v>
      </c>
    </row>
    <row r="289" spans="1:22" x14ac:dyDescent="0.25">
      <c r="A289" s="88" t="s">
        <v>2241</v>
      </c>
      <c r="B289" t="s">
        <v>4324</v>
      </c>
      <c r="C289" s="4">
        <v>352363030000</v>
      </c>
      <c r="D289" t="s">
        <v>4163</v>
      </c>
      <c r="E289">
        <f>+_xlfn.XLOOKUP(UTILIZADAS[[#This Row],[Numero_Cuenta]],'[1]cobros_marzo (fijo)'!$B:$B,'[1]cobros_marzo (fijo)'!$D:$D,,0)</f>
        <v>0</v>
      </c>
      <c r="G289" s="3">
        <v>46026</v>
      </c>
      <c r="H289">
        <v>67130824</v>
      </c>
      <c r="I289">
        <v>67130824</v>
      </c>
      <c r="K289" t="s">
        <v>2812</v>
      </c>
      <c r="O289" s="3">
        <v>46026</v>
      </c>
      <c r="S289" t="s">
        <v>3833</v>
      </c>
      <c r="T289" t="s">
        <v>65</v>
      </c>
      <c r="U289" t="s">
        <v>66</v>
      </c>
      <c r="V289" t="str">
        <f>_xlfn.XLOOKUP(UTILIZADAS[[#This Row],[Contacto1]],Tabla2[phone_number_dialed],Tabla2[status_name],,0)</f>
        <v>Agent Not Available</v>
      </c>
    </row>
    <row r="290" spans="1:22" x14ac:dyDescent="0.25">
      <c r="A290" s="88" t="s">
        <v>2241</v>
      </c>
      <c r="B290" t="s">
        <v>1455</v>
      </c>
      <c r="C290" s="4">
        <v>353365310000</v>
      </c>
      <c r="D290" t="s">
        <v>4163</v>
      </c>
      <c r="E290">
        <f>+_xlfn.XLOOKUP(UTILIZADAS[[#This Row],[Numero_Cuenta]],'[1]cobros_marzo (fijo)'!$B:$B,'[1]cobros_marzo (fijo)'!$D:$D,,0)</f>
        <v>0</v>
      </c>
      <c r="G290" s="3">
        <v>46026</v>
      </c>
      <c r="H290">
        <v>68061259</v>
      </c>
      <c r="I290">
        <v>68061259</v>
      </c>
      <c r="K290" t="s">
        <v>2008</v>
      </c>
      <c r="O290" s="3">
        <v>46026</v>
      </c>
      <c r="S290" t="s">
        <v>1456</v>
      </c>
      <c r="T290" t="s">
        <v>85</v>
      </c>
      <c r="U290" t="s">
        <v>66</v>
      </c>
      <c r="V290" t="str">
        <f>_xlfn.XLOOKUP(UTILIZADAS[[#This Row],[Contacto1]],Tabla2[phone_number_dialed],Tabla2[status_name],,0)</f>
        <v>Auto busy</v>
      </c>
    </row>
    <row r="291" spans="1:22" x14ac:dyDescent="0.25">
      <c r="A291" s="88" t="s">
        <v>2241</v>
      </c>
      <c r="B291" t="s">
        <v>1457</v>
      </c>
      <c r="C291" s="4">
        <v>359331240000</v>
      </c>
      <c r="D291" t="s">
        <v>4163</v>
      </c>
      <c r="E291">
        <f>+_xlfn.XLOOKUP(UTILIZADAS[[#This Row],[Numero_Cuenta]],'[1]cobros_marzo (fijo)'!$B:$B,'[1]cobros_marzo (fijo)'!$D:$D,,0)</f>
        <v>0</v>
      </c>
      <c r="G291" s="3">
        <v>46026</v>
      </c>
      <c r="H291">
        <v>65511214</v>
      </c>
      <c r="I291">
        <v>65511214</v>
      </c>
      <c r="K291" t="s">
        <v>2813</v>
      </c>
      <c r="O291" s="3">
        <v>46026</v>
      </c>
      <c r="S291" t="s">
        <v>1154</v>
      </c>
      <c r="T291" t="s">
        <v>65</v>
      </c>
      <c r="U291" t="s">
        <v>66</v>
      </c>
      <c r="V291" t="str">
        <f>_xlfn.XLOOKUP(UTILIZADAS[[#This Row],[Contacto1]],Tabla2[phone_number_dialed],Tabla2[status_name],,0)</f>
        <v>Cliente al dia</v>
      </c>
    </row>
    <row r="292" spans="1:22" x14ac:dyDescent="0.25">
      <c r="A292" s="88" t="s">
        <v>2241</v>
      </c>
      <c r="B292" t="s">
        <v>1458</v>
      </c>
      <c r="C292" s="4">
        <v>356367750000</v>
      </c>
      <c r="D292" t="s">
        <v>4163</v>
      </c>
      <c r="E292">
        <f>+_xlfn.XLOOKUP(UTILIZADAS[[#This Row],[Numero_Cuenta]],'[1]cobros_marzo (fijo)'!$B:$B,'[1]cobros_marzo (fijo)'!$D:$D,,0)</f>
        <v>0</v>
      </c>
      <c r="G292" s="3">
        <v>46026</v>
      </c>
      <c r="H292">
        <v>65581900</v>
      </c>
      <c r="I292">
        <v>65581900</v>
      </c>
      <c r="K292" t="s">
        <v>2814</v>
      </c>
      <c r="O292" s="3">
        <v>46026</v>
      </c>
      <c r="S292" t="s">
        <v>1459</v>
      </c>
      <c r="T292" t="s">
        <v>65</v>
      </c>
      <c r="U292" t="s">
        <v>66</v>
      </c>
      <c r="V292" t="str">
        <f>_xlfn.XLOOKUP(UTILIZADAS[[#This Row],[Contacto1]],Tabla2[phone_number_dialed],Tabla2[status_name],,0)</f>
        <v>Agent Not Available</v>
      </c>
    </row>
    <row r="293" spans="1:22" x14ac:dyDescent="0.25">
      <c r="A293" s="88" t="s">
        <v>2241</v>
      </c>
      <c r="B293" t="s">
        <v>1460</v>
      </c>
      <c r="C293" s="4">
        <v>357365200000</v>
      </c>
      <c r="D293" t="s">
        <v>4163</v>
      </c>
      <c r="E293">
        <f>+_xlfn.XLOOKUP(UTILIZADAS[[#This Row],[Numero_Cuenta]],'[1]cobros_marzo (fijo)'!$B:$B,'[1]cobros_marzo (fijo)'!$D:$D,,0)</f>
        <v>0</v>
      </c>
      <c r="G293" s="3">
        <v>46026</v>
      </c>
      <c r="H293">
        <v>69574083</v>
      </c>
      <c r="I293">
        <v>69574083</v>
      </c>
      <c r="K293" t="s">
        <v>2815</v>
      </c>
      <c r="O293" s="3">
        <v>46026</v>
      </c>
      <c r="S293" t="s">
        <v>1461</v>
      </c>
      <c r="T293" t="s">
        <v>65</v>
      </c>
      <c r="U293" t="s">
        <v>66</v>
      </c>
      <c r="V293" t="str">
        <f>_xlfn.XLOOKUP(UTILIZADAS[[#This Row],[Contacto1]],Tabla2[phone_number_dialed],Tabla2[status_name],,0)</f>
        <v>Auto busy</v>
      </c>
    </row>
    <row r="294" spans="1:22" x14ac:dyDescent="0.25">
      <c r="A294" s="88" t="s">
        <v>2241</v>
      </c>
      <c r="B294" t="s">
        <v>1462</v>
      </c>
      <c r="C294" s="4">
        <v>352367240000</v>
      </c>
      <c r="D294" t="s">
        <v>4163</v>
      </c>
      <c r="E294">
        <f>+_xlfn.XLOOKUP(UTILIZADAS[[#This Row],[Numero_Cuenta]],'[1]cobros_marzo (fijo)'!$B:$B,'[1]cobros_marzo (fijo)'!$D:$D,,0)</f>
        <v>0</v>
      </c>
      <c r="G294" s="3">
        <v>46026</v>
      </c>
      <c r="H294">
        <v>63844918</v>
      </c>
      <c r="I294">
        <v>63844918</v>
      </c>
      <c r="K294" t="s">
        <v>2816</v>
      </c>
      <c r="O294" s="3">
        <v>46026</v>
      </c>
      <c r="S294" t="s">
        <v>1463</v>
      </c>
      <c r="T294" t="s">
        <v>65</v>
      </c>
      <c r="U294" t="s">
        <v>66</v>
      </c>
      <c r="V294" t="str">
        <f>_xlfn.XLOOKUP(UTILIZADAS[[#This Row],[Contacto1]],Tabla2[phone_number_dialed],Tabla2[status_name],,0)</f>
        <v>Cuenta cesada</v>
      </c>
    </row>
    <row r="295" spans="1:22" x14ac:dyDescent="0.25">
      <c r="A295" s="88" t="s">
        <v>2241</v>
      </c>
      <c r="B295" t="s">
        <v>1464</v>
      </c>
      <c r="C295" s="4">
        <v>345322750000</v>
      </c>
      <c r="D295" t="s">
        <v>4163</v>
      </c>
      <c r="E295">
        <f>+_xlfn.XLOOKUP(UTILIZADAS[[#This Row],[Numero_Cuenta]],'[1]cobros_marzo (fijo)'!$B:$B,'[1]cobros_marzo (fijo)'!$D:$D,,0)</f>
        <v>0</v>
      </c>
      <c r="G295" s="3">
        <v>46026</v>
      </c>
      <c r="H295">
        <v>62862998</v>
      </c>
      <c r="I295">
        <v>62862998</v>
      </c>
      <c r="K295" t="s">
        <v>2817</v>
      </c>
      <c r="O295" s="3">
        <v>46026</v>
      </c>
      <c r="S295" t="s">
        <v>847</v>
      </c>
      <c r="T295" t="s">
        <v>65</v>
      </c>
      <c r="U295" t="s">
        <v>66</v>
      </c>
      <c r="V295" t="str">
        <f>_xlfn.XLOOKUP(UTILIZADAS[[#This Row],[Contacto1]],Tabla2[phone_number_dialed],Tabla2[status_name],,0)</f>
        <v>No Answer AutoDial</v>
      </c>
    </row>
    <row r="296" spans="1:22" x14ac:dyDescent="0.25">
      <c r="A296" s="88" t="s">
        <v>2241</v>
      </c>
      <c r="B296" t="s">
        <v>1155</v>
      </c>
      <c r="C296" s="4">
        <v>352331490000</v>
      </c>
      <c r="D296" t="s">
        <v>4163</v>
      </c>
      <c r="E296">
        <f>+_xlfn.XLOOKUP(UTILIZADAS[[#This Row],[Numero_Cuenta]],'[1]cobros_marzo (fijo)'!$B:$B,'[1]cobros_marzo (fijo)'!$D:$D,,0)</f>
        <v>0</v>
      </c>
      <c r="G296" s="3">
        <v>46026</v>
      </c>
      <c r="H296">
        <v>68675714</v>
      </c>
      <c r="I296">
        <v>68675714</v>
      </c>
      <c r="K296" t="s">
        <v>2818</v>
      </c>
      <c r="O296" s="3">
        <v>46026</v>
      </c>
      <c r="S296" t="s">
        <v>1156</v>
      </c>
      <c r="T296" t="s">
        <v>65</v>
      </c>
      <c r="U296" t="s">
        <v>66</v>
      </c>
      <c r="V296" t="str">
        <f>_xlfn.XLOOKUP(UTILIZADAS[[#This Row],[Contacto1]],Tabla2[phone_number_dialed],Tabla2[status_name],,0)</f>
        <v>Auto busy</v>
      </c>
    </row>
    <row r="297" spans="1:22" x14ac:dyDescent="0.25">
      <c r="A297" s="88" t="s">
        <v>2241</v>
      </c>
      <c r="B297" t="s">
        <v>2287</v>
      </c>
      <c r="C297" s="4">
        <v>351365930000</v>
      </c>
      <c r="D297" t="s">
        <v>4163</v>
      </c>
      <c r="E297">
        <f>+_xlfn.XLOOKUP(UTILIZADAS[[#This Row],[Numero_Cuenta]],'[1]cobros_marzo (fijo)'!$B:$B,'[1]cobros_marzo (fijo)'!$D:$D,,0)</f>
        <v>0</v>
      </c>
      <c r="G297" s="3">
        <v>46026</v>
      </c>
      <c r="H297">
        <v>61905419</v>
      </c>
      <c r="I297">
        <v>61905419</v>
      </c>
      <c r="K297" t="s">
        <v>2819</v>
      </c>
      <c r="O297" s="3">
        <v>46026</v>
      </c>
      <c r="S297" t="s">
        <v>3834</v>
      </c>
      <c r="T297" t="s">
        <v>65</v>
      </c>
      <c r="U297" t="s">
        <v>66</v>
      </c>
      <c r="V297" t="str">
        <f>_xlfn.XLOOKUP(UTILIZADAS[[#This Row],[Contacto1]],Tabla2[phone_number_dialed],Tabla2[status_name],,0)</f>
        <v>Agent Not Available</v>
      </c>
    </row>
    <row r="298" spans="1:22" x14ac:dyDescent="0.25">
      <c r="A298" s="88" t="s">
        <v>2241</v>
      </c>
      <c r="B298" t="s">
        <v>1465</v>
      </c>
      <c r="C298" s="4">
        <v>351365030000</v>
      </c>
      <c r="D298" t="s">
        <v>4163</v>
      </c>
      <c r="E298">
        <f>+_xlfn.XLOOKUP(UTILIZADAS[[#This Row],[Numero_Cuenta]],'[1]cobros_marzo (fijo)'!$B:$B,'[1]cobros_marzo (fijo)'!$D:$D,,0)</f>
        <v>0</v>
      </c>
      <c r="G298" s="3">
        <v>46026</v>
      </c>
      <c r="H298">
        <v>64531329</v>
      </c>
      <c r="I298">
        <v>64531329</v>
      </c>
      <c r="K298" t="s">
        <v>2820</v>
      </c>
      <c r="O298" s="3">
        <v>46026</v>
      </c>
      <c r="S298" t="s">
        <v>1466</v>
      </c>
      <c r="T298" t="s">
        <v>65</v>
      </c>
      <c r="U298" t="s">
        <v>66</v>
      </c>
      <c r="V298" t="str">
        <f>_xlfn.XLOOKUP(UTILIZADAS[[#This Row],[Contacto1]],Tabla2[phone_number_dialed],Tabla2[status_name],,0)</f>
        <v>Cuenta cesada</v>
      </c>
    </row>
    <row r="299" spans="1:22" x14ac:dyDescent="0.25">
      <c r="A299" s="88" t="s">
        <v>2241</v>
      </c>
      <c r="B299" t="s">
        <v>1467</v>
      </c>
      <c r="C299" s="4">
        <v>359367270000</v>
      </c>
      <c r="D299" t="s">
        <v>4163</v>
      </c>
      <c r="E299">
        <f>+_xlfn.XLOOKUP(UTILIZADAS[[#This Row],[Numero_Cuenta]],'[1]cobros_marzo (fijo)'!$B:$B,'[1]cobros_marzo (fijo)'!$D:$D,,0)</f>
        <v>0</v>
      </c>
      <c r="G299" s="3">
        <v>46026</v>
      </c>
      <c r="H299">
        <v>68237646</v>
      </c>
      <c r="I299">
        <v>68237646</v>
      </c>
      <c r="K299" t="s">
        <v>2821</v>
      </c>
      <c r="O299" s="3">
        <v>46026</v>
      </c>
      <c r="S299" t="s">
        <v>1468</v>
      </c>
      <c r="T299" t="s">
        <v>65</v>
      </c>
      <c r="U299" t="s">
        <v>66</v>
      </c>
      <c r="V299" t="e">
        <f>_xlfn.XLOOKUP(UTILIZADAS[[#This Row],[Contacto1]],Tabla2[phone_number_dialed],Tabla2[status_name],,0)</f>
        <v>#N/A</v>
      </c>
    </row>
    <row r="300" spans="1:22" x14ac:dyDescent="0.25">
      <c r="A300" s="88" t="s">
        <v>2241</v>
      </c>
      <c r="B300" t="s">
        <v>1431</v>
      </c>
      <c r="C300" s="4">
        <v>356368870000</v>
      </c>
      <c r="D300" t="s">
        <v>4163</v>
      </c>
      <c r="E300">
        <f>+_xlfn.XLOOKUP(UTILIZADAS[[#This Row],[Numero_Cuenta]],'[1]cobros_marzo (fijo)'!$B:$B,'[1]cobros_marzo (fijo)'!$D:$D,,0)</f>
        <v>0</v>
      </c>
      <c r="G300" s="3">
        <v>46026</v>
      </c>
      <c r="H300">
        <v>68477282</v>
      </c>
      <c r="I300">
        <v>68477282</v>
      </c>
      <c r="K300" t="s">
        <v>2822</v>
      </c>
      <c r="O300" s="3">
        <v>46026</v>
      </c>
      <c r="S300" t="s">
        <v>1432</v>
      </c>
      <c r="T300" t="s">
        <v>65</v>
      </c>
      <c r="U300" t="s">
        <v>66</v>
      </c>
      <c r="V300" t="str">
        <f>_xlfn.XLOOKUP(UTILIZADAS[[#This Row],[Contacto1]],Tabla2[phone_number_dialed],Tabla2[status_name],,0)</f>
        <v>Auto busy</v>
      </c>
    </row>
    <row r="301" spans="1:22" x14ac:dyDescent="0.25">
      <c r="A301" s="88" t="s">
        <v>2241</v>
      </c>
      <c r="B301" t="s">
        <v>1433</v>
      </c>
      <c r="C301" s="4">
        <v>356368410000</v>
      </c>
      <c r="D301" t="s">
        <v>4163</v>
      </c>
      <c r="E301">
        <f>+_xlfn.XLOOKUP(UTILIZADAS[[#This Row],[Numero_Cuenta]],'[1]cobros_marzo (fijo)'!$B:$B,'[1]cobros_marzo (fijo)'!$D:$D,,0)</f>
        <v>0</v>
      </c>
      <c r="G301" s="3">
        <v>46026</v>
      </c>
      <c r="H301">
        <v>69290466</v>
      </c>
      <c r="I301">
        <v>69290466</v>
      </c>
      <c r="K301" t="s">
        <v>2823</v>
      </c>
      <c r="O301" s="3">
        <v>46026</v>
      </c>
      <c r="S301" t="s">
        <v>1434</v>
      </c>
      <c r="T301" t="s">
        <v>65</v>
      </c>
      <c r="U301" t="s">
        <v>66</v>
      </c>
      <c r="V301" t="str">
        <f>_xlfn.XLOOKUP(UTILIZADAS[[#This Row],[Contacto1]],Tabla2[phone_number_dialed],Tabla2[status_name],,0)</f>
        <v>Agent Not Available</v>
      </c>
    </row>
    <row r="302" spans="1:22" x14ac:dyDescent="0.25">
      <c r="A302" s="88" t="s">
        <v>2241</v>
      </c>
      <c r="B302" t="s">
        <v>1435</v>
      </c>
      <c r="C302" s="4">
        <v>185066630000</v>
      </c>
      <c r="D302" t="s">
        <v>4163</v>
      </c>
      <c r="E302">
        <f>+_xlfn.XLOOKUP(UTILIZADAS[[#This Row],[Numero_Cuenta]],'[1]cobros_marzo (fijo)'!$B:$B,'[1]cobros_marzo (fijo)'!$D:$D,,0)</f>
        <v>0</v>
      </c>
      <c r="G302" s="3">
        <v>46026</v>
      </c>
      <c r="H302">
        <v>63333333</v>
      </c>
      <c r="I302">
        <v>63333333</v>
      </c>
      <c r="K302" t="s">
        <v>2824</v>
      </c>
      <c r="O302" s="3">
        <v>46026</v>
      </c>
      <c r="S302" t="s">
        <v>1436</v>
      </c>
      <c r="T302" t="s">
        <v>65</v>
      </c>
      <c r="U302" t="s">
        <v>66</v>
      </c>
      <c r="V302" t="str">
        <f>_xlfn.XLOOKUP(UTILIZADAS[[#This Row],[Contacto1]],Tabla2[phone_number_dialed],Tabla2[status_name],,0)</f>
        <v>Agent Not Available</v>
      </c>
    </row>
    <row r="303" spans="1:22" x14ac:dyDescent="0.25">
      <c r="A303" s="88" t="s">
        <v>2241</v>
      </c>
      <c r="B303" t="s">
        <v>1437</v>
      </c>
      <c r="C303" s="4">
        <v>346058410000</v>
      </c>
      <c r="D303" t="s">
        <v>4163</v>
      </c>
      <c r="E303">
        <f>+_xlfn.XLOOKUP(UTILIZADAS[[#This Row],[Numero_Cuenta]],'[1]cobros_marzo (fijo)'!$B:$B,'[1]cobros_marzo (fijo)'!$D:$D,,0)</f>
        <v>0</v>
      </c>
      <c r="G303" s="3">
        <v>46026</v>
      </c>
      <c r="H303">
        <v>64345234</v>
      </c>
      <c r="I303">
        <v>64345234</v>
      </c>
      <c r="K303" t="s">
        <v>2825</v>
      </c>
      <c r="O303" s="3">
        <v>46026</v>
      </c>
      <c r="S303" t="s">
        <v>1438</v>
      </c>
      <c r="T303" t="s">
        <v>86</v>
      </c>
      <c r="U303" t="s">
        <v>66</v>
      </c>
      <c r="V303" t="str">
        <f>_xlfn.XLOOKUP(UTILIZADAS[[#This Row],[Contacto1]],Tabla2[phone_number_dialed],Tabla2[status_name],,0)</f>
        <v>Cuenta cesada</v>
      </c>
    </row>
    <row r="304" spans="1:22" x14ac:dyDescent="0.25">
      <c r="A304" s="88" t="s">
        <v>2241</v>
      </c>
      <c r="B304" t="s">
        <v>1439</v>
      </c>
      <c r="C304" s="4">
        <v>359369000000</v>
      </c>
      <c r="D304" t="s">
        <v>4163</v>
      </c>
      <c r="E304">
        <f>+_xlfn.XLOOKUP(UTILIZADAS[[#This Row],[Numero_Cuenta]],'[1]cobros_marzo (fijo)'!$B:$B,'[1]cobros_marzo (fijo)'!$D:$D,,0)</f>
        <v>0</v>
      </c>
      <c r="G304" s="3">
        <v>46026</v>
      </c>
      <c r="H304">
        <v>68494071</v>
      </c>
      <c r="I304">
        <v>68494071</v>
      </c>
      <c r="K304" t="s">
        <v>2826</v>
      </c>
      <c r="O304" s="3">
        <v>46026</v>
      </c>
      <c r="S304" t="s">
        <v>1440</v>
      </c>
      <c r="T304" t="s">
        <v>65</v>
      </c>
      <c r="U304" t="s">
        <v>66</v>
      </c>
      <c r="V304" t="str">
        <f>_xlfn.XLOOKUP(UTILIZADAS[[#This Row],[Contacto1]],Tabla2[phone_number_dialed],Tabla2[status_name],,0)</f>
        <v>Auto busy</v>
      </c>
    </row>
    <row r="305" spans="1:22" x14ac:dyDescent="0.25">
      <c r="A305" s="88" t="s">
        <v>2241</v>
      </c>
      <c r="B305" t="s">
        <v>1441</v>
      </c>
      <c r="C305" s="4">
        <v>358359760000</v>
      </c>
      <c r="D305" t="s">
        <v>4163</v>
      </c>
      <c r="E305">
        <f>+_xlfn.XLOOKUP(UTILIZADAS[[#This Row],[Numero_Cuenta]],'[1]cobros_marzo (fijo)'!$B:$B,'[1]cobros_marzo (fijo)'!$D:$D,,0)</f>
        <v>0</v>
      </c>
      <c r="G305" s="3">
        <v>46026</v>
      </c>
      <c r="H305">
        <v>66173749</v>
      </c>
      <c r="I305">
        <v>66173749</v>
      </c>
      <c r="K305" t="s">
        <v>2827</v>
      </c>
      <c r="O305" s="3">
        <v>46026</v>
      </c>
      <c r="S305" t="s">
        <v>1442</v>
      </c>
      <c r="T305" t="s">
        <v>65</v>
      </c>
      <c r="U305" t="s">
        <v>66</v>
      </c>
      <c r="V305" t="str">
        <f>_xlfn.XLOOKUP(UTILIZADAS[[#This Row],[Contacto1]],Tabla2[phone_number_dialed],Tabla2[status_name],,0)</f>
        <v>Cuenta cesada</v>
      </c>
    </row>
    <row r="306" spans="1:22" x14ac:dyDescent="0.25">
      <c r="A306" s="88" t="s">
        <v>2241</v>
      </c>
      <c r="B306" t="s">
        <v>1443</v>
      </c>
      <c r="C306" s="4">
        <v>351363260000</v>
      </c>
      <c r="D306" t="s">
        <v>4163</v>
      </c>
      <c r="E306">
        <f>+_xlfn.XLOOKUP(UTILIZADAS[[#This Row],[Numero_Cuenta]],'[1]cobros_marzo (fijo)'!$B:$B,'[1]cobros_marzo (fijo)'!$D:$D,,0)</f>
        <v>0</v>
      </c>
      <c r="G306" s="3">
        <v>46026</v>
      </c>
      <c r="H306">
        <v>64198354</v>
      </c>
      <c r="I306">
        <v>64198354</v>
      </c>
      <c r="K306" t="s">
        <v>2828</v>
      </c>
      <c r="O306" s="3">
        <v>46026</v>
      </c>
      <c r="S306" t="s">
        <v>1444</v>
      </c>
      <c r="T306" t="s">
        <v>65</v>
      </c>
      <c r="U306" t="s">
        <v>66</v>
      </c>
      <c r="V306" t="str">
        <f>_xlfn.XLOOKUP(UTILIZADAS[[#This Row],[Contacto1]],Tabla2[phone_number_dialed],Tabla2[status_name],,0)</f>
        <v>Cuenta cesada</v>
      </c>
    </row>
    <row r="307" spans="1:22" x14ac:dyDescent="0.25">
      <c r="A307" s="88" t="s">
        <v>2241</v>
      </c>
      <c r="B307" t="s">
        <v>1445</v>
      </c>
      <c r="C307" s="4">
        <v>358367750000</v>
      </c>
      <c r="D307" t="s">
        <v>4163</v>
      </c>
      <c r="E307">
        <f>+_xlfn.XLOOKUP(UTILIZADAS[[#This Row],[Numero_Cuenta]],'[1]cobros_marzo (fijo)'!$B:$B,'[1]cobros_marzo (fijo)'!$D:$D,,0)</f>
        <v>0</v>
      </c>
      <c r="G307" s="3">
        <v>46026</v>
      </c>
      <c r="H307">
        <v>61219189</v>
      </c>
      <c r="I307">
        <v>61219189</v>
      </c>
      <c r="K307" t="s">
        <v>2829</v>
      </c>
      <c r="O307" s="3">
        <v>46026</v>
      </c>
      <c r="S307" t="s">
        <v>1446</v>
      </c>
      <c r="T307" t="s">
        <v>65</v>
      </c>
      <c r="U307" t="s">
        <v>66</v>
      </c>
      <c r="V307" t="str">
        <f>_xlfn.XLOOKUP(UTILIZADAS[[#This Row],[Contacto1]],Tabla2[phone_number_dialed],Tabla2[status_name],,0)</f>
        <v>Auto busy</v>
      </c>
    </row>
    <row r="308" spans="1:22" x14ac:dyDescent="0.25">
      <c r="A308" s="88" t="s">
        <v>2241</v>
      </c>
      <c r="B308" t="s">
        <v>1447</v>
      </c>
      <c r="C308" s="4">
        <v>357369010000</v>
      </c>
      <c r="D308" t="s">
        <v>4163</v>
      </c>
      <c r="E308">
        <f>+_xlfn.XLOOKUP(UTILIZADAS[[#This Row],[Numero_Cuenta]],'[1]cobros_marzo (fijo)'!$B:$B,'[1]cobros_marzo (fijo)'!$D:$D,,0)</f>
        <v>0</v>
      </c>
      <c r="G308" s="3">
        <v>46026</v>
      </c>
      <c r="H308">
        <v>68185452</v>
      </c>
      <c r="I308">
        <v>68185452</v>
      </c>
      <c r="K308" t="s">
        <v>2830</v>
      </c>
      <c r="O308" s="3">
        <v>46026</v>
      </c>
      <c r="S308" t="s">
        <v>1448</v>
      </c>
      <c r="T308" t="s">
        <v>65</v>
      </c>
      <c r="U308" t="s">
        <v>66</v>
      </c>
      <c r="V308" t="str">
        <f>_xlfn.XLOOKUP(UTILIZADAS[[#This Row],[Contacto1]],Tabla2[phone_number_dialed],Tabla2[status_name],,0)</f>
        <v>Agent Not Available</v>
      </c>
    </row>
    <row r="309" spans="1:22" x14ac:dyDescent="0.25">
      <c r="A309" s="88" t="s">
        <v>2241</v>
      </c>
      <c r="B309" t="s">
        <v>1449</v>
      </c>
      <c r="C309" s="4">
        <v>355368300000</v>
      </c>
      <c r="D309" t="s">
        <v>4163</v>
      </c>
      <c r="E309">
        <f>+_xlfn.XLOOKUP(UTILIZADAS[[#This Row],[Numero_Cuenta]],'[1]cobros_marzo (fijo)'!$B:$B,'[1]cobros_marzo (fijo)'!$D:$D,,0)</f>
        <v>0</v>
      </c>
      <c r="G309" s="3">
        <v>46026</v>
      </c>
      <c r="H309">
        <v>65525605</v>
      </c>
      <c r="I309">
        <v>65525605</v>
      </c>
      <c r="K309" t="s">
        <v>2094</v>
      </c>
      <c r="O309" s="3">
        <v>46026</v>
      </c>
      <c r="S309" t="s">
        <v>1450</v>
      </c>
      <c r="T309" t="s">
        <v>65</v>
      </c>
      <c r="U309" t="s">
        <v>66</v>
      </c>
      <c r="V309" t="e">
        <f>_xlfn.XLOOKUP(UTILIZADAS[[#This Row],[Contacto1]],Tabla2[phone_number_dialed],Tabla2[status_name],,0)</f>
        <v>#N/A</v>
      </c>
    </row>
    <row r="310" spans="1:22" x14ac:dyDescent="0.25">
      <c r="A310" s="88" t="s">
        <v>2241</v>
      </c>
      <c r="B310" t="s">
        <v>4325</v>
      </c>
      <c r="C310" s="4">
        <v>356364090000</v>
      </c>
      <c r="D310" t="s">
        <v>4163</v>
      </c>
      <c r="E310">
        <f>+_xlfn.XLOOKUP(UTILIZADAS[[#This Row],[Numero_Cuenta]],'[1]cobros_marzo (fijo)'!$B:$B,'[1]cobros_marzo (fijo)'!$D:$D,,0)</f>
        <v>0</v>
      </c>
      <c r="G310" s="3">
        <v>46026</v>
      </c>
      <c r="H310">
        <v>64065266</v>
      </c>
      <c r="I310">
        <v>64065266</v>
      </c>
      <c r="K310" t="s">
        <v>2831</v>
      </c>
      <c r="O310" s="3">
        <v>46026</v>
      </c>
      <c r="S310" t="s">
        <v>3835</v>
      </c>
      <c r="T310" t="s">
        <v>65</v>
      </c>
      <c r="U310" t="s">
        <v>66</v>
      </c>
      <c r="V310" t="e">
        <f>_xlfn.XLOOKUP(UTILIZADAS[[#This Row],[Contacto1]],Tabla2[phone_number_dialed],Tabla2[status_name],,0)</f>
        <v>#N/A</v>
      </c>
    </row>
    <row r="311" spans="1:22" x14ac:dyDescent="0.25">
      <c r="A311" s="88" t="s">
        <v>2241</v>
      </c>
      <c r="B311" t="s">
        <v>1427</v>
      </c>
      <c r="C311" s="4">
        <v>358358770000</v>
      </c>
      <c r="D311" t="s">
        <v>4163</v>
      </c>
      <c r="E311">
        <f>+_xlfn.XLOOKUP(UTILIZADAS[[#This Row],[Numero_Cuenta]],'[1]cobros_marzo (fijo)'!$B:$B,'[1]cobros_marzo (fijo)'!$D:$D,,0)</f>
        <v>0</v>
      </c>
      <c r="G311" s="3">
        <v>46026</v>
      </c>
      <c r="H311">
        <v>62999845</v>
      </c>
      <c r="I311">
        <v>62999845</v>
      </c>
      <c r="K311" t="s">
        <v>2832</v>
      </c>
      <c r="O311" s="3">
        <v>46026</v>
      </c>
      <c r="S311" t="s">
        <v>1428</v>
      </c>
      <c r="T311" t="s">
        <v>65</v>
      </c>
      <c r="U311" t="s">
        <v>66</v>
      </c>
      <c r="V311" t="e">
        <f>_xlfn.XLOOKUP(UTILIZADAS[[#This Row],[Contacto1]],Tabla2[phone_number_dialed],Tabla2[status_name],,0)</f>
        <v>#N/A</v>
      </c>
    </row>
    <row r="312" spans="1:22" x14ac:dyDescent="0.25">
      <c r="A312" s="88" t="s">
        <v>2241</v>
      </c>
      <c r="B312" t="s">
        <v>1429</v>
      </c>
      <c r="C312" s="4">
        <v>352369840000</v>
      </c>
      <c r="D312" t="s">
        <v>4163</v>
      </c>
      <c r="E312">
        <f>+_xlfn.XLOOKUP(UTILIZADAS[[#This Row],[Numero_Cuenta]],'[1]cobros_marzo (fijo)'!$B:$B,'[1]cobros_marzo (fijo)'!$D:$D,,0)</f>
        <v>0</v>
      </c>
      <c r="G312" s="3">
        <v>46026</v>
      </c>
      <c r="H312">
        <v>65877816</v>
      </c>
      <c r="I312">
        <v>65877816</v>
      </c>
      <c r="K312" t="s">
        <v>2833</v>
      </c>
      <c r="O312" s="3">
        <v>46026</v>
      </c>
      <c r="S312" t="s">
        <v>1430</v>
      </c>
      <c r="T312" t="s">
        <v>65</v>
      </c>
      <c r="U312" t="s">
        <v>66</v>
      </c>
      <c r="V312" t="e">
        <f>_xlfn.XLOOKUP(UTILIZADAS[[#This Row],[Contacto1]],Tabla2[phone_number_dialed],Tabla2[status_name],,0)</f>
        <v>#N/A</v>
      </c>
    </row>
    <row r="313" spans="1:22" x14ac:dyDescent="0.25">
      <c r="A313" s="88" t="s">
        <v>2241</v>
      </c>
      <c r="B313" t="s">
        <v>4326</v>
      </c>
      <c r="C313" s="4">
        <v>358363410000</v>
      </c>
      <c r="D313" t="s">
        <v>4163</v>
      </c>
      <c r="E313">
        <f>+_xlfn.XLOOKUP(UTILIZADAS[[#This Row],[Numero_Cuenta]],'[1]cobros_marzo (fijo)'!$B:$B,'[1]cobros_marzo (fijo)'!$D:$D,,0)</f>
        <v>0</v>
      </c>
      <c r="G313" s="3">
        <v>46026</v>
      </c>
      <c r="H313">
        <v>69870832</v>
      </c>
      <c r="I313">
        <v>69870832</v>
      </c>
      <c r="K313" t="s">
        <v>2834</v>
      </c>
      <c r="O313" s="3">
        <v>46026</v>
      </c>
      <c r="S313" t="s">
        <v>3836</v>
      </c>
      <c r="T313" t="s">
        <v>65</v>
      </c>
      <c r="U313" t="s">
        <v>66</v>
      </c>
      <c r="V313" t="str">
        <f>_xlfn.XLOOKUP(UTILIZADAS[[#This Row],[Contacto1]],Tabla2[phone_number_dialed],Tabla2[status_name],,0)</f>
        <v>Agent Not Available</v>
      </c>
    </row>
    <row r="314" spans="1:22" x14ac:dyDescent="0.25">
      <c r="A314" s="88" t="s">
        <v>2241</v>
      </c>
      <c r="B314" t="s">
        <v>2288</v>
      </c>
      <c r="C314" s="4">
        <v>353369030000</v>
      </c>
      <c r="D314" t="s">
        <v>4163</v>
      </c>
      <c r="E314">
        <f>+_xlfn.XLOOKUP(UTILIZADAS[[#This Row],[Numero_Cuenta]],'[1]cobros_marzo (fijo)'!$B:$B,'[1]cobros_marzo (fijo)'!$D:$D,,0)</f>
        <v>0</v>
      </c>
      <c r="G314" s="3">
        <v>46026</v>
      </c>
      <c r="H314">
        <v>65894658</v>
      </c>
      <c r="I314">
        <v>65894658</v>
      </c>
      <c r="K314" t="s">
        <v>2835</v>
      </c>
      <c r="O314" s="3">
        <v>46026</v>
      </c>
      <c r="S314" t="s">
        <v>3837</v>
      </c>
      <c r="T314" t="s">
        <v>65</v>
      </c>
      <c r="U314" t="s">
        <v>66</v>
      </c>
      <c r="V314" t="str">
        <f>_xlfn.XLOOKUP(UTILIZADAS[[#This Row],[Contacto1]],Tabla2[phone_number_dialed],Tabla2[status_name],,0)</f>
        <v>Agent Not Available</v>
      </c>
    </row>
    <row r="315" spans="1:22" x14ac:dyDescent="0.25">
      <c r="A315" s="88" t="s">
        <v>2241</v>
      </c>
      <c r="B315" t="s">
        <v>1412</v>
      </c>
      <c r="C315" s="4">
        <v>357357890000</v>
      </c>
      <c r="D315" t="s">
        <v>4163</v>
      </c>
      <c r="E315">
        <f>+_xlfn.XLOOKUP(UTILIZADAS[[#This Row],[Numero_Cuenta]],'[1]cobros_marzo (fijo)'!$B:$B,'[1]cobros_marzo (fijo)'!$D:$D,,0)</f>
        <v>0</v>
      </c>
      <c r="G315" s="3">
        <v>46026</v>
      </c>
      <c r="H315">
        <v>63030594</v>
      </c>
      <c r="I315">
        <v>63030594</v>
      </c>
      <c r="K315" t="s">
        <v>2836</v>
      </c>
      <c r="O315" s="3">
        <v>46026</v>
      </c>
      <c r="S315" t="s">
        <v>1413</v>
      </c>
      <c r="T315" t="s">
        <v>65</v>
      </c>
      <c r="U315" t="s">
        <v>66</v>
      </c>
      <c r="V315" t="str">
        <f>_xlfn.XLOOKUP(UTILIZADAS[[#This Row],[Contacto1]],Tabla2[phone_number_dialed],Tabla2[status_name],,0)</f>
        <v>Agent Not Available</v>
      </c>
    </row>
    <row r="316" spans="1:22" x14ac:dyDescent="0.25">
      <c r="A316" s="88" t="s">
        <v>2241</v>
      </c>
      <c r="B316" t="s">
        <v>1414</v>
      </c>
      <c r="C316" s="4">
        <v>357369770000</v>
      </c>
      <c r="D316" t="s">
        <v>4163</v>
      </c>
      <c r="E316">
        <f>+_xlfn.XLOOKUP(UTILIZADAS[[#This Row],[Numero_Cuenta]],'[1]cobros_marzo (fijo)'!$B:$B,'[1]cobros_marzo (fijo)'!$D:$D,,0)</f>
        <v>0</v>
      </c>
      <c r="G316" s="3">
        <v>46026</v>
      </c>
      <c r="H316">
        <v>67248799</v>
      </c>
      <c r="I316">
        <v>67248799</v>
      </c>
      <c r="K316" t="s">
        <v>2837</v>
      </c>
      <c r="O316" s="3">
        <v>46026</v>
      </c>
      <c r="S316">
        <v>72172508</v>
      </c>
      <c r="T316" t="s">
        <v>65</v>
      </c>
      <c r="U316" t="s">
        <v>66</v>
      </c>
      <c r="V316" t="str">
        <f>_xlfn.XLOOKUP(UTILIZADAS[[#This Row],[Contacto1]],Tabla2[phone_number_dialed],Tabla2[status_name],,0)</f>
        <v>Auto busy</v>
      </c>
    </row>
    <row r="317" spans="1:22" x14ac:dyDescent="0.25">
      <c r="A317" s="88" t="s">
        <v>2241</v>
      </c>
      <c r="B317" t="s">
        <v>2289</v>
      </c>
      <c r="C317" s="4">
        <v>351363700000</v>
      </c>
      <c r="D317" t="s">
        <v>4163</v>
      </c>
      <c r="E317">
        <f>+_xlfn.XLOOKUP(UTILIZADAS[[#This Row],[Numero_Cuenta]],'[1]cobros_marzo (fijo)'!$B:$B,'[1]cobros_marzo (fijo)'!$D:$D,,0)</f>
        <v>0</v>
      </c>
      <c r="G317" s="3">
        <v>46026</v>
      </c>
      <c r="H317">
        <v>67895566</v>
      </c>
      <c r="I317">
        <v>67895566</v>
      </c>
      <c r="K317" t="s">
        <v>2838</v>
      </c>
      <c r="O317" s="3">
        <v>46026</v>
      </c>
      <c r="S317" t="s">
        <v>3838</v>
      </c>
      <c r="T317" t="s">
        <v>65</v>
      </c>
      <c r="U317" t="s">
        <v>66</v>
      </c>
      <c r="V317" t="str">
        <f>_xlfn.XLOOKUP(UTILIZADAS[[#This Row],[Contacto1]],Tabla2[phone_number_dialed],Tabla2[status_name],,0)</f>
        <v>Agent Not Available</v>
      </c>
    </row>
    <row r="318" spans="1:22" x14ac:dyDescent="0.25">
      <c r="A318" s="88" t="s">
        <v>2241</v>
      </c>
      <c r="B318" t="s">
        <v>1415</v>
      </c>
      <c r="C318" s="4">
        <v>352369680000</v>
      </c>
      <c r="D318" t="s">
        <v>4163</v>
      </c>
      <c r="E318">
        <f>+_xlfn.XLOOKUP(UTILIZADAS[[#This Row],[Numero_Cuenta]],'[1]cobros_marzo (fijo)'!$B:$B,'[1]cobros_marzo (fijo)'!$D:$D,,0)</f>
        <v>0</v>
      </c>
      <c r="G318" s="3">
        <v>46026</v>
      </c>
      <c r="H318">
        <v>67890543</v>
      </c>
      <c r="I318">
        <v>67890543</v>
      </c>
      <c r="K318" t="s">
        <v>2123</v>
      </c>
      <c r="O318" s="3">
        <v>46026</v>
      </c>
      <c r="S318" t="s">
        <v>1416</v>
      </c>
      <c r="T318" t="s">
        <v>65</v>
      </c>
      <c r="U318" t="s">
        <v>66</v>
      </c>
      <c r="V318" t="str">
        <f>_xlfn.XLOOKUP(UTILIZADAS[[#This Row],[Contacto1]],Tabla2[phone_number_dialed],Tabla2[status_name],,0)</f>
        <v>Buzon de voz</v>
      </c>
    </row>
    <row r="319" spans="1:22" x14ac:dyDescent="0.25">
      <c r="A319" s="88" t="s">
        <v>2241</v>
      </c>
      <c r="B319" t="s">
        <v>1417</v>
      </c>
      <c r="C319" s="4">
        <v>278068620000</v>
      </c>
      <c r="D319" t="s">
        <v>4163</v>
      </c>
      <c r="E319">
        <f>+_xlfn.XLOOKUP(UTILIZADAS[[#This Row],[Numero_Cuenta]],'[1]cobros_marzo (fijo)'!$B:$B,'[1]cobros_marzo (fijo)'!$D:$D,,0)</f>
        <v>0</v>
      </c>
      <c r="G319" s="3">
        <v>46026</v>
      </c>
      <c r="H319">
        <v>62663429</v>
      </c>
      <c r="I319">
        <v>62663429</v>
      </c>
      <c r="K319" t="s">
        <v>2839</v>
      </c>
      <c r="O319" s="3">
        <v>46026</v>
      </c>
      <c r="S319" t="s">
        <v>1418</v>
      </c>
      <c r="T319" t="s">
        <v>86</v>
      </c>
      <c r="U319" t="s">
        <v>66</v>
      </c>
      <c r="V319" t="str">
        <f>_xlfn.XLOOKUP(UTILIZADAS[[#This Row],[Contacto1]],Tabla2[phone_number_dialed],Tabla2[status_name],,0)</f>
        <v>Agent Not Available</v>
      </c>
    </row>
    <row r="320" spans="1:22" x14ac:dyDescent="0.25">
      <c r="A320" s="88" t="s">
        <v>2241</v>
      </c>
      <c r="B320" t="s">
        <v>1419</v>
      </c>
      <c r="C320" s="4">
        <v>354361130000</v>
      </c>
      <c r="D320" t="s">
        <v>4163</v>
      </c>
      <c r="E320">
        <f>+_xlfn.XLOOKUP(UTILIZADAS[[#This Row],[Numero_Cuenta]],'[1]cobros_marzo (fijo)'!$B:$B,'[1]cobros_marzo (fijo)'!$D:$D,,0)</f>
        <v>0</v>
      </c>
      <c r="G320" s="3">
        <v>46026</v>
      </c>
      <c r="H320">
        <v>63580364</v>
      </c>
      <c r="I320">
        <v>63580364</v>
      </c>
      <c r="K320" t="s">
        <v>2840</v>
      </c>
      <c r="O320" s="3">
        <v>46026</v>
      </c>
      <c r="S320" t="s">
        <v>1420</v>
      </c>
      <c r="T320" t="s">
        <v>65</v>
      </c>
      <c r="U320" t="s">
        <v>66</v>
      </c>
      <c r="V320" t="e">
        <f>_xlfn.XLOOKUP(UTILIZADAS[[#This Row],[Contacto1]],Tabla2[phone_number_dialed],Tabla2[status_name],,0)</f>
        <v>#N/A</v>
      </c>
    </row>
    <row r="321" spans="1:22" x14ac:dyDescent="0.25">
      <c r="A321" s="88" t="s">
        <v>2241</v>
      </c>
      <c r="B321" t="s">
        <v>1423</v>
      </c>
      <c r="C321" s="4">
        <v>353363240000</v>
      </c>
      <c r="D321" t="s">
        <v>4163</v>
      </c>
      <c r="E321">
        <f>+_xlfn.XLOOKUP(UTILIZADAS[[#This Row],[Numero_Cuenta]],'[1]cobros_marzo (fijo)'!$B:$B,'[1]cobros_marzo (fijo)'!$D:$D,,0)</f>
        <v>0</v>
      </c>
      <c r="G321" s="3">
        <v>46026</v>
      </c>
      <c r="H321">
        <v>68451482</v>
      </c>
      <c r="I321">
        <v>68451482</v>
      </c>
      <c r="K321" t="s">
        <v>2841</v>
      </c>
      <c r="O321" s="3">
        <v>46026</v>
      </c>
      <c r="S321" t="s">
        <v>1424</v>
      </c>
      <c r="T321" t="s">
        <v>65</v>
      </c>
      <c r="U321" t="s">
        <v>66</v>
      </c>
      <c r="V321" t="str">
        <f>_xlfn.XLOOKUP(UTILIZADAS[[#This Row],[Contacto1]],Tabla2[phone_number_dialed],Tabla2[status_name],,0)</f>
        <v>Cuenta cesada</v>
      </c>
    </row>
    <row r="322" spans="1:22" x14ac:dyDescent="0.25">
      <c r="A322" s="88" t="s">
        <v>2241</v>
      </c>
      <c r="B322" t="s">
        <v>1425</v>
      </c>
      <c r="C322" s="4">
        <v>353369960000</v>
      </c>
      <c r="D322" t="s">
        <v>4163</v>
      </c>
      <c r="E322">
        <f>+_xlfn.XLOOKUP(UTILIZADAS[[#This Row],[Numero_Cuenta]],'[1]cobros_marzo (fijo)'!$B:$B,'[1]cobros_marzo (fijo)'!$D:$D,,0)</f>
        <v>0</v>
      </c>
      <c r="G322" s="3">
        <v>46026</v>
      </c>
      <c r="H322">
        <v>68061435</v>
      </c>
      <c r="I322">
        <v>68061435</v>
      </c>
      <c r="K322" t="s">
        <v>2842</v>
      </c>
      <c r="O322" s="3">
        <v>46026</v>
      </c>
      <c r="S322" t="s">
        <v>1426</v>
      </c>
      <c r="T322" t="s">
        <v>65</v>
      </c>
      <c r="U322" t="s">
        <v>66</v>
      </c>
      <c r="V322" t="str">
        <f>_xlfn.XLOOKUP(UTILIZADAS[[#This Row],[Contacto1]],Tabla2[phone_number_dialed],Tabla2[status_name],,0)</f>
        <v>Agent Not Available</v>
      </c>
    </row>
    <row r="323" spans="1:22" x14ac:dyDescent="0.25">
      <c r="A323" s="88" t="s">
        <v>2241</v>
      </c>
      <c r="B323" t="s">
        <v>1399</v>
      </c>
      <c r="C323" s="4">
        <v>354371690000</v>
      </c>
      <c r="D323" t="s">
        <v>4163</v>
      </c>
      <c r="E323">
        <f>+_xlfn.XLOOKUP(UTILIZADAS[[#This Row],[Numero_Cuenta]],'[1]cobros_marzo (fijo)'!$B:$B,'[1]cobros_marzo (fijo)'!$D:$D,,0)</f>
        <v>0</v>
      </c>
      <c r="G323" s="3">
        <v>46026</v>
      </c>
      <c r="H323">
        <v>65294266</v>
      </c>
      <c r="I323">
        <v>65294266</v>
      </c>
      <c r="K323" t="s">
        <v>2843</v>
      </c>
      <c r="O323" s="3">
        <v>46026</v>
      </c>
      <c r="S323" t="s">
        <v>1400</v>
      </c>
      <c r="T323" t="s">
        <v>65</v>
      </c>
      <c r="U323" t="s">
        <v>66</v>
      </c>
      <c r="V323" t="str">
        <f>_xlfn.XLOOKUP(UTILIZADAS[[#This Row],[Contacto1]],Tabla2[phone_number_dialed],Tabla2[status_name],,0)</f>
        <v>Buzon de voz</v>
      </c>
    </row>
    <row r="324" spans="1:22" x14ac:dyDescent="0.25">
      <c r="A324" s="88" t="s">
        <v>2241</v>
      </c>
      <c r="B324" t="s">
        <v>1403</v>
      </c>
      <c r="C324" s="4">
        <v>359371560000</v>
      </c>
      <c r="D324" t="s">
        <v>4163</v>
      </c>
      <c r="E324">
        <f>+_xlfn.XLOOKUP(UTILIZADAS[[#This Row],[Numero_Cuenta]],'[1]cobros_marzo (fijo)'!$B:$B,'[1]cobros_marzo (fijo)'!$D:$D,,0)</f>
        <v>0</v>
      </c>
      <c r="G324" s="3">
        <v>46026</v>
      </c>
      <c r="H324">
        <v>64283894</v>
      </c>
      <c r="I324">
        <v>64283894</v>
      </c>
      <c r="K324" t="s">
        <v>2844</v>
      </c>
      <c r="O324" s="3">
        <v>46026</v>
      </c>
      <c r="S324" t="s">
        <v>1404</v>
      </c>
      <c r="T324" t="s">
        <v>65</v>
      </c>
      <c r="U324" t="s">
        <v>66</v>
      </c>
      <c r="V324" t="str">
        <f>_xlfn.XLOOKUP(UTILIZADAS[[#This Row],[Contacto1]],Tabla2[phone_number_dialed],Tabla2[status_name],,0)</f>
        <v>Agent Not Available</v>
      </c>
    </row>
    <row r="325" spans="1:22" x14ac:dyDescent="0.25">
      <c r="A325" s="88" t="s">
        <v>2241</v>
      </c>
      <c r="B325" t="s">
        <v>1405</v>
      </c>
      <c r="C325" s="4">
        <v>214048580000</v>
      </c>
      <c r="D325" t="s">
        <v>4163</v>
      </c>
      <c r="E325">
        <f>+_xlfn.XLOOKUP(UTILIZADAS[[#This Row],[Numero_Cuenta]],'[1]cobros_marzo (fijo)'!$B:$B,'[1]cobros_marzo (fijo)'!$D:$D,,0)</f>
        <v>0</v>
      </c>
      <c r="G325" s="3">
        <v>46026</v>
      </c>
      <c r="H325">
        <v>62254511</v>
      </c>
      <c r="I325">
        <v>62254511</v>
      </c>
      <c r="K325" t="s">
        <v>2845</v>
      </c>
      <c r="O325" s="3">
        <v>46026</v>
      </c>
      <c r="S325" t="s">
        <v>1406</v>
      </c>
      <c r="T325" t="s">
        <v>86</v>
      </c>
      <c r="U325" t="s">
        <v>66</v>
      </c>
      <c r="V325" t="str">
        <f>_xlfn.XLOOKUP(UTILIZADAS[[#This Row],[Contacto1]],Tabla2[phone_number_dialed],Tabla2[status_name],,0)</f>
        <v>Auto busy</v>
      </c>
    </row>
    <row r="326" spans="1:22" x14ac:dyDescent="0.25">
      <c r="A326" s="88" t="s">
        <v>2241</v>
      </c>
      <c r="B326" t="s">
        <v>1399</v>
      </c>
      <c r="C326" s="4">
        <v>354371690000</v>
      </c>
      <c r="D326" t="s">
        <v>4163</v>
      </c>
      <c r="E326">
        <f>+_xlfn.XLOOKUP(UTILIZADAS[[#This Row],[Numero_Cuenta]],'[1]cobros_marzo (fijo)'!$B:$B,'[1]cobros_marzo (fijo)'!$D:$D,,0)</f>
        <v>0</v>
      </c>
      <c r="G326" s="3">
        <v>46026</v>
      </c>
      <c r="H326">
        <v>65294266</v>
      </c>
      <c r="I326">
        <v>65294266</v>
      </c>
      <c r="K326" t="s">
        <v>2846</v>
      </c>
      <c r="O326" s="3">
        <v>46026</v>
      </c>
      <c r="S326" t="s">
        <v>1400</v>
      </c>
      <c r="T326" t="s">
        <v>65</v>
      </c>
      <c r="U326" t="s">
        <v>66</v>
      </c>
      <c r="V326" t="str">
        <f>_xlfn.XLOOKUP(UTILIZADAS[[#This Row],[Contacto1]],Tabla2[phone_number_dialed],Tabla2[status_name],,0)</f>
        <v>Buzon de voz</v>
      </c>
    </row>
    <row r="327" spans="1:22" x14ac:dyDescent="0.25">
      <c r="A327" s="88" t="s">
        <v>2241</v>
      </c>
      <c r="B327" t="s">
        <v>1407</v>
      </c>
      <c r="C327" s="4">
        <v>355369030000</v>
      </c>
      <c r="D327" t="s">
        <v>4163</v>
      </c>
      <c r="E327">
        <f>+_xlfn.XLOOKUP(UTILIZADAS[[#This Row],[Numero_Cuenta]],'[1]cobros_marzo (fijo)'!$B:$B,'[1]cobros_marzo (fijo)'!$D:$D,,0)</f>
        <v>0</v>
      </c>
      <c r="G327" s="3">
        <v>46026</v>
      </c>
      <c r="H327">
        <v>60450970</v>
      </c>
      <c r="I327">
        <v>60450970</v>
      </c>
      <c r="K327" t="s">
        <v>2847</v>
      </c>
      <c r="O327" s="3">
        <v>46026</v>
      </c>
      <c r="S327" t="s">
        <v>1312</v>
      </c>
      <c r="T327" t="s">
        <v>65</v>
      </c>
      <c r="U327" t="s">
        <v>66</v>
      </c>
      <c r="V327" t="e">
        <f>_xlfn.XLOOKUP(UTILIZADAS[[#This Row],[Contacto1]],Tabla2[phone_number_dialed],Tabla2[status_name],,0)</f>
        <v>#N/A</v>
      </c>
    </row>
    <row r="328" spans="1:22" x14ac:dyDescent="0.25">
      <c r="A328" s="88" t="s">
        <v>2241</v>
      </c>
      <c r="B328" t="s">
        <v>1408</v>
      </c>
      <c r="C328" s="4">
        <v>352369050000</v>
      </c>
      <c r="D328" t="s">
        <v>4163</v>
      </c>
      <c r="E328">
        <f>+_xlfn.XLOOKUP(UTILIZADAS[[#This Row],[Numero_Cuenta]],'[1]cobros_marzo (fijo)'!$B:$B,'[1]cobros_marzo (fijo)'!$D:$D,,0)</f>
        <v>0</v>
      </c>
      <c r="G328" s="3">
        <v>46026</v>
      </c>
      <c r="H328">
        <v>66507107</v>
      </c>
      <c r="I328">
        <v>66507107</v>
      </c>
      <c r="K328" t="s">
        <v>2848</v>
      </c>
      <c r="O328" s="3">
        <v>46026</v>
      </c>
      <c r="S328" t="s">
        <v>1409</v>
      </c>
      <c r="T328" t="s">
        <v>65</v>
      </c>
      <c r="U328" t="s">
        <v>66</v>
      </c>
      <c r="V328" t="str">
        <f>_xlfn.XLOOKUP(UTILIZADAS[[#This Row],[Contacto1]],Tabla2[phone_number_dialed],Tabla2[status_name],,0)</f>
        <v>Cuenta cesada</v>
      </c>
    </row>
    <row r="329" spans="1:22" x14ac:dyDescent="0.25">
      <c r="A329" s="88" t="s">
        <v>2241</v>
      </c>
      <c r="B329" t="s">
        <v>1379</v>
      </c>
      <c r="C329" s="4">
        <v>355371690000</v>
      </c>
      <c r="D329" t="s">
        <v>4163</v>
      </c>
      <c r="E329">
        <f>+_xlfn.XLOOKUP(UTILIZADAS[[#This Row],[Numero_Cuenta]],'[1]cobros_marzo (fijo)'!$B:$B,'[1]cobros_marzo (fijo)'!$D:$D,,0)</f>
        <v>0</v>
      </c>
      <c r="G329" s="3">
        <v>46026</v>
      </c>
      <c r="H329">
        <v>65294266</v>
      </c>
      <c r="I329">
        <v>65294266</v>
      </c>
      <c r="K329" t="s">
        <v>2849</v>
      </c>
      <c r="O329" s="3">
        <v>46026</v>
      </c>
      <c r="S329" t="s">
        <v>1380</v>
      </c>
      <c r="T329" t="s">
        <v>65</v>
      </c>
      <c r="U329" t="s">
        <v>66</v>
      </c>
      <c r="V329" t="str">
        <f>_xlfn.XLOOKUP(UTILIZADAS[[#This Row],[Contacto1]],Tabla2[phone_number_dialed],Tabla2[status_name],,0)</f>
        <v>Buzon de voz</v>
      </c>
    </row>
    <row r="330" spans="1:22" x14ac:dyDescent="0.25">
      <c r="A330" s="88" t="s">
        <v>2241</v>
      </c>
      <c r="B330" t="s">
        <v>4327</v>
      </c>
      <c r="C330" s="4">
        <v>356371560000</v>
      </c>
      <c r="D330" t="s">
        <v>4163</v>
      </c>
      <c r="E330">
        <f>+_xlfn.XLOOKUP(UTILIZADAS[[#This Row],[Numero_Cuenta]],'[1]cobros_marzo (fijo)'!$B:$B,'[1]cobros_marzo (fijo)'!$D:$D,,0)</f>
        <v>0</v>
      </c>
      <c r="G330" s="3">
        <v>46026</v>
      </c>
      <c r="H330">
        <v>65456463</v>
      </c>
      <c r="I330">
        <v>65456463</v>
      </c>
      <c r="K330" t="s">
        <v>2850</v>
      </c>
      <c r="O330" s="3">
        <v>46026</v>
      </c>
      <c r="S330" t="s">
        <v>3839</v>
      </c>
      <c r="T330" t="s">
        <v>65</v>
      </c>
      <c r="U330" t="s">
        <v>66</v>
      </c>
      <c r="V330" t="str">
        <f>_xlfn.XLOOKUP(UTILIZADAS[[#This Row],[Contacto1]],Tabla2[phone_number_dialed],Tabla2[status_name],,0)</f>
        <v>Cuenta cesada</v>
      </c>
    </row>
    <row r="331" spans="1:22" x14ac:dyDescent="0.25">
      <c r="A331" s="88" t="s">
        <v>2241</v>
      </c>
      <c r="B331" t="s">
        <v>1381</v>
      </c>
      <c r="C331" s="4">
        <v>358372590000</v>
      </c>
      <c r="D331" t="s">
        <v>4163</v>
      </c>
      <c r="E331">
        <f>+_xlfn.XLOOKUP(UTILIZADAS[[#This Row],[Numero_Cuenta]],'[1]cobros_marzo (fijo)'!$B:$B,'[1]cobros_marzo (fijo)'!$D:$D,,0)</f>
        <v>0</v>
      </c>
      <c r="G331" s="3">
        <v>46026</v>
      </c>
      <c r="H331">
        <v>69725396</v>
      </c>
      <c r="I331">
        <v>69725396</v>
      </c>
      <c r="K331" t="s">
        <v>2851</v>
      </c>
      <c r="O331" s="3">
        <v>46026</v>
      </c>
      <c r="S331" t="s">
        <v>1382</v>
      </c>
      <c r="T331" t="s">
        <v>65</v>
      </c>
      <c r="U331" t="s">
        <v>66</v>
      </c>
      <c r="V331" t="str">
        <f>_xlfn.XLOOKUP(UTILIZADAS[[#This Row],[Contacto1]],Tabla2[phone_number_dialed],Tabla2[status_name],,0)</f>
        <v>Agent Not Available</v>
      </c>
    </row>
    <row r="332" spans="1:22" x14ac:dyDescent="0.25">
      <c r="A332" s="88" t="s">
        <v>2241</v>
      </c>
      <c r="B332" t="s">
        <v>1383</v>
      </c>
      <c r="C332" s="4">
        <v>358371670000</v>
      </c>
      <c r="D332" t="s">
        <v>4163</v>
      </c>
      <c r="E332">
        <f>+_xlfn.XLOOKUP(UTILIZADAS[[#This Row],[Numero_Cuenta]],'[1]cobros_marzo (fijo)'!$B:$B,'[1]cobros_marzo (fijo)'!$D:$D,,0)</f>
        <v>0</v>
      </c>
      <c r="G332" s="3">
        <v>46026</v>
      </c>
      <c r="H332">
        <v>65141568</v>
      </c>
      <c r="I332">
        <v>65141568</v>
      </c>
      <c r="K332" t="s">
        <v>2852</v>
      </c>
      <c r="O332" s="3">
        <v>46026</v>
      </c>
      <c r="S332" t="s">
        <v>1384</v>
      </c>
      <c r="T332" t="s">
        <v>65</v>
      </c>
      <c r="U332" t="s">
        <v>66</v>
      </c>
      <c r="V332" t="str">
        <f>_xlfn.XLOOKUP(UTILIZADAS[[#This Row],[Contacto1]],Tabla2[phone_number_dialed],Tabla2[status_name],,0)</f>
        <v>Agent Not Available</v>
      </c>
    </row>
    <row r="333" spans="1:22" x14ac:dyDescent="0.25">
      <c r="A333" s="88" t="s">
        <v>2241</v>
      </c>
      <c r="B333" t="s">
        <v>1385</v>
      </c>
      <c r="C333" s="4">
        <v>352371800000</v>
      </c>
      <c r="D333" t="s">
        <v>4163</v>
      </c>
      <c r="E333">
        <f>+_xlfn.XLOOKUP(UTILIZADAS[[#This Row],[Numero_Cuenta]],'[1]cobros_marzo (fijo)'!$B:$B,'[1]cobros_marzo (fijo)'!$D:$D,,0)</f>
        <v>0</v>
      </c>
      <c r="G333" s="3">
        <v>46026</v>
      </c>
      <c r="H333">
        <v>62663936</v>
      </c>
      <c r="I333">
        <v>62663936</v>
      </c>
      <c r="K333" t="s">
        <v>2853</v>
      </c>
      <c r="O333" s="3">
        <v>46026</v>
      </c>
      <c r="S333" t="s">
        <v>1386</v>
      </c>
      <c r="T333" t="s">
        <v>85</v>
      </c>
      <c r="U333" t="s">
        <v>66</v>
      </c>
      <c r="V333" t="str">
        <f>_xlfn.XLOOKUP(UTILIZADAS[[#This Row],[Contacto1]],Tabla2[phone_number_dialed],Tabla2[status_name],,0)</f>
        <v>Agent Not Available</v>
      </c>
    </row>
    <row r="334" spans="1:22" x14ac:dyDescent="0.25">
      <c r="A334" s="88" t="s">
        <v>2241</v>
      </c>
      <c r="B334" t="s">
        <v>1387</v>
      </c>
      <c r="C334" s="4">
        <v>349245230000</v>
      </c>
      <c r="D334" t="s">
        <v>4163</v>
      </c>
      <c r="E334">
        <f>+_xlfn.XLOOKUP(UTILIZADAS[[#This Row],[Numero_Cuenta]],'[1]cobros_marzo (fijo)'!$B:$B,'[1]cobros_marzo (fijo)'!$D:$D,,0)</f>
        <v>0</v>
      </c>
      <c r="G334" s="3">
        <v>46026</v>
      </c>
      <c r="H334">
        <v>69114205</v>
      </c>
      <c r="I334">
        <v>69114205</v>
      </c>
      <c r="K334" t="s">
        <v>2854</v>
      </c>
      <c r="O334" s="3">
        <v>46026</v>
      </c>
      <c r="S334" t="s">
        <v>1388</v>
      </c>
      <c r="T334" t="s">
        <v>65</v>
      </c>
      <c r="U334" t="s">
        <v>66</v>
      </c>
      <c r="V334" t="str">
        <f>_xlfn.XLOOKUP(UTILIZADAS[[#This Row],[Contacto1]],Tabla2[phone_number_dialed],Tabla2[status_name],,0)</f>
        <v>Agent Not Available</v>
      </c>
    </row>
    <row r="335" spans="1:22" x14ac:dyDescent="0.25">
      <c r="A335" s="88" t="s">
        <v>2241</v>
      </c>
      <c r="B335" t="s">
        <v>1389</v>
      </c>
      <c r="C335" s="4">
        <v>358340200000</v>
      </c>
      <c r="D335" t="s">
        <v>4163</v>
      </c>
      <c r="E335">
        <f>+_xlfn.XLOOKUP(UTILIZADAS[[#This Row],[Numero_Cuenta]],'[1]cobros_marzo (fijo)'!$B:$B,'[1]cobros_marzo (fijo)'!$D:$D,,0)</f>
        <v>0</v>
      </c>
      <c r="G335" s="3">
        <v>46026</v>
      </c>
      <c r="H335">
        <v>64620677</v>
      </c>
      <c r="I335">
        <v>64620677</v>
      </c>
      <c r="K335" t="s">
        <v>2855</v>
      </c>
      <c r="O335" s="3">
        <v>46026</v>
      </c>
      <c r="S335" t="s">
        <v>1390</v>
      </c>
      <c r="T335" t="s">
        <v>73</v>
      </c>
      <c r="U335" t="s">
        <v>66</v>
      </c>
      <c r="V335" t="str">
        <f>_xlfn.XLOOKUP(UTILIZADAS[[#This Row],[Contacto1]],Tabla2[phone_number_dialed],Tabla2[status_name],,0)</f>
        <v>Cuenta cesada</v>
      </c>
    </row>
    <row r="336" spans="1:22" x14ac:dyDescent="0.25">
      <c r="A336" s="88" t="s">
        <v>2241</v>
      </c>
      <c r="B336" t="s">
        <v>1391</v>
      </c>
      <c r="C336" s="4">
        <v>357370320000</v>
      </c>
      <c r="D336" t="s">
        <v>4163</v>
      </c>
      <c r="E336">
        <f>+_xlfn.XLOOKUP(UTILIZADAS[[#This Row],[Numero_Cuenta]],'[1]cobros_marzo (fijo)'!$B:$B,'[1]cobros_marzo (fijo)'!$D:$D,,0)</f>
        <v>0</v>
      </c>
      <c r="G336" s="3">
        <v>46026</v>
      </c>
      <c r="H336">
        <v>60387305</v>
      </c>
      <c r="I336">
        <v>60387305</v>
      </c>
      <c r="K336" t="s">
        <v>2856</v>
      </c>
      <c r="O336" s="3">
        <v>46026</v>
      </c>
      <c r="S336" t="s">
        <v>1392</v>
      </c>
      <c r="T336" t="s">
        <v>65</v>
      </c>
      <c r="U336" t="s">
        <v>66</v>
      </c>
      <c r="V336" t="str">
        <f>_xlfn.XLOOKUP(UTILIZADAS[[#This Row],[Contacto1]],Tabla2[phone_number_dialed],Tabla2[status_name],,0)</f>
        <v>Agent Not Available</v>
      </c>
    </row>
    <row r="337" spans="1:22" x14ac:dyDescent="0.25">
      <c r="A337" s="88" t="s">
        <v>2241</v>
      </c>
      <c r="B337" t="s">
        <v>1393</v>
      </c>
      <c r="C337" s="4">
        <v>355373180000</v>
      </c>
      <c r="D337" t="s">
        <v>4163</v>
      </c>
      <c r="E337">
        <f>+_xlfn.XLOOKUP(UTILIZADAS[[#This Row],[Numero_Cuenta]],'[1]cobros_marzo (fijo)'!$B:$B,'[1]cobros_marzo (fijo)'!$D:$D,,0)</f>
        <v>0</v>
      </c>
      <c r="G337" s="3">
        <v>46026</v>
      </c>
      <c r="H337">
        <v>64134068</v>
      </c>
      <c r="I337">
        <v>64134068</v>
      </c>
      <c r="K337" t="s">
        <v>2857</v>
      </c>
      <c r="O337" s="3">
        <v>46026</v>
      </c>
      <c r="S337" t="s">
        <v>1394</v>
      </c>
      <c r="T337" t="s">
        <v>65</v>
      </c>
      <c r="U337" t="s">
        <v>66</v>
      </c>
      <c r="V337" t="e">
        <f>_xlfn.XLOOKUP(UTILIZADAS[[#This Row],[Contacto1]],Tabla2[phone_number_dialed],Tabla2[status_name],,0)</f>
        <v>#N/A</v>
      </c>
    </row>
    <row r="338" spans="1:22" x14ac:dyDescent="0.25">
      <c r="A338" s="88" t="s">
        <v>2241</v>
      </c>
      <c r="B338" t="s">
        <v>1395</v>
      </c>
      <c r="C338" s="4">
        <v>352371680000</v>
      </c>
      <c r="D338" t="s">
        <v>4163</v>
      </c>
      <c r="E338">
        <f>+_xlfn.XLOOKUP(UTILIZADAS[[#This Row],[Numero_Cuenta]],'[1]cobros_marzo (fijo)'!$B:$B,'[1]cobros_marzo (fijo)'!$D:$D,,0)</f>
        <v>0</v>
      </c>
      <c r="G338" s="3">
        <v>46026</v>
      </c>
      <c r="H338">
        <v>67433978</v>
      </c>
      <c r="I338">
        <v>67433978</v>
      </c>
      <c r="K338" t="s">
        <v>2858</v>
      </c>
      <c r="O338" s="3">
        <v>46026</v>
      </c>
      <c r="S338" t="s">
        <v>1396</v>
      </c>
      <c r="T338" t="s">
        <v>65</v>
      </c>
      <c r="U338" t="s">
        <v>66</v>
      </c>
      <c r="V338" t="str">
        <f>_xlfn.XLOOKUP(UTILIZADAS[[#This Row],[Contacto1]],Tabla2[phone_number_dialed],Tabla2[status_name],,0)</f>
        <v>Agent Not Available</v>
      </c>
    </row>
    <row r="339" spans="1:22" x14ac:dyDescent="0.25">
      <c r="A339" s="88" t="s">
        <v>2241</v>
      </c>
      <c r="B339" t="s">
        <v>1397</v>
      </c>
      <c r="C339" s="4">
        <v>358371560000</v>
      </c>
      <c r="D339" t="s">
        <v>4163</v>
      </c>
      <c r="E339">
        <f>+_xlfn.XLOOKUP(UTILIZADAS[[#This Row],[Numero_Cuenta]],'[1]cobros_marzo (fijo)'!$B:$B,'[1]cobros_marzo (fijo)'!$D:$D,,0)</f>
        <v>0</v>
      </c>
      <c r="G339" s="3">
        <v>46026</v>
      </c>
      <c r="H339">
        <v>69465378</v>
      </c>
      <c r="I339">
        <v>69465378</v>
      </c>
      <c r="K339" t="s">
        <v>2859</v>
      </c>
      <c r="O339" s="3">
        <v>46026</v>
      </c>
      <c r="S339" t="s">
        <v>1398</v>
      </c>
      <c r="T339" t="s">
        <v>65</v>
      </c>
      <c r="U339" t="s">
        <v>66</v>
      </c>
      <c r="V339" t="str">
        <f>_xlfn.XLOOKUP(UTILIZADAS[[#This Row],[Contacto1]],Tabla2[phone_number_dialed],Tabla2[status_name],,0)</f>
        <v>Agent Not Available</v>
      </c>
    </row>
    <row r="340" spans="1:22" x14ac:dyDescent="0.25">
      <c r="A340" s="88" t="s">
        <v>2241</v>
      </c>
      <c r="B340" t="s">
        <v>4328</v>
      </c>
      <c r="C340" s="4">
        <v>351370820000</v>
      </c>
      <c r="D340" t="s">
        <v>4163</v>
      </c>
      <c r="E340">
        <f>+_xlfn.XLOOKUP(UTILIZADAS[[#This Row],[Numero_Cuenta]],'[1]cobros_marzo (fijo)'!$B:$B,'[1]cobros_marzo (fijo)'!$D:$D,,0)</f>
        <v>0</v>
      </c>
      <c r="G340" s="3">
        <v>46026</v>
      </c>
      <c r="H340">
        <v>69434421</v>
      </c>
      <c r="I340">
        <v>69434421</v>
      </c>
      <c r="K340" t="s">
        <v>2860</v>
      </c>
      <c r="O340" s="3">
        <v>46026</v>
      </c>
      <c r="S340" t="s">
        <v>3840</v>
      </c>
      <c r="T340" t="s">
        <v>65</v>
      </c>
      <c r="U340" t="s">
        <v>66</v>
      </c>
      <c r="V340" t="str">
        <f>_xlfn.XLOOKUP(UTILIZADAS[[#This Row],[Contacto1]],Tabla2[phone_number_dialed],Tabla2[status_name],,0)</f>
        <v>Agent Not Available</v>
      </c>
    </row>
    <row r="341" spans="1:22" x14ac:dyDescent="0.25">
      <c r="A341" s="88" t="s">
        <v>2241</v>
      </c>
      <c r="B341" t="s">
        <v>1363</v>
      </c>
      <c r="C341" s="4">
        <v>358373240000</v>
      </c>
      <c r="D341" t="s">
        <v>4163</v>
      </c>
      <c r="E341">
        <f>+_xlfn.XLOOKUP(UTILIZADAS[[#This Row],[Numero_Cuenta]],'[1]cobros_marzo (fijo)'!$B:$B,'[1]cobros_marzo (fijo)'!$D:$D,,0)</f>
        <v>0</v>
      </c>
      <c r="G341" s="3">
        <v>46026</v>
      </c>
      <c r="H341">
        <v>69695648</v>
      </c>
      <c r="I341">
        <v>69695648</v>
      </c>
      <c r="K341" t="s">
        <v>2861</v>
      </c>
      <c r="O341" s="3">
        <v>46026</v>
      </c>
      <c r="S341" t="s">
        <v>1364</v>
      </c>
      <c r="T341" t="s">
        <v>65</v>
      </c>
      <c r="U341" t="s">
        <v>66</v>
      </c>
      <c r="V341" t="str">
        <f>_xlfn.XLOOKUP(UTILIZADAS[[#This Row],[Contacto1]],Tabla2[phone_number_dialed],Tabla2[status_name],,0)</f>
        <v>Agent Not Available</v>
      </c>
    </row>
    <row r="342" spans="1:22" x14ac:dyDescent="0.25">
      <c r="A342" s="88" t="s">
        <v>2241</v>
      </c>
      <c r="B342" t="s">
        <v>1365</v>
      </c>
      <c r="C342" s="4">
        <v>352047340000</v>
      </c>
      <c r="D342" t="s">
        <v>4163</v>
      </c>
      <c r="E342">
        <f>+_xlfn.XLOOKUP(UTILIZADAS[[#This Row],[Numero_Cuenta]],'[1]cobros_marzo (fijo)'!$B:$B,'[1]cobros_marzo (fijo)'!$D:$D,,0)</f>
        <v>0</v>
      </c>
      <c r="G342" s="3">
        <v>46026</v>
      </c>
      <c r="H342">
        <v>67890453</v>
      </c>
      <c r="I342">
        <v>67890453</v>
      </c>
      <c r="K342" t="s">
        <v>2123</v>
      </c>
      <c r="O342" s="3">
        <v>46026</v>
      </c>
      <c r="S342" t="s">
        <v>1366</v>
      </c>
      <c r="T342" t="s">
        <v>65</v>
      </c>
      <c r="U342" t="s">
        <v>66</v>
      </c>
      <c r="V342" t="str">
        <f>_xlfn.XLOOKUP(UTILIZADAS[[#This Row],[Contacto1]],Tabla2[phone_number_dialed],Tabla2[status_name],,0)</f>
        <v>Buzon de voz</v>
      </c>
    </row>
    <row r="343" spans="1:22" x14ac:dyDescent="0.25">
      <c r="A343" s="88" t="s">
        <v>2241</v>
      </c>
      <c r="B343" t="s">
        <v>1367</v>
      </c>
      <c r="C343" s="4">
        <v>357374630000</v>
      </c>
      <c r="D343" t="s">
        <v>4163</v>
      </c>
      <c r="E343">
        <f>+_xlfn.XLOOKUP(UTILIZADAS[[#This Row],[Numero_Cuenta]],'[1]cobros_marzo (fijo)'!$B:$B,'[1]cobros_marzo (fijo)'!$D:$D,,0)</f>
        <v>0</v>
      </c>
      <c r="G343" s="3">
        <v>46026</v>
      </c>
      <c r="H343">
        <v>69029941</v>
      </c>
      <c r="I343">
        <v>69029941</v>
      </c>
      <c r="K343" t="s">
        <v>2862</v>
      </c>
      <c r="O343" s="3">
        <v>46026</v>
      </c>
      <c r="S343" t="s">
        <v>1368</v>
      </c>
      <c r="T343" t="s">
        <v>65</v>
      </c>
      <c r="U343" t="s">
        <v>66</v>
      </c>
      <c r="V343" t="str">
        <f>_xlfn.XLOOKUP(UTILIZADAS[[#This Row],[Contacto1]],Tabla2[phone_number_dialed],Tabla2[status_name],,0)</f>
        <v>Cuenta cesada</v>
      </c>
    </row>
    <row r="344" spans="1:22" x14ac:dyDescent="0.25">
      <c r="A344" s="88" t="s">
        <v>2241</v>
      </c>
      <c r="B344" t="s">
        <v>1369</v>
      </c>
      <c r="C344" s="4">
        <v>352371830000</v>
      </c>
      <c r="D344" t="s">
        <v>4163</v>
      </c>
      <c r="E344">
        <f>+_xlfn.XLOOKUP(UTILIZADAS[[#This Row],[Numero_Cuenta]],'[1]cobros_marzo (fijo)'!$B:$B,'[1]cobros_marzo (fijo)'!$D:$D,,0)</f>
        <v>0</v>
      </c>
      <c r="G344" s="3">
        <v>46026</v>
      </c>
      <c r="H344">
        <v>69421550</v>
      </c>
      <c r="I344">
        <v>69421550</v>
      </c>
      <c r="K344" t="s">
        <v>2863</v>
      </c>
      <c r="O344" s="3">
        <v>46026</v>
      </c>
      <c r="S344" t="s">
        <v>1370</v>
      </c>
      <c r="T344" t="s">
        <v>65</v>
      </c>
      <c r="U344" t="s">
        <v>66</v>
      </c>
      <c r="V344" t="str">
        <f>_xlfn.XLOOKUP(UTILIZADAS[[#This Row],[Contacto1]],Tabla2[phone_number_dialed],Tabla2[status_name],,0)</f>
        <v>Auto busy</v>
      </c>
    </row>
    <row r="345" spans="1:22" x14ac:dyDescent="0.25">
      <c r="A345" s="88" t="s">
        <v>2241</v>
      </c>
      <c r="B345" t="s">
        <v>4329</v>
      </c>
      <c r="C345" s="4">
        <v>356373900000</v>
      </c>
      <c r="D345" t="s">
        <v>4163</v>
      </c>
      <c r="E345">
        <f>+_xlfn.XLOOKUP(UTILIZADAS[[#This Row],[Numero_Cuenta]],'[1]cobros_marzo (fijo)'!$B:$B,'[1]cobros_marzo (fijo)'!$D:$D,,0)</f>
        <v>0</v>
      </c>
      <c r="G345" s="3">
        <v>46026</v>
      </c>
      <c r="H345">
        <v>67085126</v>
      </c>
      <c r="I345">
        <v>67085126</v>
      </c>
      <c r="K345" t="s">
        <v>2864</v>
      </c>
      <c r="O345" s="3">
        <v>46026</v>
      </c>
      <c r="S345" t="s">
        <v>3841</v>
      </c>
      <c r="T345" t="s">
        <v>65</v>
      </c>
      <c r="U345" t="s">
        <v>66</v>
      </c>
      <c r="V345" t="str">
        <f>_xlfn.XLOOKUP(UTILIZADAS[[#This Row],[Contacto1]],Tabla2[phone_number_dialed],Tabla2[status_name],,0)</f>
        <v>Agent Not Available</v>
      </c>
    </row>
    <row r="346" spans="1:22" x14ac:dyDescent="0.25">
      <c r="A346" s="88" t="s">
        <v>2241</v>
      </c>
      <c r="B346" t="s">
        <v>1371</v>
      </c>
      <c r="C346" s="4">
        <v>357372660000</v>
      </c>
      <c r="D346" t="s">
        <v>4163</v>
      </c>
      <c r="E346">
        <f>+_xlfn.XLOOKUP(UTILIZADAS[[#This Row],[Numero_Cuenta]],'[1]cobros_marzo (fijo)'!$B:$B,'[1]cobros_marzo (fijo)'!$D:$D,,0)</f>
        <v>0</v>
      </c>
      <c r="G346" s="3">
        <v>46026</v>
      </c>
      <c r="H346">
        <v>61619039</v>
      </c>
      <c r="I346">
        <v>61619039</v>
      </c>
      <c r="K346" t="s">
        <v>2865</v>
      </c>
      <c r="O346" s="3">
        <v>46026</v>
      </c>
      <c r="S346" t="s">
        <v>1372</v>
      </c>
      <c r="T346" t="s">
        <v>65</v>
      </c>
      <c r="U346" t="s">
        <v>66</v>
      </c>
      <c r="V346" t="str">
        <f>_xlfn.XLOOKUP(UTILIZADAS[[#This Row],[Contacto1]],Tabla2[phone_number_dialed],Tabla2[status_name],,0)</f>
        <v>Cuenta cesada</v>
      </c>
    </row>
    <row r="347" spans="1:22" x14ac:dyDescent="0.25">
      <c r="A347" s="88" t="s">
        <v>2241</v>
      </c>
      <c r="B347" t="s">
        <v>1373</v>
      </c>
      <c r="C347" s="4">
        <v>358371720000</v>
      </c>
      <c r="D347" t="s">
        <v>4163</v>
      </c>
      <c r="E347">
        <f>+_xlfn.XLOOKUP(UTILIZADAS[[#This Row],[Numero_Cuenta]],'[1]cobros_marzo (fijo)'!$B:$B,'[1]cobros_marzo (fijo)'!$D:$D,,0)</f>
        <v>0</v>
      </c>
      <c r="G347" s="3">
        <v>46026</v>
      </c>
      <c r="H347">
        <v>67534852</v>
      </c>
      <c r="I347">
        <v>67534852</v>
      </c>
      <c r="K347" t="s">
        <v>2866</v>
      </c>
      <c r="O347" s="3">
        <v>46026</v>
      </c>
      <c r="S347" t="s">
        <v>1374</v>
      </c>
      <c r="T347" t="s">
        <v>86</v>
      </c>
      <c r="U347" t="s">
        <v>66</v>
      </c>
      <c r="V347" t="e">
        <f>_xlfn.XLOOKUP(UTILIZADAS[[#This Row],[Contacto1]],Tabla2[phone_number_dialed],Tabla2[status_name],,0)</f>
        <v>#N/A</v>
      </c>
    </row>
    <row r="348" spans="1:22" x14ac:dyDescent="0.25">
      <c r="A348" s="88" t="s">
        <v>2241</v>
      </c>
      <c r="B348" t="s">
        <v>1375</v>
      </c>
      <c r="C348" s="4">
        <v>351374240000</v>
      </c>
      <c r="D348" t="s">
        <v>4163</v>
      </c>
      <c r="E348">
        <f>+_xlfn.XLOOKUP(UTILIZADAS[[#This Row],[Numero_Cuenta]],'[1]cobros_marzo (fijo)'!$B:$B,'[1]cobros_marzo (fijo)'!$D:$D,,0)</f>
        <v>0</v>
      </c>
      <c r="G348" s="3">
        <v>46026</v>
      </c>
      <c r="H348">
        <v>62044738</v>
      </c>
      <c r="I348">
        <v>62044738</v>
      </c>
      <c r="K348" t="s">
        <v>2867</v>
      </c>
      <c r="O348" s="3">
        <v>46026</v>
      </c>
      <c r="S348" t="s">
        <v>1376</v>
      </c>
      <c r="T348" t="s">
        <v>65</v>
      </c>
      <c r="U348" t="s">
        <v>66</v>
      </c>
      <c r="V348" t="e">
        <f>_xlfn.XLOOKUP(UTILIZADAS[[#This Row],[Contacto1]],Tabla2[phone_number_dialed],Tabla2[status_name],,0)</f>
        <v>#N/A</v>
      </c>
    </row>
    <row r="349" spans="1:22" x14ac:dyDescent="0.25">
      <c r="A349" s="88" t="s">
        <v>2241</v>
      </c>
      <c r="B349" t="s">
        <v>1377</v>
      </c>
      <c r="C349" s="4">
        <v>355374270000</v>
      </c>
      <c r="D349" t="s">
        <v>4163</v>
      </c>
      <c r="E349">
        <f>+_xlfn.XLOOKUP(UTILIZADAS[[#This Row],[Numero_Cuenta]],'[1]cobros_marzo (fijo)'!$B:$B,'[1]cobros_marzo (fijo)'!$D:$D,,0)</f>
        <v>0</v>
      </c>
      <c r="G349" s="3">
        <v>46026</v>
      </c>
      <c r="H349">
        <v>69552256</v>
      </c>
      <c r="I349">
        <v>69552256</v>
      </c>
      <c r="K349" t="s">
        <v>2868</v>
      </c>
      <c r="O349" s="3">
        <v>46026</v>
      </c>
      <c r="S349" t="s">
        <v>1378</v>
      </c>
      <c r="T349" t="s">
        <v>65</v>
      </c>
      <c r="U349" t="s">
        <v>66</v>
      </c>
      <c r="V349" t="e">
        <f>_xlfn.XLOOKUP(UTILIZADAS[[#This Row],[Contacto1]],Tabla2[phone_number_dialed],Tabla2[status_name],,0)</f>
        <v>#N/A</v>
      </c>
    </row>
    <row r="350" spans="1:22" x14ac:dyDescent="0.25">
      <c r="A350" s="88" t="s">
        <v>2241</v>
      </c>
      <c r="B350" t="s">
        <v>2292</v>
      </c>
      <c r="C350" s="4">
        <v>355371650000</v>
      </c>
      <c r="D350" t="s">
        <v>4163</v>
      </c>
      <c r="E350">
        <f>+_xlfn.XLOOKUP(UTILIZADAS[[#This Row],[Numero_Cuenta]],'[1]cobros_marzo (fijo)'!$B:$B,'[1]cobros_marzo (fijo)'!$D:$D,,0)</f>
        <v>0</v>
      </c>
      <c r="G350" s="3">
        <v>46026</v>
      </c>
      <c r="H350">
        <v>62496833</v>
      </c>
      <c r="I350">
        <v>62496833</v>
      </c>
      <c r="K350" t="s">
        <v>2869</v>
      </c>
      <c r="O350" s="3">
        <v>46026</v>
      </c>
      <c r="S350" t="s">
        <v>3842</v>
      </c>
      <c r="T350" t="s">
        <v>65</v>
      </c>
      <c r="U350" t="s">
        <v>66</v>
      </c>
      <c r="V350" t="str">
        <f>_xlfn.XLOOKUP(UTILIZADAS[[#This Row],[Contacto1]],Tabla2[phone_number_dialed],Tabla2[status_name],,0)</f>
        <v>Auto busy</v>
      </c>
    </row>
    <row r="351" spans="1:22" x14ac:dyDescent="0.25">
      <c r="A351" s="88" t="s">
        <v>2241</v>
      </c>
      <c r="B351" t="s">
        <v>4330</v>
      </c>
      <c r="C351" s="4">
        <v>359374110000</v>
      </c>
      <c r="D351" t="s">
        <v>4163</v>
      </c>
      <c r="E351">
        <f>+_xlfn.XLOOKUP(UTILIZADAS[[#This Row],[Numero_Cuenta]],'[1]cobros_marzo (fijo)'!$B:$B,'[1]cobros_marzo (fijo)'!$D:$D,,0)</f>
        <v>0</v>
      </c>
      <c r="G351" s="3">
        <v>46026</v>
      </c>
      <c r="H351">
        <v>65456463</v>
      </c>
      <c r="I351">
        <v>65456463</v>
      </c>
      <c r="K351" t="s">
        <v>2870</v>
      </c>
      <c r="O351" s="3">
        <v>46026</v>
      </c>
      <c r="S351" t="s">
        <v>3843</v>
      </c>
      <c r="T351" t="s">
        <v>65</v>
      </c>
      <c r="U351" t="s">
        <v>66</v>
      </c>
      <c r="V351" t="str">
        <f>_xlfn.XLOOKUP(UTILIZADAS[[#This Row],[Contacto1]],Tabla2[phone_number_dialed],Tabla2[status_name],,0)</f>
        <v>Cuenta cesada</v>
      </c>
    </row>
    <row r="352" spans="1:22" x14ac:dyDescent="0.25">
      <c r="A352" s="88" t="s">
        <v>2241</v>
      </c>
      <c r="B352" t="s">
        <v>1335</v>
      </c>
      <c r="C352" s="4">
        <v>346279900000</v>
      </c>
      <c r="D352" t="s">
        <v>4163</v>
      </c>
      <c r="E352">
        <f>+_xlfn.XLOOKUP(UTILIZADAS[[#This Row],[Numero_Cuenta]],'[1]cobros_marzo (fijo)'!$B:$B,'[1]cobros_marzo (fijo)'!$D:$D,,0)</f>
        <v>0</v>
      </c>
      <c r="G352" s="3">
        <v>46026</v>
      </c>
      <c r="H352">
        <v>66638308</v>
      </c>
      <c r="I352">
        <v>66638308</v>
      </c>
      <c r="K352" t="s">
        <v>2871</v>
      </c>
      <c r="O352" s="3">
        <v>46026</v>
      </c>
      <c r="S352" t="s">
        <v>1336</v>
      </c>
      <c r="T352" t="s">
        <v>65</v>
      </c>
      <c r="U352" t="s">
        <v>66</v>
      </c>
      <c r="V352" t="str">
        <f>_xlfn.XLOOKUP(UTILIZADAS[[#This Row],[Contacto1]],Tabla2[phone_number_dialed],Tabla2[status_name],,0)</f>
        <v>Agent Not Available</v>
      </c>
    </row>
    <row r="353" spans="1:22" x14ac:dyDescent="0.25">
      <c r="A353" s="88" t="s">
        <v>2241</v>
      </c>
      <c r="B353" t="s">
        <v>1337</v>
      </c>
      <c r="C353" s="4">
        <v>183050720000</v>
      </c>
      <c r="D353" t="s">
        <v>4163</v>
      </c>
      <c r="E353">
        <f>+_xlfn.XLOOKUP(UTILIZADAS[[#This Row],[Numero_Cuenta]],'[1]cobros_marzo (fijo)'!$B:$B,'[1]cobros_marzo (fijo)'!$D:$D,,0)</f>
        <v>0</v>
      </c>
      <c r="G353" s="3">
        <v>46026</v>
      </c>
      <c r="H353">
        <v>63405001</v>
      </c>
      <c r="I353">
        <v>63405001</v>
      </c>
      <c r="K353" t="s">
        <v>2872</v>
      </c>
      <c r="O353" s="3">
        <v>46026</v>
      </c>
      <c r="S353" t="s">
        <v>1338</v>
      </c>
      <c r="T353" t="s">
        <v>65</v>
      </c>
      <c r="U353" t="s">
        <v>66</v>
      </c>
      <c r="V353" t="str">
        <f>_xlfn.XLOOKUP(UTILIZADAS[[#This Row],[Contacto1]],Tabla2[phone_number_dialed],Tabla2[status_name],,0)</f>
        <v>Agent Not Available</v>
      </c>
    </row>
    <row r="354" spans="1:22" x14ac:dyDescent="0.25">
      <c r="A354" s="88" t="s">
        <v>2241</v>
      </c>
      <c r="B354" t="s">
        <v>1339</v>
      </c>
      <c r="C354" s="4">
        <v>355366470000</v>
      </c>
      <c r="D354" t="s">
        <v>4163</v>
      </c>
      <c r="E354">
        <f>+_xlfn.XLOOKUP(UTILIZADAS[[#This Row],[Numero_Cuenta]],'[1]cobros_marzo (fijo)'!$B:$B,'[1]cobros_marzo (fijo)'!$D:$D,,0)</f>
        <v>0</v>
      </c>
      <c r="G354" s="3">
        <v>46026</v>
      </c>
      <c r="H354">
        <v>64107079</v>
      </c>
      <c r="I354">
        <v>64107079</v>
      </c>
      <c r="K354" t="s">
        <v>2873</v>
      </c>
      <c r="O354" s="3">
        <v>46026</v>
      </c>
      <c r="S354" t="s">
        <v>1340</v>
      </c>
      <c r="T354" t="s">
        <v>65</v>
      </c>
      <c r="U354" t="s">
        <v>66</v>
      </c>
      <c r="V354" t="e">
        <f>_xlfn.XLOOKUP(UTILIZADAS[[#This Row],[Contacto1]],Tabla2[phone_number_dialed],Tabla2[status_name],,0)</f>
        <v>#N/A</v>
      </c>
    </row>
    <row r="355" spans="1:22" x14ac:dyDescent="0.25">
      <c r="A355" s="88" t="s">
        <v>2241</v>
      </c>
      <c r="B355" t="s">
        <v>1341</v>
      </c>
      <c r="C355" s="4">
        <v>357375050000</v>
      </c>
      <c r="D355" t="s">
        <v>4163</v>
      </c>
      <c r="E355">
        <f>+_xlfn.XLOOKUP(UTILIZADAS[[#This Row],[Numero_Cuenta]],'[1]cobros_marzo (fijo)'!$B:$B,'[1]cobros_marzo (fijo)'!$D:$D,,0)</f>
        <v>0</v>
      </c>
      <c r="G355" s="3">
        <v>46026</v>
      </c>
      <c r="H355">
        <v>68905432</v>
      </c>
      <c r="I355">
        <v>68905432</v>
      </c>
      <c r="K355" t="s">
        <v>2567</v>
      </c>
      <c r="O355" s="3">
        <v>46026</v>
      </c>
      <c r="S355" t="s">
        <v>1342</v>
      </c>
      <c r="T355" t="s">
        <v>65</v>
      </c>
      <c r="U355" t="s">
        <v>66</v>
      </c>
      <c r="V355" t="str">
        <f>_xlfn.XLOOKUP(UTILIZADAS[[#This Row],[Contacto1]],Tabla2[phone_number_dialed],Tabla2[status_name],,0)</f>
        <v>Agent Not Available</v>
      </c>
    </row>
    <row r="356" spans="1:22" x14ac:dyDescent="0.25">
      <c r="A356" s="88" t="s">
        <v>2241</v>
      </c>
      <c r="B356" t="s">
        <v>1343</v>
      </c>
      <c r="C356" s="4">
        <v>357373170000</v>
      </c>
      <c r="D356" t="s">
        <v>4163</v>
      </c>
      <c r="E356">
        <f>+_xlfn.XLOOKUP(UTILIZADAS[[#This Row],[Numero_Cuenta]],'[1]cobros_marzo (fijo)'!$B:$B,'[1]cobros_marzo (fijo)'!$D:$D,,0)</f>
        <v>0</v>
      </c>
      <c r="G356" s="3">
        <v>46026</v>
      </c>
      <c r="H356">
        <v>66587271</v>
      </c>
      <c r="I356">
        <v>66587271</v>
      </c>
      <c r="K356" t="s">
        <v>2874</v>
      </c>
      <c r="O356" s="3">
        <v>46026</v>
      </c>
      <c r="S356" t="s">
        <v>1344</v>
      </c>
      <c r="T356" t="s">
        <v>65</v>
      </c>
      <c r="U356" t="s">
        <v>66</v>
      </c>
      <c r="V356" t="str">
        <f>_xlfn.XLOOKUP(UTILIZADAS[[#This Row],[Contacto1]],Tabla2[phone_number_dialed],Tabla2[status_name],,0)</f>
        <v>Agent Not Available</v>
      </c>
    </row>
    <row r="357" spans="1:22" x14ac:dyDescent="0.25">
      <c r="A357" s="88" t="s">
        <v>2241</v>
      </c>
      <c r="B357" t="s">
        <v>4331</v>
      </c>
      <c r="C357" s="4">
        <v>352375580000</v>
      </c>
      <c r="D357" t="s">
        <v>4163</v>
      </c>
      <c r="E357">
        <f>+_xlfn.XLOOKUP(UTILIZADAS[[#This Row],[Numero_Cuenta]],'[1]cobros_marzo (fijo)'!$B:$B,'[1]cobros_marzo (fijo)'!$D:$D,,0)</f>
        <v>0</v>
      </c>
      <c r="G357" s="3">
        <v>46026</v>
      </c>
      <c r="H357">
        <v>65101667</v>
      </c>
      <c r="I357">
        <v>65101667</v>
      </c>
      <c r="K357" t="s">
        <v>2875</v>
      </c>
      <c r="O357" s="3">
        <v>46026</v>
      </c>
      <c r="S357" t="s">
        <v>3844</v>
      </c>
      <c r="T357" t="s">
        <v>65</v>
      </c>
      <c r="U357" t="s">
        <v>66</v>
      </c>
      <c r="V357" t="str">
        <f>_xlfn.XLOOKUP(UTILIZADAS[[#This Row],[Contacto1]],Tabla2[phone_number_dialed],Tabla2[status_name],,0)</f>
        <v>Auto busy</v>
      </c>
    </row>
    <row r="358" spans="1:22" x14ac:dyDescent="0.25">
      <c r="A358" s="88" t="s">
        <v>2241</v>
      </c>
      <c r="B358" t="s">
        <v>2294</v>
      </c>
      <c r="C358" s="4">
        <v>351374740000</v>
      </c>
      <c r="D358" t="s">
        <v>4163</v>
      </c>
      <c r="E358">
        <f>+_xlfn.XLOOKUP(UTILIZADAS[[#This Row],[Numero_Cuenta]],'[1]cobros_marzo (fijo)'!$B:$B,'[1]cobros_marzo (fijo)'!$D:$D,,0)</f>
        <v>0</v>
      </c>
      <c r="G358" s="3">
        <v>46026</v>
      </c>
      <c r="H358">
        <v>67351722</v>
      </c>
      <c r="I358">
        <v>67351722</v>
      </c>
      <c r="K358" t="s">
        <v>2876</v>
      </c>
      <c r="O358" s="3">
        <v>46026</v>
      </c>
      <c r="S358" t="s">
        <v>3845</v>
      </c>
      <c r="T358" t="s">
        <v>65</v>
      </c>
      <c r="U358" t="s">
        <v>66</v>
      </c>
      <c r="V358" t="str">
        <f>_xlfn.XLOOKUP(UTILIZADAS[[#This Row],[Contacto1]],Tabla2[phone_number_dialed],Tabla2[status_name],,0)</f>
        <v>Agent Not Available</v>
      </c>
    </row>
    <row r="359" spans="1:22" x14ac:dyDescent="0.25">
      <c r="A359" s="88" t="s">
        <v>2241</v>
      </c>
      <c r="B359" t="s">
        <v>1347</v>
      </c>
      <c r="C359" s="4">
        <v>204075450000</v>
      </c>
      <c r="D359" t="s">
        <v>4163</v>
      </c>
      <c r="E359">
        <f>+_xlfn.XLOOKUP(UTILIZADAS[[#This Row],[Numero_Cuenta]],'[1]cobros_marzo (fijo)'!$B:$B,'[1]cobros_marzo (fijo)'!$D:$D,,0)</f>
        <v>0</v>
      </c>
      <c r="G359" s="3">
        <v>46026</v>
      </c>
      <c r="H359">
        <v>66612798</v>
      </c>
      <c r="I359">
        <v>66612798</v>
      </c>
      <c r="K359" t="s">
        <v>2877</v>
      </c>
      <c r="O359" s="3">
        <v>46026</v>
      </c>
      <c r="S359" t="s">
        <v>1348</v>
      </c>
      <c r="T359" t="s">
        <v>65</v>
      </c>
      <c r="U359" t="s">
        <v>66</v>
      </c>
      <c r="V359" t="str">
        <f>_xlfn.XLOOKUP(UTILIZADAS[[#This Row],[Contacto1]],Tabla2[phone_number_dialed],Tabla2[status_name],,0)</f>
        <v>Agent Not Available</v>
      </c>
    </row>
    <row r="360" spans="1:22" x14ac:dyDescent="0.25">
      <c r="A360" s="88" t="s">
        <v>2241</v>
      </c>
      <c r="B360" t="s">
        <v>1349</v>
      </c>
      <c r="C360" s="4">
        <v>356375320000</v>
      </c>
      <c r="D360" t="s">
        <v>4163</v>
      </c>
      <c r="E360">
        <f>+_xlfn.XLOOKUP(UTILIZADAS[[#This Row],[Numero_Cuenta]],'[1]cobros_marzo (fijo)'!$B:$B,'[1]cobros_marzo (fijo)'!$D:$D,,0)</f>
        <v>0</v>
      </c>
      <c r="G360" s="3">
        <v>46026</v>
      </c>
      <c r="H360">
        <v>68299587</v>
      </c>
      <c r="I360">
        <v>68299587</v>
      </c>
      <c r="K360" t="s">
        <v>2878</v>
      </c>
      <c r="O360" s="3">
        <v>46026</v>
      </c>
      <c r="S360" t="s">
        <v>1350</v>
      </c>
      <c r="T360" t="s">
        <v>65</v>
      </c>
      <c r="U360" t="s">
        <v>66</v>
      </c>
      <c r="V360" t="str">
        <f>_xlfn.XLOOKUP(UTILIZADAS[[#This Row],[Contacto1]],Tabla2[phone_number_dialed],Tabla2[status_name],,0)</f>
        <v>Cuenta cesada</v>
      </c>
    </row>
    <row r="361" spans="1:22" x14ac:dyDescent="0.25">
      <c r="A361" s="88" t="s">
        <v>2241</v>
      </c>
      <c r="B361" t="s">
        <v>1351</v>
      </c>
      <c r="C361" s="4">
        <v>353374390000</v>
      </c>
      <c r="D361" t="s">
        <v>4163</v>
      </c>
      <c r="E361">
        <f>+_xlfn.XLOOKUP(UTILIZADAS[[#This Row],[Numero_Cuenta]],'[1]cobros_marzo (fijo)'!$B:$B,'[1]cobros_marzo (fijo)'!$D:$D,,0)</f>
        <v>0</v>
      </c>
      <c r="G361" s="3">
        <v>46026</v>
      </c>
      <c r="H361">
        <v>68690102</v>
      </c>
      <c r="I361">
        <v>68690102</v>
      </c>
      <c r="K361" t="s">
        <v>2879</v>
      </c>
      <c r="O361" s="3">
        <v>46026</v>
      </c>
      <c r="S361" t="s">
        <v>1352</v>
      </c>
      <c r="T361" t="s">
        <v>65</v>
      </c>
      <c r="U361" t="s">
        <v>66</v>
      </c>
      <c r="V361" t="e">
        <f>_xlfn.XLOOKUP(UTILIZADAS[[#This Row],[Contacto1]],Tabla2[phone_number_dialed],Tabla2[status_name],,0)</f>
        <v>#N/A</v>
      </c>
    </row>
    <row r="362" spans="1:22" x14ac:dyDescent="0.25">
      <c r="A362" s="88" t="s">
        <v>2241</v>
      </c>
      <c r="B362" t="s">
        <v>1355</v>
      </c>
      <c r="C362" s="4">
        <v>355374120000</v>
      </c>
      <c r="D362" t="s">
        <v>4163</v>
      </c>
      <c r="E362">
        <f>+_xlfn.XLOOKUP(UTILIZADAS[[#This Row],[Numero_Cuenta]],'[1]cobros_marzo (fijo)'!$B:$B,'[1]cobros_marzo (fijo)'!$D:$D,,0)</f>
        <v>0</v>
      </c>
      <c r="G362" s="3">
        <v>46026</v>
      </c>
      <c r="H362">
        <v>62241109</v>
      </c>
      <c r="I362">
        <v>62241109</v>
      </c>
      <c r="K362" t="s">
        <v>2880</v>
      </c>
      <c r="O362" s="3">
        <v>46026</v>
      </c>
      <c r="S362" t="s">
        <v>1356</v>
      </c>
      <c r="T362" t="s">
        <v>65</v>
      </c>
      <c r="U362" t="s">
        <v>66</v>
      </c>
      <c r="V362" t="e">
        <f>_xlfn.XLOOKUP(UTILIZADAS[[#This Row],[Contacto1]],Tabla2[phone_number_dialed],Tabla2[status_name],,0)</f>
        <v>#N/A</v>
      </c>
    </row>
    <row r="363" spans="1:22" x14ac:dyDescent="0.25">
      <c r="A363" s="88" t="s">
        <v>2241</v>
      </c>
      <c r="B363" t="s">
        <v>1357</v>
      </c>
      <c r="C363" s="4">
        <v>353373200000</v>
      </c>
      <c r="D363" t="s">
        <v>4163</v>
      </c>
      <c r="E363">
        <f>+_xlfn.XLOOKUP(UTILIZADAS[[#This Row],[Numero_Cuenta]],'[1]cobros_marzo (fijo)'!$B:$B,'[1]cobros_marzo (fijo)'!$D:$D,,0)</f>
        <v>0</v>
      </c>
      <c r="G363" s="3">
        <v>46026</v>
      </c>
      <c r="H363">
        <v>68348185</v>
      </c>
      <c r="I363">
        <v>68348185</v>
      </c>
      <c r="K363" t="s">
        <v>2881</v>
      </c>
      <c r="O363" s="3">
        <v>46026</v>
      </c>
      <c r="S363" t="s">
        <v>1358</v>
      </c>
      <c r="T363" t="s">
        <v>65</v>
      </c>
      <c r="U363" t="s">
        <v>66</v>
      </c>
      <c r="V363" t="e">
        <f>_xlfn.XLOOKUP(UTILIZADAS[[#This Row],[Contacto1]],Tabla2[phone_number_dialed],Tabla2[status_name],,0)</f>
        <v>#N/A</v>
      </c>
    </row>
    <row r="364" spans="1:22" x14ac:dyDescent="0.25">
      <c r="A364" s="88" t="s">
        <v>2241</v>
      </c>
      <c r="B364" t="s">
        <v>1359</v>
      </c>
      <c r="C364" s="4">
        <v>199041020000</v>
      </c>
      <c r="D364" t="s">
        <v>4163</v>
      </c>
      <c r="E364">
        <f>+_xlfn.XLOOKUP(UTILIZADAS[[#This Row],[Numero_Cuenta]],'[1]cobros_marzo (fijo)'!$B:$B,'[1]cobros_marzo (fijo)'!$D:$D,,0)</f>
        <v>0</v>
      </c>
      <c r="G364" s="3">
        <v>46026</v>
      </c>
      <c r="H364">
        <v>68320874</v>
      </c>
      <c r="I364">
        <v>68320874</v>
      </c>
      <c r="K364" t="s">
        <v>2882</v>
      </c>
      <c r="O364" s="3">
        <v>46026</v>
      </c>
      <c r="S364" t="s">
        <v>1360</v>
      </c>
      <c r="T364" t="s">
        <v>65</v>
      </c>
      <c r="U364" t="s">
        <v>66</v>
      </c>
      <c r="V364" t="e">
        <f>_xlfn.XLOOKUP(UTILIZADAS[[#This Row],[Contacto1]],Tabla2[phone_number_dialed],Tabla2[status_name],,0)</f>
        <v>#N/A</v>
      </c>
    </row>
    <row r="365" spans="1:22" x14ac:dyDescent="0.25">
      <c r="A365" s="88" t="s">
        <v>2241</v>
      </c>
      <c r="B365" t="s">
        <v>1361</v>
      </c>
      <c r="C365" s="4">
        <v>357370530000</v>
      </c>
      <c r="D365" t="s">
        <v>4163</v>
      </c>
      <c r="E365">
        <f>+_xlfn.XLOOKUP(UTILIZADAS[[#This Row],[Numero_Cuenta]],'[1]cobros_marzo (fijo)'!$B:$B,'[1]cobros_marzo (fijo)'!$D:$D,,0)</f>
        <v>0</v>
      </c>
      <c r="G365" s="3">
        <v>46026</v>
      </c>
      <c r="H365">
        <v>68988544</v>
      </c>
      <c r="I365">
        <v>68988544</v>
      </c>
      <c r="K365" t="s">
        <v>2883</v>
      </c>
      <c r="O365" s="3">
        <v>46026</v>
      </c>
      <c r="S365" t="s">
        <v>1362</v>
      </c>
      <c r="T365" t="s">
        <v>65</v>
      </c>
      <c r="U365" t="s">
        <v>66</v>
      </c>
      <c r="V365" t="e">
        <f>_xlfn.XLOOKUP(UTILIZADAS[[#This Row],[Contacto1]],Tabla2[phone_number_dialed],Tabla2[status_name],,0)</f>
        <v>#N/A</v>
      </c>
    </row>
    <row r="366" spans="1:22" x14ac:dyDescent="0.25">
      <c r="A366" s="88" t="s">
        <v>2241</v>
      </c>
      <c r="B366" t="s">
        <v>1319</v>
      </c>
      <c r="C366" s="4">
        <v>353375010000</v>
      </c>
      <c r="D366" t="s">
        <v>4163</v>
      </c>
      <c r="E366">
        <f>+_xlfn.XLOOKUP(UTILIZADAS[[#This Row],[Numero_Cuenta]],'[1]cobros_marzo (fijo)'!$B:$B,'[1]cobros_marzo (fijo)'!$D:$D,,0)</f>
        <v>0</v>
      </c>
      <c r="G366" s="3">
        <v>46026</v>
      </c>
      <c r="H366">
        <v>65340423</v>
      </c>
      <c r="I366">
        <v>65340423</v>
      </c>
      <c r="K366" t="s">
        <v>2884</v>
      </c>
      <c r="O366" s="3">
        <v>46026</v>
      </c>
      <c r="S366" t="s">
        <v>1320</v>
      </c>
      <c r="T366" t="s">
        <v>65</v>
      </c>
      <c r="U366" t="s">
        <v>66</v>
      </c>
      <c r="V366" t="str">
        <f>_xlfn.XLOOKUP(UTILIZADAS[[#This Row],[Contacto1]],Tabla2[phone_number_dialed],Tabla2[status_name],,0)</f>
        <v>Agent Not Available</v>
      </c>
    </row>
    <row r="367" spans="1:22" x14ac:dyDescent="0.25">
      <c r="A367" s="88" t="s">
        <v>2241</v>
      </c>
      <c r="B367" t="s">
        <v>1321</v>
      </c>
      <c r="C367" s="4">
        <v>351376670000</v>
      </c>
      <c r="D367" t="s">
        <v>4163</v>
      </c>
      <c r="E367">
        <f>+_xlfn.XLOOKUP(UTILIZADAS[[#This Row],[Numero_Cuenta]],'[1]cobros_marzo (fijo)'!$B:$B,'[1]cobros_marzo (fijo)'!$D:$D,,0)</f>
        <v>0</v>
      </c>
      <c r="G367" s="3">
        <v>46026</v>
      </c>
      <c r="H367">
        <v>65370502</v>
      </c>
      <c r="I367">
        <v>65370502</v>
      </c>
      <c r="K367" t="s">
        <v>2012</v>
      </c>
      <c r="O367" s="3">
        <v>46026</v>
      </c>
      <c r="S367" t="s">
        <v>1322</v>
      </c>
      <c r="T367" t="s">
        <v>65</v>
      </c>
      <c r="U367" t="s">
        <v>66</v>
      </c>
      <c r="V367" t="str">
        <f>_xlfn.XLOOKUP(UTILIZADAS[[#This Row],[Contacto1]],Tabla2[phone_number_dialed],Tabla2[status_name],,0)</f>
        <v>Agent Not Available</v>
      </c>
    </row>
    <row r="368" spans="1:22" x14ac:dyDescent="0.25">
      <c r="A368" s="88" t="s">
        <v>2241</v>
      </c>
      <c r="B368" t="s">
        <v>2295</v>
      </c>
      <c r="C368" s="4">
        <v>353376580000</v>
      </c>
      <c r="D368" t="s">
        <v>4163</v>
      </c>
      <c r="E368">
        <f>+_xlfn.XLOOKUP(UTILIZADAS[[#This Row],[Numero_Cuenta]],'[1]cobros_marzo (fijo)'!$B:$B,'[1]cobros_marzo (fijo)'!$D:$D,,0)</f>
        <v>0</v>
      </c>
      <c r="G368" s="3">
        <v>46026</v>
      </c>
      <c r="H368">
        <v>65873326</v>
      </c>
      <c r="I368">
        <v>65873326</v>
      </c>
      <c r="K368" t="s">
        <v>2885</v>
      </c>
      <c r="O368" s="3">
        <v>46026</v>
      </c>
      <c r="S368" t="s">
        <v>3846</v>
      </c>
      <c r="T368" t="s">
        <v>65</v>
      </c>
      <c r="U368" t="s">
        <v>66</v>
      </c>
      <c r="V368" t="str">
        <f>_xlfn.XLOOKUP(UTILIZADAS[[#This Row],[Contacto1]],Tabla2[phone_number_dialed],Tabla2[status_name],,0)</f>
        <v>Cuenta cesada</v>
      </c>
    </row>
    <row r="369" spans="1:22" x14ac:dyDescent="0.25">
      <c r="A369" s="88" t="s">
        <v>2241</v>
      </c>
      <c r="B369" t="s">
        <v>2296</v>
      </c>
      <c r="C369" s="4">
        <v>357362200000</v>
      </c>
      <c r="D369" t="s">
        <v>4163</v>
      </c>
      <c r="E369">
        <f>+_xlfn.XLOOKUP(UTILIZADAS[[#This Row],[Numero_Cuenta]],'[1]cobros_marzo (fijo)'!$B:$B,'[1]cobros_marzo (fijo)'!$D:$D,,0)</f>
        <v>0</v>
      </c>
      <c r="G369" s="3">
        <v>46026</v>
      </c>
      <c r="H369">
        <v>61391426</v>
      </c>
      <c r="I369">
        <v>61391426</v>
      </c>
      <c r="K369" t="s">
        <v>2886</v>
      </c>
      <c r="O369" s="3">
        <v>46026</v>
      </c>
      <c r="S369" t="s">
        <v>3847</v>
      </c>
      <c r="T369" t="s">
        <v>65</v>
      </c>
      <c r="U369" t="s">
        <v>66</v>
      </c>
      <c r="V369" t="str">
        <f>_xlfn.XLOOKUP(UTILIZADAS[[#This Row],[Contacto1]],Tabla2[phone_number_dialed],Tabla2[status_name],,0)</f>
        <v>No Answer AutoDial</v>
      </c>
    </row>
    <row r="370" spans="1:22" x14ac:dyDescent="0.25">
      <c r="A370" s="88" t="s">
        <v>2241</v>
      </c>
      <c r="B370" t="s">
        <v>1323</v>
      </c>
      <c r="C370" s="4">
        <v>357370650000</v>
      </c>
      <c r="D370" t="s">
        <v>4163</v>
      </c>
      <c r="E370">
        <f>+_xlfn.XLOOKUP(UTILIZADAS[[#This Row],[Numero_Cuenta]],'[1]cobros_marzo (fijo)'!$B:$B,'[1]cobros_marzo (fijo)'!$D:$D,,0)</f>
        <v>0</v>
      </c>
      <c r="G370" s="3">
        <v>46026</v>
      </c>
      <c r="H370">
        <v>67399429</v>
      </c>
      <c r="I370">
        <v>67399429</v>
      </c>
      <c r="K370" t="s">
        <v>2887</v>
      </c>
      <c r="O370" s="3">
        <v>46026</v>
      </c>
      <c r="S370" t="s">
        <v>1324</v>
      </c>
      <c r="T370" t="s">
        <v>65</v>
      </c>
      <c r="U370" t="s">
        <v>66</v>
      </c>
      <c r="V370" t="e">
        <f>_xlfn.XLOOKUP(UTILIZADAS[[#This Row],[Contacto1]],Tabla2[phone_number_dialed],Tabla2[status_name],,0)</f>
        <v>#N/A</v>
      </c>
    </row>
    <row r="371" spans="1:22" x14ac:dyDescent="0.25">
      <c r="A371" s="88" t="s">
        <v>2241</v>
      </c>
      <c r="B371" t="s">
        <v>1325</v>
      </c>
      <c r="C371" s="4">
        <v>354374850000</v>
      </c>
      <c r="D371" t="s">
        <v>4163</v>
      </c>
      <c r="E371">
        <f>+_xlfn.XLOOKUP(UTILIZADAS[[#This Row],[Numero_Cuenta]],'[1]cobros_marzo (fijo)'!$B:$B,'[1]cobros_marzo (fijo)'!$D:$D,,0)</f>
        <v>0</v>
      </c>
      <c r="G371" s="3">
        <v>46026</v>
      </c>
      <c r="H371">
        <v>66029013</v>
      </c>
      <c r="I371">
        <v>66029013</v>
      </c>
      <c r="K371" t="s">
        <v>2888</v>
      </c>
      <c r="O371" s="3">
        <v>46026</v>
      </c>
      <c r="S371" t="s">
        <v>1326</v>
      </c>
      <c r="T371" t="s">
        <v>85</v>
      </c>
      <c r="U371" t="s">
        <v>66</v>
      </c>
      <c r="V371" t="e">
        <f>_xlfn.XLOOKUP(UTILIZADAS[[#This Row],[Contacto1]],Tabla2[phone_number_dialed],Tabla2[status_name],,0)</f>
        <v>#N/A</v>
      </c>
    </row>
    <row r="372" spans="1:22" x14ac:dyDescent="0.25">
      <c r="A372" s="88" t="s">
        <v>2241</v>
      </c>
      <c r="B372" t="s">
        <v>4332</v>
      </c>
      <c r="C372" s="4">
        <v>358373381000</v>
      </c>
      <c r="D372" t="s">
        <v>4163</v>
      </c>
      <c r="E372">
        <f>+_xlfn.XLOOKUP(UTILIZADAS[[#This Row],[Numero_Cuenta]],'[1]cobros_marzo (fijo)'!$B:$B,'[1]cobros_marzo (fijo)'!$D:$D,,0)</f>
        <v>0</v>
      </c>
      <c r="G372" s="3">
        <v>46026</v>
      </c>
      <c r="H372">
        <v>67880204</v>
      </c>
      <c r="I372">
        <v>67880204</v>
      </c>
      <c r="K372" t="s">
        <v>2889</v>
      </c>
      <c r="O372" s="3">
        <v>46026</v>
      </c>
      <c r="S372" t="s">
        <v>3848</v>
      </c>
      <c r="T372" t="s">
        <v>65</v>
      </c>
      <c r="U372" t="s">
        <v>66</v>
      </c>
      <c r="V372" t="str">
        <f>_xlfn.XLOOKUP(UTILIZADAS[[#This Row],[Contacto1]],Tabla2[phone_number_dialed],Tabla2[status_name],,0)</f>
        <v>Cuenta cesada</v>
      </c>
    </row>
    <row r="373" spans="1:22" x14ac:dyDescent="0.25">
      <c r="A373" s="88" t="s">
        <v>2241</v>
      </c>
      <c r="B373" t="s">
        <v>1327</v>
      </c>
      <c r="C373" s="4">
        <v>358375590000</v>
      </c>
      <c r="D373" t="s">
        <v>4163</v>
      </c>
      <c r="E373">
        <f>+_xlfn.XLOOKUP(UTILIZADAS[[#This Row],[Numero_Cuenta]],'[1]cobros_marzo (fijo)'!$B:$B,'[1]cobros_marzo (fijo)'!$D:$D,,0)</f>
        <v>0</v>
      </c>
      <c r="G373" s="3">
        <v>46026</v>
      </c>
      <c r="H373">
        <v>68481258</v>
      </c>
      <c r="I373">
        <v>68481258</v>
      </c>
      <c r="K373" t="s">
        <v>2890</v>
      </c>
      <c r="O373" s="3">
        <v>46026</v>
      </c>
      <c r="S373" t="s">
        <v>1328</v>
      </c>
      <c r="T373" t="s">
        <v>65</v>
      </c>
      <c r="U373" t="s">
        <v>66</v>
      </c>
      <c r="V373" t="str">
        <f>_xlfn.XLOOKUP(UTILIZADAS[[#This Row],[Contacto1]],Tabla2[phone_number_dialed],Tabla2[status_name],,0)</f>
        <v>Cuenta cesada</v>
      </c>
    </row>
    <row r="374" spans="1:22" x14ac:dyDescent="0.25">
      <c r="A374" s="88" t="s">
        <v>2241</v>
      </c>
      <c r="B374" t="s">
        <v>1329</v>
      </c>
      <c r="C374" s="4">
        <v>359373520000</v>
      </c>
      <c r="D374" t="s">
        <v>4163</v>
      </c>
      <c r="E374">
        <f>+_xlfn.XLOOKUP(UTILIZADAS[[#This Row],[Numero_Cuenta]],'[1]cobros_marzo (fijo)'!$B:$B,'[1]cobros_marzo (fijo)'!$D:$D,,0)</f>
        <v>0</v>
      </c>
      <c r="G374" s="3">
        <v>46026</v>
      </c>
      <c r="H374">
        <v>68087495</v>
      </c>
      <c r="I374">
        <v>68087495</v>
      </c>
      <c r="K374" t="s">
        <v>2891</v>
      </c>
      <c r="O374" s="3">
        <v>46026</v>
      </c>
      <c r="S374" t="s">
        <v>1330</v>
      </c>
      <c r="T374" t="s">
        <v>65</v>
      </c>
      <c r="U374" t="s">
        <v>66</v>
      </c>
      <c r="V374" t="str">
        <f>_xlfn.XLOOKUP(UTILIZADAS[[#This Row],[Contacto1]],Tabla2[phone_number_dialed],Tabla2[status_name],,0)</f>
        <v>Cuenta cesada</v>
      </c>
    </row>
    <row r="375" spans="1:22" x14ac:dyDescent="0.25">
      <c r="A375" s="88" t="s">
        <v>2241</v>
      </c>
      <c r="B375" t="s">
        <v>1331</v>
      </c>
      <c r="C375" s="4">
        <v>355376710000</v>
      </c>
      <c r="D375" t="s">
        <v>4163</v>
      </c>
      <c r="E375">
        <f>+_xlfn.XLOOKUP(UTILIZADAS[[#This Row],[Numero_Cuenta]],'[1]cobros_marzo (fijo)'!$B:$B,'[1]cobros_marzo (fijo)'!$D:$D,,0)</f>
        <v>0</v>
      </c>
      <c r="G375" s="3">
        <v>46026</v>
      </c>
      <c r="H375">
        <v>69095319</v>
      </c>
      <c r="I375">
        <v>69095319</v>
      </c>
      <c r="K375" t="s">
        <v>2892</v>
      </c>
      <c r="O375" s="3">
        <v>46026</v>
      </c>
      <c r="S375" t="s">
        <v>1332</v>
      </c>
      <c r="T375" t="s">
        <v>65</v>
      </c>
      <c r="U375" t="s">
        <v>66</v>
      </c>
      <c r="V375" t="e">
        <f>_xlfn.XLOOKUP(UTILIZADAS[[#This Row],[Contacto1]],Tabla2[phone_number_dialed],Tabla2[status_name],,0)</f>
        <v>#N/A</v>
      </c>
    </row>
    <row r="376" spans="1:22" x14ac:dyDescent="0.25">
      <c r="A376" s="88" t="s">
        <v>2241</v>
      </c>
      <c r="B376" t="s">
        <v>1315</v>
      </c>
      <c r="C376" s="4">
        <v>351377670000</v>
      </c>
      <c r="D376" t="s">
        <v>4163</v>
      </c>
      <c r="E376">
        <f>+_xlfn.XLOOKUP(UTILIZADAS[[#This Row],[Numero_Cuenta]],'[1]cobros_marzo (fijo)'!$B:$B,'[1]cobros_marzo (fijo)'!$D:$D,,0)</f>
        <v>0</v>
      </c>
      <c r="G376" s="3">
        <v>46026</v>
      </c>
      <c r="H376">
        <v>65077219</v>
      </c>
      <c r="I376">
        <v>65077219</v>
      </c>
      <c r="K376" t="s">
        <v>2893</v>
      </c>
      <c r="O376" s="3">
        <v>46026</v>
      </c>
      <c r="S376" t="s">
        <v>1316</v>
      </c>
      <c r="T376" t="s">
        <v>65</v>
      </c>
      <c r="U376" t="s">
        <v>66</v>
      </c>
      <c r="V376" t="str">
        <f>_xlfn.XLOOKUP(UTILIZADAS[[#This Row],[Contacto1]],Tabla2[phone_number_dialed],Tabla2[status_name],,0)</f>
        <v>Agent Not Available</v>
      </c>
    </row>
    <row r="377" spans="1:22" x14ac:dyDescent="0.25">
      <c r="A377" s="88" t="s">
        <v>2241</v>
      </c>
      <c r="B377" t="s">
        <v>1317</v>
      </c>
      <c r="C377" s="4">
        <v>353377540000</v>
      </c>
      <c r="D377" t="s">
        <v>4163</v>
      </c>
      <c r="E377">
        <f>+_xlfn.XLOOKUP(UTILIZADAS[[#This Row],[Numero_Cuenta]],'[1]cobros_marzo (fijo)'!$B:$B,'[1]cobros_marzo (fijo)'!$D:$D,,0)</f>
        <v>0</v>
      </c>
      <c r="G377" s="3">
        <v>46026</v>
      </c>
      <c r="H377">
        <v>65026286</v>
      </c>
      <c r="I377">
        <v>65026286</v>
      </c>
      <c r="K377" t="s">
        <v>2894</v>
      </c>
      <c r="O377" s="3">
        <v>46026</v>
      </c>
      <c r="S377" t="s">
        <v>1318</v>
      </c>
      <c r="T377" t="s">
        <v>65</v>
      </c>
      <c r="U377" t="s">
        <v>66</v>
      </c>
      <c r="V377" t="str">
        <f>_xlfn.XLOOKUP(UTILIZADAS[[#This Row],[Contacto1]],Tabla2[phone_number_dialed],Tabla2[status_name],,0)</f>
        <v>Agent Not Available</v>
      </c>
    </row>
    <row r="378" spans="1:22" x14ac:dyDescent="0.25">
      <c r="A378" s="88" t="s">
        <v>2241</v>
      </c>
      <c r="B378" t="s">
        <v>1306</v>
      </c>
      <c r="C378" s="4">
        <v>233001820000</v>
      </c>
      <c r="D378" t="s">
        <v>4163</v>
      </c>
      <c r="E378">
        <f>+_xlfn.XLOOKUP(UTILIZADAS[[#This Row],[Numero_Cuenta]],'[1]cobros_marzo (fijo)'!$B:$B,'[1]cobros_marzo (fijo)'!$D:$D,,0)</f>
        <v>0</v>
      </c>
      <c r="G378" s="3">
        <v>46026</v>
      </c>
      <c r="H378">
        <v>62265327</v>
      </c>
      <c r="I378">
        <v>62265327</v>
      </c>
      <c r="K378" t="s">
        <v>2895</v>
      </c>
      <c r="O378" s="3">
        <v>46026</v>
      </c>
      <c r="S378" t="s">
        <v>1307</v>
      </c>
      <c r="T378" t="s">
        <v>86</v>
      </c>
      <c r="U378" t="s">
        <v>66</v>
      </c>
      <c r="V378" t="str">
        <f>_xlfn.XLOOKUP(UTILIZADAS[[#This Row],[Contacto1]],Tabla2[phone_number_dialed],Tabla2[status_name],,0)</f>
        <v>No Answer AutoDial</v>
      </c>
    </row>
    <row r="379" spans="1:22" x14ac:dyDescent="0.25">
      <c r="A379" s="88" t="s">
        <v>2241</v>
      </c>
      <c r="B379" t="s">
        <v>2298</v>
      </c>
      <c r="C379" s="4">
        <v>357377040000</v>
      </c>
      <c r="D379" t="s">
        <v>4163</v>
      </c>
      <c r="E379">
        <f>+_xlfn.XLOOKUP(UTILIZADAS[[#This Row],[Numero_Cuenta]],'[1]cobros_marzo (fijo)'!$B:$B,'[1]cobros_marzo (fijo)'!$D:$D,,0)</f>
        <v>0</v>
      </c>
      <c r="G379" s="3">
        <v>46026</v>
      </c>
      <c r="H379">
        <v>69309272</v>
      </c>
      <c r="I379">
        <v>69309272</v>
      </c>
      <c r="K379" t="s">
        <v>2896</v>
      </c>
      <c r="O379" s="3">
        <v>46026</v>
      </c>
      <c r="S379" t="s">
        <v>3849</v>
      </c>
      <c r="T379" t="s">
        <v>65</v>
      </c>
      <c r="U379" t="s">
        <v>66</v>
      </c>
      <c r="V379" t="str">
        <f>_xlfn.XLOOKUP(UTILIZADAS[[#This Row],[Contacto1]],Tabla2[phone_number_dialed],Tabla2[status_name],,0)</f>
        <v>Agent Not Available</v>
      </c>
    </row>
    <row r="380" spans="1:22" x14ac:dyDescent="0.25">
      <c r="A380" s="88" t="s">
        <v>2241</v>
      </c>
      <c r="B380" t="s">
        <v>1291</v>
      </c>
      <c r="C380" s="4">
        <v>358376620000</v>
      </c>
      <c r="D380" t="s">
        <v>4163</v>
      </c>
      <c r="E380">
        <f>+_xlfn.XLOOKUP(UTILIZADAS[[#This Row],[Numero_Cuenta]],'[1]cobros_marzo (fijo)'!$B:$B,'[1]cobros_marzo (fijo)'!$D:$D,,0)</f>
        <v>0</v>
      </c>
      <c r="G380" s="3">
        <v>46026</v>
      </c>
      <c r="H380">
        <v>66616225</v>
      </c>
      <c r="I380">
        <v>66616225</v>
      </c>
      <c r="K380" t="s">
        <v>2897</v>
      </c>
      <c r="O380" s="3">
        <v>46026</v>
      </c>
      <c r="S380" t="s">
        <v>1292</v>
      </c>
      <c r="T380" t="s">
        <v>65</v>
      </c>
      <c r="U380" t="s">
        <v>66</v>
      </c>
      <c r="V380" t="str">
        <f>_xlfn.XLOOKUP(UTILIZADAS[[#This Row],[Contacto1]],Tabla2[phone_number_dialed],Tabla2[status_name],,0)</f>
        <v>Auto busy</v>
      </c>
    </row>
    <row r="381" spans="1:22" x14ac:dyDescent="0.25">
      <c r="A381" s="88" t="s">
        <v>2241</v>
      </c>
      <c r="B381" t="s">
        <v>1293</v>
      </c>
      <c r="C381" s="4">
        <v>354376890000</v>
      </c>
      <c r="D381" t="s">
        <v>4163</v>
      </c>
      <c r="E381">
        <f>+_xlfn.XLOOKUP(UTILIZADAS[[#This Row],[Numero_Cuenta]],'[1]cobros_marzo (fijo)'!$B:$B,'[1]cobros_marzo (fijo)'!$D:$D,,0)</f>
        <v>0</v>
      </c>
      <c r="G381" s="3">
        <v>46026</v>
      </c>
      <c r="H381">
        <v>69574862</v>
      </c>
      <c r="I381">
        <v>69574862</v>
      </c>
      <c r="K381" t="s">
        <v>2898</v>
      </c>
      <c r="O381" s="3">
        <v>46026</v>
      </c>
      <c r="S381" t="s">
        <v>1240</v>
      </c>
      <c r="T381" t="s">
        <v>65</v>
      </c>
      <c r="U381" t="s">
        <v>66</v>
      </c>
      <c r="V381" t="str">
        <f>_xlfn.XLOOKUP(UTILIZADAS[[#This Row],[Contacto1]],Tabla2[phone_number_dialed],Tabla2[status_name],,0)</f>
        <v>Agent Not Available</v>
      </c>
    </row>
    <row r="382" spans="1:22" x14ac:dyDescent="0.25">
      <c r="A382" s="88" t="s">
        <v>2241</v>
      </c>
      <c r="B382" t="s">
        <v>4333</v>
      </c>
      <c r="C382" s="4">
        <v>353372180000</v>
      </c>
      <c r="D382" t="s">
        <v>4163</v>
      </c>
      <c r="E382">
        <f>+_xlfn.XLOOKUP(UTILIZADAS[[#This Row],[Numero_Cuenta]],'[1]cobros_marzo (fijo)'!$B:$B,'[1]cobros_marzo (fijo)'!$D:$D,,0)</f>
        <v>0</v>
      </c>
      <c r="G382" s="3">
        <v>46026</v>
      </c>
      <c r="H382">
        <v>67476722</v>
      </c>
      <c r="I382">
        <v>67476722</v>
      </c>
      <c r="K382" t="s">
        <v>2899</v>
      </c>
      <c r="O382" s="3">
        <v>46026</v>
      </c>
      <c r="S382" t="s">
        <v>3850</v>
      </c>
      <c r="T382" t="s">
        <v>65</v>
      </c>
      <c r="U382" t="s">
        <v>66</v>
      </c>
      <c r="V382" t="e">
        <f>_xlfn.XLOOKUP(UTILIZADAS[[#This Row],[Contacto1]],Tabla2[phone_number_dialed],Tabla2[status_name],,0)</f>
        <v>#N/A</v>
      </c>
    </row>
    <row r="383" spans="1:22" x14ac:dyDescent="0.25">
      <c r="A383" s="88" t="s">
        <v>2241</v>
      </c>
      <c r="B383" t="s">
        <v>1294</v>
      </c>
      <c r="C383" s="4">
        <v>355377690000</v>
      </c>
      <c r="D383" t="s">
        <v>4163</v>
      </c>
      <c r="E383">
        <f>+_xlfn.XLOOKUP(UTILIZADAS[[#This Row],[Numero_Cuenta]],'[1]cobros_marzo (fijo)'!$B:$B,'[1]cobros_marzo (fijo)'!$D:$D,,0)</f>
        <v>0</v>
      </c>
      <c r="G383" s="3">
        <v>46026</v>
      </c>
      <c r="H383">
        <v>64321567</v>
      </c>
      <c r="I383">
        <v>64321567</v>
      </c>
      <c r="K383" t="s">
        <v>2123</v>
      </c>
      <c r="O383" s="3">
        <v>46026</v>
      </c>
      <c r="S383" t="s">
        <v>1295</v>
      </c>
      <c r="T383" t="s">
        <v>65</v>
      </c>
      <c r="U383" t="s">
        <v>66</v>
      </c>
      <c r="V383" t="str">
        <f>_xlfn.XLOOKUP(UTILIZADAS[[#This Row],[Contacto1]],Tabla2[phone_number_dialed],Tabla2[status_name],,0)</f>
        <v>Agent Not Available</v>
      </c>
    </row>
    <row r="384" spans="1:22" x14ac:dyDescent="0.25">
      <c r="A384" s="88" t="s">
        <v>2241</v>
      </c>
      <c r="B384" t="s">
        <v>1296</v>
      </c>
      <c r="C384" s="4">
        <v>350377760000</v>
      </c>
      <c r="D384" t="s">
        <v>4163</v>
      </c>
      <c r="E384">
        <f>+_xlfn.XLOOKUP(UTILIZADAS[[#This Row],[Numero_Cuenta]],'[1]cobros_marzo (fijo)'!$B:$B,'[1]cobros_marzo (fijo)'!$D:$D,,0)</f>
        <v>0</v>
      </c>
      <c r="G384" s="3">
        <v>46026</v>
      </c>
      <c r="H384">
        <v>64684446</v>
      </c>
      <c r="I384">
        <v>64684446</v>
      </c>
      <c r="K384" t="s">
        <v>2900</v>
      </c>
      <c r="O384" s="3">
        <v>46026</v>
      </c>
      <c r="S384" t="s">
        <v>1297</v>
      </c>
      <c r="T384" t="s">
        <v>65</v>
      </c>
      <c r="U384" t="s">
        <v>66</v>
      </c>
      <c r="V384" t="str">
        <f>_xlfn.XLOOKUP(UTILIZADAS[[#This Row],[Contacto1]],Tabla2[phone_number_dialed],Tabla2[status_name],,0)</f>
        <v>Agent Not Available</v>
      </c>
    </row>
    <row r="385" spans="1:22" x14ac:dyDescent="0.25">
      <c r="A385" s="88" t="s">
        <v>2241</v>
      </c>
      <c r="B385" t="s">
        <v>1298</v>
      </c>
      <c r="C385" s="4">
        <v>357371860000</v>
      </c>
      <c r="D385" t="s">
        <v>4163</v>
      </c>
      <c r="E385">
        <f>+_xlfn.XLOOKUP(UTILIZADAS[[#This Row],[Numero_Cuenta]],'[1]cobros_marzo (fijo)'!$B:$B,'[1]cobros_marzo (fijo)'!$D:$D,,0)</f>
        <v>0</v>
      </c>
      <c r="G385" s="3">
        <v>46026</v>
      </c>
      <c r="H385">
        <v>64664474</v>
      </c>
      <c r="I385">
        <v>64664474</v>
      </c>
      <c r="K385" t="s">
        <v>2901</v>
      </c>
      <c r="O385" s="3">
        <v>46026</v>
      </c>
      <c r="S385" t="s">
        <v>1299</v>
      </c>
      <c r="T385" t="s">
        <v>65</v>
      </c>
      <c r="U385" t="s">
        <v>66</v>
      </c>
      <c r="V385" t="str">
        <f>_xlfn.XLOOKUP(UTILIZADAS[[#This Row],[Contacto1]],Tabla2[phone_number_dialed],Tabla2[status_name],,0)</f>
        <v>Agent Not Available</v>
      </c>
    </row>
    <row r="386" spans="1:22" x14ac:dyDescent="0.25">
      <c r="A386" s="88" t="s">
        <v>2241</v>
      </c>
      <c r="B386" t="s">
        <v>1300</v>
      </c>
      <c r="C386" s="4">
        <v>351372710000</v>
      </c>
      <c r="D386" t="s">
        <v>4163</v>
      </c>
      <c r="E386">
        <f>+_xlfn.XLOOKUP(UTILIZADAS[[#This Row],[Numero_Cuenta]],'[1]cobros_marzo (fijo)'!$B:$B,'[1]cobros_marzo (fijo)'!$D:$D,,0)</f>
        <v>0</v>
      </c>
      <c r="G386" s="3">
        <v>46026</v>
      </c>
      <c r="H386">
        <v>65881414</v>
      </c>
      <c r="I386">
        <v>65881414</v>
      </c>
      <c r="K386" t="s">
        <v>2902</v>
      </c>
      <c r="O386" s="3">
        <v>46026</v>
      </c>
      <c r="S386" t="s">
        <v>1301</v>
      </c>
      <c r="T386" t="s">
        <v>85</v>
      </c>
      <c r="U386" t="s">
        <v>66</v>
      </c>
      <c r="V386" t="str">
        <f>_xlfn.XLOOKUP(UTILIZADAS[[#This Row],[Contacto1]],Tabla2[phone_number_dialed],Tabla2[status_name],,0)</f>
        <v>Agent Not Available</v>
      </c>
    </row>
    <row r="387" spans="1:22" x14ac:dyDescent="0.25">
      <c r="A387" s="88" t="s">
        <v>2241</v>
      </c>
      <c r="B387" t="s">
        <v>1304</v>
      </c>
      <c r="C387" s="4">
        <v>351373720000</v>
      </c>
      <c r="D387" t="s">
        <v>4163</v>
      </c>
      <c r="E387">
        <f>+_xlfn.XLOOKUP(UTILIZADAS[[#This Row],[Numero_Cuenta]],'[1]cobros_marzo (fijo)'!$B:$B,'[1]cobros_marzo (fijo)'!$D:$D,,0)</f>
        <v>0</v>
      </c>
      <c r="G387" s="3">
        <v>46026</v>
      </c>
      <c r="H387">
        <v>68593774</v>
      </c>
      <c r="I387">
        <v>68593774</v>
      </c>
      <c r="K387" t="s">
        <v>2903</v>
      </c>
      <c r="O387" s="3">
        <v>46026</v>
      </c>
      <c r="S387" t="s">
        <v>1305</v>
      </c>
      <c r="T387" t="s">
        <v>65</v>
      </c>
      <c r="U387" t="s">
        <v>66</v>
      </c>
      <c r="V387" t="str">
        <f>_xlfn.XLOOKUP(UTILIZADAS[[#This Row],[Contacto1]],Tabla2[phone_number_dialed],Tabla2[status_name],,0)</f>
        <v>Cuenta cesada</v>
      </c>
    </row>
    <row r="388" spans="1:22" x14ac:dyDescent="0.25">
      <c r="A388" s="88" t="s">
        <v>2241</v>
      </c>
      <c r="B388" t="s">
        <v>1306</v>
      </c>
      <c r="C388" s="4">
        <v>233001820000</v>
      </c>
      <c r="D388" t="s">
        <v>4163</v>
      </c>
      <c r="E388">
        <f>+_xlfn.XLOOKUP(UTILIZADAS[[#This Row],[Numero_Cuenta]],'[1]cobros_marzo (fijo)'!$B:$B,'[1]cobros_marzo (fijo)'!$D:$D,,0)</f>
        <v>0</v>
      </c>
      <c r="G388" s="3">
        <v>46026</v>
      </c>
      <c r="H388">
        <v>62265327</v>
      </c>
      <c r="I388">
        <v>62265327</v>
      </c>
      <c r="K388" t="s">
        <v>2895</v>
      </c>
      <c r="O388" s="3">
        <v>46026</v>
      </c>
      <c r="S388" t="s">
        <v>1307</v>
      </c>
      <c r="T388" t="s">
        <v>86</v>
      </c>
      <c r="U388" t="s">
        <v>66</v>
      </c>
      <c r="V388" t="str">
        <f>_xlfn.XLOOKUP(UTILIZADAS[[#This Row],[Contacto1]],Tabla2[phone_number_dialed],Tabla2[status_name],,0)</f>
        <v>No Answer AutoDial</v>
      </c>
    </row>
    <row r="389" spans="1:22" x14ac:dyDescent="0.25">
      <c r="A389" s="88" t="s">
        <v>2241</v>
      </c>
      <c r="B389" t="s">
        <v>1308</v>
      </c>
      <c r="C389" s="4">
        <v>353369980000</v>
      </c>
      <c r="D389" t="s">
        <v>4163</v>
      </c>
      <c r="E389">
        <f>+_xlfn.XLOOKUP(UTILIZADAS[[#This Row],[Numero_Cuenta]],'[1]cobros_marzo (fijo)'!$B:$B,'[1]cobros_marzo (fijo)'!$D:$D,,0)</f>
        <v>0</v>
      </c>
      <c r="G389" s="3">
        <v>46026</v>
      </c>
      <c r="H389">
        <v>62844482</v>
      </c>
      <c r="I389">
        <v>62844482</v>
      </c>
      <c r="K389" t="s">
        <v>2904</v>
      </c>
      <c r="O389" s="3">
        <v>46026</v>
      </c>
      <c r="S389" t="s">
        <v>1309</v>
      </c>
      <c r="T389" t="s">
        <v>65</v>
      </c>
      <c r="U389" t="s">
        <v>66</v>
      </c>
      <c r="V389" t="str">
        <f>_xlfn.XLOOKUP(UTILIZADAS[[#This Row],[Contacto1]],Tabla2[phone_number_dialed],Tabla2[status_name],,0)</f>
        <v>Agent Not Available</v>
      </c>
    </row>
    <row r="390" spans="1:22" x14ac:dyDescent="0.25">
      <c r="A390" s="88" t="s">
        <v>2241</v>
      </c>
      <c r="B390" t="s">
        <v>1310</v>
      </c>
      <c r="C390" s="4">
        <v>351373250000</v>
      </c>
      <c r="D390" t="s">
        <v>4163</v>
      </c>
      <c r="E390">
        <f>+_xlfn.XLOOKUP(UTILIZADAS[[#This Row],[Numero_Cuenta]],'[1]cobros_marzo (fijo)'!$B:$B,'[1]cobros_marzo (fijo)'!$D:$D,,0)</f>
        <v>0</v>
      </c>
      <c r="G390" s="3">
        <v>46026</v>
      </c>
      <c r="H390">
        <v>65243309</v>
      </c>
      <c r="I390">
        <v>65243309</v>
      </c>
      <c r="K390" t="s">
        <v>2905</v>
      </c>
      <c r="O390" s="3">
        <v>46026</v>
      </c>
      <c r="S390" t="s">
        <v>1311</v>
      </c>
      <c r="T390" t="s">
        <v>65</v>
      </c>
      <c r="U390" t="s">
        <v>66</v>
      </c>
      <c r="V390" t="e">
        <f>_xlfn.XLOOKUP(UTILIZADAS[[#This Row],[Contacto1]],Tabla2[phone_number_dialed],Tabla2[status_name],,0)</f>
        <v>#N/A</v>
      </c>
    </row>
    <row r="391" spans="1:22" x14ac:dyDescent="0.25">
      <c r="A391" s="88" t="s">
        <v>2241</v>
      </c>
      <c r="B391" t="s">
        <v>1407</v>
      </c>
      <c r="C391" s="4">
        <v>355369030000</v>
      </c>
      <c r="D391" t="s">
        <v>4163</v>
      </c>
      <c r="E391">
        <f>+_xlfn.XLOOKUP(UTILIZADAS[[#This Row],[Numero_Cuenta]],'[1]cobros_marzo (fijo)'!$B:$B,'[1]cobros_marzo (fijo)'!$D:$D,,0)</f>
        <v>0</v>
      </c>
      <c r="G391" s="3">
        <v>46026</v>
      </c>
      <c r="H391">
        <v>60450970</v>
      </c>
      <c r="I391">
        <v>60450970</v>
      </c>
      <c r="K391" t="s">
        <v>2906</v>
      </c>
      <c r="O391" s="3">
        <v>46026</v>
      </c>
      <c r="S391" t="s">
        <v>1312</v>
      </c>
      <c r="T391" t="s">
        <v>65</v>
      </c>
      <c r="U391" t="s">
        <v>66</v>
      </c>
      <c r="V391" t="e">
        <f>_xlfn.XLOOKUP(UTILIZADAS[[#This Row],[Contacto1]],Tabla2[phone_number_dialed],Tabla2[status_name],,0)</f>
        <v>#N/A</v>
      </c>
    </row>
    <row r="392" spans="1:22" x14ac:dyDescent="0.25">
      <c r="A392" s="88" t="s">
        <v>2241</v>
      </c>
      <c r="B392" t="s">
        <v>1313</v>
      </c>
      <c r="C392" s="4">
        <v>203009570000</v>
      </c>
      <c r="D392" t="s">
        <v>4163</v>
      </c>
      <c r="E392">
        <f>+_xlfn.XLOOKUP(UTILIZADAS[[#This Row],[Numero_Cuenta]],'[1]cobros_marzo (fijo)'!$B:$B,'[1]cobros_marzo (fijo)'!$D:$D,,0)</f>
        <v>0</v>
      </c>
      <c r="G392" s="3">
        <v>46026</v>
      </c>
      <c r="H392">
        <v>65412393</v>
      </c>
      <c r="I392">
        <v>65412393</v>
      </c>
      <c r="K392" t="s">
        <v>2907</v>
      </c>
      <c r="O392" s="3">
        <v>46026</v>
      </c>
      <c r="S392" t="s">
        <v>1314</v>
      </c>
      <c r="T392" t="s">
        <v>65</v>
      </c>
      <c r="U392" t="s">
        <v>66</v>
      </c>
      <c r="V392" t="e">
        <f>_xlfn.XLOOKUP(UTILIZADAS[[#This Row],[Contacto1]],Tabla2[phone_number_dialed],Tabla2[status_name],,0)</f>
        <v>#N/A</v>
      </c>
    </row>
    <row r="393" spans="1:22" x14ac:dyDescent="0.25">
      <c r="A393" s="88" t="s">
        <v>2241</v>
      </c>
      <c r="B393" t="s">
        <v>1281</v>
      </c>
      <c r="C393" s="4">
        <v>282001570000</v>
      </c>
      <c r="D393" t="s">
        <v>4163</v>
      </c>
      <c r="E393">
        <f>+_xlfn.XLOOKUP(UTILIZADAS[[#This Row],[Numero_Cuenta]],'[1]cobros_marzo (fijo)'!$B:$B,'[1]cobros_marzo (fijo)'!$D:$D,,0)</f>
        <v>0</v>
      </c>
      <c r="G393" s="3">
        <v>46026</v>
      </c>
      <c r="H393">
        <v>68765432</v>
      </c>
      <c r="I393">
        <v>68765432</v>
      </c>
      <c r="K393" t="s">
        <v>2908</v>
      </c>
      <c r="O393" s="3">
        <v>46026</v>
      </c>
      <c r="S393" t="s">
        <v>1282</v>
      </c>
      <c r="T393" t="s">
        <v>65</v>
      </c>
      <c r="U393" t="s">
        <v>66</v>
      </c>
      <c r="V393" t="str">
        <f>_xlfn.XLOOKUP(UTILIZADAS[[#This Row],[Contacto1]],Tabla2[phone_number_dialed],Tabla2[status_name],,0)</f>
        <v>Auto busy</v>
      </c>
    </row>
    <row r="394" spans="1:22" x14ac:dyDescent="0.25">
      <c r="A394" s="88" t="s">
        <v>2241</v>
      </c>
      <c r="B394" t="s">
        <v>1283</v>
      </c>
      <c r="C394" s="4">
        <v>351379010000</v>
      </c>
      <c r="D394" t="s">
        <v>4163</v>
      </c>
      <c r="E394">
        <f>+_xlfn.XLOOKUP(UTILIZADAS[[#This Row],[Numero_Cuenta]],'[1]cobros_marzo (fijo)'!$B:$B,'[1]cobros_marzo (fijo)'!$D:$D,,0)</f>
        <v>0</v>
      </c>
      <c r="G394" s="3">
        <v>46026</v>
      </c>
      <c r="H394">
        <v>62070216</v>
      </c>
      <c r="I394">
        <v>62070216</v>
      </c>
      <c r="K394" t="s">
        <v>2909</v>
      </c>
      <c r="O394" s="3">
        <v>46026</v>
      </c>
      <c r="S394" t="s">
        <v>1284</v>
      </c>
      <c r="T394" t="s">
        <v>65</v>
      </c>
      <c r="U394" t="s">
        <v>66</v>
      </c>
      <c r="V394" t="e">
        <f>_xlfn.XLOOKUP(UTILIZADAS[[#This Row],[Contacto1]],Tabla2[phone_number_dialed],Tabla2[status_name],,0)</f>
        <v>#N/A</v>
      </c>
    </row>
    <row r="395" spans="1:22" x14ac:dyDescent="0.25">
      <c r="A395" s="88" t="s">
        <v>2241</v>
      </c>
      <c r="B395" t="s">
        <v>1285</v>
      </c>
      <c r="C395" s="4">
        <v>355379060000</v>
      </c>
      <c r="D395" t="s">
        <v>4163</v>
      </c>
      <c r="E395">
        <f>+_xlfn.XLOOKUP(UTILIZADAS[[#This Row],[Numero_Cuenta]],'[1]cobros_marzo (fijo)'!$B:$B,'[1]cobros_marzo (fijo)'!$D:$D,,0)</f>
        <v>0</v>
      </c>
      <c r="G395" s="3">
        <v>46026</v>
      </c>
      <c r="H395">
        <v>67114742</v>
      </c>
      <c r="I395">
        <v>67114742</v>
      </c>
      <c r="K395" t="s">
        <v>2910</v>
      </c>
      <c r="O395" s="3">
        <v>46026</v>
      </c>
      <c r="S395" t="s">
        <v>1286</v>
      </c>
      <c r="T395" t="s">
        <v>65</v>
      </c>
      <c r="U395" t="s">
        <v>66</v>
      </c>
      <c r="V395" t="str">
        <f>_xlfn.XLOOKUP(UTILIZADAS[[#This Row],[Contacto1]],Tabla2[phone_number_dialed],Tabla2[status_name],,0)</f>
        <v>Agent Not Available</v>
      </c>
    </row>
    <row r="396" spans="1:22" x14ac:dyDescent="0.25">
      <c r="A396" s="88" t="s">
        <v>2241</v>
      </c>
      <c r="B396" t="s">
        <v>1287</v>
      </c>
      <c r="C396" s="4">
        <v>354375080000</v>
      </c>
      <c r="D396" t="s">
        <v>4163</v>
      </c>
      <c r="E396">
        <f>+_xlfn.XLOOKUP(UTILIZADAS[[#This Row],[Numero_Cuenta]],'[1]cobros_marzo (fijo)'!$B:$B,'[1]cobros_marzo (fijo)'!$D:$D,,0)</f>
        <v>0</v>
      </c>
      <c r="G396" s="3">
        <v>46026</v>
      </c>
      <c r="H396">
        <v>69507452</v>
      </c>
      <c r="I396">
        <v>69507452</v>
      </c>
      <c r="K396" t="s">
        <v>2911</v>
      </c>
      <c r="O396" s="3">
        <v>46026</v>
      </c>
      <c r="S396" t="s">
        <v>1288</v>
      </c>
      <c r="T396" t="s">
        <v>65</v>
      </c>
      <c r="U396" t="s">
        <v>66</v>
      </c>
      <c r="V396" t="str">
        <f>_xlfn.XLOOKUP(UTILIZADAS[[#This Row],[Contacto1]],Tabla2[phone_number_dialed],Tabla2[status_name],,0)</f>
        <v>Agent Not Available</v>
      </c>
    </row>
    <row r="397" spans="1:22" x14ac:dyDescent="0.25">
      <c r="A397" s="88" t="s">
        <v>2241</v>
      </c>
      <c r="B397" t="s">
        <v>1289</v>
      </c>
      <c r="C397" s="4">
        <v>358378550000</v>
      </c>
      <c r="D397" t="s">
        <v>4163</v>
      </c>
      <c r="E397">
        <f>+_xlfn.XLOOKUP(UTILIZADAS[[#This Row],[Numero_Cuenta]],'[1]cobros_marzo (fijo)'!$B:$B,'[1]cobros_marzo (fijo)'!$D:$D,,0)</f>
        <v>0</v>
      </c>
      <c r="G397" s="3">
        <v>46026</v>
      </c>
      <c r="H397">
        <v>68905432</v>
      </c>
      <c r="I397">
        <v>68905432</v>
      </c>
      <c r="K397" t="s">
        <v>2123</v>
      </c>
      <c r="O397" s="3">
        <v>46026</v>
      </c>
      <c r="S397" t="s">
        <v>1290</v>
      </c>
      <c r="T397" t="s">
        <v>65</v>
      </c>
      <c r="U397" t="s">
        <v>66</v>
      </c>
      <c r="V397" t="str">
        <f>_xlfn.XLOOKUP(UTILIZADAS[[#This Row],[Contacto1]],Tabla2[phone_number_dialed],Tabla2[status_name],,0)</f>
        <v>Agent Not Available</v>
      </c>
    </row>
    <row r="398" spans="1:22" x14ac:dyDescent="0.25">
      <c r="A398" s="88" t="s">
        <v>2241</v>
      </c>
      <c r="B398" t="s">
        <v>2300</v>
      </c>
      <c r="C398" s="4">
        <v>358380770000</v>
      </c>
      <c r="D398" t="s">
        <v>4163</v>
      </c>
      <c r="E398">
        <f>+_xlfn.XLOOKUP(UTILIZADAS[[#This Row],[Numero_Cuenta]],'[1]cobros_marzo (fijo)'!$B:$B,'[1]cobros_marzo (fijo)'!$D:$D,,0)</f>
        <v>0</v>
      </c>
      <c r="G398" s="3">
        <v>46026</v>
      </c>
      <c r="H398">
        <v>61609931</v>
      </c>
      <c r="I398">
        <v>61609931</v>
      </c>
      <c r="K398" t="s">
        <v>2912</v>
      </c>
      <c r="O398" s="3">
        <v>46026</v>
      </c>
      <c r="S398" t="s">
        <v>3851</v>
      </c>
      <c r="T398" t="s">
        <v>65</v>
      </c>
      <c r="U398" t="s">
        <v>66</v>
      </c>
      <c r="V398" t="str">
        <f>_xlfn.XLOOKUP(UTILIZADAS[[#This Row],[Contacto1]],Tabla2[phone_number_dialed],Tabla2[status_name],,0)</f>
        <v>Agent Not Available</v>
      </c>
    </row>
    <row r="399" spans="1:22" x14ac:dyDescent="0.25">
      <c r="A399" s="88" t="s">
        <v>2241</v>
      </c>
      <c r="B399" t="s">
        <v>2301</v>
      </c>
      <c r="C399" s="4">
        <v>354379790000</v>
      </c>
      <c r="D399" t="s">
        <v>4163</v>
      </c>
      <c r="E399">
        <f>+_xlfn.XLOOKUP(UTILIZADAS[[#This Row],[Numero_Cuenta]],'[1]cobros_marzo (fijo)'!$B:$B,'[1]cobros_marzo (fijo)'!$D:$D,,0)</f>
        <v>0</v>
      </c>
      <c r="G399" s="3">
        <v>46026</v>
      </c>
      <c r="H399">
        <v>63267385</v>
      </c>
      <c r="I399">
        <v>63267385</v>
      </c>
      <c r="K399" t="s">
        <v>2913</v>
      </c>
      <c r="O399" s="3">
        <v>46026</v>
      </c>
      <c r="S399" t="s">
        <v>3852</v>
      </c>
      <c r="T399" t="s">
        <v>65</v>
      </c>
      <c r="U399" t="s">
        <v>66</v>
      </c>
      <c r="V399" t="str">
        <f>_xlfn.XLOOKUP(UTILIZADAS[[#This Row],[Contacto1]],Tabla2[phone_number_dialed],Tabla2[status_name],,0)</f>
        <v>Agent Not Available</v>
      </c>
    </row>
    <row r="400" spans="1:22" x14ac:dyDescent="0.25">
      <c r="A400" s="88" t="s">
        <v>2241</v>
      </c>
      <c r="B400" t="s">
        <v>1265</v>
      </c>
      <c r="C400" s="4">
        <v>354379010000</v>
      </c>
      <c r="D400" t="s">
        <v>4163</v>
      </c>
      <c r="E400">
        <f>+_xlfn.XLOOKUP(UTILIZADAS[[#This Row],[Numero_Cuenta]],'[1]cobros_marzo (fijo)'!$B:$B,'[1]cobros_marzo (fijo)'!$D:$D,,0)</f>
        <v>0</v>
      </c>
      <c r="G400" s="3">
        <v>46026</v>
      </c>
      <c r="H400">
        <v>66622600</v>
      </c>
      <c r="I400">
        <v>66622600</v>
      </c>
      <c r="K400" t="s">
        <v>2914</v>
      </c>
      <c r="O400" s="3">
        <v>46026</v>
      </c>
      <c r="S400" t="s">
        <v>1266</v>
      </c>
      <c r="T400" t="s">
        <v>65</v>
      </c>
      <c r="U400" t="s">
        <v>66</v>
      </c>
      <c r="V400" t="str">
        <f>_xlfn.XLOOKUP(UTILIZADAS[[#This Row],[Contacto1]],Tabla2[phone_number_dialed],Tabla2[status_name],,0)</f>
        <v>Cuenta cesada</v>
      </c>
    </row>
    <row r="401" spans="1:22" x14ac:dyDescent="0.25">
      <c r="A401" s="88" t="s">
        <v>2241</v>
      </c>
      <c r="B401" t="s">
        <v>4334</v>
      </c>
      <c r="C401" s="4">
        <v>344095500000</v>
      </c>
      <c r="D401" t="s">
        <v>4163</v>
      </c>
      <c r="E401">
        <f>+_xlfn.XLOOKUP(UTILIZADAS[[#This Row],[Numero_Cuenta]],'[1]cobros_marzo (fijo)'!$B:$B,'[1]cobros_marzo (fijo)'!$D:$D,,0)</f>
        <v>0</v>
      </c>
      <c r="G401" s="3">
        <v>46026</v>
      </c>
      <c r="H401">
        <v>65270318</v>
      </c>
      <c r="I401">
        <v>65270318</v>
      </c>
      <c r="K401" t="s">
        <v>2915</v>
      </c>
      <c r="O401" s="3">
        <v>46026</v>
      </c>
      <c r="S401" t="s">
        <v>3853</v>
      </c>
      <c r="T401" t="s">
        <v>65</v>
      </c>
      <c r="U401" t="s">
        <v>66</v>
      </c>
      <c r="V401" t="e">
        <f>_xlfn.XLOOKUP(UTILIZADAS[[#This Row],[Contacto1]],Tabla2[phone_number_dialed],Tabla2[status_name],,0)</f>
        <v>#N/A</v>
      </c>
    </row>
    <row r="402" spans="1:22" x14ac:dyDescent="0.25">
      <c r="A402" s="88" t="s">
        <v>2241</v>
      </c>
      <c r="B402" t="s">
        <v>1267</v>
      </c>
      <c r="C402" s="4">
        <v>357380660000</v>
      </c>
      <c r="D402" t="s">
        <v>4163</v>
      </c>
      <c r="E402">
        <f>+_xlfn.XLOOKUP(UTILIZADAS[[#This Row],[Numero_Cuenta]],'[1]cobros_marzo (fijo)'!$B:$B,'[1]cobros_marzo (fijo)'!$D:$D,,0)</f>
        <v>0</v>
      </c>
      <c r="G402" s="3">
        <v>46026</v>
      </c>
      <c r="H402">
        <v>65376410</v>
      </c>
      <c r="I402">
        <v>65376410</v>
      </c>
      <c r="K402" t="s">
        <v>2916</v>
      </c>
      <c r="O402" s="3">
        <v>46026</v>
      </c>
      <c r="S402" t="s">
        <v>1268</v>
      </c>
      <c r="T402" t="s">
        <v>65</v>
      </c>
      <c r="U402" t="s">
        <v>66</v>
      </c>
      <c r="V402" t="str">
        <f>_xlfn.XLOOKUP(UTILIZADAS[[#This Row],[Contacto1]],Tabla2[phone_number_dialed],Tabla2[status_name],,0)</f>
        <v>Agent Not Available</v>
      </c>
    </row>
    <row r="403" spans="1:22" x14ac:dyDescent="0.25">
      <c r="A403" s="88" t="s">
        <v>2241</v>
      </c>
      <c r="B403" t="s">
        <v>1271</v>
      </c>
      <c r="C403" s="4">
        <v>358379960000</v>
      </c>
      <c r="D403" t="s">
        <v>4163</v>
      </c>
      <c r="E403">
        <f>+_xlfn.XLOOKUP(UTILIZADAS[[#This Row],[Numero_Cuenta]],'[1]cobros_marzo (fijo)'!$B:$B,'[1]cobros_marzo (fijo)'!$D:$D,,0)</f>
        <v>0</v>
      </c>
      <c r="G403" s="3">
        <v>46026</v>
      </c>
      <c r="H403">
        <v>66382311</v>
      </c>
      <c r="I403">
        <v>66382311</v>
      </c>
      <c r="K403" t="s">
        <v>2917</v>
      </c>
      <c r="O403" s="3">
        <v>46026</v>
      </c>
      <c r="S403" t="s">
        <v>1272</v>
      </c>
      <c r="T403" t="s">
        <v>65</v>
      </c>
      <c r="U403" t="s">
        <v>66</v>
      </c>
      <c r="V403" t="str">
        <f>_xlfn.XLOOKUP(UTILIZADAS[[#This Row],[Contacto1]],Tabla2[phone_number_dialed],Tabla2[status_name],,0)</f>
        <v>Agent Not Available</v>
      </c>
    </row>
    <row r="404" spans="1:22" x14ac:dyDescent="0.25">
      <c r="A404" s="88" t="s">
        <v>2241</v>
      </c>
      <c r="B404" t="s">
        <v>4335</v>
      </c>
      <c r="C404" s="4">
        <v>353378650000</v>
      </c>
      <c r="D404" t="s">
        <v>4163</v>
      </c>
      <c r="E404">
        <f>+_xlfn.XLOOKUP(UTILIZADAS[[#This Row],[Numero_Cuenta]],'[1]cobros_marzo (fijo)'!$B:$B,'[1]cobros_marzo (fijo)'!$D:$D,,0)</f>
        <v>0</v>
      </c>
      <c r="G404" s="3">
        <v>46026</v>
      </c>
      <c r="H404">
        <v>64785667</v>
      </c>
      <c r="I404">
        <v>64785667</v>
      </c>
      <c r="K404" t="s">
        <v>2918</v>
      </c>
      <c r="O404" s="3">
        <v>46026</v>
      </c>
      <c r="S404" t="s">
        <v>3854</v>
      </c>
      <c r="T404" t="s">
        <v>65</v>
      </c>
      <c r="U404" t="s">
        <v>66</v>
      </c>
      <c r="V404" t="str">
        <f>_xlfn.XLOOKUP(UTILIZADAS[[#This Row],[Contacto1]],Tabla2[phone_number_dialed],Tabla2[status_name],,0)</f>
        <v>Agent Not Available</v>
      </c>
    </row>
    <row r="405" spans="1:22" x14ac:dyDescent="0.25">
      <c r="A405" s="88" t="s">
        <v>2241</v>
      </c>
      <c r="B405" t="s">
        <v>1273</v>
      </c>
      <c r="C405" s="4">
        <v>358377250000</v>
      </c>
      <c r="D405" t="s">
        <v>4163</v>
      </c>
      <c r="E405">
        <f>+_xlfn.XLOOKUP(UTILIZADAS[[#This Row],[Numero_Cuenta]],'[1]cobros_marzo (fijo)'!$B:$B,'[1]cobros_marzo (fijo)'!$D:$D,,0)</f>
        <v>0</v>
      </c>
      <c r="G405" s="3">
        <v>46026</v>
      </c>
      <c r="H405">
        <v>62679681</v>
      </c>
      <c r="I405">
        <v>62679681</v>
      </c>
      <c r="K405" t="s">
        <v>2041</v>
      </c>
      <c r="O405" s="3">
        <v>46026</v>
      </c>
      <c r="S405" t="s">
        <v>1274</v>
      </c>
      <c r="T405" t="s">
        <v>65</v>
      </c>
      <c r="U405" t="s">
        <v>66</v>
      </c>
      <c r="V405" t="e">
        <f>_xlfn.XLOOKUP(UTILIZADAS[[#This Row],[Contacto1]],Tabla2[phone_number_dialed],Tabla2[status_name],,0)</f>
        <v>#N/A</v>
      </c>
    </row>
    <row r="406" spans="1:22" x14ac:dyDescent="0.25">
      <c r="A406" s="88" t="s">
        <v>2241</v>
      </c>
      <c r="B406" t="s">
        <v>1275</v>
      </c>
      <c r="C406" s="4">
        <v>359378810000</v>
      </c>
      <c r="D406" t="s">
        <v>4163</v>
      </c>
      <c r="E406">
        <f>+_xlfn.XLOOKUP(UTILIZADAS[[#This Row],[Numero_Cuenta]],'[1]cobros_marzo (fijo)'!$B:$B,'[1]cobros_marzo (fijo)'!$D:$D,,0)</f>
        <v>0</v>
      </c>
      <c r="G406" s="3">
        <v>46026</v>
      </c>
      <c r="H406">
        <v>67917670</v>
      </c>
      <c r="I406">
        <v>67917670</v>
      </c>
      <c r="K406" t="s">
        <v>2919</v>
      </c>
      <c r="O406" s="3">
        <v>46026</v>
      </c>
      <c r="S406" t="s">
        <v>1276</v>
      </c>
      <c r="T406" t="s">
        <v>65</v>
      </c>
      <c r="U406" t="s">
        <v>66</v>
      </c>
      <c r="V406" t="str">
        <f>_xlfn.XLOOKUP(UTILIZADAS[[#This Row],[Contacto1]],Tabla2[phone_number_dialed],Tabla2[status_name],,0)</f>
        <v>Agent Not Available</v>
      </c>
    </row>
    <row r="407" spans="1:22" x14ac:dyDescent="0.25">
      <c r="A407" s="88" t="s">
        <v>2241</v>
      </c>
      <c r="B407" t="s">
        <v>1277</v>
      </c>
      <c r="C407" s="4">
        <v>329051000000</v>
      </c>
      <c r="D407" t="s">
        <v>4163</v>
      </c>
      <c r="E407">
        <f>+_xlfn.XLOOKUP(UTILIZADAS[[#This Row],[Numero_Cuenta]],'[1]cobros_marzo (fijo)'!$B:$B,'[1]cobros_marzo (fijo)'!$D:$D,,0)</f>
        <v>0</v>
      </c>
      <c r="G407" s="3">
        <v>46026</v>
      </c>
      <c r="H407">
        <v>63323851</v>
      </c>
      <c r="I407">
        <v>63323851</v>
      </c>
      <c r="K407" t="s">
        <v>2920</v>
      </c>
      <c r="O407" s="3">
        <v>46026</v>
      </c>
      <c r="S407" t="s">
        <v>1278</v>
      </c>
      <c r="T407" t="s">
        <v>86</v>
      </c>
      <c r="U407" t="s">
        <v>66</v>
      </c>
      <c r="V407" t="str">
        <f>_xlfn.XLOOKUP(UTILIZADAS[[#This Row],[Contacto1]],Tabla2[phone_number_dialed],Tabla2[status_name],,0)</f>
        <v>Agent Not Available</v>
      </c>
    </row>
    <row r="408" spans="1:22" x14ac:dyDescent="0.25">
      <c r="A408" s="88" t="s">
        <v>2241</v>
      </c>
      <c r="B408" t="s">
        <v>4336</v>
      </c>
      <c r="C408" s="4">
        <v>353379550000</v>
      </c>
      <c r="D408" t="s">
        <v>4163</v>
      </c>
      <c r="E408">
        <f>+_xlfn.XLOOKUP(UTILIZADAS[[#This Row],[Numero_Cuenta]],'[1]cobros_marzo (fijo)'!$B:$B,'[1]cobros_marzo (fijo)'!$D:$D,,0)</f>
        <v>0</v>
      </c>
      <c r="G408" s="3">
        <v>46026</v>
      </c>
      <c r="H408">
        <v>64218076</v>
      </c>
      <c r="I408">
        <v>64218076</v>
      </c>
      <c r="K408" t="s">
        <v>2921</v>
      </c>
      <c r="O408" s="3">
        <v>46026</v>
      </c>
      <c r="S408" t="s">
        <v>3855</v>
      </c>
      <c r="T408" t="s">
        <v>65</v>
      </c>
      <c r="U408" t="s">
        <v>66</v>
      </c>
      <c r="V408" t="str">
        <f>_xlfn.XLOOKUP(UTILIZADAS[[#This Row],[Contacto1]],Tabla2[phone_number_dialed],Tabla2[status_name],,0)</f>
        <v>Agent Not Available</v>
      </c>
    </row>
    <row r="409" spans="1:22" x14ac:dyDescent="0.25">
      <c r="A409" s="88" t="s">
        <v>2241</v>
      </c>
      <c r="B409" t="s">
        <v>1257</v>
      </c>
      <c r="C409" s="4">
        <v>355459610000</v>
      </c>
      <c r="D409" t="s">
        <v>4163</v>
      </c>
      <c r="E409">
        <f>+_xlfn.XLOOKUP(UTILIZADAS[[#This Row],[Numero_Cuenta]],'[1]cobros_marzo (fijo)'!$B:$B,'[1]cobros_marzo (fijo)'!$D:$D,,0)</f>
        <v>0</v>
      </c>
      <c r="G409" s="3">
        <v>46026</v>
      </c>
      <c r="H409">
        <v>67180582</v>
      </c>
      <c r="I409">
        <v>67180582</v>
      </c>
      <c r="K409" t="s">
        <v>2922</v>
      </c>
      <c r="O409" s="3">
        <v>46026</v>
      </c>
      <c r="S409" t="s">
        <v>1258</v>
      </c>
      <c r="T409" t="s">
        <v>65</v>
      </c>
      <c r="U409" t="s">
        <v>66</v>
      </c>
      <c r="V409" t="str">
        <f>_xlfn.XLOOKUP(UTILIZADAS[[#This Row],[Contacto1]],Tabla2[phone_number_dialed],Tabla2[status_name],,0)</f>
        <v>Cuenta cesada</v>
      </c>
    </row>
    <row r="410" spans="1:22" x14ac:dyDescent="0.25">
      <c r="A410" s="88" t="s">
        <v>2241</v>
      </c>
      <c r="B410" t="s">
        <v>2305</v>
      </c>
      <c r="C410" s="4">
        <v>356381440000</v>
      </c>
      <c r="D410" t="s">
        <v>4163</v>
      </c>
      <c r="E410">
        <f>+_xlfn.XLOOKUP(UTILIZADAS[[#This Row],[Numero_Cuenta]],'[1]cobros_marzo (fijo)'!$B:$B,'[1]cobros_marzo (fijo)'!$D:$D,,0)</f>
        <v>0</v>
      </c>
      <c r="G410" s="3">
        <v>46026</v>
      </c>
      <c r="H410">
        <v>67857456</v>
      </c>
      <c r="I410">
        <v>67857456</v>
      </c>
      <c r="K410" t="s">
        <v>2923</v>
      </c>
      <c r="O410" s="3">
        <v>46026</v>
      </c>
      <c r="S410" t="s">
        <v>3856</v>
      </c>
      <c r="T410" t="s">
        <v>65</v>
      </c>
      <c r="U410" t="s">
        <v>66</v>
      </c>
      <c r="V410" t="str">
        <f>_xlfn.XLOOKUP(UTILIZADAS[[#This Row],[Contacto1]],Tabla2[phone_number_dialed],Tabla2[status_name],,0)</f>
        <v>Agent Not Available</v>
      </c>
    </row>
    <row r="411" spans="1:22" x14ac:dyDescent="0.25">
      <c r="A411" s="88" t="s">
        <v>2241</v>
      </c>
      <c r="B411" t="s">
        <v>1259</v>
      </c>
      <c r="C411" s="4">
        <v>357364590000</v>
      </c>
      <c r="D411" t="s">
        <v>4163</v>
      </c>
      <c r="E411">
        <f>+_xlfn.XLOOKUP(UTILIZADAS[[#This Row],[Numero_Cuenta]],'[1]cobros_marzo (fijo)'!$B:$B,'[1]cobros_marzo (fijo)'!$D:$D,,0)</f>
        <v>0</v>
      </c>
      <c r="G411" s="3">
        <v>46026</v>
      </c>
      <c r="H411">
        <v>67005858</v>
      </c>
      <c r="I411">
        <v>67005858</v>
      </c>
      <c r="K411" t="s">
        <v>2924</v>
      </c>
      <c r="O411" s="3">
        <v>46026</v>
      </c>
      <c r="S411" t="s">
        <v>1260</v>
      </c>
      <c r="T411" t="s">
        <v>65</v>
      </c>
      <c r="U411" t="s">
        <v>66</v>
      </c>
      <c r="V411" t="str">
        <f>_xlfn.XLOOKUP(UTILIZADAS[[#This Row],[Contacto1]],Tabla2[phone_number_dialed],Tabla2[status_name],,0)</f>
        <v>Agent Not Available</v>
      </c>
    </row>
    <row r="412" spans="1:22" x14ac:dyDescent="0.25">
      <c r="A412" s="88" t="s">
        <v>2241</v>
      </c>
      <c r="B412" t="s">
        <v>1261</v>
      </c>
      <c r="C412" s="4">
        <v>353381320000</v>
      </c>
      <c r="D412" t="s">
        <v>4163</v>
      </c>
      <c r="E412">
        <f>+_xlfn.XLOOKUP(UTILIZADAS[[#This Row],[Numero_Cuenta]],'[1]cobros_marzo (fijo)'!$B:$B,'[1]cobros_marzo (fijo)'!$D:$D,,0)</f>
        <v>0</v>
      </c>
      <c r="G412" s="3">
        <v>46026</v>
      </c>
      <c r="H412">
        <v>67939214</v>
      </c>
      <c r="I412">
        <v>67939214</v>
      </c>
      <c r="K412" t="s">
        <v>2925</v>
      </c>
      <c r="O412" s="3">
        <v>46026</v>
      </c>
      <c r="S412" t="s">
        <v>1262</v>
      </c>
      <c r="T412" t="s">
        <v>65</v>
      </c>
      <c r="U412" t="s">
        <v>66</v>
      </c>
      <c r="V412" t="e">
        <f>_xlfn.XLOOKUP(UTILIZADAS[[#This Row],[Contacto1]],Tabla2[phone_number_dialed],Tabla2[status_name],,0)</f>
        <v>#N/A</v>
      </c>
    </row>
    <row r="413" spans="1:22" x14ac:dyDescent="0.25">
      <c r="A413" s="88" t="s">
        <v>2241</v>
      </c>
      <c r="B413" t="s">
        <v>2306</v>
      </c>
      <c r="C413" s="4">
        <v>357380220000</v>
      </c>
      <c r="D413" t="s">
        <v>4163</v>
      </c>
      <c r="E413">
        <f>+_xlfn.XLOOKUP(UTILIZADAS[[#This Row],[Numero_Cuenta]],'[1]cobros_marzo (fijo)'!$B:$B,'[1]cobros_marzo (fijo)'!$D:$D,,0)</f>
        <v>0</v>
      </c>
      <c r="G413" s="3">
        <v>46026</v>
      </c>
      <c r="H413">
        <v>62461398</v>
      </c>
      <c r="I413">
        <v>62461398</v>
      </c>
      <c r="K413" t="s">
        <v>2926</v>
      </c>
      <c r="O413" s="3">
        <v>46026</v>
      </c>
      <c r="S413" t="s">
        <v>3857</v>
      </c>
      <c r="T413" t="s">
        <v>65</v>
      </c>
      <c r="U413" t="s">
        <v>66</v>
      </c>
      <c r="V413" t="e">
        <f>_xlfn.XLOOKUP(UTILIZADAS[[#This Row],[Contacto1]],Tabla2[phone_number_dialed],Tabla2[status_name],,0)</f>
        <v>#N/A</v>
      </c>
    </row>
    <row r="414" spans="1:22" x14ac:dyDescent="0.25">
      <c r="A414" s="88" t="s">
        <v>2241</v>
      </c>
      <c r="B414" t="s">
        <v>1263</v>
      </c>
      <c r="C414" s="4">
        <v>355082630000</v>
      </c>
      <c r="D414" t="s">
        <v>4163</v>
      </c>
      <c r="E414">
        <f>+_xlfn.XLOOKUP(UTILIZADAS[[#This Row],[Numero_Cuenta]],'[1]cobros_marzo (fijo)'!$B:$B,'[1]cobros_marzo (fijo)'!$D:$D,,0)</f>
        <v>0</v>
      </c>
      <c r="G414" s="3">
        <v>46026</v>
      </c>
      <c r="H414">
        <v>63591312</v>
      </c>
      <c r="I414">
        <v>63591312</v>
      </c>
      <c r="K414" t="s">
        <v>2927</v>
      </c>
      <c r="O414" s="3">
        <v>46026</v>
      </c>
      <c r="S414" t="s">
        <v>1264</v>
      </c>
      <c r="T414" t="s">
        <v>65</v>
      </c>
      <c r="U414" t="s">
        <v>66</v>
      </c>
      <c r="V414" t="str">
        <f>_xlfn.XLOOKUP(UTILIZADAS[[#This Row],[Contacto1]],Tabla2[phone_number_dialed],Tabla2[status_name],,0)</f>
        <v>Agent Not Available</v>
      </c>
    </row>
    <row r="415" spans="1:22" x14ac:dyDescent="0.25">
      <c r="A415" s="88" t="s">
        <v>2241</v>
      </c>
      <c r="B415" t="s">
        <v>1293</v>
      </c>
      <c r="C415" s="4">
        <v>354376890000</v>
      </c>
      <c r="D415" t="s">
        <v>4163</v>
      </c>
      <c r="E415">
        <f>+_xlfn.XLOOKUP(UTILIZADAS[[#This Row],[Numero_Cuenta]],'[1]cobros_marzo (fijo)'!$B:$B,'[1]cobros_marzo (fijo)'!$D:$D,,0)</f>
        <v>0</v>
      </c>
      <c r="G415" s="3">
        <v>46026</v>
      </c>
      <c r="H415">
        <v>69574862</v>
      </c>
      <c r="I415">
        <v>69574862</v>
      </c>
      <c r="K415" t="s">
        <v>2928</v>
      </c>
      <c r="O415" s="3">
        <v>46026</v>
      </c>
      <c r="S415" t="s">
        <v>1240</v>
      </c>
      <c r="T415" t="s">
        <v>65</v>
      </c>
      <c r="U415" t="s">
        <v>66</v>
      </c>
      <c r="V415" t="str">
        <f>_xlfn.XLOOKUP(UTILIZADAS[[#This Row],[Contacto1]],Tabla2[phone_number_dialed],Tabla2[status_name],,0)</f>
        <v>Agent Not Available</v>
      </c>
    </row>
    <row r="416" spans="1:22" x14ac:dyDescent="0.25">
      <c r="A416" s="88" t="s">
        <v>2241</v>
      </c>
      <c r="B416" t="s">
        <v>1241</v>
      </c>
      <c r="C416" s="4">
        <v>354377940000</v>
      </c>
      <c r="D416" t="s">
        <v>4163</v>
      </c>
      <c r="E416">
        <f>+_xlfn.XLOOKUP(UTILIZADAS[[#This Row],[Numero_Cuenta]],'[1]cobros_marzo (fijo)'!$B:$B,'[1]cobros_marzo (fijo)'!$D:$D,,0)</f>
        <v>0</v>
      </c>
      <c r="G416" s="3">
        <v>46026</v>
      </c>
      <c r="H416">
        <v>69445028</v>
      </c>
      <c r="I416">
        <v>69445028</v>
      </c>
      <c r="K416" t="s">
        <v>2929</v>
      </c>
      <c r="O416" s="3">
        <v>46026</v>
      </c>
      <c r="S416" t="s">
        <v>1242</v>
      </c>
      <c r="T416" t="s">
        <v>65</v>
      </c>
      <c r="U416" t="s">
        <v>66</v>
      </c>
      <c r="V416" t="str">
        <f>_xlfn.XLOOKUP(UTILIZADAS[[#This Row],[Contacto1]],Tabla2[phone_number_dialed],Tabla2[status_name],,0)</f>
        <v>Agent Not Available</v>
      </c>
    </row>
    <row r="417" spans="1:22" x14ac:dyDescent="0.25">
      <c r="A417" s="88" t="s">
        <v>2241</v>
      </c>
      <c r="B417" t="s">
        <v>2307</v>
      </c>
      <c r="C417" s="4">
        <v>353379760000</v>
      </c>
      <c r="D417" t="s">
        <v>4163</v>
      </c>
      <c r="E417">
        <f>+_xlfn.XLOOKUP(UTILIZADAS[[#This Row],[Numero_Cuenta]],'[1]cobros_marzo (fijo)'!$B:$B,'[1]cobros_marzo (fijo)'!$D:$D,,0)</f>
        <v>0</v>
      </c>
      <c r="G417" s="3">
        <v>46026</v>
      </c>
      <c r="H417">
        <v>65897309</v>
      </c>
      <c r="I417">
        <v>65897309</v>
      </c>
      <c r="K417" t="s">
        <v>2930</v>
      </c>
      <c r="O417" s="3">
        <v>46026</v>
      </c>
      <c r="S417" t="s">
        <v>3858</v>
      </c>
      <c r="T417" t="s">
        <v>85</v>
      </c>
      <c r="U417" t="s">
        <v>66</v>
      </c>
      <c r="V417" t="str">
        <f>_xlfn.XLOOKUP(UTILIZADAS[[#This Row],[Contacto1]],Tabla2[phone_number_dialed],Tabla2[status_name],,0)</f>
        <v>Agent Not Available</v>
      </c>
    </row>
    <row r="418" spans="1:22" x14ac:dyDescent="0.25">
      <c r="A418" s="88" t="s">
        <v>2241</v>
      </c>
      <c r="B418" t="s">
        <v>4337</v>
      </c>
      <c r="C418" s="4">
        <v>352338253000</v>
      </c>
      <c r="D418" t="s">
        <v>4163</v>
      </c>
      <c r="E418">
        <f>+_xlfn.XLOOKUP(UTILIZADAS[[#This Row],[Numero_Cuenta]],'[1]cobros_marzo (fijo)'!$B:$B,'[1]cobros_marzo (fijo)'!$D:$D,,0)</f>
        <v>0</v>
      </c>
      <c r="G418" s="3">
        <v>46026</v>
      </c>
      <c r="H418">
        <v>69304080</v>
      </c>
      <c r="I418">
        <v>69304080</v>
      </c>
      <c r="K418" t="s">
        <v>2931</v>
      </c>
      <c r="O418" s="3">
        <v>46026</v>
      </c>
      <c r="S418" t="s">
        <v>3859</v>
      </c>
      <c r="T418" t="s">
        <v>65</v>
      </c>
      <c r="U418" t="s">
        <v>66</v>
      </c>
      <c r="V418" t="str">
        <f>_xlfn.XLOOKUP(UTILIZADAS[[#This Row],[Contacto1]],Tabla2[phone_number_dialed],Tabla2[status_name],,0)</f>
        <v>Cliente al dia</v>
      </c>
    </row>
    <row r="419" spans="1:22" x14ac:dyDescent="0.25">
      <c r="A419" s="88" t="s">
        <v>2241</v>
      </c>
      <c r="B419" t="s">
        <v>1245</v>
      </c>
      <c r="C419" s="4">
        <v>356379510000</v>
      </c>
      <c r="D419" t="s">
        <v>4163</v>
      </c>
      <c r="E419">
        <f>+_xlfn.XLOOKUP(UTILIZADAS[[#This Row],[Numero_Cuenta]],'[1]cobros_marzo (fijo)'!$B:$B,'[1]cobros_marzo (fijo)'!$D:$D,,0)</f>
        <v>0</v>
      </c>
      <c r="G419" s="3">
        <v>46026</v>
      </c>
      <c r="H419">
        <v>67293087</v>
      </c>
      <c r="I419">
        <v>67293087</v>
      </c>
      <c r="K419" t="s">
        <v>2932</v>
      </c>
      <c r="O419" s="3">
        <v>46026</v>
      </c>
      <c r="S419" t="s">
        <v>1246</v>
      </c>
      <c r="T419" t="s">
        <v>65</v>
      </c>
      <c r="U419" t="s">
        <v>66</v>
      </c>
      <c r="V419" t="str">
        <f>_xlfn.XLOOKUP(UTILIZADAS[[#This Row],[Contacto1]],Tabla2[phone_number_dialed],Tabla2[status_name],,0)</f>
        <v>Cuenta cesada</v>
      </c>
    </row>
    <row r="420" spans="1:22" x14ac:dyDescent="0.25">
      <c r="A420" s="88" t="s">
        <v>2241</v>
      </c>
      <c r="B420" t="s">
        <v>1247</v>
      </c>
      <c r="C420" s="4">
        <v>358381690000</v>
      </c>
      <c r="D420" t="s">
        <v>4163</v>
      </c>
      <c r="E420">
        <f>+_xlfn.XLOOKUP(UTILIZADAS[[#This Row],[Numero_Cuenta]],'[1]cobros_marzo (fijo)'!$B:$B,'[1]cobros_marzo (fijo)'!$D:$D,,0)</f>
        <v>0</v>
      </c>
      <c r="G420" s="3">
        <v>46026</v>
      </c>
      <c r="H420">
        <v>67160698</v>
      </c>
      <c r="I420">
        <v>67160698</v>
      </c>
      <c r="K420" t="s">
        <v>2933</v>
      </c>
      <c r="O420" s="3">
        <v>46026</v>
      </c>
      <c r="S420" t="s">
        <v>1248</v>
      </c>
      <c r="T420" t="s">
        <v>73</v>
      </c>
      <c r="U420" t="s">
        <v>66</v>
      </c>
      <c r="V420" t="str">
        <f>_xlfn.XLOOKUP(UTILIZADAS[[#This Row],[Contacto1]],Tabla2[phone_number_dialed],Tabla2[status_name],,0)</f>
        <v>Cuenta cesada</v>
      </c>
    </row>
    <row r="421" spans="1:22" x14ac:dyDescent="0.25">
      <c r="A421" s="88" t="s">
        <v>2241</v>
      </c>
      <c r="B421" t="s">
        <v>1249</v>
      </c>
      <c r="C421" s="4">
        <v>356378610000</v>
      </c>
      <c r="D421" t="s">
        <v>4163</v>
      </c>
      <c r="E421">
        <f>+_xlfn.XLOOKUP(UTILIZADAS[[#This Row],[Numero_Cuenta]],'[1]cobros_marzo (fijo)'!$B:$B,'[1]cobros_marzo (fijo)'!$D:$D,,0)</f>
        <v>0</v>
      </c>
      <c r="G421" s="3">
        <v>46026</v>
      </c>
      <c r="H421">
        <v>64552409</v>
      </c>
      <c r="I421">
        <v>64552409</v>
      </c>
      <c r="K421" t="s">
        <v>2934</v>
      </c>
      <c r="O421" s="3">
        <v>46026</v>
      </c>
      <c r="S421" t="s">
        <v>1250</v>
      </c>
      <c r="T421" t="s">
        <v>73</v>
      </c>
      <c r="U421" t="s">
        <v>66</v>
      </c>
      <c r="V421" t="str">
        <f>_xlfn.XLOOKUP(UTILIZADAS[[#This Row],[Contacto1]],Tabla2[phone_number_dialed],Tabla2[status_name],,0)</f>
        <v>Cuenta cesada</v>
      </c>
    </row>
    <row r="422" spans="1:22" x14ac:dyDescent="0.25">
      <c r="A422" s="88" t="s">
        <v>2241</v>
      </c>
      <c r="B422" t="s">
        <v>1251</v>
      </c>
      <c r="C422" s="4">
        <v>354379990000</v>
      </c>
      <c r="D422" t="s">
        <v>4163</v>
      </c>
      <c r="E422">
        <f>+_xlfn.XLOOKUP(UTILIZADAS[[#This Row],[Numero_Cuenta]],'[1]cobros_marzo (fijo)'!$B:$B,'[1]cobros_marzo (fijo)'!$D:$D,,0)</f>
        <v>0</v>
      </c>
      <c r="G422" s="3">
        <v>46026</v>
      </c>
      <c r="H422">
        <v>67336577</v>
      </c>
      <c r="I422">
        <v>67336577</v>
      </c>
      <c r="K422" t="s">
        <v>2935</v>
      </c>
      <c r="O422" s="3">
        <v>46026</v>
      </c>
      <c r="S422" t="s">
        <v>1252</v>
      </c>
      <c r="T422" t="s">
        <v>86</v>
      </c>
      <c r="U422" t="s">
        <v>66</v>
      </c>
      <c r="V422" t="str">
        <f>_xlfn.XLOOKUP(UTILIZADAS[[#This Row],[Contacto1]],Tabla2[phone_number_dialed],Tabla2[status_name],,0)</f>
        <v>Agent Not Available</v>
      </c>
    </row>
    <row r="423" spans="1:22" x14ac:dyDescent="0.25">
      <c r="A423" s="88" t="s">
        <v>2241</v>
      </c>
      <c r="B423" t="s">
        <v>1253</v>
      </c>
      <c r="C423" s="4">
        <v>354382570000</v>
      </c>
      <c r="D423" t="s">
        <v>4163</v>
      </c>
      <c r="E423">
        <f>+_xlfn.XLOOKUP(UTILIZADAS[[#This Row],[Numero_Cuenta]],'[1]cobros_marzo (fijo)'!$B:$B,'[1]cobros_marzo (fijo)'!$D:$D,,0)</f>
        <v>0</v>
      </c>
      <c r="G423" s="3">
        <v>46026</v>
      </c>
      <c r="H423">
        <v>62446598</v>
      </c>
      <c r="I423">
        <v>62446598</v>
      </c>
      <c r="K423" t="s">
        <v>2936</v>
      </c>
      <c r="O423" s="3">
        <v>46026</v>
      </c>
      <c r="S423" t="s">
        <v>1254</v>
      </c>
      <c r="T423" t="s">
        <v>65</v>
      </c>
      <c r="U423" t="s">
        <v>66</v>
      </c>
      <c r="V423" t="e">
        <f>_xlfn.XLOOKUP(UTILIZADAS[[#This Row],[Contacto1]],Tabla2[phone_number_dialed],Tabla2[status_name],,0)</f>
        <v>#N/A</v>
      </c>
    </row>
    <row r="424" spans="1:22" x14ac:dyDescent="0.25">
      <c r="A424" s="88" t="s">
        <v>2241</v>
      </c>
      <c r="B424" t="s">
        <v>1227</v>
      </c>
      <c r="C424" s="4">
        <v>353382750000</v>
      </c>
      <c r="D424" t="s">
        <v>4163</v>
      </c>
      <c r="E424">
        <f>+_xlfn.XLOOKUP(UTILIZADAS[[#This Row],[Numero_Cuenta]],'[1]cobros_marzo (fijo)'!$B:$B,'[1]cobros_marzo (fijo)'!$D:$D,,0)</f>
        <v>0</v>
      </c>
      <c r="G424" s="3">
        <v>46026</v>
      </c>
      <c r="H424">
        <v>69657911</v>
      </c>
      <c r="I424">
        <v>69657911</v>
      </c>
      <c r="K424" t="s">
        <v>2937</v>
      </c>
      <c r="O424" s="3">
        <v>46026</v>
      </c>
      <c r="S424" t="s">
        <v>1228</v>
      </c>
      <c r="T424" t="s">
        <v>65</v>
      </c>
      <c r="U424" t="s">
        <v>66</v>
      </c>
      <c r="V424" t="str">
        <f>_xlfn.XLOOKUP(UTILIZADAS[[#This Row],[Contacto1]],Tabla2[phone_number_dialed],Tabla2[status_name],,0)</f>
        <v>Auto busy</v>
      </c>
    </row>
    <row r="425" spans="1:22" x14ac:dyDescent="0.25">
      <c r="A425" s="88" t="s">
        <v>2241</v>
      </c>
      <c r="B425" t="s">
        <v>1229</v>
      </c>
      <c r="C425" s="4">
        <v>355379210000</v>
      </c>
      <c r="D425" t="s">
        <v>4163</v>
      </c>
      <c r="E425">
        <f>+_xlfn.XLOOKUP(UTILIZADAS[[#This Row],[Numero_Cuenta]],'[1]cobros_marzo (fijo)'!$B:$B,'[1]cobros_marzo (fijo)'!$D:$D,,0)</f>
        <v>0</v>
      </c>
      <c r="G425" s="3">
        <v>46026</v>
      </c>
      <c r="H425">
        <v>64962898</v>
      </c>
      <c r="I425">
        <v>64962898</v>
      </c>
      <c r="K425" t="s">
        <v>2938</v>
      </c>
      <c r="O425" s="3">
        <v>46026</v>
      </c>
      <c r="S425" t="s">
        <v>1230</v>
      </c>
      <c r="T425" t="s">
        <v>65</v>
      </c>
      <c r="U425" t="s">
        <v>66</v>
      </c>
      <c r="V425" t="str">
        <f>_xlfn.XLOOKUP(UTILIZADAS[[#This Row],[Contacto1]],Tabla2[phone_number_dialed],Tabla2[status_name],,0)</f>
        <v>Agent Not Available</v>
      </c>
    </row>
    <row r="426" spans="1:22" x14ac:dyDescent="0.25">
      <c r="A426" s="88" t="s">
        <v>2241</v>
      </c>
      <c r="B426" t="s">
        <v>1231</v>
      </c>
      <c r="C426" s="4">
        <v>351383910000</v>
      </c>
      <c r="D426" t="s">
        <v>4163</v>
      </c>
      <c r="E426">
        <f>+_xlfn.XLOOKUP(UTILIZADAS[[#This Row],[Numero_Cuenta]],'[1]cobros_marzo (fijo)'!$B:$B,'[1]cobros_marzo (fijo)'!$D:$D,,0)</f>
        <v>0</v>
      </c>
      <c r="G426" s="3">
        <v>46026</v>
      </c>
      <c r="H426">
        <v>63333333</v>
      </c>
      <c r="I426">
        <v>63333333</v>
      </c>
      <c r="K426" t="s">
        <v>2939</v>
      </c>
      <c r="O426" s="3">
        <v>46026</v>
      </c>
      <c r="S426" t="s">
        <v>1232</v>
      </c>
      <c r="T426" t="s">
        <v>65</v>
      </c>
      <c r="U426" t="s">
        <v>66</v>
      </c>
      <c r="V426" t="str">
        <f>_xlfn.XLOOKUP(UTILIZADAS[[#This Row],[Contacto1]],Tabla2[phone_number_dialed],Tabla2[status_name],,0)</f>
        <v>Agent Not Available</v>
      </c>
    </row>
    <row r="427" spans="1:22" x14ac:dyDescent="0.25">
      <c r="A427" s="88" t="s">
        <v>2241</v>
      </c>
      <c r="B427" t="s">
        <v>1233</v>
      </c>
      <c r="C427" s="4">
        <v>356383540000</v>
      </c>
      <c r="D427" t="s">
        <v>4163</v>
      </c>
      <c r="E427">
        <f>+_xlfn.XLOOKUP(UTILIZADAS[[#This Row],[Numero_Cuenta]],'[1]cobros_marzo (fijo)'!$B:$B,'[1]cobros_marzo (fijo)'!$D:$D,,0)</f>
        <v>0</v>
      </c>
      <c r="G427" s="3">
        <v>46026</v>
      </c>
      <c r="H427">
        <v>63436486</v>
      </c>
      <c r="I427">
        <v>63436486</v>
      </c>
      <c r="K427" t="s">
        <v>2940</v>
      </c>
      <c r="O427" s="3">
        <v>46026</v>
      </c>
      <c r="S427" t="s">
        <v>1234</v>
      </c>
      <c r="T427" t="s">
        <v>65</v>
      </c>
      <c r="U427" t="s">
        <v>66</v>
      </c>
      <c r="V427" t="str">
        <f>_xlfn.XLOOKUP(UTILIZADAS[[#This Row],[Contacto1]],Tabla2[phone_number_dialed],Tabla2[status_name],,0)</f>
        <v>Auto busy</v>
      </c>
    </row>
    <row r="428" spans="1:22" x14ac:dyDescent="0.25">
      <c r="A428" s="88" t="s">
        <v>2241</v>
      </c>
      <c r="B428" t="s">
        <v>1235</v>
      </c>
      <c r="C428" s="4">
        <v>357373380000</v>
      </c>
      <c r="D428" t="s">
        <v>4163</v>
      </c>
      <c r="E428">
        <f>+_xlfn.XLOOKUP(UTILIZADAS[[#This Row],[Numero_Cuenta]],'[1]cobros_marzo (fijo)'!$B:$B,'[1]cobros_marzo (fijo)'!$D:$D,,0)</f>
        <v>0</v>
      </c>
      <c r="G428" s="3">
        <v>46026</v>
      </c>
      <c r="H428">
        <v>67527884</v>
      </c>
      <c r="I428">
        <v>67527884</v>
      </c>
      <c r="K428" t="s">
        <v>2941</v>
      </c>
      <c r="O428" s="3">
        <v>46026</v>
      </c>
      <c r="S428" t="s">
        <v>1236</v>
      </c>
      <c r="T428" t="s">
        <v>65</v>
      </c>
      <c r="U428" t="s">
        <v>66</v>
      </c>
      <c r="V428" t="str">
        <f>_xlfn.XLOOKUP(UTILIZADAS[[#This Row],[Contacto1]],Tabla2[phone_number_dialed],Tabla2[status_name],,0)</f>
        <v>Agent Not Available</v>
      </c>
    </row>
    <row r="429" spans="1:22" x14ac:dyDescent="0.25">
      <c r="A429" s="88" t="s">
        <v>2241</v>
      </c>
      <c r="B429" t="s">
        <v>1237</v>
      </c>
      <c r="C429" s="4">
        <v>352382740000</v>
      </c>
      <c r="D429" t="s">
        <v>4163</v>
      </c>
      <c r="E429">
        <f>+_xlfn.XLOOKUP(UTILIZADAS[[#This Row],[Numero_Cuenta]],'[1]cobros_marzo (fijo)'!$B:$B,'[1]cobros_marzo (fijo)'!$D:$D,,0)</f>
        <v>0</v>
      </c>
      <c r="G429" s="3">
        <v>46026</v>
      </c>
      <c r="H429">
        <v>66810932</v>
      </c>
      <c r="I429">
        <v>66810932</v>
      </c>
      <c r="K429" t="s">
        <v>2942</v>
      </c>
      <c r="O429" s="3">
        <v>46026</v>
      </c>
      <c r="S429" t="s">
        <v>1238</v>
      </c>
      <c r="T429" t="s">
        <v>65</v>
      </c>
      <c r="U429" t="s">
        <v>66</v>
      </c>
      <c r="V429" t="str">
        <f>_xlfn.XLOOKUP(UTILIZADAS[[#This Row],[Contacto1]],Tabla2[phone_number_dialed],Tabla2[status_name],,0)</f>
        <v>Agent Not Available</v>
      </c>
    </row>
    <row r="430" spans="1:22" x14ac:dyDescent="0.25">
      <c r="A430" s="88" t="s">
        <v>2241</v>
      </c>
      <c r="B430" t="s">
        <v>1203</v>
      </c>
      <c r="C430" s="4">
        <v>358667870000</v>
      </c>
      <c r="D430" t="s">
        <v>4163</v>
      </c>
      <c r="E430">
        <f>+_xlfn.XLOOKUP(UTILIZADAS[[#This Row],[Numero_Cuenta]],'[1]cobros_marzo (fijo)'!$B:$B,'[1]cobros_marzo (fijo)'!$D:$D,,0)</f>
        <v>0</v>
      </c>
      <c r="G430" s="3">
        <v>46026</v>
      </c>
      <c r="H430">
        <v>68759366</v>
      </c>
      <c r="I430">
        <v>68759366</v>
      </c>
      <c r="K430" t="s">
        <v>2943</v>
      </c>
      <c r="O430" s="3">
        <v>46026</v>
      </c>
      <c r="S430" t="s">
        <v>1204</v>
      </c>
      <c r="T430" t="s">
        <v>65</v>
      </c>
      <c r="U430" t="s">
        <v>66</v>
      </c>
      <c r="V430" t="str">
        <f>_xlfn.XLOOKUP(UTILIZADAS[[#This Row],[Contacto1]],Tabla2[phone_number_dialed],Tabla2[status_name],,0)</f>
        <v>Agent Not Available</v>
      </c>
    </row>
    <row r="431" spans="1:22" x14ac:dyDescent="0.25">
      <c r="A431" s="88" t="s">
        <v>2241</v>
      </c>
      <c r="B431" t="s">
        <v>1205</v>
      </c>
      <c r="C431" s="4">
        <v>353317370000</v>
      </c>
      <c r="D431" t="s">
        <v>4163</v>
      </c>
      <c r="E431">
        <f>+_xlfn.XLOOKUP(UTILIZADAS[[#This Row],[Numero_Cuenta]],'[1]cobros_marzo (fijo)'!$B:$B,'[1]cobros_marzo (fijo)'!$D:$D,,0)</f>
        <v>0</v>
      </c>
      <c r="G431" s="3">
        <v>46026</v>
      </c>
      <c r="H431">
        <v>65101089</v>
      </c>
      <c r="I431">
        <v>65101089</v>
      </c>
      <c r="K431" t="s">
        <v>2944</v>
      </c>
      <c r="O431" s="3">
        <v>46026</v>
      </c>
      <c r="S431" t="s">
        <v>1206</v>
      </c>
      <c r="T431" t="s">
        <v>65</v>
      </c>
      <c r="U431" t="s">
        <v>66</v>
      </c>
      <c r="V431" t="str">
        <f>_xlfn.XLOOKUP(UTILIZADAS[[#This Row],[Contacto1]],Tabla2[phone_number_dialed],Tabla2[status_name],,0)</f>
        <v>No Answer AutoDial</v>
      </c>
    </row>
    <row r="432" spans="1:22" x14ac:dyDescent="0.25">
      <c r="A432" s="88" t="s">
        <v>2241</v>
      </c>
      <c r="B432" t="s">
        <v>1211</v>
      </c>
      <c r="C432" s="4">
        <v>355372380000</v>
      </c>
      <c r="D432" t="s">
        <v>4163</v>
      </c>
      <c r="E432">
        <f>+_xlfn.XLOOKUP(UTILIZADAS[[#This Row],[Numero_Cuenta]],'[1]cobros_marzo (fijo)'!$B:$B,'[1]cobros_marzo (fijo)'!$D:$D,,0)</f>
        <v>0</v>
      </c>
      <c r="G432" s="3">
        <v>46026</v>
      </c>
      <c r="H432">
        <v>67322843</v>
      </c>
      <c r="I432">
        <v>67322843</v>
      </c>
      <c r="K432" t="s">
        <v>2945</v>
      </c>
      <c r="O432" s="3">
        <v>46026</v>
      </c>
      <c r="S432" t="s">
        <v>1212</v>
      </c>
      <c r="T432" t="s">
        <v>65</v>
      </c>
      <c r="U432" t="s">
        <v>66</v>
      </c>
      <c r="V432" t="str">
        <f>_xlfn.XLOOKUP(UTILIZADAS[[#This Row],[Contacto1]],Tabla2[phone_number_dialed],Tabla2[status_name],,0)</f>
        <v>Agent Not Available</v>
      </c>
    </row>
    <row r="433" spans="1:22" x14ac:dyDescent="0.25">
      <c r="A433" s="88" t="s">
        <v>2241</v>
      </c>
      <c r="B433" t="s">
        <v>4338</v>
      </c>
      <c r="C433" s="4">
        <v>353383810000</v>
      </c>
      <c r="D433" t="s">
        <v>4163</v>
      </c>
      <c r="E433">
        <f>+_xlfn.XLOOKUP(UTILIZADAS[[#This Row],[Numero_Cuenta]],'[1]cobros_marzo (fijo)'!$B:$B,'[1]cobros_marzo (fijo)'!$D:$D,,0)</f>
        <v>0</v>
      </c>
      <c r="G433" s="3">
        <v>46026</v>
      </c>
      <c r="H433">
        <v>67592709</v>
      </c>
      <c r="I433">
        <v>67592709</v>
      </c>
      <c r="K433" t="s">
        <v>2946</v>
      </c>
      <c r="O433" s="3">
        <v>46026</v>
      </c>
      <c r="S433" t="s">
        <v>3860</v>
      </c>
      <c r="T433" t="s">
        <v>65</v>
      </c>
      <c r="U433" t="s">
        <v>66</v>
      </c>
      <c r="V433" t="str">
        <f>_xlfn.XLOOKUP(UTILIZADAS[[#This Row],[Contacto1]],Tabla2[phone_number_dialed],Tabla2[status_name],,0)</f>
        <v>Auto busy</v>
      </c>
    </row>
    <row r="434" spans="1:22" x14ac:dyDescent="0.25">
      <c r="A434" s="88" t="s">
        <v>2241</v>
      </c>
      <c r="B434" t="s">
        <v>1213</v>
      </c>
      <c r="C434" s="4">
        <v>179067700000</v>
      </c>
      <c r="D434" t="s">
        <v>4163</v>
      </c>
      <c r="E434">
        <f>+_xlfn.XLOOKUP(UTILIZADAS[[#This Row],[Numero_Cuenta]],'[1]cobros_marzo (fijo)'!$B:$B,'[1]cobros_marzo (fijo)'!$D:$D,,0)</f>
        <v>0</v>
      </c>
      <c r="G434" s="3">
        <v>46026</v>
      </c>
      <c r="H434">
        <v>68429072</v>
      </c>
      <c r="I434">
        <v>68429072</v>
      </c>
      <c r="K434" t="s">
        <v>2947</v>
      </c>
      <c r="O434" s="3">
        <v>46026</v>
      </c>
      <c r="S434" t="s">
        <v>1214</v>
      </c>
      <c r="T434" t="s">
        <v>65</v>
      </c>
      <c r="U434" t="s">
        <v>66</v>
      </c>
      <c r="V434" t="e">
        <f>_xlfn.XLOOKUP(UTILIZADAS[[#This Row],[Contacto1]],Tabla2[phone_number_dialed],Tabla2[status_name],,0)</f>
        <v>#N/A</v>
      </c>
    </row>
    <row r="435" spans="1:22" x14ac:dyDescent="0.25">
      <c r="A435" s="88" t="s">
        <v>2241</v>
      </c>
      <c r="B435" t="s">
        <v>1215</v>
      </c>
      <c r="C435" s="4">
        <v>354380920000</v>
      </c>
      <c r="D435" t="s">
        <v>4163</v>
      </c>
      <c r="E435">
        <f>+_xlfn.XLOOKUP(UTILIZADAS[[#This Row],[Numero_Cuenta]],'[1]cobros_marzo (fijo)'!$B:$B,'[1]cobros_marzo (fijo)'!$D:$D,,0)</f>
        <v>0</v>
      </c>
      <c r="G435" s="3">
        <v>46026</v>
      </c>
      <c r="H435">
        <v>67305396</v>
      </c>
      <c r="I435">
        <v>67305396</v>
      </c>
      <c r="K435" t="s">
        <v>2948</v>
      </c>
      <c r="O435" s="3">
        <v>46026</v>
      </c>
      <c r="S435" t="s">
        <v>1216</v>
      </c>
      <c r="T435" t="s">
        <v>73</v>
      </c>
      <c r="U435" t="s">
        <v>66</v>
      </c>
      <c r="V435" t="str">
        <f>_xlfn.XLOOKUP(UTILIZADAS[[#This Row],[Contacto1]],Tabla2[phone_number_dialed],Tabla2[status_name],,0)</f>
        <v>Agent Not Available</v>
      </c>
    </row>
    <row r="436" spans="1:22" x14ac:dyDescent="0.25">
      <c r="A436" s="88" t="s">
        <v>2241</v>
      </c>
      <c r="B436" t="s">
        <v>1217</v>
      </c>
      <c r="C436" s="4">
        <v>356383490000</v>
      </c>
      <c r="D436" t="s">
        <v>4163</v>
      </c>
      <c r="E436">
        <f>+_xlfn.XLOOKUP(UTILIZADAS[[#This Row],[Numero_Cuenta]],'[1]cobros_marzo (fijo)'!$B:$B,'[1]cobros_marzo (fijo)'!$D:$D,,0)</f>
        <v>0</v>
      </c>
      <c r="G436" s="3">
        <v>46026</v>
      </c>
      <c r="H436">
        <v>63372689</v>
      </c>
      <c r="I436">
        <v>63372689</v>
      </c>
      <c r="K436" t="s">
        <v>2949</v>
      </c>
      <c r="O436" s="3">
        <v>46026</v>
      </c>
      <c r="S436" t="s">
        <v>1218</v>
      </c>
      <c r="T436" t="s">
        <v>65</v>
      </c>
      <c r="U436" t="s">
        <v>66</v>
      </c>
      <c r="V436" t="e">
        <f>_xlfn.XLOOKUP(UTILIZADAS[[#This Row],[Contacto1]],Tabla2[phone_number_dialed],Tabla2[status_name],,0)</f>
        <v>#N/A</v>
      </c>
    </row>
    <row r="437" spans="1:22" x14ac:dyDescent="0.25">
      <c r="A437" s="88" t="s">
        <v>2241</v>
      </c>
      <c r="B437" t="s">
        <v>1219</v>
      </c>
      <c r="C437" s="4">
        <v>354382860000</v>
      </c>
      <c r="D437" t="s">
        <v>4163</v>
      </c>
      <c r="E437">
        <f>+_xlfn.XLOOKUP(UTILIZADAS[[#This Row],[Numero_Cuenta]],'[1]cobros_marzo (fijo)'!$B:$B,'[1]cobros_marzo (fijo)'!$D:$D,,0)</f>
        <v>0</v>
      </c>
      <c r="G437" s="3">
        <v>46026</v>
      </c>
      <c r="H437">
        <v>65944556</v>
      </c>
      <c r="I437">
        <v>65944556</v>
      </c>
      <c r="K437" t="s">
        <v>2950</v>
      </c>
      <c r="O437" s="3">
        <v>46026</v>
      </c>
      <c r="S437" t="s">
        <v>1220</v>
      </c>
      <c r="T437" t="s">
        <v>65</v>
      </c>
      <c r="U437" t="s">
        <v>66</v>
      </c>
      <c r="V437" t="e">
        <f>_xlfn.XLOOKUP(UTILIZADAS[[#This Row],[Contacto1]],Tabla2[phone_number_dialed],Tabla2[status_name],,0)</f>
        <v>#N/A</v>
      </c>
    </row>
    <row r="438" spans="1:22" x14ac:dyDescent="0.25">
      <c r="A438" s="88" t="s">
        <v>2241</v>
      </c>
      <c r="B438" t="s">
        <v>1221</v>
      </c>
      <c r="C438" s="4">
        <v>291005610000</v>
      </c>
      <c r="D438" t="s">
        <v>4163</v>
      </c>
      <c r="E438">
        <f>+_xlfn.XLOOKUP(UTILIZADAS[[#This Row],[Numero_Cuenta]],'[1]cobros_marzo (fijo)'!$B:$B,'[1]cobros_marzo (fijo)'!$D:$D,,0)</f>
        <v>0</v>
      </c>
      <c r="G438" s="3">
        <v>46026</v>
      </c>
      <c r="H438">
        <v>68452681</v>
      </c>
      <c r="I438">
        <v>68452681</v>
      </c>
      <c r="K438" t="s">
        <v>2951</v>
      </c>
      <c r="O438" s="3">
        <v>46026</v>
      </c>
      <c r="S438" t="s">
        <v>1222</v>
      </c>
      <c r="T438" t="s">
        <v>65</v>
      </c>
      <c r="U438" t="s">
        <v>66</v>
      </c>
      <c r="V438" t="e">
        <f>_xlfn.XLOOKUP(UTILIZADAS[[#This Row],[Contacto1]],Tabla2[phone_number_dialed],Tabla2[status_name],,0)</f>
        <v>#N/A</v>
      </c>
    </row>
    <row r="439" spans="1:22" x14ac:dyDescent="0.25">
      <c r="A439" s="88" t="s">
        <v>2241</v>
      </c>
      <c r="B439" t="s">
        <v>1223</v>
      </c>
      <c r="C439" s="4">
        <v>358382120000</v>
      </c>
      <c r="D439" t="s">
        <v>4163</v>
      </c>
      <c r="E439">
        <f>+_xlfn.XLOOKUP(UTILIZADAS[[#This Row],[Numero_Cuenta]],'[1]cobros_marzo (fijo)'!$B:$B,'[1]cobros_marzo (fijo)'!$D:$D,,0)</f>
        <v>0</v>
      </c>
      <c r="G439" s="3">
        <v>46026</v>
      </c>
      <c r="H439">
        <v>64567011</v>
      </c>
      <c r="I439">
        <v>64567011</v>
      </c>
      <c r="K439" t="s">
        <v>2952</v>
      </c>
      <c r="O439" s="3">
        <v>46026</v>
      </c>
      <c r="S439" t="s">
        <v>1224</v>
      </c>
      <c r="T439" t="s">
        <v>65</v>
      </c>
      <c r="U439" t="s">
        <v>66</v>
      </c>
      <c r="V439" t="e">
        <f>_xlfn.XLOOKUP(UTILIZADAS[[#This Row],[Contacto1]],Tabla2[phone_number_dialed],Tabla2[status_name],,0)</f>
        <v>#N/A</v>
      </c>
    </row>
    <row r="440" spans="1:22" x14ac:dyDescent="0.25">
      <c r="A440" s="88" t="s">
        <v>2241</v>
      </c>
      <c r="B440" t="s">
        <v>1225</v>
      </c>
      <c r="C440" s="4">
        <v>357383050000</v>
      </c>
      <c r="D440" t="s">
        <v>4163</v>
      </c>
      <c r="E440">
        <f>+_xlfn.XLOOKUP(UTILIZADAS[[#This Row],[Numero_Cuenta]],'[1]cobros_marzo (fijo)'!$B:$B,'[1]cobros_marzo (fijo)'!$D:$D,,0)</f>
        <v>0</v>
      </c>
      <c r="G440" s="3">
        <v>46026</v>
      </c>
      <c r="H440">
        <v>69065303</v>
      </c>
      <c r="I440">
        <v>69065303</v>
      </c>
      <c r="K440" t="s">
        <v>2953</v>
      </c>
      <c r="O440" s="3">
        <v>46026</v>
      </c>
      <c r="S440" t="s">
        <v>1226</v>
      </c>
      <c r="T440" t="s">
        <v>65</v>
      </c>
      <c r="U440" t="s">
        <v>66</v>
      </c>
      <c r="V440" t="e">
        <f>_xlfn.XLOOKUP(UTILIZADAS[[#This Row],[Contacto1]],Tabla2[phone_number_dialed],Tabla2[status_name],,0)</f>
        <v>#N/A</v>
      </c>
    </row>
    <row r="441" spans="1:22" x14ac:dyDescent="0.25">
      <c r="A441" s="88" t="s">
        <v>2241</v>
      </c>
      <c r="B441" t="s">
        <v>1178</v>
      </c>
      <c r="C441" s="4">
        <v>356385550000</v>
      </c>
      <c r="D441" t="s">
        <v>4163</v>
      </c>
      <c r="E441">
        <f>+_xlfn.XLOOKUP(UTILIZADAS[[#This Row],[Numero_Cuenta]],'[1]cobros_marzo (fijo)'!$B:$B,'[1]cobros_marzo (fijo)'!$D:$D,,0)</f>
        <v>0</v>
      </c>
      <c r="G441" s="3">
        <v>46026</v>
      </c>
      <c r="H441">
        <v>65077219</v>
      </c>
      <c r="I441">
        <v>65077219</v>
      </c>
      <c r="K441" t="s">
        <v>2954</v>
      </c>
      <c r="O441" s="3">
        <v>46026</v>
      </c>
      <c r="S441" t="s">
        <v>1179</v>
      </c>
      <c r="T441" t="s">
        <v>65</v>
      </c>
      <c r="U441" t="s">
        <v>66</v>
      </c>
      <c r="V441" t="str">
        <f>_xlfn.XLOOKUP(UTILIZADAS[[#This Row],[Contacto1]],Tabla2[phone_number_dialed],Tabla2[status_name],,0)</f>
        <v>Agent Not Available</v>
      </c>
    </row>
    <row r="442" spans="1:22" x14ac:dyDescent="0.25">
      <c r="A442" s="88" t="s">
        <v>2241</v>
      </c>
      <c r="B442" t="s">
        <v>2309</v>
      </c>
      <c r="C442" s="4">
        <v>352383640000</v>
      </c>
      <c r="D442" t="s">
        <v>4163</v>
      </c>
      <c r="E442">
        <f>+_xlfn.XLOOKUP(UTILIZADAS[[#This Row],[Numero_Cuenta]],'[1]cobros_marzo (fijo)'!$B:$B,'[1]cobros_marzo (fijo)'!$D:$D,,0)</f>
        <v>0</v>
      </c>
      <c r="G442" s="3">
        <v>46026</v>
      </c>
      <c r="H442">
        <v>63906657</v>
      </c>
      <c r="I442">
        <v>63906657</v>
      </c>
      <c r="K442" t="s">
        <v>2955</v>
      </c>
      <c r="O442" s="3">
        <v>46026</v>
      </c>
      <c r="S442" t="s">
        <v>3861</v>
      </c>
      <c r="T442" t="s">
        <v>65</v>
      </c>
      <c r="U442" t="s">
        <v>66</v>
      </c>
      <c r="V442" t="e">
        <f>_xlfn.XLOOKUP(UTILIZADAS[[#This Row],[Contacto1]],Tabla2[phone_number_dialed],Tabla2[status_name],,0)</f>
        <v>#N/A</v>
      </c>
    </row>
    <row r="443" spans="1:22" x14ac:dyDescent="0.25">
      <c r="A443" s="88" t="s">
        <v>2241</v>
      </c>
      <c r="B443" t="s">
        <v>2310</v>
      </c>
      <c r="C443" s="4">
        <v>359374450000</v>
      </c>
      <c r="D443" t="s">
        <v>4163</v>
      </c>
      <c r="E443">
        <f>+_xlfn.XLOOKUP(UTILIZADAS[[#This Row],[Numero_Cuenta]],'[1]cobros_marzo (fijo)'!$B:$B,'[1]cobros_marzo (fijo)'!$D:$D,,0)</f>
        <v>0</v>
      </c>
      <c r="G443" s="3">
        <v>46026</v>
      </c>
      <c r="H443">
        <v>68811259</v>
      </c>
      <c r="I443">
        <v>68811259</v>
      </c>
      <c r="K443" t="s">
        <v>2956</v>
      </c>
      <c r="O443" s="3">
        <v>46026</v>
      </c>
      <c r="S443" t="s">
        <v>3862</v>
      </c>
      <c r="T443" t="s">
        <v>65</v>
      </c>
      <c r="U443" t="s">
        <v>66</v>
      </c>
      <c r="V443" t="str">
        <f>_xlfn.XLOOKUP(UTILIZADAS[[#This Row],[Contacto1]],Tabla2[phone_number_dialed],Tabla2[status_name],,0)</f>
        <v>Cuenta cesada</v>
      </c>
    </row>
    <row r="444" spans="1:22" x14ac:dyDescent="0.25">
      <c r="A444" s="88" t="s">
        <v>2241</v>
      </c>
      <c r="B444" t="s">
        <v>1184</v>
      </c>
      <c r="C444" s="4">
        <v>357383640000</v>
      </c>
      <c r="D444" t="s">
        <v>4163</v>
      </c>
      <c r="E444">
        <f>+_xlfn.XLOOKUP(UTILIZADAS[[#This Row],[Numero_Cuenta]],'[1]cobros_marzo (fijo)'!$B:$B,'[1]cobros_marzo (fijo)'!$D:$D,,0)</f>
        <v>0</v>
      </c>
      <c r="G444" s="3">
        <v>46026</v>
      </c>
      <c r="H444">
        <v>61760559</v>
      </c>
      <c r="I444">
        <v>61760559</v>
      </c>
      <c r="K444" t="s">
        <v>2957</v>
      </c>
      <c r="O444" s="3">
        <v>46026</v>
      </c>
      <c r="S444" t="s">
        <v>1185</v>
      </c>
      <c r="T444" t="s">
        <v>65</v>
      </c>
      <c r="U444" t="s">
        <v>66</v>
      </c>
      <c r="V444" t="str">
        <f>_xlfn.XLOOKUP(UTILIZADAS[[#This Row],[Contacto1]],Tabla2[phone_number_dialed],Tabla2[status_name],,0)</f>
        <v>Auto busy</v>
      </c>
    </row>
    <row r="445" spans="1:22" x14ac:dyDescent="0.25">
      <c r="A445" s="88" t="s">
        <v>2241</v>
      </c>
      <c r="B445" t="s">
        <v>1186</v>
      </c>
      <c r="C445" s="4">
        <v>355381720000</v>
      </c>
      <c r="D445" t="s">
        <v>4163</v>
      </c>
      <c r="E445">
        <f>+_xlfn.XLOOKUP(UTILIZADAS[[#This Row],[Numero_Cuenta]],'[1]cobros_marzo (fijo)'!$B:$B,'[1]cobros_marzo (fijo)'!$D:$D,,0)</f>
        <v>0</v>
      </c>
      <c r="G445" s="3">
        <v>46026</v>
      </c>
      <c r="H445">
        <v>62440681</v>
      </c>
      <c r="I445">
        <v>62440681</v>
      </c>
      <c r="K445" t="s">
        <v>2958</v>
      </c>
      <c r="O445" s="3">
        <v>46026</v>
      </c>
      <c r="S445" t="s">
        <v>1187</v>
      </c>
      <c r="T445" t="s">
        <v>85</v>
      </c>
      <c r="U445" t="s">
        <v>66</v>
      </c>
      <c r="V445" t="str">
        <f>_xlfn.XLOOKUP(UTILIZADAS[[#This Row],[Contacto1]],Tabla2[phone_number_dialed],Tabla2[status_name],,0)</f>
        <v>No Answer AutoDial</v>
      </c>
    </row>
    <row r="446" spans="1:22" x14ac:dyDescent="0.25">
      <c r="A446" s="88" t="s">
        <v>2241</v>
      </c>
      <c r="B446" t="s">
        <v>1188</v>
      </c>
      <c r="C446" s="4">
        <v>357384990000</v>
      </c>
      <c r="D446" t="s">
        <v>4163</v>
      </c>
      <c r="E446">
        <f>+_xlfn.XLOOKUP(UTILIZADAS[[#This Row],[Numero_Cuenta]],'[1]cobros_marzo (fijo)'!$B:$B,'[1]cobros_marzo (fijo)'!$D:$D,,0)</f>
        <v>0</v>
      </c>
      <c r="G446" s="3">
        <v>46026</v>
      </c>
      <c r="H446">
        <v>66667283</v>
      </c>
      <c r="I446">
        <v>66667283</v>
      </c>
      <c r="K446" t="s">
        <v>2959</v>
      </c>
      <c r="O446" s="3">
        <v>46026</v>
      </c>
      <c r="S446" t="s">
        <v>1189</v>
      </c>
      <c r="T446" t="s">
        <v>85</v>
      </c>
      <c r="U446" t="s">
        <v>66</v>
      </c>
      <c r="V446" t="str">
        <f>_xlfn.XLOOKUP(UTILIZADAS[[#This Row],[Contacto1]],Tabla2[phone_number_dialed],Tabla2[status_name],,0)</f>
        <v>No Answer AutoDial</v>
      </c>
    </row>
    <row r="447" spans="1:22" x14ac:dyDescent="0.25">
      <c r="A447" s="88" t="s">
        <v>2241</v>
      </c>
      <c r="B447" t="s">
        <v>1190</v>
      </c>
      <c r="C447" s="4">
        <v>355381640000</v>
      </c>
      <c r="D447" t="s">
        <v>4163</v>
      </c>
      <c r="E447">
        <f>+_xlfn.XLOOKUP(UTILIZADAS[[#This Row],[Numero_Cuenta]],'[1]cobros_marzo (fijo)'!$B:$B,'[1]cobros_marzo (fijo)'!$D:$D,,0)</f>
        <v>0</v>
      </c>
      <c r="G447" s="3">
        <v>46026</v>
      </c>
      <c r="H447">
        <v>68285741</v>
      </c>
      <c r="I447">
        <v>68285741</v>
      </c>
      <c r="K447" t="s">
        <v>2960</v>
      </c>
      <c r="O447" s="3">
        <v>46026</v>
      </c>
      <c r="S447" t="s">
        <v>1191</v>
      </c>
      <c r="T447" t="s">
        <v>85</v>
      </c>
      <c r="U447" t="s">
        <v>66</v>
      </c>
      <c r="V447" t="str">
        <f>_xlfn.XLOOKUP(UTILIZADAS[[#This Row],[Contacto1]],Tabla2[phone_number_dialed],Tabla2[status_name],,0)</f>
        <v>Agent Not Available</v>
      </c>
    </row>
    <row r="448" spans="1:22" x14ac:dyDescent="0.25">
      <c r="A448" s="88" t="s">
        <v>2241</v>
      </c>
      <c r="B448" t="s">
        <v>1192</v>
      </c>
      <c r="C448" s="4">
        <v>351383310000</v>
      </c>
      <c r="D448" t="s">
        <v>4163</v>
      </c>
      <c r="E448">
        <f>+_xlfn.XLOOKUP(UTILIZADAS[[#This Row],[Numero_Cuenta]],'[1]cobros_marzo (fijo)'!$B:$B,'[1]cobros_marzo (fijo)'!$D:$D,,0)</f>
        <v>0</v>
      </c>
      <c r="G448" s="3">
        <v>46026</v>
      </c>
      <c r="H448">
        <v>62645918</v>
      </c>
      <c r="I448">
        <v>62645918</v>
      </c>
      <c r="K448" t="s">
        <v>2961</v>
      </c>
      <c r="O448" s="3">
        <v>46026</v>
      </c>
      <c r="S448" t="s">
        <v>368</v>
      </c>
      <c r="T448" t="s">
        <v>85</v>
      </c>
      <c r="U448" t="s">
        <v>66</v>
      </c>
      <c r="V448" t="e">
        <f>_xlfn.XLOOKUP(UTILIZADAS[[#This Row],[Contacto1]],Tabla2[phone_number_dialed],Tabla2[status_name],,0)</f>
        <v>#N/A</v>
      </c>
    </row>
    <row r="449" spans="1:22" x14ac:dyDescent="0.25">
      <c r="A449" s="88" t="s">
        <v>2241</v>
      </c>
      <c r="B449" t="s">
        <v>1193</v>
      </c>
      <c r="C449" s="4">
        <v>355384240000</v>
      </c>
      <c r="D449" t="s">
        <v>4163</v>
      </c>
      <c r="E449">
        <f>+_xlfn.XLOOKUP(UTILIZADAS[[#This Row],[Numero_Cuenta]],'[1]cobros_marzo (fijo)'!$B:$B,'[1]cobros_marzo (fijo)'!$D:$D,,0)</f>
        <v>0</v>
      </c>
      <c r="G449" s="3">
        <v>46026</v>
      </c>
      <c r="H449">
        <v>67315962</v>
      </c>
      <c r="I449">
        <v>67315962</v>
      </c>
      <c r="K449" t="s">
        <v>2962</v>
      </c>
      <c r="O449" s="3">
        <v>46026</v>
      </c>
      <c r="S449" t="s">
        <v>1194</v>
      </c>
      <c r="T449" t="s">
        <v>86</v>
      </c>
      <c r="U449" t="s">
        <v>66</v>
      </c>
      <c r="V449" t="str">
        <f>_xlfn.XLOOKUP(UTILIZADAS[[#This Row],[Contacto1]],Tabla2[phone_number_dialed],Tabla2[status_name],,0)</f>
        <v>Auto busy</v>
      </c>
    </row>
    <row r="450" spans="1:22" x14ac:dyDescent="0.25">
      <c r="A450" s="88" t="s">
        <v>2241</v>
      </c>
      <c r="B450" t="s">
        <v>1195</v>
      </c>
      <c r="C450" s="4">
        <v>353370320000</v>
      </c>
      <c r="D450" t="s">
        <v>4163</v>
      </c>
      <c r="E450">
        <f>+_xlfn.XLOOKUP(UTILIZADAS[[#This Row],[Numero_Cuenta]],'[1]cobros_marzo (fijo)'!$B:$B,'[1]cobros_marzo (fijo)'!$D:$D,,0)</f>
        <v>0</v>
      </c>
      <c r="G450" s="3">
        <v>46026</v>
      </c>
      <c r="H450">
        <v>67778899</v>
      </c>
      <c r="I450">
        <v>67778899</v>
      </c>
      <c r="K450" t="s">
        <v>2963</v>
      </c>
      <c r="O450" s="3">
        <v>46026</v>
      </c>
      <c r="S450" t="s">
        <v>1196</v>
      </c>
      <c r="T450" t="s">
        <v>65</v>
      </c>
      <c r="U450" t="s">
        <v>66</v>
      </c>
      <c r="V450" t="str">
        <f>_xlfn.XLOOKUP(UTILIZADAS[[#This Row],[Contacto1]],Tabla2[phone_number_dialed],Tabla2[status_name],,0)</f>
        <v>Auto busy</v>
      </c>
    </row>
    <row r="451" spans="1:22" x14ac:dyDescent="0.25">
      <c r="A451" s="88" t="s">
        <v>2241</v>
      </c>
      <c r="B451" t="s">
        <v>1197</v>
      </c>
      <c r="C451" s="4">
        <v>355384430000</v>
      </c>
      <c r="D451" t="s">
        <v>4163</v>
      </c>
      <c r="E451">
        <f>+_xlfn.XLOOKUP(UTILIZADAS[[#This Row],[Numero_Cuenta]],'[1]cobros_marzo (fijo)'!$B:$B,'[1]cobros_marzo (fijo)'!$D:$D,,0)</f>
        <v>0</v>
      </c>
      <c r="G451" s="3">
        <v>46026</v>
      </c>
      <c r="H451">
        <v>68595161</v>
      </c>
      <c r="I451">
        <v>68595161</v>
      </c>
      <c r="K451" t="s">
        <v>2964</v>
      </c>
      <c r="O451" s="3">
        <v>46026</v>
      </c>
      <c r="S451" t="s">
        <v>1198</v>
      </c>
      <c r="T451" t="s">
        <v>65</v>
      </c>
      <c r="U451" t="s">
        <v>66</v>
      </c>
      <c r="V451" t="str">
        <f>_xlfn.XLOOKUP(UTILIZADAS[[#This Row],[Contacto1]],Tabla2[phone_number_dialed],Tabla2[status_name],,0)</f>
        <v>Agent Not Available</v>
      </c>
    </row>
    <row r="452" spans="1:22" x14ac:dyDescent="0.25">
      <c r="A452" s="88" t="s">
        <v>2241</v>
      </c>
      <c r="B452" t="s">
        <v>1199</v>
      </c>
      <c r="C452" s="4">
        <v>358385390000</v>
      </c>
      <c r="D452" t="s">
        <v>4163</v>
      </c>
      <c r="E452">
        <f>+_xlfn.XLOOKUP(UTILIZADAS[[#This Row],[Numero_Cuenta]],'[1]cobros_marzo (fijo)'!$B:$B,'[1]cobros_marzo (fijo)'!$D:$D,,0)</f>
        <v>0</v>
      </c>
      <c r="G452" s="3">
        <v>46026</v>
      </c>
      <c r="H452">
        <v>67447725</v>
      </c>
      <c r="I452">
        <v>67447725</v>
      </c>
      <c r="K452" t="s">
        <v>2965</v>
      </c>
      <c r="O452" s="3">
        <v>46026</v>
      </c>
      <c r="S452" t="s">
        <v>1200</v>
      </c>
      <c r="T452" t="s">
        <v>65</v>
      </c>
      <c r="U452" t="s">
        <v>66</v>
      </c>
      <c r="V452" t="str">
        <f>_xlfn.XLOOKUP(UTILIZADAS[[#This Row],[Contacto1]],Tabla2[phone_number_dialed],Tabla2[status_name],,0)</f>
        <v>Auto busy</v>
      </c>
    </row>
    <row r="453" spans="1:22" x14ac:dyDescent="0.25">
      <c r="A453" s="88" t="s">
        <v>2241</v>
      </c>
      <c r="B453" t="s">
        <v>2312</v>
      </c>
      <c r="C453" s="4">
        <v>357384780000</v>
      </c>
      <c r="D453" t="s">
        <v>4163</v>
      </c>
      <c r="E453">
        <f>+_xlfn.XLOOKUP(UTILIZADAS[[#This Row],[Numero_Cuenta]],'[1]cobros_marzo (fijo)'!$B:$B,'[1]cobros_marzo (fijo)'!$D:$D,,0)</f>
        <v>0</v>
      </c>
      <c r="G453" s="3">
        <v>46026</v>
      </c>
      <c r="H453">
        <v>64352780</v>
      </c>
      <c r="I453">
        <v>64352780</v>
      </c>
      <c r="K453" t="s">
        <v>2966</v>
      </c>
      <c r="O453" s="3">
        <v>46026</v>
      </c>
      <c r="S453" t="s">
        <v>3863</v>
      </c>
      <c r="T453" t="s">
        <v>65</v>
      </c>
      <c r="U453" t="s">
        <v>66</v>
      </c>
      <c r="V453" t="str">
        <f>_xlfn.XLOOKUP(UTILIZADAS[[#This Row],[Contacto1]],Tabla2[phone_number_dialed],Tabla2[status_name],,0)</f>
        <v>Auto busy</v>
      </c>
    </row>
    <row r="454" spans="1:22" x14ac:dyDescent="0.25">
      <c r="A454" s="88" t="s">
        <v>2241</v>
      </c>
      <c r="B454" t="s">
        <v>1163</v>
      </c>
      <c r="C454" s="4">
        <v>356386670000</v>
      </c>
      <c r="D454" t="s">
        <v>4163</v>
      </c>
      <c r="E454">
        <f>+_xlfn.XLOOKUP(UTILIZADAS[[#This Row],[Numero_Cuenta]],'[1]cobros_marzo (fijo)'!$B:$B,'[1]cobros_marzo (fijo)'!$D:$D,,0)</f>
        <v>0</v>
      </c>
      <c r="G454" s="3">
        <v>46026</v>
      </c>
      <c r="H454">
        <v>62286447</v>
      </c>
      <c r="I454">
        <v>62286447</v>
      </c>
      <c r="K454" t="s">
        <v>2967</v>
      </c>
      <c r="O454" s="3">
        <v>46026</v>
      </c>
      <c r="S454" t="s">
        <v>1164</v>
      </c>
      <c r="T454" t="s">
        <v>65</v>
      </c>
      <c r="U454" t="s">
        <v>66</v>
      </c>
      <c r="V454" t="str">
        <f>_xlfn.XLOOKUP(UTILIZADAS[[#This Row],[Contacto1]],Tabla2[phone_number_dialed],Tabla2[status_name],,0)</f>
        <v>Agent Not Available</v>
      </c>
    </row>
    <row r="455" spans="1:22" x14ac:dyDescent="0.25">
      <c r="A455" s="88" t="s">
        <v>2241</v>
      </c>
      <c r="B455" t="s">
        <v>1165</v>
      </c>
      <c r="C455" s="4">
        <v>355386920000</v>
      </c>
      <c r="D455" t="s">
        <v>4163</v>
      </c>
      <c r="E455">
        <f>+_xlfn.XLOOKUP(UTILIZADAS[[#This Row],[Numero_Cuenta]],'[1]cobros_marzo (fijo)'!$B:$B,'[1]cobros_marzo (fijo)'!$D:$D,,0)</f>
        <v>0</v>
      </c>
      <c r="G455" s="3">
        <v>46026</v>
      </c>
      <c r="H455">
        <v>61624504</v>
      </c>
      <c r="I455">
        <v>61624504</v>
      </c>
      <c r="K455" t="s">
        <v>2968</v>
      </c>
      <c r="O455" s="3">
        <v>46026</v>
      </c>
      <c r="S455" t="s">
        <v>1166</v>
      </c>
      <c r="T455" t="s">
        <v>65</v>
      </c>
      <c r="U455" t="s">
        <v>66</v>
      </c>
      <c r="V455" t="str">
        <f>_xlfn.XLOOKUP(UTILIZADAS[[#This Row],[Contacto1]],Tabla2[phone_number_dialed],Tabla2[status_name],,0)</f>
        <v>Cuenta cesada</v>
      </c>
    </row>
    <row r="456" spans="1:22" x14ac:dyDescent="0.25">
      <c r="A456" s="88" t="s">
        <v>2241</v>
      </c>
      <c r="B456" t="s">
        <v>1167</v>
      </c>
      <c r="C456" s="4">
        <v>357387010000</v>
      </c>
      <c r="D456" t="s">
        <v>4163</v>
      </c>
      <c r="E456">
        <f>+_xlfn.XLOOKUP(UTILIZADAS[[#This Row],[Numero_Cuenta]],'[1]cobros_marzo (fijo)'!$B:$B,'[1]cobros_marzo (fijo)'!$D:$D,,0)</f>
        <v>0</v>
      </c>
      <c r="G456" s="3">
        <v>46026</v>
      </c>
      <c r="H456">
        <v>65481234</v>
      </c>
      <c r="I456">
        <v>65481234</v>
      </c>
      <c r="K456" t="s">
        <v>2969</v>
      </c>
      <c r="O456" s="3">
        <v>46026</v>
      </c>
      <c r="S456" t="s">
        <v>1168</v>
      </c>
      <c r="T456" t="s">
        <v>65</v>
      </c>
      <c r="U456" t="s">
        <v>66</v>
      </c>
      <c r="V456" t="str">
        <f>_xlfn.XLOOKUP(UTILIZADAS[[#This Row],[Contacto1]],Tabla2[phone_number_dialed],Tabla2[status_name],,0)</f>
        <v>Auto busy</v>
      </c>
    </row>
    <row r="457" spans="1:22" x14ac:dyDescent="0.25">
      <c r="A457" s="88" t="s">
        <v>2241</v>
      </c>
      <c r="B457" t="s">
        <v>1169</v>
      </c>
      <c r="C457" s="4">
        <v>151076970000</v>
      </c>
      <c r="D457" t="s">
        <v>4163</v>
      </c>
      <c r="E457">
        <f>+_xlfn.XLOOKUP(UTILIZADAS[[#This Row],[Numero_Cuenta]],'[1]cobros_marzo (fijo)'!$B:$B,'[1]cobros_marzo (fijo)'!$D:$D,,0)</f>
        <v>0</v>
      </c>
      <c r="G457" s="3">
        <v>46026</v>
      </c>
      <c r="H457">
        <v>63390957</v>
      </c>
      <c r="I457">
        <v>63390957</v>
      </c>
      <c r="K457" t="s">
        <v>2123</v>
      </c>
      <c r="O457" s="3">
        <v>46026</v>
      </c>
      <c r="S457" t="s">
        <v>1170</v>
      </c>
      <c r="T457" t="s">
        <v>65</v>
      </c>
      <c r="U457" t="s">
        <v>66</v>
      </c>
      <c r="V457" t="str">
        <f>_xlfn.XLOOKUP(UTILIZADAS[[#This Row],[Contacto1]],Tabla2[phone_number_dialed],Tabla2[status_name],,0)</f>
        <v>Auto busy</v>
      </c>
    </row>
    <row r="458" spans="1:22" x14ac:dyDescent="0.25">
      <c r="A458" s="88" t="s">
        <v>2241</v>
      </c>
      <c r="B458" t="s">
        <v>1171</v>
      </c>
      <c r="C458" s="4">
        <v>352385470000</v>
      </c>
      <c r="D458" t="s">
        <v>4163</v>
      </c>
      <c r="E458">
        <f>+_xlfn.XLOOKUP(UTILIZADAS[[#This Row],[Numero_Cuenta]],'[1]cobros_marzo (fijo)'!$B:$B,'[1]cobros_marzo (fijo)'!$D:$D,,0)</f>
        <v>0</v>
      </c>
      <c r="G458" s="3">
        <v>46026</v>
      </c>
      <c r="H458">
        <v>68905432</v>
      </c>
      <c r="I458">
        <v>68905432</v>
      </c>
      <c r="K458" t="s">
        <v>2123</v>
      </c>
      <c r="O458" s="3">
        <v>46026</v>
      </c>
      <c r="S458" t="s">
        <v>1172</v>
      </c>
      <c r="T458" t="s">
        <v>65</v>
      </c>
      <c r="U458" t="s">
        <v>66</v>
      </c>
      <c r="V458" t="str">
        <f>_xlfn.XLOOKUP(UTILIZADAS[[#This Row],[Contacto1]],Tabla2[phone_number_dialed],Tabla2[status_name],,0)</f>
        <v>Agent Not Available</v>
      </c>
    </row>
    <row r="459" spans="1:22" x14ac:dyDescent="0.25">
      <c r="A459" s="88" t="s">
        <v>2241</v>
      </c>
      <c r="B459" t="s">
        <v>1173</v>
      </c>
      <c r="C459" s="4">
        <v>354386270000</v>
      </c>
      <c r="D459" t="s">
        <v>4163</v>
      </c>
      <c r="E459">
        <f>+_xlfn.XLOOKUP(UTILIZADAS[[#This Row],[Numero_Cuenta]],'[1]cobros_marzo (fijo)'!$B:$B,'[1]cobros_marzo (fijo)'!$D:$D,,0)</f>
        <v>0</v>
      </c>
      <c r="G459" s="3">
        <v>46026</v>
      </c>
      <c r="H459">
        <v>68745282</v>
      </c>
      <c r="I459">
        <v>68745282</v>
      </c>
      <c r="K459" t="s">
        <v>2970</v>
      </c>
      <c r="O459" s="3">
        <v>46026</v>
      </c>
      <c r="S459">
        <v>118866555</v>
      </c>
      <c r="T459" t="s">
        <v>65</v>
      </c>
      <c r="U459" t="s">
        <v>66</v>
      </c>
      <c r="V459" t="str">
        <f>_xlfn.XLOOKUP(UTILIZADAS[[#This Row],[Contacto1]],Tabla2[phone_number_dialed],Tabla2[status_name],,0)</f>
        <v>Buzon de voz</v>
      </c>
    </row>
    <row r="460" spans="1:22" x14ac:dyDescent="0.25">
      <c r="A460" s="88" t="s">
        <v>2241</v>
      </c>
      <c r="B460" t="s">
        <v>2313</v>
      </c>
      <c r="C460" s="4">
        <v>359385400000</v>
      </c>
      <c r="D460" t="s">
        <v>4163</v>
      </c>
      <c r="E460">
        <f>+_xlfn.XLOOKUP(UTILIZADAS[[#This Row],[Numero_Cuenta]],'[1]cobros_marzo (fijo)'!$B:$B,'[1]cobros_marzo (fijo)'!$D:$D,,0)</f>
        <v>0</v>
      </c>
      <c r="G460" s="3">
        <v>46026</v>
      </c>
      <c r="H460">
        <v>64098122</v>
      </c>
      <c r="I460">
        <v>64098122</v>
      </c>
      <c r="K460" t="s">
        <v>2971</v>
      </c>
      <c r="O460" s="3">
        <v>46026</v>
      </c>
      <c r="S460" t="s">
        <v>3864</v>
      </c>
      <c r="T460" t="s">
        <v>65</v>
      </c>
      <c r="U460" t="s">
        <v>66</v>
      </c>
      <c r="V460" t="str">
        <f>_xlfn.XLOOKUP(UTILIZADAS[[#This Row],[Contacto1]],Tabla2[phone_number_dialed],Tabla2[status_name],,0)</f>
        <v>Agent Not Available</v>
      </c>
    </row>
    <row r="461" spans="1:22" x14ac:dyDescent="0.25">
      <c r="A461" s="88" t="s">
        <v>2241</v>
      </c>
      <c r="B461" t="s">
        <v>1174</v>
      </c>
      <c r="C461" s="4">
        <v>353383450000</v>
      </c>
      <c r="D461" t="s">
        <v>4163</v>
      </c>
      <c r="E461">
        <f>+_xlfn.XLOOKUP(UTILIZADAS[[#This Row],[Numero_Cuenta]],'[1]cobros_marzo (fijo)'!$B:$B,'[1]cobros_marzo (fijo)'!$D:$D,,0)</f>
        <v>0</v>
      </c>
      <c r="G461" s="3">
        <v>46026</v>
      </c>
      <c r="H461">
        <v>65311544</v>
      </c>
      <c r="I461">
        <v>65311544</v>
      </c>
      <c r="K461" t="s">
        <v>2972</v>
      </c>
      <c r="O461" s="3">
        <v>46026</v>
      </c>
      <c r="S461" t="s">
        <v>1175</v>
      </c>
      <c r="T461" t="s">
        <v>86</v>
      </c>
      <c r="U461" t="s">
        <v>66</v>
      </c>
      <c r="V461" t="e">
        <f>_xlfn.XLOOKUP(UTILIZADAS[[#This Row],[Contacto1]],Tabla2[phone_number_dialed],Tabla2[status_name],,0)</f>
        <v>#N/A</v>
      </c>
    </row>
    <row r="462" spans="1:22" x14ac:dyDescent="0.25">
      <c r="A462" s="88" t="s">
        <v>2241</v>
      </c>
      <c r="B462" t="s">
        <v>1176</v>
      </c>
      <c r="C462" s="4">
        <v>353385560000</v>
      </c>
      <c r="D462" t="s">
        <v>4163</v>
      </c>
      <c r="E462">
        <f>+_xlfn.XLOOKUP(UTILIZADAS[[#This Row],[Numero_Cuenta]],'[1]cobros_marzo (fijo)'!$B:$B,'[1]cobros_marzo (fijo)'!$D:$D,,0)</f>
        <v>0</v>
      </c>
      <c r="G462" s="3">
        <v>46026</v>
      </c>
      <c r="H462">
        <v>63407637</v>
      </c>
      <c r="I462">
        <v>63407637</v>
      </c>
      <c r="K462" t="s">
        <v>2973</v>
      </c>
      <c r="O462" s="3">
        <v>46026</v>
      </c>
      <c r="S462" t="s">
        <v>1177</v>
      </c>
      <c r="T462" t="s">
        <v>65</v>
      </c>
      <c r="U462" t="s">
        <v>66</v>
      </c>
      <c r="V462" t="e">
        <f>_xlfn.XLOOKUP(UTILIZADAS[[#This Row],[Contacto1]],Tabla2[phone_number_dialed],Tabla2[status_name],,0)</f>
        <v>#N/A</v>
      </c>
    </row>
    <row r="463" spans="1:22" x14ac:dyDescent="0.25">
      <c r="A463" s="88" t="s">
        <v>2241</v>
      </c>
      <c r="B463" t="s">
        <v>2314</v>
      </c>
      <c r="C463" s="4">
        <v>352385790000</v>
      </c>
      <c r="D463" t="s">
        <v>4163</v>
      </c>
      <c r="E463">
        <f>+_xlfn.XLOOKUP(UTILIZADAS[[#This Row],[Numero_Cuenta]],'[1]cobros_marzo (fijo)'!$B:$B,'[1]cobros_marzo (fijo)'!$D:$D,,0)</f>
        <v>0</v>
      </c>
      <c r="G463" s="3">
        <v>46026</v>
      </c>
      <c r="H463">
        <v>65599146</v>
      </c>
      <c r="I463">
        <v>65599146</v>
      </c>
      <c r="K463" t="s">
        <v>2974</v>
      </c>
      <c r="O463" s="3">
        <v>46026</v>
      </c>
      <c r="S463" t="s">
        <v>3865</v>
      </c>
      <c r="T463" t="s">
        <v>65</v>
      </c>
      <c r="U463" t="s">
        <v>66</v>
      </c>
      <c r="V463" t="e">
        <f>_xlfn.XLOOKUP(UTILIZADAS[[#This Row],[Contacto1]],Tabla2[phone_number_dialed],Tabla2[status_name],,0)</f>
        <v>#N/A</v>
      </c>
    </row>
    <row r="464" spans="1:22" x14ac:dyDescent="0.25">
      <c r="A464" s="88" t="s">
        <v>2241</v>
      </c>
      <c r="B464" t="s">
        <v>4339</v>
      </c>
      <c r="C464" s="4">
        <v>219058320000</v>
      </c>
      <c r="D464" t="s">
        <v>4163</v>
      </c>
      <c r="E464">
        <f>+_xlfn.XLOOKUP(UTILIZADAS[[#This Row],[Numero_Cuenta]],'[1]cobros_marzo (fijo)'!$B:$B,'[1]cobros_marzo (fijo)'!$D:$D,,0)</f>
        <v>0</v>
      </c>
      <c r="G464" s="3">
        <v>46026</v>
      </c>
      <c r="H464">
        <v>65695107</v>
      </c>
      <c r="I464">
        <v>65695107</v>
      </c>
      <c r="K464" t="s">
        <v>2975</v>
      </c>
      <c r="O464" s="3">
        <v>46026</v>
      </c>
      <c r="S464" t="s">
        <v>3866</v>
      </c>
      <c r="T464" t="s">
        <v>65</v>
      </c>
      <c r="U464" t="s">
        <v>66</v>
      </c>
      <c r="V464" t="str">
        <f>_xlfn.XLOOKUP(UTILIZADAS[[#This Row],[Contacto1]],Tabla2[phone_number_dialed],Tabla2[status_name],,0)</f>
        <v>Agent Not Available</v>
      </c>
    </row>
    <row r="465" spans="1:22" x14ac:dyDescent="0.25">
      <c r="A465" s="88" t="s">
        <v>2241</v>
      </c>
      <c r="B465" t="s">
        <v>2316</v>
      </c>
      <c r="C465" s="4">
        <v>352384910000</v>
      </c>
      <c r="D465" t="s">
        <v>4163</v>
      </c>
      <c r="E465">
        <f>+_xlfn.XLOOKUP(UTILIZADAS[[#This Row],[Numero_Cuenta]],'[1]cobros_marzo (fijo)'!$B:$B,'[1]cobros_marzo (fijo)'!$D:$D,,0)</f>
        <v>0</v>
      </c>
      <c r="G465" s="3">
        <v>46026</v>
      </c>
      <c r="H465">
        <v>62929057</v>
      </c>
      <c r="I465">
        <v>62929057</v>
      </c>
      <c r="K465" t="s">
        <v>2976</v>
      </c>
      <c r="O465" s="3">
        <v>46026</v>
      </c>
      <c r="S465" t="s">
        <v>3867</v>
      </c>
      <c r="T465" t="s">
        <v>65</v>
      </c>
      <c r="U465" t="s">
        <v>66</v>
      </c>
      <c r="V465" t="str">
        <f>_xlfn.XLOOKUP(UTILIZADAS[[#This Row],[Contacto1]],Tabla2[phone_number_dialed],Tabla2[status_name],,0)</f>
        <v>Auto busy</v>
      </c>
    </row>
    <row r="466" spans="1:22" x14ac:dyDescent="0.25">
      <c r="A466" s="88" t="s">
        <v>2241</v>
      </c>
      <c r="B466" t="s">
        <v>253</v>
      </c>
      <c r="C466" s="4">
        <v>355385090000</v>
      </c>
      <c r="D466" t="s">
        <v>4163</v>
      </c>
      <c r="E466">
        <f>+_xlfn.XLOOKUP(UTILIZADAS[[#This Row],[Numero_Cuenta]],'[1]cobros_marzo (fijo)'!$B:$B,'[1]cobros_marzo (fijo)'!$D:$D,,0)</f>
        <v>0</v>
      </c>
      <c r="G466" s="3">
        <v>46026</v>
      </c>
      <c r="H466">
        <v>66838567</v>
      </c>
      <c r="I466">
        <v>66838567</v>
      </c>
      <c r="K466" t="s">
        <v>2977</v>
      </c>
      <c r="O466" s="3">
        <v>46026</v>
      </c>
      <c r="S466" t="s">
        <v>254</v>
      </c>
      <c r="T466" t="s">
        <v>65</v>
      </c>
      <c r="U466" t="s">
        <v>66</v>
      </c>
      <c r="V466" t="str">
        <f>_xlfn.XLOOKUP(UTILIZADAS[[#This Row],[Contacto1]],Tabla2[phone_number_dialed],Tabla2[status_name],,0)</f>
        <v>Agent Not Available</v>
      </c>
    </row>
    <row r="467" spans="1:22" x14ac:dyDescent="0.25">
      <c r="A467" s="88" t="s">
        <v>2241</v>
      </c>
      <c r="B467" t="s">
        <v>255</v>
      </c>
      <c r="C467" s="4">
        <v>297038390000</v>
      </c>
      <c r="D467" t="s">
        <v>4163</v>
      </c>
      <c r="E467">
        <f>+_xlfn.XLOOKUP(UTILIZADAS[[#This Row],[Numero_Cuenta]],'[1]cobros_marzo (fijo)'!$B:$B,'[1]cobros_marzo (fijo)'!$D:$D,,0)</f>
        <v>0</v>
      </c>
      <c r="G467" s="3">
        <v>46026</v>
      </c>
      <c r="H467">
        <v>66030778</v>
      </c>
      <c r="I467">
        <v>66030778</v>
      </c>
      <c r="K467" t="s">
        <v>2978</v>
      </c>
      <c r="O467" s="3">
        <v>46026</v>
      </c>
      <c r="S467" t="s">
        <v>256</v>
      </c>
      <c r="T467" t="s">
        <v>65</v>
      </c>
      <c r="U467" t="s">
        <v>66</v>
      </c>
      <c r="V467" t="str">
        <f>_xlfn.XLOOKUP(UTILIZADAS[[#This Row],[Contacto1]],Tabla2[phone_number_dialed],Tabla2[status_name],,0)</f>
        <v>Call Back</v>
      </c>
    </row>
    <row r="468" spans="1:22" x14ac:dyDescent="0.25">
      <c r="A468" s="88" t="s">
        <v>2241</v>
      </c>
      <c r="B468" t="s">
        <v>257</v>
      </c>
      <c r="C468" s="4">
        <v>355386550000</v>
      </c>
      <c r="D468" t="s">
        <v>4163</v>
      </c>
      <c r="E468">
        <f>+_xlfn.XLOOKUP(UTILIZADAS[[#This Row],[Numero_Cuenta]],'[1]cobros_marzo (fijo)'!$B:$B,'[1]cobros_marzo (fijo)'!$D:$D,,0)</f>
        <v>0</v>
      </c>
      <c r="G468" s="3">
        <v>46026</v>
      </c>
      <c r="H468">
        <v>66680977</v>
      </c>
      <c r="I468">
        <v>66680977</v>
      </c>
      <c r="K468" t="s">
        <v>2979</v>
      </c>
      <c r="O468" s="3">
        <v>46026</v>
      </c>
      <c r="S468" t="s">
        <v>258</v>
      </c>
      <c r="T468" t="s">
        <v>65</v>
      </c>
      <c r="U468" t="s">
        <v>66</v>
      </c>
      <c r="V468" t="str">
        <f>_xlfn.XLOOKUP(UTILIZADAS[[#This Row],[Contacto1]],Tabla2[phone_number_dialed],Tabla2[status_name],,0)</f>
        <v>Cuenta cesada</v>
      </c>
    </row>
    <row r="469" spans="1:22" x14ac:dyDescent="0.25">
      <c r="A469" s="88" t="s">
        <v>2241</v>
      </c>
      <c r="B469" t="s">
        <v>243</v>
      </c>
      <c r="C469" s="4">
        <v>359384340000</v>
      </c>
      <c r="D469" t="s">
        <v>4163</v>
      </c>
      <c r="E469">
        <f>+_xlfn.XLOOKUP(UTILIZADAS[[#This Row],[Numero_Cuenta]],'[1]cobros_marzo (fijo)'!$B:$B,'[1]cobros_marzo (fijo)'!$D:$D,,0)</f>
        <v>0</v>
      </c>
      <c r="G469" s="3">
        <v>46026</v>
      </c>
      <c r="H469">
        <v>67990181</v>
      </c>
      <c r="I469">
        <v>67990181</v>
      </c>
      <c r="K469" t="s">
        <v>2980</v>
      </c>
      <c r="O469" s="3">
        <v>46026</v>
      </c>
      <c r="S469" t="s">
        <v>244</v>
      </c>
      <c r="T469" t="s">
        <v>65</v>
      </c>
      <c r="U469" t="s">
        <v>66</v>
      </c>
      <c r="V469" t="str">
        <f>_xlfn.XLOOKUP(UTILIZADAS[[#This Row],[Contacto1]],Tabla2[phone_number_dialed],Tabla2[status_name],,0)</f>
        <v>Agent Not Available</v>
      </c>
    </row>
    <row r="470" spans="1:22" x14ac:dyDescent="0.25">
      <c r="A470" s="88" t="s">
        <v>2241</v>
      </c>
      <c r="B470" t="s">
        <v>245</v>
      </c>
      <c r="C470" s="4">
        <v>352381260000</v>
      </c>
      <c r="D470" t="s">
        <v>4163</v>
      </c>
      <c r="E470">
        <f>+_xlfn.XLOOKUP(UTILIZADAS[[#This Row],[Numero_Cuenta]],'[1]cobros_marzo (fijo)'!$B:$B,'[1]cobros_marzo (fijo)'!$D:$D,,0)</f>
        <v>0</v>
      </c>
      <c r="G470" s="3">
        <v>46026</v>
      </c>
      <c r="H470">
        <v>62876593</v>
      </c>
      <c r="I470">
        <v>62876593</v>
      </c>
      <c r="K470" t="s">
        <v>2981</v>
      </c>
      <c r="O470" s="3">
        <v>46026</v>
      </c>
      <c r="S470" t="s">
        <v>246</v>
      </c>
      <c r="T470" t="s">
        <v>85</v>
      </c>
      <c r="U470" t="s">
        <v>66</v>
      </c>
      <c r="V470" t="e">
        <f>_xlfn.XLOOKUP(UTILIZADAS[[#This Row],[Contacto1]],Tabla2[phone_number_dialed],Tabla2[status_name],,0)</f>
        <v>#N/A</v>
      </c>
    </row>
    <row r="471" spans="1:22" x14ac:dyDescent="0.25">
      <c r="A471" s="88" t="s">
        <v>2241</v>
      </c>
      <c r="B471" t="s">
        <v>247</v>
      </c>
      <c r="C471" s="4">
        <v>354384850000</v>
      </c>
      <c r="D471" t="s">
        <v>4163</v>
      </c>
      <c r="E471">
        <f>+_xlfn.XLOOKUP(UTILIZADAS[[#This Row],[Numero_Cuenta]],'[1]cobros_marzo (fijo)'!$B:$B,'[1]cobros_marzo (fijo)'!$D:$D,,0)</f>
        <v>0</v>
      </c>
      <c r="G471" s="3">
        <v>46026</v>
      </c>
      <c r="H471">
        <v>64624750</v>
      </c>
      <c r="I471">
        <v>64624750</v>
      </c>
      <c r="K471" t="s">
        <v>2982</v>
      </c>
      <c r="O471" s="3">
        <v>46026</v>
      </c>
      <c r="S471" t="s">
        <v>248</v>
      </c>
      <c r="T471" t="s">
        <v>65</v>
      </c>
      <c r="U471" t="s">
        <v>66</v>
      </c>
      <c r="V471" t="str">
        <f>_xlfn.XLOOKUP(UTILIZADAS[[#This Row],[Contacto1]],Tabla2[phone_number_dialed],Tabla2[status_name],,0)</f>
        <v>Agent Not Available</v>
      </c>
    </row>
    <row r="472" spans="1:22" x14ac:dyDescent="0.25">
      <c r="A472" s="88" t="s">
        <v>2241</v>
      </c>
      <c r="B472" t="s">
        <v>249</v>
      </c>
      <c r="C472" s="4">
        <v>339386610000</v>
      </c>
      <c r="D472" t="s">
        <v>4163</v>
      </c>
      <c r="E472">
        <f>+_xlfn.XLOOKUP(UTILIZADAS[[#This Row],[Numero_Cuenta]],'[1]cobros_marzo (fijo)'!$B:$B,'[1]cobros_marzo (fijo)'!$D:$D,,0)</f>
        <v>0</v>
      </c>
      <c r="G472" s="3">
        <v>46026</v>
      </c>
      <c r="H472">
        <v>63417299</v>
      </c>
      <c r="I472">
        <v>63417299</v>
      </c>
      <c r="K472" t="s">
        <v>2983</v>
      </c>
      <c r="O472" s="3">
        <v>46026</v>
      </c>
      <c r="S472" t="s">
        <v>250</v>
      </c>
      <c r="T472" t="s">
        <v>65</v>
      </c>
      <c r="U472" t="s">
        <v>66</v>
      </c>
      <c r="V472" t="str">
        <f>_xlfn.XLOOKUP(UTILIZADAS[[#This Row],[Contacto1]],Tabla2[phone_number_dialed],Tabla2[status_name],,0)</f>
        <v>Agent Not Available</v>
      </c>
    </row>
    <row r="473" spans="1:22" x14ac:dyDescent="0.25">
      <c r="A473" s="88" t="s">
        <v>2241</v>
      </c>
      <c r="B473" t="s">
        <v>251</v>
      </c>
      <c r="C473" s="4">
        <v>369000800000</v>
      </c>
      <c r="D473" t="s">
        <v>4163</v>
      </c>
      <c r="E473">
        <f>+_xlfn.XLOOKUP(UTILIZADAS[[#This Row],[Numero_Cuenta]],'[1]cobros_marzo (fijo)'!$B:$B,'[1]cobros_marzo (fijo)'!$D:$D,,0)</f>
        <v>0</v>
      </c>
      <c r="G473" s="3">
        <v>46026</v>
      </c>
      <c r="H473">
        <v>65862163</v>
      </c>
      <c r="I473">
        <v>65862163</v>
      </c>
      <c r="K473" t="s">
        <v>2984</v>
      </c>
      <c r="O473" s="3">
        <v>46026</v>
      </c>
      <c r="S473" t="s">
        <v>252</v>
      </c>
      <c r="T473" t="s">
        <v>86</v>
      </c>
      <c r="U473" t="s">
        <v>66</v>
      </c>
      <c r="V473" t="str">
        <f>_xlfn.XLOOKUP(UTILIZADAS[[#This Row],[Contacto1]],Tabla2[phone_number_dialed],Tabla2[status_name],,0)</f>
        <v>Agent Not Available</v>
      </c>
    </row>
    <row r="474" spans="1:22" x14ac:dyDescent="0.25">
      <c r="A474" s="88" t="s">
        <v>2241</v>
      </c>
      <c r="B474" t="s">
        <v>239</v>
      </c>
      <c r="C474" s="4">
        <v>361000890000</v>
      </c>
      <c r="D474" t="s">
        <v>4163</v>
      </c>
      <c r="E474">
        <f>+_xlfn.XLOOKUP(UTILIZADAS[[#This Row],[Numero_Cuenta]],'[1]cobros_marzo (fijo)'!$B:$B,'[1]cobros_marzo (fijo)'!$D:$D,,0)</f>
        <v>0</v>
      </c>
      <c r="G474" s="3">
        <v>46026</v>
      </c>
      <c r="H474">
        <v>63464637</v>
      </c>
      <c r="I474">
        <v>63464637</v>
      </c>
      <c r="K474" t="s">
        <v>2985</v>
      </c>
      <c r="O474" s="3">
        <v>46026</v>
      </c>
      <c r="S474" t="s">
        <v>240</v>
      </c>
      <c r="T474" t="s">
        <v>65</v>
      </c>
      <c r="U474" t="s">
        <v>66</v>
      </c>
      <c r="V474" t="str">
        <f>_xlfn.XLOOKUP(UTILIZADAS[[#This Row],[Contacto1]],Tabla2[phone_number_dialed],Tabla2[status_name],,0)</f>
        <v>Agent Not Available</v>
      </c>
    </row>
    <row r="475" spans="1:22" x14ac:dyDescent="0.25">
      <c r="A475" s="88" t="s">
        <v>2241</v>
      </c>
      <c r="B475" t="s">
        <v>241</v>
      </c>
      <c r="C475" s="4">
        <v>364001020000</v>
      </c>
      <c r="D475" t="s">
        <v>4163</v>
      </c>
      <c r="E475">
        <f>+_xlfn.XLOOKUP(UTILIZADAS[[#This Row],[Numero_Cuenta]],'[1]cobros_marzo (fijo)'!$B:$B,'[1]cobros_marzo (fijo)'!$D:$D,,0)</f>
        <v>0</v>
      </c>
      <c r="G475" s="3">
        <v>46026</v>
      </c>
      <c r="H475">
        <v>67282492</v>
      </c>
      <c r="I475">
        <v>67282492</v>
      </c>
      <c r="K475" t="s">
        <v>2986</v>
      </c>
      <c r="O475" s="3">
        <v>46026</v>
      </c>
      <c r="S475" t="s">
        <v>242</v>
      </c>
      <c r="T475" t="s">
        <v>65</v>
      </c>
      <c r="U475" t="s">
        <v>66</v>
      </c>
      <c r="V475" t="str">
        <f>_xlfn.XLOOKUP(UTILIZADAS[[#This Row],[Contacto1]],Tabla2[phone_number_dialed],Tabla2[status_name],,0)</f>
        <v>Cuenta cesada</v>
      </c>
    </row>
    <row r="476" spans="1:22" x14ac:dyDescent="0.25">
      <c r="A476" s="88" t="s">
        <v>2241</v>
      </c>
      <c r="B476" t="s">
        <v>229</v>
      </c>
      <c r="C476" s="4">
        <v>369001490000</v>
      </c>
      <c r="D476" t="s">
        <v>4163</v>
      </c>
      <c r="E476">
        <f>+_xlfn.XLOOKUP(UTILIZADAS[[#This Row],[Numero_Cuenta]],'[1]cobros_marzo (fijo)'!$B:$B,'[1]cobros_marzo (fijo)'!$D:$D,,0)</f>
        <v>0</v>
      </c>
      <c r="G476" s="3">
        <v>46026</v>
      </c>
      <c r="H476">
        <v>67927520</v>
      </c>
      <c r="I476">
        <v>67927520</v>
      </c>
      <c r="K476" t="s">
        <v>2987</v>
      </c>
      <c r="O476" s="3">
        <v>46026</v>
      </c>
      <c r="S476" t="s">
        <v>230</v>
      </c>
      <c r="T476" t="s">
        <v>65</v>
      </c>
      <c r="U476" t="s">
        <v>66</v>
      </c>
      <c r="V476" t="str">
        <f>_xlfn.XLOOKUP(UTILIZADAS[[#This Row],[Contacto1]],Tabla2[phone_number_dialed],Tabla2[status_name],,0)</f>
        <v>No Answer AutoDial</v>
      </c>
    </row>
    <row r="477" spans="1:22" x14ac:dyDescent="0.25">
      <c r="A477" s="88" t="s">
        <v>2241</v>
      </c>
      <c r="B477" t="s">
        <v>231</v>
      </c>
      <c r="C477" s="4">
        <v>356328950000</v>
      </c>
      <c r="D477" t="s">
        <v>4163</v>
      </c>
      <c r="E477">
        <f>+_xlfn.XLOOKUP(UTILIZADAS[[#This Row],[Numero_Cuenta]],'[1]cobros_marzo (fijo)'!$B:$B,'[1]cobros_marzo (fijo)'!$D:$D,,0)</f>
        <v>0</v>
      </c>
      <c r="G477" s="3">
        <v>46026</v>
      </c>
      <c r="H477">
        <v>68873336</v>
      </c>
      <c r="I477">
        <v>68873336</v>
      </c>
      <c r="K477" t="s">
        <v>2988</v>
      </c>
      <c r="O477" s="3">
        <v>46026</v>
      </c>
      <c r="S477" t="s">
        <v>232</v>
      </c>
      <c r="T477" t="s">
        <v>65</v>
      </c>
      <c r="U477" t="s">
        <v>66</v>
      </c>
      <c r="V477" t="e">
        <f>_xlfn.XLOOKUP(UTILIZADAS[[#This Row],[Contacto1]],Tabla2[phone_number_dialed],Tabla2[status_name],,0)</f>
        <v>#N/A</v>
      </c>
    </row>
    <row r="478" spans="1:22" x14ac:dyDescent="0.25">
      <c r="A478" s="88" t="s">
        <v>2241</v>
      </c>
      <c r="B478" t="s">
        <v>233</v>
      </c>
      <c r="C478" s="4">
        <v>362001930000</v>
      </c>
      <c r="D478" t="s">
        <v>4163</v>
      </c>
      <c r="E478">
        <f>+_xlfn.XLOOKUP(UTILIZADAS[[#This Row],[Numero_Cuenta]],'[1]cobros_marzo (fijo)'!$B:$B,'[1]cobros_marzo (fijo)'!$D:$D,,0)</f>
        <v>0</v>
      </c>
      <c r="G478" s="3">
        <v>46026</v>
      </c>
      <c r="H478">
        <v>64521528</v>
      </c>
      <c r="I478">
        <v>64521528</v>
      </c>
      <c r="K478" t="s">
        <v>2989</v>
      </c>
      <c r="O478" s="3">
        <v>46026</v>
      </c>
      <c r="S478" t="s">
        <v>234</v>
      </c>
      <c r="T478" t="s">
        <v>65</v>
      </c>
      <c r="U478" t="s">
        <v>66</v>
      </c>
      <c r="V478" t="str">
        <f>_xlfn.XLOOKUP(UTILIZADAS[[#This Row],[Contacto1]],Tabla2[phone_number_dialed],Tabla2[status_name],,0)</f>
        <v>Agent Not Available</v>
      </c>
    </row>
    <row r="479" spans="1:22" x14ac:dyDescent="0.25">
      <c r="A479" s="88" t="s">
        <v>2241</v>
      </c>
      <c r="B479" t="s">
        <v>235</v>
      </c>
      <c r="C479" s="4">
        <v>365000670000</v>
      </c>
      <c r="D479" t="s">
        <v>4163</v>
      </c>
      <c r="E479">
        <f>+_xlfn.XLOOKUP(UTILIZADAS[[#This Row],[Numero_Cuenta]],'[1]cobros_marzo (fijo)'!$B:$B,'[1]cobros_marzo (fijo)'!$D:$D,,0)</f>
        <v>0</v>
      </c>
      <c r="G479" s="3">
        <v>46026</v>
      </c>
      <c r="H479">
        <v>65174066</v>
      </c>
      <c r="I479">
        <v>65174066</v>
      </c>
      <c r="K479" t="s">
        <v>2990</v>
      </c>
      <c r="O479" s="3">
        <v>46026</v>
      </c>
      <c r="S479" t="s">
        <v>236</v>
      </c>
      <c r="T479" t="s">
        <v>65</v>
      </c>
      <c r="U479" t="s">
        <v>66</v>
      </c>
      <c r="V479" t="e">
        <f>_xlfn.XLOOKUP(UTILIZADAS[[#This Row],[Contacto1]],Tabla2[phone_number_dialed],Tabla2[status_name],,0)</f>
        <v>#N/A</v>
      </c>
    </row>
    <row r="480" spans="1:22" x14ac:dyDescent="0.25">
      <c r="A480" s="88" t="s">
        <v>2241</v>
      </c>
      <c r="B480" t="s">
        <v>237</v>
      </c>
      <c r="C480" s="4">
        <v>363000680000</v>
      </c>
      <c r="D480" t="s">
        <v>4163</v>
      </c>
      <c r="E480">
        <f>+_xlfn.XLOOKUP(UTILIZADAS[[#This Row],[Numero_Cuenta]],'[1]cobros_marzo (fijo)'!$B:$B,'[1]cobros_marzo (fijo)'!$D:$D,,0)</f>
        <v>0</v>
      </c>
      <c r="G480" s="3">
        <v>46026</v>
      </c>
      <c r="H480">
        <v>69191844</v>
      </c>
      <c r="I480">
        <v>69191844</v>
      </c>
      <c r="K480" t="s">
        <v>2991</v>
      </c>
      <c r="O480" s="3">
        <v>46026</v>
      </c>
      <c r="S480" t="s">
        <v>238</v>
      </c>
      <c r="T480" t="s">
        <v>65</v>
      </c>
      <c r="U480" t="s">
        <v>66</v>
      </c>
      <c r="V480" t="e">
        <f>_xlfn.XLOOKUP(UTILIZADAS[[#This Row],[Contacto1]],Tabla2[phone_number_dialed],Tabla2[status_name],,0)</f>
        <v>#N/A</v>
      </c>
    </row>
    <row r="481" spans="1:22" x14ac:dyDescent="0.25">
      <c r="A481" s="88" t="s">
        <v>2241</v>
      </c>
      <c r="B481" t="s">
        <v>211</v>
      </c>
      <c r="C481" s="4">
        <v>214008740000</v>
      </c>
      <c r="D481" t="s">
        <v>4163</v>
      </c>
      <c r="E481">
        <f>+_xlfn.XLOOKUP(UTILIZADAS[[#This Row],[Numero_Cuenta]],'[1]cobros_marzo (fijo)'!$B:$B,'[1]cobros_marzo (fijo)'!$D:$D,,0)</f>
        <v>0</v>
      </c>
      <c r="G481" s="3">
        <v>46026</v>
      </c>
      <c r="H481">
        <v>65294266</v>
      </c>
      <c r="I481">
        <v>65294266</v>
      </c>
      <c r="K481" t="s">
        <v>2992</v>
      </c>
      <c r="O481" s="3">
        <v>46026</v>
      </c>
      <c r="S481" t="s">
        <v>212</v>
      </c>
      <c r="T481" t="s">
        <v>65</v>
      </c>
      <c r="U481" t="s">
        <v>66</v>
      </c>
      <c r="V481" t="str">
        <f>_xlfn.XLOOKUP(UTILIZADAS[[#This Row],[Contacto1]],Tabla2[phone_number_dialed],Tabla2[status_name],,0)</f>
        <v>Buzon de voz</v>
      </c>
    </row>
    <row r="482" spans="1:22" x14ac:dyDescent="0.25">
      <c r="A482" s="88" t="s">
        <v>2241</v>
      </c>
      <c r="B482" t="s">
        <v>213</v>
      </c>
      <c r="C482" s="4">
        <v>367002930000</v>
      </c>
      <c r="D482" t="s">
        <v>4163</v>
      </c>
      <c r="E482">
        <f>+_xlfn.XLOOKUP(UTILIZADAS[[#This Row],[Numero_Cuenta]],'[1]cobros_marzo (fijo)'!$B:$B,'[1]cobros_marzo (fijo)'!$D:$D,,0)</f>
        <v>0</v>
      </c>
      <c r="G482" s="3">
        <v>46026</v>
      </c>
      <c r="H482">
        <v>67028339</v>
      </c>
      <c r="I482">
        <v>67028339</v>
      </c>
      <c r="K482" t="s">
        <v>2993</v>
      </c>
      <c r="O482" s="3">
        <v>46026</v>
      </c>
      <c r="S482" t="s">
        <v>214</v>
      </c>
      <c r="T482" t="s">
        <v>65</v>
      </c>
      <c r="U482" t="s">
        <v>66</v>
      </c>
      <c r="V482" t="str">
        <f>_xlfn.XLOOKUP(UTILIZADAS[[#This Row],[Contacto1]],Tabla2[phone_number_dialed],Tabla2[status_name],,0)</f>
        <v>Agent Not Available</v>
      </c>
    </row>
    <row r="483" spans="1:22" x14ac:dyDescent="0.25">
      <c r="A483" s="88" t="s">
        <v>2241</v>
      </c>
      <c r="B483" t="s">
        <v>215</v>
      </c>
      <c r="C483" s="4">
        <v>363003090000</v>
      </c>
      <c r="D483" t="s">
        <v>4163</v>
      </c>
      <c r="E483">
        <f>+_xlfn.XLOOKUP(UTILIZADAS[[#This Row],[Numero_Cuenta]],'[1]cobros_marzo (fijo)'!$B:$B,'[1]cobros_marzo (fijo)'!$D:$D,,0)</f>
        <v>0</v>
      </c>
      <c r="G483" s="3">
        <v>46026</v>
      </c>
      <c r="H483">
        <v>63468266</v>
      </c>
      <c r="I483">
        <v>63468266</v>
      </c>
      <c r="K483" t="s">
        <v>2994</v>
      </c>
      <c r="O483" s="3">
        <v>46026</v>
      </c>
      <c r="S483" t="s">
        <v>216</v>
      </c>
      <c r="T483" t="s">
        <v>65</v>
      </c>
      <c r="U483" t="s">
        <v>66</v>
      </c>
      <c r="V483" t="str">
        <f>_xlfn.XLOOKUP(UTILIZADAS[[#This Row],[Contacto1]],Tabla2[phone_number_dialed],Tabla2[status_name],,0)</f>
        <v>Auto busy</v>
      </c>
    </row>
    <row r="484" spans="1:22" x14ac:dyDescent="0.25">
      <c r="A484" s="88" t="s">
        <v>2241</v>
      </c>
      <c r="B484" t="s">
        <v>217</v>
      </c>
      <c r="C484" s="4">
        <v>215060250000</v>
      </c>
      <c r="D484" t="s">
        <v>4163</v>
      </c>
      <c r="E484">
        <f>+_xlfn.XLOOKUP(UTILIZADAS[[#This Row],[Numero_Cuenta]],'[1]cobros_marzo (fijo)'!$B:$B,'[1]cobros_marzo (fijo)'!$D:$D,,0)</f>
        <v>0</v>
      </c>
      <c r="G484" s="3">
        <v>46026</v>
      </c>
      <c r="H484">
        <v>66210454</v>
      </c>
      <c r="I484">
        <v>66210454</v>
      </c>
      <c r="K484" t="s">
        <v>2995</v>
      </c>
      <c r="O484" s="3">
        <v>46026</v>
      </c>
      <c r="S484" t="s">
        <v>218</v>
      </c>
      <c r="T484" t="s">
        <v>65</v>
      </c>
      <c r="U484" t="s">
        <v>66</v>
      </c>
      <c r="V484" t="str">
        <f>_xlfn.XLOOKUP(UTILIZADAS[[#This Row],[Contacto1]],Tabla2[phone_number_dialed],Tabla2[status_name],,0)</f>
        <v>Agent Not Available</v>
      </c>
    </row>
    <row r="485" spans="1:22" x14ac:dyDescent="0.25">
      <c r="A485" s="88" t="s">
        <v>2241</v>
      </c>
      <c r="B485" t="s">
        <v>219</v>
      </c>
      <c r="C485" s="4">
        <v>342345490000</v>
      </c>
      <c r="D485" t="s">
        <v>4163</v>
      </c>
      <c r="E485">
        <f>+_xlfn.XLOOKUP(UTILIZADAS[[#This Row],[Numero_Cuenta]],'[1]cobros_marzo (fijo)'!$B:$B,'[1]cobros_marzo (fijo)'!$D:$D,,0)</f>
        <v>0</v>
      </c>
      <c r="G485" s="3">
        <v>46026</v>
      </c>
      <c r="H485">
        <v>63385364</v>
      </c>
      <c r="I485">
        <v>63385364</v>
      </c>
      <c r="K485" t="s">
        <v>2996</v>
      </c>
      <c r="O485" s="3">
        <v>46026</v>
      </c>
      <c r="S485" t="s">
        <v>220</v>
      </c>
      <c r="T485" t="s">
        <v>65</v>
      </c>
      <c r="U485" t="s">
        <v>66</v>
      </c>
      <c r="V485" t="e">
        <f>_xlfn.XLOOKUP(UTILIZADAS[[#This Row],[Contacto1]],Tabla2[phone_number_dialed],Tabla2[status_name],,0)</f>
        <v>#N/A</v>
      </c>
    </row>
    <row r="486" spans="1:22" x14ac:dyDescent="0.25">
      <c r="A486" s="88" t="s">
        <v>2241</v>
      </c>
      <c r="B486" t="s">
        <v>221</v>
      </c>
      <c r="C486" s="4">
        <v>366000710000</v>
      </c>
      <c r="D486" t="s">
        <v>4163</v>
      </c>
      <c r="E486">
        <f>+_xlfn.XLOOKUP(UTILIZADAS[[#This Row],[Numero_Cuenta]],'[1]cobros_marzo (fijo)'!$B:$B,'[1]cobros_marzo (fijo)'!$D:$D,,0)</f>
        <v>0</v>
      </c>
      <c r="G486" s="3">
        <v>46026</v>
      </c>
      <c r="H486">
        <v>68588708</v>
      </c>
      <c r="I486">
        <v>68588708</v>
      </c>
      <c r="K486" t="s">
        <v>2997</v>
      </c>
      <c r="O486" s="3">
        <v>46026</v>
      </c>
      <c r="S486" t="s">
        <v>222</v>
      </c>
      <c r="T486" t="s">
        <v>65</v>
      </c>
      <c r="U486" t="s">
        <v>66</v>
      </c>
      <c r="V486" t="str">
        <f>_xlfn.XLOOKUP(UTILIZADAS[[#This Row],[Contacto1]],Tabla2[phone_number_dialed],Tabla2[status_name],,0)</f>
        <v>Cuenta cesada</v>
      </c>
    </row>
    <row r="487" spans="1:22" x14ac:dyDescent="0.25">
      <c r="A487" s="88" t="s">
        <v>2241</v>
      </c>
      <c r="B487" t="s">
        <v>223</v>
      </c>
      <c r="C487" s="4">
        <v>365002870000</v>
      </c>
      <c r="D487" t="s">
        <v>4163</v>
      </c>
      <c r="E487">
        <f>+_xlfn.XLOOKUP(UTILIZADAS[[#This Row],[Numero_Cuenta]],'[1]cobros_marzo (fijo)'!$B:$B,'[1]cobros_marzo (fijo)'!$D:$D,,0)</f>
        <v>0</v>
      </c>
      <c r="G487" s="3">
        <v>46026</v>
      </c>
      <c r="H487">
        <v>67313117</v>
      </c>
      <c r="I487">
        <v>67313117</v>
      </c>
      <c r="K487" t="s">
        <v>2998</v>
      </c>
      <c r="O487" s="3">
        <v>46026</v>
      </c>
      <c r="S487" t="s">
        <v>224</v>
      </c>
      <c r="T487" t="s">
        <v>65</v>
      </c>
      <c r="U487" t="s">
        <v>66</v>
      </c>
      <c r="V487" t="str">
        <f>_xlfn.XLOOKUP(UTILIZADAS[[#This Row],[Contacto1]],Tabla2[phone_number_dialed],Tabla2[status_name],,0)</f>
        <v>Cuenta cesada</v>
      </c>
    </row>
    <row r="488" spans="1:22" x14ac:dyDescent="0.25">
      <c r="A488" s="88" t="s">
        <v>2241</v>
      </c>
      <c r="B488" t="s">
        <v>225</v>
      </c>
      <c r="C488" s="4">
        <v>367000460000</v>
      </c>
      <c r="D488" t="s">
        <v>4163</v>
      </c>
      <c r="E488">
        <f>+_xlfn.XLOOKUP(UTILIZADAS[[#This Row],[Numero_Cuenta]],'[1]cobros_marzo (fijo)'!$B:$B,'[1]cobros_marzo (fijo)'!$D:$D,,0)</f>
        <v>0</v>
      </c>
      <c r="G488" s="3">
        <v>46026</v>
      </c>
      <c r="H488">
        <v>60349166</v>
      </c>
      <c r="I488">
        <v>60349166</v>
      </c>
      <c r="K488" t="s">
        <v>2999</v>
      </c>
      <c r="O488" s="3">
        <v>46026</v>
      </c>
      <c r="S488" t="s">
        <v>226</v>
      </c>
      <c r="T488" t="s">
        <v>65</v>
      </c>
      <c r="U488" t="s">
        <v>66</v>
      </c>
      <c r="V488" t="str">
        <f>_xlfn.XLOOKUP(UTILIZADAS[[#This Row],[Contacto1]],Tabla2[phone_number_dialed],Tabla2[status_name],,0)</f>
        <v>Agent Not Available</v>
      </c>
    </row>
    <row r="489" spans="1:22" x14ac:dyDescent="0.25">
      <c r="A489" s="88" t="s">
        <v>2241</v>
      </c>
      <c r="B489" t="s">
        <v>227</v>
      </c>
      <c r="C489" s="4">
        <v>358370160000</v>
      </c>
      <c r="D489" t="s">
        <v>4163</v>
      </c>
      <c r="E489">
        <f>+_xlfn.XLOOKUP(UTILIZADAS[[#This Row],[Numero_Cuenta]],'[1]cobros_marzo (fijo)'!$B:$B,'[1]cobros_marzo (fijo)'!$D:$D,,0)</f>
        <v>0</v>
      </c>
      <c r="G489" s="3">
        <v>46026</v>
      </c>
      <c r="H489">
        <v>64122590</v>
      </c>
      <c r="I489">
        <v>64122590</v>
      </c>
      <c r="K489" t="s">
        <v>3000</v>
      </c>
      <c r="O489" s="3">
        <v>46026</v>
      </c>
      <c r="S489" t="s">
        <v>228</v>
      </c>
      <c r="T489" t="s">
        <v>65</v>
      </c>
      <c r="U489" t="s">
        <v>66</v>
      </c>
      <c r="V489" t="e">
        <f>_xlfn.XLOOKUP(UTILIZADAS[[#This Row],[Contacto1]],Tabla2[phone_number_dialed],Tabla2[status_name],,0)</f>
        <v>#N/A</v>
      </c>
    </row>
    <row r="490" spans="1:22" x14ac:dyDescent="0.25">
      <c r="A490" s="88" t="s">
        <v>2241</v>
      </c>
      <c r="B490" t="s">
        <v>187</v>
      </c>
      <c r="C490" s="4">
        <v>362004080000</v>
      </c>
      <c r="D490" t="s">
        <v>4163</v>
      </c>
      <c r="E490">
        <f>+_xlfn.XLOOKUP(UTILIZADAS[[#This Row],[Numero_Cuenta]],'[1]cobros_marzo (fijo)'!$B:$B,'[1]cobros_marzo (fijo)'!$D:$D,,0)</f>
        <v>0</v>
      </c>
      <c r="G490" s="3">
        <v>46026</v>
      </c>
      <c r="H490">
        <v>65404671</v>
      </c>
      <c r="I490">
        <v>65404671</v>
      </c>
      <c r="K490" t="s">
        <v>3001</v>
      </c>
      <c r="O490" s="3">
        <v>46026</v>
      </c>
      <c r="S490" t="s">
        <v>188</v>
      </c>
      <c r="T490" t="s">
        <v>65</v>
      </c>
      <c r="U490" t="s">
        <v>66</v>
      </c>
      <c r="V490" t="str">
        <f>_xlfn.XLOOKUP(UTILIZADAS[[#This Row],[Contacto1]],Tabla2[phone_number_dialed],Tabla2[status_name],,0)</f>
        <v>Buzon de voz</v>
      </c>
    </row>
    <row r="491" spans="1:22" x14ac:dyDescent="0.25">
      <c r="A491" s="88" t="s">
        <v>2241</v>
      </c>
      <c r="B491" t="s">
        <v>189</v>
      </c>
      <c r="C491" s="4">
        <v>365004390000</v>
      </c>
      <c r="D491" t="s">
        <v>4163</v>
      </c>
      <c r="E491">
        <f>+_xlfn.XLOOKUP(UTILIZADAS[[#This Row],[Numero_Cuenta]],'[1]cobros_marzo (fijo)'!$B:$B,'[1]cobros_marzo (fijo)'!$D:$D,,0)</f>
        <v>0</v>
      </c>
      <c r="G491" s="3">
        <v>46026</v>
      </c>
      <c r="H491">
        <v>65404636</v>
      </c>
      <c r="I491">
        <v>65404636</v>
      </c>
      <c r="K491" t="s">
        <v>3002</v>
      </c>
      <c r="O491" s="3">
        <v>46026</v>
      </c>
      <c r="S491" t="s">
        <v>190</v>
      </c>
      <c r="T491" t="s">
        <v>65</v>
      </c>
      <c r="U491" t="s">
        <v>66</v>
      </c>
      <c r="V491" t="e">
        <f>_xlfn.XLOOKUP(UTILIZADAS[[#This Row],[Contacto1]],Tabla2[phone_number_dialed],Tabla2[status_name],,0)</f>
        <v>#N/A</v>
      </c>
    </row>
    <row r="492" spans="1:22" x14ac:dyDescent="0.25">
      <c r="A492" s="88" t="s">
        <v>2241</v>
      </c>
      <c r="B492" t="s">
        <v>191</v>
      </c>
      <c r="C492" s="4">
        <v>275067830000</v>
      </c>
      <c r="D492" t="s">
        <v>4163</v>
      </c>
      <c r="E492">
        <f>+_xlfn.XLOOKUP(UTILIZADAS[[#This Row],[Numero_Cuenta]],'[1]cobros_marzo (fijo)'!$B:$B,'[1]cobros_marzo (fijo)'!$D:$D,,0)</f>
        <v>0</v>
      </c>
      <c r="G492" s="3">
        <v>46026</v>
      </c>
      <c r="H492">
        <v>63197407</v>
      </c>
      <c r="I492">
        <v>63197407</v>
      </c>
      <c r="K492" t="s">
        <v>3003</v>
      </c>
      <c r="O492" s="3">
        <v>46026</v>
      </c>
      <c r="S492" t="s">
        <v>192</v>
      </c>
      <c r="T492" t="s">
        <v>65</v>
      </c>
      <c r="U492" t="s">
        <v>66</v>
      </c>
      <c r="V492" t="str">
        <f>_xlfn.XLOOKUP(UTILIZADAS[[#This Row],[Contacto1]],Tabla2[phone_number_dialed],Tabla2[status_name],,0)</f>
        <v>Agent Not Available</v>
      </c>
    </row>
    <row r="493" spans="1:22" x14ac:dyDescent="0.25">
      <c r="A493" s="88" t="s">
        <v>2241</v>
      </c>
      <c r="B493" t="s">
        <v>193</v>
      </c>
      <c r="C493" s="4">
        <v>361004030000</v>
      </c>
      <c r="D493" t="s">
        <v>4163</v>
      </c>
      <c r="E493">
        <f>+_xlfn.XLOOKUP(UTILIZADAS[[#This Row],[Numero_Cuenta]],'[1]cobros_marzo (fijo)'!$B:$B,'[1]cobros_marzo (fijo)'!$D:$D,,0)</f>
        <v>0</v>
      </c>
      <c r="G493" s="3">
        <v>46026</v>
      </c>
      <c r="H493">
        <v>67031272</v>
      </c>
      <c r="I493">
        <v>67031272</v>
      </c>
      <c r="K493" t="s">
        <v>3004</v>
      </c>
      <c r="O493" s="3">
        <v>46026</v>
      </c>
      <c r="S493" t="s">
        <v>194</v>
      </c>
      <c r="T493" t="s">
        <v>65</v>
      </c>
      <c r="U493" t="s">
        <v>66</v>
      </c>
      <c r="V493" t="str">
        <f>_xlfn.XLOOKUP(UTILIZADAS[[#This Row],[Contacto1]],Tabla2[phone_number_dialed],Tabla2[status_name],,0)</f>
        <v>Agent Not Available</v>
      </c>
    </row>
    <row r="494" spans="1:22" x14ac:dyDescent="0.25">
      <c r="A494" s="88" t="s">
        <v>2241</v>
      </c>
      <c r="B494" t="s">
        <v>195</v>
      </c>
      <c r="C494" s="4">
        <v>366004010000</v>
      </c>
      <c r="D494" t="s">
        <v>4163</v>
      </c>
      <c r="E494">
        <f>+_xlfn.XLOOKUP(UTILIZADAS[[#This Row],[Numero_Cuenta]],'[1]cobros_marzo (fijo)'!$B:$B,'[1]cobros_marzo (fijo)'!$D:$D,,0)</f>
        <v>0</v>
      </c>
      <c r="G494" s="3">
        <v>46026</v>
      </c>
      <c r="H494">
        <v>68004840</v>
      </c>
      <c r="I494">
        <v>68004840</v>
      </c>
      <c r="K494" t="s">
        <v>3005</v>
      </c>
      <c r="O494" s="3">
        <v>46026</v>
      </c>
      <c r="S494" t="s">
        <v>196</v>
      </c>
      <c r="T494" t="s">
        <v>65</v>
      </c>
      <c r="U494" t="s">
        <v>66</v>
      </c>
      <c r="V494" t="str">
        <f>_xlfn.XLOOKUP(UTILIZADAS[[#This Row],[Contacto1]],Tabla2[phone_number_dialed],Tabla2[status_name],,0)</f>
        <v>Agent Not Available</v>
      </c>
    </row>
    <row r="495" spans="1:22" x14ac:dyDescent="0.25">
      <c r="A495" s="88" t="s">
        <v>2241</v>
      </c>
      <c r="B495" t="s">
        <v>197</v>
      </c>
      <c r="C495" s="4">
        <v>369003370000</v>
      </c>
      <c r="D495" t="s">
        <v>4163</v>
      </c>
      <c r="E495">
        <f>+_xlfn.XLOOKUP(UTILIZADAS[[#This Row],[Numero_Cuenta]],'[1]cobros_marzo (fijo)'!$B:$B,'[1]cobros_marzo (fijo)'!$D:$D,,0)</f>
        <v>0</v>
      </c>
      <c r="G495" s="3">
        <v>46026</v>
      </c>
      <c r="H495">
        <v>68906543</v>
      </c>
      <c r="I495">
        <v>68906543</v>
      </c>
      <c r="K495" t="s">
        <v>2555</v>
      </c>
      <c r="O495" s="3">
        <v>46026</v>
      </c>
      <c r="S495" t="s">
        <v>198</v>
      </c>
      <c r="T495" t="s">
        <v>65</v>
      </c>
      <c r="U495" t="s">
        <v>66</v>
      </c>
      <c r="V495" t="str">
        <f>_xlfn.XLOOKUP(UTILIZADAS[[#This Row],[Contacto1]],Tabla2[phone_number_dialed],Tabla2[status_name],,0)</f>
        <v>Agent Not Available</v>
      </c>
    </row>
    <row r="496" spans="1:22" x14ac:dyDescent="0.25">
      <c r="A496" s="88" t="s">
        <v>2241</v>
      </c>
      <c r="B496" t="s">
        <v>199</v>
      </c>
      <c r="C496" s="4">
        <v>363000200000</v>
      </c>
      <c r="D496" t="s">
        <v>4163</v>
      </c>
      <c r="E496">
        <f>+_xlfn.XLOOKUP(UTILIZADAS[[#This Row],[Numero_Cuenta]],'[1]cobros_marzo (fijo)'!$B:$B,'[1]cobros_marzo (fijo)'!$D:$D,,0)</f>
        <v>0</v>
      </c>
      <c r="G496" s="3">
        <v>46026</v>
      </c>
      <c r="H496">
        <v>65608513</v>
      </c>
      <c r="I496">
        <v>65608513</v>
      </c>
      <c r="K496" t="s">
        <v>3006</v>
      </c>
      <c r="O496" s="3">
        <v>46026</v>
      </c>
      <c r="S496" t="s">
        <v>200</v>
      </c>
      <c r="T496" t="s">
        <v>65</v>
      </c>
      <c r="U496" t="s">
        <v>66</v>
      </c>
      <c r="V496" t="str">
        <f>_xlfn.XLOOKUP(UTILIZADAS[[#This Row],[Contacto1]],Tabla2[phone_number_dialed],Tabla2[status_name],,0)</f>
        <v>Buzon de voz</v>
      </c>
    </row>
    <row r="497" spans="1:22" x14ac:dyDescent="0.25">
      <c r="A497" s="88" t="s">
        <v>2241</v>
      </c>
      <c r="B497" t="s">
        <v>201</v>
      </c>
      <c r="C497" s="4">
        <v>363003190000</v>
      </c>
      <c r="D497" t="s">
        <v>4163</v>
      </c>
      <c r="E497">
        <f>+_xlfn.XLOOKUP(UTILIZADAS[[#This Row],[Numero_Cuenta]],'[1]cobros_marzo (fijo)'!$B:$B,'[1]cobros_marzo (fijo)'!$D:$D,,0)</f>
        <v>0</v>
      </c>
      <c r="G497" s="3">
        <v>46026</v>
      </c>
      <c r="H497">
        <v>63479119</v>
      </c>
      <c r="I497">
        <v>63479119</v>
      </c>
      <c r="K497" t="s">
        <v>3007</v>
      </c>
      <c r="O497" s="3">
        <v>46026</v>
      </c>
      <c r="S497" t="s">
        <v>202</v>
      </c>
      <c r="T497" t="s">
        <v>65</v>
      </c>
      <c r="U497" t="s">
        <v>66</v>
      </c>
      <c r="V497" t="str">
        <f>_xlfn.XLOOKUP(UTILIZADAS[[#This Row],[Contacto1]],Tabla2[phone_number_dialed],Tabla2[status_name],,0)</f>
        <v>Agent Not Available</v>
      </c>
    </row>
    <row r="498" spans="1:22" x14ac:dyDescent="0.25">
      <c r="A498" s="88" t="s">
        <v>2241</v>
      </c>
      <c r="B498" t="s">
        <v>203</v>
      </c>
      <c r="C498" s="4">
        <v>368002400000</v>
      </c>
      <c r="D498" t="s">
        <v>4163</v>
      </c>
      <c r="E498">
        <f>+_xlfn.XLOOKUP(UTILIZADAS[[#This Row],[Numero_Cuenta]],'[1]cobros_marzo (fijo)'!$B:$B,'[1]cobros_marzo (fijo)'!$D:$D,,0)</f>
        <v>0</v>
      </c>
      <c r="G498" s="3">
        <v>46026</v>
      </c>
      <c r="H498">
        <v>64610148</v>
      </c>
      <c r="I498">
        <v>64610148</v>
      </c>
      <c r="K498" t="s">
        <v>3008</v>
      </c>
      <c r="O498" s="3">
        <v>46026</v>
      </c>
      <c r="S498" t="s">
        <v>204</v>
      </c>
      <c r="T498" t="s">
        <v>65</v>
      </c>
      <c r="U498" t="s">
        <v>66</v>
      </c>
      <c r="V498" t="e">
        <f>_xlfn.XLOOKUP(UTILIZADAS[[#This Row],[Contacto1]],Tabla2[phone_number_dialed],Tabla2[status_name],,0)</f>
        <v>#N/A</v>
      </c>
    </row>
    <row r="499" spans="1:22" x14ac:dyDescent="0.25">
      <c r="A499" s="88" t="s">
        <v>2241</v>
      </c>
      <c r="B499" t="s">
        <v>205</v>
      </c>
      <c r="C499" s="4">
        <v>363003760000</v>
      </c>
      <c r="D499" t="s">
        <v>4163</v>
      </c>
      <c r="E499">
        <f>+_xlfn.XLOOKUP(UTILIZADAS[[#This Row],[Numero_Cuenta]],'[1]cobros_marzo (fijo)'!$B:$B,'[1]cobros_marzo (fijo)'!$D:$D,,0)</f>
        <v>0</v>
      </c>
      <c r="G499" s="3">
        <v>46026</v>
      </c>
      <c r="H499">
        <v>67049348</v>
      </c>
      <c r="I499">
        <v>67049348</v>
      </c>
      <c r="K499" t="s">
        <v>3009</v>
      </c>
      <c r="O499" s="3">
        <v>46026</v>
      </c>
      <c r="S499" t="s">
        <v>206</v>
      </c>
      <c r="T499" t="s">
        <v>65</v>
      </c>
      <c r="U499" t="s">
        <v>66</v>
      </c>
      <c r="V499" t="str">
        <f>_xlfn.XLOOKUP(UTILIZADAS[[#This Row],[Contacto1]],Tabla2[phone_number_dialed],Tabla2[status_name],,0)</f>
        <v>Cuenta cesada</v>
      </c>
    </row>
    <row r="500" spans="1:22" x14ac:dyDescent="0.25">
      <c r="A500" s="88" t="s">
        <v>2241</v>
      </c>
      <c r="B500" t="s">
        <v>207</v>
      </c>
      <c r="C500" s="4">
        <v>369002140000</v>
      </c>
      <c r="D500" t="s">
        <v>4163</v>
      </c>
      <c r="E500">
        <f>+_xlfn.XLOOKUP(UTILIZADAS[[#This Row],[Numero_Cuenta]],'[1]cobros_marzo (fijo)'!$B:$B,'[1]cobros_marzo (fijo)'!$D:$D,,0)</f>
        <v>0</v>
      </c>
      <c r="G500" s="3">
        <v>46026</v>
      </c>
      <c r="H500">
        <v>63373915</v>
      </c>
      <c r="I500">
        <v>63373915</v>
      </c>
      <c r="K500" t="s">
        <v>3010</v>
      </c>
      <c r="O500" s="3">
        <v>46026</v>
      </c>
      <c r="S500" t="s">
        <v>208</v>
      </c>
      <c r="T500" t="s">
        <v>65</v>
      </c>
      <c r="U500" t="s">
        <v>66</v>
      </c>
      <c r="V500" t="str">
        <f>_xlfn.XLOOKUP(UTILIZADAS[[#This Row],[Contacto1]],Tabla2[phone_number_dialed],Tabla2[status_name],,0)</f>
        <v>Agent Not Available</v>
      </c>
    </row>
    <row r="501" spans="1:22" x14ac:dyDescent="0.25">
      <c r="A501" s="88" t="s">
        <v>2241</v>
      </c>
      <c r="B501" t="s">
        <v>209</v>
      </c>
      <c r="C501" s="4">
        <v>367003480000</v>
      </c>
      <c r="D501" t="s">
        <v>4163</v>
      </c>
      <c r="E501">
        <f>+_xlfn.XLOOKUP(UTILIZADAS[[#This Row],[Numero_Cuenta]],'[1]cobros_marzo (fijo)'!$B:$B,'[1]cobros_marzo (fijo)'!$D:$D,,0)</f>
        <v>0</v>
      </c>
      <c r="G501" s="3">
        <v>46026</v>
      </c>
      <c r="H501">
        <v>63104683</v>
      </c>
      <c r="I501">
        <v>63104683</v>
      </c>
      <c r="K501" t="s">
        <v>3011</v>
      </c>
      <c r="O501" s="3">
        <v>46026</v>
      </c>
      <c r="S501" t="s">
        <v>210</v>
      </c>
      <c r="T501" t="s">
        <v>65</v>
      </c>
      <c r="U501" t="s">
        <v>66</v>
      </c>
      <c r="V501" t="e">
        <f>_xlfn.XLOOKUP(UTILIZADAS[[#This Row],[Contacto1]],Tabla2[phone_number_dialed],Tabla2[status_name],,0)</f>
        <v>#N/A</v>
      </c>
    </row>
    <row r="502" spans="1:22" x14ac:dyDescent="0.25">
      <c r="A502" s="88" t="s">
        <v>2241</v>
      </c>
      <c r="B502" t="s">
        <v>177</v>
      </c>
      <c r="C502" s="4">
        <v>368004580000</v>
      </c>
      <c r="D502" t="s">
        <v>4163</v>
      </c>
      <c r="E502">
        <f>+_xlfn.XLOOKUP(UTILIZADAS[[#This Row],[Numero_Cuenta]],'[1]cobros_marzo (fijo)'!$B:$B,'[1]cobros_marzo (fijo)'!$D:$D,,0)</f>
        <v>0</v>
      </c>
      <c r="G502" s="3">
        <v>46026</v>
      </c>
      <c r="H502">
        <v>60512175</v>
      </c>
      <c r="I502">
        <v>60512175</v>
      </c>
      <c r="K502" t="s">
        <v>3012</v>
      </c>
      <c r="O502" s="3">
        <v>46026</v>
      </c>
      <c r="S502" t="s">
        <v>1923</v>
      </c>
      <c r="T502" t="s">
        <v>85</v>
      </c>
      <c r="U502" t="s">
        <v>66</v>
      </c>
      <c r="V502" t="str">
        <f>_xlfn.XLOOKUP(UTILIZADAS[[#This Row],[Contacto1]],Tabla2[phone_number_dialed],Tabla2[status_name],,0)</f>
        <v>Agent Not Available</v>
      </c>
    </row>
    <row r="503" spans="1:22" x14ac:dyDescent="0.25">
      <c r="A503" s="88" t="s">
        <v>2241</v>
      </c>
      <c r="B503" t="s">
        <v>180</v>
      </c>
      <c r="C503" s="4">
        <v>366005850000</v>
      </c>
      <c r="D503" t="s">
        <v>4163</v>
      </c>
      <c r="E503">
        <f>+_xlfn.XLOOKUP(UTILIZADAS[[#This Row],[Numero_Cuenta]],'[1]cobros_marzo (fijo)'!$B:$B,'[1]cobros_marzo (fijo)'!$D:$D,,0)</f>
        <v>0</v>
      </c>
      <c r="G503" s="3">
        <v>46026</v>
      </c>
      <c r="H503">
        <v>68268742</v>
      </c>
      <c r="I503">
        <v>68268742</v>
      </c>
      <c r="K503" t="s">
        <v>3013</v>
      </c>
      <c r="O503" s="3">
        <v>46026</v>
      </c>
      <c r="S503" t="s">
        <v>181</v>
      </c>
      <c r="T503" t="s">
        <v>65</v>
      </c>
      <c r="U503" t="s">
        <v>66</v>
      </c>
      <c r="V503" t="str">
        <f>_xlfn.XLOOKUP(UTILIZADAS[[#This Row],[Contacto1]],Tabla2[phone_number_dialed],Tabla2[status_name],,0)</f>
        <v>Agent Not Available</v>
      </c>
    </row>
    <row r="504" spans="1:22" x14ac:dyDescent="0.25">
      <c r="A504" s="88" t="s">
        <v>2241</v>
      </c>
      <c r="B504" t="s">
        <v>160</v>
      </c>
      <c r="C504" s="4">
        <v>362006040000</v>
      </c>
      <c r="D504" t="s">
        <v>4163</v>
      </c>
      <c r="E504">
        <f>+_xlfn.XLOOKUP(UTILIZADAS[[#This Row],[Numero_Cuenta]],'[1]cobros_marzo (fijo)'!$B:$B,'[1]cobros_marzo (fijo)'!$D:$D,,0)</f>
        <v>0</v>
      </c>
      <c r="G504" s="3">
        <v>46026</v>
      </c>
      <c r="H504">
        <v>64899463</v>
      </c>
      <c r="I504">
        <v>64899463</v>
      </c>
      <c r="K504" t="s">
        <v>3014</v>
      </c>
      <c r="O504" s="3">
        <v>46026</v>
      </c>
      <c r="S504" t="s">
        <v>161</v>
      </c>
      <c r="T504" t="s">
        <v>65</v>
      </c>
      <c r="U504" t="s">
        <v>66</v>
      </c>
      <c r="V504" t="str">
        <f>_xlfn.XLOOKUP(UTILIZADAS[[#This Row],[Contacto1]],Tabla2[phone_number_dialed],Tabla2[status_name],,0)</f>
        <v>Agent Not Available</v>
      </c>
    </row>
    <row r="505" spans="1:22" x14ac:dyDescent="0.25">
      <c r="A505" s="88" t="s">
        <v>2241</v>
      </c>
      <c r="B505" t="s">
        <v>162</v>
      </c>
      <c r="C505" s="4">
        <v>367003030000</v>
      </c>
      <c r="D505" t="s">
        <v>4163</v>
      </c>
      <c r="E505">
        <f>+_xlfn.XLOOKUP(UTILIZADAS[[#This Row],[Numero_Cuenta]],'[1]cobros_marzo (fijo)'!$B:$B,'[1]cobros_marzo (fijo)'!$D:$D,,0)</f>
        <v>0</v>
      </c>
      <c r="G505" s="3">
        <v>46026</v>
      </c>
      <c r="H505">
        <v>67890543</v>
      </c>
      <c r="I505">
        <v>67890543</v>
      </c>
      <c r="K505" t="s">
        <v>2908</v>
      </c>
      <c r="O505" s="3">
        <v>46026</v>
      </c>
      <c r="S505" t="s">
        <v>163</v>
      </c>
      <c r="T505" t="s">
        <v>65</v>
      </c>
      <c r="U505" t="s">
        <v>66</v>
      </c>
      <c r="V505" t="str">
        <f>_xlfn.XLOOKUP(UTILIZADAS[[#This Row],[Contacto1]],Tabla2[phone_number_dialed],Tabla2[status_name],,0)</f>
        <v>Buzon de voz</v>
      </c>
    </row>
    <row r="506" spans="1:22" x14ac:dyDescent="0.25">
      <c r="A506" s="88" t="s">
        <v>2241</v>
      </c>
      <c r="B506" t="s">
        <v>164</v>
      </c>
      <c r="C506" s="4">
        <v>363005830000</v>
      </c>
      <c r="D506" t="s">
        <v>4163</v>
      </c>
      <c r="E506">
        <f>+_xlfn.XLOOKUP(UTILIZADAS[[#This Row],[Numero_Cuenta]],'[1]cobros_marzo (fijo)'!$B:$B,'[1]cobros_marzo (fijo)'!$D:$D,,0)</f>
        <v>0</v>
      </c>
      <c r="G506" s="3">
        <v>46026</v>
      </c>
      <c r="H506">
        <v>69320573</v>
      </c>
      <c r="I506">
        <v>69320573</v>
      </c>
      <c r="K506" t="s">
        <v>3015</v>
      </c>
      <c r="O506" s="3">
        <v>46026</v>
      </c>
      <c r="S506" t="s">
        <v>165</v>
      </c>
      <c r="T506" t="s">
        <v>65</v>
      </c>
      <c r="U506" t="s">
        <v>66</v>
      </c>
      <c r="V506" t="str">
        <f>_xlfn.XLOOKUP(UTILIZADAS[[#This Row],[Contacto1]],Tabla2[phone_number_dialed],Tabla2[status_name],,0)</f>
        <v>Agent Not Available</v>
      </c>
    </row>
    <row r="507" spans="1:22" x14ac:dyDescent="0.25">
      <c r="A507" s="88" t="s">
        <v>2241</v>
      </c>
      <c r="B507" t="s">
        <v>166</v>
      </c>
      <c r="C507" s="4">
        <v>369004710000</v>
      </c>
      <c r="D507" t="s">
        <v>4163</v>
      </c>
      <c r="E507">
        <f>+_xlfn.XLOOKUP(UTILIZADAS[[#This Row],[Numero_Cuenta]],'[1]cobros_marzo (fijo)'!$B:$B,'[1]cobros_marzo (fijo)'!$D:$D,,0)</f>
        <v>0</v>
      </c>
      <c r="G507" s="3">
        <v>46026</v>
      </c>
      <c r="H507">
        <v>68073711</v>
      </c>
      <c r="I507">
        <v>68073711</v>
      </c>
      <c r="K507" t="s">
        <v>3016</v>
      </c>
      <c r="O507" s="3">
        <v>46026</v>
      </c>
      <c r="S507" t="s">
        <v>167</v>
      </c>
      <c r="T507" t="s">
        <v>65</v>
      </c>
      <c r="U507" t="s">
        <v>66</v>
      </c>
      <c r="V507" t="str">
        <f>_xlfn.XLOOKUP(UTILIZADAS[[#This Row],[Contacto1]],Tabla2[phone_number_dialed],Tabla2[status_name],,0)</f>
        <v>No Answer AutoDial</v>
      </c>
    </row>
    <row r="508" spans="1:22" x14ac:dyDescent="0.25">
      <c r="A508" s="88" t="s">
        <v>2241</v>
      </c>
      <c r="B508" t="s">
        <v>168</v>
      </c>
      <c r="C508" s="4">
        <v>367006670000</v>
      </c>
      <c r="D508" t="s">
        <v>4163</v>
      </c>
      <c r="E508">
        <f>+_xlfn.XLOOKUP(UTILIZADAS[[#This Row],[Numero_Cuenta]],'[1]cobros_marzo (fijo)'!$B:$B,'[1]cobros_marzo (fijo)'!$D:$D,,0)</f>
        <v>0</v>
      </c>
      <c r="G508" s="3">
        <v>46026</v>
      </c>
      <c r="H508">
        <v>69477856</v>
      </c>
      <c r="I508">
        <v>69477856</v>
      </c>
      <c r="K508" t="s">
        <v>3017</v>
      </c>
      <c r="O508" s="3">
        <v>46026</v>
      </c>
      <c r="S508" t="s">
        <v>169</v>
      </c>
      <c r="T508" t="s">
        <v>65</v>
      </c>
      <c r="U508" t="s">
        <v>66</v>
      </c>
      <c r="V508" t="str">
        <f>_xlfn.XLOOKUP(UTILIZADAS[[#This Row],[Contacto1]],Tabla2[phone_number_dialed],Tabla2[status_name],,0)</f>
        <v>No Answer AutoDial</v>
      </c>
    </row>
    <row r="509" spans="1:22" x14ac:dyDescent="0.25">
      <c r="A509" s="88" t="s">
        <v>2241</v>
      </c>
      <c r="B509" t="s">
        <v>170</v>
      </c>
      <c r="C509" s="4">
        <v>363005870000</v>
      </c>
      <c r="D509" t="s">
        <v>4163</v>
      </c>
      <c r="E509">
        <f>+_xlfn.XLOOKUP(UTILIZADAS[[#This Row],[Numero_Cuenta]],'[1]cobros_marzo (fijo)'!$B:$B,'[1]cobros_marzo (fijo)'!$D:$D,,0)</f>
        <v>0</v>
      </c>
      <c r="G509" s="3">
        <v>46026</v>
      </c>
      <c r="H509">
        <v>63806351</v>
      </c>
      <c r="I509">
        <v>63806351</v>
      </c>
      <c r="K509" t="s">
        <v>3018</v>
      </c>
      <c r="O509" s="3">
        <v>46026</v>
      </c>
      <c r="S509" t="s">
        <v>171</v>
      </c>
      <c r="T509" t="s">
        <v>65</v>
      </c>
      <c r="U509" t="s">
        <v>66</v>
      </c>
      <c r="V509" t="str">
        <f>_xlfn.XLOOKUP(UTILIZADAS[[#This Row],[Contacto1]],Tabla2[phone_number_dialed],Tabla2[status_name],,0)</f>
        <v>Agent Not Available</v>
      </c>
    </row>
    <row r="510" spans="1:22" x14ac:dyDescent="0.25">
      <c r="A510" s="88" t="s">
        <v>2241</v>
      </c>
      <c r="B510" t="s">
        <v>172</v>
      </c>
      <c r="C510" s="4">
        <v>361003580000</v>
      </c>
      <c r="D510" t="s">
        <v>4163</v>
      </c>
      <c r="E510">
        <f>+_xlfn.XLOOKUP(UTILIZADAS[[#This Row],[Numero_Cuenta]],'[1]cobros_marzo (fijo)'!$B:$B,'[1]cobros_marzo (fijo)'!$D:$D,,0)</f>
        <v>0</v>
      </c>
      <c r="G510" s="3">
        <v>46026</v>
      </c>
      <c r="H510">
        <v>68116008</v>
      </c>
      <c r="I510">
        <v>68116008</v>
      </c>
      <c r="K510" t="s">
        <v>3019</v>
      </c>
      <c r="O510" s="3">
        <v>46026</v>
      </c>
      <c r="S510" t="s">
        <v>173</v>
      </c>
      <c r="T510" t="s">
        <v>65</v>
      </c>
      <c r="U510" t="s">
        <v>66</v>
      </c>
      <c r="V510" t="str">
        <f>_xlfn.XLOOKUP(UTILIZADAS[[#This Row],[Contacto1]],Tabla2[phone_number_dialed],Tabla2[status_name],,0)</f>
        <v>Agent Not Available</v>
      </c>
    </row>
    <row r="511" spans="1:22" x14ac:dyDescent="0.25">
      <c r="A511" s="88" t="s">
        <v>2241</v>
      </c>
      <c r="B511" t="s">
        <v>141</v>
      </c>
      <c r="C511" s="4">
        <v>365007390000</v>
      </c>
      <c r="D511" t="s">
        <v>4163</v>
      </c>
      <c r="E511">
        <f>+_xlfn.XLOOKUP(UTILIZADAS[[#This Row],[Numero_Cuenta]],'[1]cobros_marzo (fijo)'!$B:$B,'[1]cobros_marzo (fijo)'!$D:$D,,0)</f>
        <v>0</v>
      </c>
      <c r="G511" s="3">
        <v>46026</v>
      </c>
      <c r="H511">
        <v>69487900</v>
      </c>
      <c r="I511">
        <v>69487900</v>
      </c>
      <c r="K511" t="s">
        <v>3020</v>
      </c>
      <c r="O511" s="3">
        <v>46026</v>
      </c>
      <c r="S511" t="s">
        <v>142</v>
      </c>
      <c r="T511" t="s">
        <v>65</v>
      </c>
      <c r="U511" t="s">
        <v>66</v>
      </c>
      <c r="V511" t="e">
        <f>_xlfn.XLOOKUP(UTILIZADAS[[#This Row],[Contacto1]],Tabla2[phone_number_dialed],Tabla2[status_name],,0)</f>
        <v>#N/A</v>
      </c>
    </row>
    <row r="512" spans="1:22" x14ac:dyDescent="0.25">
      <c r="A512" s="88" t="s">
        <v>2241</v>
      </c>
      <c r="B512" t="s">
        <v>143</v>
      </c>
      <c r="C512" s="4">
        <v>369004990000</v>
      </c>
      <c r="D512" t="s">
        <v>4163</v>
      </c>
      <c r="E512">
        <f>+_xlfn.XLOOKUP(UTILIZADAS[[#This Row],[Numero_Cuenta]],'[1]cobros_marzo (fijo)'!$B:$B,'[1]cobros_marzo (fijo)'!$D:$D,,0)</f>
        <v>0</v>
      </c>
      <c r="G512" s="3">
        <v>46026</v>
      </c>
      <c r="H512">
        <v>62911877</v>
      </c>
      <c r="I512">
        <v>62911877</v>
      </c>
      <c r="K512" t="s">
        <v>3021</v>
      </c>
      <c r="O512" s="3">
        <v>46026</v>
      </c>
      <c r="S512" t="s">
        <v>144</v>
      </c>
      <c r="T512" t="s">
        <v>65</v>
      </c>
      <c r="U512" t="s">
        <v>66</v>
      </c>
      <c r="V512" t="str">
        <f>_xlfn.XLOOKUP(UTILIZADAS[[#This Row],[Contacto1]],Tabla2[phone_number_dialed],Tabla2[status_name],,0)</f>
        <v>Cuenta cesada</v>
      </c>
    </row>
    <row r="513" spans="1:22" x14ac:dyDescent="0.25">
      <c r="A513" s="88" t="s">
        <v>2241</v>
      </c>
      <c r="B513" t="s">
        <v>145</v>
      </c>
      <c r="C513" s="4">
        <v>369007940000</v>
      </c>
      <c r="D513" t="s">
        <v>4163</v>
      </c>
      <c r="E513">
        <f>+_xlfn.XLOOKUP(UTILIZADAS[[#This Row],[Numero_Cuenta]],'[1]cobros_marzo (fijo)'!$B:$B,'[1]cobros_marzo (fijo)'!$D:$D,,0)</f>
        <v>0</v>
      </c>
      <c r="G513" s="3">
        <v>46026</v>
      </c>
      <c r="H513">
        <v>65294266</v>
      </c>
      <c r="I513">
        <v>65294266</v>
      </c>
      <c r="K513" t="s">
        <v>3022</v>
      </c>
      <c r="O513" s="3">
        <v>46026</v>
      </c>
      <c r="S513" t="s">
        <v>146</v>
      </c>
      <c r="T513" t="s">
        <v>65</v>
      </c>
      <c r="U513" t="s">
        <v>66</v>
      </c>
      <c r="V513" t="str">
        <f>_xlfn.XLOOKUP(UTILIZADAS[[#This Row],[Contacto1]],Tabla2[phone_number_dialed],Tabla2[status_name],,0)</f>
        <v>Buzon de voz</v>
      </c>
    </row>
    <row r="514" spans="1:22" x14ac:dyDescent="0.25">
      <c r="A514" s="88" t="s">
        <v>2241</v>
      </c>
      <c r="B514" t="s">
        <v>147</v>
      </c>
      <c r="C514" s="4">
        <v>358375740000</v>
      </c>
      <c r="D514" t="s">
        <v>4163</v>
      </c>
      <c r="E514">
        <f>+_xlfn.XLOOKUP(UTILIZADAS[[#This Row],[Numero_Cuenta]],'[1]cobros_marzo (fijo)'!$B:$B,'[1]cobros_marzo (fijo)'!$D:$D,,0)</f>
        <v>0</v>
      </c>
      <c r="G514" s="3">
        <v>46026</v>
      </c>
      <c r="H514">
        <v>69538572</v>
      </c>
      <c r="I514">
        <v>69538572</v>
      </c>
      <c r="K514" t="s">
        <v>3023</v>
      </c>
      <c r="O514" s="3">
        <v>46026</v>
      </c>
      <c r="S514" t="s">
        <v>148</v>
      </c>
      <c r="T514" t="s">
        <v>65</v>
      </c>
      <c r="U514" t="s">
        <v>66</v>
      </c>
      <c r="V514" t="str">
        <f>_xlfn.XLOOKUP(UTILIZADAS[[#This Row],[Contacto1]],Tabla2[phone_number_dialed],Tabla2[status_name],,0)</f>
        <v>Agent Not Available</v>
      </c>
    </row>
    <row r="515" spans="1:22" x14ac:dyDescent="0.25">
      <c r="A515" s="88" t="s">
        <v>2241</v>
      </c>
      <c r="B515" t="s">
        <v>149</v>
      </c>
      <c r="C515" s="4">
        <v>362004930000</v>
      </c>
      <c r="D515" t="s">
        <v>4163</v>
      </c>
      <c r="E515">
        <f>+_xlfn.XLOOKUP(UTILIZADAS[[#This Row],[Numero_Cuenta]],'[1]cobros_marzo (fijo)'!$B:$B,'[1]cobros_marzo (fijo)'!$D:$D,,0)</f>
        <v>0</v>
      </c>
      <c r="G515" s="3">
        <v>46026</v>
      </c>
      <c r="H515">
        <v>63357684</v>
      </c>
      <c r="I515">
        <v>63357684</v>
      </c>
      <c r="K515" t="s">
        <v>3024</v>
      </c>
      <c r="O515" s="3">
        <v>46026</v>
      </c>
      <c r="S515" t="s">
        <v>150</v>
      </c>
      <c r="T515" t="s">
        <v>65</v>
      </c>
      <c r="U515" t="s">
        <v>66</v>
      </c>
      <c r="V515" t="e">
        <f>_xlfn.XLOOKUP(UTILIZADAS[[#This Row],[Contacto1]],Tabla2[phone_number_dialed],Tabla2[status_name],,0)</f>
        <v>#N/A</v>
      </c>
    </row>
    <row r="516" spans="1:22" x14ac:dyDescent="0.25">
      <c r="A516" s="88" t="s">
        <v>2241</v>
      </c>
      <c r="B516" t="s">
        <v>151</v>
      </c>
      <c r="C516" s="4">
        <v>363007180000</v>
      </c>
      <c r="D516" t="s">
        <v>4163</v>
      </c>
      <c r="E516">
        <f>+_xlfn.XLOOKUP(UTILIZADAS[[#This Row],[Numero_Cuenta]],'[1]cobros_marzo (fijo)'!$B:$B,'[1]cobros_marzo (fijo)'!$D:$D,,0)</f>
        <v>0</v>
      </c>
      <c r="G516" s="3">
        <v>46026</v>
      </c>
      <c r="H516">
        <v>69500888</v>
      </c>
      <c r="I516">
        <v>69500888</v>
      </c>
      <c r="K516" t="s">
        <v>3025</v>
      </c>
      <c r="O516" s="3">
        <v>46026</v>
      </c>
      <c r="S516" t="s">
        <v>152</v>
      </c>
      <c r="T516" t="s">
        <v>65</v>
      </c>
      <c r="U516" t="s">
        <v>66</v>
      </c>
      <c r="V516" t="str">
        <f>_xlfn.XLOOKUP(UTILIZADAS[[#This Row],[Contacto1]],Tabla2[phone_number_dialed],Tabla2[status_name],,0)</f>
        <v>Agent Not Available</v>
      </c>
    </row>
    <row r="517" spans="1:22" x14ac:dyDescent="0.25">
      <c r="A517" s="88" t="s">
        <v>2241</v>
      </c>
      <c r="B517" t="s">
        <v>154</v>
      </c>
      <c r="C517" s="4">
        <v>361005810000</v>
      </c>
      <c r="D517" t="s">
        <v>4163</v>
      </c>
      <c r="E517">
        <f>+_xlfn.XLOOKUP(UTILIZADAS[[#This Row],[Numero_Cuenta]],'[1]cobros_marzo (fijo)'!$B:$B,'[1]cobros_marzo (fijo)'!$D:$D,,0)</f>
        <v>0</v>
      </c>
      <c r="G517" s="3">
        <v>46026</v>
      </c>
      <c r="H517">
        <v>67890432</v>
      </c>
      <c r="I517">
        <v>67890432</v>
      </c>
      <c r="K517" t="s">
        <v>2908</v>
      </c>
      <c r="O517" s="3">
        <v>46026</v>
      </c>
      <c r="S517" t="s">
        <v>155</v>
      </c>
      <c r="T517" t="s">
        <v>65</v>
      </c>
      <c r="U517" t="s">
        <v>66</v>
      </c>
      <c r="V517" t="str">
        <f>_xlfn.XLOOKUP(UTILIZADAS[[#This Row],[Contacto1]],Tabla2[phone_number_dialed],Tabla2[status_name],,0)</f>
        <v>No Answer AutoDial</v>
      </c>
    </row>
    <row r="518" spans="1:22" x14ac:dyDescent="0.25">
      <c r="A518" s="88" t="s">
        <v>2241</v>
      </c>
      <c r="B518" t="s">
        <v>156</v>
      </c>
      <c r="C518" s="4">
        <v>372005030000</v>
      </c>
      <c r="D518" t="s">
        <v>4163</v>
      </c>
      <c r="E518">
        <f>+_xlfn.XLOOKUP(UTILIZADAS[[#This Row],[Numero_Cuenta]],'[1]cobros_marzo (fijo)'!$B:$B,'[1]cobros_marzo (fijo)'!$D:$D,,0)</f>
        <v>0</v>
      </c>
      <c r="G518" s="3">
        <v>46026</v>
      </c>
      <c r="H518">
        <v>65510120</v>
      </c>
      <c r="I518">
        <v>65510120</v>
      </c>
      <c r="K518" t="s">
        <v>3026</v>
      </c>
      <c r="O518" s="3">
        <v>46026</v>
      </c>
      <c r="S518" t="s">
        <v>2093</v>
      </c>
      <c r="T518" t="s">
        <v>85</v>
      </c>
      <c r="U518" t="s">
        <v>66</v>
      </c>
      <c r="V518" t="str">
        <f>_xlfn.XLOOKUP(UTILIZADAS[[#This Row],[Contacto1]],Tabla2[phone_number_dialed],Tabla2[status_name],,0)</f>
        <v>Agent Not Available</v>
      </c>
    </row>
    <row r="519" spans="1:22" x14ac:dyDescent="0.25">
      <c r="A519" s="88" t="s">
        <v>2241</v>
      </c>
      <c r="B519" t="s">
        <v>157</v>
      </c>
      <c r="C519" s="4">
        <v>363005990000</v>
      </c>
      <c r="D519" t="s">
        <v>4163</v>
      </c>
      <c r="E519">
        <f>+_xlfn.XLOOKUP(UTILIZADAS[[#This Row],[Numero_Cuenta]],'[1]cobros_marzo (fijo)'!$B:$B,'[1]cobros_marzo (fijo)'!$D:$D,,0)</f>
        <v>0</v>
      </c>
      <c r="G519" s="3">
        <v>46026</v>
      </c>
      <c r="H519">
        <v>69082411</v>
      </c>
      <c r="I519">
        <v>69082411</v>
      </c>
      <c r="K519" t="s">
        <v>3027</v>
      </c>
      <c r="O519" s="3">
        <v>46026</v>
      </c>
      <c r="S519">
        <v>104726581</v>
      </c>
      <c r="T519" t="s">
        <v>86</v>
      </c>
      <c r="U519" t="s">
        <v>66</v>
      </c>
      <c r="V519" t="str">
        <f>_xlfn.XLOOKUP(UTILIZADAS[[#This Row],[Contacto1]],Tabla2[phone_number_dialed],Tabla2[status_name],,0)</f>
        <v>Agent Not Available</v>
      </c>
    </row>
    <row r="520" spans="1:22" x14ac:dyDescent="0.25">
      <c r="A520" s="88" t="s">
        <v>2241</v>
      </c>
      <c r="B520" t="s">
        <v>158</v>
      </c>
      <c r="C520" s="4">
        <v>285057050000</v>
      </c>
      <c r="D520" t="s">
        <v>4163</v>
      </c>
      <c r="E520">
        <f>+_xlfn.XLOOKUP(UTILIZADAS[[#This Row],[Numero_Cuenta]],'[1]cobros_marzo (fijo)'!$B:$B,'[1]cobros_marzo (fijo)'!$D:$D,,0)</f>
        <v>0</v>
      </c>
      <c r="G520" s="3">
        <v>46026</v>
      </c>
      <c r="H520">
        <v>65149033</v>
      </c>
      <c r="I520">
        <v>65149033</v>
      </c>
      <c r="K520" t="s">
        <v>3028</v>
      </c>
      <c r="O520" s="3">
        <v>46026</v>
      </c>
      <c r="S520" t="s">
        <v>159</v>
      </c>
      <c r="T520" t="s">
        <v>65</v>
      </c>
      <c r="U520" t="s">
        <v>66</v>
      </c>
      <c r="V520" t="str">
        <f>_xlfn.XLOOKUP(UTILIZADAS[[#This Row],[Contacto1]],Tabla2[phone_number_dialed],Tabla2[status_name],,0)</f>
        <v>Agent Not Available</v>
      </c>
    </row>
    <row r="521" spans="1:22" x14ac:dyDescent="0.25">
      <c r="A521" s="88" t="s">
        <v>2241</v>
      </c>
      <c r="B521" t="s">
        <v>139</v>
      </c>
      <c r="C521" s="4">
        <v>365006510000</v>
      </c>
      <c r="D521" t="s">
        <v>4163</v>
      </c>
      <c r="E521">
        <f>+_xlfn.XLOOKUP(UTILIZADAS[[#This Row],[Numero_Cuenta]],'[1]cobros_marzo (fijo)'!$B:$B,'[1]cobros_marzo (fijo)'!$D:$D,,0)</f>
        <v>0</v>
      </c>
      <c r="G521" s="3">
        <v>46026</v>
      </c>
      <c r="H521">
        <v>66831414</v>
      </c>
      <c r="I521">
        <v>66831414</v>
      </c>
      <c r="K521" t="s">
        <v>3029</v>
      </c>
      <c r="O521" s="3">
        <v>46026</v>
      </c>
      <c r="S521" t="s">
        <v>140</v>
      </c>
      <c r="T521" t="s">
        <v>65</v>
      </c>
      <c r="U521" t="s">
        <v>66</v>
      </c>
      <c r="V521" t="str">
        <f>_xlfn.XLOOKUP(UTILIZADAS[[#This Row],[Contacto1]],Tabla2[phone_number_dialed],Tabla2[status_name],,0)</f>
        <v>Agent Not Available</v>
      </c>
    </row>
    <row r="522" spans="1:22" x14ac:dyDescent="0.25">
      <c r="A522" s="88" t="s">
        <v>2241</v>
      </c>
      <c r="B522" t="s">
        <v>121</v>
      </c>
      <c r="C522" s="4">
        <v>355001270000</v>
      </c>
      <c r="D522" t="s">
        <v>4163</v>
      </c>
      <c r="E522">
        <f>+_xlfn.XLOOKUP(UTILIZADAS[[#This Row],[Numero_Cuenta]],'[1]cobros_marzo (fijo)'!$B:$B,'[1]cobros_marzo (fijo)'!$D:$D,,0)</f>
        <v>0</v>
      </c>
      <c r="G522" s="3">
        <v>46026</v>
      </c>
      <c r="H522">
        <v>69907641</v>
      </c>
      <c r="I522">
        <v>69907641</v>
      </c>
      <c r="K522" t="s">
        <v>3030</v>
      </c>
      <c r="O522" s="3">
        <v>46026</v>
      </c>
      <c r="S522" t="s">
        <v>122</v>
      </c>
      <c r="T522" t="s">
        <v>65</v>
      </c>
      <c r="U522" t="s">
        <v>66</v>
      </c>
      <c r="V522" t="str">
        <f>_xlfn.XLOOKUP(UTILIZADAS[[#This Row],[Contacto1]],Tabla2[phone_number_dialed],Tabla2[status_name],,0)</f>
        <v>No Answer AutoDial</v>
      </c>
    </row>
    <row r="523" spans="1:22" x14ac:dyDescent="0.25">
      <c r="A523" s="88" t="s">
        <v>2241</v>
      </c>
      <c r="B523" t="s">
        <v>123</v>
      </c>
      <c r="C523" s="4">
        <v>364006990000</v>
      </c>
      <c r="D523" t="s">
        <v>4163</v>
      </c>
      <c r="E523">
        <f>+_xlfn.XLOOKUP(UTILIZADAS[[#This Row],[Numero_Cuenta]],'[1]cobros_marzo (fijo)'!$B:$B,'[1]cobros_marzo (fijo)'!$D:$D,,0)</f>
        <v>0</v>
      </c>
      <c r="G523" s="3">
        <v>46026</v>
      </c>
      <c r="H523">
        <v>64193122</v>
      </c>
      <c r="I523">
        <v>64193122</v>
      </c>
      <c r="K523" t="s">
        <v>3031</v>
      </c>
      <c r="O523" s="3">
        <v>46026</v>
      </c>
      <c r="S523" t="s">
        <v>124</v>
      </c>
      <c r="T523" t="s">
        <v>65</v>
      </c>
      <c r="U523" t="s">
        <v>66</v>
      </c>
      <c r="V523" t="e">
        <f>_xlfn.XLOOKUP(UTILIZADAS[[#This Row],[Contacto1]],Tabla2[phone_number_dialed],Tabla2[status_name],,0)</f>
        <v>#N/A</v>
      </c>
    </row>
    <row r="524" spans="1:22" x14ac:dyDescent="0.25">
      <c r="A524" s="88" t="s">
        <v>2241</v>
      </c>
      <c r="B524" t="s">
        <v>125</v>
      </c>
      <c r="C524" s="4">
        <v>361006340000</v>
      </c>
      <c r="D524" t="s">
        <v>4163</v>
      </c>
      <c r="E524">
        <f>+_xlfn.XLOOKUP(UTILIZADAS[[#This Row],[Numero_Cuenta]],'[1]cobros_marzo (fijo)'!$B:$B,'[1]cobros_marzo (fijo)'!$D:$D,,0)</f>
        <v>0</v>
      </c>
      <c r="G524" s="3">
        <v>46026</v>
      </c>
      <c r="H524">
        <v>67898031</v>
      </c>
      <c r="I524">
        <v>67898031</v>
      </c>
      <c r="K524" t="s">
        <v>3032</v>
      </c>
      <c r="O524" s="3">
        <v>46026</v>
      </c>
      <c r="S524" t="s">
        <v>126</v>
      </c>
      <c r="T524" t="s">
        <v>65</v>
      </c>
      <c r="U524" t="s">
        <v>66</v>
      </c>
      <c r="V524" t="str">
        <f>_xlfn.XLOOKUP(UTILIZADAS[[#This Row],[Contacto1]],Tabla2[phone_number_dialed],Tabla2[status_name],,0)</f>
        <v>Agent Not Available</v>
      </c>
    </row>
    <row r="525" spans="1:22" x14ac:dyDescent="0.25">
      <c r="A525" s="88" t="s">
        <v>2241</v>
      </c>
      <c r="B525" t="s">
        <v>127</v>
      </c>
      <c r="C525" s="4">
        <v>369008540000</v>
      </c>
      <c r="D525" t="s">
        <v>4163</v>
      </c>
      <c r="E525">
        <f>+_xlfn.XLOOKUP(UTILIZADAS[[#This Row],[Numero_Cuenta]],'[1]cobros_marzo (fijo)'!$B:$B,'[1]cobros_marzo (fijo)'!$D:$D,,0)</f>
        <v>0</v>
      </c>
      <c r="G525" s="3">
        <v>46026</v>
      </c>
      <c r="H525">
        <v>65362954</v>
      </c>
      <c r="I525">
        <v>65362954</v>
      </c>
      <c r="K525" t="s">
        <v>3033</v>
      </c>
      <c r="O525" s="3">
        <v>46026</v>
      </c>
      <c r="S525" t="s">
        <v>128</v>
      </c>
      <c r="T525" t="s">
        <v>65</v>
      </c>
      <c r="U525" t="s">
        <v>66</v>
      </c>
      <c r="V525" t="str">
        <f>_xlfn.XLOOKUP(UTILIZADAS[[#This Row],[Contacto1]],Tabla2[phone_number_dialed],Tabla2[status_name],,0)</f>
        <v>Auto busy</v>
      </c>
    </row>
    <row r="526" spans="1:22" x14ac:dyDescent="0.25">
      <c r="A526" s="88" t="s">
        <v>2241</v>
      </c>
      <c r="B526" t="s">
        <v>129</v>
      </c>
      <c r="C526" s="4">
        <v>369007690000</v>
      </c>
      <c r="D526" t="s">
        <v>4163</v>
      </c>
      <c r="E526">
        <f>+_xlfn.XLOOKUP(UTILIZADAS[[#This Row],[Numero_Cuenta]],'[1]cobros_marzo (fijo)'!$B:$B,'[1]cobros_marzo (fijo)'!$D:$D,,0)</f>
        <v>0</v>
      </c>
      <c r="G526" s="3">
        <v>46026</v>
      </c>
      <c r="H526">
        <v>63573718</v>
      </c>
      <c r="I526">
        <v>63573718</v>
      </c>
      <c r="K526" t="s">
        <v>3034</v>
      </c>
      <c r="O526" s="3">
        <v>46026</v>
      </c>
      <c r="S526" t="s">
        <v>130</v>
      </c>
      <c r="T526" t="s">
        <v>65</v>
      </c>
      <c r="U526" t="s">
        <v>66</v>
      </c>
      <c r="V526" t="str">
        <f>_xlfn.XLOOKUP(UTILIZADAS[[#This Row],[Contacto1]],Tabla2[phone_number_dialed],Tabla2[status_name],,0)</f>
        <v>Agent Not Available</v>
      </c>
    </row>
    <row r="527" spans="1:22" x14ac:dyDescent="0.25">
      <c r="A527" s="88" t="s">
        <v>2241</v>
      </c>
      <c r="B527" t="s">
        <v>131</v>
      </c>
      <c r="C527" s="4">
        <v>366007100000</v>
      </c>
      <c r="D527" t="s">
        <v>4163</v>
      </c>
      <c r="E527">
        <f>+_xlfn.XLOOKUP(UTILIZADAS[[#This Row],[Numero_Cuenta]],'[1]cobros_marzo (fijo)'!$B:$B,'[1]cobros_marzo (fijo)'!$D:$D,,0)</f>
        <v>0</v>
      </c>
      <c r="G527" s="3">
        <v>46026</v>
      </c>
      <c r="H527">
        <v>66566488</v>
      </c>
      <c r="I527">
        <v>66566488</v>
      </c>
      <c r="K527" t="s">
        <v>3035</v>
      </c>
      <c r="O527" s="3">
        <v>46026</v>
      </c>
      <c r="S527" t="s">
        <v>132</v>
      </c>
      <c r="T527" t="s">
        <v>65</v>
      </c>
      <c r="U527" t="s">
        <v>66</v>
      </c>
      <c r="V527" t="str">
        <f>_xlfn.XLOOKUP(UTILIZADAS[[#This Row],[Contacto1]],Tabla2[phone_number_dialed],Tabla2[status_name],,0)</f>
        <v>Cuenta cesada</v>
      </c>
    </row>
    <row r="528" spans="1:22" x14ac:dyDescent="0.25">
      <c r="A528" s="88" t="s">
        <v>2241</v>
      </c>
      <c r="B528" t="s">
        <v>133</v>
      </c>
      <c r="C528" s="4">
        <v>366007030000</v>
      </c>
      <c r="D528" t="s">
        <v>4163</v>
      </c>
      <c r="E528">
        <f>+_xlfn.XLOOKUP(UTILIZADAS[[#This Row],[Numero_Cuenta]],'[1]cobros_marzo (fijo)'!$B:$B,'[1]cobros_marzo (fijo)'!$D:$D,,0)</f>
        <v>0</v>
      </c>
      <c r="G528" s="3">
        <v>46026</v>
      </c>
      <c r="H528">
        <v>69365329</v>
      </c>
      <c r="I528">
        <v>69365329</v>
      </c>
      <c r="K528" t="s">
        <v>3036</v>
      </c>
      <c r="O528" s="3">
        <v>46026</v>
      </c>
      <c r="S528" t="s">
        <v>134</v>
      </c>
      <c r="T528" t="s">
        <v>65</v>
      </c>
      <c r="U528" t="s">
        <v>66</v>
      </c>
      <c r="V528" t="str">
        <f>_xlfn.XLOOKUP(UTILIZADAS[[#This Row],[Contacto1]],Tabla2[phone_number_dialed],Tabla2[status_name],,0)</f>
        <v>Agent Not Available</v>
      </c>
    </row>
    <row r="529" spans="1:22" x14ac:dyDescent="0.25">
      <c r="A529" s="88" t="s">
        <v>2241</v>
      </c>
      <c r="B529" t="s">
        <v>135</v>
      </c>
      <c r="C529" s="4">
        <v>364008580000</v>
      </c>
      <c r="D529" t="s">
        <v>4163</v>
      </c>
      <c r="E529">
        <f>+_xlfn.XLOOKUP(UTILIZADAS[[#This Row],[Numero_Cuenta]],'[1]cobros_marzo (fijo)'!$B:$B,'[1]cobros_marzo (fijo)'!$D:$D,,0)</f>
        <v>0</v>
      </c>
      <c r="G529" s="3">
        <v>46026</v>
      </c>
      <c r="H529">
        <v>69489822</v>
      </c>
      <c r="I529">
        <v>69489822</v>
      </c>
      <c r="K529" t="s">
        <v>3037</v>
      </c>
      <c r="O529" s="3">
        <v>46026</v>
      </c>
      <c r="S529" t="s">
        <v>136</v>
      </c>
      <c r="T529" t="s">
        <v>65</v>
      </c>
      <c r="U529" t="s">
        <v>66</v>
      </c>
      <c r="V529" t="str">
        <f>_xlfn.XLOOKUP(UTILIZADAS[[#This Row],[Contacto1]],Tabla2[phone_number_dialed],Tabla2[status_name],,0)</f>
        <v>Auto busy</v>
      </c>
    </row>
    <row r="530" spans="1:22" x14ac:dyDescent="0.25">
      <c r="A530" s="88" t="s">
        <v>2241</v>
      </c>
      <c r="B530" t="s">
        <v>137</v>
      </c>
      <c r="C530" s="4">
        <v>346382020000</v>
      </c>
      <c r="D530" t="s">
        <v>4163</v>
      </c>
      <c r="E530">
        <f>+_xlfn.XLOOKUP(UTILIZADAS[[#This Row],[Numero_Cuenta]],'[1]cobros_marzo (fijo)'!$B:$B,'[1]cobros_marzo (fijo)'!$D:$D,,0)</f>
        <v>0</v>
      </c>
      <c r="G530" s="3">
        <v>46026</v>
      </c>
      <c r="H530">
        <v>68184307</v>
      </c>
      <c r="I530">
        <v>68184307</v>
      </c>
      <c r="K530" t="s">
        <v>3038</v>
      </c>
      <c r="O530" s="3">
        <v>46026</v>
      </c>
      <c r="S530" t="s">
        <v>138</v>
      </c>
      <c r="T530" t="s">
        <v>65</v>
      </c>
      <c r="U530" t="s">
        <v>66</v>
      </c>
      <c r="V530" t="str">
        <f>_xlfn.XLOOKUP(UTILIZADAS[[#This Row],[Contacto1]],Tabla2[phone_number_dialed],Tabla2[status_name],,0)</f>
        <v>Cuenta cesada</v>
      </c>
    </row>
    <row r="531" spans="1:22" x14ac:dyDescent="0.25">
      <c r="A531" s="88" t="s">
        <v>2241</v>
      </c>
      <c r="B531" t="s">
        <v>91</v>
      </c>
      <c r="C531" s="4">
        <v>363010370000</v>
      </c>
      <c r="D531" t="s">
        <v>4163</v>
      </c>
      <c r="E531">
        <f>+_xlfn.XLOOKUP(UTILIZADAS[[#This Row],[Numero_Cuenta]],'[1]cobros_marzo (fijo)'!$B:$B,'[1]cobros_marzo (fijo)'!$D:$D,,0)</f>
        <v>0</v>
      </c>
      <c r="G531" s="3">
        <v>46026</v>
      </c>
      <c r="H531">
        <v>68838441</v>
      </c>
      <c r="I531">
        <v>68838441</v>
      </c>
      <c r="K531" t="s">
        <v>3039</v>
      </c>
      <c r="O531" s="3">
        <v>46026</v>
      </c>
      <c r="S531" t="s">
        <v>92</v>
      </c>
      <c r="T531" t="s">
        <v>65</v>
      </c>
      <c r="U531" t="s">
        <v>66</v>
      </c>
      <c r="V531" t="str">
        <f>_xlfn.XLOOKUP(UTILIZADAS[[#This Row],[Contacto1]],Tabla2[phone_number_dialed],Tabla2[status_name],,0)</f>
        <v>Auto busy</v>
      </c>
    </row>
    <row r="532" spans="1:22" x14ac:dyDescent="0.25">
      <c r="A532" s="88" t="s">
        <v>2241</v>
      </c>
      <c r="B532" t="s">
        <v>93</v>
      </c>
      <c r="C532" s="4">
        <v>364010360000</v>
      </c>
      <c r="D532" t="s">
        <v>4163</v>
      </c>
      <c r="E532">
        <f>+_xlfn.XLOOKUP(UTILIZADAS[[#This Row],[Numero_Cuenta]],'[1]cobros_marzo (fijo)'!$B:$B,'[1]cobros_marzo (fijo)'!$D:$D,,0)</f>
        <v>0</v>
      </c>
      <c r="G532" s="3">
        <v>46026</v>
      </c>
      <c r="H532">
        <v>63366292</v>
      </c>
      <c r="I532">
        <v>63366292</v>
      </c>
      <c r="K532" t="s">
        <v>3040</v>
      </c>
      <c r="O532" s="3">
        <v>46026</v>
      </c>
      <c r="S532" t="s">
        <v>94</v>
      </c>
      <c r="T532" t="s">
        <v>65</v>
      </c>
      <c r="U532" t="s">
        <v>66</v>
      </c>
      <c r="V532" t="e">
        <f>_xlfn.XLOOKUP(UTILIZADAS[[#This Row],[Contacto1]],Tabla2[phone_number_dialed],Tabla2[status_name],,0)</f>
        <v>#N/A</v>
      </c>
    </row>
    <row r="533" spans="1:22" x14ac:dyDescent="0.25">
      <c r="A533" s="88" t="s">
        <v>2241</v>
      </c>
      <c r="B533" t="s">
        <v>95</v>
      </c>
      <c r="C533" s="4">
        <v>216045700000</v>
      </c>
      <c r="D533" t="s">
        <v>4163</v>
      </c>
      <c r="E533">
        <f>+_xlfn.XLOOKUP(UTILIZADAS[[#This Row],[Numero_Cuenta]],'[1]cobros_marzo (fijo)'!$B:$B,'[1]cobros_marzo (fijo)'!$D:$D,,0)</f>
        <v>0</v>
      </c>
      <c r="G533" s="3">
        <v>46026</v>
      </c>
      <c r="H533">
        <v>63140940</v>
      </c>
      <c r="I533">
        <v>63140940</v>
      </c>
      <c r="K533" t="s">
        <v>3041</v>
      </c>
      <c r="O533" s="3">
        <v>46026</v>
      </c>
      <c r="S533" t="s">
        <v>96</v>
      </c>
      <c r="T533" t="s">
        <v>65</v>
      </c>
      <c r="U533" t="s">
        <v>66</v>
      </c>
      <c r="V533" t="str">
        <f>_xlfn.XLOOKUP(UTILIZADAS[[#This Row],[Contacto1]],Tabla2[phone_number_dialed],Tabla2[status_name],,0)</f>
        <v>Agent Not Available</v>
      </c>
    </row>
    <row r="534" spans="1:22" x14ac:dyDescent="0.25">
      <c r="A534" s="88" t="s">
        <v>2241</v>
      </c>
      <c r="B534" t="s">
        <v>97</v>
      </c>
      <c r="C534" s="4">
        <v>362010160000</v>
      </c>
      <c r="D534" t="s">
        <v>4163</v>
      </c>
      <c r="E534">
        <f>+_xlfn.XLOOKUP(UTILIZADAS[[#This Row],[Numero_Cuenta]],'[1]cobros_marzo (fijo)'!$B:$B,'[1]cobros_marzo (fijo)'!$D:$D,,0)</f>
        <v>0</v>
      </c>
      <c r="G534" s="3">
        <v>46026</v>
      </c>
      <c r="H534">
        <v>64620677</v>
      </c>
      <c r="I534">
        <v>64620677</v>
      </c>
      <c r="K534" t="s">
        <v>3042</v>
      </c>
      <c r="O534" s="3">
        <v>46026</v>
      </c>
      <c r="S534" t="s">
        <v>98</v>
      </c>
      <c r="T534" t="s">
        <v>65</v>
      </c>
      <c r="U534" t="s">
        <v>66</v>
      </c>
      <c r="V534" t="str">
        <f>_xlfn.XLOOKUP(UTILIZADAS[[#This Row],[Contacto1]],Tabla2[phone_number_dialed],Tabla2[status_name],,0)</f>
        <v>Cuenta cesada</v>
      </c>
    </row>
    <row r="535" spans="1:22" x14ac:dyDescent="0.25">
      <c r="A535" s="88" t="s">
        <v>2241</v>
      </c>
      <c r="B535" t="s">
        <v>99</v>
      </c>
      <c r="C535" s="4">
        <v>342410060000</v>
      </c>
      <c r="D535" t="s">
        <v>4163</v>
      </c>
      <c r="E535">
        <f>+_xlfn.XLOOKUP(UTILIZADAS[[#This Row],[Numero_Cuenta]],'[1]cobros_marzo (fijo)'!$B:$B,'[1]cobros_marzo (fijo)'!$D:$D,,0)</f>
        <v>0</v>
      </c>
      <c r="G535" s="3">
        <v>46026</v>
      </c>
      <c r="H535">
        <v>66536181</v>
      </c>
      <c r="I535">
        <v>66536181</v>
      </c>
      <c r="K535" t="s">
        <v>3043</v>
      </c>
      <c r="O535" s="3">
        <v>46026</v>
      </c>
      <c r="S535" t="s">
        <v>100</v>
      </c>
      <c r="T535" t="s">
        <v>65</v>
      </c>
      <c r="U535" t="s">
        <v>66</v>
      </c>
      <c r="V535" t="str">
        <f>_xlfn.XLOOKUP(UTILIZADAS[[#This Row],[Contacto1]],Tabla2[phone_number_dialed],Tabla2[status_name],,0)</f>
        <v>Auto busy</v>
      </c>
    </row>
    <row r="536" spans="1:22" x14ac:dyDescent="0.25">
      <c r="A536" s="88" t="s">
        <v>2241</v>
      </c>
      <c r="B536" t="s">
        <v>101</v>
      </c>
      <c r="C536" s="4">
        <v>347453750000</v>
      </c>
      <c r="D536" t="s">
        <v>4163</v>
      </c>
      <c r="E536">
        <f>+_xlfn.XLOOKUP(UTILIZADAS[[#This Row],[Numero_Cuenta]],'[1]cobros_marzo (fijo)'!$B:$B,'[1]cobros_marzo (fijo)'!$D:$D,,0)</f>
        <v>0</v>
      </c>
      <c r="G536" s="3">
        <v>46026</v>
      </c>
      <c r="H536">
        <v>66935479</v>
      </c>
      <c r="I536">
        <v>66935479</v>
      </c>
      <c r="K536" t="s">
        <v>3044</v>
      </c>
      <c r="O536" s="3">
        <v>46026</v>
      </c>
      <c r="S536" t="s">
        <v>102</v>
      </c>
      <c r="T536" t="s">
        <v>65</v>
      </c>
      <c r="U536" t="s">
        <v>66</v>
      </c>
      <c r="V536" t="e">
        <f>_xlfn.XLOOKUP(UTILIZADAS[[#This Row],[Contacto1]],Tabla2[phone_number_dialed],Tabla2[status_name],,0)</f>
        <v>#N/A</v>
      </c>
    </row>
    <row r="537" spans="1:22" x14ac:dyDescent="0.25">
      <c r="A537" s="88" t="s">
        <v>2241</v>
      </c>
      <c r="B537" t="s">
        <v>103</v>
      </c>
      <c r="C537" s="4">
        <v>368010570000</v>
      </c>
      <c r="D537" t="s">
        <v>4163</v>
      </c>
      <c r="E537">
        <f>+_xlfn.XLOOKUP(UTILIZADAS[[#This Row],[Numero_Cuenta]],'[1]cobros_marzo (fijo)'!$B:$B,'[1]cobros_marzo (fijo)'!$D:$D,,0)</f>
        <v>0</v>
      </c>
      <c r="G537" s="3">
        <v>46026</v>
      </c>
      <c r="H537">
        <v>65285484</v>
      </c>
      <c r="I537">
        <v>65285484</v>
      </c>
      <c r="K537" t="s">
        <v>3045</v>
      </c>
      <c r="O537" s="3">
        <v>46026</v>
      </c>
      <c r="S537" t="s">
        <v>104</v>
      </c>
      <c r="T537" t="s">
        <v>65</v>
      </c>
      <c r="U537" t="s">
        <v>66</v>
      </c>
      <c r="V537" t="e">
        <f>_xlfn.XLOOKUP(UTILIZADAS[[#This Row],[Contacto1]],Tabla2[phone_number_dialed],Tabla2[status_name],,0)</f>
        <v>#N/A</v>
      </c>
    </row>
    <row r="538" spans="1:22" x14ac:dyDescent="0.25">
      <c r="A538" s="88" t="s">
        <v>2241</v>
      </c>
      <c r="B538" t="s">
        <v>105</v>
      </c>
      <c r="C538" s="4">
        <v>363009810000</v>
      </c>
      <c r="D538" t="s">
        <v>4163</v>
      </c>
      <c r="E538">
        <f>+_xlfn.XLOOKUP(UTILIZADAS[[#This Row],[Numero_Cuenta]],'[1]cobros_marzo (fijo)'!$B:$B,'[1]cobros_marzo (fijo)'!$D:$D,,0)</f>
        <v>0</v>
      </c>
      <c r="G538" s="3">
        <v>46026</v>
      </c>
      <c r="H538">
        <v>64526837</v>
      </c>
      <c r="I538">
        <v>64526837</v>
      </c>
      <c r="K538" t="s">
        <v>3046</v>
      </c>
      <c r="O538" s="3">
        <v>46026</v>
      </c>
      <c r="S538" t="s">
        <v>106</v>
      </c>
      <c r="T538" t="s">
        <v>65</v>
      </c>
      <c r="U538" t="s">
        <v>66</v>
      </c>
      <c r="V538" t="str">
        <f>_xlfn.XLOOKUP(UTILIZADAS[[#This Row],[Contacto1]],Tabla2[phone_number_dialed],Tabla2[status_name],,0)</f>
        <v>Auto busy</v>
      </c>
    </row>
    <row r="539" spans="1:22" x14ac:dyDescent="0.25">
      <c r="A539" s="88" t="s">
        <v>2241</v>
      </c>
      <c r="B539" t="s">
        <v>107</v>
      </c>
      <c r="C539" s="4">
        <v>361004700000</v>
      </c>
      <c r="D539" t="s">
        <v>4163</v>
      </c>
      <c r="E539">
        <f>+_xlfn.XLOOKUP(UTILIZADAS[[#This Row],[Numero_Cuenta]],'[1]cobros_marzo (fijo)'!$B:$B,'[1]cobros_marzo (fijo)'!$D:$D,,0)</f>
        <v>0</v>
      </c>
      <c r="G539" s="3">
        <v>46026</v>
      </c>
      <c r="H539">
        <v>69143489</v>
      </c>
      <c r="I539">
        <v>69143489</v>
      </c>
      <c r="K539" t="s">
        <v>3047</v>
      </c>
      <c r="O539" s="3">
        <v>46026</v>
      </c>
      <c r="S539" t="s">
        <v>108</v>
      </c>
      <c r="T539" t="s">
        <v>85</v>
      </c>
      <c r="U539" t="s">
        <v>66</v>
      </c>
      <c r="V539" t="str">
        <f>_xlfn.XLOOKUP(UTILIZADAS[[#This Row],[Contacto1]],Tabla2[phone_number_dialed],Tabla2[status_name],,0)</f>
        <v>Volver a llamar</v>
      </c>
    </row>
    <row r="540" spans="1:22" x14ac:dyDescent="0.25">
      <c r="A540" s="88" t="s">
        <v>2241</v>
      </c>
      <c r="B540" t="s">
        <v>109</v>
      </c>
      <c r="C540" s="4">
        <v>356381500000</v>
      </c>
      <c r="D540" t="s">
        <v>4163</v>
      </c>
      <c r="E540">
        <f>+_xlfn.XLOOKUP(UTILIZADAS[[#This Row],[Numero_Cuenta]],'[1]cobros_marzo (fijo)'!$B:$B,'[1]cobros_marzo (fijo)'!$D:$D,,0)</f>
        <v>0</v>
      </c>
      <c r="G540" s="3">
        <v>46026</v>
      </c>
      <c r="H540">
        <v>65320123</v>
      </c>
      <c r="I540">
        <v>65320123</v>
      </c>
      <c r="K540" t="s">
        <v>3048</v>
      </c>
      <c r="O540" s="3">
        <v>46026</v>
      </c>
      <c r="S540" t="s">
        <v>110</v>
      </c>
      <c r="T540" t="s">
        <v>85</v>
      </c>
      <c r="U540" t="s">
        <v>66</v>
      </c>
      <c r="V540" t="e">
        <f>_xlfn.XLOOKUP(UTILIZADAS[[#This Row],[Contacto1]],Tabla2[phone_number_dialed],Tabla2[status_name],,0)</f>
        <v>#N/A</v>
      </c>
    </row>
    <row r="541" spans="1:22" x14ac:dyDescent="0.25">
      <c r="A541" s="88" t="s">
        <v>2241</v>
      </c>
      <c r="B541" t="s">
        <v>111</v>
      </c>
      <c r="C541" s="4">
        <v>354376950000</v>
      </c>
      <c r="D541" t="s">
        <v>4163</v>
      </c>
      <c r="E541">
        <f>+_xlfn.XLOOKUP(UTILIZADAS[[#This Row],[Numero_Cuenta]],'[1]cobros_marzo (fijo)'!$B:$B,'[1]cobros_marzo (fijo)'!$D:$D,,0)</f>
        <v>0</v>
      </c>
      <c r="G541" s="3">
        <v>46026</v>
      </c>
      <c r="H541">
        <v>65501305</v>
      </c>
      <c r="I541">
        <v>65501305</v>
      </c>
      <c r="K541" t="s">
        <v>3049</v>
      </c>
      <c r="O541" s="3">
        <v>46026</v>
      </c>
      <c r="S541" t="s">
        <v>112</v>
      </c>
      <c r="T541" t="s">
        <v>85</v>
      </c>
      <c r="U541" t="s">
        <v>66</v>
      </c>
      <c r="V541" t="str">
        <f>_xlfn.XLOOKUP(UTILIZADAS[[#This Row],[Contacto1]],Tabla2[phone_number_dialed],Tabla2[status_name],,0)</f>
        <v>Agent Not Available</v>
      </c>
    </row>
    <row r="542" spans="1:22" x14ac:dyDescent="0.25">
      <c r="A542" s="88" t="s">
        <v>2241</v>
      </c>
      <c r="B542" t="s">
        <v>113</v>
      </c>
      <c r="C542" s="4">
        <v>269018190000</v>
      </c>
      <c r="D542" t="s">
        <v>4163</v>
      </c>
      <c r="E542">
        <f>+_xlfn.XLOOKUP(UTILIZADAS[[#This Row],[Numero_Cuenta]],'[1]cobros_marzo (fijo)'!$B:$B,'[1]cobros_marzo (fijo)'!$D:$D,,0)</f>
        <v>0</v>
      </c>
      <c r="G542" s="3">
        <v>46026</v>
      </c>
      <c r="H542">
        <v>68661624</v>
      </c>
      <c r="I542">
        <v>68661624</v>
      </c>
      <c r="K542" t="s">
        <v>3050</v>
      </c>
      <c r="O542" s="3">
        <v>46026</v>
      </c>
      <c r="S542" t="s">
        <v>114</v>
      </c>
      <c r="T542" t="s">
        <v>65</v>
      </c>
      <c r="U542" t="s">
        <v>66</v>
      </c>
      <c r="V542" t="e">
        <f>_xlfn.XLOOKUP(UTILIZADAS[[#This Row],[Contacto1]],Tabla2[phone_number_dialed],Tabla2[status_name],,0)</f>
        <v>#N/A</v>
      </c>
    </row>
    <row r="543" spans="1:22" x14ac:dyDescent="0.25">
      <c r="A543" s="88" t="s">
        <v>2241</v>
      </c>
      <c r="B543" t="s">
        <v>115</v>
      </c>
      <c r="C543" s="4">
        <v>362010280000</v>
      </c>
      <c r="D543" t="s">
        <v>4163</v>
      </c>
      <c r="E543">
        <f>+_xlfn.XLOOKUP(UTILIZADAS[[#This Row],[Numero_Cuenta]],'[1]cobros_marzo (fijo)'!$B:$B,'[1]cobros_marzo (fijo)'!$D:$D,,0)</f>
        <v>0</v>
      </c>
      <c r="G543" s="3">
        <v>46026</v>
      </c>
      <c r="H543">
        <v>69267566</v>
      </c>
      <c r="I543">
        <v>69267566</v>
      </c>
      <c r="K543" t="s">
        <v>3051</v>
      </c>
      <c r="O543" s="3">
        <v>46026</v>
      </c>
      <c r="S543" t="s">
        <v>116</v>
      </c>
      <c r="T543" t="s">
        <v>65</v>
      </c>
      <c r="U543" t="s">
        <v>66</v>
      </c>
      <c r="V543" t="str">
        <f>_xlfn.XLOOKUP(UTILIZADAS[[#This Row],[Contacto1]],Tabla2[phone_number_dialed],Tabla2[status_name],,0)</f>
        <v>Agent Not Available</v>
      </c>
    </row>
    <row r="544" spans="1:22" x14ac:dyDescent="0.25">
      <c r="A544" s="88" t="s">
        <v>2241</v>
      </c>
      <c r="B544" t="s">
        <v>117</v>
      </c>
      <c r="C544" s="4">
        <v>346448850000</v>
      </c>
      <c r="D544" t="s">
        <v>4163</v>
      </c>
      <c r="E544">
        <f>+_xlfn.XLOOKUP(UTILIZADAS[[#This Row],[Numero_Cuenta]],'[1]cobros_marzo (fijo)'!$B:$B,'[1]cobros_marzo (fijo)'!$D:$D,,0)</f>
        <v>0</v>
      </c>
      <c r="G544" s="3">
        <v>46026</v>
      </c>
      <c r="H544">
        <v>68290890</v>
      </c>
      <c r="I544">
        <v>68290890</v>
      </c>
      <c r="K544" t="s">
        <v>3052</v>
      </c>
      <c r="O544" s="3">
        <v>46026</v>
      </c>
      <c r="S544" t="s">
        <v>118</v>
      </c>
      <c r="T544" t="s">
        <v>65</v>
      </c>
      <c r="U544" t="s">
        <v>66</v>
      </c>
      <c r="V544" t="str">
        <f>_xlfn.XLOOKUP(UTILIZADAS[[#This Row],[Contacto1]],Tabla2[phone_number_dialed],Tabla2[status_name],,0)</f>
        <v>No Answer AutoDial</v>
      </c>
    </row>
    <row r="545" spans="1:22" x14ac:dyDescent="0.25">
      <c r="A545" s="88" t="s">
        <v>2241</v>
      </c>
      <c r="B545" t="s">
        <v>119</v>
      </c>
      <c r="C545" s="4">
        <v>223023930000</v>
      </c>
      <c r="D545" t="s">
        <v>4163</v>
      </c>
      <c r="E545">
        <f>+_xlfn.XLOOKUP(UTILIZADAS[[#This Row],[Numero_Cuenta]],'[1]cobros_marzo (fijo)'!$B:$B,'[1]cobros_marzo (fijo)'!$D:$D,,0)</f>
        <v>0</v>
      </c>
      <c r="G545" s="3">
        <v>46026</v>
      </c>
      <c r="H545">
        <v>63345226</v>
      </c>
      <c r="I545">
        <v>63345226</v>
      </c>
      <c r="K545" t="s">
        <v>3053</v>
      </c>
      <c r="O545" s="3">
        <v>46026</v>
      </c>
      <c r="S545" t="s">
        <v>120</v>
      </c>
      <c r="T545" t="s">
        <v>73</v>
      </c>
      <c r="U545" t="s">
        <v>66</v>
      </c>
      <c r="V545" t="str">
        <f>_xlfn.XLOOKUP(UTILIZADAS[[#This Row],[Contacto1]],Tabla2[phone_number_dialed],Tabla2[status_name],,0)</f>
        <v>Cuenta cesada</v>
      </c>
    </row>
    <row r="546" spans="1:22" x14ac:dyDescent="0.25">
      <c r="A546" s="88" t="s">
        <v>2241</v>
      </c>
      <c r="B546" t="s">
        <v>74</v>
      </c>
      <c r="C546" s="4">
        <v>362011840000</v>
      </c>
      <c r="D546" t="s">
        <v>4163</v>
      </c>
      <c r="E546">
        <f>+_xlfn.XLOOKUP(UTILIZADAS[[#This Row],[Numero_Cuenta]],'[1]cobros_marzo (fijo)'!$B:$B,'[1]cobros_marzo (fijo)'!$D:$D,,0)</f>
        <v>0</v>
      </c>
      <c r="G546" s="3">
        <v>46026</v>
      </c>
      <c r="H546">
        <v>62929601</v>
      </c>
      <c r="I546">
        <v>62929601</v>
      </c>
      <c r="K546" t="s">
        <v>3054</v>
      </c>
      <c r="O546" s="3">
        <v>46026</v>
      </c>
      <c r="S546" t="s">
        <v>75</v>
      </c>
      <c r="T546" t="s">
        <v>65</v>
      </c>
      <c r="U546" t="s">
        <v>66</v>
      </c>
      <c r="V546" t="str">
        <f>_xlfn.XLOOKUP(UTILIZADAS[[#This Row],[Contacto1]],Tabla2[phone_number_dialed],Tabla2[status_name],,0)</f>
        <v>Cuenta cesada</v>
      </c>
    </row>
    <row r="547" spans="1:22" x14ac:dyDescent="0.25">
      <c r="A547" s="88" t="s">
        <v>2241</v>
      </c>
      <c r="B547" t="s">
        <v>76</v>
      </c>
      <c r="C547" s="4">
        <v>362008530000</v>
      </c>
      <c r="D547" t="s">
        <v>4163</v>
      </c>
      <c r="E547">
        <f>+_xlfn.XLOOKUP(UTILIZADAS[[#This Row],[Numero_Cuenta]],'[1]cobros_marzo (fijo)'!$B:$B,'[1]cobros_marzo (fijo)'!$D:$D,,0)</f>
        <v>0</v>
      </c>
      <c r="G547" s="3">
        <v>46026</v>
      </c>
      <c r="H547">
        <v>68587773</v>
      </c>
      <c r="I547">
        <v>68587773</v>
      </c>
      <c r="K547" t="s">
        <v>3055</v>
      </c>
      <c r="O547" s="3">
        <v>46026</v>
      </c>
      <c r="S547" t="s">
        <v>77</v>
      </c>
      <c r="T547" t="s">
        <v>65</v>
      </c>
      <c r="U547" t="s">
        <v>66</v>
      </c>
      <c r="V547" t="str">
        <f>_xlfn.XLOOKUP(UTILIZADAS[[#This Row],[Contacto1]],Tabla2[phone_number_dialed],Tabla2[status_name],,0)</f>
        <v>Auto busy</v>
      </c>
    </row>
    <row r="548" spans="1:22" x14ac:dyDescent="0.25">
      <c r="A548" s="88" t="s">
        <v>2241</v>
      </c>
      <c r="B548" t="s">
        <v>78</v>
      </c>
      <c r="C548" s="4">
        <v>336035180000</v>
      </c>
      <c r="D548" t="s">
        <v>4163</v>
      </c>
      <c r="E548">
        <f>+_xlfn.XLOOKUP(UTILIZADAS[[#This Row],[Numero_Cuenta]],'[1]cobros_marzo (fijo)'!$B:$B,'[1]cobros_marzo (fijo)'!$D:$D,,0)</f>
        <v>0</v>
      </c>
      <c r="G548" s="3">
        <v>46026</v>
      </c>
      <c r="H548">
        <v>66257200</v>
      </c>
      <c r="I548">
        <v>66257200</v>
      </c>
      <c r="K548" t="s">
        <v>3056</v>
      </c>
      <c r="O548" s="3">
        <v>46026</v>
      </c>
      <c r="S548" t="s">
        <v>79</v>
      </c>
      <c r="T548" t="s">
        <v>65</v>
      </c>
      <c r="U548" t="s">
        <v>66</v>
      </c>
      <c r="V548" t="e">
        <f>_xlfn.XLOOKUP(UTILIZADAS[[#This Row],[Contacto1]],Tabla2[phone_number_dialed],Tabla2[status_name],,0)</f>
        <v>#N/A</v>
      </c>
    </row>
    <row r="549" spans="1:22" x14ac:dyDescent="0.25">
      <c r="A549" s="88" t="s">
        <v>2241</v>
      </c>
      <c r="B549" t="s">
        <v>80</v>
      </c>
      <c r="C549" s="4">
        <v>366011660000</v>
      </c>
      <c r="D549" t="s">
        <v>4163</v>
      </c>
      <c r="E549">
        <f>+_xlfn.XLOOKUP(UTILIZADAS[[#This Row],[Numero_Cuenta]],'[1]cobros_marzo (fijo)'!$B:$B,'[1]cobros_marzo (fijo)'!$D:$D,,0)</f>
        <v>0</v>
      </c>
      <c r="G549" s="3">
        <v>46026</v>
      </c>
      <c r="H549">
        <v>61354256</v>
      </c>
      <c r="I549">
        <v>61354256</v>
      </c>
      <c r="K549" t="s">
        <v>3057</v>
      </c>
      <c r="O549" s="3">
        <v>46026</v>
      </c>
      <c r="S549" t="s">
        <v>81</v>
      </c>
      <c r="T549" t="s">
        <v>65</v>
      </c>
      <c r="U549" t="s">
        <v>66</v>
      </c>
      <c r="V549" t="str">
        <f>_xlfn.XLOOKUP(UTILIZADAS[[#This Row],[Contacto1]],Tabla2[phone_number_dialed],Tabla2[status_name],,0)</f>
        <v>Agent Not Available</v>
      </c>
    </row>
    <row r="550" spans="1:22" x14ac:dyDescent="0.25">
      <c r="A550" s="88" t="s">
        <v>2241</v>
      </c>
      <c r="B550" t="s">
        <v>83</v>
      </c>
      <c r="C550" s="4">
        <v>362006100000</v>
      </c>
      <c r="D550" t="s">
        <v>4163</v>
      </c>
      <c r="E550">
        <f>+_xlfn.XLOOKUP(UTILIZADAS[[#This Row],[Numero_Cuenta]],'[1]cobros_marzo (fijo)'!$B:$B,'[1]cobros_marzo (fijo)'!$D:$D,,0)</f>
        <v>0</v>
      </c>
      <c r="G550" s="3">
        <v>46026</v>
      </c>
      <c r="H550">
        <v>69984531</v>
      </c>
      <c r="I550">
        <v>69984531</v>
      </c>
      <c r="K550" t="s">
        <v>3058</v>
      </c>
      <c r="O550" s="3">
        <v>46026</v>
      </c>
      <c r="S550" t="s">
        <v>84</v>
      </c>
      <c r="T550" t="s">
        <v>65</v>
      </c>
      <c r="U550" t="s">
        <v>66</v>
      </c>
      <c r="V550" t="str">
        <f>_xlfn.XLOOKUP(UTILIZADAS[[#This Row],[Contacto1]],Tabla2[phone_number_dialed],Tabla2[status_name],,0)</f>
        <v>Cuenta cesada</v>
      </c>
    </row>
    <row r="551" spans="1:22" x14ac:dyDescent="0.25">
      <c r="A551" s="88" t="s">
        <v>2241</v>
      </c>
      <c r="B551" t="s">
        <v>87</v>
      </c>
      <c r="C551" s="4">
        <v>362010540000</v>
      </c>
      <c r="D551" t="s">
        <v>4163</v>
      </c>
      <c r="E551">
        <f>+_xlfn.XLOOKUP(UTILIZADAS[[#This Row],[Numero_Cuenta]],'[1]cobros_marzo (fijo)'!$B:$B,'[1]cobros_marzo (fijo)'!$D:$D,,0)</f>
        <v>0</v>
      </c>
      <c r="G551" s="3">
        <v>46026</v>
      </c>
      <c r="H551">
        <v>63238835</v>
      </c>
      <c r="I551">
        <v>63238835</v>
      </c>
      <c r="K551" t="s">
        <v>3059</v>
      </c>
      <c r="O551" s="3">
        <v>46026</v>
      </c>
      <c r="S551" t="s">
        <v>88</v>
      </c>
      <c r="T551" t="s">
        <v>65</v>
      </c>
      <c r="U551" t="s">
        <v>66</v>
      </c>
      <c r="V551" t="str">
        <f>_xlfn.XLOOKUP(UTILIZADAS[[#This Row],[Contacto1]],Tabla2[phone_number_dialed],Tabla2[status_name],,0)</f>
        <v>Agent Not Available</v>
      </c>
    </row>
    <row r="552" spans="1:22" x14ac:dyDescent="0.25">
      <c r="A552" s="88" t="s">
        <v>2241</v>
      </c>
      <c r="B552" t="s">
        <v>89</v>
      </c>
      <c r="C552" s="4">
        <v>368009770000</v>
      </c>
      <c r="D552" t="s">
        <v>4163</v>
      </c>
      <c r="E552">
        <f>+_xlfn.XLOOKUP(UTILIZADAS[[#This Row],[Numero_Cuenta]],'[1]cobros_marzo (fijo)'!$B:$B,'[1]cobros_marzo (fijo)'!$D:$D,,0)</f>
        <v>0</v>
      </c>
      <c r="G552" s="3">
        <v>46026</v>
      </c>
      <c r="H552">
        <v>69916876</v>
      </c>
      <c r="I552">
        <v>69916876</v>
      </c>
      <c r="K552" t="s">
        <v>3060</v>
      </c>
      <c r="O552" s="3">
        <v>46026</v>
      </c>
      <c r="S552" t="s">
        <v>90</v>
      </c>
      <c r="T552" t="s">
        <v>65</v>
      </c>
      <c r="U552" t="s">
        <v>66</v>
      </c>
      <c r="V552" t="str">
        <f>_xlfn.XLOOKUP(UTILIZADAS[[#This Row],[Contacto1]],Tabla2[phone_number_dialed],Tabla2[status_name],,0)</f>
        <v>Cuenta cesada</v>
      </c>
    </row>
    <row r="553" spans="1:22" x14ac:dyDescent="0.25">
      <c r="A553" s="88" t="s">
        <v>2241</v>
      </c>
      <c r="B553" t="s">
        <v>67</v>
      </c>
      <c r="C553" s="4">
        <v>154058290000</v>
      </c>
      <c r="D553" t="s">
        <v>4163</v>
      </c>
      <c r="E553" t="str">
        <f>+_xlfn.XLOOKUP(UTILIZADAS[[#This Row],[Numero_Cuenta]],'[1]cobros_marzo (fijo)'!$B:$B,'[1]cobros_marzo (fijo)'!$D:$D,,0)</f>
        <v>PANAMA                                            </v>
      </c>
      <c r="G553" s="3">
        <v>46026</v>
      </c>
      <c r="H553">
        <v>68306058</v>
      </c>
      <c r="I553">
        <v>68306058</v>
      </c>
      <c r="K553" t="s">
        <v>3061</v>
      </c>
      <c r="O553" s="3">
        <v>46026</v>
      </c>
      <c r="S553" t="s">
        <v>68</v>
      </c>
      <c r="T553" t="s">
        <v>65</v>
      </c>
      <c r="U553" t="s">
        <v>66</v>
      </c>
      <c r="V553" t="e">
        <f>_xlfn.XLOOKUP(UTILIZADAS[[#This Row],[Contacto1]],Tabla2[phone_number_dialed],Tabla2[status_name],,0)</f>
        <v>#N/A</v>
      </c>
    </row>
    <row r="554" spans="1:22" x14ac:dyDescent="0.25">
      <c r="A554" s="88" t="s">
        <v>2241</v>
      </c>
      <c r="B554" t="s">
        <v>69</v>
      </c>
      <c r="C554" s="4">
        <v>369013330000</v>
      </c>
      <c r="D554" t="s">
        <v>4163</v>
      </c>
      <c r="E554">
        <f>+_xlfn.XLOOKUP(UTILIZADAS[[#This Row],[Numero_Cuenta]],'[1]cobros_marzo (fijo)'!$B:$B,'[1]cobros_marzo (fijo)'!$D:$D,,0)</f>
        <v>0</v>
      </c>
      <c r="G554" s="3">
        <v>46026</v>
      </c>
      <c r="H554">
        <v>60146263</v>
      </c>
      <c r="I554">
        <v>60146263</v>
      </c>
      <c r="K554" t="s">
        <v>3062</v>
      </c>
      <c r="O554" s="3">
        <v>46026</v>
      </c>
      <c r="S554" t="s">
        <v>70</v>
      </c>
      <c r="T554" t="s">
        <v>65</v>
      </c>
      <c r="U554" t="s">
        <v>66</v>
      </c>
      <c r="V554" t="str">
        <f>_xlfn.XLOOKUP(UTILIZADAS[[#This Row],[Contacto1]],Tabla2[phone_number_dialed],Tabla2[status_name],,0)</f>
        <v>Agent Not Available</v>
      </c>
    </row>
    <row r="555" spans="1:22" x14ac:dyDescent="0.25">
      <c r="A555" s="88" t="s">
        <v>2241</v>
      </c>
      <c r="B555" t="s">
        <v>71</v>
      </c>
      <c r="C555" s="4">
        <v>303032830000</v>
      </c>
      <c r="D555" t="s">
        <v>4163</v>
      </c>
      <c r="E555">
        <f>+_xlfn.XLOOKUP(UTILIZADAS[[#This Row],[Numero_Cuenta]],'[1]cobros_marzo (fijo)'!$B:$B,'[1]cobros_marzo (fijo)'!$D:$D,,0)</f>
        <v>0</v>
      </c>
      <c r="G555" s="3">
        <v>46026</v>
      </c>
      <c r="H555">
        <v>64701986</v>
      </c>
      <c r="I555">
        <v>64701986</v>
      </c>
      <c r="K555" t="s">
        <v>3063</v>
      </c>
      <c r="O555" s="3">
        <v>46026</v>
      </c>
      <c r="S555" t="s">
        <v>72</v>
      </c>
      <c r="T555" t="s">
        <v>73</v>
      </c>
      <c r="U555" t="s">
        <v>66</v>
      </c>
      <c r="V555" t="str">
        <f>_xlfn.XLOOKUP(UTILIZADAS[[#This Row],[Contacto1]],Tabla2[phone_number_dialed],Tabla2[status_name],,0)</f>
        <v>Agent Not Available</v>
      </c>
    </row>
    <row r="556" spans="1:22" x14ac:dyDescent="0.25">
      <c r="A556" s="88" t="s">
        <v>2241</v>
      </c>
      <c r="B556" t="s">
        <v>2318</v>
      </c>
      <c r="C556" s="4">
        <v>368014210000</v>
      </c>
      <c r="D556" t="s">
        <v>4163</v>
      </c>
      <c r="E556">
        <f>+_xlfn.XLOOKUP(UTILIZADAS[[#This Row],[Numero_Cuenta]],'[1]cobros_marzo (fijo)'!$B:$B,'[1]cobros_marzo (fijo)'!$D:$D,,0)</f>
        <v>0</v>
      </c>
      <c r="G556" s="3">
        <v>46026</v>
      </c>
      <c r="H556">
        <v>64883347</v>
      </c>
      <c r="I556">
        <v>64883347</v>
      </c>
      <c r="K556" t="s">
        <v>3064</v>
      </c>
      <c r="O556" s="3">
        <v>46026</v>
      </c>
      <c r="S556">
        <v>187320623</v>
      </c>
      <c r="T556" t="s">
        <v>65</v>
      </c>
      <c r="U556" t="s">
        <v>66</v>
      </c>
      <c r="V556" t="str">
        <f>_xlfn.XLOOKUP(UTILIZADAS[[#This Row],[Contacto1]],Tabla2[phone_number_dialed],Tabla2[status_name],,0)</f>
        <v>Auto busy</v>
      </c>
    </row>
    <row r="557" spans="1:22" x14ac:dyDescent="0.25">
      <c r="A557" s="88" t="s">
        <v>2241</v>
      </c>
      <c r="B557" t="s">
        <v>4340</v>
      </c>
      <c r="C557" s="4">
        <v>367012450000</v>
      </c>
      <c r="D557" t="s">
        <v>4163</v>
      </c>
      <c r="E557">
        <f>+_xlfn.XLOOKUP(UTILIZADAS[[#This Row],[Numero_Cuenta]],'[1]cobros_marzo (fijo)'!$B:$B,'[1]cobros_marzo (fijo)'!$D:$D,,0)</f>
        <v>0</v>
      </c>
      <c r="G557" s="3">
        <v>46026</v>
      </c>
      <c r="H557">
        <v>64024594</v>
      </c>
      <c r="I557">
        <v>64024594</v>
      </c>
      <c r="K557" t="s">
        <v>3065</v>
      </c>
      <c r="O557" s="3">
        <v>46026</v>
      </c>
      <c r="S557" t="s">
        <v>3868</v>
      </c>
      <c r="T557" t="s">
        <v>65</v>
      </c>
      <c r="U557" t="s">
        <v>66</v>
      </c>
      <c r="V557" t="str">
        <f>_xlfn.XLOOKUP(UTILIZADAS[[#This Row],[Contacto1]],Tabla2[phone_number_dialed],Tabla2[status_name],,0)</f>
        <v>Cuenta cesada</v>
      </c>
    </row>
    <row r="558" spans="1:22" x14ac:dyDescent="0.25">
      <c r="A558" s="88" t="s">
        <v>2241</v>
      </c>
      <c r="B558" t="s">
        <v>2320</v>
      </c>
      <c r="C558" s="4">
        <v>368011420000</v>
      </c>
      <c r="D558" t="s">
        <v>4163</v>
      </c>
      <c r="E558">
        <f>+_xlfn.XLOOKUP(UTILIZADAS[[#This Row],[Numero_Cuenta]],'[1]cobros_marzo (fijo)'!$B:$B,'[1]cobros_marzo (fijo)'!$D:$D,,0)</f>
        <v>0</v>
      </c>
      <c r="G558" s="3">
        <v>46026</v>
      </c>
      <c r="H558">
        <v>68211838</v>
      </c>
      <c r="I558">
        <v>68211838</v>
      </c>
      <c r="K558" t="s">
        <v>3066</v>
      </c>
      <c r="O558" s="3">
        <v>46026</v>
      </c>
      <c r="S558" t="s">
        <v>3869</v>
      </c>
      <c r="T558" t="s">
        <v>65</v>
      </c>
      <c r="U558" t="s">
        <v>66</v>
      </c>
      <c r="V558" t="e">
        <f>_xlfn.XLOOKUP(UTILIZADAS[[#This Row],[Contacto1]],Tabla2[phone_number_dialed],Tabla2[status_name],,0)</f>
        <v>#N/A</v>
      </c>
    </row>
    <row r="559" spans="1:22" x14ac:dyDescent="0.25">
      <c r="A559" s="88" t="s">
        <v>2241</v>
      </c>
      <c r="B559" t="s">
        <v>4341</v>
      </c>
      <c r="C559" s="4">
        <v>361008990000</v>
      </c>
      <c r="D559" t="s">
        <v>4163</v>
      </c>
      <c r="E559">
        <f>+_xlfn.XLOOKUP(UTILIZADAS[[#This Row],[Numero_Cuenta]],'[1]cobros_marzo (fijo)'!$B:$B,'[1]cobros_marzo (fijo)'!$D:$D,,0)</f>
        <v>0</v>
      </c>
      <c r="G559" s="3">
        <v>46026</v>
      </c>
      <c r="H559">
        <v>69662263</v>
      </c>
      <c r="I559">
        <v>69662263</v>
      </c>
      <c r="K559" t="s">
        <v>3067</v>
      </c>
      <c r="O559" s="3">
        <v>46026</v>
      </c>
      <c r="S559" t="s">
        <v>3870</v>
      </c>
      <c r="T559" t="s">
        <v>65</v>
      </c>
      <c r="U559" t="s">
        <v>66</v>
      </c>
      <c r="V559" t="str">
        <f>_xlfn.XLOOKUP(UTILIZADAS[[#This Row],[Contacto1]],Tabla2[phone_number_dialed],Tabla2[status_name],,0)</f>
        <v>No Answer AutoDial</v>
      </c>
    </row>
    <row r="560" spans="1:22" x14ac:dyDescent="0.25">
      <c r="A560" s="88" t="s">
        <v>2241</v>
      </c>
      <c r="B560" t="s">
        <v>2321</v>
      </c>
      <c r="C560" s="4">
        <v>359242000000</v>
      </c>
      <c r="D560" t="s">
        <v>4163</v>
      </c>
      <c r="E560">
        <f>+_xlfn.XLOOKUP(UTILIZADAS[[#This Row],[Numero_Cuenta]],'[1]cobros_marzo (fijo)'!$B:$B,'[1]cobros_marzo (fijo)'!$D:$D,,0)</f>
        <v>0</v>
      </c>
      <c r="G560" s="3">
        <v>46026</v>
      </c>
      <c r="H560">
        <v>64079225</v>
      </c>
      <c r="I560">
        <v>64079225</v>
      </c>
      <c r="K560" t="s">
        <v>3068</v>
      </c>
      <c r="O560" s="3">
        <v>46026</v>
      </c>
      <c r="S560" t="s">
        <v>3871</v>
      </c>
      <c r="T560" t="s">
        <v>65</v>
      </c>
      <c r="U560" t="s">
        <v>66</v>
      </c>
      <c r="V560" t="str">
        <f>_xlfn.XLOOKUP(UTILIZADAS[[#This Row],[Contacto1]],Tabla2[phone_number_dialed],Tabla2[status_name],,0)</f>
        <v>Cuenta cesada</v>
      </c>
    </row>
    <row r="561" spans="1:22" x14ac:dyDescent="0.25">
      <c r="A561" s="88" t="s">
        <v>2241</v>
      </c>
      <c r="B561" t="s">
        <v>4342</v>
      </c>
      <c r="C561" s="4">
        <v>354055900000</v>
      </c>
      <c r="D561" t="s">
        <v>4163</v>
      </c>
      <c r="E561">
        <f>+_xlfn.XLOOKUP(UTILIZADAS[[#This Row],[Numero_Cuenta]],'[1]cobros_marzo (fijo)'!$B:$B,'[1]cobros_marzo (fijo)'!$D:$D,,0)</f>
        <v>0</v>
      </c>
      <c r="G561" s="3">
        <v>46026</v>
      </c>
      <c r="H561">
        <v>69227968</v>
      </c>
      <c r="I561">
        <v>69227968</v>
      </c>
      <c r="K561" t="s">
        <v>3069</v>
      </c>
      <c r="O561" s="3">
        <v>46026</v>
      </c>
      <c r="S561" t="s">
        <v>3872</v>
      </c>
      <c r="T561" t="s">
        <v>65</v>
      </c>
      <c r="U561" t="s">
        <v>66</v>
      </c>
      <c r="V561" t="str">
        <f>_xlfn.XLOOKUP(UTILIZADAS[[#This Row],[Contacto1]],Tabla2[phone_number_dialed],Tabla2[status_name],,0)</f>
        <v>Agent Not Available</v>
      </c>
    </row>
    <row r="562" spans="1:22" x14ac:dyDescent="0.25">
      <c r="A562" s="88" t="s">
        <v>2241</v>
      </c>
      <c r="B562" t="s">
        <v>4343</v>
      </c>
      <c r="C562" s="4">
        <v>362011030000</v>
      </c>
      <c r="D562" t="s">
        <v>4163</v>
      </c>
      <c r="E562">
        <f>+_xlfn.XLOOKUP(UTILIZADAS[[#This Row],[Numero_Cuenta]],'[1]cobros_marzo (fijo)'!$B:$B,'[1]cobros_marzo (fijo)'!$D:$D,,0)</f>
        <v>0</v>
      </c>
      <c r="G562" s="3">
        <v>46026</v>
      </c>
      <c r="H562">
        <v>67082818</v>
      </c>
      <c r="I562">
        <v>67082818</v>
      </c>
      <c r="K562" t="s">
        <v>3070</v>
      </c>
      <c r="O562" s="3">
        <v>46026</v>
      </c>
      <c r="S562" t="s">
        <v>3873</v>
      </c>
      <c r="T562" t="s">
        <v>65</v>
      </c>
      <c r="U562" t="s">
        <v>66</v>
      </c>
      <c r="V562" t="e">
        <f>_xlfn.XLOOKUP(UTILIZADAS[[#This Row],[Contacto1]],Tabla2[phone_number_dialed],Tabla2[status_name],,0)</f>
        <v>#N/A</v>
      </c>
    </row>
    <row r="563" spans="1:22" x14ac:dyDescent="0.25">
      <c r="A563" s="88" t="s">
        <v>2241</v>
      </c>
      <c r="B563" t="s">
        <v>2323</v>
      </c>
      <c r="C563" s="4">
        <v>205010200000</v>
      </c>
      <c r="D563" t="s">
        <v>4163</v>
      </c>
      <c r="E563">
        <f>+_xlfn.XLOOKUP(UTILIZADAS[[#This Row],[Numero_Cuenta]],'[1]cobros_marzo (fijo)'!$B:$B,'[1]cobros_marzo (fijo)'!$D:$D,,0)</f>
        <v>0</v>
      </c>
      <c r="G563" s="3">
        <v>46026</v>
      </c>
      <c r="H563">
        <v>67920874</v>
      </c>
      <c r="I563">
        <v>67920874</v>
      </c>
      <c r="K563" t="s">
        <v>3071</v>
      </c>
      <c r="O563" s="3">
        <v>46026</v>
      </c>
      <c r="S563" t="s">
        <v>3874</v>
      </c>
      <c r="T563" t="s">
        <v>65</v>
      </c>
      <c r="U563" t="s">
        <v>66</v>
      </c>
      <c r="V563" t="str">
        <f>_xlfn.XLOOKUP(UTILIZADAS[[#This Row],[Contacto1]],Tabla2[phone_number_dialed],Tabla2[status_name],,0)</f>
        <v>Auto busy</v>
      </c>
    </row>
    <row r="564" spans="1:22" x14ac:dyDescent="0.25">
      <c r="A564" s="88" t="s">
        <v>2241</v>
      </c>
      <c r="B564" t="s">
        <v>4344</v>
      </c>
      <c r="C564" s="4">
        <v>351247450000</v>
      </c>
      <c r="D564" t="s">
        <v>4163</v>
      </c>
      <c r="E564">
        <f>+_xlfn.XLOOKUP(UTILIZADAS[[#This Row],[Numero_Cuenta]],'[1]cobros_marzo (fijo)'!$B:$B,'[1]cobros_marzo (fijo)'!$D:$D,,0)</f>
        <v>0</v>
      </c>
      <c r="G564" s="3">
        <v>46026</v>
      </c>
      <c r="H564">
        <v>64296356</v>
      </c>
      <c r="I564">
        <v>64296356</v>
      </c>
      <c r="K564" t="s">
        <v>3072</v>
      </c>
      <c r="O564" s="3">
        <v>46026</v>
      </c>
      <c r="S564" t="s">
        <v>3875</v>
      </c>
      <c r="T564" t="s">
        <v>65</v>
      </c>
      <c r="U564" t="s">
        <v>66</v>
      </c>
      <c r="V564" t="str">
        <f>_xlfn.XLOOKUP(UTILIZADAS[[#This Row],[Contacto1]],Tabla2[phone_number_dialed],Tabla2[status_name],,0)</f>
        <v>Cuenta cesada</v>
      </c>
    </row>
    <row r="565" spans="1:22" x14ac:dyDescent="0.25">
      <c r="A565" s="88" t="s">
        <v>2241</v>
      </c>
      <c r="B565" t="s">
        <v>4345</v>
      </c>
      <c r="C565" s="4">
        <v>368014280000</v>
      </c>
      <c r="D565" t="s">
        <v>4163</v>
      </c>
      <c r="E565">
        <f>+_xlfn.XLOOKUP(UTILIZADAS[[#This Row],[Numero_Cuenta]],'[1]cobros_marzo (fijo)'!$B:$B,'[1]cobros_marzo (fijo)'!$D:$D,,0)</f>
        <v>0</v>
      </c>
      <c r="G565" s="3">
        <v>46026</v>
      </c>
      <c r="H565">
        <v>68211872</v>
      </c>
      <c r="I565">
        <v>68211872</v>
      </c>
      <c r="K565" t="s">
        <v>3073</v>
      </c>
      <c r="O565" s="3">
        <v>46026</v>
      </c>
      <c r="S565" t="s">
        <v>3876</v>
      </c>
      <c r="T565" t="s">
        <v>85</v>
      </c>
      <c r="U565" t="s">
        <v>66</v>
      </c>
      <c r="V565" t="str">
        <f>_xlfn.XLOOKUP(UTILIZADAS[[#This Row],[Contacto1]],Tabla2[phone_number_dialed],Tabla2[status_name],,0)</f>
        <v>Buzon de voz</v>
      </c>
    </row>
    <row r="566" spans="1:22" x14ac:dyDescent="0.25">
      <c r="A566" s="88" t="s">
        <v>2241</v>
      </c>
      <c r="B566" t="s">
        <v>4346</v>
      </c>
      <c r="C566" s="4">
        <v>362012510000</v>
      </c>
      <c r="D566" t="s">
        <v>4163</v>
      </c>
      <c r="E566">
        <f>+_xlfn.XLOOKUP(UTILIZADAS[[#This Row],[Numero_Cuenta]],'[1]cobros_marzo (fijo)'!$B:$B,'[1]cobros_marzo (fijo)'!$D:$D,,0)</f>
        <v>0</v>
      </c>
      <c r="G566" s="3">
        <v>46026</v>
      </c>
      <c r="H566">
        <v>63835021</v>
      </c>
      <c r="I566">
        <v>63835021</v>
      </c>
      <c r="K566" t="s">
        <v>3074</v>
      </c>
      <c r="O566" s="3">
        <v>46026</v>
      </c>
      <c r="S566" t="s">
        <v>3877</v>
      </c>
      <c r="T566" t="s">
        <v>65</v>
      </c>
      <c r="U566" t="s">
        <v>66</v>
      </c>
      <c r="V566" t="str">
        <f>_xlfn.XLOOKUP(UTILIZADAS[[#This Row],[Contacto1]],Tabla2[phone_number_dialed],Tabla2[status_name],,0)</f>
        <v>Agent Not Available</v>
      </c>
    </row>
    <row r="567" spans="1:22" x14ac:dyDescent="0.25">
      <c r="A567" s="88" t="s">
        <v>2241</v>
      </c>
      <c r="B567" t="s">
        <v>4347</v>
      </c>
      <c r="C567" s="4">
        <v>362016470000</v>
      </c>
      <c r="D567" t="s">
        <v>4163</v>
      </c>
      <c r="E567">
        <f>+_xlfn.XLOOKUP(UTILIZADAS[[#This Row],[Numero_Cuenta]],'[1]cobros_marzo (fijo)'!$B:$B,'[1]cobros_marzo (fijo)'!$D:$D,,0)</f>
        <v>0</v>
      </c>
      <c r="G567" s="3">
        <v>46026</v>
      </c>
      <c r="H567">
        <v>69868393</v>
      </c>
      <c r="I567">
        <v>69868393</v>
      </c>
      <c r="K567" t="s">
        <v>3075</v>
      </c>
      <c r="O567" s="3">
        <v>46026</v>
      </c>
      <c r="S567" t="s">
        <v>3878</v>
      </c>
      <c r="T567" t="s">
        <v>73</v>
      </c>
      <c r="U567" t="s">
        <v>66</v>
      </c>
      <c r="V567" t="str">
        <f>_xlfn.XLOOKUP(UTILIZADAS[[#This Row],[Contacto1]],Tabla2[phone_number_dialed],Tabla2[status_name],,0)</f>
        <v>Agent Not Available</v>
      </c>
    </row>
    <row r="568" spans="1:22" x14ac:dyDescent="0.25">
      <c r="A568" s="88" t="s">
        <v>2241</v>
      </c>
      <c r="B568" t="s">
        <v>4348</v>
      </c>
      <c r="C568" s="4">
        <v>363014040000</v>
      </c>
      <c r="D568" t="s">
        <v>4163</v>
      </c>
      <c r="E568">
        <f>+_xlfn.XLOOKUP(UTILIZADAS[[#This Row],[Numero_Cuenta]],'[1]cobros_marzo (fijo)'!$B:$B,'[1]cobros_marzo (fijo)'!$D:$D,,0)</f>
        <v>0</v>
      </c>
      <c r="G568" s="3">
        <v>46026</v>
      </c>
      <c r="H568">
        <v>63485982</v>
      </c>
      <c r="I568">
        <v>63485982</v>
      </c>
      <c r="K568" t="s">
        <v>3076</v>
      </c>
      <c r="O568" s="3">
        <v>46026</v>
      </c>
      <c r="S568" t="s">
        <v>3879</v>
      </c>
      <c r="T568" t="s">
        <v>65</v>
      </c>
      <c r="U568" t="s">
        <v>66</v>
      </c>
      <c r="V568" t="e">
        <f>_xlfn.XLOOKUP(UTILIZADAS[[#This Row],[Contacto1]],Tabla2[phone_number_dialed],Tabla2[status_name],,0)</f>
        <v>#N/A</v>
      </c>
    </row>
    <row r="569" spans="1:22" x14ac:dyDescent="0.25">
      <c r="A569" s="88" t="s">
        <v>2241</v>
      </c>
      <c r="B569" t="s">
        <v>2327</v>
      </c>
      <c r="C569" s="4">
        <v>365014860000</v>
      </c>
      <c r="D569" t="s">
        <v>4163</v>
      </c>
      <c r="E569">
        <f>+_xlfn.XLOOKUP(UTILIZADAS[[#This Row],[Numero_Cuenta]],'[1]cobros_marzo (fijo)'!$B:$B,'[1]cobros_marzo (fijo)'!$D:$D,,0)</f>
        <v>0</v>
      </c>
      <c r="G569" s="3">
        <v>46026</v>
      </c>
      <c r="H569">
        <v>64364799</v>
      </c>
      <c r="I569">
        <v>64364799</v>
      </c>
      <c r="K569" t="s">
        <v>3077</v>
      </c>
      <c r="O569" s="3">
        <v>46026</v>
      </c>
      <c r="S569" t="s">
        <v>3880</v>
      </c>
      <c r="T569" t="s">
        <v>65</v>
      </c>
      <c r="U569" t="s">
        <v>66</v>
      </c>
      <c r="V569" t="str">
        <f>_xlfn.XLOOKUP(UTILIZADAS[[#This Row],[Contacto1]],Tabla2[phone_number_dialed],Tabla2[status_name],,0)</f>
        <v>Agent Not Available</v>
      </c>
    </row>
    <row r="570" spans="1:22" x14ac:dyDescent="0.25">
      <c r="A570" s="88" t="s">
        <v>2241</v>
      </c>
      <c r="B570" t="s">
        <v>4349</v>
      </c>
      <c r="C570" s="4">
        <v>362014660000</v>
      </c>
      <c r="D570" t="s">
        <v>4163</v>
      </c>
      <c r="E570">
        <f>+_xlfn.XLOOKUP(UTILIZADAS[[#This Row],[Numero_Cuenta]],'[1]cobros_marzo (fijo)'!$B:$B,'[1]cobros_marzo (fijo)'!$D:$D,,0)</f>
        <v>0</v>
      </c>
      <c r="G570" s="3">
        <v>46026</v>
      </c>
      <c r="H570">
        <v>65579008</v>
      </c>
      <c r="I570">
        <v>65579008</v>
      </c>
      <c r="K570" t="s">
        <v>3078</v>
      </c>
      <c r="O570" s="3">
        <v>46026</v>
      </c>
      <c r="S570" t="s">
        <v>3881</v>
      </c>
      <c r="T570" t="s">
        <v>65</v>
      </c>
      <c r="U570" t="s">
        <v>66</v>
      </c>
      <c r="V570" t="str">
        <f>_xlfn.XLOOKUP(UTILIZADAS[[#This Row],[Contacto1]],Tabla2[phone_number_dialed],Tabla2[status_name],,0)</f>
        <v>Buzon de voz</v>
      </c>
    </row>
    <row r="571" spans="1:22" x14ac:dyDescent="0.25">
      <c r="A571" s="88" t="s">
        <v>2241</v>
      </c>
      <c r="B571" t="s">
        <v>2329</v>
      </c>
      <c r="C571" s="4">
        <v>362013760000</v>
      </c>
      <c r="D571" t="s">
        <v>4163</v>
      </c>
      <c r="E571">
        <f>+_xlfn.XLOOKUP(UTILIZADAS[[#This Row],[Numero_Cuenta]],'[1]cobros_marzo (fijo)'!$B:$B,'[1]cobros_marzo (fijo)'!$D:$D,,0)</f>
        <v>0</v>
      </c>
      <c r="G571" s="3">
        <v>46026</v>
      </c>
      <c r="H571">
        <v>67542007</v>
      </c>
      <c r="I571">
        <v>67542007</v>
      </c>
      <c r="K571" t="s">
        <v>3079</v>
      </c>
      <c r="O571" s="3">
        <v>46026</v>
      </c>
      <c r="S571">
        <v>312109</v>
      </c>
      <c r="T571" t="s">
        <v>65</v>
      </c>
      <c r="U571" t="s">
        <v>66</v>
      </c>
      <c r="V571" t="str">
        <f>_xlfn.XLOOKUP(UTILIZADAS[[#This Row],[Contacto1]],Tabla2[phone_number_dialed],Tabla2[status_name],,0)</f>
        <v>Agent Not Available</v>
      </c>
    </row>
    <row r="572" spans="1:22" x14ac:dyDescent="0.25">
      <c r="A572" s="88" t="s">
        <v>2241</v>
      </c>
      <c r="B572" t="s">
        <v>2330</v>
      </c>
      <c r="C572" s="4">
        <v>357386290000</v>
      </c>
      <c r="D572" t="s">
        <v>4163</v>
      </c>
      <c r="E572">
        <f>+_xlfn.XLOOKUP(UTILIZADAS[[#This Row],[Numero_Cuenta]],'[1]cobros_marzo (fijo)'!$B:$B,'[1]cobros_marzo (fijo)'!$D:$D,,0)</f>
        <v>0</v>
      </c>
      <c r="G572" s="3">
        <v>46026</v>
      </c>
      <c r="H572">
        <v>65190440</v>
      </c>
      <c r="I572">
        <v>65190440</v>
      </c>
      <c r="K572" t="s">
        <v>3080</v>
      </c>
      <c r="O572" s="3">
        <v>46026</v>
      </c>
      <c r="S572" t="s">
        <v>3882</v>
      </c>
      <c r="T572" t="s">
        <v>65</v>
      </c>
      <c r="U572" t="s">
        <v>66</v>
      </c>
      <c r="V572" t="str">
        <f>_xlfn.XLOOKUP(UTILIZADAS[[#This Row],[Contacto1]],Tabla2[phone_number_dialed],Tabla2[status_name],,0)</f>
        <v>Auto busy</v>
      </c>
    </row>
    <row r="573" spans="1:22" x14ac:dyDescent="0.25">
      <c r="A573" s="88" t="s">
        <v>2241</v>
      </c>
      <c r="B573" t="s">
        <v>2331</v>
      </c>
      <c r="C573" s="4">
        <v>368014530000</v>
      </c>
      <c r="D573" t="s">
        <v>4163</v>
      </c>
      <c r="E573">
        <f>+_xlfn.XLOOKUP(UTILIZADAS[[#This Row],[Numero_Cuenta]],'[1]cobros_marzo (fijo)'!$B:$B,'[1]cobros_marzo (fijo)'!$D:$D,,0)</f>
        <v>0</v>
      </c>
      <c r="G573" s="3">
        <v>46026</v>
      </c>
      <c r="H573">
        <v>66056106</v>
      </c>
      <c r="I573">
        <v>66056106</v>
      </c>
      <c r="K573" t="s">
        <v>3081</v>
      </c>
      <c r="O573" s="3">
        <v>46026</v>
      </c>
      <c r="S573" t="s">
        <v>3883</v>
      </c>
      <c r="T573" t="s">
        <v>65</v>
      </c>
      <c r="U573" t="s">
        <v>66</v>
      </c>
      <c r="V573" t="e">
        <f>_xlfn.XLOOKUP(UTILIZADAS[[#This Row],[Contacto1]],Tabla2[phone_number_dialed],Tabla2[status_name],,0)</f>
        <v>#N/A</v>
      </c>
    </row>
    <row r="574" spans="1:22" x14ac:dyDescent="0.25">
      <c r="A574" s="88" t="s">
        <v>2241</v>
      </c>
      <c r="B574" t="s">
        <v>4350</v>
      </c>
      <c r="C574" s="4">
        <v>361016910000</v>
      </c>
      <c r="D574" t="s">
        <v>4163</v>
      </c>
      <c r="E574">
        <f>+_xlfn.XLOOKUP(UTILIZADAS[[#This Row],[Numero_Cuenta]],'[1]cobros_marzo (fijo)'!$B:$B,'[1]cobros_marzo (fijo)'!$D:$D,,0)</f>
        <v>0</v>
      </c>
      <c r="G574" s="3">
        <v>46026</v>
      </c>
      <c r="H574">
        <v>65294266</v>
      </c>
      <c r="I574">
        <v>65294266</v>
      </c>
      <c r="K574" t="s">
        <v>3082</v>
      </c>
      <c r="O574" s="3">
        <v>46026</v>
      </c>
      <c r="S574" t="s">
        <v>3884</v>
      </c>
      <c r="T574" t="s">
        <v>65</v>
      </c>
      <c r="U574" t="s">
        <v>66</v>
      </c>
      <c r="V574" t="str">
        <f>_xlfn.XLOOKUP(UTILIZADAS[[#This Row],[Contacto1]],Tabla2[phone_number_dialed],Tabla2[status_name],,0)</f>
        <v>Buzon de voz</v>
      </c>
    </row>
    <row r="575" spans="1:22" x14ac:dyDescent="0.25">
      <c r="A575" s="88" t="s">
        <v>2241</v>
      </c>
      <c r="B575" t="s">
        <v>2332</v>
      </c>
      <c r="C575" s="4">
        <v>365016660000</v>
      </c>
      <c r="D575" t="s">
        <v>4163</v>
      </c>
      <c r="E575">
        <f>+_xlfn.XLOOKUP(UTILIZADAS[[#This Row],[Numero_Cuenta]],'[1]cobros_marzo (fijo)'!$B:$B,'[1]cobros_marzo (fijo)'!$D:$D,,0)</f>
        <v>0</v>
      </c>
      <c r="G575" s="3">
        <v>46026</v>
      </c>
      <c r="H575">
        <v>62474885</v>
      </c>
      <c r="I575">
        <v>62474885</v>
      </c>
      <c r="K575" t="s">
        <v>3083</v>
      </c>
      <c r="O575" s="3">
        <v>46026</v>
      </c>
      <c r="S575" t="s">
        <v>3885</v>
      </c>
      <c r="T575" t="s">
        <v>65</v>
      </c>
      <c r="U575" t="s">
        <v>66</v>
      </c>
      <c r="V575" t="e">
        <f>_xlfn.XLOOKUP(UTILIZADAS[[#This Row],[Contacto1]],Tabla2[phone_number_dialed],Tabla2[status_name],,0)</f>
        <v>#N/A</v>
      </c>
    </row>
    <row r="576" spans="1:22" x14ac:dyDescent="0.25">
      <c r="A576" s="88" t="s">
        <v>2241</v>
      </c>
      <c r="B576" t="s">
        <v>4351</v>
      </c>
      <c r="C576" s="4">
        <v>351262510000</v>
      </c>
      <c r="D576" t="s">
        <v>4163</v>
      </c>
      <c r="E576">
        <f>+_xlfn.XLOOKUP(UTILIZADAS[[#This Row],[Numero_Cuenta]],'[1]cobros_marzo (fijo)'!$B:$B,'[1]cobros_marzo (fijo)'!$D:$D,,0)</f>
        <v>0</v>
      </c>
      <c r="G576" s="3">
        <v>46026</v>
      </c>
      <c r="H576">
        <v>65227543</v>
      </c>
      <c r="I576">
        <v>65227543</v>
      </c>
      <c r="K576" t="s">
        <v>3084</v>
      </c>
      <c r="O576" s="3">
        <v>46026</v>
      </c>
      <c r="S576" t="s">
        <v>3886</v>
      </c>
      <c r="T576" t="s">
        <v>65</v>
      </c>
      <c r="U576" t="s">
        <v>66</v>
      </c>
      <c r="V576" t="str">
        <f>_xlfn.XLOOKUP(UTILIZADAS[[#This Row],[Contacto1]],Tabla2[phone_number_dialed],Tabla2[status_name],,0)</f>
        <v>Cuenta cesada</v>
      </c>
    </row>
    <row r="577" spans="1:22" x14ac:dyDescent="0.25">
      <c r="A577" s="88" t="s">
        <v>2241</v>
      </c>
      <c r="B577" t="s">
        <v>4352</v>
      </c>
      <c r="C577" s="4">
        <v>362014680000</v>
      </c>
      <c r="D577" t="s">
        <v>4163</v>
      </c>
      <c r="E577">
        <f>+_xlfn.XLOOKUP(UTILIZADAS[[#This Row],[Numero_Cuenta]],'[1]cobros_marzo (fijo)'!$B:$B,'[1]cobros_marzo (fijo)'!$D:$D,,0)</f>
        <v>0</v>
      </c>
      <c r="G577" s="3">
        <v>46026</v>
      </c>
      <c r="H577">
        <v>63182320</v>
      </c>
      <c r="I577">
        <v>63182320</v>
      </c>
      <c r="K577" t="s">
        <v>3085</v>
      </c>
      <c r="O577" s="3">
        <v>46026</v>
      </c>
      <c r="S577" t="s">
        <v>3887</v>
      </c>
      <c r="T577" t="s">
        <v>65</v>
      </c>
      <c r="U577" t="s">
        <v>66</v>
      </c>
      <c r="V577" t="e">
        <f>_xlfn.XLOOKUP(UTILIZADAS[[#This Row],[Contacto1]],Tabla2[phone_number_dialed],Tabla2[status_name],,0)</f>
        <v>#N/A</v>
      </c>
    </row>
    <row r="578" spans="1:22" x14ac:dyDescent="0.25">
      <c r="A578" s="88" t="s">
        <v>2241</v>
      </c>
      <c r="B578" t="s">
        <v>4353</v>
      </c>
      <c r="C578" s="4">
        <v>364014840000</v>
      </c>
      <c r="D578" t="s">
        <v>4163</v>
      </c>
      <c r="E578">
        <f>+_xlfn.XLOOKUP(UTILIZADAS[[#This Row],[Numero_Cuenta]],'[1]cobros_marzo (fijo)'!$B:$B,'[1]cobros_marzo (fijo)'!$D:$D,,0)</f>
        <v>0</v>
      </c>
      <c r="G578" s="3">
        <v>46026</v>
      </c>
      <c r="H578">
        <v>66637565</v>
      </c>
      <c r="I578">
        <v>66637565</v>
      </c>
      <c r="K578" t="s">
        <v>3086</v>
      </c>
      <c r="O578" s="3">
        <v>46026</v>
      </c>
      <c r="S578" t="s">
        <v>3888</v>
      </c>
      <c r="T578" t="s">
        <v>65</v>
      </c>
      <c r="U578" t="s">
        <v>66</v>
      </c>
      <c r="V578" t="e">
        <f>_xlfn.XLOOKUP(UTILIZADAS[[#This Row],[Contacto1]],Tabla2[phone_number_dialed],Tabla2[status_name],,0)</f>
        <v>#N/A</v>
      </c>
    </row>
    <row r="579" spans="1:22" x14ac:dyDescent="0.25">
      <c r="A579" s="88" t="s">
        <v>2241</v>
      </c>
      <c r="B579" t="s">
        <v>4354</v>
      </c>
      <c r="C579" s="4">
        <v>356383460000</v>
      </c>
      <c r="D579" t="s">
        <v>4163</v>
      </c>
      <c r="E579">
        <f>+_xlfn.XLOOKUP(UTILIZADAS[[#This Row],[Numero_Cuenta]],'[1]cobros_marzo (fijo)'!$B:$B,'[1]cobros_marzo (fijo)'!$D:$D,,0)</f>
        <v>0</v>
      </c>
      <c r="G579" s="3">
        <v>46026</v>
      </c>
      <c r="H579">
        <v>63333333</v>
      </c>
      <c r="I579">
        <v>63333333</v>
      </c>
      <c r="K579" t="s">
        <v>3087</v>
      </c>
      <c r="O579" s="3">
        <v>46026</v>
      </c>
      <c r="S579" t="s">
        <v>297</v>
      </c>
      <c r="T579" t="s">
        <v>65</v>
      </c>
      <c r="U579" t="s">
        <v>66</v>
      </c>
      <c r="V579" t="str">
        <f>_xlfn.XLOOKUP(UTILIZADAS[[#This Row],[Contacto1]],Tabla2[phone_number_dialed],Tabla2[status_name],,0)</f>
        <v>Agent Not Available</v>
      </c>
    </row>
    <row r="580" spans="1:22" x14ac:dyDescent="0.25">
      <c r="A580" s="88" t="s">
        <v>2241</v>
      </c>
      <c r="B580" t="s">
        <v>4355</v>
      </c>
      <c r="C580" s="4">
        <v>362012150000</v>
      </c>
      <c r="D580" t="s">
        <v>4163</v>
      </c>
      <c r="E580">
        <f>+_xlfn.XLOOKUP(UTILIZADAS[[#This Row],[Numero_Cuenta]],'[1]cobros_marzo (fijo)'!$B:$B,'[1]cobros_marzo (fijo)'!$D:$D,,0)</f>
        <v>0</v>
      </c>
      <c r="G580" s="3">
        <v>46026</v>
      </c>
      <c r="H580">
        <v>65324478</v>
      </c>
      <c r="I580">
        <v>65324478</v>
      </c>
      <c r="K580" t="s">
        <v>3088</v>
      </c>
      <c r="O580" s="3">
        <v>46026</v>
      </c>
      <c r="S580" t="s">
        <v>3889</v>
      </c>
      <c r="T580" t="s">
        <v>85</v>
      </c>
      <c r="U580" t="s">
        <v>66</v>
      </c>
      <c r="V580" t="str">
        <f>_xlfn.XLOOKUP(UTILIZADAS[[#This Row],[Contacto1]],Tabla2[phone_number_dialed],Tabla2[status_name],,0)</f>
        <v>Agent Not Available</v>
      </c>
    </row>
    <row r="581" spans="1:22" x14ac:dyDescent="0.25">
      <c r="A581" s="88" t="s">
        <v>2241</v>
      </c>
      <c r="B581" t="s">
        <v>4356</v>
      </c>
      <c r="C581" s="4">
        <v>365015690000</v>
      </c>
      <c r="D581" t="s">
        <v>4163</v>
      </c>
      <c r="E581">
        <f>+_xlfn.XLOOKUP(UTILIZADAS[[#This Row],[Numero_Cuenta]],'[1]cobros_marzo (fijo)'!$B:$B,'[1]cobros_marzo (fijo)'!$D:$D,,0)</f>
        <v>0</v>
      </c>
      <c r="G581" s="3">
        <v>46026</v>
      </c>
      <c r="H581">
        <v>66463899</v>
      </c>
      <c r="I581">
        <v>66463899</v>
      </c>
      <c r="K581" t="s">
        <v>3089</v>
      </c>
      <c r="O581" s="3">
        <v>46026</v>
      </c>
      <c r="S581" t="s">
        <v>3890</v>
      </c>
      <c r="T581" t="s">
        <v>85</v>
      </c>
      <c r="U581" t="s">
        <v>66</v>
      </c>
      <c r="V581" t="str">
        <f>_xlfn.XLOOKUP(UTILIZADAS[[#This Row],[Contacto1]],Tabla2[phone_number_dialed],Tabla2[status_name],,0)</f>
        <v>Numero equivocado</v>
      </c>
    </row>
    <row r="582" spans="1:22" x14ac:dyDescent="0.25">
      <c r="A582" s="88" t="s">
        <v>2241</v>
      </c>
      <c r="B582" t="s">
        <v>2335</v>
      </c>
      <c r="C582" s="4">
        <v>365015530000</v>
      </c>
      <c r="D582" t="s">
        <v>4163</v>
      </c>
      <c r="E582">
        <f>+_xlfn.XLOOKUP(UTILIZADAS[[#This Row],[Numero_Cuenta]],'[1]cobros_marzo (fijo)'!$B:$B,'[1]cobros_marzo (fijo)'!$D:$D,,0)</f>
        <v>0</v>
      </c>
      <c r="G582" s="3">
        <v>46026</v>
      </c>
      <c r="H582">
        <v>62523161</v>
      </c>
      <c r="I582">
        <v>62523161</v>
      </c>
      <c r="K582" t="s">
        <v>3090</v>
      </c>
      <c r="O582" s="3">
        <v>46026</v>
      </c>
      <c r="S582" t="s">
        <v>3891</v>
      </c>
      <c r="T582" t="s">
        <v>65</v>
      </c>
      <c r="U582" t="s">
        <v>66</v>
      </c>
      <c r="V582" t="str">
        <f>_xlfn.XLOOKUP(UTILIZADAS[[#This Row],[Contacto1]],Tabla2[phone_number_dialed],Tabla2[status_name],,0)</f>
        <v>Agent Not Available</v>
      </c>
    </row>
    <row r="583" spans="1:22" x14ac:dyDescent="0.25">
      <c r="A583" s="88" t="s">
        <v>2241</v>
      </c>
      <c r="B583" t="s">
        <v>4357</v>
      </c>
      <c r="C583" s="4">
        <v>363017480000</v>
      </c>
      <c r="D583" t="s">
        <v>4163</v>
      </c>
      <c r="E583">
        <f>+_xlfn.XLOOKUP(UTILIZADAS[[#This Row],[Numero_Cuenta]],'[1]cobros_marzo (fijo)'!$B:$B,'[1]cobros_marzo (fijo)'!$D:$D,,0)</f>
        <v>0</v>
      </c>
      <c r="G583" s="3">
        <v>46026</v>
      </c>
      <c r="H583">
        <v>68179400</v>
      </c>
      <c r="I583">
        <v>68179400</v>
      </c>
      <c r="K583" t="s">
        <v>3091</v>
      </c>
      <c r="O583" s="3">
        <v>46026</v>
      </c>
      <c r="S583" t="s">
        <v>3892</v>
      </c>
      <c r="T583" t="s">
        <v>65</v>
      </c>
      <c r="U583" t="s">
        <v>66</v>
      </c>
      <c r="V583" t="str">
        <f>_xlfn.XLOOKUP(UTILIZADAS[[#This Row],[Contacto1]],Tabla2[phone_number_dialed],Tabla2[status_name],,0)</f>
        <v>Agent Not Available</v>
      </c>
    </row>
    <row r="584" spans="1:22" x14ac:dyDescent="0.25">
      <c r="A584" s="88" t="s">
        <v>2241</v>
      </c>
      <c r="B584" t="s">
        <v>2337</v>
      </c>
      <c r="C584" s="4">
        <v>363013180000</v>
      </c>
      <c r="D584" t="s">
        <v>4163</v>
      </c>
      <c r="E584">
        <f>+_xlfn.XLOOKUP(UTILIZADAS[[#This Row],[Numero_Cuenta]],'[1]cobros_marzo (fijo)'!$B:$B,'[1]cobros_marzo (fijo)'!$D:$D,,0)</f>
        <v>0</v>
      </c>
      <c r="G584" s="3">
        <v>46026</v>
      </c>
      <c r="H584">
        <v>63337433</v>
      </c>
      <c r="I584">
        <v>63337433</v>
      </c>
      <c r="K584" t="s">
        <v>3092</v>
      </c>
      <c r="O584" s="3">
        <v>46026</v>
      </c>
      <c r="S584" t="s">
        <v>3893</v>
      </c>
      <c r="T584" t="s">
        <v>65</v>
      </c>
      <c r="U584" t="s">
        <v>66</v>
      </c>
      <c r="V584" t="str">
        <f>_xlfn.XLOOKUP(UTILIZADAS[[#This Row],[Contacto1]],Tabla2[phone_number_dialed],Tabla2[status_name],,0)</f>
        <v>Cuenta cesada</v>
      </c>
    </row>
    <row r="585" spans="1:22" x14ac:dyDescent="0.25">
      <c r="A585" s="88" t="s">
        <v>2241</v>
      </c>
      <c r="B585" t="s">
        <v>2338</v>
      </c>
      <c r="C585" s="4">
        <v>366014530000</v>
      </c>
      <c r="D585" t="s">
        <v>4163</v>
      </c>
      <c r="E585">
        <f>+_xlfn.XLOOKUP(UTILIZADAS[[#This Row],[Numero_Cuenta]],'[1]cobros_marzo (fijo)'!$B:$B,'[1]cobros_marzo (fijo)'!$D:$D,,0)</f>
        <v>0</v>
      </c>
      <c r="G585" s="3">
        <v>46026</v>
      </c>
      <c r="H585">
        <v>64443661</v>
      </c>
      <c r="I585">
        <v>64443661</v>
      </c>
      <c r="K585" t="s">
        <v>3093</v>
      </c>
      <c r="O585" s="3">
        <v>46026</v>
      </c>
      <c r="S585" t="s">
        <v>3894</v>
      </c>
      <c r="T585" t="s">
        <v>65</v>
      </c>
      <c r="U585" t="s">
        <v>66</v>
      </c>
      <c r="V585" t="str">
        <f>_xlfn.XLOOKUP(UTILIZADAS[[#This Row],[Contacto1]],Tabla2[phone_number_dialed],Tabla2[status_name],,0)</f>
        <v>Auto busy</v>
      </c>
    </row>
    <row r="586" spans="1:22" x14ac:dyDescent="0.25">
      <c r="A586" s="88" t="s">
        <v>2241</v>
      </c>
      <c r="B586" t="s">
        <v>4358</v>
      </c>
      <c r="C586" s="4">
        <v>365010760000</v>
      </c>
      <c r="D586" t="s">
        <v>4163</v>
      </c>
      <c r="E586">
        <f>+_xlfn.XLOOKUP(UTILIZADAS[[#This Row],[Numero_Cuenta]],'[1]cobros_marzo (fijo)'!$B:$B,'[1]cobros_marzo (fijo)'!$D:$D,,0)</f>
        <v>0</v>
      </c>
      <c r="G586" s="3">
        <v>46026</v>
      </c>
      <c r="H586">
        <v>62303873</v>
      </c>
      <c r="I586">
        <v>62303873</v>
      </c>
      <c r="K586" t="s">
        <v>3094</v>
      </c>
      <c r="O586" s="3">
        <v>46026</v>
      </c>
      <c r="S586" t="s">
        <v>3895</v>
      </c>
      <c r="T586" t="s">
        <v>65</v>
      </c>
      <c r="U586" t="s">
        <v>66</v>
      </c>
      <c r="V586" t="str">
        <f>_xlfn.XLOOKUP(UTILIZADAS[[#This Row],[Contacto1]],Tabla2[phone_number_dialed],Tabla2[status_name],,0)</f>
        <v>Cuenta cesada</v>
      </c>
    </row>
    <row r="587" spans="1:22" x14ac:dyDescent="0.25">
      <c r="A587" s="88" t="s">
        <v>2241</v>
      </c>
      <c r="B587" t="s">
        <v>2340</v>
      </c>
      <c r="C587" s="4">
        <v>366015700000</v>
      </c>
      <c r="D587" t="s">
        <v>4163</v>
      </c>
      <c r="E587">
        <f>+_xlfn.XLOOKUP(UTILIZADAS[[#This Row],[Numero_Cuenta]],'[1]cobros_marzo (fijo)'!$B:$B,'[1]cobros_marzo (fijo)'!$D:$D,,0)</f>
        <v>0</v>
      </c>
      <c r="G587" s="3">
        <v>46026</v>
      </c>
      <c r="H587">
        <v>69913295</v>
      </c>
      <c r="I587">
        <v>69913295</v>
      </c>
      <c r="K587" t="s">
        <v>3095</v>
      </c>
      <c r="O587" s="3">
        <v>46026</v>
      </c>
      <c r="S587" t="s">
        <v>3896</v>
      </c>
      <c r="T587" t="s">
        <v>65</v>
      </c>
      <c r="U587" t="s">
        <v>66</v>
      </c>
      <c r="V587" t="e">
        <f>_xlfn.XLOOKUP(UTILIZADAS[[#This Row],[Contacto1]],Tabla2[phone_number_dialed],Tabla2[status_name],,0)</f>
        <v>#N/A</v>
      </c>
    </row>
    <row r="588" spans="1:22" x14ac:dyDescent="0.25">
      <c r="A588" s="88" t="s">
        <v>2241</v>
      </c>
      <c r="B588" t="s">
        <v>4359</v>
      </c>
      <c r="C588" s="4">
        <v>366017240000</v>
      </c>
      <c r="D588" t="s">
        <v>4163</v>
      </c>
      <c r="E588">
        <f>+_xlfn.XLOOKUP(UTILIZADAS[[#This Row],[Numero_Cuenta]],'[1]cobros_marzo (fijo)'!$B:$B,'[1]cobros_marzo (fijo)'!$D:$D,,0)</f>
        <v>0</v>
      </c>
      <c r="G588" s="3">
        <v>46026</v>
      </c>
      <c r="H588">
        <v>66510030</v>
      </c>
      <c r="I588">
        <v>66510030</v>
      </c>
      <c r="K588" t="s">
        <v>3096</v>
      </c>
      <c r="O588" s="3">
        <v>46026</v>
      </c>
      <c r="S588" t="s">
        <v>3897</v>
      </c>
      <c r="T588" t="s">
        <v>65</v>
      </c>
      <c r="U588" t="s">
        <v>66</v>
      </c>
      <c r="V588" t="str">
        <f>_xlfn.XLOOKUP(UTILIZADAS[[#This Row],[Contacto1]],Tabla2[phone_number_dialed],Tabla2[status_name],,0)</f>
        <v>Cuenta cesada</v>
      </c>
    </row>
    <row r="589" spans="1:22" x14ac:dyDescent="0.25">
      <c r="A589" s="88" t="s">
        <v>2241</v>
      </c>
      <c r="B589" t="s">
        <v>4360</v>
      </c>
      <c r="C589" s="4">
        <v>207019860000</v>
      </c>
      <c r="D589" t="s">
        <v>4163</v>
      </c>
      <c r="E589">
        <f>+_xlfn.XLOOKUP(UTILIZADAS[[#This Row],[Numero_Cuenta]],'[1]cobros_marzo (fijo)'!$B:$B,'[1]cobros_marzo (fijo)'!$D:$D,,0)</f>
        <v>0</v>
      </c>
      <c r="G589" s="3">
        <v>46026</v>
      </c>
      <c r="H589">
        <v>64892970</v>
      </c>
      <c r="I589">
        <v>64892970</v>
      </c>
      <c r="K589" t="s">
        <v>3097</v>
      </c>
      <c r="O589" s="3">
        <v>46026</v>
      </c>
      <c r="S589" t="s">
        <v>3898</v>
      </c>
      <c r="T589" t="s">
        <v>65</v>
      </c>
      <c r="U589" t="s">
        <v>66</v>
      </c>
      <c r="V589" t="str">
        <f>_xlfn.XLOOKUP(UTILIZADAS[[#This Row],[Contacto1]],Tabla2[phone_number_dialed],Tabla2[status_name],,0)</f>
        <v>Agent Not Available</v>
      </c>
    </row>
    <row r="590" spans="1:22" x14ac:dyDescent="0.25">
      <c r="A590" s="88" t="s">
        <v>2241</v>
      </c>
      <c r="B590" t="s">
        <v>4361</v>
      </c>
      <c r="C590" s="4">
        <v>364008120000</v>
      </c>
      <c r="D590" t="s">
        <v>4163</v>
      </c>
      <c r="E590">
        <f>+_xlfn.XLOOKUP(UTILIZADAS[[#This Row],[Numero_Cuenta]],'[1]cobros_marzo (fijo)'!$B:$B,'[1]cobros_marzo (fijo)'!$D:$D,,0)</f>
        <v>0</v>
      </c>
      <c r="G590" s="3">
        <v>46026</v>
      </c>
      <c r="H590">
        <v>67890543</v>
      </c>
      <c r="I590">
        <v>67890543</v>
      </c>
      <c r="K590" t="s">
        <v>2123</v>
      </c>
      <c r="O590" s="3">
        <v>46026</v>
      </c>
      <c r="S590" t="s">
        <v>3899</v>
      </c>
      <c r="T590" t="s">
        <v>65</v>
      </c>
      <c r="U590" t="s">
        <v>66</v>
      </c>
      <c r="V590" t="str">
        <f>_xlfn.XLOOKUP(UTILIZADAS[[#This Row],[Contacto1]],Tabla2[phone_number_dialed],Tabla2[status_name],,0)</f>
        <v>Buzon de voz</v>
      </c>
    </row>
    <row r="591" spans="1:22" x14ac:dyDescent="0.25">
      <c r="A591" s="88" t="s">
        <v>2241</v>
      </c>
      <c r="B591" t="s">
        <v>4362</v>
      </c>
      <c r="C591" s="4">
        <v>361017650000</v>
      </c>
      <c r="D591" t="s">
        <v>4163</v>
      </c>
      <c r="E591">
        <f>+_xlfn.XLOOKUP(UTILIZADAS[[#This Row],[Numero_Cuenta]],'[1]cobros_marzo (fijo)'!$B:$B,'[1]cobros_marzo (fijo)'!$D:$D,,0)</f>
        <v>0</v>
      </c>
      <c r="G591" s="3">
        <v>46026</v>
      </c>
      <c r="H591">
        <v>65822235</v>
      </c>
      <c r="I591">
        <v>65822235</v>
      </c>
      <c r="K591" t="s">
        <v>3098</v>
      </c>
      <c r="O591" s="3">
        <v>46026</v>
      </c>
      <c r="S591" t="s">
        <v>3900</v>
      </c>
      <c r="T591" t="s">
        <v>65</v>
      </c>
      <c r="U591" t="s">
        <v>66</v>
      </c>
      <c r="V591" t="str">
        <f>_xlfn.XLOOKUP(UTILIZADAS[[#This Row],[Contacto1]],Tabla2[phone_number_dialed],Tabla2[status_name],,0)</f>
        <v>Cuenta cesada</v>
      </c>
    </row>
    <row r="592" spans="1:22" x14ac:dyDescent="0.25">
      <c r="A592" s="88" t="s">
        <v>2241</v>
      </c>
      <c r="B592" t="s">
        <v>4363</v>
      </c>
      <c r="C592" s="4">
        <v>363016620000</v>
      </c>
      <c r="D592" t="s">
        <v>4163</v>
      </c>
      <c r="E592">
        <f>+_xlfn.XLOOKUP(UTILIZADAS[[#This Row],[Numero_Cuenta]],'[1]cobros_marzo (fijo)'!$B:$B,'[1]cobros_marzo (fijo)'!$D:$D,,0)</f>
        <v>0</v>
      </c>
      <c r="G592" s="3">
        <v>46026</v>
      </c>
      <c r="H592">
        <v>65289981</v>
      </c>
      <c r="I592">
        <v>65289981</v>
      </c>
      <c r="K592" t="s">
        <v>3099</v>
      </c>
      <c r="O592" s="3">
        <v>46026</v>
      </c>
      <c r="S592" t="s">
        <v>3901</v>
      </c>
      <c r="T592" t="s">
        <v>65</v>
      </c>
      <c r="U592" t="s">
        <v>66</v>
      </c>
      <c r="V592" t="str">
        <f>_xlfn.XLOOKUP(UTILIZADAS[[#This Row],[Contacto1]],Tabla2[phone_number_dialed],Tabla2[status_name],,0)</f>
        <v>Auto busy</v>
      </c>
    </row>
    <row r="593" spans="1:22" x14ac:dyDescent="0.25">
      <c r="A593" s="88" t="s">
        <v>2241</v>
      </c>
      <c r="B593" t="s">
        <v>2344</v>
      </c>
      <c r="C593" s="4">
        <v>361014760000</v>
      </c>
      <c r="D593" t="s">
        <v>4163</v>
      </c>
      <c r="E593">
        <f>+_xlfn.XLOOKUP(UTILIZADAS[[#This Row],[Numero_Cuenta]],'[1]cobros_marzo (fijo)'!$B:$B,'[1]cobros_marzo (fijo)'!$D:$D,,0)</f>
        <v>0</v>
      </c>
      <c r="G593" s="3">
        <v>46026</v>
      </c>
      <c r="H593">
        <v>63058274</v>
      </c>
      <c r="I593">
        <v>63058274</v>
      </c>
      <c r="K593" t="s">
        <v>3100</v>
      </c>
      <c r="O593" s="3">
        <v>46026</v>
      </c>
      <c r="S593" t="s">
        <v>3902</v>
      </c>
      <c r="T593" t="s">
        <v>65</v>
      </c>
      <c r="U593" t="s">
        <v>66</v>
      </c>
      <c r="V593" t="str">
        <f>_xlfn.XLOOKUP(UTILIZADAS[[#This Row],[Contacto1]],Tabla2[phone_number_dialed],Tabla2[status_name],,0)</f>
        <v>Auto busy</v>
      </c>
    </row>
    <row r="594" spans="1:22" x14ac:dyDescent="0.25">
      <c r="A594" s="88" t="s">
        <v>2241</v>
      </c>
      <c r="B594" t="s">
        <v>2345</v>
      </c>
      <c r="C594" s="4">
        <v>365017290000</v>
      </c>
      <c r="D594" t="s">
        <v>4163</v>
      </c>
      <c r="E594">
        <f>+_xlfn.XLOOKUP(UTILIZADAS[[#This Row],[Numero_Cuenta]],'[1]cobros_marzo (fijo)'!$B:$B,'[1]cobros_marzo (fijo)'!$D:$D,,0)</f>
        <v>0</v>
      </c>
      <c r="G594" s="3">
        <v>46026</v>
      </c>
      <c r="H594">
        <v>65294266</v>
      </c>
      <c r="I594">
        <v>65294266</v>
      </c>
      <c r="K594" t="s">
        <v>3101</v>
      </c>
      <c r="O594" s="3">
        <v>46026</v>
      </c>
      <c r="S594" t="s">
        <v>3903</v>
      </c>
      <c r="T594" t="s">
        <v>65</v>
      </c>
      <c r="U594" t="s">
        <v>66</v>
      </c>
      <c r="V594" t="str">
        <f>_xlfn.XLOOKUP(UTILIZADAS[[#This Row],[Contacto1]],Tabla2[phone_number_dialed],Tabla2[status_name],,0)</f>
        <v>Buzon de voz</v>
      </c>
    </row>
    <row r="595" spans="1:22" x14ac:dyDescent="0.25">
      <c r="A595" s="88" t="s">
        <v>2241</v>
      </c>
      <c r="B595" t="s">
        <v>2346</v>
      </c>
      <c r="C595" s="4">
        <v>367018440000</v>
      </c>
      <c r="D595" t="s">
        <v>4163</v>
      </c>
      <c r="E595">
        <f>+_xlfn.XLOOKUP(UTILIZADAS[[#This Row],[Numero_Cuenta]],'[1]cobros_marzo (fijo)'!$B:$B,'[1]cobros_marzo (fijo)'!$D:$D,,0)</f>
        <v>0</v>
      </c>
      <c r="G595" s="3">
        <v>46026</v>
      </c>
      <c r="H595">
        <v>67042067</v>
      </c>
      <c r="I595">
        <v>67042067</v>
      </c>
      <c r="K595" t="s">
        <v>3102</v>
      </c>
      <c r="O595" s="3">
        <v>46026</v>
      </c>
      <c r="S595" t="s">
        <v>3904</v>
      </c>
      <c r="T595" t="s">
        <v>65</v>
      </c>
      <c r="U595" t="s">
        <v>66</v>
      </c>
      <c r="V595" t="str">
        <f>_xlfn.XLOOKUP(UTILIZADAS[[#This Row],[Contacto1]],Tabla2[phone_number_dialed],Tabla2[status_name],,0)</f>
        <v>No Answer AutoDial</v>
      </c>
    </row>
    <row r="596" spans="1:22" x14ac:dyDescent="0.25">
      <c r="A596" s="88" t="s">
        <v>2241</v>
      </c>
      <c r="B596" t="s">
        <v>2347</v>
      </c>
      <c r="C596" s="4">
        <v>357036960000</v>
      </c>
      <c r="D596" t="s">
        <v>4163</v>
      </c>
      <c r="E596">
        <f>+_xlfn.XLOOKUP(UTILIZADAS[[#This Row],[Numero_Cuenta]],'[1]cobros_marzo (fijo)'!$B:$B,'[1]cobros_marzo (fijo)'!$D:$D,,0)</f>
        <v>0</v>
      </c>
      <c r="G596" s="3">
        <v>46026</v>
      </c>
      <c r="H596">
        <v>68905432</v>
      </c>
      <c r="I596">
        <v>68905432</v>
      </c>
      <c r="K596" t="s">
        <v>2123</v>
      </c>
      <c r="O596" s="3">
        <v>46026</v>
      </c>
      <c r="S596" t="s">
        <v>3905</v>
      </c>
      <c r="T596" t="s">
        <v>65</v>
      </c>
      <c r="U596" t="s">
        <v>66</v>
      </c>
      <c r="V596" t="str">
        <f>_xlfn.XLOOKUP(UTILIZADAS[[#This Row],[Contacto1]],Tabla2[phone_number_dialed],Tabla2[status_name],,0)</f>
        <v>Agent Not Available</v>
      </c>
    </row>
    <row r="597" spans="1:22" x14ac:dyDescent="0.25">
      <c r="A597" s="88" t="s">
        <v>2241</v>
      </c>
      <c r="B597" t="s">
        <v>2348</v>
      </c>
      <c r="C597" s="4">
        <v>367018910000</v>
      </c>
      <c r="D597" t="s">
        <v>4163</v>
      </c>
      <c r="E597">
        <f>+_xlfn.XLOOKUP(UTILIZADAS[[#This Row],[Numero_Cuenta]],'[1]cobros_marzo (fijo)'!$B:$B,'[1]cobros_marzo (fijo)'!$D:$D,,0)</f>
        <v>0</v>
      </c>
      <c r="G597" s="3">
        <v>46026</v>
      </c>
      <c r="H597">
        <v>68926032</v>
      </c>
      <c r="I597">
        <v>68926032</v>
      </c>
      <c r="K597" t="s">
        <v>3103</v>
      </c>
      <c r="O597" s="3">
        <v>46026</v>
      </c>
      <c r="S597" t="s">
        <v>3906</v>
      </c>
      <c r="T597" t="s">
        <v>65</v>
      </c>
      <c r="U597" t="s">
        <v>66</v>
      </c>
      <c r="V597" t="str">
        <f>_xlfn.XLOOKUP(UTILIZADAS[[#This Row],[Contacto1]],Tabla2[phone_number_dialed],Tabla2[status_name],,0)</f>
        <v>Agent Not Available</v>
      </c>
    </row>
    <row r="598" spans="1:22" x14ac:dyDescent="0.25">
      <c r="A598" s="88" t="s">
        <v>2241</v>
      </c>
      <c r="B598" t="s">
        <v>2349</v>
      </c>
      <c r="C598" s="4">
        <v>364018050000</v>
      </c>
      <c r="D598" t="s">
        <v>4163</v>
      </c>
      <c r="E598">
        <f>+_xlfn.XLOOKUP(UTILIZADAS[[#This Row],[Numero_Cuenta]],'[1]cobros_marzo (fijo)'!$B:$B,'[1]cobros_marzo (fijo)'!$D:$D,,0)</f>
        <v>0</v>
      </c>
      <c r="G598" s="3">
        <v>46026</v>
      </c>
      <c r="H598">
        <v>67115436</v>
      </c>
      <c r="I598">
        <v>67115436</v>
      </c>
      <c r="K598" t="s">
        <v>3104</v>
      </c>
      <c r="O598" s="3">
        <v>46026</v>
      </c>
      <c r="S598" t="s">
        <v>3907</v>
      </c>
      <c r="T598" t="s">
        <v>86</v>
      </c>
      <c r="U598" t="s">
        <v>66</v>
      </c>
      <c r="V598" t="str">
        <f>_xlfn.XLOOKUP(UTILIZADAS[[#This Row],[Contacto1]],Tabla2[phone_number_dialed],Tabla2[status_name],,0)</f>
        <v>Agent Not Available</v>
      </c>
    </row>
    <row r="599" spans="1:22" x14ac:dyDescent="0.25">
      <c r="A599" s="88" t="s">
        <v>2241</v>
      </c>
      <c r="B599" t="s">
        <v>4364</v>
      </c>
      <c r="C599" s="4">
        <v>209100520000</v>
      </c>
      <c r="D599" t="s">
        <v>4163</v>
      </c>
      <c r="E599">
        <f>+_xlfn.XLOOKUP(UTILIZADAS[[#This Row],[Numero_Cuenta]],'[1]cobros_marzo (fijo)'!$B:$B,'[1]cobros_marzo (fijo)'!$D:$D,,0)</f>
        <v>0</v>
      </c>
      <c r="G599" s="3">
        <v>46026</v>
      </c>
      <c r="H599">
        <v>69075540</v>
      </c>
      <c r="I599">
        <v>69075540</v>
      </c>
      <c r="K599" t="s">
        <v>3105</v>
      </c>
      <c r="O599" s="3">
        <v>46026</v>
      </c>
      <c r="S599" t="s">
        <v>3908</v>
      </c>
      <c r="T599" t="s">
        <v>65</v>
      </c>
      <c r="U599" t="s">
        <v>66</v>
      </c>
      <c r="V599" t="e">
        <f>_xlfn.XLOOKUP(UTILIZADAS[[#This Row],[Contacto1]],Tabla2[phone_number_dialed],Tabla2[status_name],,0)</f>
        <v>#N/A</v>
      </c>
    </row>
    <row r="600" spans="1:22" x14ac:dyDescent="0.25">
      <c r="A600" s="88" t="s">
        <v>2241</v>
      </c>
      <c r="B600" t="s">
        <v>4365</v>
      </c>
      <c r="C600" s="4">
        <v>989093400000</v>
      </c>
      <c r="D600" t="s">
        <v>4163</v>
      </c>
      <c r="E600">
        <f>+_xlfn.XLOOKUP(UTILIZADAS[[#This Row],[Numero_Cuenta]],'[1]cobros_marzo (fijo)'!$B:$B,'[1]cobros_marzo (fijo)'!$D:$D,,0)</f>
        <v>0</v>
      </c>
      <c r="G600" s="3">
        <v>46026</v>
      </c>
      <c r="H600">
        <v>67165963</v>
      </c>
      <c r="I600">
        <v>67165963</v>
      </c>
      <c r="K600" t="s">
        <v>3106</v>
      </c>
      <c r="O600" s="3">
        <v>46026</v>
      </c>
      <c r="S600" t="s">
        <v>3909</v>
      </c>
      <c r="T600" t="s">
        <v>65</v>
      </c>
      <c r="U600" t="s">
        <v>66</v>
      </c>
      <c r="V600" t="e">
        <f>_xlfn.XLOOKUP(UTILIZADAS[[#This Row],[Contacto1]],Tabla2[phone_number_dialed],Tabla2[status_name],,0)</f>
        <v>#N/A</v>
      </c>
    </row>
    <row r="601" spans="1:22" x14ac:dyDescent="0.25">
      <c r="A601" s="88" t="s">
        <v>2241</v>
      </c>
      <c r="B601" t="s">
        <v>4366</v>
      </c>
      <c r="C601" s="4">
        <v>361006550000</v>
      </c>
      <c r="D601" t="s">
        <v>4163</v>
      </c>
      <c r="E601">
        <f>+_xlfn.XLOOKUP(UTILIZADAS[[#This Row],[Numero_Cuenta]],'[1]cobros_marzo (fijo)'!$B:$B,'[1]cobros_marzo (fijo)'!$D:$D,,0)</f>
        <v>0</v>
      </c>
      <c r="G601" s="3">
        <v>46026</v>
      </c>
      <c r="H601">
        <v>65125950</v>
      </c>
      <c r="I601">
        <v>65125950</v>
      </c>
      <c r="K601" t="s">
        <v>3107</v>
      </c>
      <c r="O601" s="3">
        <v>46026</v>
      </c>
      <c r="S601" t="s">
        <v>3910</v>
      </c>
      <c r="T601" t="s">
        <v>65</v>
      </c>
      <c r="U601" t="s">
        <v>66</v>
      </c>
      <c r="V601" t="str">
        <f>_xlfn.XLOOKUP(UTILIZADAS[[#This Row],[Contacto1]],Tabla2[phone_number_dialed],Tabla2[status_name],,0)</f>
        <v>Agent Not Available</v>
      </c>
    </row>
    <row r="602" spans="1:22" x14ac:dyDescent="0.25">
      <c r="A602" s="88" t="s">
        <v>2241</v>
      </c>
      <c r="B602" t="s">
        <v>4367</v>
      </c>
      <c r="C602" s="4">
        <v>368018740000</v>
      </c>
      <c r="D602" t="s">
        <v>4163</v>
      </c>
      <c r="E602">
        <f>+_xlfn.XLOOKUP(UTILIZADAS[[#This Row],[Numero_Cuenta]],'[1]cobros_marzo (fijo)'!$B:$B,'[1]cobros_marzo (fijo)'!$D:$D,,0)</f>
        <v>0</v>
      </c>
      <c r="G602" s="3">
        <v>46026</v>
      </c>
      <c r="H602">
        <v>67956645</v>
      </c>
      <c r="I602">
        <v>67956645</v>
      </c>
      <c r="K602" t="s">
        <v>3108</v>
      </c>
      <c r="O602" s="3">
        <v>46026</v>
      </c>
      <c r="S602" t="s">
        <v>3911</v>
      </c>
      <c r="T602" t="s">
        <v>65</v>
      </c>
      <c r="U602" t="s">
        <v>66</v>
      </c>
      <c r="V602" t="e">
        <f>_xlfn.XLOOKUP(UTILIZADAS[[#This Row],[Contacto1]],Tabla2[phone_number_dialed],Tabla2[status_name],,0)</f>
        <v>#N/A</v>
      </c>
    </row>
    <row r="603" spans="1:22" x14ac:dyDescent="0.25">
      <c r="A603" s="88" t="s">
        <v>2241</v>
      </c>
      <c r="B603" t="s">
        <v>2352</v>
      </c>
      <c r="C603" s="4">
        <v>361017120000</v>
      </c>
      <c r="D603" t="s">
        <v>4163</v>
      </c>
      <c r="E603">
        <f>+_xlfn.XLOOKUP(UTILIZADAS[[#This Row],[Numero_Cuenta]],'[1]cobros_marzo (fijo)'!$B:$B,'[1]cobros_marzo (fijo)'!$D:$D,,0)</f>
        <v>0</v>
      </c>
      <c r="G603" s="3">
        <v>46026</v>
      </c>
      <c r="H603">
        <v>67890543</v>
      </c>
      <c r="I603">
        <v>67890543</v>
      </c>
      <c r="K603" t="s">
        <v>2555</v>
      </c>
      <c r="O603" s="3">
        <v>46026</v>
      </c>
      <c r="S603" t="s">
        <v>3912</v>
      </c>
      <c r="T603" t="s">
        <v>65</v>
      </c>
      <c r="U603" t="s">
        <v>66</v>
      </c>
      <c r="V603" t="str">
        <f>_xlfn.XLOOKUP(UTILIZADAS[[#This Row],[Contacto1]],Tabla2[phone_number_dialed],Tabla2[status_name],,0)</f>
        <v>Buzon de voz</v>
      </c>
    </row>
    <row r="604" spans="1:22" x14ac:dyDescent="0.25">
      <c r="A604" s="88" t="s">
        <v>2241</v>
      </c>
      <c r="B604" t="s">
        <v>4368</v>
      </c>
      <c r="C604" s="4">
        <v>369011710000</v>
      </c>
      <c r="D604" t="s">
        <v>4163</v>
      </c>
      <c r="E604">
        <f>+_xlfn.XLOOKUP(UTILIZADAS[[#This Row],[Numero_Cuenta]],'[1]cobros_marzo (fijo)'!$B:$B,'[1]cobros_marzo (fijo)'!$D:$D,,0)</f>
        <v>0</v>
      </c>
      <c r="G604" s="3">
        <v>46026</v>
      </c>
      <c r="H604">
        <v>68324980</v>
      </c>
      <c r="I604">
        <v>68324980</v>
      </c>
      <c r="K604" t="s">
        <v>3109</v>
      </c>
      <c r="O604" s="3">
        <v>46026</v>
      </c>
      <c r="S604" t="s">
        <v>3913</v>
      </c>
      <c r="T604" t="s">
        <v>65</v>
      </c>
      <c r="U604" t="s">
        <v>66</v>
      </c>
      <c r="V604" t="e">
        <f>_xlfn.XLOOKUP(UTILIZADAS[[#This Row],[Contacto1]],Tabla2[phone_number_dialed],Tabla2[status_name],,0)</f>
        <v>#N/A</v>
      </c>
    </row>
    <row r="605" spans="1:22" x14ac:dyDescent="0.25">
      <c r="A605" s="88" t="s">
        <v>2241</v>
      </c>
      <c r="B605" t="s">
        <v>4369</v>
      </c>
      <c r="C605" s="4">
        <v>361021900000</v>
      </c>
      <c r="D605" t="s">
        <v>4163</v>
      </c>
      <c r="E605">
        <f>+_xlfn.XLOOKUP(UTILIZADAS[[#This Row],[Numero_Cuenta]],'[1]cobros_marzo (fijo)'!$B:$B,'[1]cobros_marzo (fijo)'!$D:$D,,0)</f>
        <v>0</v>
      </c>
      <c r="G605" s="3">
        <v>46026</v>
      </c>
      <c r="H605">
        <v>65294266</v>
      </c>
      <c r="I605">
        <v>65294266</v>
      </c>
      <c r="K605" t="s">
        <v>3110</v>
      </c>
      <c r="O605" s="3">
        <v>46026</v>
      </c>
      <c r="S605" t="s">
        <v>3914</v>
      </c>
      <c r="T605" t="s">
        <v>65</v>
      </c>
      <c r="U605" t="s">
        <v>66</v>
      </c>
      <c r="V605" t="str">
        <f>_xlfn.XLOOKUP(UTILIZADAS[[#This Row],[Contacto1]],Tabla2[phone_number_dialed],Tabla2[status_name],,0)</f>
        <v>Buzon de voz</v>
      </c>
    </row>
    <row r="606" spans="1:22" x14ac:dyDescent="0.25">
      <c r="A606" s="88" t="s">
        <v>2241</v>
      </c>
      <c r="B606" t="s">
        <v>2353</v>
      </c>
      <c r="C606" s="4">
        <v>804568220000</v>
      </c>
      <c r="D606" t="s">
        <v>4163</v>
      </c>
      <c r="E606">
        <f>+_xlfn.XLOOKUP(UTILIZADAS[[#This Row],[Numero_Cuenta]],'[1]cobros_marzo (fijo)'!$B:$B,'[1]cobros_marzo (fijo)'!$D:$D,,0)</f>
        <v>0</v>
      </c>
      <c r="G606" s="3">
        <v>46026</v>
      </c>
      <c r="H606">
        <v>66021364</v>
      </c>
      <c r="I606">
        <v>66021364</v>
      </c>
      <c r="K606" t="s">
        <v>3111</v>
      </c>
      <c r="O606" s="3">
        <v>46026</v>
      </c>
      <c r="S606" t="s">
        <v>3915</v>
      </c>
      <c r="T606" t="s">
        <v>65</v>
      </c>
      <c r="U606" t="s">
        <v>66</v>
      </c>
      <c r="V606" t="e">
        <f>_xlfn.XLOOKUP(UTILIZADAS[[#This Row],[Contacto1]],Tabla2[phone_number_dialed],Tabla2[status_name],,0)</f>
        <v>#N/A</v>
      </c>
    </row>
    <row r="607" spans="1:22" x14ac:dyDescent="0.25">
      <c r="A607" s="88" t="s">
        <v>2241</v>
      </c>
      <c r="B607" t="s">
        <v>2354</v>
      </c>
      <c r="C607" s="4">
        <v>362021260000</v>
      </c>
      <c r="D607" t="s">
        <v>4163</v>
      </c>
      <c r="E607">
        <f>+_xlfn.XLOOKUP(UTILIZADAS[[#This Row],[Numero_Cuenta]],'[1]cobros_marzo (fijo)'!$B:$B,'[1]cobros_marzo (fijo)'!$D:$D,,0)</f>
        <v>0</v>
      </c>
      <c r="G607" s="3">
        <v>46026</v>
      </c>
      <c r="H607">
        <v>64099571</v>
      </c>
      <c r="I607">
        <v>64099571</v>
      </c>
      <c r="K607" t="s">
        <v>3112</v>
      </c>
      <c r="O607" s="3">
        <v>46026</v>
      </c>
      <c r="S607" t="s">
        <v>3916</v>
      </c>
      <c r="T607" t="s">
        <v>65</v>
      </c>
      <c r="U607" t="s">
        <v>66</v>
      </c>
      <c r="V607" t="str">
        <f>_xlfn.XLOOKUP(UTILIZADAS[[#This Row],[Contacto1]],Tabla2[phone_number_dialed],Tabla2[status_name],,0)</f>
        <v>Agent Not Available</v>
      </c>
    </row>
    <row r="608" spans="1:22" x14ac:dyDescent="0.25">
      <c r="A608" s="88" t="s">
        <v>2241</v>
      </c>
      <c r="B608" t="s">
        <v>2355</v>
      </c>
      <c r="C608" s="4">
        <v>367020250000</v>
      </c>
      <c r="D608" t="s">
        <v>4163</v>
      </c>
      <c r="E608">
        <f>+_xlfn.XLOOKUP(UTILIZADAS[[#This Row],[Numero_Cuenta]],'[1]cobros_marzo (fijo)'!$B:$B,'[1]cobros_marzo (fijo)'!$D:$D,,0)</f>
        <v>0</v>
      </c>
      <c r="G608" s="3">
        <v>46026</v>
      </c>
      <c r="H608">
        <v>62164267</v>
      </c>
      <c r="I608">
        <v>62164267</v>
      </c>
      <c r="K608" t="s">
        <v>3113</v>
      </c>
      <c r="O608" s="3">
        <v>46026</v>
      </c>
      <c r="S608" t="s">
        <v>3917</v>
      </c>
      <c r="T608" t="s">
        <v>85</v>
      </c>
      <c r="U608" t="s">
        <v>66</v>
      </c>
      <c r="V608" t="str">
        <f>_xlfn.XLOOKUP(UTILIZADAS[[#This Row],[Contacto1]],Tabla2[phone_number_dialed],Tabla2[status_name],,0)</f>
        <v>No Answer AutoDial</v>
      </c>
    </row>
    <row r="609" spans="1:22" x14ac:dyDescent="0.25">
      <c r="A609" s="88" t="s">
        <v>2241</v>
      </c>
      <c r="B609" t="s">
        <v>4370</v>
      </c>
      <c r="C609" s="4">
        <v>365018880000</v>
      </c>
      <c r="D609" t="s">
        <v>4163</v>
      </c>
      <c r="E609">
        <f>+_xlfn.XLOOKUP(UTILIZADAS[[#This Row],[Numero_Cuenta]],'[1]cobros_marzo (fijo)'!$B:$B,'[1]cobros_marzo (fijo)'!$D:$D,,0)</f>
        <v>0</v>
      </c>
      <c r="G609" s="3">
        <v>46026</v>
      </c>
      <c r="H609">
        <v>66892012</v>
      </c>
      <c r="I609">
        <v>66892012</v>
      </c>
      <c r="K609" t="s">
        <v>3114</v>
      </c>
      <c r="O609" s="3">
        <v>46026</v>
      </c>
      <c r="S609" t="s">
        <v>3918</v>
      </c>
      <c r="T609" t="s">
        <v>65</v>
      </c>
      <c r="U609" t="s">
        <v>66</v>
      </c>
      <c r="V609" t="str">
        <f>_xlfn.XLOOKUP(UTILIZADAS[[#This Row],[Contacto1]],Tabla2[phone_number_dialed],Tabla2[status_name],,0)</f>
        <v>Cuenta cesada</v>
      </c>
    </row>
    <row r="610" spans="1:22" x14ac:dyDescent="0.25">
      <c r="A610" s="88" t="s">
        <v>2241</v>
      </c>
      <c r="B610" t="s">
        <v>4371</v>
      </c>
      <c r="C610" s="4">
        <v>363019400000</v>
      </c>
      <c r="D610" t="s">
        <v>4163</v>
      </c>
      <c r="E610">
        <f>+_xlfn.XLOOKUP(UTILIZADAS[[#This Row],[Numero_Cuenta]],'[1]cobros_marzo (fijo)'!$B:$B,'[1]cobros_marzo (fijo)'!$D:$D,,0)</f>
        <v>0</v>
      </c>
      <c r="G610" s="3">
        <v>46026</v>
      </c>
      <c r="H610">
        <v>62338815</v>
      </c>
      <c r="I610">
        <v>62338815</v>
      </c>
      <c r="K610" t="s">
        <v>3115</v>
      </c>
      <c r="O610" s="3">
        <v>46026</v>
      </c>
      <c r="S610" t="s">
        <v>3919</v>
      </c>
      <c r="T610" t="s">
        <v>65</v>
      </c>
      <c r="U610" t="s">
        <v>66</v>
      </c>
      <c r="V610" t="e">
        <f>_xlfn.XLOOKUP(UTILIZADAS[[#This Row],[Contacto1]],Tabla2[phone_number_dialed],Tabla2[status_name],,0)</f>
        <v>#N/A</v>
      </c>
    </row>
    <row r="611" spans="1:22" x14ac:dyDescent="0.25">
      <c r="A611" s="88" t="s">
        <v>2241</v>
      </c>
      <c r="B611" t="s">
        <v>4372</v>
      </c>
      <c r="C611" s="4">
        <v>367022530000</v>
      </c>
      <c r="D611" t="s">
        <v>4163</v>
      </c>
      <c r="E611">
        <f>+_xlfn.XLOOKUP(UTILIZADAS[[#This Row],[Numero_Cuenta]],'[1]cobros_marzo (fijo)'!$B:$B,'[1]cobros_marzo (fijo)'!$D:$D,,0)</f>
        <v>0</v>
      </c>
      <c r="G611" s="3">
        <v>46026</v>
      </c>
      <c r="H611">
        <v>63417972</v>
      </c>
      <c r="I611">
        <v>63417972</v>
      </c>
      <c r="K611" t="s">
        <v>3116</v>
      </c>
      <c r="O611" s="3">
        <v>46026</v>
      </c>
      <c r="S611" t="s">
        <v>3920</v>
      </c>
      <c r="T611" t="s">
        <v>65</v>
      </c>
      <c r="U611" t="s">
        <v>66</v>
      </c>
      <c r="V611" t="str">
        <f>_xlfn.XLOOKUP(UTILIZADAS[[#This Row],[Contacto1]],Tabla2[phone_number_dialed],Tabla2[status_name],,0)</f>
        <v>Cuenta cesada</v>
      </c>
    </row>
    <row r="612" spans="1:22" x14ac:dyDescent="0.25">
      <c r="A612" s="88" t="s">
        <v>2241</v>
      </c>
      <c r="B612" t="s">
        <v>2359</v>
      </c>
      <c r="C612" s="4">
        <v>366022540000</v>
      </c>
      <c r="D612" t="s">
        <v>4163</v>
      </c>
      <c r="E612">
        <f>+_xlfn.XLOOKUP(UTILIZADAS[[#This Row],[Numero_Cuenta]],'[1]cobros_marzo (fijo)'!$B:$B,'[1]cobros_marzo (fijo)'!$D:$D,,0)</f>
        <v>0</v>
      </c>
      <c r="G612" s="3">
        <v>46026</v>
      </c>
      <c r="H612">
        <v>65640329</v>
      </c>
      <c r="I612">
        <v>65640329</v>
      </c>
      <c r="K612" t="s">
        <v>3117</v>
      </c>
      <c r="O612" s="3">
        <v>46026</v>
      </c>
      <c r="S612" t="s">
        <v>3921</v>
      </c>
      <c r="T612" t="s">
        <v>65</v>
      </c>
      <c r="U612" t="s">
        <v>66</v>
      </c>
      <c r="V612" t="str">
        <f>_xlfn.XLOOKUP(UTILIZADAS[[#This Row],[Contacto1]],Tabla2[phone_number_dialed],Tabla2[status_name],,0)</f>
        <v>Agent Not Available</v>
      </c>
    </row>
    <row r="613" spans="1:22" x14ac:dyDescent="0.25">
      <c r="A613" s="88" t="s">
        <v>2241</v>
      </c>
      <c r="B613" t="s">
        <v>2360</v>
      </c>
      <c r="C613" s="4">
        <v>361021690000</v>
      </c>
      <c r="D613" t="s">
        <v>4163</v>
      </c>
      <c r="E613">
        <f>+_xlfn.XLOOKUP(UTILIZADAS[[#This Row],[Numero_Cuenta]],'[1]cobros_marzo (fijo)'!$B:$B,'[1]cobros_marzo (fijo)'!$D:$D,,0)</f>
        <v>0</v>
      </c>
      <c r="G613" s="3">
        <v>46026</v>
      </c>
      <c r="H613">
        <v>60045640</v>
      </c>
      <c r="I613">
        <v>60045640</v>
      </c>
      <c r="K613" t="s">
        <v>3118</v>
      </c>
      <c r="O613" s="3">
        <v>46026</v>
      </c>
      <c r="S613" t="s">
        <v>3922</v>
      </c>
      <c r="T613" t="s">
        <v>65</v>
      </c>
      <c r="U613" t="s">
        <v>66</v>
      </c>
      <c r="V613" t="str">
        <f>_xlfn.XLOOKUP(UTILIZADAS[[#This Row],[Contacto1]],Tabla2[phone_number_dialed],Tabla2[status_name],,0)</f>
        <v>Auto busy</v>
      </c>
    </row>
    <row r="614" spans="1:22" x14ac:dyDescent="0.25">
      <c r="A614" s="88" t="s">
        <v>2241</v>
      </c>
      <c r="B614" t="s">
        <v>2361</v>
      </c>
      <c r="C614" s="4">
        <v>221788200000</v>
      </c>
      <c r="D614" t="s">
        <v>4163</v>
      </c>
      <c r="E614">
        <f>+_xlfn.XLOOKUP(UTILIZADAS[[#This Row],[Numero_Cuenta]],'[1]cobros_marzo (fijo)'!$B:$B,'[1]cobros_marzo (fijo)'!$D:$D,,0)</f>
        <v>0</v>
      </c>
      <c r="G614" s="3">
        <v>46026</v>
      </c>
      <c r="H614">
        <v>67890543</v>
      </c>
      <c r="I614">
        <v>67890543</v>
      </c>
      <c r="K614" t="s">
        <v>2685</v>
      </c>
      <c r="O614" s="3">
        <v>46026</v>
      </c>
      <c r="S614" t="s">
        <v>3923</v>
      </c>
      <c r="T614" t="s">
        <v>65</v>
      </c>
      <c r="U614" t="s">
        <v>66</v>
      </c>
      <c r="V614" t="str">
        <f>_xlfn.XLOOKUP(UTILIZADAS[[#This Row],[Contacto1]],Tabla2[phone_number_dialed],Tabla2[status_name],,0)</f>
        <v>Buzon de voz</v>
      </c>
    </row>
    <row r="615" spans="1:22" x14ac:dyDescent="0.25">
      <c r="A615" s="88" t="s">
        <v>2241</v>
      </c>
      <c r="B615" t="s">
        <v>2362</v>
      </c>
      <c r="C615" s="4">
        <v>352288250000</v>
      </c>
      <c r="D615" t="s">
        <v>4163</v>
      </c>
      <c r="E615">
        <f>+_xlfn.XLOOKUP(UTILIZADAS[[#This Row],[Numero_Cuenta]],'[1]cobros_marzo (fijo)'!$B:$B,'[1]cobros_marzo (fijo)'!$D:$D,,0)</f>
        <v>0</v>
      </c>
      <c r="G615" s="3">
        <v>46026</v>
      </c>
      <c r="H615">
        <v>66224904</v>
      </c>
      <c r="I615">
        <v>66224904</v>
      </c>
      <c r="K615" t="s">
        <v>3119</v>
      </c>
      <c r="O615" s="3">
        <v>46026</v>
      </c>
      <c r="S615" t="s">
        <v>3924</v>
      </c>
      <c r="T615" t="s">
        <v>65</v>
      </c>
      <c r="U615" t="s">
        <v>66</v>
      </c>
      <c r="V615" t="e">
        <f>_xlfn.XLOOKUP(UTILIZADAS[[#This Row],[Contacto1]],Tabla2[phone_number_dialed],Tabla2[status_name],,0)</f>
        <v>#N/A</v>
      </c>
    </row>
    <row r="616" spans="1:22" x14ac:dyDescent="0.25">
      <c r="A616" s="88" t="s">
        <v>2241</v>
      </c>
      <c r="B616" t="s">
        <v>4373</v>
      </c>
      <c r="C616" s="4">
        <v>364017280000</v>
      </c>
      <c r="D616" t="s">
        <v>4163</v>
      </c>
      <c r="E616">
        <f>+_xlfn.XLOOKUP(UTILIZADAS[[#This Row],[Numero_Cuenta]],'[1]cobros_marzo (fijo)'!$B:$B,'[1]cobros_marzo (fijo)'!$D:$D,,0)</f>
        <v>0</v>
      </c>
      <c r="G616" s="3">
        <v>46026</v>
      </c>
      <c r="H616">
        <v>61408492</v>
      </c>
      <c r="I616">
        <v>61408492</v>
      </c>
      <c r="K616" t="s">
        <v>3120</v>
      </c>
      <c r="O616" s="3">
        <v>46026</v>
      </c>
      <c r="S616" t="s">
        <v>3925</v>
      </c>
      <c r="T616" t="s">
        <v>85</v>
      </c>
      <c r="U616" t="s">
        <v>66</v>
      </c>
      <c r="V616" t="str">
        <f>_xlfn.XLOOKUP(UTILIZADAS[[#This Row],[Contacto1]],Tabla2[phone_number_dialed],Tabla2[status_name],,0)</f>
        <v>Agent Not Available</v>
      </c>
    </row>
    <row r="617" spans="1:22" x14ac:dyDescent="0.25">
      <c r="A617" s="88" t="s">
        <v>2241</v>
      </c>
      <c r="B617" t="s">
        <v>2363</v>
      </c>
      <c r="C617" s="4">
        <v>366021820000</v>
      </c>
      <c r="D617" t="s">
        <v>4163</v>
      </c>
      <c r="E617">
        <f>+_xlfn.XLOOKUP(UTILIZADAS[[#This Row],[Numero_Cuenta]],'[1]cobros_marzo (fijo)'!$B:$B,'[1]cobros_marzo (fijo)'!$D:$D,,0)</f>
        <v>0</v>
      </c>
      <c r="G617" s="3">
        <v>46026</v>
      </c>
      <c r="H617">
        <v>65075123</v>
      </c>
      <c r="I617">
        <v>65075123</v>
      </c>
      <c r="K617" t="s">
        <v>3121</v>
      </c>
      <c r="O617" s="3">
        <v>46026</v>
      </c>
      <c r="S617" t="s">
        <v>3926</v>
      </c>
      <c r="T617" t="s">
        <v>65</v>
      </c>
      <c r="U617" t="s">
        <v>66</v>
      </c>
      <c r="V617" t="e">
        <f>_xlfn.XLOOKUP(UTILIZADAS[[#This Row],[Contacto1]],Tabla2[phone_number_dialed],Tabla2[status_name],,0)</f>
        <v>#N/A</v>
      </c>
    </row>
    <row r="618" spans="1:22" x14ac:dyDescent="0.25">
      <c r="A618" s="88" t="s">
        <v>2241</v>
      </c>
      <c r="B618" t="s">
        <v>2364</v>
      </c>
      <c r="C618" s="4">
        <v>367021200000</v>
      </c>
      <c r="D618" t="s">
        <v>4163</v>
      </c>
      <c r="E618">
        <f>+_xlfn.XLOOKUP(UTILIZADAS[[#This Row],[Numero_Cuenta]],'[1]cobros_marzo (fijo)'!$B:$B,'[1]cobros_marzo (fijo)'!$D:$D,,0)</f>
        <v>0</v>
      </c>
      <c r="G618" s="3">
        <v>46026</v>
      </c>
      <c r="H618">
        <v>66058961</v>
      </c>
      <c r="I618">
        <v>66058961</v>
      </c>
      <c r="K618" t="s">
        <v>3122</v>
      </c>
      <c r="O618" s="3">
        <v>46026</v>
      </c>
      <c r="S618" t="s">
        <v>3927</v>
      </c>
      <c r="T618" t="s">
        <v>65</v>
      </c>
      <c r="U618" t="s">
        <v>66</v>
      </c>
      <c r="V618" t="e">
        <f>_xlfn.XLOOKUP(UTILIZADAS[[#This Row],[Contacto1]],Tabla2[phone_number_dialed],Tabla2[status_name],,0)</f>
        <v>#N/A</v>
      </c>
    </row>
    <row r="619" spans="1:22" x14ac:dyDescent="0.25">
      <c r="A619" s="88" t="s">
        <v>2241</v>
      </c>
      <c r="B619" t="s">
        <v>4374</v>
      </c>
      <c r="C619" s="4">
        <v>369022570000</v>
      </c>
      <c r="D619" t="s">
        <v>4163</v>
      </c>
      <c r="E619">
        <f>+_xlfn.XLOOKUP(UTILIZADAS[[#This Row],[Numero_Cuenta]],'[1]cobros_marzo (fijo)'!$B:$B,'[1]cobros_marzo (fijo)'!$D:$D,,0)</f>
        <v>0</v>
      </c>
      <c r="G619" s="3">
        <v>46026</v>
      </c>
      <c r="H619">
        <v>67314803</v>
      </c>
      <c r="I619">
        <v>67314803</v>
      </c>
      <c r="K619" t="s">
        <v>3123</v>
      </c>
      <c r="O619" s="3">
        <v>46026</v>
      </c>
      <c r="S619" t="s">
        <v>3928</v>
      </c>
      <c r="T619" t="s">
        <v>65</v>
      </c>
      <c r="U619" t="s">
        <v>66</v>
      </c>
      <c r="V619" t="e">
        <f>_xlfn.XLOOKUP(UTILIZADAS[[#This Row],[Contacto1]],Tabla2[phone_number_dialed],Tabla2[status_name],,0)</f>
        <v>#N/A</v>
      </c>
    </row>
    <row r="620" spans="1:22" x14ac:dyDescent="0.25">
      <c r="A620" s="88" t="s">
        <v>2241</v>
      </c>
      <c r="B620" t="s">
        <v>4375</v>
      </c>
      <c r="C620" s="4">
        <v>361024760000</v>
      </c>
      <c r="D620" t="s">
        <v>4163</v>
      </c>
      <c r="E620">
        <f>+_xlfn.XLOOKUP(UTILIZADAS[[#This Row],[Numero_Cuenta]],'[1]cobros_marzo (fijo)'!$B:$B,'[1]cobros_marzo (fijo)'!$D:$D,,0)</f>
        <v>0</v>
      </c>
      <c r="G620" s="3">
        <v>46026</v>
      </c>
      <c r="H620">
        <v>65294266</v>
      </c>
      <c r="I620">
        <v>65294266</v>
      </c>
      <c r="K620" t="s">
        <v>3124</v>
      </c>
      <c r="O620" s="3">
        <v>46026</v>
      </c>
      <c r="S620" t="s">
        <v>3929</v>
      </c>
      <c r="T620" t="s">
        <v>65</v>
      </c>
      <c r="U620" t="s">
        <v>66</v>
      </c>
      <c r="V620" t="str">
        <f>_xlfn.XLOOKUP(UTILIZADAS[[#This Row],[Contacto1]],Tabla2[phone_number_dialed],Tabla2[status_name],,0)</f>
        <v>Buzon de voz</v>
      </c>
    </row>
    <row r="621" spans="1:22" x14ac:dyDescent="0.25">
      <c r="A621" s="88" t="s">
        <v>2241</v>
      </c>
      <c r="B621" t="s">
        <v>2365</v>
      </c>
      <c r="C621" s="4">
        <v>366024530000</v>
      </c>
      <c r="D621" t="s">
        <v>4163</v>
      </c>
      <c r="E621">
        <f>+_xlfn.XLOOKUP(UTILIZADAS[[#This Row],[Numero_Cuenta]],'[1]cobros_marzo (fijo)'!$B:$B,'[1]cobros_marzo (fijo)'!$D:$D,,0)</f>
        <v>0</v>
      </c>
      <c r="G621" s="3">
        <v>46026</v>
      </c>
      <c r="H621">
        <v>67964003</v>
      </c>
      <c r="I621">
        <v>67964003</v>
      </c>
      <c r="K621" t="s">
        <v>3125</v>
      </c>
      <c r="O621" s="3">
        <v>46026</v>
      </c>
      <c r="S621" t="s">
        <v>3930</v>
      </c>
      <c r="T621" t="s">
        <v>65</v>
      </c>
      <c r="U621" t="s">
        <v>66</v>
      </c>
      <c r="V621" t="str">
        <f>_xlfn.XLOOKUP(UTILIZADAS[[#This Row],[Contacto1]],Tabla2[phone_number_dialed],Tabla2[status_name],,0)</f>
        <v>Agent Not Available</v>
      </c>
    </row>
    <row r="622" spans="1:22" x14ac:dyDescent="0.25">
      <c r="A622" s="88" t="s">
        <v>2241</v>
      </c>
      <c r="B622" t="s">
        <v>2366</v>
      </c>
      <c r="C622" s="4">
        <v>368023640000</v>
      </c>
      <c r="D622" t="s">
        <v>4163</v>
      </c>
      <c r="E622">
        <f>+_xlfn.XLOOKUP(UTILIZADAS[[#This Row],[Numero_Cuenta]],'[1]cobros_marzo (fijo)'!$B:$B,'[1]cobros_marzo (fijo)'!$D:$D,,0)</f>
        <v>0</v>
      </c>
      <c r="G622" s="3">
        <v>46026</v>
      </c>
      <c r="H622">
        <v>65002916</v>
      </c>
      <c r="I622">
        <v>65002916</v>
      </c>
      <c r="K622" t="s">
        <v>3126</v>
      </c>
      <c r="O622" s="3">
        <v>46026</v>
      </c>
      <c r="S622" t="s">
        <v>3931</v>
      </c>
      <c r="T622" t="s">
        <v>65</v>
      </c>
      <c r="U622" t="s">
        <v>66</v>
      </c>
      <c r="V622" t="str">
        <f>_xlfn.XLOOKUP(UTILIZADAS[[#This Row],[Contacto1]],Tabla2[phone_number_dialed],Tabla2[status_name],,0)</f>
        <v>Agent Not Available</v>
      </c>
    </row>
    <row r="623" spans="1:22" x14ac:dyDescent="0.25">
      <c r="A623" s="88" t="s">
        <v>2241</v>
      </c>
      <c r="B623" t="s">
        <v>2367</v>
      </c>
      <c r="C623" s="4">
        <v>368009660000</v>
      </c>
      <c r="D623" t="s">
        <v>4163</v>
      </c>
      <c r="E623">
        <f>+_xlfn.XLOOKUP(UTILIZADAS[[#This Row],[Numero_Cuenta]],'[1]cobros_marzo (fijo)'!$B:$B,'[1]cobros_marzo (fijo)'!$D:$D,,0)</f>
        <v>0</v>
      </c>
      <c r="G623" s="3">
        <v>46026</v>
      </c>
      <c r="H623">
        <v>67243602</v>
      </c>
      <c r="I623">
        <v>67243602</v>
      </c>
      <c r="K623" t="s">
        <v>3127</v>
      </c>
      <c r="O623" s="3">
        <v>46026</v>
      </c>
      <c r="S623" t="s">
        <v>3932</v>
      </c>
      <c r="T623" t="s">
        <v>65</v>
      </c>
      <c r="U623" t="s">
        <v>66</v>
      </c>
      <c r="V623" t="e">
        <f>_xlfn.XLOOKUP(UTILIZADAS[[#This Row],[Contacto1]],Tabla2[phone_number_dialed],Tabla2[status_name],,0)</f>
        <v>#N/A</v>
      </c>
    </row>
    <row r="624" spans="1:22" x14ac:dyDescent="0.25">
      <c r="A624" s="88" t="s">
        <v>2241</v>
      </c>
      <c r="B624" t="s">
        <v>4376</v>
      </c>
      <c r="C624" s="4">
        <v>367024920000</v>
      </c>
      <c r="D624" t="s">
        <v>4163</v>
      </c>
      <c r="E624">
        <f>+_xlfn.XLOOKUP(UTILIZADAS[[#This Row],[Numero_Cuenta]],'[1]cobros_marzo (fijo)'!$B:$B,'[1]cobros_marzo (fijo)'!$D:$D,,0)</f>
        <v>0</v>
      </c>
      <c r="G624" s="3">
        <v>46026</v>
      </c>
      <c r="H624">
        <v>65294266</v>
      </c>
      <c r="I624">
        <v>65294266</v>
      </c>
      <c r="K624" t="s">
        <v>3128</v>
      </c>
      <c r="O624" s="3">
        <v>46026</v>
      </c>
      <c r="S624" t="s">
        <v>3933</v>
      </c>
      <c r="T624" t="s">
        <v>65</v>
      </c>
      <c r="U624" t="s">
        <v>66</v>
      </c>
      <c r="V624" t="str">
        <f>_xlfn.XLOOKUP(UTILIZADAS[[#This Row],[Contacto1]],Tabla2[phone_number_dialed],Tabla2[status_name],,0)</f>
        <v>Buzon de voz</v>
      </c>
    </row>
    <row r="625" spans="1:22" x14ac:dyDescent="0.25">
      <c r="A625" s="88" t="s">
        <v>2241</v>
      </c>
      <c r="B625" t="s">
        <v>2368</v>
      </c>
      <c r="C625" s="4">
        <v>363021920000</v>
      </c>
      <c r="D625" t="s">
        <v>4163</v>
      </c>
      <c r="E625">
        <f>+_xlfn.XLOOKUP(UTILIZADAS[[#This Row],[Numero_Cuenta]],'[1]cobros_marzo (fijo)'!$B:$B,'[1]cobros_marzo (fijo)'!$D:$D,,0)</f>
        <v>0</v>
      </c>
      <c r="G625" s="3">
        <v>46026</v>
      </c>
      <c r="H625">
        <v>62505662</v>
      </c>
      <c r="I625">
        <v>62505662</v>
      </c>
      <c r="K625" t="s">
        <v>3129</v>
      </c>
      <c r="O625" s="3">
        <v>46026</v>
      </c>
      <c r="S625" t="s">
        <v>3934</v>
      </c>
      <c r="T625" t="s">
        <v>65</v>
      </c>
      <c r="U625" t="s">
        <v>66</v>
      </c>
      <c r="V625" t="str">
        <f>_xlfn.XLOOKUP(UTILIZADAS[[#This Row],[Contacto1]],Tabla2[phone_number_dialed],Tabla2[status_name],,0)</f>
        <v>Agent Not Available</v>
      </c>
    </row>
    <row r="626" spans="1:22" x14ac:dyDescent="0.25">
      <c r="A626" s="88" t="s">
        <v>2241</v>
      </c>
      <c r="B626" t="s">
        <v>2369</v>
      </c>
      <c r="C626" s="4">
        <v>369021720000</v>
      </c>
      <c r="D626" t="s">
        <v>4163</v>
      </c>
      <c r="E626">
        <f>+_xlfn.XLOOKUP(UTILIZADAS[[#This Row],[Numero_Cuenta]],'[1]cobros_marzo (fijo)'!$B:$B,'[1]cobros_marzo (fijo)'!$D:$D,,0)</f>
        <v>0</v>
      </c>
      <c r="G626" s="3">
        <v>46026</v>
      </c>
      <c r="H626">
        <v>68532816</v>
      </c>
      <c r="I626">
        <v>68532816</v>
      </c>
      <c r="K626" t="s">
        <v>3130</v>
      </c>
      <c r="O626" s="3">
        <v>46026</v>
      </c>
      <c r="S626" t="s">
        <v>3935</v>
      </c>
      <c r="T626" t="s">
        <v>65</v>
      </c>
      <c r="U626" t="s">
        <v>66</v>
      </c>
      <c r="V626" t="str">
        <f>_xlfn.XLOOKUP(UTILIZADAS[[#This Row],[Contacto1]],Tabla2[phone_number_dialed],Tabla2[status_name],,0)</f>
        <v>Auto busy</v>
      </c>
    </row>
    <row r="627" spans="1:22" x14ac:dyDescent="0.25">
      <c r="A627" s="88" t="s">
        <v>2241</v>
      </c>
      <c r="B627" t="s">
        <v>4377</v>
      </c>
      <c r="C627" s="4">
        <v>365023220000</v>
      </c>
      <c r="D627" t="s">
        <v>4163</v>
      </c>
      <c r="E627">
        <f>+_xlfn.XLOOKUP(UTILIZADAS[[#This Row],[Numero_Cuenta]],'[1]cobros_marzo (fijo)'!$B:$B,'[1]cobros_marzo (fijo)'!$D:$D,,0)</f>
        <v>0</v>
      </c>
      <c r="G627" s="3">
        <v>46026</v>
      </c>
      <c r="H627">
        <v>64222796</v>
      </c>
      <c r="I627">
        <v>64222796</v>
      </c>
      <c r="K627" t="s">
        <v>3131</v>
      </c>
      <c r="O627" s="3">
        <v>46026</v>
      </c>
      <c r="S627" t="s">
        <v>3936</v>
      </c>
      <c r="T627" t="s">
        <v>65</v>
      </c>
      <c r="U627" t="s">
        <v>66</v>
      </c>
      <c r="V627" t="str">
        <f>_xlfn.XLOOKUP(UTILIZADAS[[#This Row],[Contacto1]],Tabla2[phone_number_dialed],Tabla2[status_name],,0)</f>
        <v>Agent Not Available</v>
      </c>
    </row>
    <row r="628" spans="1:22" x14ac:dyDescent="0.25">
      <c r="A628" s="88" t="s">
        <v>2241</v>
      </c>
      <c r="B628" t="s">
        <v>4378</v>
      </c>
      <c r="C628" s="4">
        <v>369023800000</v>
      </c>
      <c r="D628" t="s">
        <v>4163</v>
      </c>
      <c r="E628">
        <f>+_xlfn.XLOOKUP(UTILIZADAS[[#This Row],[Numero_Cuenta]],'[1]cobros_marzo (fijo)'!$B:$B,'[1]cobros_marzo (fijo)'!$D:$D,,0)</f>
        <v>0</v>
      </c>
      <c r="G628" s="3">
        <v>46026</v>
      </c>
      <c r="H628">
        <v>63569485</v>
      </c>
      <c r="I628">
        <v>63569485</v>
      </c>
      <c r="K628" t="s">
        <v>3132</v>
      </c>
      <c r="O628" s="3">
        <v>46026</v>
      </c>
      <c r="S628" t="s">
        <v>3937</v>
      </c>
      <c r="T628" t="s">
        <v>65</v>
      </c>
      <c r="U628" t="s">
        <v>66</v>
      </c>
      <c r="V628" t="str">
        <f>_xlfn.XLOOKUP(UTILIZADAS[[#This Row],[Contacto1]],Tabla2[phone_number_dialed],Tabla2[status_name],,0)</f>
        <v>Agent Not Available</v>
      </c>
    </row>
    <row r="629" spans="1:22" x14ac:dyDescent="0.25">
      <c r="A629" s="88" t="s">
        <v>2241</v>
      </c>
      <c r="B629" t="s">
        <v>2370</v>
      </c>
      <c r="C629" s="4">
        <v>361023060000</v>
      </c>
      <c r="D629" t="s">
        <v>4163</v>
      </c>
      <c r="E629">
        <f>+_xlfn.XLOOKUP(UTILIZADAS[[#This Row],[Numero_Cuenta]],'[1]cobros_marzo (fijo)'!$B:$B,'[1]cobros_marzo (fijo)'!$D:$D,,0)</f>
        <v>0</v>
      </c>
      <c r="G629" s="3">
        <v>46026</v>
      </c>
      <c r="H629">
        <v>60106162</v>
      </c>
      <c r="I629">
        <v>60106162</v>
      </c>
      <c r="K629" t="s">
        <v>3133</v>
      </c>
      <c r="O629" s="3">
        <v>46026</v>
      </c>
      <c r="S629" t="s">
        <v>3938</v>
      </c>
      <c r="T629" t="s">
        <v>65</v>
      </c>
      <c r="U629" t="s">
        <v>66</v>
      </c>
      <c r="V629" t="str">
        <f>_xlfn.XLOOKUP(UTILIZADAS[[#This Row],[Contacto1]],Tabla2[phone_number_dialed],Tabla2[status_name],,0)</f>
        <v>Auto busy</v>
      </c>
    </row>
    <row r="630" spans="1:22" x14ac:dyDescent="0.25">
      <c r="A630" s="88" t="s">
        <v>2241</v>
      </c>
      <c r="B630" t="s">
        <v>2371</v>
      </c>
      <c r="C630" s="4">
        <v>351385850000</v>
      </c>
      <c r="D630" t="s">
        <v>4163</v>
      </c>
      <c r="E630">
        <f>+_xlfn.XLOOKUP(UTILIZADAS[[#This Row],[Numero_Cuenta]],'[1]cobros_marzo (fijo)'!$B:$B,'[1]cobros_marzo (fijo)'!$D:$D,,0)</f>
        <v>0</v>
      </c>
      <c r="G630" s="3">
        <v>46026</v>
      </c>
      <c r="H630">
        <v>68872570</v>
      </c>
      <c r="I630">
        <v>68872570</v>
      </c>
      <c r="K630" t="s">
        <v>3134</v>
      </c>
      <c r="O630" s="3">
        <v>46026</v>
      </c>
      <c r="S630" t="s">
        <v>3939</v>
      </c>
      <c r="T630" t="s">
        <v>65</v>
      </c>
      <c r="U630" t="s">
        <v>66</v>
      </c>
      <c r="V630" t="str">
        <f>_xlfn.XLOOKUP(UTILIZADAS[[#This Row],[Contacto1]],Tabla2[phone_number_dialed],Tabla2[status_name],,0)</f>
        <v>Cuenta cesada</v>
      </c>
    </row>
    <row r="631" spans="1:22" x14ac:dyDescent="0.25">
      <c r="A631" s="88" t="s">
        <v>2241</v>
      </c>
      <c r="B631" t="s">
        <v>2372</v>
      </c>
      <c r="C631" s="4">
        <v>361021270000</v>
      </c>
      <c r="D631" t="s">
        <v>4163</v>
      </c>
      <c r="E631">
        <f>+_xlfn.XLOOKUP(UTILIZADAS[[#This Row],[Numero_Cuenta]],'[1]cobros_marzo (fijo)'!$B:$B,'[1]cobros_marzo (fijo)'!$D:$D,,0)</f>
        <v>0</v>
      </c>
      <c r="G631" s="3">
        <v>46026</v>
      </c>
      <c r="H631">
        <v>63730149</v>
      </c>
      <c r="I631">
        <v>63730149</v>
      </c>
      <c r="K631" t="s">
        <v>3135</v>
      </c>
      <c r="O631" s="3">
        <v>46026</v>
      </c>
      <c r="S631" t="s">
        <v>3940</v>
      </c>
      <c r="T631" t="s">
        <v>65</v>
      </c>
      <c r="U631" t="s">
        <v>66</v>
      </c>
      <c r="V631" t="str">
        <f>_xlfn.XLOOKUP(UTILIZADAS[[#This Row],[Contacto1]],Tabla2[phone_number_dialed],Tabla2[status_name],,0)</f>
        <v>Auto busy</v>
      </c>
    </row>
    <row r="632" spans="1:22" x14ac:dyDescent="0.25">
      <c r="A632" s="88" t="s">
        <v>2241</v>
      </c>
      <c r="B632" t="s">
        <v>2373</v>
      </c>
      <c r="C632" s="4">
        <v>367022970000</v>
      </c>
      <c r="D632" t="s">
        <v>4163</v>
      </c>
      <c r="E632">
        <f>+_xlfn.XLOOKUP(UTILIZADAS[[#This Row],[Numero_Cuenta]],'[1]cobros_marzo (fijo)'!$B:$B,'[1]cobros_marzo (fijo)'!$D:$D,,0)</f>
        <v>0</v>
      </c>
      <c r="G632" s="3">
        <v>46026</v>
      </c>
      <c r="H632">
        <v>68009374</v>
      </c>
      <c r="I632">
        <v>68009374</v>
      </c>
      <c r="K632" t="s">
        <v>3136</v>
      </c>
      <c r="O632" s="3">
        <v>46026</v>
      </c>
      <c r="S632" t="s">
        <v>3941</v>
      </c>
      <c r="T632" t="s">
        <v>65</v>
      </c>
      <c r="U632" t="s">
        <v>66</v>
      </c>
      <c r="V632" t="str">
        <f>_xlfn.XLOOKUP(UTILIZADAS[[#This Row],[Contacto1]],Tabla2[phone_number_dialed],Tabla2[status_name],,0)</f>
        <v>Agent Not Available</v>
      </c>
    </row>
    <row r="633" spans="1:22" x14ac:dyDescent="0.25">
      <c r="A633" s="88" t="s">
        <v>2241</v>
      </c>
      <c r="B633" t="s">
        <v>2374</v>
      </c>
      <c r="C633" s="4">
        <v>367023580000</v>
      </c>
      <c r="D633" t="s">
        <v>4163</v>
      </c>
      <c r="E633">
        <f>+_xlfn.XLOOKUP(UTILIZADAS[[#This Row],[Numero_Cuenta]],'[1]cobros_marzo (fijo)'!$B:$B,'[1]cobros_marzo (fijo)'!$D:$D,,0)</f>
        <v>0</v>
      </c>
      <c r="G633" s="3">
        <v>46026</v>
      </c>
      <c r="H633">
        <v>62905565</v>
      </c>
      <c r="I633">
        <v>62905565</v>
      </c>
      <c r="K633" t="s">
        <v>3137</v>
      </c>
      <c r="O633" s="3">
        <v>46026</v>
      </c>
      <c r="S633" t="s">
        <v>3942</v>
      </c>
      <c r="T633" t="s">
        <v>65</v>
      </c>
      <c r="U633" t="s">
        <v>66</v>
      </c>
      <c r="V633" t="str">
        <f>_xlfn.XLOOKUP(UTILIZADAS[[#This Row],[Contacto1]],Tabla2[phone_number_dialed],Tabla2[status_name],,0)</f>
        <v>Agent Not Available</v>
      </c>
    </row>
    <row r="634" spans="1:22" x14ac:dyDescent="0.25">
      <c r="A634" s="88" t="s">
        <v>2241</v>
      </c>
      <c r="B634" t="s">
        <v>4379</v>
      </c>
      <c r="C634" s="4">
        <v>368023560000</v>
      </c>
      <c r="D634" t="s">
        <v>4163</v>
      </c>
      <c r="E634">
        <f>+_xlfn.XLOOKUP(UTILIZADAS[[#This Row],[Numero_Cuenta]],'[1]cobros_marzo (fijo)'!$B:$B,'[1]cobros_marzo (fijo)'!$D:$D,,0)</f>
        <v>0</v>
      </c>
      <c r="G634" s="3">
        <v>46026</v>
      </c>
      <c r="H634">
        <v>69618493</v>
      </c>
      <c r="I634">
        <v>69618493</v>
      </c>
      <c r="K634" t="s">
        <v>3138</v>
      </c>
      <c r="O634" s="3">
        <v>46026</v>
      </c>
      <c r="S634" t="s">
        <v>3943</v>
      </c>
      <c r="T634" t="s">
        <v>65</v>
      </c>
      <c r="U634" t="s">
        <v>66</v>
      </c>
      <c r="V634" t="str">
        <f>_xlfn.XLOOKUP(UTILIZADAS[[#This Row],[Contacto1]],Tabla2[phone_number_dialed],Tabla2[status_name],,0)</f>
        <v>Agent Not Available</v>
      </c>
    </row>
    <row r="635" spans="1:22" x14ac:dyDescent="0.25">
      <c r="A635" s="88" t="s">
        <v>2241</v>
      </c>
      <c r="B635" t="s">
        <v>4380</v>
      </c>
      <c r="C635" s="4">
        <v>361023160000</v>
      </c>
      <c r="D635" t="s">
        <v>4163</v>
      </c>
      <c r="E635">
        <f>+_xlfn.XLOOKUP(UTILIZADAS[[#This Row],[Numero_Cuenta]],'[1]cobros_marzo (fijo)'!$B:$B,'[1]cobros_marzo (fijo)'!$D:$D,,0)</f>
        <v>0</v>
      </c>
      <c r="G635" s="3">
        <v>46026</v>
      </c>
      <c r="H635">
        <v>63540344</v>
      </c>
      <c r="I635">
        <v>63540344</v>
      </c>
      <c r="K635" t="s">
        <v>3139</v>
      </c>
      <c r="O635" s="3">
        <v>46026</v>
      </c>
      <c r="S635" t="s">
        <v>3944</v>
      </c>
      <c r="T635" t="s">
        <v>85</v>
      </c>
      <c r="U635" t="s">
        <v>66</v>
      </c>
      <c r="V635" t="e">
        <f>_xlfn.XLOOKUP(UTILIZADAS[[#This Row],[Contacto1]],Tabla2[phone_number_dialed],Tabla2[status_name],,0)</f>
        <v>#N/A</v>
      </c>
    </row>
    <row r="636" spans="1:22" x14ac:dyDescent="0.25">
      <c r="A636" s="88" t="s">
        <v>2241</v>
      </c>
      <c r="B636" t="s">
        <v>2376</v>
      </c>
      <c r="C636" s="4">
        <v>365023060000</v>
      </c>
      <c r="D636" t="s">
        <v>4163</v>
      </c>
      <c r="E636">
        <f>+_xlfn.XLOOKUP(UTILIZADAS[[#This Row],[Numero_Cuenta]],'[1]cobros_marzo (fijo)'!$B:$B,'[1]cobros_marzo (fijo)'!$D:$D,,0)</f>
        <v>0</v>
      </c>
      <c r="G636" s="3">
        <v>46026</v>
      </c>
      <c r="H636">
        <v>62352225</v>
      </c>
      <c r="I636">
        <v>62352225</v>
      </c>
      <c r="K636" t="s">
        <v>3140</v>
      </c>
      <c r="O636" s="3">
        <v>46026</v>
      </c>
      <c r="S636" t="s">
        <v>3945</v>
      </c>
      <c r="T636" t="s">
        <v>65</v>
      </c>
      <c r="U636" t="s">
        <v>66</v>
      </c>
      <c r="V636" t="e">
        <f>_xlfn.XLOOKUP(UTILIZADAS[[#This Row],[Contacto1]],Tabla2[phone_number_dialed],Tabla2[status_name],,0)</f>
        <v>#N/A</v>
      </c>
    </row>
    <row r="637" spans="1:22" x14ac:dyDescent="0.25">
      <c r="A637" s="88" t="s">
        <v>2241</v>
      </c>
      <c r="B637" t="s">
        <v>4381</v>
      </c>
      <c r="C637" s="4">
        <v>365022420000</v>
      </c>
      <c r="D637" t="s">
        <v>4163</v>
      </c>
      <c r="E637">
        <f>+_xlfn.XLOOKUP(UTILIZADAS[[#This Row],[Numero_Cuenta]],'[1]cobros_marzo (fijo)'!$B:$B,'[1]cobros_marzo (fijo)'!$D:$D,,0)</f>
        <v>0</v>
      </c>
      <c r="G637" s="3">
        <v>46026</v>
      </c>
      <c r="H637">
        <v>64377330</v>
      </c>
      <c r="I637">
        <v>64377330</v>
      </c>
      <c r="K637" t="s">
        <v>3141</v>
      </c>
      <c r="O637" s="3">
        <v>46026</v>
      </c>
      <c r="S637" t="s">
        <v>3946</v>
      </c>
      <c r="T637" t="s">
        <v>65</v>
      </c>
      <c r="U637" t="s">
        <v>66</v>
      </c>
      <c r="V637" t="str">
        <f>_xlfn.XLOOKUP(UTILIZADAS[[#This Row],[Contacto1]],Tabla2[phone_number_dialed],Tabla2[status_name],,0)</f>
        <v>Agent Not Available</v>
      </c>
    </row>
    <row r="638" spans="1:22" x14ac:dyDescent="0.25">
      <c r="A638" s="88" t="s">
        <v>2241</v>
      </c>
      <c r="B638" t="s">
        <v>4382</v>
      </c>
      <c r="C638" s="4">
        <v>365022860000</v>
      </c>
      <c r="D638" t="s">
        <v>4163</v>
      </c>
      <c r="E638">
        <f>+_xlfn.XLOOKUP(UTILIZADAS[[#This Row],[Numero_Cuenta]],'[1]cobros_marzo (fijo)'!$B:$B,'[1]cobros_marzo (fijo)'!$D:$D,,0)</f>
        <v>0</v>
      </c>
      <c r="G638" s="3">
        <v>46026</v>
      </c>
      <c r="H638">
        <v>65402731</v>
      </c>
      <c r="I638">
        <v>65402731</v>
      </c>
      <c r="K638" t="s">
        <v>3142</v>
      </c>
      <c r="O638" s="3">
        <v>46026</v>
      </c>
      <c r="S638" t="s">
        <v>3947</v>
      </c>
      <c r="T638" t="s">
        <v>65</v>
      </c>
      <c r="U638" t="s">
        <v>66</v>
      </c>
      <c r="V638" t="str">
        <f>_xlfn.XLOOKUP(UTILIZADAS[[#This Row],[Contacto1]],Tabla2[phone_number_dialed],Tabla2[status_name],,0)</f>
        <v>Auto busy</v>
      </c>
    </row>
    <row r="639" spans="1:22" x14ac:dyDescent="0.25">
      <c r="A639" s="88" t="s">
        <v>2241</v>
      </c>
      <c r="B639" t="s">
        <v>4383</v>
      </c>
      <c r="C639" s="4">
        <v>367025630000</v>
      </c>
      <c r="D639" t="s">
        <v>4163</v>
      </c>
      <c r="E639">
        <f>+_xlfn.XLOOKUP(UTILIZADAS[[#This Row],[Numero_Cuenta]],'[1]cobros_marzo (fijo)'!$B:$B,'[1]cobros_marzo (fijo)'!$D:$D,,0)</f>
        <v>0</v>
      </c>
      <c r="G639" s="3">
        <v>46026</v>
      </c>
      <c r="H639">
        <v>66580217</v>
      </c>
      <c r="I639">
        <v>66580217</v>
      </c>
      <c r="K639" t="s">
        <v>3143</v>
      </c>
      <c r="O639" s="3">
        <v>46026</v>
      </c>
      <c r="S639" t="s">
        <v>3948</v>
      </c>
      <c r="T639" t="s">
        <v>65</v>
      </c>
      <c r="U639" t="s">
        <v>66</v>
      </c>
      <c r="V639" t="str">
        <f>_xlfn.XLOOKUP(UTILIZADAS[[#This Row],[Contacto1]],Tabla2[phone_number_dialed],Tabla2[status_name],,0)</f>
        <v>Cuenta cesada</v>
      </c>
    </row>
    <row r="640" spans="1:22" x14ac:dyDescent="0.25">
      <c r="A640" s="88" t="s">
        <v>2241</v>
      </c>
      <c r="B640" t="s">
        <v>2379</v>
      </c>
      <c r="C640" s="4">
        <v>362025790000</v>
      </c>
      <c r="D640" t="s">
        <v>4163</v>
      </c>
      <c r="E640">
        <f>+_xlfn.XLOOKUP(UTILIZADAS[[#This Row],[Numero_Cuenta]],'[1]cobros_marzo (fijo)'!$B:$B,'[1]cobros_marzo (fijo)'!$D:$D,,0)</f>
        <v>0</v>
      </c>
      <c r="G640" s="3">
        <v>46026</v>
      </c>
      <c r="H640">
        <v>65081748</v>
      </c>
      <c r="I640">
        <v>65081748</v>
      </c>
      <c r="K640" t="s">
        <v>3144</v>
      </c>
      <c r="O640" s="3">
        <v>46026</v>
      </c>
      <c r="S640">
        <v>180703524</v>
      </c>
      <c r="T640" t="s">
        <v>65</v>
      </c>
      <c r="U640" t="s">
        <v>66</v>
      </c>
      <c r="V640" t="str">
        <f>_xlfn.XLOOKUP(UTILIZADAS[[#This Row],[Contacto1]],Tabla2[phone_number_dialed],Tabla2[status_name],,0)</f>
        <v>Auto busy</v>
      </c>
    </row>
    <row r="641" spans="1:22" x14ac:dyDescent="0.25">
      <c r="A641" s="88" t="s">
        <v>2241</v>
      </c>
      <c r="B641" t="s">
        <v>4384</v>
      </c>
      <c r="C641" s="4">
        <v>365015340000</v>
      </c>
      <c r="D641" t="s">
        <v>4163</v>
      </c>
      <c r="E641">
        <f>+_xlfn.XLOOKUP(UTILIZADAS[[#This Row],[Numero_Cuenta]],'[1]cobros_marzo (fijo)'!$B:$B,'[1]cobros_marzo (fijo)'!$D:$D,,0)</f>
        <v>0</v>
      </c>
      <c r="G641" s="3">
        <v>46026</v>
      </c>
      <c r="H641">
        <v>65986159</v>
      </c>
      <c r="I641">
        <v>65986159</v>
      </c>
      <c r="K641" t="s">
        <v>3145</v>
      </c>
      <c r="O641" s="3">
        <v>46026</v>
      </c>
      <c r="S641" t="s">
        <v>3949</v>
      </c>
      <c r="T641" t="s">
        <v>65</v>
      </c>
      <c r="U641" t="s">
        <v>66</v>
      </c>
      <c r="V641" t="str">
        <f>_xlfn.XLOOKUP(UTILIZADAS[[#This Row],[Contacto1]],Tabla2[phone_number_dialed],Tabla2[status_name],,0)</f>
        <v>Agent Not Available</v>
      </c>
    </row>
    <row r="642" spans="1:22" x14ac:dyDescent="0.25">
      <c r="A642" s="88" t="s">
        <v>2241</v>
      </c>
      <c r="B642" t="s">
        <v>2381</v>
      </c>
      <c r="C642" s="4">
        <v>361023870000</v>
      </c>
      <c r="D642" t="s">
        <v>4163</v>
      </c>
      <c r="E642">
        <f>+_xlfn.XLOOKUP(UTILIZADAS[[#This Row],[Numero_Cuenta]],'[1]cobros_marzo (fijo)'!$B:$B,'[1]cobros_marzo (fijo)'!$D:$D,,0)</f>
        <v>0</v>
      </c>
      <c r="G642" s="3">
        <v>46026</v>
      </c>
      <c r="H642">
        <v>66861905</v>
      </c>
      <c r="I642">
        <v>66861905</v>
      </c>
      <c r="K642" t="s">
        <v>3146</v>
      </c>
      <c r="O642" s="3">
        <v>46026</v>
      </c>
      <c r="S642" t="s">
        <v>3950</v>
      </c>
      <c r="T642" t="s">
        <v>65</v>
      </c>
      <c r="U642" t="s">
        <v>66</v>
      </c>
      <c r="V642" t="str">
        <f>_xlfn.XLOOKUP(UTILIZADAS[[#This Row],[Contacto1]],Tabla2[phone_number_dialed],Tabla2[status_name],,0)</f>
        <v>Auto busy</v>
      </c>
    </row>
    <row r="643" spans="1:22" x14ac:dyDescent="0.25">
      <c r="A643" s="88" t="s">
        <v>2241</v>
      </c>
      <c r="B643" t="s">
        <v>2382</v>
      </c>
      <c r="C643" s="4">
        <v>362024860000</v>
      </c>
      <c r="D643" t="s">
        <v>4163</v>
      </c>
      <c r="E643">
        <f>+_xlfn.XLOOKUP(UTILIZADAS[[#This Row],[Numero_Cuenta]],'[1]cobros_marzo (fijo)'!$B:$B,'[1]cobros_marzo (fijo)'!$D:$D,,0)</f>
        <v>0</v>
      </c>
      <c r="G643" s="3">
        <v>46026</v>
      </c>
      <c r="H643">
        <v>67890543</v>
      </c>
      <c r="I643">
        <v>67890543</v>
      </c>
      <c r="K643" t="s">
        <v>2669</v>
      </c>
      <c r="O643" s="3">
        <v>46026</v>
      </c>
      <c r="S643" t="s">
        <v>3951</v>
      </c>
      <c r="T643" t="s">
        <v>65</v>
      </c>
      <c r="U643" t="s">
        <v>66</v>
      </c>
      <c r="V643" t="str">
        <f>_xlfn.XLOOKUP(UTILIZADAS[[#This Row],[Contacto1]],Tabla2[phone_number_dialed],Tabla2[status_name],,0)</f>
        <v>Buzon de voz</v>
      </c>
    </row>
    <row r="644" spans="1:22" x14ac:dyDescent="0.25">
      <c r="A644" s="88" t="s">
        <v>2241</v>
      </c>
      <c r="B644" t="s">
        <v>4385</v>
      </c>
      <c r="C644" s="4">
        <v>361024630000</v>
      </c>
      <c r="D644" t="s">
        <v>4163</v>
      </c>
      <c r="E644">
        <f>+_xlfn.XLOOKUP(UTILIZADAS[[#This Row],[Numero_Cuenta]],'[1]cobros_marzo (fijo)'!$B:$B,'[1]cobros_marzo (fijo)'!$D:$D,,0)</f>
        <v>0</v>
      </c>
      <c r="G644" s="3">
        <v>46026</v>
      </c>
      <c r="H644">
        <v>62052690</v>
      </c>
      <c r="I644">
        <v>62052690</v>
      </c>
      <c r="K644" t="s">
        <v>3147</v>
      </c>
      <c r="O644" s="3">
        <v>46026</v>
      </c>
      <c r="S644" t="s">
        <v>3952</v>
      </c>
      <c r="T644" t="s">
        <v>65</v>
      </c>
      <c r="U644" t="s">
        <v>66</v>
      </c>
      <c r="V644" t="str">
        <f>_xlfn.XLOOKUP(UTILIZADAS[[#This Row],[Contacto1]],Tabla2[phone_number_dialed],Tabla2[status_name],,0)</f>
        <v>Auto busy</v>
      </c>
    </row>
    <row r="645" spans="1:22" x14ac:dyDescent="0.25">
      <c r="A645" s="88" t="s">
        <v>2241</v>
      </c>
      <c r="B645" t="s">
        <v>4386</v>
      </c>
      <c r="C645" s="4">
        <v>369024060000</v>
      </c>
      <c r="D645" t="s">
        <v>4163</v>
      </c>
      <c r="E645">
        <f>+_xlfn.XLOOKUP(UTILIZADAS[[#This Row],[Numero_Cuenta]],'[1]cobros_marzo (fijo)'!$B:$B,'[1]cobros_marzo (fijo)'!$D:$D,,0)</f>
        <v>0</v>
      </c>
      <c r="G645" s="3">
        <v>46026</v>
      </c>
      <c r="H645">
        <v>67464275</v>
      </c>
      <c r="I645">
        <v>67464275</v>
      </c>
      <c r="K645" t="s">
        <v>3148</v>
      </c>
      <c r="O645" s="3">
        <v>46026</v>
      </c>
      <c r="S645" t="s">
        <v>3953</v>
      </c>
      <c r="T645" t="s">
        <v>86</v>
      </c>
      <c r="U645" t="s">
        <v>66</v>
      </c>
      <c r="V645" t="str">
        <f>_xlfn.XLOOKUP(UTILIZADAS[[#This Row],[Contacto1]],Tabla2[phone_number_dialed],Tabla2[status_name],,0)</f>
        <v>Auto busy</v>
      </c>
    </row>
    <row r="646" spans="1:22" x14ac:dyDescent="0.25">
      <c r="A646" s="88" t="s">
        <v>2241</v>
      </c>
      <c r="B646" t="s">
        <v>4387</v>
      </c>
      <c r="C646" s="4">
        <v>368021270000</v>
      </c>
      <c r="D646" t="s">
        <v>4163</v>
      </c>
      <c r="E646">
        <f>+_xlfn.XLOOKUP(UTILIZADAS[[#This Row],[Numero_Cuenta]],'[1]cobros_marzo (fijo)'!$B:$B,'[1]cobros_marzo (fijo)'!$D:$D,,0)</f>
        <v>0</v>
      </c>
      <c r="G646" s="3">
        <v>46026</v>
      </c>
      <c r="H646">
        <v>63105697</v>
      </c>
      <c r="I646">
        <v>63105697</v>
      </c>
      <c r="K646" t="s">
        <v>3149</v>
      </c>
      <c r="O646" s="3">
        <v>46026</v>
      </c>
      <c r="S646" t="s">
        <v>3954</v>
      </c>
      <c r="T646" t="s">
        <v>65</v>
      </c>
      <c r="U646" t="s">
        <v>66</v>
      </c>
      <c r="V646" t="str">
        <f>_xlfn.XLOOKUP(UTILIZADAS[[#This Row],[Contacto1]],Tabla2[phone_number_dialed],Tabla2[status_name],,0)</f>
        <v>Agent Not Available</v>
      </c>
    </row>
    <row r="647" spans="1:22" x14ac:dyDescent="0.25">
      <c r="A647" s="88" t="s">
        <v>2241</v>
      </c>
      <c r="B647" t="s">
        <v>4388</v>
      </c>
      <c r="C647" s="4">
        <v>364027820000</v>
      </c>
      <c r="D647" t="s">
        <v>4163</v>
      </c>
      <c r="E647">
        <f>+_xlfn.XLOOKUP(UTILIZADAS[[#This Row],[Numero_Cuenta]],'[1]cobros_marzo (fijo)'!$B:$B,'[1]cobros_marzo (fijo)'!$D:$D,,0)</f>
        <v>0</v>
      </c>
      <c r="G647" s="3">
        <v>46026</v>
      </c>
      <c r="H647">
        <v>66546767</v>
      </c>
      <c r="I647">
        <v>66546767</v>
      </c>
      <c r="K647" t="s">
        <v>3150</v>
      </c>
      <c r="O647" s="3">
        <v>46026</v>
      </c>
      <c r="S647" t="s">
        <v>3955</v>
      </c>
      <c r="T647" t="s">
        <v>65</v>
      </c>
      <c r="U647" t="s">
        <v>66</v>
      </c>
      <c r="V647" t="str">
        <f>_xlfn.XLOOKUP(UTILIZADAS[[#This Row],[Contacto1]],Tabla2[phone_number_dialed],Tabla2[status_name],,0)</f>
        <v>Agent Not Available</v>
      </c>
    </row>
    <row r="648" spans="1:22" x14ac:dyDescent="0.25">
      <c r="A648" s="88" t="s">
        <v>2241</v>
      </c>
      <c r="B648" t="s">
        <v>2386</v>
      </c>
      <c r="C648" s="4">
        <v>362026410000</v>
      </c>
      <c r="D648" t="s">
        <v>4163</v>
      </c>
      <c r="E648">
        <f>+_xlfn.XLOOKUP(UTILIZADAS[[#This Row],[Numero_Cuenta]],'[1]cobros_marzo (fijo)'!$B:$B,'[1]cobros_marzo (fijo)'!$D:$D,,0)</f>
        <v>0</v>
      </c>
      <c r="G648" s="3">
        <v>46026</v>
      </c>
      <c r="H648">
        <v>67965157</v>
      </c>
      <c r="I648">
        <v>67965157</v>
      </c>
      <c r="K648" t="s">
        <v>3151</v>
      </c>
      <c r="O648" s="3">
        <v>46026</v>
      </c>
      <c r="S648" t="s">
        <v>3956</v>
      </c>
      <c r="T648" t="s">
        <v>65</v>
      </c>
      <c r="U648" t="s">
        <v>66</v>
      </c>
      <c r="V648" t="str">
        <f>_xlfn.XLOOKUP(UTILIZADAS[[#This Row],[Contacto1]],Tabla2[phone_number_dialed],Tabla2[status_name],,0)</f>
        <v>Agent Not Available</v>
      </c>
    </row>
    <row r="649" spans="1:22" x14ac:dyDescent="0.25">
      <c r="A649" s="88" t="s">
        <v>2241</v>
      </c>
      <c r="B649" t="s">
        <v>4389</v>
      </c>
      <c r="C649" s="4">
        <v>365026410000</v>
      </c>
      <c r="D649" t="s">
        <v>4163</v>
      </c>
      <c r="E649">
        <f>+_xlfn.XLOOKUP(UTILIZADAS[[#This Row],[Numero_Cuenta]],'[1]cobros_marzo (fijo)'!$B:$B,'[1]cobros_marzo (fijo)'!$D:$D,,0)</f>
        <v>0</v>
      </c>
      <c r="G649" s="3">
        <v>46026</v>
      </c>
      <c r="H649">
        <v>69655038</v>
      </c>
      <c r="I649">
        <v>69655038</v>
      </c>
      <c r="K649" t="s">
        <v>3152</v>
      </c>
      <c r="O649" s="3">
        <v>46026</v>
      </c>
      <c r="S649" t="s">
        <v>3957</v>
      </c>
      <c r="T649" t="s">
        <v>65</v>
      </c>
      <c r="U649" t="s">
        <v>66</v>
      </c>
      <c r="V649" t="str">
        <f>_xlfn.XLOOKUP(UTILIZADAS[[#This Row],[Contacto1]],Tabla2[phone_number_dialed],Tabla2[status_name],,0)</f>
        <v>Auto busy</v>
      </c>
    </row>
    <row r="650" spans="1:22" x14ac:dyDescent="0.25">
      <c r="A650" s="88" t="s">
        <v>2241</v>
      </c>
      <c r="B650" t="s">
        <v>2388</v>
      </c>
      <c r="C650" s="4">
        <v>357290680000</v>
      </c>
      <c r="D650" t="s">
        <v>4163</v>
      </c>
      <c r="E650">
        <f>+_xlfn.XLOOKUP(UTILIZADAS[[#This Row],[Numero_Cuenta]],'[1]cobros_marzo (fijo)'!$B:$B,'[1]cobros_marzo (fijo)'!$D:$D,,0)</f>
        <v>0</v>
      </c>
      <c r="G650" s="3">
        <v>46026</v>
      </c>
      <c r="H650">
        <v>67255943</v>
      </c>
      <c r="I650">
        <v>67255943</v>
      </c>
      <c r="K650" t="s">
        <v>3153</v>
      </c>
      <c r="O650" s="3">
        <v>46026</v>
      </c>
      <c r="S650" t="s">
        <v>3958</v>
      </c>
      <c r="T650" t="s">
        <v>65</v>
      </c>
      <c r="U650" t="s">
        <v>66</v>
      </c>
      <c r="V650" t="str">
        <f>_xlfn.XLOOKUP(UTILIZADAS[[#This Row],[Contacto1]],Tabla2[phone_number_dialed],Tabla2[status_name],,0)</f>
        <v>Auto busy</v>
      </c>
    </row>
    <row r="651" spans="1:22" x14ac:dyDescent="0.25">
      <c r="A651" s="88" t="s">
        <v>2241</v>
      </c>
      <c r="B651" t="s">
        <v>4390</v>
      </c>
      <c r="C651" s="4">
        <v>367890430000</v>
      </c>
      <c r="D651" t="s">
        <v>4163</v>
      </c>
      <c r="E651">
        <f>+_xlfn.XLOOKUP(UTILIZADAS[[#This Row],[Numero_Cuenta]],'[1]cobros_marzo (fijo)'!$B:$B,'[1]cobros_marzo (fijo)'!$D:$D,,0)</f>
        <v>0</v>
      </c>
      <c r="G651" s="3">
        <v>46026</v>
      </c>
      <c r="H651">
        <v>67890543</v>
      </c>
      <c r="I651">
        <v>67890543</v>
      </c>
      <c r="K651" t="s">
        <v>2908</v>
      </c>
      <c r="O651" s="3">
        <v>46026</v>
      </c>
      <c r="S651" t="s">
        <v>3959</v>
      </c>
      <c r="T651" t="s">
        <v>65</v>
      </c>
      <c r="U651" t="s">
        <v>66</v>
      </c>
      <c r="V651" t="str">
        <f>_xlfn.XLOOKUP(UTILIZADAS[[#This Row],[Contacto1]],Tabla2[phone_number_dialed],Tabla2[status_name],,0)</f>
        <v>Buzon de voz</v>
      </c>
    </row>
    <row r="652" spans="1:22" x14ac:dyDescent="0.25">
      <c r="A652" s="88" t="s">
        <v>2241</v>
      </c>
      <c r="B652" t="s">
        <v>2389</v>
      </c>
      <c r="C652" s="4">
        <v>363024520000</v>
      </c>
      <c r="D652" t="s">
        <v>4163</v>
      </c>
      <c r="E652">
        <f>+_xlfn.XLOOKUP(UTILIZADAS[[#This Row],[Numero_Cuenta]],'[1]cobros_marzo (fijo)'!$B:$B,'[1]cobros_marzo (fijo)'!$D:$D,,0)</f>
        <v>0</v>
      </c>
      <c r="G652" s="3">
        <v>46026</v>
      </c>
      <c r="H652">
        <v>69489691</v>
      </c>
      <c r="I652">
        <v>69489691</v>
      </c>
      <c r="K652" t="s">
        <v>3154</v>
      </c>
      <c r="O652" s="3">
        <v>46026</v>
      </c>
      <c r="S652" t="s">
        <v>3960</v>
      </c>
      <c r="T652" t="s">
        <v>65</v>
      </c>
      <c r="U652" t="s">
        <v>66</v>
      </c>
      <c r="V652" t="str">
        <f>_xlfn.XLOOKUP(UTILIZADAS[[#This Row],[Contacto1]],Tabla2[phone_number_dialed],Tabla2[status_name],,0)</f>
        <v>Agent Not Available</v>
      </c>
    </row>
    <row r="653" spans="1:22" x14ac:dyDescent="0.25">
      <c r="A653" s="88" t="s">
        <v>2241</v>
      </c>
      <c r="B653" t="s">
        <v>4391</v>
      </c>
      <c r="C653" s="4">
        <v>367024750000</v>
      </c>
      <c r="D653" t="s">
        <v>4163</v>
      </c>
      <c r="E653">
        <f>+_xlfn.XLOOKUP(UTILIZADAS[[#This Row],[Numero_Cuenta]],'[1]cobros_marzo (fijo)'!$B:$B,'[1]cobros_marzo (fijo)'!$D:$D,,0)</f>
        <v>0</v>
      </c>
      <c r="G653" s="3">
        <v>46026</v>
      </c>
      <c r="H653">
        <v>69786590</v>
      </c>
      <c r="I653">
        <v>69786590</v>
      </c>
      <c r="K653" t="s">
        <v>3155</v>
      </c>
      <c r="O653" s="3">
        <v>46026</v>
      </c>
      <c r="S653" t="s">
        <v>3961</v>
      </c>
      <c r="T653" t="s">
        <v>65</v>
      </c>
      <c r="U653" t="s">
        <v>66</v>
      </c>
      <c r="V653" t="str">
        <f>_xlfn.XLOOKUP(UTILIZADAS[[#This Row],[Contacto1]],Tabla2[phone_number_dialed],Tabla2[status_name],,0)</f>
        <v>Agent Not Available</v>
      </c>
    </row>
    <row r="654" spans="1:22" x14ac:dyDescent="0.25">
      <c r="A654" s="88" t="s">
        <v>2241</v>
      </c>
      <c r="B654" t="s">
        <v>4392</v>
      </c>
      <c r="C654" s="4">
        <v>367028750000</v>
      </c>
      <c r="D654" t="s">
        <v>4163</v>
      </c>
      <c r="E654">
        <f>+_xlfn.XLOOKUP(UTILIZADAS[[#This Row],[Numero_Cuenta]],'[1]cobros_marzo (fijo)'!$B:$B,'[1]cobros_marzo (fijo)'!$D:$D,,0)</f>
        <v>0</v>
      </c>
      <c r="G654" s="3">
        <v>46026</v>
      </c>
      <c r="H654">
        <v>65460407</v>
      </c>
      <c r="I654">
        <v>65460407</v>
      </c>
      <c r="K654" t="s">
        <v>3156</v>
      </c>
      <c r="O654" s="3">
        <v>46026</v>
      </c>
      <c r="S654" t="s">
        <v>3962</v>
      </c>
      <c r="T654" t="s">
        <v>65</v>
      </c>
      <c r="U654" t="s">
        <v>66</v>
      </c>
      <c r="V654" t="str">
        <f>_xlfn.XLOOKUP(UTILIZADAS[[#This Row],[Contacto1]],Tabla2[phone_number_dialed],Tabla2[status_name],,0)</f>
        <v>Agent Not Available</v>
      </c>
    </row>
    <row r="655" spans="1:22" x14ac:dyDescent="0.25">
      <c r="A655" s="88" t="s">
        <v>2241</v>
      </c>
      <c r="B655" t="s">
        <v>2392</v>
      </c>
      <c r="C655" s="4">
        <v>363023100000</v>
      </c>
      <c r="D655" t="s">
        <v>4163</v>
      </c>
      <c r="E655">
        <f>+_xlfn.XLOOKUP(UTILIZADAS[[#This Row],[Numero_Cuenta]],'[1]cobros_marzo (fijo)'!$B:$B,'[1]cobros_marzo (fijo)'!$D:$D,,0)</f>
        <v>0</v>
      </c>
      <c r="G655" s="3">
        <v>46026</v>
      </c>
      <c r="H655">
        <v>64683071</v>
      </c>
      <c r="I655">
        <v>64683071</v>
      </c>
      <c r="K655" t="s">
        <v>3157</v>
      </c>
      <c r="O655" s="3">
        <v>46026</v>
      </c>
      <c r="S655" t="s">
        <v>3963</v>
      </c>
      <c r="T655" t="s">
        <v>65</v>
      </c>
      <c r="U655" t="s">
        <v>66</v>
      </c>
      <c r="V655" t="str">
        <f>_xlfn.XLOOKUP(UTILIZADAS[[#This Row],[Contacto1]],Tabla2[phone_number_dialed],Tabla2[status_name],,0)</f>
        <v>Mensaje a tercero</v>
      </c>
    </row>
    <row r="656" spans="1:22" x14ac:dyDescent="0.25">
      <c r="A656" s="88" t="s">
        <v>2241</v>
      </c>
      <c r="B656" t="s">
        <v>2393</v>
      </c>
      <c r="C656" s="4">
        <v>363028920000</v>
      </c>
      <c r="D656" t="s">
        <v>4163</v>
      </c>
      <c r="E656">
        <f>+_xlfn.XLOOKUP(UTILIZADAS[[#This Row],[Numero_Cuenta]],'[1]cobros_marzo (fijo)'!$B:$B,'[1]cobros_marzo (fijo)'!$D:$D,,0)</f>
        <v>0</v>
      </c>
      <c r="G656" s="3">
        <v>46026</v>
      </c>
      <c r="H656">
        <v>61983253</v>
      </c>
      <c r="I656">
        <v>61983253</v>
      </c>
      <c r="K656" t="s">
        <v>3158</v>
      </c>
      <c r="O656" s="3">
        <v>46026</v>
      </c>
      <c r="S656" t="s">
        <v>3964</v>
      </c>
      <c r="T656" t="s">
        <v>65</v>
      </c>
      <c r="U656" t="s">
        <v>66</v>
      </c>
      <c r="V656" t="str">
        <f>_xlfn.XLOOKUP(UTILIZADAS[[#This Row],[Contacto1]],Tabla2[phone_number_dialed],Tabla2[status_name],,0)</f>
        <v>Agent Not Available</v>
      </c>
    </row>
    <row r="657" spans="1:22" x14ac:dyDescent="0.25">
      <c r="A657" s="88" t="s">
        <v>2241</v>
      </c>
      <c r="B657" t="s">
        <v>2394</v>
      </c>
      <c r="C657" s="4">
        <v>353352820000</v>
      </c>
      <c r="D657" t="s">
        <v>4163</v>
      </c>
      <c r="E657">
        <f>+_xlfn.XLOOKUP(UTILIZADAS[[#This Row],[Numero_Cuenta]],'[1]cobros_marzo (fijo)'!$B:$B,'[1]cobros_marzo (fijo)'!$D:$D,,0)</f>
        <v>0</v>
      </c>
      <c r="G657" s="3">
        <v>46026</v>
      </c>
      <c r="H657">
        <v>68276190</v>
      </c>
      <c r="I657">
        <v>68276190</v>
      </c>
      <c r="K657" t="s">
        <v>3159</v>
      </c>
      <c r="O657" s="3">
        <v>46026</v>
      </c>
      <c r="S657" t="s">
        <v>3965</v>
      </c>
      <c r="T657" t="s">
        <v>65</v>
      </c>
      <c r="U657" t="s">
        <v>66</v>
      </c>
      <c r="V657" t="str">
        <f>_xlfn.XLOOKUP(UTILIZADAS[[#This Row],[Contacto1]],Tabla2[phone_number_dialed],Tabla2[status_name],,0)</f>
        <v>Agent Not Available</v>
      </c>
    </row>
    <row r="658" spans="1:22" x14ac:dyDescent="0.25">
      <c r="A658" s="88" t="s">
        <v>2241</v>
      </c>
      <c r="B658" t="s">
        <v>4393</v>
      </c>
      <c r="C658" s="4">
        <v>361026230000</v>
      </c>
      <c r="D658" t="s">
        <v>4163</v>
      </c>
      <c r="E658">
        <f>+_xlfn.XLOOKUP(UTILIZADAS[[#This Row],[Numero_Cuenta]],'[1]cobros_marzo (fijo)'!$B:$B,'[1]cobros_marzo (fijo)'!$D:$D,,0)</f>
        <v>0</v>
      </c>
      <c r="G658" s="3">
        <v>46026</v>
      </c>
      <c r="H658">
        <v>62674101</v>
      </c>
      <c r="I658">
        <v>62674101</v>
      </c>
      <c r="K658" t="s">
        <v>3160</v>
      </c>
      <c r="O658" s="3">
        <v>46026</v>
      </c>
      <c r="S658" t="s">
        <v>3966</v>
      </c>
      <c r="T658" t="s">
        <v>65</v>
      </c>
      <c r="U658" t="s">
        <v>66</v>
      </c>
      <c r="V658" t="str">
        <f>_xlfn.XLOOKUP(UTILIZADAS[[#This Row],[Contacto1]],Tabla2[phone_number_dialed],Tabla2[status_name],,0)</f>
        <v>Agent Not Available</v>
      </c>
    </row>
    <row r="659" spans="1:22" x14ac:dyDescent="0.25">
      <c r="A659" s="88" t="s">
        <v>2241</v>
      </c>
      <c r="B659" t="s">
        <v>4394</v>
      </c>
      <c r="C659" s="4">
        <v>363026030000</v>
      </c>
      <c r="D659" t="s">
        <v>4163</v>
      </c>
      <c r="E659">
        <f>+_xlfn.XLOOKUP(UTILIZADAS[[#This Row],[Numero_Cuenta]],'[1]cobros_marzo (fijo)'!$B:$B,'[1]cobros_marzo (fijo)'!$D:$D,,0)</f>
        <v>0</v>
      </c>
      <c r="G659" s="3">
        <v>46026</v>
      </c>
      <c r="H659">
        <v>61617598</v>
      </c>
      <c r="I659">
        <v>61617598</v>
      </c>
      <c r="K659" t="s">
        <v>3161</v>
      </c>
      <c r="O659" s="3">
        <v>46026</v>
      </c>
      <c r="S659" t="s">
        <v>3967</v>
      </c>
      <c r="T659" t="s">
        <v>85</v>
      </c>
      <c r="U659" t="s">
        <v>66</v>
      </c>
      <c r="V659" t="str">
        <f>_xlfn.XLOOKUP(UTILIZADAS[[#This Row],[Contacto1]],Tabla2[phone_number_dialed],Tabla2[status_name],,0)</f>
        <v>Buzon de voz</v>
      </c>
    </row>
    <row r="660" spans="1:22" x14ac:dyDescent="0.25">
      <c r="A660" s="88" t="s">
        <v>2241</v>
      </c>
      <c r="B660" t="s">
        <v>2396</v>
      </c>
      <c r="C660" s="4">
        <v>361016030000</v>
      </c>
      <c r="D660" t="s">
        <v>4163</v>
      </c>
      <c r="E660">
        <f>+_xlfn.XLOOKUP(UTILIZADAS[[#This Row],[Numero_Cuenta]],'[1]cobros_marzo (fijo)'!$B:$B,'[1]cobros_marzo (fijo)'!$D:$D,,0)</f>
        <v>0</v>
      </c>
      <c r="G660" s="3">
        <v>46026</v>
      </c>
      <c r="H660">
        <v>65463703</v>
      </c>
      <c r="I660">
        <v>65463703</v>
      </c>
      <c r="K660" t="s">
        <v>3162</v>
      </c>
      <c r="O660" s="3">
        <v>46026</v>
      </c>
      <c r="S660" t="s">
        <v>3968</v>
      </c>
      <c r="T660" t="s">
        <v>85</v>
      </c>
      <c r="U660" t="s">
        <v>66</v>
      </c>
      <c r="V660" t="str">
        <f>_xlfn.XLOOKUP(UTILIZADAS[[#This Row],[Contacto1]],Tabla2[phone_number_dialed],Tabla2[status_name],,0)</f>
        <v>Auto busy</v>
      </c>
    </row>
    <row r="661" spans="1:22" x14ac:dyDescent="0.25">
      <c r="A661" s="88" t="s">
        <v>2241</v>
      </c>
      <c r="B661" t="s">
        <v>2397</v>
      </c>
      <c r="C661" s="4">
        <v>368027760000</v>
      </c>
      <c r="D661" t="s">
        <v>4163</v>
      </c>
      <c r="E661">
        <f>+_xlfn.XLOOKUP(UTILIZADAS[[#This Row],[Numero_Cuenta]],'[1]cobros_marzo (fijo)'!$B:$B,'[1]cobros_marzo (fijo)'!$D:$D,,0)</f>
        <v>0</v>
      </c>
      <c r="G661" s="3">
        <v>46026</v>
      </c>
      <c r="H661">
        <v>66033534</v>
      </c>
      <c r="I661">
        <v>66033534</v>
      </c>
      <c r="K661" t="s">
        <v>3163</v>
      </c>
      <c r="O661" s="3">
        <v>46026</v>
      </c>
      <c r="S661" t="s">
        <v>3969</v>
      </c>
      <c r="T661" t="s">
        <v>85</v>
      </c>
      <c r="U661" t="s">
        <v>66</v>
      </c>
      <c r="V661" t="str">
        <f>_xlfn.XLOOKUP(UTILIZADAS[[#This Row],[Contacto1]],Tabla2[phone_number_dialed],Tabla2[status_name],,0)</f>
        <v>Agent Not Available</v>
      </c>
    </row>
    <row r="662" spans="1:22" x14ac:dyDescent="0.25">
      <c r="A662" s="88" t="s">
        <v>2241</v>
      </c>
      <c r="B662" t="s">
        <v>2398</v>
      </c>
      <c r="C662" s="4">
        <v>360285300000</v>
      </c>
      <c r="D662" t="s">
        <v>4163</v>
      </c>
      <c r="E662">
        <f>+_xlfn.XLOOKUP(UTILIZADAS[[#This Row],[Numero_Cuenta]],'[1]cobros_marzo (fijo)'!$B:$B,'[1]cobros_marzo (fijo)'!$D:$D,,0)</f>
        <v>0</v>
      </c>
      <c r="G662" s="3">
        <v>46026</v>
      </c>
      <c r="H662">
        <v>68443527</v>
      </c>
      <c r="I662">
        <v>68443527</v>
      </c>
      <c r="K662" t="s">
        <v>3164</v>
      </c>
      <c r="O662" s="3">
        <v>46026</v>
      </c>
      <c r="S662" t="s">
        <v>3970</v>
      </c>
      <c r="T662" t="s">
        <v>65</v>
      </c>
      <c r="U662" t="s">
        <v>66</v>
      </c>
      <c r="V662" t="str">
        <f>_xlfn.XLOOKUP(UTILIZADAS[[#This Row],[Contacto1]],Tabla2[phone_number_dialed],Tabla2[status_name],,0)</f>
        <v>Agent Not Available</v>
      </c>
    </row>
    <row r="663" spans="1:22" x14ac:dyDescent="0.25">
      <c r="A663" s="88" t="s">
        <v>2241</v>
      </c>
      <c r="B663" t="s">
        <v>4395</v>
      </c>
      <c r="C663" s="4">
        <v>364028220000</v>
      </c>
      <c r="D663" t="s">
        <v>4163</v>
      </c>
      <c r="E663">
        <f>+_xlfn.XLOOKUP(UTILIZADAS[[#This Row],[Numero_Cuenta]],'[1]cobros_marzo (fijo)'!$B:$B,'[1]cobros_marzo (fijo)'!$D:$D,,0)</f>
        <v>0</v>
      </c>
      <c r="G663" s="3">
        <v>46026</v>
      </c>
      <c r="H663">
        <v>66335632</v>
      </c>
      <c r="I663">
        <v>66335632</v>
      </c>
      <c r="K663" t="s">
        <v>3165</v>
      </c>
      <c r="O663" s="3">
        <v>46026</v>
      </c>
      <c r="S663" t="s">
        <v>3971</v>
      </c>
      <c r="T663" t="s">
        <v>65</v>
      </c>
      <c r="U663" t="s">
        <v>66</v>
      </c>
      <c r="V663" t="e">
        <f>_xlfn.XLOOKUP(UTILIZADAS[[#This Row],[Contacto1]],Tabla2[phone_number_dialed],Tabla2[status_name],,0)</f>
        <v>#N/A</v>
      </c>
    </row>
    <row r="664" spans="1:22" x14ac:dyDescent="0.25">
      <c r="A664" s="88" t="s">
        <v>2241</v>
      </c>
      <c r="B664" t="s">
        <v>4396</v>
      </c>
      <c r="C664" s="4">
        <v>366027720000</v>
      </c>
      <c r="D664" t="s">
        <v>4163</v>
      </c>
      <c r="E664">
        <f>+_xlfn.XLOOKUP(UTILIZADAS[[#This Row],[Numero_Cuenta]],'[1]cobros_marzo (fijo)'!$B:$B,'[1]cobros_marzo (fijo)'!$D:$D,,0)</f>
        <v>0</v>
      </c>
      <c r="G664" s="3">
        <v>46026</v>
      </c>
      <c r="H664">
        <v>64719078</v>
      </c>
      <c r="I664">
        <v>64719078</v>
      </c>
      <c r="K664" t="s">
        <v>3166</v>
      </c>
      <c r="O664" s="3">
        <v>46026</v>
      </c>
      <c r="S664" t="s">
        <v>3972</v>
      </c>
      <c r="T664" t="s">
        <v>65</v>
      </c>
      <c r="U664" t="s">
        <v>66</v>
      </c>
      <c r="V664" t="str">
        <f>_xlfn.XLOOKUP(UTILIZADAS[[#This Row],[Contacto1]],Tabla2[phone_number_dialed],Tabla2[status_name],,0)</f>
        <v>Auto busy</v>
      </c>
    </row>
    <row r="665" spans="1:22" x14ac:dyDescent="0.25">
      <c r="A665" s="88" t="s">
        <v>2241</v>
      </c>
      <c r="B665" t="s">
        <v>2401</v>
      </c>
      <c r="C665" s="4">
        <v>356184570000</v>
      </c>
      <c r="D665" t="s">
        <v>4163</v>
      </c>
      <c r="E665">
        <f>+_xlfn.XLOOKUP(UTILIZADAS[[#This Row],[Numero_Cuenta]],'[1]cobros_marzo (fijo)'!$B:$B,'[1]cobros_marzo (fijo)'!$D:$D,,0)</f>
        <v>0</v>
      </c>
      <c r="G665" s="3">
        <v>46026</v>
      </c>
      <c r="H665">
        <v>67668769</v>
      </c>
      <c r="I665">
        <v>67668769</v>
      </c>
      <c r="K665" t="s">
        <v>2819</v>
      </c>
      <c r="O665" s="3">
        <v>46026</v>
      </c>
      <c r="S665" t="s">
        <v>3973</v>
      </c>
      <c r="T665" t="s">
        <v>65</v>
      </c>
      <c r="U665" t="s">
        <v>66</v>
      </c>
      <c r="V665" t="str">
        <f>_xlfn.XLOOKUP(UTILIZADAS[[#This Row],[Contacto1]],Tabla2[phone_number_dialed],Tabla2[status_name],,0)</f>
        <v>Auto busy</v>
      </c>
    </row>
    <row r="666" spans="1:22" x14ac:dyDescent="0.25">
      <c r="A666" s="88" t="s">
        <v>2241</v>
      </c>
      <c r="B666" t="s">
        <v>4397</v>
      </c>
      <c r="C666" s="4">
        <v>206096480000</v>
      </c>
      <c r="D666" t="s">
        <v>4163</v>
      </c>
      <c r="E666">
        <f>+_xlfn.XLOOKUP(UTILIZADAS[[#This Row],[Numero_Cuenta]],'[1]cobros_marzo (fijo)'!$B:$B,'[1]cobros_marzo (fijo)'!$D:$D,,0)</f>
        <v>0</v>
      </c>
      <c r="G666" s="3">
        <v>46026</v>
      </c>
      <c r="H666">
        <v>62622378</v>
      </c>
      <c r="I666">
        <v>62622378</v>
      </c>
      <c r="K666" t="s">
        <v>3167</v>
      </c>
      <c r="O666" s="3">
        <v>46026</v>
      </c>
      <c r="S666" t="s">
        <v>3974</v>
      </c>
      <c r="T666" t="s">
        <v>65</v>
      </c>
      <c r="U666" t="s">
        <v>66</v>
      </c>
      <c r="V666" t="str">
        <f>_xlfn.XLOOKUP(UTILIZADAS[[#This Row],[Contacto1]],Tabla2[phone_number_dialed],Tabla2[status_name],,0)</f>
        <v>Agent Not Available</v>
      </c>
    </row>
    <row r="667" spans="1:22" x14ac:dyDescent="0.25">
      <c r="A667" s="88" t="s">
        <v>2241</v>
      </c>
      <c r="B667" t="s">
        <v>4398</v>
      </c>
      <c r="C667" s="4">
        <v>366027580000</v>
      </c>
      <c r="D667" t="s">
        <v>4163</v>
      </c>
      <c r="E667">
        <f>+_xlfn.XLOOKUP(UTILIZADAS[[#This Row],[Numero_Cuenta]],'[1]cobros_marzo (fijo)'!$B:$B,'[1]cobros_marzo (fijo)'!$D:$D,,0)</f>
        <v>0</v>
      </c>
      <c r="G667" s="3">
        <v>46026</v>
      </c>
      <c r="H667">
        <v>65948925</v>
      </c>
      <c r="I667">
        <v>65948925</v>
      </c>
      <c r="K667" t="s">
        <v>3168</v>
      </c>
      <c r="O667" s="3">
        <v>46026</v>
      </c>
      <c r="S667" t="s">
        <v>3975</v>
      </c>
      <c r="T667" t="s">
        <v>65</v>
      </c>
      <c r="U667" t="s">
        <v>66</v>
      </c>
      <c r="V667" t="str">
        <f>_xlfn.XLOOKUP(UTILIZADAS[[#This Row],[Contacto1]],Tabla2[phone_number_dialed],Tabla2[status_name],,0)</f>
        <v>Agent Not Available</v>
      </c>
    </row>
    <row r="668" spans="1:22" x14ac:dyDescent="0.25">
      <c r="A668" s="88" t="s">
        <v>2241</v>
      </c>
      <c r="B668" t="s">
        <v>4399</v>
      </c>
      <c r="C668" s="4">
        <v>369027630000</v>
      </c>
      <c r="D668" t="s">
        <v>4163</v>
      </c>
      <c r="E668">
        <f>+_xlfn.XLOOKUP(UTILIZADAS[[#This Row],[Numero_Cuenta]],'[1]cobros_marzo (fijo)'!$B:$B,'[1]cobros_marzo (fijo)'!$D:$D,,0)</f>
        <v>0</v>
      </c>
      <c r="G668" s="3">
        <v>46026</v>
      </c>
      <c r="H668">
        <v>65878780</v>
      </c>
      <c r="I668">
        <v>65878780</v>
      </c>
      <c r="K668" t="s">
        <v>3169</v>
      </c>
      <c r="O668" s="3">
        <v>46026</v>
      </c>
      <c r="S668" t="s">
        <v>3976</v>
      </c>
      <c r="T668" t="s">
        <v>65</v>
      </c>
      <c r="U668" t="s">
        <v>66</v>
      </c>
      <c r="V668" t="str">
        <f>_xlfn.XLOOKUP(UTILIZADAS[[#This Row],[Contacto1]],Tabla2[phone_number_dialed],Tabla2[status_name],,0)</f>
        <v>No Answer AutoDial</v>
      </c>
    </row>
    <row r="669" spans="1:22" x14ac:dyDescent="0.25">
      <c r="A669" s="88" t="s">
        <v>2241</v>
      </c>
      <c r="B669" t="s">
        <v>2405</v>
      </c>
      <c r="C669" s="4">
        <v>347356120000</v>
      </c>
      <c r="D669" t="s">
        <v>4163</v>
      </c>
      <c r="E669">
        <f>+_xlfn.XLOOKUP(UTILIZADAS[[#This Row],[Numero_Cuenta]],'[1]cobros_marzo (fijo)'!$B:$B,'[1]cobros_marzo (fijo)'!$D:$D,,0)</f>
        <v>0</v>
      </c>
      <c r="G669" s="3">
        <v>46026</v>
      </c>
      <c r="H669">
        <v>64328113</v>
      </c>
      <c r="I669">
        <v>64328113</v>
      </c>
      <c r="K669" t="s">
        <v>3170</v>
      </c>
      <c r="O669" s="3">
        <v>46026</v>
      </c>
      <c r="S669" t="s">
        <v>3977</v>
      </c>
      <c r="T669" t="s">
        <v>65</v>
      </c>
      <c r="U669" t="s">
        <v>66</v>
      </c>
      <c r="V669" t="str">
        <f>_xlfn.XLOOKUP(UTILIZADAS[[#This Row],[Contacto1]],Tabla2[phone_number_dialed],Tabla2[status_name],,0)</f>
        <v>Agent Not Available</v>
      </c>
    </row>
    <row r="670" spans="1:22" x14ac:dyDescent="0.25">
      <c r="A670" s="88" t="s">
        <v>2241</v>
      </c>
      <c r="B670" t="s">
        <v>4400</v>
      </c>
      <c r="C670" s="4">
        <v>365028950000</v>
      </c>
      <c r="D670" t="s">
        <v>4163</v>
      </c>
      <c r="E670">
        <f>+_xlfn.XLOOKUP(UTILIZADAS[[#This Row],[Numero_Cuenta]],'[1]cobros_marzo (fijo)'!$B:$B,'[1]cobros_marzo (fijo)'!$D:$D,,0)</f>
        <v>0</v>
      </c>
      <c r="G670" s="3">
        <v>46026</v>
      </c>
      <c r="H670">
        <v>65294266</v>
      </c>
      <c r="I670">
        <v>65294266</v>
      </c>
      <c r="K670" t="s">
        <v>3171</v>
      </c>
      <c r="O670" s="3">
        <v>46026</v>
      </c>
      <c r="S670" t="s">
        <v>3978</v>
      </c>
      <c r="T670" t="s">
        <v>65</v>
      </c>
      <c r="U670" t="s">
        <v>66</v>
      </c>
      <c r="V670" t="str">
        <f>_xlfn.XLOOKUP(UTILIZADAS[[#This Row],[Contacto1]],Tabla2[phone_number_dialed],Tabla2[status_name],,0)</f>
        <v>Buzon de voz</v>
      </c>
    </row>
    <row r="671" spans="1:22" x14ac:dyDescent="0.25">
      <c r="A671" s="88" t="s">
        <v>2241</v>
      </c>
      <c r="B671" t="s">
        <v>4401</v>
      </c>
      <c r="C671" s="4">
        <v>363029740000</v>
      </c>
      <c r="D671" t="s">
        <v>4163</v>
      </c>
      <c r="E671">
        <f>+_xlfn.XLOOKUP(UTILIZADAS[[#This Row],[Numero_Cuenta]],'[1]cobros_marzo (fijo)'!$B:$B,'[1]cobros_marzo (fijo)'!$D:$D,,0)</f>
        <v>0</v>
      </c>
      <c r="G671" s="3">
        <v>46026</v>
      </c>
      <c r="H671">
        <v>63270813</v>
      </c>
      <c r="I671">
        <v>63270813</v>
      </c>
      <c r="K671" t="s">
        <v>3172</v>
      </c>
      <c r="O671" s="3">
        <v>46026</v>
      </c>
      <c r="S671" t="s">
        <v>3979</v>
      </c>
      <c r="T671" t="s">
        <v>65</v>
      </c>
      <c r="U671" t="s">
        <v>66</v>
      </c>
      <c r="V671" t="str">
        <f>_xlfn.XLOOKUP(UTILIZADAS[[#This Row],[Contacto1]],Tabla2[phone_number_dialed],Tabla2[status_name],,0)</f>
        <v>Agent Not Available</v>
      </c>
    </row>
    <row r="672" spans="1:22" x14ac:dyDescent="0.25">
      <c r="A672" s="88" t="s">
        <v>2241</v>
      </c>
      <c r="B672" t="s">
        <v>2407</v>
      </c>
      <c r="C672" s="4">
        <v>173075250000</v>
      </c>
      <c r="D672" t="s">
        <v>4163</v>
      </c>
      <c r="E672">
        <f>+_xlfn.XLOOKUP(UTILIZADAS[[#This Row],[Numero_Cuenta]],'[1]cobros_marzo (fijo)'!$B:$B,'[1]cobros_marzo (fijo)'!$D:$D,,0)</f>
        <v>0</v>
      </c>
      <c r="G672" s="3">
        <v>46026</v>
      </c>
      <c r="H672">
        <v>63175912</v>
      </c>
      <c r="I672">
        <v>63175912</v>
      </c>
      <c r="K672" t="s">
        <v>3173</v>
      </c>
      <c r="O672" s="3">
        <v>46026</v>
      </c>
      <c r="S672" t="s">
        <v>3980</v>
      </c>
      <c r="T672" t="s">
        <v>65</v>
      </c>
      <c r="U672" t="s">
        <v>66</v>
      </c>
      <c r="V672" t="str">
        <f>_xlfn.XLOOKUP(UTILIZADAS[[#This Row],[Contacto1]],Tabla2[phone_number_dialed],Tabla2[status_name],,0)</f>
        <v>Volver a llamar</v>
      </c>
    </row>
    <row r="673" spans="1:22" x14ac:dyDescent="0.25">
      <c r="A673" s="88" t="s">
        <v>2241</v>
      </c>
      <c r="B673" t="s">
        <v>4402</v>
      </c>
      <c r="C673" s="4">
        <v>365030400000</v>
      </c>
      <c r="D673" t="s">
        <v>4163</v>
      </c>
      <c r="E673">
        <f>+_xlfn.XLOOKUP(UTILIZADAS[[#This Row],[Numero_Cuenta]],'[1]cobros_marzo (fijo)'!$B:$B,'[1]cobros_marzo (fijo)'!$D:$D,,0)</f>
        <v>0</v>
      </c>
      <c r="G673" s="3">
        <v>46026</v>
      </c>
      <c r="H673">
        <v>62463716</v>
      </c>
      <c r="I673">
        <v>62463716</v>
      </c>
      <c r="K673" t="s">
        <v>3174</v>
      </c>
      <c r="O673" s="3">
        <v>46026</v>
      </c>
      <c r="S673" t="s">
        <v>3981</v>
      </c>
      <c r="T673" t="s">
        <v>65</v>
      </c>
      <c r="U673" t="s">
        <v>66</v>
      </c>
      <c r="V673" t="e">
        <f>_xlfn.XLOOKUP(UTILIZADAS[[#This Row],[Contacto1]],Tabla2[phone_number_dialed],Tabla2[status_name],,0)</f>
        <v>#N/A</v>
      </c>
    </row>
    <row r="674" spans="1:22" x14ac:dyDescent="0.25">
      <c r="A674" s="88" t="s">
        <v>2241</v>
      </c>
      <c r="B674" t="s">
        <v>4403</v>
      </c>
      <c r="C674" s="4">
        <v>359346870000</v>
      </c>
      <c r="D674" t="s">
        <v>4163</v>
      </c>
      <c r="E674">
        <f>+_xlfn.XLOOKUP(UTILIZADAS[[#This Row],[Numero_Cuenta]],'[1]cobros_marzo (fijo)'!$B:$B,'[1]cobros_marzo (fijo)'!$D:$D,,0)</f>
        <v>0</v>
      </c>
      <c r="G674" s="3">
        <v>46026</v>
      </c>
      <c r="H674">
        <v>67453214</v>
      </c>
      <c r="I674">
        <v>67453214</v>
      </c>
      <c r="K674" t="s">
        <v>3175</v>
      </c>
      <c r="O674" s="3">
        <v>46026</v>
      </c>
      <c r="S674" t="s">
        <v>266</v>
      </c>
      <c r="T674" t="s">
        <v>65</v>
      </c>
      <c r="U674" t="s">
        <v>66</v>
      </c>
      <c r="V674" t="str">
        <f>_xlfn.XLOOKUP(UTILIZADAS[[#This Row],[Contacto1]],Tabla2[phone_number_dialed],Tabla2[status_name],,0)</f>
        <v>Buzon de voz</v>
      </c>
    </row>
    <row r="675" spans="1:22" x14ac:dyDescent="0.25">
      <c r="A675" s="88" t="s">
        <v>2241</v>
      </c>
      <c r="B675" t="s">
        <v>4404</v>
      </c>
      <c r="C675" s="4">
        <v>361027770000</v>
      </c>
      <c r="D675" t="s">
        <v>4163</v>
      </c>
      <c r="E675">
        <f>+_xlfn.XLOOKUP(UTILIZADAS[[#This Row],[Numero_Cuenta]],'[1]cobros_marzo (fijo)'!$B:$B,'[1]cobros_marzo (fijo)'!$D:$D,,0)</f>
        <v>0</v>
      </c>
      <c r="G675" s="3">
        <v>46026</v>
      </c>
      <c r="H675">
        <v>65892172</v>
      </c>
      <c r="I675">
        <v>65892172</v>
      </c>
      <c r="K675" t="s">
        <v>3176</v>
      </c>
      <c r="O675" s="3">
        <v>46026</v>
      </c>
      <c r="S675" t="s">
        <v>3982</v>
      </c>
      <c r="T675" t="s">
        <v>65</v>
      </c>
      <c r="U675" t="s">
        <v>66</v>
      </c>
      <c r="V675" t="str">
        <f>_xlfn.XLOOKUP(UTILIZADAS[[#This Row],[Contacto1]],Tabla2[phone_number_dialed],Tabla2[status_name],,0)</f>
        <v>Agent Not Available</v>
      </c>
    </row>
    <row r="676" spans="1:22" x14ac:dyDescent="0.25">
      <c r="A676" s="88" t="s">
        <v>2241</v>
      </c>
      <c r="B676" t="s">
        <v>2409</v>
      </c>
      <c r="C676" s="4">
        <v>365028850000</v>
      </c>
      <c r="D676" t="s">
        <v>4163</v>
      </c>
      <c r="E676">
        <f>+_xlfn.XLOOKUP(UTILIZADAS[[#This Row],[Numero_Cuenta]],'[1]cobros_marzo (fijo)'!$B:$B,'[1]cobros_marzo (fijo)'!$D:$D,,0)</f>
        <v>0</v>
      </c>
      <c r="G676" s="3">
        <v>46026</v>
      </c>
      <c r="H676">
        <v>69404488</v>
      </c>
      <c r="I676">
        <v>69404488</v>
      </c>
      <c r="K676" t="s">
        <v>3177</v>
      </c>
      <c r="O676" s="3">
        <v>46026</v>
      </c>
      <c r="S676" t="s">
        <v>3983</v>
      </c>
      <c r="T676" t="s">
        <v>65</v>
      </c>
      <c r="U676" t="s">
        <v>66</v>
      </c>
      <c r="V676" t="str">
        <f>_xlfn.XLOOKUP(UTILIZADAS[[#This Row],[Contacto1]],Tabla2[phone_number_dialed],Tabla2[status_name],,0)</f>
        <v>Agent Not Available</v>
      </c>
    </row>
    <row r="677" spans="1:22" x14ac:dyDescent="0.25">
      <c r="A677" s="88" t="s">
        <v>2241</v>
      </c>
      <c r="B677" t="s">
        <v>4405</v>
      </c>
      <c r="C677" s="4">
        <v>373027430000</v>
      </c>
      <c r="D677" t="s">
        <v>4163</v>
      </c>
      <c r="E677">
        <f>+_xlfn.XLOOKUP(UTILIZADAS[[#This Row],[Numero_Cuenta]],'[1]cobros_marzo (fijo)'!$B:$B,'[1]cobros_marzo (fijo)'!$D:$D,,0)</f>
        <v>0</v>
      </c>
      <c r="G677" s="3">
        <v>46026</v>
      </c>
      <c r="H677">
        <v>68905432</v>
      </c>
      <c r="I677">
        <v>68905432</v>
      </c>
      <c r="K677" t="s">
        <v>3178</v>
      </c>
      <c r="O677" s="3">
        <v>46026</v>
      </c>
      <c r="S677" t="s">
        <v>3984</v>
      </c>
      <c r="T677" t="s">
        <v>65</v>
      </c>
      <c r="U677" t="s">
        <v>66</v>
      </c>
      <c r="V677" t="str">
        <f>_xlfn.XLOOKUP(UTILIZADAS[[#This Row],[Contacto1]],Tabla2[phone_number_dialed],Tabla2[status_name],,0)</f>
        <v>Agent Not Available</v>
      </c>
    </row>
    <row r="678" spans="1:22" x14ac:dyDescent="0.25">
      <c r="A678" s="88" t="s">
        <v>2241</v>
      </c>
      <c r="B678" t="s">
        <v>4406</v>
      </c>
      <c r="C678" s="4">
        <v>356027600000</v>
      </c>
      <c r="D678" t="s">
        <v>4163</v>
      </c>
      <c r="E678">
        <f>+_xlfn.XLOOKUP(UTILIZADAS[[#This Row],[Numero_Cuenta]],'[1]cobros_marzo (fijo)'!$B:$B,'[1]cobros_marzo (fijo)'!$D:$D,,0)</f>
        <v>0</v>
      </c>
      <c r="G678" s="3">
        <v>46026</v>
      </c>
      <c r="H678">
        <v>67890543</v>
      </c>
      <c r="I678">
        <v>67890543</v>
      </c>
      <c r="K678" t="s">
        <v>2123</v>
      </c>
      <c r="O678" s="3">
        <v>46026</v>
      </c>
      <c r="S678" t="s">
        <v>3985</v>
      </c>
      <c r="T678" t="s">
        <v>65</v>
      </c>
      <c r="U678" t="s">
        <v>66</v>
      </c>
      <c r="V678" t="str">
        <f>_xlfn.XLOOKUP(UTILIZADAS[[#This Row],[Contacto1]],Tabla2[phone_number_dialed],Tabla2[status_name],,0)</f>
        <v>Buzon de voz</v>
      </c>
    </row>
    <row r="679" spans="1:22" x14ac:dyDescent="0.25">
      <c r="A679" s="88" t="s">
        <v>2241</v>
      </c>
      <c r="B679" t="s">
        <v>4407</v>
      </c>
      <c r="C679" s="4">
        <v>363027720000</v>
      </c>
      <c r="D679" t="s">
        <v>4163</v>
      </c>
      <c r="E679">
        <f>+_xlfn.XLOOKUP(UTILIZADAS[[#This Row],[Numero_Cuenta]],'[1]cobros_marzo (fijo)'!$B:$B,'[1]cobros_marzo (fijo)'!$D:$D,,0)</f>
        <v>0</v>
      </c>
      <c r="G679" s="3">
        <v>46026</v>
      </c>
      <c r="H679">
        <v>67890543</v>
      </c>
      <c r="I679">
        <v>67890543</v>
      </c>
      <c r="K679" t="s">
        <v>2669</v>
      </c>
      <c r="O679" s="3">
        <v>46026</v>
      </c>
      <c r="S679" t="s">
        <v>3986</v>
      </c>
      <c r="T679" t="s">
        <v>65</v>
      </c>
      <c r="U679" t="s">
        <v>66</v>
      </c>
      <c r="V679" t="str">
        <f>_xlfn.XLOOKUP(UTILIZADAS[[#This Row],[Contacto1]],Tabla2[phone_number_dialed],Tabla2[status_name],,0)</f>
        <v>Buzon de voz</v>
      </c>
    </row>
    <row r="680" spans="1:22" x14ac:dyDescent="0.25">
      <c r="A680" s="88" t="s">
        <v>2241</v>
      </c>
      <c r="B680" t="s">
        <v>2410</v>
      </c>
      <c r="C680" s="4">
        <v>366031360000</v>
      </c>
      <c r="D680" t="s">
        <v>4163</v>
      </c>
      <c r="E680">
        <f>+_xlfn.XLOOKUP(UTILIZADAS[[#This Row],[Numero_Cuenta]],'[1]cobros_marzo (fijo)'!$B:$B,'[1]cobros_marzo (fijo)'!$D:$D,,0)</f>
        <v>0</v>
      </c>
      <c r="G680" s="3">
        <v>46026</v>
      </c>
      <c r="H680">
        <v>67890543</v>
      </c>
      <c r="I680">
        <v>67890543</v>
      </c>
      <c r="K680" t="s">
        <v>2123</v>
      </c>
      <c r="O680" s="3">
        <v>46026</v>
      </c>
      <c r="S680" t="s">
        <v>3987</v>
      </c>
      <c r="T680" t="s">
        <v>65</v>
      </c>
      <c r="U680" t="s">
        <v>66</v>
      </c>
      <c r="V680" t="str">
        <f>_xlfn.XLOOKUP(UTILIZADAS[[#This Row],[Contacto1]],Tabla2[phone_number_dialed],Tabla2[status_name],,0)</f>
        <v>Buzon de voz</v>
      </c>
    </row>
    <row r="681" spans="1:22" x14ac:dyDescent="0.25">
      <c r="A681" s="88" t="s">
        <v>2241</v>
      </c>
      <c r="B681" t="s">
        <v>2411</v>
      </c>
      <c r="C681" s="4">
        <v>362029010000</v>
      </c>
      <c r="D681" t="s">
        <v>4163</v>
      </c>
      <c r="E681">
        <f>+_xlfn.XLOOKUP(UTILIZADAS[[#This Row],[Numero_Cuenta]],'[1]cobros_marzo (fijo)'!$B:$B,'[1]cobros_marzo (fijo)'!$D:$D,,0)</f>
        <v>0</v>
      </c>
      <c r="G681" s="3">
        <v>46026</v>
      </c>
      <c r="H681">
        <v>62784815</v>
      </c>
      <c r="I681">
        <v>62784815</v>
      </c>
      <c r="K681" t="s">
        <v>3179</v>
      </c>
      <c r="O681" s="3">
        <v>46026</v>
      </c>
      <c r="S681" t="s">
        <v>3988</v>
      </c>
      <c r="T681" t="s">
        <v>85</v>
      </c>
      <c r="U681" t="s">
        <v>66</v>
      </c>
      <c r="V681" t="str">
        <f>_xlfn.XLOOKUP(UTILIZADAS[[#This Row],[Contacto1]],Tabla2[phone_number_dialed],Tabla2[status_name],,0)</f>
        <v>Auto busy</v>
      </c>
    </row>
    <row r="682" spans="1:22" x14ac:dyDescent="0.25">
      <c r="A682" s="88" t="s">
        <v>2241</v>
      </c>
      <c r="B682" t="s">
        <v>4408</v>
      </c>
      <c r="C682" s="4">
        <v>366027830000</v>
      </c>
      <c r="D682" t="s">
        <v>4163</v>
      </c>
      <c r="E682">
        <f>+_xlfn.XLOOKUP(UTILIZADAS[[#This Row],[Numero_Cuenta]],'[1]cobros_marzo (fijo)'!$B:$B,'[1]cobros_marzo (fijo)'!$D:$D,,0)</f>
        <v>0</v>
      </c>
      <c r="G682" s="3">
        <v>46026</v>
      </c>
      <c r="H682">
        <v>67509647</v>
      </c>
      <c r="I682">
        <v>67509647</v>
      </c>
      <c r="K682" t="s">
        <v>3180</v>
      </c>
      <c r="O682" s="3">
        <v>46026</v>
      </c>
      <c r="S682" t="s">
        <v>3989</v>
      </c>
      <c r="T682" t="s">
        <v>85</v>
      </c>
      <c r="U682" t="s">
        <v>66</v>
      </c>
      <c r="V682" t="str">
        <f>_xlfn.XLOOKUP(UTILIZADAS[[#This Row],[Contacto1]],Tabla2[phone_number_dialed],Tabla2[status_name],,0)</f>
        <v>Agent Not Available</v>
      </c>
    </row>
    <row r="683" spans="1:22" x14ac:dyDescent="0.25">
      <c r="A683" s="88" t="s">
        <v>2241</v>
      </c>
      <c r="B683" t="s">
        <v>2413</v>
      </c>
      <c r="C683" s="4">
        <v>362027850000</v>
      </c>
      <c r="D683" t="s">
        <v>4163</v>
      </c>
      <c r="E683">
        <f>+_xlfn.XLOOKUP(UTILIZADAS[[#This Row],[Numero_Cuenta]],'[1]cobros_marzo (fijo)'!$B:$B,'[1]cobros_marzo (fijo)'!$D:$D,,0)</f>
        <v>0</v>
      </c>
      <c r="G683" s="3">
        <v>46026</v>
      </c>
      <c r="H683">
        <v>65222013</v>
      </c>
      <c r="I683">
        <v>65222013</v>
      </c>
      <c r="K683" t="s">
        <v>3181</v>
      </c>
      <c r="O683" s="3">
        <v>46026</v>
      </c>
      <c r="S683" t="s">
        <v>3990</v>
      </c>
      <c r="T683" t="s">
        <v>85</v>
      </c>
      <c r="U683" t="s">
        <v>66</v>
      </c>
      <c r="V683" t="str">
        <f>_xlfn.XLOOKUP(UTILIZADAS[[#This Row],[Contacto1]],Tabla2[phone_number_dialed],Tabla2[status_name],,0)</f>
        <v>Auto busy</v>
      </c>
    </row>
    <row r="684" spans="1:22" x14ac:dyDescent="0.25">
      <c r="A684" s="88" t="s">
        <v>2241</v>
      </c>
      <c r="B684" t="s">
        <v>4409</v>
      </c>
      <c r="C684" s="4">
        <v>364028150000</v>
      </c>
      <c r="D684" t="s">
        <v>4163</v>
      </c>
      <c r="E684">
        <f>+_xlfn.XLOOKUP(UTILIZADAS[[#This Row],[Numero_Cuenta]],'[1]cobros_marzo (fijo)'!$B:$B,'[1]cobros_marzo (fijo)'!$D:$D,,0)</f>
        <v>0</v>
      </c>
      <c r="G684" s="3">
        <v>46026</v>
      </c>
      <c r="H684">
        <v>65215997</v>
      </c>
      <c r="I684">
        <v>65215997</v>
      </c>
      <c r="K684" t="s">
        <v>3182</v>
      </c>
      <c r="O684" s="3">
        <v>46026</v>
      </c>
      <c r="S684" t="s">
        <v>3991</v>
      </c>
      <c r="T684" t="s">
        <v>65</v>
      </c>
      <c r="U684" t="s">
        <v>66</v>
      </c>
      <c r="V684" t="str">
        <f>_xlfn.XLOOKUP(UTILIZADAS[[#This Row],[Contacto1]],Tabla2[phone_number_dialed],Tabla2[status_name],,0)</f>
        <v>Volver a llamar</v>
      </c>
    </row>
    <row r="685" spans="1:22" x14ac:dyDescent="0.25">
      <c r="A685" s="88" t="s">
        <v>2241</v>
      </c>
      <c r="B685" t="s">
        <v>4410</v>
      </c>
      <c r="C685" s="4">
        <v>363026240000</v>
      </c>
      <c r="D685" t="s">
        <v>4163</v>
      </c>
      <c r="E685">
        <f>+_xlfn.XLOOKUP(UTILIZADAS[[#This Row],[Numero_Cuenta]],'[1]cobros_marzo (fijo)'!$B:$B,'[1]cobros_marzo (fijo)'!$D:$D,,0)</f>
        <v>0</v>
      </c>
      <c r="G685" s="3">
        <v>46026</v>
      </c>
      <c r="H685">
        <v>66559511</v>
      </c>
      <c r="I685">
        <v>66559511</v>
      </c>
      <c r="K685" t="s">
        <v>3183</v>
      </c>
      <c r="O685" s="3">
        <v>46026</v>
      </c>
      <c r="S685" t="s">
        <v>3992</v>
      </c>
      <c r="T685" t="s">
        <v>65</v>
      </c>
      <c r="U685" t="s">
        <v>66</v>
      </c>
      <c r="V685" t="str">
        <f>_xlfn.XLOOKUP(UTILIZADAS[[#This Row],[Contacto1]],Tabla2[phone_number_dialed],Tabla2[status_name],,0)</f>
        <v>Agent Not Available</v>
      </c>
    </row>
    <row r="686" spans="1:22" x14ac:dyDescent="0.25">
      <c r="A686" s="88" t="s">
        <v>2241</v>
      </c>
      <c r="B686" t="s">
        <v>2416</v>
      </c>
      <c r="C686" s="4">
        <v>361031150000</v>
      </c>
      <c r="D686" t="s">
        <v>4163</v>
      </c>
      <c r="E686">
        <f>+_xlfn.XLOOKUP(UTILIZADAS[[#This Row],[Numero_Cuenta]],'[1]cobros_marzo (fijo)'!$B:$B,'[1]cobros_marzo (fijo)'!$D:$D,,0)</f>
        <v>0</v>
      </c>
      <c r="G686" s="3">
        <v>46026</v>
      </c>
      <c r="H686">
        <v>65294266</v>
      </c>
      <c r="I686">
        <v>65294266</v>
      </c>
      <c r="K686" t="s">
        <v>3184</v>
      </c>
      <c r="O686" s="3">
        <v>46026</v>
      </c>
      <c r="S686" t="s">
        <v>3993</v>
      </c>
      <c r="T686" t="s">
        <v>65</v>
      </c>
      <c r="U686" t="s">
        <v>66</v>
      </c>
      <c r="V686" t="str">
        <f>_xlfn.XLOOKUP(UTILIZADAS[[#This Row],[Contacto1]],Tabla2[phone_number_dialed],Tabla2[status_name],,0)</f>
        <v>Buzon de voz</v>
      </c>
    </row>
    <row r="687" spans="1:22" x14ac:dyDescent="0.25">
      <c r="A687" s="88" t="s">
        <v>2241</v>
      </c>
      <c r="B687" t="s">
        <v>2417</v>
      </c>
      <c r="C687" s="4">
        <v>363031770000</v>
      </c>
      <c r="D687" t="s">
        <v>4163</v>
      </c>
      <c r="E687">
        <f>+_xlfn.XLOOKUP(UTILIZADAS[[#This Row],[Numero_Cuenta]],'[1]cobros_marzo (fijo)'!$B:$B,'[1]cobros_marzo (fijo)'!$D:$D,,0)</f>
        <v>0</v>
      </c>
      <c r="G687" s="3">
        <v>46026</v>
      </c>
      <c r="H687">
        <v>65294266</v>
      </c>
      <c r="I687">
        <v>65294266</v>
      </c>
      <c r="K687" t="s">
        <v>3185</v>
      </c>
      <c r="O687" s="3">
        <v>46026</v>
      </c>
      <c r="S687" t="s">
        <v>3994</v>
      </c>
      <c r="T687" t="s">
        <v>65</v>
      </c>
      <c r="U687" t="s">
        <v>66</v>
      </c>
      <c r="V687" t="str">
        <f>_xlfn.XLOOKUP(UTILIZADAS[[#This Row],[Contacto1]],Tabla2[phone_number_dialed],Tabla2[status_name],,0)</f>
        <v>Buzon de voz</v>
      </c>
    </row>
    <row r="688" spans="1:22" x14ac:dyDescent="0.25">
      <c r="A688" s="88" t="s">
        <v>2241</v>
      </c>
      <c r="B688" t="s">
        <v>2418</v>
      </c>
      <c r="C688" s="4">
        <v>369030950000</v>
      </c>
      <c r="D688" t="s">
        <v>4163</v>
      </c>
      <c r="E688">
        <f>+_xlfn.XLOOKUP(UTILIZADAS[[#This Row],[Numero_Cuenta]],'[1]cobros_marzo (fijo)'!$B:$B,'[1]cobros_marzo (fijo)'!$D:$D,,0)</f>
        <v>0</v>
      </c>
      <c r="G688" s="3">
        <v>46026</v>
      </c>
      <c r="H688">
        <v>65294266</v>
      </c>
      <c r="I688">
        <v>65294266</v>
      </c>
      <c r="K688" t="s">
        <v>3186</v>
      </c>
      <c r="O688" s="3">
        <v>46026</v>
      </c>
      <c r="S688" t="s">
        <v>3995</v>
      </c>
      <c r="T688" t="s">
        <v>65</v>
      </c>
      <c r="U688" t="s">
        <v>66</v>
      </c>
      <c r="V688" t="str">
        <f>_xlfn.XLOOKUP(UTILIZADAS[[#This Row],[Contacto1]],Tabla2[phone_number_dialed],Tabla2[status_name],,0)</f>
        <v>Buzon de voz</v>
      </c>
    </row>
    <row r="689" spans="1:22" x14ac:dyDescent="0.25">
      <c r="A689" s="88" t="s">
        <v>2241</v>
      </c>
      <c r="B689" t="s">
        <v>4411</v>
      </c>
      <c r="C689" s="4">
        <v>365031300000</v>
      </c>
      <c r="D689" t="s">
        <v>4163</v>
      </c>
      <c r="E689">
        <f>+_xlfn.XLOOKUP(UTILIZADAS[[#This Row],[Numero_Cuenta]],'[1]cobros_marzo (fijo)'!$B:$B,'[1]cobros_marzo (fijo)'!$D:$D,,0)</f>
        <v>0</v>
      </c>
      <c r="G689" s="3">
        <v>46026</v>
      </c>
      <c r="H689">
        <v>65032955</v>
      </c>
      <c r="I689">
        <v>65032955</v>
      </c>
      <c r="K689" t="s">
        <v>3187</v>
      </c>
      <c r="O689" s="3">
        <v>46026</v>
      </c>
      <c r="S689" t="s">
        <v>3996</v>
      </c>
      <c r="T689" t="s">
        <v>65</v>
      </c>
      <c r="U689" t="s">
        <v>66</v>
      </c>
      <c r="V689" t="str">
        <f>_xlfn.XLOOKUP(UTILIZADAS[[#This Row],[Contacto1]],Tabla2[phone_number_dialed],Tabla2[status_name],,0)</f>
        <v>Auto busy</v>
      </c>
    </row>
    <row r="690" spans="1:22" x14ac:dyDescent="0.25">
      <c r="A690" s="88" t="s">
        <v>2241</v>
      </c>
      <c r="B690" t="s">
        <v>2420</v>
      </c>
      <c r="C690" s="4">
        <v>364031880000</v>
      </c>
      <c r="D690" t="s">
        <v>4163</v>
      </c>
      <c r="E690">
        <f>+_xlfn.XLOOKUP(UTILIZADAS[[#This Row],[Numero_Cuenta]],'[1]cobros_marzo (fijo)'!$B:$B,'[1]cobros_marzo (fijo)'!$D:$D,,0)</f>
        <v>0</v>
      </c>
      <c r="G690" s="3">
        <v>46026</v>
      </c>
      <c r="H690">
        <v>65032955</v>
      </c>
      <c r="I690">
        <v>65032955</v>
      </c>
      <c r="K690" t="s">
        <v>3188</v>
      </c>
      <c r="O690" s="3">
        <v>46026</v>
      </c>
      <c r="S690" t="s">
        <v>3997</v>
      </c>
      <c r="T690" t="s">
        <v>65</v>
      </c>
      <c r="U690" t="s">
        <v>66</v>
      </c>
      <c r="V690" t="str">
        <f>_xlfn.XLOOKUP(UTILIZADAS[[#This Row],[Contacto1]],Tabla2[phone_number_dialed],Tabla2[status_name],,0)</f>
        <v>Auto busy</v>
      </c>
    </row>
    <row r="691" spans="1:22" x14ac:dyDescent="0.25">
      <c r="A691" s="88" t="s">
        <v>2241</v>
      </c>
      <c r="B691" t="s">
        <v>2421</v>
      </c>
      <c r="C691" s="4">
        <v>364032240000</v>
      </c>
      <c r="D691" t="s">
        <v>4163</v>
      </c>
      <c r="E691">
        <f>+_xlfn.XLOOKUP(UTILIZADAS[[#This Row],[Numero_Cuenta]],'[1]cobros_marzo (fijo)'!$B:$B,'[1]cobros_marzo (fijo)'!$D:$D,,0)</f>
        <v>0</v>
      </c>
      <c r="G691" s="3">
        <v>46026</v>
      </c>
      <c r="H691">
        <v>65032955</v>
      </c>
      <c r="I691">
        <v>65032955</v>
      </c>
      <c r="K691" t="s">
        <v>3189</v>
      </c>
      <c r="O691" s="3">
        <v>46026</v>
      </c>
      <c r="S691" t="s">
        <v>3998</v>
      </c>
      <c r="T691" t="s">
        <v>65</v>
      </c>
      <c r="U691" t="s">
        <v>66</v>
      </c>
      <c r="V691" t="str">
        <f>_xlfn.XLOOKUP(UTILIZADAS[[#This Row],[Contacto1]],Tabla2[phone_number_dialed],Tabla2[status_name],,0)</f>
        <v>Auto busy</v>
      </c>
    </row>
    <row r="692" spans="1:22" x14ac:dyDescent="0.25">
      <c r="A692" s="88" t="s">
        <v>2241</v>
      </c>
      <c r="B692" t="s">
        <v>2422</v>
      </c>
      <c r="C692" s="4">
        <v>366032510000</v>
      </c>
      <c r="D692" t="s">
        <v>4163</v>
      </c>
      <c r="E692">
        <f>+_xlfn.XLOOKUP(UTILIZADAS[[#This Row],[Numero_Cuenta]],'[1]cobros_marzo (fijo)'!$B:$B,'[1]cobros_marzo (fijo)'!$D:$D,,0)</f>
        <v>0</v>
      </c>
      <c r="G692" s="3">
        <v>46026</v>
      </c>
      <c r="H692">
        <v>65032955</v>
      </c>
      <c r="I692">
        <v>65032955</v>
      </c>
      <c r="K692" t="s">
        <v>3190</v>
      </c>
      <c r="O692" s="3">
        <v>46026</v>
      </c>
      <c r="S692" t="s">
        <v>3999</v>
      </c>
      <c r="T692" t="s">
        <v>65</v>
      </c>
      <c r="U692" t="s">
        <v>66</v>
      </c>
      <c r="V692" t="str">
        <f>_xlfn.XLOOKUP(UTILIZADAS[[#This Row],[Contacto1]],Tabla2[phone_number_dialed],Tabla2[status_name],,0)</f>
        <v>Auto busy</v>
      </c>
    </row>
    <row r="693" spans="1:22" x14ac:dyDescent="0.25">
      <c r="A693" s="88" t="s">
        <v>2241</v>
      </c>
      <c r="B693" t="s">
        <v>4412</v>
      </c>
      <c r="C693" s="4">
        <v>366029990000</v>
      </c>
      <c r="D693" t="s">
        <v>4163</v>
      </c>
      <c r="E693">
        <f>+_xlfn.XLOOKUP(UTILIZADAS[[#This Row],[Numero_Cuenta]],'[1]cobros_marzo (fijo)'!$B:$B,'[1]cobros_marzo (fijo)'!$D:$D,,0)</f>
        <v>0</v>
      </c>
      <c r="G693" s="3">
        <v>46026</v>
      </c>
      <c r="H693">
        <v>63925643</v>
      </c>
      <c r="I693">
        <v>63925643</v>
      </c>
      <c r="K693" t="s">
        <v>3191</v>
      </c>
      <c r="O693" s="3">
        <v>46026</v>
      </c>
      <c r="S693" t="s">
        <v>4000</v>
      </c>
      <c r="T693" t="s">
        <v>65</v>
      </c>
      <c r="U693" t="s">
        <v>66</v>
      </c>
      <c r="V693" t="str">
        <f>_xlfn.XLOOKUP(UTILIZADAS[[#This Row],[Contacto1]],Tabla2[phone_number_dialed],Tabla2[status_name],,0)</f>
        <v>Cuenta cesada</v>
      </c>
    </row>
    <row r="694" spans="1:22" x14ac:dyDescent="0.25">
      <c r="A694" s="88" t="s">
        <v>2241</v>
      </c>
      <c r="B694" t="s">
        <v>2424</v>
      </c>
      <c r="C694" s="4">
        <v>368029950000</v>
      </c>
      <c r="D694" t="s">
        <v>4163</v>
      </c>
      <c r="E694">
        <f>+_xlfn.XLOOKUP(UTILIZADAS[[#This Row],[Numero_Cuenta]],'[1]cobros_marzo (fijo)'!$B:$B,'[1]cobros_marzo (fijo)'!$D:$D,,0)</f>
        <v>0</v>
      </c>
      <c r="G694" s="3">
        <v>46026</v>
      </c>
      <c r="H694">
        <v>67456777</v>
      </c>
      <c r="I694">
        <v>67456777</v>
      </c>
      <c r="K694" t="s">
        <v>3192</v>
      </c>
      <c r="O694" s="3">
        <v>46026</v>
      </c>
      <c r="S694" t="s">
        <v>4001</v>
      </c>
      <c r="T694" t="s">
        <v>65</v>
      </c>
      <c r="U694" t="s">
        <v>66</v>
      </c>
      <c r="V694" t="str">
        <f>_xlfn.XLOOKUP(UTILIZADAS[[#This Row],[Contacto1]],Tabla2[phone_number_dialed],Tabla2[status_name],,0)</f>
        <v>Agent Not Available</v>
      </c>
    </row>
    <row r="695" spans="1:22" x14ac:dyDescent="0.25">
      <c r="A695" s="88" t="s">
        <v>2241</v>
      </c>
      <c r="B695" t="s">
        <v>2425</v>
      </c>
      <c r="C695" s="4">
        <v>361028770000</v>
      </c>
      <c r="D695" t="s">
        <v>4163</v>
      </c>
      <c r="E695">
        <f>+_xlfn.XLOOKUP(UTILIZADAS[[#This Row],[Numero_Cuenta]],'[1]cobros_marzo (fijo)'!$B:$B,'[1]cobros_marzo (fijo)'!$D:$D,,0)</f>
        <v>0</v>
      </c>
      <c r="G695" s="3">
        <v>46026</v>
      </c>
      <c r="H695">
        <v>66786577</v>
      </c>
      <c r="I695">
        <v>66786577</v>
      </c>
      <c r="K695" t="s">
        <v>3193</v>
      </c>
      <c r="O695" s="3">
        <v>46026</v>
      </c>
      <c r="S695" t="s">
        <v>4002</v>
      </c>
      <c r="T695" t="s">
        <v>65</v>
      </c>
      <c r="U695" t="s">
        <v>66</v>
      </c>
      <c r="V695" t="str">
        <f>_xlfn.XLOOKUP(UTILIZADAS[[#This Row],[Contacto1]],Tabla2[phone_number_dialed],Tabla2[status_name],,0)</f>
        <v>Cuenta cesada</v>
      </c>
    </row>
    <row r="696" spans="1:22" x14ac:dyDescent="0.25">
      <c r="A696" s="88" t="s">
        <v>2241</v>
      </c>
      <c r="B696" t="s">
        <v>4413</v>
      </c>
      <c r="C696" s="4">
        <v>366031610000</v>
      </c>
      <c r="D696" t="s">
        <v>4163</v>
      </c>
      <c r="E696">
        <f>+_xlfn.XLOOKUP(UTILIZADAS[[#This Row],[Numero_Cuenta]],'[1]cobros_marzo (fijo)'!$B:$B,'[1]cobros_marzo (fijo)'!$D:$D,,0)</f>
        <v>0</v>
      </c>
      <c r="G696" s="3">
        <v>46026</v>
      </c>
      <c r="H696">
        <v>68562326</v>
      </c>
      <c r="I696">
        <v>68562326</v>
      </c>
      <c r="K696" t="s">
        <v>3194</v>
      </c>
      <c r="O696" s="3">
        <v>46026</v>
      </c>
      <c r="S696" t="s">
        <v>4003</v>
      </c>
      <c r="T696" t="s">
        <v>65</v>
      </c>
      <c r="U696" t="s">
        <v>66</v>
      </c>
      <c r="V696" t="str">
        <f>_xlfn.XLOOKUP(UTILIZADAS[[#This Row],[Contacto1]],Tabla2[phone_number_dialed],Tabla2[status_name],,0)</f>
        <v>Agent Not Available</v>
      </c>
    </row>
    <row r="697" spans="1:22" x14ac:dyDescent="0.25">
      <c r="A697" s="88" t="s">
        <v>2241</v>
      </c>
      <c r="B697" t="s">
        <v>840</v>
      </c>
      <c r="C697" s="4">
        <v>984072480000</v>
      </c>
      <c r="D697" t="s">
        <v>4163</v>
      </c>
      <c r="E697">
        <f>+_xlfn.XLOOKUP(UTILIZADAS[[#This Row],[Numero_Cuenta]],'[1]cobros_marzo (fijo)'!$B:$B,'[1]cobros_marzo (fijo)'!$D:$D,,0)</f>
        <v>0</v>
      </c>
      <c r="G697" s="3">
        <v>46026</v>
      </c>
      <c r="H697">
        <v>65811775</v>
      </c>
      <c r="I697">
        <v>65811775</v>
      </c>
      <c r="K697" t="s">
        <v>3195</v>
      </c>
      <c r="O697" s="3">
        <v>46026</v>
      </c>
      <c r="S697" t="s">
        <v>4004</v>
      </c>
      <c r="T697" t="s">
        <v>65</v>
      </c>
      <c r="U697" t="s">
        <v>66</v>
      </c>
      <c r="V697" t="str">
        <f>_xlfn.XLOOKUP(UTILIZADAS[[#This Row],[Contacto1]],Tabla2[phone_number_dialed],Tabla2[status_name],,0)</f>
        <v>Cuenta cesada</v>
      </c>
    </row>
    <row r="698" spans="1:22" x14ac:dyDescent="0.25">
      <c r="A698" s="88" t="s">
        <v>2241</v>
      </c>
      <c r="B698" t="s">
        <v>2426</v>
      </c>
      <c r="C698" s="4">
        <v>362030030000</v>
      </c>
      <c r="D698" t="s">
        <v>4163</v>
      </c>
      <c r="E698">
        <f>+_xlfn.XLOOKUP(UTILIZADAS[[#This Row],[Numero_Cuenta]],'[1]cobros_marzo (fijo)'!$B:$B,'[1]cobros_marzo (fijo)'!$D:$D,,0)</f>
        <v>0</v>
      </c>
      <c r="G698" s="3">
        <v>46026</v>
      </c>
      <c r="H698">
        <v>61060987</v>
      </c>
      <c r="I698">
        <v>61060987</v>
      </c>
      <c r="K698" t="s">
        <v>3196</v>
      </c>
      <c r="O698" s="3">
        <v>46026</v>
      </c>
      <c r="S698">
        <v>172438856</v>
      </c>
      <c r="T698" t="s">
        <v>65</v>
      </c>
      <c r="U698" t="s">
        <v>66</v>
      </c>
      <c r="V698" t="str">
        <f>_xlfn.XLOOKUP(UTILIZADAS[[#This Row],[Contacto1]],Tabla2[phone_number_dialed],Tabla2[status_name],,0)</f>
        <v>Agent Not Available</v>
      </c>
    </row>
    <row r="699" spans="1:22" x14ac:dyDescent="0.25">
      <c r="A699" s="88" t="s">
        <v>2241</v>
      </c>
      <c r="B699" t="s">
        <v>2427</v>
      </c>
      <c r="C699" s="4">
        <v>362028790000</v>
      </c>
      <c r="D699" t="s">
        <v>4163</v>
      </c>
      <c r="E699">
        <f>+_xlfn.XLOOKUP(UTILIZADAS[[#This Row],[Numero_Cuenta]],'[1]cobros_marzo (fijo)'!$B:$B,'[1]cobros_marzo (fijo)'!$D:$D,,0)</f>
        <v>0</v>
      </c>
      <c r="G699" s="3">
        <v>46026</v>
      </c>
      <c r="H699">
        <v>67148256</v>
      </c>
      <c r="I699">
        <v>67148256</v>
      </c>
      <c r="K699" t="s">
        <v>3197</v>
      </c>
      <c r="O699" s="3">
        <v>46026</v>
      </c>
      <c r="S699" t="s">
        <v>4005</v>
      </c>
      <c r="T699" t="s">
        <v>65</v>
      </c>
      <c r="U699" t="s">
        <v>66</v>
      </c>
      <c r="V699" t="str">
        <f>_xlfn.XLOOKUP(UTILIZADAS[[#This Row],[Contacto1]],Tabla2[phone_number_dialed],Tabla2[status_name],,0)</f>
        <v>Agent Not Available</v>
      </c>
    </row>
    <row r="700" spans="1:22" x14ac:dyDescent="0.25">
      <c r="A700" s="88" t="s">
        <v>2241</v>
      </c>
      <c r="B700" t="s">
        <v>4414</v>
      </c>
      <c r="C700" s="4">
        <v>364030950000</v>
      </c>
      <c r="D700" t="s">
        <v>4163</v>
      </c>
      <c r="E700">
        <f>+_xlfn.XLOOKUP(UTILIZADAS[[#This Row],[Numero_Cuenta]],'[1]cobros_marzo (fijo)'!$B:$B,'[1]cobros_marzo (fijo)'!$D:$D,,0)</f>
        <v>0</v>
      </c>
      <c r="G700" s="3">
        <v>46026</v>
      </c>
      <c r="H700">
        <v>65652862</v>
      </c>
      <c r="I700">
        <v>65652862</v>
      </c>
      <c r="K700" t="s">
        <v>3198</v>
      </c>
      <c r="O700" s="3">
        <v>46026</v>
      </c>
      <c r="S700" t="s">
        <v>4006</v>
      </c>
      <c r="T700" t="s">
        <v>65</v>
      </c>
      <c r="U700" t="s">
        <v>66</v>
      </c>
      <c r="V700" t="str">
        <f>_xlfn.XLOOKUP(UTILIZADAS[[#This Row],[Contacto1]],Tabla2[phone_number_dialed],Tabla2[status_name],,0)</f>
        <v>Auto busy</v>
      </c>
    </row>
    <row r="701" spans="1:22" x14ac:dyDescent="0.25">
      <c r="A701" s="88" t="s">
        <v>2241</v>
      </c>
      <c r="B701" t="s">
        <v>2429</v>
      </c>
      <c r="C701" s="4">
        <v>366028830000</v>
      </c>
      <c r="D701" t="s">
        <v>4163</v>
      </c>
      <c r="E701">
        <f>+_xlfn.XLOOKUP(UTILIZADAS[[#This Row],[Numero_Cuenta]],'[1]cobros_marzo (fijo)'!$B:$B,'[1]cobros_marzo (fijo)'!$D:$D,,0)</f>
        <v>0</v>
      </c>
      <c r="G701" s="3">
        <v>46026</v>
      </c>
      <c r="H701">
        <v>64872844</v>
      </c>
      <c r="I701">
        <v>64872844</v>
      </c>
      <c r="K701" t="s">
        <v>3199</v>
      </c>
      <c r="O701" s="3">
        <v>46026</v>
      </c>
      <c r="S701" t="s">
        <v>4007</v>
      </c>
      <c r="T701" t="s">
        <v>65</v>
      </c>
      <c r="U701" t="s">
        <v>66</v>
      </c>
      <c r="V701" t="str">
        <f>_xlfn.XLOOKUP(UTILIZADAS[[#This Row],[Contacto1]],Tabla2[phone_number_dialed],Tabla2[status_name],,0)</f>
        <v>Agent Not Available</v>
      </c>
    </row>
    <row r="702" spans="1:22" x14ac:dyDescent="0.25">
      <c r="A702" s="88" t="s">
        <v>2241</v>
      </c>
      <c r="B702" t="s">
        <v>2430</v>
      </c>
      <c r="C702" s="4">
        <v>361023540000</v>
      </c>
      <c r="D702" t="s">
        <v>4163</v>
      </c>
      <c r="E702">
        <f>+_xlfn.XLOOKUP(UTILIZADAS[[#This Row],[Numero_Cuenta]],'[1]cobros_marzo (fijo)'!$B:$B,'[1]cobros_marzo (fijo)'!$D:$D,,0)</f>
        <v>0</v>
      </c>
      <c r="G702" s="3">
        <v>46026</v>
      </c>
      <c r="H702">
        <v>63966973</v>
      </c>
      <c r="I702">
        <v>63966973</v>
      </c>
      <c r="K702" t="s">
        <v>3200</v>
      </c>
      <c r="O702" s="3">
        <v>46026</v>
      </c>
      <c r="S702" t="s">
        <v>4008</v>
      </c>
      <c r="T702" t="s">
        <v>65</v>
      </c>
      <c r="U702" t="s">
        <v>66</v>
      </c>
      <c r="V702" t="str">
        <f>_xlfn.XLOOKUP(UTILIZADAS[[#This Row],[Contacto1]],Tabla2[phone_number_dialed],Tabla2[status_name],,0)</f>
        <v>No Answer AutoDial</v>
      </c>
    </row>
    <row r="703" spans="1:22" x14ac:dyDescent="0.25">
      <c r="A703" s="88" t="s">
        <v>2241</v>
      </c>
      <c r="B703" t="s">
        <v>4415</v>
      </c>
      <c r="C703" s="4">
        <v>212011570000</v>
      </c>
      <c r="D703" t="s">
        <v>4163</v>
      </c>
      <c r="E703">
        <f>+_xlfn.XLOOKUP(UTILIZADAS[[#This Row],[Numero_Cuenta]],'[1]cobros_marzo (fijo)'!$B:$B,'[1]cobros_marzo (fijo)'!$D:$D,,0)</f>
        <v>0</v>
      </c>
      <c r="G703" s="3">
        <v>46026</v>
      </c>
      <c r="H703">
        <v>69401647</v>
      </c>
      <c r="I703">
        <v>69401647</v>
      </c>
      <c r="K703" t="s">
        <v>3201</v>
      </c>
      <c r="O703" s="3">
        <v>46026</v>
      </c>
      <c r="S703" t="s">
        <v>4009</v>
      </c>
      <c r="T703" t="s">
        <v>86</v>
      </c>
      <c r="U703" t="s">
        <v>66</v>
      </c>
      <c r="V703" t="str">
        <f>_xlfn.XLOOKUP(UTILIZADAS[[#This Row],[Contacto1]],Tabla2[phone_number_dialed],Tabla2[status_name],,0)</f>
        <v>Agent Not Available</v>
      </c>
    </row>
    <row r="704" spans="1:22" x14ac:dyDescent="0.25">
      <c r="A704" s="88" t="s">
        <v>2241</v>
      </c>
      <c r="B704" t="s">
        <v>4416</v>
      </c>
      <c r="C704" s="4">
        <v>365027410000</v>
      </c>
      <c r="D704" t="s">
        <v>4163</v>
      </c>
      <c r="E704">
        <f>+_xlfn.XLOOKUP(UTILIZADAS[[#This Row],[Numero_Cuenta]],'[1]cobros_marzo (fijo)'!$B:$B,'[1]cobros_marzo (fijo)'!$D:$D,,0)</f>
        <v>0</v>
      </c>
      <c r="G704" s="3">
        <v>46026</v>
      </c>
      <c r="H704">
        <v>69490703</v>
      </c>
      <c r="I704">
        <v>69490703</v>
      </c>
      <c r="K704" t="s">
        <v>3202</v>
      </c>
      <c r="O704" s="3">
        <v>46026</v>
      </c>
      <c r="S704" t="s">
        <v>4010</v>
      </c>
      <c r="T704" t="s">
        <v>65</v>
      </c>
      <c r="U704" t="s">
        <v>66</v>
      </c>
      <c r="V704" t="str">
        <f>_xlfn.XLOOKUP(UTILIZADAS[[#This Row],[Contacto1]],Tabla2[phone_number_dialed],Tabla2[status_name],,0)</f>
        <v>Agent Not Available</v>
      </c>
    </row>
    <row r="705" spans="1:22" x14ac:dyDescent="0.25">
      <c r="A705" s="88" t="s">
        <v>2241</v>
      </c>
      <c r="B705" t="s">
        <v>4417</v>
      </c>
      <c r="C705" s="4">
        <v>367029550000</v>
      </c>
      <c r="D705" t="s">
        <v>4163</v>
      </c>
      <c r="E705">
        <f>+_xlfn.XLOOKUP(UTILIZADAS[[#This Row],[Numero_Cuenta]],'[1]cobros_marzo (fijo)'!$B:$B,'[1]cobros_marzo (fijo)'!$D:$D,,0)</f>
        <v>0</v>
      </c>
      <c r="G705" s="3">
        <v>46026</v>
      </c>
      <c r="H705">
        <v>62154434</v>
      </c>
      <c r="I705">
        <v>62154434</v>
      </c>
      <c r="K705" t="s">
        <v>3203</v>
      </c>
      <c r="O705" s="3">
        <v>46026</v>
      </c>
      <c r="S705" t="s">
        <v>4011</v>
      </c>
      <c r="T705" t="s">
        <v>65</v>
      </c>
      <c r="U705" t="s">
        <v>66</v>
      </c>
      <c r="V705" t="str">
        <f>_xlfn.XLOOKUP(UTILIZADAS[[#This Row],[Contacto1]],Tabla2[phone_number_dialed],Tabla2[status_name],,0)</f>
        <v>No Answer AutoDial</v>
      </c>
    </row>
    <row r="706" spans="1:22" x14ac:dyDescent="0.25">
      <c r="A706" s="88" t="s">
        <v>2241</v>
      </c>
      <c r="B706" t="s">
        <v>2433</v>
      </c>
      <c r="C706" s="4">
        <v>362030440000</v>
      </c>
      <c r="D706" t="s">
        <v>4163</v>
      </c>
      <c r="E706">
        <f>+_xlfn.XLOOKUP(UTILIZADAS[[#This Row],[Numero_Cuenta]],'[1]cobros_marzo (fijo)'!$B:$B,'[1]cobros_marzo (fijo)'!$D:$D,,0)</f>
        <v>0</v>
      </c>
      <c r="G706" s="3">
        <v>46026</v>
      </c>
      <c r="H706">
        <v>65095224</v>
      </c>
      <c r="I706">
        <v>65095224</v>
      </c>
      <c r="K706" t="s">
        <v>3204</v>
      </c>
      <c r="O706" s="3">
        <v>46026</v>
      </c>
      <c r="S706" t="s">
        <v>4012</v>
      </c>
      <c r="T706" t="s">
        <v>65</v>
      </c>
      <c r="U706" t="s">
        <v>66</v>
      </c>
      <c r="V706" t="str">
        <f>_xlfn.XLOOKUP(UTILIZADAS[[#This Row],[Contacto1]],Tabla2[phone_number_dialed],Tabla2[status_name],,0)</f>
        <v>Auto busy</v>
      </c>
    </row>
    <row r="707" spans="1:22" x14ac:dyDescent="0.25">
      <c r="A707" s="88" t="s">
        <v>2241</v>
      </c>
      <c r="B707" t="s">
        <v>2434</v>
      </c>
      <c r="C707" s="4">
        <v>361031750000</v>
      </c>
      <c r="D707" t="s">
        <v>4163</v>
      </c>
      <c r="E707">
        <f>+_xlfn.XLOOKUP(UTILIZADAS[[#This Row],[Numero_Cuenta]],'[1]cobros_marzo (fijo)'!$B:$B,'[1]cobros_marzo (fijo)'!$D:$D,,0)</f>
        <v>0</v>
      </c>
      <c r="G707" s="3">
        <v>46026</v>
      </c>
      <c r="H707">
        <v>66009595</v>
      </c>
      <c r="I707">
        <v>66009595</v>
      </c>
      <c r="K707" t="s">
        <v>3205</v>
      </c>
      <c r="O707" s="3">
        <v>46026</v>
      </c>
      <c r="S707" t="s">
        <v>4013</v>
      </c>
      <c r="T707" t="s">
        <v>65</v>
      </c>
      <c r="U707" t="s">
        <v>66</v>
      </c>
      <c r="V707" t="str">
        <f>_xlfn.XLOOKUP(UTILIZADAS[[#This Row],[Contacto1]],Tabla2[phone_number_dialed],Tabla2[status_name],,0)</f>
        <v>Agent Not Available</v>
      </c>
    </row>
    <row r="708" spans="1:22" x14ac:dyDescent="0.25">
      <c r="A708" s="88" t="s">
        <v>2241</v>
      </c>
      <c r="B708" t="s">
        <v>4418</v>
      </c>
      <c r="C708" s="4">
        <v>365026990000</v>
      </c>
      <c r="D708" t="s">
        <v>4163</v>
      </c>
      <c r="E708">
        <f>+_xlfn.XLOOKUP(UTILIZADAS[[#This Row],[Numero_Cuenta]],'[1]cobros_marzo (fijo)'!$B:$B,'[1]cobros_marzo (fijo)'!$D:$D,,0)</f>
        <v>0</v>
      </c>
      <c r="G708" s="3">
        <v>46026</v>
      </c>
      <c r="H708">
        <v>66223422</v>
      </c>
      <c r="I708" t="s">
        <v>4164</v>
      </c>
      <c r="K708" t="s">
        <v>3206</v>
      </c>
      <c r="O708" s="3">
        <v>46026</v>
      </c>
      <c r="S708" t="s">
        <v>4014</v>
      </c>
      <c r="T708" t="s">
        <v>65</v>
      </c>
      <c r="U708" t="s">
        <v>66</v>
      </c>
      <c r="V708" t="str">
        <f>_xlfn.XLOOKUP(UTILIZADAS[[#This Row],[Contacto1]],Tabla2[phone_number_dialed],Tabla2[status_name],,0)</f>
        <v>Auto busy</v>
      </c>
    </row>
    <row r="709" spans="1:22" x14ac:dyDescent="0.25">
      <c r="A709" s="88" t="s">
        <v>2241</v>
      </c>
      <c r="B709" t="s">
        <v>2436</v>
      </c>
      <c r="C709" s="4">
        <v>199031050000</v>
      </c>
      <c r="D709" t="s">
        <v>4163</v>
      </c>
      <c r="E709">
        <f>+_xlfn.XLOOKUP(UTILIZADAS[[#This Row],[Numero_Cuenta]],'[1]cobros_marzo (fijo)'!$B:$B,'[1]cobros_marzo (fijo)'!$D:$D,,0)</f>
        <v>0</v>
      </c>
      <c r="G709" s="3">
        <v>46026</v>
      </c>
      <c r="H709">
        <v>61963114</v>
      </c>
      <c r="I709" t="s">
        <v>4165</v>
      </c>
      <c r="K709" t="s">
        <v>3207</v>
      </c>
      <c r="O709" s="3">
        <v>46026</v>
      </c>
      <c r="S709" t="s">
        <v>4015</v>
      </c>
      <c r="T709" t="s">
        <v>65</v>
      </c>
      <c r="U709" t="s">
        <v>66</v>
      </c>
      <c r="V709" t="str">
        <f>_xlfn.XLOOKUP(UTILIZADAS[[#This Row],[Contacto1]],Tabla2[phone_number_dialed],Tabla2[status_name],,0)</f>
        <v>Buzon de voz</v>
      </c>
    </row>
    <row r="710" spans="1:22" x14ac:dyDescent="0.25">
      <c r="A710" s="88" t="s">
        <v>2241</v>
      </c>
      <c r="B710" t="s">
        <v>4419</v>
      </c>
      <c r="C710" s="4">
        <v>365028030000</v>
      </c>
      <c r="D710" t="s">
        <v>4163</v>
      </c>
      <c r="E710">
        <f>+_xlfn.XLOOKUP(UTILIZADAS[[#This Row],[Numero_Cuenta]],'[1]cobros_marzo (fijo)'!$B:$B,'[1]cobros_marzo (fijo)'!$D:$D,,0)</f>
        <v>0</v>
      </c>
      <c r="G710" s="3">
        <v>46026</v>
      </c>
      <c r="H710">
        <v>62230100</v>
      </c>
      <c r="I710" t="s">
        <v>4166</v>
      </c>
      <c r="K710" t="s">
        <v>3208</v>
      </c>
      <c r="O710" s="3">
        <v>46026</v>
      </c>
      <c r="S710" t="s">
        <v>4016</v>
      </c>
      <c r="T710" t="s">
        <v>2552</v>
      </c>
      <c r="U710" t="s">
        <v>66</v>
      </c>
      <c r="V710" t="str">
        <f>_xlfn.XLOOKUP(UTILIZADAS[[#This Row],[Contacto1]],Tabla2[phone_number_dialed],Tabla2[status_name],,0)</f>
        <v>Cuenta cesada</v>
      </c>
    </row>
    <row r="711" spans="1:22" x14ac:dyDescent="0.25">
      <c r="A711" s="88" t="s">
        <v>2241</v>
      </c>
      <c r="B711" t="s">
        <v>4420</v>
      </c>
      <c r="C711" s="4">
        <v>363028110000</v>
      </c>
      <c r="D711" t="s">
        <v>4163</v>
      </c>
      <c r="E711">
        <f>+_xlfn.XLOOKUP(UTILIZADAS[[#This Row],[Numero_Cuenta]],'[1]cobros_marzo (fijo)'!$B:$B,'[1]cobros_marzo (fijo)'!$D:$D,,0)</f>
        <v>0</v>
      </c>
      <c r="G711" s="3">
        <v>46026</v>
      </c>
      <c r="H711">
        <v>61641852</v>
      </c>
      <c r="I711" t="s">
        <v>4167</v>
      </c>
      <c r="K711" t="s">
        <v>3209</v>
      </c>
      <c r="O711" s="3">
        <v>46026</v>
      </c>
      <c r="S711" t="s">
        <v>4017</v>
      </c>
      <c r="T711" t="s">
        <v>86</v>
      </c>
      <c r="U711" t="s">
        <v>66</v>
      </c>
      <c r="V711" t="str">
        <f>_xlfn.XLOOKUP(UTILIZADAS[[#This Row],[Contacto1]],Tabla2[phone_number_dialed],Tabla2[status_name],,0)</f>
        <v>No Answer AutoDial</v>
      </c>
    </row>
    <row r="712" spans="1:22" x14ac:dyDescent="0.25">
      <c r="A712" s="88" t="s">
        <v>2241</v>
      </c>
      <c r="B712" t="s">
        <v>2439</v>
      </c>
      <c r="C712" s="4">
        <v>368030360000</v>
      </c>
      <c r="D712" t="s">
        <v>4163</v>
      </c>
      <c r="E712">
        <f>+_xlfn.XLOOKUP(UTILIZADAS[[#This Row],[Numero_Cuenta]],'[1]cobros_marzo (fijo)'!$B:$B,'[1]cobros_marzo (fijo)'!$D:$D,,0)</f>
        <v>0</v>
      </c>
      <c r="G712" s="3">
        <v>46026</v>
      </c>
      <c r="H712">
        <v>68284706</v>
      </c>
      <c r="I712" t="s">
        <v>4168</v>
      </c>
      <c r="K712" t="s">
        <v>3210</v>
      </c>
      <c r="O712" s="3">
        <v>46026</v>
      </c>
      <c r="S712" t="s">
        <v>4018</v>
      </c>
      <c r="T712" t="s">
        <v>65</v>
      </c>
      <c r="U712" t="s">
        <v>66</v>
      </c>
      <c r="V712" t="str">
        <f>_xlfn.XLOOKUP(UTILIZADAS[[#This Row],[Contacto1]],Tabla2[phone_number_dialed],Tabla2[status_name],,0)</f>
        <v>Agent Not Available</v>
      </c>
    </row>
    <row r="713" spans="1:22" x14ac:dyDescent="0.25">
      <c r="A713" s="88" t="s">
        <v>2241</v>
      </c>
      <c r="B713" t="s">
        <v>4421</v>
      </c>
      <c r="C713" s="4">
        <v>356182480000</v>
      </c>
      <c r="D713" t="s">
        <v>4163</v>
      </c>
      <c r="E713">
        <f>+_xlfn.XLOOKUP(UTILIZADAS[[#This Row],[Numero_Cuenta]],'[1]cobros_marzo (fijo)'!$B:$B,'[1]cobros_marzo (fijo)'!$D:$D,,0)</f>
        <v>0</v>
      </c>
      <c r="G713" s="3">
        <v>46026</v>
      </c>
      <c r="H713">
        <v>68675714</v>
      </c>
      <c r="I713" t="s">
        <v>4169</v>
      </c>
      <c r="K713" t="s">
        <v>3211</v>
      </c>
      <c r="O713" s="3">
        <v>46026</v>
      </c>
      <c r="S713" t="s">
        <v>4019</v>
      </c>
      <c r="T713" t="s">
        <v>65</v>
      </c>
      <c r="U713" t="s">
        <v>66</v>
      </c>
      <c r="V713" t="str">
        <f>_xlfn.XLOOKUP(UTILIZADAS[[#This Row],[Contacto1]],Tabla2[phone_number_dialed],Tabla2[status_name],,0)</f>
        <v>Auto busy</v>
      </c>
    </row>
    <row r="714" spans="1:22" x14ac:dyDescent="0.25">
      <c r="A714" s="88" t="s">
        <v>2241</v>
      </c>
      <c r="B714" t="s">
        <v>2441</v>
      </c>
      <c r="C714" s="4">
        <v>364031640000</v>
      </c>
      <c r="D714" t="s">
        <v>4163</v>
      </c>
      <c r="E714">
        <f>+_xlfn.XLOOKUP(UTILIZADAS[[#This Row],[Numero_Cuenta]],'[1]cobros_marzo (fijo)'!$B:$B,'[1]cobros_marzo (fijo)'!$D:$D,,0)</f>
        <v>0</v>
      </c>
      <c r="G714" s="3">
        <v>46026</v>
      </c>
      <c r="H714">
        <v>68926270</v>
      </c>
      <c r="I714" t="s">
        <v>4170</v>
      </c>
      <c r="K714" t="s">
        <v>3212</v>
      </c>
      <c r="O714" s="3">
        <v>46026</v>
      </c>
      <c r="S714" t="s">
        <v>4020</v>
      </c>
      <c r="T714" t="s">
        <v>65</v>
      </c>
      <c r="U714" t="s">
        <v>66</v>
      </c>
      <c r="V714" t="e">
        <f>_xlfn.XLOOKUP(UTILIZADAS[[#This Row],[Contacto1]],Tabla2[phone_number_dialed],Tabla2[status_name],,0)</f>
        <v>#N/A</v>
      </c>
    </row>
    <row r="715" spans="1:22" x14ac:dyDescent="0.25">
      <c r="A715" s="88" t="s">
        <v>2241</v>
      </c>
      <c r="B715" t="s">
        <v>4422</v>
      </c>
      <c r="C715" s="4">
        <v>249011980000</v>
      </c>
      <c r="D715" t="s">
        <v>4163</v>
      </c>
      <c r="E715">
        <f>+_xlfn.XLOOKUP(UTILIZADAS[[#This Row],[Numero_Cuenta]],'[1]cobros_marzo (fijo)'!$B:$B,'[1]cobros_marzo (fijo)'!$D:$D,,0)</f>
        <v>0</v>
      </c>
      <c r="G715" s="3">
        <v>46026</v>
      </c>
      <c r="H715">
        <v>64151950</v>
      </c>
      <c r="I715" t="s">
        <v>4171</v>
      </c>
      <c r="K715" t="s">
        <v>3213</v>
      </c>
      <c r="O715" s="3">
        <v>46026</v>
      </c>
      <c r="S715" t="s">
        <v>4021</v>
      </c>
      <c r="T715" t="s">
        <v>65</v>
      </c>
      <c r="U715" t="s">
        <v>66</v>
      </c>
      <c r="V715" t="str">
        <f>_xlfn.XLOOKUP(UTILIZADAS[[#This Row],[Contacto1]],Tabla2[phone_number_dialed],Tabla2[status_name],,0)</f>
        <v>Agent Not Available</v>
      </c>
    </row>
    <row r="716" spans="1:22" x14ac:dyDescent="0.25">
      <c r="A716" s="88" t="s">
        <v>2241</v>
      </c>
      <c r="B716" t="s">
        <v>2443</v>
      </c>
      <c r="C716" s="4">
        <v>356120640000</v>
      </c>
      <c r="D716" t="s">
        <v>4163</v>
      </c>
      <c r="E716">
        <f>+_xlfn.XLOOKUP(UTILIZADAS[[#This Row],[Numero_Cuenta]],'[1]cobros_marzo (fijo)'!$B:$B,'[1]cobros_marzo (fijo)'!$D:$D,,0)</f>
        <v>0</v>
      </c>
      <c r="G716" s="3">
        <v>46026</v>
      </c>
      <c r="H716">
        <v>67113267</v>
      </c>
      <c r="I716" t="s">
        <v>4172</v>
      </c>
      <c r="K716" t="s">
        <v>3214</v>
      </c>
      <c r="O716" s="3">
        <v>46026</v>
      </c>
      <c r="S716" t="s">
        <v>4022</v>
      </c>
      <c r="T716" t="s">
        <v>65</v>
      </c>
      <c r="U716" t="s">
        <v>66</v>
      </c>
      <c r="V716" t="str">
        <f>_xlfn.XLOOKUP(UTILIZADAS[[#This Row],[Contacto1]],Tabla2[phone_number_dialed],Tabla2[status_name],,0)</f>
        <v>Auto busy</v>
      </c>
    </row>
    <row r="717" spans="1:22" x14ac:dyDescent="0.25">
      <c r="A717" s="88" t="s">
        <v>2241</v>
      </c>
      <c r="B717" t="s">
        <v>2444</v>
      </c>
      <c r="C717" s="4">
        <v>361030390000</v>
      </c>
      <c r="D717" t="s">
        <v>4163</v>
      </c>
      <c r="E717">
        <f>+_xlfn.XLOOKUP(UTILIZADAS[[#This Row],[Numero_Cuenta]],'[1]cobros_marzo (fijo)'!$B:$B,'[1]cobros_marzo (fijo)'!$D:$D,,0)</f>
        <v>0</v>
      </c>
      <c r="G717" s="3">
        <v>46026</v>
      </c>
      <c r="H717">
        <v>65459191</v>
      </c>
      <c r="I717" t="s">
        <v>4173</v>
      </c>
      <c r="K717" t="s">
        <v>3215</v>
      </c>
      <c r="O717" s="3">
        <v>46026</v>
      </c>
      <c r="S717" t="s">
        <v>4023</v>
      </c>
      <c r="T717" t="s">
        <v>65</v>
      </c>
      <c r="U717" t="s">
        <v>66</v>
      </c>
      <c r="V717" t="e">
        <f>_xlfn.XLOOKUP(UTILIZADAS[[#This Row],[Contacto1]],Tabla2[phone_number_dialed],Tabla2[status_name],,0)</f>
        <v>#N/A</v>
      </c>
    </row>
    <row r="718" spans="1:22" x14ac:dyDescent="0.25">
      <c r="A718" s="88" t="s">
        <v>2241</v>
      </c>
      <c r="B718" t="s">
        <v>4423</v>
      </c>
      <c r="C718" s="4">
        <v>221908800000</v>
      </c>
      <c r="D718" t="s">
        <v>4163</v>
      </c>
      <c r="E718">
        <f>+_xlfn.XLOOKUP(UTILIZADAS[[#This Row],[Numero_Cuenta]],'[1]cobros_marzo (fijo)'!$B:$B,'[1]cobros_marzo (fijo)'!$D:$D,,0)</f>
        <v>0</v>
      </c>
      <c r="G718" s="3">
        <v>46026</v>
      </c>
      <c r="H718">
        <v>60746711</v>
      </c>
      <c r="I718">
        <v>60746711</v>
      </c>
      <c r="K718" t="s">
        <v>3216</v>
      </c>
      <c r="O718" s="3">
        <v>46026</v>
      </c>
      <c r="S718" t="s">
        <v>4024</v>
      </c>
      <c r="T718" t="s">
        <v>65</v>
      </c>
      <c r="U718" t="s">
        <v>66</v>
      </c>
      <c r="V718" t="str">
        <f>_xlfn.XLOOKUP(UTILIZADAS[[#This Row],[Contacto1]],Tabla2[phone_number_dialed],Tabla2[status_name],,0)</f>
        <v>Agent Not Available</v>
      </c>
    </row>
    <row r="719" spans="1:22" x14ac:dyDescent="0.25">
      <c r="A719" s="88" t="s">
        <v>2241</v>
      </c>
      <c r="B719" t="s">
        <v>2446</v>
      </c>
      <c r="C719" s="4">
        <v>364030600000</v>
      </c>
      <c r="D719" t="s">
        <v>4163</v>
      </c>
      <c r="E719">
        <f>+_xlfn.XLOOKUP(UTILIZADAS[[#This Row],[Numero_Cuenta]],'[1]cobros_marzo (fijo)'!$B:$B,'[1]cobros_marzo (fijo)'!$D:$D,,0)</f>
        <v>0</v>
      </c>
      <c r="G719" s="3">
        <v>46026</v>
      </c>
      <c r="H719">
        <v>68743602</v>
      </c>
      <c r="I719" t="s">
        <v>4174</v>
      </c>
      <c r="K719" t="s">
        <v>3217</v>
      </c>
      <c r="O719" s="3">
        <v>46026</v>
      </c>
      <c r="S719" t="s">
        <v>4025</v>
      </c>
      <c r="T719" t="s">
        <v>85</v>
      </c>
      <c r="U719" t="s">
        <v>66</v>
      </c>
      <c r="V719" t="str">
        <f>_xlfn.XLOOKUP(UTILIZADAS[[#This Row],[Contacto1]],Tabla2[phone_number_dialed],Tabla2[status_name],,0)</f>
        <v>Agent Not Available</v>
      </c>
    </row>
    <row r="720" spans="1:22" x14ac:dyDescent="0.25">
      <c r="A720" s="88" t="s">
        <v>2241</v>
      </c>
      <c r="B720" t="s">
        <v>2447</v>
      </c>
      <c r="C720" s="4">
        <v>266049280000</v>
      </c>
      <c r="D720" t="s">
        <v>4163</v>
      </c>
      <c r="E720">
        <f>+_xlfn.XLOOKUP(UTILIZADAS[[#This Row],[Numero_Cuenta]],'[1]cobros_marzo (fijo)'!$B:$B,'[1]cobros_marzo (fijo)'!$D:$D,,0)</f>
        <v>0</v>
      </c>
      <c r="G720" s="3">
        <v>46026</v>
      </c>
      <c r="H720">
        <v>60521687</v>
      </c>
      <c r="I720" t="s">
        <v>4175</v>
      </c>
      <c r="K720" t="s">
        <v>3218</v>
      </c>
      <c r="O720" s="3">
        <v>46026</v>
      </c>
      <c r="S720" t="s">
        <v>4026</v>
      </c>
      <c r="T720" t="s">
        <v>65</v>
      </c>
      <c r="U720" t="s">
        <v>66</v>
      </c>
      <c r="V720" t="str">
        <f>_xlfn.XLOOKUP(UTILIZADAS[[#This Row],[Contacto1]],Tabla2[phone_number_dialed],Tabla2[status_name],,0)</f>
        <v>Agent Not Available</v>
      </c>
    </row>
    <row r="721" spans="1:22" x14ac:dyDescent="0.25">
      <c r="A721" s="88" t="s">
        <v>2241</v>
      </c>
      <c r="B721" t="s">
        <v>2448</v>
      </c>
      <c r="C721" s="4">
        <v>367031300000</v>
      </c>
      <c r="D721" t="s">
        <v>4163</v>
      </c>
      <c r="E721">
        <f>+_xlfn.XLOOKUP(UTILIZADAS[[#This Row],[Numero_Cuenta]],'[1]cobros_marzo (fijo)'!$B:$B,'[1]cobros_marzo (fijo)'!$D:$D,,0)</f>
        <v>0</v>
      </c>
      <c r="G721" s="3">
        <v>46026</v>
      </c>
      <c r="H721">
        <v>62189985</v>
      </c>
      <c r="I721" t="s">
        <v>4176</v>
      </c>
      <c r="K721" t="s">
        <v>3219</v>
      </c>
      <c r="O721" s="3">
        <v>46026</v>
      </c>
      <c r="S721" t="s">
        <v>4027</v>
      </c>
      <c r="T721" t="s">
        <v>65</v>
      </c>
      <c r="U721" t="s">
        <v>66</v>
      </c>
      <c r="V721" t="e">
        <f>_xlfn.XLOOKUP(UTILIZADAS[[#This Row],[Contacto1]],Tabla2[phone_number_dialed],Tabla2[status_name],,0)</f>
        <v>#N/A</v>
      </c>
    </row>
    <row r="722" spans="1:22" x14ac:dyDescent="0.25">
      <c r="A722" s="88" t="s">
        <v>2241</v>
      </c>
      <c r="B722" t="s">
        <v>2449</v>
      </c>
      <c r="C722" s="4">
        <v>365031370000</v>
      </c>
      <c r="D722" t="s">
        <v>4163</v>
      </c>
      <c r="E722">
        <f>+_xlfn.XLOOKUP(UTILIZADAS[[#This Row],[Numero_Cuenta]],'[1]cobros_marzo (fijo)'!$B:$B,'[1]cobros_marzo (fijo)'!$D:$D,,0)</f>
        <v>0</v>
      </c>
      <c r="G722" s="3">
        <v>46026</v>
      </c>
      <c r="H722">
        <v>63512341</v>
      </c>
      <c r="I722" t="s">
        <v>4177</v>
      </c>
      <c r="K722" t="s">
        <v>3220</v>
      </c>
      <c r="O722" s="3">
        <v>46026</v>
      </c>
      <c r="S722" t="s">
        <v>4028</v>
      </c>
      <c r="T722" t="s">
        <v>65</v>
      </c>
      <c r="U722" t="s">
        <v>66</v>
      </c>
      <c r="V722" t="str">
        <f>_xlfn.XLOOKUP(UTILIZADAS[[#This Row],[Contacto1]],Tabla2[phone_number_dialed],Tabla2[status_name],,0)</f>
        <v>Agent Not Available</v>
      </c>
    </row>
    <row r="723" spans="1:22" x14ac:dyDescent="0.25">
      <c r="A723" s="88" t="s">
        <v>2241</v>
      </c>
      <c r="B723" t="s">
        <v>2450</v>
      </c>
      <c r="C723" s="4">
        <v>361031490000</v>
      </c>
      <c r="D723" t="s">
        <v>4163</v>
      </c>
      <c r="E723">
        <f>+_xlfn.XLOOKUP(UTILIZADAS[[#This Row],[Numero_Cuenta]],'[1]cobros_marzo (fijo)'!$B:$B,'[1]cobros_marzo (fijo)'!$D:$D,,0)</f>
        <v>0</v>
      </c>
      <c r="G723" s="3">
        <v>46026</v>
      </c>
      <c r="H723">
        <v>68907654</v>
      </c>
      <c r="I723" t="s">
        <v>4178</v>
      </c>
      <c r="K723" t="s">
        <v>2123</v>
      </c>
      <c r="O723" s="3">
        <v>46026</v>
      </c>
      <c r="S723" t="s">
        <v>4029</v>
      </c>
      <c r="T723" t="s">
        <v>65</v>
      </c>
      <c r="U723" t="s">
        <v>66</v>
      </c>
      <c r="V723" t="str">
        <f>_xlfn.XLOOKUP(UTILIZADAS[[#This Row],[Contacto1]],Tabla2[phone_number_dialed],Tabla2[status_name],,0)</f>
        <v>Agent Not Available</v>
      </c>
    </row>
    <row r="724" spans="1:22" x14ac:dyDescent="0.25">
      <c r="A724" s="88" t="s">
        <v>2241</v>
      </c>
      <c r="B724" t="s">
        <v>2451</v>
      </c>
      <c r="C724" s="4">
        <v>365031200000</v>
      </c>
      <c r="D724" t="s">
        <v>4163</v>
      </c>
      <c r="E724">
        <f>+_xlfn.XLOOKUP(UTILIZADAS[[#This Row],[Numero_Cuenta]],'[1]cobros_marzo (fijo)'!$B:$B,'[1]cobros_marzo (fijo)'!$D:$D,,0)</f>
        <v>0</v>
      </c>
      <c r="G724" s="3">
        <v>46026</v>
      </c>
      <c r="H724">
        <v>64298923</v>
      </c>
      <c r="I724" t="s">
        <v>4179</v>
      </c>
      <c r="K724" t="s">
        <v>3221</v>
      </c>
      <c r="O724" s="3">
        <v>46026</v>
      </c>
      <c r="S724" t="s">
        <v>4030</v>
      </c>
      <c r="T724" t="s">
        <v>65</v>
      </c>
      <c r="U724" t="s">
        <v>66</v>
      </c>
      <c r="V724" t="e">
        <f>_xlfn.XLOOKUP(UTILIZADAS[[#This Row],[Contacto1]],Tabla2[phone_number_dialed],Tabla2[status_name],,0)</f>
        <v>#N/A</v>
      </c>
    </row>
    <row r="725" spans="1:22" x14ac:dyDescent="0.25">
      <c r="A725" s="88" t="s">
        <v>2241</v>
      </c>
      <c r="B725" t="s">
        <v>4424</v>
      </c>
      <c r="C725" s="4">
        <v>367031570000</v>
      </c>
      <c r="D725" t="s">
        <v>4163</v>
      </c>
      <c r="E725">
        <f>+_xlfn.XLOOKUP(UTILIZADAS[[#This Row],[Numero_Cuenta]],'[1]cobros_marzo (fijo)'!$B:$B,'[1]cobros_marzo (fijo)'!$D:$D,,0)</f>
        <v>0</v>
      </c>
      <c r="G725" s="3">
        <v>46026</v>
      </c>
      <c r="H725">
        <v>65948925</v>
      </c>
      <c r="I725" t="s">
        <v>4180</v>
      </c>
      <c r="K725" t="s">
        <v>3168</v>
      </c>
      <c r="O725" s="3">
        <v>46026</v>
      </c>
      <c r="S725" t="s">
        <v>3975</v>
      </c>
      <c r="T725" t="s">
        <v>65</v>
      </c>
      <c r="U725" t="s">
        <v>66</v>
      </c>
      <c r="V725" t="str">
        <f>_xlfn.XLOOKUP(UTILIZADAS[[#This Row],[Contacto1]],Tabla2[phone_number_dialed],Tabla2[status_name],,0)</f>
        <v>Agent Not Available</v>
      </c>
    </row>
    <row r="726" spans="1:22" x14ac:dyDescent="0.25">
      <c r="A726" s="88" t="s">
        <v>2241</v>
      </c>
      <c r="B726" t="s">
        <v>2452</v>
      </c>
      <c r="C726" s="4">
        <v>369022550000</v>
      </c>
      <c r="D726" t="s">
        <v>4163</v>
      </c>
      <c r="E726">
        <f>+_xlfn.XLOOKUP(UTILIZADAS[[#This Row],[Numero_Cuenta]],'[1]cobros_marzo (fijo)'!$B:$B,'[1]cobros_marzo (fijo)'!$D:$D,,0)</f>
        <v>0</v>
      </c>
      <c r="G726" s="3">
        <v>46026</v>
      </c>
      <c r="H726">
        <v>61654181</v>
      </c>
      <c r="I726" t="s">
        <v>4181</v>
      </c>
      <c r="K726" t="s">
        <v>3222</v>
      </c>
      <c r="O726" s="3">
        <v>46026</v>
      </c>
      <c r="S726" t="s">
        <v>4031</v>
      </c>
      <c r="T726" t="s">
        <v>65</v>
      </c>
      <c r="U726" t="s">
        <v>66</v>
      </c>
      <c r="V726" t="str">
        <f>_xlfn.XLOOKUP(UTILIZADAS[[#This Row],[Contacto1]],Tabla2[phone_number_dialed],Tabla2[status_name],,0)</f>
        <v>Auto busy</v>
      </c>
    </row>
    <row r="727" spans="1:22" x14ac:dyDescent="0.25">
      <c r="A727" s="88" t="s">
        <v>2241</v>
      </c>
      <c r="B727" t="s">
        <v>2453</v>
      </c>
      <c r="C727" s="4">
        <v>362031110000</v>
      </c>
      <c r="D727" t="s">
        <v>4163</v>
      </c>
      <c r="E727">
        <f>+_xlfn.XLOOKUP(UTILIZADAS[[#This Row],[Numero_Cuenta]],'[1]cobros_marzo (fijo)'!$B:$B,'[1]cobros_marzo (fijo)'!$D:$D,,0)</f>
        <v>0</v>
      </c>
      <c r="G727" s="3">
        <v>46026</v>
      </c>
      <c r="H727">
        <v>67814228</v>
      </c>
      <c r="I727">
        <v>67814228</v>
      </c>
      <c r="K727" t="s">
        <v>3223</v>
      </c>
      <c r="O727" s="3">
        <v>46026</v>
      </c>
      <c r="S727" t="s">
        <v>4032</v>
      </c>
      <c r="T727" t="s">
        <v>65</v>
      </c>
      <c r="U727" t="s">
        <v>66</v>
      </c>
      <c r="V727" t="e">
        <f>_xlfn.XLOOKUP(UTILIZADAS[[#This Row],[Contacto1]],Tabla2[phone_number_dialed],Tabla2[status_name],,0)</f>
        <v>#N/A</v>
      </c>
    </row>
    <row r="728" spans="1:22" x14ac:dyDescent="0.25">
      <c r="A728" s="88" t="s">
        <v>2241</v>
      </c>
      <c r="B728" t="s">
        <v>2454</v>
      </c>
      <c r="C728" s="4">
        <v>365027980000</v>
      </c>
      <c r="D728" t="s">
        <v>4163</v>
      </c>
      <c r="E728">
        <f>+_xlfn.XLOOKUP(UTILIZADAS[[#This Row],[Numero_Cuenta]],'[1]cobros_marzo (fijo)'!$B:$B,'[1]cobros_marzo (fijo)'!$D:$D,,0)</f>
        <v>0</v>
      </c>
      <c r="G728" s="3">
        <v>46026</v>
      </c>
      <c r="H728">
        <v>63982140</v>
      </c>
      <c r="I728" t="s">
        <v>4182</v>
      </c>
      <c r="K728" t="s">
        <v>3224</v>
      </c>
      <c r="O728" s="3">
        <v>46026</v>
      </c>
      <c r="S728" t="s">
        <v>4033</v>
      </c>
      <c r="T728" t="s">
        <v>85</v>
      </c>
      <c r="U728" t="s">
        <v>66</v>
      </c>
      <c r="V728" t="str">
        <f>_xlfn.XLOOKUP(UTILIZADAS[[#This Row],[Contacto1]],Tabla2[phone_number_dialed],Tabla2[status_name],,0)</f>
        <v>Agent Not Available</v>
      </c>
    </row>
    <row r="729" spans="1:22" x14ac:dyDescent="0.25">
      <c r="A729" s="88" t="s">
        <v>2241</v>
      </c>
      <c r="B729" t="s">
        <v>4425</v>
      </c>
      <c r="C729" s="4">
        <v>368033760000</v>
      </c>
      <c r="D729" t="s">
        <v>4163</v>
      </c>
      <c r="E729">
        <f>+_xlfn.XLOOKUP(UTILIZADAS[[#This Row],[Numero_Cuenta]],'[1]cobros_marzo (fijo)'!$B:$B,'[1]cobros_marzo (fijo)'!$D:$D,,0)</f>
        <v>0</v>
      </c>
      <c r="G729" s="3">
        <v>46026</v>
      </c>
      <c r="H729">
        <v>68705237</v>
      </c>
      <c r="I729" t="s">
        <v>4183</v>
      </c>
      <c r="K729" t="s">
        <v>3225</v>
      </c>
      <c r="O729" s="3">
        <v>46026</v>
      </c>
      <c r="S729" t="s">
        <v>4034</v>
      </c>
      <c r="T729" t="s">
        <v>65</v>
      </c>
      <c r="U729" t="s">
        <v>66</v>
      </c>
      <c r="V729" t="str">
        <f>_xlfn.XLOOKUP(UTILIZADAS[[#This Row],[Contacto1]],Tabla2[phone_number_dialed],Tabla2[status_name],,0)</f>
        <v>Cuenta cesada</v>
      </c>
    </row>
    <row r="730" spans="1:22" x14ac:dyDescent="0.25">
      <c r="A730" s="88" t="s">
        <v>2241</v>
      </c>
      <c r="B730" t="s">
        <v>4426</v>
      </c>
      <c r="C730" s="4">
        <v>366033420000</v>
      </c>
      <c r="D730" t="s">
        <v>4163</v>
      </c>
      <c r="E730">
        <f>+_xlfn.XLOOKUP(UTILIZADAS[[#This Row],[Numero_Cuenta]],'[1]cobros_marzo (fijo)'!$B:$B,'[1]cobros_marzo (fijo)'!$D:$D,,0)</f>
        <v>0</v>
      </c>
      <c r="G730" s="3">
        <v>46026</v>
      </c>
      <c r="H730">
        <v>63535798</v>
      </c>
      <c r="I730" t="s">
        <v>4184</v>
      </c>
      <c r="K730" t="s">
        <v>3226</v>
      </c>
      <c r="O730" s="3">
        <v>46026</v>
      </c>
      <c r="S730" t="s">
        <v>4035</v>
      </c>
      <c r="T730" t="s">
        <v>86</v>
      </c>
      <c r="U730" t="s">
        <v>66</v>
      </c>
      <c r="V730" t="str">
        <f>_xlfn.XLOOKUP(UTILIZADAS[[#This Row],[Contacto1]],Tabla2[phone_number_dialed],Tabla2[status_name],,0)</f>
        <v>Agent Not Available</v>
      </c>
    </row>
    <row r="731" spans="1:22" x14ac:dyDescent="0.25">
      <c r="A731" s="88" t="s">
        <v>2241</v>
      </c>
      <c r="B731" t="s">
        <v>2457</v>
      </c>
      <c r="C731" s="4">
        <v>363033630000</v>
      </c>
      <c r="D731" t="s">
        <v>4163</v>
      </c>
      <c r="E731">
        <f>+_xlfn.XLOOKUP(UTILIZADAS[[#This Row],[Numero_Cuenta]],'[1]cobros_marzo (fijo)'!$B:$B,'[1]cobros_marzo (fijo)'!$D:$D,,0)</f>
        <v>0</v>
      </c>
      <c r="G731" s="3">
        <v>46026</v>
      </c>
      <c r="H731">
        <v>64620676</v>
      </c>
      <c r="I731" t="s">
        <v>4185</v>
      </c>
      <c r="K731" t="s">
        <v>3227</v>
      </c>
      <c r="O731" s="3">
        <v>46026</v>
      </c>
      <c r="S731" t="s">
        <v>4036</v>
      </c>
      <c r="T731" t="s">
        <v>65</v>
      </c>
      <c r="U731" t="s">
        <v>66</v>
      </c>
      <c r="V731" t="str">
        <f>_xlfn.XLOOKUP(UTILIZADAS[[#This Row],[Contacto1]],Tabla2[phone_number_dialed],Tabla2[status_name],,0)</f>
        <v>Auto busy</v>
      </c>
    </row>
    <row r="732" spans="1:22" x14ac:dyDescent="0.25">
      <c r="A732" s="88" t="s">
        <v>2241</v>
      </c>
      <c r="B732" t="s">
        <v>2458</v>
      </c>
      <c r="C732" s="4">
        <v>323068970000</v>
      </c>
      <c r="D732" t="s">
        <v>4163</v>
      </c>
      <c r="E732">
        <f>+_xlfn.XLOOKUP(UTILIZADAS[[#This Row],[Numero_Cuenta]],'[1]cobros_marzo (fijo)'!$B:$B,'[1]cobros_marzo (fijo)'!$D:$D,,0)</f>
        <v>0</v>
      </c>
      <c r="G732" s="3">
        <v>46026</v>
      </c>
      <c r="H732">
        <v>68775065</v>
      </c>
      <c r="I732" t="s">
        <v>4186</v>
      </c>
      <c r="K732" t="s">
        <v>3228</v>
      </c>
      <c r="O732" s="3">
        <v>46026</v>
      </c>
      <c r="S732" t="s">
        <v>4037</v>
      </c>
      <c r="T732" t="s">
        <v>65</v>
      </c>
      <c r="U732" t="s">
        <v>66</v>
      </c>
      <c r="V732" t="str">
        <f>_xlfn.XLOOKUP(UTILIZADAS[[#This Row],[Contacto1]],Tabla2[phone_number_dialed],Tabla2[status_name],,0)</f>
        <v>Cuenta cesada</v>
      </c>
    </row>
    <row r="733" spans="1:22" x14ac:dyDescent="0.25">
      <c r="A733" s="88" t="s">
        <v>2241</v>
      </c>
      <c r="B733" t="s">
        <v>4427</v>
      </c>
      <c r="C733" s="4">
        <v>364034880000</v>
      </c>
      <c r="D733" t="s">
        <v>4163</v>
      </c>
      <c r="E733">
        <f>+_xlfn.XLOOKUP(UTILIZADAS[[#This Row],[Numero_Cuenta]],'[1]cobros_marzo (fijo)'!$B:$B,'[1]cobros_marzo (fijo)'!$D:$D,,0)</f>
        <v>0</v>
      </c>
      <c r="G733" s="3">
        <v>46026</v>
      </c>
      <c r="H733">
        <v>65872342</v>
      </c>
      <c r="I733" t="s">
        <v>4187</v>
      </c>
      <c r="K733" t="s">
        <v>3229</v>
      </c>
      <c r="O733" s="3">
        <v>46026</v>
      </c>
      <c r="S733" t="s">
        <v>4038</v>
      </c>
      <c r="T733" t="s">
        <v>65</v>
      </c>
      <c r="U733" t="s">
        <v>66</v>
      </c>
      <c r="V733" t="e">
        <f>_xlfn.XLOOKUP(UTILIZADAS[[#This Row],[Contacto1]],Tabla2[phone_number_dialed],Tabla2[status_name],,0)</f>
        <v>#N/A</v>
      </c>
    </row>
    <row r="734" spans="1:22" x14ac:dyDescent="0.25">
      <c r="A734" s="88" t="s">
        <v>2241</v>
      </c>
      <c r="B734" t="s">
        <v>2459</v>
      </c>
      <c r="C734" s="4">
        <v>363034570000</v>
      </c>
      <c r="D734" t="s">
        <v>4163</v>
      </c>
      <c r="E734">
        <f>+_xlfn.XLOOKUP(UTILIZADAS[[#This Row],[Numero_Cuenta]],'[1]cobros_marzo (fijo)'!$B:$B,'[1]cobros_marzo (fijo)'!$D:$D,,0)</f>
        <v>0</v>
      </c>
      <c r="G734" s="3">
        <v>46026</v>
      </c>
      <c r="H734">
        <v>65628929</v>
      </c>
      <c r="I734" t="s">
        <v>4188</v>
      </c>
      <c r="K734" t="s">
        <v>3230</v>
      </c>
      <c r="O734" s="3">
        <v>46026</v>
      </c>
      <c r="S734" t="s">
        <v>4039</v>
      </c>
      <c r="T734" t="s">
        <v>65</v>
      </c>
      <c r="U734" t="s">
        <v>66</v>
      </c>
      <c r="V734" t="str">
        <f>_xlfn.XLOOKUP(UTILIZADAS[[#This Row],[Contacto1]],Tabla2[phone_number_dialed],Tabla2[status_name],,0)</f>
        <v>Agent Not Available</v>
      </c>
    </row>
    <row r="735" spans="1:22" x14ac:dyDescent="0.25">
      <c r="A735" s="88" t="s">
        <v>2241</v>
      </c>
      <c r="B735" t="s">
        <v>4428</v>
      </c>
      <c r="C735" s="4">
        <v>368034870000</v>
      </c>
      <c r="D735" t="s">
        <v>4163</v>
      </c>
      <c r="E735">
        <f>+_xlfn.XLOOKUP(UTILIZADAS[[#This Row],[Numero_Cuenta]],'[1]cobros_marzo (fijo)'!$B:$B,'[1]cobros_marzo (fijo)'!$D:$D,,0)</f>
        <v>0</v>
      </c>
      <c r="G735" s="3">
        <v>46026</v>
      </c>
      <c r="H735">
        <v>65339395</v>
      </c>
      <c r="I735" t="s">
        <v>4189</v>
      </c>
      <c r="K735" t="s">
        <v>3231</v>
      </c>
      <c r="O735" s="3">
        <v>46026</v>
      </c>
      <c r="S735" t="s">
        <v>4040</v>
      </c>
      <c r="T735" t="s">
        <v>65</v>
      </c>
      <c r="U735" t="s">
        <v>66</v>
      </c>
      <c r="V735" t="e">
        <f>_xlfn.XLOOKUP(UTILIZADAS[[#This Row],[Contacto1]],Tabla2[phone_number_dialed],Tabla2[status_name],,0)</f>
        <v>#N/A</v>
      </c>
    </row>
    <row r="736" spans="1:22" x14ac:dyDescent="0.25">
      <c r="A736" s="88" t="s">
        <v>2241</v>
      </c>
      <c r="B736" t="s">
        <v>4429</v>
      </c>
      <c r="C736" s="4">
        <v>361035160000</v>
      </c>
      <c r="D736" t="s">
        <v>4163</v>
      </c>
      <c r="E736">
        <f>+_xlfn.XLOOKUP(UTILIZADAS[[#This Row],[Numero_Cuenta]],'[1]cobros_marzo (fijo)'!$B:$B,'[1]cobros_marzo (fijo)'!$D:$D,,0)</f>
        <v>0</v>
      </c>
      <c r="G736" s="3">
        <v>46026</v>
      </c>
      <c r="H736">
        <v>68647408</v>
      </c>
      <c r="I736" t="s">
        <v>4190</v>
      </c>
      <c r="K736" t="s">
        <v>3232</v>
      </c>
      <c r="O736" s="3">
        <v>46026</v>
      </c>
      <c r="S736" t="s">
        <v>4041</v>
      </c>
      <c r="T736" t="s">
        <v>65</v>
      </c>
      <c r="U736" t="s">
        <v>66</v>
      </c>
      <c r="V736" t="str">
        <f>_xlfn.XLOOKUP(UTILIZADAS[[#This Row],[Contacto1]],Tabla2[phone_number_dialed],Tabla2[status_name],,0)</f>
        <v>Agent Not Available</v>
      </c>
    </row>
    <row r="737" spans="1:22" x14ac:dyDescent="0.25">
      <c r="A737" s="88" t="s">
        <v>2241</v>
      </c>
      <c r="B737" t="s">
        <v>2460</v>
      </c>
      <c r="C737" s="4">
        <v>327001870000</v>
      </c>
      <c r="D737" t="s">
        <v>4163</v>
      </c>
      <c r="E737">
        <f>+_xlfn.XLOOKUP(UTILIZADAS[[#This Row],[Numero_Cuenta]],'[1]cobros_marzo (fijo)'!$B:$B,'[1]cobros_marzo (fijo)'!$D:$D,,0)</f>
        <v>0</v>
      </c>
      <c r="G737" s="3">
        <v>46026</v>
      </c>
      <c r="H737">
        <v>64153733</v>
      </c>
      <c r="I737" t="s">
        <v>4191</v>
      </c>
      <c r="K737" t="s">
        <v>3233</v>
      </c>
      <c r="O737" s="3">
        <v>46026</v>
      </c>
      <c r="S737" t="s">
        <v>4042</v>
      </c>
      <c r="T737" t="s">
        <v>65</v>
      </c>
      <c r="U737" t="s">
        <v>66</v>
      </c>
      <c r="V737" t="str">
        <f>_xlfn.XLOOKUP(UTILIZADAS[[#This Row],[Contacto1]],Tabla2[phone_number_dialed],Tabla2[status_name],,0)</f>
        <v>Agent Not Available</v>
      </c>
    </row>
    <row r="738" spans="1:22" x14ac:dyDescent="0.25">
      <c r="A738" s="88" t="s">
        <v>2241</v>
      </c>
      <c r="B738" t="s">
        <v>2461</v>
      </c>
      <c r="C738" s="4">
        <v>368033060000</v>
      </c>
      <c r="D738" t="s">
        <v>4163</v>
      </c>
      <c r="E738">
        <f>+_xlfn.XLOOKUP(UTILIZADAS[[#This Row],[Numero_Cuenta]],'[1]cobros_marzo (fijo)'!$B:$B,'[1]cobros_marzo (fijo)'!$D:$D,,0)</f>
        <v>0</v>
      </c>
      <c r="G738" s="3">
        <v>46026</v>
      </c>
      <c r="H738">
        <v>61607001</v>
      </c>
      <c r="I738" t="s">
        <v>4192</v>
      </c>
      <c r="K738" t="s">
        <v>3234</v>
      </c>
      <c r="O738" s="3">
        <v>46026</v>
      </c>
      <c r="S738" t="s">
        <v>4043</v>
      </c>
      <c r="T738" t="s">
        <v>85</v>
      </c>
      <c r="U738" t="s">
        <v>66</v>
      </c>
      <c r="V738" t="str">
        <f>_xlfn.XLOOKUP(UTILIZADAS[[#This Row],[Contacto1]],Tabla2[phone_number_dialed],Tabla2[status_name],,0)</f>
        <v>Agent Not Available</v>
      </c>
    </row>
    <row r="739" spans="1:22" x14ac:dyDescent="0.25">
      <c r="A739" s="88" t="s">
        <v>2241</v>
      </c>
      <c r="B739" t="s">
        <v>2462</v>
      </c>
      <c r="C739" s="4">
        <v>367034390000</v>
      </c>
      <c r="D739" t="s">
        <v>4163</v>
      </c>
      <c r="E739">
        <f>+_xlfn.XLOOKUP(UTILIZADAS[[#This Row],[Numero_Cuenta]],'[1]cobros_marzo (fijo)'!$B:$B,'[1]cobros_marzo (fijo)'!$D:$D,,0)</f>
        <v>0</v>
      </c>
      <c r="G739" s="3">
        <v>46026</v>
      </c>
      <c r="H739">
        <v>64626087</v>
      </c>
      <c r="I739" t="s">
        <v>4193</v>
      </c>
      <c r="K739" t="s">
        <v>3235</v>
      </c>
      <c r="O739" s="3">
        <v>46026</v>
      </c>
      <c r="S739" t="s">
        <v>4044</v>
      </c>
      <c r="T739" t="s">
        <v>65</v>
      </c>
      <c r="U739" t="s">
        <v>66</v>
      </c>
      <c r="V739" t="e">
        <f>_xlfn.XLOOKUP(UTILIZADAS[[#This Row],[Contacto1]],Tabla2[phone_number_dialed],Tabla2[status_name],,0)</f>
        <v>#N/A</v>
      </c>
    </row>
    <row r="740" spans="1:22" x14ac:dyDescent="0.25">
      <c r="A740" s="88" t="s">
        <v>2241</v>
      </c>
      <c r="B740" t="s">
        <v>2463</v>
      </c>
      <c r="C740" s="4">
        <v>367033660000</v>
      </c>
      <c r="D740" t="s">
        <v>4163</v>
      </c>
      <c r="E740">
        <f>+_xlfn.XLOOKUP(UTILIZADAS[[#This Row],[Numero_Cuenta]],'[1]cobros_marzo (fijo)'!$B:$B,'[1]cobros_marzo (fijo)'!$D:$D,,0)</f>
        <v>0</v>
      </c>
      <c r="G740" s="3">
        <v>46026</v>
      </c>
      <c r="H740">
        <v>61513667</v>
      </c>
      <c r="I740" t="s">
        <v>4194</v>
      </c>
      <c r="K740" t="s">
        <v>3236</v>
      </c>
      <c r="O740" s="3">
        <v>46026</v>
      </c>
      <c r="S740" t="s">
        <v>4045</v>
      </c>
      <c r="T740" t="s">
        <v>65</v>
      </c>
      <c r="U740" t="s">
        <v>66</v>
      </c>
      <c r="V740" t="e">
        <f>_xlfn.XLOOKUP(UTILIZADAS[[#This Row],[Contacto1]],Tabla2[phone_number_dialed],Tabla2[status_name],,0)</f>
        <v>#N/A</v>
      </c>
    </row>
    <row r="741" spans="1:22" x14ac:dyDescent="0.25">
      <c r="A741" s="88" t="s">
        <v>2241</v>
      </c>
      <c r="B741" t="s">
        <v>4430</v>
      </c>
      <c r="C741" s="4">
        <v>362033460000</v>
      </c>
      <c r="D741" t="s">
        <v>4163</v>
      </c>
      <c r="E741">
        <f>+_xlfn.XLOOKUP(UTILIZADAS[[#This Row],[Numero_Cuenta]],'[1]cobros_marzo (fijo)'!$B:$B,'[1]cobros_marzo (fijo)'!$D:$D,,0)</f>
        <v>0</v>
      </c>
      <c r="G741" s="3">
        <v>46026</v>
      </c>
      <c r="H741">
        <v>64160500</v>
      </c>
      <c r="I741" t="s">
        <v>4195</v>
      </c>
      <c r="K741" t="s">
        <v>3237</v>
      </c>
      <c r="O741" s="3">
        <v>46026</v>
      </c>
      <c r="S741" t="s">
        <v>4046</v>
      </c>
      <c r="T741" t="s">
        <v>2553</v>
      </c>
      <c r="U741" t="s">
        <v>66</v>
      </c>
      <c r="V741" t="str">
        <f>_xlfn.XLOOKUP(UTILIZADAS[[#This Row],[Contacto1]],Tabla2[phone_number_dialed],Tabla2[status_name],,0)</f>
        <v>Auto busy</v>
      </c>
    </row>
    <row r="742" spans="1:22" x14ac:dyDescent="0.25">
      <c r="A742" s="88" t="s">
        <v>2241</v>
      </c>
      <c r="B742" t="s">
        <v>4431</v>
      </c>
      <c r="C742" s="4">
        <v>366014750000</v>
      </c>
      <c r="D742" t="s">
        <v>4163</v>
      </c>
      <c r="E742">
        <f>+_xlfn.XLOOKUP(UTILIZADAS[[#This Row],[Numero_Cuenta]],'[1]cobros_marzo (fijo)'!$B:$B,'[1]cobros_marzo (fijo)'!$D:$D,,0)</f>
        <v>0</v>
      </c>
      <c r="G742" s="3">
        <v>46026</v>
      </c>
      <c r="H742">
        <v>67361909</v>
      </c>
      <c r="I742" t="s">
        <v>4196</v>
      </c>
      <c r="K742" t="s">
        <v>3238</v>
      </c>
      <c r="O742" s="3">
        <v>46026</v>
      </c>
      <c r="S742" t="s">
        <v>4047</v>
      </c>
      <c r="T742" t="s">
        <v>2552</v>
      </c>
      <c r="U742" t="s">
        <v>66</v>
      </c>
      <c r="V742" t="str">
        <f>_xlfn.XLOOKUP(UTILIZADAS[[#This Row],[Contacto1]],Tabla2[phone_number_dialed],Tabla2[status_name],,0)</f>
        <v>Volver a llamar</v>
      </c>
    </row>
    <row r="743" spans="1:22" x14ac:dyDescent="0.25">
      <c r="A743" s="88" t="s">
        <v>2241</v>
      </c>
      <c r="B743" t="s">
        <v>2465</v>
      </c>
      <c r="C743" s="4">
        <v>369035140000</v>
      </c>
      <c r="D743" t="s">
        <v>4163</v>
      </c>
      <c r="E743">
        <f>+_xlfn.XLOOKUP(UTILIZADAS[[#This Row],[Numero_Cuenta]],'[1]cobros_marzo (fijo)'!$B:$B,'[1]cobros_marzo (fijo)'!$D:$D,,0)</f>
        <v>0</v>
      </c>
      <c r="G743" s="3">
        <v>46026</v>
      </c>
      <c r="H743">
        <v>66767187</v>
      </c>
      <c r="I743" t="s">
        <v>4197</v>
      </c>
      <c r="K743" t="s">
        <v>3239</v>
      </c>
      <c r="O743" s="3">
        <v>46026</v>
      </c>
      <c r="S743" t="s">
        <v>4048</v>
      </c>
      <c r="T743" t="s">
        <v>65</v>
      </c>
      <c r="U743" t="s">
        <v>66</v>
      </c>
      <c r="V743" t="str">
        <f>_xlfn.XLOOKUP(UTILIZADAS[[#This Row],[Contacto1]],Tabla2[phone_number_dialed],Tabla2[status_name],,0)</f>
        <v>Agent Not Available</v>
      </c>
    </row>
    <row r="744" spans="1:22" x14ac:dyDescent="0.25">
      <c r="A744" s="88" t="s">
        <v>2241</v>
      </c>
      <c r="B744" t="s">
        <v>4432</v>
      </c>
      <c r="C744" s="4">
        <v>365035170000</v>
      </c>
      <c r="D744" t="s">
        <v>4163</v>
      </c>
      <c r="E744">
        <f>+_xlfn.XLOOKUP(UTILIZADAS[[#This Row],[Numero_Cuenta]],'[1]cobros_marzo (fijo)'!$B:$B,'[1]cobros_marzo (fijo)'!$D:$D,,0)</f>
        <v>0</v>
      </c>
      <c r="G744" s="3">
        <v>46026</v>
      </c>
      <c r="H744">
        <v>67523232</v>
      </c>
      <c r="I744" t="s">
        <v>4198</v>
      </c>
      <c r="K744" t="s">
        <v>3240</v>
      </c>
      <c r="O744" s="3">
        <v>46026</v>
      </c>
      <c r="S744" t="s">
        <v>4049</v>
      </c>
      <c r="T744" t="s">
        <v>65</v>
      </c>
      <c r="U744" t="s">
        <v>66</v>
      </c>
      <c r="V744" t="e">
        <f>_xlfn.XLOOKUP(UTILIZADAS[[#This Row],[Contacto1]],Tabla2[phone_number_dialed],Tabla2[status_name],,0)</f>
        <v>#N/A</v>
      </c>
    </row>
    <row r="745" spans="1:22" x14ac:dyDescent="0.25">
      <c r="A745" s="88" t="s">
        <v>2241</v>
      </c>
      <c r="B745" t="s">
        <v>4433</v>
      </c>
      <c r="C745" s="4">
        <v>368028740000</v>
      </c>
      <c r="D745" t="s">
        <v>4163</v>
      </c>
      <c r="E745">
        <f>+_xlfn.XLOOKUP(UTILIZADAS[[#This Row],[Numero_Cuenta]],'[1]cobros_marzo (fijo)'!$B:$B,'[1]cobros_marzo (fijo)'!$D:$D,,0)</f>
        <v>0</v>
      </c>
      <c r="G745" s="3">
        <v>46026</v>
      </c>
      <c r="H745">
        <v>64514859</v>
      </c>
      <c r="I745" t="s">
        <v>4199</v>
      </c>
      <c r="K745" t="s">
        <v>3241</v>
      </c>
      <c r="O745" s="3">
        <v>46026</v>
      </c>
      <c r="S745" t="s">
        <v>4050</v>
      </c>
      <c r="T745" t="s">
        <v>65</v>
      </c>
      <c r="U745" t="s">
        <v>66</v>
      </c>
      <c r="V745" t="e">
        <f>_xlfn.XLOOKUP(UTILIZADAS[[#This Row],[Contacto1]],Tabla2[phone_number_dialed],Tabla2[status_name],,0)</f>
        <v>#N/A</v>
      </c>
    </row>
    <row r="746" spans="1:22" x14ac:dyDescent="0.25">
      <c r="A746" s="88" t="s">
        <v>2241</v>
      </c>
      <c r="B746" t="s">
        <v>2466</v>
      </c>
      <c r="C746" s="4">
        <v>364033810000</v>
      </c>
      <c r="D746" t="s">
        <v>4163</v>
      </c>
      <c r="E746">
        <f>+_xlfn.XLOOKUP(UTILIZADAS[[#This Row],[Numero_Cuenta]],'[1]cobros_marzo (fijo)'!$B:$B,'[1]cobros_marzo (fijo)'!$D:$D,,0)</f>
        <v>0</v>
      </c>
      <c r="G746" s="3">
        <v>46026</v>
      </c>
      <c r="H746">
        <v>62685947</v>
      </c>
      <c r="I746" t="s">
        <v>4200</v>
      </c>
      <c r="K746" t="s">
        <v>3242</v>
      </c>
      <c r="O746" s="3">
        <v>46026</v>
      </c>
      <c r="S746" t="s">
        <v>4051</v>
      </c>
      <c r="T746" t="s">
        <v>65</v>
      </c>
      <c r="U746" t="s">
        <v>66</v>
      </c>
      <c r="V746" t="str">
        <f>_xlfn.XLOOKUP(UTILIZADAS[[#This Row],[Contacto1]],Tabla2[phone_number_dialed],Tabla2[status_name],,0)</f>
        <v>Agent Not Available</v>
      </c>
    </row>
    <row r="747" spans="1:22" x14ac:dyDescent="0.25">
      <c r="A747" s="88" t="s">
        <v>2241</v>
      </c>
      <c r="B747" t="s">
        <v>4434</v>
      </c>
      <c r="C747" s="4">
        <v>362036160000</v>
      </c>
      <c r="D747" t="s">
        <v>4163</v>
      </c>
      <c r="E747">
        <f>+_xlfn.XLOOKUP(UTILIZADAS[[#This Row],[Numero_Cuenta]],'[1]cobros_marzo (fijo)'!$B:$B,'[1]cobros_marzo (fijo)'!$D:$D,,0)</f>
        <v>0</v>
      </c>
      <c r="G747" s="3">
        <v>46026</v>
      </c>
      <c r="H747">
        <v>68777997</v>
      </c>
      <c r="I747" t="s">
        <v>4201</v>
      </c>
      <c r="K747" t="s">
        <v>3243</v>
      </c>
      <c r="O747" s="3">
        <v>46026</v>
      </c>
      <c r="S747" t="s">
        <v>4052</v>
      </c>
      <c r="T747" t="s">
        <v>65</v>
      </c>
      <c r="U747" t="s">
        <v>66</v>
      </c>
      <c r="V747" t="str">
        <f>_xlfn.XLOOKUP(UTILIZADAS[[#This Row],[Contacto1]],Tabla2[phone_number_dialed],Tabla2[status_name],,0)</f>
        <v>Auto busy</v>
      </c>
    </row>
    <row r="748" spans="1:22" x14ac:dyDescent="0.25">
      <c r="A748" s="88" t="s">
        <v>2241</v>
      </c>
      <c r="B748" t="s">
        <v>2468</v>
      </c>
      <c r="C748" s="4">
        <v>366036750000</v>
      </c>
      <c r="D748" t="s">
        <v>4163</v>
      </c>
      <c r="E748">
        <f>+_xlfn.XLOOKUP(UTILIZADAS[[#This Row],[Numero_Cuenta]],'[1]cobros_marzo (fijo)'!$B:$B,'[1]cobros_marzo (fijo)'!$D:$D,,0)</f>
        <v>0</v>
      </c>
      <c r="G748" s="3">
        <v>46026</v>
      </c>
      <c r="H748">
        <v>0</v>
      </c>
      <c r="I748" t="s">
        <v>4202</v>
      </c>
      <c r="K748" t="s">
        <v>3244</v>
      </c>
      <c r="O748" s="3">
        <v>46026</v>
      </c>
      <c r="S748" t="s">
        <v>4053</v>
      </c>
      <c r="T748" t="s">
        <v>65</v>
      </c>
      <c r="U748" t="s">
        <v>66</v>
      </c>
      <c r="V748" t="e">
        <f>_xlfn.XLOOKUP(UTILIZADAS[[#This Row],[Contacto1]],Tabla2[phone_number_dialed],Tabla2[status_name],,0)</f>
        <v>#N/A</v>
      </c>
    </row>
    <row r="749" spans="1:22" x14ac:dyDescent="0.25">
      <c r="A749" s="88" t="s">
        <v>2241</v>
      </c>
      <c r="B749" t="s">
        <v>2469</v>
      </c>
      <c r="C749" s="4">
        <v>362036260000</v>
      </c>
      <c r="D749" t="s">
        <v>4163</v>
      </c>
      <c r="E749">
        <f>+_xlfn.XLOOKUP(UTILIZADAS[[#This Row],[Numero_Cuenta]],'[1]cobros_marzo (fijo)'!$B:$B,'[1]cobros_marzo (fijo)'!$D:$D,,0)</f>
        <v>0</v>
      </c>
      <c r="G749" s="3">
        <v>46026</v>
      </c>
      <c r="H749">
        <v>67795397</v>
      </c>
      <c r="I749" t="s">
        <v>4203</v>
      </c>
      <c r="K749" t="s">
        <v>3151</v>
      </c>
      <c r="O749" s="3">
        <v>46026</v>
      </c>
      <c r="S749" t="s">
        <v>4054</v>
      </c>
      <c r="T749" t="s">
        <v>65</v>
      </c>
      <c r="U749" t="s">
        <v>66</v>
      </c>
      <c r="V749" t="str">
        <f>_xlfn.XLOOKUP(UTILIZADAS[[#This Row],[Contacto1]],Tabla2[phone_number_dialed],Tabla2[status_name],,0)</f>
        <v>Agent Not Available</v>
      </c>
    </row>
    <row r="750" spans="1:22" x14ac:dyDescent="0.25">
      <c r="A750" s="88" t="s">
        <v>2241</v>
      </c>
      <c r="B750" t="s">
        <v>4435</v>
      </c>
      <c r="C750" s="4">
        <v>367035280000</v>
      </c>
      <c r="D750" t="s">
        <v>4163</v>
      </c>
      <c r="E750">
        <f>+_xlfn.XLOOKUP(UTILIZADAS[[#This Row],[Numero_Cuenta]],'[1]cobros_marzo (fijo)'!$B:$B,'[1]cobros_marzo (fijo)'!$D:$D,,0)</f>
        <v>0</v>
      </c>
      <c r="G750" s="3">
        <v>46026</v>
      </c>
      <c r="H750">
        <v>68981574</v>
      </c>
      <c r="I750" t="s">
        <v>4204</v>
      </c>
      <c r="K750" t="s">
        <v>3245</v>
      </c>
      <c r="O750" s="3">
        <v>46026</v>
      </c>
      <c r="S750" t="s">
        <v>4055</v>
      </c>
      <c r="T750" t="s">
        <v>65</v>
      </c>
      <c r="U750" t="s">
        <v>66</v>
      </c>
      <c r="V750" t="str">
        <f>_xlfn.XLOOKUP(UTILIZADAS[[#This Row],[Contacto1]],Tabla2[phone_number_dialed],Tabla2[status_name],,0)</f>
        <v>Agent Not Available</v>
      </c>
    </row>
    <row r="751" spans="1:22" x14ac:dyDescent="0.25">
      <c r="A751" s="88" t="s">
        <v>2241</v>
      </c>
      <c r="B751" t="s">
        <v>4436</v>
      </c>
      <c r="C751" s="4">
        <v>996017340000</v>
      </c>
      <c r="D751" t="s">
        <v>4163</v>
      </c>
      <c r="E751">
        <f>+_xlfn.XLOOKUP(UTILIZADAS[[#This Row],[Numero_Cuenta]],'[1]cobros_marzo (fijo)'!$B:$B,'[1]cobros_marzo (fijo)'!$D:$D,,0)</f>
        <v>0</v>
      </c>
      <c r="G751" s="3">
        <v>46026</v>
      </c>
      <c r="H751">
        <v>65923460</v>
      </c>
      <c r="I751" t="s">
        <v>4205</v>
      </c>
      <c r="K751" t="s">
        <v>3246</v>
      </c>
      <c r="O751" s="3">
        <v>46026</v>
      </c>
      <c r="S751" t="s">
        <v>4056</v>
      </c>
      <c r="T751" t="s">
        <v>86</v>
      </c>
      <c r="U751" t="s">
        <v>66</v>
      </c>
      <c r="V751" t="str">
        <f>_xlfn.XLOOKUP(UTILIZADAS[[#This Row],[Contacto1]],Tabla2[phone_number_dialed],Tabla2[status_name],,0)</f>
        <v>Auto busy</v>
      </c>
    </row>
    <row r="752" spans="1:22" x14ac:dyDescent="0.25">
      <c r="A752" s="88" t="s">
        <v>2241</v>
      </c>
      <c r="B752" t="s">
        <v>2470</v>
      </c>
      <c r="C752" s="4">
        <v>365034070000</v>
      </c>
      <c r="D752" t="s">
        <v>4163</v>
      </c>
      <c r="E752">
        <f>+_xlfn.XLOOKUP(UTILIZADAS[[#This Row],[Numero_Cuenta]],'[1]cobros_marzo (fijo)'!$B:$B,'[1]cobros_marzo (fijo)'!$D:$D,,0)</f>
        <v>0</v>
      </c>
      <c r="G752" s="3">
        <v>46026</v>
      </c>
      <c r="H752">
        <v>68905432</v>
      </c>
      <c r="I752" t="s">
        <v>4206</v>
      </c>
      <c r="K752" t="s">
        <v>2123</v>
      </c>
      <c r="O752" s="3">
        <v>46026</v>
      </c>
      <c r="S752" t="s">
        <v>4057</v>
      </c>
      <c r="T752" t="s">
        <v>65</v>
      </c>
      <c r="U752" t="s">
        <v>66</v>
      </c>
      <c r="V752" t="str">
        <f>_xlfn.XLOOKUP(UTILIZADAS[[#This Row],[Contacto1]],Tabla2[phone_number_dialed],Tabla2[status_name],,0)</f>
        <v>Agent Not Available</v>
      </c>
    </row>
    <row r="753" spans="1:22" x14ac:dyDescent="0.25">
      <c r="A753" s="88" t="s">
        <v>2241</v>
      </c>
      <c r="B753" t="s">
        <v>4437</v>
      </c>
      <c r="C753" s="4">
        <v>369036400000</v>
      </c>
      <c r="D753" t="s">
        <v>4163</v>
      </c>
      <c r="E753">
        <f>+_xlfn.XLOOKUP(UTILIZADAS[[#This Row],[Numero_Cuenta]],'[1]cobros_marzo (fijo)'!$B:$B,'[1]cobros_marzo (fijo)'!$D:$D,,0)</f>
        <v>0</v>
      </c>
      <c r="G753" s="3">
        <v>46026</v>
      </c>
      <c r="H753">
        <v>68692765</v>
      </c>
      <c r="I753" t="s">
        <v>4207</v>
      </c>
      <c r="K753" t="s">
        <v>3247</v>
      </c>
      <c r="O753" s="3">
        <v>46026</v>
      </c>
      <c r="S753" t="s">
        <v>4058</v>
      </c>
      <c r="T753" t="s">
        <v>65</v>
      </c>
      <c r="U753" t="s">
        <v>66</v>
      </c>
      <c r="V753" t="e">
        <f>_xlfn.XLOOKUP(UTILIZADAS[[#This Row],[Contacto1]],Tabla2[phone_number_dialed],Tabla2[status_name],,0)</f>
        <v>#N/A</v>
      </c>
    </row>
    <row r="754" spans="1:22" x14ac:dyDescent="0.25">
      <c r="A754" s="88" t="s">
        <v>2241</v>
      </c>
      <c r="B754" t="s">
        <v>2471</v>
      </c>
      <c r="C754" s="4">
        <v>369034530000</v>
      </c>
      <c r="D754" t="s">
        <v>4163</v>
      </c>
      <c r="E754">
        <f>+_xlfn.XLOOKUP(UTILIZADAS[[#This Row],[Numero_Cuenta]],'[1]cobros_marzo (fijo)'!$B:$B,'[1]cobros_marzo (fijo)'!$D:$D,,0)</f>
        <v>0</v>
      </c>
      <c r="G754" s="3">
        <v>46026</v>
      </c>
      <c r="H754">
        <v>68603659</v>
      </c>
      <c r="I754" t="s">
        <v>4208</v>
      </c>
      <c r="K754" t="s">
        <v>3248</v>
      </c>
      <c r="O754" s="3">
        <v>46026</v>
      </c>
      <c r="S754" t="s">
        <v>4059</v>
      </c>
      <c r="T754" t="s">
        <v>65</v>
      </c>
      <c r="U754" t="s">
        <v>66</v>
      </c>
      <c r="V754" t="str">
        <f>_xlfn.XLOOKUP(UTILIZADAS[[#This Row],[Contacto1]],Tabla2[phone_number_dialed],Tabla2[status_name],,0)</f>
        <v>Agent Not Available</v>
      </c>
    </row>
    <row r="755" spans="1:22" x14ac:dyDescent="0.25">
      <c r="A755" s="88" t="s">
        <v>2241</v>
      </c>
      <c r="B755" t="s">
        <v>2472</v>
      </c>
      <c r="C755" s="4">
        <v>367036390000</v>
      </c>
      <c r="D755" t="s">
        <v>4163</v>
      </c>
      <c r="E755">
        <f>+_xlfn.XLOOKUP(UTILIZADAS[[#This Row],[Numero_Cuenta]],'[1]cobros_marzo (fijo)'!$B:$B,'[1]cobros_marzo (fijo)'!$D:$D,,0)</f>
        <v>0</v>
      </c>
      <c r="G755" s="3">
        <v>46026</v>
      </c>
      <c r="H755">
        <v>63787210</v>
      </c>
      <c r="I755" t="s">
        <v>4209</v>
      </c>
      <c r="K755" t="s">
        <v>3249</v>
      </c>
      <c r="O755" s="3">
        <v>46026</v>
      </c>
      <c r="S755" t="s">
        <v>4060</v>
      </c>
      <c r="T755" t="s">
        <v>65</v>
      </c>
      <c r="U755" t="s">
        <v>66</v>
      </c>
      <c r="V755" t="str">
        <f>_xlfn.XLOOKUP(UTILIZADAS[[#This Row],[Contacto1]],Tabla2[phone_number_dialed],Tabla2[status_name],,0)</f>
        <v>Cuenta cesada</v>
      </c>
    </row>
    <row r="756" spans="1:22" x14ac:dyDescent="0.25">
      <c r="A756" s="88" t="s">
        <v>2241</v>
      </c>
      <c r="B756" t="s">
        <v>2473</v>
      </c>
      <c r="C756" s="4">
        <v>361037430000</v>
      </c>
      <c r="D756" t="s">
        <v>4163</v>
      </c>
      <c r="E756">
        <f>+_xlfn.XLOOKUP(UTILIZADAS[[#This Row],[Numero_Cuenta]],'[1]cobros_marzo (fijo)'!$B:$B,'[1]cobros_marzo (fijo)'!$D:$D,,0)</f>
        <v>0</v>
      </c>
      <c r="G756" s="3">
        <v>46026</v>
      </c>
      <c r="H756">
        <v>67123494</v>
      </c>
      <c r="I756" t="s">
        <v>4210</v>
      </c>
      <c r="K756" t="s">
        <v>3250</v>
      </c>
      <c r="O756" s="3">
        <v>46026</v>
      </c>
      <c r="S756" t="s">
        <v>4061</v>
      </c>
      <c r="T756" t="s">
        <v>65</v>
      </c>
      <c r="U756" t="s">
        <v>66</v>
      </c>
      <c r="V756" t="str">
        <f>_xlfn.XLOOKUP(UTILIZADAS[[#This Row],[Contacto1]],Tabla2[phone_number_dialed],Tabla2[status_name],,0)</f>
        <v>Auto busy</v>
      </c>
    </row>
    <row r="757" spans="1:22" x14ac:dyDescent="0.25">
      <c r="A757" s="88" t="s">
        <v>2241</v>
      </c>
      <c r="B757" t="s">
        <v>4438</v>
      </c>
      <c r="C757" s="4">
        <v>361036580000</v>
      </c>
      <c r="D757" t="s">
        <v>4163</v>
      </c>
      <c r="E757">
        <f>+_xlfn.XLOOKUP(UTILIZADAS[[#This Row],[Numero_Cuenta]],'[1]cobros_marzo (fijo)'!$B:$B,'[1]cobros_marzo (fijo)'!$D:$D,,0)</f>
        <v>0</v>
      </c>
      <c r="G757" s="3">
        <v>46026</v>
      </c>
      <c r="H757">
        <v>64563326</v>
      </c>
      <c r="I757" t="s">
        <v>4211</v>
      </c>
      <c r="K757" t="s">
        <v>3251</v>
      </c>
      <c r="O757" s="3">
        <v>46026</v>
      </c>
      <c r="S757" t="s">
        <v>4062</v>
      </c>
      <c r="T757" t="s">
        <v>65</v>
      </c>
      <c r="U757" t="s">
        <v>66</v>
      </c>
      <c r="V757" t="e">
        <f>_xlfn.XLOOKUP(UTILIZADAS[[#This Row],[Contacto1]],Tabla2[phone_number_dialed],Tabla2[status_name],,0)</f>
        <v>#N/A</v>
      </c>
    </row>
    <row r="758" spans="1:22" x14ac:dyDescent="0.25">
      <c r="A758" s="88" t="s">
        <v>2241</v>
      </c>
      <c r="B758" t="s">
        <v>2474</v>
      </c>
      <c r="C758" s="4">
        <v>361037900000</v>
      </c>
      <c r="D758" t="s">
        <v>4163</v>
      </c>
      <c r="E758">
        <f>+_xlfn.XLOOKUP(UTILIZADAS[[#This Row],[Numero_Cuenta]],'[1]cobros_marzo (fijo)'!$B:$B,'[1]cobros_marzo (fijo)'!$D:$D,,0)</f>
        <v>0</v>
      </c>
      <c r="G758" s="3">
        <v>46026</v>
      </c>
      <c r="H758">
        <v>64392217</v>
      </c>
      <c r="I758" t="s">
        <v>4212</v>
      </c>
      <c r="K758" t="s">
        <v>3252</v>
      </c>
      <c r="O758" s="3">
        <v>46026</v>
      </c>
      <c r="S758" t="s">
        <v>4063</v>
      </c>
      <c r="T758" t="s">
        <v>65</v>
      </c>
      <c r="U758" t="s">
        <v>66</v>
      </c>
      <c r="V758" t="str">
        <f>_xlfn.XLOOKUP(UTILIZADAS[[#This Row],[Contacto1]],Tabla2[phone_number_dialed],Tabla2[status_name],,0)</f>
        <v>Agent Not Available</v>
      </c>
    </row>
    <row r="759" spans="1:22" x14ac:dyDescent="0.25">
      <c r="A759" s="88" t="s">
        <v>2241</v>
      </c>
      <c r="B759" t="s">
        <v>2475</v>
      </c>
      <c r="C759" s="4">
        <v>361019970000</v>
      </c>
      <c r="D759" t="s">
        <v>4163</v>
      </c>
      <c r="E759">
        <f>+_xlfn.XLOOKUP(UTILIZADAS[[#This Row],[Numero_Cuenta]],'[1]cobros_marzo (fijo)'!$B:$B,'[1]cobros_marzo (fijo)'!$D:$D,,0)</f>
        <v>0</v>
      </c>
      <c r="G759" s="3">
        <v>46026</v>
      </c>
      <c r="H759">
        <v>65302840</v>
      </c>
      <c r="I759" t="s">
        <v>4213</v>
      </c>
      <c r="K759" t="s">
        <v>3253</v>
      </c>
      <c r="O759" s="3">
        <v>46026</v>
      </c>
      <c r="S759" t="s">
        <v>4064</v>
      </c>
      <c r="T759" t="s">
        <v>65</v>
      </c>
      <c r="U759" t="s">
        <v>66</v>
      </c>
      <c r="V759" t="str">
        <f>_xlfn.XLOOKUP(UTILIZADAS[[#This Row],[Contacto1]],Tabla2[phone_number_dialed],Tabla2[status_name],,0)</f>
        <v>Agent Not Available</v>
      </c>
    </row>
    <row r="760" spans="1:22" x14ac:dyDescent="0.25">
      <c r="A760" s="88" t="s">
        <v>2241</v>
      </c>
      <c r="B760" t="s">
        <v>4439</v>
      </c>
      <c r="C760" s="4">
        <v>365036580000</v>
      </c>
      <c r="D760" t="s">
        <v>4163</v>
      </c>
      <c r="E760">
        <f>+_xlfn.XLOOKUP(UTILIZADAS[[#This Row],[Numero_Cuenta]],'[1]cobros_marzo (fijo)'!$B:$B,'[1]cobros_marzo (fijo)'!$D:$D,,0)</f>
        <v>0</v>
      </c>
      <c r="G760" s="3">
        <v>46026</v>
      </c>
      <c r="H760">
        <v>61629844</v>
      </c>
      <c r="I760" t="s">
        <v>4214</v>
      </c>
      <c r="K760" t="s">
        <v>3254</v>
      </c>
      <c r="O760" s="3">
        <v>46026</v>
      </c>
      <c r="S760" t="s">
        <v>4065</v>
      </c>
      <c r="T760" t="s">
        <v>85</v>
      </c>
      <c r="U760" t="s">
        <v>66</v>
      </c>
      <c r="V760" t="str">
        <f>_xlfn.XLOOKUP(UTILIZADAS[[#This Row],[Contacto1]],Tabla2[phone_number_dialed],Tabla2[status_name],,0)</f>
        <v>Buzon de voz</v>
      </c>
    </row>
    <row r="761" spans="1:22" x14ac:dyDescent="0.25">
      <c r="A761" s="88" t="s">
        <v>2241</v>
      </c>
      <c r="B761" t="s">
        <v>4440</v>
      </c>
      <c r="C761" s="4">
        <v>366034170000</v>
      </c>
      <c r="D761" t="s">
        <v>4163</v>
      </c>
      <c r="E761">
        <f>+_xlfn.XLOOKUP(UTILIZADAS[[#This Row],[Numero_Cuenta]],'[1]cobros_marzo (fijo)'!$B:$B,'[1]cobros_marzo (fijo)'!$D:$D,,0)</f>
        <v>0</v>
      </c>
      <c r="G761" s="3">
        <v>46026</v>
      </c>
      <c r="H761">
        <v>64900263</v>
      </c>
      <c r="I761" t="s">
        <v>4215</v>
      </c>
      <c r="K761" t="s">
        <v>3255</v>
      </c>
      <c r="O761" s="3">
        <v>46026</v>
      </c>
      <c r="S761" t="s">
        <v>4066</v>
      </c>
      <c r="T761" t="s">
        <v>86</v>
      </c>
      <c r="U761" t="s">
        <v>66</v>
      </c>
      <c r="V761" t="str">
        <f>_xlfn.XLOOKUP(UTILIZADAS[[#This Row],[Contacto1]],Tabla2[phone_number_dialed],Tabla2[status_name],,0)</f>
        <v>Agent Not Available</v>
      </c>
    </row>
    <row r="762" spans="1:22" x14ac:dyDescent="0.25">
      <c r="A762" s="88" t="s">
        <v>2241</v>
      </c>
      <c r="B762" t="s">
        <v>2477</v>
      </c>
      <c r="C762" s="4">
        <v>361037260000</v>
      </c>
      <c r="D762" t="s">
        <v>4163</v>
      </c>
      <c r="E762">
        <f>+_xlfn.XLOOKUP(UTILIZADAS[[#This Row],[Numero_Cuenta]],'[1]cobros_marzo (fijo)'!$B:$B,'[1]cobros_marzo (fijo)'!$D:$D,,0)</f>
        <v>0</v>
      </c>
      <c r="G762" s="3">
        <v>46026</v>
      </c>
      <c r="H762">
        <v>67517166</v>
      </c>
      <c r="I762" t="s">
        <v>4216</v>
      </c>
      <c r="K762" t="s">
        <v>3256</v>
      </c>
      <c r="O762" s="3">
        <v>46026</v>
      </c>
      <c r="S762" t="s">
        <v>4067</v>
      </c>
      <c r="T762" t="s">
        <v>65</v>
      </c>
      <c r="U762" t="s">
        <v>66</v>
      </c>
      <c r="V762" t="str">
        <f>_xlfn.XLOOKUP(UTILIZADAS[[#This Row],[Contacto1]],Tabla2[phone_number_dialed],Tabla2[status_name],,0)</f>
        <v>Agent Not Available</v>
      </c>
    </row>
    <row r="763" spans="1:22" x14ac:dyDescent="0.25">
      <c r="A763" s="88" t="s">
        <v>2241</v>
      </c>
      <c r="B763" t="s">
        <v>4441</v>
      </c>
      <c r="C763" s="4">
        <v>981043730000</v>
      </c>
      <c r="D763" t="s">
        <v>4163</v>
      </c>
      <c r="E763">
        <f>+_xlfn.XLOOKUP(UTILIZADAS[[#This Row],[Numero_Cuenta]],'[1]cobros_marzo (fijo)'!$B:$B,'[1]cobros_marzo (fijo)'!$D:$D,,0)</f>
        <v>0</v>
      </c>
      <c r="G763" s="3">
        <v>46026</v>
      </c>
      <c r="H763">
        <v>64548378</v>
      </c>
      <c r="I763" t="s">
        <v>4217</v>
      </c>
      <c r="K763" t="s">
        <v>3257</v>
      </c>
      <c r="O763" s="3">
        <v>46026</v>
      </c>
      <c r="S763" t="s">
        <v>4068</v>
      </c>
      <c r="T763" t="s">
        <v>65</v>
      </c>
      <c r="U763" t="s">
        <v>66</v>
      </c>
      <c r="V763" t="str">
        <f>_xlfn.XLOOKUP(UTILIZADAS[[#This Row],[Contacto1]],Tabla2[phone_number_dialed],Tabla2[status_name],,0)</f>
        <v>Agent Not Available</v>
      </c>
    </row>
    <row r="764" spans="1:22" x14ac:dyDescent="0.25">
      <c r="A764" s="88" t="s">
        <v>2241</v>
      </c>
      <c r="B764" t="s">
        <v>4442</v>
      </c>
      <c r="C764" s="4">
        <v>362036560000</v>
      </c>
      <c r="D764" t="s">
        <v>4163</v>
      </c>
      <c r="E764">
        <f>+_xlfn.XLOOKUP(UTILIZADAS[[#This Row],[Numero_Cuenta]],'[1]cobros_marzo (fijo)'!$B:$B,'[1]cobros_marzo (fijo)'!$D:$D,,0)</f>
        <v>0</v>
      </c>
      <c r="G764" s="3">
        <v>46026</v>
      </c>
      <c r="H764">
        <v>66862471</v>
      </c>
      <c r="I764">
        <v>66862471</v>
      </c>
      <c r="K764" t="s">
        <v>3258</v>
      </c>
      <c r="O764" s="3">
        <v>46026</v>
      </c>
      <c r="S764" t="s">
        <v>4069</v>
      </c>
      <c r="T764" t="s">
        <v>65</v>
      </c>
      <c r="U764" t="s">
        <v>66</v>
      </c>
      <c r="V764" t="str">
        <f>_xlfn.XLOOKUP(UTILIZADAS[[#This Row],[Contacto1]],Tabla2[phone_number_dialed],Tabla2[status_name],,0)</f>
        <v>Agent Not Available</v>
      </c>
    </row>
    <row r="765" spans="1:22" x14ac:dyDescent="0.25">
      <c r="A765" s="88" t="s">
        <v>2241</v>
      </c>
      <c r="B765" t="s">
        <v>4443</v>
      </c>
      <c r="C765" s="4">
        <v>362037870000</v>
      </c>
      <c r="D765" t="s">
        <v>4163</v>
      </c>
      <c r="E765">
        <f>+_xlfn.XLOOKUP(UTILIZADAS[[#This Row],[Numero_Cuenta]],'[1]cobros_marzo (fijo)'!$B:$B,'[1]cobros_marzo (fijo)'!$D:$D,,0)</f>
        <v>0</v>
      </c>
      <c r="G765" s="3">
        <v>46026</v>
      </c>
      <c r="H765">
        <v>64157773</v>
      </c>
      <c r="I765" t="s">
        <v>4218</v>
      </c>
      <c r="K765" t="s">
        <v>3259</v>
      </c>
      <c r="O765" s="3">
        <v>46026</v>
      </c>
      <c r="S765" t="s">
        <v>4070</v>
      </c>
      <c r="T765" t="s">
        <v>65</v>
      </c>
      <c r="U765" t="s">
        <v>66</v>
      </c>
      <c r="V765" t="e">
        <f>_xlfn.XLOOKUP(UTILIZADAS[[#This Row],[Contacto1]],Tabla2[phone_number_dialed],Tabla2[status_name],,0)</f>
        <v>#N/A</v>
      </c>
    </row>
    <row r="766" spans="1:22" x14ac:dyDescent="0.25">
      <c r="A766" s="88" t="s">
        <v>2241</v>
      </c>
      <c r="B766" t="s">
        <v>4444</v>
      </c>
      <c r="C766" s="4">
        <v>364039060000</v>
      </c>
      <c r="D766" t="s">
        <v>4163</v>
      </c>
      <c r="E766">
        <f>+_xlfn.XLOOKUP(UTILIZADAS[[#This Row],[Numero_Cuenta]],'[1]cobros_marzo (fijo)'!$B:$B,'[1]cobros_marzo (fijo)'!$D:$D,,0)</f>
        <v>0</v>
      </c>
      <c r="G766" s="3">
        <v>46026</v>
      </c>
      <c r="H766">
        <v>67430506</v>
      </c>
      <c r="I766" t="s">
        <v>4219</v>
      </c>
      <c r="K766" t="s">
        <v>3260</v>
      </c>
      <c r="O766" s="3">
        <v>46026</v>
      </c>
      <c r="S766" t="s">
        <v>4071</v>
      </c>
      <c r="T766" t="s">
        <v>65</v>
      </c>
      <c r="U766" t="s">
        <v>66</v>
      </c>
      <c r="V766" t="str">
        <f>_xlfn.XLOOKUP(UTILIZADAS[[#This Row],[Contacto1]],Tabla2[phone_number_dialed],Tabla2[status_name],,0)</f>
        <v>Agent Not Available</v>
      </c>
    </row>
    <row r="767" spans="1:22" x14ac:dyDescent="0.25">
      <c r="A767" s="88" t="s">
        <v>2241</v>
      </c>
      <c r="B767" t="s">
        <v>2480</v>
      </c>
      <c r="C767" s="4">
        <v>359067460000</v>
      </c>
      <c r="D767" t="s">
        <v>4163</v>
      </c>
      <c r="E767">
        <f>+_xlfn.XLOOKUP(UTILIZADAS[[#This Row],[Numero_Cuenta]],'[1]cobros_marzo (fijo)'!$B:$B,'[1]cobros_marzo (fijo)'!$D:$D,,0)</f>
        <v>0</v>
      </c>
      <c r="G767" s="3">
        <v>46026</v>
      </c>
      <c r="H767">
        <v>60246032</v>
      </c>
      <c r="I767" t="s">
        <v>4220</v>
      </c>
      <c r="K767" t="s">
        <v>3261</v>
      </c>
      <c r="O767" s="3">
        <v>46026</v>
      </c>
      <c r="S767" t="s">
        <v>4072</v>
      </c>
      <c r="T767" t="s">
        <v>65</v>
      </c>
      <c r="U767" t="s">
        <v>66</v>
      </c>
      <c r="V767" t="str">
        <f>_xlfn.XLOOKUP(UTILIZADAS[[#This Row],[Contacto1]],Tabla2[phone_number_dialed],Tabla2[status_name],,0)</f>
        <v>Auto busy</v>
      </c>
    </row>
    <row r="768" spans="1:22" x14ac:dyDescent="0.25">
      <c r="A768" s="88" t="s">
        <v>2241</v>
      </c>
      <c r="B768" t="s">
        <v>4445</v>
      </c>
      <c r="C768" s="4">
        <v>361037300000</v>
      </c>
      <c r="D768" t="s">
        <v>4163</v>
      </c>
      <c r="E768">
        <f>+_xlfn.XLOOKUP(UTILIZADAS[[#This Row],[Numero_Cuenta]],'[1]cobros_marzo (fijo)'!$B:$B,'[1]cobros_marzo (fijo)'!$D:$D,,0)</f>
        <v>0</v>
      </c>
      <c r="G768" s="3">
        <v>46026</v>
      </c>
      <c r="H768">
        <v>69048776</v>
      </c>
      <c r="I768" t="s">
        <v>4221</v>
      </c>
      <c r="K768" t="s">
        <v>3262</v>
      </c>
      <c r="O768" s="3">
        <v>46026</v>
      </c>
      <c r="S768" t="s">
        <v>4073</v>
      </c>
      <c r="T768" t="s">
        <v>85</v>
      </c>
      <c r="U768" t="s">
        <v>66</v>
      </c>
      <c r="V768" t="str">
        <f>_xlfn.XLOOKUP(UTILIZADAS[[#This Row],[Contacto1]],Tabla2[phone_number_dialed],Tabla2[status_name],,0)</f>
        <v>Auto busy</v>
      </c>
    </row>
    <row r="769" spans="1:22" x14ac:dyDescent="0.25">
      <c r="A769" s="88" t="s">
        <v>2241</v>
      </c>
      <c r="B769" t="s">
        <v>2482</v>
      </c>
      <c r="C769" s="4">
        <v>364036870000</v>
      </c>
      <c r="D769" t="s">
        <v>4163</v>
      </c>
      <c r="E769">
        <f>+_xlfn.XLOOKUP(UTILIZADAS[[#This Row],[Numero_Cuenta]],'[1]cobros_marzo (fijo)'!$B:$B,'[1]cobros_marzo (fijo)'!$D:$D,,0)</f>
        <v>0</v>
      </c>
      <c r="G769" s="3">
        <v>46026</v>
      </c>
      <c r="H769">
        <v>66399201</v>
      </c>
      <c r="I769" t="s">
        <v>4222</v>
      </c>
      <c r="K769" t="s">
        <v>3263</v>
      </c>
      <c r="O769" s="3">
        <v>46026</v>
      </c>
      <c r="S769">
        <v>182863259</v>
      </c>
      <c r="T769" t="s">
        <v>2552</v>
      </c>
      <c r="U769" t="s">
        <v>66</v>
      </c>
      <c r="V769" t="str">
        <f>_xlfn.XLOOKUP(UTILIZADAS[[#This Row],[Contacto1]],Tabla2[phone_number_dialed],Tabla2[status_name],,0)</f>
        <v>Agent Not Available</v>
      </c>
    </row>
    <row r="770" spans="1:22" x14ac:dyDescent="0.25">
      <c r="A770" s="88" t="s">
        <v>2241</v>
      </c>
      <c r="B770" t="s">
        <v>4446</v>
      </c>
      <c r="C770" s="4">
        <v>341388600000</v>
      </c>
      <c r="D770" t="s">
        <v>4163</v>
      </c>
      <c r="E770">
        <f>+_xlfn.XLOOKUP(UTILIZADAS[[#This Row],[Numero_Cuenta]],'[1]cobros_marzo (fijo)'!$B:$B,'[1]cobros_marzo (fijo)'!$D:$D,,0)</f>
        <v>0</v>
      </c>
      <c r="G770" s="3">
        <v>46026</v>
      </c>
      <c r="H770">
        <v>68905432</v>
      </c>
      <c r="I770" t="s">
        <v>4206</v>
      </c>
      <c r="K770" t="s">
        <v>2685</v>
      </c>
      <c r="O770" s="3">
        <v>46026</v>
      </c>
      <c r="S770" t="s">
        <v>4074</v>
      </c>
      <c r="T770" t="s">
        <v>65</v>
      </c>
      <c r="U770" t="s">
        <v>66</v>
      </c>
      <c r="V770" t="str">
        <f>_xlfn.XLOOKUP(UTILIZADAS[[#This Row],[Contacto1]],Tabla2[phone_number_dialed],Tabla2[status_name],,0)</f>
        <v>Agent Not Available</v>
      </c>
    </row>
    <row r="771" spans="1:22" x14ac:dyDescent="0.25">
      <c r="A771" s="88" t="s">
        <v>2241</v>
      </c>
      <c r="B771" t="s">
        <v>4447</v>
      </c>
      <c r="C771" s="4">
        <v>364039100000</v>
      </c>
      <c r="D771" t="s">
        <v>4163</v>
      </c>
      <c r="E771">
        <f>+_xlfn.XLOOKUP(UTILIZADAS[[#This Row],[Numero_Cuenta]],'[1]cobros_marzo (fijo)'!$B:$B,'[1]cobros_marzo (fijo)'!$D:$D,,0)</f>
        <v>0</v>
      </c>
      <c r="G771" s="3">
        <v>46026</v>
      </c>
      <c r="H771">
        <v>64866239</v>
      </c>
      <c r="I771" t="s">
        <v>4223</v>
      </c>
      <c r="K771" t="s">
        <v>3264</v>
      </c>
      <c r="O771" s="3">
        <v>46026</v>
      </c>
      <c r="S771" t="s">
        <v>4075</v>
      </c>
      <c r="T771" t="s">
        <v>65</v>
      </c>
      <c r="U771" t="s">
        <v>66</v>
      </c>
      <c r="V771" t="str">
        <f>_xlfn.XLOOKUP(UTILIZADAS[[#This Row],[Contacto1]],Tabla2[phone_number_dialed],Tabla2[status_name],,0)</f>
        <v>Agent Not Available</v>
      </c>
    </row>
    <row r="772" spans="1:22" x14ac:dyDescent="0.25">
      <c r="A772" s="88" t="s">
        <v>2241</v>
      </c>
      <c r="B772" t="s">
        <v>2483</v>
      </c>
      <c r="C772" s="4">
        <v>365036310000</v>
      </c>
      <c r="D772" t="s">
        <v>4163</v>
      </c>
      <c r="E772">
        <f>+_xlfn.XLOOKUP(UTILIZADAS[[#This Row],[Numero_Cuenta]],'[1]cobros_marzo (fijo)'!$B:$B,'[1]cobros_marzo (fijo)'!$D:$D,,0)</f>
        <v>0</v>
      </c>
      <c r="G772" s="3">
        <v>46026</v>
      </c>
      <c r="H772">
        <v>67331934</v>
      </c>
      <c r="I772" t="s">
        <v>4224</v>
      </c>
      <c r="K772" t="s">
        <v>3265</v>
      </c>
      <c r="O772" s="3">
        <v>46026</v>
      </c>
      <c r="S772" t="s">
        <v>4076</v>
      </c>
      <c r="T772" t="s">
        <v>65</v>
      </c>
      <c r="U772" t="s">
        <v>66</v>
      </c>
      <c r="V772" t="str">
        <f>_xlfn.XLOOKUP(UTILIZADAS[[#This Row],[Contacto1]],Tabla2[phone_number_dialed],Tabla2[status_name],,0)</f>
        <v>Volver a llamar</v>
      </c>
    </row>
    <row r="773" spans="1:22" x14ac:dyDescent="0.25">
      <c r="A773" s="88" t="s">
        <v>2241</v>
      </c>
      <c r="B773" t="s">
        <v>2484</v>
      </c>
      <c r="C773" s="4">
        <v>363033580000</v>
      </c>
      <c r="D773" t="s">
        <v>4163</v>
      </c>
      <c r="E773">
        <f>+_xlfn.XLOOKUP(UTILIZADAS[[#This Row],[Numero_Cuenta]],'[1]cobros_marzo (fijo)'!$B:$B,'[1]cobros_marzo (fijo)'!$D:$D,,0)</f>
        <v>0</v>
      </c>
      <c r="G773" s="3">
        <v>46026</v>
      </c>
      <c r="H773">
        <v>68136773</v>
      </c>
      <c r="I773" t="s">
        <v>4225</v>
      </c>
      <c r="K773" t="s">
        <v>3266</v>
      </c>
      <c r="O773" s="3">
        <v>46026</v>
      </c>
      <c r="S773" t="s">
        <v>4077</v>
      </c>
      <c r="T773" t="s">
        <v>65</v>
      </c>
      <c r="U773" t="s">
        <v>66</v>
      </c>
      <c r="V773" t="e">
        <f>_xlfn.XLOOKUP(UTILIZADAS[[#This Row],[Contacto1]],Tabla2[phone_number_dialed],Tabla2[status_name],,0)</f>
        <v>#N/A</v>
      </c>
    </row>
    <row r="774" spans="1:22" x14ac:dyDescent="0.25">
      <c r="A774" s="88" t="s">
        <v>2241</v>
      </c>
      <c r="B774" t="s">
        <v>4448</v>
      </c>
      <c r="C774" s="4">
        <v>369036530000</v>
      </c>
      <c r="D774" t="s">
        <v>4163</v>
      </c>
      <c r="E774">
        <f>+_xlfn.XLOOKUP(UTILIZADAS[[#This Row],[Numero_Cuenta]],'[1]cobros_marzo (fijo)'!$B:$B,'[1]cobros_marzo (fijo)'!$D:$D,,0)</f>
        <v>0</v>
      </c>
      <c r="G774" s="3">
        <v>46026</v>
      </c>
      <c r="H774">
        <v>67176750</v>
      </c>
      <c r="I774" t="s">
        <v>4226</v>
      </c>
      <c r="K774" t="s">
        <v>3267</v>
      </c>
      <c r="O774" s="3">
        <v>46026</v>
      </c>
      <c r="S774" t="s">
        <v>4078</v>
      </c>
      <c r="T774" t="s">
        <v>65</v>
      </c>
      <c r="U774" t="s">
        <v>66</v>
      </c>
      <c r="V774" t="str">
        <f>_xlfn.XLOOKUP(UTILIZADAS[[#This Row],[Contacto1]],Tabla2[phone_number_dialed],Tabla2[status_name],,0)</f>
        <v>Agent Not Available</v>
      </c>
    </row>
    <row r="775" spans="1:22" x14ac:dyDescent="0.25">
      <c r="A775" s="88" t="s">
        <v>2241</v>
      </c>
      <c r="B775" t="s">
        <v>4449</v>
      </c>
      <c r="C775" s="4">
        <v>366038820000</v>
      </c>
      <c r="D775" t="s">
        <v>4163</v>
      </c>
      <c r="E775">
        <f>+_xlfn.XLOOKUP(UTILIZADAS[[#This Row],[Numero_Cuenta]],'[1]cobros_marzo (fijo)'!$B:$B,'[1]cobros_marzo (fijo)'!$D:$D,,0)</f>
        <v>0</v>
      </c>
      <c r="G775" s="3">
        <v>46026</v>
      </c>
      <c r="H775">
        <v>60082188</v>
      </c>
      <c r="I775" t="s">
        <v>4227</v>
      </c>
      <c r="K775" t="s">
        <v>3268</v>
      </c>
      <c r="O775" s="3">
        <v>46026</v>
      </c>
      <c r="S775" t="s">
        <v>4079</v>
      </c>
      <c r="T775" t="s">
        <v>65</v>
      </c>
      <c r="U775" t="s">
        <v>66</v>
      </c>
      <c r="V775" t="str">
        <f>_xlfn.XLOOKUP(UTILIZADAS[[#This Row],[Contacto1]],Tabla2[phone_number_dialed],Tabla2[status_name],,0)</f>
        <v>Auto busy</v>
      </c>
    </row>
    <row r="776" spans="1:22" x14ac:dyDescent="0.25">
      <c r="A776" s="88" t="s">
        <v>2241</v>
      </c>
      <c r="B776" t="s">
        <v>4450</v>
      </c>
      <c r="C776" s="4">
        <v>365039010000</v>
      </c>
      <c r="D776" t="s">
        <v>4163</v>
      </c>
      <c r="E776">
        <f>+_xlfn.XLOOKUP(UTILIZADAS[[#This Row],[Numero_Cuenta]],'[1]cobros_marzo (fijo)'!$B:$B,'[1]cobros_marzo (fijo)'!$D:$D,,0)</f>
        <v>0</v>
      </c>
      <c r="G776" s="3">
        <v>46026</v>
      </c>
      <c r="H776">
        <v>68368222</v>
      </c>
      <c r="I776" t="s">
        <v>4228</v>
      </c>
      <c r="K776" t="s">
        <v>3199</v>
      </c>
      <c r="O776" s="3">
        <v>46026</v>
      </c>
      <c r="S776" t="s">
        <v>4080</v>
      </c>
      <c r="T776" t="s">
        <v>65</v>
      </c>
      <c r="U776" t="s">
        <v>66</v>
      </c>
      <c r="V776" t="str">
        <f>_xlfn.XLOOKUP(UTILIZADAS[[#This Row],[Contacto1]],Tabla2[phone_number_dialed],Tabla2[status_name],,0)</f>
        <v>Agent Not Available</v>
      </c>
    </row>
    <row r="777" spans="1:22" x14ac:dyDescent="0.25">
      <c r="A777" s="88" t="s">
        <v>2241</v>
      </c>
      <c r="B777" t="s">
        <v>4451</v>
      </c>
      <c r="C777" s="4">
        <v>363035150000</v>
      </c>
      <c r="D777" t="s">
        <v>4163</v>
      </c>
      <c r="E777">
        <f>+_xlfn.XLOOKUP(UTILIZADAS[[#This Row],[Numero_Cuenta]],'[1]cobros_marzo (fijo)'!$B:$B,'[1]cobros_marzo (fijo)'!$D:$D,,0)</f>
        <v>0</v>
      </c>
      <c r="G777" s="3">
        <v>46026</v>
      </c>
      <c r="H777">
        <v>69885694</v>
      </c>
      <c r="I777">
        <v>69885694</v>
      </c>
      <c r="K777" t="s">
        <v>3269</v>
      </c>
      <c r="O777" s="3">
        <v>46026</v>
      </c>
      <c r="S777" t="s">
        <v>4081</v>
      </c>
      <c r="T777" t="s">
        <v>65</v>
      </c>
      <c r="U777" t="s">
        <v>66</v>
      </c>
      <c r="V777" t="e">
        <f>_xlfn.XLOOKUP(UTILIZADAS[[#This Row],[Contacto1]],Tabla2[phone_number_dialed],Tabla2[status_name],,0)</f>
        <v>#N/A</v>
      </c>
    </row>
    <row r="778" spans="1:22" x14ac:dyDescent="0.25">
      <c r="A778" s="88" t="s">
        <v>2241</v>
      </c>
      <c r="B778" t="s">
        <v>4452</v>
      </c>
      <c r="C778" s="4">
        <v>365035800000</v>
      </c>
      <c r="D778" t="s">
        <v>4163</v>
      </c>
      <c r="E778">
        <f>+_xlfn.XLOOKUP(UTILIZADAS[[#This Row],[Numero_Cuenta]],'[1]cobros_marzo (fijo)'!$B:$B,'[1]cobros_marzo (fijo)'!$D:$D,,0)</f>
        <v>0</v>
      </c>
      <c r="G778" s="3">
        <v>46026</v>
      </c>
      <c r="H778">
        <v>69002624</v>
      </c>
      <c r="I778" t="s">
        <v>4229</v>
      </c>
      <c r="K778" t="s">
        <v>3270</v>
      </c>
      <c r="O778" s="3">
        <v>46026</v>
      </c>
      <c r="S778" t="s">
        <v>4082</v>
      </c>
      <c r="T778" t="s">
        <v>65</v>
      </c>
      <c r="U778" t="s">
        <v>66</v>
      </c>
      <c r="V778" t="str">
        <f>_xlfn.XLOOKUP(UTILIZADAS[[#This Row],[Contacto1]],Tabla2[phone_number_dialed],Tabla2[status_name],,0)</f>
        <v>Agent Not Available</v>
      </c>
    </row>
    <row r="779" spans="1:22" x14ac:dyDescent="0.25">
      <c r="A779" s="88" t="s">
        <v>2241</v>
      </c>
      <c r="B779" t="s">
        <v>2488</v>
      </c>
      <c r="C779" s="4">
        <v>297007170000</v>
      </c>
      <c r="D779" t="s">
        <v>4163</v>
      </c>
      <c r="E779">
        <f>+_xlfn.XLOOKUP(UTILIZADAS[[#This Row],[Numero_Cuenta]],'[1]cobros_marzo (fijo)'!$B:$B,'[1]cobros_marzo (fijo)'!$D:$D,,0)</f>
        <v>0</v>
      </c>
      <c r="G779" s="3">
        <v>46026</v>
      </c>
      <c r="H779">
        <v>65294266</v>
      </c>
      <c r="I779" t="s">
        <v>4230</v>
      </c>
      <c r="K779" t="s">
        <v>3271</v>
      </c>
      <c r="O779" s="3">
        <v>46026</v>
      </c>
      <c r="S779" t="s">
        <v>4083</v>
      </c>
      <c r="T779" t="s">
        <v>65</v>
      </c>
      <c r="U779" t="s">
        <v>66</v>
      </c>
      <c r="V779" t="str">
        <f>_xlfn.XLOOKUP(UTILIZADAS[[#This Row],[Contacto1]],Tabla2[phone_number_dialed],Tabla2[status_name],,0)</f>
        <v>Buzon de voz</v>
      </c>
    </row>
    <row r="780" spans="1:22" x14ac:dyDescent="0.25">
      <c r="A780" s="88" t="s">
        <v>2241</v>
      </c>
      <c r="B780" t="s">
        <v>4453</v>
      </c>
      <c r="C780" s="4">
        <v>367041040000</v>
      </c>
      <c r="D780" t="s">
        <v>4163</v>
      </c>
      <c r="E780">
        <f>+_xlfn.XLOOKUP(UTILIZADAS[[#This Row],[Numero_Cuenta]],'[1]cobros_marzo (fijo)'!$B:$B,'[1]cobros_marzo (fijo)'!$D:$D,,0)</f>
        <v>0</v>
      </c>
      <c r="G780" s="3">
        <v>46026</v>
      </c>
      <c r="H780">
        <v>0</v>
      </c>
      <c r="I780" t="s">
        <v>4202</v>
      </c>
      <c r="K780" t="s">
        <v>3272</v>
      </c>
      <c r="O780" s="3">
        <v>46026</v>
      </c>
      <c r="S780" t="s">
        <v>4084</v>
      </c>
      <c r="T780" t="s">
        <v>65</v>
      </c>
      <c r="U780" t="s">
        <v>66</v>
      </c>
      <c r="V780" t="e">
        <f>_xlfn.XLOOKUP(UTILIZADAS[[#This Row],[Contacto1]],Tabla2[phone_number_dialed],Tabla2[status_name],,0)</f>
        <v>#N/A</v>
      </c>
    </row>
    <row r="781" spans="1:22" x14ac:dyDescent="0.25">
      <c r="A781" s="88" t="s">
        <v>2241</v>
      </c>
      <c r="B781" t="s">
        <v>2489</v>
      </c>
      <c r="C781" s="4">
        <v>361037820000</v>
      </c>
      <c r="D781" t="s">
        <v>4163</v>
      </c>
      <c r="E781">
        <f>+_xlfn.XLOOKUP(UTILIZADAS[[#This Row],[Numero_Cuenta]],'[1]cobros_marzo (fijo)'!$B:$B,'[1]cobros_marzo (fijo)'!$D:$D,,0)</f>
        <v>0</v>
      </c>
      <c r="G781" s="3">
        <v>46026</v>
      </c>
      <c r="H781">
        <v>66960178</v>
      </c>
      <c r="I781" t="s">
        <v>4231</v>
      </c>
      <c r="K781" t="s">
        <v>3273</v>
      </c>
      <c r="O781" s="3">
        <v>46026</v>
      </c>
      <c r="S781" t="s">
        <v>4085</v>
      </c>
      <c r="T781" t="s">
        <v>65</v>
      </c>
      <c r="U781" t="s">
        <v>66</v>
      </c>
      <c r="V781" t="str">
        <f>_xlfn.XLOOKUP(UTILIZADAS[[#This Row],[Contacto1]],Tabla2[phone_number_dialed],Tabla2[status_name],,0)</f>
        <v>No Answer AutoDial</v>
      </c>
    </row>
    <row r="782" spans="1:22" x14ac:dyDescent="0.25">
      <c r="A782" s="88" t="s">
        <v>2241</v>
      </c>
      <c r="B782" t="s">
        <v>4454</v>
      </c>
      <c r="C782" s="4">
        <v>368040430000</v>
      </c>
      <c r="D782" t="s">
        <v>4163</v>
      </c>
      <c r="E782">
        <f>+_xlfn.XLOOKUP(UTILIZADAS[[#This Row],[Numero_Cuenta]],'[1]cobros_marzo (fijo)'!$B:$B,'[1]cobros_marzo (fijo)'!$D:$D,,0)</f>
        <v>0</v>
      </c>
      <c r="G782" s="3">
        <v>46026</v>
      </c>
      <c r="H782">
        <v>69621867</v>
      </c>
      <c r="I782" t="s">
        <v>4232</v>
      </c>
      <c r="K782" t="s">
        <v>3274</v>
      </c>
      <c r="O782" s="3">
        <v>46026</v>
      </c>
      <c r="S782" t="s">
        <v>4086</v>
      </c>
      <c r="T782" t="s">
        <v>65</v>
      </c>
      <c r="U782" t="s">
        <v>66</v>
      </c>
      <c r="V782" t="str">
        <f>_xlfn.XLOOKUP(UTILIZADAS[[#This Row],[Contacto1]],Tabla2[phone_number_dialed],Tabla2[status_name],,0)</f>
        <v>Agent Not Available</v>
      </c>
    </row>
    <row r="783" spans="1:22" x14ac:dyDescent="0.25">
      <c r="A783" s="88" t="s">
        <v>2241</v>
      </c>
      <c r="B783" t="s">
        <v>2491</v>
      </c>
      <c r="C783" s="4">
        <v>363040350000</v>
      </c>
      <c r="D783" t="s">
        <v>4163</v>
      </c>
      <c r="E783">
        <f>+_xlfn.XLOOKUP(UTILIZADAS[[#This Row],[Numero_Cuenta]],'[1]cobros_marzo (fijo)'!$B:$B,'[1]cobros_marzo (fijo)'!$D:$D,,0)</f>
        <v>0</v>
      </c>
      <c r="G783" s="3">
        <v>46026</v>
      </c>
      <c r="H783">
        <v>64957028</v>
      </c>
      <c r="I783" t="s">
        <v>4233</v>
      </c>
      <c r="K783" t="s">
        <v>3250</v>
      </c>
      <c r="O783" s="3">
        <v>46026</v>
      </c>
      <c r="S783" t="s">
        <v>4054</v>
      </c>
      <c r="T783" t="s">
        <v>65</v>
      </c>
      <c r="U783" t="s">
        <v>66</v>
      </c>
      <c r="V783" t="str">
        <f>_xlfn.XLOOKUP(UTILIZADAS[[#This Row],[Contacto1]],Tabla2[phone_number_dialed],Tabla2[status_name],,0)</f>
        <v>No Answer AutoDial</v>
      </c>
    </row>
    <row r="784" spans="1:22" x14ac:dyDescent="0.25">
      <c r="A784" s="88" t="s">
        <v>2241</v>
      </c>
      <c r="B784" t="s">
        <v>2492</v>
      </c>
      <c r="C784" s="4">
        <v>363031990000</v>
      </c>
      <c r="D784" t="s">
        <v>4163</v>
      </c>
      <c r="E784">
        <f>+_xlfn.XLOOKUP(UTILIZADAS[[#This Row],[Numero_Cuenta]],'[1]cobros_marzo (fijo)'!$B:$B,'[1]cobros_marzo (fijo)'!$D:$D,,0)</f>
        <v>0</v>
      </c>
      <c r="G784" s="3">
        <v>46026</v>
      </c>
      <c r="H784">
        <v>69923084</v>
      </c>
      <c r="I784" t="s">
        <v>4234</v>
      </c>
      <c r="K784" t="s">
        <v>3275</v>
      </c>
      <c r="O784" s="3">
        <v>46026</v>
      </c>
      <c r="S784" t="s">
        <v>4087</v>
      </c>
      <c r="T784" t="s">
        <v>65</v>
      </c>
      <c r="U784" t="s">
        <v>66</v>
      </c>
      <c r="V784" t="str">
        <f>_xlfn.XLOOKUP(UTILIZADAS[[#This Row],[Contacto1]],Tabla2[phone_number_dialed],Tabla2[status_name],,0)</f>
        <v>Agent Not Available</v>
      </c>
    </row>
    <row r="785" spans="1:22" x14ac:dyDescent="0.25">
      <c r="A785" s="88" t="s">
        <v>2241</v>
      </c>
      <c r="B785" t="s">
        <v>4455</v>
      </c>
      <c r="C785" s="4">
        <v>341342150000</v>
      </c>
      <c r="D785" t="s">
        <v>4163</v>
      </c>
      <c r="E785">
        <f>+_xlfn.XLOOKUP(UTILIZADAS[[#This Row],[Numero_Cuenta]],'[1]cobros_marzo (fijo)'!$B:$B,'[1]cobros_marzo (fijo)'!$D:$D,,0)</f>
        <v>0</v>
      </c>
      <c r="G785" s="3">
        <v>46026</v>
      </c>
      <c r="H785">
        <v>62304771</v>
      </c>
      <c r="I785" t="s">
        <v>4235</v>
      </c>
      <c r="K785" t="s">
        <v>3276</v>
      </c>
      <c r="O785" s="3">
        <v>46026</v>
      </c>
      <c r="S785" t="s">
        <v>4088</v>
      </c>
      <c r="T785" t="s">
        <v>65</v>
      </c>
      <c r="U785" t="s">
        <v>66</v>
      </c>
      <c r="V785" t="str">
        <f>_xlfn.XLOOKUP(UTILIZADAS[[#This Row],[Contacto1]],Tabla2[phone_number_dialed],Tabla2[status_name],,0)</f>
        <v>Agent Not Available</v>
      </c>
    </row>
    <row r="786" spans="1:22" x14ac:dyDescent="0.25">
      <c r="A786" s="88" t="s">
        <v>2241</v>
      </c>
      <c r="B786" t="s">
        <v>2493</v>
      </c>
      <c r="C786" s="4">
        <v>367037110000</v>
      </c>
      <c r="D786" t="s">
        <v>4163</v>
      </c>
      <c r="E786">
        <f>+_xlfn.XLOOKUP(UTILIZADAS[[#This Row],[Numero_Cuenta]],'[1]cobros_marzo (fijo)'!$B:$B,'[1]cobros_marzo (fijo)'!$D:$D,,0)</f>
        <v>0</v>
      </c>
      <c r="G786" s="3">
        <v>46026</v>
      </c>
      <c r="H786">
        <v>69669701</v>
      </c>
      <c r="I786" t="s">
        <v>4236</v>
      </c>
      <c r="K786" t="s">
        <v>3277</v>
      </c>
      <c r="O786" s="3">
        <v>46026</v>
      </c>
      <c r="S786" t="s">
        <v>4089</v>
      </c>
      <c r="T786" t="s">
        <v>85</v>
      </c>
      <c r="U786" t="s">
        <v>66</v>
      </c>
      <c r="V786" t="str">
        <f>_xlfn.XLOOKUP(UTILIZADAS[[#This Row],[Contacto1]],Tabla2[phone_number_dialed],Tabla2[status_name],,0)</f>
        <v>Buzon de voz</v>
      </c>
    </row>
    <row r="787" spans="1:22" x14ac:dyDescent="0.25">
      <c r="A787" s="88" t="s">
        <v>2241</v>
      </c>
      <c r="B787" t="s">
        <v>4456</v>
      </c>
      <c r="C787" s="4">
        <v>366026760000</v>
      </c>
      <c r="D787" t="s">
        <v>4163</v>
      </c>
      <c r="E787">
        <f>+_xlfn.XLOOKUP(UTILIZADAS[[#This Row],[Numero_Cuenta]],'[1]cobros_marzo (fijo)'!$B:$B,'[1]cobros_marzo (fijo)'!$D:$D,,0)</f>
        <v>0</v>
      </c>
      <c r="G787" s="3">
        <v>46026</v>
      </c>
      <c r="H787">
        <v>62129461</v>
      </c>
      <c r="I787" t="s">
        <v>4237</v>
      </c>
      <c r="K787" t="s">
        <v>3278</v>
      </c>
      <c r="O787" s="3">
        <v>46026</v>
      </c>
      <c r="S787" t="s">
        <v>4090</v>
      </c>
      <c r="T787" t="s">
        <v>85</v>
      </c>
      <c r="U787" t="s">
        <v>66</v>
      </c>
      <c r="V787" t="e">
        <f>_xlfn.XLOOKUP(UTILIZADAS[[#This Row],[Contacto1]],Tabla2[phone_number_dialed],Tabla2[status_name],,0)</f>
        <v>#N/A</v>
      </c>
    </row>
    <row r="788" spans="1:22" x14ac:dyDescent="0.25">
      <c r="A788" s="88" t="s">
        <v>2241</v>
      </c>
      <c r="B788" t="s">
        <v>2494</v>
      </c>
      <c r="C788" s="4">
        <v>368039100000</v>
      </c>
      <c r="D788" t="s">
        <v>4163</v>
      </c>
      <c r="E788">
        <f>+_xlfn.XLOOKUP(UTILIZADAS[[#This Row],[Numero_Cuenta]],'[1]cobros_marzo (fijo)'!$B:$B,'[1]cobros_marzo (fijo)'!$D:$D,,0)</f>
        <v>0</v>
      </c>
      <c r="G788" s="3">
        <v>46026</v>
      </c>
      <c r="H788">
        <v>60327569</v>
      </c>
      <c r="I788" t="s">
        <v>4238</v>
      </c>
      <c r="K788" t="s">
        <v>3279</v>
      </c>
      <c r="O788" s="3">
        <v>46026</v>
      </c>
      <c r="S788" t="s">
        <v>4091</v>
      </c>
      <c r="T788" t="s">
        <v>85</v>
      </c>
      <c r="U788" t="s">
        <v>66</v>
      </c>
      <c r="V788" t="str">
        <f>_xlfn.XLOOKUP(UTILIZADAS[[#This Row],[Contacto1]],Tabla2[phone_number_dialed],Tabla2[status_name],,0)</f>
        <v>Agent Not Available</v>
      </c>
    </row>
    <row r="789" spans="1:22" x14ac:dyDescent="0.25">
      <c r="A789" s="88" t="s">
        <v>2241</v>
      </c>
      <c r="B789" t="s">
        <v>4457</v>
      </c>
      <c r="C789" s="4">
        <v>348413180000</v>
      </c>
      <c r="D789" t="s">
        <v>4163</v>
      </c>
      <c r="E789">
        <f>+_xlfn.XLOOKUP(UTILIZADAS[[#This Row],[Numero_Cuenta]],'[1]cobros_marzo (fijo)'!$B:$B,'[1]cobros_marzo (fijo)'!$D:$D,,0)</f>
        <v>0</v>
      </c>
      <c r="G789" s="3">
        <v>46026</v>
      </c>
      <c r="H789">
        <v>67091518</v>
      </c>
      <c r="I789" t="s">
        <v>4239</v>
      </c>
      <c r="K789" t="s">
        <v>3280</v>
      </c>
      <c r="O789" s="3">
        <v>46026</v>
      </c>
      <c r="S789" t="s">
        <v>4092</v>
      </c>
      <c r="T789" t="s">
        <v>65</v>
      </c>
      <c r="U789" t="s">
        <v>66</v>
      </c>
      <c r="V789" t="str">
        <f>_xlfn.XLOOKUP(UTILIZADAS[[#This Row],[Contacto1]],Tabla2[phone_number_dialed],Tabla2[status_name],,0)</f>
        <v>Agent Not Available</v>
      </c>
    </row>
    <row r="790" spans="1:22" x14ac:dyDescent="0.25">
      <c r="A790" s="88" t="s">
        <v>2241</v>
      </c>
      <c r="B790" t="s">
        <v>2495</v>
      </c>
      <c r="C790" s="4">
        <v>299073030000</v>
      </c>
      <c r="D790" t="s">
        <v>4163</v>
      </c>
      <c r="E790">
        <f>+_xlfn.XLOOKUP(UTILIZADAS[[#This Row],[Numero_Cuenta]],'[1]cobros_marzo (fijo)'!$B:$B,'[1]cobros_marzo (fijo)'!$D:$D,,0)</f>
        <v>0</v>
      </c>
      <c r="G790" s="3">
        <v>46026</v>
      </c>
      <c r="H790">
        <v>64941371</v>
      </c>
      <c r="I790" t="s">
        <v>4240</v>
      </c>
      <c r="K790" t="s">
        <v>3281</v>
      </c>
      <c r="O790" s="3">
        <v>46026</v>
      </c>
      <c r="S790" t="s">
        <v>4093</v>
      </c>
      <c r="T790" t="s">
        <v>86</v>
      </c>
      <c r="U790" t="s">
        <v>66</v>
      </c>
      <c r="V790" t="str">
        <f>_xlfn.XLOOKUP(UTILIZADAS[[#This Row],[Contacto1]],Tabla2[phone_number_dialed],Tabla2[status_name],,0)</f>
        <v>Agent Not Available</v>
      </c>
    </row>
    <row r="791" spans="1:22" x14ac:dyDescent="0.25">
      <c r="A791" s="88" t="s">
        <v>2241</v>
      </c>
      <c r="B791" t="s">
        <v>2410</v>
      </c>
      <c r="C791" s="4">
        <v>366031360000</v>
      </c>
      <c r="D791" t="s">
        <v>4163</v>
      </c>
      <c r="E791">
        <f>+_xlfn.XLOOKUP(UTILIZADAS[[#This Row],[Numero_Cuenta]],'[1]cobros_marzo (fijo)'!$B:$B,'[1]cobros_marzo (fijo)'!$D:$D,,0)</f>
        <v>0</v>
      </c>
      <c r="G791" s="3">
        <v>46026</v>
      </c>
      <c r="H791">
        <v>67890543</v>
      </c>
      <c r="I791">
        <v>67890543</v>
      </c>
      <c r="K791" t="s">
        <v>2555</v>
      </c>
      <c r="O791" s="3">
        <v>46026</v>
      </c>
      <c r="S791" t="s">
        <v>3987</v>
      </c>
      <c r="T791" t="s">
        <v>65</v>
      </c>
      <c r="U791" t="s">
        <v>66</v>
      </c>
      <c r="V791" t="str">
        <f>_xlfn.XLOOKUP(UTILIZADAS[[#This Row],[Contacto1]],Tabla2[phone_number_dialed],Tabla2[status_name],,0)</f>
        <v>Buzon de voz</v>
      </c>
    </row>
    <row r="792" spans="1:22" x14ac:dyDescent="0.25">
      <c r="A792" s="88" t="s">
        <v>2241</v>
      </c>
      <c r="B792" t="s">
        <v>4458</v>
      </c>
      <c r="C792" s="4">
        <v>365037960000</v>
      </c>
      <c r="D792" t="s">
        <v>4163</v>
      </c>
      <c r="E792">
        <f>+_xlfn.XLOOKUP(UTILIZADAS[[#This Row],[Numero_Cuenta]],'[1]cobros_marzo (fijo)'!$B:$B,'[1]cobros_marzo (fijo)'!$D:$D,,0)</f>
        <v>0</v>
      </c>
      <c r="G792" s="3">
        <v>46026</v>
      </c>
      <c r="H792">
        <v>62697293</v>
      </c>
      <c r="I792" t="s">
        <v>4241</v>
      </c>
      <c r="K792" t="s">
        <v>3282</v>
      </c>
      <c r="O792" s="3">
        <v>46026</v>
      </c>
      <c r="S792" t="s">
        <v>4094</v>
      </c>
      <c r="T792" t="s">
        <v>65</v>
      </c>
      <c r="U792" t="s">
        <v>66</v>
      </c>
      <c r="V792" t="str">
        <f>_xlfn.XLOOKUP(UTILIZADAS[[#This Row],[Contacto1]],Tabla2[phone_number_dialed],Tabla2[status_name],,0)</f>
        <v>Auto busy</v>
      </c>
    </row>
    <row r="793" spans="1:22" x14ac:dyDescent="0.25">
      <c r="A793" s="88" t="s">
        <v>2241</v>
      </c>
      <c r="B793" t="s">
        <v>2497</v>
      </c>
      <c r="C793" s="4">
        <v>362040380000</v>
      </c>
      <c r="D793" t="s">
        <v>4163</v>
      </c>
      <c r="E793">
        <f>+_xlfn.XLOOKUP(UTILIZADAS[[#This Row],[Numero_Cuenta]],'[1]cobros_marzo (fijo)'!$B:$B,'[1]cobros_marzo (fijo)'!$D:$D,,0)</f>
        <v>0</v>
      </c>
      <c r="G793" s="3">
        <v>46026</v>
      </c>
      <c r="H793">
        <v>63436202</v>
      </c>
      <c r="I793" t="s">
        <v>4242</v>
      </c>
      <c r="K793" t="s">
        <v>3283</v>
      </c>
      <c r="O793" s="3">
        <v>46026</v>
      </c>
      <c r="S793" t="s">
        <v>4095</v>
      </c>
      <c r="T793" t="s">
        <v>65</v>
      </c>
      <c r="U793" t="s">
        <v>66</v>
      </c>
      <c r="V793" t="e">
        <f>_xlfn.XLOOKUP(UTILIZADAS[[#This Row],[Contacto1]],Tabla2[phone_number_dialed],Tabla2[status_name],,0)</f>
        <v>#N/A</v>
      </c>
    </row>
    <row r="794" spans="1:22" x14ac:dyDescent="0.25">
      <c r="A794" s="88" t="s">
        <v>2241</v>
      </c>
      <c r="B794" t="s">
        <v>4459</v>
      </c>
      <c r="C794" s="4">
        <v>369038770000</v>
      </c>
      <c r="D794" t="s">
        <v>4163</v>
      </c>
      <c r="E794">
        <f>+_xlfn.XLOOKUP(UTILIZADAS[[#This Row],[Numero_Cuenta]],'[1]cobros_marzo (fijo)'!$B:$B,'[1]cobros_marzo (fijo)'!$D:$D,,0)</f>
        <v>0</v>
      </c>
      <c r="G794" s="3">
        <v>46026</v>
      </c>
      <c r="H794">
        <v>64079001</v>
      </c>
      <c r="I794" t="s">
        <v>4243</v>
      </c>
      <c r="K794" t="s">
        <v>3284</v>
      </c>
      <c r="O794" s="3">
        <v>46026</v>
      </c>
      <c r="S794" t="s">
        <v>4096</v>
      </c>
      <c r="T794" t="s">
        <v>65</v>
      </c>
      <c r="U794" t="s">
        <v>66</v>
      </c>
      <c r="V794" t="str">
        <f>_xlfn.XLOOKUP(UTILIZADAS[[#This Row],[Contacto1]],Tabla2[phone_number_dialed],Tabla2[status_name],,0)</f>
        <v>Agent Not Available</v>
      </c>
    </row>
    <row r="795" spans="1:22" x14ac:dyDescent="0.25">
      <c r="A795" s="88" t="s">
        <v>2241</v>
      </c>
      <c r="B795" t="s">
        <v>2499</v>
      </c>
      <c r="C795" s="4">
        <v>362035470000</v>
      </c>
      <c r="D795" t="s">
        <v>4163</v>
      </c>
      <c r="E795">
        <f>+_xlfn.XLOOKUP(UTILIZADAS[[#This Row],[Numero_Cuenta]],'[1]cobros_marzo (fijo)'!$B:$B,'[1]cobros_marzo (fijo)'!$D:$D,,0)</f>
        <v>0</v>
      </c>
      <c r="G795" s="3">
        <v>46026</v>
      </c>
      <c r="H795">
        <v>64360740</v>
      </c>
      <c r="I795" t="s">
        <v>4244</v>
      </c>
      <c r="K795" t="s">
        <v>3285</v>
      </c>
      <c r="O795" s="3">
        <v>46026</v>
      </c>
      <c r="S795" t="s">
        <v>4097</v>
      </c>
      <c r="T795" t="s">
        <v>65</v>
      </c>
      <c r="U795" t="s">
        <v>66</v>
      </c>
      <c r="V795" t="e">
        <f>_xlfn.XLOOKUP(UTILIZADAS[[#This Row],[Contacto1]],Tabla2[phone_number_dialed],Tabla2[status_name],,0)</f>
        <v>#N/A</v>
      </c>
    </row>
    <row r="796" spans="1:22" x14ac:dyDescent="0.25">
      <c r="A796" s="88" t="s">
        <v>2241</v>
      </c>
      <c r="B796" t="s">
        <v>2500</v>
      </c>
      <c r="C796" s="4">
        <v>369040250000</v>
      </c>
      <c r="D796" t="s">
        <v>4163</v>
      </c>
      <c r="E796">
        <f>+_xlfn.XLOOKUP(UTILIZADAS[[#This Row],[Numero_Cuenta]],'[1]cobros_marzo (fijo)'!$B:$B,'[1]cobros_marzo (fijo)'!$D:$D,,0)</f>
        <v>0</v>
      </c>
      <c r="G796" s="3">
        <v>46026</v>
      </c>
      <c r="H796">
        <v>65294266</v>
      </c>
      <c r="I796" t="s">
        <v>4230</v>
      </c>
      <c r="K796" t="s">
        <v>3286</v>
      </c>
      <c r="O796" s="3">
        <v>46026</v>
      </c>
      <c r="S796">
        <v>24051</v>
      </c>
      <c r="T796" t="s">
        <v>65</v>
      </c>
      <c r="U796" t="s">
        <v>66</v>
      </c>
      <c r="V796" t="str">
        <f>_xlfn.XLOOKUP(UTILIZADAS[[#This Row],[Contacto1]],Tabla2[phone_number_dialed],Tabla2[status_name],,0)</f>
        <v>Buzon de voz</v>
      </c>
    </row>
    <row r="797" spans="1:22" x14ac:dyDescent="0.25">
      <c r="A797" s="88" t="s">
        <v>2241</v>
      </c>
      <c r="B797" t="s">
        <v>4460</v>
      </c>
      <c r="C797" s="4">
        <v>368042250000</v>
      </c>
      <c r="D797" t="s">
        <v>4163</v>
      </c>
      <c r="E797">
        <f>+_xlfn.XLOOKUP(UTILIZADAS[[#This Row],[Numero_Cuenta]],'[1]cobros_marzo (fijo)'!$B:$B,'[1]cobros_marzo (fijo)'!$D:$D,,0)</f>
        <v>0</v>
      </c>
      <c r="G797" s="3">
        <v>46026</v>
      </c>
      <c r="H797">
        <v>62386925</v>
      </c>
      <c r="I797" t="s">
        <v>4245</v>
      </c>
      <c r="K797" t="s">
        <v>3287</v>
      </c>
      <c r="O797" s="3">
        <v>46026</v>
      </c>
      <c r="S797" t="s">
        <v>4098</v>
      </c>
      <c r="T797" t="s">
        <v>65</v>
      </c>
      <c r="U797" t="s">
        <v>66</v>
      </c>
      <c r="V797" t="e">
        <f>_xlfn.XLOOKUP(UTILIZADAS[[#This Row],[Contacto1]],Tabla2[phone_number_dialed],Tabla2[status_name],,0)</f>
        <v>#N/A</v>
      </c>
    </row>
    <row r="798" spans="1:22" x14ac:dyDescent="0.25">
      <c r="A798" s="88" t="s">
        <v>2241</v>
      </c>
      <c r="B798" t="s">
        <v>2501</v>
      </c>
      <c r="C798" s="4">
        <v>366041920000</v>
      </c>
      <c r="D798" t="s">
        <v>4163</v>
      </c>
      <c r="E798">
        <f>+_xlfn.XLOOKUP(UTILIZADAS[[#This Row],[Numero_Cuenta]],'[1]cobros_marzo (fijo)'!$B:$B,'[1]cobros_marzo (fijo)'!$D:$D,,0)</f>
        <v>0</v>
      </c>
      <c r="G798" s="3">
        <v>46026</v>
      </c>
      <c r="H798">
        <v>67959643</v>
      </c>
      <c r="I798" t="s">
        <v>4246</v>
      </c>
      <c r="K798" t="s">
        <v>3288</v>
      </c>
      <c r="O798" s="3">
        <v>46026</v>
      </c>
      <c r="S798" t="s">
        <v>4099</v>
      </c>
      <c r="T798" t="s">
        <v>65</v>
      </c>
      <c r="U798" t="s">
        <v>66</v>
      </c>
      <c r="V798" t="str">
        <f>_xlfn.XLOOKUP(UTILIZADAS[[#This Row],[Contacto1]],Tabla2[phone_number_dialed],Tabla2[status_name],,0)</f>
        <v>Buzon de voz</v>
      </c>
    </row>
    <row r="799" spans="1:22" x14ac:dyDescent="0.25">
      <c r="A799" s="88" t="s">
        <v>2241</v>
      </c>
      <c r="B799" t="s">
        <v>2502</v>
      </c>
      <c r="C799" s="4">
        <v>369040330000</v>
      </c>
      <c r="D799" t="s">
        <v>4163</v>
      </c>
      <c r="E799">
        <f>+_xlfn.XLOOKUP(UTILIZADAS[[#This Row],[Numero_Cuenta]],'[1]cobros_marzo (fijo)'!$B:$B,'[1]cobros_marzo (fijo)'!$D:$D,,0)</f>
        <v>0</v>
      </c>
      <c r="G799" s="3">
        <v>46026</v>
      </c>
      <c r="H799">
        <v>69082900</v>
      </c>
      <c r="I799" t="s">
        <v>4247</v>
      </c>
      <c r="K799" t="s">
        <v>3289</v>
      </c>
      <c r="O799" s="3">
        <v>46026</v>
      </c>
      <c r="S799" t="s">
        <v>4100</v>
      </c>
      <c r="T799" t="s">
        <v>65</v>
      </c>
      <c r="U799" t="s">
        <v>66</v>
      </c>
      <c r="V799" t="str">
        <f>_xlfn.XLOOKUP(UTILIZADAS[[#This Row],[Contacto1]],Tabla2[phone_number_dialed],Tabla2[status_name],,0)</f>
        <v>Auto busy</v>
      </c>
    </row>
    <row r="800" spans="1:22" x14ac:dyDescent="0.25">
      <c r="A800" s="88" t="s">
        <v>2241</v>
      </c>
      <c r="B800" t="s">
        <v>4461</v>
      </c>
      <c r="C800" s="4">
        <v>369039810000</v>
      </c>
      <c r="D800" t="s">
        <v>4163</v>
      </c>
      <c r="E800">
        <f>+_xlfn.XLOOKUP(UTILIZADAS[[#This Row],[Numero_Cuenta]],'[1]cobros_marzo (fijo)'!$B:$B,'[1]cobros_marzo (fijo)'!$D:$D,,0)</f>
        <v>0</v>
      </c>
      <c r="G800" s="3">
        <v>46026</v>
      </c>
      <c r="H800">
        <v>67477868</v>
      </c>
      <c r="I800" t="s">
        <v>4248</v>
      </c>
      <c r="K800" t="s">
        <v>3290</v>
      </c>
      <c r="O800" s="3">
        <v>46026</v>
      </c>
      <c r="S800" t="s">
        <v>4101</v>
      </c>
      <c r="T800" t="s">
        <v>65</v>
      </c>
      <c r="U800" t="s">
        <v>66</v>
      </c>
      <c r="V800" t="str">
        <f>_xlfn.XLOOKUP(UTILIZADAS[[#This Row],[Contacto1]],Tabla2[phone_number_dialed],Tabla2[status_name],,0)</f>
        <v>Auto busy</v>
      </c>
    </row>
    <row r="801" spans="1:22" x14ac:dyDescent="0.25">
      <c r="A801" s="88" t="s">
        <v>2241</v>
      </c>
      <c r="B801" t="s">
        <v>4462</v>
      </c>
      <c r="C801" s="4">
        <v>368039340000</v>
      </c>
      <c r="D801" t="s">
        <v>4163</v>
      </c>
      <c r="E801">
        <f>+_xlfn.XLOOKUP(UTILIZADAS[[#This Row],[Numero_Cuenta]],'[1]cobros_marzo (fijo)'!$B:$B,'[1]cobros_marzo (fijo)'!$D:$D,,0)</f>
        <v>0</v>
      </c>
      <c r="G801" s="3">
        <v>46026</v>
      </c>
      <c r="H801">
        <v>66989352</v>
      </c>
      <c r="I801" t="s">
        <v>4249</v>
      </c>
      <c r="K801" t="s">
        <v>3291</v>
      </c>
      <c r="O801" s="3">
        <v>46026</v>
      </c>
      <c r="S801" t="s">
        <v>4102</v>
      </c>
      <c r="T801" t="s">
        <v>65</v>
      </c>
      <c r="U801" t="s">
        <v>66</v>
      </c>
      <c r="V801" t="str">
        <f>_xlfn.XLOOKUP(UTILIZADAS[[#This Row],[Contacto1]],Tabla2[phone_number_dialed],Tabla2[status_name],,0)</f>
        <v>Buzon de voz</v>
      </c>
    </row>
    <row r="802" spans="1:22" x14ac:dyDescent="0.25">
      <c r="A802" s="88" t="s">
        <v>2241</v>
      </c>
      <c r="B802" t="s">
        <v>2505</v>
      </c>
      <c r="C802" s="4">
        <v>367037660000</v>
      </c>
      <c r="D802" t="s">
        <v>4163</v>
      </c>
      <c r="E802">
        <f>+_xlfn.XLOOKUP(UTILIZADAS[[#This Row],[Numero_Cuenta]],'[1]cobros_marzo (fijo)'!$B:$B,'[1]cobros_marzo (fijo)'!$D:$D,,0)</f>
        <v>0</v>
      </c>
      <c r="G802" s="3">
        <v>46026</v>
      </c>
      <c r="H802">
        <v>66335632</v>
      </c>
      <c r="I802" t="s">
        <v>4250</v>
      </c>
      <c r="K802" t="s">
        <v>3292</v>
      </c>
      <c r="O802" s="3">
        <v>46026</v>
      </c>
      <c r="S802" t="s">
        <v>4103</v>
      </c>
      <c r="T802" t="s">
        <v>65</v>
      </c>
      <c r="U802" t="s">
        <v>66</v>
      </c>
      <c r="V802" t="e">
        <f>_xlfn.XLOOKUP(UTILIZADAS[[#This Row],[Contacto1]],Tabla2[phone_number_dialed],Tabla2[status_name],,0)</f>
        <v>#N/A</v>
      </c>
    </row>
    <row r="803" spans="1:22" x14ac:dyDescent="0.25">
      <c r="A803" s="88" t="s">
        <v>2241</v>
      </c>
      <c r="B803" t="s">
        <v>4463</v>
      </c>
      <c r="C803" s="4">
        <v>366041300000</v>
      </c>
      <c r="D803" t="s">
        <v>4163</v>
      </c>
      <c r="E803">
        <f>+_xlfn.XLOOKUP(UTILIZADAS[[#This Row],[Numero_Cuenta]],'[1]cobros_marzo (fijo)'!$B:$B,'[1]cobros_marzo (fijo)'!$D:$D,,0)</f>
        <v>0</v>
      </c>
      <c r="G803" s="3">
        <v>46026</v>
      </c>
      <c r="H803">
        <v>67465348</v>
      </c>
      <c r="I803" t="s">
        <v>4251</v>
      </c>
      <c r="K803" t="s">
        <v>3293</v>
      </c>
      <c r="O803" s="3">
        <v>46026</v>
      </c>
      <c r="S803" t="s">
        <v>4104</v>
      </c>
      <c r="T803" t="s">
        <v>65</v>
      </c>
      <c r="U803" t="s">
        <v>66</v>
      </c>
      <c r="V803" t="str">
        <f>_xlfn.XLOOKUP(UTILIZADAS[[#This Row],[Contacto1]],Tabla2[phone_number_dialed],Tabla2[status_name],,0)</f>
        <v>Mensaje a tercero</v>
      </c>
    </row>
    <row r="804" spans="1:22" x14ac:dyDescent="0.25">
      <c r="A804" s="88" t="s">
        <v>2241</v>
      </c>
      <c r="B804" t="s">
        <v>1507</v>
      </c>
      <c r="C804" s="4">
        <v>362040630000</v>
      </c>
      <c r="D804" t="s">
        <v>4163</v>
      </c>
      <c r="E804">
        <f>+_xlfn.XLOOKUP(UTILIZADAS[[#This Row],[Numero_Cuenta]],'[1]cobros_marzo (fijo)'!$B:$B,'[1]cobros_marzo (fijo)'!$D:$D,,0)</f>
        <v>0</v>
      </c>
      <c r="G804" s="3">
        <v>46026</v>
      </c>
      <c r="H804">
        <v>68905432</v>
      </c>
      <c r="I804" t="s">
        <v>4206</v>
      </c>
      <c r="K804" t="s">
        <v>2123</v>
      </c>
      <c r="O804" s="3">
        <v>46026</v>
      </c>
      <c r="S804" t="s">
        <v>1508</v>
      </c>
      <c r="T804" t="s">
        <v>65</v>
      </c>
      <c r="U804" t="s">
        <v>66</v>
      </c>
      <c r="V804" t="str">
        <f>_xlfn.XLOOKUP(UTILIZADAS[[#This Row],[Contacto1]],Tabla2[phone_number_dialed],Tabla2[status_name],,0)</f>
        <v>Agent Not Available</v>
      </c>
    </row>
    <row r="805" spans="1:22" x14ac:dyDescent="0.25">
      <c r="A805" s="88" t="s">
        <v>2241</v>
      </c>
      <c r="B805" t="s">
        <v>2507</v>
      </c>
      <c r="C805" s="4">
        <v>369039440000</v>
      </c>
      <c r="D805" t="s">
        <v>4163</v>
      </c>
      <c r="E805">
        <f>+_xlfn.XLOOKUP(UTILIZADAS[[#This Row],[Numero_Cuenta]],'[1]cobros_marzo (fijo)'!$B:$B,'[1]cobros_marzo (fijo)'!$D:$D,,0)</f>
        <v>0</v>
      </c>
      <c r="G805" s="3">
        <v>46026</v>
      </c>
      <c r="H805">
        <v>67542007</v>
      </c>
      <c r="I805" t="s">
        <v>4252</v>
      </c>
      <c r="K805" t="s">
        <v>3294</v>
      </c>
      <c r="O805" s="3">
        <v>46026</v>
      </c>
      <c r="S805" t="s">
        <v>4105</v>
      </c>
      <c r="T805" t="s">
        <v>65</v>
      </c>
      <c r="U805" t="s">
        <v>66</v>
      </c>
      <c r="V805" t="str">
        <f>_xlfn.XLOOKUP(UTILIZADAS[[#This Row],[Contacto1]],Tabla2[phone_number_dialed],Tabla2[status_name],,0)</f>
        <v>Agent Not Available</v>
      </c>
    </row>
    <row r="806" spans="1:22" x14ac:dyDescent="0.25">
      <c r="A806" s="88" t="s">
        <v>2241</v>
      </c>
      <c r="B806" t="s">
        <v>2508</v>
      </c>
      <c r="C806" s="4">
        <v>369031330000</v>
      </c>
      <c r="D806" t="s">
        <v>4163</v>
      </c>
      <c r="E806">
        <f>+_xlfn.XLOOKUP(UTILIZADAS[[#This Row],[Numero_Cuenta]],'[1]cobros_marzo (fijo)'!$B:$B,'[1]cobros_marzo (fijo)'!$D:$D,,0)</f>
        <v>0</v>
      </c>
      <c r="G806" s="3">
        <v>46026</v>
      </c>
      <c r="H806">
        <v>64746422</v>
      </c>
      <c r="I806" t="s">
        <v>4253</v>
      </c>
      <c r="K806" t="s">
        <v>3295</v>
      </c>
      <c r="O806" s="3">
        <v>46026</v>
      </c>
      <c r="S806" t="s">
        <v>4106</v>
      </c>
      <c r="T806" t="s">
        <v>65</v>
      </c>
      <c r="U806" t="s">
        <v>66</v>
      </c>
      <c r="V806" t="str">
        <f>_xlfn.XLOOKUP(UTILIZADAS[[#This Row],[Contacto1]],Tabla2[phone_number_dialed],Tabla2[status_name],,0)</f>
        <v>Agent Not Available</v>
      </c>
    </row>
    <row r="807" spans="1:22" x14ac:dyDescent="0.25">
      <c r="A807" s="88" t="s">
        <v>2241</v>
      </c>
      <c r="B807" t="s">
        <v>2509</v>
      </c>
      <c r="C807" s="4">
        <v>361043240000</v>
      </c>
      <c r="D807" t="s">
        <v>4163</v>
      </c>
      <c r="E807">
        <f>+_xlfn.XLOOKUP(UTILIZADAS[[#This Row],[Numero_Cuenta]],'[1]cobros_marzo (fijo)'!$B:$B,'[1]cobros_marzo (fijo)'!$D:$D,,0)</f>
        <v>0</v>
      </c>
      <c r="G807" s="3">
        <v>46026</v>
      </c>
      <c r="H807">
        <v>66235009</v>
      </c>
      <c r="I807" t="s">
        <v>4254</v>
      </c>
      <c r="K807" t="s">
        <v>3296</v>
      </c>
      <c r="O807" s="3">
        <v>46026</v>
      </c>
      <c r="S807" t="s">
        <v>4107</v>
      </c>
      <c r="T807" t="s">
        <v>65</v>
      </c>
      <c r="U807" t="s">
        <v>66</v>
      </c>
      <c r="V807" t="str">
        <f>_xlfn.XLOOKUP(UTILIZADAS[[#This Row],[Contacto1]],Tabla2[phone_number_dialed],Tabla2[status_name],,0)</f>
        <v>Agent Not Available</v>
      </c>
    </row>
    <row r="808" spans="1:22" x14ac:dyDescent="0.25">
      <c r="A808" s="88" t="s">
        <v>2241</v>
      </c>
      <c r="B808" t="s">
        <v>2510</v>
      </c>
      <c r="C808" s="4">
        <v>367043220000</v>
      </c>
      <c r="D808" t="s">
        <v>4163</v>
      </c>
      <c r="E808">
        <f>+_xlfn.XLOOKUP(UTILIZADAS[[#This Row],[Numero_Cuenta]],'[1]cobros_marzo (fijo)'!$B:$B,'[1]cobros_marzo (fijo)'!$D:$D,,0)</f>
        <v>0</v>
      </c>
      <c r="G808" s="3">
        <v>46026</v>
      </c>
      <c r="H808">
        <v>69092525</v>
      </c>
      <c r="I808" t="s">
        <v>4255</v>
      </c>
      <c r="K808" t="s">
        <v>3297</v>
      </c>
      <c r="O808" s="3">
        <v>46026</v>
      </c>
      <c r="S808" t="s">
        <v>4108</v>
      </c>
      <c r="T808" t="s">
        <v>65</v>
      </c>
      <c r="U808" t="s">
        <v>66</v>
      </c>
      <c r="V808" t="str">
        <f>_xlfn.XLOOKUP(UTILIZADAS[[#This Row],[Contacto1]],Tabla2[phone_number_dialed],Tabla2[status_name],,0)</f>
        <v>Mensaje a tercero</v>
      </c>
    </row>
    <row r="809" spans="1:22" x14ac:dyDescent="0.25">
      <c r="A809" s="88" t="s">
        <v>2241</v>
      </c>
      <c r="B809" t="s">
        <v>4464</v>
      </c>
      <c r="C809" s="4">
        <v>369042400000</v>
      </c>
      <c r="D809" t="s">
        <v>4163</v>
      </c>
      <c r="E809">
        <f>+_xlfn.XLOOKUP(UTILIZADAS[[#This Row],[Numero_Cuenta]],'[1]cobros_marzo (fijo)'!$B:$B,'[1]cobros_marzo (fijo)'!$D:$D,,0)</f>
        <v>0</v>
      </c>
      <c r="G809" s="3">
        <v>46026</v>
      </c>
      <c r="H809">
        <v>63374360</v>
      </c>
      <c r="I809" t="s">
        <v>4256</v>
      </c>
      <c r="K809" t="s">
        <v>3298</v>
      </c>
      <c r="O809" s="3">
        <v>46026</v>
      </c>
      <c r="S809" t="s">
        <v>4109</v>
      </c>
      <c r="T809" t="s">
        <v>65</v>
      </c>
      <c r="U809" t="s">
        <v>66</v>
      </c>
      <c r="V809" t="str">
        <f>_xlfn.XLOOKUP(UTILIZADAS[[#This Row],[Contacto1]],Tabla2[phone_number_dialed],Tabla2[status_name],,0)</f>
        <v>Agent Not Available</v>
      </c>
    </row>
    <row r="810" spans="1:22" x14ac:dyDescent="0.25">
      <c r="A810" s="88" t="s">
        <v>2241</v>
      </c>
      <c r="B810" t="s">
        <v>4465</v>
      </c>
      <c r="C810" s="4">
        <v>362040240000</v>
      </c>
      <c r="D810" t="s">
        <v>4163</v>
      </c>
      <c r="E810">
        <f>+_xlfn.XLOOKUP(UTILIZADAS[[#This Row],[Numero_Cuenta]],'[1]cobros_marzo (fijo)'!$B:$B,'[1]cobros_marzo (fijo)'!$D:$D,,0)</f>
        <v>0</v>
      </c>
      <c r="G810" s="3">
        <v>46026</v>
      </c>
      <c r="H810">
        <v>65411583</v>
      </c>
      <c r="I810" t="s">
        <v>4257</v>
      </c>
      <c r="K810" t="s">
        <v>3299</v>
      </c>
      <c r="O810" s="3">
        <v>46026</v>
      </c>
      <c r="S810" t="s">
        <v>4110</v>
      </c>
      <c r="T810" t="s">
        <v>65</v>
      </c>
      <c r="U810" t="s">
        <v>66</v>
      </c>
      <c r="V810" t="e">
        <f>_xlfn.XLOOKUP(UTILIZADAS[[#This Row],[Contacto1]],Tabla2[phone_number_dialed],Tabla2[status_name],,0)</f>
        <v>#N/A</v>
      </c>
    </row>
    <row r="811" spans="1:22" x14ac:dyDescent="0.25">
      <c r="A811" s="88" t="s">
        <v>2241</v>
      </c>
      <c r="B811" t="s">
        <v>2512</v>
      </c>
      <c r="C811" s="4">
        <v>369041900000</v>
      </c>
      <c r="D811" t="s">
        <v>4163</v>
      </c>
      <c r="E811">
        <f>+_xlfn.XLOOKUP(UTILIZADAS[[#This Row],[Numero_Cuenta]],'[1]cobros_marzo (fijo)'!$B:$B,'[1]cobros_marzo (fijo)'!$D:$D,,0)</f>
        <v>0</v>
      </c>
      <c r="G811" s="3">
        <v>46026</v>
      </c>
      <c r="H811">
        <v>67323047</v>
      </c>
      <c r="I811" t="s">
        <v>4258</v>
      </c>
      <c r="K811" t="s">
        <v>3300</v>
      </c>
      <c r="O811" s="3">
        <v>46026</v>
      </c>
      <c r="S811" t="s">
        <v>4111</v>
      </c>
      <c r="T811" t="s">
        <v>65</v>
      </c>
      <c r="U811" t="s">
        <v>66</v>
      </c>
      <c r="V811" t="str">
        <f>_xlfn.XLOOKUP(UTILIZADAS[[#This Row],[Contacto1]],Tabla2[phone_number_dialed],Tabla2[status_name],,0)</f>
        <v>Agent Not Available</v>
      </c>
    </row>
    <row r="812" spans="1:22" x14ac:dyDescent="0.25">
      <c r="A812" s="88" t="s">
        <v>2241</v>
      </c>
      <c r="B812" t="s">
        <v>4466</v>
      </c>
      <c r="C812" s="4">
        <v>369041980000</v>
      </c>
      <c r="D812" t="s">
        <v>4163</v>
      </c>
      <c r="E812">
        <f>+_xlfn.XLOOKUP(UTILIZADAS[[#This Row],[Numero_Cuenta]],'[1]cobros_marzo (fijo)'!$B:$B,'[1]cobros_marzo (fijo)'!$D:$D,,0)</f>
        <v>0</v>
      </c>
      <c r="G812" s="3">
        <v>46026</v>
      </c>
      <c r="H812">
        <v>66885841</v>
      </c>
      <c r="I812" t="s">
        <v>4259</v>
      </c>
      <c r="K812" t="s">
        <v>3301</v>
      </c>
      <c r="O812" s="3">
        <v>46026</v>
      </c>
      <c r="S812" t="s">
        <v>4112</v>
      </c>
      <c r="T812" t="s">
        <v>85</v>
      </c>
      <c r="U812" t="s">
        <v>66</v>
      </c>
      <c r="V812" t="str">
        <f>_xlfn.XLOOKUP(UTILIZADAS[[#This Row],[Contacto1]],Tabla2[phone_number_dialed],Tabla2[status_name],,0)</f>
        <v>Auto busy</v>
      </c>
    </row>
    <row r="813" spans="1:22" x14ac:dyDescent="0.25">
      <c r="A813" s="88" t="s">
        <v>2241</v>
      </c>
      <c r="B813" t="s">
        <v>4467</v>
      </c>
      <c r="C813" s="4">
        <v>361041030000</v>
      </c>
      <c r="D813" t="s">
        <v>4163</v>
      </c>
      <c r="E813">
        <f>+_xlfn.XLOOKUP(UTILIZADAS[[#This Row],[Numero_Cuenta]],'[1]cobros_marzo (fijo)'!$B:$B,'[1]cobros_marzo (fijo)'!$D:$D,,0)</f>
        <v>0</v>
      </c>
      <c r="G813" s="3">
        <v>46026</v>
      </c>
      <c r="H813">
        <v>63864444</v>
      </c>
      <c r="I813" t="s">
        <v>4260</v>
      </c>
      <c r="K813" t="s">
        <v>3302</v>
      </c>
      <c r="O813" s="3">
        <v>46026</v>
      </c>
      <c r="S813" t="s">
        <v>4113</v>
      </c>
      <c r="T813" t="s">
        <v>65</v>
      </c>
      <c r="U813" t="s">
        <v>66</v>
      </c>
      <c r="V813" t="str">
        <f>_xlfn.XLOOKUP(UTILIZADAS[[#This Row],[Contacto1]],Tabla2[phone_number_dialed],Tabla2[status_name],,0)</f>
        <v>Agent Not Available</v>
      </c>
    </row>
    <row r="814" spans="1:22" x14ac:dyDescent="0.25">
      <c r="A814" s="88" t="s">
        <v>2241</v>
      </c>
      <c r="B814" t="s">
        <v>2514</v>
      </c>
      <c r="C814" s="4">
        <v>364042230000</v>
      </c>
      <c r="D814" t="s">
        <v>4163</v>
      </c>
      <c r="E814">
        <f>+_xlfn.XLOOKUP(UTILIZADAS[[#This Row],[Numero_Cuenta]],'[1]cobros_marzo (fijo)'!$B:$B,'[1]cobros_marzo (fijo)'!$D:$D,,0)</f>
        <v>0</v>
      </c>
      <c r="G814" s="3">
        <v>46026</v>
      </c>
      <c r="H814">
        <v>63122882</v>
      </c>
      <c r="I814" t="s">
        <v>4261</v>
      </c>
      <c r="K814" t="s">
        <v>3303</v>
      </c>
      <c r="O814" s="3">
        <v>46026</v>
      </c>
      <c r="S814" t="s">
        <v>4114</v>
      </c>
      <c r="T814" t="s">
        <v>65</v>
      </c>
      <c r="U814" t="s">
        <v>66</v>
      </c>
      <c r="V814" t="str">
        <f>_xlfn.XLOOKUP(UTILIZADAS[[#This Row],[Contacto1]],Tabla2[phone_number_dialed],Tabla2[status_name],,0)</f>
        <v>No Answer AutoDial</v>
      </c>
    </row>
    <row r="815" spans="1:22" x14ac:dyDescent="0.25">
      <c r="A815" s="88" t="s">
        <v>2241</v>
      </c>
      <c r="B815" t="s">
        <v>4468</v>
      </c>
      <c r="C815" s="4">
        <v>369042460000</v>
      </c>
      <c r="D815" t="s">
        <v>4163</v>
      </c>
      <c r="E815">
        <f>+_xlfn.XLOOKUP(UTILIZADAS[[#This Row],[Numero_Cuenta]],'[1]cobros_marzo (fijo)'!$B:$B,'[1]cobros_marzo (fijo)'!$D:$D,,0)</f>
        <v>0</v>
      </c>
      <c r="G815" s="3">
        <v>46026</v>
      </c>
      <c r="H815">
        <v>61814394</v>
      </c>
      <c r="I815" t="s">
        <v>4262</v>
      </c>
      <c r="K815" t="s">
        <v>3304</v>
      </c>
      <c r="O815" s="3">
        <v>46026</v>
      </c>
      <c r="S815" t="s">
        <v>4115</v>
      </c>
      <c r="T815" t="s">
        <v>65</v>
      </c>
      <c r="U815" t="s">
        <v>66</v>
      </c>
      <c r="V815" t="e">
        <f>_xlfn.XLOOKUP(UTILIZADAS[[#This Row],[Contacto1]],Tabla2[phone_number_dialed],Tabla2[status_name],,0)</f>
        <v>#N/A</v>
      </c>
    </row>
    <row r="816" spans="1:22" x14ac:dyDescent="0.25">
      <c r="A816" s="88" t="s">
        <v>2241</v>
      </c>
      <c r="B816" t="s">
        <v>2515</v>
      </c>
      <c r="C816" s="4">
        <v>369045150000</v>
      </c>
      <c r="D816" t="s">
        <v>4163</v>
      </c>
      <c r="E816">
        <f>+_xlfn.XLOOKUP(UTILIZADAS[[#This Row],[Numero_Cuenta]],'[1]cobros_marzo (fijo)'!$B:$B,'[1]cobros_marzo (fijo)'!$D:$D,,0)</f>
        <v>0</v>
      </c>
      <c r="G816" s="3">
        <v>46026</v>
      </c>
      <c r="H816">
        <v>0</v>
      </c>
      <c r="I816" t="s">
        <v>4202</v>
      </c>
      <c r="K816" t="s">
        <v>3305</v>
      </c>
      <c r="O816" s="3">
        <v>46026</v>
      </c>
      <c r="S816" t="s">
        <v>4116</v>
      </c>
      <c r="T816" t="s">
        <v>65</v>
      </c>
      <c r="U816" t="s">
        <v>66</v>
      </c>
      <c r="V816" t="e">
        <f>_xlfn.XLOOKUP(UTILIZADAS[[#This Row],[Contacto1]],Tabla2[phone_number_dialed],Tabla2[status_name],,0)</f>
        <v>#N/A</v>
      </c>
    </row>
    <row r="817" spans="1:22" x14ac:dyDescent="0.25">
      <c r="A817" s="88" t="s">
        <v>2241</v>
      </c>
      <c r="B817" t="s">
        <v>2516</v>
      </c>
      <c r="C817" s="4">
        <v>363045090000</v>
      </c>
      <c r="D817" t="s">
        <v>4163</v>
      </c>
      <c r="E817">
        <f>+_xlfn.XLOOKUP(UTILIZADAS[[#This Row],[Numero_Cuenta]],'[1]cobros_marzo (fijo)'!$B:$B,'[1]cobros_marzo (fijo)'!$D:$D,,0)</f>
        <v>0</v>
      </c>
      <c r="G817" s="3">
        <v>46026</v>
      </c>
      <c r="H817">
        <v>0</v>
      </c>
      <c r="I817" t="s">
        <v>4202</v>
      </c>
      <c r="K817" t="s">
        <v>3306</v>
      </c>
      <c r="O817" s="3">
        <v>46026</v>
      </c>
      <c r="S817" t="s">
        <v>4117</v>
      </c>
      <c r="T817" t="s">
        <v>65</v>
      </c>
      <c r="U817" t="s">
        <v>66</v>
      </c>
      <c r="V817" t="e">
        <f>_xlfn.XLOOKUP(UTILIZADAS[[#This Row],[Contacto1]],Tabla2[phone_number_dialed],Tabla2[status_name],,0)</f>
        <v>#N/A</v>
      </c>
    </row>
    <row r="818" spans="1:22" x14ac:dyDescent="0.25">
      <c r="A818" s="88" t="s">
        <v>2241</v>
      </c>
      <c r="B818" t="s">
        <v>4469</v>
      </c>
      <c r="C818" s="4">
        <v>362044350000</v>
      </c>
      <c r="D818" t="s">
        <v>4163</v>
      </c>
      <c r="E818">
        <f>+_xlfn.XLOOKUP(UTILIZADAS[[#This Row],[Numero_Cuenta]],'[1]cobros_marzo (fijo)'!$B:$B,'[1]cobros_marzo (fijo)'!$D:$D,,0)</f>
        <v>0</v>
      </c>
      <c r="G818" s="3">
        <v>46026</v>
      </c>
      <c r="H818">
        <v>67271810</v>
      </c>
      <c r="I818" t="s">
        <v>4263</v>
      </c>
      <c r="K818" t="s">
        <v>3307</v>
      </c>
      <c r="O818" s="3">
        <v>46026</v>
      </c>
      <c r="S818" t="s">
        <v>4118</v>
      </c>
      <c r="T818" t="s">
        <v>65</v>
      </c>
      <c r="U818" t="s">
        <v>66</v>
      </c>
      <c r="V818" t="e">
        <f>_xlfn.XLOOKUP(UTILIZADAS[[#This Row],[Contacto1]],Tabla2[phone_number_dialed],Tabla2[status_name],,0)</f>
        <v>#N/A</v>
      </c>
    </row>
    <row r="819" spans="1:22" x14ac:dyDescent="0.25">
      <c r="A819" s="88" t="s">
        <v>2241</v>
      </c>
      <c r="B819" t="s">
        <v>4470</v>
      </c>
      <c r="C819" s="4">
        <v>361044590000</v>
      </c>
      <c r="D819" t="s">
        <v>4163</v>
      </c>
      <c r="E819">
        <f>+_xlfn.XLOOKUP(UTILIZADAS[[#This Row],[Numero_Cuenta]],'[1]cobros_marzo (fijo)'!$B:$B,'[1]cobros_marzo (fijo)'!$D:$D,,0)</f>
        <v>0</v>
      </c>
      <c r="G819" s="3">
        <v>46026</v>
      </c>
      <c r="H819">
        <v>60590544</v>
      </c>
      <c r="I819" t="s">
        <v>4264</v>
      </c>
      <c r="K819" t="s">
        <v>3308</v>
      </c>
      <c r="O819" s="3">
        <v>46026</v>
      </c>
      <c r="S819" t="s">
        <v>4119</v>
      </c>
      <c r="T819" t="s">
        <v>65</v>
      </c>
      <c r="U819" t="s">
        <v>66</v>
      </c>
      <c r="V819" t="str">
        <f>_xlfn.XLOOKUP(UTILIZADAS[[#This Row],[Contacto1]],Tabla2[phone_number_dialed],Tabla2[status_name],,0)</f>
        <v>Agent Not Available</v>
      </c>
    </row>
    <row r="820" spans="1:22" x14ac:dyDescent="0.25">
      <c r="A820" s="88" t="s">
        <v>2241</v>
      </c>
      <c r="B820" t="s">
        <v>4471</v>
      </c>
      <c r="C820" s="4">
        <v>366041170000</v>
      </c>
      <c r="D820" t="s">
        <v>4163</v>
      </c>
      <c r="E820">
        <f>+_xlfn.XLOOKUP(UTILIZADAS[[#This Row],[Numero_Cuenta]],'[1]cobros_marzo (fijo)'!$B:$B,'[1]cobros_marzo (fijo)'!$D:$D,,0)</f>
        <v>0</v>
      </c>
      <c r="G820" s="3">
        <v>46026</v>
      </c>
      <c r="H820">
        <v>68490478</v>
      </c>
      <c r="I820" t="s">
        <v>4265</v>
      </c>
      <c r="K820" t="s">
        <v>3309</v>
      </c>
      <c r="O820" s="3">
        <v>46026</v>
      </c>
      <c r="S820" t="s">
        <v>4120</v>
      </c>
      <c r="T820" t="s">
        <v>65</v>
      </c>
      <c r="U820" t="s">
        <v>66</v>
      </c>
      <c r="V820" t="str">
        <f>_xlfn.XLOOKUP(UTILIZADAS[[#This Row],[Contacto1]],Tabla2[phone_number_dialed],Tabla2[status_name],,0)</f>
        <v>Agent Not Available</v>
      </c>
    </row>
    <row r="821" spans="1:22" x14ac:dyDescent="0.25">
      <c r="A821" s="88" t="s">
        <v>2241</v>
      </c>
      <c r="B821" t="s">
        <v>4472</v>
      </c>
      <c r="C821" s="4">
        <v>312062280000</v>
      </c>
      <c r="D821" t="s">
        <v>4163</v>
      </c>
      <c r="E821">
        <f>+_xlfn.XLOOKUP(UTILIZADAS[[#This Row],[Numero_Cuenta]],'[1]cobros_marzo (fijo)'!$B:$B,'[1]cobros_marzo (fijo)'!$D:$D,,0)</f>
        <v>0</v>
      </c>
      <c r="G821" s="3">
        <v>46026</v>
      </c>
      <c r="H821">
        <v>61478550</v>
      </c>
      <c r="I821" t="s">
        <v>4266</v>
      </c>
      <c r="K821" t="s">
        <v>3310</v>
      </c>
      <c r="O821" s="3">
        <v>46026</v>
      </c>
      <c r="S821" t="s">
        <v>4121</v>
      </c>
      <c r="T821" t="s">
        <v>65</v>
      </c>
      <c r="U821" t="s">
        <v>66</v>
      </c>
      <c r="V821" t="e">
        <f>_xlfn.XLOOKUP(UTILIZADAS[[#This Row],[Contacto1]],Tabla2[phone_number_dialed],Tabla2[status_name],,0)</f>
        <v>#N/A</v>
      </c>
    </row>
    <row r="822" spans="1:22" x14ac:dyDescent="0.25">
      <c r="A822" s="88" t="s">
        <v>2241</v>
      </c>
      <c r="B822" t="s">
        <v>4473</v>
      </c>
      <c r="C822" s="4">
        <v>365043260000</v>
      </c>
      <c r="D822" t="s">
        <v>4163</v>
      </c>
      <c r="E822">
        <f>+_xlfn.XLOOKUP(UTILIZADAS[[#This Row],[Numero_Cuenta]],'[1]cobros_marzo (fijo)'!$B:$B,'[1]cobros_marzo (fijo)'!$D:$D,,0)</f>
        <v>0</v>
      </c>
      <c r="G822" s="3">
        <v>46026</v>
      </c>
      <c r="H822">
        <v>64267994</v>
      </c>
      <c r="I822" t="s">
        <v>4267</v>
      </c>
      <c r="K822" t="s">
        <v>3311</v>
      </c>
      <c r="O822" s="3">
        <v>46026</v>
      </c>
      <c r="S822" t="s">
        <v>4122</v>
      </c>
      <c r="T822" t="s">
        <v>65</v>
      </c>
      <c r="U822" t="s">
        <v>66</v>
      </c>
      <c r="V822" t="str">
        <f>_xlfn.XLOOKUP(UTILIZADAS[[#This Row],[Contacto1]],Tabla2[phone_number_dialed],Tabla2[status_name],,0)</f>
        <v>Agent Not Available</v>
      </c>
    </row>
    <row r="823" spans="1:22" x14ac:dyDescent="0.25">
      <c r="A823" s="88" t="s">
        <v>2241</v>
      </c>
      <c r="B823" t="s">
        <v>2517</v>
      </c>
      <c r="C823" s="4">
        <v>369045940000</v>
      </c>
      <c r="D823" t="s">
        <v>4163</v>
      </c>
      <c r="E823">
        <f>+_xlfn.XLOOKUP(UTILIZADAS[[#This Row],[Numero_Cuenta]],'[1]cobros_marzo (fijo)'!$B:$B,'[1]cobros_marzo (fijo)'!$D:$D,,0)</f>
        <v>0</v>
      </c>
      <c r="G823" s="3">
        <v>46026</v>
      </c>
      <c r="H823">
        <v>63992513</v>
      </c>
      <c r="I823" t="s">
        <v>4268</v>
      </c>
      <c r="K823" t="s">
        <v>3312</v>
      </c>
      <c r="O823" s="3">
        <v>46026</v>
      </c>
      <c r="S823" t="s">
        <v>4123</v>
      </c>
      <c r="T823" t="s">
        <v>65</v>
      </c>
      <c r="U823" t="s">
        <v>66</v>
      </c>
      <c r="V823" t="str">
        <f>_xlfn.XLOOKUP(UTILIZADAS[[#This Row],[Contacto1]],Tabla2[phone_number_dialed],Tabla2[status_name],,0)</f>
        <v>Agent Not Available</v>
      </c>
    </row>
    <row r="824" spans="1:22" x14ac:dyDescent="0.25">
      <c r="A824" s="88" t="s">
        <v>2241</v>
      </c>
      <c r="B824" t="s">
        <v>2518</v>
      </c>
      <c r="C824" s="4">
        <v>367041060000</v>
      </c>
      <c r="D824" t="s">
        <v>4163</v>
      </c>
      <c r="E824">
        <f>+_xlfn.XLOOKUP(UTILIZADAS[[#This Row],[Numero_Cuenta]],'[1]cobros_marzo (fijo)'!$B:$B,'[1]cobros_marzo (fijo)'!$D:$D,,0)</f>
        <v>0</v>
      </c>
      <c r="G824" s="3">
        <v>46026</v>
      </c>
      <c r="H824">
        <v>64121203</v>
      </c>
      <c r="I824" t="s">
        <v>4269</v>
      </c>
      <c r="K824" t="s">
        <v>3313</v>
      </c>
      <c r="O824" s="3">
        <v>46026</v>
      </c>
      <c r="S824" t="s">
        <v>4124</v>
      </c>
      <c r="T824" t="s">
        <v>65</v>
      </c>
      <c r="U824" t="s">
        <v>66</v>
      </c>
      <c r="V824" t="str">
        <f>_xlfn.XLOOKUP(UTILIZADAS[[#This Row],[Contacto1]],Tabla2[phone_number_dialed],Tabla2[status_name],,0)</f>
        <v>Auto busy</v>
      </c>
    </row>
    <row r="825" spans="1:22" x14ac:dyDescent="0.25">
      <c r="A825" s="88" t="s">
        <v>2241</v>
      </c>
      <c r="B825" t="s">
        <v>2519</v>
      </c>
      <c r="C825" s="4">
        <v>363042870000</v>
      </c>
      <c r="D825" t="s">
        <v>4163</v>
      </c>
      <c r="E825">
        <f>+_xlfn.XLOOKUP(UTILIZADAS[[#This Row],[Numero_Cuenta]],'[1]cobros_marzo (fijo)'!$B:$B,'[1]cobros_marzo (fijo)'!$D:$D,,0)</f>
        <v>0</v>
      </c>
      <c r="G825" s="3">
        <v>46026</v>
      </c>
      <c r="H825">
        <v>67161815</v>
      </c>
      <c r="I825" t="s">
        <v>4270</v>
      </c>
      <c r="K825" t="s">
        <v>3314</v>
      </c>
      <c r="O825" s="3">
        <v>46026</v>
      </c>
      <c r="S825" t="s">
        <v>4125</v>
      </c>
      <c r="T825" t="s">
        <v>85</v>
      </c>
      <c r="U825" t="s">
        <v>66</v>
      </c>
      <c r="V825" t="str">
        <f>_xlfn.XLOOKUP(UTILIZADAS[[#This Row],[Contacto1]],Tabla2[phone_number_dialed],Tabla2[status_name],,0)</f>
        <v>Agent Not Available</v>
      </c>
    </row>
    <row r="826" spans="1:22" x14ac:dyDescent="0.25">
      <c r="A826" s="88" t="s">
        <v>2241</v>
      </c>
      <c r="B826" t="s">
        <v>2520</v>
      </c>
      <c r="C826" s="4">
        <v>367043290000</v>
      </c>
      <c r="D826" t="s">
        <v>4163</v>
      </c>
      <c r="E826">
        <f>+_xlfn.XLOOKUP(UTILIZADAS[[#This Row],[Numero_Cuenta]],'[1]cobros_marzo (fijo)'!$B:$B,'[1]cobros_marzo (fijo)'!$D:$D,,0)</f>
        <v>0</v>
      </c>
      <c r="G826" s="3">
        <v>46026</v>
      </c>
      <c r="H826">
        <v>64450926</v>
      </c>
      <c r="I826" t="s">
        <v>4271</v>
      </c>
      <c r="K826" t="s">
        <v>3315</v>
      </c>
      <c r="O826" s="3">
        <v>46026</v>
      </c>
      <c r="S826">
        <v>19915765</v>
      </c>
      <c r="T826" t="s">
        <v>85</v>
      </c>
      <c r="U826" t="s">
        <v>66</v>
      </c>
      <c r="V826" t="e">
        <f>_xlfn.XLOOKUP(UTILIZADAS[[#This Row],[Contacto1]],Tabla2[phone_number_dialed],Tabla2[status_name],,0)</f>
        <v>#N/A</v>
      </c>
    </row>
    <row r="827" spans="1:22" x14ac:dyDescent="0.25">
      <c r="A827" s="88" t="s">
        <v>2241</v>
      </c>
      <c r="B827" t="s">
        <v>2521</v>
      </c>
      <c r="C827" s="4">
        <v>367042770000</v>
      </c>
      <c r="D827" t="s">
        <v>4163</v>
      </c>
      <c r="E827">
        <f>+_xlfn.XLOOKUP(UTILIZADAS[[#This Row],[Numero_Cuenta]],'[1]cobros_marzo (fijo)'!$B:$B,'[1]cobros_marzo (fijo)'!$D:$D,,0)</f>
        <v>0</v>
      </c>
      <c r="G827" s="3">
        <v>46026</v>
      </c>
      <c r="H827">
        <v>66680118</v>
      </c>
      <c r="I827" t="s">
        <v>4272</v>
      </c>
      <c r="K827" t="s">
        <v>3316</v>
      </c>
      <c r="O827" s="3">
        <v>46026</v>
      </c>
      <c r="S827" t="s">
        <v>4126</v>
      </c>
      <c r="T827" t="s">
        <v>85</v>
      </c>
      <c r="U827" t="s">
        <v>66</v>
      </c>
      <c r="V827" t="str">
        <f>_xlfn.XLOOKUP(UTILIZADAS[[#This Row],[Contacto1]],Tabla2[phone_number_dialed],Tabla2[status_name],,0)</f>
        <v>Agent Not Available</v>
      </c>
    </row>
    <row r="828" spans="1:22" x14ac:dyDescent="0.25">
      <c r="A828" s="88" t="s">
        <v>2241</v>
      </c>
      <c r="B828" t="s">
        <v>4474</v>
      </c>
      <c r="C828" s="4">
        <v>355344960000</v>
      </c>
      <c r="D828" t="s">
        <v>4163</v>
      </c>
      <c r="E828">
        <f>+_xlfn.XLOOKUP(UTILIZADAS[[#This Row],[Numero_Cuenta]],'[1]cobros_marzo (fijo)'!$B:$B,'[1]cobros_marzo (fijo)'!$D:$D,,0)</f>
        <v>0</v>
      </c>
      <c r="G828" s="3">
        <v>46026</v>
      </c>
      <c r="H828">
        <v>63515026</v>
      </c>
      <c r="I828" t="s">
        <v>4273</v>
      </c>
      <c r="K828" t="s">
        <v>3317</v>
      </c>
      <c r="O828" s="3">
        <v>46026</v>
      </c>
      <c r="S828" t="s">
        <v>4127</v>
      </c>
      <c r="T828" t="s">
        <v>65</v>
      </c>
      <c r="U828" t="s">
        <v>66</v>
      </c>
      <c r="V828" t="str">
        <f>_xlfn.XLOOKUP(UTILIZADAS[[#This Row],[Contacto1]],Tabla2[phone_number_dialed],Tabla2[status_name],,0)</f>
        <v>Mensaje a tercero</v>
      </c>
    </row>
    <row r="829" spans="1:22" x14ac:dyDescent="0.25">
      <c r="A829" s="88" t="s">
        <v>2241</v>
      </c>
      <c r="B829" t="s">
        <v>4475</v>
      </c>
      <c r="C829" s="4">
        <v>365042850000</v>
      </c>
      <c r="D829" t="s">
        <v>4163</v>
      </c>
      <c r="E829">
        <f>+_xlfn.XLOOKUP(UTILIZADAS[[#This Row],[Numero_Cuenta]],'[1]cobros_marzo (fijo)'!$B:$B,'[1]cobros_marzo (fijo)'!$D:$D,,0)</f>
        <v>0</v>
      </c>
      <c r="G829" s="3">
        <v>46026</v>
      </c>
      <c r="H829">
        <v>65599308</v>
      </c>
      <c r="I829" t="s">
        <v>4274</v>
      </c>
      <c r="K829" t="s">
        <v>3318</v>
      </c>
      <c r="O829" s="3">
        <v>46026</v>
      </c>
      <c r="S829" t="s">
        <v>4128</v>
      </c>
      <c r="T829" t="s">
        <v>2553</v>
      </c>
      <c r="U829" t="s">
        <v>66</v>
      </c>
      <c r="V829" t="e">
        <f>_xlfn.XLOOKUP(UTILIZADAS[[#This Row],[Contacto1]],Tabla2[phone_number_dialed],Tabla2[status_name],,0)</f>
        <v>#N/A</v>
      </c>
    </row>
    <row r="830" spans="1:22" x14ac:dyDescent="0.25">
      <c r="A830" s="88" t="s">
        <v>2241</v>
      </c>
      <c r="B830" t="s">
        <v>2523</v>
      </c>
      <c r="C830" s="4">
        <v>369039250000</v>
      </c>
      <c r="D830" t="s">
        <v>4163</v>
      </c>
      <c r="E830">
        <f>+_xlfn.XLOOKUP(UTILIZADAS[[#This Row],[Numero_Cuenta]],'[1]cobros_marzo (fijo)'!$B:$B,'[1]cobros_marzo (fijo)'!$D:$D,,0)</f>
        <v>0</v>
      </c>
      <c r="G830" s="3">
        <v>46026</v>
      </c>
      <c r="H830">
        <v>61441494</v>
      </c>
      <c r="I830" t="s">
        <v>4275</v>
      </c>
      <c r="K830" t="s">
        <v>3319</v>
      </c>
      <c r="O830" s="3">
        <v>46026</v>
      </c>
      <c r="S830" t="s">
        <v>4129</v>
      </c>
      <c r="T830" t="s">
        <v>65</v>
      </c>
      <c r="U830" t="s">
        <v>66</v>
      </c>
      <c r="V830" t="str">
        <f>_xlfn.XLOOKUP(UTILIZADAS[[#This Row],[Contacto1]],Tabla2[phone_number_dialed],Tabla2[status_name],,0)</f>
        <v>Auto busy</v>
      </c>
    </row>
    <row r="831" spans="1:22" x14ac:dyDescent="0.25">
      <c r="A831" s="88" t="s">
        <v>2241</v>
      </c>
      <c r="B831" t="s">
        <v>2524</v>
      </c>
      <c r="C831" s="4">
        <v>361045560000</v>
      </c>
      <c r="D831" t="s">
        <v>4163</v>
      </c>
      <c r="E831">
        <f>+_xlfn.XLOOKUP(UTILIZADAS[[#This Row],[Numero_Cuenta]],'[1]cobros_marzo (fijo)'!$B:$B,'[1]cobros_marzo (fijo)'!$D:$D,,0)</f>
        <v>0</v>
      </c>
      <c r="G831" s="3">
        <v>46026</v>
      </c>
      <c r="H831">
        <v>68418651</v>
      </c>
      <c r="I831" t="s">
        <v>4276</v>
      </c>
      <c r="K831" t="s">
        <v>3320</v>
      </c>
      <c r="O831" s="3">
        <v>46026</v>
      </c>
      <c r="S831" t="s">
        <v>4130</v>
      </c>
      <c r="T831" t="s">
        <v>65</v>
      </c>
      <c r="U831" t="s">
        <v>66</v>
      </c>
      <c r="V831" t="str">
        <f>_xlfn.XLOOKUP(UTILIZADAS[[#This Row],[Contacto1]],Tabla2[phone_number_dialed],Tabla2[status_name],,0)</f>
        <v>Agent Not Available</v>
      </c>
    </row>
    <row r="832" spans="1:22" x14ac:dyDescent="0.25">
      <c r="A832" s="88" t="s">
        <v>2241</v>
      </c>
      <c r="B832" t="s">
        <v>4476</v>
      </c>
      <c r="C832" s="4">
        <v>363045470000</v>
      </c>
      <c r="D832" t="s">
        <v>4163</v>
      </c>
      <c r="E832">
        <f>+_xlfn.XLOOKUP(UTILIZADAS[[#This Row],[Numero_Cuenta]],'[1]cobros_marzo (fijo)'!$B:$B,'[1]cobros_marzo (fijo)'!$D:$D,,0)</f>
        <v>0</v>
      </c>
      <c r="G832" s="3">
        <v>46026</v>
      </c>
      <c r="H832">
        <v>65032955</v>
      </c>
      <c r="I832" t="s">
        <v>4277</v>
      </c>
      <c r="K832" t="s">
        <v>3321</v>
      </c>
      <c r="O832" s="3">
        <v>46026</v>
      </c>
      <c r="S832" t="s">
        <v>4131</v>
      </c>
      <c r="T832" t="s">
        <v>65</v>
      </c>
      <c r="U832" t="s">
        <v>66</v>
      </c>
      <c r="V832" t="str">
        <f>_xlfn.XLOOKUP(UTILIZADAS[[#This Row],[Contacto1]],Tabla2[phone_number_dialed],Tabla2[status_name],,0)</f>
        <v>Auto busy</v>
      </c>
    </row>
    <row r="833" spans="1:22" x14ac:dyDescent="0.25">
      <c r="A833" s="88" t="s">
        <v>2241</v>
      </c>
      <c r="B833" t="s">
        <v>4477</v>
      </c>
      <c r="C833" s="4">
        <v>315023150000</v>
      </c>
      <c r="D833" t="s">
        <v>4163</v>
      </c>
      <c r="E833">
        <f>+_xlfn.XLOOKUP(UTILIZADAS[[#This Row],[Numero_Cuenta]],'[1]cobros_marzo (fijo)'!$B:$B,'[1]cobros_marzo (fijo)'!$D:$D,,0)</f>
        <v>0</v>
      </c>
      <c r="G833" s="3">
        <v>46026</v>
      </c>
      <c r="H833">
        <v>64446859</v>
      </c>
      <c r="I833" t="s">
        <v>4278</v>
      </c>
      <c r="K833" t="s">
        <v>3322</v>
      </c>
      <c r="O833" s="3">
        <v>46026</v>
      </c>
      <c r="S833" t="s">
        <v>4132</v>
      </c>
      <c r="T833" t="s">
        <v>65</v>
      </c>
      <c r="U833" t="s">
        <v>66</v>
      </c>
      <c r="V833" t="str">
        <f>_xlfn.XLOOKUP(UTILIZADAS[[#This Row],[Contacto1]],Tabla2[phone_number_dialed],Tabla2[status_name],,0)</f>
        <v>Agent Not Available</v>
      </c>
    </row>
    <row r="834" spans="1:22" x14ac:dyDescent="0.25">
      <c r="A834" s="88" t="s">
        <v>2241</v>
      </c>
      <c r="B834" t="s">
        <v>4478</v>
      </c>
      <c r="C834" s="4">
        <v>368046070000</v>
      </c>
      <c r="D834" t="s">
        <v>4163</v>
      </c>
      <c r="E834">
        <f>+_xlfn.XLOOKUP(UTILIZADAS[[#This Row],[Numero_Cuenta]],'[1]cobros_marzo (fijo)'!$B:$B,'[1]cobros_marzo (fijo)'!$D:$D,,0)</f>
        <v>0</v>
      </c>
      <c r="G834" s="3">
        <v>46026</v>
      </c>
      <c r="H834">
        <v>66888447</v>
      </c>
      <c r="I834" t="s">
        <v>4279</v>
      </c>
      <c r="K834" t="s">
        <v>3323</v>
      </c>
      <c r="O834" s="3">
        <v>46026</v>
      </c>
      <c r="S834" t="s">
        <v>4133</v>
      </c>
      <c r="T834" t="s">
        <v>65</v>
      </c>
      <c r="U834" t="s">
        <v>66</v>
      </c>
      <c r="V834" t="str">
        <f>_xlfn.XLOOKUP(UTILIZADAS[[#This Row],[Contacto1]],Tabla2[phone_number_dialed],Tabla2[status_name],,0)</f>
        <v>Auto busy</v>
      </c>
    </row>
    <row r="835" spans="1:22" x14ac:dyDescent="0.25">
      <c r="A835" s="88" t="s">
        <v>2241</v>
      </c>
      <c r="B835" t="s">
        <v>4479</v>
      </c>
      <c r="C835" s="4">
        <v>366044660000</v>
      </c>
      <c r="D835" t="s">
        <v>4163</v>
      </c>
      <c r="E835">
        <f>+_xlfn.XLOOKUP(UTILIZADAS[[#This Row],[Numero_Cuenta]],'[1]cobros_marzo (fijo)'!$B:$B,'[1]cobros_marzo (fijo)'!$D:$D,,0)</f>
        <v>0</v>
      </c>
      <c r="G835" s="3">
        <v>46026</v>
      </c>
      <c r="H835">
        <v>69279886</v>
      </c>
      <c r="I835" t="s">
        <v>4280</v>
      </c>
      <c r="K835" t="s">
        <v>3324</v>
      </c>
      <c r="O835" s="3">
        <v>46026</v>
      </c>
      <c r="S835" t="s">
        <v>4134</v>
      </c>
      <c r="T835" t="s">
        <v>65</v>
      </c>
      <c r="U835" t="s">
        <v>66</v>
      </c>
      <c r="V835" t="str">
        <f>_xlfn.XLOOKUP(UTILIZADAS[[#This Row],[Contacto1]],Tabla2[phone_number_dialed],Tabla2[status_name],,0)</f>
        <v>Agent Not Available</v>
      </c>
    </row>
    <row r="836" spans="1:22" x14ac:dyDescent="0.25">
      <c r="A836" s="88" t="s">
        <v>2241</v>
      </c>
      <c r="B836" t="s">
        <v>2528</v>
      </c>
      <c r="C836" s="4">
        <v>804236570000</v>
      </c>
      <c r="D836" t="s">
        <v>4163</v>
      </c>
      <c r="E836">
        <f>+_xlfn.XLOOKUP(UTILIZADAS[[#This Row],[Numero_Cuenta]],'[1]cobros_marzo (fijo)'!$B:$B,'[1]cobros_marzo (fijo)'!$D:$D,,0)</f>
        <v>0</v>
      </c>
      <c r="G836" s="3">
        <v>46026</v>
      </c>
      <c r="H836">
        <v>69376282</v>
      </c>
      <c r="I836" t="s">
        <v>4281</v>
      </c>
      <c r="K836" t="s">
        <v>3325</v>
      </c>
      <c r="O836" s="3">
        <v>46026</v>
      </c>
      <c r="S836" t="s">
        <v>4135</v>
      </c>
      <c r="T836" t="s">
        <v>65</v>
      </c>
      <c r="U836" t="s">
        <v>66</v>
      </c>
      <c r="V836" t="e">
        <f>_xlfn.XLOOKUP(UTILIZADAS[[#This Row],[Contacto1]],Tabla2[phone_number_dialed],Tabla2[status_name],,0)</f>
        <v>#N/A</v>
      </c>
    </row>
    <row r="837" spans="1:22" x14ac:dyDescent="0.25">
      <c r="A837" s="88" t="s">
        <v>2241</v>
      </c>
      <c r="B837" t="s">
        <v>4480</v>
      </c>
      <c r="C837" s="4">
        <v>367045450000</v>
      </c>
      <c r="D837" t="s">
        <v>4163</v>
      </c>
      <c r="E837">
        <f>+_xlfn.XLOOKUP(UTILIZADAS[[#This Row],[Numero_Cuenta]],'[1]cobros_marzo (fijo)'!$B:$B,'[1]cobros_marzo (fijo)'!$D:$D,,0)</f>
        <v>0</v>
      </c>
      <c r="G837" s="3">
        <v>46026</v>
      </c>
      <c r="H837">
        <v>64553600</v>
      </c>
      <c r="I837" t="s">
        <v>4282</v>
      </c>
      <c r="K837" t="s">
        <v>3326</v>
      </c>
      <c r="O837" s="3">
        <v>46026</v>
      </c>
      <c r="S837" t="s">
        <v>4136</v>
      </c>
      <c r="T837" t="s">
        <v>82</v>
      </c>
      <c r="U837" t="s">
        <v>66</v>
      </c>
      <c r="V837" t="str">
        <f>_xlfn.XLOOKUP(UTILIZADAS[[#This Row],[Contacto1]],Tabla2[phone_number_dialed],Tabla2[status_name],,0)</f>
        <v>No Answer AutoDial</v>
      </c>
    </row>
    <row r="838" spans="1:22" x14ac:dyDescent="0.25">
      <c r="A838" s="88" t="s">
        <v>2241</v>
      </c>
      <c r="B838" t="s">
        <v>4481</v>
      </c>
      <c r="C838" s="4">
        <v>368043450000</v>
      </c>
      <c r="D838" t="s">
        <v>4163</v>
      </c>
      <c r="E838">
        <f>+_xlfn.XLOOKUP(UTILIZADAS[[#This Row],[Numero_Cuenta]],'[1]cobros_marzo (fijo)'!$B:$B,'[1]cobros_marzo (fijo)'!$D:$D,,0)</f>
        <v>0</v>
      </c>
      <c r="G838" s="3">
        <v>46026</v>
      </c>
      <c r="H838">
        <v>65422007</v>
      </c>
      <c r="I838" t="s">
        <v>4283</v>
      </c>
      <c r="K838" t="s">
        <v>3327</v>
      </c>
      <c r="O838" s="3">
        <v>46026</v>
      </c>
      <c r="S838" t="s">
        <v>4137</v>
      </c>
      <c r="T838" t="s">
        <v>85</v>
      </c>
      <c r="U838" t="s">
        <v>66</v>
      </c>
      <c r="V838" t="str">
        <f>_xlfn.XLOOKUP(UTILIZADAS[[#This Row],[Contacto1]],Tabla2[phone_number_dialed],Tabla2[status_name],,0)</f>
        <v>Agent Not Available</v>
      </c>
    </row>
    <row r="839" spans="1:22" x14ac:dyDescent="0.25">
      <c r="A839" s="88" t="s">
        <v>2241</v>
      </c>
      <c r="B839" t="s">
        <v>2530</v>
      </c>
      <c r="C839" s="4">
        <v>364040960000</v>
      </c>
      <c r="D839" t="s">
        <v>4163</v>
      </c>
      <c r="E839">
        <f>+_xlfn.XLOOKUP(UTILIZADAS[[#This Row],[Numero_Cuenta]],'[1]cobros_marzo (fijo)'!$B:$B,'[1]cobros_marzo (fijo)'!$D:$D,,0)</f>
        <v>0</v>
      </c>
      <c r="G839" s="3">
        <v>46026</v>
      </c>
      <c r="H839">
        <v>62195276</v>
      </c>
      <c r="I839" t="s">
        <v>4284</v>
      </c>
      <c r="K839" t="s">
        <v>3328</v>
      </c>
      <c r="O839" s="3">
        <v>46026</v>
      </c>
      <c r="S839" t="s">
        <v>4138</v>
      </c>
      <c r="T839" t="s">
        <v>85</v>
      </c>
      <c r="U839" t="s">
        <v>66</v>
      </c>
      <c r="V839" t="str">
        <f>_xlfn.XLOOKUP(UTILIZADAS[[#This Row],[Contacto1]],Tabla2[phone_number_dialed],Tabla2[status_name],,0)</f>
        <v>No Answer AutoDial</v>
      </c>
    </row>
    <row r="840" spans="1:22" x14ac:dyDescent="0.25">
      <c r="A840" s="88" t="s">
        <v>2241</v>
      </c>
      <c r="B840" t="s">
        <v>2531</v>
      </c>
      <c r="C840" s="4">
        <v>361045600000</v>
      </c>
      <c r="D840" t="s">
        <v>4163</v>
      </c>
      <c r="E840">
        <f>+_xlfn.XLOOKUP(UTILIZADAS[[#This Row],[Numero_Cuenta]],'[1]cobros_marzo (fijo)'!$B:$B,'[1]cobros_marzo (fijo)'!$D:$D,,0)</f>
        <v>0</v>
      </c>
      <c r="G840" s="3">
        <v>46026</v>
      </c>
      <c r="H840">
        <v>66773797</v>
      </c>
      <c r="I840" t="s">
        <v>4285</v>
      </c>
      <c r="K840" t="s">
        <v>3329</v>
      </c>
      <c r="O840" s="3">
        <v>46026</v>
      </c>
      <c r="S840" t="s">
        <v>4139</v>
      </c>
      <c r="T840" t="s">
        <v>65</v>
      </c>
      <c r="U840" t="s">
        <v>66</v>
      </c>
      <c r="V840" t="str">
        <f>_xlfn.XLOOKUP(UTILIZADAS[[#This Row],[Contacto1]],Tabla2[phone_number_dialed],Tabla2[status_name],,0)</f>
        <v>Auto busy</v>
      </c>
    </row>
    <row r="841" spans="1:22" x14ac:dyDescent="0.25">
      <c r="A841" s="88" t="s">
        <v>2241</v>
      </c>
      <c r="B841" t="s">
        <v>2532</v>
      </c>
      <c r="C841" s="4">
        <v>361043620000</v>
      </c>
      <c r="D841" t="s">
        <v>4163</v>
      </c>
      <c r="E841">
        <f>+_xlfn.XLOOKUP(UTILIZADAS[[#This Row],[Numero_Cuenta]],'[1]cobros_marzo (fijo)'!$B:$B,'[1]cobros_marzo (fijo)'!$D:$D,,0)</f>
        <v>0</v>
      </c>
      <c r="G841" s="3">
        <v>46026</v>
      </c>
      <c r="H841">
        <v>65326867</v>
      </c>
      <c r="I841" t="s">
        <v>4286</v>
      </c>
      <c r="K841" t="s">
        <v>3330</v>
      </c>
      <c r="O841" s="3">
        <v>46026</v>
      </c>
      <c r="S841" t="s">
        <v>4140</v>
      </c>
      <c r="T841" t="s">
        <v>86</v>
      </c>
      <c r="U841" t="s">
        <v>66</v>
      </c>
      <c r="V841" t="e">
        <f>_xlfn.XLOOKUP(UTILIZADAS[[#This Row],[Contacto1]],Tabla2[phone_number_dialed],Tabla2[status_name],,0)</f>
        <v>#N/A</v>
      </c>
    </row>
    <row r="842" spans="1:22" x14ac:dyDescent="0.25">
      <c r="A842" s="88" t="s">
        <v>2241</v>
      </c>
      <c r="B842" t="s">
        <v>2533</v>
      </c>
      <c r="C842" s="4">
        <v>365044620000</v>
      </c>
      <c r="D842" t="s">
        <v>4163</v>
      </c>
      <c r="E842">
        <f>+_xlfn.XLOOKUP(UTILIZADAS[[#This Row],[Numero_Cuenta]],'[1]cobros_marzo (fijo)'!$B:$B,'[1]cobros_marzo (fijo)'!$D:$D,,0)</f>
        <v>0</v>
      </c>
      <c r="G842" s="3">
        <v>46026</v>
      </c>
      <c r="H842">
        <v>68905432</v>
      </c>
      <c r="I842" t="s">
        <v>4206</v>
      </c>
      <c r="K842" t="s">
        <v>2123</v>
      </c>
      <c r="O842" s="3">
        <v>46026</v>
      </c>
      <c r="S842" t="s">
        <v>4141</v>
      </c>
      <c r="T842" t="s">
        <v>65</v>
      </c>
      <c r="U842" t="s">
        <v>66</v>
      </c>
      <c r="V842" t="str">
        <f>_xlfn.XLOOKUP(UTILIZADAS[[#This Row],[Contacto1]],Tabla2[phone_number_dialed],Tabla2[status_name],,0)</f>
        <v>Agent Not Available</v>
      </c>
    </row>
    <row r="843" spans="1:22" x14ac:dyDescent="0.25">
      <c r="A843" s="88" t="s">
        <v>2241</v>
      </c>
      <c r="B843" t="s">
        <v>2534</v>
      </c>
      <c r="C843" s="4">
        <v>368044060000</v>
      </c>
      <c r="D843" t="s">
        <v>4163</v>
      </c>
      <c r="E843">
        <f>+_xlfn.XLOOKUP(UTILIZADAS[[#This Row],[Numero_Cuenta]],'[1]cobros_marzo (fijo)'!$B:$B,'[1]cobros_marzo (fijo)'!$D:$D,,0)</f>
        <v>0</v>
      </c>
      <c r="G843" s="3">
        <v>46026</v>
      </c>
      <c r="H843">
        <v>65582601</v>
      </c>
      <c r="I843" t="s">
        <v>4287</v>
      </c>
      <c r="K843" t="s">
        <v>3331</v>
      </c>
      <c r="O843" s="3">
        <v>46026</v>
      </c>
      <c r="S843" t="s">
        <v>4142</v>
      </c>
      <c r="T843" t="s">
        <v>65</v>
      </c>
      <c r="U843" t="s">
        <v>66</v>
      </c>
      <c r="V843" t="e">
        <f>_xlfn.XLOOKUP(UTILIZADAS[[#This Row],[Contacto1]],Tabla2[phone_number_dialed],Tabla2[status_name],,0)</f>
        <v>#N/A</v>
      </c>
    </row>
    <row r="844" spans="1:22" x14ac:dyDescent="0.25">
      <c r="A844" s="88" t="s">
        <v>2241</v>
      </c>
      <c r="B844" t="s">
        <v>2535</v>
      </c>
      <c r="C844" s="4">
        <v>369044140000</v>
      </c>
      <c r="D844" t="s">
        <v>4163</v>
      </c>
      <c r="E844">
        <f>+_xlfn.XLOOKUP(UTILIZADAS[[#This Row],[Numero_Cuenta]],'[1]cobros_marzo (fijo)'!$B:$B,'[1]cobros_marzo (fijo)'!$D:$D,,0)</f>
        <v>0</v>
      </c>
      <c r="G844" s="3">
        <v>46026</v>
      </c>
      <c r="H844">
        <v>68082860</v>
      </c>
      <c r="I844" t="s">
        <v>4288</v>
      </c>
      <c r="K844" t="s">
        <v>3332</v>
      </c>
      <c r="O844" s="3">
        <v>46026</v>
      </c>
      <c r="S844" t="s">
        <v>4143</v>
      </c>
      <c r="T844" t="s">
        <v>65</v>
      </c>
      <c r="U844" t="s">
        <v>66</v>
      </c>
      <c r="V844" t="str">
        <f>_xlfn.XLOOKUP(UTILIZADAS[[#This Row],[Contacto1]],Tabla2[phone_number_dialed],Tabla2[status_name],,0)</f>
        <v>Agent Not Available</v>
      </c>
    </row>
    <row r="845" spans="1:22" x14ac:dyDescent="0.25">
      <c r="A845" s="88" t="s">
        <v>2241</v>
      </c>
      <c r="B845" t="s">
        <v>2515</v>
      </c>
      <c r="C845" s="4">
        <v>369045150000</v>
      </c>
      <c r="D845" t="s">
        <v>4163</v>
      </c>
      <c r="E845">
        <f>+_xlfn.XLOOKUP(UTILIZADAS[[#This Row],[Numero_Cuenta]],'[1]cobros_marzo (fijo)'!$B:$B,'[1]cobros_marzo (fijo)'!$D:$D,,0)</f>
        <v>0</v>
      </c>
      <c r="G845" s="3">
        <v>46026</v>
      </c>
      <c r="H845">
        <v>0</v>
      </c>
      <c r="I845" t="s">
        <v>4202</v>
      </c>
      <c r="K845" t="s">
        <v>3305</v>
      </c>
      <c r="O845" s="3">
        <v>46026</v>
      </c>
      <c r="S845" t="s">
        <v>4116</v>
      </c>
      <c r="T845" t="s">
        <v>65</v>
      </c>
      <c r="U845" t="s">
        <v>66</v>
      </c>
      <c r="V845" t="e">
        <f>_xlfn.XLOOKUP(UTILIZADAS[[#This Row],[Contacto1]],Tabla2[phone_number_dialed],Tabla2[status_name],,0)</f>
        <v>#N/A</v>
      </c>
    </row>
    <row r="846" spans="1:22" x14ac:dyDescent="0.25">
      <c r="A846" s="88" t="s">
        <v>2241</v>
      </c>
      <c r="B846" t="s">
        <v>2516</v>
      </c>
      <c r="C846" s="4">
        <v>363045090000</v>
      </c>
      <c r="D846" t="s">
        <v>4163</v>
      </c>
      <c r="E846">
        <f>+_xlfn.XLOOKUP(UTILIZADAS[[#This Row],[Numero_Cuenta]],'[1]cobros_marzo (fijo)'!$B:$B,'[1]cobros_marzo (fijo)'!$D:$D,,0)</f>
        <v>0</v>
      </c>
      <c r="G846" s="3">
        <v>46026</v>
      </c>
      <c r="H846">
        <v>0</v>
      </c>
      <c r="I846" t="s">
        <v>4202</v>
      </c>
      <c r="K846" t="s">
        <v>3306</v>
      </c>
      <c r="O846" s="3">
        <v>46026</v>
      </c>
      <c r="S846" t="s">
        <v>4117</v>
      </c>
      <c r="T846" t="s">
        <v>65</v>
      </c>
      <c r="U846" t="s">
        <v>66</v>
      </c>
      <c r="V846" t="e">
        <f>_xlfn.XLOOKUP(UTILIZADAS[[#This Row],[Contacto1]],Tabla2[phone_number_dialed],Tabla2[status_name],,0)</f>
        <v>#N/A</v>
      </c>
    </row>
    <row r="847" spans="1:22" x14ac:dyDescent="0.25">
      <c r="A847" s="88" t="s">
        <v>2241</v>
      </c>
      <c r="B847" t="s">
        <v>2536</v>
      </c>
      <c r="C847" s="4">
        <v>367046420000</v>
      </c>
      <c r="D847" t="s">
        <v>4163</v>
      </c>
      <c r="E847">
        <f>+_xlfn.XLOOKUP(UTILIZADAS[[#This Row],[Numero_Cuenta]],'[1]cobros_marzo (fijo)'!$B:$B,'[1]cobros_marzo (fijo)'!$D:$D,,0)</f>
        <v>0</v>
      </c>
      <c r="G847" s="3">
        <v>46026</v>
      </c>
      <c r="H847">
        <v>64622296</v>
      </c>
      <c r="I847">
        <v>64622296</v>
      </c>
      <c r="K847" t="s">
        <v>3333</v>
      </c>
      <c r="O847" s="3">
        <v>46026</v>
      </c>
      <c r="S847" t="s">
        <v>4144</v>
      </c>
      <c r="T847" t="s">
        <v>65</v>
      </c>
      <c r="U847" t="s">
        <v>66</v>
      </c>
      <c r="V847" t="str">
        <f>_xlfn.XLOOKUP(UTILIZADAS[[#This Row],[Contacto1]],Tabla2[phone_number_dialed],Tabla2[status_name],,0)</f>
        <v>Agent Not Available</v>
      </c>
    </row>
    <row r="848" spans="1:22" x14ac:dyDescent="0.25">
      <c r="A848" s="88" t="s">
        <v>2241</v>
      </c>
      <c r="B848" t="s">
        <v>4482</v>
      </c>
      <c r="C848" s="4">
        <v>366044600000</v>
      </c>
      <c r="D848" t="s">
        <v>4163</v>
      </c>
      <c r="E848">
        <f>+_xlfn.XLOOKUP(UTILIZADAS[[#This Row],[Numero_Cuenta]],'[1]cobros_marzo (fijo)'!$B:$B,'[1]cobros_marzo (fijo)'!$D:$D,,0)</f>
        <v>0</v>
      </c>
      <c r="G848" s="3">
        <v>46026</v>
      </c>
      <c r="H848">
        <v>66960174</v>
      </c>
      <c r="I848" t="s">
        <v>4289</v>
      </c>
      <c r="K848" t="s">
        <v>3334</v>
      </c>
      <c r="O848" s="3">
        <v>46026</v>
      </c>
      <c r="S848" t="s">
        <v>4145</v>
      </c>
      <c r="T848" t="s">
        <v>65</v>
      </c>
      <c r="U848" t="s">
        <v>66</v>
      </c>
      <c r="V848" t="str">
        <f>_xlfn.XLOOKUP(UTILIZADAS[[#This Row],[Contacto1]],Tabla2[phone_number_dialed],Tabla2[status_name],,0)</f>
        <v>Agent Not Available</v>
      </c>
    </row>
    <row r="849" spans="1:22" x14ac:dyDescent="0.25">
      <c r="A849" s="88" t="s">
        <v>2241</v>
      </c>
      <c r="B849" t="s">
        <v>2538</v>
      </c>
      <c r="C849" s="4">
        <v>368046250000</v>
      </c>
      <c r="D849" t="s">
        <v>4163</v>
      </c>
      <c r="E849">
        <f>+_xlfn.XLOOKUP(UTILIZADAS[[#This Row],[Numero_Cuenta]],'[1]cobros_marzo (fijo)'!$B:$B,'[1]cobros_marzo (fijo)'!$D:$D,,0)</f>
        <v>0</v>
      </c>
      <c r="G849" s="3">
        <v>46026</v>
      </c>
      <c r="H849">
        <v>67844698</v>
      </c>
      <c r="I849" t="s">
        <v>4290</v>
      </c>
      <c r="K849" t="s">
        <v>3335</v>
      </c>
      <c r="O849" s="3">
        <v>46026</v>
      </c>
      <c r="S849" t="s">
        <v>4146</v>
      </c>
      <c r="T849" t="s">
        <v>65</v>
      </c>
      <c r="U849" t="s">
        <v>66</v>
      </c>
      <c r="V849" t="str">
        <f>_xlfn.XLOOKUP(UTILIZADAS[[#This Row],[Contacto1]],Tabla2[phone_number_dialed],Tabla2[status_name],,0)</f>
        <v>Auto busy</v>
      </c>
    </row>
    <row r="850" spans="1:22" x14ac:dyDescent="0.25">
      <c r="A850" s="88" t="s">
        <v>2241</v>
      </c>
      <c r="B850" t="s">
        <v>2539</v>
      </c>
      <c r="C850" s="4">
        <v>362045230000</v>
      </c>
      <c r="D850" t="s">
        <v>4163</v>
      </c>
      <c r="E850">
        <f>+_xlfn.XLOOKUP(UTILIZADAS[[#This Row],[Numero_Cuenta]],'[1]cobros_marzo (fijo)'!$B:$B,'[1]cobros_marzo (fijo)'!$D:$D,,0)</f>
        <v>0</v>
      </c>
      <c r="G850" s="3">
        <v>46026</v>
      </c>
      <c r="H850">
        <v>62283674</v>
      </c>
      <c r="I850" t="s">
        <v>4291</v>
      </c>
      <c r="K850" t="s">
        <v>3336</v>
      </c>
      <c r="O850" s="3">
        <v>46026</v>
      </c>
      <c r="S850" t="s">
        <v>4147</v>
      </c>
      <c r="T850" t="s">
        <v>65</v>
      </c>
      <c r="U850" t="s">
        <v>66</v>
      </c>
      <c r="V850" t="str">
        <f>_xlfn.XLOOKUP(UTILIZADAS[[#This Row],[Contacto1]],Tabla2[phone_number_dialed],Tabla2[status_name],,0)</f>
        <v>Agent Not Available</v>
      </c>
    </row>
    <row r="851" spans="1:22" x14ac:dyDescent="0.25">
      <c r="A851" s="88" t="s">
        <v>2241</v>
      </c>
      <c r="B851" t="s">
        <v>4483</v>
      </c>
      <c r="C851" s="4">
        <v>369044290000</v>
      </c>
      <c r="D851" t="s">
        <v>4163</v>
      </c>
      <c r="E851">
        <f>+_xlfn.XLOOKUP(UTILIZADAS[[#This Row],[Numero_Cuenta]],'[1]cobros_marzo (fijo)'!$B:$B,'[1]cobros_marzo (fijo)'!$D:$D,,0)</f>
        <v>0</v>
      </c>
      <c r="G851" s="3">
        <v>46026</v>
      </c>
      <c r="H851">
        <v>66095793</v>
      </c>
      <c r="I851">
        <v>66095793</v>
      </c>
      <c r="K851" t="s">
        <v>3337</v>
      </c>
      <c r="O851" s="3">
        <v>46026</v>
      </c>
      <c r="S851" t="s">
        <v>4148</v>
      </c>
      <c r="T851" t="s">
        <v>65</v>
      </c>
      <c r="U851" t="s">
        <v>66</v>
      </c>
      <c r="V851" t="str">
        <f>_xlfn.XLOOKUP(UTILIZADAS[[#This Row],[Contacto1]],Tabla2[phone_number_dialed],Tabla2[status_name],,0)</f>
        <v>Agent Not Available</v>
      </c>
    </row>
    <row r="852" spans="1:22" x14ac:dyDescent="0.25">
      <c r="A852" s="88" t="s">
        <v>2241</v>
      </c>
      <c r="B852" t="s">
        <v>2540</v>
      </c>
      <c r="C852" s="4">
        <v>362039070000</v>
      </c>
      <c r="D852" t="s">
        <v>4163</v>
      </c>
      <c r="E852">
        <f>+_xlfn.XLOOKUP(UTILIZADAS[[#This Row],[Numero_Cuenta]],'[1]cobros_marzo (fijo)'!$B:$B,'[1]cobros_marzo (fijo)'!$D:$D,,0)</f>
        <v>0</v>
      </c>
      <c r="G852" s="3">
        <v>46026</v>
      </c>
      <c r="H852">
        <v>66499032</v>
      </c>
      <c r="I852" t="s">
        <v>4292</v>
      </c>
      <c r="K852" t="s">
        <v>3338</v>
      </c>
      <c r="O852" s="3">
        <v>46026</v>
      </c>
      <c r="S852" t="s">
        <v>4149</v>
      </c>
      <c r="T852" t="s">
        <v>65</v>
      </c>
      <c r="U852" t="s">
        <v>66</v>
      </c>
      <c r="V852" t="str">
        <f>_xlfn.XLOOKUP(UTILIZADAS[[#This Row],[Contacto1]],Tabla2[phone_number_dialed],Tabla2[status_name],,0)</f>
        <v>Agent Not Available</v>
      </c>
    </row>
    <row r="853" spans="1:22" x14ac:dyDescent="0.25">
      <c r="A853" s="88" t="s">
        <v>2241</v>
      </c>
      <c r="B853" t="s">
        <v>2541</v>
      </c>
      <c r="C853" s="4">
        <v>359227530000</v>
      </c>
      <c r="D853" t="s">
        <v>4163</v>
      </c>
      <c r="E853">
        <f>+_xlfn.XLOOKUP(UTILIZADAS[[#This Row],[Numero_Cuenta]],'[1]cobros_marzo (fijo)'!$B:$B,'[1]cobros_marzo (fijo)'!$D:$D,,0)</f>
        <v>0</v>
      </c>
      <c r="G853" s="3">
        <v>46026</v>
      </c>
      <c r="H853">
        <v>68560545</v>
      </c>
      <c r="I853" t="s">
        <v>4293</v>
      </c>
      <c r="K853" t="s">
        <v>3339</v>
      </c>
      <c r="O853" s="3">
        <v>46026</v>
      </c>
      <c r="S853" t="s">
        <v>4150</v>
      </c>
      <c r="T853" t="s">
        <v>65</v>
      </c>
      <c r="U853" t="s">
        <v>66</v>
      </c>
      <c r="V853" t="e">
        <f>_xlfn.XLOOKUP(UTILIZADAS[[#This Row],[Contacto1]],Tabla2[phone_number_dialed],Tabla2[status_name],,0)</f>
        <v>#N/A</v>
      </c>
    </row>
    <row r="854" spans="1:22" x14ac:dyDescent="0.25">
      <c r="A854" s="88" t="s">
        <v>2241</v>
      </c>
      <c r="B854" t="s">
        <v>4484</v>
      </c>
      <c r="C854" s="4">
        <v>369045400000</v>
      </c>
      <c r="D854" t="s">
        <v>4163</v>
      </c>
      <c r="E854">
        <f>+_xlfn.XLOOKUP(UTILIZADAS[[#This Row],[Numero_Cuenta]],'[1]cobros_marzo (fijo)'!$B:$B,'[1]cobros_marzo (fijo)'!$D:$D,,0)</f>
        <v>0</v>
      </c>
      <c r="G854" s="3">
        <v>46026</v>
      </c>
      <c r="H854">
        <v>65528623</v>
      </c>
      <c r="I854" t="s">
        <v>4294</v>
      </c>
      <c r="K854" t="s">
        <v>3340</v>
      </c>
      <c r="O854" s="3">
        <v>46026</v>
      </c>
      <c r="S854" t="s">
        <v>4151</v>
      </c>
      <c r="T854" t="s">
        <v>86</v>
      </c>
      <c r="U854" t="s">
        <v>66</v>
      </c>
      <c r="V854" t="str">
        <f>_xlfn.XLOOKUP(UTILIZADAS[[#This Row],[Contacto1]],Tabla2[phone_number_dialed],Tabla2[status_name],,0)</f>
        <v>Agent Not Available</v>
      </c>
    </row>
    <row r="855" spans="1:22" x14ac:dyDescent="0.25">
      <c r="A855" s="88" t="s">
        <v>2241</v>
      </c>
      <c r="B855" t="s">
        <v>4485</v>
      </c>
      <c r="C855" s="4">
        <v>369045920000</v>
      </c>
      <c r="D855" t="s">
        <v>4163</v>
      </c>
      <c r="E855">
        <f>+_xlfn.XLOOKUP(UTILIZADAS[[#This Row],[Numero_Cuenta]],'[1]cobros_marzo (fijo)'!$B:$B,'[1]cobros_marzo (fijo)'!$D:$D,,0)</f>
        <v>0</v>
      </c>
      <c r="G855" s="3">
        <v>46026</v>
      </c>
      <c r="H855">
        <v>69812294</v>
      </c>
      <c r="I855" t="s">
        <v>4295</v>
      </c>
      <c r="K855" t="s">
        <v>3341</v>
      </c>
      <c r="O855" s="3">
        <v>46026</v>
      </c>
      <c r="S855" t="s">
        <v>4152</v>
      </c>
      <c r="T855" t="s">
        <v>65</v>
      </c>
      <c r="U855" t="s">
        <v>66</v>
      </c>
      <c r="V855" t="str">
        <f>_xlfn.XLOOKUP(UTILIZADAS[[#This Row],[Contacto1]],Tabla2[phone_number_dialed],Tabla2[status_name],,0)</f>
        <v>Auto busy</v>
      </c>
    </row>
    <row r="856" spans="1:22" x14ac:dyDescent="0.25">
      <c r="A856" s="88" t="s">
        <v>2241</v>
      </c>
      <c r="B856" t="s">
        <v>4486</v>
      </c>
      <c r="C856" s="4">
        <v>367037860000</v>
      </c>
      <c r="D856" t="s">
        <v>4163</v>
      </c>
      <c r="E856">
        <f>+_xlfn.XLOOKUP(UTILIZADAS[[#This Row],[Numero_Cuenta]],'[1]cobros_marzo (fijo)'!$B:$B,'[1]cobros_marzo (fijo)'!$D:$D,,0)</f>
        <v>0</v>
      </c>
      <c r="G856" s="3">
        <v>46026</v>
      </c>
      <c r="H856">
        <v>68150976</v>
      </c>
      <c r="I856" t="s">
        <v>4296</v>
      </c>
      <c r="K856" t="s">
        <v>3342</v>
      </c>
      <c r="O856" s="3">
        <v>46026</v>
      </c>
      <c r="S856" t="s">
        <v>4153</v>
      </c>
      <c r="T856" t="s">
        <v>65</v>
      </c>
      <c r="U856" t="s">
        <v>66</v>
      </c>
      <c r="V856" t="str">
        <f>_xlfn.XLOOKUP(UTILIZADAS[[#This Row],[Contacto1]],Tabla2[phone_number_dialed],Tabla2[status_name],,0)</f>
        <v>Agent Not Available</v>
      </c>
    </row>
    <row r="857" spans="1:22" x14ac:dyDescent="0.25">
      <c r="A857" s="88" t="s">
        <v>2241</v>
      </c>
      <c r="B857" t="s">
        <v>4487</v>
      </c>
      <c r="C857" s="4">
        <v>366044960000</v>
      </c>
      <c r="D857" t="s">
        <v>4163</v>
      </c>
      <c r="E857">
        <f>+_xlfn.XLOOKUP(UTILIZADAS[[#This Row],[Numero_Cuenta]],'[1]cobros_marzo (fijo)'!$B:$B,'[1]cobros_marzo (fijo)'!$D:$D,,0)</f>
        <v>0</v>
      </c>
      <c r="G857" s="3">
        <v>46026</v>
      </c>
      <c r="H857">
        <v>68675138</v>
      </c>
      <c r="I857" t="s">
        <v>4297</v>
      </c>
      <c r="K857" t="s">
        <v>3343</v>
      </c>
      <c r="O857" s="3">
        <v>46026</v>
      </c>
      <c r="S857" t="s">
        <v>4154</v>
      </c>
      <c r="T857" t="s">
        <v>65</v>
      </c>
      <c r="U857" t="s">
        <v>66</v>
      </c>
      <c r="V857" t="e">
        <f>_xlfn.XLOOKUP(UTILIZADAS[[#This Row],[Contacto1]],Tabla2[phone_number_dialed],Tabla2[status_name],,0)</f>
        <v>#N/A</v>
      </c>
    </row>
    <row r="858" spans="1:22" x14ac:dyDescent="0.25">
      <c r="A858" s="88" t="s">
        <v>2241</v>
      </c>
      <c r="B858" t="s">
        <v>1112</v>
      </c>
      <c r="C858" s="4">
        <v>352339340000</v>
      </c>
      <c r="D858" t="s">
        <v>4163</v>
      </c>
      <c r="E858">
        <f>+_xlfn.XLOOKUP(UTILIZADAS[[#This Row],[Numero_Cuenta]],'[1]cobros_marzo (fijo)'!$B:$B,'[1]cobros_marzo (fijo)'!$D:$D,,0)</f>
        <v>0</v>
      </c>
      <c r="G858" s="3">
        <v>46026</v>
      </c>
      <c r="H858">
        <v>64048366</v>
      </c>
      <c r="I858">
        <v>64048366</v>
      </c>
      <c r="K858" t="s">
        <v>2018</v>
      </c>
      <c r="O858" s="3">
        <v>46026</v>
      </c>
      <c r="S858" t="s">
        <v>1113</v>
      </c>
      <c r="T858" t="s">
        <v>65</v>
      </c>
      <c r="U858" t="s">
        <v>2550</v>
      </c>
      <c r="V858" t="e">
        <f>_xlfn.XLOOKUP(UTILIZADAS[[#This Row],[Contacto1]],Tabla2[phone_number_dialed],Tabla2[status_name],,0)</f>
        <v>#N/A</v>
      </c>
    </row>
    <row r="859" spans="1:22" x14ac:dyDescent="0.25">
      <c r="A859" s="88" t="s">
        <v>2241</v>
      </c>
      <c r="B859" t="s">
        <v>1114</v>
      </c>
      <c r="C859" s="4">
        <v>351338400000</v>
      </c>
      <c r="D859" t="s">
        <v>4163</v>
      </c>
      <c r="E859">
        <f>+_xlfn.XLOOKUP(UTILIZADAS[[#This Row],[Numero_Cuenta]],'[1]cobros_marzo (fijo)'!$B:$B,'[1]cobros_marzo (fijo)'!$D:$D,,0)</f>
        <v>0</v>
      </c>
      <c r="G859" s="3">
        <v>46026</v>
      </c>
      <c r="H859">
        <v>67828679</v>
      </c>
      <c r="I859">
        <v>67828679</v>
      </c>
      <c r="K859" t="s">
        <v>3344</v>
      </c>
      <c r="O859" s="3">
        <v>46026</v>
      </c>
      <c r="S859" t="s">
        <v>1115</v>
      </c>
      <c r="T859" t="s">
        <v>65</v>
      </c>
      <c r="U859" t="s">
        <v>2550</v>
      </c>
      <c r="V859" t="e">
        <f>_xlfn.XLOOKUP(UTILIZADAS[[#This Row],[Contacto1]],Tabla2[phone_number_dialed],Tabla2[status_name],,0)</f>
        <v>#N/A</v>
      </c>
    </row>
    <row r="860" spans="1:22" x14ac:dyDescent="0.25">
      <c r="A860" s="88" t="s">
        <v>2241</v>
      </c>
      <c r="B860" t="s">
        <v>1116</v>
      </c>
      <c r="C860" s="4">
        <v>355339240000</v>
      </c>
      <c r="D860" t="s">
        <v>4163</v>
      </c>
      <c r="E860">
        <f>+_xlfn.XLOOKUP(UTILIZADAS[[#This Row],[Numero_Cuenta]],'[1]cobros_marzo (fijo)'!$B:$B,'[1]cobros_marzo (fijo)'!$D:$D,,0)</f>
        <v>0</v>
      </c>
      <c r="G860" s="3">
        <v>46026</v>
      </c>
      <c r="H860">
        <v>67840653</v>
      </c>
      <c r="I860">
        <v>67840653</v>
      </c>
      <c r="K860" t="s">
        <v>2121</v>
      </c>
      <c r="O860" s="3">
        <v>46026</v>
      </c>
      <c r="S860" t="s">
        <v>1117</v>
      </c>
      <c r="T860" t="s">
        <v>65</v>
      </c>
      <c r="U860" t="s">
        <v>2550</v>
      </c>
      <c r="V860" t="e">
        <f>_xlfn.XLOOKUP(UTILIZADAS[[#This Row],[Contacto1]],Tabla2[phone_number_dialed],Tabla2[status_name],,0)</f>
        <v>#N/A</v>
      </c>
    </row>
    <row r="861" spans="1:22" x14ac:dyDescent="0.25">
      <c r="A861" s="88" t="s">
        <v>2241</v>
      </c>
      <c r="B861" t="s">
        <v>1118</v>
      </c>
      <c r="C861" s="4">
        <v>359338250000</v>
      </c>
      <c r="D861" t="s">
        <v>4163</v>
      </c>
      <c r="E861">
        <f>+_xlfn.XLOOKUP(UTILIZADAS[[#This Row],[Numero_Cuenta]],'[1]cobros_marzo (fijo)'!$B:$B,'[1]cobros_marzo (fijo)'!$D:$D,,0)</f>
        <v>0</v>
      </c>
      <c r="G861" s="3">
        <v>46026</v>
      </c>
      <c r="H861">
        <v>69889114</v>
      </c>
      <c r="I861">
        <v>69889114</v>
      </c>
      <c r="K861" t="s">
        <v>2149</v>
      </c>
      <c r="O861" s="3">
        <v>46026</v>
      </c>
      <c r="S861" t="s">
        <v>1119</v>
      </c>
      <c r="T861" t="s">
        <v>65</v>
      </c>
      <c r="U861" t="s">
        <v>2550</v>
      </c>
      <c r="V861" t="e">
        <f>_xlfn.XLOOKUP(UTILIZADAS[[#This Row],[Contacto1]],Tabla2[phone_number_dialed],Tabla2[status_name],,0)</f>
        <v>#N/A</v>
      </c>
    </row>
    <row r="862" spans="1:22" x14ac:dyDescent="0.25">
      <c r="A862" s="88" t="s">
        <v>2241</v>
      </c>
      <c r="B862" t="s">
        <v>1120</v>
      </c>
      <c r="C862" s="4">
        <v>357338330000</v>
      </c>
      <c r="D862" t="s">
        <v>4163</v>
      </c>
      <c r="E862">
        <f>+_xlfn.XLOOKUP(UTILIZADAS[[#This Row],[Numero_Cuenta]],'[1]cobros_marzo (fijo)'!$B:$B,'[1]cobros_marzo (fijo)'!$D:$D,,0)</f>
        <v>0</v>
      </c>
      <c r="G862" s="3">
        <v>46026</v>
      </c>
      <c r="H862">
        <v>68772330</v>
      </c>
      <c r="I862">
        <v>68772330</v>
      </c>
      <c r="K862" t="s">
        <v>2135</v>
      </c>
      <c r="O862" s="3">
        <v>46026</v>
      </c>
      <c r="S862" t="s">
        <v>1121</v>
      </c>
      <c r="T862" t="s">
        <v>65</v>
      </c>
      <c r="U862" t="s">
        <v>2550</v>
      </c>
      <c r="V862" t="e">
        <f>_xlfn.XLOOKUP(UTILIZADAS[[#This Row],[Contacto1]],Tabla2[phone_number_dialed],Tabla2[status_name],,0)</f>
        <v>#N/A</v>
      </c>
    </row>
    <row r="863" spans="1:22" x14ac:dyDescent="0.25">
      <c r="A863" s="88" t="s">
        <v>2241</v>
      </c>
      <c r="B863" t="s">
        <v>1124</v>
      </c>
      <c r="C863" s="4">
        <v>356338570000</v>
      </c>
      <c r="D863" t="s">
        <v>4163</v>
      </c>
      <c r="E863">
        <f>+_xlfn.XLOOKUP(UTILIZADAS[[#This Row],[Numero_Cuenta]],'[1]cobros_marzo (fijo)'!$B:$B,'[1]cobros_marzo (fijo)'!$D:$D,,0)</f>
        <v>0</v>
      </c>
      <c r="G863" s="3">
        <v>46026</v>
      </c>
      <c r="H863">
        <v>62809866</v>
      </c>
      <c r="I863">
        <v>62809866</v>
      </c>
      <c r="K863" t="s">
        <v>3345</v>
      </c>
      <c r="O863" s="3">
        <v>46026</v>
      </c>
      <c r="S863" t="s">
        <v>1125</v>
      </c>
      <c r="T863" t="s">
        <v>65</v>
      </c>
      <c r="U863" t="s">
        <v>2550</v>
      </c>
      <c r="V863" t="e">
        <f>_xlfn.XLOOKUP(UTILIZADAS[[#This Row],[Contacto1]],Tabla2[phone_number_dialed],Tabla2[status_name],,0)</f>
        <v>#N/A</v>
      </c>
    </row>
    <row r="864" spans="1:22" x14ac:dyDescent="0.25">
      <c r="A864" s="88" t="s">
        <v>2241</v>
      </c>
      <c r="B864" t="s">
        <v>1132</v>
      </c>
      <c r="C864" s="4">
        <v>356337120000</v>
      </c>
      <c r="D864" t="s">
        <v>4163</v>
      </c>
      <c r="E864">
        <f>+_xlfn.XLOOKUP(UTILIZADAS[[#This Row],[Numero_Cuenta]],'[1]cobros_marzo (fijo)'!$B:$B,'[1]cobros_marzo (fijo)'!$D:$D,,0)</f>
        <v>0</v>
      </c>
      <c r="G864" s="3">
        <v>46026</v>
      </c>
      <c r="H864">
        <v>64716057</v>
      </c>
      <c r="I864">
        <v>64716057</v>
      </c>
      <c r="K864" t="s">
        <v>2075</v>
      </c>
      <c r="O864" s="3">
        <v>46026</v>
      </c>
      <c r="S864" t="s">
        <v>1133</v>
      </c>
      <c r="T864" t="s">
        <v>65</v>
      </c>
      <c r="U864" t="s">
        <v>2550</v>
      </c>
      <c r="V864" t="e">
        <f>_xlfn.XLOOKUP(UTILIZADAS[[#This Row],[Contacto1]],Tabla2[phone_number_dialed],Tabla2[status_name],,0)</f>
        <v>#N/A</v>
      </c>
    </row>
    <row r="865" spans="1:22" x14ac:dyDescent="0.25">
      <c r="A865" s="88" t="s">
        <v>2241</v>
      </c>
      <c r="B865" t="s">
        <v>1138</v>
      </c>
      <c r="C865" s="4">
        <v>355328700000</v>
      </c>
      <c r="D865" t="s">
        <v>4163</v>
      </c>
      <c r="E865">
        <f>+_xlfn.XLOOKUP(UTILIZADAS[[#This Row],[Numero_Cuenta]],'[1]cobros_marzo (fijo)'!$B:$B,'[1]cobros_marzo (fijo)'!$D:$D,,0)</f>
        <v>0</v>
      </c>
      <c r="G865" s="3">
        <v>46026</v>
      </c>
      <c r="H865">
        <v>69938048</v>
      </c>
      <c r="I865">
        <v>69938048</v>
      </c>
      <c r="K865" t="s">
        <v>2150</v>
      </c>
      <c r="O865" s="3">
        <v>46026</v>
      </c>
      <c r="S865" t="s">
        <v>1139</v>
      </c>
      <c r="T865" t="s">
        <v>65</v>
      </c>
      <c r="U865" t="s">
        <v>2550</v>
      </c>
      <c r="V865" t="str">
        <f>_xlfn.XLOOKUP(UTILIZADAS[[#This Row],[Contacto1]],Tabla2[phone_number_dialed],Tabla2[status_name],,0)</f>
        <v>Auto busy</v>
      </c>
    </row>
    <row r="866" spans="1:22" x14ac:dyDescent="0.25">
      <c r="A866" s="88" t="s">
        <v>2241</v>
      </c>
      <c r="B866" t="s">
        <v>1142</v>
      </c>
      <c r="C866" s="4">
        <v>353339160000</v>
      </c>
      <c r="D866" t="s">
        <v>4163</v>
      </c>
      <c r="E866">
        <f>+_xlfn.XLOOKUP(UTILIZADAS[[#This Row],[Numero_Cuenta]],'[1]cobros_marzo (fijo)'!$B:$B,'[1]cobros_marzo (fijo)'!$D:$D,,0)</f>
        <v>0</v>
      </c>
      <c r="G866" s="3">
        <v>46026</v>
      </c>
      <c r="H866">
        <v>66103004</v>
      </c>
      <c r="I866">
        <v>66103004</v>
      </c>
      <c r="K866" t="s">
        <v>3346</v>
      </c>
      <c r="O866" s="3">
        <v>46026</v>
      </c>
      <c r="S866" t="s">
        <v>1143</v>
      </c>
      <c r="T866" t="s">
        <v>86</v>
      </c>
      <c r="U866" t="s">
        <v>2550</v>
      </c>
      <c r="V866" t="str">
        <f>_xlfn.XLOOKUP(UTILIZADAS[[#This Row],[Contacto1]],Tabla2[phone_number_dialed],Tabla2[status_name],,0)</f>
        <v>Call Back</v>
      </c>
    </row>
    <row r="867" spans="1:22" x14ac:dyDescent="0.25">
      <c r="A867" s="88" t="s">
        <v>2241</v>
      </c>
      <c r="B867" t="s">
        <v>1144</v>
      </c>
      <c r="C867" s="4">
        <v>359317110000</v>
      </c>
      <c r="D867" t="s">
        <v>4163</v>
      </c>
      <c r="E867">
        <f>+_xlfn.XLOOKUP(UTILIZADAS[[#This Row],[Numero_Cuenta]],'[1]cobros_marzo (fijo)'!$B:$B,'[1]cobros_marzo (fijo)'!$D:$D,,0)</f>
        <v>0</v>
      </c>
      <c r="G867" s="3">
        <v>46026</v>
      </c>
      <c r="H867">
        <v>66816945</v>
      </c>
      <c r="I867">
        <v>66816945</v>
      </c>
      <c r="K867" t="s">
        <v>3347</v>
      </c>
      <c r="O867" s="3">
        <v>46026</v>
      </c>
      <c r="S867" t="s">
        <v>1145</v>
      </c>
      <c r="T867" t="s">
        <v>65</v>
      </c>
      <c r="U867" t="s">
        <v>2550</v>
      </c>
      <c r="V867" t="str">
        <f>_xlfn.XLOOKUP(UTILIZADAS[[#This Row],[Contacto1]],Tabla2[phone_number_dialed],Tabla2[status_name],,0)</f>
        <v>Agent Not Available</v>
      </c>
    </row>
    <row r="868" spans="1:22" x14ac:dyDescent="0.25">
      <c r="A868" s="88" t="s">
        <v>2241</v>
      </c>
      <c r="B868" t="s">
        <v>1146</v>
      </c>
      <c r="C868" s="4">
        <v>352337060000</v>
      </c>
      <c r="D868" t="s">
        <v>4163</v>
      </c>
      <c r="E868">
        <f>+_xlfn.XLOOKUP(UTILIZADAS[[#This Row],[Numero_Cuenta]],'[1]cobros_marzo (fijo)'!$B:$B,'[1]cobros_marzo (fijo)'!$D:$D,,0)</f>
        <v>0</v>
      </c>
      <c r="G868" s="3">
        <v>46026</v>
      </c>
      <c r="H868">
        <v>68629047</v>
      </c>
      <c r="I868">
        <v>68629047</v>
      </c>
      <c r="K868" t="s">
        <v>2009</v>
      </c>
      <c r="O868" s="3">
        <v>46026</v>
      </c>
      <c r="S868" t="s">
        <v>1147</v>
      </c>
      <c r="T868" t="s">
        <v>65</v>
      </c>
      <c r="U868" t="s">
        <v>2550</v>
      </c>
      <c r="V868" t="e">
        <f>_xlfn.XLOOKUP(UTILIZADAS[[#This Row],[Contacto1]],Tabla2[phone_number_dialed],Tabla2[status_name],,0)</f>
        <v>#N/A</v>
      </c>
    </row>
    <row r="869" spans="1:22" x14ac:dyDescent="0.25">
      <c r="A869" s="88" t="s">
        <v>2241</v>
      </c>
      <c r="B869" t="s">
        <v>1148</v>
      </c>
      <c r="C869" s="4">
        <v>351338950000</v>
      </c>
      <c r="D869" t="s">
        <v>4163</v>
      </c>
      <c r="E869">
        <f>+_xlfn.XLOOKUP(UTILIZADAS[[#This Row],[Numero_Cuenta]],'[1]cobros_marzo (fijo)'!$B:$B,'[1]cobros_marzo (fijo)'!$D:$D,,0)</f>
        <v>0</v>
      </c>
      <c r="G869" s="3">
        <v>46026</v>
      </c>
      <c r="H869">
        <v>65666080</v>
      </c>
      <c r="I869">
        <v>65666080</v>
      </c>
      <c r="K869" t="s">
        <v>3348</v>
      </c>
      <c r="O869" s="3">
        <v>46026</v>
      </c>
      <c r="S869" t="s">
        <v>1149</v>
      </c>
      <c r="T869" t="s">
        <v>65</v>
      </c>
      <c r="U869" t="s">
        <v>2550</v>
      </c>
      <c r="V869" t="e">
        <f>_xlfn.XLOOKUP(UTILIZADAS[[#This Row],[Contacto1]],Tabla2[phone_number_dialed],Tabla2[status_name],,0)</f>
        <v>#N/A</v>
      </c>
    </row>
    <row r="870" spans="1:22" x14ac:dyDescent="0.25">
      <c r="A870" s="88" t="s">
        <v>2241</v>
      </c>
      <c r="B870" t="s">
        <v>1150</v>
      </c>
      <c r="C870" s="4">
        <v>358338300000</v>
      </c>
      <c r="D870" t="s">
        <v>4163</v>
      </c>
      <c r="E870">
        <f>+_xlfn.XLOOKUP(UTILIZADAS[[#This Row],[Numero_Cuenta]],'[1]cobros_marzo (fijo)'!$B:$B,'[1]cobros_marzo (fijo)'!$D:$D,,0)</f>
        <v>0</v>
      </c>
      <c r="G870" s="3">
        <v>46026</v>
      </c>
      <c r="H870">
        <v>66518264</v>
      </c>
      <c r="I870">
        <v>66518264</v>
      </c>
      <c r="K870" t="s">
        <v>2106</v>
      </c>
      <c r="O870" s="3">
        <v>46026</v>
      </c>
      <c r="S870" t="s">
        <v>1151</v>
      </c>
      <c r="T870" t="s">
        <v>65</v>
      </c>
      <c r="U870" t="s">
        <v>2550</v>
      </c>
      <c r="V870" t="e">
        <f>_xlfn.XLOOKUP(UTILIZADAS[[#This Row],[Contacto1]],Tabla2[phone_number_dialed],Tabla2[status_name],,0)</f>
        <v>#N/A</v>
      </c>
    </row>
    <row r="871" spans="1:22" x14ac:dyDescent="0.25">
      <c r="A871" s="88" t="s">
        <v>2241</v>
      </c>
      <c r="B871" t="s">
        <v>1152</v>
      </c>
      <c r="C871" s="4">
        <v>354301790000</v>
      </c>
      <c r="D871" t="s">
        <v>4163</v>
      </c>
      <c r="E871">
        <f>+_xlfn.XLOOKUP(UTILIZADAS[[#This Row],[Numero_Cuenta]],'[1]cobros_marzo (fijo)'!$B:$B,'[1]cobros_marzo (fijo)'!$D:$D,,0)</f>
        <v>0</v>
      </c>
      <c r="G871" s="3">
        <v>46026</v>
      </c>
      <c r="H871">
        <v>65309575</v>
      </c>
      <c r="I871">
        <v>65309575</v>
      </c>
      <c r="K871" t="s">
        <v>3349</v>
      </c>
      <c r="O871" s="3">
        <v>46026</v>
      </c>
      <c r="S871" t="s">
        <v>1153</v>
      </c>
      <c r="T871" t="s">
        <v>65</v>
      </c>
      <c r="U871" t="s">
        <v>2550</v>
      </c>
      <c r="V871" t="e">
        <f>_xlfn.XLOOKUP(UTILIZADAS[[#This Row],[Contacto1]],Tabla2[phone_number_dialed],Tabla2[status_name],,0)</f>
        <v>#N/A</v>
      </c>
    </row>
    <row r="872" spans="1:22" x14ac:dyDescent="0.25">
      <c r="A872" s="88" t="s">
        <v>2241</v>
      </c>
      <c r="B872" t="s">
        <v>1094</v>
      </c>
      <c r="C872" s="4">
        <v>358338850000</v>
      </c>
      <c r="D872" t="s">
        <v>4163</v>
      </c>
      <c r="E872">
        <f>+_xlfn.XLOOKUP(UTILIZADAS[[#This Row],[Numero_Cuenta]],'[1]cobros_marzo (fijo)'!$B:$B,'[1]cobros_marzo (fijo)'!$D:$D,,0)</f>
        <v>0</v>
      </c>
      <c r="G872" s="3">
        <v>46026</v>
      </c>
      <c r="H872">
        <v>68148439</v>
      </c>
      <c r="I872">
        <v>68148439</v>
      </c>
      <c r="K872" t="s">
        <v>2128</v>
      </c>
      <c r="O872" s="3">
        <v>46026</v>
      </c>
      <c r="S872" t="s">
        <v>1095</v>
      </c>
      <c r="T872" t="s">
        <v>65</v>
      </c>
      <c r="U872" t="s">
        <v>2550</v>
      </c>
      <c r="V872" t="e">
        <f>_xlfn.XLOOKUP(UTILIZADAS[[#This Row],[Contacto1]],Tabla2[phone_number_dialed],Tabla2[status_name],,0)</f>
        <v>#N/A</v>
      </c>
    </row>
    <row r="873" spans="1:22" x14ac:dyDescent="0.25">
      <c r="A873" s="88" t="s">
        <v>2241</v>
      </c>
      <c r="B873" t="s">
        <v>1096</v>
      </c>
      <c r="C873" s="4">
        <v>358337600000</v>
      </c>
      <c r="D873" t="s">
        <v>4163</v>
      </c>
      <c r="E873">
        <f>+_xlfn.XLOOKUP(UTILIZADAS[[#This Row],[Numero_Cuenta]],'[1]cobros_marzo (fijo)'!$B:$B,'[1]cobros_marzo (fijo)'!$D:$D,,0)</f>
        <v>0</v>
      </c>
      <c r="G873" s="3">
        <v>46026</v>
      </c>
      <c r="H873">
        <v>65101089</v>
      </c>
      <c r="I873">
        <v>65101089</v>
      </c>
      <c r="K873" t="s">
        <v>3350</v>
      </c>
      <c r="O873" s="3">
        <v>46026</v>
      </c>
      <c r="S873" t="s">
        <v>1097</v>
      </c>
      <c r="T873" t="s">
        <v>65</v>
      </c>
      <c r="U873" t="s">
        <v>2550</v>
      </c>
      <c r="V873" t="str">
        <f>_xlfn.XLOOKUP(UTILIZADAS[[#This Row],[Contacto1]],Tabla2[phone_number_dialed],Tabla2[status_name],,0)</f>
        <v>No Answer AutoDial</v>
      </c>
    </row>
    <row r="874" spans="1:22" x14ac:dyDescent="0.25">
      <c r="A874" s="88" t="s">
        <v>2241</v>
      </c>
      <c r="B874" t="s">
        <v>1110</v>
      </c>
      <c r="C874" s="4">
        <v>352340280000</v>
      </c>
      <c r="D874" t="s">
        <v>4163</v>
      </c>
      <c r="E874">
        <f>+_xlfn.XLOOKUP(UTILIZADAS[[#This Row],[Numero_Cuenta]],'[1]cobros_marzo (fijo)'!$B:$B,'[1]cobros_marzo (fijo)'!$D:$D,,0)</f>
        <v>0</v>
      </c>
      <c r="G874" s="3">
        <v>46026</v>
      </c>
      <c r="H874">
        <v>63522008</v>
      </c>
      <c r="I874">
        <v>63522008</v>
      </c>
      <c r="K874" t="s">
        <v>2053</v>
      </c>
      <c r="O874" s="3">
        <v>46026</v>
      </c>
      <c r="S874" t="s">
        <v>1111</v>
      </c>
      <c r="T874" t="s">
        <v>65</v>
      </c>
      <c r="U874" t="s">
        <v>2550</v>
      </c>
      <c r="V874" t="e">
        <f>_xlfn.XLOOKUP(UTILIZADAS[[#This Row],[Contacto1]],Tabla2[phone_number_dialed],Tabla2[status_name],,0)</f>
        <v>#N/A</v>
      </c>
    </row>
    <row r="875" spans="1:22" x14ac:dyDescent="0.25">
      <c r="A875" s="88" t="s">
        <v>2241</v>
      </c>
      <c r="B875" t="s">
        <v>1056</v>
      </c>
      <c r="C875" s="4">
        <v>352331700000</v>
      </c>
      <c r="D875" t="s">
        <v>4163</v>
      </c>
      <c r="E875">
        <f>+_xlfn.XLOOKUP(UTILIZADAS[[#This Row],[Numero_Cuenta]],'[1]cobros_marzo (fijo)'!$B:$B,'[1]cobros_marzo (fijo)'!$D:$D,,0)</f>
        <v>0</v>
      </c>
      <c r="G875" s="3">
        <v>46026</v>
      </c>
      <c r="H875">
        <v>69858713</v>
      </c>
      <c r="I875">
        <v>69858713</v>
      </c>
      <c r="K875" t="s">
        <v>2015</v>
      </c>
      <c r="O875" s="3">
        <v>46026</v>
      </c>
      <c r="S875" t="s">
        <v>1057</v>
      </c>
      <c r="T875" t="s">
        <v>65</v>
      </c>
      <c r="U875" t="s">
        <v>2550</v>
      </c>
      <c r="V875" t="e">
        <f>_xlfn.XLOOKUP(UTILIZADAS[[#This Row],[Contacto1]],Tabla2[phone_number_dialed],Tabla2[status_name],,0)</f>
        <v>#N/A</v>
      </c>
    </row>
    <row r="876" spans="1:22" x14ac:dyDescent="0.25">
      <c r="A876" s="88" t="s">
        <v>2241</v>
      </c>
      <c r="B876" t="s">
        <v>1058</v>
      </c>
      <c r="C876" s="4">
        <v>354340610000</v>
      </c>
      <c r="D876" t="s">
        <v>4163</v>
      </c>
      <c r="E876">
        <f>+_xlfn.XLOOKUP(UTILIZADAS[[#This Row],[Numero_Cuenta]],'[1]cobros_marzo (fijo)'!$B:$B,'[1]cobros_marzo (fijo)'!$D:$D,,0)</f>
        <v>0</v>
      </c>
      <c r="G876" s="3">
        <v>46026</v>
      </c>
      <c r="H876">
        <v>65454683</v>
      </c>
      <c r="I876">
        <v>65454683</v>
      </c>
      <c r="K876" t="s">
        <v>3351</v>
      </c>
      <c r="O876" s="3">
        <v>46026</v>
      </c>
      <c r="S876" t="s">
        <v>1059</v>
      </c>
      <c r="T876" t="s">
        <v>65</v>
      </c>
      <c r="U876" t="s">
        <v>2550</v>
      </c>
      <c r="V876" t="e">
        <f>_xlfn.XLOOKUP(UTILIZADAS[[#This Row],[Contacto1]],Tabla2[phone_number_dialed],Tabla2[status_name],,0)</f>
        <v>#N/A</v>
      </c>
    </row>
    <row r="877" spans="1:22" x14ac:dyDescent="0.25">
      <c r="A877" s="88" t="s">
        <v>2241</v>
      </c>
      <c r="B877" t="s">
        <v>1060</v>
      </c>
      <c r="C877" s="4">
        <v>351340690000</v>
      </c>
      <c r="D877" t="s">
        <v>4163</v>
      </c>
      <c r="E877">
        <f>+_xlfn.XLOOKUP(UTILIZADAS[[#This Row],[Numero_Cuenta]],'[1]cobros_marzo (fijo)'!$B:$B,'[1]cobros_marzo (fijo)'!$D:$D,,0)</f>
        <v>0</v>
      </c>
      <c r="G877" s="3">
        <v>46026</v>
      </c>
      <c r="H877">
        <v>61398885</v>
      </c>
      <c r="I877">
        <v>61398885</v>
      </c>
      <c r="K877" t="s">
        <v>3352</v>
      </c>
      <c r="O877" s="3">
        <v>46026</v>
      </c>
      <c r="S877" t="s">
        <v>1061</v>
      </c>
      <c r="T877" t="s">
        <v>65</v>
      </c>
      <c r="U877" t="s">
        <v>2550</v>
      </c>
      <c r="V877" t="e">
        <f>_xlfn.XLOOKUP(UTILIZADAS[[#This Row],[Contacto1]],Tabla2[phone_number_dialed],Tabla2[status_name],,0)</f>
        <v>#N/A</v>
      </c>
    </row>
    <row r="878" spans="1:22" x14ac:dyDescent="0.25">
      <c r="A878" s="88" t="s">
        <v>2241</v>
      </c>
      <c r="B878" t="s">
        <v>1062</v>
      </c>
      <c r="C878" s="4">
        <v>357340680000</v>
      </c>
      <c r="D878" t="s">
        <v>4163</v>
      </c>
      <c r="E878">
        <f>+_xlfn.XLOOKUP(UTILIZADAS[[#This Row],[Numero_Cuenta]],'[1]cobros_marzo (fijo)'!$B:$B,'[1]cobros_marzo (fijo)'!$D:$D,,0)</f>
        <v>0</v>
      </c>
      <c r="G878" s="3">
        <v>46026</v>
      </c>
      <c r="H878">
        <v>69935301</v>
      </c>
      <c r="I878">
        <v>69935301</v>
      </c>
      <c r="K878" t="s">
        <v>3353</v>
      </c>
      <c r="O878" s="3">
        <v>46026</v>
      </c>
      <c r="S878" t="s">
        <v>1063</v>
      </c>
      <c r="T878" t="s">
        <v>65</v>
      </c>
      <c r="U878" t="s">
        <v>2550</v>
      </c>
      <c r="V878" t="e">
        <f>_xlfn.XLOOKUP(UTILIZADAS[[#This Row],[Contacto1]],Tabla2[phone_number_dialed],Tabla2[status_name],,0)</f>
        <v>#N/A</v>
      </c>
    </row>
    <row r="879" spans="1:22" x14ac:dyDescent="0.25">
      <c r="A879" s="88" t="s">
        <v>2241</v>
      </c>
      <c r="B879" t="s">
        <v>1064</v>
      </c>
      <c r="C879" s="4">
        <v>353338960000</v>
      </c>
      <c r="D879" t="s">
        <v>4163</v>
      </c>
      <c r="E879">
        <f>+_xlfn.XLOOKUP(UTILIZADAS[[#This Row],[Numero_Cuenta]],'[1]cobros_marzo (fijo)'!$B:$B,'[1]cobros_marzo (fijo)'!$D:$D,,0)</f>
        <v>0</v>
      </c>
      <c r="G879" s="3">
        <v>46026</v>
      </c>
      <c r="H879">
        <v>65398607</v>
      </c>
      <c r="I879">
        <v>65398607</v>
      </c>
      <c r="K879" t="s">
        <v>2087</v>
      </c>
      <c r="O879" s="3">
        <v>46026</v>
      </c>
      <c r="S879" t="s">
        <v>1065</v>
      </c>
      <c r="T879" t="s">
        <v>65</v>
      </c>
      <c r="U879" t="s">
        <v>2550</v>
      </c>
      <c r="V879" t="e">
        <f>_xlfn.XLOOKUP(UTILIZADAS[[#This Row],[Contacto1]],Tabla2[phone_number_dialed],Tabla2[status_name],,0)</f>
        <v>#N/A</v>
      </c>
    </row>
    <row r="880" spans="1:22" x14ac:dyDescent="0.25">
      <c r="A880" s="88" t="s">
        <v>2241</v>
      </c>
      <c r="B880" t="s">
        <v>1066</v>
      </c>
      <c r="C880" s="4">
        <v>358339470000</v>
      </c>
      <c r="D880" t="s">
        <v>4163</v>
      </c>
      <c r="E880">
        <f>+_xlfn.XLOOKUP(UTILIZADAS[[#This Row],[Numero_Cuenta]],'[1]cobros_marzo (fijo)'!$B:$B,'[1]cobros_marzo (fijo)'!$D:$D,,0)</f>
        <v>0</v>
      </c>
      <c r="G880" s="3">
        <v>46026</v>
      </c>
      <c r="H880">
        <v>68905432</v>
      </c>
      <c r="I880">
        <v>68905432</v>
      </c>
      <c r="K880" t="s">
        <v>3354</v>
      </c>
      <c r="O880" s="3">
        <v>46026</v>
      </c>
      <c r="S880" t="s">
        <v>1067</v>
      </c>
      <c r="T880" t="s">
        <v>65</v>
      </c>
      <c r="U880" t="s">
        <v>2550</v>
      </c>
      <c r="V880" t="str">
        <f>_xlfn.XLOOKUP(UTILIZADAS[[#This Row],[Contacto1]],Tabla2[phone_number_dialed],Tabla2[status_name],,0)</f>
        <v>Agent Not Available</v>
      </c>
    </row>
    <row r="881" spans="1:22" x14ac:dyDescent="0.25">
      <c r="A881" s="88" t="s">
        <v>2241</v>
      </c>
      <c r="B881" t="s">
        <v>1068</v>
      </c>
      <c r="C881" s="4">
        <v>358335800000</v>
      </c>
      <c r="D881" t="s">
        <v>4163</v>
      </c>
      <c r="E881">
        <f>+_xlfn.XLOOKUP(UTILIZADAS[[#This Row],[Numero_Cuenta]],'[1]cobros_marzo (fijo)'!$B:$B,'[1]cobros_marzo (fijo)'!$D:$D,,0)</f>
        <v>0</v>
      </c>
      <c r="G881" s="3">
        <v>46026</v>
      </c>
      <c r="H881">
        <v>66277308</v>
      </c>
      <c r="I881">
        <v>66277308</v>
      </c>
      <c r="K881" t="s">
        <v>2102</v>
      </c>
      <c r="O881" s="3">
        <v>46026</v>
      </c>
      <c r="S881" t="s">
        <v>1069</v>
      </c>
      <c r="T881" t="s">
        <v>65</v>
      </c>
      <c r="U881" t="s">
        <v>2550</v>
      </c>
      <c r="V881" t="e">
        <f>_xlfn.XLOOKUP(UTILIZADAS[[#This Row],[Contacto1]],Tabla2[phone_number_dialed],Tabla2[status_name],,0)</f>
        <v>#N/A</v>
      </c>
    </row>
    <row r="882" spans="1:22" x14ac:dyDescent="0.25">
      <c r="A882" s="88" t="s">
        <v>2241</v>
      </c>
      <c r="B882" t="s">
        <v>1070</v>
      </c>
      <c r="C882" s="4">
        <v>351337750000</v>
      </c>
      <c r="D882" t="s">
        <v>4163</v>
      </c>
      <c r="E882">
        <f>+_xlfn.XLOOKUP(UTILIZADAS[[#This Row],[Numero_Cuenta]],'[1]cobros_marzo (fijo)'!$B:$B,'[1]cobros_marzo (fijo)'!$D:$D,,0)</f>
        <v>0</v>
      </c>
      <c r="G882" s="3">
        <v>46026</v>
      </c>
      <c r="H882">
        <v>68963043</v>
      </c>
      <c r="I882">
        <v>68963043</v>
      </c>
      <c r="K882" t="s">
        <v>2138</v>
      </c>
      <c r="O882" s="3">
        <v>46026</v>
      </c>
      <c r="S882" t="s">
        <v>1071</v>
      </c>
      <c r="T882" t="s">
        <v>65</v>
      </c>
      <c r="U882" t="s">
        <v>2550</v>
      </c>
      <c r="V882" t="e">
        <f>_xlfn.XLOOKUP(UTILIZADAS[[#This Row],[Contacto1]],Tabla2[phone_number_dialed],Tabla2[status_name],,0)</f>
        <v>#N/A</v>
      </c>
    </row>
    <row r="883" spans="1:22" x14ac:dyDescent="0.25">
      <c r="A883" s="88" t="s">
        <v>2241</v>
      </c>
      <c r="B883" t="s">
        <v>1076</v>
      </c>
      <c r="C883" s="4">
        <v>356340100000</v>
      </c>
      <c r="D883" t="s">
        <v>4163</v>
      </c>
      <c r="E883">
        <f>+_xlfn.XLOOKUP(UTILIZADAS[[#This Row],[Numero_Cuenta]],'[1]cobros_marzo (fijo)'!$B:$B,'[1]cobros_marzo (fijo)'!$D:$D,,0)</f>
        <v>0</v>
      </c>
      <c r="G883" s="3">
        <v>46026</v>
      </c>
      <c r="H883">
        <v>64894765</v>
      </c>
      <c r="I883">
        <v>64894765</v>
      </c>
      <c r="K883" t="s">
        <v>2077</v>
      </c>
      <c r="O883" s="3">
        <v>46026</v>
      </c>
      <c r="S883" t="s">
        <v>1077</v>
      </c>
      <c r="T883" t="s">
        <v>65</v>
      </c>
      <c r="U883" t="s">
        <v>2550</v>
      </c>
      <c r="V883" t="e">
        <f>_xlfn.XLOOKUP(UTILIZADAS[[#This Row],[Contacto1]],Tabla2[phone_number_dialed],Tabla2[status_name],,0)</f>
        <v>#N/A</v>
      </c>
    </row>
    <row r="884" spans="1:22" x14ac:dyDescent="0.25">
      <c r="A884" s="88" t="s">
        <v>2241</v>
      </c>
      <c r="B884" t="s">
        <v>1080</v>
      </c>
      <c r="C884" s="4">
        <v>201026150000</v>
      </c>
      <c r="D884" t="s">
        <v>4163</v>
      </c>
      <c r="E884">
        <f>+_xlfn.XLOOKUP(UTILIZADAS[[#This Row],[Numero_Cuenta]],'[1]cobros_marzo (fijo)'!$B:$B,'[1]cobros_marzo (fijo)'!$D:$D,,0)</f>
        <v>0</v>
      </c>
      <c r="G884" s="3">
        <v>46026</v>
      </c>
      <c r="H884">
        <v>65069658</v>
      </c>
      <c r="I884">
        <v>65069658</v>
      </c>
      <c r="K884" t="s">
        <v>2081</v>
      </c>
      <c r="O884" s="3">
        <v>46026</v>
      </c>
      <c r="S884" t="s">
        <v>1081</v>
      </c>
      <c r="T884" t="s">
        <v>65</v>
      </c>
      <c r="U884" t="s">
        <v>2550</v>
      </c>
      <c r="V884" t="e">
        <f>_xlfn.XLOOKUP(UTILIZADAS[[#This Row],[Contacto1]],Tabla2[phone_number_dialed],Tabla2[status_name],,0)</f>
        <v>#N/A</v>
      </c>
    </row>
    <row r="885" spans="1:22" x14ac:dyDescent="0.25">
      <c r="A885" s="88" t="s">
        <v>2241</v>
      </c>
      <c r="B885" t="s">
        <v>1082</v>
      </c>
      <c r="C885" s="4">
        <v>193027150000</v>
      </c>
      <c r="D885" t="s">
        <v>4163</v>
      </c>
      <c r="E885">
        <f>+_xlfn.XLOOKUP(UTILIZADAS[[#This Row],[Numero_Cuenta]],'[1]cobros_marzo (fijo)'!$B:$B,'[1]cobros_marzo (fijo)'!$D:$D,,0)</f>
        <v>0</v>
      </c>
      <c r="G885" s="3">
        <v>46026</v>
      </c>
      <c r="H885">
        <v>66011897</v>
      </c>
      <c r="I885">
        <v>66011897</v>
      </c>
      <c r="K885" t="s">
        <v>3355</v>
      </c>
      <c r="O885" s="3">
        <v>46026</v>
      </c>
      <c r="S885" t="s">
        <v>1083</v>
      </c>
      <c r="T885" t="s">
        <v>65</v>
      </c>
      <c r="U885" t="s">
        <v>2550</v>
      </c>
      <c r="V885" t="e">
        <f>_xlfn.XLOOKUP(UTILIZADAS[[#This Row],[Contacto1]],Tabla2[phone_number_dialed],Tabla2[status_name],,0)</f>
        <v>#N/A</v>
      </c>
    </row>
    <row r="886" spans="1:22" x14ac:dyDescent="0.25">
      <c r="A886" s="88" t="s">
        <v>2241</v>
      </c>
      <c r="B886" t="s">
        <v>1084</v>
      </c>
      <c r="C886" s="4">
        <v>353275110000</v>
      </c>
      <c r="D886" t="s">
        <v>4163</v>
      </c>
      <c r="E886">
        <f>+_xlfn.XLOOKUP(UTILIZADAS[[#This Row],[Numero_Cuenta]],'[1]cobros_marzo (fijo)'!$B:$B,'[1]cobros_marzo (fijo)'!$D:$D,,0)</f>
        <v>0</v>
      </c>
      <c r="G886" s="3">
        <v>46026</v>
      </c>
      <c r="H886">
        <v>69954027</v>
      </c>
      <c r="I886">
        <v>69954027</v>
      </c>
      <c r="K886" t="s">
        <v>3356</v>
      </c>
      <c r="O886" s="3">
        <v>46026</v>
      </c>
      <c r="S886" t="s">
        <v>1085</v>
      </c>
      <c r="T886" t="s">
        <v>65</v>
      </c>
      <c r="U886" t="s">
        <v>2550</v>
      </c>
      <c r="V886" t="e">
        <f>_xlfn.XLOOKUP(UTILIZADAS[[#This Row],[Contacto1]],Tabla2[phone_number_dialed],Tabla2[status_name],,0)</f>
        <v>#N/A</v>
      </c>
    </row>
    <row r="887" spans="1:22" x14ac:dyDescent="0.25">
      <c r="A887" s="88" t="s">
        <v>2241</v>
      </c>
      <c r="B887" t="s">
        <v>1088</v>
      </c>
      <c r="C887" s="4">
        <v>352331280000</v>
      </c>
      <c r="D887" t="s">
        <v>4163</v>
      </c>
      <c r="E887">
        <f>+_xlfn.XLOOKUP(UTILIZADAS[[#This Row],[Numero_Cuenta]],'[1]cobros_marzo (fijo)'!$B:$B,'[1]cobros_marzo (fijo)'!$D:$D,,0)</f>
        <v>0</v>
      </c>
      <c r="G887" s="3">
        <v>46026</v>
      </c>
      <c r="H887">
        <v>65317077</v>
      </c>
      <c r="I887">
        <v>65317077</v>
      </c>
      <c r="K887" t="s">
        <v>3357</v>
      </c>
      <c r="O887" s="3">
        <v>46026</v>
      </c>
      <c r="S887" t="s">
        <v>1089</v>
      </c>
      <c r="T887" t="s">
        <v>65</v>
      </c>
      <c r="U887" t="s">
        <v>2550</v>
      </c>
      <c r="V887" t="e">
        <f>_xlfn.XLOOKUP(UTILIZADAS[[#This Row],[Contacto1]],Tabla2[phone_number_dialed],Tabla2[status_name],,0)</f>
        <v>#N/A</v>
      </c>
    </row>
    <row r="888" spans="1:22" x14ac:dyDescent="0.25">
      <c r="A888" s="88" t="s">
        <v>2241</v>
      </c>
      <c r="B888" t="s">
        <v>1034</v>
      </c>
      <c r="C888" s="4">
        <v>351338320000</v>
      </c>
      <c r="D888" t="s">
        <v>4163</v>
      </c>
      <c r="E888">
        <f>+_xlfn.XLOOKUP(UTILIZADAS[[#This Row],[Numero_Cuenta]],'[1]cobros_marzo (fijo)'!$B:$B,'[1]cobros_marzo (fijo)'!$D:$D,,0)</f>
        <v>0</v>
      </c>
      <c r="G888" s="3">
        <v>46026</v>
      </c>
      <c r="H888">
        <v>65581741</v>
      </c>
      <c r="I888">
        <v>65581741</v>
      </c>
      <c r="K888" t="s">
        <v>2000</v>
      </c>
      <c r="O888" s="3">
        <v>46026</v>
      </c>
      <c r="S888" t="s">
        <v>1035</v>
      </c>
      <c r="T888" t="s">
        <v>65</v>
      </c>
      <c r="U888" t="s">
        <v>2550</v>
      </c>
      <c r="V888" t="e">
        <f>_xlfn.XLOOKUP(UTILIZADAS[[#This Row],[Contacto1]],Tabla2[phone_number_dialed],Tabla2[status_name],,0)</f>
        <v>#N/A</v>
      </c>
    </row>
    <row r="889" spans="1:22" x14ac:dyDescent="0.25">
      <c r="A889" s="88" t="s">
        <v>2241</v>
      </c>
      <c r="B889" t="s">
        <v>1036</v>
      </c>
      <c r="C889" s="4">
        <v>356110070000</v>
      </c>
      <c r="D889" t="s">
        <v>4163</v>
      </c>
      <c r="E889">
        <f>+_xlfn.XLOOKUP(UTILIZADAS[[#This Row],[Numero_Cuenta]],'[1]cobros_marzo (fijo)'!$B:$B,'[1]cobros_marzo (fijo)'!$D:$D,,0)</f>
        <v>0</v>
      </c>
      <c r="G889" s="3">
        <v>46026</v>
      </c>
      <c r="H889">
        <v>63665042</v>
      </c>
      <c r="I889">
        <v>63665042</v>
      </c>
      <c r="K889" t="s">
        <v>3358</v>
      </c>
      <c r="O889" s="3">
        <v>46026</v>
      </c>
      <c r="S889" t="s">
        <v>1037</v>
      </c>
      <c r="T889" t="s">
        <v>65</v>
      </c>
      <c r="U889" t="s">
        <v>2550</v>
      </c>
      <c r="V889" t="e">
        <f>_xlfn.XLOOKUP(UTILIZADAS[[#This Row],[Contacto1]],Tabla2[phone_number_dialed],Tabla2[status_name],,0)</f>
        <v>#N/A</v>
      </c>
    </row>
    <row r="890" spans="1:22" x14ac:dyDescent="0.25">
      <c r="A890" s="88" t="s">
        <v>2241</v>
      </c>
      <c r="B890" t="s">
        <v>1038</v>
      </c>
      <c r="C890" s="4">
        <v>354340850000</v>
      </c>
      <c r="D890" t="s">
        <v>4163</v>
      </c>
      <c r="E890">
        <f>+_xlfn.XLOOKUP(UTILIZADAS[[#This Row],[Numero_Cuenta]],'[1]cobros_marzo (fijo)'!$B:$B,'[1]cobros_marzo (fijo)'!$D:$D,,0)</f>
        <v>0</v>
      </c>
      <c r="G890" s="3">
        <v>46026</v>
      </c>
      <c r="H890">
        <v>63637264</v>
      </c>
      <c r="I890">
        <v>63637264</v>
      </c>
      <c r="K890" t="s">
        <v>3359</v>
      </c>
      <c r="O890" s="3">
        <v>46026</v>
      </c>
      <c r="S890" t="s">
        <v>1039</v>
      </c>
      <c r="T890" t="s">
        <v>65</v>
      </c>
      <c r="U890" t="s">
        <v>2550</v>
      </c>
      <c r="V890" t="e">
        <f>_xlfn.XLOOKUP(UTILIZADAS[[#This Row],[Contacto1]],Tabla2[phone_number_dialed],Tabla2[status_name],,0)</f>
        <v>#N/A</v>
      </c>
    </row>
    <row r="891" spans="1:22" x14ac:dyDescent="0.25">
      <c r="A891" s="88" t="s">
        <v>2241</v>
      </c>
      <c r="B891" t="s">
        <v>1040</v>
      </c>
      <c r="C891" s="4">
        <v>355340640000</v>
      </c>
      <c r="D891" t="s">
        <v>4163</v>
      </c>
      <c r="E891">
        <f>+_xlfn.XLOOKUP(UTILIZADAS[[#This Row],[Numero_Cuenta]],'[1]cobros_marzo (fijo)'!$B:$B,'[1]cobros_marzo (fijo)'!$D:$D,,0)</f>
        <v>0</v>
      </c>
      <c r="G891" s="3">
        <v>46026</v>
      </c>
      <c r="H891">
        <v>68905432</v>
      </c>
      <c r="I891">
        <v>68905432</v>
      </c>
      <c r="K891" t="s">
        <v>2567</v>
      </c>
      <c r="O891" s="3">
        <v>46026</v>
      </c>
      <c r="S891" t="s">
        <v>1041</v>
      </c>
      <c r="T891" t="s">
        <v>65</v>
      </c>
      <c r="U891" t="s">
        <v>2550</v>
      </c>
      <c r="V891" t="str">
        <f>_xlfn.XLOOKUP(UTILIZADAS[[#This Row],[Contacto1]],Tabla2[phone_number_dialed],Tabla2[status_name],,0)</f>
        <v>Agent Not Available</v>
      </c>
    </row>
    <row r="892" spans="1:22" x14ac:dyDescent="0.25">
      <c r="A892" s="88" t="s">
        <v>2241</v>
      </c>
      <c r="B892" t="s">
        <v>1046</v>
      </c>
      <c r="C892" s="4">
        <v>355339020000</v>
      </c>
      <c r="D892" t="s">
        <v>4163</v>
      </c>
      <c r="E892">
        <f>+_xlfn.XLOOKUP(UTILIZADAS[[#This Row],[Numero_Cuenta]],'[1]cobros_marzo (fijo)'!$B:$B,'[1]cobros_marzo (fijo)'!$D:$D,,0)</f>
        <v>0</v>
      </c>
      <c r="G892" s="3">
        <v>46026</v>
      </c>
      <c r="H892">
        <v>66513801</v>
      </c>
      <c r="I892">
        <v>66513801</v>
      </c>
      <c r="K892" t="s">
        <v>2105</v>
      </c>
      <c r="O892" s="3">
        <v>46026</v>
      </c>
      <c r="S892" t="s">
        <v>1047</v>
      </c>
      <c r="T892" t="s">
        <v>65</v>
      </c>
      <c r="U892" t="s">
        <v>2550</v>
      </c>
      <c r="V892" t="e">
        <f>_xlfn.XLOOKUP(UTILIZADAS[[#This Row],[Contacto1]],Tabla2[phone_number_dialed],Tabla2[status_name],,0)</f>
        <v>#N/A</v>
      </c>
    </row>
    <row r="893" spans="1:22" x14ac:dyDescent="0.25">
      <c r="A893" s="88" t="s">
        <v>2241</v>
      </c>
      <c r="B893" t="s">
        <v>1048</v>
      </c>
      <c r="C893" s="4">
        <v>352197050000</v>
      </c>
      <c r="D893" t="s">
        <v>4163</v>
      </c>
      <c r="E893">
        <f>+_xlfn.XLOOKUP(UTILIZADAS[[#This Row],[Numero_Cuenta]],'[1]cobros_marzo (fijo)'!$B:$B,'[1]cobros_marzo (fijo)'!$D:$D,,0)</f>
        <v>0</v>
      </c>
      <c r="G893" s="3">
        <v>46026</v>
      </c>
      <c r="H893">
        <v>66540425</v>
      </c>
      <c r="I893">
        <v>66540425</v>
      </c>
      <c r="K893" t="s">
        <v>3360</v>
      </c>
      <c r="O893" s="3">
        <v>46026</v>
      </c>
      <c r="S893" t="s">
        <v>1049</v>
      </c>
      <c r="T893" t="s">
        <v>65</v>
      </c>
      <c r="U893" t="s">
        <v>2550</v>
      </c>
      <c r="V893" t="e">
        <f>_xlfn.XLOOKUP(UTILIZADAS[[#This Row],[Contacto1]],Tabla2[phone_number_dialed],Tabla2[status_name],,0)</f>
        <v>#N/A</v>
      </c>
    </row>
    <row r="894" spans="1:22" x14ac:dyDescent="0.25">
      <c r="A894" s="88" t="s">
        <v>2241</v>
      </c>
      <c r="B894" t="s">
        <v>1050</v>
      </c>
      <c r="C894" s="4">
        <v>354335980000</v>
      </c>
      <c r="D894" t="s">
        <v>4163</v>
      </c>
      <c r="E894">
        <f>+_xlfn.XLOOKUP(UTILIZADAS[[#This Row],[Numero_Cuenta]],'[1]cobros_marzo (fijo)'!$B:$B,'[1]cobros_marzo (fijo)'!$D:$D,,0)</f>
        <v>0</v>
      </c>
      <c r="G894" s="3">
        <v>46026</v>
      </c>
      <c r="H894">
        <v>66533227</v>
      </c>
      <c r="I894">
        <v>66533227</v>
      </c>
      <c r="K894" t="s">
        <v>2107</v>
      </c>
      <c r="O894" s="3">
        <v>46026</v>
      </c>
      <c r="S894" t="s">
        <v>1051</v>
      </c>
      <c r="T894" t="s">
        <v>65</v>
      </c>
      <c r="U894" t="s">
        <v>2550</v>
      </c>
      <c r="V894" t="e">
        <f>_xlfn.XLOOKUP(UTILIZADAS[[#This Row],[Contacto1]],Tabla2[phone_number_dialed],Tabla2[status_name],,0)</f>
        <v>#N/A</v>
      </c>
    </row>
    <row r="895" spans="1:22" x14ac:dyDescent="0.25">
      <c r="A895" s="88" t="s">
        <v>2241</v>
      </c>
      <c r="B895" t="s">
        <v>1054</v>
      </c>
      <c r="C895" s="4">
        <v>356340750000</v>
      </c>
      <c r="D895" t="s">
        <v>4163</v>
      </c>
      <c r="E895">
        <f>+_xlfn.XLOOKUP(UTILIZADAS[[#This Row],[Numero_Cuenta]],'[1]cobros_marzo (fijo)'!$B:$B,'[1]cobros_marzo (fijo)'!$D:$D,,0)</f>
        <v>0</v>
      </c>
      <c r="G895" s="3">
        <v>46026</v>
      </c>
      <c r="H895">
        <v>64031174</v>
      </c>
      <c r="I895">
        <v>64031174</v>
      </c>
      <c r="K895" t="s">
        <v>3361</v>
      </c>
      <c r="O895" s="3">
        <v>46026</v>
      </c>
      <c r="S895" t="s">
        <v>1055</v>
      </c>
      <c r="T895" t="s">
        <v>65</v>
      </c>
      <c r="U895" t="s">
        <v>2550</v>
      </c>
      <c r="V895" t="e">
        <f>_xlfn.XLOOKUP(UTILIZADAS[[#This Row],[Contacto1]],Tabla2[phone_number_dialed],Tabla2[status_name],,0)</f>
        <v>#N/A</v>
      </c>
    </row>
    <row r="896" spans="1:22" x14ac:dyDescent="0.25">
      <c r="A896" s="88" t="s">
        <v>2241</v>
      </c>
      <c r="B896" t="s">
        <v>231</v>
      </c>
      <c r="C896" s="4">
        <v>356328950000</v>
      </c>
      <c r="D896" t="s">
        <v>4163</v>
      </c>
      <c r="E896">
        <f>+_xlfn.XLOOKUP(UTILIZADAS[[#This Row],[Numero_Cuenta]],'[1]cobros_marzo (fijo)'!$B:$B,'[1]cobros_marzo (fijo)'!$D:$D,,0)</f>
        <v>0</v>
      </c>
      <c r="G896" s="3">
        <v>46026</v>
      </c>
      <c r="H896">
        <v>68873336</v>
      </c>
      <c r="I896">
        <v>68873336</v>
      </c>
      <c r="K896" t="s">
        <v>3362</v>
      </c>
      <c r="O896" s="3">
        <v>46026</v>
      </c>
      <c r="S896" t="s">
        <v>232</v>
      </c>
      <c r="T896" t="s">
        <v>65</v>
      </c>
      <c r="U896" t="s">
        <v>2550</v>
      </c>
      <c r="V896" t="e">
        <f>_xlfn.XLOOKUP(UTILIZADAS[[#This Row],[Contacto1]],Tabla2[phone_number_dialed],Tabla2[status_name],,0)</f>
        <v>#N/A</v>
      </c>
    </row>
    <row r="897" spans="1:22" x14ac:dyDescent="0.25">
      <c r="A897" s="88" t="s">
        <v>2241</v>
      </c>
      <c r="B897" t="s">
        <v>1012</v>
      </c>
      <c r="C897" s="4">
        <v>358342110000</v>
      </c>
      <c r="D897" t="s">
        <v>4163</v>
      </c>
      <c r="E897">
        <f>+_xlfn.XLOOKUP(UTILIZADAS[[#This Row],[Numero_Cuenta]],'[1]cobros_marzo (fijo)'!$B:$B,'[1]cobros_marzo (fijo)'!$D:$D,,0)</f>
        <v>0</v>
      </c>
      <c r="G897" s="3">
        <v>46026</v>
      </c>
      <c r="H897">
        <v>66113707</v>
      </c>
      <c r="I897">
        <v>66113707</v>
      </c>
      <c r="K897" t="s">
        <v>2101</v>
      </c>
      <c r="O897" s="3">
        <v>46026</v>
      </c>
      <c r="S897" t="s">
        <v>1013</v>
      </c>
      <c r="T897" t="s">
        <v>65</v>
      </c>
      <c r="U897" t="s">
        <v>2550</v>
      </c>
      <c r="V897" t="e">
        <f>_xlfn.XLOOKUP(UTILIZADAS[[#This Row],[Contacto1]],Tabla2[phone_number_dialed],Tabla2[status_name],,0)</f>
        <v>#N/A</v>
      </c>
    </row>
    <row r="898" spans="1:22" x14ac:dyDescent="0.25">
      <c r="A898" s="88" t="s">
        <v>2241</v>
      </c>
      <c r="B898" t="s">
        <v>1014</v>
      </c>
      <c r="C898" s="4">
        <v>359289460000</v>
      </c>
      <c r="D898" t="s">
        <v>4163</v>
      </c>
      <c r="E898">
        <f>+_xlfn.XLOOKUP(UTILIZADAS[[#This Row],[Numero_Cuenta]],'[1]cobros_marzo (fijo)'!$B:$B,'[1]cobros_marzo (fijo)'!$D:$D,,0)</f>
        <v>0</v>
      </c>
      <c r="G898" s="3">
        <v>46026</v>
      </c>
      <c r="H898">
        <v>61985827</v>
      </c>
      <c r="I898">
        <v>61985827</v>
      </c>
      <c r="K898" t="s">
        <v>3363</v>
      </c>
      <c r="O898" s="3">
        <v>46026</v>
      </c>
      <c r="S898" t="s">
        <v>1015</v>
      </c>
      <c r="T898" t="s">
        <v>65</v>
      </c>
      <c r="U898" t="s">
        <v>2550</v>
      </c>
      <c r="V898" t="e">
        <f>_xlfn.XLOOKUP(UTILIZADAS[[#This Row],[Contacto1]],Tabla2[phone_number_dialed],Tabla2[status_name],,0)</f>
        <v>#N/A</v>
      </c>
    </row>
    <row r="899" spans="1:22" x14ac:dyDescent="0.25">
      <c r="A899" s="88" t="s">
        <v>2241</v>
      </c>
      <c r="B899" t="s">
        <v>1020</v>
      </c>
      <c r="C899" s="4">
        <v>356343400000</v>
      </c>
      <c r="D899" t="s">
        <v>4163</v>
      </c>
      <c r="E899">
        <f>+_xlfn.XLOOKUP(UTILIZADAS[[#This Row],[Numero_Cuenta]],'[1]cobros_marzo (fijo)'!$B:$B,'[1]cobros_marzo (fijo)'!$D:$D,,0)</f>
        <v>0</v>
      </c>
      <c r="G899" s="3">
        <v>46026</v>
      </c>
      <c r="H899">
        <v>65056627</v>
      </c>
      <c r="I899">
        <v>65056627</v>
      </c>
      <c r="K899" t="s">
        <v>3364</v>
      </c>
      <c r="O899" s="3">
        <v>46026</v>
      </c>
      <c r="S899" t="s">
        <v>1021</v>
      </c>
      <c r="T899" t="s">
        <v>65</v>
      </c>
      <c r="U899" t="s">
        <v>2550</v>
      </c>
      <c r="V899" t="e">
        <f>_xlfn.XLOOKUP(UTILIZADAS[[#This Row],[Contacto1]],Tabla2[phone_number_dialed],Tabla2[status_name],,0)</f>
        <v>#N/A</v>
      </c>
    </row>
    <row r="900" spans="1:22" x14ac:dyDescent="0.25">
      <c r="A900" s="88" t="s">
        <v>2241</v>
      </c>
      <c r="B900" t="s">
        <v>1022</v>
      </c>
      <c r="C900" s="4">
        <v>359326160000</v>
      </c>
      <c r="D900" t="s">
        <v>4163</v>
      </c>
      <c r="E900">
        <f>+_xlfn.XLOOKUP(UTILIZADAS[[#This Row],[Numero_Cuenta]],'[1]cobros_marzo (fijo)'!$B:$B,'[1]cobros_marzo (fijo)'!$D:$D,,0)</f>
        <v>0</v>
      </c>
      <c r="G900" s="3">
        <v>46026</v>
      </c>
      <c r="H900">
        <v>69420604</v>
      </c>
      <c r="I900">
        <v>69420604</v>
      </c>
      <c r="K900" t="s">
        <v>3365</v>
      </c>
      <c r="O900" s="3">
        <v>46026</v>
      </c>
      <c r="S900" t="s">
        <v>1023</v>
      </c>
      <c r="T900" t="s">
        <v>85</v>
      </c>
      <c r="U900" t="s">
        <v>2550</v>
      </c>
      <c r="V900" t="str">
        <f>_xlfn.XLOOKUP(UTILIZADAS[[#This Row],[Contacto1]],Tabla2[phone_number_dialed],Tabla2[status_name],,0)</f>
        <v>Auto busy</v>
      </c>
    </row>
    <row r="901" spans="1:22" x14ac:dyDescent="0.25">
      <c r="A901" s="88" t="s">
        <v>2241</v>
      </c>
      <c r="B901" t="s">
        <v>1030</v>
      </c>
      <c r="C901" s="4">
        <v>351343030000</v>
      </c>
      <c r="D901" t="s">
        <v>4163</v>
      </c>
      <c r="E901">
        <f>+_xlfn.XLOOKUP(UTILIZADAS[[#This Row],[Numero_Cuenta]],'[1]cobros_marzo (fijo)'!$B:$B,'[1]cobros_marzo (fijo)'!$D:$D,,0)</f>
        <v>0</v>
      </c>
      <c r="G901" s="3">
        <v>46026</v>
      </c>
      <c r="H901">
        <v>69854689</v>
      </c>
      <c r="I901">
        <v>69854689</v>
      </c>
      <c r="K901" t="s">
        <v>3366</v>
      </c>
      <c r="O901" s="3">
        <v>46026</v>
      </c>
      <c r="S901" t="s">
        <v>1031</v>
      </c>
      <c r="T901" t="s">
        <v>65</v>
      </c>
      <c r="U901" t="s">
        <v>2550</v>
      </c>
      <c r="V901" t="e">
        <f>_xlfn.XLOOKUP(UTILIZADAS[[#This Row],[Contacto1]],Tabla2[phone_number_dialed],Tabla2[status_name],,0)</f>
        <v>#N/A</v>
      </c>
    </row>
    <row r="902" spans="1:22" x14ac:dyDescent="0.25">
      <c r="A902" s="88" t="s">
        <v>2241</v>
      </c>
      <c r="B902" t="s">
        <v>978</v>
      </c>
      <c r="C902" s="4">
        <v>351343330000</v>
      </c>
      <c r="D902" t="s">
        <v>4163</v>
      </c>
      <c r="E902">
        <f>+_xlfn.XLOOKUP(UTILIZADAS[[#This Row],[Numero_Cuenta]],'[1]cobros_marzo (fijo)'!$B:$B,'[1]cobros_marzo (fijo)'!$D:$D,,0)</f>
        <v>0</v>
      </c>
      <c r="G902" s="3">
        <v>46026</v>
      </c>
      <c r="H902">
        <v>67730189</v>
      </c>
      <c r="I902">
        <v>67730189</v>
      </c>
      <c r="K902" t="s">
        <v>2007</v>
      </c>
      <c r="O902" s="3">
        <v>46026</v>
      </c>
      <c r="S902" t="s">
        <v>979</v>
      </c>
      <c r="T902" t="s">
        <v>65</v>
      </c>
      <c r="U902" t="s">
        <v>2550</v>
      </c>
      <c r="V902" t="e">
        <f>_xlfn.XLOOKUP(UTILIZADAS[[#This Row],[Contacto1]],Tabla2[phone_number_dialed],Tabla2[status_name],,0)</f>
        <v>#N/A</v>
      </c>
    </row>
    <row r="903" spans="1:22" x14ac:dyDescent="0.25">
      <c r="A903" s="88" t="s">
        <v>2241</v>
      </c>
      <c r="B903" t="s">
        <v>834</v>
      </c>
      <c r="C903" s="4">
        <v>354344520000</v>
      </c>
      <c r="D903" t="s">
        <v>4163</v>
      </c>
      <c r="E903">
        <f>+_xlfn.XLOOKUP(UTILIZADAS[[#This Row],[Numero_Cuenta]],'[1]cobros_marzo (fijo)'!$B:$B,'[1]cobros_marzo (fijo)'!$D:$D,,0)</f>
        <v>0</v>
      </c>
      <c r="G903" s="3">
        <v>46026</v>
      </c>
      <c r="H903">
        <v>66541419</v>
      </c>
      <c r="I903">
        <v>66541419</v>
      </c>
      <c r="K903" t="s">
        <v>3367</v>
      </c>
      <c r="O903" s="3">
        <v>46026</v>
      </c>
      <c r="S903" t="s">
        <v>835</v>
      </c>
      <c r="T903" t="s">
        <v>65</v>
      </c>
      <c r="U903" t="s">
        <v>2550</v>
      </c>
      <c r="V903" t="e">
        <f>_xlfn.XLOOKUP(UTILIZADAS[[#This Row],[Contacto1]],Tabla2[phone_number_dialed],Tabla2[status_name],,0)</f>
        <v>#N/A</v>
      </c>
    </row>
    <row r="904" spans="1:22" x14ac:dyDescent="0.25">
      <c r="A904" s="88" t="s">
        <v>2241</v>
      </c>
      <c r="B904" t="s">
        <v>980</v>
      </c>
      <c r="C904" s="4">
        <v>357213860000</v>
      </c>
      <c r="D904" t="s">
        <v>4163</v>
      </c>
      <c r="E904">
        <f>+_xlfn.XLOOKUP(UTILIZADAS[[#This Row],[Numero_Cuenta]],'[1]cobros_marzo (fijo)'!$B:$B,'[1]cobros_marzo (fijo)'!$D:$D,,0)</f>
        <v>0</v>
      </c>
      <c r="G904" s="3">
        <v>46026</v>
      </c>
      <c r="H904">
        <v>68451400</v>
      </c>
      <c r="I904">
        <v>68451400</v>
      </c>
      <c r="K904" t="s">
        <v>2133</v>
      </c>
      <c r="O904" s="3">
        <v>46026</v>
      </c>
      <c r="S904" t="s">
        <v>981</v>
      </c>
      <c r="T904" t="s">
        <v>65</v>
      </c>
      <c r="U904" t="s">
        <v>2550</v>
      </c>
      <c r="V904" t="e">
        <f>_xlfn.XLOOKUP(UTILIZADAS[[#This Row],[Contacto1]],Tabla2[phone_number_dialed],Tabla2[status_name],,0)</f>
        <v>#N/A</v>
      </c>
    </row>
    <row r="905" spans="1:22" x14ac:dyDescent="0.25">
      <c r="A905" s="88" t="s">
        <v>2241</v>
      </c>
      <c r="B905" t="s">
        <v>982</v>
      </c>
      <c r="C905" s="4">
        <v>352337180000</v>
      </c>
      <c r="D905" t="s">
        <v>4163</v>
      </c>
      <c r="E905">
        <f>+_xlfn.XLOOKUP(UTILIZADAS[[#This Row],[Numero_Cuenta]],'[1]cobros_marzo (fijo)'!$B:$B,'[1]cobros_marzo (fijo)'!$D:$D,,0)</f>
        <v>0</v>
      </c>
      <c r="G905" s="3">
        <v>46026</v>
      </c>
      <c r="H905">
        <v>65310987</v>
      </c>
      <c r="I905">
        <v>65310987</v>
      </c>
      <c r="K905" t="s">
        <v>3368</v>
      </c>
      <c r="O905" s="3">
        <v>46026</v>
      </c>
      <c r="S905" t="s">
        <v>983</v>
      </c>
      <c r="T905" t="s">
        <v>65</v>
      </c>
      <c r="U905" t="s">
        <v>2550</v>
      </c>
      <c r="V905" t="e">
        <f>_xlfn.XLOOKUP(UTILIZADAS[[#This Row],[Contacto1]],Tabla2[phone_number_dialed],Tabla2[status_name],,0)</f>
        <v>#N/A</v>
      </c>
    </row>
    <row r="906" spans="1:22" x14ac:dyDescent="0.25">
      <c r="A906" s="88" t="s">
        <v>2241</v>
      </c>
      <c r="B906" t="s">
        <v>986</v>
      </c>
      <c r="C906" s="4">
        <v>358342670000</v>
      </c>
      <c r="D906" t="s">
        <v>4163</v>
      </c>
      <c r="E906">
        <f>+_xlfn.XLOOKUP(UTILIZADAS[[#This Row],[Numero_Cuenta]],'[1]cobros_marzo (fijo)'!$B:$B,'[1]cobros_marzo (fijo)'!$D:$D,,0)</f>
        <v>0</v>
      </c>
      <c r="G906" s="3">
        <v>46026</v>
      </c>
      <c r="H906">
        <v>63357684</v>
      </c>
      <c r="I906">
        <v>63357684</v>
      </c>
      <c r="K906" t="s">
        <v>3369</v>
      </c>
      <c r="O906" s="3">
        <v>46026</v>
      </c>
      <c r="S906" t="s">
        <v>987</v>
      </c>
      <c r="T906" t="s">
        <v>65</v>
      </c>
      <c r="U906" t="s">
        <v>2550</v>
      </c>
      <c r="V906" t="e">
        <f>_xlfn.XLOOKUP(UTILIZADAS[[#This Row],[Contacto1]],Tabla2[phone_number_dialed],Tabla2[status_name],,0)</f>
        <v>#N/A</v>
      </c>
    </row>
    <row r="907" spans="1:22" x14ac:dyDescent="0.25">
      <c r="A907" s="88" t="s">
        <v>2241</v>
      </c>
      <c r="B907" t="s">
        <v>988</v>
      </c>
      <c r="C907" s="4">
        <v>356328840000</v>
      </c>
      <c r="D907" t="s">
        <v>4163</v>
      </c>
      <c r="E907">
        <f>+_xlfn.XLOOKUP(UTILIZADAS[[#This Row],[Numero_Cuenta]],'[1]cobros_marzo (fijo)'!$B:$B,'[1]cobros_marzo (fijo)'!$D:$D,,0)</f>
        <v>0</v>
      </c>
      <c r="G907" s="3">
        <v>46026</v>
      </c>
      <c r="H907">
        <v>62442132</v>
      </c>
      <c r="I907">
        <v>62442132</v>
      </c>
      <c r="K907" t="s">
        <v>2036</v>
      </c>
      <c r="O907" s="3">
        <v>46026</v>
      </c>
      <c r="S907" t="s">
        <v>989</v>
      </c>
      <c r="T907" t="s">
        <v>65</v>
      </c>
      <c r="U907" t="s">
        <v>2550</v>
      </c>
      <c r="V907" t="e">
        <f>_xlfn.XLOOKUP(UTILIZADAS[[#This Row],[Contacto1]],Tabla2[phone_number_dialed],Tabla2[status_name],,0)</f>
        <v>#N/A</v>
      </c>
    </row>
    <row r="908" spans="1:22" x14ac:dyDescent="0.25">
      <c r="A908" s="88" t="s">
        <v>2241</v>
      </c>
      <c r="B908" t="s">
        <v>992</v>
      </c>
      <c r="C908" s="4">
        <v>338087860000</v>
      </c>
      <c r="D908" t="s">
        <v>4163</v>
      </c>
      <c r="E908">
        <f>+_xlfn.XLOOKUP(UTILIZADAS[[#This Row],[Numero_Cuenta]],'[1]cobros_marzo (fijo)'!$B:$B,'[1]cobros_marzo (fijo)'!$D:$D,,0)</f>
        <v>0</v>
      </c>
      <c r="G908" s="3">
        <v>46026</v>
      </c>
      <c r="H908">
        <v>66469524</v>
      </c>
      <c r="I908">
        <v>66469524</v>
      </c>
      <c r="K908" t="s">
        <v>3370</v>
      </c>
      <c r="O908" s="3">
        <v>46026</v>
      </c>
      <c r="S908" t="s">
        <v>993</v>
      </c>
      <c r="T908" t="s">
        <v>65</v>
      </c>
      <c r="U908" t="s">
        <v>2550</v>
      </c>
      <c r="V908" t="e">
        <f>_xlfn.XLOOKUP(UTILIZADAS[[#This Row],[Contacto1]],Tabla2[phone_number_dialed],Tabla2[status_name],,0)</f>
        <v>#N/A</v>
      </c>
    </row>
    <row r="909" spans="1:22" x14ac:dyDescent="0.25">
      <c r="A909" s="88" t="s">
        <v>2241</v>
      </c>
      <c r="B909" t="s">
        <v>996</v>
      </c>
      <c r="C909" s="4">
        <v>351344570000</v>
      </c>
      <c r="D909" t="s">
        <v>4163</v>
      </c>
      <c r="E909">
        <f>+_xlfn.XLOOKUP(UTILIZADAS[[#This Row],[Numero_Cuenta]],'[1]cobros_marzo (fijo)'!$B:$B,'[1]cobros_marzo (fijo)'!$D:$D,,0)</f>
        <v>0</v>
      </c>
      <c r="G909" s="3">
        <v>46026</v>
      </c>
      <c r="H909">
        <v>68104442</v>
      </c>
      <c r="I909">
        <v>68104442</v>
      </c>
      <c r="K909" t="s">
        <v>2126</v>
      </c>
      <c r="O909" s="3">
        <v>46026</v>
      </c>
      <c r="S909" t="s">
        <v>997</v>
      </c>
      <c r="T909" t="s">
        <v>65</v>
      </c>
      <c r="U909" t="s">
        <v>2550</v>
      </c>
      <c r="V909" t="e">
        <f>_xlfn.XLOOKUP(UTILIZADAS[[#This Row],[Contacto1]],Tabla2[phone_number_dialed],Tabla2[status_name],,0)</f>
        <v>#N/A</v>
      </c>
    </row>
    <row r="910" spans="1:22" x14ac:dyDescent="0.25">
      <c r="A910" s="88" t="s">
        <v>2241</v>
      </c>
      <c r="B910" t="s">
        <v>1000</v>
      </c>
      <c r="C910" s="4">
        <v>359342370000</v>
      </c>
      <c r="D910" t="s">
        <v>4163</v>
      </c>
      <c r="E910">
        <f>+_xlfn.XLOOKUP(UTILIZADAS[[#This Row],[Numero_Cuenta]],'[1]cobros_marzo (fijo)'!$B:$B,'[1]cobros_marzo (fijo)'!$D:$D,,0)</f>
        <v>0</v>
      </c>
      <c r="G910" s="3">
        <v>46026</v>
      </c>
      <c r="H910">
        <v>61516065</v>
      </c>
      <c r="I910">
        <v>61516065</v>
      </c>
      <c r="K910" t="s">
        <v>3371</v>
      </c>
      <c r="O910" s="3">
        <v>46026</v>
      </c>
      <c r="S910" t="s">
        <v>1001</v>
      </c>
      <c r="T910" t="s">
        <v>86</v>
      </c>
      <c r="U910" t="s">
        <v>2550</v>
      </c>
      <c r="V910" t="e">
        <f>_xlfn.XLOOKUP(UTILIZADAS[[#This Row],[Contacto1]],Tabla2[phone_number_dialed],Tabla2[status_name],,0)</f>
        <v>#N/A</v>
      </c>
    </row>
    <row r="911" spans="1:22" x14ac:dyDescent="0.25">
      <c r="A911" s="88" t="s">
        <v>2241</v>
      </c>
      <c r="B911" t="s">
        <v>1002</v>
      </c>
      <c r="C911" s="4">
        <v>354257900000</v>
      </c>
      <c r="D911" t="s">
        <v>4163</v>
      </c>
      <c r="E911">
        <f>+_xlfn.XLOOKUP(UTILIZADAS[[#This Row],[Numero_Cuenta]],'[1]cobros_marzo (fijo)'!$B:$B,'[1]cobros_marzo (fijo)'!$D:$D,,0)</f>
        <v>0</v>
      </c>
      <c r="G911" s="3">
        <v>46026</v>
      </c>
      <c r="H911">
        <v>68451762</v>
      </c>
      <c r="I911">
        <v>68451762</v>
      </c>
      <c r="K911" t="s">
        <v>3372</v>
      </c>
      <c r="O911" s="3">
        <v>46026</v>
      </c>
      <c r="S911" t="s">
        <v>1003</v>
      </c>
      <c r="T911" t="s">
        <v>65</v>
      </c>
      <c r="U911" t="s">
        <v>2550</v>
      </c>
      <c r="V911" t="e">
        <f>_xlfn.XLOOKUP(UTILIZADAS[[#This Row],[Contacto1]],Tabla2[phone_number_dialed],Tabla2[status_name],,0)</f>
        <v>#N/A</v>
      </c>
    </row>
    <row r="912" spans="1:22" x14ac:dyDescent="0.25">
      <c r="A912" s="88" t="s">
        <v>2241</v>
      </c>
      <c r="B912" t="s">
        <v>1008</v>
      </c>
      <c r="C912" s="4">
        <v>358242080000</v>
      </c>
      <c r="D912" t="s">
        <v>4163</v>
      </c>
      <c r="E912">
        <f>+_xlfn.XLOOKUP(UTILIZADAS[[#This Row],[Numero_Cuenta]],'[1]cobros_marzo (fijo)'!$B:$B,'[1]cobros_marzo (fijo)'!$D:$D,,0)</f>
        <v>0</v>
      </c>
      <c r="G912" s="3">
        <v>46026</v>
      </c>
      <c r="H912">
        <v>66620017</v>
      </c>
      <c r="I912">
        <v>66620017</v>
      </c>
      <c r="K912" t="s">
        <v>2108</v>
      </c>
      <c r="O912" s="3">
        <v>46026</v>
      </c>
      <c r="S912" t="s">
        <v>1009</v>
      </c>
      <c r="T912" t="s">
        <v>65</v>
      </c>
      <c r="U912" t="s">
        <v>2550</v>
      </c>
      <c r="V912" t="e">
        <f>_xlfn.XLOOKUP(UTILIZADAS[[#This Row],[Contacto1]],Tabla2[phone_number_dialed],Tabla2[status_name],,0)</f>
        <v>#N/A</v>
      </c>
    </row>
    <row r="913" spans="1:22" x14ac:dyDescent="0.25">
      <c r="A913" s="88" t="s">
        <v>2241</v>
      </c>
      <c r="B913" t="s">
        <v>957</v>
      </c>
      <c r="C913" s="4">
        <v>352344350000</v>
      </c>
      <c r="D913" t="s">
        <v>4163</v>
      </c>
      <c r="E913">
        <f>+_xlfn.XLOOKUP(UTILIZADAS[[#This Row],[Numero_Cuenta]],'[1]cobros_marzo (fijo)'!$B:$B,'[1]cobros_marzo (fijo)'!$D:$D,,0)</f>
        <v>0</v>
      </c>
      <c r="G913" s="3">
        <v>46026</v>
      </c>
      <c r="H913">
        <v>60521681</v>
      </c>
      <c r="I913">
        <v>60521681</v>
      </c>
      <c r="K913" t="s">
        <v>3373</v>
      </c>
      <c r="O913" s="3">
        <v>46026</v>
      </c>
      <c r="S913" t="s">
        <v>958</v>
      </c>
      <c r="T913" t="s">
        <v>65</v>
      </c>
      <c r="U913" t="s">
        <v>2550</v>
      </c>
      <c r="V913" t="e">
        <f>_xlfn.XLOOKUP(UTILIZADAS[[#This Row],[Contacto1]],Tabla2[phone_number_dialed],Tabla2[status_name],,0)</f>
        <v>#N/A</v>
      </c>
    </row>
    <row r="914" spans="1:22" x14ac:dyDescent="0.25">
      <c r="A914" s="88" t="s">
        <v>2241</v>
      </c>
      <c r="B914" t="s">
        <v>961</v>
      </c>
      <c r="C914" s="4">
        <v>357331770000</v>
      </c>
      <c r="D914" t="s">
        <v>4163</v>
      </c>
      <c r="E914">
        <f>+_xlfn.XLOOKUP(UTILIZADAS[[#This Row],[Numero_Cuenta]],'[1]cobros_marzo (fijo)'!$B:$B,'[1]cobros_marzo (fijo)'!$D:$D,,0)</f>
        <v>0</v>
      </c>
      <c r="G914" s="3">
        <v>46026</v>
      </c>
      <c r="H914">
        <v>64212031</v>
      </c>
      <c r="I914">
        <v>64212031</v>
      </c>
      <c r="K914" t="s">
        <v>2065</v>
      </c>
      <c r="O914" s="3">
        <v>46026</v>
      </c>
      <c r="S914" t="s">
        <v>962</v>
      </c>
      <c r="T914" t="s">
        <v>65</v>
      </c>
      <c r="U914" t="s">
        <v>2550</v>
      </c>
      <c r="V914" t="e">
        <f>_xlfn.XLOOKUP(UTILIZADAS[[#This Row],[Contacto1]],Tabla2[phone_number_dialed],Tabla2[status_name],,0)</f>
        <v>#N/A</v>
      </c>
    </row>
    <row r="915" spans="1:22" x14ac:dyDescent="0.25">
      <c r="A915" s="88" t="s">
        <v>2241</v>
      </c>
      <c r="B915" t="s">
        <v>965</v>
      </c>
      <c r="C915" s="4">
        <v>355250630000</v>
      </c>
      <c r="D915" t="s">
        <v>4163</v>
      </c>
      <c r="E915">
        <f>+_xlfn.XLOOKUP(UTILIZADAS[[#This Row],[Numero_Cuenta]],'[1]cobros_marzo (fijo)'!$B:$B,'[1]cobros_marzo (fijo)'!$D:$D,,0)</f>
        <v>0</v>
      </c>
      <c r="G915" s="3">
        <v>46026</v>
      </c>
      <c r="H915">
        <v>64851595</v>
      </c>
      <c r="I915">
        <v>64851595</v>
      </c>
      <c r="K915" t="s">
        <v>2076</v>
      </c>
      <c r="O915" s="3">
        <v>46026</v>
      </c>
      <c r="S915" t="s">
        <v>966</v>
      </c>
      <c r="T915" t="s">
        <v>65</v>
      </c>
      <c r="U915" t="s">
        <v>2550</v>
      </c>
      <c r="V915" t="e">
        <f>_xlfn.XLOOKUP(UTILIZADAS[[#This Row],[Contacto1]],Tabla2[phone_number_dialed],Tabla2[status_name],,0)</f>
        <v>#N/A</v>
      </c>
    </row>
    <row r="916" spans="1:22" x14ac:dyDescent="0.25">
      <c r="A916" s="88" t="s">
        <v>2241</v>
      </c>
      <c r="B916" t="s">
        <v>967</v>
      </c>
      <c r="C916" s="4">
        <v>358343330000</v>
      </c>
      <c r="D916" t="s">
        <v>4163</v>
      </c>
      <c r="E916">
        <f>+_xlfn.XLOOKUP(UTILIZADAS[[#This Row],[Numero_Cuenta]],'[1]cobros_marzo (fijo)'!$B:$B,'[1]cobros_marzo (fijo)'!$D:$D,,0)</f>
        <v>0</v>
      </c>
      <c r="G916" s="3">
        <v>46026</v>
      </c>
      <c r="H916">
        <v>62893873</v>
      </c>
      <c r="I916">
        <v>62893873</v>
      </c>
      <c r="K916" t="s">
        <v>1995</v>
      </c>
      <c r="O916" s="3">
        <v>46026</v>
      </c>
      <c r="S916" t="s">
        <v>968</v>
      </c>
      <c r="T916" t="s">
        <v>65</v>
      </c>
      <c r="U916" t="s">
        <v>2550</v>
      </c>
      <c r="V916" t="e">
        <f>_xlfn.XLOOKUP(UTILIZADAS[[#This Row],[Contacto1]],Tabla2[phone_number_dialed],Tabla2[status_name],,0)</f>
        <v>#N/A</v>
      </c>
    </row>
    <row r="917" spans="1:22" x14ac:dyDescent="0.25">
      <c r="A917" s="88" t="s">
        <v>2241</v>
      </c>
      <c r="B917" t="s">
        <v>972</v>
      </c>
      <c r="C917" s="4">
        <v>351343130000</v>
      </c>
      <c r="D917" t="s">
        <v>4163</v>
      </c>
      <c r="E917">
        <f>+_xlfn.XLOOKUP(UTILIZADAS[[#This Row],[Numero_Cuenta]],'[1]cobros_marzo (fijo)'!$B:$B,'[1]cobros_marzo (fijo)'!$D:$D,,0)</f>
        <v>0</v>
      </c>
      <c r="G917" s="3">
        <v>46026</v>
      </c>
      <c r="H917">
        <v>67642685</v>
      </c>
      <c r="I917">
        <v>67642685</v>
      </c>
      <c r="K917" t="s">
        <v>2118</v>
      </c>
      <c r="O917" s="3">
        <v>46026</v>
      </c>
      <c r="S917" t="s">
        <v>973</v>
      </c>
      <c r="T917" t="s">
        <v>65</v>
      </c>
      <c r="U917" t="s">
        <v>2550</v>
      </c>
      <c r="V917" t="e">
        <f>_xlfn.XLOOKUP(UTILIZADAS[[#This Row],[Contacto1]],Tabla2[phone_number_dialed],Tabla2[status_name],,0)</f>
        <v>#N/A</v>
      </c>
    </row>
    <row r="918" spans="1:22" x14ac:dyDescent="0.25">
      <c r="A918" s="88" t="s">
        <v>2241</v>
      </c>
      <c r="B918" t="s">
        <v>974</v>
      </c>
      <c r="C918" s="4">
        <v>356345390000</v>
      </c>
      <c r="D918" t="s">
        <v>4163</v>
      </c>
      <c r="E918">
        <f>+_xlfn.XLOOKUP(UTILIZADAS[[#This Row],[Numero_Cuenta]],'[1]cobros_marzo (fijo)'!$B:$B,'[1]cobros_marzo (fijo)'!$D:$D,,0)</f>
        <v>0</v>
      </c>
      <c r="G918" s="3">
        <v>46026</v>
      </c>
      <c r="H918">
        <v>61131682</v>
      </c>
      <c r="I918">
        <v>61131682</v>
      </c>
      <c r="K918" t="s">
        <v>3374</v>
      </c>
      <c r="O918" s="3">
        <v>46026</v>
      </c>
      <c r="S918" t="s">
        <v>975</v>
      </c>
      <c r="T918" t="s">
        <v>65</v>
      </c>
      <c r="U918" t="s">
        <v>2550</v>
      </c>
      <c r="V918" t="e">
        <f>_xlfn.XLOOKUP(UTILIZADAS[[#This Row],[Contacto1]],Tabla2[phone_number_dialed],Tabla2[status_name],,0)</f>
        <v>#N/A</v>
      </c>
    </row>
    <row r="919" spans="1:22" x14ac:dyDescent="0.25">
      <c r="A919" s="88" t="s">
        <v>2241</v>
      </c>
      <c r="B919" t="s">
        <v>976</v>
      </c>
      <c r="C919" s="4">
        <v>353341690000</v>
      </c>
      <c r="D919" t="s">
        <v>4163</v>
      </c>
      <c r="E919">
        <f>+_xlfn.XLOOKUP(UTILIZADAS[[#This Row],[Numero_Cuenta]],'[1]cobros_marzo (fijo)'!$B:$B,'[1]cobros_marzo (fijo)'!$D:$D,,0)</f>
        <v>0</v>
      </c>
      <c r="G919" s="3">
        <v>46026</v>
      </c>
      <c r="H919">
        <v>69341941</v>
      </c>
      <c r="I919">
        <v>69341941</v>
      </c>
      <c r="K919" t="s">
        <v>3375</v>
      </c>
      <c r="O919" s="3">
        <v>46026</v>
      </c>
      <c r="S919" t="s">
        <v>977</v>
      </c>
      <c r="T919" t="s">
        <v>65</v>
      </c>
      <c r="U919" t="s">
        <v>2550</v>
      </c>
      <c r="V919" t="e">
        <f>_xlfn.XLOOKUP(UTILIZADAS[[#This Row],[Contacto1]],Tabla2[phone_number_dialed],Tabla2[status_name],,0)</f>
        <v>#N/A</v>
      </c>
    </row>
    <row r="920" spans="1:22" x14ac:dyDescent="0.25">
      <c r="A920" s="88" t="s">
        <v>2241</v>
      </c>
      <c r="B920" t="s">
        <v>2130</v>
      </c>
      <c r="C920" s="4">
        <v>352344240000</v>
      </c>
      <c r="D920" t="s">
        <v>4163</v>
      </c>
      <c r="E920">
        <f>+_xlfn.XLOOKUP(UTILIZADAS[[#This Row],[Numero_Cuenta]],'[1]cobros_marzo (fijo)'!$B:$B,'[1]cobros_marzo (fijo)'!$D:$D,,0)</f>
        <v>0</v>
      </c>
      <c r="G920" s="3">
        <v>46026</v>
      </c>
      <c r="H920">
        <v>68187236</v>
      </c>
      <c r="I920">
        <v>68187236</v>
      </c>
      <c r="K920" t="s">
        <v>3376</v>
      </c>
      <c r="O920" s="3">
        <v>46026</v>
      </c>
      <c r="S920" t="s">
        <v>1904</v>
      </c>
      <c r="T920" t="s">
        <v>65</v>
      </c>
      <c r="U920" t="s">
        <v>2550</v>
      </c>
      <c r="V920" t="e">
        <f>_xlfn.XLOOKUP(UTILIZADAS[[#This Row],[Contacto1]],Tabla2[phone_number_dialed],Tabla2[status_name],,0)</f>
        <v>#N/A</v>
      </c>
    </row>
    <row r="921" spans="1:22" x14ac:dyDescent="0.25">
      <c r="A921" s="88" t="s">
        <v>2241</v>
      </c>
      <c r="B921" t="s">
        <v>921</v>
      </c>
      <c r="C921" s="4">
        <v>355330470000</v>
      </c>
      <c r="D921" t="s">
        <v>4163</v>
      </c>
      <c r="E921">
        <f>+_xlfn.XLOOKUP(UTILIZADAS[[#This Row],[Numero_Cuenta]],'[1]cobros_marzo (fijo)'!$B:$B,'[1]cobros_marzo (fijo)'!$D:$D,,0)</f>
        <v>0</v>
      </c>
      <c r="G921" s="3">
        <v>46026</v>
      </c>
      <c r="H921">
        <v>69812495</v>
      </c>
      <c r="I921">
        <v>69812495</v>
      </c>
      <c r="K921" t="s">
        <v>3377</v>
      </c>
      <c r="O921" s="3">
        <v>46026</v>
      </c>
      <c r="S921" t="s">
        <v>922</v>
      </c>
      <c r="T921" t="s">
        <v>65</v>
      </c>
      <c r="U921" t="s">
        <v>2550</v>
      </c>
      <c r="V921" t="e">
        <f>_xlfn.XLOOKUP(UTILIZADAS[[#This Row],[Contacto1]],Tabla2[phone_number_dialed],Tabla2[status_name],,0)</f>
        <v>#N/A</v>
      </c>
    </row>
    <row r="922" spans="1:22" x14ac:dyDescent="0.25">
      <c r="A922" s="88" t="s">
        <v>2241</v>
      </c>
      <c r="B922" t="s">
        <v>923</v>
      </c>
      <c r="C922" s="4">
        <v>353345910000</v>
      </c>
      <c r="D922" t="s">
        <v>4163</v>
      </c>
      <c r="E922">
        <f>+_xlfn.XLOOKUP(UTILIZADAS[[#This Row],[Numero_Cuenta]],'[1]cobros_marzo (fijo)'!$B:$B,'[1]cobros_marzo (fijo)'!$D:$D,,0)</f>
        <v>0</v>
      </c>
      <c r="G922" s="3">
        <v>46026</v>
      </c>
      <c r="H922">
        <v>61013989</v>
      </c>
      <c r="I922">
        <v>61013989</v>
      </c>
      <c r="K922" t="s">
        <v>3378</v>
      </c>
      <c r="O922" s="3">
        <v>46026</v>
      </c>
      <c r="S922" t="s">
        <v>924</v>
      </c>
      <c r="T922" t="s">
        <v>65</v>
      </c>
      <c r="U922" t="s">
        <v>2550</v>
      </c>
      <c r="V922" t="str">
        <f>_xlfn.XLOOKUP(UTILIZADAS[[#This Row],[Contacto1]],Tabla2[phone_number_dialed],Tabla2[status_name],,0)</f>
        <v>Auto busy</v>
      </c>
    </row>
    <row r="923" spans="1:22" x14ac:dyDescent="0.25">
      <c r="A923" s="88" t="s">
        <v>2241</v>
      </c>
      <c r="B923" t="s">
        <v>925</v>
      </c>
      <c r="C923" s="4">
        <v>355345990000</v>
      </c>
      <c r="D923" t="s">
        <v>4163</v>
      </c>
      <c r="E923">
        <f>+_xlfn.XLOOKUP(UTILIZADAS[[#This Row],[Numero_Cuenta]],'[1]cobros_marzo (fijo)'!$B:$B,'[1]cobros_marzo (fijo)'!$D:$D,,0)</f>
        <v>0</v>
      </c>
      <c r="G923" s="3">
        <v>46026</v>
      </c>
      <c r="H923">
        <v>62870053</v>
      </c>
      <c r="I923">
        <v>62870053</v>
      </c>
      <c r="K923" t="s">
        <v>2044</v>
      </c>
      <c r="O923" s="3">
        <v>46026</v>
      </c>
      <c r="S923" t="s">
        <v>926</v>
      </c>
      <c r="T923" t="s">
        <v>65</v>
      </c>
      <c r="U923" t="s">
        <v>2550</v>
      </c>
      <c r="V923" t="e">
        <f>_xlfn.XLOOKUP(UTILIZADAS[[#This Row],[Contacto1]],Tabla2[phone_number_dialed],Tabla2[status_name],,0)</f>
        <v>#N/A</v>
      </c>
    </row>
    <row r="924" spans="1:22" x14ac:dyDescent="0.25">
      <c r="A924" s="88" t="s">
        <v>2241</v>
      </c>
      <c r="B924" t="s">
        <v>929</v>
      </c>
      <c r="C924" s="4">
        <v>356345100000</v>
      </c>
      <c r="D924" t="s">
        <v>4163</v>
      </c>
      <c r="E924">
        <f>+_xlfn.XLOOKUP(UTILIZADAS[[#This Row],[Numero_Cuenta]],'[1]cobros_marzo (fijo)'!$B:$B,'[1]cobros_marzo (fijo)'!$D:$D,,0)</f>
        <v>0</v>
      </c>
      <c r="G924" s="3">
        <v>46026</v>
      </c>
      <c r="H924">
        <v>65549998</v>
      </c>
      <c r="I924">
        <v>65549998</v>
      </c>
      <c r="K924" t="s">
        <v>3379</v>
      </c>
      <c r="O924" s="3">
        <v>46026</v>
      </c>
      <c r="S924" t="s">
        <v>930</v>
      </c>
      <c r="T924" t="s">
        <v>65</v>
      </c>
      <c r="U924" t="s">
        <v>2550</v>
      </c>
      <c r="V924" t="e">
        <f>_xlfn.XLOOKUP(UTILIZADAS[[#This Row],[Contacto1]],Tabla2[phone_number_dialed],Tabla2[status_name],,0)</f>
        <v>#N/A</v>
      </c>
    </row>
    <row r="925" spans="1:22" x14ac:dyDescent="0.25">
      <c r="A925" s="88" t="s">
        <v>2241</v>
      </c>
      <c r="B925" t="s">
        <v>933</v>
      </c>
      <c r="C925" s="4">
        <v>353279420000</v>
      </c>
      <c r="D925" t="s">
        <v>4163</v>
      </c>
      <c r="E925">
        <f>+_xlfn.XLOOKUP(UTILIZADAS[[#This Row],[Numero_Cuenta]],'[1]cobros_marzo (fijo)'!$B:$B,'[1]cobros_marzo (fijo)'!$D:$D,,0)</f>
        <v>0</v>
      </c>
      <c r="G925" s="3">
        <v>46026</v>
      </c>
      <c r="H925">
        <v>65239756</v>
      </c>
      <c r="I925">
        <v>65239756</v>
      </c>
      <c r="K925" t="s">
        <v>2084</v>
      </c>
      <c r="O925" s="3">
        <v>46026</v>
      </c>
      <c r="S925" t="s">
        <v>934</v>
      </c>
      <c r="T925" t="s">
        <v>65</v>
      </c>
      <c r="U925" t="s">
        <v>2550</v>
      </c>
      <c r="V925" t="e">
        <f>_xlfn.XLOOKUP(UTILIZADAS[[#This Row],[Contacto1]],Tabla2[phone_number_dialed],Tabla2[status_name],,0)</f>
        <v>#N/A</v>
      </c>
    </row>
    <row r="926" spans="1:22" x14ac:dyDescent="0.25">
      <c r="A926" s="88" t="s">
        <v>2241</v>
      </c>
      <c r="B926" t="s">
        <v>935</v>
      </c>
      <c r="C926" s="4">
        <v>351331680000</v>
      </c>
      <c r="D926" t="s">
        <v>4163</v>
      </c>
      <c r="E926">
        <f>+_xlfn.XLOOKUP(UTILIZADAS[[#This Row],[Numero_Cuenta]],'[1]cobros_marzo (fijo)'!$B:$B,'[1]cobros_marzo (fijo)'!$D:$D,,0)</f>
        <v>0</v>
      </c>
      <c r="G926" s="3">
        <v>46026</v>
      </c>
      <c r="H926">
        <v>62195501</v>
      </c>
      <c r="I926">
        <v>62195501</v>
      </c>
      <c r="K926" t="s">
        <v>3380</v>
      </c>
      <c r="O926" s="3">
        <v>46026</v>
      </c>
      <c r="S926" t="s">
        <v>936</v>
      </c>
      <c r="T926" t="s">
        <v>65</v>
      </c>
      <c r="U926" t="s">
        <v>2550</v>
      </c>
      <c r="V926" t="e">
        <f>_xlfn.XLOOKUP(UTILIZADAS[[#This Row],[Contacto1]],Tabla2[phone_number_dialed],Tabla2[status_name],,0)</f>
        <v>#N/A</v>
      </c>
    </row>
    <row r="927" spans="1:22" x14ac:dyDescent="0.25">
      <c r="A927" s="88" t="s">
        <v>2241</v>
      </c>
      <c r="B927" t="s">
        <v>937</v>
      </c>
      <c r="C927" s="4">
        <v>358344520000</v>
      </c>
      <c r="D927" t="s">
        <v>4163</v>
      </c>
      <c r="E927">
        <f>+_xlfn.XLOOKUP(UTILIZADAS[[#This Row],[Numero_Cuenta]],'[1]cobros_marzo (fijo)'!$B:$B,'[1]cobros_marzo (fijo)'!$D:$D,,0)</f>
        <v>0</v>
      </c>
      <c r="G927" s="3">
        <v>46026</v>
      </c>
      <c r="H927">
        <v>65988468</v>
      </c>
      <c r="I927">
        <v>65988468</v>
      </c>
      <c r="K927" t="s">
        <v>2099</v>
      </c>
      <c r="O927" s="3">
        <v>46026</v>
      </c>
      <c r="S927" t="s">
        <v>938</v>
      </c>
      <c r="T927" t="s">
        <v>65</v>
      </c>
      <c r="U927" t="s">
        <v>2550</v>
      </c>
      <c r="V927" t="e">
        <f>_xlfn.XLOOKUP(UTILIZADAS[[#This Row],[Contacto1]],Tabla2[phone_number_dialed],Tabla2[status_name],,0)</f>
        <v>#N/A</v>
      </c>
    </row>
    <row r="928" spans="1:22" x14ac:dyDescent="0.25">
      <c r="A928" s="88" t="s">
        <v>2241</v>
      </c>
      <c r="B928" t="s">
        <v>939</v>
      </c>
      <c r="C928" s="4">
        <v>357344630000</v>
      </c>
      <c r="D928" t="s">
        <v>4163</v>
      </c>
      <c r="E928">
        <f>+_xlfn.XLOOKUP(UTILIZADAS[[#This Row],[Numero_Cuenta]],'[1]cobros_marzo (fijo)'!$B:$B,'[1]cobros_marzo (fijo)'!$D:$D,,0)</f>
        <v>0</v>
      </c>
      <c r="G928" s="3">
        <v>46026</v>
      </c>
      <c r="H928">
        <v>68893194</v>
      </c>
      <c r="I928">
        <v>68893194</v>
      </c>
      <c r="K928" t="s">
        <v>3381</v>
      </c>
      <c r="O928" s="3">
        <v>46026</v>
      </c>
      <c r="S928" t="s">
        <v>940</v>
      </c>
      <c r="T928" t="s">
        <v>85</v>
      </c>
      <c r="U928" t="s">
        <v>2550</v>
      </c>
      <c r="V928" t="e">
        <f>_xlfn.XLOOKUP(UTILIZADAS[[#This Row],[Contacto1]],Tabla2[phone_number_dialed],Tabla2[status_name],,0)</f>
        <v>#N/A</v>
      </c>
    </row>
    <row r="929" spans="1:22" x14ac:dyDescent="0.25">
      <c r="A929" s="88" t="s">
        <v>2241</v>
      </c>
      <c r="B929" t="s">
        <v>941</v>
      </c>
      <c r="C929" s="4">
        <v>359342840000</v>
      </c>
      <c r="D929" t="s">
        <v>4163</v>
      </c>
      <c r="E929">
        <f>+_xlfn.XLOOKUP(UTILIZADAS[[#This Row],[Numero_Cuenta]],'[1]cobros_marzo (fijo)'!$B:$B,'[1]cobros_marzo (fijo)'!$D:$D,,0)</f>
        <v>0</v>
      </c>
      <c r="G929" s="3">
        <v>46026</v>
      </c>
      <c r="H929">
        <v>63473553</v>
      </c>
      <c r="I929">
        <v>63473553</v>
      </c>
      <c r="K929" t="s">
        <v>3382</v>
      </c>
      <c r="O929" s="3">
        <v>46026</v>
      </c>
      <c r="S929" t="s">
        <v>942</v>
      </c>
      <c r="T929" t="s">
        <v>65</v>
      </c>
      <c r="U929" t="s">
        <v>2550</v>
      </c>
      <c r="V929" t="e">
        <f>_xlfn.XLOOKUP(UTILIZADAS[[#This Row],[Contacto1]],Tabla2[phone_number_dialed],Tabla2[status_name],,0)</f>
        <v>#N/A</v>
      </c>
    </row>
    <row r="930" spans="1:22" x14ac:dyDescent="0.25">
      <c r="A930" s="88" t="s">
        <v>2241</v>
      </c>
      <c r="B930" t="s">
        <v>943</v>
      </c>
      <c r="C930" s="4">
        <v>358152410000</v>
      </c>
      <c r="D930" t="s">
        <v>4163</v>
      </c>
      <c r="E930">
        <f>+_xlfn.XLOOKUP(UTILIZADAS[[#This Row],[Numero_Cuenta]],'[1]cobros_marzo (fijo)'!$B:$B,'[1]cobros_marzo (fijo)'!$D:$D,,0)</f>
        <v>0</v>
      </c>
      <c r="G930" s="3">
        <v>46026</v>
      </c>
      <c r="H930">
        <v>67787352</v>
      </c>
      <c r="I930">
        <v>67787352</v>
      </c>
      <c r="K930" t="s">
        <v>3383</v>
      </c>
      <c r="O930" s="3">
        <v>46026</v>
      </c>
      <c r="S930" t="s">
        <v>944</v>
      </c>
      <c r="T930" t="s">
        <v>65</v>
      </c>
      <c r="U930" t="s">
        <v>2550</v>
      </c>
      <c r="V930" t="e">
        <f>_xlfn.XLOOKUP(UTILIZADAS[[#This Row],[Contacto1]],Tabla2[phone_number_dialed],Tabla2[status_name],,0)</f>
        <v>#N/A</v>
      </c>
    </row>
    <row r="931" spans="1:22" x14ac:dyDescent="0.25">
      <c r="A931" s="88" t="s">
        <v>2241</v>
      </c>
      <c r="B931" t="s">
        <v>953</v>
      </c>
      <c r="C931" s="4">
        <v>356335460000</v>
      </c>
      <c r="D931" t="s">
        <v>4163</v>
      </c>
      <c r="E931">
        <f>+_xlfn.XLOOKUP(UTILIZADAS[[#This Row],[Numero_Cuenta]],'[1]cobros_marzo (fijo)'!$B:$B,'[1]cobros_marzo (fijo)'!$D:$D,,0)</f>
        <v>0</v>
      </c>
      <c r="G931" s="3">
        <v>46026</v>
      </c>
      <c r="H931">
        <v>67683055</v>
      </c>
      <c r="I931">
        <v>67683055</v>
      </c>
      <c r="K931" t="s">
        <v>3384</v>
      </c>
      <c r="O931" s="3">
        <v>46026</v>
      </c>
      <c r="S931" t="s">
        <v>954</v>
      </c>
      <c r="T931" t="s">
        <v>65</v>
      </c>
      <c r="U931" t="s">
        <v>2550</v>
      </c>
      <c r="V931" t="str">
        <f>_xlfn.XLOOKUP(UTILIZADAS[[#This Row],[Contacto1]],Tabla2[phone_number_dialed],Tabla2[status_name],,0)</f>
        <v>Auto busy</v>
      </c>
    </row>
    <row r="932" spans="1:22" x14ac:dyDescent="0.25">
      <c r="A932" s="88" t="s">
        <v>2241</v>
      </c>
      <c r="B932" t="s">
        <v>955</v>
      </c>
      <c r="C932" s="4">
        <v>359333510000</v>
      </c>
      <c r="D932" t="s">
        <v>4163</v>
      </c>
      <c r="E932">
        <f>+_xlfn.XLOOKUP(UTILIZADAS[[#This Row],[Numero_Cuenta]],'[1]cobros_marzo (fijo)'!$B:$B,'[1]cobros_marzo (fijo)'!$D:$D,,0)</f>
        <v>0</v>
      </c>
      <c r="G932" s="3">
        <v>46026</v>
      </c>
      <c r="H932">
        <v>66801686</v>
      </c>
      <c r="I932">
        <v>66801686</v>
      </c>
      <c r="K932" t="s">
        <v>3385</v>
      </c>
      <c r="O932" s="3">
        <v>46026</v>
      </c>
      <c r="S932" t="s">
        <v>956</v>
      </c>
      <c r="T932" t="s">
        <v>65</v>
      </c>
      <c r="U932" t="s">
        <v>2550</v>
      </c>
      <c r="V932" t="e">
        <f>_xlfn.XLOOKUP(UTILIZADAS[[#This Row],[Contacto1]],Tabla2[phone_number_dialed],Tabla2[status_name],,0)</f>
        <v>#N/A</v>
      </c>
    </row>
    <row r="933" spans="1:22" x14ac:dyDescent="0.25">
      <c r="A933" s="88" t="s">
        <v>2241</v>
      </c>
      <c r="B933" t="s">
        <v>905</v>
      </c>
      <c r="C933" s="4">
        <v>358347220000</v>
      </c>
      <c r="D933" t="s">
        <v>4163</v>
      </c>
      <c r="E933">
        <f>+_xlfn.XLOOKUP(UTILIZADAS[[#This Row],[Numero_Cuenta]],'[1]cobros_marzo (fijo)'!$B:$B,'[1]cobros_marzo (fijo)'!$D:$D,,0)</f>
        <v>0</v>
      </c>
      <c r="G933" s="3">
        <v>46026</v>
      </c>
      <c r="H933">
        <v>67557929</v>
      </c>
      <c r="I933">
        <v>67557929</v>
      </c>
      <c r="K933" t="s">
        <v>3386</v>
      </c>
      <c r="O933" s="3">
        <v>46026</v>
      </c>
      <c r="S933" t="s">
        <v>906</v>
      </c>
      <c r="T933" t="s">
        <v>65</v>
      </c>
      <c r="U933" t="s">
        <v>2550</v>
      </c>
      <c r="V933" t="e">
        <f>_xlfn.XLOOKUP(UTILIZADAS[[#This Row],[Contacto1]],Tabla2[phone_number_dialed],Tabla2[status_name],,0)</f>
        <v>#N/A</v>
      </c>
    </row>
    <row r="934" spans="1:22" x14ac:dyDescent="0.25">
      <c r="A934" s="88" t="s">
        <v>2241</v>
      </c>
      <c r="B934" t="s">
        <v>907</v>
      </c>
      <c r="C934" s="4">
        <v>352346180000</v>
      </c>
      <c r="D934" t="s">
        <v>4163</v>
      </c>
      <c r="E934">
        <f>+_xlfn.XLOOKUP(UTILIZADAS[[#This Row],[Numero_Cuenta]],'[1]cobros_marzo (fijo)'!$B:$B,'[1]cobros_marzo (fijo)'!$D:$D,,0)</f>
        <v>0</v>
      </c>
      <c r="G934" s="3">
        <v>46026</v>
      </c>
      <c r="H934">
        <v>62257589</v>
      </c>
      <c r="I934">
        <v>62257589</v>
      </c>
      <c r="K934" t="s">
        <v>3387</v>
      </c>
      <c r="O934" s="3">
        <v>46026</v>
      </c>
      <c r="S934" t="s">
        <v>908</v>
      </c>
      <c r="T934" t="s">
        <v>65</v>
      </c>
      <c r="U934" t="s">
        <v>2550</v>
      </c>
      <c r="V934" t="e">
        <f>_xlfn.XLOOKUP(UTILIZADAS[[#This Row],[Contacto1]],Tabla2[phone_number_dialed],Tabla2[status_name],,0)</f>
        <v>#N/A</v>
      </c>
    </row>
    <row r="935" spans="1:22" x14ac:dyDescent="0.25">
      <c r="A935" s="88" t="s">
        <v>2241</v>
      </c>
      <c r="B935" t="s">
        <v>909</v>
      </c>
      <c r="C935" s="4">
        <v>352346940000</v>
      </c>
      <c r="D935" t="s">
        <v>4163</v>
      </c>
      <c r="E935">
        <f>+_xlfn.XLOOKUP(UTILIZADAS[[#This Row],[Numero_Cuenta]],'[1]cobros_marzo (fijo)'!$B:$B,'[1]cobros_marzo (fijo)'!$D:$D,,0)</f>
        <v>0</v>
      </c>
      <c r="G935" s="3">
        <v>46026</v>
      </c>
      <c r="H935">
        <v>66864208</v>
      </c>
      <c r="I935">
        <v>66864208</v>
      </c>
      <c r="K935" t="s">
        <v>3388</v>
      </c>
      <c r="O935" s="3">
        <v>46026</v>
      </c>
      <c r="S935" t="s">
        <v>910</v>
      </c>
      <c r="T935" t="s">
        <v>65</v>
      </c>
      <c r="U935" t="s">
        <v>2550</v>
      </c>
      <c r="V935" t="e">
        <f>_xlfn.XLOOKUP(UTILIZADAS[[#This Row],[Contacto1]],Tabla2[phone_number_dialed],Tabla2[status_name],,0)</f>
        <v>#N/A</v>
      </c>
    </row>
    <row r="936" spans="1:22" x14ac:dyDescent="0.25">
      <c r="A936" s="88" t="s">
        <v>2241</v>
      </c>
      <c r="B936" t="s">
        <v>911</v>
      </c>
      <c r="C936" s="4">
        <v>355347330000</v>
      </c>
      <c r="D936" t="s">
        <v>4163</v>
      </c>
      <c r="E936">
        <f>+_xlfn.XLOOKUP(UTILIZADAS[[#This Row],[Numero_Cuenta]],'[1]cobros_marzo (fijo)'!$B:$B,'[1]cobros_marzo (fijo)'!$D:$D,,0)</f>
        <v>0</v>
      </c>
      <c r="G936" s="3">
        <v>46026</v>
      </c>
      <c r="H936">
        <v>68037664</v>
      </c>
      <c r="I936">
        <v>68037664</v>
      </c>
      <c r="K936" t="s">
        <v>3389</v>
      </c>
      <c r="O936" s="3">
        <v>46026</v>
      </c>
      <c r="S936" t="s">
        <v>912</v>
      </c>
      <c r="T936" t="s">
        <v>65</v>
      </c>
      <c r="U936" t="s">
        <v>2550</v>
      </c>
      <c r="V936" t="e">
        <f>_xlfn.XLOOKUP(UTILIZADAS[[#This Row],[Contacto1]],Tabla2[phone_number_dialed],Tabla2[status_name],,0)</f>
        <v>#N/A</v>
      </c>
    </row>
    <row r="937" spans="1:22" x14ac:dyDescent="0.25">
      <c r="A937" s="88" t="s">
        <v>2241</v>
      </c>
      <c r="B937" t="s">
        <v>854</v>
      </c>
      <c r="C937" s="4">
        <v>198071140000</v>
      </c>
      <c r="D937" t="s">
        <v>4163</v>
      </c>
      <c r="E937">
        <f>+_xlfn.XLOOKUP(UTILIZADAS[[#This Row],[Numero_Cuenta]],'[1]cobros_marzo (fijo)'!$B:$B,'[1]cobros_marzo (fijo)'!$D:$D,,0)</f>
        <v>0</v>
      </c>
      <c r="G937" s="3">
        <v>46026</v>
      </c>
      <c r="H937">
        <v>65029308</v>
      </c>
      <c r="I937">
        <v>65029308</v>
      </c>
      <c r="K937" t="s">
        <v>3390</v>
      </c>
      <c r="O937" s="3">
        <v>46026</v>
      </c>
      <c r="S937" t="s">
        <v>855</v>
      </c>
      <c r="T937" t="s">
        <v>65</v>
      </c>
      <c r="U937" t="s">
        <v>2550</v>
      </c>
      <c r="V937" t="str">
        <f>_xlfn.XLOOKUP(UTILIZADAS[[#This Row],[Contacto1]],Tabla2[phone_number_dialed],Tabla2[status_name],,0)</f>
        <v>Buzon de voz</v>
      </c>
    </row>
    <row r="938" spans="1:22" x14ac:dyDescent="0.25">
      <c r="A938" s="88" t="s">
        <v>2241</v>
      </c>
      <c r="B938" t="s">
        <v>860</v>
      </c>
      <c r="C938" s="4">
        <v>352328790000</v>
      </c>
      <c r="D938" t="s">
        <v>4163</v>
      </c>
      <c r="E938">
        <f>+_xlfn.XLOOKUP(UTILIZADAS[[#This Row],[Numero_Cuenta]],'[1]cobros_marzo (fijo)'!$B:$B,'[1]cobros_marzo (fijo)'!$D:$D,,0)</f>
        <v>0</v>
      </c>
      <c r="G938" s="3">
        <v>46026</v>
      </c>
      <c r="H938">
        <v>65381746</v>
      </c>
      <c r="I938">
        <v>65381746</v>
      </c>
      <c r="K938" t="s">
        <v>3391</v>
      </c>
      <c r="O938" s="3">
        <v>46026</v>
      </c>
      <c r="S938" t="s">
        <v>861</v>
      </c>
      <c r="T938" t="s">
        <v>65</v>
      </c>
      <c r="U938" t="s">
        <v>2550</v>
      </c>
      <c r="V938" t="e">
        <f>_xlfn.XLOOKUP(UTILIZADAS[[#This Row],[Contacto1]],Tabla2[phone_number_dialed],Tabla2[status_name],,0)</f>
        <v>#N/A</v>
      </c>
    </row>
    <row r="939" spans="1:22" x14ac:dyDescent="0.25">
      <c r="A939" s="88" t="s">
        <v>2241</v>
      </c>
      <c r="B939" t="s">
        <v>862</v>
      </c>
      <c r="C939" s="4">
        <v>357235160000</v>
      </c>
      <c r="D939" t="s">
        <v>4163</v>
      </c>
      <c r="E939">
        <f>+_xlfn.XLOOKUP(UTILIZADAS[[#This Row],[Numero_Cuenta]],'[1]cobros_marzo (fijo)'!$B:$B,'[1]cobros_marzo (fijo)'!$D:$D,,0)</f>
        <v>0</v>
      </c>
      <c r="G939" s="3">
        <v>46026</v>
      </c>
      <c r="H939">
        <v>66474430</v>
      </c>
      <c r="I939">
        <v>66474430</v>
      </c>
      <c r="K939" t="s">
        <v>3392</v>
      </c>
      <c r="O939" s="3">
        <v>46026</v>
      </c>
      <c r="S939" t="s">
        <v>863</v>
      </c>
      <c r="T939" t="s">
        <v>65</v>
      </c>
      <c r="U939" t="s">
        <v>2550</v>
      </c>
      <c r="V939" t="e">
        <f>_xlfn.XLOOKUP(UTILIZADAS[[#This Row],[Contacto1]],Tabla2[phone_number_dialed],Tabla2[status_name],,0)</f>
        <v>#N/A</v>
      </c>
    </row>
    <row r="940" spans="1:22" x14ac:dyDescent="0.25">
      <c r="A940" s="88" t="s">
        <v>2241</v>
      </c>
      <c r="B940" t="s">
        <v>866</v>
      </c>
      <c r="C940" s="4">
        <v>355347970000</v>
      </c>
      <c r="D940" t="s">
        <v>4163</v>
      </c>
      <c r="E940">
        <f>+_xlfn.XLOOKUP(UTILIZADAS[[#This Row],[Numero_Cuenta]],'[1]cobros_marzo (fijo)'!$B:$B,'[1]cobros_marzo (fijo)'!$D:$D,,0)</f>
        <v>0</v>
      </c>
      <c r="G940" s="3">
        <v>46026</v>
      </c>
      <c r="H940">
        <v>63578975</v>
      </c>
      <c r="I940">
        <v>63578975</v>
      </c>
      <c r="K940" t="s">
        <v>3393</v>
      </c>
      <c r="O940" s="3">
        <v>46026</v>
      </c>
      <c r="S940" t="s">
        <v>867</v>
      </c>
      <c r="T940" t="s">
        <v>65</v>
      </c>
      <c r="U940" t="s">
        <v>2550</v>
      </c>
      <c r="V940" t="e">
        <f>_xlfn.XLOOKUP(UTILIZADAS[[#This Row],[Contacto1]],Tabla2[phone_number_dialed],Tabla2[status_name],,0)</f>
        <v>#N/A</v>
      </c>
    </row>
    <row r="941" spans="1:22" x14ac:dyDescent="0.25">
      <c r="A941" s="88" t="s">
        <v>2241</v>
      </c>
      <c r="B941" t="s">
        <v>868</v>
      </c>
      <c r="C941" s="4">
        <v>286020850000</v>
      </c>
      <c r="D941" t="s">
        <v>4163</v>
      </c>
      <c r="E941">
        <f>+_xlfn.XLOOKUP(UTILIZADAS[[#This Row],[Numero_Cuenta]],'[1]cobros_marzo (fijo)'!$B:$B,'[1]cobros_marzo (fijo)'!$D:$D,,0)</f>
        <v>0</v>
      </c>
      <c r="G941" s="3">
        <v>46026</v>
      </c>
      <c r="H941">
        <v>63398946</v>
      </c>
      <c r="I941">
        <v>63398946</v>
      </c>
      <c r="K941" t="s">
        <v>3394</v>
      </c>
      <c r="O941" s="3">
        <v>46026</v>
      </c>
      <c r="S941" t="s">
        <v>869</v>
      </c>
      <c r="T941" t="s">
        <v>65</v>
      </c>
      <c r="U941" t="s">
        <v>2550</v>
      </c>
      <c r="V941" t="e">
        <f>_xlfn.XLOOKUP(UTILIZADAS[[#This Row],[Contacto1]],Tabla2[phone_number_dialed],Tabla2[status_name],,0)</f>
        <v>#N/A</v>
      </c>
    </row>
    <row r="942" spans="1:22" x14ac:dyDescent="0.25">
      <c r="A942" s="88" t="s">
        <v>2241</v>
      </c>
      <c r="B942" t="s">
        <v>1710</v>
      </c>
      <c r="C942" s="4">
        <v>356284120000</v>
      </c>
      <c r="D942" t="s">
        <v>4163</v>
      </c>
      <c r="E942">
        <f>+_xlfn.XLOOKUP(UTILIZADAS[[#This Row],[Numero_Cuenta]],'[1]cobros_marzo (fijo)'!$B:$B,'[1]cobros_marzo (fijo)'!$D:$D,,0)</f>
        <v>0</v>
      </c>
      <c r="G942" s="3">
        <v>46026</v>
      </c>
      <c r="H942">
        <v>62706514</v>
      </c>
      <c r="I942">
        <v>62706514</v>
      </c>
      <c r="K942" t="s">
        <v>3395</v>
      </c>
      <c r="O942" s="3">
        <v>46026</v>
      </c>
      <c r="S942">
        <v>34600144</v>
      </c>
      <c r="T942" t="s">
        <v>65</v>
      </c>
      <c r="U942" t="s">
        <v>2550</v>
      </c>
      <c r="V942" t="e">
        <f>_xlfn.XLOOKUP(UTILIZADAS[[#This Row],[Contacto1]],Tabla2[phone_number_dialed],Tabla2[status_name],,0)</f>
        <v>#N/A</v>
      </c>
    </row>
    <row r="943" spans="1:22" x14ac:dyDescent="0.25">
      <c r="A943" s="88" t="s">
        <v>2241</v>
      </c>
      <c r="B943" t="s">
        <v>872</v>
      </c>
      <c r="C943" s="4">
        <v>355346590000</v>
      </c>
      <c r="D943" t="s">
        <v>4163</v>
      </c>
      <c r="E943">
        <f>+_xlfn.XLOOKUP(UTILIZADAS[[#This Row],[Numero_Cuenta]],'[1]cobros_marzo (fijo)'!$B:$B,'[1]cobros_marzo (fijo)'!$D:$D,,0)</f>
        <v>0</v>
      </c>
      <c r="G943" s="3">
        <v>46026</v>
      </c>
      <c r="H943">
        <v>61166682</v>
      </c>
      <c r="I943">
        <v>61166682</v>
      </c>
      <c r="K943" t="s">
        <v>3396</v>
      </c>
      <c r="O943" s="3">
        <v>46026</v>
      </c>
      <c r="S943" t="s">
        <v>873</v>
      </c>
      <c r="T943" t="s">
        <v>85</v>
      </c>
      <c r="U943" t="s">
        <v>2550</v>
      </c>
      <c r="V943" t="e">
        <f>_xlfn.XLOOKUP(UTILIZADAS[[#This Row],[Contacto1]],Tabla2[phone_number_dialed],Tabla2[status_name],,0)</f>
        <v>#N/A</v>
      </c>
    </row>
    <row r="944" spans="1:22" x14ac:dyDescent="0.25">
      <c r="A944" s="88" t="s">
        <v>2241</v>
      </c>
      <c r="B944" t="s">
        <v>874</v>
      </c>
      <c r="C944" s="4">
        <v>359344600000</v>
      </c>
      <c r="D944" t="s">
        <v>4163</v>
      </c>
      <c r="E944">
        <f>+_xlfn.XLOOKUP(UTILIZADAS[[#This Row],[Numero_Cuenta]],'[1]cobros_marzo (fijo)'!$B:$B,'[1]cobros_marzo (fijo)'!$D:$D,,0)</f>
        <v>0</v>
      </c>
      <c r="G944" s="3">
        <v>46026</v>
      </c>
      <c r="H944">
        <v>68232657</v>
      </c>
      <c r="I944">
        <v>68232657</v>
      </c>
      <c r="K944" t="s">
        <v>3397</v>
      </c>
      <c r="O944" s="3">
        <v>46026</v>
      </c>
      <c r="S944" t="s">
        <v>875</v>
      </c>
      <c r="T944" t="s">
        <v>65</v>
      </c>
      <c r="U944" t="s">
        <v>2550</v>
      </c>
      <c r="V944" t="e">
        <f>_xlfn.XLOOKUP(UTILIZADAS[[#This Row],[Contacto1]],Tabla2[phone_number_dialed],Tabla2[status_name],,0)</f>
        <v>#N/A</v>
      </c>
    </row>
    <row r="945" spans="1:22" x14ac:dyDescent="0.25">
      <c r="A945" s="88" t="s">
        <v>2241</v>
      </c>
      <c r="B945" t="s">
        <v>878</v>
      </c>
      <c r="C945" s="4">
        <v>355348390000</v>
      </c>
      <c r="D945" t="s">
        <v>4163</v>
      </c>
      <c r="E945">
        <f>+_xlfn.XLOOKUP(UTILIZADAS[[#This Row],[Numero_Cuenta]],'[1]cobros_marzo (fijo)'!$B:$B,'[1]cobros_marzo (fijo)'!$D:$D,,0)</f>
        <v>0</v>
      </c>
      <c r="G945" s="3">
        <v>46026</v>
      </c>
      <c r="H945">
        <v>65882211</v>
      </c>
      <c r="I945">
        <v>65882211</v>
      </c>
      <c r="K945" t="s">
        <v>3398</v>
      </c>
      <c r="O945" s="3">
        <v>46026</v>
      </c>
      <c r="S945" t="s">
        <v>879</v>
      </c>
      <c r="T945" t="s">
        <v>65</v>
      </c>
      <c r="U945" t="s">
        <v>2550</v>
      </c>
      <c r="V945" t="e">
        <f>_xlfn.XLOOKUP(UTILIZADAS[[#This Row],[Contacto1]],Tabla2[phone_number_dialed],Tabla2[status_name],,0)</f>
        <v>#N/A</v>
      </c>
    </row>
    <row r="946" spans="1:22" x14ac:dyDescent="0.25">
      <c r="A946" s="88" t="s">
        <v>2241</v>
      </c>
      <c r="B946" t="s">
        <v>880</v>
      </c>
      <c r="C946" s="4">
        <v>355345750000</v>
      </c>
      <c r="D946" t="s">
        <v>4163</v>
      </c>
      <c r="E946">
        <f>+_xlfn.XLOOKUP(UTILIZADAS[[#This Row],[Numero_Cuenta]],'[1]cobros_marzo (fijo)'!$B:$B,'[1]cobros_marzo (fijo)'!$D:$D,,0)</f>
        <v>0</v>
      </c>
      <c r="G946" s="3">
        <v>46026</v>
      </c>
      <c r="H946">
        <v>63459619</v>
      </c>
      <c r="I946">
        <v>63459619</v>
      </c>
      <c r="K946" t="s">
        <v>2051</v>
      </c>
      <c r="O946" s="3">
        <v>46026</v>
      </c>
      <c r="S946" t="s">
        <v>881</v>
      </c>
      <c r="T946" t="s">
        <v>65</v>
      </c>
      <c r="U946" t="s">
        <v>2550</v>
      </c>
      <c r="V946" t="e">
        <f>_xlfn.XLOOKUP(UTILIZADAS[[#This Row],[Contacto1]],Tabla2[phone_number_dialed],Tabla2[status_name],,0)</f>
        <v>#N/A</v>
      </c>
    </row>
    <row r="947" spans="1:22" x14ac:dyDescent="0.25">
      <c r="A947" s="88" t="s">
        <v>2241</v>
      </c>
      <c r="B947" t="s">
        <v>884</v>
      </c>
      <c r="C947" s="4">
        <v>343270960000</v>
      </c>
      <c r="D947" t="s">
        <v>4163</v>
      </c>
      <c r="E947">
        <f>+_xlfn.XLOOKUP(UTILIZADAS[[#This Row],[Numero_Cuenta]],'[1]cobros_marzo (fijo)'!$B:$B,'[1]cobros_marzo (fijo)'!$D:$D,,0)</f>
        <v>0</v>
      </c>
      <c r="G947" s="3">
        <v>46026</v>
      </c>
      <c r="H947">
        <v>64051753</v>
      </c>
      <c r="I947">
        <v>64051753</v>
      </c>
      <c r="K947" t="s">
        <v>3399</v>
      </c>
      <c r="O947" s="3">
        <v>46026</v>
      </c>
      <c r="S947" t="s">
        <v>885</v>
      </c>
      <c r="T947" t="s">
        <v>65</v>
      </c>
      <c r="U947" t="s">
        <v>2550</v>
      </c>
      <c r="V947" t="e">
        <f>_xlfn.XLOOKUP(UTILIZADAS[[#This Row],[Contacto1]],Tabla2[phone_number_dialed],Tabla2[status_name],,0)</f>
        <v>#N/A</v>
      </c>
    </row>
    <row r="948" spans="1:22" x14ac:dyDescent="0.25">
      <c r="A948" s="88" t="s">
        <v>2241</v>
      </c>
      <c r="B948" t="s">
        <v>886</v>
      </c>
      <c r="C948" s="4">
        <v>358348320000</v>
      </c>
      <c r="D948" t="s">
        <v>4163</v>
      </c>
      <c r="E948">
        <f>+_xlfn.XLOOKUP(UTILIZADAS[[#This Row],[Numero_Cuenta]],'[1]cobros_marzo (fijo)'!$B:$B,'[1]cobros_marzo (fijo)'!$D:$D,,0)</f>
        <v>0</v>
      </c>
      <c r="G948" s="3">
        <v>46026</v>
      </c>
      <c r="H948">
        <v>63850802</v>
      </c>
      <c r="I948">
        <v>63850802</v>
      </c>
      <c r="K948" t="s">
        <v>3400</v>
      </c>
      <c r="O948" s="3">
        <v>46026</v>
      </c>
      <c r="S948" t="s">
        <v>887</v>
      </c>
      <c r="T948" t="s">
        <v>65</v>
      </c>
      <c r="U948" t="s">
        <v>2550</v>
      </c>
      <c r="V948" t="e">
        <f>_xlfn.XLOOKUP(UTILIZADAS[[#This Row],[Contacto1]],Tabla2[phone_number_dialed],Tabla2[status_name],,0)</f>
        <v>#N/A</v>
      </c>
    </row>
    <row r="949" spans="1:22" x14ac:dyDescent="0.25">
      <c r="A949" s="88" t="s">
        <v>2241</v>
      </c>
      <c r="B949" t="s">
        <v>890</v>
      </c>
      <c r="C949" s="4">
        <v>352347970000</v>
      </c>
      <c r="D949" t="s">
        <v>4163</v>
      </c>
      <c r="E949">
        <f>+_xlfn.XLOOKUP(UTILIZADAS[[#This Row],[Numero_Cuenta]],'[1]cobros_marzo (fijo)'!$B:$B,'[1]cobros_marzo (fijo)'!$D:$D,,0)</f>
        <v>0</v>
      </c>
      <c r="G949" s="3">
        <v>46026</v>
      </c>
      <c r="H949">
        <v>66356174</v>
      </c>
      <c r="I949">
        <v>66356174</v>
      </c>
      <c r="K949" t="s">
        <v>3401</v>
      </c>
      <c r="O949" s="3">
        <v>46026</v>
      </c>
      <c r="S949" t="s">
        <v>891</v>
      </c>
      <c r="T949" t="s">
        <v>65</v>
      </c>
      <c r="U949" t="s">
        <v>2550</v>
      </c>
      <c r="V949" t="e">
        <f>_xlfn.XLOOKUP(UTILIZADAS[[#This Row],[Contacto1]],Tabla2[phone_number_dialed],Tabla2[status_name],,0)</f>
        <v>#N/A</v>
      </c>
    </row>
    <row r="950" spans="1:22" x14ac:dyDescent="0.25">
      <c r="A950" s="88" t="s">
        <v>2241</v>
      </c>
      <c r="B950" t="s">
        <v>894</v>
      </c>
      <c r="C950" s="4">
        <v>354347480000</v>
      </c>
      <c r="D950" t="s">
        <v>4163</v>
      </c>
      <c r="E950">
        <f>+_xlfn.XLOOKUP(UTILIZADAS[[#This Row],[Numero_Cuenta]],'[1]cobros_marzo (fijo)'!$B:$B,'[1]cobros_marzo (fijo)'!$D:$D,,0)</f>
        <v>0</v>
      </c>
      <c r="G950" s="3">
        <v>46026</v>
      </c>
      <c r="H950">
        <v>61670183</v>
      </c>
      <c r="I950">
        <v>61670183</v>
      </c>
      <c r="K950" t="s">
        <v>3402</v>
      </c>
      <c r="O950" s="3">
        <v>46026</v>
      </c>
      <c r="S950" t="s">
        <v>895</v>
      </c>
      <c r="T950" t="s">
        <v>65</v>
      </c>
      <c r="U950" t="s">
        <v>2550</v>
      </c>
      <c r="V950" t="e">
        <f>_xlfn.XLOOKUP(UTILIZADAS[[#This Row],[Contacto1]],Tabla2[phone_number_dialed],Tabla2[status_name],,0)</f>
        <v>#N/A</v>
      </c>
    </row>
    <row r="951" spans="1:22" x14ac:dyDescent="0.25">
      <c r="A951" s="88" t="s">
        <v>2241</v>
      </c>
      <c r="B951" t="s">
        <v>834</v>
      </c>
      <c r="C951" s="4">
        <v>354344520000</v>
      </c>
      <c r="D951" t="s">
        <v>4163</v>
      </c>
      <c r="E951">
        <f>+_xlfn.XLOOKUP(UTILIZADAS[[#This Row],[Numero_Cuenta]],'[1]cobros_marzo (fijo)'!$B:$B,'[1]cobros_marzo (fijo)'!$D:$D,,0)</f>
        <v>0</v>
      </c>
      <c r="G951" s="3">
        <v>46026</v>
      </c>
      <c r="H951">
        <v>66541419</v>
      </c>
      <c r="I951">
        <v>66541419</v>
      </c>
      <c r="K951" t="s">
        <v>3367</v>
      </c>
      <c r="O951" s="3">
        <v>46026</v>
      </c>
      <c r="S951" t="s">
        <v>835</v>
      </c>
      <c r="T951" t="s">
        <v>65</v>
      </c>
      <c r="U951" t="s">
        <v>2550</v>
      </c>
      <c r="V951" t="e">
        <f>_xlfn.XLOOKUP(UTILIZADAS[[#This Row],[Contacto1]],Tabla2[phone_number_dialed],Tabla2[status_name],,0)</f>
        <v>#N/A</v>
      </c>
    </row>
    <row r="952" spans="1:22" x14ac:dyDescent="0.25">
      <c r="A952" s="88" t="s">
        <v>2241</v>
      </c>
      <c r="B952" t="s">
        <v>836</v>
      </c>
      <c r="C952" s="4">
        <v>803753060000</v>
      </c>
      <c r="D952" t="s">
        <v>4163</v>
      </c>
      <c r="E952">
        <f>+_xlfn.XLOOKUP(UTILIZADAS[[#This Row],[Numero_Cuenta]],'[1]cobros_marzo (fijo)'!$B:$B,'[1]cobros_marzo (fijo)'!$D:$D,,0)</f>
        <v>0</v>
      </c>
      <c r="G952" s="3">
        <v>46026</v>
      </c>
      <c r="H952">
        <v>66556304</v>
      </c>
      <c r="I952">
        <v>66556304</v>
      </c>
      <c r="K952" t="s">
        <v>3403</v>
      </c>
      <c r="O952" s="3">
        <v>46026</v>
      </c>
      <c r="S952" t="s">
        <v>837</v>
      </c>
      <c r="T952" t="s">
        <v>65</v>
      </c>
      <c r="U952" t="s">
        <v>2550</v>
      </c>
      <c r="V952" t="e">
        <f>_xlfn.XLOOKUP(UTILIZADAS[[#This Row],[Contacto1]],Tabla2[phone_number_dialed],Tabla2[status_name],,0)</f>
        <v>#N/A</v>
      </c>
    </row>
    <row r="953" spans="1:22" x14ac:dyDescent="0.25">
      <c r="A953" s="88" t="s">
        <v>2241</v>
      </c>
      <c r="B953" t="s">
        <v>840</v>
      </c>
      <c r="C953" s="4">
        <v>351348330000</v>
      </c>
      <c r="D953" t="s">
        <v>4163</v>
      </c>
      <c r="E953">
        <f>+_xlfn.XLOOKUP(UTILIZADAS[[#This Row],[Numero_Cuenta]],'[1]cobros_marzo (fijo)'!$B:$B,'[1]cobros_marzo (fijo)'!$D:$D,,0)</f>
        <v>0</v>
      </c>
      <c r="G953" s="3">
        <v>46026</v>
      </c>
      <c r="H953">
        <v>67890543</v>
      </c>
      <c r="I953">
        <v>67890543</v>
      </c>
      <c r="K953" t="s">
        <v>3404</v>
      </c>
      <c r="O953" s="3">
        <v>46026</v>
      </c>
      <c r="S953" t="s">
        <v>841</v>
      </c>
      <c r="T953" t="s">
        <v>65</v>
      </c>
      <c r="U953" t="s">
        <v>2550</v>
      </c>
      <c r="V953" t="str">
        <f>_xlfn.XLOOKUP(UTILIZADAS[[#This Row],[Contacto1]],Tabla2[phone_number_dialed],Tabla2[status_name],,0)</f>
        <v>Buzon de voz</v>
      </c>
    </row>
    <row r="954" spans="1:22" x14ac:dyDescent="0.25">
      <c r="A954" s="88" t="s">
        <v>2241</v>
      </c>
      <c r="B954" t="s">
        <v>844</v>
      </c>
      <c r="C954" s="4">
        <v>352345830000</v>
      </c>
      <c r="D954" t="s">
        <v>4163</v>
      </c>
      <c r="E954">
        <f>+_xlfn.XLOOKUP(UTILIZADAS[[#This Row],[Numero_Cuenta]],'[1]cobros_marzo (fijo)'!$B:$B,'[1]cobros_marzo (fijo)'!$D:$D,,0)</f>
        <v>0</v>
      </c>
      <c r="G954" s="3">
        <v>46026</v>
      </c>
      <c r="H954">
        <v>68767439</v>
      </c>
      <c r="I954">
        <v>68767439</v>
      </c>
      <c r="K954" t="s">
        <v>3405</v>
      </c>
      <c r="O954" s="3">
        <v>46026</v>
      </c>
      <c r="S954" t="s">
        <v>845</v>
      </c>
      <c r="T954" t="s">
        <v>86</v>
      </c>
      <c r="U954" t="s">
        <v>2550</v>
      </c>
      <c r="V954" t="e">
        <f>_xlfn.XLOOKUP(UTILIZADAS[[#This Row],[Contacto1]],Tabla2[phone_number_dialed],Tabla2[status_name],,0)</f>
        <v>#N/A</v>
      </c>
    </row>
    <row r="955" spans="1:22" x14ac:dyDescent="0.25">
      <c r="A955" s="88" t="s">
        <v>2241</v>
      </c>
      <c r="B955" t="s">
        <v>1464</v>
      </c>
      <c r="C955" s="4">
        <v>345322750000</v>
      </c>
      <c r="D955" t="s">
        <v>4163</v>
      </c>
      <c r="E955">
        <f>+_xlfn.XLOOKUP(UTILIZADAS[[#This Row],[Numero_Cuenta]],'[1]cobros_marzo (fijo)'!$B:$B,'[1]cobros_marzo (fijo)'!$D:$D,,0)</f>
        <v>0</v>
      </c>
      <c r="G955" s="3">
        <v>46026</v>
      </c>
      <c r="H955">
        <v>62862998</v>
      </c>
      <c r="I955">
        <v>62862998</v>
      </c>
      <c r="K955" t="s">
        <v>2122</v>
      </c>
      <c r="O955" s="3">
        <v>46026</v>
      </c>
      <c r="S955" t="s">
        <v>847</v>
      </c>
      <c r="T955" t="s">
        <v>65</v>
      </c>
      <c r="U955" t="s">
        <v>2550</v>
      </c>
      <c r="V955" t="str">
        <f>_xlfn.XLOOKUP(UTILIZADAS[[#This Row],[Contacto1]],Tabla2[phone_number_dialed],Tabla2[status_name],,0)</f>
        <v>No Answer AutoDial</v>
      </c>
    </row>
    <row r="956" spans="1:22" x14ac:dyDescent="0.25">
      <c r="A956" s="88" t="s">
        <v>2241</v>
      </c>
      <c r="B956" t="s">
        <v>848</v>
      </c>
      <c r="C956" s="4">
        <v>359348860000</v>
      </c>
      <c r="D956" t="s">
        <v>4163</v>
      </c>
      <c r="E956">
        <f>+_xlfn.XLOOKUP(UTILIZADAS[[#This Row],[Numero_Cuenta]],'[1]cobros_marzo (fijo)'!$B:$B,'[1]cobros_marzo (fijo)'!$D:$D,,0)</f>
        <v>0</v>
      </c>
      <c r="G956" s="3">
        <v>46026</v>
      </c>
      <c r="H956">
        <v>66014642</v>
      </c>
      <c r="I956">
        <v>66014642</v>
      </c>
      <c r="K956" t="s">
        <v>3406</v>
      </c>
      <c r="O956" s="3">
        <v>46026</v>
      </c>
      <c r="S956" t="s">
        <v>849</v>
      </c>
      <c r="T956" t="s">
        <v>65</v>
      </c>
      <c r="U956" t="s">
        <v>2550</v>
      </c>
      <c r="V956" t="e">
        <f>_xlfn.XLOOKUP(UTILIZADAS[[#This Row],[Contacto1]],Tabla2[phone_number_dialed],Tabla2[status_name],,0)</f>
        <v>#N/A</v>
      </c>
    </row>
    <row r="957" spans="1:22" x14ac:dyDescent="0.25">
      <c r="A957" s="88" t="s">
        <v>2241</v>
      </c>
      <c r="B957" t="s">
        <v>850</v>
      </c>
      <c r="C957" s="4">
        <v>358348770000</v>
      </c>
      <c r="D957" t="s">
        <v>4163</v>
      </c>
      <c r="E957">
        <f>+_xlfn.XLOOKUP(UTILIZADAS[[#This Row],[Numero_Cuenta]],'[1]cobros_marzo (fijo)'!$B:$B,'[1]cobros_marzo (fijo)'!$D:$D,,0)</f>
        <v>0</v>
      </c>
      <c r="G957" s="3">
        <v>46026</v>
      </c>
      <c r="H957">
        <v>63109381</v>
      </c>
      <c r="I957">
        <v>63109381</v>
      </c>
      <c r="K957" t="s">
        <v>3407</v>
      </c>
      <c r="O957" s="3">
        <v>46026</v>
      </c>
      <c r="S957" t="s">
        <v>851</v>
      </c>
      <c r="T957" t="s">
        <v>65</v>
      </c>
      <c r="U957" t="s">
        <v>2550</v>
      </c>
      <c r="V957" t="str">
        <f>_xlfn.XLOOKUP(UTILIZADAS[[#This Row],[Contacto1]],Tabla2[phone_number_dialed],Tabla2[status_name],,0)</f>
        <v>Auto busy</v>
      </c>
    </row>
    <row r="958" spans="1:22" x14ac:dyDescent="0.25">
      <c r="A958" s="88" t="s">
        <v>2241</v>
      </c>
      <c r="B958" t="s">
        <v>852</v>
      </c>
      <c r="C958" s="4">
        <v>356340130000</v>
      </c>
      <c r="D958" t="s">
        <v>4163</v>
      </c>
      <c r="E958">
        <f>+_xlfn.XLOOKUP(UTILIZADAS[[#This Row],[Numero_Cuenta]],'[1]cobros_marzo (fijo)'!$B:$B,'[1]cobros_marzo (fijo)'!$D:$D,,0)</f>
        <v>0</v>
      </c>
      <c r="G958" s="3">
        <v>46026</v>
      </c>
      <c r="H958">
        <v>69521916</v>
      </c>
      <c r="I958">
        <v>69521916</v>
      </c>
      <c r="K958" t="s">
        <v>3408</v>
      </c>
      <c r="O958" s="3">
        <v>46026</v>
      </c>
      <c r="S958" t="s">
        <v>853</v>
      </c>
      <c r="T958" t="s">
        <v>65</v>
      </c>
      <c r="U958" t="s">
        <v>2550</v>
      </c>
      <c r="V958" t="e">
        <f>_xlfn.XLOOKUP(UTILIZADAS[[#This Row],[Contacto1]],Tabla2[phone_number_dialed],Tabla2[status_name],,0)</f>
        <v>#N/A</v>
      </c>
    </row>
    <row r="959" spans="1:22" x14ac:dyDescent="0.25">
      <c r="A959" s="88" t="s">
        <v>2241</v>
      </c>
      <c r="B959" t="s">
        <v>818</v>
      </c>
      <c r="C959" s="4">
        <v>351326200000</v>
      </c>
      <c r="D959" t="s">
        <v>4163</v>
      </c>
      <c r="E959">
        <f>+_xlfn.XLOOKUP(UTILIZADAS[[#This Row],[Numero_Cuenta]],'[1]cobros_marzo (fijo)'!$B:$B,'[1]cobros_marzo (fijo)'!$D:$D,,0)</f>
        <v>0</v>
      </c>
      <c r="G959" s="3">
        <v>46026</v>
      </c>
      <c r="H959">
        <v>63256977</v>
      </c>
      <c r="I959">
        <v>63256977</v>
      </c>
      <c r="K959" t="s">
        <v>3409</v>
      </c>
      <c r="O959" s="3">
        <v>46026</v>
      </c>
      <c r="S959" t="s">
        <v>819</v>
      </c>
      <c r="T959" t="s">
        <v>65</v>
      </c>
      <c r="U959" t="s">
        <v>2550</v>
      </c>
      <c r="V959" t="str">
        <f>_xlfn.XLOOKUP(UTILIZADAS[[#This Row],[Contacto1]],Tabla2[phone_number_dialed],Tabla2[status_name],,0)</f>
        <v>Auto busy</v>
      </c>
    </row>
    <row r="960" spans="1:22" x14ac:dyDescent="0.25">
      <c r="A960" s="88" t="s">
        <v>2241</v>
      </c>
      <c r="B960" t="s">
        <v>820</v>
      </c>
      <c r="C960" s="4">
        <v>356345290000</v>
      </c>
      <c r="D960" t="s">
        <v>4163</v>
      </c>
      <c r="E960">
        <f>+_xlfn.XLOOKUP(UTILIZADAS[[#This Row],[Numero_Cuenta]],'[1]cobros_marzo (fijo)'!$B:$B,'[1]cobros_marzo (fijo)'!$D:$D,,0)</f>
        <v>0</v>
      </c>
      <c r="G960" s="3">
        <v>46026</v>
      </c>
      <c r="H960">
        <v>65183514</v>
      </c>
      <c r="I960">
        <v>65183514</v>
      </c>
      <c r="K960" t="s">
        <v>3410</v>
      </c>
      <c r="O960" s="3">
        <v>46026</v>
      </c>
      <c r="S960" t="s">
        <v>821</v>
      </c>
      <c r="T960" t="s">
        <v>86</v>
      </c>
      <c r="U960" t="s">
        <v>2550</v>
      </c>
      <c r="V960" t="e">
        <f>_xlfn.XLOOKUP(UTILIZADAS[[#This Row],[Contacto1]],Tabla2[phone_number_dialed],Tabla2[status_name],,0)</f>
        <v>#N/A</v>
      </c>
    </row>
    <row r="961" spans="1:22" x14ac:dyDescent="0.25">
      <c r="A961" s="88" t="s">
        <v>2241</v>
      </c>
      <c r="B961" t="s">
        <v>824</v>
      </c>
      <c r="C961" s="4">
        <v>357348890000</v>
      </c>
      <c r="D961" t="s">
        <v>4163</v>
      </c>
      <c r="E961">
        <f>+_xlfn.XLOOKUP(UTILIZADAS[[#This Row],[Numero_Cuenta]],'[1]cobros_marzo (fijo)'!$B:$B,'[1]cobros_marzo (fijo)'!$D:$D,,0)</f>
        <v>0</v>
      </c>
      <c r="G961" s="3">
        <v>46026</v>
      </c>
      <c r="H961">
        <v>65761643</v>
      </c>
      <c r="I961">
        <v>65761643</v>
      </c>
      <c r="K961" t="s">
        <v>3411</v>
      </c>
      <c r="O961" s="3">
        <v>46026</v>
      </c>
      <c r="S961" t="s">
        <v>825</v>
      </c>
      <c r="T961" t="s">
        <v>65</v>
      </c>
      <c r="U961" t="s">
        <v>2550</v>
      </c>
      <c r="V961" t="e">
        <f>_xlfn.XLOOKUP(UTILIZADAS[[#This Row],[Contacto1]],Tabla2[phone_number_dialed],Tabla2[status_name],,0)</f>
        <v>#N/A</v>
      </c>
    </row>
    <row r="962" spans="1:22" x14ac:dyDescent="0.25">
      <c r="A962" s="88" t="s">
        <v>2241</v>
      </c>
      <c r="B962" t="s">
        <v>742</v>
      </c>
      <c r="C962" s="4">
        <v>359350360000</v>
      </c>
      <c r="D962" t="s">
        <v>4163</v>
      </c>
      <c r="E962">
        <f>+_xlfn.XLOOKUP(UTILIZADAS[[#This Row],[Numero_Cuenta]],'[1]cobros_marzo (fijo)'!$B:$B,'[1]cobros_marzo (fijo)'!$D:$D,,0)</f>
        <v>0</v>
      </c>
      <c r="G962" s="3">
        <v>46026</v>
      </c>
      <c r="H962">
        <v>65077219</v>
      </c>
      <c r="I962">
        <v>65077219</v>
      </c>
      <c r="K962" t="s">
        <v>3412</v>
      </c>
      <c r="O962" s="3">
        <v>46026</v>
      </c>
      <c r="S962" t="s">
        <v>743</v>
      </c>
      <c r="T962" t="s">
        <v>65</v>
      </c>
      <c r="U962" t="s">
        <v>2550</v>
      </c>
      <c r="V962" t="str">
        <f>_xlfn.XLOOKUP(UTILIZADAS[[#This Row],[Contacto1]],Tabla2[phone_number_dialed],Tabla2[status_name],,0)</f>
        <v>Agent Not Available</v>
      </c>
    </row>
    <row r="963" spans="1:22" x14ac:dyDescent="0.25">
      <c r="A963" s="88" t="s">
        <v>2241</v>
      </c>
      <c r="B963" t="s">
        <v>744</v>
      </c>
      <c r="C963" s="4">
        <v>357351920000</v>
      </c>
      <c r="D963" t="s">
        <v>4163</v>
      </c>
      <c r="E963">
        <f>+_xlfn.XLOOKUP(UTILIZADAS[[#This Row],[Numero_Cuenta]],'[1]cobros_marzo (fijo)'!$B:$B,'[1]cobros_marzo (fijo)'!$D:$D,,0)</f>
        <v>0</v>
      </c>
      <c r="G963" s="3">
        <v>46026</v>
      </c>
      <c r="H963">
        <v>65101089</v>
      </c>
      <c r="I963">
        <v>65101089</v>
      </c>
      <c r="K963" t="s">
        <v>3413</v>
      </c>
      <c r="O963" s="3">
        <v>46026</v>
      </c>
      <c r="S963" t="s">
        <v>745</v>
      </c>
      <c r="T963" t="s">
        <v>65</v>
      </c>
      <c r="U963" t="s">
        <v>2550</v>
      </c>
      <c r="V963" t="str">
        <f>_xlfn.XLOOKUP(UTILIZADAS[[#This Row],[Contacto1]],Tabla2[phone_number_dialed],Tabla2[status_name],,0)</f>
        <v>No Answer AutoDial</v>
      </c>
    </row>
    <row r="964" spans="1:22" x14ac:dyDescent="0.25">
      <c r="A964" s="88" t="s">
        <v>2241</v>
      </c>
      <c r="B964" t="s">
        <v>746</v>
      </c>
      <c r="C964" s="4">
        <v>351007740000</v>
      </c>
      <c r="D964" t="s">
        <v>4163</v>
      </c>
      <c r="E964">
        <f>+_xlfn.XLOOKUP(UTILIZADAS[[#This Row],[Numero_Cuenta]],'[1]cobros_marzo (fijo)'!$B:$B,'[1]cobros_marzo (fijo)'!$D:$D,,0)</f>
        <v>0</v>
      </c>
      <c r="G964" s="3">
        <v>46026</v>
      </c>
      <c r="H964">
        <v>65418116</v>
      </c>
      <c r="I964">
        <v>65418116</v>
      </c>
      <c r="K964" t="s">
        <v>3414</v>
      </c>
      <c r="O964" s="3">
        <v>46026</v>
      </c>
      <c r="S964" t="s">
        <v>747</v>
      </c>
      <c r="T964" t="s">
        <v>65</v>
      </c>
      <c r="U964" t="s">
        <v>2550</v>
      </c>
      <c r="V964" t="e">
        <f>_xlfn.XLOOKUP(UTILIZADAS[[#This Row],[Contacto1]],Tabla2[phone_number_dialed],Tabla2[status_name],,0)</f>
        <v>#N/A</v>
      </c>
    </row>
    <row r="965" spans="1:22" x14ac:dyDescent="0.25">
      <c r="A965" s="88" t="s">
        <v>2241</v>
      </c>
      <c r="B965" t="s">
        <v>748</v>
      </c>
      <c r="C965" s="4">
        <v>356340620000</v>
      </c>
      <c r="D965" t="s">
        <v>4163</v>
      </c>
      <c r="E965">
        <f>+_xlfn.XLOOKUP(UTILIZADAS[[#This Row],[Numero_Cuenta]],'[1]cobros_marzo (fijo)'!$B:$B,'[1]cobros_marzo (fijo)'!$D:$D,,0)</f>
        <v>0</v>
      </c>
      <c r="G965" s="3">
        <v>46026</v>
      </c>
      <c r="H965">
        <v>67524043</v>
      </c>
      <c r="I965">
        <v>67524043</v>
      </c>
      <c r="K965" t="s">
        <v>3415</v>
      </c>
      <c r="O965" s="3">
        <v>46026</v>
      </c>
      <c r="S965" t="s">
        <v>749</v>
      </c>
      <c r="T965" t="s">
        <v>65</v>
      </c>
      <c r="U965" t="s">
        <v>2550</v>
      </c>
      <c r="V965" t="str">
        <f>_xlfn.XLOOKUP(UTILIZADAS[[#This Row],[Contacto1]],Tabla2[phone_number_dialed],Tabla2[status_name],,0)</f>
        <v>Auto busy</v>
      </c>
    </row>
    <row r="966" spans="1:22" x14ac:dyDescent="0.25">
      <c r="A966" s="88" t="s">
        <v>2241</v>
      </c>
      <c r="B966" t="s">
        <v>752</v>
      </c>
      <c r="C966" s="4">
        <v>356352220000</v>
      </c>
      <c r="D966" t="s">
        <v>4163</v>
      </c>
      <c r="E966">
        <f>+_xlfn.XLOOKUP(UTILIZADAS[[#This Row],[Numero_Cuenta]],'[1]cobros_marzo (fijo)'!$B:$B,'[1]cobros_marzo (fijo)'!$D:$D,,0)</f>
        <v>0</v>
      </c>
      <c r="G966" s="3">
        <v>46026</v>
      </c>
      <c r="H966">
        <v>62630312</v>
      </c>
      <c r="I966">
        <v>62630312</v>
      </c>
      <c r="K966" t="s">
        <v>3416</v>
      </c>
      <c r="O966" s="3">
        <v>46026</v>
      </c>
      <c r="S966" t="s">
        <v>753</v>
      </c>
      <c r="T966" t="s">
        <v>65</v>
      </c>
      <c r="U966" t="s">
        <v>2550</v>
      </c>
      <c r="V966" t="e">
        <f>_xlfn.XLOOKUP(UTILIZADAS[[#This Row],[Contacto1]],Tabla2[phone_number_dialed],Tabla2[status_name],,0)</f>
        <v>#N/A</v>
      </c>
    </row>
    <row r="967" spans="1:22" x14ac:dyDescent="0.25">
      <c r="A967" s="88" t="s">
        <v>2241</v>
      </c>
      <c r="B967" t="s">
        <v>754</v>
      </c>
      <c r="C967" s="4">
        <v>354349460000</v>
      </c>
      <c r="D967" t="s">
        <v>4163</v>
      </c>
      <c r="E967">
        <f>+_xlfn.XLOOKUP(UTILIZADAS[[#This Row],[Numero_Cuenta]],'[1]cobros_marzo (fijo)'!$B:$B,'[1]cobros_marzo (fijo)'!$D:$D,,0)</f>
        <v>0</v>
      </c>
      <c r="G967" s="3">
        <v>46026</v>
      </c>
      <c r="H967">
        <v>62928164</v>
      </c>
      <c r="I967">
        <v>62928164</v>
      </c>
      <c r="K967" t="s">
        <v>3417</v>
      </c>
      <c r="O967" s="3">
        <v>46026</v>
      </c>
      <c r="S967" t="s">
        <v>755</v>
      </c>
      <c r="T967" t="s">
        <v>65</v>
      </c>
      <c r="U967" t="s">
        <v>2550</v>
      </c>
      <c r="V967" t="e">
        <f>_xlfn.XLOOKUP(UTILIZADAS[[#This Row],[Contacto1]],Tabla2[phone_number_dialed],Tabla2[status_name],,0)</f>
        <v>#N/A</v>
      </c>
    </row>
    <row r="968" spans="1:22" x14ac:dyDescent="0.25">
      <c r="A968" s="88" t="s">
        <v>2241</v>
      </c>
      <c r="B968" t="s">
        <v>756</v>
      </c>
      <c r="C968" s="4">
        <v>353351060000</v>
      </c>
      <c r="D968" t="s">
        <v>4163</v>
      </c>
      <c r="E968">
        <f>+_xlfn.XLOOKUP(UTILIZADAS[[#This Row],[Numero_Cuenta]],'[1]cobros_marzo (fijo)'!$B:$B,'[1]cobros_marzo (fijo)'!$D:$D,,0)</f>
        <v>0</v>
      </c>
      <c r="G968" s="3">
        <v>46026</v>
      </c>
      <c r="H968">
        <v>64532695</v>
      </c>
      <c r="I968">
        <v>64532695</v>
      </c>
      <c r="K968" t="s">
        <v>3418</v>
      </c>
      <c r="O968" s="3">
        <v>46026</v>
      </c>
      <c r="S968" t="s">
        <v>757</v>
      </c>
      <c r="T968" t="s">
        <v>65</v>
      </c>
      <c r="U968" t="s">
        <v>2550</v>
      </c>
      <c r="V968" t="e">
        <f>_xlfn.XLOOKUP(UTILIZADAS[[#This Row],[Contacto1]],Tabla2[phone_number_dialed],Tabla2[status_name],,0)</f>
        <v>#N/A</v>
      </c>
    </row>
    <row r="969" spans="1:22" x14ac:dyDescent="0.25">
      <c r="A969" s="88" t="s">
        <v>2241</v>
      </c>
      <c r="B969" t="s">
        <v>758</v>
      </c>
      <c r="C969" s="4">
        <v>358349970000</v>
      </c>
      <c r="D969" t="s">
        <v>4163</v>
      </c>
      <c r="E969">
        <f>+_xlfn.XLOOKUP(UTILIZADAS[[#This Row],[Numero_Cuenta]],'[1]cobros_marzo (fijo)'!$B:$B,'[1]cobros_marzo (fijo)'!$D:$D,,0)</f>
        <v>0</v>
      </c>
      <c r="G969" s="3">
        <v>46026</v>
      </c>
      <c r="H969">
        <v>67892235</v>
      </c>
      <c r="I969">
        <v>67892235</v>
      </c>
      <c r="K969" t="s">
        <v>3419</v>
      </c>
      <c r="O969" s="3">
        <v>46026</v>
      </c>
      <c r="S969" t="s">
        <v>759</v>
      </c>
      <c r="T969" t="s">
        <v>65</v>
      </c>
      <c r="U969" t="s">
        <v>2550</v>
      </c>
      <c r="V969" t="e">
        <f>_xlfn.XLOOKUP(UTILIZADAS[[#This Row],[Contacto1]],Tabla2[phone_number_dialed],Tabla2[status_name],,0)</f>
        <v>#N/A</v>
      </c>
    </row>
    <row r="970" spans="1:22" x14ac:dyDescent="0.25">
      <c r="A970" s="88" t="s">
        <v>2241</v>
      </c>
      <c r="B970" t="s">
        <v>760</v>
      </c>
      <c r="C970" s="4">
        <v>211047610000</v>
      </c>
      <c r="D970" t="s">
        <v>4163</v>
      </c>
      <c r="E970">
        <f>+_xlfn.XLOOKUP(UTILIZADAS[[#This Row],[Numero_Cuenta]],'[1]cobros_marzo (fijo)'!$B:$B,'[1]cobros_marzo (fijo)'!$D:$D,,0)</f>
        <v>0</v>
      </c>
      <c r="G970" s="3">
        <v>46026</v>
      </c>
      <c r="H970">
        <v>69511105</v>
      </c>
      <c r="I970">
        <v>69511105</v>
      </c>
      <c r="K970" t="s">
        <v>3420</v>
      </c>
      <c r="O970" s="3">
        <v>46026</v>
      </c>
      <c r="S970" t="s">
        <v>761</v>
      </c>
      <c r="T970" t="s">
        <v>65</v>
      </c>
      <c r="U970" t="s">
        <v>2550</v>
      </c>
      <c r="V970" t="e">
        <f>_xlfn.XLOOKUP(UTILIZADAS[[#This Row],[Contacto1]],Tabla2[phone_number_dialed],Tabla2[status_name],,0)</f>
        <v>#N/A</v>
      </c>
    </row>
    <row r="971" spans="1:22" x14ac:dyDescent="0.25">
      <c r="A971" s="88" t="s">
        <v>2241</v>
      </c>
      <c r="B971" t="s">
        <v>764</v>
      </c>
      <c r="C971" s="4">
        <v>356349630000</v>
      </c>
      <c r="D971" t="s">
        <v>4163</v>
      </c>
      <c r="E971">
        <f>+_xlfn.XLOOKUP(UTILIZADAS[[#This Row],[Numero_Cuenta]],'[1]cobros_marzo (fijo)'!$B:$B,'[1]cobros_marzo (fijo)'!$D:$D,,0)</f>
        <v>0</v>
      </c>
      <c r="G971" s="3">
        <v>46026</v>
      </c>
      <c r="H971">
        <v>67890543</v>
      </c>
      <c r="I971">
        <v>67890543</v>
      </c>
      <c r="K971" t="s">
        <v>3421</v>
      </c>
      <c r="O971" s="3">
        <v>46026</v>
      </c>
      <c r="S971" t="s">
        <v>765</v>
      </c>
      <c r="T971" t="s">
        <v>65</v>
      </c>
      <c r="U971" t="s">
        <v>2550</v>
      </c>
      <c r="V971" t="str">
        <f>_xlfn.XLOOKUP(UTILIZADAS[[#This Row],[Contacto1]],Tabla2[phone_number_dialed],Tabla2[status_name],,0)</f>
        <v>Buzon de voz</v>
      </c>
    </row>
    <row r="972" spans="1:22" x14ac:dyDescent="0.25">
      <c r="A972" s="88" t="s">
        <v>2241</v>
      </c>
      <c r="B972" t="s">
        <v>766</v>
      </c>
      <c r="C972" s="4">
        <v>352310300000</v>
      </c>
      <c r="D972" t="s">
        <v>4163</v>
      </c>
      <c r="E972">
        <f>+_xlfn.XLOOKUP(UTILIZADAS[[#This Row],[Numero_Cuenta]],'[1]cobros_marzo (fijo)'!$B:$B,'[1]cobros_marzo (fijo)'!$D:$D,,0)</f>
        <v>0</v>
      </c>
      <c r="G972" s="3">
        <v>46026</v>
      </c>
      <c r="H972">
        <v>68905432</v>
      </c>
      <c r="I972">
        <v>68905432</v>
      </c>
      <c r="K972" t="s">
        <v>3422</v>
      </c>
      <c r="O972" s="3">
        <v>46026</v>
      </c>
      <c r="S972" t="s">
        <v>767</v>
      </c>
      <c r="T972" t="s">
        <v>65</v>
      </c>
      <c r="U972" t="s">
        <v>2550</v>
      </c>
      <c r="V972" t="str">
        <f>_xlfn.XLOOKUP(UTILIZADAS[[#This Row],[Contacto1]],Tabla2[phone_number_dialed],Tabla2[status_name],,0)</f>
        <v>Agent Not Available</v>
      </c>
    </row>
    <row r="973" spans="1:22" x14ac:dyDescent="0.25">
      <c r="A973" s="88" t="s">
        <v>2241</v>
      </c>
      <c r="B973" t="s">
        <v>768</v>
      </c>
      <c r="C973" s="4">
        <v>352351450000</v>
      </c>
      <c r="D973" t="s">
        <v>4163</v>
      </c>
      <c r="E973">
        <f>+_xlfn.XLOOKUP(UTILIZADAS[[#This Row],[Numero_Cuenta]],'[1]cobros_marzo (fijo)'!$B:$B,'[1]cobros_marzo (fijo)'!$D:$D,,0)</f>
        <v>0</v>
      </c>
      <c r="G973" s="3">
        <v>46026</v>
      </c>
      <c r="H973">
        <v>65154657</v>
      </c>
      <c r="I973">
        <v>65154657</v>
      </c>
      <c r="K973" t="s">
        <v>3423</v>
      </c>
      <c r="O973" s="3">
        <v>46026</v>
      </c>
      <c r="S973" t="s">
        <v>769</v>
      </c>
      <c r="T973" t="s">
        <v>65</v>
      </c>
      <c r="U973" t="s">
        <v>2550</v>
      </c>
      <c r="V973" t="str">
        <f>_xlfn.XLOOKUP(UTILIZADAS[[#This Row],[Contacto1]],Tabla2[phone_number_dialed],Tabla2[status_name],,0)</f>
        <v>Auto busy</v>
      </c>
    </row>
    <row r="974" spans="1:22" x14ac:dyDescent="0.25">
      <c r="A974" s="88" t="s">
        <v>2241</v>
      </c>
      <c r="B974" t="s">
        <v>770</v>
      </c>
      <c r="C974" s="4">
        <v>174079880000</v>
      </c>
      <c r="D974" t="s">
        <v>4163</v>
      </c>
      <c r="E974">
        <f>+_xlfn.XLOOKUP(UTILIZADAS[[#This Row],[Numero_Cuenta]],'[1]cobros_marzo (fijo)'!$B:$B,'[1]cobros_marzo (fijo)'!$D:$D,,0)</f>
        <v>0</v>
      </c>
      <c r="G974" s="3">
        <v>46026</v>
      </c>
      <c r="H974">
        <v>65744758</v>
      </c>
      <c r="I974">
        <v>65744758</v>
      </c>
      <c r="K974" t="s">
        <v>3424</v>
      </c>
      <c r="O974" s="3">
        <v>46026</v>
      </c>
      <c r="S974" t="s">
        <v>771</v>
      </c>
      <c r="T974" t="s">
        <v>65</v>
      </c>
      <c r="U974" t="s">
        <v>2550</v>
      </c>
      <c r="V974" t="e">
        <f>_xlfn.XLOOKUP(UTILIZADAS[[#This Row],[Contacto1]],Tabla2[phone_number_dialed],Tabla2[status_name],,0)</f>
        <v>#N/A</v>
      </c>
    </row>
    <row r="975" spans="1:22" x14ac:dyDescent="0.25">
      <c r="A975" s="88" t="s">
        <v>2241</v>
      </c>
      <c r="B975" t="s">
        <v>772</v>
      </c>
      <c r="C975" s="4">
        <v>358347900000</v>
      </c>
      <c r="D975" t="s">
        <v>4163</v>
      </c>
      <c r="E975">
        <f>+_xlfn.XLOOKUP(UTILIZADAS[[#This Row],[Numero_Cuenta]],'[1]cobros_marzo (fijo)'!$B:$B,'[1]cobros_marzo (fijo)'!$D:$D,,0)</f>
        <v>0</v>
      </c>
      <c r="G975" s="3">
        <v>46026</v>
      </c>
      <c r="H975">
        <v>67602925</v>
      </c>
      <c r="I975">
        <v>67602925</v>
      </c>
      <c r="K975" t="s">
        <v>3425</v>
      </c>
      <c r="O975" s="3">
        <v>46026</v>
      </c>
      <c r="S975" t="s">
        <v>773</v>
      </c>
      <c r="T975" t="s">
        <v>65</v>
      </c>
      <c r="U975" t="s">
        <v>2550</v>
      </c>
      <c r="V975" t="e">
        <f>_xlfn.XLOOKUP(UTILIZADAS[[#This Row],[Contacto1]],Tabla2[phone_number_dialed],Tabla2[status_name],,0)</f>
        <v>#N/A</v>
      </c>
    </row>
    <row r="976" spans="1:22" x14ac:dyDescent="0.25">
      <c r="A976" s="88" t="s">
        <v>2241</v>
      </c>
      <c r="B976" t="s">
        <v>778</v>
      </c>
      <c r="C976" s="4">
        <v>358349530000</v>
      </c>
      <c r="D976" t="s">
        <v>4163</v>
      </c>
      <c r="E976">
        <f>+_xlfn.XLOOKUP(UTILIZADAS[[#This Row],[Numero_Cuenta]],'[1]cobros_marzo (fijo)'!$B:$B,'[1]cobros_marzo (fijo)'!$D:$D,,0)</f>
        <v>0</v>
      </c>
      <c r="G976" s="3">
        <v>46026</v>
      </c>
      <c r="H976">
        <v>65739318</v>
      </c>
      <c r="I976">
        <v>65739318</v>
      </c>
      <c r="K976" t="s">
        <v>3426</v>
      </c>
      <c r="O976" s="3">
        <v>46026</v>
      </c>
      <c r="S976" t="s">
        <v>779</v>
      </c>
      <c r="T976" t="s">
        <v>65</v>
      </c>
      <c r="U976" t="s">
        <v>2550</v>
      </c>
      <c r="V976" t="e">
        <f>_xlfn.XLOOKUP(UTILIZADAS[[#This Row],[Contacto1]],Tabla2[phone_number_dialed],Tabla2[status_name],,0)</f>
        <v>#N/A</v>
      </c>
    </row>
    <row r="977" spans="1:22" x14ac:dyDescent="0.25">
      <c r="A977" s="88" t="s">
        <v>2241</v>
      </c>
      <c r="B977" t="s">
        <v>780</v>
      </c>
      <c r="C977" s="4">
        <v>800468580000</v>
      </c>
      <c r="D977" t="s">
        <v>4163</v>
      </c>
      <c r="E977">
        <f>+_xlfn.XLOOKUP(UTILIZADAS[[#This Row],[Numero_Cuenta]],'[1]cobros_marzo (fijo)'!$B:$B,'[1]cobros_marzo (fijo)'!$D:$D,,0)</f>
        <v>0</v>
      </c>
      <c r="G977" s="3">
        <v>46026</v>
      </c>
      <c r="H977">
        <v>69143000</v>
      </c>
      <c r="I977">
        <v>69143000</v>
      </c>
      <c r="K977" t="s">
        <v>3427</v>
      </c>
      <c r="O977" s="3">
        <v>46026</v>
      </c>
      <c r="S977" t="s">
        <v>781</v>
      </c>
      <c r="T977" t="s">
        <v>65</v>
      </c>
      <c r="U977" t="s">
        <v>2550</v>
      </c>
      <c r="V977" t="e">
        <f>_xlfn.XLOOKUP(UTILIZADAS[[#This Row],[Contacto1]],Tabla2[phone_number_dialed],Tabla2[status_name],,0)</f>
        <v>#N/A</v>
      </c>
    </row>
    <row r="978" spans="1:22" x14ac:dyDescent="0.25">
      <c r="A978" s="88" t="s">
        <v>2241</v>
      </c>
      <c r="B978" t="s">
        <v>782</v>
      </c>
      <c r="C978" s="4">
        <v>353349370000</v>
      </c>
      <c r="D978" t="s">
        <v>4163</v>
      </c>
      <c r="E978">
        <f>+_xlfn.XLOOKUP(UTILIZADAS[[#This Row],[Numero_Cuenta]],'[1]cobros_marzo (fijo)'!$B:$B,'[1]cobros_marzo (fijo)'!$D:$D,,0)</f>
        <v>0</v>
      </c>
      <c r="G978" s="3">
        <v>46026</v>
      </c>
      <c r="H978">
        <v>63858769</v>
      </c>
      <c r="I978">
        <v>63858769</v>
      </c>
      <c r="K978" t="s">
        <v>3428</v>
      </c>
      <c r="O978" s="3">
        <v>46026</v>
      </c>
      <c r="S978" t="s">
        <v>783</v>
      </c>
      <c r="T978" t="s">
        <v>65</v>
      </c>
      <c r="U978" t="s">
        <v>2550</v>
      </c>
      <c r="V978" t="e">
        <f>_xlfn.XLOOKUP(UTILIZADAS[[#This Row],[Contacto1]],Tabla2[phone_number_dialed],Tabla2[status_name],,0)</f>
        <v>#N/A</v>
      </c>
    </row>
    <row r="979" spans="1:22" x14ac:dyDescent="0.25">
      <c r="A979" s="88" t="s">
        <v>2241</v>
      </c>
      <c r="B979" t="s">
        <v>788</v>
      </c>
      <c r="C979" s="4">
        <v>351325650000</v>
      </c>
      <c r="D979" t="s">
        <v>4163</v>
      </c>
      <c r="E979">
        <f>+_xlfn.XLOOKUP(UTILIZADAS[[#This Row],[Numero_Cuenta]],'[1]cobros_marzo (fijo)'!$B:$B,'[1]cobros_marzo (fijo)'!$D:$D,,0)</f>
        <v>0</v>
      </c>
      <c r="G979" s="3">
        <v>46026</v>
      </c>
      <c r="H979">
        <v>63357998</v>
      </c>
      <c r="I979">
        <v>63357998</v>
      </c>
      <c r="K979" t="s">
        <v>3429</v>
      </c>
      <c r="O979" s="3">
        <v>46026</v>
      </c>
      <c r="S979" t="s">
        <v>789</v>
      </c>
      <c r="T979" t="s">
        <v>86</v>
      </c>
      <c r="U979" t="s">
        <v>2550</v>
      </c>
      <c r="V979" t="e">
        <f>_xlfn.XLOOKUP(UTILIZADAS[[#This Row],[Contacto1]],Tabla2[phone_number_dialed],Tabla2[status_name],,0)</f>
        <v>#N/A</v>
      </c>
    </row>
    <row r="980" spans="1:22" x14ac:dyDescent="0.25">
      <c r="A980" s="88" t="s">
        <v>2241</v>
      </c>
      <c r="B980" t="s">
        <v>792</v>
      </c>
      <c r="C980" s="4">
        <v>352349830000</v>
      </c>
      <c r="D980" t="s">
        <v>4163</v>
      </c>
      <c r="E980">
        <f>+_xlfn.XLOOKUP(UTILIZADAS[[#This Row],[Numero_Cuenta]],'[1]cobros_marzo (fijo)'!$B:$B,'[1]cobros_marzo (fijo)'!$D:$D,,0)</f>
        <v>0</v>
      </c>
      <c r="G980" s="3">
        <v>46026</v>
      </c>
      <c r="H980">
        <v>68871252</v>
      </c>
      <c r="I980">
        <v>68871252</v>
      </c>
      <c r="K980" t="s">
        <v>3430</v>
      </c>
      <c r="O980" s="3">
        <v>46026</v>
      </c>
      <c r="S980" t="s">
        <v>793</v>
      </c>
      <c r="T980" t="s">
        <v>86</v>
      </c>
      <c r="U980" t="s">
        <v>2550</v>
      </c>
      <c r="V980" t="e">
        <f>_xlfn.XLOOKUP(UTILIZADAS[[#This Row],[Contacto1]],Tabla2[phone_number_dialed],Tabla2[status_name],,0)</f>
        <v>#N/A</v>
      </c>
    </row>
    <row r="981" spans="1:22" x14ac:dyDescent="0.25">
      <c r="A981" s="88" t="s">
        <v>2241</v>
      </c>
      <c r="B981" t="s">
        <v>794</v>
      </c>
      <c r="C981" s="4">
        <v>355345110000</v>
      </c>
      <c r="D981" t="s">
        <v>4163</v>
      </c>
      <c r="E981">
        <f>+_xlfn.XLOOKUP(UTILIZADAS[[#This Row],[Numero_Cuenta]],'[1]cobros_marzo (fijo)'!$B:$B,'[1]cobros_marzo (fijo)'!$D:$D,,0)</f>
        <v>0</v>
      </c>
      <c r="G981" s="3">
        <v>46026</v>
      </c>
      <c r="H981">
        <v>67873804</v>
      </c>
      <c r="I981">
        <v>67873804</v>
      </c>
      <c r="K981" t="s">
        <v>3431</v>
      </c>
      <c r="O981" s="3">
        <v>46026</v>
      </c>
      <c r="S981" t="s">
        <v>795</v>
      </c>
      <c r="T981" t="s">
        <v>65</v>
      </c>
      <c r="U981" t="s">
        <v>2550</v>
      </c>
      <c r="V981" t="str">
        <f>_xlfn.XLOOKUP(UTILIZADAS[[#This Row],[Contacto1]],Tabla2[phone_number_dialed],Tabla2[status_name],,0)</f>
        <v>Auto busy</v>
      </c>
    </row>
    <row r="982" spans="1:22" x14ac:dyDescent="0.25">
      <c r="A982" s="88" t="s">
        <v>2241</v>
      </c>
      <c r="B982" t="s">
        <v>2545</v>
      </c>
      <c r="C982" s="4">
        <v>353350410000</v>
      </c>
      <c r="D982" t="s">
        <v>4163</v>
      </c>
      <c r="E982">
        <f>+_xlfn.XLOOKUP(UTILIZADAS[[#This Row],[Numero_Cuenta]],'[1]cobros_marzo (fijo)'!$B:$B,'[1]cobros_marzo (fijo)'!$D:$D,,0)</f>
        <v>0</v>
      </c>
      <c r="G982" s="3">
        <v>46026</v>
      </c>
      <c r="H982">
        <v>63734325</v>
      </c>
      <c r="I982">
        <v>63734325</v>
      </c>
      <c r="K982" t="s">
        <v>3432</v>
      </c>
      <c r="O982" s="3">
        <v>46026</v>
      </c>
      <c r="S982" t="s">
        <v>4155</v>
      </c>
      <c r="T982" t="s">
        <v>65</v>
      </c>
      <c r="U982" t="s">
        <v>2550</v>
      </c>
      <c r="V982" t="e">
        <f>_xlfn.XLOOKUP(UTILIZADAS[[#This Row],[Contacto1]],Tabla2[phone_number_dialed],Tabla2[status_name],,0)</f>
        <v>#N/A</v>
      </c>
    </row>
    <row r="983" spans="1:22" x14ac:dyDescent="0.25">
      <c r="A983" s="88" t="s">
        <v>2241</v>
      </c>
      <c r="B983" t="s">
        <v>800</v>
      </c>
      <c r="C983" s="4">
        <v>287025800000</v>
      </c>
      <c r="D983" t="s">
        <v>4163</v>
      </c>
      <c r="E983">
        <f>+_xlfn.XLOOKUP(UTILIZADAS[[#This Row],[Numero_Cuenta]],'[1]cobros_marzo (fijo)'!$B:$B,'[1]cobros_marzo (fijo)'!$D:$D,,0)</f>
        <v>0</v>
      </c>
      <c r="G983" s="3">
        <v>46026</v>
      </c>
      <c r="H983">
        <v>69756886</v>
      </c>
      <c r="I983">
        <v>69756886</v>
      </c>
      <c r="K983" t="s">
        <v>3433</v>
      </c>
      <c r="O983" s="3">
        <v>46026</v>
      </c>
      <c r="S983" t="s">
        <v>801</v>
      </c>
      <c r="T983" t="s">
        <v>65</v>
      </c>
      <c r="U983" t="s">
        <v>2550</v>
      </c>
      <c r="V983" t="e">
        <f>_xlfn.XLOOKUP(UTILIZADAS[[#This Row],[Contacto1]],Tabla2[phone_number_dialed],Tabla2[status_name],,0)</f>
        <v>#N/A</v>
      </c>
    </row>
    <row r="984" spans="1:22" x14ac:dyDescent="0.25">
      <c r="A984" s="88" t="s">
        <v>2241</v>
      </c>
      <c r="B984" t="s">
        <v>806</v>
      </c>
      <c r="C984" s="4">
        <v>357174810000</v>
      </c>
      <c r="D984" t="s">
        <v>4163</v>
      </c>
      <c r="E984">
        <f>+_xlfn.XLOOKUP(UTILIZADAS[[#This Row],[Numero_Cuenta]],'[1]cobros_marzo (fijo)'!$B:$B,'[1]cobros_marzo (fijo)'!$D:$D,,0)</f>
        <v>0</v>
      </c>
      <c r="G984" s="3">
        <v>46026</v>
      </c>
      <c r="H984">
        <v>68673221</v>
      </c>
      <c r="I984">
        <v>68673221</v>
      </c>
      <c r="K984" t="s">
        <v>3434</v>
      </c>
      <c r="O984" s="3">
        <v>46026</v>
      </c>
      <c r="S984" t="s">
        <v>807</v>
      </c>
      <c r="T984" t="s">
        <v>65</v>
      </c>
      <c r="U984" t="s">
        <v>2550</v>
      </c>
      <c r="V984" t="e">
        <f>_xlfn.XLOOKUP(UTILIZADAS[[#This Row],[Contacto1]],Tabla2[phone_number_dialed],Tabla2[status_name],,0)</f>
        <v>#N/A</v>
      </c>
    </row>
    <row r="985" spans="1:22" x14ac:dyDescent="0.25">
      <c r="A985" s="88" t="s">
        <v>2241</v>
      </c>
      <c r="B985" t="s">
        <v>808</v>
      </c>
      <c r="C985" s="4">
        <v>357352710000</v>
      </c>
      <c r="D985" t="s">
        <v>4163</v>
      </c>
      <c r="E985">
        <f>+_xlfn.XLOOKUP(UTILIZADAS[[#This Row],[Numero_Cuenta]],'[1]cobros_marzo (fijo)'!$B:$B,'[1]cobros_marzo (fijo)'!$D:$D,,0)</f>
        <v>0</v>
      </c>
      <c r="G985" s="3">
        <v>46026</v>
      </c>
      <c r="H985">
        <v>63846808</v>
      </c>
      <c r="I985">
        <v>63846808</v>
      </c>
      <c r="K985" t="s">
        <v>3435</v>
      </c>
      <c r="O985" s="3">
        <v>46026</v>
      </c>
      <c r="S985" t="s">
        <v>809</v>
      </c>
      <c r="T985" t="s">
        <v>65</v>
      </c>
      <c r="U985" t="s">
        <v>2550</v>
      </c>
      <c r="V985" t="e">
        <f>_xlfn.XLOOKUP(UTILIZADAS[[#This Row],[Contacto1]],Tabla2[phone_number_dialed],Tabla2[status_name],,0)</f>
        <v>#N/A</v>
      </c>
    </row>
    <row r="986" spans="1:22" x14ac:dyDescent="0.25">
      <c r="A986" s="88" t="s">
        <v>2241</v>
      </c>
      <c r="B986" t="s">
        <v>814</v>
      </c>
      <c r="C986" s="4">
        <v>358351480000</v>
      </c>
      <c r="D986" t="s">
        <v>4163</v>
      </c>
      <c r="E986">
        <f>+_xlfn.XLOOKUP(UTILIZADAS[[#This Row],[Numero_Cuenta]],'[1]cobros_marzo (fijo)'!$B:$B,'[1]cobros_marzo (fijo)'!$D:$D,,0)</f>
        <v>0</v>
      </c>
      <c r="G986" s="3">
        <v>46026</v>
      </c>
      <c r="H986">
        <v>60304052</v>
      </c>
      <c r="I986">
        <v>60304052</v>
      </c>
      <c r="K986" t="s">
        <v>3436</v>
      </c>
      <c r="O986" s="3">
        <v>46026</v>
      </c>
      <c r="S986" t="s">
        <v>815</v>
      </c>
      <c r="T986" t="s">
        <v>65</v>
      </c>
      <c r="U986" t="s">
        <v>2550</v>
      </c>
      <c r="V986" t="e">
        <f>_xlfn.XLOOKUP(UTILIZADAS[[#This Row],[Contacto1]],Tabla2[phone_number_dialed],Tabla2[status_name],,0)</f>
        <v>#N/A</v>
      </c>
    </row>
    <row r="987" spans="1:22" x14ac:dyDescent="0.25">
      <c r="A987" s="88" t="s">
        <v>2241</v>
      </c>
      <c r="B987" t="s">
        <v>732</v>
      </c>
      <c r="C987" s="4">
        <v>359354590000</v>
      </c>
      <c r="D987" t="s">
        <v>4163</v>
      </c>
      <c r="E987">
        <f>+_xlfn.XLOOKUP(UTILIZADAS[[#This Row],[Numero_Cuenta]],'[1]cobros_marzo (fijo)'!$B:$B,'[1]cobros_marzo (fijo)'!$D:$D,,0)</f>
        <v>0</v>
      </c>
      <c r="G987" s="3">
        <v>46026</v>
      </c>
      <c r="H987">
        <v>66283720</v>
      </c>
      <c r="I987">
        <v>66283720</v>
      </c>
      <c r="K987" t="s">
        <v>3437</v>
      </c>
      <c r="O987" s="3">
        <v>46026</v>
      </c>
      <c r="S987" t="s">
        <v>733</v>
      </c>
      <c r="T987" t="s">
        <v>65</v>
      </c>
      <c r="U987" t="s">
        <v>2550</v>
      </c>
      <c r="V987" t="e">
        <f>_xlfn.XLOOKUP(UTILIZADAS[[#This Row],[Contacto1]],Tabla2[phone_number_dialed],Tabla2[status_name],,0)</f>
        <v>#N/A</v>
      </c>
    </row>
    <row r="988" spans="1:22" x14ac:dyDescent="0.25">
      <c r="A988" s="88" t="s">
        <v>2241</v>
      </c>
      <c r="B988" t="s">
        <v>644</v>
      </c>
      <c r="C988" s="4">
        <v>352340690000</v>
      </c>
      <c r="D988" t="s">
        <v>4163</v>
      </c>
      <c r="E988">
        <f>+_xlfn.XLOOKUP(UTILIZADAS[[#This Row],[Numero_Cuenta]],'[1]cobros_marzo (fijo)'!$B:$B,'[1]cobros_marzo (fijo)'!$D:$D,,0)</f>
        <v>0</v>
      </c>
      <c r="G988" s="3">
        <v>46026</v>
      </c>
      <c r="H988">
        <v>65294266</v>
      </c>
      <c r="I988">
        <v>65294266</v>
      </c>
      <c r="K988" t="s">
        <v>3438</v>
      </c>
      <c r="O988" s="3">
        <v>46026</v>
      </c>
      <c r="S988" t="s">
        <v>645</v>
      </c>
      <c r="T988" t="s">
        <v>65</v>
      </c>
      <c r="U988" t="s">
        <v>2550</v>
      </c>
      <c r="V988" t="str">
        <f>_xlfn.XLOOKUP(UTILIZADAS[[#This Row],[Contacto1]],Tabla2[phone_number_dialed],Tabla2[status_name],,0)</f>
        <v>Buzon de voz</v>
      </c>
    </row>
    <row r="989" spans="1:22" x14ac:dyDescent="0.25">
      <c r="A989" s="88" t="s">
        <v>2241</v>
      </c>
      <c r="B989" t="s">
        <v>646</v>
      </c>
      <c r="C989" s="4">
        <v>206004200000</v>
      </c>
      <c r="D989" t="s">
        <v>4163</v>
      </c>
      <c r="E989">
        <f>+_xlfn.XLOOKUP(UTILIZADAS[[#This Row],[Numero_Cuenta]],'[1]cobros_marzo (fijo)'!$B:$B,'[1]cobros_marzo (fijo)'!$D:$D,,0)</f>
        <v>0</v>
      </c>
      <c r="G989" s="3">
        <v>46026</v>
      </c>
      <c r="H989">
        <v>65294266</v>
      </c>
      <c r="I989">
        <v>65294266</v>
      </c>
      <c r="K989" t="s">
        <v>3439</v>
      </c>
      <c r="O989" s="3">
        <v>46026</v>
      </c>
      <c r="S989" t="s">
        <v>647</v>
      </c>
      <c r="T989" t="s">
        <v>65</v>
      </c>
      <c r="U989" t="s">
        <v>2550</v>
      </c>
      <c r="V989" t="str">
        <f>_xlfn.XLOOKUP(UTILIZADAS[[#This Row],[Contacto1]],Tabla2[phone_number_dialed],Tabla2[status_name],,0)</f>
        <v>Buzon de voz</v>
      </c>
    </row>
    <row r="990" spans="1:22" x14ac:dyDescent="0.25">
      <c r="A990" s="88" t="s">
        <v>2241</v>
      </c>
      <c r="B990" t="s">
        <v>648</v>
      </c>
      <c r="C990" s="4">
        <v>354353890000</v>
      </c>
      <c r="D990" t="s">
        <v>4163</v>
      </c>
      <c r="E990">
        <f>+_xlfn.XLOOKUP(UTILIZADAS[[#This Row],[Numero_Cuenta]],'[1]cobros_marzo (fijo)'!$B:$B,'[1]cobros_marzo (fijo)'!$D:$D,,0)</f>
        <v>0</v>
      </c>
      <c r="G990" s="3">
        <v>46026</v>
      </c>
      <c r="H990">
        <v>65077219</v>
      </c>
      <c r="I990">
        <v>65077219</v>
      </c>
      <c r="K990" t="s">
        <v>3440</v>
      </c>
      <c r="O990" s="3">
        <v>46026</v>
      </c>
      <c r="S990" t="s">
        <v>649</v>
      </c>
      <c r="T990" t="s">
        <v>65</v>
      </c>
      <c r="U990" t="s">
        <v>2550</v>
      </c>
      <c r="V990" t="str">
        <f>_xlfn.XLOOKUP(UTILIZADAS[[#This Row],[Contacto1]],Tabla2[phone_number_dialed],Tabla2[status_name],,0)</f>
        <v>Agent Not Available</v>
      </c>
    </row>
    <row r="991" spans="1:22" x14ac:dyDescent="0.25">
      <c r="A991" s="88" t="s">
        <v>2241</v>
      </c>
      <c r="B991" t="s">
        <v>650</v>
      </c>
      <c r="C991" s="4">
        <v>351145820000</v>
      </c>
      <c r="D991" t="s">
        <v>4163</v>
      </c>
      <c r="E991">
        <f>+_xlfn.XLOOKUP(UTILIZADAS[[#This Row],[Numero_Cuenta]],'[1]cobros_marzo (fijo)'!$B:$B,'[1]cobros_marzo (fijo)'!$D:$D,,0)</f>
        <v>0</v>
      </c>
      <c r="G991" s="3">
        <v>46026</v>
      </c>
      <c r="H991">
        <v>65294266</v>
      </c>
      <c r="I991">
        <v>65294266</v>
      </c>
      <c r="K991" t="s">
        <v>3441</v>
      </c>
      <c r="O991" s="3">
        <v>46026</v>
      </c>
      <c r="S991" t="s">
        <v>651</v>
      </c>
      <c r="T991" t="s">
        <v>65</v>
      </c>
      <c r="U991" t="s">
        <v>2550</v>
      </c>
      <c r="V991" t="str">
        <f>_xlfn.XLOOKUP(UTILIZADAS[[#This Row],[Contacto1]],Tabla2[phone_number_dialed],Tabla2[status_name],,0)</f>
        <v>Buzon de voz</v>
      </c>
    </row>
    <row r="992" spans="1:22" x14ac:dyDescent="0.25">
      <c r="A992" s="88" t="s">
        <v>2241</v>
      </c>
      <c r="B992" t="s">
        <v>652</v>
      </c>
      <c r="C992" s="4">
        <v>351285830000</v>
      </c>
      <c r="D992" t="s">
        <v>4163</v>
      </c>
      <c r="E992">
        <f>+_xlfn.XLOOKUP(UTILIZADAS[[#This Row],[Numero_Cuenta]],'[1]cobros_marzo (fijo)'!$B:$B,'[1]cobros_marzo (fijo)'!$D:$D,,0)</f>
        <v>0</v>
      </c>
      <c r="G992" s="3">
        <v>46026</v>
      </c>
      <c r="H992">
        <v>66541419</v>
      </c>
      <c r="I992">
        <v>66541419</v>
      </c>
      <c r="K992" t="s">
        <v>3442</v>
      </c>
      <c r="O992" s="3">
        <v>46026</v>
      </c>
      <c r="S992" t="s">
        <v>653</v>
      </c>
      <c r="T992" t="s">
        <v>65</v>
      </c>
      <c r="U992" t="s">
        <v>2550</v>
      </c>
      <c r="V992" t="e">
        <f>_xlfn.XLOOKUP(UTILIZADAS[[#This Row],[Contacto1]],Tabla2[phone_number_dialed],Tabla2[status_name],,0)</f>
        <v>#N/A</v>
      </c>
    </row>
    <row r="993" spans="1:22" x14ac:dyDescent="0.25">
      <c r="A993" s="88" t="s">
        <v>2241</v>
      </c>
      <c r="B993" t="s">
        <v>656</v>
      </c>
      <c r="C993" s="4">
        <v>355348380000</v>
      </c>
      <c r="D993" t="s">
        <v>4163</v>
      </c>
      <c r="E993">
        <f>+_xlfn.XLOOKUP(UTILIZADAS[[#This Row],[Numero_Cuenta]],'[1]cobros_marzo (fijo)'!$B:$B,'[1]cobros_marzo (fijo)'!$D:$D,,0)</f>
        <v>0</v>
      </c>
      <c r="G993" s="3">
        <v>46026</v>
      </c>
      <c r="H993">
        <v>64947805</v>
      </c>
      <c r="I993">
        <v>64947805</v>
      </c>
      <c r="K993" t="s">
        <v>3443</v>
      </c>
      <c r="O993" s="3">
        <v>46026</v>
      </c>
      <c r="S993" t="s">
        <v>657</v>
      </c>
      <c r="T993" t="s">
        <v>65</v>
      </c>
      <c r="U993" t="s">
        <v>2550</v>
      </c>
      <c r="V993" t="e">
        <f>_xlfn.XLOOKUP(UTILIZADAS[[#This Row],[Contacto1]],Tabla2[phone_number_dialed],Tabla2[status_name],,0)</f>
        <v>#N/A</v>
      </c>
    </row>
    <row r="994" spans="1:22" x14ac:dyDescent="0.25">
      <c r="A994" s="88" t="s">
        <v>2241</v>
      </c>
      <c r="B994" t="s">
        <v>658</v>
      </c>
      <c r="C994" s="4">
        <v>355352270000</v>
      </c>
      <c r="D994" t="s">
        <v>4163</v>
      </c>
      <c r="E994">
        <f>+_xlfn.XLOOKUP(UTILIZADAS[[#This Row],[Numero_Cuenta]],'[1]cobros_marzo (fijo)'!$B:$B,'[1]cobros_marzo (fijo)'!$D:$D,,0)</f>
        <v>0</v>
      </c>
      <c r="G994" s="3">
        <v>46026</v>
      </c>
      <c r="H994">
        <v>65197054</v>
      </c>
      <c r="I994">
        <v>65197054</v>
      </c>
      <c r="K994" t="s">
        <v>3444</v>
      </c>
      <c r="O994" s="3">
        <v>46026</v>
      </c>
      <c r="S994" t="s">
        <v>659</v>
      </c>
      <c r="T994" t="s">
        <v>65</v>
      </c>
      <c r="U994" t="s">
        <v>2550</v>
      </c>
      <c r="V994" t="e">
        <f>_xlfn.XLOOKUP(UTILIZADAS[[#This Row],[Contacto1]],Tabla2[phone_number_dialed],Tabla2[status_name],,0)</f>
        <v>#N/A</v>
      </c>
    </row>
    <row r="995" spans="1:22" x14ac:dyDescent="0.25">
      <c r="A995" s="88" t="s">
        <v>2241</v>
      </c>
      <c r="B995" t="s">
        <v>660</v>
      </c>
      <c r="C995" s="4">
        <v>357354930000</v>
      </c>
      <c r="D995" t="s">
        <v>4163</v>
      </c>
      <c r="E995">
        <f>+_xlfn.XLOOKUP(UTILIZADAS[[#This Row],[Numero_Cuenta]],'[1]cobros_marzo (fijo)'!$B:$B,'[1]cobros_marzo (fijo)'!$D:$D,,0)</f>
        <v>0</v>
      </c>
      <c r="G995" s="3">
        <v>46026</v>
      </c>
      <c r="H995">
        <v>68215334</v>
      </c>
      <c r="I995">
        <v>68215334</v>
      </c>
      <c r="K995" t="s">
        <v>3445</v>
      </c>
      <c r="O995" s="3">
        <v>46026</v>
      </c>
      <c r="S995" t="s">
        <v>661</v>
      </c>
      <c r="T995" t="s">
        <v>65</v>
      </c>
      <c r="U995" t="s">
        <v>2550</v>
      </c>
      <c r="V995" t="e">
        <f>_xlfn.XLOOKUP(UTILIZADAS[[#This Row],[Contacto1]],Tabla2[phone_number_dialed],Tabla2[status_name],,0)</f>
        <v>#N/A</v>
      </c>
    </row>
    <row r="996" spans="1:22" x14ac:dyDescent="0.25">
      <c r="A996" s="88" t="s">
        <v>2241</v>
      </c>
      <c r="B996" t="s">
        <v>664</v>
      </c>
      <c r="C996" s="4">
        <v>355343210000</v>
      </c>
      <c r="D996" t="s">
        <v>4163</v>
      </c>
      <c r="E996">
        <f>+_xlfn.XLOOKUP(UTILIZADAS[[#This Row],[Numero_Cuenta]],'[1]cobros_marzo (fijo)'!$B:$B,'[1]cobros_marzo (fijo)'!$D:$D,,0)</f>
        <v>0</v>
      </c>
      <c r="G996" s="3">
        <v>46026</v>
      </c>
      <c r="H996">
        <v>69272687</v>
      </c>
      <c r="I996">
        <v>69272687</v>
      </c>
      <c r="K996" t="s">
        <v>3446</v>
      </c>
      <c r="O996" s="3">
        <v>46026</v>
      </c>
      <c r="S996" t="s">
        <v>665</v>
      </c>
      <c r="T996" t="s">
        <v>65</v>
      </c>
      <c r="U996" t="s">
        <v>2550</v>
      </c>
      <c r="V996" t="e">
        <f>_xlfn.XLOOKUP(UTILIZADAS[[#This Row],[Contacto1]],Tabla2[phone_number_dialed],Tabla2[status_name],,0)</f>
        <v>#N/A</v>
      </c>
    </row>
    <row r="997" spans="1:22" x14ac:dyDescent="0.25">
      <c r="A997" s="88" t="s">
        <v>2241</v>
      </c>
      <c r="B997" t="s">
        <v>666</v>
      </c>
      <c r="C997" s="4">
        <v>353351080000</v>
      </c>
      <c r="D997" t="s">
        <v>4163</v>
      </c>
      <c r="E997">
        <f>+_xlfn.XLOOKUP(UTILIZADAS[[#This Row],[Numero_Cuenta]],'[1]cobros_marzo (fijo)'!$B:$B,'[1]cobros_marzo (fijo)'!$D:$D,,0)</f>
        <v>0</v>
      </c>
      <c r="G997" s="3">
        <v>46026</v>
      </c>
      <c r="H997">
        <v>60239669</v>
      </c>
      <c r="I997">
        <v>60239669</v>
      </c>
      <c r="K997" t="s">
        <v>3447</v>
      </c>
      <c r="O997" s="3">
        <v>46026</v>
      </c>
      <c r="S997" t="s">
        <v>667</v>
      </c>
      <c r="T997" t="s">
        <v>65</v>
      </c>
      <c r="U997" t="s">
        <v>2550</v>
      </c>
      <c r="V997" t="e">
        <f>_xlfn.XLOOKUP(UTILIZADAS[[#This Row],[Contacto1]],Tabla2[phone_number_dialed],Tabla2[status_name],,0)</f>
        <v>#N/A</v>
      </c>
    </row>
    <row r="998" spans="1:22" x14ac:dyDescent="0.25">
      <c r="A998" s="88" t="s">
        <v>2241</v>
      </c>
      <c r="B998" t="s">
        <v>672</v>
      </c>
      <c r="C998" s="4">
        <v>351315170000</v>
      </c>
      <c r="D998" t="s">
        <v>4163</v>
      </c>
      <c r="E998">
        <f>+_xlfn.XLOOKUP(UTILIZADAS[[#This Row],[Numero_Cuenta]],'[1]cobros_marzo (fijo)'!$B:$B,'[1]cobros_marzo (fijo)'!$D:$D,,0)</f>
        <v>0</v>
      </c>
      <c r="G998" s="3">
        <v>46026</v>
      </c>
      <c r="H998">
        <v>64049590</v>
      </c>
      <c r="I998">
        <v>64049590</v>
      </c>
      <c r="K998" t="s">
        <v>3448</v>
      </c>
      <c r="O998" s="3">
        <v>46026</v>
      </c>
      <c r="S998" t="s">
        <v>673</v>
      </c>
      <c r="T998" t="s">
        <v>65</v>
      </c>
      <c r="U998" t="s">
        <v>2550</v>
      </c>
      <c r="V998" t="e">
        <f>_xlfn.XLOOKUP(UTILIZADAS[[#This Row],[Contacto1]],Tabla2[phone_number_dialed],Tabla2[status_name],,0)</f>
        <v>#N/A</v>
      </c>
    </row>
    <row r="999" spans="1:22" x14ac:dyDescent="0.25">
      <c r="A999" s="88" t="s">
        <v>2241</v>
      </c>
      <c r="B999" t="s">
        <v>345</v>
      </c>
      <c r="C999" s="4">
        <v>355354190000</v>
      </c>
      <c r="D999" t="s">
        <v>4163</v>
      </c>
      <c r="E999">
        <f>+_xlfn.XLOOKUP(UTILIZADAS[[#This Row],[Numero_Cuenta]],'[1]cobros_marzo (fijo)'!$B:$B,'[1]cobros_marzo (fijo)'!$D:$D,,0)</f>
        <v>0</v>
      </c>
      <c r="G999" s="3">
        <v>46026</v>
      </c>
      <c r="H999">
        <v>65469088</v>
      </c>
      <c r="I999">
        <v>65469088</v>
      </c>
      <c r="K999" t="s">
        <v>3449</v>
      </c>
      <c r="O999" s="3">
        <v>46026</v>
      </c>
      <c r="S999" t="s">
        <v>346</v>
      </c>
      <c r="T999" t="s">
        <v>65</v>
      </c>
      <c r="U999" t="s">
        <v>2550</v>
      </c>
      <c r="V999" t="str">
        <f>_xlfn.XLOOKUP(UTILIZADAS[[#This Row],[Contacto1]],Tabla2[phone_number_dialed],Tabla2[status_name],,0)</f>
        <v>Auto busy</v>
      </c>
    </row>
    <row r="1000" spans="1:22" x14ac:dyDescent="0.25">
      <c r="A1000" s="88" t="s">
        <v>2241</v>
      </c>
      <c r="B1000" t="s">
        <v>674</v>
      </c>
      <c r="C1000" s="4">
        <v>357353360000</v>
      </c>
      <c r="D1000" t="s">
        <v>4163</v>
      </c>
      <c r="E1000">
        <f>+_xlfn.XLOOKUP(UTILIZADAS[[#This Row],[Numero_Cuenta]],'[1]cobros_marzo (fijo)'!$B:$B,'[1]cobros_marzo (fijo)'!$D:$D,,0)</f>
        <v>0</v>
      </c>
      <c r="G1000" s="3">
        <v>46026</v>
      </c>
      <c r="H1000">
        <v>63079515</v>
      </c>
      <c r="I1000">
        <v>63079515</v>
      </c>
      <c r="K1000" t="s">
        <v>3450</v>
      </c>
      <c r="O1000" s="3">
        <v>46026</v>
      </c>
      <c r="S1000" t="s">
        <v>675</v>
      </c>
      <c r="T1000" t="s">
        <v>65</v>
      </c>
      <c r="U1000" t="s">
        <v>2550</v>
      </c>
      <c r="V1000" t="e">
        <f>_xlfn.XLOOKUP(UTILIZADAS[[#This Row],[Contacto1]],Tabla2[phone_number_dialed],Tabla2[status_name],,0)</f>
        <v>#N/A</v>
      </c>
    </row>
    <row r="1001" spans="1:22" x14ac:dyDescent="0.25">
      <c r="A1001" s="88" t="s">
        <v>2241</v>
      </c>
      <c r="B1001" t="s">
        <v>676</v>
      </c>
      <c r="C1001" s="4">
        <v>356347970000</v>
      </c>
      <c r="D1001" t="s">
        <v>4163</v>
      </c>
      <c r="E1001">
        <f>+_xlfn.XLOOKUP(UTILIZADAS[[#This Row],[Numero_Cuenta]],'[1]cobros_marzo (fijo)'!$B:$B,'[1]cobros_marzo (fijo)'!$D:$D,,0)</f>
        <v>0</v>
      </c>
      <c r="G1001" s="3">
        <v>46026</v>
      </c>
      <c r="H1001">
        <v>69518502</v>
      </c>
      <c r="I1001">
        <v>69518502</v>
      </c>
      <c r="K1001" t="s">
        <v>3451</v>
      </c>
      <c r="O1001" s="3">
        <v>46026</v>
      </c>
      <c r="S1001" t="s">
        <v>677</v>
      </c>
      <c r="T1001" t="s">
        <v>65</v>
      </c>
      <c r="U1001" t="s">
        <v>2550</v>
      </c>
      <c r="V1001" t="e">
        <f>_xlfn.XLOOKUP(UTILIZADAS[[#This Row],[Contacto1]],Tabla2[phone_number_dialed],Tabla2[status_name],,0)</f>
        <v>#N/A</v>
      </c>
    </row>
    <row r="1002" spans="1:22" x14ac:dyDescent="0.25">
      <c r="A1002" s="88" t="s">
        <v>2241</v>
      </c>
      <c r="B1002" t="s">
        <v>678</v>
      </c>
      <c r="C1002" s="4">
        <v>354350640000</v>
      </c>
      <c r="D1002" t="s">
        <v>4163</v>
      </c>
      <c r="E1002">
        <f>+_xlfn.XLOOKUP(UTILIZADAS[[#This Row],[Numero_Cuenta]],'[1]cobros_marzo (fijo)'!$B:$B,'[1]cobros_marzo (fijo)'!$D:$D,,0)</f>
        <v>0</v>
      </c>
      <c r="G1002" s="3">
        <v>46026</v>
      </c>
      <c r="H1002">
        <v>67975584</v>
      </c>
      <c r="I1002">
        <v>67975584</v>
      </c>
      <c r="K1002" t="s">
        <v>3452</v>
      </c>
      <c r="O1002" s="3">
        <v>46026</v>
      </c>
      <c r="S1002" t="s">
        <v>679</v>
      </c>
      <c r="T1002" t="s">
        <v>65</v>
      </c>
      <c r="U1002" t="s">
        <v>2550</v>
      </c>
      <c r="V1002" t="e">
        <f>_xlfn.XLOOKUP(UTILIZADAS[[#This Row],[Contacto1]],Tabla2[phone_number_dialed],Tabla2[status_name],,0)</f>
        <v>#N/A</v>
      </c>
    </row>
    <row r="1003" spans="1:22" x14ac:dyDescent="0.25">
      <c r="A1003" s="88" t="s">
        <v>2241</v>
      </c>
      <c r="B1003" t="s">
        <v>680</v>
      </c>
      <c r="C1003" s="4">
        <v>359346910000</v>
      </c>
      <c r="D1003" t="s">
        <v>4163</v>
      </c>
      <c r="E1003">
        <f>+_xlfn.XLOOKUP(UTILIZADAS[[#This Row],[Numero_Cuenta]],'[1]cobros_marzo (fijo)'!$B:$B,'[1]cobros_marzo (fijo)'!$D:$D,,0)</f>
        <v>0</v>
      </c>
      <c r="G1003" s="3">
        <v>46026</v>
      </c>
      <c r="H1003">
        <v>63663360</v>
      </c>
      <c r="I1003">
        <v>63663360</v>
      </c>
      <c r="K1003" t="s">
        <v>3453</v>
      </c>
      <c r="O1003" s="3">
        <v>46026</v>
      </c>
      <c r="S1003" t="s">
        <v>681</v>
      </c>
      <c r="T1003" t="s">
        <v>65</v>
      </c>
      <c r="U1003" t="s">
        <v>2550</v>
      </c>
      <c r="V1003" t="e">
        <f>_xlfn.XLOOKUP(UTILIZADAS[[#This Row],[Contacto1]],Tabla2[phone_number_dialed],Tabla2[status_name],,0)</f>
        <v>#N/A</v>
      </c>
    </row>
    <row r="1004" spans="1:22" x14ac:dyDescent="0.25">
      <c r="A1004" s="88" t="s">
        <v>2241</v>
      </c>
      <c r="B1004" t="s">
        <v>682</v>
      </c>
      <c r="C1004" s="4">
        <v>351352930000</v>
      </c>
      <c r="D1004" t="s">
        <v>4163</v>
      </c>
      <c r="E1004">
        <f>+_xlfn.XLOOKUP(UTILIZADAS[[#This Row],[Numero_Cuenta]],'[1]cobros_marzo (fijo)'!$B:$B,'[1]cobros_marzo (fijo)'!$D:$D,,0)</f>
        <v>0</v>
      </c>
      <c r="G1004" s="3">
        <v>46026</v>
      </c>
      <c r="H1004">
        <v>65361718</v>
      </c>
      <c r="I1004">
        <v>65361718</v>
      </c>
      <c r="K1004" t="s">
        <v>3454</v>
      </c>
      <c r="O1004" s="3">
        <v>46026</v>
      </c>
      <c r="S1004">
        <v>139457115</v>
      </c>
      <c r="T1004" t="s">
        <v>85</v>
      </c>
      <c r="U1004" t="s">
        <v>2550</v>
      </c>
      <c r="V1004" t="e">
        <f>_xlfn.XLOOKUP(UTILIZADAS[[#This Row],[Contacto1]],Tabla2[phone_number_dialed],Tabla2[status_name],,0)</f>
        <v>#N/A</v>
      </c>
    </row>
    <row r="1005" spans="1:22" x14ac:dyDescent="0.25">
      <c r="A1005" s="88" t="s">
        <v>2241</v>
      </c>
      <c r="B1005" t="s">
        <v>683</v>
      </c>
      <c r="C1005" s="4">
        <v>354353030000</v>
      </c>
      <c r="D1005" t="s">
        <v>4163</v>
      </c>
      <c r="E1005">
        <f>+_xlfn.XLOOKUP(UTILIZADAS[[#This Row],[Numero_Cuenta]],'[1]cobros_marzo (fijo)'!$B:$B,'[1]cobros_marzo (fijo)'!$D:$D,,0)</f>
        <v>0</v>
      </c>
      <c r="G1005" s="3">
        <v>46026</v>
      </c>
      <c r="H1005">
        <v>69896189</v>
      </c>
      <c r="I1005">
        <v>69896189</v>
      </c>
      <c r="K1005" t="s">
        <v>3455</v>
      </c>
      <c r="O1005" s="3">
        <v>46026</v>
      </c>
      <c r="S1005" t="s">
        <v>684</v>
      </c>
      <c r="T1005" t="s">
        <v>85</v>
      </c>
      <c r="U1005" t="s">
        <v>2550</v>
      </c>
      <c r="V1005" t="e">
        <f>_xlfn.XLOOKUP(UTILIZADAS[[#This Row],[Contacto1]],Tabla2[phone_number_dialed],Tabla2[status_name],,0)</f>
        <v>#N/A</v>
      </c>
    </row>
    <row r="1006" spans="1:22" x14ac:dyDescent="0.25">
      <c r="A1006" s="88" t="s">
        <v>2241</v>
      </c>
      <c r="B1006" t="s">
        <v>687</v>
      </c>
      <c r="C1006" s="4">
        <v>352352800000</v>
      </c>
      <c r="D1006" t="s">
        <v>4163</v>
      </c>
      <c r="E1006">
        <f>+_xlfn.XLOOKUP(UTILIZADAS[[#This Row],[Numero_Cuenta]],'[1]cobros_marzo (fijo)'!$B:$B,'[1]cobros_marzo (fijo)'!$D:$D,,0)</f>
        <v>0</v>
      </c>
      <c r="G1006" s="3">
        <v>46026</v>
      </c>
      <c r="H1006">
        <v>62453879</v>
      </c>
      <c r="I1006">
        <v>62453879</v>
      </c>
      <c r="K1006" t="s">
        <v>3456</v>
      </c>
      <c r="O1006" s="3">
        <v>46026</v>
      </c>
      <c r="S1006" t="s">
        <v>688</v>
      </c>
      <c r="T1006" t="s">
        <v>85</v>
      </c>
      <c r="U1006" t="s">
        <v>2550</v>
      </c>
      <c r="V1006" t="e">
        <f>_xlfn.XLOOKUP(UTILIZADAS[[#This Row],[Contacto1]],Tabla2[phone_number_dialed],Tabla2[status_name],,0)</f>
        <v>#N/A</v>
      </c>
    </row>
    <row r="1007" spans="1:22" x14ac:dyDescent="0.25">
      <c r="A1007" s="88" t="s">
        <v>2241</v>
      </c>
      <c r="B1007" t="s">
        <v>693</v>
      </c>
      <c r="C1007" s="4">
        <v>354350390000</v>
      </c>
      <c r="D1007" t="s">
        <v>4163</v>
      </c>
      <c r="E1007">
        <f>+_xlfn.XLOOKUP(UTILIZADAS[[#This Row],[Numero_Cuenta]],'[1]cobros_marzo (fijo)'!$B:$B,'[1]cobros_marzo (fijo)'!$D:$D,,0)</f>
        <v>0</v>
      </c>
      <c r="G1007" s="3">
        <v>46026</v>
      </c>
      <c r="H1007">
        <v>66276681</v>
      </c>
      <c r="I1007">
        <v>66276681</v>
      </c>
      <c r="K1007" t="s">
        <v>3457</v>
      </c>
      <c r="O1007" s="3">
        <v>46026</v>
      </c>
      <c r="S1007" t="s">
        <v>694</v>
      </c>
      <c r="T1007" t="s">
        <v>85</v>
      </c>
      <c r="U1007" t="s">
        <v>2550</v>
      </c>
      <c r="V1007" t="e">
        <f>_xlfn.XLOOKUP(UTILIZADAS[[#This Row],[Contacto1]],Tabla2[phone_number_dialed],Tabla2[status_name],,0)</f>
        <v>#N/A</v>
      </c>
    </row>
    <row r="1008" spans="1:22" x14ac:dyDescent="0.25">
      <c r="A1008" s="88" t="s">
        <v>2241</v>
      </c>
      <c r="B1008" t="s">
        <v>695</v>
      </c>
      <c r="C1008" s="4">
        <v>359349760000</v>
      </c>
      <c r="D1008" t="s">
        <v>4163</v>
      </c>
      <c r="E1008">
        <f>+_xlfn.XLOOKUP(UTILIZADAS[[#This Row],[Numero_Cuenta]],'[1]cobros_marzo (fijo)'!$B:$B,'[1]cobros_marzo (fijo)'!$D:$D,,0)</f>
        <v>0</v>
      </c>
      <c r="G1008" s="3">
        <v>46026</v>
      </c>
      <c r="H1008">
        <v>65319164</v>
      </c>
      <c r="I1008">
        <v>65319164</v>
      </c>
      <c r="K1008" t="s">
        <v>3458</v>
      </c>
      <c r="O1008" s="3">
        <v>46026</v>
      </c>
      <c r="S1008" t="s">
        <v>696</v>
      </c>
      <c r="T1008" t="s">
        <v>65</v>
      </c>
      <c r="U1008" t="s">
        <v>2550</v>
      </c>
      <c r="V1008" t="str">
        <f>_xlfn.XLOOKUP(UTILIZADAS[[#This Row],[Contacto1]],Tabla2[phone_number_dialed],Tabla2[status_name],,0)</f>
        <v>No Answer AutoDial</v>
      </c>
    </row>
    <row r="1009" spans="1:22" x14ac:dyDescent="0.25">
      <c r="A1009" s="88" t="s">
        <v>2241</v>
      </c>
      <c r="B1009" t="s">
        <v>697</v>
      </c>
      <c r="C1009" s="4">
        <v>355352800000</v>
      </c>
      <c r="D1009" t="s">
        <v>4163</v>
      </c>
      <c r="E1009">
        <f>+_xlfn.XLOOKUP(UTILIZADAS[[#This Row],[Numero_Cuenta]],'[1]cobros_marzo (fijo)'!$B:$B,'[1]cobros_marzo (fijo)'!$D:$D,,0)</f>
        <v>0</v>
      </c>
      <c r="G1009" s="3">
        <v>46026</v>
      </c>
      <c r="H1009">
        <v>67505958</v>
      </c>
      <c r="I1009">
        <v>67505958</v>
      </c>
      <c r="K1009" t="s">
        <v>3459</v>
      </c>
      <c r="O1009" s="3">
        <v>46026</v>
      </c>
      <c r="S1009" t="s">
        <v>698</v>
      </c>
      <c r="T1009" t="s">
        <v>65</v>
      </c>
      <c r="U1009" t="s">
        <v>2550</v>
      </c>
      <c r="V1009" t="e">
        <f>_xlfn.XLOOKUP(UTILIZADAS[[#This Row],[Contacto1]],Tabla2[phone_number_dialed],Tabla2[status_name],,0)</f>
        <v>#N/A</v>
      </c>
    </row>
    <row r="1010" spans="1:22" x14ac:dyDescent="0.25">
      <c r="A1010" s="88" t="s">
        <v>2241</v>
      </c>
      <c r="B1010" t="s">
        <v>699</v>
      </c>
      <c r="C1010" s="4">
        <v>352350290000</v>
      </c>
      <c r="D1010" t="s">
        <v>4163</v>
      </c>
      <c r="E1010">
        <f>+_xlfn.XLOOKUP(UTILIZADAS[[#This Row],[Numero_Cuenta]],'[1]cobros_marzo (fijo)'!$B:$B,'[1]cobros_marzo (fijo)'!$D:$D,,0)</f>
        <v>0</v>
      </c>
      <c r="G1010" s="3">
        <v>46026</v>
      </c>
      <c r="H1010">
        <v>62619449</v>
      </c>
      <c r="I1010">
        <v>62619449</v>
      </c>
      <c r="K1010" t="s">
        <v>3460</v>
      </c>
      <c r="O1010" s="3">
        <v>46026</v>
      </c>
      <c r="S1010" t="s">
        <v>700</v>
      </c>
      <c r="T1010" t="s">
        <v>65</v>
      </c>
      <c r="U1010" t="s">
        <v>2550</v>
      </c>
      <c r="V1010" t="e">
        <f>_xlfn.XLOOKUP(UTILIZADAS[[#This Row],[Contacto1]],Tabla2[phone_number_dialed],Tabla2[status_name],,0)</f>
        <v>#N/A</v>
      </c>
    </row>
    <row r="1011" spans="1:22" x14ac:dyDescent="0.25">
      <c r="A1011" s="88" t="s">
        <v>2241</v>
      </c>
      <c r="B1011" t="s">
        <v>705</v>
      </c>
      <c r="C1011" s="4">
        <v>351352190000</v>
      </c>
      <c r="D1011" t="s">
        <v>4163</v>
      </c>
      <c r="E1011">
        <f>+_xlfn.XLOOKUP(UTILIZADAS[[#This Row],[Numero_Cuenta]],'[1]cobros_marzo (fijo)'!$B:$B,'[1]cobros_marzo (fijo)'!$D:$D,,0)</f>
        <v>0</v>
      </c>
      <c r="G1011" s="3">
        <v>46026</v>
      </c>
      <c r="H1011">
        <v>64073244</v>
      </c>
      <c r="I1011">
        <v>64073244</v>
      </c>
      <c r="K1011" t="s">
        <v>3461</v>
      </c>
      <c r="O1011" s="3">
        <v>46026</v>
      </c>
      <c r="S1011" t="s">
        <v>706</v>
      </c>
      <c r="T1011" t="s">
        <v>65</v>
      </c>
      <c r="U1011" t="s">
        <v>2550</v>
      </c>
      <c r="V1011" t="e">
        <f>_xlfn.XLOOKUP(UTILIZADAS[[#This Row],[Contacto1]],Tabla2[phone_number_dialed],Tabla2[status_name],,0)</f>
        <v>#N/A</v>
      </c>
    </row>
    <row r="1012" spans="1:22" x14ac:dyDescent="0.25">
      <c r="A1012" s="88" t="s">
        <v>2241</v>
      </c>
      <c r="B1012" t="s">
        <v>711</v>
      </c>
      <c r="C1012" s="4">
        <v>356351860000</v>
      </c>
      <c r="D1012" t="s">
        <v>4163</v>
      </c>
      <c r="E1012">
        <f>+_xlfn.XLOOKUP(UTILIZADAS[[#This Row],[Numero_Cuenta]],'[1]cobros_marzo (fijo)'!$B:$B,'[1]cobros_marzo (fijo)'!$D:$D,,0)</f>
        <v>0</v>
      </c>
      <c r="G1012" s="3">
        <v>46026</v>
      </c>
      <c r="H1012">
        <v>66688135</v>
      </c>
      <c r="I1012">
        <v>66688135</v>
      </c>
      <c r="K1012" t="s">
        <v>3462</v>
      </c>
      <c r="O1012" s="3">
        <v>46026</v>
      </c>
      <c r="S1012" t="s">
        <v>712</v>
      </c>
      <c r="T1012" t="s">
        <v>65</v>
      </c>
      <c r="U1012" t="s">
        <v>2550</v>
      </c>
      <c r="V1012" t="e">
        <f>_xlfn.XLOOKUP(UTILIZADAS[[#This Row],[Contacto1]],Tabla2[phone_number_dialed],Tabla2[status_name],,0)</f>
        <v>#N/A</v>
      </c>
    </row>
    <row r="1013" spans="1:22" x14ac:dyDescent="0.25">
      <c r="A1013" s="88" t="s">
        <v>2241</v>
      </c>
      <c r="B1013" t="s">
        <v>713</v>
      </c>
      <c r="C1013" s="4">
        <v>351348520000</v>
      </c>
      <c r="D1013" t="s">
        <v>4163</v>
      </c>
      <c r="E1013">
        <f>+_xlfn.XLOOKUP(UTILIZADAS[[#This Row],[Numero_Cuenta]],'[1]cobros_marzo (fijo)'!$B:$B,'[1]cobros_marzo (fijo)'!$D:$D,,0)</f>
        <v>0</v>
      </c>
      <c r="G1013" s="3">
        <v>46026</v>
      </c>
      <c r="H1013">
        <v>66084536</v>
      </c>
      <c r="I1013">
        <v>66084536</v>
      </c>
      <c r="K1013" t="s">
        <v>3463</v>
      </c>
      <c r="O1013" s="3">
        <v>46026</v>
      </c>
      <c r="S1013" t="s">
        <v>2188</v>
      </c>
      <c r="T1013" t="s">
        <v>65</v>
      </c>
      <c r="U1013" t="s">
        <v>2550</v>
      </c>
      <c r="V1013" t="e">
        <f>_xlfn.XLOOKUP(UTILIZADAS[[#This Row],[Contacto1]],Tabla2[phone_number_dialed],Tabla2[status_name],,0)</f>
        <v>#N/A</v>
      </c>
    </row>
    <row r="1014" spans="1:22" x14ac:dyDescent="0.25">
      <c r="A1014" s="88" t="s">
        <v>2241</v>
      </c>
      <c r="B1014" t="s">
        <v>714</v>
      </c>
      <c r="C1014" s="4">
        <v>357348840000</v>
      </c>
      <c r="D1014" t="s">
        <v>4163</v>
      </c>
      <c r="E1014">
        <f>+_xlfn.XLOOKUP(UTILIZADAS[[#This Row],[Numero_Cuenta]],'[1]cobros_marzo (fijo)'!$B:$B,'[1]cobros_marzo (fijo)'!$D:$D,,0)</f>
        <v>0</v>
      </c>
      <c r="G1014" s="3">
        <v>46026</v>
      </c>
      <c r="H1014">
        <v>63592874</v>
      </c>
      <c r="I1014">
        <v>63592874</v>
      </c>
      <c r="K1014" t="s">
        <v>3464</v>
      </c>
      <c r="O1014" s="3">
        <v>46026</v>
      </c>
      <c r="S1014" t="s">
        <v>715</v>
      </c>
      <c r="T1014" t="s">
        <v>65</v>
      </c>
      <c r="U1014" t="s">
        <v>2550</v>
      </c>
      <c r="V1014" t="e">
        <f>_xlfn.XLOOKUP(UTILIZADAS[[#This Row],[Contacto1]],Tabla2[phone_number_dialed],Tabla2[status_name],,0)</f>
        <v>#N/A</v>
      </c>
    </row>
    <row r="1015" spans="1:22" x14ac:dyDescent="0.25">
      <c r="A1015" s="88" t="s">
        <v>2241</v>
      </c>
      <c r="B1015" t="s">
        <v>716</v>
      </c>
      <c r="C1015" s="4">
        <v>358354110000</v>
      </c>
      <c r="D1015" t="s">
        <v>4163</v>
      </c>
      <c r="E1015">
        <f>+_xlfn.XLOOKUP(UTILIZADAS[[#This Row],[Numero_Cuenta]],'[1]cobros_marzo (fijo)'!$B:$B,'[1]cobros_marzo (fijo)'!$D:$D,,0)</f>
        <v>0</v>
      </c>
      <c r="G1015" s="3">
        <v>46026</v>
      </c>
      <c r="H1015">
        <v>63086190</v>
      </c>
      <c r="I1015">
        <v>63086190</v>
      </c>
      <c r="K1015" t="s">
        <v>3465</v>
      </c>
      <c r="O1015" s="3">
        <v>46026</v>
      </c>
      <c r="S1015" t="s">
        <v>717</v>
      </c>
      <c r="T1015" t="s">
        <v>65</v>
      </c>
      <c r="U1015" t="s">
        <v>2550</v>
      </c>
      <c r="V1015" t="e">
        <f>_xlfn.XLOOKUP(UTILIZADAS[[#This Row],[Contacto1]],Tabla2[phone_number_dialed],Tabla2[status_name],,0)</f>
        <v>#N/A</v>
      </c>
    </row>
    <row r="1016" spans="1:22" x14ac:dyDescent="0.25">
      <c r="A1016" s="88" t="s">
        <v>2241</v>
      </c>
      <c r="B1016" t="s">
        <v>720</v>
      </c>
      <c r="C1016" s="4">
        <v>357334080000</v>
      </c>
      <c r="D1016" t="s">
        <v>4163</v>
      </c>
      <c r="E1016">
        <f>+_xlfn.XLOOKUP(UTILIZADAS[[#This Row],[Numero_Cuenta]],'[1]cobros_marzo (fijo)'!$B:$B,'[1]cobros_marzo (fijo)'!$D:$D,,0)</f>
        <v>0</v>
      </c>
      <c r="G1016" s="3">
        <v>46026</v>
      </c>
      <c r="H1016">
        <v>62858117</v>
      </c>
      <c r="I1016">
        <v>62858117</v>
      </c>
      <c r="K1016" t="s">
        <v>3466</v>
      </c>
      <c r="O1016" s="3">
        <v>46026</v>
      </c>
      <c r="S1016" t="s">
        <v>721</v>
      </c>
      <c r="T1016" t="s">
        <v>65</v>
      </c>
      <c r="U1016" t="s">
        <v>2550</v>
      </c>
      <c r="V1016" t="e">
        <f>_xlfn.XLOOKUP(UTILIZADAS[[#This Row],[Contacto1]],Tabla2[phone_number_dialed],Tabla2[status_name],,0)</f>
        <v>#N/A</v>
      </c>
    </row>
    <row r="1017" spans="1:22" x14ac:dyDescent="0.25">
      <c r="A1017" s="88" t="s">
        <v>2241</v>
      </c>
      <c r="B1017" t="s">
        <v>728</v>
      </c>
      <c r="C1017" s="4">
        <v>359354210000</v>
      </c>
      <c r="D1017" t="s">
        <v>4163</v>
      </c>
      <c r="E1017">
        <f>+_xlfn.XLOOKUP(UTILIZADAS[[#This Row],[Numero_Cuenta]],'[1]cobros_marzo (fijo)'!$B:$B,'[1]cobros_marzo (fijo)'!$D:$D,,0)</f>
        <v>0</v>
      </c>
      <c r="G1017" s="3">
        <v>46026</v>
      </c>
      <c r="H1017">
        <v>61972244</v>
      </c>
      <c r="I1017">
        <v>61972244</v>
      </c>
      <c r="K1017" t="s">
        <v>3467</v>
      </c>
      <c r="O1017" s="3">
        <v>46026</v>
      </c>
      <c r="S1017" t="s">
        <v>729</v>
      </c>
      <c r="T1017" t="s">
        <v>65</v>
      </c>
      <c r="U1017" t="s">
        <v>2550</v>
      </c>
      <c r="V1017" t="e">
        <f>_xlfn.XLOOKUP(UTILIZADAS[[#This Row],[Contacto1]],Tabla2[phone_number_dialed],Tabla2[status_name],,0)</f>
        <v>#N/A</v>
      </c>
    </row>
    <row r="1018" spans="1:22" x14ac:dyDescent="0.25">
      <c r="A1018" s="88" t="s">
        <v>2241</v>
      </c>
      <c r="B1018" t="s">
        <v>593</v>
      </c>
      <c r="C1018" s="4">
        <v>352344370000</v>
      </c>
      <c r="D1018" t="s">
        <v>4163</v>
      </c>
      <c r="E1018">
        <f>+_xlfn.XLOOKUP(UTILIZADAS[[#This Row],[Numero_Cuenta]],'[1]cobros_marzo (fijo)'!$B:$B,'[1]cobros_marzo (fijo)'!$D:$D,,0)</f>
        <v>0</v>
      </c>
      <c r="G1018" s="3">
        <v>46026</v>
      </c>
      <c r="H1018">
        <v>64424822</v>
      </c>
      <c r="I1018">
        <v>64424822</v>
      </c>
      <c r="K1018" t="s">
        <v>3468</v>
      </c>
      <c r="O1018" s="3">
        <v>46026</v>
      </c>
      <c r="S1018" t="s">
        <v>594</v>
      </c>
      <c r="T1018" t="s">
        <v>65</v>
      </c>
      <c r="U1018" t="s">
        <v>2550</v>
      </c>
      <c r="V1018" t="e">
        <f>_xlfn.XLOOKUP(UTILIZADAS[[#This Row],[Contacto1]],Tabla2[phone_number_dialed],Tabla2[status_name],,0)</f>
        <v>#N/A</v>
      </c>
    </row>
    <row r="1019" spans="1:22" x14ac:dyDescent="0.25">
      <c r="A1019" s="88" t="s">
        <v>2241</v>
      </c>
      <c r="B1019" t="s">
        <v>595</v>
      </c>
      <c r="C1019" s="4">
        <v>351355800000</v>
      </c>
      <c r="D1019" t="s">
        <v>4163</v>
      </c>
      <c r="E1019">
        <f>+_xlfn.XLOOKUP(UTILIZADAS[[#This Row],[Numero_Cuenta]],'[1]cobros_marzo (fijo)'!$B:$B,'[1]cobros_marzo (fijo)'!$D:$D,,0)</f>
        <v>0</v>
      </c>
      <c r="G1019" s="3">
        <v>46026</v>
      </c>
      <c r="H1019">
        <v>65294266</v>
      </c>
      <c r="I1019">
        <v>65294266</v>
      </c>
      <c r="K1019" t="s">
        <v>3469</v>
      </c>
      <c r="O1019" s="3">
        <v>46026</v>
      </c>
      <c r="S1019" t="s">
        <v>596</v>
      </c>
      <c r="T1019" t="s">
        <v>65</v>
      </c>
      <c r="U1019" t="s">
        <v>2550</v>
      </c>
      <c r="V1019" t="str">
        <f>_xlfn.XLOOKUP(UTILIZADAS[[#This Row],[Contacto1]],Tabla2[phone_number_dialed],Tabla2[status_name],,0)</f>
        <v>Buzon de voz</v>
      </c>
    </row>
    <row r="1020" spans="1:22" x14ac:dyDescent="0.25">
      <c r="A1020" s="88" t="s">
        <v>2241</v>
      </c>
      <c r="B1020" t="s">
        <v>600</v>
      </c>
      <c r="C1020" s="4">
        <v>359355940000</v>
      </c>
      <c r="D1020" t="s">
        <v>4163</v>
      </c>
      <c r="E1020">
        <f>+_xlfn.XLOOKUP(UTILIZADAS[[#This Row],[Numero_Cuenta]],'[1]cobros_marzo (fijo)'!$B:$B,'[1]cobros_marzo (fijo)'!$D:$D,,0)</f>
        <v>0</v>
      </c>
      <c r="G1020" s="3">
        <v>46026</v>
      </c>
      <c r="H1020">
        <v>65099454</v>
      </c>
      <c r="I1020">
        <v>65099454</v>
      </c>
      <c r="K1020" t="s">
        <v>3470</v>
      </c>
      <c r="O1020" s="3">
        <v>46026</v>
      </c>
      <c r="S1020" t="s">
        <v>601</v>
      </c>
      <c r="T1020" t="s">
        <v>65</v>
      </c>
      <c r="U1020" t="s">
        <v>2550</v>
      </c>
      <c r="V1020" t="str">
        <f>_xlfn.XLOOKUP(UTILIZADAS[[#This Row],[Contacto1]],Tabla2[phone_number_dialed],Tabla2[status_name],,0)</f>
        <v>Auto busy</v>
      </c>
    </row>
    <row r="1021" spans="1:22" x14ac:dyDescent="0.25">
      <c r="A1021" s="88" t="s">
        <v>2241</v>
      </c>
      <c r="B1021" t="s">
        <v>602</v>
      </c>
      <c r="C1021" s="4">
        <v>352355920000</v>
      </c>
      <c r="D1021" t="s">
        <v>4163</v>
      </c>
      <c r="E1021">
        <f>+_xlfn.XLOOKUP(UTILIZADAS[[#This Row],[Numero_Cuenta]],'[1]cobros_marzo (fijo)'!$B:$B,'[1]cobros_marzo (fijo)'!$D:$D,,0)</f>
        <v>0</v>
      </c>
      <c r="G1021" s="3">
        <v>46026</v>
      </c>
      <c r="H1021">
        <v>65099454</v>
      </c>
      <c r="I1021">
        <v>65099454</v>
      </c>
      <c r="K1021" t="s">
        <v>3471</v>
      </c>
      <c r="O1021" s="3">
        <v>46026</v>
      </c>
      <c r="S1021" t="s">
        <v>603</v>
      </c>
      <c r="T1021" t="s">
        <v>65</v>
      </c>
      <c r="U1021" t="s">
        <v>2550</v>
      </c>
      <c r="V1021" t="str">
        <f>_xlfn.XLOOKUP(UTILIZADAS[[#This Row],[Contacto1]],Tabla2[phone_number_dialed],Tabla2[status_name],,0)</f>
        <v>Auto busy</v>
      </c>
    </row>
    <row r="1022" spans="1:22" x14ac:dyDescent="0.25">
      <c r="A1022" s="88" t="s">
        <v>2241</v>
      </c>
      <c r="B1022" t="s">
        <v>604</v>
      </c>
      <c r="C1022" s="4">
        <v>351351490000</v>
      </c>
      <c r="D1022" t="s">
        <v>4163</v>
      </c>
      <c r="E1022">
        <f>+_xlfn.XLOOKUP(UTILIZADAS[[#This Row],[Numero_Cuenta]],'[1]cobros_marzo (fijo)'!$B:$B,'[1]cobros_marzo (fijo)'!$D:$D,,0)</f>
        <v>0</v>
      </c>
      <c r="G1022" s="3">
        <v>46026</v>
      </c>
      <c r="H1022">
        <v>68087641</v>
      </c>
      <c r="I1022">
        <v>68087641</v>
      </c>
      <c r="K1022" t="s">
        <v>3472</v>
      </c>
      <c r="O1022" s="3">
        <v>46026</v>
      </c>
      <c r="S1022" t="s">
        <v>605</v>
      </c>
      <c r="T1022" t="s">
        <v>65</v>
      </c>
      <c r="U1022" t="s">
        <v>2550</v>
      </c>
      <c r="V1022" t="e">
        <f>_xlfn.XLOOKUP(UTILIZADAS[[#This Row],[Contacto1]],Tabla2[phone_number_dialed],Tabla2[status_name],,0)</f>
        <v>#N/A</v>
      </c>
    </row>
    <row r="1023" spans="1:22" x14ac:dyDescent="0.25">
      <c r="A1023" s="88" t="s">
        <v>2241</v>
      </c>
      <c r="B1023" t="s">
        <v>608</v>
      </c>
      <c r="C1023" s="4">
        <v>352353380000</v>
      </c>
      <c r="D1023" t="s">
        <v>4163</v>
      </c>
      <c r="E1023">
        <f>+_xlfn.XLOOKUP(UTILIZADAS[[#This Row],[Numero_Cuenta]],'[1]cobros_marzo (fijo)'!$B:$B,'[1]cobros_marzo (fijo)'!$D:$D,,0)</f>
        <v>0</v>
      </c>
      <c r="G1023" s="3">
        <v>46026</v>
      </c>
      <c r="H1023">
        <v>66839512</v>
      </c>
      <c r="I1023">
        <v>66839512</v>
      </c>
      <c r="K1023" t="s">
        <v>3473</v>
      </c>
      <c r="O1023" s="3">
        <v>46026</v>
      </c>
      <c r="S1023" t="s">
        <v>609</v>
      </c>
      <c r="T1023" t="s">
        <v>65</v>
      </c>
      <c r="U1023" t="s">
        <v>2550</v>
      </c>
      <c r="V1023" t="e">
        <f>_xlfn.XLOOKUP(UTILIZADAS[[#This Row],[Contacto1]],Tabla2[phone_number_dialed],Tabla2[status_name],,0)</f>
        <v>#N/A</v>
      </c>
    </row>
    <row r="1024" spans="1:22" x14ac:dyDescent="0.25">
      <c r="A1024" s="88" t="s">
        <v>2241</v>
      </c>
      <c r="B1024" t="s">
        <v>610</v>
      </c>
      <c r="C1024" s="4">
        <v>357355580000</v>
      </c>
      <c r="D1024" t="s">
        <v>4163</v>
      </c>
      <c r="E1024">
        <f>+_xlfn.XLOOKUP(UTILIZADAS[[#This Row],[Numero_Cuenta]],'[1]cobros_marzo (fijo)'!$B:$B,'[1]cobros_marzo (fijo)'!$D:$D,,0)</f>
        <v>0</v>
      </c>
      <c r="G1024" s="3">
        <v>46026</v>
      </c>
      <c r="H1024">
        <v>67784529</v>
      </c>
      <c r="I1024">
        <v>67784529</v>
      </c>
      <c r="K1024" t="s">
        <v>3474</v>
      </c>
      <c r="O1024" s="3">
        <v>46026</v>
      </c>
      <c r="S1024" t="s">
        <v>611</v>
      </c>
      <c r="T1024" t="s">
        <v>65</v>
      </c>
      <c r="U1024" t="s">
        <v>2550</v>
      </c>
      <c r="V1024" t="e">
        <f>_xlfn.XLOOKUP(UTILIZADAS[[#This Row],[Contacto1]],Tabla2[phone_number_dialed],Tabla2[status_name],,0)</f>
        <v>#N/A</v>
      </c>
    </row>
    <row r="1025" spans="1:22" x14ac:dyDescent="0.25">
      <c r="A1025" s="88" t="s">
        <v>2241</v>
      </c>
      <c r="B1025" t="s">
        <v>612</v>
      </c>
      <c r="C1025" s="4">
        <v>352355500000</v>
      </c>
      <c r="D1025" t="s">
        <v>4163</v>
      </c>
      <c r="E1025">
        <f>+_xlfn.XLOOKUP(UTILIZADAS[[#This Row],[Numero_Cuenta]],'[1]cobros_marzo (fijo)'!$B:$B,'[1]cobros_marzo (fijo)'!$D:$D,,0)</f>
        <v>0</v>
      </c>
      <c r="G1025" s="3">
        <v>46026</v>
      </c>
      <c r="H1025">
        <v>63063741</v>
      </c>
      <c r="I1025">
        <v>63063741</v>
      </c>
      <c r="K1025" t="s">
        <v>3475</v>
      </c>
      <c r="O1025" s="3">
        <v>46026</v>
      </c>
      <c r="S1025" t="s">
        <v>613</v>
      </c>
      <c r="T1025" t="s">
        <v>65</v>
      </c>
      <c r="U1025" t="s">
        <v>2550</v>
      </c>
      <c r="V1025" t="e">
        <f>_xlfn.XLOOKUP(UTILIZADAS[[#This Row],[Contacto1]],Tabla2[phone_number_dialed],Tabla2[status_name],,0)</f>
        <v>#N/A</v>
      </c>
    </row>
    <row r="1026" spans="1:22" x14ac:dyDescent="0.25">
      <c r="A1026" s="88" t="s">
        <v>2241</v>
      </c>
      <c r="B1026" t="s">
        <v>614</v>
      </c>
      <c r="C1026" s="4">
        <v>358355740000</v>
      </c>
      <c r="D1026" t="s">
        <v>4163</v>
      </c>
      <c r="E1026">
        <f>+_xlfn.XLOOKUP(UTILIZADAS[[#This Row],[Numero_Cuenta]],'[1]cobros_marzo (fijo)'!$B:$B,'[1]cobros_marzo (fijo)'!$D:$D,,0)</f>
        <v>0</v>
      </c>
      <c r="G1026" s="3">
        <v>46026</v>
      </c>
      <c r="H1026">
        <v>65579008</v>
      </c>
      <c r="I1026">
        <v>65579008</v>
      </c>
      <c r="K1026" t="s">
        <v>3476</v>
      </c>
      <c r="O1026" s="3">
        <v>46026</v>
      </c>
      <c r="S1026" t="s">
        <v>615</v>
      </c>
      <c r="T1026" t="s">
        <v>65</v>
      </c>
      <c r="U1026" t="s">
        <v>2550</v>
      </c>
      <c r="V1026" t="str">
        <f>_xlfn.XLOOKUP(UTILIZADAS[[#This Row],[Contacto1]],Tabla2[phone_number_dialed],Tabla2[status_name],,0)</f>
        <v>Buzon de voz</v>
      </c>
    </row>
    <row r="1027" spans="1:22" x14ac:dyDescent="0.25">
      <c r="A1027" s="88" t="s">
        <v>2241</v>
      </c>
      <c r="B1027" t="s">
        <v>618</v>
      </c>
      <c r="C1027" s="4">
        <v>355354600000</v>
      </c>
      <c r="D1027" t="s">
        <v>4163</v>
      </c>
      <c r="E1027">
        <f>+_xlfn.XLOOKUP(UTILIZADAS[[#This Row],[Numero_Cuenta]],'[1]cobros_marzo (fijo)'!$B:$B,'[1]cobros_marzo (fijo)'!$D:$D,,0)</f>
        <v>0</v>
      </c>
      <c r="G1027" s="3">
        <v>46026</v>
      </c>
      <c r="H1027">
        <v>68185820</v>
      </c>
      <c r="I1027">
        <v>68185820</v>
      </c>
      <c r="K1027" t="s">
        <v>3477</v>
      </c>
      <c r="O1027" s="3">
        <v>46026</v>
      </c>
      <c r="S1027" t="s">
        <v>619</v>
      </c>
      <c r="T1027" t="s">
        <v>65</v>
      </c>
      <c r="U1027" t="s">
        <v>2550</v>
      </c>
      <c r="V1027" t="e">
        <f>_xlfn.XLOOKUP(UTILIZADAS[[#This Row],[Contacto1]],Tabla2[phone_number_dialed],Tabla2[status_name],,0)</f>
        <v>#N/A</v>
      </c>
    </row>
    <row r="1028" spans="1:22" x14ac:dyDescent="0.25">
      <c r="A1028" s="88" t="s">
        <v>2241</v>
      </c>
      <c r="B1028" t="s">
        <v>624</v>
      </c>
      <c r="C1028" s="4">
        <v>358328410000</v>
      </c>
      <c r="D1028" t="s">
        <v>4163</v>
      </c>
      <c r="E1028">
        <f>+_xlfn.XLOOKUP(UTILIZADAS[[#This Row],[Numero_Cuenta]],'[1]cobros_marzo (fijo)'!$B:$B,'[1]cobros_marzo (fijo)'!$D:$D,,0)</f>
        <v>0</v>
      </c>
      <c r="G1028" s="3">
        <v>46026</v>
      </c>
      <c r="H1028">
        <v>68591258</v>
      </c>
      <c r="I1028">
        <v>68591258</v>
      </c>
      <c r="K1028" t="s">
        <v>3478</v>
      </c>
      <c r="O1028" s="3">
        <v>46026</v>
      </c>
      <c r="S1028" t="s">
        <v>625</v>
      </c>
      <c r="T1028" t="s">
        <v>65</v>
      </c>
      <c r="U1028" t="s">
        <v>2550</v>
      </c>
      <c r="V1028" t="e">
        <f>_xlfn.XLOOKUP(UTILIZADAS[[#This Row],[Contacto1]],Tabla2[phone_number_dialed],Tabla2[status_name],,0)</f>
        <v>#N/A</v>
      </c>
    </row>
    <row r="1029" spans="1:22" x14ac:dyDescent="0.25">
      <c r="A1029" s="88" t="s">
        <v>2241</v>
      </c>
      <c r="B1029" t="s">
        <v>626</v>
      </c>
      <c r="C1029" s="4">
        <v>358355520000</v>
      </c>
      <c r="D1029" t="s">
        <v>4163</v>
      </c>
      <c r="E1029">
        <f>+_xlfn.XLOOKUP(UTILIZADAS[[#This Row],[Numero_Cuenta]],'[1]cobros_marzo (fijo)'!$B:$B,'[1]cobros_marzo (fijo)'!$D:$D,,0)</f>
        <v>0</v>
      </c>
      <c r="G1029" s="3">
        <v>46026</v>
      </c>
      <c r="H1029">
        <v>64179054</v>
      </c>
      <c r="I1029">
        <v>64179054</v>
      </c>
      <c r="K1029" t="s">
        <v>3479</v>
      </c>
      <c r="O1029" s="3">
        <v>46026</v>
      </c>
      <c r="S1029" t="s">
        <v>627</v>
      </c>
      <c r="T1029" t="s">
        <v>65</v>
      </c>
      <c r="U1029" t="s">
        <v>2550</v>
      </c>
      <c r="V1029" t="e">
        <f>_xlfn.XLOOKUP(UTILIZADAS[[#This Row],[Contacto1]],Tabla2[phone_number_dialed],Tabla2[status_name],,0)</f>
        <v>#N/A</v>
      </c>
    </row>
    <row r="1030" spans="1:22" x14ac:dyDescent="0.25">
      <c r="A1030" s="88" t="s">
        <v>2241</v>
      </c>
      <c r="B1030" t="s">
        <v>628</v>
      </c>
      <c r="C1030" s="4">
        <v>353354300000</v>
      </c>
      <c r="D1030" t="s">
        <v>4163</v>
      </c>
      <c r="E1030">
        <f>+_xlfn.XLOOKUP(UTILIZADAS[[#This Row],[Numero_Cuenta]],'[1]cobros_marzo (fijo)'!$B:$B,'[1]cobros_marzo (fijo)'!$D:$D,,0)</f>
        <v>0</v>
      </c>
      <c r="G1030" s="3">
        <v>46026</v>
      </c>
      <c r="H1030">
        <v>68484439</v>
      </c>
      <c r="I1030">
        <v>68484439</v>
      </c>
      <c r="K1030" t="s">
        <v>3480</v>
      </c>
      <c r="O1030" s="3">
        <v>46026</v>
      </c>
      <c r="S1030" t="s">
        <v>629</v>
      </c>
      <c r="T1030" t="s">
        <v>86</v>
      </c>
      <c r="U1030" t="s">
        <v>2550</v>
      </c>
      <c r="V1030" t="e">
        <f>_xlfn.XLOOKUP(UTILIZADAS[[#This Row],[Contacto1]],Tabla2[phone_number_dialed],Tabla2[status_name],,0)</f>
        <v>#N/A</v>
      </c>
    </row>
    <row r="1031" spans="1:22" x14ac:dyDescent="0.25">
      <c r="A1031" s="88" t="s">
        <v>2241</v>
      </c>
      <c r="B1031" t="s">
        <v>630</v>
      </c>
      <c r="C1031" s="4">
        <v>354353850000</v>
      </c>
      <c r="D1031" t="s">
        <v>4163</v>
      </c>
      <c r="E1031">
        <f>+_xlfn.XLOOKUP(UTILIZADAS[[#This Row],[Numero_Cuenta]],'[1]cobros_marzo (fijo)'!$B:$B,'[1]cobros_marzo (fijo)'!$D:$D,,0)</f>
        <v>0</v>
      </c>
      <c r="G1031" s="3">
        <v>46026</v>
      </c>
      <c r="H1031">
        <v>66447868</v>
      </c>
      <c r="I1031">
        <v>66447868</v>
      </c>
      <c r="K1031" t="s">
        <v>3481</v>
      </c>
      <c r="O1031" s="3">
        <v>46026</v>
      </c>
      <c r="S1031" t="s">
        <v>631</v>
      </c>
      <c r="T1031" t="s">
        <v>65</v>
      </c>
      <c r="U1031" t="s">
        <v>2550</v>
      </c>
      <c r="V1031" t="e">
        <f>_xlfn.XLOOKUP(UTILIZADAS[[#This Row],[Contacto1]],Tabla2[phone_number_dialed],Tabla2[status_name],,0)</f>
        <v>#N/A</v>
      </c>
    </row>
    <row r="1032" spans="1:22" x14ac:dyDescent="0.25">
      <c r="A1032" s="88" t="s">
        <v>2241</v>
      </c>
      <c r="B1032" t="s">
        <v>634</v>
      </c>
      <c r="C1032" s="4">
        <v>355351470000</v>
      </c>
      <c r="D1032" t="s">
        <v>4163</v>
      </c>
      <c r="E1032">
        <f>+_xlfn.XLOOKUP(UTILIZADAS[[#This Row],[Numero_Cuenta]],'[1]cobros_marzo (fijo)'!$B:$B,'[1]cobros_marzo (fijo)'!$D:$D,,0)</f>
        <v>0</v>
      </c>
      <c r="G1032" s="3">
        <v>46026</v>
      </c>
      <c r="H1032">
        <v>69604906</v>
      </c>
      <c r="I1032">
        <v>69604906</v>
      </c>
      <c r="K1032" t="s">
        <v>3482</v>
      </c>
      <c r="O1032" s="3">
        <v>46026</v>
      </c>
      <c r="S1032" t="s">
        <v>635</v>
      </c>
      <c r="T1032" t="s">
        <v>65</v>
      </c>
      <c r="U1032" t="s">
        <v>2550</v>
      </c>
      <c r="V1032" t="e">
        <f>_xlfn.XLOOKUP(UTILIZADAS[[#This Row],[Contacto1]],Tabla2[phone_number_dialed],Tabla2[status_name],,0)</f>
        <v>#N/A</v>
      </c>
    </row>
    <row r="1033" spans="1:22" x14ac:dyDescent="0.25">
      <c r="A1033" s="88" t="s">
        <v>2241</v>
      </c>
      <c r="B1033" t="s">
        <v>638</v>
      </c>
      <c r="C1033" s="4">
        <v>214029100000</v>
      </c>
      <c r="D1033" t="s">
        <v>4163</v>
      </c>
      <c r="E1033">
        <f>+_xlfn.XLOOKUP(UTILIZADAS[[#This Row],[Numero_Cuenta]],'[1]cobros_marzo (fijo)'!$B:$B,'[1]cobros_marzo (fijo)'!$D:$D,,0)</f>
        <v>0</v>
      </c>
      <c r="G1033" s="3">
        <v>46026</v>
      </c>
      <c r="H1033">
        <v>64077062</v>
      </c>
      <c r="I1033">
        <v>64077062</v>
      </c>
      <c r="K1033" t="s">
        <v>3483</v>
      </c>
      <c r="O1033" s="3">
        <v>46026</v>
      </c>
      <c r="S1033" t="s">
        <v>639</v>
      </c>
      <c r="T1033" t="s">
        <v>65</v>
      </c>
      <c r="U1033" t="s">
        <v>2550</v>
      </c>
      <c r="V1033" t="e">
        <f>_xlfn.XLOOKUP(UTILIZADAS[[#This Row],[Contacto1]],Tabla2[phone_number_dialed],Tabla2[status_name],,0)</f>
        <v>#N/A</v>
      </c>
    </row>
    <row r="1034" spans="1:22" x14ac:dyDescent="0.25">
      <c r="A1034" s="88" t="s">
        <v>2241</v>
      </c>
      <c r="B1034" t="s">
        <v>642</v>
      </c>
      <c r="C1034" s="4">
        <v>351319660000</v>
      </c>
      <c r="D1034" t="s">
        <v>4163</v>
      </c>
      <c r="E1034">
        <f>+_xlfn.XLOOKUP(UTILIZADAS[[#This Row],[Numero_Cuenta]],'[1]cobros_marzo (fijo)'!$B:$B,'[1]cobros_marzo (fijo)'!$D:$D,,0)</f>
        <v>0</v>
      </c>
      <c r="G1034" s="3">
        <v>46026</v>
      </c>
      <c r="H1034">
        <v>62495654</v>
      </c>
      <c r="I1034">
        <v>62495654</v>
      </c>
      <c r="K1034" t="s">
        <v>3484</v>
      </c>
      <c r="O1034" s="3">
        <v>46026</v>
      </c>
      <c r="S1034" t="s">
        <v>643</v>
      </c>
      <c r="T1034" t="s">
        <v>65</v>
      </c>
      <c r="U1034" t="s">
        <v>2550</v>
      </c>
      <c r="V1034" t="e">
        <f>_xlfn.XLOOKUP(UTILIZADAS[[#This Row],[Contacto1]],Tabla2[phone_number_dialed],Tabla2[status_name],,0)</f>
        <v>#N/A</v>
      </c>
    </row>
    <row r="1035" spans="1:22" x14ac:dyDescent="0.25">
      <c r="A1035" s="88" t="s">
        <v>2241</v>
      </c>
      <c r="B1035" t="s">
        <v>1122</v>
      </c>
      <c r="C1035" s="4">
        <v>351337710000</v>
      </c>
      <c r="D1035" t="s">
        <v>4163</v>
      </c>
      <c r="E1035">
        <f>+_xlfn.XLOOKUP(UTILIZADAS[[#This Row],[Numero_Cuenta]],'[1]cobros_marzo (fijo)'!$B:$B,'[1]cobros_marzo (fijo)'!$D:$D,,0)</f>
        <v>0</v>
      </c>
      <c r="G1035" s="3">
        <v>46026</v>
      </c>
      <c r="H1035">
        <v>63912870</v>
      </c>
      <c r="I1035">
        <v>63912870</v>
      </c>
      <c r="K1035" t="s">
        <v>3485</v>
      </c>
      <c r="O1035" s="3">
        <v>46026</v>
      </c>
      <c r="S1035" t="s">
        <v>1123</v>
      </c>
      <c r="T1035" t="s">
        <v>65</v>
      </c>
      <c r="U1035" t="s">
        <v>2551</v>
      </c>
      <c r="V1035" t="e">
        <f>_xlfn.XLOOKUP(UTILIZADAS[[#This Row],[Contacto1]],Tabla2[phone_number_dialed],Tabla2[status_name],,0)</f>
        <v>#N/A</v>
      </c>
    </row>
    <row r="1036" spans="1:22" x14ac:dyDescent="0.25">
      <c r="A1036" s="88" t="s">
        <v>2241</v>
      </c>
      <c r="B1036" t="s">
        <v>1126</v>
      </c>
      <c r="C1036" s="4">
        <v>353339460000</v>
      </c>
      <c r="D1036" t="s">
        <v>4163</v>
      </c>
      <c r="E1036">
        <f>+_xlfn.XLOOKUP(UTILIZADAS[[#This Row],[Numero_Cuenta]],'[1]cobros_marzo (fijo)'!$B:$B,'[1]cobros_marzo (fijo)'!$D:$D,,0)</f>
        <v>0</v>
      </c>
      <c r="G1036" s="3">
        <v>46026</v>
      </c>
      <c r="H1036">
        <v>65047823</v>
      </c>
      <c r="I1036">
        <v>65047823</v>
      </c>
      <c r="K1036" t="s">
        <v>3486</v>
      </c>
      <c r="O1036" s="3">
        <v>46026</v>
      </c>
      <c r="S1036" t="s">
        <v>1127</v>
      </c>
      <c r="T1036" t="s">
        <v>65</v>
      </c>
      <c r="U1036" t="s">
        <v>2551</v>
      </c>
      <c r="V1036" t="e">
        <f>_xlfn.XLOOKUP(UTILIZADAS[[#This Row],[Contacto1]],Tabla2[phone_number_dialed],Tabla2[status_name],,0)</f>
        <v>#N/A</v>
      </c>
    </row>
    <row r="1037" spans="1:22" x14ac:dyDescent="0.25">
      <c r="A1037" s="88" t="s">
        <v>2241</v>
      </c>
      <c r="B1037" t="s">
        <v>1128</v>
      </c>
      <c r="C1037" s="4">
        <v>354339450000</v>
      </c>
      <c r="D1037" t="s">
        <v>4163</v>
      </c>
      <c r="E1037">
        <f>+_xlfn.XLOOKUP(UTILIZADAS[[#This Row],[Numero_Cuenta]],'[1]cobros_marzo (fijo)'!$B:$B,'[1]cobros_marzo (fijo)'!$D:$D,,0)</f>
        <v>0</v>
      </c>
      <c r="G1037" s="3">
        <v>46026</v>
      </c>
      <c r="H1037">
        <v>64348533</v>
      </c>
      <c r="I1037">
        <v>64348533</v>
      </c>
      <c r="K1037" t="s">
        <v>3487</v>
      </c>
      <c r="O1037" s="3">
        <v>46026</v>
      </c>
      <c r="S1037" t="s">
        <v>1129</v>
      </c>
      <c r="T1037" t="s">
        <v>85</v>
      </c>
      <c r="U1037" t="s">
        <v>2551</v>
      </c>
      <c r="V1037" t="e">
        <f>_xlfn.XLOOKUP(UTILIZADAS[[#This Row],[Contacto1]],Tabla2[phone_number_dialed],Tabla2[status_name],,0)</f>
        <v>#N/A</v>
      </c>
    </row>
    <row r="1038" spans="1:22" x14ac:dyDescent="0.25">
      <c r="A1038" s="88" t="s">
        <v>2241</v>
      </c>
      <c r="B1038" t="s">
        <v>1130</v>
      </c>
      <c r="C1038" s="4">
        <v>351336750000</v>
      </c>
      <c r="D1038" t="s">
        <v>4163</v>
      </c>
      <c r="E1038">
        <f>+_xlfn.XLOOKUP(UTILIZADAS[[#This Row],[Numero_Cuenta]],'[1]cobros_marzo (fijo)'!$B:$B,'[1]cobros_marzo (fijo)'!$D:$D,,0)</f>
        <v>0</v>
      </c>
      <c r="G1038" s="3">
        <v>46026</v>
      </c>
      <c r="H1038">
        <v>63524408</v>
      </c>
      <c r="I1038">
        <v>63524408</v>
      </c>
      <c r="K1038" t="s">
        <v>3488</v>
      </c>
      <c r="O1038" s="3">
        <v>46026</v>
      </c>
      <c r="S1038" t="s">
        <v>1131</v>
      </c>
      <c r="T1038" t="s">
        <v>65</v>
      </c>
      <c r="U1038" t="s">
        <v>2551</v>
      </c>
      <c r="V1038" t="e">
        <f>_xlfn.XLOOKUP(UTILIZADAS[[#This Row],[Contacto1]],Tabla2[phone_number_dialed],Tabla2[status_name],,0)</f>
        <v>#N/A</v>
      </c>
    </row>
    <row r="1039" spans="1:22" x14ac:dyDescent="0.25">
      <c r="A1039" s="88" t="s">
        <v>2241</v>
      </c>
      <c r="B1039" t="s">
        <v>1134</v>
      </c>
      <c r="C1039" s="4">
        <v>356339790000</v>
      </c>
      <c r="D1039" t="s">
        <v>4163</v>
      </c>
      <c r="E1039">
        <f>+_xlfn.XLOOKUP(UTILIZADAS[[#This Row],[Numero_Cuenta]],'[1]cobros_marzo (fijo)'!$B:$B,'[1]cobros_marzo (fijo)'!$D:$D,,0)</f>
        <v>0</v>
      </c>
      <c r="G1039" s="3">
        <v>46026</v>
      </c>
      <c r="H1039">
        <v>65380331</v>
      </c>
      <c r="I1039">
        <v>65380331</v>
      </c>
      <c r="K1039" t="s">
        <v>3489</v>
      </c>
      <c r="O1039" s="3">
        <v>46026</v>
      </c>
      <c r="S1039" t="s">
        <v>1135</v>
      </c>
      <c r="T1039" t="s">
        <v>65</v>
      </c>
      <c r="U1039" t="s">
        <v>2551</v>
      </c>
      <c r="V1039" t="e">
        <f>_xlfn.XLOOKUP(UTILIZADAS[[#This Row],[Contacto1]],Tabla2[phone_number_dialed],Tabla2[status_name],,0)</f>
        <v>#N/A</v>
      </c>
    </row>
    <row r="1040" spans="1:22" x14ac:dyDescent="0.25">
      <c r="A1040" s="88" t="s">
        <v>2241</v>
      </c>
      <c r="B1040" t="s">
        <v>1136</v>
      </c>
      <c r="C1040" s="4">
        <v>313082400000</v>
      </c>
      <c r="D1040" t="s">
        <v>4163</v>
      </c>
      <c r="E1040">
        <f>+_xlfn.XLOOKUP(UTILIZADAS[[#This Row],[Numero_Cuenta]],'[1]cobros_marzo (fijo)'!$B:$B,'[1]cobros_marzo (fijo)'!$D:$D,,0)</f>
        <v>0</v>
      </c>
      <c r="G1040" s="3">
        <v>46026</v>
      </c>
      <c r="H1040">
        <v>64969771</v>
      </c>
      <c r="I1040">
        <v>64969771</v>
      </c>
      <c r="K1040" t="s">
        <v>3490</v>
      </c>
      <c r="O1040" s="3">
        <v>46026</v>
      </c>
      <c r="S1040" t="s">
        <v>1137</v>
      </c>
      <c r="T1040" t="s">
        <v>65</v>
      </c>
      <c r="U1040" t="s">
        <v>2551</v>
      </c>
      <c r="V1040" t="e">
        <f>_xlfn.XLOOKUP(UTILIZADAS[[#This Row],[Contacto1]],Tabla2[phone_number_dialed],Tabla2[status_name],,0)</f>
        <v>#N/A</v>
      </c>
    </row>
    <row r="1041" spans="1:22" x14ac:dyDescent="0.25">
      <c r="A1041" s="88" t="s">
        <v>2241</v>
      </c>
      <c r="B1041" t="s">
        <v>1140</v>
      </c>
      <c r="C1041" s="4">
        <v>356338160000</v>
      </c>
      <c r="D1041" t="s">
        <v>4163</v>
      </c>
      <c r="E1041">
        <f>+_xlfn.XLOOKUP(UTILIZADAS[[#This Row],[Numero_Cuenta]],'[1]cobros_marzo (fijo)'!$B:$B,'[1]cobros_marzo (fijo)'!$D:$D,,0)</f>
        <v>0</v>
      </c>
      <c r="G1041" s="3">
        <v>46026</v>
      </c>
      <c r="H1041">
        <v>62127638</v>
      </c>
      <c r="I1041">
        <v>62127638</v>
      </c>
      <c r="K1041" t="s">
        <v>3491</v>
      </c>
      <c r="O1041" s="3">
        <v>46026</v>
      </c>
      <c r="S1041" t="s">
        <v>1141</v>
      </c>
      <c r="T1041" t="s">
        <v>73</v>
      </c>
      <c r="U1041" t="s">
        <v>2551</v>
      </c>
      <c r="V1041" t="e">
        <f>_xlfn.XLOOKUP(UTILIZADAS[[#This Row],[Contacto1]],Tabla2[phone_number_dialed],Tabla2[status_name],,0)</f>
        <v>#N/A</v>
      </c>
    </row>
    <row r="1042" spans="1:22" x14ac:dyDescent="0.25">
      <c r="A1042" s="88" t="s">
        <v>2241</v>
      </c>
      <c r="B1042" t="s">
        <v>1098</v>
      </c>
      <c r="C1042" s="4">
        <v>351339430000</v>
      </c>
      <c r="D1042" t="s">
        <v>4163</v>
      </c>
      <c r="E1042">
        <f>+_xlfn.XLOOKUP(UTILIZADAS[[#This Row],[Numero_Cuenta]],'[1]cobros_marzo (fijo)'!$B:$B,'[1]cobros_marzo (fijo)'!$D:$D,,0)</f>
        <v>0</v>
      </c>
      <c r="G1042" s="3">
        <v>46026</v>
      </c>
      <c r="H1042">
        <v>67879995</v>
      </c>
      <c r="I1042">
        <v>67879995</v>
      </c>
      <c r="K1042" t="s">
        <v>3492</v>
      </c>
      <c r="O1042" s="3">
        <v>46026</v>
      </c>
      <c r="S1042" t="s">
        <v>1099</v>
      </c>
      <c r="T1042" t="s">
        <v>65</v>
      </c>
      <c r="U1042" t="s">
        <v>2551</v>
      </c>
      <c r="V1042" t="e">
        <f>_xlfn.XLOOKUP(UTILIZADAS[[#This Row],[Contacto1]],Tabla2[phone_number_dialed],Tabla2[status_name],,0)</f>
        <v>#N/A</v>
      </c>
    </row>
    <row r="1043" spans="1:22" x14ac:dyDescent="0.25">
      <c r="A1043" s="88" t="s">
        <v>2241</v>
      </c>
      <c r="B1043" t="s">
        <v>1100</v>
      </c>
      <c r="C1043" s="4">
        <v>296064470000</v>
      </c>
      <c r="D1043" t="s">
        <v>4163</v>
      </c>
      <c r="E1043">
        <f>+_xlfn.XLOOKUP(UTILIZADAS[[#This Row],[Numero_Cuenta]],'[1]cobros_marzo (fijo)'!$B:$B,'[1]cobros_marzo (fijo)'!$D:$D,,0)</f>
        <v>0</v>
      </c>
      <c r="G1043" s="3">
        <v>46026</v>
      </c>
      <c r="H1043">
        <v>61612790</v>
      </c>
      <c r="I1043">
        <v>61612790</v>
      </c>
      <c r="K1043" t="s">
        <v>3493</v>
      </c>
      <c r="O1043" s="3">
        <v>46026</v>
      </c>
      <c r="S1043" t="s">
        <v>1101</v>
      </c>
      <c r="T1043" t="s">
        <v>65</v>
      </c>
      <c r="U1043" t="s">
        <v>2551</v>
      </c>
      <c r="V1043" t="e">
        <f>_xlfn.XLOOKUP(UTILIZADAS[[#This Row],[Contacto1]],Tabla2[phone_number_dialed],Tabla2[status_name],,0)</f>
        <v>#N/A</v>
      </c>
    </row>
    <row r="1044" spans="1:22" x14ac:dyDescent="0.25">
      <c r="A1044" s="88" t="s">
        <v>2241</v>
      </c>
      <c r="B1044" t="s">
        <v>1102</v>
      </c>
      <c r="C1044" s="4">
        <v>354338330000</v>
      </c>
      <c r="D1044" t="s">
        <v>4163</v>
      </c>
      <c r="E1044">
        <f>+_xlfn.XLOOKUP(UTILIZADAS[[#This Row],[Numero_Cuenta]],'[1]cobros_marzo (fijo)'!$B:$B,'[1]cobros_marzo (fijo)'!$D:$D,,0)</f>
        <v>0</v>
      </c>
      <c r="G1044" s="3">
        <v>46026</v>
      </c>
      <c r="H1044">
        <v>68227924</v>
      </c>
      <c r="I1044">
        <v>68227924</v>
      </c>
      <c r="K1044" t="s">
        <v>2131</v>
      </c>
      <c r="O1044" s="3">
        <v>46026</v>
      </c>
      <c r="S1044" t="s">
        <v>1103</v>
      </c>
      <c r="T1044" t="s">
        <v>65</v>
      </c>
      <c r="U1044" t="s">
        <v>2551</v>
      </c>
      <c r="V1044" t="e">
        <f>_xlfn.XLOOKUP(UTILIZADAS[[#This Row],[Contacto1]],Tabla2[phone_number_dialed],Tabla2[status_name],,0)</f>
        <v>#N/A</v>
      </c>
    </row>
    <row r="1045" spans="1:22" x14ac:dyDescent="0.25">
      <c r="A1045" s="88" t="s">
        <v>2241</v>
      </c>
      <c r="B1045" t="s">
        <v>1104</v>
      </c>
      <c r="C1045" s="4">
        <v>213049300000</v>
      </c>
      <c r="D1045" t="s">
        <v>4163</v>
      </c>
      <c r="E1045">
        <f>+_xlfn.XLOOKUP(UTILIZADAS[[#This Row],[Numero_Cuenta]],'[1]cobros_marzo (fijo)'!$B:$B,'[1]cobros_marzo (fijo)'!$D:$D,,0)</f>
        <v>0</v>
      </c>
      <c r="G1045" s="3">
        <v>46026</v>
      </c>
      <c r="H1045">
        <v>69395280</v>
      </c>
      <c r="I1045">
        <v>69395280</v>
      </c>
      <c r="K1045" t="s">
        <v>2143</v>
      </c>
      <c r="O1045" s="3">
        <v>46026</v>
      </c>
      <c r="S1045" t="s">
        <v>1105</v>
      </c>
      <c r="T1045" t="s">
        <v>65</v>
      </c>
      <c r="U1045" t="s">
        <v>2551</v>
      </c>
      <c r="V1045" t="e">
        <f>_xlfn.XLOOKUP(UTILIZADAS[[#This Row],[Contacto1]],Tabla2[phone_number_dialed],Tabla2[status_name],,0)</f>
        <v>#N/A</v>
      </c>
    </row>
    <row r="1046" spans="1:22" x14ac:dyDescent="0.25">
      <c r="A1046" s="88" t="s">
        <v>2241</v>
      </c>
      <c r="B1046" t="s">
        <v>1106</v>
      </c>
      <c r="C1046" s="4">
        <v>351338510000</v>
      </c>
      <c r="D1046" t="s">
        <v>4163</v>
      </c>
      <c r="E1046">
        <f>+_xlfn.XLOOKUP(UTILIZADAS[[#This Row],[Numero_Cuenta]],'[1]cobros_marzo (fijo)'!$B:$B,'[1]cobros_marzo (fijo)'!$D:$D,,0)</f>
        <v>0</v>
      </c>
      <c r="G1046" s="3">
        <v>46026</v>
      </c>
      <c r="H1046">
        <v>64284709</v>
      </c>
      <c r="I1046">
        <v>64284709</v>
      </c>
      <c r="K1046" t="s">
        <v>3280</v>
      </c>
      <c r="O1046" s="3">
        <v>46026</v>
      </c>
      <c r="S1046" t="s">
        <v>1107</v>
      </c>
      <c r="T1046" t="s">
        <v>65</v>
      </c>
      <c r="U1046" t="s">
        <v>2551</v>
      </c>
      <c r="V1046" t="e">
        <f>_xlfn.XLOOKUP(UTILIZADAS[[#This Row],[Contacto1]],Tabla2[phone_number_dialed],Tabla2[status_name],,0)</f>
        <v>#N/A</v>
      </c>
    </row>
    <row r="1047" spans="1:22" x14ac:dyDescent="0.25">
      <c r="A1047" s="88" t="s">
        <v>2241</v>
      </c>
      <c r="B1047" t="s">
        <v>1108</v>
      </c>
      <c r="C1047" s="4">
        <v>355336870000</v>
      </c>
      <c r="D1047" t="s">
        <v>4163</v>
      </c>
      <c r="E1047">
        <f>+_xlfn.XLOOKUP(UTILIZADAS[[#This Row],[Numero_Cuenta]],'[1]cobros_marzo (fijo)'!$B:$B,'[1]cobros_marzo (fijo)'!$D:$D,,0)</f>
        <v>0</v>
      </c>
      <c r="G1047" s="3">
        <v>46026</v>
      </c>
      <c r="H1047">
        <v>69945457</v>
      </c>
      <c r="I1047">
        <v>69945457</v>
      </c>
      <c r="K1047" t="s">
        <v>3494</v>
      </c>
      <c r="O1047" s="3">
        <v>46026</v>
      </c>
      <c r="S1047" t="s">
        <v>1109</v>
      </c>
      <c r="T1047" t="s">
        <v>65</v>
      </c>
      <c r="U1047" t="s">
        <v>2551</v>
      </c>
      <c r="V1047" t="e">
        <f>_xlfn.XLOOKUP(UTILIZADAS[[#This Row],[Contacto1]],Tabla2[phone_number_dialed],Tabla2[status_name],,0)</f>
        <v>#N/A</v>
      </c>
    </row>
    <row r="1048" spans="1:22" x14ac:dyDescent="0.25">
      <c r="A1048" s="88" t="s">
        <v>2241</v>
      </c>
      <c r="B1048" t="s">
        <v>1072</v>
      </c>
      <c r="C1048" s="4">
        <v>354338570000</v>
      </c>
      <c r="D1048" t="s">
        <v>4163</v>
      </c>
      <c r="E1048">
        <f>+_xlfn.XLOOKUP(UTILIZADAS[[#This Row],[Numero_Cuenta]],'[1]cobros_marzo (fijo)'!$B:$B,'[1]cobros_marzo (fijo)'!$D:$D,,0)</f>
        <v>0</v>
      </c>
      <c r="G1048" s="3">
        <v>46026</v>
      </c>
      <c r="H1048">
        <v>69147013</v>
      </c>
      <c r="I1048">
        <v>69147013</v>
      </c>
      <c r="K1048" t="s">
        <v>3495</v>
      </c>
      <c r="O1048" s="3">
        <v>46026</v>
      </c>
      <c r="S1048" t="s">
        <v>1073</v>
      </c>
      <c r="T1048" t="s">
        <v>65</v>
      </c>
      <c r="U1048" t="s">
        <v>2551</v>
      </c>
      <c r="V1048" t="e">
        <f>_xlfn.XLOOKUP(UTILIZADAS[[#This Row],[Contacto1]],Tabla2[phone_number_dialed],Tabla2[status_name],,0)</f>
        <v>#N/A</v>
      </c>
    </row>
    <row r="1049" spans="1:22" x14ac:dyDescent="0.25">
      <c r="A1049" s="88" t="s">
        <v>2241</v>
      </c>
      <c r="B1049" t="s">
        <v>1074</v>
      </c>
      <c r="C1049" s="4">
        <v>212061440000</v>
      </c>
      <c r="D1049" t="s">
        <v>4163</v>
      </c>
      <c r="E1049">
        <f>+_xlfn.XLOOKUP(UTILIZADAS[[#This Row],[Numero_Cuenta]],'[1]cobros_marzo (fijo)'!$B:$B,'[1]cobros_marzo (fijo)'!$D:$D,,0)</f>
        <v>0</v>
      </c>
      <c r="G1049" s="3">
        <v>46026</v>
      </c>
      <c r="H1049">
        <v>68559655</v>
      </c>
      <c r="I1049">
        <v>68559655</v>
      </c>
      <c r="K1049" t="s">
        <v>3496</v>
      </c>
      <c r="O1049" s="3">
        <v>46026</v>
      </c>
      <c r="S1049" t="s">
        <v>1075</v>
      </c>
      <c r="T1049" t="s">
        <v>65</v>
      </c>
      <c r="U1049" t="s">
        <v>2551</v>
      </c>
      <c r="V1049" t="e">
        <f>_xlfn.XLOOKUP(UTILIZADAS[[#This Row],[Contacto1]],Tabla2[phone_number_dialed],Tabla2[status_name],,0)</f>
        <v>#N/A</v>
      </c>
    </row>
    <row r="1050" spans="1:22" x14ac:dyDescent="0.25">
      <c r="A1050" s="88" t="s">
        <v>2241</v>
      </c>
      <c r="B1050" t="s">
        <v>1078</v>
      </c>
      <c r="C1050" s="4">
        <v>356125840000</v>
      </c>
      <c r="D1050" t="s">
        <v>4163</v>
      </c>
      <c r="E1050">
        <f>+_xlfn.XLOOKUP(UTILIZADAS[[#This Row],[Numero_Cuenta]],'[1]cobros_marzo (fijo)'!$B:$B,'[1]cobros_marzo (fijo)'!$D:$D,,0)</f>
        <v>0</v>
      </c>
      <c r="G1050" s="3">
        <v>46026</v>
      </c>
      <c r="H1050">
        <v>69578226</v>
      </c>
      <c r="I1050">
        <v>69578226</v>
      </c>
      <c r="K1050" t="s">
        <v>3497</v>
      </c>
      <c r="O1050" s="3">
        <v>46026</v>
      </c>
      <c r="S1050" t="s">
        <v>1079</v>
      </c>
      <c r="T1050" t="s">
        <v>65</v>
      </c>
      <c r="U1050" t="s">
        <v>2551</v>
      </c>
      <c r="V1050" t="e">
        <f>_xlfn.XLOOKUP(UTILIZADAS[[#This Row],[Contacto1]],Tabla2[phone_number_dialed],Tabla2[status_name],,0)</f>
        <v>#N/A</v>
      </c>
    </row>
    <row r="1051" spans="1:22" x14ac:dyDescent="0.25">
      <c r="A1051" s="88" t="s">
        <v>2241</v>
      </c>
      <c r="B1051" t="s">
        <v>1086</v>
      </c>
      <c r="C1051" s="4">
        <v>352340370000</v>
      </c>
      <c r="D1051" t="s">
        <v>4163</v>
      </c>
      <c r="E1051">
        <f>+_xlfn.XLOOKUP(UTILIZADAS[[#This Row],[Numero_Cuenta]],'[1]cobros_marzo (fijo)'!$B:$B,'[1]cobros_marzo (fijo)'!$D:$D,,0)</f>
        <v>0</v>
      </c>
      <c r="G1051" s="3">
        <v>46026</v>
      </c>
      <c r="H1051">
        <v>68382298</v>
      </c>
      <c r="I1051">
        <v>68382298</v>
      </c>
      <c r="K1051" t="s">
        <v>3498</v>
      </c>
      <c r="O1051" s="3">
        <v>46026</v>
      </c>
      <c r="S1051" t="s">
        <v>1087</v>
      </c>
      <c r="T1051" t="s">
        <v>65</v>
      </c>
      <c r="U1051" t="s">
        <v>2551</v>
      </c>
      <c r="V1051" t="e">
        <f>_xlfn.XLOOKUP(UTILIZADAS[[#This Row],[Contacto1]],Tabla2[phone_number_dialed],Tabla2[status_name],,0)</f>
        <v>#N/A</v>
      </c>
    </row>
    <row r="1052" spans="1:22" x14ac:dyDescent="0.25">
      <c r="A1052" s="88" t="s">
        <v>2241</v>
      </c>
      <c r="B1052" t="s">
        <v>1090</v>
      </c>
      <c r="C1052" s="4">
        <v>356339430000</v>
      </c>
      <c r="D1052" t="s">
        <v>4163</v>
      </c>
      <c r="E1052">
        <f>+_xlfn.XLOOKUP(UTILIZADAS[[#This Row],[Numero_Cuenta]],'[1]cobros_marzo (fijo)'!$B:$B,'[1]cobros_marzo (fijo)'!$D:$D,,0)</f>
        <v>0</v>
      </c>
      <c r="G1052" s="3">
        <v>46026</v>
      </c>
      <c r="H1052">
        <v>60204644</v>
      </c>
      <c r="I1052">
        <v>60204644</v>
      </c>
      <c r="K1052" t="s">
        <v>3499</v>
      </c>
      <c r="O1052" s="3">
        <v>46026</v>
      </c>
      <c r="S1052" t="s">
        <v>1091</v>
      </c>
      <c r="T1052" t="s">
        <v>65</v>
      </c>
      <c r="U1052" t="s">
        <v>2551</v>
      </c>
      <c r="V1052" t="e">
        <f>_xlfn.XLOOKUP(UTILIZADAS[[#This Row],[Contacto1]],Tabla2[phone_number_dialed],Tabla2[status_name],,0)</f>
        <v>#N/A</v>
      </c>
    </row>
    <row r="1053" spans="1:22" x14ac:dyDescent="0.25">
      <c r="A1053" s="88" t="s">
        <v>2241</v>
      </c>
      <c r="B1053" t="s">
        <v>1092</v>
      </c>
      <c r="C1053" s="4">
        <v>355340130000</v>
      </c>
      <c r="D1053" t="s">
        <v>4163</v>
      </c>
      <c r="E1053">
        <f>+_xlfn.XLOOKUP(UTILIZADAS[[#This Row],[Numero_Cuenta]],'[1]cobros_marzo (fijo)'!$B:$B,'[1]cobros_marzo (fijo)'!$D:$D,,0)</f>
        <v>0</v>
      </c>
      <c r="G1053" s="3">
        <v>46026</v>
      </c>
      <c r="H1053">
        <v>62779764</v>
      </c>
      <c r="I1053">
        <v>62779764</v>
      </c>
      <c r="K1053" t="s">
        <v>3500</v>
      </c>
      <c r="O1053" s="3">
        <v>46026</v>
      </c>
      <c r="S1053" t="s">
        <v>1093</v>
      </c>
      <c r="T1053" t="s">
        <v>65</v>
      </c>
      <c r="U1053" t="s">
        <v>2551</v>
      </c>
      <c r="V1053" t="e">
        <f>_xlfn.XLOOKUP(UTILIZADAS[[#This Row],[Contacto1]],Tabla2[phone_number_dialed],Tabla2[status_name],,0)</f>
        <v>#N/A</v>
      </c>
    </row>
    <row r="1054" spans="1:22" x14ac:dyDescent="0.25">
      <c r="A1054" s="88" t="s">
        <v>2241</v>
      </c>
      <c r="B1054" t="s">
        <v>1042</v>
      </c>
      <c r="C1054" s="4">
        <v>358340120000</v>
      </c>
      <c r="D1054" t="s">
        <v>4163</v>
      </c>
      <c r="E1054">
        <f>+_xlfn.XLOOKUP(UTILIZADAS[[#This Row],[Numero_Cuenta]],'[1]cobros_marzo (fijo)'!$B:$B,'[1]cobros_marzo (fijo)'!$D:$D,,0)</f>
        <v>0</v>
      </c>
      <c r="G1054" s="3">
        <v>46026</v>
      </c>
      <c r="H1054">
        <v>68732188</v>
      </c>
      <c r="I1054">
        <v>68732188</v>
      </c>
      <c r="K1054" t="s">
        <v>3501</v>
      </c>
      <c r="O1054" s="3">
        <v>46026</v>
      </c>
      <c r="S1054" t="s">
        <v>1043</v>
      </c>
      <c r="T1054" t="s">
        <v>85</v>
      </c>
      <c r="U1054" t="s">
        <v>2551</v>
      </c>
      <c r="V1054" t="e">
        <f>_xlfn.XLOOKUP(UTILIZADAS[[#This Row],[Contacto1]],Tabla2[phone_number_dialed],Tabla2[status_name],,0)</f>
        <v>#N/A</v>
      </c>
    </row>
    <row r="1055" spans="1:22" x14ac:dyDescent="0.25">
      <c r="A1055" s="88" t="s">
        <v>2241</v>
      </c>
      <c r="B1055" t="s">
        <v>1044</v>
      </c>
      <c r="C1055" s="4">
        <v>358339510000</v>
      </c>
      <c r="D1055" t="s">
        <v>4163</v>
      </c>
      <c r="E1055">
        <f>+_xlfn.XLOOKUP(UTILIZADAS[[#This Row],[Numero_Cuenta]],'[1]cobros_marzo (fijo)'!$B:$B,'[1]cobros_marzo (fijo)'!$D:$D,,0)</f>
        <v>0</v>
      </c>
      <c r="G1055" s="3">
        <v>46026</v>
      </c>
      <c r="H1055">
        <v>63140354</v>
      </c>
      <c r="I1055">
        <v>63140354</v>
      </c>
      <c r="K1055" t="s">
        <v>3502</v>
      </c>
      <c r="O1055" s="3">
        <v>46026</v>
      </c>
      <c r="S1055" t="s">
        <v>1045</v>
      </c>
      <c r="T1055" t="s">
        <v>65</v>
      </c>
      <c r="U1055" t="s">
        <v>2551</v>
      </c>
      <c r="V1055" t="e">
        <f>_xlfn.XLOOKUP(UTILIZADAS[[#This Row],[Contacto1]],Tabla2[phone_number_dialed],Tabla2[status_name],,0)</f>
        <v>#N/A</v>
      </c>
    </row>
    <row r="1056" spans="1:22" x14ac:dyDescent="0.25">
      <c r="A1056" s="88" t="s">
        <v>2241</v>
      </c>
      <c r="B1056" t="s">
        <v>1052</v>
      </c>
      <c r="C1056" s="4">
        <v>351340710000</v>
      </c>
      <c r="D1056" t="s">
        <v>4163</v>
      </c>
      <c r="E1056">
        <f>+_xlfn.XLOOKUP(UTILIZADAS[[#This Row],[Numero_Cuenta]],'[1]cobros_marzo (fijo)'!$B:$B,'[1]cobros_marzo (fijo)'!$D:$D,,0)</f>
        <v>0</v>
      </c>
      <c r="G1056" s="3">
        <v>46026</v>
      </c>
      <c r="H1056">
        <v>63081453</v>
      </c>
      <c r="I1056">
        <v>63081453</v>
      </c>
      <c r="K1056" t="s">
        <v>3503</v>
      </c>
      <c r="O1056" s="3">
        <v>46026</v>
      </c>
      <c r="S1056" t="s">
        <v>1053</v>
      </c>
      <c r="T1056" t="s">
        <v>65</v>
      </c>
      <c r="U1056" t="s">
        <v>2551</v>
      </c>
      <c r="V1056" t="e">
        <f>_xlfn.XLOOKUP(UTILIZADAS[[#This Row],[Contacto1]],Tabla2[phone_number_dialed],Tabla2[status_name],,0)</f>
        <v>#N/A</v>
      </c>
    </row>
    <row r="1057" spans="1:22" x14ac:dyDescent="0.25">
      <c r="A1057" s="88" t="s">
        <v>2241</v>
      </c>
      <c r="B1057" t="s">
        <v>1010</v>
      </c>
      <c r="C1057" s="4">
        <v>352182950000</v>
      </c>
      <c r="D1057" t="s">
        <v>4163</v>
      </c>
      <c r="E1057">
        <f>+_xlfn.XLOOKUP(UTILIZADAS[[#This Row],[Numero_Cuenta]],'[1]cobros_marzo (fijo)'!$B:$B,'[1]cobros_marzo (fijo)'!$D:$D,,0)</f>
        <v>0</v>
      </c>
      <c r="G1057" s="3">
        <v>46026</v>
      </c>
      <c r="H1057">
        <v>66075809</v>
      </c>
      <c r="I1057">
        <v>66075809</v>
      </c>
      <c r="K1057" t="s">
        <v>3504</v>
      </c>
      <c r="O1057" s="3">
        <v>46026</v>
      </c>
      <c r="S1057" t="s">
        <v>1011</v>
      </c>
      <c r="T1057" t="s">
        <v>65</v>
      </c>
      <c r="U1057" t="s">
        <v>2551</v>
      </c>
      <c r="V1057" t="e">
        <f>_xlfn.XLOOKUP(UTILIZADAS[[#This Row],[Contacto1]],Tabla2[phone_number_dialed],Tabla2[status_name],,0)</f>
        <v>#N/A</v>
      </c>
    </row>
    <row r="1058" spans="1:22" x14ac:dyDescent="0.25">
      <c r="A1058" s="88" t="s">
        <v>2241</v>
      </c>
      <c r="B1058" t="s">
        <v>1016</v>
      </c>
      <c r="C1058" s="4">
        <v>357342270000</v>
      </c>
      <c r="D1058" t="s">
        <v>4163</v>
      </c>
      <c r="E1058">
        <f>+_xlfn.XLOOKUP(UTILIZADAS[[#This Row],[Numero_Cuenta]],'[1]cobros_marzo (fijo)'!$B:$B,'[1]cobros_marzo (fijo)'!$D:$D,,0)</f>
        <v>0</v>
      </c>
      <c r="G1058" s="3">
        <v>46026</v>
      </c>
      <c r="H1058">
        <v>64932873</v>
      </c>
      <c r="I1058">
        <v>64932873</v>
      </c>
      <c r="K1058" t="s">
        <v>3505</v>
      </c>
      <c r="O1058" s="3">
        <v>46026</v>
      </c>
      <c r="S1058" t="s">
        <v>1017</v>
      </c>
      <c r="T1058" t="s">
        <v>65</v>
      </c>
      <c r="U1058" t="s">
        <v>2551</v>
      </c>
      <c r="V1058" t="e">
        <f>_xlfn.XLOOKUP(UTILIZADAS[[#This Row],[Contacto1]],Tabla2[phone_number_dialed],Tabla2[status_name],,0)</f>
        <v>#N/A</v>
      </c>
    </row>
    <row r="1059" spans="1:22" x14ac:dyDescent="0.25">
      <c r="A1059" s="88" t="s">
        <v>2241</v>
      </c>
      <c r="B1059" t="s">
        <v>1018</v>
      </c>
      <c r="C1059" s="4">
        <v>356342870000</v>
      </c>
      <c r="D1059" t="s">
        <v>4163</v>
      </c>
      <c r="E1059">
        <f>+_xlfn.XLOOKUP(UTILIZADAS[[#This Row],[Numero_Cuenta]],'[1]cobros_marzo (fijo)'!$B:$B,'[1]cobros_marzo (fijo)'!$D:$D,,0)</f>
        <v>0</v>
      </c>
      <c r="G1059" s="3">
        <v>46026</v>
      </c>
      <c r="H1059">
        <v>64425891</v>
      </c>
      <c r="I1059">
        <v>64425891</v>
      </c>
      <c r="K1059" t="s">
        <v>3506</v>
      </c>
      <c r="O1059" s="3">
        <v>46026</v>
      </c>
      <c r="S1059" t="s">
        <v>1019</v>
      </c>
      <c r="T1059" t="s">
        <v>65</v>
      </c>
      <c r="U1059" t="s">
        <v>2551</v>
      </c>
      <c r="V1059" t="e">
        <f>_xlfn.XLOOKUP(UTILIZADAS[[#This Row],[Contacto1]],Tabla2[phone_number_dialed],Tabla2[status_name],,0)</f>
        <v>#N/A</v>
      </c>
    </row>
    <row r="1060" spans="1:22" x14ac:dyDescent="0.25">
      <c r="A1060" s="88" t="s">
        <v>2241</v>
      </c>
      <c r="B1060" t="s">
        <v>1024</v>
      </c>
      <c r="C1060" s="4">
        <v>356342700000</v>
      </c>
      <c r="D1060" t="s">
        <v>4163</v>
      </c>
      <c r="E1060">
        <f>+_xlfn.XLOOKUP(UTILIZADAS[[#This Row],[Numero_Cuenta]],'[1]cobros_marzo (fijo)'!$B:$B,'[1]cobros_marzo (fijo)'!$D:$D,,0)</f>
        <v>0</v>
      </c>
      <c r="G1060" s="3">
        <v>46026</v>
      </c>
      <c r="H1060">
        <v>69547840</v>
      </c>
      <c r="I1060">
        <v>69547840</v>
      </c>
      <c r="K1060" t="s">
        <v>3507</v>
      </c>
      <c r="O1060" s="3">
        <v>46026</v>
      </c>
      <c r="S1060" t="s">
        <v>1025</v>
      </c>
      <c r="T1060" t="s">
        <v>65</v>
      </c>
      <c r="U1060" t="s">
        <v>2551</v>
      </c>
      <c r="V1060" t="e">
        <f>_xlfn.XLOOKUP(UTILIZADAS[[#This Row],[Contacto1]],Tabla2[phone_number_dialed],Tabla2[status_name],,0)</f>
        <v>#N/A</v>
      </c>
    </row>
    <row r="1061" spans="1:22" x14ac:dyDescent="0.25">
      <c r="A1061" s="88" t="s">
        <v>2241</v>
      </c>
      <c r="B1061" t="s">
        <v>1026</v>
      </c>
      <c r="C1061" s="4">
        <v>351328910000</v>
      </c>
      <c r="D1061" t="s">
        <v>4163</v>
      </c>
      <c r="E1061">
        <f>+_xlfn.XLOOKUP(UTILIZADAS[[#This Row],[Numero_Cuenta]],'[1]cobros_marzo (fijo)'!$B:$B,'[1]cobros_marzo (fijo)'!$D:$D,,0)</f>
        <v>0</v>
      </c>
      <c r="G1061" s="3">
        <v>46026</v>
      </c>
      <c r="H1061">
        <v>63869138</v>
      </c>
      <c r="I1061">
        <v>63869138</v>
      </c>
      <c r="K1061" t="s">
        <v>3508</v>
      </c>
      <c r="O1061" s="3">
        <v>46026</v>
      </c>
      <c r="S1061" t="s">
        <v>1027</v>
      </c>
      <c r="T1061" t="s">
        <v>65</v>
      </c>
      <c r="U1061" t="s">
        <v>2551</v>
      </c>
      <c r="V1061" t="e">
        <f>_xlfn.XLOOKUP(UTILIZADAS[[#This Row],[Contacto1]],Tabla2[phone_number_dialed],Tabla2[status_name],,0)</f>
        <v>#N/A</v>
      </c>
    </row>
    <row r="1062" spans="1:22" x14ac:dyDescent="0.25">
      <c r="A1062" s="88" t="s">
        <v>2241</v>
      </c>
      <c r="B1062" t="s">
        <v>1028</v>
      </c>
      <c r="C1062" s="4">
        <v>355334020000</v>
      </c>
      <c r="D1062" t="s">
        <v>4163</v>
      </c>
      <c r="E1062">
        <f>+_xlfn.XLOOKUP(UTILIZADAS[[#This Row],[Numero_Cuenta]],'[1]cobros_marzo (fijo)'!$B:$B,'[1]cobros_marzo (fijo)'!$D:$D,,0)</f>
        <v>0</v>
      </c>
      <c r="G1062" s="3">
        <v>46026</v>
      </c>
      <c r="H1062">
        <v>65755939</v>
      </c>
      <c r="I1062">
        <v>65755939</v>
      </c>
      <c r="K1062" t="s">
        <v>3509</v>
      </c>
      <c r="O1062" s="3">
        <v>46026</v>
      </c>
      <c r="S1062" t="s">
        <v>1029</v>
      </c>
      <c r="T1062" t="s">
        <v>65</v>
      </c>
      <c r="U1062" t="s">
        <v>2551</v>
      </c>
      <c r="V1062" t="e">
        <f>_xlfn.XLOOKUP(UTILIZADAS[[#This Row],[Contacto1]],Tabla2[phone_number_dialed],Tabla2[status_name],,0)</f>
        <v>#N/A</v>
      </c>
    </row>
    <row r="1063" spans="1:22" x14ac:dyDescent="0.25">
      <c r="A1063" s="88" t="s">
        <v>2241</v>
      </c>
      <c r="B1063" t="s">
        <v>1032</v>
      </c>
      <c r="C1063" s="4">
        <v>354325620000</v>
      </c>
      <c r="D1063" t="s">
        <v>4163</v>
      </c>
      <c r="E1063">
        <f>+_xlfn.XLOOKUP(UTILIZADAS[[#This Row],[Numero_Cuenta]],'[1]cobros_marzo (fijo)'!$B:$B,'[1]cobros_marzo (fijo)'!$D:$D,,0)</f>
        <v>0</v>
      </c>
      <c r="G1063" s="3">
        <v>46026</v>
      </c>
      <c r="H1063">
        <v>68721673</v>
      </c>
      <c r="I1063">
        <v>68721673</v>
      </c>
      <c r="K1063" t="s">
        <v>2011</v>
      </c>
      <c r="O1063" s="3">
        <v>46026</v>
      </c>
      <c r="S1063" t="s">
        <v>1033</v>
      </c>
      <c r="T1063" t="s">
        <v>65</v>
      </c>
      <c r="U1063" t="s">
        <v>2551</v>
      </c>
      <c r="V1063" t="e">
        <f>_xlfn.XLOOKUP(UTILIZADAS[[#This Row],[Contacto1]],Tabla2[phone_number_dialed],Tabla2[status_name],,0)</f>
        <v>#N/A</v>
      </c>
    </row>
    <row r="1064" spans="1:22" x14ac:dyDescent="0.25">
      <c r="A1064" s="88" t="s">
        <v>2241</v>
      </c>
      <c r="B1064" t="s">
        <v>984</v>
      </c>
      <c r="C1064" s="4">
        <v>357340400000</v>
      </c>
      <c r="D1064" t="s">
        <v>4163</v>
      </c>
      <c r="E1064">
        <f>+_xlfn.XLOOKUP(UTILIZADAS[[#This Row],[Numero_Cuenta]],'[1]cobros_marzo (fijo)'!$B:$B,'[1]cobros_marzo (fijo)'!$D:$D,,0)</f>
        <v>0</v>
      </c>
      <c r="G1064" s="3">
        <v>46026</v>
      </c>
      <c r="H1064">
        <v>64793076</v>
      </c>
      <c r="I1064">
        <v>64793076</v>
      </c>
      <c r="K1064" t="s">
        <v>2032</v>
      </c>
      <c r="O1064" s="3">
        <v>46026</v>
      </c>
      <c r="S1064" t="s">
        <v>985</v>
      </c>
      <c r="T1064" t="s">
        <v>65</v>
      </c>
      <c r="U1064" t="s">
        <v>2551</v>
      </c>
      <c r="V1064" t="e">
        <f>_xlfn.XLOOKUP(UTILIZADAS[[#This Row],[Contacto1]],Tabla2[phone_number_dialed],Tabla2[status_name],,0)</f>
        <v>#N/A</v>
      </c>
    </row>
    <row r="1065" spans="1:22" x14ac:dyDescent="0.25">
      <c r="A1065" s="88" t="s">
        <v>2241</v>
      </c>
      <c r="B1065" t="s">
        <v>990</v>
      </c>
      <c r="C1065" s="4">
        <v>281011940000</v>
      </c>
      <c r="D1065" t="s">
        <v>4163</v>
      </c>
      <c r="E1065">
        <f>+_xlfn.XLOOKUP(UTILIZADAS[[#This Row],[Numero_Cuenta]],'[1]cobros_marzo (fijo)'!$B:$B,'[1]cobros_marzo (fijo)'!$D:$D,,0)</f>
        <v>0</v>
      </c>
      <c r="G1065" s="3">
        <v>46026</v>
      </c>
      <c r="H1065">
        <v>68962490</v>
      </c>
      <c r="I1065">
        <v>68962490</v>
      </c>
      <c r="K1065" t="s">
        <v>3510</v>
      </c>
      <c r="O1065" s="3">
        <v>46026</v>
      </c>
      <c r="S1065" t="s">
        <v>991</v>
      </c>
      <c r="T1065" t="s">
        <v>65</v>
      </c>
      <c r="U1065" t="s">
        <v>2551</v>
      </c>
      <c r="V1065" t="str">
        <f>_xlfn.XLOOKUP(UTILIZADAS[[#This Row],[Contacto1]],Tabla2[phone_number_dialed],Tabla2[status_name],,0)</f>
        <v>Call Back</v>
      </c>
    </row>
    <row r="1066" spans="1:22" x14ac:dyDescent="0.25">
      <c r="A1066" s="88" t="s">
        <v>2241</v>
      </c>
      <c r="B1066" t="s">
        <v>994</v>
      </c>
      <c r="C1066" s="4">
        <v>351343810000</v>
      </c>
      <c r="D1066" t="s">
        <v>4163</v>
      </c>
      <c r="E1066">
        <f>+_xlfn.XLOOKUP(UTILIZADAS[[#This Row],[Numero_Cuenta]],'[1]cobros_marzo (fijo)'!$B:$B,'[1]cobros_marzo (fijo)'!$D:$D,,0)</f>
        <v>0</v>
      </c>
      <c r="G1066" s="3">
        <v>46026</v>
      </c>
      <c r="H1066">
        <v>69129469</v>
      </c>
      <c r="I1066">
        <v>69129469</v>
      </c>
      <c r="K1066" t="s">
        <v>3511</v>
      </c>
      <c r="O1066" s="3">
        <v>46026</v>
      </c>
      <c r="S1066" t="s">
        <v>995</v>
      </c>
      <c r="T1066" t="s">
        <v>65</v>
      </c>
      <c r="U1066" t="s">
        <v>2551</v>
      </c>
      <c r="V1066" t="e">
        <f>_xlfn.XLOOKUP(UTILIZADAS[[#This Row],[Contacto1]],Tabla2[phone_number_dialed],Tabla2[status_name],,0)</f>
        <v>#N/A</v>
      </c>
    </row>
    <row r="1067" spans="1:22" x14ac:dyDescent="0.25">
      <c r="A1067" s="88" t="s">
        <v>2241</v>
      </c>
      <c r="B1067" t="s">
        <v>998</v>
      </c>
      <c r="C1067" s="4">
        <v>353343830000</v>
      </c>
      <c r="D1067" t="s">
        <v>4163</v>
      </c>
      <c r="E1067">
        <f>+_xlfn.XLOOKUP(UTILIZADAS[[#This Row],[Numero_Cuenta]],'[1]cobros_marzo (fijo)'!$B:$B,'[1]cobros_marzo (fijo)'!$D:$D,,0)</f>
        <v>0</v>
      </c>
      <c r="G1067" s="3">
        <v>46026</v>
      </c>
      <c r="H1067">
        <v>61621615</v>
      </c>
      <c r="I1067">
        <v>61621615</v>
      </c>
      <c r="K1067" t="s">
        <v>3512</v>
      </c>
      <c r="O1067" s="3">
        <v>46026</v>
      </c>
      <c r="S1067" t="s">
        <v>999</v>
      </c>
      <c r="T1067" t="s">
        <v>65</v>
      </c>
      <c r="U1067" t="s">
        <v>2551</v>
      </c>
      <c r="V1067" t="e">
        <f>_xlfn.XLOOKUP(UTILIZADAS[[#This Row],[Contacto1]],Tabla2[phone_number_dialed],Tabla2[status_name],,0)</f>
        <v>#N/A</v>
      </c>
    </row>
    <row r="1068" spans="1:22" x14ac:dyDescent="0.25">
      <c r="A1068" s="88" t="s">
        <v>2241</v>
      </c>
      <c r="B1068" t="s">
        <v>1004</v>
      </c>
      <c r="C1068" s="4">
        <v>352342060000</v>
      </c>
      <c r="D1068" t="s">
        <v>4163</v>
      </c>
      <c r="E1068">
        <f>+_xlfn.XLOOKUP(UTILIZADAS[[#This Row],[Numero_Cuenta]],'[1]cobros_marzo (fijo)'!$B:$B,'[1]cobros_marzo (fijo)'!$D:$D,,0)</f>
        <v>0</v>
      </c>
      <c r="G1068" s="3">
        <v>46026</v>
      </c>
      <c r="H1068">
        <v>66085855</v>
      </c>
      <c r="I1068">
        <v>66085855</v>
      </c>
      <c r="K1068" t="s">
        <v>3513</v>
      </c>
      <c r="O1068" s="3">
        <v>46026</v>
      </c>
      <c r="S1068" t="s">
        <v>1005</v>
      </c>
      <c r="T1068" t="s">
        <v>65</v>
      </c>
      <c r="U1068" t="s">
        <v>2551</v>
      </c>
      <c r="V1068" t="e">
        <f>_xlfn.XLOOKUP(UTILIZADAS[[#This Row],[Contacto1]],Tabla2[phone_number_dialed],Tabla2[status_name],,0)</f>
        <v>#N/A</v>
      </c>
    </row>
    <row r="1069" spans="1:22" x14ac:dyDescent="0.25">
      <c r="A1069" s="88" t="s">
        <v>2241</v>
      </c>
      <c r="B1069" t="s">
        <v>826</v>
      </c>
      <c r="C1069" s="4">
        <v>355342060000</v>
      </c>
      <c r="D1069" t="s">
        <v>4163</v>
      </c>
      <c r="E1069">
        <f>+_xlfn.XLOOKUP(UTILIZADAS[[#This Row],[Numero_Cuenta]],'[1]cobros_marzo (fijo)'!$B:$B,'[1]cobros_marzo (fijo)'!$D:$D,,0)</f>
        <v>0</v>
      </c>
      <c r="G1069" s="3">
        <v>46026</v>
      </c>
      <c r="H1069">
        <v>63829194</v>
      </c>
      <c r="I1069">
        <v>63829194</v>
      </c>
      <c r="K1069" t="s">
        <v>3514</v>
      </c>
      <c r="O1069" s="3">
        <v>46026</v>
      </c>
      <c r="S1069" t="s">
        <v>827</v>
      </c>
      <c r="T1069" t="s">
        <v>65</v>
      </c>
      <c r="U1069" t="s">
        <v>2551</v>
      </c>
      <c r="V1069" t="e">
        <f>_xlfn.XLOOKUP(UTILIZADAS[[#This Row],[Contacto1]],Tabla2[phone_number_dialed],Tabla2[status_name],,0)</f>
        <v>#N/A</v>
      </c>
    </row>
    <row r="1070" spans="1:22" x14ac:dyDescent="0.25">
      <c r="A1070" s="88" t="s">
        <v>2241</v>
      </c>
      <c r="B1070" t="s">
        <v>1006</v>
      </c>
      <c r="C1070" s="4">
        <v>356344660000</v>
      </c>
      <c r="D1070" t="s">
        <v>4163</v>
      </c>
      <c r="E1070">
        <f>+_xlfn.XLOOKUP(UTILIZADAS[[#This Row],[Numero_Cuenta]],'[1]cobros_marzo (fijo)'!$B:$B,'[1]cobros_marzo (fijo)'!$D:$D,,0)</f>
        <v>0</v>
      </c>
      <c r="G1070" s="3">
        <v>46026</v>
      </c>
      <c r="H1070">
        <v>67648332</v>
      </c>
      <c r="I1070">
        <v>67648332</v>
      </c>
      <c r="K1070" t="s">
        <v>2006</v>
      </c>
      <c r="O1070" s="3">
        <v>46026</v>
      </c>
      <c r="S1070" t="s">
        <v>1007</v>
      </c>
      <c r="T1070" t="s">
        <v>65</v>
      </c>
      <c r="U1070" t="s">
        <v>2551</v>
      </c>
      <c r="V1070" t="e">
        <f>_xlfn.XLOOKUP(UTILIZADAS[[#This Row],[Contacto1]],Tabla2[phone_number_dialed],Tabla2[status_name],,0)</f>
        <v>#N/A</v>
      </c>
    </row>
    <row r="1071" spans="1:22" x14ac:dyDescent="0.25">
      <c r="A1071" s="88" t="s">
        <v>2241</v>
      </c>
      <c r="B1071" t="s">
        <v>959</v>
      </c>
      <c r="C1071" s="4">
        <v>359344760000</v>
      </c>
      <c r="D1071" t="s">
        <v>4163</v>
      </c>
      <c r="E1071">
        <f>+_xlfn.XLOOKUP(UTILIZADAS[[#This Row],[Numero_Cuenta]],'[1]cobros_marzo (fijo)'!$B:$B,'[1]cobros_marzo (fijo)'!$D:$D,,0)</f>
        <v>0</v>
      </c>
      <c r="G1071" s="3">
        <v>46026</v>
      </c>
      <c r="H1071">
        <v>69164265</v>
      </c>
      <c r="I1071">
        <v>69164265</v>
      </c>
      <c r="K1071" t="s">
        <v>3515</v>
      </c>
      <c r="O1071" s="3">
        <v>46026</v>
      </c>
      <c r="S1071" t="s">
        <v>960</v>
      </c>
      <c r="T1071" t="s">
        <v>65</v>
      </c>
      <c r="U1071" t="s">
        <v>2551</v>
      </c>
      <c r="V1071" t="e">
        <f>_xlfn.XLOOKUP(UTILIZADAS[[#This Row],[Contacto1]],Tabla2[phone_number_dialed],Tabla2[status_name],,0)</f>
        <v>#N/A</v>
      </c>
    </row>
    <row r="1072" spans="1:22" x14ac:dyDescent="0.25">
      <c r="A1072" s="88" t="s">
        <v>2241</v>
      </c>
      <c r="B1072" t="s">
        <v>963</v>
      </c>
      <c r="C1072" s="4">
        <v>342338080000</v>
      </c>
      <c r="D1072" t="s">
        <v>4163</v>
      </c>
      <c r="E1072">
        <f>+_xlfn.XLOOKUP(UTILIZADAS[[#This Row],[Numero_Cuenta]],'[1]cobros_marzo (fijo)'!$B:$B,'[1]cobros_marzo (fijo)'!$D:$D,,0)</f>
        <v>0</v>
      </c>
      <c r="G1072" s="3">
        <v>46026</v>
      </c>
      <c r="H1072">
        <v>62366769</v>
      </c>
      <c r="I1072">
        <v>62366769</v>
      </c>
      <c r="K1072" t="s">
        <v>3516</v>
      </c>
      <c r="O1072" s="3">
        <v>46026</v>
      </c>
      <c r="S1072" t="s">
        <v>964</v>
      </c>
      <c r="T1072" t="s">
        <v>65</v>
      </c>
      <c r="U1072" t="s">
        <v>2551</v>
      </c>
      <c r="V1072" t="e">
        <f>_xlfn.XLOOKUP(UTILIZADAS[[#This Row],[Contacto1]],Tabla2[phone_number_dialed],Tabla2[status_name],,0)</f>
        <v>#N/A</v>
      </c>
    </row>
    <row r="1073" spans="1:22" x14ac:dyDescent="0.25">
      <c r="A1073" s="88" t="s">
        <v>2241</v>
      </c>
      <c r="B1073" t="s">
        <v>969</v>
      </c>
      <c r="C1073" s="4">
        <v>353244410000</v>
      </c>
      <c r="D1073" t="s">
        <v>4163</v>
      </c>
      <c r="E1073">
        <f>+_xlfn.XLOOKUP(UTILIZADAS[[#This Row],[Numero_Cuenta]],'[1]cobros_marzo (fijo)'!$B:$B,'[1]cobros_marzo (fijo)'!$D:$D,,0)</f>
        <v>0</v>
      </c>
      <c r="G1073" s="3">
        <v>46026</v>
      </c>
      <c r="H1073">
        <v>64652188</v>
      </c>
      <c r="I1073">
        <v>64652188</v>
      </c>
      <c r="K1073" t="s">
        <v>3517</v>
      </c>
      <c r="O1073" s="3">
        <v>46026</v>
      </c>
      <c r="S1073">
        <v>179527694</v>
      </c>
      <c r="T1073" t="s">
        <v>65</v>
      </c>
      <c r="U1073" t="s">
        <v>2551</v>
      </c>
      <c r="V1073" t="e">
        <f>_xlfn.XLOOKUP(UTILIZADAS[[#This Row],[Contacto1]],Tabla2[phone_number_dialed],Tabla2[status_name],,0)</f>
        <v>#N/A</v>
      </c>
    </row>
    <row r="1074" spans="1:22" x14ac:dyDescent="0.25">
      <c r="A1074" s="88" t="s">
        <v>2241</v>
      </c>
      <c r="B1074" t="s">
        <v>970</v>
      </c>
      <c r="C1074" s="4">
        <v>287020080000</v>
      </c>
      <c r="D1074" t="s">
        <v>4163</v>
      </c>
      <c r="E1074">
        <f>+_xlfn.XLOOKUP(UTILIZADAS[[#This Row],[Numero_Cuenta]],'[1]cobros_marzo (fijo)'!$B:$B,'[1]cobros_marzo (fijo)'!$D:$D,,0)</f>
        <v>0</v>
      </c>
      <c r="G1074" s="3">
        <v>46026</v>
      </c>
      <c r="H1074">
        <v>63323851</v>
      </c>
      <c r="I1074">
        <v>63323851</v>
      </c>
      <c r="K1074" t="s">
        <v>2920</v>
      </c>
      <c r="O1074" s="3">
        <v>46026</v>
      </c>
      <c r="S1074" t="s">
        <v>971</v>
      </c>
      <c r="T1074" t="s">
        <v>86</v>
      </c>
      <c r="U1074" t="s">
        <v>2551</v>
      </c>
      <c r="V1074" t="str">
        <f>_xlfn.XLOOKUP(UTILIZADAS[[#This Row],[Contacto1]],Tabla2[phone_number_dialed],Tabla2[status_name],,0)</f>
        <v>Agent Not Available</v>
      </c>
    </row>
    <row r="1075" spans="1:22" x14ac:dyDescent="0.25">
      <c r="A1075" s="88" t="s">
        <v>2241</v>
      </c>
      <c r="B1075" t="s">
        <v>917</v>
      </c>
      <c r="C1075" s="4">
        <v>304023100000</v>
      </c>
      <c r="D1075" t="s">
        <v>4163</v>
      </c>
      <c r="E1075">
        <f>+_xlfn.XLOOKUP(UTILIZADAS[[#This Row],[Numero_Cuenta]],'[1]cobros_marzo (fijo)'!$B:$B,'[1]cobros_marzo (fijo)'!$D:$D,,0)</f>
        <v>0</v>
      </c>
      <c r="G1075" s="3">
        <v>46026</v>
      </c>
      <c r="H1075">
        <v>65294266</v>
      </c>
      <c r="I1075">
        <v>65294266</v>
      </c>
      <c r="K1075" t="s">
        <v>3518</v>
      </c>
      <c r="O1075" s="3">
        <v>46026</v>
      </c>
      <c r="S1075" t="s">
        <v>918</v>
      </c>
      <c r="T1075" t="s">
        <v>65</v>
      </c>
      <c r="U1075" t="s">
        <v>2551</v>
      </c>
      <c r="V1075" t="str">
        <f>_xlfn.XLOOKUP(UTILIZADAS[[#This Row],[Contacto1]],Tabla2[phone_number_dialed],Tabla2[status_name],,0)</f>
        <v>Buzon de voz</v>
      </c>
    </row>
    <row r="1076" spans="1:22" x14ac:dyDescent="0.25">
      <c r="A1076" s="88" t="s">
        <v>2241</v>
      </c>
      <c r="B1076" t="s">
        <v>919</v>
      </c>
      <c r="C1076" s="4">
        <v>357345950000</v>
      </c>
      <c r="D1076" t="s">
        <v>4163</v>
      </c>
      <c r="E1076">
        <f>+_xlfn.XLOOKUP(UTILIZADAS[[#This Row],[Numero_Cuenta]],'[1]cobros_marzo (fijo)'!$B:$B,'[1]cobros_marzo (fijo)'!$D:$D,,0)</f>
        <v>0</v>
      </c>
      <c r="G1076" s="3">
        <v>46026</v>
      </c>
      <c r="H1076">
        <v>67966894</v>
      </c>
      <c r="I1076">
        <v>67966894</v>
      </c>
      <c r="K1076" t="s">
        <v>3519</v>
      </c>
      <c r="O1076" s="3">
        <v>46026</v>
      </c>
      <c r="S1076" t="s">
        <v>920</v>
      </c>
      <c r="T1076" t="s">
        <v>65</v>
      </c>
      <c r="U1076" t="s">
        <v>2551</v>
      </c>
      <c r="V1076" t="e">
        <f>_xlfn.XLOOKUP(UTILIZADAS[[#This Row],[Contacto1]],Tabla2[phone_number_dialed],Tabla2[status_name],,0)</f>
        <v>#N/A</v>
      </c>
    </row>
    <row r="1077" spans="1:22" x14ac:dyDescent="0.25">
      <c r="A1077" s="88" t="s">
        <v>2241</v>
      </c>
      <c r="B1077" t="s">
        <v>927</v>
      </c>
      <c r="C1077" s="4">
        <v>357346910000</v>
      </c>
      <c r="D1077" t="s">
        <v>4163</v>
      </c>
      <c r="E1077">
        <f>+_xlfn.XLOOKUP(UTILIZADAS[[#This Row],[Numero_Cuenta]],'[1]cobros_marzo (fijo)'!$B:$B,'[1]cobros_marzo (fijo)'!$D:$D,,0)</f>
        <v>0</v>
      </c>
      <c r="G1077" s="3">
        <v>46026</v>
      </c>
      <c r="H1077">
        <v>65370104</v>
      </c>
      <c r="I1077">
        <v>65370104</v>
      </c>
      <c r="K1077" t="s">
        <v>3520</v>
      </c>
      <c r="O1077" s="3">
        <v>46026</v>
      </c>
      <c r="S1077" t="s">
        <v>928</v>
      </c>
      <c r="T1077" t="s">
        <v>65</v>
      </c>
      <c r="U1077" t="s">
        <v>2551</v>
      </c>
      <c r="V1077" t="e">
        <f>_xlfn.XLOOKUP(UTILIZADAS[[#This Row],[Contacto1]],Tabla2[phone_number_dialed],Tabla2[status_name],,0)</f>
        <v>#N/A</v>
      </c>
    </row>
    <row r="1078" spans="1:22" x14ac:dyDescent="0.25">
      <c r="A1078" s="88" t="s">
        <v>2241</v>
      </c>
      <c r="B1078" t="s">
        <v>931</v>
      </c>
      <c r="C1078" s="4">
        <v>352344530000</v>
      </c>
      <c r="D1078" t="s">
        <v>4163</v>
      </c>
      <c r="E1078">
        <f>+_xlfn.XLOOKUP(UTILIZADAS[[#This Row],[Numero_Cuenta]],'[1]cobros_marzo (fijo)'!$B:$B,'[1]cobros_marzo (fijo)'!$D:$D,,0)</f>
        <v>0</v>
      </c>
      <c r="G1078" s="3">
        <v>46026</v>
      </c>
      <c r="H1078">
        <v>68905432</v>
      </c>
      <c r="I1078">
        <v>68905432</v>
      </c>
      <c r="K1078" t="s">
        <v>2567</v>
      </c>
      <c r="O1078" s="3">
        <v>46026</v>
      </c>
      <c r="S1078" t="s">
        <v>932</v>
      </c>
      <c r="T1078" t="s">
        <v>65</v>
      </c>
      <c r="U1078" t="s">
        <v>2551</v>
      </c>
      <c r="V1078" t="str">
        <f>_xlfn.XLOOKUP(UTILIZADAS[[#This Row],[Contacto1]],Tabla2[phone_number_dialed],Tabla2[status_name],,0)</f>
        <v>Agent Not Available</v>
      </c>
    </row>
    <row r="1079" spans="1:22" x14ac:dyDescent="0.25">
      <c r="A1079" s="88" t="s">
        <v>2241</v>
      </c>
      <c r="B1079" t="s">
        <v>945</v>
      </c>
      <c r="C1079" s="4">
        <v>356345590000</v>
      </c>
      <c r="D1079" t="s">
        <v>4163</v>
      </c>
      <c r="E1079">
        <f>+_xlfn.XLOOKUP(UTILIZADAS[[#This Row],[Numero_Cuenta]],'[1]cobros_marzo (fijo)'!$B:$B,'[1]cobros_marzo (fijo)'!$D:$D,,0)</f>
        <v>0</v>
      </c>
      <c r="G1079" s="3">
        <v>46026</v>
      </c>
      <c r="H1079">
        <v>60088799</v>
      </c>
      <c r="I1079">
        <v>60088799</v>
      </c>
      <c r="K1079" t="s">
        <v>3521</v>
      </c>
      <c r="O1079" s="3">
        <v>46026</v>
      </c>
      <c r="S1079" t="s">
        <v>946</v>
      </c>
      <c r="T1079" t="s">
        <v>65</v>
      </c>
      <c r="U1079" t="s">
        <v>2551</v>
      </c>
      <c r="V1079" t="e">
        <f>_xlfn.XLOOKUP(UTILIZADAS[[#This Row],[Contacto1]],Tabla2[phone_number_dialed],Tabla2[status_name],,0)</f>
        <v>#N/A</v>
      </c>
    </row>
    <row r="1080" spans="1:22" x14ac:dyDescent="0.25">
      <c r="A1080" s="88" t="s">
        <v>2241</v>
      </c>
      <c r="B1080" t="s">
        <v>947</v>
      </c>
      <c r="C1080" s="4">
        <v>358345820000</v>
      </c>
      <c r="D1080" t="s">
        <v>4163</v>
      </c>
      <c r="E1080">
        <f>+_xlfn.XLOOKUP(UTILIZADAS[[#This Row],[Numero_Cuenta]],'[1]cobros_marzo (fijo)'!$B:$B,'[1]cobros_marzo (fijo)'!$D:$D,,0)</f>
        <v>0</v>
      </c>
      <c r="G1080" s="3">
        <v>46026</v>
      </c>
      <c r="H1080">
        <v>63650986</v>
      </c>
      <c r="I1080">
        <v>63650986</v>
      </c>
      <c r="K1080" t="s">
        <v>3522</v>
      </c>
      <c r="O1080" s="3">
        <v>46026</v>
      </c>
      <c r="S1080" t="s">
        <v>948</v>
      </c>
      <c r="T1080" t="s">
        <v>65</v>
      </c>
      <c r="U1080" t="s">
        <v>2551</v>
      </c>
      <c r="V1080" t="e">
        <f>_xlfn.XLOOKUP(UTILIZADAS[[#This Row],[Contacto1]],Tabla2[phone_number_dialed],Tabla2[status_name],,0)</f>
        <v>#N/A</v>
      </c>
    </row>
    <row r="1081" spans="1:22" x14ac:dyDescent="0.25">
      <c r="A1081" s="88" t="s">
        <v>2241</v>
      </c>
      <c r="B1081" t="s">
        <v>949</v>
      </c>
      <c r="C1081" s="4">
        <v>358345030000</v>
      </c>
      <c r="D1081" t="s">
        <v>4163</v>
      </c>
      <c r="E1081">
        <f>+_xlfn.XLOOKUP(UTILIZADAS[[#This Row],[Numero_Cuenta]],'[1]cobros_marzo (fijo)'!$B:$B,'[1]cobros_marzo (fijo)'!$D:$D,,0)</f>
        <v>0</v>
      </c>
      <c r="G1081" s="3">
        <v>46026</v>
      </c>
      <c r="H1081">
        <v>69756073</v>
      </c>
      <c r="I1081">
        <v>69756073</v>
      </c>
      <c r="K1081" t="s">
        <v>3523</v>
      </c>
      <c r="O1081" s="3">
        <v>46026</v>
      </c>
      <c r="S1081" t="s">
        <v>950</v>
      </c>
      <c r="T1081" t="s">
        <v>65</v>
      </c>
      <c r="U1081" t="s">
        <v>2551</v>
      </c>
      <c r="V1081" t="e">
        <f>_xlfn.XLOOKUP(UTILIZADAS[[#This Row],[Contacto1]],Tabla2[phone_number_dialed],Tabla2[status_name],,0)</f>
        <v>#N/A</v>
      </c>
    </row>
    <row r="1082" spans="1:22" x14ac:dyDescent="0.25">
      <c r="A1082" s="88" t="s">
        <v>2241</v>
      </c>
      <c r="B1082" t="s">
        <v>951</v>
      </c>
      <c r="C1082" s="4">
        <v>356342330000</v>
      </c>
      <c r="D1082" t="s">
        <v>4163</v>
      </c>
      <c r="E1082">
        <f>+_xlfn.XLOOKUP(UTILIZADAS[[#This Row],[Numero_Cuenta]],'[1]cobros_marzo (fijo)'!$B:$B,'[1]cobros_marzo (fijo)'!$D:$D,,0)</f>
        <v>0</v>
      </c>
      <c r="G1082" s="3">
        <v>46026</v>
      </c>
      <c r="H1082">
        <v>66067473</v>
      </c>
      <c r="I1082">
        <v>66067473</v>
      </c>
      <c r="K1082" t="s">
        <v>3524</v>
      </c>
      <c r="O1082" s="3">
        <v>46026</v>
      </c>
      <c r="S1082" t="s">
        <v>952</v>
      </c>
      <c r="T1082" t="s">
        <v>65</v>
      </c>
      <c r="U1082" t="s">
        <v>2551</v>
      </c>
      <c r="V1082" t="e">
        <f>_xlfn.XLOOKUP(UTILIZADAS[[#This Row],[Contacto1]],Tabla2[phone_number_dialed],Tabla2[status_name],,0)</f>
        <v>#N/A</v>
      </c>
    </row>
    <row r="1083" spans="1:22" x14ac:dyDescent="0.25">
      <c r="A1083" s="88" t="s">
        <v>2241</v>
      </c>
      <c r="B1083" t="s">
        <v>896</v>
      </c>
      <c r="C1083" s="4">
        <v>353347410000</v>
      </c>
      <c r="D1083" t="s">
        <v>4163</v>
      </c>
      <c r="E1083">
        <f>+_xlfn.XLOOKUP(UTILIZADAS[[#This Row],[Numero_Cuenta]],'[1]cobros_marzo (fijo)'!$B:$B,'[1]cobros_marzo (fijo)'!$D:$D,,0)</f>
        <v>0</v>
      </c>
      <c r="G1083" s="3">
        <v>46026</v>
      </c>
      <c r="H1083">
        <v>67189141</v>
      </c>
      <c r="I1083">
        <v>67189141</v>
      </c>
      <c r="K1083" t="s">
        <v>3525</v>
      </c>
      <c r="O1083" s="3">
        <v>46026</v>
      </c>
      <c r="S1083" t="s">
        <v>897</v>
      </c>
      <c r="T1083" t="s">
        <v>65</v>
      </c>
      <c r="U1083" t="s">
        <v>2551</v>
      </c>
      <c r="V1083" t="str">
        <f>_xlfn.XLOOKUP(UTILIZADAS[[#This Row],[Contacto1]],Tabla2[phone_number_dialed],Tabla2[status_name],,0)</f>
        <v>Auto busy</v>
      </c>
    </row>
    <row r="1084" spans="1:22" x14ac:dyDescent="0.25">
      <c r="A1084" s="88" t="s">
        <v>2241</v>
      </c>
      <c r="B1084" t="s">
        <v>898</v>
      </c>
      <c r="C1084" s="4">
        <v>357347820000</v>
      </c>
      <c r="D1084" t="s">
        <v>4163</v>
      </c>
      <c r="E1084">
        <f>+_xlfn.XLOOKUP(UTILIZADAS[[#This Row],[Numero_Cuenta]],'[1]cobros_marzo (fijo)'!$B:$B,'[1]cobros_marzo (fijo)'!$D:$D,,0)</f>
        <v>0</v>
      </c>
      <c r="G1084" s="3">
        <v>46026</v>
      </c>
      <c r="H1084">
        <v>68114151</v>
      </c>
      <c r="I1084">
        <v>68114151</v>
      </c>
      <c r="K1084" t="s">
        <v>3526</v>
      </c>
      <c r="O1084" s="3">
        <v>46026</v>
      </c>
      <c r="S1084">
        <v>599220117</v>
      </c>
      <c r="T1084" t="s">
        <v>65</v>
      </c>
      <c r="U1084" t="s">
        <v>2551</v>
      </c>
      <c r="V1084" t="e">
        <f>_xlfn.XLOOKUP(UTILIZADAS[[#This Row],[Contacto1]],Tabla2[phone_number_dialed],Tabla2[status_name],,0)</f>
        <v>#N/A</v>
      </c>
    </row>
    <row r="1085" spans="1:22" x14ac:dyDescent="0.25">
      <c r="A1085" s="88" t="s">
        <v>2241</v>
      </c>
      <c r="B1085" t="s">
        <v>899</v>
      </c>
      <c r="C1085" s="4">
        <v>351347210000</v>
      </c>
      <c r="D1085" t="s">
        <v>4163</v>
      </c>
      <c r="E1085">
        <f>+_xlfn.XLOOKUP(UTILIZADAS[[#This Row],[Numero_Cuenta]],'[1]cobros_marzo (fijo)'!$B:$B,'[1]cobros_marzo (fijo)'!$D:$D,,0)</f>
        <v>0</v>
      </c>
      <c r="G1085" s="3">
        <v>46026</v>
      </c>
      <c r="H1085">
        <v>66582908</v>
      </c>
      <c r="I1085">
        <v>66582908</v>
      </c>
      <c r="K1085" t="s">
        <v>3527</v>
      </c>
      <c r="O1085" s="3">
        <v>46026</v>
      </c>
      <c r="S1085" t="s">
        <v>900</v>
      </c>
      <c r="T1085" t="s">
        <v>65</v>
      </c>
      <c r="U1085" t="s">
        <v>2551</v>
      </c>
      <c r="V1085" t="e">
        <f>_xlfn.XLOOKUP(UTILIZADAS[[#This Row],[Contacto1]],Tabla2[phone_number_dialed],Tabla2[status_name],,0)</f>
        <v>#N/A</v>
      </c>
    </row>
    <row r="1086" spans="1:22" x14ac:dyDescent="0.25">
      <c r="A1086" s="88" t="s">
        <v>2241</v>
      </c>
      <c r="B1086" t="s">
        <v>901</v>
      </c>
      <c r="C1086" s="4">
        <v>354346910000</v>
      </c>
      <c r="D1086" t="s">
        <v>4163</v>
      </c>
      <c r="E1086">
        <f>+_xlfn.XLOOKUP(UTILIZADAS[[#This Row],[Numero_Cuenta]],'[1]cobros_marzo (fijo)'!$B:$B,'[1]cobros_marzo (fijo)'!$D:$D,,0)</f>
        <v>0</v>
      </c>
      <c r="G1086" s="3">
        <v>46026</v>
      </c>
      <c r="H1086">
        <v>63157264</v>
      </c>
      <c r="I1086">
        <v>63157264</v>
      </c>
      <c r="K1086" t="s">
        <v>3528</v>
      </c>
      <c r="O1086" s="3">
        <v>46026</v>
      </c>
      <c r="S1086" t="s">
        <v>902</v>
      </c>
      <c r="T1086" t="s">
        <v>65</v>
      </c>
      <c r="U1086" t="s">
        <v>2551</v>
      </c>
      <c r="V1086" t="e">
        <f>_xlfn.XLOOKUP(UTILIZADAS[[#This Row],[Contacto1]],Tabla2[phone_number_dialed],Tabla2[status_name],,0)</f>
        <v>#N/A</v>
      </c>
    </row>
    <row r="1087" spans="1:22" x14ac:dyDescent="0.25">
      <c r="A1087" s="88" t="s">
        <v>2241</v>
      </c>
      <c r="B1087" t="s">
        <v>903</v>
      </c>
      <c r="C1087" s="4">
        <v>351346110000</v>
      </c>
      <c r="D1087" t="s">
        <v>4163</v>
      </c>
      <c r="E1087">
        <f>+_xlfn.XLOOKUP(UTILIZADAS[[#This Row],[Numero_Cuenta]],'[1]cobros_marzo (fijo)'!$B:$B,'[1]cobros_marzo (fijo)'!$D:$D,,0)</f>
        <v>0</v>
      </c>
      <c r="G1087" s="3">
        <v>46026</v>
      </c>
      <c r="H1087">
        <v>65174448</v>
      </c>
      <c r="I1087">
        <v>65174448</v>
      </c>
      <c r="K1087" t="s">
        <v>3529</v>
      </c>
      <c r="O1087" s="3">
        <v>46026</v>
      </c>
      <c r="S1087" t="s">
        <v>904</v>
      </c>
      <c r="T1087" t="s">
        <v>65</v>
      </c>
      <c r="U1087" t="s">
        <v>2551</v>
      </c>
      <c r="V1087" t="e">
        <f>_xlfn.XLOOKUP(UTILIZADAS[[#This Row],[Contacto1]],Tabla2[phone_number_dialed],Tabla2[status_name],,0)</f>
        <v>#N/A</v>
      </c>
    </row>
    <row r="1088" spans="1:22" x14ac:dyDescent="0.25">
      <c r="A1088" s="88" t="s">
        <v>2241</v>
      </c>
      <c r="B1088" t="s">
        <v>913</v>
      </c>
      <c r="C1088" s="4">
        <v>356346880000</v>
      </c>
      <c r="D1088" t="s">
        <v>4163</v>
      </c>
      <c r="E1088">
        <f>+_xlfn.XLOOKUP(UTILIZADAS[[#This Row],[Numero_Cuenta]],'[1]cobros_marzo (fijo)'!$B:$B,'[1]cobros_marzo (fijo)'!$D:$D,,0)</f>
        <v>0</v>
      </c>
      <c r="G1088" s="3">
        <v>46026</v>
      </c>
      <c r="H1088">
        <v>65431472</v>
      </c>
      <c r="I1088">
        <v>65431472</v>
      </c>
      <c r="K1088" t="s">
        <v>3530</v>
      </c>
      <c r="O1088" s="3">
        <v>46026</v>
      </c>
      <c r="S1088" t="s">
        <v>914</v>
      </c>
      <c r="T1088" t="s">
        <v>65</v>
      </c>
      <c r="U1088" t="s">
        <v>2551</v>
      </c>
      <c r="V1088" t="e">
        <f>_xlfn.XLOOKUP(UTILIZADAS[[#This Row],[Contacto1]],Tabla2[phone_number_dialed],Tabla2[status_name],,0)</f>
        <v>#N/A</v>
      </c>
    </row>
    <row r="1089" spans="1:22" x14ac:dyDescent="0.25">
      <c r="A1089" s="88" t="s">
        <v>2241</v>
      </c>
      <c r="B1089" t="s">
        <v>915</v>
      </c>
      <c r="C1089" s="4">
        <v>359346900000</v>
      </c>
      <c r="D1089" t="s">
        <v>4163</v>
      </c>
      <c r="E1089">
        <f>+_xlfn.XLOOKUP(UTILIZADAS[[#This Row],[Numero_Cuenta]],'[1]cobros_marzo (fijo)'!$B:$B,'[1]cobros_marzo (fijo)'!$D:$D,,0)</f>
        <v>0</v>
      </c>
      <c r="G1089" s="3">
        <v>46026</v>
      </c>
      <c r="H1089">
        <v>67354418</v>
      </c>
      <c r="I1089">
        <v>67354418</v>
      </c>
      <c r="K1089" t="s">
        <v>3531</v>
      </c>
      <c r="O1089" s="3">
        <v>46026</v>
      </c>
      <c r="S1089" t="s">
        <v>916</v>
      </c>
      <c r="T1089" t="s">
        <v>65</v>
      </c>
      <c r="U1089" t="s">
        <v>2551</v>
      </c>
      <c r="V1089" t="e">
        <f>_xlfn.XLOOKUP(UTILIZADAS[[#This Row],[Contacto1]],Tabla2[phone_number_dialed],Tabla2[status_name],,0)</f>
        <v>#N/A</v>
      </c>
    </row>
    <row r="1090" spans="1:22" x14ac:dyDescent="0.25">
      <c r="A1090" s="88" t="s">
        <v>2241</v>
      </c>
      <c r="B1090" t="s">
        <v>856</v>
      </c>
      <c r="C1090" s="4">
        <v>357338100000</v>
      </c>
      <c r="D1090" t="s">
        <v>4163</v>
      </c>
      <c r="E1090">
        <f>+_xlfn.XLOOKUP(UTILIZADAS[[#This Row],[Numero_Cuenta]],'[1]cobros_marzo (fijo)'!$B:$B,'[1]cobros_marzo (fijo)'!$D:$D,,0)</f>
        <v>0</v>
      </c>
      <c r="G1090" s="3">
        <v>46026</v>
      </c>
      <c r="H1090">
        <v>64130383</v>
      </c>
      <c r="I1090">
        <v>64130383</v>
      </c>
      <c r="K1090" t="s">
        <v>3532</v>
      </c>
      <c r="O1090" s="3">
        <v>46026</v>
      </c>
      <c r="S1090" t="s">
        <v>857</v>
      </c>
      <c r="T1090" t="s">
        <v>65</v>
      </c>
      <c r="U1090" t="s">
        <v>2551</v>
      </c>
      <c r="V1090" t="e">
        <f>_xlfn.XLOOKUP(UTILIZADAS[[#This Row],[Contacto1]],Tabla2[phone_number_dialed],Tabla2[status_name],,0)</f>
        <v>#N/A</v>
      </c>
    </row>
    <row r="1091" spans="1:22" x14ac:dyDescent="0.25">
      <c r="A1091" s="88" t="s">
        <v>2241</v>
      </c>
      <c r="B1091" t="s">
        <v>858</v>
      </c>
      <c r="C1091" s="4">
        <v>351319070000</v>
      </c>
      <c r="D1091" t="s">
        <v>4163</v>
      </c>
      <c r="E1091">
        <f>+_xlfn.XLOOKUP(UTILIZADAS[[#This Row],[Numero_Cuenta]],'[1]cobros_marzo (fijo)'!$B:$B,'[1]cobros_marzo (fijo)'!$D:$D,,0)</f>
        <v>0</v>
      </c>
      <c r="G1091" s="3">
        <v>46026</v>
      </c>
      <c r="H1091">
        <v>69352405</v>
      </c>
      <c r="I1091">
        <v>69352405</v>
      </c>
      <c r="K1091" t="s">
        <v>3533</v>
      </c>
      <c r="O1091" s="3">
        <v>46026</v>
      </c>
      <c r="S1091" t="s">
        <v>859</v>
      </c>
      <c r="T1091" t="s">
        <v>65</v>
      </c>
      <c r="U1091" t="s">
        <v>2551</v>
      </c>
      <c r="V1091" t="e">
        <f>_xlfn.XLOOKUP(UTILIZADAS[[#This Row],[Contacto1]],Tabla2[phone_number_dialed],Tabla2[status_name],,0)</f>
        <v>#N/A</v>
      </c>
    </row>
    <row r="1092" spans="1:22" x14ac:dyDescent="0.25">
      <c r="A1092" s="88" t="s">
        <v>2241</v>
      </c>
      <c r="B1092" t="s">
        <v>864</v>
      </c>
      <c r="C1092" s="4">
        <v>352347730000</v>
      </c>
      <c r="D1092" t="s">
        <v>4163</v>
      </c>
      <c r="E1092">
        <f>+_xlfn.XLOOKUP(UTILIZADAS[[#This Row],[Numero_Cuenta]],'[1]cobros_marzo (fijo)'!$B:$B,'[1]cobros_marzo (fijo)'!$D:$D,,0)</f>
        <v>0</v>
      </c>
      <c r="G1092" s="3">
        <v>46026</v>
      </c>
      <c r="H1092">
        <v>68905432</v>
      </c>
      <c r="I1092">
        <v>68905432</v>
      </c>
      <c r="K1092" t="s">
        <v>3534</v>
      </c>
      <c r="O1092" s="3">
        <v>46026</v>
      </c>
      <c r="S1092" t="s">
        <v>865</v>
      </c>
      <c r="T1092" t="s">
        <v>65</v>
      </c>
      <c r="U1092" t="s">
        <v>2551</v>
      </c>
      <c r="V1092" t="str">
        <f>_xlfn.XLOOKUP(UTILIZADAS[[#This Row],[Contacto1]],Tabla2[phone_number_dialed],Tabla2[status_name],,0)</f>
        <v>Agent Not Available</v>
      </c>
    </row>
    <row r="1093" spans="1:22" x14ac:dyDescent="0.25">
      <c r="A1093" s="88" t="s">
        <v>2241</v>
      </c>
      <c r="B1093" t="s">
        <v>870</v>
      </c>
      <c r="C1093" s="4">
        <v>353345680000</v>
      </c>
      <c r="D1093" t="s">
        <v>4163</v>
      </c>
      <c r="E1093">
        <f>+_xlfn.XLOOKUP(UTILIZADAS[[#This Row],[Numero_Cuenta]],'[1]cobros_marzo (fijo)'!$B:$B,'[1]cobros_marzo (fijo)'!$D:$D,,0)</f>
        <v>0</v>
      </c>
      <c r="G1093" s="3">
        <v>46026</v>
      </c>
      <c r="H1093">
        <v>64595443</v>
      </c>
      <c r="I1093">
        <v>64595443</v>
      </c>
      <c r="K1093" t="s">
        <v>3535</v>
      </c>
      <c r="O1093" s="3">
        <v>46026</v>
      </c>
      <c r="S1093" t="s">
        <v>871</v>
      </c>
      <c r="T1093" t="s">
        <v>65</v>
      </c>
      <c r="U1093" t="s">
        <v>2551</v>
      </c>
      <c r="V1093" t="e">
        <f>_xlfn.XLOOKUP(UTILIZADAS[[#This Row],[Contacto1]],Tabla2[phone_number_dialed],Tabla2[status_name],,0)</f>
        <v>#N/A</v>
      </c>
    </row>
    <row r="1094" spans="1:22" x14ac:dyDescent="0.25">
      <c r="A1094" s="88" t="s">
        <v>2241</v>
      </c>
      <c r="B1094" t="s">
        <v>876</v>
      </c>
      <c r="C1094" s="4">
        <v>355347810000</v>
      </c>
      <c r="D1094" t="s">
        <v>4163</v>
      </c>
      <c r="E1094">
        <f>+_xlfn.XLOOKUP(UTILIZADAS[[#This Row],[Numero_Cuenta]],'[1]cobros_marzo (fijo)'!$B:$B,'[1]cobros_marzo (fijo)'!$D:$D,,0)</f>
        <v>0</v>
      </c>
      <c r="G1094" s="3">
        <v>46026</v>
      </c>
      <c r="H1094">
        <v>64531235</v>
      </c>
      <c r="I1094">
        <v>64531235</v>
      </c>
      <c r="K1094" t="s">
        <v>3536</v>
      </c>
      <c r="O1094" s="3">
        <v>46026</v>
      </c>
      <c r="S1094" t="s">
        <v>877</v>
      </c>
      <c r="T1094" t="s">
        <v>65</v>
      </c>
      <c r="U1094" t="s">
        <v>2551</v>
      </c>
      <c r="V1094" t="e">
        <f>_xlfn.XLOOKUP(UTILIZADAS[[#This Row],[Contacto1]],Tabla2[phone_number_dialed],Tabla2[status_name],,0)</f>
        <v>#N/A</v>
      </c>
    </row>
    <row r="1095" spans="1:22" x14ac:dyDescent="0.25">
      <c r="A1095" s="88" t="s">
        <v>2241</v>
      </c>
      <c r="B1095" t="s">
        <v>882</v>
      </c>
      <c r="C1095" s="4">
        <v>351347900000</v>
      </c>
      <c r="D1095" t="s">
        <v>4163</v>
      </c>
      <c r="E1095">
        <f>+_xlfn.XLOOKUP(UTILIZADAS[[#This Row],[Numero_Cuenta]],'[1]cobros_marzo (fijo)'!$B:$B,'[1]cobros_marzo (fijo)'!$D:$D,,0)</f>
        <v>0</v>
      </c>
      <c r="G1095" s="3">
        <v>46026</v>
      </c>
      <c r="H1095">
        <v>67079629</v>
      </c>
      <c r="I1095">
        <v>67079629</v>
      </c>
      <c r="K1095" t="s">
        <v>3537</v>
      </c>
      <c r="O1095" s="3">
        <v>46026</v>
      </c>
      <c r="S1095" t="s">
        <v>883</v>
      </c>
      <c r="T1095" t="s">
        <v>65</v>
      </c>
      <c r="U1095" t="s">
        <v>2551</v>
      </c>
      <c r="V1095" t="e">
        <f>_xlfn.XLOOKUP(UTILIZADAS[[#This Row],[Contacto1]],Tabla2[phone_number_dialed],Tabla2[status_name],,0)</f>
        <v>#N/A</v>
      </c>
    </row>
    <row r="1096" spans="1:22" x14ac:dyDescent="0.25">
      <c r="A1096" s="88" t="s">
        <v>2241</v>
      </c>
      <c r="B1096" t="s">
        <v>888</v>
      </c>
      <c r="C1096" s="4">
        <v>353345900000</v>
      </c>
      <c r="D1096" t="s">
        <v>4163</v>
      </c>
      <c r="E1096">
        <f>+_xlfn.XLOOKUP(UTILIZADAS[[#This Row],[Numero_Cuenta]],'[1]cobros_marzo (fijo)'!$B:$B,'[1]cobros_marzo (fijo)'!$D:$D,,0)</f>
        <v>0</v>
      </c>
      <c r="G1096" s="3">
        <v>46026</v>
      </c>
      <c r="H1096">
        <v>66499451</v>
      </c>
      <c r="I1096">
        <v>66499451</v>
      </c>
      <c r="K1096" t="s">
        <v>3538</v>
      </c>
      <c r="O1096" s="3">
        <v>46026</v>
      </c>
      <c r="S1096" t="s">
        <v>889</v>
      </c>
      <c r="T1096" t="s">
        <v>65</v>
      </c>
      <c r="U1096" t="s">
        <v>2551</v>
      </c>
      <c r="V1096" t="e">
        <f>_xlfn.XLOOKUP(UTILIZADAS[[#This Row],[Contacto1]],Tabla2[phone_number_dialed],Tabla2[status_name],,0)</f>
        <v>#N/A</v>
      </c>
    </row>
    <row r="1097" spans="1:22" x14ac:dyDescent="0.25">
      <c r="A1097" s="88" t="s">
        <v>2241</v>
      </c>
      <c r="B1097" t="s">
        <v>892</v>
      </c>
      <c r="C1097" s="4">
        <v>327063180000</v>
      </c>
      <c r="D1097" t="s">
        <v>4163</v>
      </c>
      <c r="E1097">
        <f>+_xlfn.XLOOKUP(UTILIZADAS[[#This Row],[Numero_Cuenta]],'[1]cobros_marzo (fijo)'!$B:$B,'[1]cobros_marzo (fijo)'!$D:$D,,0)</f>
        <v>0</v>
      </c>
      <c r="G1097" s="3">
        <v>46026</v>
      </c>
      <c r="H1097">
        <v>67015459</v>
      </c>
      <c r="I1097">
        <v>67015459</v>
      </c>
      <c r="K1097" t="s">
        <v>3539</v>
      </c>
      <c r="O1097" s="3">
        <v>46026</v>
      </c>
      <c r="S1097" t="s">
        <v>893</v>
      </c>
      <c r="T1097" t="s">
        <v>65</v>
      </c>
      <c r="U1097" t="s">
        <v>2551</v>
      </c>
      <c r="V1097" t="e">
        <f>_xlfn.XLOOKUP(UTILIZADAS[[#This Row],[Contacto1]],Tabla2[phone_number_dialed],Tabla2[status_name],,0)</f>
        <v>#N/A</v>
      </c>
    </row>
    <row r="1098" spans="1:22" x14ac:dyDescent="0.25">
      <c r="A1098" s="88" t="s">
        <v>2241</v>
      </c>
      <c r="B1098" t="s">
        <v>830</v>
      </c>
      <c r="C1098" s="4">
        <v>353347160000</v>
      </c>
      <c r="D1098" t="s">
        <v>4163</v>
      </c>
      <c r="E1098">
        <f>+_xlfn.XLOOKUP(UTILIZADAS[[#This Row],[Numero_Cuenta]],'[1]cobros_marzo (fijo)'!$B:$B,'[1]cobros_marzo (fijo)'!$D:$D,,0)</f>
        <v>0</v>
      </c>
      <c r="G1098" s="3">
        <v>46026</v>
      </c>
      <c r="H1098">
        <v>67104471</v>
      </c>
      <c r="I1098">
        <v>67104471</v>
      </c>
      <c r="K1098" t="s">
        <v>2113</v>
      </c>
      <c r="O1098" s="3">
        <v>46026</v>
      </c>
      <c r="S1098" t="s">
        <v>831</v>
      </c>
      <c r="T1098" t="s">
        <v>65</v>
      </c>
      <c r="U1098" t="s">
        <v>2551</v>
      </c>
      <c r="V1098" t="e">
        <f>_xlfn.XLOOKUP(UTILIZADAS[[#This Row],[Contacto1]],Tabla2[phone_number_dialed],Tabla2[status_name],,0)</f>
        <v>#N/A</v>
      </c>
    </row>
    <row r="1099" spans="1:22" x14ac:dyDescent="0.25">
      <c r="A1099" s="88" t="s">
        <v>2241</v>
      </c>
      <c r="B1099" t="s">
        <v>832</v>
      </c>
      <c r="C1099" s="4">
        <v>353348390000</v>
      </c>
      <c r="D1099" t="s">
        <v>4163</v>
      </c>
      <c r="E1099">
        <f>+_xlfn.XLOOKUP(UTILIZADAS[[#This Row],[Numero_Cuenta]],'[1]cobros_marzo (fijo)'!$B:$B,'[1]cobros_marzo (fijo)'!$D:$D,,0)</f>
        <v>0</v>
      </c>
      <c r="G1099" s="3">
        <v>46026</v>
      </c>
      <c r="H1099">
        <v>65294266</v>
      </c>
      <c r="I1099">
        <v>65294266</v>
      </c>
      <c r="K1099" t="s">
        <v>3540</v>
      </c>
      <c r="O1099" s="3">
        <v>46026</v>
      </c>
      <c r="S1099" t="s">
        <v>833</v>
      </c>
      <c r="T1099" t="s">
        <v>65</v>
      </c>
      <c r="U1099" t="s">
        <v>2551</v>
      </c>
      <c r="V1099" t="str">
        <f>_xlfn.XLOOKUP(UTILIZADAS[[#This Row],[Contacto1]],Tabla2[phone_number_dialed],Tabla2[status_name],,0)</f>
        <v>Buzon de voz</v>
      </c>
    </row>
    <row r="1100" spans="1:22" x14ac:dyDescent="0.25">
      <c r="A1100" s="88" t="s">
        <v>2241</v>
      </c>
      <c r="B1100" t="s">
        <v>838</v>
      </c>
      <c r="C1100" s="4">
        <v>357347600000</v>
      </c>
      <c r="D1100" t="s">
        <v>4163</v>
      </c>
      <c r="E1100">
        <f>+_xlfn.XLOOKUP(UTILIZADAS[[#This Row],[Numero_Cuenta]],'[1]cobros_marzo (fijo)'!$B:$B,'[1]cobros_marzo (fijo)'!$D:$D,,0)</f>
        <v>0</v>
      </c>
      <c r="G1100" s="3">
        <v>46026</v>
      </c>
      <c r="H1100">
        <v>68905432</v>
      </c>
      <c r="I1100">
        <v>68905432</v>
      </c>
      <c r="K1100" t="s">
        <v>2567</v>
      </c>
      <c r="O1100" s="3">
        <v>46026</v>
      </c>
      <c r="S1100" t="s">
        <v>839</v>
      </c>
      <c r="T1100" t="s">
        <v>65</v>
      </c>
      <c r="U1100" t="s">
        <v>2551</v>
      </c>
      <c r="V1100" t="str">
        <f>_xlfn.XLOOKUP(UTILIZADAS[[#This Row],[Contacto1]],Tabla2[phone_number_dialed],Tabla2[status_name],,0)</f>
        <v>Agent Not Available</v>
      </c>
    </row>
    <row r="1101" spans="1:22" x14ac:dyDescent="0.25">
      <c r="A1101" s="88" t="s">
        <v>2241</v>
      </c>
      <c r="B1101" t="s">
        <v>774</v>
      </c>
      <c r="C1101" s="4">
        <v>359347690000</v>
      </c>
      <c r="D1101" t="s">
        <v>4163</v>
      </c>
      <c r="E1101">
        <f>+_xlfn.XLOOKUP(UTILIZADAS[[#This Row],[Numero_Cuenta]],'[1]cobros_marzo (fijo)'!$B:$B,'[1]cobros_marzo (fijo)'!$D:$D,,0)</f>
        <v>0</v>
      </c>
      <c r="G1101" s="3">
        <v>46026</v>
      </c>
      <c r="H1101">
        <v>63425230</v>
      </c>
      <c r="I1101">
        <v>63425230</v>
      </c>
      <c r="K1101" t="s">
        <v>2049</v>
      </c>
      <c r="O1101" s="3">
        <v>46026</v>
      </c>
      <c r="S1101" t="s">
        <v>775</v>
      </c>
      <c r="T1101" t="s">
        <v>85</v>
      </c>
      <c r="U1101" t="s">
        <v>2551</v>
      </c>
      <c r="V1101" t="e">
        <f>_xlfn.XLOOKUP(UTILIZADAS[[#This Row],[Contacto1]],Tabla2[phone_number_dialed],Tabla2[status_name],,0)</f>
        <v>#N/A</v>
      </c>
    </row>
    <row r="1102" spans="1:22" x14ac:dyDescent="0.25">
      <c r="A1102" s="88" t="s">
        <v>2241</v>
      </c>
      <c r="B1102" t="s">
        <v>842</v>
      </c>
      <c r="C1102" s="4">
        <v>355347760000</v>
      </c>
      <c r="D1102" t="s">
        <v>4163</v>
      </c>
      <c r="E1102">
        <f>+_xlfn.XLOOKUP(UTILIZADAS[[#This Row],[Numero_Cuenta]],'[1]cobros_marzo (fijo)'!$B:$B,'[1]cobros_marzo (fijo)'!$D:$D,,0)</f>
        <v>0</v>
      </c>
      <c r="G1102" s="3">
        <v>46026</v>
      </c>
      <c r="H1102">
        <v>65964756</v>
      </c>
      <c r="I1102">
        <v>65964756</v>
      </c>
      <c r="K1102" t="s">
        <v>3541</v>
      </c>
      <c r="O1102" s="3">
        <v>46026</v>
      </c>
      <c r="S1102" t="s">
        <v>843</v>
      </c>
      <c r="T1102" t="s">
        <v>65</v>
      </c>
      <c r="U1102" t="s">
        <v>2551</v>
      </c>
      <c r="V1102" t="str">
        <f>_xlfn.XLOOKUP(UTILIZADAS[[#This Row],[Contacto1]],Tabla2[phone_number_dialed],Tabla2[status_name],,0)</f>
        <v>Agent Not Available</v>
      </c>
    </row>
    <row r="1103" spans="1:22" x14ac:dyDescent="0.25">
      <c r="A1103" s="88" t="s">
        <v>2241</v>
      </c>
      <c r="B1103" t="s">
        <v>816</v>
      </c>
      <c r="C1103" s="4">
        <v>355345270000</v>
      </c>
      <c r="D1103" t="s">
        <v>4163</v>
      </c>
      <c r="E1103">
        <f>+_xlfn.XLOOKUP(UTILIZADAS[[#This Row],[Numero_Cuenta]],'[1]cobros_marzo (fijo)'!$B:$B,'[1]cobros_marzo (fijo)'!$D:$D,,0)</f>
        <v>0</v>
      </c>
      <c r="G1103" s="3">
        <v>46026</v>
      </c>
      <c r="H1103">
        <v>63017723</v>
      </c>
      <c r="I1103">
        <v>63017723</v>
      </c>
      <c r="K1103" t="s">
        <v>3542</v>
      </c>
      <c r="O1103" s="3">
        <v>46026</v>
      </c>
      <c r="S1103" t="s">
        <v>817</v>
      </c>
      <c r="T1103" t="s">
        <v>65</v>
      </c>
      <c r="U1103" t="s">
        <v>2551</v>
      </c>
      <c r="V1103" t="e">
        <f>_xlfn.XLOOKUP(UTILIZADAS[[#This Row],[Contacto1]],Tabla2[phone_number_dialed],Tabla2[status_name],,0)</f>
        <v>#N/A</v>
      </c>
    </row>
    <row r="1104" spans="1:22" x14ac:dyDescent="0.25">
      <c r="A1104" s="88" t="s">
        <v>2241</v>
      </c>
      <c r="B1104" t="s">
        <v>822</v>
      </c>
      <c r="C1104" s="4">
        <v>358349360000</v>
      </c>
      <c r="D1104" t="s">
        <v>4163</v>
      </c>
      <c r="E1104">
        <f>+_xlfn.XLOOKUP(UTILIZADAS[[#This Row],[Numero_Cuenta]],'[1]cobros_marzo (fijo)'!$B:$B,'[1]cobros_marzo (fijo)'!$D:$D,,0)</f>
        <v>0</v>
      </c>
      <c r="G1104" s="3">
        <v>46026</v>
      </c>
      <c r="H1104">
        <v>65343455</v>
      </c>
      <c r="I1104">
        <v>65343455</v>
      </c>
      <c r="K1104" t="s">
        <v>3543</v>
      </c>
      <c r="O1104" s="3">
        <v>46026</v>
      </c>
      <c r="S1104" t="s">
        <v>823</v>
      </c>
      <c r="T1104" t="s">
        <v>65</v>
      </c>
      <c r="U1104" t="s">
        <v>2551</v>
      </c>
      <c r="V1104" t="e">
        <f>_xlfn.XLOOKUP(UTILIZADAS[[#This Row],[Contacto1]],Tabla2[phone_number_dialed],Tabla2[status_name],,0)</f>
        <v>#N/A</v>
      </c>
    </row>
    <row r="1105" spans="1:22" x14ac:dyDescent="0.25">
      <c r="A1105" s="88" t="s">
        <v>2241</v>
      </c>
      <c r="B1105" t="s">
        <v>826</v>
      </c>
      <c r="C1105" s="4">
        <v>355342060000</v>
      </c>
      <c r="D1105" t="s">
        <v>4163</v>
      </c>
      <c r="E1105">
        <f>+_xlfn.XLOOKUP(UTILIZADAS[[#This Row],[Numero_Cuenta]],'[1]cobros_marzo (fijo)'!$B:$B,'[1]cobros_marzo (fijo)'!$D:$D,,0)</f>
        <v>0</v>
      </c>
      <c r="G1105" s="3">
        <v>46026</v>
      </c>
      <c r="H1105">
        <v>63829194</v>
      </c>
      <c r="I1105">
        <v>63829194</v>
      </c>
      <c r="K1105" t="s">
        <v>3514</v>
      </c>
      <c r="O1105" s="3">
        <v>46026</v>
      </c>
      <c r="S1105" t="s">
        <v>827</v>
      </c>
      <c r="T1105" t="s">
        <v>65</v>
      </c>
      <c r="U1105" t="s">
        <v>2551</v>
      </c>
      <c r="V1105" t="e">
        <f>_xlfn.XLOOKUP(UTILIZADAS[[#This Row],[Contacto1]],Tabla2[phone_number_dialed],Tabla2[status_name],,0)</f>
        <v>#N/A</v>
      </c>
    </row>
    <row r="1106" spans="1:22" x14ac:dyDescent="0.25">
      <c r="A1106" s="88" t="s">
        <v>2241</v>
      </c>
      <c r="B1106" t="s">
        <v>828</v>
      </c>
      <c r="C1106" s="4">
        <v>353350290000</v>
      </c>
      <c r="D1106" t="s">
        <v>4163</v>
      </c>
      <c r="E1106">
        <f>+_xlfn.XLOOKUP(UTILIZADAS[[#This Row],[Numero_Cuenta]],'[1]cobros_marzo (fijo)'!$B:$B,'[1]cobros_marzo (fijo)'!$D:$D,,0)</f>
        <v>0</v>
      </c>
      <c r="G1106" s="3">
        <v>46026</v>
      </c>
      <c r="H1106">
        <v>64136623</v>
      </c>
      <c r="I1106">
        <v>64136623</v>
      </c>
      <c r="K1106" t="s">
        <v>3544</v>
      </c>
      <c r="O1106" s="3">
        <v>46026</v>
      </c>
      <c r="S1106" t="s">
        <v>829</v>
      </c>
      <c r="T1106" t="s">
        <v>65</v>
      </c>
      <c r="U1106" t="s">
        <v>2551</v>
      </c>
      <c r="V1106" t="str">
        <f>_xlfn.XLOOKUP(UTILIZADAS[[#This Row],[Contacto1]],Tabla2[phone_number_dialed],Tabla2[status_name],,0)</f>
        <v>Agent Not Available</v>
      </c>
    </row>
    <row r="1107" spans="1:22" x14ac:dyDescent="0.25">
      <c r="A1107" s="88" t="s">
        <v>2241</v>
      </c>
      <c r="B1107" t="s">
        <v>740</v>
      </c>
      <c r="C1107" s="4">
        <v>358347940000</v>
      </c>
      <c r="D1107" t="s">
        <v>4163</v>
      </c>
      <c r="E1107">
        <f>+_xlfn.XLOOKUP(UTILIZADAS[[#This Row],[Numero_Cuenta]],'[1]cobros_marzo (fijo)'!$B:$B,'[1]cobros_marzo (fijo)'!$D:$D,,0)</f>
        <v>0</v>
      </c>
      <c r="G1107" s="3">
        <v>46026</v>
      </c>
      <c r="H1107">
        <v>69892872</v>
      </c>
      <c r="I1107">
        <v>69892872</v>
      </c>
      <c r="K1107" t="s">
        <v>3545</v>
      </c>
      <c r="O1107" s="3">
        <v>46026</v>
      </c>
      <c r="S1107" t="s">
        <v>741</v>
      </c>
      <c r="T1107" t="s">
        <v>65</v>
      </c>
      <c r="U1107" t="s">
        <v>2551</v>
      </c>
      <c r="V1107" t="str">
        <f>_xlfn.XLOOKUP(UTILIZADAS[[#This Row],[Contacto1]],Tabla2[phone_number_dialed],Tabla2[status_name],,0)</f>
        <v>Agent Not Available</v>
      </c>
    </row>
    <row r="1108" spans="1:22" x14ac:dyDescent="0.25">
      <c r="A1108" s="88" t="s">
        <v>2241</v>
      </c>
      <c r="B1108" t="s">
        <v>750</v>
      </c>
      <c r="C1108" s="4">
        <v>352344420000</v>
      </c>
      <c r="D1108" t="s">
        <v>4163</v>
      </c>
      <c r="E1108">
        <f>+_xlfn.XLOOKUP(UTILIZADAS[[#This Row],[Numero_Cuenta]],'[1]cobros_marzo (fijo)'!$B:$B,'[1]cobros_marzo (fijo)'!$D:$D,,0)</f>
        <v>0</v>
      </c>
      <c r="G1108" s="3">
        <v>46026</v>
      </c>
      <c r="H1108">
        <v>69692517</v>
      </c>
      <c r="I1108">
        <v>69692517</v>
      </c>
      <c r="K1108" t="s">
        <v>3546</v>
      </c>
      <c r="O1108" s="3">
        <v>46026</v>
      </c>
      <c r="S1108" t="s">
        <v>751</v>
      </c>
      <c r="T1108" t="s">
        <v>65</v>
      </c>
      <c r="U1108" t="s">
        <v>2551</v>
      </c>
      <c r="V1108" t="e">
        <f>_xlfn.XLOOKUP(UTILIZADAS[[#This Row],[Contacto1]],Tabla2[phone_number_dialed],Tabla2[status_name],,0)</f>
        <v>#N/A</v>
      </c>
    </row>
    <row r="1109" spans="1:22" x14ac:dyDescent="0.25">
      <c r="A1109" s="88" t="s">
        <v>2241</v>
      </c>
      <c r="B1109" t="s">
        <v>762</v>
      </c>
      <c r="C1109" s="4">
        <v>217044350000</v>
      </c>
      <c r="D1109" t="s">
        <v>4163</v>
      </c>
      <c r="E1109">
        <f>+_xlfn.XLOOKUP(UTILIZADAS[[#This Row],[Numero_Cuenta]],'[1]cobros_marzo (fijo)'!$B:$B,'[1]cobros_marzo (fijo)'!$D:$D,,0)</f>
        <v>0</v>
      </c>
      <c r="G1109" s="3">
        <v>46026</v>
      </c>
      <c r="H1109">
        <v>65582655</v>
      </c>
      <c r="I1109">
        <v>65582655</v>
      </c>
      <c r="K1109" t="s">
        <v>3547</v>
      </c>
      <c r="O1109" s="3">
        <v>46026</v>
      </c>
      <c r="S1109" t="s">
        <v>763</v>
      </c>
      <c r="T1109" t="s">
        <v>65</v>
      </c>
      <c r="U1109" t="s">
        <v>2551</v>
      </c>
      <c r="V1109" t="e">
        <f>_xlfn.XLOOKUP(UTILIZADAS[[#This Row],[Contacto1]],Tabla2[phone_number_dialed],Tabla2[status_name],,0)</f>
        <v>#N/A</v>
      </c>
    </row>
    <row r="1110" spans="1:22" x14ac:dyDescent="0.25">
      <c r="A1110" s="88" t="s">
        <v>2241</v>
      </c>
      <c r="B1110" t="s">
        <v>774</v>
      </c>
      <c r="C1110" s="4">
        <v>356348070000</v>
      </c>
      <c r="D1110" t="s">
        <v>4163</v>
      </c>
      <c r="E1110">
        <f>+_xlfn.XLOOKUP(UTILIZADAS[[#This Row],[Numero_Cuenta]],'[1]cobros_marzo (fijo)'!$B:$B,'[1]cobros_marzo (fijo)'!$D:$D,,0)</f>
        <v>0</v>
      </c>
      <c r="G1110" s="3">
        <v>46026</v>
      </c>
      <c r="H1110">
        <v>63425230</v>
      </c>
      <c r="I1110">
        <v>63425230</v>
      </c>
      <c r="K1110" t="s">
        <v>3548</v>
      </c>
      <c r="O1110" s="3">
        <v>46026</v>
      </c>
      <c r="S1110" t="s">
        <v>775</v>
      </c>
      <c r="T1110" t="s">
        <v>85</v>
      </c>
      <c r="U1110" t="s">
        <v>2551</v>
      </c>
      <c r="V1110" t="e">
        <f>_xlfn.XLOOKUP(UTILIZADAS[[#This Row],[Contacto1]],Tabla2[phone_number_dialed],Tabla2[status_name],,0)</f>
        <v>#N/A</v>
      </c>
    </row>
    <row r="1111" spans="1:22" x14ac:dyDescent="0.25">
      <c r="A1111" s="88" t="s">
        <v>2241</v>
      </c>
      <c r="B1111" t="s">
        <v>776</v>
      </c>
      <c r="C1111" s="4">
        <v>357352250000</v>
      </c>
      <c r="D1111" t="s">
        <v>4163</v>
      </c>
      <c r="E1111">
        <f>+_xlfn.XLOOKUP(UTILIZADAS[[#This Row],[Numero_Cuenta]],'[1]cobros_marzo (fijo)'!$B:$B,'[1]cobros_marzo (fijo)'!$D:$D,,0)</f>
        <v>0</v>
      </c>
      <c r="G1111" s="3">
        <v>46026</v>
      </c>
      <c r="H1111">
        <v>66939894</v>
      </c>
      <c r="I1111">
        <v>66939894</v>
      </c>
      <c r="K1111" t="s">
        <v>3549</v>
      </c>
      <c r="O1111" s="3">
        <v>46026</v>
      </c>
      <c r="S1111" t="s">
        <v>777</v>
      </c>
      <c r="T1111" t="s">
        <v>65</v>
      </c>
      <c r="U1111" t="s">
        <v>2551</v>
      </c>
      <c r="V1111" t="str">
        <f>_xlfn.XLOOKUP(UTILIZADAS[[#This Row],[Contacto1]],Tabla2[phone_number_dialed],Tabla2[status_name],,0)</f>
        <v>Agent Not Available</v>
      </c>
    </row>
    <row r="1112" spans="1:22" x14ac:dyDescent="0.25">
      <c r="A1112" s="88" t="s">
        <v>2241</v>
      </c>
      <c r="B1112" t="s">
        <v>784</v>
      </c>
      <c r="C1112" s="4">
        <v>358351850000</v>
      </c>
      <c r="D1112" t="s">
        <v>4163</v>
      </c>
      <c r="E1112">
        <f>+_xlfn.XLOOKUP(UTILIZADAS[[#This Row],[Numero_Cuenta]],'[1]cobros_marzo (fijo)'!$B:$B,'[1]cobros_marzo (fijo)'!$D:$D,,0)</f>
        <v>0</v>
      </c>
      <c r="G1112" s="3">
        <v>46026</v>
      </c>
      <c r="H1112">
        <v>65619314</v>
      </c>
      <c r="I1112">
        <v>65619314</v>
      </c>
      <c r="K1112" t="s">
        <v>3550</v>
      </c>
      <c r="O1112" s="3">
        <v>46026</v>
      </c>
      <c r="S1112" t="s">
        <v>785</v>
      </c>
      <c r="T1112" t="s">
        <v>65</v>
      </c>
      <c r="U1112" t="s">
        <v>2551</v>
      </c>
      <c r="V1112" t="e">
        <f>_xlfn.XLOOKUP(UTILIZADAS[[#This Row],[Contacto1]],Tabla2[phone_number_dialed],Tabla2[status_name],,0)</f>
        <v>#N/A</v>
      </c>
    </row>
    <row r="1113" spans="1:22" x14ac:dyDescent="0.25">
      <c r="A1113" s="88" t="s">
        <v>2241</v>
      </c>
      <c r="B1113" t="s">
        <v>786</v>
      </c>
      <c r="C1113" s="4">
        <v>292092850000</v>
      </c>
      <c r="D1113" t="s">
        <v>4163</v>
      </c>
      <c r="E1113">
        <f>+_xlfn.XLOOKUP(UTILIZADAS[[#This Row],[Numero_Cuenta]],'[1]cobros_marzo (fijo)'!$B:$B,'[1]cobros_marzo (fijo)'!$D:$D,,0)</f>
        <v>0</v>
      </c>
      <c r="G1113" s="3">
        <v>46026</v>
      </c>
      <c r="H1113">
        <v>66662952</v>
      </c>
      <c r="I1113">
        <v>66662952</v>
      </c>
      <c r="K1113" t="s">
        <v>3551</v>
      </c>
      <c r="O1113" s="3">
        <v>46026</v>
      </c>
      <c r="S1113" t="s">
        <v>787</v>
      </c>
      <c r="T1113" t="s">
        <v>73</v>
      </c>
      <c r="U1113" t="s">
        <v>2551</v>
      </c>
      <c r="V1113" t="str">
        <f>_xlfn.XLOOKUP(UTILIZADAS[[#This Row],[Contacto1]],Tabla2[phone_number_dialed],Tabla2[status_name],,0)</f>
        <v>Volver a llamar</v>
      </c>
    </row>
    <row r="1114" spans="1:22" x14ac:dyDescent="0.25">
      <c r="A1114" s="88" t="s">
        <v>2241</v>
      </c>
      <c r="B1114" t="s">
        <v>790</v>
      </c>
      <c r="C1114" s="4">
        <v>282015770000</v>
      </c>
      <c r="D1114" t="s">
        <v>4163</v>
      </c>
      <c r="E1114">
        <f>+_xlfn.XLOOKUP(UTILIZADAS[[#This Row],[Numero_Cuenta]],'[1]cobros_marzo (fijo)'!$B:$B,'[1]cobros_marzo (fijo)'!$D:$D,,0)</f>
        <v>0</v>
      </c>
      <c r="G1114" s="3">
        <v>46026</v>
      </c>
      <c r="H1114">
        <v>66925289</v>
      </c>
      <c r="I1114">
        <v>66925289</v>
      </c>
      <c r="K1114" t="s">
        <v>3552</v>
      </c>
      <c r="O1114" s="3">
        <v>46026</v>
      </c>
      <c r="S1114" t="s">
        <v>791</v>
      </c>
      <c r="T1114" t="s">
        <v>86</v>
      </c>
      <c r="U1114" t="s">
        <v>2551</v>
      </c>
      <c r="V1114" t="e">
        <f>_xlfn.XLOOKUP(UTILIZADAS[[#This Row],[Contacto1]],Tabla2[phone_number_dialed],Tabla2[status_name],,0)</f>
        <v>#N/A</v>
      </c>
    </row>
    <row r="1115" spans="1:22" x14ac:dyDescent="0.25">
      <c r="A1115" s="88" t="s">
        <v>2241</v>
      </c>
      <c r="B1115" t="s">
        <v>796</v>
      </c>
      <c r="C1115" s="4">
        <v>359350370000</v>
      </c>
      <c r="D1115" t="s">
        <v>4163</v>
      </c>
      <c r="E1115">
        <f>+_xlfn.XLOOKUP(UTILIZADAS[[#This Row],[Numero_Cuenta]],'[1]cobros_marzo (fijo)'!$B:$B,'[1]cobros_marzo (fijo)'!$D:$D,,0)</f>
        <v>0</v>
      </c>
      <c r="G1115" s="3">
        <v>46026</v>
      </c>
      <c r="H1115">
        <v>68970231</v>
      </c>
      <c r="I1115">
        <v>68970231</v>
      </c>
      <c r="K1115" t="s">
        <v>3553</v>
      </c>
      <c r="O1115" s="3">
        <v>46026</v>
      </c>
      <c r="S1115" t="s">
        <v>797</v>
      </c>
      <c r="T1115" t="s">
        <v>65</v>
      </c>
      <c r="U1115" t="s">
        <v>2551</v>
      </c>
      <c r="V1115" t="str">
        <f>_xlfn.XLOOKUP(UTILIZADAS[[#This Row],[Contacto1]],Tabla2[phone_number_dialed],Tabla2[status_name],,0)</f>
        <v>Agent Not Available</v>
      </c>
    </row>
    <row r="1116" spans="1:22" x14ac:dyDescent="0.25">
      <c r="A1116" s="88" t="s">
        <v>2241</v>
      </c>
      <c r="B1116" t="s">
        <v>798</v>
      </c>
      <c r="C1116" s="4">
        <v>352351040000</v>
      </c>
      <c r="D1116" t="s">
        <v>4163</v>
      </c>
      <c r="E1116">
        <f>+_xlfn.XLOOKUP(UTILIZADAS[[#This Row],[Numero_Cuenta]],'[1]cobros_marzo (fijo)'!$B:$B,'[1]cobros_marzo (fijo)'!$D:$D,,0)</f>
        <v>0</v>
      </c>
      <c r="G1116" s="3">
        <v>46026</v>
      </c>
      <c r="H1116">
        <v>69812237</v>
      </c>
      <c r="I1116">
        <v>69812237</v>
      </c>
      <c r="K1116" t="s">
        <v>3554</v>
      </c>
      <c r="O1116" s="3">
        <v>46026</v>
      </c>
      <c r="S1116" t="s">
        <v>799</v>
      </c>
      <c r="T1116" t="s">
        <v>65</v>
      </c>
      <c r="U1116" t="s">
        <v>2551</v>
      </c>
      <c r="V1116" t="str">
        <f>_xlfn.XLOOKUP(UTILIZADAS[[#This Row],[Contacto1]],Tabla2[phone_number_dialed],Tabla2[status_name],,0)</f>
        <v>Agent Not Available</v>
      </c>
    </row>
    <row r="1117" spans="1:22" x14ac:dyDescent="0.25">
      <c r="A1117" s="88" t="s">
        <v>2241</v>
      </c>
      <c r="B1117" t="s">
        <v>802</v>
      </c>
      <c r="C1117" s="4">
        <v>353351260000</v>
      </c>
      <c r="D1117" t="s">
        <v>4163</v>
      </c>
      <c r="E1117">
        <f>+_xlfn.XLOOKUP(UTILIZADAS[[#This Row],[Numero_Cuenta]],'[1]cobros_marzo (fijo)'!$B:$B,'[1]cobros_marzo (fijo)'!$D:$D,,0)</f>
        <v>0</v>
      </c>
      <c r="G1117" s="3">
        <v>46026</v>
      </c>
      <c r="H1117">
        <v>67321070</v>
      </c>
      <c r="I1117">
        <v>67321070</v>
      </c>
      <c r="K1117" t="s">
        <v>3555</v>
      </c>
      <c r="O1117" s="3">
        <v>46026</v>
      </c>
      <c r="S1117" t="s">
        <v>803</v>
      </c>
      <c r="T1117" t="s">
        <v>65</v>
      </c>
      <c r="U1117" t="s">
        <v>2551</v>
      </c>
      <c r="V1117" t="e">
        <f>_xlfn.XLOOKUP(UTILIZADAS[[#This Row],[Contacto1]],Tabla2[phone_number_dialed],Tabla2[status_name],,0)</f>
        <v>#N/A</v>
      </c>
    </row>
    <row r="1118" spans="1:22" x14ac:dyDescent="0.25">
      <c r="A1118" s="88" t="s">
        <v>2241</v>
      </c>
      <c r="B1118" t="s">
        <v>804</v>
      </c>
      <c r="C1118" s="4">
        <v>359352320000</v>
      </c>
      <c r="D1118" t="s">
        <v>4163</v>
      </c>
      <c r="E1118">
        <f>+_xlfn.XLOOKUP(UTILIZADAS[[#This Row],[Numero_Cuenta]],'[1]cobros_marzo (fijo)'!$B:$B,'[1]cobros_marzo (fijo)'!$D:$D,,0)</f>
        <v>0</v>
      </c>
      <c r="G1118" s="3">
        <v>46026</v>
      </c>
      <c r="H1118">
        <v>63068028</v>
      </c>
      <c r="I1118">
        <v>63068028</v>
      </c>
      <c r="K1118" t="s">
        <v>3556</v>
      </c>
      <c r="O1118" s="3">
        <v>46026</v>
      </c>
      <c r="S1118" t="s">
        <v>805</v>
      </c>
      <c r="T1118" t="s">
        <v>65</v>
      </c>
      <c r="U1118" t="s">
        <v>2551</v>
      </c>
      <c r="V1118" t="e">
        <f>_xlfn.XLOOKUP(UTILIZADAS[[#This Row],[Contacto1]],Tabla2[phone_number_dialed],Tabla2[status_name],,0)</f>
        <v>#N/A</v>
      </c>
    </row>
    <row r="1119" spans="1:22" x14ac:dyDescent="0.25">
      <c r="A1119" s="88" t="s">
        <v>2241</v>
      </c>
      <c r="B1119" t="s">
        <v>810</v>
      </c>
      <c r="C1119" s="4">
        <v>354328720000</v>
      </c>
      <c r="D1119" t="s">
        <v>4163</v>
      </c>
      <c r="E1119">
        <f>+_xlfn.XLOOKUP(UTILIZADAS[[#This Row],[Numero_Cuenta]],'[1]cobros_marzo (fijo)'!$B:$B,'[1]cobros_marzo (fijo)'!$D:$D,,0)</f>
        <v>0</v>
      </c>
      <c r="G1119" s="3">
        <v>46026</v>
      </c>
      <c r="H1119">
        <v>67129550</v>
      </c>
      <c r="I1119">
        <v>67129550</v>
      </c>
      <c r="K1119" t="s">
        <v>3557</v>
      </c>
      <c r="O1119" s="3">
        <v>46026</v>
      </c>
      <c r="S1119" t="s">
        <v>811</v>
      </c>
      <c r="T1119" t="s">
        <v>65</v>
      </c>
      <c r="U1119" t="s">
        <v>2551</v>
      </c>
      <c r="V1119" t="e">
        <f>_xlfn.XLOOKUP(UTILIZADAS[[#This Row],[Contacto1]],Tabla2[phone_number_dialed],Tabla2[status_name],,0)</f>
        <v>#N/A</v>
      </c>
    </row>
    <row r="1120" spans="1:22" x14ac:dyDescent="0.25">
      <c r="A1120" s="88" t="s">
        <v>2241</v>
      </c>
      <c r="B1120" t="s">
        <v>812</v>
      </c>
      <c r="C1120" s="4">
        <v>351346870000</v>
      </c>
      <c r="D1120" t="s">
        <v>4163</v>
      </c>
      <c r="E1120">
        <f>+_xlfn.XLOOKUP(UTILIZADAS[[#This Row],[Numero_Cuenta]],'[1]cobros_marzo (fijo)'!$B:$B,'[1]cobros_marzo (fijo)'!$D:$D,,0)</f>
        <v>0</v>
      </c>
      <c r="G1120" s="3">
        <v>46026</v>
      </c>
      <c r="H1120">
        <v>60320794</v>
      </c>
      <c r="I1120">
        <v>60320794</v>
      </c>
      <c r="K1120" t="s">
        <v>3558</v>
      </c>
      <c r="O1120" s="3">
        <v>46026</v>
      </c>
      <c r="S1120" t="s">
        <v>813</v>
      </c>
      <c r="T1120" t="s">
        <v>65</v>
      </c>
      <c r="U1120" t="s">
        <v>2551</v>
      </c>
      <c r="V1120" t="str">
        <f>_xlfn.XLOOKUP(UTILIZADAS[[#This Row],[Contacto1]],Tabla2[phone_number_dialed],Tabla2[status_name],,0)</f>
        <v>Agent Not Available</v>
      </c>
    </row>
    <row r="1121" spans="1:22" x14ac:dyDescent="0.25">
      <c r="A1121" s="88" t="s">
        <v>2241</v>
      </c>
      <c r="B1121" t="s">
        <v>730</v>
      </c>
      <c r="C1121" s="4">
        <v>355247760000</v>
      </c>
      <c r="D1121" t="s">
        <v>4163</v>
      </c>
      <c r="E1121">
        <f>+_xlfn.XLOOKUP(UTILIZADAS[[#This Row],[Numero_Cuenta]],'[1]cobros_marzo (fijo)'!$B:$B,'[1]cobros_marzo (fijo)'!$D:$D,,0)</f>
        <v>0</v>
      </c>
      <c r="G1121" s="3">
        <v>46026</v>
      </c>
      <c r="H1121">
        <v>69967944</v>
      </c>
      <c r="I1121">
        <v>69967944</v>
      </c>
      <c r="K1121" t="s">
        <v>3559</v>
      </c>
      <c r="O1121" s="3">
        <v>46026</v>
      </c>
      <c r="S1121" t="s">
        <v>731</v>
      </c>
      <c r="T1121" t="s">
        <v>65</v>
      </c>
      <c r="U1121" t="s">
        <v>2551</v>
      </c>
      <c r="V1121" t="e">
        <f>_xlfn.XLOOKUP(UTILIZADAS[[#This Row],[Contacto1]],Tabla2[phone_number_dialed],Tabla2[status_name],,0)</f>
        <v>#N/A</v>
      </c>
    </row>
    <row r="1122" spans="1:22" x14ac:dyDescent="0.25">
      <c r="A1122" s="88" t="s">
        <v>2241</v>
      </c>
      <c r="B1122" t="s">
        <v>734</v>
      </c>
      <c r="C1122" s="4">
        <v>358352750000</v>
      </c>
      <c r="D1122" t="s">
        <v>4163</v>
      </c>
      <c r="E1122">
        <f>+_xlfn.XLOOKUP(UTILIZADAS[[#This Row],[Numero_Cuenta]],'[1]cobros_marzo (fijo)'!$B:$B,'[1]cobros_marzo (fijo)'!$D:$D,,0)</f>
        <v>0</v>
      </c>
      <c r="G1122" s="3">
        <v>46026</v>
      </c>
      <c r="H1122">
        <v>64427752</v>
      </c>
      <c r="I1122">
        <v>64427752</v>
      </c>
      <c r="K1122" t="s">
        <v>3560</v>
      </c>
      <c r="O1122" s="3">
        <v>46026</v>
      </c>
      <c r="S1122" t="s">
        <v>735</v>
      </c>
      <c r="T1122" t="s">
        <v>65</v>
      </c>
      <c r="U1122" t="s">
        <v>2551</v>
      </c>
      <c r="V1122" t="e">
        <f>_xlfn.XLOOKUP(UTILIZADAS[[#This Row],[Contacto1]],Tabla2[phone_number_dialed],Tabla2[status_name],,0)</f>
        <v>#N/A</v>
      </c>
    </row>
    <row r="1123" spans="1:22" x14ac:dyDescent="0.25">
      <c r="A1123" s="88" t="s">
        <v>2241</v>
      </c>
      <c r="B1123" t="s">
        <v>736</v>
      </c>
      <c r="C1123" s="4">
        <v>355353430000</v>
      </c>
      <c r="D1123" t="s">
        <v>4163</v>
      </c>
      <c r="E1123">
        <f>+_xlfn.XLOOKUP(UTILIZADAS[[#This Row],[Numero_Cuenta]],'[1]cobros_marzo (fijo)'!$B:$B,'[1]cobros_marzo (fijo)'!$D:$D,,0)</f>
        <v>0</v>
      </c>
      <c r="G1123" s="3">
        <v>46026</v>
      </c>
      <c r="H1123">
        <v>65401943</v>
      </c>
      <c r="I1123">
        <v>65401943</v>
      </c>
      <c r="K1123" t="s">
        <v>3561</v>
      </c>
      <c r="O1123" s="3">
        <v>46026</v>
      </c>
      <c r="S1123" t="s">
        <v>737</v>
      </c>
      <c r="T1123" t="s">
        <v>73</v>
      </c>
      <c r="U1123" t="s">
        <v>2551</v>
      </c>
      <c r="V1123" t="str">
        <f>_xlfn.XLOOKUP(UTILIZADAS[[#This Row],[Contacto1]],Tabla2[phone_number_dialed],Tabla2[status_name],,0)</f>
        <v>Auto busy</v>
      </c>
    </row>
    <row r="1124" spans="1:22" x14ac:dyDescent="0.25">
      <c r="A1124" s="88" t="s">
        <v>2241</v>
      </c>
      <c r="B1124" t="s">
        <v>738</v>
      </c>
      <c r="C1124" s="4">
        <v>353350210000</v>
      </c>
      <c r="D1124" t="s">
        <v>4163</v>
      </c>
      <c r="E1124">
        <f>+_xlfn.XLOOKUP(UTILIZADAS[[#This Row],[Numero_Cuenta]],'[1]cobros_marzo (fijo)'!$B:$B,'[1]cobros_marzo (fijo)'!$D:$D,,0)</f>
        <v>0</v>
      </c>
      <c r="G1124" s="3">
        <v>46026</v>
      </c>
      <c r="H1124">
        <v>68592283</v>
      </c>
      <c r="I1124">
        <v>68592283</v>
      </c>
      <c r="K1124" t="s">
        <v>3562</v>
      </c>
      <c r="O1124" s="3">
        <v>46026</v>
      </c>
      <c r="S1124" t="s">
        <v>739</v>
      </c>
      <c r="T1124" t="s">
        <v>65</v>
      </c>
      <c r="U1124" t="s">
        <v>2551</v>
      </c>
      <c r="V1124" t="e">
        <f>_xlfn.XLOOKUP(UTILIZADAS[[#This Row],[Contacto1]],Tabla2[phone_number_dialed],Tabla2[status_name],,0)</f>
        <v>#N/A</v>
      </c>
    </row>
    <row r="1125" spans="1:22" x14ac:dyDescent="0.25">
      <c r="A1125" s="88" t="s">
        <v>2241</v>
      </c>
      <c r="B1125" t="s">
        <v>654</v>
      </c>
      <c r="C1125" s="4">
        <v>351355020000</v>
      </c>
      <c r="D1125" t="s">
        <v>4163</v>
      </c>
      <c r="E1125">
        <f>+_xlfn.XLOOKUP(UTILIZADAS[[#This Row],[Numero_Cuenta]],'[1]cobros_marzo (fijo)'!$B:$B,'[1]cobros_marzo (fijo)'!$D:$D,,0)</f>
        <v>0</v>
      </c>
      <c r="G1125" s="3">
        <v>46026</v>
      </c>
      <c r="H1125">
        <v>63951904</v>
      </c>
      <c r="I1125">
        <v>63951904</v>
      </c>
      <c r="K1125" t="s">
        <v>3563</v>
      </c>
      <c r="O1125" s="3">
        <v>46026</v>
      </c>
      <c r="S1125" t="s">
        <v>655</v>
      </c>
      <c r="T1125" t="s">
        <v>65</v>
      </c>
      <c r="U1125" t="s">
        <v>2551</v>
      </c>
      <c r="V1125" t="e">
        <f>_xlfn.XLOOKUP(UTILIZADAS[[#This Row],[Contacto1]],Tabla2[phone_number_dialed],Tabla2[status_name],,0)</f>
        <v>#N/A</v>
      </c>
    </row>
    <row r="1126" spans="1:22" x14ac:dyDescent="0.25">
      <c r="A1126" s="88" t="s">
        <v>2241</v>
      </c>
      <c r="B1126" t="s">
        <v>662</v>
      </c>
      <c r="C1126" s="4">
        <v>354329990000</v>
      </c>
      <c r="D1126" t="s">
        <v>4163</v>
      </c>
      <c r="E1126">
        <f>+_xlfn.XLOOKUP(UTILIZADAS[[#This Row],[Numero_Cuenta]],'[1]cobros_marzo (fijo)'!$B:$B,'[1]cobros_marzo (fijo)'!$D:$D,,0)</f>
        <v>0</v>
      </c>
      <c r="G1126" s="3">
        <v>46026</v>
      </c>
      <c r="H1126">
        <v>62585373</v>
      </c>
      <c r="I1126">
        <v>62585373</v>
      </c>
      <c r="K1126" t="s">
        <v>3564</v>
      </c>
      <c r="O1126" s="3">
        <v>46026</v>
      </c>
      <c r="S1126" t="s">
        <v>663</v>
      </c>
      <c r="T1126" t="s">
        <v>65</v>
      </c>
      <c r="U1126" t="s">
        <v>2551</v>
      </c>
      <c r="V1126" t="e">
        <f>_xlfn.XLOOKUP(UTILIZADAS[[#This Row],[Contacto1]],Tabla2[phone_number_dialed],Tabla2[status_name],,0)</f>
        <v>#N/A</v>
      </c>
    </row>
    <row r="1127" spans="1:22" x14ac:dyDescent="0.25">
      <c r="A1127" s="88" t="s">
        <v>2241</v>
      </c>
      <c r="B1127" t="s">
        <v>668</v>
      </c>
      <c r="C1127" s="4">
        <v>358351040000</v>
      </c>
      <c r="D1127" t="s">
        <v>4163</v>
      </c>
      <c r="E1127">
        <f>+_xlfn.XLOOKUP(UTILIZADAS[[#This Row],[Numero_Cuenta]],'[1]cobros_marzo (fijo)'!$B:$B,'[1]cobros_marzo (fijo)'!$D:$D,,0)</f>
        <v>0</v>
      </c>
      <c r="G1127" s="3">
        <v>46026</v>
      </c>
      <c r="H1127">
        <v>67890543</v>
      </c>
      <c r="I1127">
        <v>67890543</v>
      </c>
      <c r="K1127" t="s">
        <v>2123</v>
      </c>
      <c r="O1127" s="3">
        <v>46026</v>
      </c>
      <c r="S1127" t="s">
        <v>669</v>
      </c>
      <c r="T1127" t="s">
        <v>65</v>
      </c>
      <c r="U1127" t="s">
        <v>2551</v>
      </c>
      <c r="V1127" t="str">
        <f>_xlfn.XLOOKUP(UTILIZADAS[[#This Row],[Contacto1]],Tabla2[phone_number_dialed],Tabla2[status_name],,0)</f>
        <v>Buzon de voz</v>
      </c>
    </row>
    <row r="1128" spans="1:22" x14ac:dyDescent="0.25">
      <c r="A1128" s="88" t="s">
        <v>2241</v>
      </c>
      <c r="B1128" t="s">
        <v>670</v>
      </c>
      <c r="C1128" s="4">
        <v>353353280000</v>
      </c>
      <c r="D1128" t="s">
        <v>4163</v>
      </c>
      <c r="E1128">
        <f>+_xlfn.XLOOKUP(UTILIZADAS[[#This Row],[Numero_Cuenta]],'[1]cobros_marzo (fijo)'!$B:$B,'[1]cobros_marzo (fijo)'!$D:$D,,0)</f>
        <v>0</v>
      </c>
      <c r="G1128" s="3">
        <v>46026</v>
      </c>
      <c r="H1128">
        <v>68905432</v>
      </c>
      <c r="I1128">
        <v>68905432</v>
      </c>
      <c r="K1128" t="s">
        <v>3565</v>
      </c>
      <c r="O1128" s="3">
        <v>46026</v>
      </c>
      <c r="S1128" t="s">
        <v>671</v>
      </c>
      <c r="T1128" t="s">
        <v>65</v>
      </c>
      <c r="U1128" t="s">
        <v>2551</v>
      </c>
      <c r="V1128" t="str">
        <f>_xlfn.XLOOKUP(UTILIZADAS[[#This Row],[Contacto1]],Tabla2[phone_number_dialed],Tabla2[status_name],,0)</f>
        <v>Agent Not Available</v>
      </c>
    </row>
    <row r="1129" spans="1:22" x14ac:dyDescent="0.25">
      <c r="A1129" s="88" t="s">
        <v>2241</v>
      </c>
      <c r="B1129" t="s">
        <v>685</v>
      </c>
      <c r="C1129" s="4">
        <v>353353000000</v>
      </c>
      <c r="D1129" t="s">
        <v>4163</v>
      </c>
      <c r="E1129">
        <f>+_xlfn.XLOOKUP(UTILIZADAS[[#This Row],[Numero_Cuenta]],'[1]cobros_marzo (fijo)'!$B:$B,'[1]cobros_marzo (fijo)'!$D:$D,,0)</f>
        <v>0</v>
      </c>
      <c r="G1129" s="3">
        <v>46026</v>
      </c>
      <c r="H1129">
        <v>60981230</v>
      </c>
      <c r="I1129">
        <v>60981230</v>
      </c>
      <c r="K1129" t="s">
        <v>3566</v>
      </c>
      <c r="O1129" s="3">
        <v>46026</v>
      </c>
      <c r="S1129" t="s">
        <v>686</v>
      </c>
      <c r="T1129" t="s">
        <v>85</v>
      </c>
      <c r="U1129" t="s">
        <v>2551</v>
      </c>
      <c r="V1129" t="e">
        <f>_xlfn.XLOOKUP(UTILIZADAS[[#This Row],[Contacto1]],Tabla2[phone_number_dialed],Tabla2[status_name],,0)</f>
        <v>#N/A</v>
      </c>
    </row>
    <row r="1130" spans="1:22" x14ac:dyDescent="0.25">
      <c r="A1130" s="88" t="s">
        <v>2241</v>
      </c>
      <c r="B1130" t="s">
        <v>689</v>
      </c>
      <c r="C1130" s="4">
        <v>354352140000</v>
      </c>
      <c r="D1130" t="s">
        <v>4163</v>
      </c>
      <c r="E1130">
        <f>+_xlfn.XLOOKUP(UTILIZADAS[[#This Row],[Numero_Cuenta]],'[1]cobros_marzo (fijo)'!$B:$B,'[1]cobros_marzo (fijo)'!$D:$D,,0)</f>
        <v>0</v>
      </c>
      <c r="G1130" s="3">
        <v>46026</v>
      </c>
      <c r="H1130">
        <v>69801381</v>
      </c>
      <c r="I1130">
        <v>69801381</v>
      </c>
      <c r="K1130" t="s">
        <v>3567</v>
      </c>
      <c r="O1130" s="3">
        <v>46026</v>
      </c>
      <c r="S1130" t="s">
        <v>690</v>
      </c>
      <c r="T1130" t="s">
        <v>85</v>
      </c>
      <c r="U1130" t="s">
        <v>2551</v>
      </c>
      <c r="V1130" t="e">
        <f>_xlfn.XLOOKUP(UTILIZADAS[[#This Row],[Contacto1]],Tabla2[phone_number_dialed],Tabla2[status_name],,0)</f>
        <v>#N/A</v>
      </c>
    </row>
    <row r="1131" spans="1:22" x14ac:dyDescent="0.25">
      <c r="A1131" s="88" t="s">
        <v>2241</v>
      </c>
      <c r="B1131" t="s">
        <v>691</v>
      </c>
      <c r="C1131" s="4">
        <v>357352780000</v>
      </c>
      <c r="D1131" t="s">
        <v>4163</v>
      </c>
      <c r="E1131">
        <f>+_xlfn.XLOOKUP(UTILIZADAS[[#This Row],[Numero_Cuenta]],'[1]cobros_marzo (fijo)'!$B:$B,'[1]cobros_marzo (fijo)'!$D:$D,,0)</f>
        <v>0</v>
      </c>
      <c r="G1131" s="3">
        <v>46026</v>
      </c>
      <c r="H1131">
        <v>69454499</v>
      </c>
      <c r="I1131">
        <v>69454499</v>
      </c>
      <c r="K1131" t="s">
        <v>3568</v>
      </c>
      <c r="O1131" s="3">
        <v>46026</v>
      </c>
      <c r="S1131" t="s">
        <v>692</v>
      </c>
      <c r="T1131" t="s">
        <v>85</v>
      </c>
      <c r="U1131" t="s">
        <v>2551</v>
      </c>
      <c r="V1131" t="e">
        <f>_xlfn.XLOOKUP(UTILIZADAS[[#This Row],[Contacto1]],Tabla2[phone_number_dialed],Tabla2[status_name],,0)</f>
        <v>#N/A</v>
      </c>
    </row>
    <row r="1132" spans="1:22" x14ac:dyDescent="0.25">
      <c r="A1132" s="88" t="s">
        <v>2241</v>
      </c>
      <c r="B1132" t="s">
        <v>701</v>
      </c>
      <c r="C1132" s="4">
        <v>352353470000</v>
      </c>
      <c r="D1132" t="s">
        <v>4163</v>
      </c>
      <c r="E1132">
        <f>+_xlfn.XLOOKUP(UTILIZADAS[[#This Row],[Numero_Cuenta]],'[1]cobros_marzo (fijo)'!$B:$B,'[1]cobros_marzo (fijo)'!$D:$D,,0)</f>
        <v>0</v>
      </c>
      <c r="G1132" s="3">
        <v>46026</v>
      </c>
      <c r="H1132">
        <v>64426685</v>
      </c>
      <c r="I1132">
        <v>64426685</v>
      </c>
      <c r="K1132" t="s">
        <v>3569</v>
      </c>
      <c r="O1132" s="3">
        <v>46026</v>
      </c>
      <c r="S1132" t="s">
        <v>702</v>
      </c>
      <c r="T1132" t="s">
        <v>65</v>
      </c>
      <c r="U1132" t="s">
        <v>2551</v>
      </c>
      <c r="V1132" t="e">
        <f>_xlfn.XLOOKUP(UTILIZADAS[[#This Row],[Contacto1]],Tabla2[phone_number_dialed],Tabla2[status_name],,0)</f>
        <v>#N/A</v>
      </c>
    </row>
    <row r="1133" spans="1:22" x14ac:dyDescent="0.25">
      <c r="A1133" s="88" t="s">
        <v>2241</v>
      </c>
      <c r="B1133" t="s">
        <v>703</v>
      </c>
      <c r="C1133" s="4">
        <v>359352080000</v>
      </c>
      <c r="D1133" t="s">
        <v>4163</v>
      </c>
      <c r="E1133">
        <f>+_xlfn.XLOOKUP(UTILIZADAS[[#This Row],[Numero_Cuenta]],'[1]cobros_marzo (fijo)'!$B:$B,'[1]cobros_marzo (fijo)'!$D:$D,,0)</f>
        <v>0</v>
      </c>
      <c r="G1133" s="3">
        <v>46026</v>
      </c>
      <c r="H1133">
        <v>67945783</v>
      </c>
      <c r="I1133">
        <v>67945783</v>
      </c>
      <c r="K1133" t="s">
        <v>3570</v>
      </c>
      <c r="O1133" s="3">
        <v>46026</v>
      </c>
      <c r="S1133" t="s">
        <v>704</v>
      </c>
      <c r="T1133" t="s">
        <v>65</v>
      </c>
      <c r="U1133" t="s">
        <v>2551</v>
      </c>
      <c r="V1133" t="e">
        <f>_xlfn.XLOOKUP(UTILIZADAS[[#This Row],[Contacto1]],Tabla2[phone_number_dialed],Tabla2[status_name],,0)</f>
        <v>#N/A</v>
      </c>
    </row>
    <row r="1134" spans="1:22" x14ac:dyDescent="0.25">
      <c r="A1134" s="88" t="s">
        <v>2241</v>
      </c>
      <c r="B1134" t="s">
        <v>707</v>
      </c>
      <c r="C1134" s="4">
        <v>354191950000</v>
      </c>
      <c r="D1134" t="s">
        <v>4163</v>
      </c>
      <c r="E1134">
        <f>+_xlfn.XLOOKUP(UTILIZADAS[[#This Row],[Numero_Cuenta]],'[1]cobros_marzo (fijo)'!$B:$B,'[1]cobros_marzo (fijo)'!$D:$D,,0)</f>
        <v>0</v>
      </c>
      <c r="G1134" s="3">
        <v>46026</v>
      </c>
      <c r="H1134">
        <v>61000160</v>
      </c>
      <c r="I1134">
        <v>61000160</v>
      </c>
      <c r="K1134" t="s">
        <v>3571</v>
      </c>
      <c r="O1134" s="3">
        <v>46026</v>
      </c>
      <c r="S1134" t="s">
        <v>708</v>
      </c>
      <c r="T1134" t="s">
        <v>65</v>
      </c>
      <c r="U1134" t="s">
        <v>2551</v>
      </c>
      <c r="V1134" t="str">
        <f>_xlfn.XLOOKUP(UTILIZADAS[[#This Row],[Contacto1]],Tabla2[phone_number_dialed],Tabla2[status_name],,0)</f>
        <v>No Answer AutoDial</v>
      </c>
    </row>
    <row r="1135" spans="1:22" x14ac:dyDescent="0.25">
      <c r="A1135" s="88" t="s">
        <v>2241</v>
      </c>
      <c r="B1135" t="s">
        <v>709</v>
      </c>
      <c r="C1135" s="4">
        <v>355352440000</v>
      </c>
      <c r="D1135" t="s">
        <v>4163</v>
      </c>
      <c r="E1135">
        <f>+_xlfn.XLOOKUP(UTILIZADAS[[#This Row],[Numero_Cuenta]],'[1]cobros_marzo (fijo)'!$B:$B,'[1]cobros_marzo (fijo)'!$D:$D,,0)</f>
        <v>0</v>
      </c>
      <c r="G1135" s="3">
        <v>46026</v>
      </c>
      <c r="H1135">
        <v>66660154</v>
      </c>
      <c r="I1135">
        <v>66660154</v>
      </c>
      <c r="K1135" t="s">
        <v>3572</v>
      </c>
      <c r="O1135" s="3">
        <v>46026</v>
      </c>
      <c r="S1135" t="s">
        <v>710</v>
      </c>
      <c r="T1135" t="s">
        <v>65</v>
      </c>
      <c r="U1135" t="s">
        <v>2551</v>
      </c>
      <c r="V1135" t="e">
        <f>_xlfn.XLOOKUP(UTILIZADAS[[#This Row],[Contacto1]],Tabla2[phone_number_dialed],Tabla2[status_name],,0)</f>
        <v>#N/A</v>
      </c>
    </row>
    <row r="1136" spans="1:22" x14ac:dyDescent="0.25">
      <c r="A1136" s="88" t="s">
        <v>2241</v>
      </c>
      <c r="B1136" t="s">
        <v>718</v>
      </c>
      <c r="C1136" s="4">
        <v>356354040000</v>
      </c>
      <c r="D1136" t="s">
        <v>4163</v>
      </c>
      <c r="E1136">
        <f>+_xlfn.XLOOKUP(UTILIZADAS[[#This Row],[Numero_Cuenta]],'[1]cobros_marzo (fijo)'!$B:$B,'[1]cobros_marzo (fijo)'!$D:$D,,0)</f>
        <v>0</v>
      </c>
      <c r="G1136" s="3">
        <v>46026</v>
      </c>
      <c r="H1136">
        <v>69605051</v>
      </c>
      <c r="I1136">
        <v>69605051</v>
      </c>
      <c r="K1136" t="s">
        <v>3573</v>
      </c>
      <c r="O1136" s="3">
        <v>46026</v>
      </c>
      <c r="S1136" t="s">
        <v>719</v>
      </c>
      <c r="T1136" t="s">
        <v>65</v>
      </c>
      <c r="U1136" t="s">
        <v>2551</v>
      </c>
      <c r="V1136" t="e">
        <f>_xlfn.XLOOKUP(UTILIZADAS[[#This Row],[Contacto1]],Tabla2[phone_number_dialed],Tabla2[status_name],,0)</f>
        <v>#N/A</v>
      </c>
    </row>
    <row r="1137" spans="1:22" x14ac:dyDescent="0.25">
      <c r="A1137" s="88" t="s">
        <v>2241</v>
      </c>
      <c r="B1137" t="s">
        <v>722</v>
      </c>
      <c r="C1137" s="4">
        <v>359347200000</v>
      </c>
      <c r="D1137" t="s">
        <v>4163</v>
      </c>
      <c r="E1137">
        <f>+_xlfn.XLOOKUP(UTILIZADAS[[#This Row],[Numero_Cuenta]],'[1]cobros_marzo (fijo)'!$B:$B,'[1]cobros_marzo (fijo)'!$D:$D,,0)</f>
        <v>0</v>
      </c>
      <c r="G1137" s="3">
        <v>46026</v>
      </c>
      <c r="H1137">
        <v>63645460</v>
      </c>
      <c r="I1137">
        <v>63645460</v>
      </c>
      <c r="K1137" t="s">
        <v>3574</v>
      </c>
      <c r="O1137" s="3">
        <v>46026</v>
      </c>
      <c r="S1137" t="s">
        <v>723</v>
      </c>
      <c r="T1137" t="s">
        <v>65</v>
      </c>
      <c r="U1137" t="s">
        <v>2551</v>
      </c>
      <c r="V1137" t="str">
        <f>_xlfn.XLOOKUP(UTILIZADAS[[#This Row],[Contacto1]],Tabla2[phone_number_dialed],Tabla2[status_name],,0)</f>
        <v>Buzon de voz</v>
      </c>
    </row>
    <row r="1138" spans="1:22" x14ac:dyDescent="0.25">
      <c r="A1138" s="88" t="s">
        <v>2241</v>
      </c>
      <c r="B1138" t="s">
        <v>724</v>
      </c>
      <c r="C1138" s="4">
        <v>354353790000</v>
      </c>
      <c r="D1138" t="s">
        <v>4163</v>
      </c>
      <c r="E1138">
        <f>+_xlfn.XLOOKUP(UTILIZADAS[[#This Row],[Numero_Cuenta]],'[1]cobros_marzo (fijo)'!$B:$B,'[1]cobros_marzo (fijo)'!$D:$D,,0)</f>
        <v>0</v>
      </c>
      <c r="G1138" s="3">
        <v>46026</v>
      </c>
      <c r="H1138">
        <v>68890598</v>
      </c>
      <c r="I1138">
        <v>68890598</v>
      </c>
      <c r="K1138" t="s">
        <v>3575</v>
      </c>
      <c r="O1138" s="3">
        <v>46026</v>
      </c>
      <c r="S1138" t="s">
        <v>725</v>
      </c>
      <c r="T1138" t="s">
        <v>65</v>
      </c>
      <c r="U1138" t="s">
        <v>2551</v>
      </c>
      <c r="V1138" t="e">
        <f>_xlfn.XLOOKUP(UTILIZADAS[[#This Row],[Contacto1]],Tabla2[phone_number_dialed],Tabla2[status_name],,0)</f>
        <v>#N/A</v>
      </c>
    </row>
    <row r="1139" spans="1:22" x14ac:dyDescent="0.25">
      <c r="A1139" s="88" t="s">
        <v>2241</v>
      </c>
      <c r="B1139" t="s">
        <v>726</v>
      </c>
      <c r="C1139" s="4">
        <v>354336580000</v>
      </c>
      <c r="D1139" t="s">
        <v>4163</v>
      </c>
      <c r="E1139">
        <f>+_xlfn.XLOOKUP(UTILIZADAS[[#This Row],[Numero_Cuenta]],'[1]cobros_marzo (fijo)'!$B:$B,'[1]cobros_marzo (fijo)'!$D:$D,,0)</f>
        <v>0</v>
      </c>
      <c r="G1139" s="3">
        <v>46026</v>
      </c>
      <c r="H1139">
        <v>62932711</v>
      </c>
      <c r="I1139">
        <v>62932711</v>
      </c>
      <c r="K1139" t="s">
        <v>3576</v>
      </c>
      <c r="O1139" s="3">
        <v>46026</v>
      </c>
      <c r="S1139" t="s">
        <v>727</v>
      </c>
      <c r="T1139" t="s">
        <v>65</v>
      </c>
      <c r="U1139" t="s">
        <v>2551</v>
      </c>
      <c r="V1139" t="str">
        <f>_xlfn.XLOOKUP(UTILIZADAS[[#This Row],[Contacto1]],Tabla2[phone_number_dialed],Tabla2[status_name],,0)</f>
        <v>Agent Not Available</v>
      </c>
    </row>
    <row r="1140" spans="1:22" x14ac:dyDescent="0.25">
      <c r="A1140" s="88" t="s">
        <v>2241</v>
      </c>
      <c r="B1140" t="s">
        <v>598</v>
      </c>
      <c r="C1140" s="4">
        <v>357340310000</v>
      </c>
      <c r="D1140" t="s">
        <v>4163</v>
      </c>
      <c r="E1140">
        <f>+_xlfn.XLOOKUP(UTILIZADAS[[#This Row],[Numero_Cuenta]],'[1]cobros_marzo (fijo)'!$B:$B,'[1]cobros_marzo (fijo)'!$D:$D,,0)</f>
        <v>0</v>
      </c>
      <c r="G1140" s="3">
        <v>46026</v>
      </c>
      <c r="H1140">
        <v>66414934</v>
      </c>
      <c r="I1140">
        <v>66414934</v>
      </c>
      <c r="K1140" t="s">
        <v>3577</v>
      </c>
      <c r="O1140" s="3">
        <v>46026</v>
      </c>
      <c r="S1140" t="s">
        <v>599</v>
      </c>
      <c r="T1140" t="s">
        <v>65</v>
      </c>
      <c r="U1140" t="s">
        <v>2551</v>
      </c>
      <c r="V1140" t="e">
        <f>_xlfn.XLOOKUP(UTILIZADAS[[#This Row],[Contacto1]],Tabla2[phone_number_dialed],Tabla2[status_name],,0)</f>
        <v>#N/A</v>
      </c>
    </row>
    <row r="1141" spans="1:22" x14ac:dyDescent="0.25">
      <c r="A1141" s="88" t="s">
        <v>2241</v>
      </c>
      <c r="B1141" t="s">
        <v>606</v>
      </c>
      <c r="C1141" s="4">
        <v>355073770000</v>
      </c>
      <c r="D1141" t="s">
        <v>4163</v>
      </c>
      <c r="E1141">
        <f>+_xlfn.XLOOKUP(UTILIZADAS[[#This Row],[Numero_Cuenta]],'[1]cobros_marzo (fijo)'!$B:$B,'[1]cobros_marzo (fijo)'!$D:$D,,0)</f>
        <v>0</v>
      </c>
      <c r="G1141" s="3">
        <v>46026</v>
      </c>
      <c r="H1141">
        <v>65588645</v>
      </c>
      <c r="I1141">
        <v>65588645</v>
      </c>
      <c r="K1141" t="s">
        <v>3578</v>
      </c>
      <c r="O1141" s="3">
        <v>46026</v>
      </c>
      <c r="S1141" t="s">
        <v>607</v>
      </c>
      <c r="T1141" t="s">
        <v>65</v>
      </c>
      <c r="U1141" t="s">
        <v>2551</v>
      </c>
      <c r="V1141" t="e">
        <f>_xlfn.XLOOKUP(UTILIZADAS[[#This Row],[Contacto1]],Tabla2[phone_number_dialed],Tabla2[status_name],,0)</f>
        <v>#N/A</v>
      </c>
    </row>
    <row r="1142" spans="1:22" x14ac:dyDescent="0.25">
      <c r="A1142" s="88" t="s">
        <v>2241</v>
      </c>
      <c r="B1142" t="s">
        <v>616</v>
      </c>
      <c r="C1142" s="4">
        <v>354354340000</v>
      </c>
      <c r="D1142" t="s">
        <v>4163</v>
      </c>
      <c r="E1142">
        <f>+_xlfn.XLOOKUP(UTILIZADAS[[#This Row],[Numero_Cuenta]],'[1]cobros_marzo (fijo)'!$B:$B,'[1]cobros_marzo (fijo)'!$D:$D,,0)</f>
        <v>0</v>
      </c>
      <c r="G1142" s="3">
        <v>46026</v>
      </c>
      <c r="H1142">
        <v>66942993</v>
      </c>
      <c r="I1142">
        <v>66942993</v>
      </c>
      <c r="K1142" t="s">
        <v>3579</v>
      </c>
      <c r="O1142" s="3">
        <v>46026</v>
      </c>
      <c r="S1142" t="s">
        <v>617</v>
      </c>
      <c r="T1142" t="s">
        <v>65</v>
      </c>
      <c r="U1142" t="s">
        <v>2551</v>
      </c>
      <c r="V1142" t="str">
        <f>_xlfn.XLOOKUP(UTILIZADAS[[#This Row],[Contacto1]],Tabla2[phone_number_dialed],Tabla2[status_name],,0)</f>
        <v>Auto busy</v>
      </c>
    </row>
    <row r="1143" spans="1:22" x14ac:dyDescent="0.25">
      <c r="A1143" s="88" t="s">
        <v>2241</v>
      </c>
      <c r="B1143" t="s">
        <v>620</v>
      </c>
      <c r="C1143" s="4">
        <v>356354070000</v>
      </c>
      <c r="D1143" t="s">
        <v>4163</v>
      </c>
      <c r="E1143">
        <f>+_xlfn.XLOOKUP(UTILIZADAS[[#This Row],[Numero_Cuenta]],'[1]cobros_marzo (fijo)'!$B:$B,'[1]cobros_marzo (fijo)'!$D:$D,,0)</f>
        <v>0</v>
      </c>
      <c r="G1143" s="3">
        <v>46026</v>
      </c>
      <c r="H1143">
        <v>62729282</v>
      </c>
      <c r="I1143">
        <v>62729282</v>
      </c>
      <c r="K1143" t="s">
        <v>3580</v>
      </c>
      <c r="O1143" s="3">
        <v>46026</v>
      </c>
      <c r="S1143" t="s">
        <v>621</v>
      </c>
      <c r="T1143" t="s">
        <v>65</v>
      </c>
      <c r="U1143" t="s">
        <v>2551</v>
      </c>
      <c r="V1143" t="e">
        <f>_xlfn.XLOOKUP(UTILIZADAS[[#This Row],[Contacto1]],Tabla2[phone_number_dialed],Tabla2[status_name],,0)</f>
        <v>#N/A</v>
      </c>
    </row>
    <row r="1144" spans="1:22" x14ac:dyDescent="0.25">
      <c r="A1144" s="88" t="s">
        <v>2241</v>
      </c>
      <c r="B1144" t="s">
        <v>622</v>
      </c>
      <c r="C1144" s="4">
        <v>355337600000</v>
      </c>
      <c r="D1144" t="s">
        <v>4163</v>
      </c>
      <c r="E1144">
        <f>+_xlfn.XLOOKUP(UTILIZADAS[[#This Row],[Numero_Cuenta]],'[1]cobros_marzo (fijo)'!$B:$B,'[1]cobros_marzo (fijo)'!$D:$D,,0)</f>
        <v>0</v>
      </c>
      <c r="G1144" s="3">
        <v>46026</v>
      </c>
      <c r="H1144">
        <v>68583613</v>
      </c>
      <c r="I1144">
        <v>68583613</v>
      </c>
      <c r="K1144" t="s">
        <v>3581</v>
      </c>
      <c r="O1144" s="3">
        <v>46026</v>
      </c>
      <c r="S1144" t="s">
        <v>623</v>
      </c>
      <c r="T1144" t="s">
        <v>65</v>
      </c>
      <c r="U1144" t="s">
        <v>2551</v>
      </c>
      <c r="V1144" t="e">
        <f>_xlfn.XLOOKUP(UTILIZADAS[[#This Row],[Contacto1]],Tabla2[phone_number_dialed],Tabla2[status_name],,0)</f>
        <v>#N/A</v>
      </c>
    </row>
    <row r="1145" spans="1:22" x14ac:dyDescent="0.25">
      <c r="A1145" s="88" t="s">
        <v>2241</v>
      </c>
      <c r="B1145" t="s">
        <v>632</v>
      </c>
      <c r="C1145" s="4">
        <v>353354940000</v>
      </c>
      <c r="D1145" t="s">
        <v>4163</v>
      </c>
      <c r="E1145">
        <f>+_xlfn.XLOOKUP(UTILIZADAS[[#This Row],[Numero_Cuenta]],'[1]cobros_marzo (fijo)'!$B:$B,'[1]cobros_marzo (fijo)'!$D:$D,,0)</f>
        <v>0</v>
      </c>
      <c r="G1145" s="3">
        <v>46026</v>
      </c>
      <c r="H1145">
        <v>67673022</v>
      </c>
      <c r="I1145">
        <v>67673022</v>
      </c>
      <c r="K1145" t="s">
        <v>3582</v>
      </c>
      <c r="O1145" s="3">
        <v>46026</v>
      </c>
      <c r="S1145" t="s">
        <v>633</v>
      </c>
      <c r="T1145" t="s">
        <v>65</v>
      </c>
      <c r="U1145" t="s">
        <v>2551</v>
      </c>
      <c r="V1145" t="str">
        <f>_xlfn.XLOOKUP(UTILIZADAS[[#This Row],[Contacto1]],Tabla2[phone_number_dialed],Tabla2[status_name],,0)</f>
        <v>Agent Not Available</v>
      </c>
    </row>
    <row r="1146" spans="1:22" x14ac:dyDescent="0.25">
      <c r="A1146" s="88" t="s">
        <v>2241</v>
      </c>
      <c r="B1146" t="s">
        <v>636</v>
      </c>
      <c r="C1146" s="4">
        <v>352354230000</v>
      </c>
      <c r="D1146" t="s">
        <v>4163</v>
      </c>
      <c r="E1146">
        <f>+_xlfn.XLOOKUP(UTILIZADAS[[#This Row],[Numero_Cuenta]],'[1]cobros_marzo (fijo)'!$B:$B,'[1]cobros_marzo (fijo)'!$D:$D,,0)</f>
        <v>0</v>
      </c>
      <c r="G1146" s="3">
        <v>46026</v>
      </c>
      <c r="H1146">
        <v>67513423</v>
      </c>
      <c r="I1146">
        <v>67513423</v>
      </c>
      <c r="K1146" t="s">
        <v>3583</v>
      </c>
      <c r="O1146" s="3">
        <v>46026</v>
      </c>
      <c r="S1146" t="s">
        <v>637</v>
      </c>
      <c r="T1146" t="s">
        <v>65</v>
      </c>
      <c r="U1146" t="s">
        <v>2551</v>
      </c>
      <c r="V1146" t="e">
        <f>_xlfn.XLOOKUP(UTILIZADAS[[#This Row],[Contacto1]],Tabla2[phone_number_dialed],Tabla2[status_name],,0)</f>
        <v>#N/A</v>
      </c>
    </row>
    <row r="1147" spans="1:22" x14ac:dyDescent="0.25">
      <c r="A1147" s="88" t="s">
        <v>2241</v>
      </c>
      <c r="B1147" t="s">
        <v>640</v>
      </c>
      <c r="C1147" s="4">
        <v>354355460000</v>
      </c>
      <c r="D1147" t="s">
        <v>4163</v>
      </c>
      <c r="E1147">
        <f>+_xlfn.XLOOKUP(UTILIZADAS[[#This Row],[Numero_Cuenta]],'[1]cobros_marzo (fijo)'!$B:$B,'[1]cobros_marzo (fijo)'!$D:$D,,0)</f>
        <v>0</v>
      </c>
      <c r="G1147" s="3">
        <v>46026</v>
      </c>
      <c r="H1147">
        <v>68416221</v>
      </c>
      <c r="I1147">
        <v>68416221</v>
      </c>
      <c r="K1147" t="s">
        <v>3584</v>
      </c>
      <c r="O1147" s="3">
        <v>46026</v>
      </c>
      <c r="S1147" t="s">
        <v>641</v>
      </c>
      <c r="T1147" t="s">
        <v>65</v>
      </c>
      <c r="U1147" t="s">
        <v>2551</v>
      </c>
      <c r="V1147" t="e">
        <f>_xlfn.XLOOKUP(UTILIZADAS[[#This Row],[Contacto1]],Tabla2[phone_number_dialed],Tabla2[status_name],,0)</f>
        <v>#N/A</v>
      </c>
    </row>
    <row r="1148" spans="1:22" x14ac:dyDescent="0.25">
      <c r="A1148" s="88" t="s">
        <v>2241</v>
      </c>
      <c r="B1148" t="s">
        <v>1577</v>
      </c>
      <c r="C1148" s="4">
        <v>353355910000</v>
      </c>
      <c r="D1148" t="s">
        <v>4163</v>
      </c>
      <c r="E1148">
        <f>+_xlfn.XLOOKUP(UTILIZADAS[[#This Row],[Numero_Cuenta]],'[1]cobros_marzo (fijo)'!$B:$B,'[1]cobros_marzo (fijo)'!$D:$D,,0)</f>
        <v>0</v>
      </c>
      <c r="G1148" s="3">
        <v>46026</v>
      </c>
      <c r="H1148">
        <v>65099454</v>
      </c>
      <c r="I1148">
        <v>65099454</v>
      </c>
      <c r="K1148" t="s">
        <v>3585</v>
      </c>
      <c r="O1148" s="3">
        <v>46026</v>
      </c>
      <c r="S1148" t="s">
        <v>1578</v>
      </c>
      <c r="T1148" t="s">
        <v>65</v>
      </c>
      <c r="U1148" t="s">
        <v>2551</v>
      </c>
      <c r="V1148" t="str">
        <f>_xlfn.XLOOKUP(UTILIZADAS[[#This Row],[Contacto1]],Tabla2[phone_number_dialed],Tabla2[status_name],,0)</f>
        <v>Auto busy</v>
      </c>
    </row>
    <row r="1149" spans="1:22" x14ac:dyDescent="0.25">
      <c r="A1149" s="88" t="s">
        <v>2241</v>
      </c>
      <c r="B1149" t="s">
        <v>585</v>
      </c>
      <c r="C1149" s="4">
        <v>356346790000</v>
      </c>
      <c r="D1149" t="s">
        <v>4163</v>
      </c>
      <c r="E1149">
        <f>+_xlfn.XLOOKUP(UTILIZADAS[[#This Row],[Numero_Cuenta]],'[1]cobros_marzo (fijo)'!$B:$B,'[1]cobros_marzo (fijo)'!$D:$D,,0)</f>
        <v>0</v>
      </c>
      <c r="G1149" s="3">
        <v>46026</v>
      </c>
      <c r="H1149">
        <v>69112797</v>
      </c>
      <c r="I1149">
        <v>69112797</v>
      </c>
      <c r="K1149" t="s">
        <v>3586</v>
      </c>
      <c r="O1149" s="3">
        <v>46026</v>
      </c>
      <c r="S1149" t="s">
        <v>586</v>
      </c>
      <c r="T1149" t="s">
        <v>65</v>
      </c>
      <c r="U1149" t="s">
        <v>2551</v>
      </c>
      <c r="V1149" t="str">
        <f>_xlfn.XLOOKUP(UTILIZADAS[[#This Row],[Contacto1]],Tabla2[phone_number_dialed],Tabla2[status_name],,0)</f>
        <v>Agent Not Available</v>
      </c>
    </row>
    <row r="1150" spans="1:22" x14ac:dyDescent="0.25">
      <c r="A1150" s="88" t="s">
        <v>2241</v>
      </c>
      <c r="B1150" t="s">
        <v>587</v>
      </c>
      <c r="C1150" s="4">
        <v>356256530000</v>
      </c>
      <c r="D1150" t="s">
        <v>4163</v>
      </c>
      <c r="E1150">
        <f>+_xlfn.XLOOKUP(UTILIZADAS[[#This Row],[Numero_Cuenta]],'[1]cobros_marzo (fijo)'!$B:$B,'[1]cobros_marzo (fijo)'!$D:$D,,0)</f>
        <v>0</v>
      </c>
      <c r="G1150" s="3">
        <v>46026</v>
      </c>
      <c r="H1150">
        <v>68270210</v>
      </c>
      <c r="I1150">
        <v>68270210</v>
      </c>
      <c r="K1150" t="s">
        <v>3587</v>
      </c>
      <c r="O1150" s="3">
        <v>46026</v>
      </c>
      <c r="S1150" t="s">
        <v>588</v>
      </c>
      <c r="T1150" t="s">
        <v>65</v>
      </c>
      <c r="U1150" t="s">
        <v>2551</v>
      </c>
      <c r="V1150" t="e">
        <f>_xlfn.XLOOKUP(UTILIZADAS[[#This Row],[Contacto1]],Tabla2[phone_number_dialed],Tabla2[status_name],,0)</f>
        <v>#N/A</v>
      </c>
    </row>
    <row r="1151" spans="1:22" x14ac:dyDescent="0.25">
      <c r="A1151" s="88" t="s">
        <v>2241</v>
      </c>
      <c r="B1151" t="s">
        <v>589</v>
      </c>
      <c r="C1151" s="4">
        <v>358356100000</v>
      </c>
      <c r="D1151" t="s">
        <v>4163</v>
      </c>
      <c r="E1151">
        <f>+_xlfn.XLOOKUP(UTILIZADAS[[#This Row],[Numero_Cuenta]],'[1]cobros_marzo (fijo)'!$B:$B,'[1]cobros_marzo (fijo)'!$D:$D,,0)</f>
        <v>0</v>
      </c>
      <c r="G1151" s="3">
        <v>46026</v>
      </c>
      <c r="H1151">
        <v>65536427</v>
      </c>
      <c r="I1151">
        <v>65536427</v>
      </c>
      <c r="K1151" t="s">
        <v>3588</v>
      </c>
      <c r="O1151" s="3">
        <v>46026</v>
      </c>
      <c r="S1151" t="s">
        <v>590</v>
      </c>
      <c r="T1151" t="s">
        <v>65</v>
      </c>
      <c r="U1151" t="s">
        <v>2551</v>
      </c>
      <c r="V1151" t="e">
        <f>_xlfn.XLOOKUP(UTILIZADAS[[#This Row],[Contacto1]],Tabla2[phone_number_dialed],Tabla2[status_name],,0)</f>
        <v>#N/A</v>
      </c>
    </row>
    <row r="1152" spans="1:22" x14ac:dyDescent="0.25">
      <c r="A1152" s="88" t="s">
        <v>2241</v>
      </c>
      <c r="B1152" t="s">
        <v>591</v>
      </c>
      <c r="C1152" s="4">
        <v>351353190000</v>
      </c>
      <c r="D1152" t="s">
        <v>4163</v>
      </c>
      <c r="E1152">
        <f>+_xlfn.XLOOKUP(UTILIZADAS[[#This Row],[Numero_Cuenta]],'[1]cobros_marzo (fijo)'!$B:$B,'[1]cobros_marzo (fijo)'!$D:$D,,0)</f>
        <v>0</v>
      </c>
      <c r="G1152" s="3">
        <v>46026</v>
      </c>
      <c r="H1152">
        <v>69569872</v>
      </c>
      <c r="I1152">
        <v>69569872</v>
      </c>
      <c r="K1152" t="s">
        <v>3589</v>
      </c>
      <c r="O1152" s="3">
        <v>46026</v>
      </c>
      <c r="S1152" t="s">
        <v>592</v>
      </c>
      <c r="T1152" t="s">
        <v>65</v>
      </c>
      <c r="U1152" t="s">
        <v>2551</v>
      </c>
      <c r="V1152" t="str">
        <f>_xlfn.XLOOKUP(UTILIZADAS[[#This Row],[Contacto1]],Tabla2[phone_number_dialed],Tabla2[status_name],,0)</f>
        <v>Buzon de voz</v>
      </c>
    </row>
    <row r="1153" spans="1:22" x14ac:dyDescent="0.25">
      <c r="A1153" s="88" t="s">
        <v>2241</v>
      </c>
      <c r="B1153" t="s">
        <v>577</v>
      </c>
      <c r="C1153" s="4">
        <v>359357830000</v>
      </c>
      <c r="D1153" t="s">
        <v>4163</v>
      </c>
      <c r="E1153">
        <f>+_xlfn.XLOOKUP(UTILIZADAS[[#This Row],[Numero_Cuenta]],'[1]cobros_marzo (fijo)'!$B:$B,'[1]cobros_marzo (fijo)'!$D:$D,,0)</f>
        <v>0</v>
      </c>
      <c r="G1153" s="3">
        <v>46026</v>
      </c>
      <c r="H1153">
        <v>62699170</v>
      </c>
      <c r="I1153">
        <v>62699170</v>
      </c>
      <c r="K1153" t="s">
        <v>3590</v>
      </c>
      <c r="O1153" s="3">
        <v>46026</v>
      </c>
      <c r="S1153" t="s">
        <v>578</v>
      </c>
      <c r="T1153" t="s">
        <v>65</v>
      </c>
      <c r="U1153" t="s">
        <v>2551</v>
      </c>
      <c r="V1153" t="str">
        <f>_xlfn.XLOOKUP(UTILIZADAS[[#This Row],[Contacto1]],Tabla2[phone_number_dialed],Tabla2[status_name],,0)</f>
        <v>Buzon de voz</v>
      </c>
    </row>
    <row r="1154" spans="1:22" x14ac:dyDescent="0.25">
      <c r="A1154" s="88" t="s">
        <v>2241</v>
      </c>
      <c r="B1154" t="s">
        <v>579</v>
      </c>
      <c r="C1154" s="4">
        <v>353352650000</v>
      </c>
      <c r="D1154" t="s">
        <v>4163</v>
      </c>
      <c r="E1154">
        <f>+_xlfn.XLOOKUP(UTILIZADAS[[#This Row],[Numero_Cuenta]],'[1]cobros_marzo (fijo)'!$B:$B,'[1]cobros_marzo (fijo)'!$D:$D,,0)</f>
        <v>0</v>
      </c>
      <c r="G1154" s="3">
        <v>46026</v>
      </c>
      <c r="H1154">
        <v>68905432</v>
      </c>
      <c r="I1154">
        <v>68905432</v>
      </c>
      <c r="K1154" t="s">
        <v>3591</v>
      </c>
      <c r="O1154" s="3">
        <v>46026</v>
      </c>
      <c r="S1154" t="s">
        <v>580</v>
      </c>
      <c r="T1154" t="s">
        <v>65</v>
      </c>
      <c r="U1154" t="s">
        <v>2551</v>
      </c>
      <c r="V1154" t="str">
        <f>_xlfn.XLOOKUP(UTILIZADAS[[#This Row],[Contacto1]],Tabla2[phone_number_dialed],Tabla2[status_name],,0)</f>
        <v>Agent Not Available</v>
      </c>
    </row>
    <row r="1155" spans="1:22" x14ac:dyDescent="0.25">
      <c r="A1155" s="88" t="s">
        <v>2241</v>
      </c>
      <c r="B1155" t="s">
        <v>581</v>
      </c>
      <c r="C1155" s="4">
        <v>354353480000</v>
      </c>
      <c r="D1155" t="s">
        <v>4163</v>
      </c>
      <c r="E1155">
        <f>+_xlfn.XLOOKUP(UTILIZADAS[[#This Row],[Numero_Cuenta]],'[1]cobros_marzo (fijo)'!$B:$B,'[1]cobros_marzo (fijo)'!$D:$D,,0)</f>
        <v>0</v>
      </c>
      <c r="G1155" s="3">
        <v>46026</v>
      </c>
      <c r="H1155">
        <v>69393189</v>
      </c>
      <c r="I1155">
        <v>69393189</v>
      </c>
      <c r="K1155" t="s">
        <v>3592</v>
      </c>
      <c r="O1155" s="3">
        <v>46026</v>
      </c>
      <c r="S1155" t="s">
        <v>582</v>
      </c>
      <c r="T1155" t="s">
        <v>65</v>
      </c>
      <c r="U1155" t="s">
        <v>2551</v>
      </c>
      <c r="V1155" t="str">
        <f>_xlfn.XLOOKUP(UTILIZADAS[[#This Row],[Contacto1]],Tabla2[phone_number_dialed],Tabla2[status_name],,0)</f>
        <v>Call Back</v>
      </c>
    </row>
    <row r="1156" spans="1:22" x14ac:dyDescent="0.25">
      <c r="A1156" s="88" t="s">
        <v>2241</v>
      </c>
      <c r="B1156" t="s">
        <v>583</v>
      </c>
      <c r="C1156" s="4">
        <v>357356440000</v>
      </c>
      <c r="D1156" t="s">
        <v>4163</v>
      </c>
      <c r="E1156">
        <f>+_xlfn.XLOOKUP(UTILIZADAS[[#This Row],[Numero_Cuenta]],'[1]cobros_marzo (fijo)'!$B:$B,'[1]cobros_marzo (fijo)'!$D:$D,,0)</f>
        <v>0</v>
      </c>
      <c r="G1156" s="3">
        <v>46026</v>
      </c>
      <c r="H1156">
        <v>64670459</v>
      </c>
      <c r="I1156">
        <v>64670459</v>
      </c>
      <c r="K1156" t="s">
        <v>3593</v>
      </c>
      <c r="O1156" s="3">
        <v>46026</v>
      </c>
      <c r="S1156" t="s">
        <v>584</v>
      </c>
      <c r="T1156" t="s">
        <v>86</v>
      </c>
      <c r="U1156" t="s">
        <v>2551</v>
      </c>
      <c r="V1156" t="e">
        <f>_xlfn.XLOOKUP(UTILIZADAS[[#This Row],[Contacto1]],Tabla2[phone_number_dialed],Tabla2[status_name],,0)</f>
        <v>#N/A</v>
      </c>
    </row>
    <row r="1157" spans="1:22" x14ac:dyDescent="0.25">
      <c r="A1157" s="88" t="s">
        <v>2241</v>
      </c>
      <c r="B1157" t="s">
        <v>563</v>
      </c>
      <c r="C1157" s="4">
        <v>351359600000</v>
      </c>
      <c r="D1157" t="s">
        <v>4163</v>
      </c>
      <c r="E1157">
        <f>+_xlfn.XLOOKUP(UTILIZADAS[[#This Row],[Numero_Cuenta]],'[1]cobros_marzo (fijo)'!$B:$B,'[1]cobros_marzo (fijo)'!$D:$D,,0)</f>
        <v>0</v>
      </c>
      <c r="G1157" s="3">
        <v>46026</v>
      </c>
      <c r="H1157">
        <v>64870277</v>
      </c>
      <c r="I1157">
        <v>64870277</v>
      </c>
      <c r="K1157" t="s">
        <v>3594</v>
      </c>
      <c r="O1157" s="3">
        <v>46026</v>
      </c>
      <c r="S1157" t="s">
        <v>564</v>
      </c>
      <c r="T1157" t="s">
        <v>65</v>
      </c>
      <c r="U1157" t="s">
        <v>2551</v>
      </c>
      <c r="V1157" t="str">
        <f>_xlfn.XLOOKUP(UTILIZADAS[[#This Row],[Contacto1]],Tabla2[phone_number_dialed],Tabla2[status_name],,0)</f>
        <v>Agent Not Available</v>
      </c>
    </row>
    <row r="1158" spans="1:22" x14ac:dyDescent="0.25">
      <c r="A1158" s="88" t="s">
        <v>2241</v>
      </c>
      <c r="B1158" t="s">
        <v>2547</v>
      </c>
      <c r="C1158" s="4">
        <v>352231490000</v>
      </c>
      <c r="D1158" t="s">
        <v>4163</v>
      </c>
      <c r="E1158">
        <f>+_xlfn.XLOOKUP(UTILIZADAS[[#This Row],[Numero_Cuenta]],'[1]cobros_marzo (fijo)'!$B:$B,'[1]cobros_marzo (fijo)'!$D:$D,,0)</f>
        <v>0</v>
      </c>
      <c r="G1158" s="3">
        <v>46026</v>
      </c>
      <c r="H1158">
        <v>68006101</v>
      </c>
      <c r="I1158">
        <v>68006101</v>
      </c>
      <c r="K1158" t="s">
        <v>3595</v>
      </c>
      <c r="O1158" s="3">
        <v>46026</v>
      </c>
      <c r="S1158" t="s">
        <v>4156</v>
      </c>
      <c r="T1158" t="s">
        <v>65</v>
      </c>
      <c r="U1158" t="s">
        <v>2551</v>
      </c>
      <c r="V1158" t="e">
        <f>_xlfn.XLOOKUP(UTILIZADAS[[#This Row],[Contacto1]],Tabla2[phone_number_dialed],Tabla2[status_name],,0)</f>
        <v>#N/A</v>
      </c>
    </row>
    <row r="1159" spans="1:22" x14ac:dyDescent="0.25">
      <c r="A1159" s="88" t="s">
        <v>2241</v>
      </c>
      <c r="B1159" t="s">
        <v>565</v>
      </c>
      <c r="C1159" s="4">
        <v>351197290000</v>
      </c>
      <c r="D1159" t="s">
        <v>4163</v>
      </c>
      <c r="E1159">
        <f>+_xlfn.XLOOKUP(UTILIZADAS[[#This Row],[Numero_Cuenta]],'[1]cobros_marzo (fijo)'!$B:$B,'[1]cobros_marzo (fijo)'!$D:$D,,0)</f>
        <v>0</v>
      </c>
      <c r="G1159" s="3">
        <v>46026</v>
      </c>
      <c r="H1159">
        <v>69099843</v>
      </c>
      <c r="I1159">
        <v>69099843</v>
      </c>
      <c r="K1159" t="s">
        <v>3596</v>
      </c>
      <c r="O1159" s="3">
        <v>46026</v>
      </c>
      <c r="S1159" t="s">
        <v>566</v>
      </c>
      <c r="T1159" t="s">
        <v>65</v>
      </c>
      <c r="U1159" t="s">
        <v>2551</v>
      </c>
      <c r="V1159" t="str">
        <f>_xlfn.XLOOKUP(UTILIZADAS[[#This Row],[Contacto1]],Tabla2[phone_number_dialed],Tabla2[status_name],,0)</f>
        <v>Auto busy</v>
      </c>
    </row>
    <row r="1160" spans="1:22" x14ac:dyDescent="0.25">
      <c r="A1160" s="88" t="s">
        <v>2241</v>
      </c>
      <c r="B1160" t="s">
        <v>567</v>
      </c>
      <c r="C1160" s="4">
        <v>295070430000</v>
      </c>
      <c r="D1160" t="s">
        <v>4163</v>
      </c>
      <c r="E1160">
        <f>+_xlfn.XLOOKUP(UTILIZADAS[[#This Row],[Numero_Cuenta]],'[1]cobros_marzo (fijo)'!$B:$B,'[1]cobros_marzo (fijo)'!$D:$D,,0)</f>
        <v>0</v>
      </c>
      <c r="G1160" s="3">
        <v>46026</v>
      </c>
      <c r="H1160">
        <v>64881720</v>
      </c>
      <c r="I1160">
        <v>64881720</v>
      </c>
      <c r="K1160" t="s">
        <v>3597</v>
      </c>
      <c r="O1160" s="3">
        <v>46026</v>
      </c>
      <c r="S1160" t="s">
        <v>568</v>
      </c>
      <c r="T1160" t="s">
        <v>65</v>
      </c>
      <c r="U1160" t="s">
        <v>2551</v>
      </c>
      <c r="V1160" t="str">
        <f>_xlfn.XLOOKUP(UTILIZADAS[[#This Row],[Contacto1]],Tabla2[phone_number_dialed],Tabla2[status_name],,0)</f>
        <v>Agent Not Available</v>
      </c>
    </row>
    <row r="1161" spans="1:22" x14ac:dyDescent="0.25">
      <c r="A1161" s="88" t="s">
        <v>2241</v>
      </c>
      <c r="B1161" t="s">
        <v>569</v>
      </c>
      <c r="C1161" s="4">
        <v>327056460000</v>
      </c>
      <c r="D1161" t="s">
        <v>4163</v>
      </c>
      <c r="E1161">
        <f>+_xlfn.XLOOKUP(UTILIZADAS[[#This Row],[Numero_Cuenta]],'[1]cobros_marzo (fijo)'!$B:$B,'[1]cobros_marzo (fijo)'!$D:$D,,0)</f>
        <v>0</v>
      </c>
      <c r="G1161" s="3">
        <v>46026</v>
      </c>
      <c r="H1161">
        <v>62611657</v>
      </c>
      <c r="I1161">
        <v>62611657</v>
      </c>
      <c r="K1161" t="s">
        <v>3598</v>
      </c>
      <c r="O1161" s="3">
        <v>46026</v>
      </c>
      <c r="S1161" t="s">
        <v>570</v>
      </c>
      <c r="T1161" t="s">
        <v>65</v>
      </c>
      <c r="U1161" t="s">
        <v>2551</v>
      </c>
      <c r="V1161" t="str">
        <f>_xlfn.XLOOKUP(UTILIZADAS[[#This Row],[Contacto1]],Tabla2[phone_number_dialed],Tabla2[status_name],,0)</f>
        <v>Mensaje a tercero</v>
      </c>
    </row>
    <row r="1162" spans="1:22" x14ac:dyDescent="0.25">
      <c r="A1162" s="88" t="s">
        <v>2241</v>
      </c>
      <c r="B1162" t="s">
        <v>571</v>
      </c>
      <c r="C1162" s="4">
        <v>351358500000</v>
      </c>
      <c r="D1162" t="s">
        <v>4163</v>
      </c>
      <c r="E1162">
        <f>+_xlfn.XLOOKUP(UTILIZADAS[[#This Row],[Numero_Cuenta]],'[1]cobros_marzo (fijo)'!$B:$B,'[1]cobros_marzo (fijo)'!$D:$D,,0)</f>
        <v>0</v>
      </c>
      <c r="G1162" s="3">
        <v>46026</v>
      </c>
      <c r="H1162">
        <v>68105259</v>
      </c>
      <c r="I1162">
        <v>68105259</v>
      </c>
      <c r="K1162" t="s">
        <v>3599</v>
      </c>
      <c r="O1162" s="3">
        <v>46026</v>
      </c>
      <c r="S1162" t="s">
        <v>572</v>
      </c>
      <c r="T1162" t="s">
        <v>65</v>
      </c>
      <c r="U1162" t="s">
        <v>2551</v>
      </c>
      <c r="V1162" t="e">
        <f>_xlfn.XLOOKUP(UTILIZADAS[[#This Row],[Contacto1]],Tabla2[phone_number_dialed],Tabla2[status_name],,0)</f>
        <v>#N/A</v>
      </c>
    </row>
    <row r="1163" spans="1:22" x14ac:dyDescent="0.25">
      <c r="A1163" s="88" t="s">
        <v>2241</v>
      </c>
      <c r="B1163" t="s">
        <v>573</v>
      </c>
      <c r="C1163" s="4">
        <v>351342930000</v>
      </c>
      <c r="D1163" t="s">
        <v>4163</v>
      </c>
      <c r="E1163">
        <f>+_xlfn.XLOOKUP(UTILIZADAS[[#This Row],[Numero_Cuenta]],'[1]cobros_marzo (fijo)'!$B:$B,'[1]cobros_marzo (fijo)'!$D:$D,,0)</f>
        <v>0</v>
      </c>
      <c r="G1163" s="3">
        <v>46026</v>
      </c>
      <c r="H1163">
        <v>69205433</v>
      </c>
      <c r="I1163">
        <v>69205433</v>
      </c>
      <c r="K1163" t="s">
        <v>3600</v>
      </c>
      <c r="O1163" s="3">
        <v>46026</v>
      </c>
      <c r="S1163" t="s">
        <v>574</v>
      </c>
      <c r="T1163" t="s">
        <v>65</v>
      </c>
      <c r="U1163" t="s">
        <v>2551</v>
      </c>
      <c r="V1163" t="e">
        <f>_xlfn.XLOOKUP(UTILIZADAS[[#This Row],[Contacto1]],Tabla2[phone_number_dialed],Tabla2[status_name],,0)</f>
        <v>#N/A</v>
      </c>
    </row>
    <row r="1164" spans="1:22" x14ac:dyDescent="0.25">
      <c r="A1164" s="88" t="s">
        <v>2241</v>
      </c>
      <c r="B1164" t="s">
        <v>575</v>
      </c>
      <c r="C1164" s="4">
        <v>357357600000</v>
      </c>
      <c r="D1164" t="s">
        <v>4163</v>
      </c>
      <c r="E1164">
        <f>+_xlfn.XLOOKUP(UTILIZADAS[[#This Row],[Numero_Cuenta]],'[1]cobros_marzo (fijo)'!$B:$B,'[1]cobros_marzo (fijo)'!$D:$D,,0)</f>
        <v>0</v>
      </c>
      <c r="G1164" s="3">
        <v>46026</v>
      </c>
      <c r="H1164">
        <v>65763166</v>
      </c>
      <c r="I1164">
        <v>65763166</v>
      </c>
      <c r="K1164" t="s">
        <v>3601</v>
      </c>
      <c r="O1164" s="3">
        <v>46026</v>
      </c>
      <c r="S1164" t="s">
        <v>576</v>
      </c>
      <c r="T1164" t="s">
        <v>65</v>
      </c>
      <c r="U1164" t="s">
        <v>2551</v>
      </c>
      <c r="V1164" t="str">
        <f>_xlfn.XLOOKUP(UTILIZADAS[[#This Row],[Contacto1]],Tabla2[phone_number_dialed],Tabla2[status_name],,0)</f>
        <v>Agent Not Available</v>
      </c>
    </row>
    <row r="1165" spans="1:22" x14ac:dyDescent="0.25">
      <c r="A1165" s="88" t="s">
        <v>2241</v>
      </c>
      <c r="B1165" t="s">
        <v>543</v>
      </c>
      <c r="C1165" s="4">
        <v>357358170000</v>
      </c>
      <c r="D1165" t="s">
        <v>4163</v>
      </c>
      <c r="E1165">
        <f>+_xlfn.XLOOKUP(UTILIZADAS[[#This Row],[Numero_Cuenta]],'[1]cobros_marzo (fijo)'!$B:$B,'[1]cobros_marzo (fijo)'!$D:$D,,0)</f>
        <v>0</v>
      </c>
      <c r="G1165" s="3">
        <v>46026</v>
      </c>
      <c r="H1165">
        <v>64874387</v>
      </c>
      <c r="I1165">
        <v>64874387</v>
      </c>
      <c r="K1165" t="s">
        <v>3602</v>
      </c>
      <c r="O1165" s="3">
        <v>46026</v>
      </c>
      <c r="S1165" t="s">
        <v>544</v>
      </c>
      <c r="T1165" t="s">
        <v>65</v>
      </c>
      <c r="U1165" t="s">
        <v>2551</v>
      </c>
      <c r="V1165" t="e">
        <f>_xlfn.XLOOKUP(UTILIZADAS[[#This Row],[Contacto1]],Tabla2[phone_number_dialed],Tabla2[status_name],,0)</f>
        <v>#N/A</v>
      </c>
    </row>
    <row r="1166" spans="1:22" x14ac:dyDescent="0.25">
      <c r="A1166" s="88" t="s">
        <v>2241</v>
      </c>
      <c r="B1166" t="s">
        <v>545</v>
      </c>
      <c r="C1166" s="4">
        <v>354358390000</v>
      </c>
      <c r="D1166" t="s">
        <v>4163</v>
      </c>
      <c r="E1166">
        <f>+_xlfn.XLOOKUP(UTILIZADAS[[#This Row],[Numero_Cuenta]],'[1]cobros_marzo (fijo)'!$B:$B,'[1]cobros_marzo (fijo)'!$D:$D,,0)</f>
        <v>0</v>
      </c>
      <c r="G1166" s="3">
        <v>46026</v>
      </c>
      <c r="H1166">
        <v>63131031</v>
      </c>
      <c r="I1166">
        <v>63131031</v>
      </c>
      <c r="K1166" t="s">
        <v>3603</v>
      </c>
      <c r="O1166" s="3">
        <v>46026</v>
      </c>
      <c r="S1166" t="s">
        <v>546</v>
      </c>
      <c r="T1166" t="s">
        <v>65</v>
      </c>
      <c r="U1166" t="s">
        <v>2551</v>
      </c>
      <c r="V1166" t="str">
        <f>_xlfn.XLOOKUP(UTILIZADAS[[#This Row],[Contacto1]],Tabla2[phone_number_dialed],Tabla2[status_name],,0)</f>
        <v>Agent Not Available</v>
      </c>
    </row>
    <row r="1167" spans="1:22" x14ac:dyDescent="0.25">
      <c r="A1167" s="88" t="s">
        <v>2241</v>
      </c>
      <c r="B1167" t="s">
        <v>4488</v>
      </c>
      <c r="C1167" s="4">
        <v>354359160000</v>
      </c>
      <c r="D1167" t="s">
        <v>4163</v>
      </c>
      <c r="E1167">
        <f>+_xlfn.XLOOKUP(UTILIZADAS[[#This Row],[Numero_Cuenta]],'[1]cobros_marzo (fijo)'!$B:$B,'[1]cobros_marzo (fijo)'!$D:$D,,0)</f>
        <v>0</v>
      </c>
      <c r="G1167" s="3">
        <v>46026</v>
      </c>
      <c r="H1167">
        <v>61618534</v>
      </c>
      <c r="I1167">
        <v>61618534</v>
      </c>
      <c r="K1167" t="s">
        <v>3604</v>
      </c>
      <c r="O1167" s="3">
        <v>46026</v>
      </c>
      <c r="S1167" t="s">
        <v>4157</v>
      </c>
      <c r="T1167" t="s">
        <v>65</v>
      </c>
      <c r="U1167" t="s">
        <v>2551</v>
      </c>
      <c r="V1167" t="e">
        <f>_xlfn.XLOOKUP(UTILIZADAS[[#This Row],[Contacto1]],Tabla2[phone_number_dialed],Tabla2[status_name],,0)</f>
        <v>#N/A</v>
      </c>
    </row>
    <row r="1168" spans="1:22" x14ac:dyDescent="0.25">
      <c r="A1168" s="88" t="s">
        <v>2241</v>
      </c>
      <c r="B1168" t="s">
        <v>547</v>
      </c>
      <c r="C1168" s="4">
        <v>358372310000</v>
      </c>
      <c r="D1168" t="s">
        <v>4163</v>
      </c>
      <c r="E1168">
        <f>+_xlfn.XLOOKUP(UTILIZADAS[[#This Row],[Numero_Cuenta]],'[1]cobros_marzo (fijo)'!$B:$B,'[1]cobros_marzo (fijo)'!$D:$D,,0)</f>
        <v>0</v>
      </c>
      <c r="G1168" s="3">
        <v>46026</v>
      </c>
      <c r="H1168">
        <v>67008460</v>
      </c>
      <c r="I1168">
        <v>67008460</v>
      </c>
      <c r="K1168" t="s">
        <v>3605</v>
      </c>
      <c r="O1168" s="3">
        <v>46026</v>
      </c>
      <c r="S1168" t="s">
        <v>548</v>
      </c>
      <c r="T1168" t="s">
        <v>65</v>
      </c>
      <c r="U1168" t="s">
        <v>2551</v>
      </c>
      <c r="V1168" t="e">
        <f>_xlfn.XLOOKUP(UTILIZADAS[[#This Row],[Contacto1]],Tabla2[phone_number_dialed],Tabla2[status_name],,0)</f>
        <v>#N/A</v>
      </c>
    </row>
    <row r="1169" spans="1:22" x14ac:dyDescent="0.25">
      <c r="A1169" s="88" t="s">
        <v>2241</v>
      </c>
      <c r="B1169" t="s">
        <v>549</v>
      </c>
      <c r="C1169" s="4">
        <v>333260730000</v>
      </c>
      <c r="D1169" t="s">
        <v>4163</v>
      </c>
      <c r="E1169">
        <f>+_xlfn.XLOOKUP(UTILIZADAS[[#This Row],[Numero_Cuenta]],'[1]cobros_marzo (fijo)'!$B:$B,'[1]cobros_marzo (fijo)'!$D:$D,,0)</f>
        <v>0</v>
      </c>
      <c r="G1169" s="3">
        <v>46026</v>
      </c>
      <c r="H1169">
        <v>65380039</v>
      </c>
      <c r="I1169">
        <v>65380039</v>
      </c>
      <c r="K1169" t="s">
        <v>3606</v>
      </c>
      <c r="O1169" s="3">
        <v>46026</v>
      </c>
      <c r="S1169" t="s">
        <v>550</v>
      </c>
      <c r="T1169" t="s">
        <v>65</v>
      </c>
      <c r="U1169" t="s">
        <v>2551</v>
      </c>
      <c r="V1169" t="e">
        <f>_xlfn.XLOOKUP(UTILIZADAS[[#This Row],[Contacto1]],Tabla2[phone_number_dialed],Tabla2[status_name],,0)</f>
        <v>#N/A</v>
      </c>
    </row>
    <row r="1170" spans="1:22" x14ac:dyDescent="0.25">
      <c r="A1170" s="88" t="s">
        <v>2241</v>
      </c>
      <c r="B1170" t="s">
        <v>551</v>
      </c>
      <c r="C1170" s="4">
        <v>356360590000</v>
      </c>
      <c r="D1170" t="s">
        <v>4163</v>
      </c>
      <c r="E1170">
        <f>+_xlfn.XLOOKUP(UTILIZADAS[[#This Row],[Numero_Cuenta]],'[1]cobros_marzo (fijo)'!$B:$B,'[1]cobros_marzo (fijo)'!$D:$D,,0)</f>
        <v>0</v>
      </c>
      <c r="G1170" s="3">
        <v>46026</v>
      </c>
      <c r="H1170">
        <v>66367593</v>
      </c>
      <c r="I1170">
        <v>66367593</v>
      </c>
      <c r="K1170" t="s">
        <v>3607</v>
      </c>
      <c r="O1170" s="3">
        <v>46026</v>
      </c>
      <c r="S1170" t="s">
        <v>552</v>
      </c>
      <c r="T1170" t="s">
        <v>65</v>
      </c>
      <c r="U1170" t="s">
        <v>2551</v>
      </c>
      <c r="V1170" t="e">
        <f>_xlfn.XLOOKUP(UTILIZADAS[[#This Row],[Contacto1]],Tabla2[phone_number_dialed],Tabla2[status_name],,0)</f>
        <v>#N/A</v>
      </c>
    </row>
    <row r="1171" spans="1:22" x14ac:dyDescent="0.25">
      <c r="A1171" s="88" t="s">
        <v>2241</v>
      </c>
      <c r="B1171" t="s">
        <v>553</v>
      </c>
      <c r="C1171" s="4">
        <v>351359270000</v>
      </c>
      <c r="D1171" t="s">
        <v>4163</v>
      </c>
      <c r="E1171">
        <f>+_xlfn.XLOOKUP(UTILIZADAS[[#This Row],[Numero_Cuenta]],'[1]cobros_marzo (fijo)'!$B:$B,'[1]cobros_marzo (fijo)'!$D:$D,,0)</f>
        <v>0</v>
      </c>
      <c r="G1171" s="3">
        <v>46026</v>
      </c>
      <c r="H1171">
        <v>68565271</v>
      </c>
      <c r="I1171">
        <v>68565271</v>
      </c>
      <c r="K1171" t="s">
        <v>3608</v>
      </c>
      <c r="O1171" s="3">
        <v>46026</v>
      </c>
      <c r="S1171" t="s">
        <v>554</v>
      </c>
      <c r="T1171" t="s">
        <v>65</v>
      </c>
      <c r="U1171" t="s">
        <v>2551</v>
      </c>
      <c r="V1171" t="str">
        <f>_xlfn.XLOOKUP(UTILIZADAS[[#This Row],[Contacto1]],Tabla2[phone_number_dialed],Tabla2[status_name],,0)</f>
        <v>Buzon de voz</v>
      </c>
    </row>
    <row r="1172" spans="1:22" x14ac:dyDescent="0.25">
      <c r="A1172" s="88" t="s">
        <v>2241</v>
      </c>
      <c r="B1172" t="s">
        <v>555</v>
      </c>
      <c r="C1172" s="4">
        <v>357356800000</v>
      </c>
      <c r="D1172" t="s">
        <v>4163</v>
      </c>
      <c r="E1172">
        <f>+_xlfn.XLOOKUP(UTILIZADAS[[#This Row],[Numero_Cuenta]],'[1]cobros_marzo (fijo)'!$B:$B,'[1]cobros_marzo (fijo)'!$D:$D,,0)</f>
        <v>0</v>
      </c>
      <c r="G1172" s="3">
        <v>46026</v>
      </c>
      <c r="H1172">
        <v>69051389</v>
      </c>
      <c r="I1172">
        <v>69051389</v>
      </c>
      <c r="K1172" t="s">
        <v>3609</v>
      </c>
      <c r="O1172" s="3">
        <v>46026</v>
      </c>
      <c r="S1172" t="s">
        <v>556</v>
      </c>
      <c r="T1172" t="s">
        <v>65</v>
      </c>
      <c r="U1172" t="s">
        <v>2551</v>
      </c>
      <c r="V1172" t="e">
        <f>_xlfn.XLOOKUP(UTILIZADAS[[#This Row],[Contacto1]],Tabla2[phone_number_dialed],Tabla2[status_name],,0)</f>
        <v>#N/A</v>
      </c>
    </row>
    <row r="1173" spans="1:22" x14ac:dyDescent="0.25">
      <c r="A1173" s="88" t="s">
        <v>2241</v>
      </c>
      <c r="B1173" t="s">
        <v>557</v>
      </c>
      <c r="C1173" s="4">
        <v>358107870000</v>
      </c>
      <c r="D1173" t="s">
        <v>4163</v>
      </c>
      <c r="E1173">
        <f>+_xlfn.XLOOKUP(UTILIZADAS[[#This Row],[Numero_Cuenta]],'[1]cobros_marzo (fijo)'!$B:$B,'[1]cobros_marzo (fijo)'!$D:$D,,0)</f>
        <v>0</v>
      </c>
      <c r="G1173" s="3">
        <v>46026</v>
      </c>
      <c r="H1173">
        <v>64031538</v>
      </c>
      <c r="I1173">
        <v>64031538</v>
      </c>
      <c r="K1173" t="s">
        <v>3610</v>
      </c>
      <c r="O1173" s="3">
        <v>46026</v>
      </c>
      <c r="S1173" t="s">
        <v>558</v>
      </c>
      <c r="T1173" t="s">
        <v>73</v>
      </c>
      <c r="U1173" t="s">
        <v>2551</v>
      </c>
      <c r="V1173" t="e">
        <f>_xlfn.XLOOKUP(UTILIZADAS[[#This Row],[Contacto1]],Tabla2[phone_number_dialed],Tabla2[status_name],,0)</f>
        <v>#N/A</v>
      </c>
    </row>
    <row r="1174" spans="1:22" x14ac:dyDescent="0.25">
      <c r="A1174" s="88" t="s">
        <v>2241</v>
      </c>
      <c r="B1174" t="s">
        <v>1540</v>
      </c>
      <c r="C1174" s="4">
        <v>271067250000</v>
      </c>
      <c r="D1174" t="s">
        <v>4163</v>
      </c>
      <c r="E1174">
        <f>+_xlfn.XLOOKUP(UTILIZADAS[[#This Row],[Numero_Cuenta]],'[1]cobros_marzo (fijo)'!$B:$B,'[1]cobros_marzo (fijo)'!$D:$D,,0)</f>
        <v>0</v>
      </c>
      <c r="G1174" s="3">
        <v>46026</v>
      </c>
      <c r="H1174">
        <v>68622579</v>
      </c>
      <c r="I1174">
        <v>68622579</v>
      </c>
      <c r="K1174" t="s">
        <v>3611</v>
      </c>
      <c r="O1174" s="3">
        <v>46026</v>
      </c>
      <c r="S1174" t="s">
        <v>1541</v>
      </c>
      <c r="T1174" t="s">
        <v>86</v>
      </c>
      <c r="U1174" t="s">
        <v>2551</v>
      </c>
      <c r="V1174" t="e">
        <f>_xlfn.XLOOKUP(UTILIZADAS[[#This Row],[Contacto1]],Tabla2[phone_number_dialed],Tabla2[status_name],,0)</f>
        <v>#N/A</v>
      </c>
    </row>
    <row r="1175" spans="1:22" x14ac:dyDescent="0.25">
      <c r="A1175" s="88" t="s">
        <v>2241</v>
      </c>
      <c r="B1175" t="s">
        <v>559</v>
      </c>
      <c r="C1175" s="4">
        <v>357360140000</v>
      </c>
      <c r="D1175" t="s">
        <v>4163</v>
      </c>
      <c r="E1175">
        <f>+_xlfn.XLOOKUP(UTILIZADAS[[#This Row],[Numero_Cuenta]],'[1]cobros_marzo (fijo)'!$B:$B,'[1]cobros_marzo (fijo)'!$D:$D,,0)</f>
        <v>0</v>
      </c>
      <c r="G1175" s="3">
        <v>46026</v>
      </c>
      <c r="H1175">
        <v>61021767</v>
      </c>
      <c r="I1175">
        <v>61021767</v>
      </c>
      <c r="K1175" t="s">
        <v>3612</v>
      </c>
      <c r="O1175" s="3">
        <v>46026</v>
      </c>
      <c r="S1175" t="s">
        <v>560</v>
      </c>
      <c r="T1175" t="s">
        <v>86</v>
      </c>
      <c r="U1175" t="s">
        <v>2551</v>
      </c>
      <c r="V1175" t="str">
        <f>_xlfn.XLOOKUP(UTILIZADAS[[#This Row],[Contacto1]],Tabla2[phone_number_dialed],Tabla2[status_name],,0)</f>
        <v>Agent Not Available</v>
      </c>
    </row>
    <row r="1176" spans="1:22" x14ac:dyDescent="0.25">
      <c r="A1176" s="88" t="s">
        <v>2241</v>
      </c>
      <c r="B1176" t="s">
        <v>561</v>
      </c>
      <c r="C1176" s="4">
        <v>357358800000</v>
      </c>
      <c r="D1176" t="s">
        <v>4163</v>
      </c>
      <c r="E1176">
        <f>+_xlfn.XLOOKUP(UTILIZADAS[[#This Row],[Numero_Cuenta]],'[1]cobros_marzo (fijo)'!$B:$B,'[1]cobros_marzo (fijo)'!$D:$D,,0)</f>
        <v>0</v>
      </c>
      <c r="G1176" s="3">
        <v>46026</v>
      </c>
      <c r="H1176">
        <v>62855882</v>
      </c>
      <c r="I1176">
        <v>62855882</v>
      </c>
      <c r="K1176" t="s">
        <v>3613</v>
      </c>
      <c r="O1176" s="3">
        <v>46026</v>
      </c>
      <c r="S1176" t="s">
        <v>562</v>
      </c>
      <c r="T1176" t="s">
        <v>65</v>
      </c>
      <c r="U1176" t="s">
        <v>2551</v>
      </c>
      <c r="V1176" t="str">
        <f>_xlfn.XLOOKUP(UTILIZADAS[[#This Row],[Contacto1]],Tabla2[phone_number_dialed],Tabla2[status_name],,0)</f>
        <v>Mensaje a tercero</v>
      </c>
    </row>
    <row r="1177" spans="1:22" x14ac:dyDescent="0.25">
      <c r="A1177" s="88" t="s">
        <v>2241</v>
      </c>
      <c r="B1177" t="s">
        <v>533</v>
      </c>
      <c r="C1177" s="4">
        <v>352359090000</v>
      </c>
      <c r="D1177" t="s">
        <v>4163</v>
      </c>
      <c r="E1177">
        <f>+_xlfn.XLOOKUP(UTILIZADAS[[#This Row],[Numero_Cuenta]],'[1]cobros_marzo (fijo)'!$B:$B,'[1]cobros_marzo (fijo)'!$D:$D,,0)</f>
        <v>0</v>
      </c>
      <c r="G1177" s="3">
        <v>46026</v>
      </c>
      <c r="H1177">
        <v>68650386</v>
      </c>
      <c r="I1177">
        <v>68650386</v>
      </c>
      <c r="K1177" t="s">
        <v>3614</v>
      </c>
      <c r="O1177" s="3">
        <v>46026</v>
      </c>
      <c r="S1177" t="s">
        <v>534</v>
      </c>
      <c r="T1177" t="s">
        <v>65</v>
      </c>
      <c r="U1177" t="s">
        <v>2551</v>
      </c>
      <c r="V1177" t="e">
        <f>_xlfn.XLOOKUP(UTILIZADAS[[#This Row],[Contacto1]],Tabla2[phone_number_dialed],Tabla2[status_name],,0)</f>
        <v>#N/A</v>
      </c>
    </row>
    <row r="1178" spans="1:22" x14ac:dyDescent="0.25">
      <c r="A1178" s="88" t="s">
        <v>2241</v>
      </c>
      <c r="B1178" t="s">
        <v>1515</v>
      </c>
      <c r="C1178" s="4">
        <v>358360620000</v>
      </c>
      <c r="D1178" t="s">
        <v>4163</v>
      </c>
      <c r="E1178">
        <f>+_xlfn.XLOOKUP(UTILIZADAS[[#This Row],[Numero_Cuenta]],'[1]cobros_marzo (fijo)'!$B:$B,'[1]cobros_marzo (fijo)'!$D:$D,,0)</f>
        <v>0</v>
      </c>
      <c r="G1178" s="3">
        <v>46026</v>
      </c>
      <c r="H1178">
        <v>65101089</v>
      </c>
      <c r="I1178">
        <v>65101089</v>
      </c>
      <c r="K1178" t="s">
        <v>3615</v>
      </c>
      <c r="O1178" s="3">
        <v>46026</v>
      </c>
      <c r="S1178" t="s">
        <v>1516</v>
      </c>
      <c r="T1178" t="s">
        <v>65</v>
      </c>
      <c r="U1178" t="s">
        <v>2551</v>
      </c>
      <c r="V1178" t="str">
        <f>_xlfn.XLOOKUP(UTILIZADAS[[#This Row],[Contacto1]],Tabla2[phone_number_dialed],Tabla2[status_name],,0)</f>
        <v>No Answer AutoDial</v>
      </c>
    </row>
    <row r="1179" spans="1:22" x14ac:dyDescent="0.25">
      <c r="A1179" s="88" t="s">
        <v>2241</v>
      </c>
      <c r="B1179" t="s">
        <v>535</v>
      </c>
      <c r="C1179" s="4">
        <v>356334410000</v>
      </c>
      <c r="D1179" t="s">
        <v>4163</v>
      </c>
      <c r="E1179">
        <f>+_xlfn.XLOOKUP(UTILIZADAS[[#This Row],[Numero_Cuenta]],'[1]cobros_marzo (fijo)'!$B:$B,'[1]cobros_marzo (fijo)'!$D:$D,,0)</f>
        <v>0</v>
      </c>
      <c r="G1179" s="3">
        <v>46026</v>
      </c>
      <c r="H1179">
        <v>61603045</v>
      </c>
      <c r="I1179">
        <v>61603045</v>
      </c>
      <c r="K1179" t="s">
        <v>2030</v>
      </c>
      <c r="O1179" s="3">
        <v>46026</v>
      </c>
      <c r="S1179" t="s">
        <v>536</v>
      </c>
      <c r="T1179" t="s">
        <v>65</v>
      </c>
      <c r="U1179" t="s">
        <v>2551</v>
      </c>
      <c r="V1179" t="str">
        <f>_xlfn.XLOOKUP(UTILIZADAS[[#This Row],[Contacto1]],Tabla2[phone_number_dialed],Tabla2[status_name],,0)</f>
        <v>Buzon de voz</v>
      </c>
    </row>
    <row r="1180" spans="1:22" x14ac:dyDescent="0.25">
      <c r="A1180" s="88" t="s">
        <v>2241</v>
      </c>
      <c r="B1180" t="s">
        <v>537</v>
      </c>
      <c r="C1180" s="4">
        <v>357317130000</v>
      </c>
      <c r="D1180" t="s">
        <v>4163</v>
      </c>
      <c r="E1180">
        <f>+_xlfn.XLOOKUP(UTILIZADAS[[#This Row],[Numero_Cuenta]],'[1]cobros_marzo (fijo)'!$B:$B,'[1]cobros_marzo (fijo)'!$D:$D,,0)</f>
        <v>0</v>
      </c>
      <c r="G1180" s="3">
        <v>46026</v>
      </c>
      <c r="H1180">
        <v>67450828</v>
      </c>
      <c r="I1180">
        <v>67450828</v>
      </c>
      <c r="K1180" t="s">
        <v>3616</v>
      </c>
      <c r="O1180" s="3">
        <v>46026</v>
      </c>
      <c r="S1180" t="s">
        <v>538</v>
      </c>
      <c r="T1180" t="s">
        <v>65</v>
      </c>
      <c r="U1180" t="s">
        <v>2551</v>
      </c>
      <c r="V1180" t="str">
        <f>_xlfn.XLOOKUP(UTILIZADAS[[#This Row],[Contacto1]],Tabla2[phone_number_dialed],Tabla2[status_name],,0)</f>
        <v>Volver a llamar</v>
      </c>
    </row>
    <row r="1181" spans="1:22" x14ac:dyDescent="0.25">
      <c r="A1181" s="88" t="s">
        <v>2241</v>
      </c>
      <c r="B1181" t="s">
        <v>539</v>
      </c>
      <c r="C1181" s="4">
        <v>351361340000</v>
      </c>
      <c r="D1181" t="s">
        <v>4163</v>
      </c>
      <c r="E1181">
        <f>+_xlfn.XLOOKUP(UTILIZADAS[[#This Row],[Numero_Cuenta]],'[1]cobros_marzo (fijo)'!$B:$B,'[1]cobros_marzo (fijo)'!$D:$D,,0)</f>
        <v>0</v>
      </c>
      <c r="G1181" s="3">
        <v>46026</v>
      </c>
      <c r="H1181">
        <v>67237216</v>
      </c>
      <c r="I1181">
        <v>67237216</v>
      </c>
      <c r="K1181" t="s">
        <v>3617</v>
      </c>
      <c r="O1181" s="3">
        <v>46026</v>
      </c>
      <c r="S1181" t="s">
        <v>540</v>
      </c>
      <c r="T1181" t="s">
        <v>65</v>
      </c>
      <c r="U1181" t="s">
        <v>2551</v>
      </c>
      <c r="V1181" t="str">
        <f>_xlfn.XLOOKUP(UTILIZADAS[[#This Row],[Contacto1]],Tabla2[phone_number_dialed],Tabla2[status_name],,0)</f>
        <v>No Answer AutoDial</v>
      </c>
    </row>
    <row r="1182" spans="1:22" x14ac:dyDescent="0.25">
      <c r="A1182" s="88" t="s">
        <v>2241</v>
      </c>
      <c r="B1182" t="s">
        <v>541</v>
      </c>
      <c r="C1182" s="4">
        <v>357353230000</v>
      </c>
      <c r="D1182" t="s">
        <v>4163</v>
      </c>
      <c r="E1182">
        <f>+_xlfn.XLOOKUP(UTILIZADAS[[#This Row],[Numero_Cuenta]],'[1]cobros_marzo (fijo)'!$B:$B,'[1]cobros_marzo (fijo)'!$D:$D,,0)</f>
        <v>0</v>
      </c>
      <c r="G1182" s="3">
        <v>46026</v>
      </c>
      <c r="H1182">
        <v>61089801</v>
      </c>
      <c r="I1182">
        <v>61089801</v>
      </c>
      <c r="K1182" t="s">
        <v>3618</v>
      </c>
      <c r="O1182" s="3">
        <v>46026</v>
      </c>
      <c r="S1182" t="s">
        <v>542</v>
      </c>
      <c r="T1182" t="s">
        <v>65</v>
      </c>
      <c r="U1182" t="s">
        <v>2551</v>
      </c>
      <c r="V1182" t="e">
        <f>_xlfn.XLOOKUP(UTILIZADAS[[#This Row],[Contacto1]],Tabla2[phone_number_dialed],Tabla2[status_name],,0)</f>
        <v>#N/A</v>
      </c>
    </row>
    <row r="1183" spans="1:22" x14ac:dyDescent="0.25">
      <c r="A1183" s="88" t="s">
        <v>2241</v>
      </c>
      <c r="B1183" t="s">
        <v>1505</v>
      </c>
      <c r="C1183" s="4">
        <v>357361720000</v>
      </c>
      <c r="D1183" t="s">
        <v>4163</v>
      </c>
      <c r="E1183">
        <f>+_xlfn.XLOOKUP(UTILIZADAS[[#This Row],[Numero_Cuenta]],'[1]cobros_marzo (fijo)'!$B:$B,'[1]cobros_marzo (fijo)'!$D:$D,,0)</f>
        <v>0</v>
      </c>
      <c r="G1183" s="3">
        <v>46026</v>
      </c>
      <c r="H1183">
        <v>65077219</v>
      </c>
      <c r="I1183">
        <v>65077219</v>
      </c>
      <c r="K1183" t="s">
        <v>3619</v>
      </c>
      <c r="O1183" s="3">
        <v>46026</v>
      </c>
      <c r="S1183" t="s">
        <v>1506</v>
      </c>
      <c r="T1183" t="s">
        <v>65</v>
      </c>
      <c r="U1183" t="s">
        <v>2551</v>
      </c>
      <c r="V1183" t="str">
        <f>_xlfn.XLOOKUP(UTILIZADAS[[#This Row],[Contacto1]],Tabla2[phone_number_dialed],Tabla2[status_name],,0)</f>
        <v>Agent Not Available</v>
      </c>
    </row>
    <row r="1184" spans="1:22" x14ac:dyDescent="0.25">
      <c r="A1184" s="88" t="s">
        <v>2241</v>
      </c>
      <c r="B1184" t="s">
        <v>4489</v>
      </c>
      <c r="C1184" s="4">
        <v>357362920000</v>
      </c>
      <c r="D1184" t="s">
        <v>4163</v>
      </c>
      <c r="E1184">
        <f>+_xlfn.XLOOKUP(UTILIZADAS[[#This Row],[Numero_Cuenta]],'[1]cobros_marzo (fijo)'!$B:$B,'[1]cobros_marzo (fijo)'!$D:$D,,0)</f>
        <v>0</v>
      </c>
      <c r="G1184" s="3">
        <v>46026</v>
      </c>
      <c r="H1184">
        <v>65361691</v>
      </c>
      <c r="I1184">
        <v>65361691</v>
      </c>
      <c r="K1184" t="s">
        <v>3620</v>
      </c>
      <c r="O1184" s="3">
        <v>46026</v>
      </c>
      <c r="S1184" t="s">
        <v>4158</v>
      </c>
      <c r="T1184" t="s">
        <v>65</v>
      </c>
      <c r="U1184" t="s">
        <v>2551</v>
      </c>
      <c r="V1184" t="str">
        <f>_xlfn.XLOOKUP(UTILIZADAS[[#This Row],[Contacto1]],Tabla2[phone_number_dialed],Tabla2[status_name],,0)</f>
        <v>Auto busy</v>
      </c>
    </row>
    <row r="1185" spans="1:22" x14ac:dyDescent="0.25">
      <c r="A1185" s="88" t="s">
        <v>2241</v>
      </c>
      <c r="B1185" t="s">
        <v>531</v>
      </c>
      <c r="C1185" s="4">
        <v>359363020000</v>
      </c>
      <c r="D1185" t="s">
        <v>4163</v>
      </c>
      <c r="E1185">
        <f>+_xlfn.XLOOKUP(UTILIZADAS[[#This Row],[Numero_Cuenta]],'[1]cobros_marzo (fijo)'!$B:$B,'[1]cobros_marzo (fijo)'!$D:$D,,0)</f>
        <v>0</v>
      </c>
      <c r="G1185" s="3">
        <v>46026</v>
      </c>
      <c r="H1185">
        <v>68341548</v>
      </c>
      <c r="I1185">
        <v>68341548</v>
      </c>
      <c r="K1185" t="s">
        <v>3621</v>
      </c>
      <c r="O1185" s="3">
        <v>46026</v>
      </c>
      <c r="S1185" t="s">
        <v>532</v>
      </c>
      <c r="T1185" t="s">
        <v>65</v>
      </c>
      <c r="U1185" t="s">
        <v>2551</v>
      </c>
      <c r="V1185" t="e">
        <f>_xlfn.XLOOKUP(UTILIZADAS[[#This Row],[Contacto1]],Tabla2[phone_number_dialed],Tabla2[status_name],,0)</f>
        <v>#N/A</v>
      </c>
    </row>
    <row r="1186" spans="1:22" x14ac:dyDescent="0.25">
      <c r="A1186" s="88" t="s">
        <v>2241</v>
      </c>
      <c r="B1186" t="s">
        <v>1481</v>
      </c>
      <c r="C1186" s="4">
        <v>355363050000</v>
      </c>
      <c r="D1186" t="s">
        <v>4163</v>
      </c>
      <c r="E1186">
        <f>+_xlfn.XLOOKUP(UTILIZADAS[[#This Row],[Numero_Cuenta]],'[1]cobros_marzo (fijo)'!$B:$B,'[1]cobros_marzo (fijo)'!$D:$D,,0)</f>
        <v>0</v>
      </c>
      <c r="G1186" s="3">
        <v>46026</v>
      </c>
      <c r="H1186">
        <v>68472312</v>
      </c>
      <c r="I1186">
        <v>68472312</v>
      </c>
      <c r="K1186" t="s">
        <v>3621</v>
      </c>
      <c r="O1186" s="3">
        <v>46026</v>
      </c>
      <c r="S1186" t="s">
        <v>1482</v>
      </c>
      <c r="T1186" t="s">
        <v>65</v>
      </c>
      <c r="U1186" t="s">
        <v>2551</v>
      </c>
      <c r="V1186" t="str">
        <f>_xlfn.XLOOKUP(UTILIZADAS[[#This Row],[Contacto1]],Tabla2[phone_number_dialed],Tabla2[status_name],,0)</f>
        <v>Agent Not Available</v>
      </c>
    </row>
    <row r="1187" spans="1:22" x14ac:dyDescent="0.25">
      <c r="A1187" s="88" t="s">
        <v>2241</v>
      </c>
      <c r="B1187" t="s">
        <v>525</v>
      </c>
      <c r="C1187" s="4">
        <v>359363180000</v>
      </c>
      <c r="D1187" t="s">
        <v>4163</v>
      </c>
      <c r="E1187">
        <f>+_xlfn.XLOOKUP(UTILIZADAS[[#This Row],[Numero_Cuenta]],'[1]cobros_marzo (fijo)'!$B:$B,'[1]cobros_marzo (fijo)'!$D:$D,,0)</f>
        <v>0</v>
      </c>
      <c r="G1187" s="3">
        <v>46026</v>
      </c>
      <c r="H1187">
        <v>65099454</v>
      </c>
      <c r="I1187">
        <v>65099454</v>
      </c>
      <c r="K1187" t="s">
        <v>1998</v>
      </c>
      <c r="O1187" s="3">
        <v>46026</v>
      </c>
      <c r="S1187" t="s">
        <v>526</v>
      </c>
      <c r="T1187" t="s">
        <v>65</v>
      </c>
      <c r="U1187" t="s">
        <v>2551</v>
      </c>
      <c r="V1187" t="str">
        <f>_xlfn.XLOOKUP(UTILIZADAS[[#This Row],[Contacto1]],Tabla2[phone_number_dialed],Tabla2[status_name],,0)</f>
        <v>Auto busy</v>
      </c>
    </row>
    <row r="1188" spans="1:22" x14ac:dyDescent="0.25">
      <c r="A1188" s="88" t="s">
        <v>2241</v>
      </c>
      <c r="B1188" t="s">
        <v>527</v>
      </c>
      <c r="C1188" s="4">
        <v>354362810000</v>
      </c>
      <c r="D1188" t="s">
        <v>4163</v>
      </c>
      <c r="E1188">
        <f>+_xlfn.XLOOKUP(UTILIZADAS[[#This Row],[Numero_Cuenta]],'[1]cobros_marzo (fijo)'!$B:$B,'[1]cobros_marzo (fijo)'!$D:$D,,0)</f>
        <v>0</v>
      </c>
      <c r="G1188" s="3">
        <v>46026</v>
      </c>
      <c r="H1188">
        <v>65291102</v>
      </c>
      <c r="I1188">
        <v>65291102</v>
      </c>
      <c r="K1188" t="s">
        <v>3622</v>
      </c>
      <c r="O1188" s="3">
        <v>46026</v>
      </c>
      <c r="S1188" t="s">
        <v>528</v>
      </c>
      <c r="T1188" t="s">
        <v>65</v>
      </c>
      <c r="U1188" t="s">
        <v>2551</v>
      </c>
      <c r="V1188" t="e">
        <f>_xlfn.XLOOKUP(UTILIZADAS[[#This Row],[Contacto1]],Tabla2[phone_number_dialed],Tabla2[status_name],,0)</f>
        <v>#N/A</v>
      </c>
    </row>
    <row r="1189" spans="1:22" x14ac:dyDescent="0.25">
      <c r="A1189" s="88" t="s">
        <v>2241</v>
      </c>
      <c r="B1189" t="s">
        <v>529</v>
      </c>
      <c r="C1189" s="4">
        <v>352360030000</v>
      </c>
      <c r="D1189" t="s">
        <v>4163</v>
      </c>
      <c r="E1189">
        <f>+_xlfn.XLOOKUP(UTILIZADAS[[#This Row],[Numero_Cuenta]],'[1]cobros_marzo (fijo)'!$B:$B,'[1]cobros_marzo (fijo)'!$D:$D,,0)</f>
        <v>0</v>
      </c>
      <c r="G1189" s="3">
        <v>46026</v>
      </c>
      <c r="H1189">
        <v>63390957</v>
      </c>
      <c r="I1189">
        <v>63390957</v>
      </c>
      <c r="K1189" t="s">
        <v>2567</v>
      </c>
      <c r="O1189" s="3">
        <v>46026</v>
      </c>
      <c r="S1189" t="s">
        <v>530</v>
      </c>
      <c r="T1189" t="s">
        <v>65</v>
      </c>
      <c r="U1189" t="s">
        <v>2551</v>
      </c>
      <c r="V1189" t="str">
        <f>_xlfn.XLOOKUP(UTILIZADAS[[#This Row],[Contacto1]],Tabla2[phone_number_dialed],Tabla2[status_name],,0)</f>
        <v>Auto busy</v>
      </c>
    </row>
    <row r="1190" spans="1:22" x14ac:dyDescent="0.25">
      <c r="A1190" s="88" t="s">
        <v>2241</v>
      </c>
      <c r="B1190" t="s">
        <v>519</v>
      </c>
      <c r="C1190" s="4">
        <v>356315090000</v>
      </c>
      <c r="D1190" t="s">
        <v>4163</v>
      </c>
      <c r="E1190">
        <f>+_xlfn.XLOOKUP(UTILIZADAS[[#This Row],[Numero_Cuenta]],'[1]cobros_marzo (fijo)'!$B:$B,'[1]cobros_marzo (fijo)'!$D:$D,,0)</f>
        <v>0</v>
      </c>
      <c r="G1190" s="3">
        <v>46026</v>
      </c>
      <c r="H1190">
        <v>64177008</v>
      </c>
      <c r="I1190">
        <v>64177008</v>
      </c>
      <c r="K1190" t="s">
        <v>3623</v>
      </c>
      <c r="O1190" s="3">
        <v>46026</v>
      </c>
      <c r="S1190" t="s">
        <v>520</v>
      </c>
      <c r="T1190" t="s">
        <v>65</v>
      </c>
      <c r="U1190" t="s">
        <v>2551</v>
      </c>
      <c r="V1190" t="e">
        <f>_xlfn.XLOOKUP(UTILIZADAS[[#This Row],[Contacto1]],Tabla2[phone_number_dialed],Tabla2[status_name],,0)</f>
        <v>#N/A</v>
      </c>
    </row>
    <row r="1191" spans="1:22" x14ac:dyDescent="0.25">
      <c r="A1191" s="88" t="s">
        <v>2241</v>
      </c>
      <c r="B1191" t="s">
        <v>519</v>
      </c>
      <c r="C1191" s="4">
        <v>356315090000</v>
      </c>
      <c r="D1191" t="s">
        <v>4163</v>
      </c>
      <c r="E1191">
        <f>+_xlfn.XLOOKUP(UTILIZADAS[[#This Row],[Numero_Cuenta]],'[1]cobros_marzo (fijo)'!$B:$B,'[1]cobros_marzo (fijo)'!$D:$D,,0)</f>
        <v>0</v>
      </c>
      <c r="G1191" s="3">
        <v>46026</v>
      </c>
      <c r="H1191">
        <v>64177008</v>
      </c>
      <c r="I1191">
        <v>64177008</v>
      </c>
      <c r="K1191" t="s">
        <v>3624</v>
      </c>
      <c r="O1191" s="3">
        <v>46026</v>
      </c>
      <c r="S1191" t="s">
        <v>520</v>
      </c>
      <c r="T1191" t="s">
        <v>65</v>
      </c>
      <c r="U1191" t="s">
        <v>2551</v>
      </c>
      <c r="V1191" t="e">
        <f>_xlfn.XLOOKUP(UTILIZADAS[[#This Row],[Contacto1]],Tabla2[phone_number_dialed],Tabla2[status_name],,0)</f>
        <v>#N/A</v>
      </c>
    </row>
    <row r="1192" spans="1:22" x14ac:dyDescent="0.25">
      <c r="A1192" s="88" t="s">
        <v>2241</v>
      </c>
      <c r="B1192" t="s">
        <v>521</v>
      </c>
      <c r="C1192" s="4">
        <v>359363940000</v>
      </c>
      <c r="D1192" t="s">
        <v>4163</v>
      </c>
      <c r="E1192">
        <f>+_xlfn.XLOOKUP(UTILIZADAS[[#This Row],[Numero_Cuenta]],'[1]cobros_marzo (fijo)'!$B:$B,'[1]cobros_marzo (fijo)'!$D:$D,,0)</f>
        <v>0</v>
      </c>
      <c r="G1192" s="3">
        <v>46026</v>
      </c>
      <c r="H1192">
        <v>65307245</v>
      </c>
      <c r="I1192">
        <v>65307245</v>
      </c>
      <c r="K1192" t="s">
        <v>3625</v>
      </c>
      <c r="O1192" s="3">
        <v>46026</v>
      </c>
      <c r="S1192" t="s">
        <v>522</v>
      </c>
      <c r="T1192" t="s">
        <v>65</v>
      </c>
      <c r="U1192" t="s">
        <v>2551</v>
      </c>
      <c r="V1192" t="e">
        <f>_xlfn.XLOOKUP(UTILIZADAS[[#This Row],[Contacto1]],Tabla2[phone_number_dialed],Tabla2[status_name],,0)</f>
        <v>#N/A</v>
      </c>
    </row>
    <row r="1193" spans="1:22" x14ac:dyDescent="0.25">
      <c r="A1193" s="88" t="s">
        <v>2241</v>
      </c>
      <c r="B1193" t="s">
        <v>523</v>
      </c>
      <c r="C1193" s="4">
        <v>351358170000</v>
      </c>
      <c r="D1193" t="s">
        <v>4163</v>
      </c>
      <c r="E1193">
        <f>+_xlfn.XLOOKUP(UTILIZADAS[[#This Row],[Numero_Cuenta]],'[1]cobros_marzo (fijo)'!$B:$B,'[1]cobros_marzo (fijo)'!$D:$D,,0)</f>
        <v>0</v>
      </c>
      <c r="G1193" s="3">
        <v>46026</v>
      </c>
      <c r="H1193">
        <v>61762204</v>
      </c>
      <c r="I1193">
        <v>61762204</v>
      </c>
      <c r="K1193" t="s">
        <v>3626</v>
      </c>
      <c r="O1193" s="3">
        <v>46026</v>
      </c>
      <c r="S1193" t="s">
        <v>524</v>
      </c>
      <c r="T1193" t="s">
        <v>65</v>
      </c>
      <c r="U1193" t="s">
        <v>2551</v>
      </c>
      <c r="V1193" t="str">
        <f>_xlfn.XLOOKUP(UTILIZADAS[[#This Row],[Contacto1]],Tabla2[phone_number_dialed],Tabla2[status_name],,0)</f>
        <v>Volver a llamar</v>
      </c>
    </row>
    <row r="1194" spans="1:22" x14ac:dyDescent="0.25">
      <c r="A1194" s="88" t="s">
        <v>2241</v>
      </c>
      <c r="B1194" t="s">
        <v>511</v>
      </c>
      <c r="C1194" s="4">
        <v>231005720000</v>
      </c>
      <c r="D1194" t="s">
        <v>4163</v>
      </c>
      <c r="E1194">
        <f>+_xlfn.XLOOKUP(UTILIZADAS[[#This Row],[Numero_Cuenta]],'[1]cobros_marzo (fijo)'!$B:$B,'[1]cobros_marzo (fijo)'!$D:$D,,0)</f>
        <v>0</v>
      </c>
      <c r="G1194" s="3">
        <v>46026</v>
      </c>
      <c r="H1194">
        <v>65609410</v>
      </c>
      <c r="I1194">
        <v>65609410</v>
      </c>
      <c r="K1194" t="s">
        <v>3627</v>
      </c>
      <c r="O1194" s="3">
        <v>46026</v>
      </c>
      <c r="S1194" t="s">
        <v>512</v>
      </c>
      <c r="T1194" t="s">
        <v>65</v>
      </c>
      <c r="U1194" t="s">
        <v>2551</v>
      </c>
      <c r="V1194" t="str">
        <f>_xlfn.XLOOKUP(UTILIZADAS[[#This Row],[Contacto1]],Tabla2[phone_number_dialed],Tabla2[status_name],,0)</f>
        <v>Agent Not Available</v>
      </c>
    </row>
    <row r="1195" spans="1:22" x14ac:dyDescent="0.25">
      <c r="A1195" s="88" t="s">
        <v>2241</v>
      </c>
      <c r="B1195" t="s">
        <v>513</v>
      </c>
      <c r="C1195" s="4">
        <v>353379150000</v>
      </c>
      <c r="D1195" t="s">
        <v>4163</v>
      </c>
      <c r="E1195">
        <f>+_xlfn.XLOOKUP(UTILIZADAS[[#This Row],[Numero_Cuenta]],'[1]cobros_marzo (fijo)'!$B:$B,'[1]cobros_marzo (fijo)'!$D:$D,,0)</f>
        <v>0</v>
      </c>
      <c r="G1195" s="3">
        <v>46026</v>
      </c>
      <c r="H1195">
        <v>61653559</v>
      </c>
      <c r="I1195">
        <v>61653559</v>
      </c>
      <c r="K1195" t="s">
        <v>3628</v>
      </c>
      <c r="O1195" s="3">
        <v>46026</v>
      </c>
      <c r="S1195" t="s">
        <v>514</v>
      </c>
      <c r="T1195" t="s">
        <v>65</v>
      </c>
      <c r="U1195" t="s">
        <v>2551</v>
      </c>
      <c r="V1195" t="e">
        <f>_xlfn.XLOOKUP(UTILIZADAS[[#This Row],[Contacto1]],Tabla2[phone_number_dialed],Tabla2[status_name],,0)</f>
        <v>#N/A</v>
      </c>
    </row>
    <row r="1196" spans="1:22" x14ac:dyDescent="0.25">
      <c r="A1196" s="88" t="s">
        <v>2241</v>
      </c>
      <c r="B1196" t="s">
        <v>513</v>
      </c>
      <c r="C1196" s="4">
        <v>353379150000</v>
      </c>
      <c r="D1196" t="s">
        <v>4163</v>
      </c>
      <c r="E1196">
        <f>+_xlfn.XLOOKUP(UTILIZADAS[[#This Row],[Numero_Cuenta]],'[1]cobros_marzo (fijo)'!$B:$B,'[1]cobros_marzo (fijo)'!$D:$D,,0)</f>
        <v>0</v>
      </c>
      <c r="G1196" s="3">
        <v>46026</v>
      </c>
      <c r="H1196">
        <v>61653559</v>
      </c>
      <c r="I1196">
        <v>61653559</v>
      </c>
      <c r="K1196" t="s">
        <v>3628</v>
      </c>
      <c r="O1196" s="3">
        <v>46026</v>
      </c>
      <c r="S1196" t="s">
        <v>514</v>
      </c>
      <c r="T1196" t="s">
        <v>65</v>
      </c>
      <c r="U1196" t="s">
        <v>2551</v>
      </c>
      <c r="V1196" t="e">
        <f>_xlfn.XLOOKUP(UTILIZADAS[[#This Row],[Contacto1]],Tabla2[phone_number_dialed],Tabla2[status_name],,0)</f>
        <v>#N/A</v>
      </c>
    </row>
    <row r="1197" spans="1:22" x14ac:dyDescent="0.25">
      <c r="A1197" s="88" t="s">
        <v>2241</v>
      </c>
      <c r="B1197" t="s">
        <v>515</v>
      </c>
      <c r="C1197" s="4">
        <v>352366440000</v>
      </c>
      <c r="D1197" t="s">
        <v>4163</v>
      </c>
      <c r="E1197">
        <f>+_xlfn.XLOOKUP(UTILIZADAS[[#This Row],[Numero_Cuenta]],'[1]cobros_marzo (fijo)'!$B:$B,'[1]cobros_marzo (fijo)'!$D:$D,,0)</f>
        <v>0</v>
      </c>
      <c r="G1197" s="3">
        <v>46026</v>
      </c>
      <c r="H1197">
        <v>64320903</v>
      </c>
      <c r="I1197">
        <v>64320903</v>
      </c>
      <c r="K1197" t="s">
        <v>3629</v>
      </c>
      <c r="O1197" s="3">
        <v>46026</v>
      </c>
      <c r="S1197" t="s">
        <v>516</v>
      </c>
      <c r="T1197" t="s">
        <v>65</v>
      </c>
      <c r="U1197" t="s">
        <v>2551</v>
      </c>
      <c r="V1197" t="str">
        <f>_xlfn.XLOOKUP(UTILIZADAS[[#This Row],[Contacto1]],Tabla2[phone_number_dialed],Tabla2[status_name],,0)</f>
        <v>Volver a llamar</v>
      </c>
    </row>
    <row r="1198" spans="1:22" x14ac:dyDescent="0.25">
      <c r="A1198" s="88" t="s">
        <v>2241</v>
      </c>
      <c r="B1198" t="s">
        <v>517</v>
      </c>
      <c r="C1198" s="4">
        <v>234010250000</v>
      </c>
      <c r="D1198" t="s">
        <v>4163</v>
      </c>
      <c r="E1198">
        <f>+_xlfn.XLOOKUP(UTILIZADAS[[#This Row],[Numero_Cuenta]],'[1]cobros_marzo (fijo)'!$B:$B,'[1]cobros_marzo (fijo)'!$D:$D,,0)</f>
        <v>0</v>
      </c>
      <c r="G1198" s="3">
        <v>46026</v>
      </c>
      <c r="H1198">
        <v>68235940</v>
      </c>
      <c r="I1198">
        <v>68235940</v>
      </c>
      <c r="K1198" t="s">
        <v>3630</v>
      </c>
      <c r="O1198" s="3">
        <v>46026</v>
      </c>
      <c r="S1198" t="s">
        <v>518</v>
      </c>
      <c r="T1198" t="s">
        <v>65</v>
      </c>
      <c r="U1198" t="s">
        <v>2551</v>
      </c>
      <c r="V1198" t="str">
        <f>_xlfn.XLOOKUP(UTILIZADAS[[#This Row],[Contacto1]],Tabla2[phone_number_dialed],Tabla2[status_name],,0)</f>
        <v>Agent Not Available</v>
      </c>
    </row>
    <row r="1199" spans="1:22" x14ac:dyDescent="0.25">
      <c r="A1199" s="88" t="s">
        <v>2241</v>
      </c>
      <c r="B1199" t="s">
        <v>483</v>
      </c>
      <c r="C1199" s="4">
        <v>356362230000</v>
      </c>
      <c r="D1199" t="s">
        <v>4163</v>
      </c>
      <c r="E1199">
        <f>+_xlfn.XLOOKUP(UTILIZADAS[[#This Row],[Numero_Cuenta]],'[1]cobros_marzo (fijo)'!$B:$B,'[1]cobros_marzo (fijo)'!$D:$D,,0)</f>
        <v>0</v>
      </c>
      <c r="G1199" s="3">
        <v>46026</v>
      </c>
      <c r="H1199">
        <v>65070014</v>
      </c>
      <c r="I1199">
        <v>65070014</v>
      </c>
      <c r="K1199" t="s">
        <v>3631</v>
      </c>
      <c r="O1199" s="3">
        <v>46026</v>
      </c>
      <c r="S1199" t="s">
        <v>484</v>
      </c>
      <c r="T1199" t="s">
        <v>65</v>
      </c>
      <c r="U1199" t="s">
        <v>2551</v>
      </c>
      <c r="V1199" t="e">
        <f>_xlfn.XLOOKUP(UTILIZADAS[[#This Row],[Contacto1]],Tabla2[phone_number_dialed],Tabla2[status_name],,0)</f>
        <v>#N/A</v>
      </c>
    </row>
    <row r="1200" spans="1:22" x14ac:dyDescent="0.25">
      <c r="A1200" s="88" t="s">
        <v>2241</v>
      </c>
      <c r="B1200" t="s">
        <v>485</v>
      </c>
      <c r="C1200" s="4">
        <v>351367510000</v>
      </c>
      <c r="D1200" t="s">
        <v>4163</v>
      </c>
      <c r="E1200">
        <f>+_xlfn.XLOOKUP(UTILIZADAS[[#This Row],[Numero_Cuenta]],'[1]cobros_marzo (fijo)'!$B:$B,'[1]cobros_marzo (fijo)'!$D:$D,,0)</f>
        <v>0</v>
      </c>
      <c r="G1200" s="3">
        <v>46026</v>
      </c>
      <c r="H1200">
        <v>64099284</v>
      </c>
      <c r="I1200">
        <v>64099284</v>
      </c>
      <c r="K1200" t="s">
        <v>3632</v>
      </c>
      <c r="O1200" s="3">
        <v>46026</v>
      </c>
      <c r="S1200" t="s">
        <v>486</v>
      </c>
      <c r="T1200" t="s">
        <v>65</v>
      </c>
      <c r="U1200" t="s">
        <v>2551</v>
      </c>
      <c r="V1200" t="str">
        <f>_xlfn.XLOOKUP(UTILIZADAS[[#This Row],[Contacto1]],Tabla2[phone_number_dialed],Tabla2[status_name],,0)</f>
        <v>Buzon de voz</v>
      </c>
    </row>
    <row r="1201" spans="1:22" x14ac:dyDescent="0.25">
      <c r="A1201" s="88" t="s">
        <v>2241</v>
      </c>
      <c r="B1201" t="s">
        <v>487</v>
      </c>
      <c r="C1201" s="4">
        <v>355366330000</v>
      </c>
      <c r="D1201" t="s">
        <v>4163</v>
      </c>
      <c r="E1201">
        <f>+_xlfn.XLOOKUP(UTILIZADAS[[#This Row],[Numero_Cuenta]],'[1]cobros_marzo (fijo)'!$B:$B,'[1]cobros_marzo (fijo)'!$D:$D,,0)</f>
        <v>0</v>
      </c>
      <c r="G1201" s="3">
        <v>46026</v>
      </c>
      <c r="H1201">
        <v>66057738</v>
      </c>
      <c r="I1201">
        <v>66057738</v>
      </c>
      <c r="K1201" t="s">
        <v>3633</v>
      </c>
      <c r="O1201" s="3">
        <v>46026</v>
      </c>
      <c r="S1201" t="s">
        <v>488</v>
      </c>
      <c r="T1201" t="s">
        <v>65</v>
      </c>
      <c r="U1201" t="s">
        <v>2551</v>
      </c>
      <c r="V1201" t="e">
        <f>_xlfn.XLOOKUP(UTILIZADAS[[#This Row],[Contacto1]],Tabla2[phone_number_dialed],Tabla2[status_name],,0)</f>
        <v>#N/A</v>
      </c>
    </row>
    <row r="1202" spans="1:22" x14ac:dyDescent="0.25">
      <c r="A1202" s="88" t="s">
        <v>2241</v>
      </c>
      <c r="B1202" t="s">
        <v>489</v>
      </c>
      <c r="C1202" s="4">
        <v>351319450000</v>
      </c>
      <c r="D1202" t="s">
        <v>4163</v>
      </c>
      <c r="E1202">
        <f>+_xlfn.XLOOKUP(UTILIZADAS[[#This Row],[Numero_Cuenta]],'[1]cobros_marzo (fijo)'!$B:$B,'[1]cobros_marzo (fijo)'!$D:$D,,0)</f>
        <v>0</v>
      </c>
      <c r="G1202" s="3">
        <v>46026</v>
      </c>
      <c r="H1202">
        <v>69386338</v>
      </c>
      <c r="I1202">
        <v>69386338</v>
      </c>
      <c r="K1202" t="s">
        <v>3634</v>
      </c>
      <c r="O1202" s="3">
        <v>46026</v>
      </c>
      <c r="S1202" t="s">
        <v>490</v>
      </c>
      <c r="T1202" t="s">
        <v>65</v>
      </c>
      <c r="U1202" t="s">
        <v>2551</v>
      </c>
      <c r="V1202" t="e">
        <f>_xlfn.XLOOKUP(UTILIZADAS[[#This Row],[Contacto1]],Tabla2[phone_number_dialed],Tabla2[status_name],,0)</f>
        <v>#N/A</v>
      </c>
    </row>
    <row r="1203" spans="1:22" x14ac:dyDescent="0.25">
      <c r="A1203" s="88" t="s">
        <v>2241</v>
      </c>
      <c r="B1203" t="s">
        <v>491</v>
      </c>
      <c r="C1203" s="4">
        <v>356368000000</v>
      </c>
      <c r="D1203" t="s">
        <v>4163</v>
      </c>
      <c r="E1203">
        <f>+_xlfn.XLOOKUP(UTILIZADAS[[#This Row],[Numero_Cuenta]],'[1]cobros_marzo (fijo)'!$B:$B,'[1]cobros_marzo (fijo)'!$D:$D,,0)</f>
        <v>0</v>
      </c>
      <c r="G1203" s="3">
        <v>46026</v>
      </c>
      <c r="H1203">
        <v>63683717</v>
      </c>
      <c r="I1203">
        <v>63683717</v>
      </c>
      <c r="K1203" t="s">
        <v>3635</v>
      </c>
      <c r="O1203" s="3">
        <v>46026</v>
      </c>
      <c r="S1203" t="s">
        <v>492</v>
      </c>
      <c r="T1203" t="s">
        <v>65</v>
      </c>
      <c r="U1203" t="s">
        <v>2551</v>
      </c>
      <c r="V1203" t="str">
        <f>_xlfn.XLOOKUP(UTILIZADAS[[#This Row],[Contacto1]],Tabla2[phone_number_dialed],Tabla2[status_name],,0)</f>
        <v>Agent Not Available</v>
      </c>
    </row>
    <row r="1204" spans="1:22" x14ac:dyDescent="0.25">
      <c r="A1204" s="88" t="s">
        <v>2241</v>
      </c>
      <c r="B1204" t="s">
        <v>493</v>
      </c>
      <c r="C1204" s="4">
        <v>355360820000</v>
      </c>
      <c r="D1204" t="s">
        <v>4163</v>
      </c>
      <c r="E1204">
        <f>+_xlfn.XLOOKUP(UTILIZADAS[[#This Row],[Numero_Cuenta]],'[1]cobros_marzo (fijo)'!$B:$B,'[1]cobros_marzo (fijo)'!$D:$D,,0)</f>
        <v>0</v>
      </c>
      <c r="G1204" s="3">
        <v>46026</v>
      </c>
      <c r="H1204">
        <v>60373107</v>
      </c>
      <c r="I1204">
        <v>60373107</v>
      </c>
      <c r="K1204" t="s">
        <v>3636</v>
      </c>
      <c r="O1204" s="3">
        <v>46026</v>
      </c>
      <c r="S1204" t="s">
        <v>494</v>
      </c>
      <c r="T1204" t="s">
        <v>65</v>
      </c>
      <c r="U1204" t="s">
        <v>2551</v>
      </c>
      <c r="V1204" t="e">
        <f>_xlfn.XLOOKUP(UTILIZADAS[[#This Row],[Contacto1]],Tabla2[phone_number_dialed],Tabla2[status_name],,0)</f>
        <v>#N/A</v>
      </c>
    </row>
    <row r="1205" spans="1:22" x14ac:dyDescent="0.25">
      <c r="A1205" s="88" t="s">
        <v>2241</v>
      </c>
      <c r="B1205" t="s">
        <v>495</v>
      </c>
      <c r="C1205" s="4">
        <v>358361920000</v>
      </c>
      <c r="D1205" t="s">
        <v>4163</v>
      </c>
      <c r="E1205">
        <f>+_xlfn.XLOOKUP(UTILIZADAS[[#This Row],[Numero_Cuenta]],'[1]cobros_marzo (fijo)'!$B:$B,'[1]cobros_marzo (fijo)'!$D:$D,,0)</f>
        <v>0</v>
      </c>
      <c r="G1205" s="3">
        <v>46026</v>
      </c>
      <c r="H1205">
        <v>69323155</v>
      </c>
      <c r="I1205">
        <v>69323155</v>
      </c>
      <c r="K1205" t="s">
        <v>3637</v>
      </c>
      <c r="O1205" s="3">
        <v>46026</v>
      </c>
      <c r="S1205" t="s">
        <v>496</v>
      </c>
      <c r="T1205" t="s">
        <v>65</v>
      </c>
      <c r="U1205" t="s">
        <v>2551</v>
      </c>
      <c r="V1205" t="e">
        <f>_xlfn.XLOOKUP(UTILIZADAS[[#This Row],[Contacto1]],Tabla2[phone_number_dialed],Tabla2[status_name],,0)</f>
        <v>#N/A</v>
      </c>
    </row>
    <row r="1206" spans="1:22" x14ac:dyDescent="0.25">
      <c r="A1206" s="88" t="s">
        <v>2241</v>
      </c>
      <c r="B1206" t="s">
        <v>497</v>
      </c>
      <c r="C1206" s="4">
        <v>351366550000</v>
      </c>
      <c r="D1206" t="s">
        <v>4163</v>
      </c>
      <c r="E1206">
        <f>+_xlfn.XLOOKUP(UTILIZADAS[[#This Row],[Numero_Cuenta]],'[1]cobros_marzo (fijo)'!$B:$B,'[1]cobros_marzo (fijo)'!$D:$D,,0)</f>
        <v>0</v>
      </c>
      <c r="G1206" s="3">
        <v>46026</v>
      </c>
      <c r="H1206">
        <v>68057007</v>
      </c>
      <c r="I1206">
        <v>68057007</v>
      </c>
      <c r="K1206" t="s">
        <v>3638</v>
      </c>
      <c r="O1206" s="3">
        <v>46026</v>
      </c>
      <c r="S1206" t="s">
        <v>498</v>
      </c>
      <c r="T1206" t="s">
        <v>65</v>
      </c>
      <c r="U1206" t="s">
        <v>2551</v>
      </c>
      <c r="V1206" t="str">
        <f>_xlfn.XLOOKUP(UTILIZADAS[[#This Row],[Contacto1]],Tabla2[phone_number_dialed],Tabla2[status_name],,0)</f>
        <v>Auto busy</v>
      </c>
    </row>
    <row r="1207" spans="1:22" x14ac:dyDescent="0.25">
      <c r="A1207" s="88" t="s">
        <v>2241</v>
      </c>
      <c r="B1207" t="s">
        <v>499</v>
      </c>
      <c r="C1207" s="4">
        <v>351362330000</v>
      </c>
      <c r="D1207" t="s">
        <v>4163</v>
      </c>
      <c r="E1207">
        <f>+_xlfn.XLOOKUP(UTILIZADAS[[#This Row],[Numero_Cuenta]],'[1]cobros_marzo (fijo)'!$B:$B,'[1]cobros_marzo (fijo)'!$D:$D,,0)</f>
        <v>0</v>
      </c>
      <c r="G1207" s="3">
        <v>46026</v>
      </c>
      <c r="H1207">
        <v>68975857</v>
      </c>
      <c r="I1207">
        <v>68975857</v>
      </c>
      <c r="K1207" t="s">
        <v>3639</v>
      </c>
      <c r="O1207" s="3">
        <v>46026</v>
      </c>
      <c r="S1207" t="s">
        <v>500</v>
      </c>
      <c r="T1207" t="s">
        <v>65</v>
      </c>
      <c r="U1207" t="s">
        <v>2551</v>
      </c>
      <c r="V1207" t="e">
        <f>_xlfn.XLOOKUP(UTILIZADAS[[#This Row],[Contacto1]],Tabla2[phone_number_dialed],Tabla2[status_name],,0)</f>
        <v>#N/A</v>
      </c>
    </row>
    <row r="1208" spans="1:22" x14ac:dyDescent="0.25">
      <c r="A1208" s="88" t="s">
        <v>2241</v>
      </c>
      <c r="B1208" t="s">
        <v>501</v>
      </c>
      <c r="C1208" s="4">
        <v>359366130000</v>
      </c>
      <c r="D1208" t="s">
        <v>4163</v>
      </c>
      <c r="E1208">
        <f>+_xlfn.XLOOKUP(UTILIZADAS[[#This Row],[Numero_Cuenta]],'[1]cobros_marzo (fijo)'!$B:$B,'[1]cobros_marzo (fijo)'!$D:$D,,0)</f>
        <v>0</v>
      </c>
      <c r="G1208" s="3">
        <v>46026</v>
      </c>
      <c r="H1208">
        <v>66037283</v>
      </c>
      <c r="I1208">
        <v>66037283</v>
      </c>
      <c r="K1208" t="s">
        <v>3640</v>
      </c>
      <c r="O1208" s="3">
        <v>46026</v>
      </c>
      <c r="S1208" t="s">
        <v>502</v>
      </c>
      <c r="T1208" t="s">
        <v>65</v>
      </c>
      <c r="U1208" t="s">
        <v>2551</v>
      </c>
      <c r="V1208" t="e">
        <f>_xlfn.XLOOKUP(UTILIZADAS[[#This Row],[Contacto1]],Tabla2[phone_number_dialed],Tabla2[status_name],,0)</f>
        <v>#N/A</v>
      </c>
    </row>
    <row r="1209" spans="1:22" x14ac:dyDescent="0.25">
      <c r="A1209" s="88" t="s">
        <v>2241</v>
      </c>
      <c r="B1209" t="s">
        <v>503</v>
      </c>
      <c r="C1209" s="4">
        <v>352340470000</v>
      </c>
      <c r="D1209" t="s">
        <v>4163</v>
      </c>
      <c r="E1209">
        <f>+_xlfn.XLOOKUP(UTILIZADAS[[#This Row],[Numero_Cuenta]],'[1]cobros_marzo (fijo)'!$B:$B,'[1]cobros_marzo (fijo)'!$D:$D,,0)</f>
        <v>0</v>
      </c>
      <c r="G1209" s="3">
        <v>46026</v>
      </c>
      <c r="H1209">
        <v>66587679</v>
      </c>
      <c r="I1209">
        <v>66587679</v>
      </c>
      <c r="K1209" t="s">
        <v>3641</v>
      </c>
      <c r="O1209" s="3">
        <v>46026</v>
      </c>
      <c r="S1209" t="s">
        <v>504</v>
      </c>
      <c r="T1209" t="s">
        <v>86</v>
      </c>
      <c r="U1209" t="s">
        <v>2551</v>
      </c>
      <c r="V1209" t="e">
        <f>_xlfn.XLOOKUP(UTILIZADAS[[#This Row],[Contacto1]],Tabla2[phone_number_dialed],Tabla2[status_name],,0)</f>
        <v>#N/A</v>
      </c>
    </row>
    <row r="1210" spans="1:22" x14ac:dyDescent="0.25">
      <c r="A1210" s="88" t="s">
        <v>2241</v>
      </c>
      <c r="B1210" t="s">
        <v>505</v>
      </c>
      <c r="C1210" s="4">
        <v>355363260000</v>
      </c>
      <c r="D1210" t="s">
        <v>4163</v>
      </c>
      <c r="E1210">
        <f>+_xlfn.XLOOKUP(UTILIZADAS[[#This Row],[Numero_Cuenta]],'[1]cobros_marzo (fijo)'!$B:$B,'[1]cobros_marzo (fijo)'!$D:$D,,0)</f>
        <v>0</v>
      </c>
      <c r="G1210" s="3">
        <v>46026</v>
      </c>
      <c r="H1210">
        <v>65333971</v>
      </c>
      <c r="I1210">
        <v>65333971</v>
      </c>
      <c r="K1210" t="s">
        <v>3642</v>
      </c>
      <c r="O1210" s="3">
        <v>46026</v>
      </c>
      <c r="S1210" t="s">
        <v>506</v>
      </c>
      <c r="T1210" t="s">
        <v>65</v>
      </c>
      <c r="U1210" t="s">
        <v>2551</v>
      </c>
      <c r="V1210" t="e">
        <f>_xlfn.XLOOKUP(UTILIZADAS[[#This Row],[Contacto1]],Tabla2[phone_number_dialed],Tabla2[status_name],,0)</f>
        <v>#N/A</v>
      </c>
    </row>
    <row r="1211" spans="1:22" x14ac:dyDescent="0.25">
      <c r="A1211" s="88" t="s">
        <v>2241</v>
      </c>
      <c r="B1211" t="s">
        <v>507</v>
      </c>
      <c r="C1211" s="4">
        <v>356366700000</v>
      </c>
      <c r="D1211" t="s">
        <v>4163</v>
      </c>
      <c r="E1211">
        <f>+_xlfn.XLOOKUP(UTILIZADAS[[#This Row],[Numero_Cuenta]],'[1]cobros_marzo (fijo)'!$B:$B,'[1]cobros_marzo (fijo)'!$D:$D,,0)</f>
        <v>0</v>
      </c>
      <c r="G1211" s="3">
        <v>46026</v>
      </c>
      <c r="H1211">
        <v>64575908</v>
      </c>
      <c r="I1211">
        <v>64575908</v>
      </c>
      <c r="K1211" t="s">
        <v>3643</v>
      </c>
      <c r="O1211" s="3">
        <v>46026</v>
      </c>
      <c r="S1211" t="s">
        <v>508</v>
      </c>
      <c r="T1211" t="s">
        <v>65</v>
      </c>
      <c r="U1211" t="s">
        <v>2551</v>
      </c>
      <c r="V1211" t="str">
        <f>_xlfn.XLOOKUP(UTILIZADAS[[#This Row],[Contacto1]],Tabla2[phone_number_dialed],Tabla2[status_name],,0)</f>
        <v>Mensaje a tercero</v>
      </c>
    </row>
    <row r="1212" spans="1:22" x14ac:dyDescent="0.25">
      <c r="A1212" s="88" t="s">
        <v>2241</v>
      </c>
      <c r="B1212" t="s">
        <v>509</v>
      </c>
      <c r="C1212" s="4">
        <v>256046840000</v>
      </c>
      <c r="D1212" t="s">
        <v>4163</v>
      </c>
      <c r="E1212">
        <f>+_xlfn.XLOOKUP(UTILIZADAS[[#This Row],[Numero_Cuenta]],'[1]cobros_marzo (fijo)'!$B:$B,'[1]cobros_marzo (fijo)'!$D:$D,,0)</f>
        <v>0</v>
      </c>
      <c r="G1212" s="3">
        <v>46026</v>
      </c>
      <c r="H1212">
        <v>68911386</v>
      </c>
      <c r="I1212">
        <v>68911386</v>
      </c>
      <c r="K1212" t="s">
        <v>3644</v>
      </c>
      <c r="O1212" s="3">
        <v>46026</v>
      </c>
      <c r="S1212" t="s">
        <v>510</v>
      </c>
      <c r="T1212" t="s">
        <v>65</v>
      </c>
      <c r="U1212" t="s">
        <v>2551</v>
      </c>
      <c r="V1212" t="str">
        <f>_xlfn.XLOOKUP(UTILIZADAS[[#This Row],[Contacto1]],Tabla2[phone_number_dialed],Tabla2[status_name],,0)</f>
        <v>Agent Not Available</v>
      </c>
    </row>
    <row r="1213" spans="1:22" x14ac:dyDescent="0.25">
      <c r="A1213" s="88" t="s">
        <v>2241</v>
      </c>
      <c r="B1213" t="s">
        <v>477</v>
      </c>
      <c r="C1213" s="4">
        <v>353368490000</v>
      </c>
      <c r="D1213" t="s">
        <v>4163</v>
      </c>
      <c r="E1213">
        <f>+_xlfn.XLOOKUP(UTILIZADAS[[#This Row],[Numero_Cuenta]],'[1]cobros_marzo (fijo)'!$B:$B,'[1]cobros_marzo (fijo)'!$D:$D,,0)</f>
        <v>0</v>
      </c>
      <c r="G1213" s="3">
        <v>46026</v>
      </c>
      <c r="H1213">
        <v>67078276</v>
      </c>
      <c r="I1213">
        <v>67078276</v>
      </c>
      <c r="K1213" t="s">
        <v>3645</v>
      </c>
      <c r="O1213" s="3">
        <v>46026</v>
      </c>
      <c r="S1213" t="s">
        <v>478</v>
      </c>
      <c r="T1213" t="s">
        <v>65</v>
      </c>
      <c r="U1213" t="s">
        <v>2551</v>
      </c>
      <c r="V1213" t="e">
        <f>_xlfn.XLOOKUP(UTILIZADAS[[#This Row],[Contacto1]],Tabla2[phone_number_dialed],Tabla2[status_name],,0)</f>
        <v>#N/A</v>
      </c>
    </row>
    <row r="1214" spans="1:22" x14ac:dyDescent="0.25">
      <c r="A1214" s="88" t="s">
        <v>2241</v>
      </c>
      <c r="B1214" t="s">
        <v>479</v>
      </c>
      <c r="C1214" s="4">
        <v>356368620000</v>
      </c>
      <c r="D1214" t="s">
        <v>4163</v>
      </c>
      <c r="E1214">
        <f>+_xlfn.XLOOKUP(UTILIZADAS[[#This Row],[Numero_Cuenta]],'[1]cobros_marzo (fijo)'!$B:$B,'[1]cobros_marzo (fijo)'!$D:$D,,0)</f>
        <v>0</v>
      </c>
      <c r="G1214" s="3">
        <v>46026</v>
      </c>
      <c r="H1214">
        <v>69308815</v>
      </c>
      <c r="I1214">
        <v>69308815</v>
      </c>
      <c r="K1214" t="s">
        <v>3646</v>
      </c>
      <c r="O1214" s="3">
        <v>46026</v>
      </c>
      <c r="S1214" t="s">
        <v>480</v>
      </c>
      <c r="T1214" t="s">
        <v>65</v>
      </c>
      <c r="U1214" t="s">
        <v>2551</v>
      </c>
      <c r="V1214" t="e">
        <f>_xlfn.XLOOKUP(UTILIZADAS[[#This Row],[Contacto1]],Tabla2[phone_number_dialed],Tabla2[status_name],,0)</f>
        <v>#N/A</v>
      </c>
    </row>
    <row r="1215" spans="1:22" x14ac:dyDescent="0.25">
      <c r="A1215" s="88" t="s">
        <v>2241</v>
      </c>
      <c r="B1215" t="s">
        <v>481</v>
      </c>
      <c r="C1215" s="4">
        <v>351368460000</v>
      </c>
      <c r="D1215" t="s">
        <v>4163</v>
      </c>
      <c r="E1215">
        <f>+_xlfn.XLOOKUP(UTILIZADAS[[#This Row],[Numero_Cuenta]],'[1]cobros_marzo (fijo)'!$B:$B,'[1]cobros_marzo (fijo)'!$D:$D,,0)</f>
        <v>0</v>
      </c>
      <c r="G1215" s="3">
        <v>46026</v>
      </c>
      <c r="H1215">
        <v>61473145</v>
      </c>
      <c r="I1215">
        <v>61473145</v>
      </c>
      <c r="K1215" t="s">
        <v>3647</v>
      </c>
      <c r="O1215" s="3">
        <v>46026</v>
      </c>
      <c r="S1215" t="s">
        <v>482</v>
      </c>
      <c r="T1215" t="s">
        <v>65</v>
      </c>
      <c r="U1215" t="s">
        <v>2551</v>
      </c>
      <c r="V1215" t="str">
        <f>_xlfn.XLOOKUP(UTILIZADAS[[#This Row],[Contacto1]],Tabla2[phone_number_dialed],Tabla2[status_name],,0)</f>
        <v>No Answer AutoDial</v>
      </c>
    </row>
    <row r="1216" spans="1:22" x14ac:dyDescent="0.25">
      <c r="A1216" s="88" t="s">
        <v>2241</v>
      </c>
      <c r="B1216" t="s">
        <v>475</v>
      </c>
      <c r="C1216" s="4">
        <v>358369450000</v>
      </c>
      <c r="D1216" t="s">
        <v>4163</v>
      </c>
      <c r="E1216">
        <f>+_xlfn.XLOOKUP(UTILIZADAS[[#This Row],[Numero_Cuenta]],'[1]cobros_marzo (fijo)'!$B:$B,'[1]cobros_marzo (fijo)'!$D:$D,,0)</f>
        <v>0</v>
      </c>
      <c r="G1216" s="3">
        <v>46026</v>
      </c>
      <c r="H1216">
        <v>67574331</v>
      </c>
      <c r="I1216">
        <v>67574331</v>
      </c>
      <c r="K1216" t="s">
        <v>2908</v>
      </c>
      <c r="O1216" s="3">
        <v>46026</v>
      </c>
      <c r="S1216" t="s">
        <v>476</v>
      </c>
      <c r="T1216" t="s">
        <v>65</v>
      </c>
      <c r="U1216" t="s">
        <v>2551</v>
      </c>
      <c r="V1216" t="str">
        <f>_xlfn.XLOOKUP(UTILIZADAS[[#This Row],[Contacto1]],Tabla2[phone_number_dialed],Tabla2[status_name],,0)</f>
        <v>Auto busy</v>
      </c>
    </row>
    <row r="1217" spans="1:22" x14ac:dyDescent="0.25">
      <c r="A1217" s="88" t="s">
        <v>2241</v>
      </c>
      <c r="B1217" t="s">
        <v>465</v>
      </c>
      <c r="C1217" s="4">
        <v>352368230000</v>
      </c>
      <c r="D1217" t="s">
        <v>4163</v>
      </c>
      <c r="E1217">
        <f>+_xlfn.XLOOKUP(UTILIZADAS[[#This Row],[Numero_Cuenta]],'[1]cobros_marzo (fijo)'!$B:$B,'[1]cobros_marzo (fijo)'!$D:$D,,0)</f>
        <v>0</v>
      </c>
      <c r="G1217" s="3">
        <v>46026</v>
      </c>
      <c r="H1217">
        <v>68612220</v>
      </c>
      <c r="I1217">
        <v>68612220</v>
      </c>
      <c r="K1217" t="s">
        <v>3648</v>
      </c>
      <c r="O1217" s="3">
        <v>46026</v>
      </c>
      <c r="S1217" t="s">
        <v>466</v>
      </c>
      <c r="T1217" t="s">
        <v>65</v>
      </c>
      <c r="U1217" t="s">
        <v>2551</v>
      </c>
      <c r="V1217" t="str">
        <f>_xlfn.XLOOKUP(UTILIZADAS[[#This Row],[Contacto1]],Tabla2[phone_number_dialed],Tabla2[status_name],,0)</f>
        <v>Mensaje a tercero</v>
      </c>
    </row>
    <row r="1218" spans="1:22" x14ac:dyDescent="0.25">
      <c r="A1218" s="88" t="s">
        <v>2241</v>
      </c>
      <c r="B1218" t="s">
        <v>1410</v>
      </c>
      <c r="C1218" s="4">
        <v>353369750000</v>
      </c>
      <c r="D1218" t="s">
        <v>4163</v>
      </c>
      <c r="E1218">
        <f>+_xlfn.XLOOKUP(UTILIZADAS[[#This Row],[Numero_Cuenta]],'[1]cobros_marzo (fijo)'!$B:$B,'[1]cobros_marzo (fijo)'!$D:$D,,0)</f>
        <v>0</v>
      </c>
      <c r="G1218" s="3">
        <v>46026</v>
      </c>
      <c r="H1218">
        <v>65101089</v>
      </c>
      <c r="I1218">
        <v>65101089</v>
      </c>
      <c r="K1218" t="s">
        <v>3649</v>
      </c>
      <c r="O1218" s="3">
        <v>46026</v>
      </c>
      <c r="S1218" t="s">
        <v>1411</v>
      </c>
      <c r="T1218" t="s">
        <v>65</v>
      </c>
      <c r="U1218" t="s">
        <v>2551</v>
      </c>
      <c r="V1218" t="str">
        <f>_xlfn.XLOOKUP(UTILIZADAS[[#This Row],[Contacto1]],Tabla2[phone_number_dialed],Tabla2[status_name],,0)</f>
        <v>No Answer AutoDial</v>
      </c>
    </row>
    <row r="1219" spans="1:22" x14ac:dyDescent="0.25">
      <c r="A1219" s="88" t="s">
        <v>2241</v>
      </c>
      <c r="B1219" t="s">
        <v>467</v>
      </c>
      <c r="C1219" s="4">
        <v>354365810000</v>
      </c>
      <c r="D1219" t="s">
        <v>4163</v>
      </c>
      <c r="E1219">
        <f>+_xlfn.XLOOKUP(UTILIZADAS[[#This Row],[Numero_Cuenta]],'[1]cobros_marzo (fijo)'!$B:$B,'[1]cobros_marzo (fijo)'!$D:$D,,0)</f>
        <v>0</v>
      </c>
      <c r="G1219" s="3">
        <v>46026</v>
      </c>
      <c r="H1219">
        <v>69109219</v>
      </c>
      <c r="I1219">
        <v>69109219</v>
      </c>
      <c r="K1219" t="s">
        <v>3650</v>
      </c>
      <c r="O1219" s="3">
        <v>46026</v>
      </c>
      <c r="S1219" t="s">
        <v>468</v>
      </c>
      <c r="T1219" t="s">
        <v>65</v>
      </c>
      <c r="U1219" t="s">
        <v>2551</v>
      </c>
      <c r="V1219" t="e">
        <f>_xlfn.XLOOKUP(UTILIZADAS[[#This Row],[Contacto1]],Tabla2[phone_number_dialed],Tabla2[status_name],,0)</f>
        <v>#N/A</v>
      </c>
    </row>
    <row r="1220" spans="1:22" x14ac:dyDescent="0.25">
      <c r="A1220" s="88" t="s">
        <v>2241</v>
      </c>
      <c r="B1220" t="s">
        <v>469</v>
      </c>
      <c r="C1220" s="4">
        <v>286018590000</v>
      </c>
      <c r="D1220" t="s">
        <v>4163</v>
      </c>
      <c r="E1220">
        <f>+_xlfn.XLOOKUP(UTILIZADAS[[#This Row],[Numero_Cuenta]],'[1]cobros_marzo (fijo)'!$B:$B,'[1]cobros_marzo (fijo)'!$D:$D,,0)</f>
        <v>0</v>
      </c>
      <c r="G1220" s="3">
        <v>46026</v>
      </c>
      <c r="H1220">
        <v>62538896</v>
      </c>
      <c r="I1220">
        <v>62538896</v>
      </c>
      <c r="K1220" t="s">
        <v>3651</v>
      </c>
      <c r="O1220" s="3">
        <v>46026</v>
      </c>
      <c r="S1220" t="s">
        <v>470</v>
      </c>
      <c r="T1220" t="s">
        <v>65</v>
      </c>
      <c r="U1220" t="s">
        <v>2551</v>
      </c>
      <c r="V1220" t="e">
        <f>_xlfn.XLOOKUP(UTILIZADAS[[#This Row],[Contacto1]],Tabla2[phone_number_dialed],Tabla2[status_name],,0)</f>
        <v>#N/A</v>
      </c>
    </row>
    <row r="1221" spans="1:22" x14ac:dyDescent="0.25">
      <c r="A1221" s="88" t="s">
        <v>2241</v>
      </c>
      <c r="B1221" t="s">
        <v>471</v>
      </c>
      <c r="C1221" s="4">
        <v>342342600000</v>
      </c>
      <c r="D1221" t="s">
        <v>4163</v>
      </c>
      <c r="E1221">
        <f>+_xlfn.XLOOKUP(UTILIZADAS[[#This Row],[Numero_Cuenta]],'[1]cobros_marzo (fijo)'!$B:$B,'[1]cobros_marzo (fijo)'!$D:$D,,0)</f>
        <v>0</v>
      </c>
      <c r="G1221" s="3">
        <v>46026</v>
      </c>
      <c r="H1221">
        <v>65975660</v>
      </c>
      <c r="I1221">
        <v>65975660</v>
      </c>
      <c r="K1221" t="s">
        <v>3652</v>
      </c>
      <c r="O1221" s="3">
        <v>46026</v>
      </c>
      <c r="S1221" t="s">
        <v>472</v>
      </c>
      <c r="T1221" t="s">
        <v>65</v>
      </c>
      <c r="U1221" t="s">
        <v>2551</v>
      </c>
      <c r="V1221" t="str">
        <f>_xlfn.XLOOKUP(UTILIZADAS[[#This Row],[Contacto1]],Tabla2[phone_number_dialed],Tabla2[status_name],,0)</f>
        <v>Agent Not Available</v>
      </c>
    </row>
    <row r="1222" spans="1:22" x14ac:dyDescent="0.25">
      <c r="A1222" s="88" t="s">
        <v>2241</v>
      </c>
      <c r="B1222" t="s">
        <v>1421</v>
      </c>
      <c r="C1222" s="4">
        <v>359370290000</v>
      </c>
      <c r="D1222" t="s">
        <v>4163</v>
      </c>
      <c r="E1222">
        <f>+_xlfn.XLOOKUP(UTILIZADAS[[#This Row],[Numero_Cuenta]],'[1]cobros_marzo (fijo)'!$B:$B,'[1]cobros_marzo (fijo)'!$D:$D,,0)</f>
        <v>0</v>
      </c>
      <c r="G1222" s="3">
        <v>46026</v>
      </c>
      <c r="H1222">
        <v>60696170</v>
      </c>
      <c r="I1222">
        <v>60696170</v>
      </c>
      <c r="K1222" t="s">
        <v>3653</v>
      </c>
      <c r="O1222" s="3">
        <v>46026</v>
      </c>
      <c r="S1222" t="s">
        <v>1422</v>
      </c>
      <c r="T1222" t="s">
        <v>65</v>
      </c>
      <c r="U1222" t="s">
        <v>2551</v>
      </c>
      <c r="V1222" t="str">
        <f>_xlfn.XLOOKUP(UTILIZADAS[[#This Row],[Contacto1]],Tabla2[phone_number_dialed],Tabla2[status_name],,0)</f>
        <v>Agent Not Available</v>
      </c>
    </row>
    <row r="1223" spans="1:22" x14ac:dyDescent="0.25">
      <c r="A1223" s="88" t="s">
        <v>2241</v>
      </c>
      <c r="B1223" t="s">
        <v>473</v>
      </c>
      <c r="C1223" s="4">
        <v>356366510000</v>
      </c>
      <c r="D1223" t="s">
        <v>4163</v>
      </c>
      <c r="E1223">
        <f>+_xlfn.XLOOKUP(UTILIZADAS[[#This Row],[Numero_Cuenta]],'[1]cobros_marzo (fijo)'!$B:$B,'[1]cobros_marzo (fijo)'!$D:$D,,0)</f>
        <v>0</v>
      </c>
      <c r="G1223" s="3">
        <v>46026</v>
      </c>
      <c r="H1223">
        <v>62236883</v>
      </c>
      <c r="I1223">
        <v>62236883</v>
      </c>
      <c r="K1223" t="s">
        <v>3654</v>
      </c>
      <c r="O1223" s="3">
        <v>46026</v>
      </c>
      <c r="S1223" t="s">
        <v>474</v>
      </c>
      <c r="T1223" t="s">
        <v>65</v>
      </c>
      <c r="U1223" t="s">
        <v>2551</v>
      </c>
      <c r="V1223" t="str">
        <f>_xlfn.XLOOKUP(UTILIZADAS[[#This Row],[Contacto1]],Tabla2[phone_number_dialed],Tabla2[status_name],,0)</f>
        <v>Buzon de voz</v>
      </c>
    </row>
    <row r="1224" spans="1:22" x14ac:dyDescent="0.25">
      <c r="A1224" s="88" t="s">
        <v>2241</v>
      </c>
      <c r="B1224" t="s">
        <v>449</v>
      </c>
      <c r="C1224" s="4">
        <v>356371320000</v>
      </c>
      <c r="D1224" t="s">
        <v>4163</v>
      </c>
      <c r="E1224">
        <f>+_xlfn.XLOOKUP(UTILIZADAS[[#This Row],[Numero_Cuenta]],'[1]cobros_marzo (fijo)'!$B:$B,'[1]cobros_marzo (fijo)'!$D:$D,,0)</f>
        <v>0</v>
      </c>
      <c r="G1224" s="3">
        <v>46026</v>
      </c>
      <c r="H1224">
        <v>62381149</v>
      </c>
      <c r="I1224">
        <v>62381149</v>
      </c>
      <c r="K1224" t="s">
        <v>3655</v>
      </c>
      <c r="O1224" s="3">
        <v>46026</v>
      </c>
      <c r="S1224" t="s">
        <v>450</v>
      </c>
      <c r="T1224" t="s">
        <v>65</v>
      </c>
      <c r="U1224" t="s">
        <v>2551</v>
      </c>
      <c r="V1224" t="e">
        <f>_xlfn.XLOOKUP(UTILIZADAS[[#This Row],[Contacto1]],Tabla2[phone_number_dialed],Tabla2[status_name],,0)</f>
        <v>#N/A</v>
      </c>
    </row>
    <row r="1225" spans="1:22" x14ac:dyDescent="0.25">
      <c r="A1225" s="88" t="s">
        <v>2241</v>
      </c>
      <c r="B1225" t="s">
        <v>1401</v>
      </c>
      <c r="C1225" s="4">
        <v>356370710000</v>
      </c>
      <c r="D1225" t="s">
        <v>4163</v>
      </c>
      <c r="E1225">
        <f>+_xlfn.XLOOKUP(UTILIZADAS[[#This Row],[Numero_Cuenta]],'[1]cobros_marzo (fijo)'!$B:$B,'[1]cobros_marzo (fijo)'!$D:$D,,0)</f>
        <v>0</v>
      </c>
      <c r="G1225" s="3">
        <v>46026</v>
      </c>
      <c r="H1225">
        <v>68472312</v>
      </c>
      <c r="I1225">
        <v>68472312</v>
      </c>
      <c r="K1225" t="s">
        <v>3655</v>
      </c>
      <c r="O1225" s="3">
        <v>46026</v>
      </c>
      <c r="S1225" t="s">
        <v>1402</v>
      </c>
      <c r="T1225" t="s">
        <v>65</v>
      </c>
      <c r="U1225" t="s">
        <v>2551</v>
      </c>
      <c r="V1225" t="str">
        <f>_xlfn.XLOOKUP(UTILIZADAS[[#This Row],[Contacto1]],Tabla2[phone_number_dialed],Tabla2[status_name],,0)</f>
        <v>Agent Not Available</v>
      </c>
    </row>
    <row r="1226" spans="1:22" x14ac:dyDescent="0.25">
      <c r="A1226" s="88" t="s">
        <v>2241</v>
      </c>
      <c r="B1226" t="s">
        <v>2548</v>
      </c>
      <c r="C1226" s="4">
        <v>358370890000</v>
      </c>
      <c r="D1226" t="s">
        <v>4163</v>
      </c>
      <c r="E1226">
        <f>+_xlfn.XLOOKUP(UTILIZADAS[[#This Row],[Numero_Cuenta]],'[1]cobros_marzo (fijo)'!$B:$B,'[1]cobros_marzo (fijo)'!$D:$D,,0)</f>
        <v>0</v>
      </c>
      <c r="G1226" s="3">
        <v>46026</v>
      </c>
      <c r="H1226">
        <v>63563344</v>
      </c>
      <c r="I1226">
        <v>63563344</v>
      </c>
      <c r="K1226" t="s">
        <v>3656</v>
      </c>
      <c r="O1226" s="3">
        <v>46026</v>
      </c>
      <c r="S1226" t="s">
        <v>4159</v>
      </c>
      <c r="T1226" t="s">
        <v>65</v>
      </c>
      <c r="U1226" t="s">
        <v>2551</v>
      </c>
      <c r="V1226" t="str">
        <f>_xlfn.XLOOKUP(UTILIZADAS[[#This Row],[Contacto1]],Tabla2[phone_number_dialed],Tabla2[status_name],,0)</f>
        <v>Buzon de voz</v>
      </c>
    </row>
    <row r="1227" spans="1:22" x14ac:dyDescent="0.25">
      <c r="A1227" s="88" t="s">
        <v>2241</v>
      </c>
      <c r="B1227" t="s">
        <v>451</v>
      </c>
      <c r="C1227" s="4">
        <v>352361420000</v>
      </c>
      <c r="D1227" t="s">
        <v>4163</v>
      </c>
      <c r="E1227">
        <f>+_xlfn.XLOOKUP(UTILIZADAS[[#This Row],[Numero_Cuenta]],'[1]cobros_marzo (fijo)'!$B:$B,'[1]cobros_marzo (fijo)'!$D:$D,,0)</f>
        <v>0</v>
      </c>
      <c r="G1227" s="3">
        <v>46026</v>
      </c>
      <c r="H1227">
        <v>63592078</v>
      </c>
      <c r="I1227">
        <v>63592078</v>
      </c>
      <c r="K1227" t="s">
        <v>3657</v>
      </c>
      <c r="O1227" s="3">
        <v>46026</v>
      </c>
      <c r="S1227" t="s">
        <v>452</v>
      </c>
      <c r="T1227" t="s">
        <v>65</v>
      </c>
      <c r="U1227" t="s">
        <v>2551</v>
      </c>
      <c r="V1227" t="e">
        <f>_xlfn.XLOOKUP(UTILIZADAS[[#This Row],[Contacto1]],Tabla2[phone_number_dialed],Tabla2[status_name],,0)</f>
        <v>#N/A</v>
      </c>
    </row>
    <row r="1228" spans="1:22" x14ac:dyDescent="0.25">
      <c r="A1228" s="88" t="s">
        <v>2241</v>
      </c>
      <c r="B1228" t="s">
        <v>453</v>
      </c>
      <c r="C1228" s="4">
        <v>357369900000</v>
      </c>
      <c r="D1228" t="s">
        <v>4163</v>
      </c>
      <c r="E1228">
        <f>+_xlfn.XLOOKUP(UTILIZADAS[[#This Row],[Numero_Cuenta]],'[1]cobros_marzo (fijo)'!$B:$B,'[1]cobros_marzo (fijo)'!$D:$D,,0)</f>
        <v>0</v>
      </c>
      <c r="G1228" s="3">
        <v>46026</v>
      </c>
      <c r="H1228">
        <v>64047882</v>
      </c>
      <c r="I1228">
        <v>64047882</v>
      </c>
      <c r="K1228" t="s">
        <v>3658</v>
      </c>
      <c r="O1228" s="3">
        <v>46026</v>
      </c>
      <c r="S1228" t="s">
        <v>454</v>
      </c>
      <c r="T1228" t="s">
        <v>65</v>
      </c>
      <c r="U1228" t="s">
        <v>2551</v>
      </c>
      <c r="V1228" t="str">
        <f>_xlfn.XLOOKUP(UTILIZADAS[[#This Row],[Contacto1]],Tabla2[phone_number_dialed],Tabla2[status_name],,0)</f>
        <v>Agent Not Available</v>
      </c>
    </row>
    <row r="1229" spans="1:22" x14ac:dyDescent="0.25">
      <c r="A1229" s="88" t="s">
        <v>2241</v>
      </c>
      <c r="B1229" t="s">
        <v>455</v>
      </c>
      <c r="C1229" s="4">
        <v>356370120000</v>
      </c>
      <c r="D1229" t="s">
        <v>4163</v>
      </c>
      <c r="E1229">
        <f>+_xlfn.XLOOKUP(UTILIZADAS[[#This Row],[Numero_Cuenta]],'[1]cobros_marzo (fijo)'!$B:$B,'[1]cobros_marzo (fijo)'!$D:$D,,0)</f>
        <v>0</v>
      </c>
      <c r="G1229" s="3">
        <v>46026</v>
      </c>
      <c r="H1229">
        <v>68149339</v>
      </c>
      <c r="I1229">
        <v>68149339</v>
      </c>
      <c r="K1229" t="s">
        <v>3659</v>
      </c>
      <c r="O1229" s="3">
        <v>46026</v>
      </c>
      <c r="S1229" t="s">
        <v>456</v>
      </c>
      <c r="T1229" t="s">
        <v>65</v>
      </c>
      <c r="U1229" t="s">
        <v>2551</v>
      </c>
      <c r="V1229" t="e">
        <f>_xlfn.XLOOKUP(UTILIZADAS[[#This Row],[Contacto1]],Tabla2[phone_number_dialed],Tabla2[status_name],,0)</f>
        <v>#N/A</v>
      </c>
    </row>
    <row r="1230" spans="1:22" x14ac:dyDescent="0.25">
      <c r="A1230" s="88" t="s">
        <v>2241</v>
      </c>
      <c r="B1230" t="s">
        <v>457</v>
      </c>
      <c r="C1230" s="4">
        <v>357369080000</v>
      </c>
      <c r="D1230" t="s">
        <v>4163</v>
      </c>
      <c r="E1230">
        <f>+_xlfn.XLOOKUP(UTILIZADAS[[#This Row],[Numero_Cuenta]],'[1]cobros_marzo (fijo)'!$B:$B,'[1]cobros_marzo (fijo)'!$D:$D,,0)</f>
        <v>0</v>
      </c>
      <c r="G1230" s="3">
        <v>46026</v>
      </c>
      <c r="H1230">
        <v>65725486</v>
      </c>
      <c r="I1230">
        <v>65725486</v>
      </c>
      <c r="K1230" t="s">
        <v>3660</v>
      </c>
      <c r="O1230" s="3">
        <v>46026</v>
      </c>
      <c r="S1230" t="s">
        <v>458</v>
      </c>
      <c r="T1230" t="s">
        <v>85</v>
      </c>
      <c r="U1230" t="s">
        <v>2551</v>
      </c>
      <c r="V1230" t="e">
        <f>_xlfn.XLOOKUP(UTILIZADAS[[#This Row],[Contacto1]],Tabla2[phone_number_dialed],Tabla2[status_name],,0)</f>
        <v>#N/A</v>
      </c>
    </row>
    <row r="1231" spans="1:22" x14ac:dyDescent="0.25">
      <c r="A1231" s="88" t="s">
        <v>2241</v>
      </c>
      <c r="B1231" t="s">
        <v>459</v>
      </c>
      <c r="C1231" s="4">
        <v>219028600000</v>
      </c>
      <c r="D1231" t="s">
        <v>4163</v>
      </c>
      <c r="E1231">
        <f>+_xlfn.XLOOKUP(UTILIZADAS[[#This Row],[Numero_Cuenta]],'[1]cobros_marzo (fijo)'!$B:$B,'[1]cobros_marzo (fijo)'!$D:$D,,0)</f>
        <v>0</v>
      </c>
      <c r="G1231" s="3">
        <v>46026</v>
      </c>
      <c r="H1231">
        <v>69652563</v>
      </c>
      <c r="I1231">
        <v>69652563</v>
      </c>
      <c r="K1231" t="s">
        <v>3661</v>
      </c>
      <c r="O1231" s="3">
        <v>46026</v>
      </c>
      <c r="S1231" t="s">
        <v>460</v>
      </c>
      <c r="T1231" t="s">
        <v>65</v>
      </c>
      <c r="U1231" t="s">
        <v>2551</v>
      </c>
      <c r="V1231" t="e">
        <f>_xlfn.XLOOKUP(UTILIZADAS[[#This Row],[Contacto1]],Tabla2[phone_number_dialed],Tabla2[status_name],,0)</f>
        <v>#N/A</v>
      </c>
    </row>
    <row r="1232" spans="1:22" x14ac:dyDescent="0.25">
      <c r="A1232" s="88" t="s">
        <v>2241</v>
      </c>
      <c r="B1232" t="s">
        <v>461</v>
      </c>
      <c r="C1232" s="4">
        <v>352371690000</v>
      </c>
      <c r="D1232" t="s">
        <v>4163</v>
      </c>
      <c r="E1232">
        <f>+_xlfn.XLOOKUP(UTILIZADAS[[#This Row],[Numero_Cuenta]],'[1]cobros_marzo (fijo)'!$B:$B,'[1]cobros_marzo (fijo)'!$D:$D,,0)</f>
        <v>0</v>
      </c>
      <c r="G1232" s="3">
        <v>46026</v>
      </c>
      <c r="H1232">
        <v>69875835</v>
      </c>
      <c r="I1232">
        <v>69875835</v>
      </c>
      <c r="K1232" t="s">
        <v>3662</v>
      </c>
      <c r="O1232" s="3">
        <v>46026</v>
      </c>
      <c r="S1232" t="s">
        <v>462</v>
      </c>
      <c r="T1232" t="s">
        <v>86</v>
      </c>
      <c r="U1232" t="s">
        <v>2551</v>
      </c>
      <c r="V1232" t="e">
        <f>_xlfn.XLOOKUP(UTILIZADAS[[#This Row],[Contacto1]],Tabla2[phone_number_dialed],Tabla2[status_name],,0)</f>
        <v>#N/A</v>
      </c>
    </row>
    <row r="1233" spans="1:22" x14ac:dyDescent="0.25">
      <c r="A1233" s="88" t="s">
        <v>2241</v>
      </c>
      <c r="B1233" t="s">
        <v>463</v>
      </c>
      <c r="C1233" s="4">
        <v>355368170000</v>
      </c>
      <c r="D1233" t="s">
        <v>4163</v>
      </c>
      <c r="E1233">
        <f>+_xlfn.XLOOKUP(UTILIZADAS[[#This Row],[Numero_Cuenta]],'[1]cobros_marzo (fijo)'!$B:$B,'[1]cobros_marzo (fijo)'!$D:$D,,0)</f>
        <v>0</v>
      </c>
      <c r="G1233" s="3">
        <v>46026</v>
      </c>
      <c r="H1233">
        <v>62285645</v>
      </c>
      <c r="I1233">
        <v>62285645</v>
      </c>
      <c r="K1233" t="s">
        <v>3663</v>
      </c>
      <c r="O1233" s="3">
        <v>46026</v>
      </c>
      <c r="S1233" t="s">
        <v>464</v>
      </c>
      <c r="T1233" t="s">
        <v>65</v>
      </c>
      <c r="U1233" t="s">
        <v>2551</v>
      </c>
      <c r="V1233" t="str">
        <f>_xlfn.XLOOKUP(UTILIZADAS[[#This Row],[Contacto1]],Tabla2[phone_number_dialed],Tabla2[status_name],,0)</f>
        <v>Agent Not Available</v>
      </c>
    </row>
    <row r="1234" spans="1:22" x14ac:dyDescent="0.25">
      <c r="A1234" s="88" t="s">
        <v>2241</v>
      </c>
      <c r="B1234" t="s">
        <v>433</v>
      </c>
      <c r="C1234" s="4">
        <v>352372410000</v>
      </c>
      <c r="D1234" t="s">
        <v>4163</v>
      </c>
      <c r="E1234">
        <f>+_xlfn.XLOOKUP(UTILIZADAS[[#This Row],[Numero_Cuenta]],'[1]cobros_marzo (fijo)'!$B:$B,'[1]cobros_marzo (fijo)'!$D:$D,,0)</f>
        <v>0</v>
      </c>
      <c r="G1234" s="3">
        <v>46026</v>
      </c>
      <c r="H1234">
        <v>69931900</v>
      </c>
      <c r="I1234">
        <v>69931900</v>
      </c>
      <c r="K1234" t="s">
        <v>3655</v>
      </c>
      <c r="O1234" s="3">
        <v>46026</v>
      </c>
      <c r="S1234" t="s">
        <v>434</v>
      </c>
      <c r="T1234" t="s">
        <v>65</v>
      </c>
      <c r="U1234" t="s">
        <v>2551</v>
      </c>
      <c r="V1234" t="e">
        <f>_xlfn.XLOOKUP(UTILIZADAS[[#This Row],[Contacto1]],Tabla2[phone_number_dialed],Tabla2[status_name],,0)</f>
        <v>#N/A</v>
      </c>
    </row>
    <row r="1235" spans="1:22" x14ac:dyDescent="0.25">
      <c r="A1235" s="88" t="s">
        <v>2241</v>
      </c>
      <c r="B1235" t="s">
        <v>435</v>
      </c>
      <c r="C1235" s="4">
        <v>355371300000</v>
      </c>
      <c r="D1235" t="s">
        <v>4163</v>
      </c>
      <c r="E1235">
        <f>+_xlfn.XLOOKUP(UTILIZADAS[[#This Row],[Numero_Cuenta]],'[1]cobros_marzo (fijo)'!$B:$B,'[1]cobros_marzo (fijo)'!$D:$D,,0)</f>
        <v>0</v>
      </c>
      <c r="G1235" s="3">
        <v>46026</v>
      </c>
      <c r="H1235">
        <v>65560240</v>
      </c>
      <c r="I1235">
        <v>65560240</v>
      </c>
      <c r="K1235" t="s">
        <v>3664</v>
      </c>
      <c r="O1235" s="3">
        <v>46026</v>
      </c>
      <c r="S1235" t="s">
        <v>436</v>
      </c>
      <c r="T1235" t="s">
        <v>65</v>
      </c>
      <c r="U1235" t="s">
        <v>2551</v>
      </c>
      <c r="V1235" t="e">
        <f>_xlfn.XLOOKUP(UTILIZADAS[[#This Row],[Contacto1]],Tabla2[phone_number_dialed],Tabla2[status_name],,0)</f>
        <v>#N/A</v>
      </c>
    </row>
    <row r="1236" spans="1:22" x14ac:dyDescent="0.25">
      <c r="A1236" s="88" t="s">
        <v>2241</v>
      </c>
      <c r="B1236" t="s">
        <v>437</v>
      </c>
      <c r="C1236" s="4">
        <v>351373130000</v>
      </c>
      <c r="D1236" t="s">
        <v>4163</v>
      </c>
      <c r="E1236">
        <f>+_xlfn.XLOOKUP(UTILIZADAS[[#This Row],[Numero_Cuenta]],'[1]cobros_marzo (fijo)'!$B:$B,'[1]cobros_marzo (fijo)'!$D:$D,,0)</f>
        <v>0</v>
      </c>
      <c r="G1236" s="3">
        <v>46026</v>
      </c>
      <c r="H1236">
        <v>67890543</v>
      </c>
      <c r="I1236">
        <v>67890543</v>
      </c>
      <c r="K1236" t="s">
        <v>2908</v>
      </c>
      <c r="O1236" s="3">
        <v>46026</v>
      </c>
      <c r="S1236" t="s">
        <v>438</v>
      </c>
      <c r="T1236" t="s">
        <v>65</v>
      </c>
      <c r="U1236" t="s">
        <v>2551</v>
      </c>
      <c r="V1236" t="str">
        <f>_xlfn.XLOOKUP(UTILIZADAS[[#This Row],[Contacto1]],Tabla2[phone_number_dialed],Tabla2[status_name],,0)</f>
        <v>Buzon de voz</v>
      </c>
    </row>
    <row r="1237" spans="1:22" x14ac:dyDescent="0.25">
      <c r="A1237" s="88" t="s">
        <v>2241</v>
      </c>
      <c r="B1237" t="s">
        <v>439</v>
      </c>
      <c r="C1237" s="4">
        <v>357370300000</v>
      </c>
      <c r="D1237" t="s">
        <v>4163</v>
      </c>
      <c r="E1237">
        <f>+_xlfn.XLOOKUP(UTILIZADAS[[#This Row],[Numero_Cuenta]],'[1]cobros_marzo (fijo)'!$B:$B,'[1]cobros_marzo (fijo)'!$D:$D,,0)</f>
        <v>0</v>
      </c>
      <c r="G1237" s="3">
        <v>46026</v>
      </c>
      <c r="H1237">
        <v>68294152</v>
      </c>
      <c r="I1237">
        <v>68294152</v>
      </c>
      <c r="K1237" t="s">
        <v>3665</v>
      </c>
      <c r="O1237" s="3">
        <v>46026</v>
      </c>
      <c r="S1237" t="s">
        <v>440</v>
      </c>
      <c r="T1237" t="s">
        <v>65</v>
      </c>
      <c r="U1237" t="s">
        <v>2551</v>
      </c>
      <c r="V1237" t="e">
        <f>_xlfn.XLOOKUP(UTILIZADAS[[#This Row],[Contacto1]],Tabla2[phone_number_dialed],Tabla2[status_name],,0)</f>
        <v>#N/A</v>
      </c>
    </row>
    <row r="1238" spans="1:22" x14ac:dyDescent="0.25">
      <c r="A1238" s="88" t="s">
        <v>2241</v>
      </c>
      <c r="B1238" t="s">
        <v>441</v>
      </c>
      <c r="C1238" s="4">
        <v>353365190000</v>
      </c>
      <c r="D1238" t="s">
        <v>4163</v>
      </c>
      <c r="E1238">
        <f>+_xlfn.XLOOKUP(UTILIZADAS[[#This Row],[Numero_Cuenta]],'[1]cobros_marzo (fijo)'!$B:$B,'[1]cobros_marzo (fijo)'!$D:$D,,0)</f>
        <v>0</v>
      </c>
      <c r="G1238" s="3">
        <v>46026</v>
      </c>
      <c r="H1238">
        <v>66178334</v>
      </c>
      <c r="I1238">
        <v>66178334</v>
      </c>
      <c r="K1238" t="s">
        <v>3666</v>
      </c>
      <c r="O1238" s="3">
        <v>46026</v>
      </c>
      <c r="S1238" t="s">
        <v>442</v>
      </c>
      <c r="T1238" t="s">
        <v>65</v>
      </c>
      <c r="U1238" t="s">
        <v>2551</v>
      </c>
      <c r="V1238" t="str">
        <f>_xlfn.XLOOKUP(UTILIZADAS[[#This Row],[Contacto1]],Tabla2[phone_number_dialed],Tabla2[status_name],,0)</f>
        <v>Agent Not Available</v>
      </c>
    </row>
    <row r="1239" spans="1:22" x14ac:dyDescent="0.25">
      <c r="A1239" s="88" t="s">
        <v>2241</v>
      </c>
      <c r="B1239" t="s">
        <v>443</v>
      </c>
      <c r="C1239" s="4">
        <v>359367900000</v>
      </c>
      <c r="D1239" t="s">
        <v>4163</v>
      </c>
      <c r="E1239">
        <f>+_xlfn.XLOOKUP(UTILIZADAS[[#This Row],[Numero_Cuenta]],'[1]cobros_marzo (fijo)'!$B:$B,'[1]cobros_marzo (fijo)'!$D:$D,,0)</f>
        <v>0</v>
      </c>
      <c r="G1239" s="3">
        <v>46026</v>
      </c>
      <c r="H1239">
        <v>60452651</v>
      </c>
      <c r="I1239">
        <v>60452651</v>
      </c>
      <c r="K1239" t="s">
        <v>3667</v>
      </c>
      <c r="O1239" s="3">
        <v>46026</v>
      </c>
      <c r="S1239" t="s">
        <v>444</v>
      </c>
      <c r="T1239" t="s">
        <v>65</v>
      </c>
      <c r="U1239" t="s">
        <v>2551</v>
      </c>
      <c r="V1239" t="e">
        <f>_xlfn.XLOOKUP(UTILIZADAS[[#This Row],[Contacto1]],Tabla2[phone_number_dialed],Tabla2[status_name],,0)</f>
        <v>#N/A</v>
      </c>
    </row>
    <row r="1240" spans="1:22" x14ac:dyDescent="0.25">
      <c r="A1240" s="88" t="s">
        <v>2241</v>
      </c>
      <c r="B1240" t="s">
        <v>445</v>
      </c>
      <c r="C1240" s="4">
        <v>355370310000</v>
      </c>
      <c r="D1240" t="s">
        <v>4163</v>
      </c>
      <c r="E1240">
        <f>+_xlfn.XLOOKUP(UTILIZADAS[[#This Row],[Numero_Cuenta]],'[1]cobros_marzo (fijo)'!$B:$B,'[1]cobros_marzo (fijo)'!$D:$D,,0)</f>
        <v>0</v>
      </c>
      <c r="G1240" s="3">
        <v>46026</v>
      </c>
      <c r="H1240">
        <v>69625968</v>
      </c>
      <c r="I1240">
        <v>69625968</v>
      </c>
      <c r="K1240" t="s">
        <v>3668</v>
      </c>
      <c r="O1240" s="3">
        <v>46026</v>
      </c>
      <c r="S1240" t="s">
        <v>446</v>
      </c>
      <c r="T1240" t="s">
        <v>65</v>
      </c>
      <c r="U1240" t="s">
        <v>2551</v>
      </c>
      <c r="V1240" t="str">
        <f>_xlfn.XLOOKUP(UTILIZADAS[[#This Row],[Contacto1]],Tabla2[phone_number_dialed],Tabla2[status_name],,0)</f>
        <v>Agent Not Available</v>
      </c>
    </row>
    <row r="1241" spans="1:22" x14ac:dyDescent="0.25">
      <c r="A1241" s="88" t="s">
        <v>2241</v>
      </c>
      <c r="B1241" t="s">
        <v>447</v>
      </c>
      <c r="C1241" s="4">
        <v>345447110000</v>
      </c>
      <c r="D1241" t="s">
        <v>4163</v>
      </c>
      <c r="E1241">
        <f>+_xlfn.XLOOKUP(UTILIZADAS[[#This Row],[Numero_Cuenta]],'[1]cobros_marzo (fijo)'!$B:$B,'[1]cobros_marzo (fijo)'!$D:$D,,0)</f>
        <v>0</v>
      </c>
      <c r="G1241" s="3">
        <v>46026</v>
      </c>
      <c r="H1241">
        <v>67931627</v>
      </c>
      <c r="I1241">
        <v>67931627</v>
      </c>
      <c r="K1241" t="s">
        <v>3669</v>
      </c>
      <c r="O1241" s="3">
        <v>46026</v>
      </c>
      <c r="S1241" t="s">
        <v>448</v>
      </c>
      <c r="T1241" t="s">
        <v>65</v>
      </c>
      <c r="U1241" t="s">
        <v>2551</v>
      </c>
      <c r="V1241" t="str">
        <f>_xlfn.XLOOKUP(UTILIZADAS[[#This Row],[Contacto1]],Tabla2[phone_number_dialed],Tabla2[status_name],,0)</f>
        <v>Buzon de voz</v>
      </c>
    </row>
    <row r="1242" spans="1:22" x14ac:dyDescent="0.25">
      <c r="A1242" s="88" t="s">
        <v>2241</v>
      </c>
      <c r="B1242" t="s">
        <v>423</v>
      </c>
      <c r="C1242" s="4">
        <v>358374390000</v>
      </c>
      <c r="D1242" t="s">
        <v>4163</v>
      </c>
      <c r="E1242">
        <f>+_xlfn.XLOOKUP(UTILIZADAS[[#This Row],[Numero_Cuenta]],'[1]cobros_marzo (fijo)'!$B:$B,'[1]cobros_marzo (fijo)'!$D:$D,,0)</f>
        <v>0</v>
      </c>
      <c r="G1242" s="3">
        <v>46026</v>
      </c>
      <c r="H1242">
        <v>66143731</v>
      </c>
      <c r="I1242">
        <v>66143731</v>
      </c>
      <c r="K1242" t="s">
        <v>3670</v>
      </c>
      <c r="O1242" s="3">
        <v>46026</v>
      </c>
      <c r="S1242" t="s">
        <v>424</v>
      </c>
      <c r="T1242" t="s">
        <v>65</v>
      </c>
      <c r="U1242" t="s">
        <v>2551</v>
      </c>
      <c r="V1242" t="str">
        <f>_xlfn.XLOOKUP(UTILIZADAS[[#This Row],[Contacto1]],Tabla2[phone_number_dialed],Tabla2[status_name],,0)</f>
        <v>Mensaje a tercero</v>
      </c>
    </row>
    <row r="1243" spans="1:22" x14ac:dyDescent="0.25">
      <c r="A1243" s="88" t="s">
        <v>2241</v>
      </c>
      <c r="B1243" t="s">
        <v>425</v>
      </c>
      <c r="C1243" s="4">
        <v>354370970000</v>
      </c>
      <c r="D1243" t="s">
        <v>4163</v>
      </c>
      <c r="E1243">
        <f>+_xlfn.XLOOKUP(UTILIZADAS[[#This Row],[Numero_Cuenta]],'[1]cobros_marzo (fijo)'!$B:$B,'[1]cobros_marzo (fijo)'!$D:$D,,0)</f>
        <v>0</v>
      </c>
      <c r="G1243" s="3">
        <v>46026</v>
      </c>
      <c r="H1243">
        <v>66814737</v>
      </c>
      <c r="I1243">
        <v>66814737</v>
      </c>
      <c r="K1243" t="s">
        <v>3671</v>
      </c>
      <c r="O1243" s="3">
        <v>46026</v>
      </c>
      <c r="S1243" t="s">
        <v>426</v>
      </c>
      <c r="T1243" t="s">
        <v>65</v>
      </c>
      <c r="U1243" t="s">
        <v>2551</v>
      </c>
      <c r="V1243" t="e">
        <f>_xlfn.XLOOKUP(UTILIZADAS[[#This Row],[Contacto1]],Tabla2[phone_number_dialed],Tabla2[status_name],,0)</f>
        <v>#N/A</v>
      </c>
    </row>
    <row r="1244" spans="1:22" x14ac:dyDescent="0.25">
      <c r="A1244" s="88" t="s">
        <v>2241</v>
      </c>
      <c r="B1244" t="s">
        <v>427</v>
      </c>
      <c r="C1244" s="4">
        <v>353373520000</v>
      </c>
      <c r="D1244" t="s">
        <v>4163</v>
      </c>
      <c r="E1244">
        <f>+_xlfn.XLOOKUP(UTILIZADAS[[#This Row],[Numero_Cuenta]],'[1]cobros_marzo (fijo)'!$B:$B,'[1]cobros_marzo (fijo)'!$D:$D,,0)</f>
        <v>0</v>
      </c>
      <c r="G1244" s="3">
        <v>46026</v>
      </c>
      <c r="H1244">
        <v>63390957</v>
      </c>
      <c r="I1244">
        <v>63390957</v>
      </c>
      <c r="K1244" t="s">
        <v>2123</v>
      </c>
      <c r="O1244" s="3">
        <v>46026</v>
      </c>
      <c r="S1244" t="s">
        <v>428</v>
      </c>
      <c r="T1244" t="s">
        <v>65</v>
      </c>
      <c r="U1244" t="s">
        <v>2551</v>
      </c>
      <c r="V1244" t="str">
        <f>_xlfn.XLOOKUP(UTILIZADAS[[#This Row],[Contacto1]],Tabla2[phone_number_dialed],Tabla2[status_name],,0)</f>
        <v>Auto busy</v>
      </c>
    </row>
    <row r="1245" spans="1:22" x14ac:dyDescent="0.25">
      <c r="A1245" s="88" t="s">
        <v>2241</v>
      </c>
      <c r="B1245" t="s">
        <v>429</v>
      </c>
      <c r="C1245" s="4">
        <v>355372700000</v>
      </c>
      <c r="D1245" t="s">
        <v>4163</v>
      </c>
      <c r="E1245">
        <f>+_xlfn.XLOOKUP(UTILIZADAS[[#This Row],[Numero_Cuenta]],'[1]cobros_marzo (fijo)'!$B:$B,'[1]cobros_marzo (fijo)'!$D:$D,,0)</f>
        <v>0</v>
      </c>
      <c r="G1245" s="3">
        <v>46026</v>
      </c>
      <c r="H1245">
        <v>66657682</v>
      </c>
      <c r="I1245">
        <v>66657682</v>
      </c>
      <c r="K1245" t="s">
        <v>3672</v>
      </c>
      <c r="O1245" s="3">
        <v>46026</v>
      </c>
      <c r="S1245" t="s">
        <v>430</v>
      </c>
      <c r="T1245" t="s">
        <v>65</v>
      </c>
      <c r="U1245" t="s">
        <v>2551</v>
      </c>
      <c r="V1245" t="str">
        <f>_xlfn.XLOOKUP(UTILIZADAS[[#This Row],[Contacto1]],Tabla2[phone_number_dialed],Tabla2[status_name],,0)</f>
        <v>Agent Not Available</v>
      </c>
    </row>
    <row r="1246" spans="1:22" x14ac:dyDescent="0.25">
      <c r="A1246" s="88" t="s">
        <v>2241</v>
      </c>
      <c r="B1246" t="s">
        <v>431</v>
      </c>
      <c r="C1246" s="4">
        <v>354369980000</v>
      </c>
      <c r="D1246" t="s">
        <v>4163</v>
      </c>
      <c r="E1246">
        <f>+_xlfn.XLOOKUP(UTILIZADAS[[#This Row],[Numero_Cuenta]],'[1]cobros_marzo (fijo)'!$B:$B,'[1]cobros_marzo (fijo)'!$D:$D,,0)</f>
        <v>0</v>
      </c>
      <c r="G1246" s="3">
        <v>46026</v>
      </c>
      <c r="H1246">
        <v>66596740</v>
      </c>
      <c r="I1246">
        <v>66596740</v>
      </c>
      <c r="K1246" t="s">
        <v>3673</v>
      </c>
      <c r="O1246" s="3">
        <v>46026</v>
      </c>
      <c r="S1246" t="s">
        <v>432</v>
      </c>
      <c r="T1246" t="s">
        <v>65</v>
      </c>
      <c r="U1246" t="s">
        <v>2551</v>
      </c>
      <c r="V1246" t="str">
        <f>_xlfn.XLOOKUP(UTILIZADAS[[#This Row],[Contacto1]],Tabla2[phone_number_dialed],Tabla2[status_name],,0)</f>
        <v>Mensaje a tercero</v>
      </c>
    </row>
    <row r="1247" spans="1:22" x14ac:dyDescent="0.25">
      <c r="A1247" s="88" t="s">
        <v>2241</v>
      </c>
      <c r="B1247" t="s">
        <v>409</v>
      </c>
      <c r="C1247" s="4">
        <v>357374160000</v>
      </c>
      <c r="D1247" t="s">
        <v>4163</v>
      </c>
      <c r="E1247">
        <f>+_xlfn.XLOOKUP(UTILIZADAS[[#This Row],[Numero_Cuenta]],'[1]cobros_marzo (fijo)'!$B:$B,'[1]cobros_marzo (fijo)'!$D:$D,,0)</f>
        <v>0</v>
      </c>
      <c r="G1247" s="3">
        <v>46026</v>
      </c>
      <c r="H1247">
        <v>61736897</v>
      </c>
      <c r="I1247">
        <v>61736897</v>
      </c>
      <c r="K1247" t="s">
        <v>3674</v>
      </c>
      <c r="O1247" s="3">
        <v>46026</v>
      </c>
      <c r="S1247" t="s">
        <v>410</v>
      </c>
      <c r="T1247" t="s">
        <v>65</v>
      </c>
      <c r="U1247" t="s">
        <v>2551</v>
      </c>
      <c r="V1247" t="e">
        <f>_xlfn.XLOOKUP(UTILIZADAS[[#This Row],[Contacto1]],Tabla2[phone_number_dialed],Tabla2[status_name],,0)</f>
        <v>#N/A</v>
      </c>
    </row>
    <row r="1248" spans="1:22" x14ac:dyDescent="0.25">
      <c r="A1248" s="88" t="s">
        <v>2241</v>
      </c>
      <c r="B1248" t="s">
        <v>411</v>
      </c>
      <c r="C1248" s="4">
        <v>356374380000</v>
      </c>
      <c r="D1248" t="s">
        <v>4163</v>
      </c>
      <c r="E1248">
        <f>+_xlfn.XLOOKUP(UTILIZADAS[[#This Row],[Numero_Cuenta]],'[1]cobros_marzo (fijo)'!$B:$B,'[1]cobros_marzo (fijo)'!$D:$D,,0)</f>
        <v>0</v>
      </c>
      <c r="G1248" s="3">
        <v>46026</v>
      </c>
      <c r="H1248">
        <v>65294266</v>
      </c>
      <c r="I1248">
        <v>65294266</v>
      </c>
      <c r="K1248" t="s">
        <v>3675</v>
      </c>
      <c r="O1248" s="3">
        <v>46026</v>
      </c>
      <c r="S1248" t="s">
        <v>412</v>
      </c>
      <c r="T1248" t="s">
        <v>65</v>
      </c>
      <c r="U1248" t="s">
        <v>2551</v>
      </c>
      <c r="V1248" t="str">
        <f>_xlfn.XLOOKUP(UTILIZADAS[[#This Row],[Contacto1]],Tabla2[phone_number_dialed],Tabla2[status_name],,0)</f>
        <v>Buzon de voz</v>
      </c>
    </row>
    <row r="1249" spans="1:22" x14ac:dyDescent="0.25">
      <c r="A1249" s="88" t="s">
        <v>2241</v>
      </c>
      <c r="B1249" t="s">
        <v>4490</v>
      </c>
      <c r="C1249" s="4">
        <v>351332420000</v>
      </c>
      <c r="D1249" t="s">
        <v>4163</v>
      </c>
      <c r="E1249">
        <f>+_xlfn.XLOOKUP(UTILIZADAS[[#This Row],[Numero_Cuenta]],'[1]cobros_marzo (fijo)'!$B:$B,'[1]cobros_marzo (fijo)'!$D:$D,,0)</f>
        <v>0</v>
      </c>
      <c r="G1249" s="3">
        <v>46026</v>
      </c>
      <c r="H1249">
        <v>66094108</v>
      </c>
      <c r="I1249">
        <v>66094108</v>
      </c>
      <c r="K1249" t="s">
        <v>3676</v>
      </c>
      <c r="O1249" s="3">
        <v>46026</v>
      </c>
      <c r="S1249" t="s">
        <v>4160</v>
      </c>
      <c r="T1249" t="s">
        <v>65</v>
      </c>
      <c r="U1249" t="s">
        <v>2551</v>
      </c>
      <c r="V1249" t="str">
        <f>_xlfn.XLOOKUP(UTILIZADAS[[#This Row],[Contacto1]],Tabla2[phone_number_dialed],Tabla2[status_name],,0)</f>
        <v>Agent Not Available</v>
      </c>
    </row>
    <row r="1250" spans="1:22" x14ac:dyDescent="0.25">
      <c r="A1250" s="88" t="s">
        <v>2241</v>
      </c>
      <c r="B1250" t="s">
        <v>4491</v>
      </c>
      <c r="C1250" s="4">
        <v>358375350000</v>
      </c>
      <c r="D1250" t="s">
        <v>4163</v>
      </c>
      <c r="E1250">
        <f>+_xlfn.XLOOKUP(UTILIZADAS[[#This Row],[Numero_Cuenta]],'[1]cobros_marzo (fijo)'!$B:$B,'[1]cobros_marzo (fijo)'!$D:$D,,0)</f>
        <v>0</v>
      </c>
      <c r="G1250" s="3">
        <v>46026</v>
      </c>
      <c r="H1250">
        <v>67979292</v>
      </c>
      <c r="I1250">
        <v>67979292</v>
      </c>
      <c r="K1250" t="s">
        <v>3677</v>
      </c>
      <c r="O1250" s="3">
        <v>46026</v>
      </c>
      <c r="S1250" t="s">
        <v>4161</v>
      </c>
      <c r="T1250" t="s">
        <v>65</v>
      </c>
      <c r="U1250" t="s">
        <v>2551</v>
      </c>
      <c r="V1250" t="str">
        <f>_xlfn.XLOOKUP(UTILIZADAS[[#This Row],[Contacto1]],Tabla2[phone_number_dialed],Tabla2[status_name],,0)</f>
        <v>Agent Not Available</v>
      </c>
    </row>
    <row r="1251" spans="1:22" x14ac:dyDescent="0.25">
      <c r="A1251" s="88" t="s">
        <v>2241</v>
      </c>
      <c r="B1251" t="s">
        <v>1333</v>
      </c>
      <c r="C1251" s="4">
        <v>352371580000</v>
      </c>
      <c r="D1251" t="s">
        <v>4163</v>
      </c>
      <c r="E1251">
        <f>+_xlfn.XLOOKUP(UTILIZADAS[[#This Row],[Numero_Cuenta]],'[1]cobros_marzo (fijo)'!$B:$B,'[1]cobros_marzo (fijo)'!$D:$D,,0)</f>
        <v>0</v>
      </c>
      <c r="G1251" s="3">
        <v>46026</v>
      </c>
      <c r="H1251">
        <v>69888225</v>
      </c>
      <c r="I1251">
        <v>69888225</v>
      </c>
      <c r="K1251" t="s">
        <v>3678</v>
      </c>
      <c r="O1251" s="3">
        <v>46026</v>
      </c>
      <c r="S1251" t="s">
        <v>1334</v>
      </c>
      <c r="T1251" t="s">
        <v>65</v>
      </c>
      <c r="U1251" t="s">
        <v>2551</v>
      </c>
      <c r="V1251" t="e">
        <f>_xlfn.XLOOKUP(UTILIZADAS[[#This Row],[Contacto1]],Tabla2[phone_number_dialed],Tabla2[status_name],,0)</f>
        <v>#N/A</v>
      </c>
    </row>
    <row r="1252" spans="1:22" x14ac:dyDescent="0.25">
      <c r="A1252" s="88" t="s">
        <v>2241</v>
      </c>
      <c r="B1252" t="s">
        <v>413</v>
      </c>
      <c r="C1252" s="4">
        <v>357373000000</v>
      </c>
      <c r="D1252" t="s">
        <v>4163</v>
      </c>
      <c r="E1252">
        <f>+_xlfn.XLOOKUP(UTILIZADAS[[#This Row],[Numero_Cuenta]],'[1]cobros_marzo (fijo)'!$B:$B,'[1]cobros_marzo (fijo)'!$D:$D,,0)</f>
        <v>0</v>
      </c>
      <c r="G1252" s="3">
        <v>46026</v>
      </c>
      <c r="H1252">
        <v>64510612</v>
      </c>
      <c r="I1252">
        <v>64510612</v>
      </c>
      <c r="K1252" t="s">
        <v>3679</v>
      </c>
      <c r="O1252" s="3">
        <v>46026</v>
      </c>
      <c r="S1252" t="s">
        <v>414</v>
      </c>
      <c r="T1252" t="s">
        <v>65</v>
      </c>
      <c r="U1252" t="s">
        <v>2551</v>
      </c>
      <c r="V1252" t="e">
        <f>_xlfn.XLOOKUP(UTILIZADAS[[#This Row],[Contacto1]],Tabla2[phone_number_dialed],Tabla2[status_name],,0)</f>
        <v>#N/A</v>
      </c>
    </row>
    <row r="1253" spans="1:22" x14ac:dyDescent="0.25">
      <c r="A1253" s="88" t="s">
        <v>2241</v>
      </c>
      <c r="B1253" t="s">
        <v>415</v>
      </c>
      <c r="C1253" s="4">
        <v>356374630000</v>
      </c>
      <c r="D1253" t="s">
        <v>4163</v>
      </c>
      <c r="E1253">
        <f>+_xlfn.XLOOKUP(UTILIZADAS[[#This Row],[Numero_Cuenta]],'[1]cobros_marzo (fijo)'!$B:$B,'[1]cobros_marzo (fijo)'!$D:$D,,0)</f>
        <v>0</v>
      </c>
      <c r="G1253" s="3">
        <v>46026</v>
      </c>
      <c r="H1253">
        <v>60380047</v>
      </c>
      <c r="I1253">
        <v>60380047</v>
      </c>
      <c r="K1253" t="s">
        <v>3680</v>
      </c>
      <c r="O1253" s="3">
        <v>46026</v>
      </c>
      <c r="S1253" t="s">
        <v>416</v>
      </c>
      <c r="T1253" t="s">
        <v>85</v>
      </c>
      <c r="U1253" t="s">
        <v>2551</v>
      </c>
      <c r="V1253" t="str">
        <f>_xlfn.XLOOKUP(UTILIZADAS[[#This Row],[Contacto1]],Tabla2[phone_number_dialed],Tabla2[status_name],,0)</f>
        <v>Agent Not Available</v>
      </c>
    </row>
    <row r="1254" spans="1:22" x14ac:dyDescent="0.25">
      <c r="A1254" s="88" t="s">
        <v>2241</v>
      </c>
      <c r="B1254" t="s">
        <v>417</v>
      </c>
      <c r="C1254" s="4">
        <v>351370950000</v>
      </c>
      <c r="D1254" t="s">
        <v>4163</v>
      </c>
      <c r="E1254">
        <f>+_xlfn.XLOOKUP(UTILIZADAS[[#This Row],[Numero_Cuenta]],'[1]cobros_marzo (fijo)'!$B:$B,'[1]cobros_marzo (fijo)'!$D:$D,,0)</f>
        <v>0</v>
      </c>
      <c r="G1254" s="3">
        <v>46026</v>
      </c>
      <c r="H1254">
        <v>67016214</v>
      </c>
      <c r="I1254">
        <v>67016214</v>
      </c>
      <c r="K1254" t="s">
        <v>3681</v>
      </c>
      <c r="O1254" s="3">
        <v>46026</v>
      </c>
      <c r="S1254" t="s">
        <v>418</v>
      </c>
      <c r="T1254" t="s">
        <v>65</v>
      </c>
      <c r="U1254" t="s">
        <v>2551</v>
      </c>
      <c r="V1254" t="str">
        <f>_xlfn.XLOOKUP(UTILIZADAS[[#This Row],[Contacto1]],Tabla2[phone_number_dialed],Tabla2[status_name],,0)</f>
        <v>Agent Not Available</v>
      </c>
    </row>
    <row r="1255" spans="1:22" x14ac:dyDescent="0.25">
      <c r="A1255" s="88" t="s">
        <v>2241</v>
      </c>
      <c r="B1255" t="s">
        <v>419</v>
      </c>
      <c r="C1255" s="4">
        <v>336012910000</v>
      </c>
      <c r="D1255" t="s">
        <v>4163</v>
      </c>
      <c r="E1255">
        <f>+_xlfn.XLOOKUP(UTILIZADAS[[#This Row],[Numero_Cuenta]],'[1]cobros_marzo (fijo)'!$B:$B,'[1]cobros_marzo (fijo)'!$D:$D,,0)</f>
        <v>0</v>
      </c>
      <c r="G1255" s="3">
        <v>46026</v>
      </c>
      <c r="H1255">
        <v>63048733</v>
      </c>
      <c r="I1255">
        <v>63048733</v>
      </c>
      <c r="K1255" t="s">
        <v>3682</v>
      </c>
      <c r="O1255" s="3">
        <v>46026</v>
      </c>
      <c r="S1255" t="s">
        <v>420</v>
      </c>
      <c r="T1255" t="s">
        <v>65</v>
      </c>
      <c r="U1255" t="s">
        <v>2551</v>
      </c>
      <c r="V1255" t="e">
        <f>_xlfn.XLOOKUP(UTILIZADAS[[#This Row],[Contacto1]],Tabla2[phone_number_dialed],Tabla2[status_name],,0)</f>
        <v>#N/A</v>
      </c>
    </row>
    <row r="1256" spans="1:22" x14ac:dyDescent="0.25">
      <c r="A1256" s="88" t="s">
        <v>2241</v>
      </c>
      <c r="B1256" t="s">
        <v>1345</v>
      </c>
      <c r="C1256" s="4">
        <v>343300850000</v>
      </c>
      <c r="D1256" t="s">
        <v>4163</v>
      </c>
      <c r="E1256">
        <f>+_xlfn.XLOOKUP(UTILIZADAS[[#This Row],[Numero_Cuenta]],'[1]cobros_marzo (fijo)'!$B:$B,'[1]cobros_marzo (fijo)'!$D:$D,,0)</f>
        <v>0</v>
      </c>
      <c r="G1256" s="3">
        <v>46026</v>
      </c>
      <c r="H1256">
        <v>62820490</v>
      </c>
      <c r="I1256">
        <v>62820490</v>
      </c>
      <c r="K1256" t="s">
        <v>3683</v>
      </c>
      <c r="O1256" s="3">
        <v>46026</v>
      </c>
      <c r="S1256" t="s">
        <v>1346</v>
      </c>
      <c r="T1256" t="s">
        <v>86</v>
      </c>
      <c r="U1256" t="s">
        <v>2551</v>
      </c>
      <c r="V1256" t="str">
        <f>_xlfn.XLOOKUP(UTILIZADAS[[#This Row],[Contacto1]],Tabla2[phone_number_dialed],Tabla2[status_name],,0)</f>
        <v>Auto busy</v>
      </c>
    </row>
    <row r="1257" spans="1:22" x14ac:dyDescent="0.25">
      <c r="A1257" s="88" t="s">
        <v>2241</v>
      </c>
      <c r="B1257" t="s">
        <v>1353</v>
      </c>
      <c r="C1257" s="4">
        <v>351374970000</v>
      </c>
      <c r="D1257" t="s">
        <v>4163</v>
      </c>
      <c r="E1257">
        <f>+_xlfn.XLOOKUP(UTILIZADAS[[#This Row],[Numero_Cuenta]],'[1]cobros_marzo (fijo)'!$B:$B,'[1]cobros_marzo (fijo)'!$D:$D,,0)</f>
        <v>0</v>
      </c>
      <c r="G1257" s="3">
        <v>46026</v>
      </c>
      <c r="H1257">
        <v>68116284</v>
      </c>
      <c r="I1257">
        <v>68116284</v>
      </c>
      <c r="K1257" t="s">
        <v>3684</v>
      </c>
      <c r="O1257" s="3">
        <v>46026</v>
      </c>
      <c r="S1257" t="s">
        <v>1354</v>
      </c>
      <c r="T1257" t="s">
        <v>65</v>
      </c>
      <c r="U1257" t="s">
        <v>2551</v>
      </c>
      <c r="V1257" t="str">
        <f>_xlfn.XLOOKUP(UTILIZADAS[[#This Row],[Contacto1]],Tabla2[phone_number_dialed],Tabla2[status_name],,0)</f>
        <v>Call Back</v>
      </c>
    </row>
    <row r="1258" spans="1:22" x14ac:dyDescent="0.25">
      <c r="A1258" s="88" t="s">
        <v>2241</v>
      </c>
      <c r="B1258" t="s">
        <v>421</v>
      </c>
      <c r="C1258" s="4">
        <v>356369130000</v>
      </c>
      <c r="D1258" t="s">
        <v>4163</v>
      </c>
      <c r="E1258">
        <f>+_xlfn.XLOOKUP(UTILIZADAS[[#This Row],[Numero_Cuenta]],'[1]cobros_marzo (fijo)'!$B:$B,'[1]cobros_marzo (fijo)'!$D:$D,,0)</f>
        <v>0</v>
      </c>
      <c r="G1258" s="3">
        <v>46026</v>
      </c>
      <c r="H1258">
        <v>63112659</v>
      </c>
      <c r="I1258">
        <v>63112659</v>
      </c>
      <c r="K1258" t="s">
        <v>3685</v>
      </c>
      <c r="O1258" s="3">
        <v>46026</v>
      </c>
      <c r="S1258" t="s">
        <v>422</v>
      </c>
      <c r="T1258" t="s">
        <v>65</v>
      </c>
      <c r="U1258" t="s">
        <v>2551</v>
      </c>
      <c r="V1258" t="str">
        <f>_xlfn.XLOOKUP(UTILIZADAS[[#This Row],[Contacto1]],Tabla2[phone_number_dialed],Tabla2[status_name],,0)</f>
        <v>Auto busy</v>
      </c>
    </row>
    <row r="1259" spans="1:22" x14ac:dyDescent="0.25">
      <c r="A1259" s="88" t="s">
        <v>2241</v>
      </c>
      <c r="B1259" t="s">
        <v>387</v>
      </c>
      <c r="C1259" s="4">
        <v>352312090000</v>
      </c>
      <c r="D1259" t="s">
        <v>4163</v>
      </c>
      <c r="E1259">
        <f>+_xlfn.XLOOKUP(UTILIZADAS[[#This Row],[Numero_Cuenta]],'[1]cobros_marzo (fijo)'!$B:$B,'[1]cobros_marzo (fijo)'!$D:$D,,0)</f>
        <v>0</v>
      </c>
      <c r="G1259" s="3">
        <v>46026</v>
      </c>
      <c r="H1259">
        <v>69854449</v>
      </c>
      <c r="I1259">
        <v>69854449</v>
      </c>
      <c r="K1259" t="s">
        <v>2601</v>
      </c>
      <c r="O1259" s="3">
        <v>46026</v>
      </c>
      <c r="S1259" t="s">
        <v>388</v>
      </c>
      <c r="T1259" t="s">
        <v>65</v>
      </c>
      <c r="U1259" t="s">
        <v>2551</v>
      </c>
      <c r="V1259" t="str">
        <f>_xlfn.XLOOKUP(UTILIZADAS[[#This Row],[Contacto1]],Tabla2[phone_number_dialed],Tabla2[status_name],,0)</f>
        <v>No Answer AutoDial</v>
      </c>
    </row>
    <row r="1260" spans="1:22" x14ac:dyDescent="0.25">
      <c r="A1260" s="88" t="s">
        <v>2241</v>
      </c>
      <c r="B1260" t="s">
        <v>389</v>
      </c>
      <c r="C1260" s="4">
        <v>359259100000</v>
      </c>
      <c r="D1260" t="s">
        <v>4163</v>
      </c>
      <c r="E1260">
        <f>+_xlfn.XLOOKUP(UTILIZADAS[[#This Row],[Numero_Cuenta]],'[1]cobros_marzo (fijo)'!$B:$B,'[1]cobros_marzo (fijo)'!$D:$D,,0)</f>
        <v>0</v>
      </c>
      <c r="G1260" s="3">
        <v>46026</v>
      </c>
      <c r="H1260">
        <v>68430827</v>
      </c>
      <c r="I1260">
        <v>68430827</v>
      </c>
      <c r="K1260" t="s">
        <v>3686</v>
      </c>
      <c r="O1260" s="3">
        <v>46026</v>
      </c>
      <c r="S1260" t="s">
        <v>390</v>
      </c>
      <c r="T1260" t="s">
        <v>65</v>
      </c>
      <c r="U1260" t="s">
        <v>2551</v>
      </c>
      <c r="V1260" t="e">
        <f>_xlfn.XLOOKUP(UTILIZADAS[[#This Row],[Contacto1]],Tabla2[phone_number_dialed],Tabla2[status_name],,0)</f>
        <v>#N/A</v>
      </c>
    </row>
    <row r="1261" spans="1:22" x14ac:dyDescent="0.25">
      <c r="A1261" s="88" t="s">
        <v>2241</v>
      </c>
      <c r="B1261" t="s">
        <v>391</v>
      </c>
      <c r="C1261" s="4">
        <v>351376320000</v>
      </c>
      <c r="D1261" t="s">
        <v>4163</v>
      </c>
      <c r="E1261">
        <f>+_xlfn.XLOOKUP(UTILIZADAS[[#This Row],[Numero_Cuenta]],'[1]cobros_marzo (fijo)'!$B:$B,'[1]cobros_marzo (fijo)'!$D:$D,,0)</f>
        <v>0</v>
      </c>
      <c r="G1261" s="3">
        <v>46026</v>
      </c>
      <c r="H1261">
        <v>68494943</v>
      </c>
      <c r="I1261">
        <v>68494943</v>
      </c>
      <c r="K1261" t="s">
        <v>3687</v>
      </c>
      <c r="O1261" s="3">
        <v>46026</v>
      </c>
      <c r="S1261" t="s">
        <v>392</v>
      </c>
      <c r="T1261" t="s">
        <v>65</v>
      </c>
      <c r="U1261" t="s">
        <v>2551</v>
      </c>
      <c r="V1261" t="e">
        <f>_xlfn.XLOOKUP(UTILIZADAS[[#This Row],[Contacto1]],Tabla2[phone_number_dialed],Tabla2[status_name],,0)</f>
        <v>#N/A</v>
      </c>
    </row>
    <row r="1262" spans="1:22" x14ac:dyDescent="0.25">
      <c r="A1262" s="88" t="s">
        <v>2241</v>
      </c>
      <c r="B1262" t="s">
        <v>393</v>
      </c>
      <c r="C1262" s="4">
        <v>353370130000</v>
      </c>
      <c r="D1262" t="s">
        <v>4163</v>
      </c>
      <c r="E1262">
        <f>+_xlfn.XLOOKUP(UTILIZADAS[[#This Row],[Numero_Cuenta]],'[1]cobros_marzo (fijo)'!$B:$B,'[1]cobros_marzo (fijo)'!$D:$D,,0)</f>
        <v>0</v>
      </c>
      <c r="G1262" s="3">
        <v>46026</v>
      </c>
      <c r="H1262">
        <v>66444460</v>
      </c>
      <c r="I1262">
        <v>66444460</v>
      </c>
      <c r="K1262" t="s">
        <v>3688</v>
      </c>
      <c r="O1262" s="3">
        <v>46026</v>
      </c>
      <c r="S1262" t="s">
        <v>394</v>
      </c>
      <c r="T1262" t="s">
        <v>65</v>
      </c>
      <c r="U1262" t="s">
        <v>2551</v>
      </c>
      <c r="V1262" t="e">
        <f>_xlfn.XLOOKUP(UTILIZADAS[[#This Row],[Contacto1]],Tabla2[phone_number_dialed],Tabla2[status_name],,0)</f>
        <v>#N/A</v>
      </c>
    </row>
    <row r="1263" spans="1:22" x14ac:dyDescent="0.25">
      <c r="A1263" s="88" t="s">
        <v>2241</v>
      </c>
      <c r="B1263" t="s">
        <v>395</v>
      </c>
      <c r="C1263" s="4">
        <v>355370140000</v>
      </c>
      <c r="D1263" t="s">
        <v>4163</v>
      </c>
      <c r="E1263">
        <f>+_xlfn.XLOOKUP(UTILIZADAS[[#This Row],[Numero_Cuenta]],'[1]cobros_marzo (fijo)'!$B:$B,'[1]cobros_marzo (fijo)'!$D:$D,,0)</f>
        <v>0</v>
      </c>
      <c r="G1263" s="3">
        <v>46026</v>
      </c>
      <c r="H1263">
        <v>63933562</v>
      </c>
      <c r="I1263">
        <v>63933562</v>
      </c>
      <c r="K1263" t="s">
        <v>3689</v>
      </c>
      <c r="O1263" s="3">
        <v>46026</v>
      </c>
      <c r="S1263" t="s">
        <v>396</v>
      </c>
      <c r="T1263" t="s">
        <v>65</v>
      </c>
      <c r="U1263" t="s">
        <v>2551</v>
      </c>
      <c r="V1263" t="str">
        <f>_xlfn.XLOOKUP(UTILIZADAS[[#This Row],[Contacto1]],Tabla2[phone_number_dialed],Tabla2[status_name],,0)</f>
        <v>Agent Not Available</v>
      </c>
    </row>
    <row r="1264" spans="1:22" x14ac:dyDescent="0.25">
      <c r="A1264" s="88" t="s">
        <v>2241</v>
      </c>
      <c r="B1264" t="s">
        <v>397</v>
      </c>
      <c r="C1264" s="4">
        <v>357343910000</v>
      </c>
      <c r="D1264" t="s">
        <v>4163</v>
      </c>
      <c r="E1264">
        <f>+_xlfn.XLOOKUP(UTILIZADAS[[#This Row],[Numero_Cuenta]],'[1]cobros_marzo (fijo)'!$B:$B,'[1]cobros_marzo (fijo)'!$D:$D,,0)</f>
        <v>0</v>
      </c>
      <c r="G1264" s="3">
        <v>46026</v>
      </c>
      <c r="H1264">
        <v>69428987</v>
      </c>
      <c r="I1264">
        <v>69428987</v>
      </c>
      <c r="K1264" t="s">
        <v>3690</v>
      </c>
      <c r="O1264" s="3">
        <v>46026</v>
      </c>
      <c r="S1264" t="s">
        <v>398</v>
      </c>
      <c r="T1264" t="s">
        <v>65</v>
      </c>
      <c r="U1264" t="s">
        <v>2551</v>
      </c>
      <c r="V1264" t="str">
        <f>_xlfn.XLOOKUP(UTILIZADAS[[#This Row],[Contacto1]],Tabla2[phone_number_dialed],Tabla2[status_name],,0)</f>
        <v>Agent Not Available</v>
      </c>
    </row>
    <row r="1265" spans="1:22" x14ac:dyDescent="0.25">
      <c r="A1265" s="88" t="s">
        <v>2241</v>
      </c>
      <c r="B1265" t="s">
        <v>399</v>
      </c>
      <c r="C1265" s="4">
        <v>355376140000</v>
      </c>
      <c r="D1265" t="s">
        <v>4163</v>
      </c>
      <c r="E1265">
        <f>+_xlfn.XLOOKUP(UTILIZADAS[[#This Row],[Numero_Cuenta]],'[1]cobros_marzo (fijo)'!$B:$B,'[1]cobros_marzo (fijo)'!$D:$D,,0)</f>
        <v>0</v>
      </c>
      <c r="G1265" s="3">
        <v>46026</v>
      </c>
      <c r="H1265">
        <v>65284971</v>
      </c>
      <c r="I1265">
        <v>65284971</v>
      </c>
      <c r="K1265" t="s">
        <v>3691</v>
      </c>
      <c r="O1265" s="3">
        <v>46026</v>
      </c>
      <c r="S1265" t="s">
        <v>400</v>
      </c>
      <c r="T1265" t="s">
        <v>86</v>
      </c>
      <c r="U1265" t="s">
        <v>2551</v>
      </c>
      <c r="V1265" t="str">
        <f>_xlfn.XLOOKUP(UTILIZADAS[[#This Row],[Contacto1]],Tabla2[phone_number_dialed],Tabla2[status_name],,0)</f>
        <v>Auto busy</v>
      </c>
    </row>
    <row r="1266" spans="1:22" x14ac:dyDescent="0.25">
      <c r="A1266" s="88" t="s">
        <v>2241</v>
      </c>
      <c r="B1266" t="s">
        <v>401</v>
      </c>
      <c r="C1266" s="4">
        <v>353375510000</v>
      </c>
      <c r="D1266" t="s">
        <v>4163</v>
      </c>
      <c r="E1266">
        <f>+_xlfn.XLOOKUP(UTILIZADAS[[#This Row],[Numero_Cuenta]],'[1]cobros_marzo (fijo)'!$B:$B,'[1]cobros_marzo (fijo)'!$D:$D,,0)</f>
        <v>0</v>
      </c>
      <c r="G1266" s="3">
        <v>46026</v>
      </c>
      <c r="H1266">
        <v>65351924</v>
      </c>
      <c r="I1266">
        <v>65351924</v>
      </c>
      <c r="K1266" t="s">
        <v>3692</v>
      </c>
      <c r="O1266" s="3">
        <v>46026</v>
      </c>
      <c r="S1266" t="s">
        <v>402</v>
      </c>
      <c r="T1266" t="s">
        <v>65</v>
      </c>
      <c r="U1266" t="s">
        <v>2551</v>
      </c>
      <c r="V1266" t="e">
        <f>_xlfn.XLOOKUP(UTILIZADAS[[#This Row],[Contacto1]],Tabla2[phone_number_dialed],Tabla2[status_name],,0)</f>
        <v>#N/A</v>
      </c>
    </row>
    <row r="1267" spans="1:22" x14ac:dyDescent="0.25">
      <c r="A1267" s="88" t="s">
        <v>2241</v>
      </c>
      <c r="B1267" t="s">
        <v>403</v>
      </c>
      <c r="C1267" s="4">
        <v>354062600000</v>
      </c>
      <c r="D1267" t="s">
        <v>4163</v>
      </c>
      <c r="E1267">
        <f>+_xlfn.XLOOKUP(UTILIZADAS[[#This Row],[Numero_Cuenta]],'[1]cobros_marzo (fijo)'!$B:$B,'[1]cobros_marzo (fijo)'!$D:$D,,0)</f>
        <v>0</v>
      </c>
      <c r="G1267" s="3">
        <v>46026</v>
      </c>
      <c r="H1267">
        <v>62411313</v>
      </c>
      <c r="I1267">
        <v>62411313</v>
      </c>
      <c r="K1267" t="s">
        <v>3693</v>
      </c>
      <c r="O1267" s="3">
        <v>46026</v>
      </c>
      <c r="S1267" t="s">
        <v>404</v>
      </c>
      <c r="T1267" t="s">
        <v>65</v>
      </c>
      <c r="U1267" t="s">
        <v>2551</v>
      </c>
      <c r="V1267" t="str">
        <f>_xlfn.XLOOKUP(UTILIZADAS[[#This Row],[Contacto1]],Tabla2[phone_number_dialed],Tabla2[status_name],,0)</f>
        <v>Auto busy</v>
      </c>
    </row>
    <row r="1268" spans="1:22" x14ac:dyDescent="0.25">
      <c r="A1268" s="88" t="s">
        <v>2241</v>
      </c>
      <c r="B1268" t="s">
        <v>405</v>
      </c>
      <c r="C1268" s="4">
        <v>353374660000</v>
      </c>
      <c r="D1268" t="s">
        <v>4163</v>
      </c>
      <c r="E1268">
        <f>+_xlfn.XLOOKUP(UTILIZADAS[[#This Row],[Numero_Cuenta]],'[1]cobros_marzo (fijo)'!$B:$B,'[1]cobros_marzo (fijo)'!$D:$D,,0)</f>
        <v>0</v>
      </c>
      <c r="G1268" s="3">
        <v>46026</v>
      </c>
      <c r="H1268">
        <v>64451702</v>
      </c>
      <c r="I1268">
        <v>64451702</v>
      </c>
      <c r="K1268" t="s">
        <v>3694</v>
      </c>
      <c r="O1268" s="3">
        <v>46026</v>
      </c>
      <c r="S1268" t="s">
        <v>406</v>
      </c>
      <c r="T1268" t="s">
        <v>65</v>
      </c>
      <c r="U1268" t="s">
        <v>2551</v>
      </c>
      <c r="V1268" t="str">
        <f>_xlfn.XLOOKUP(UTILIZADAS[[#This Row],[Contacto1]],Tabla2[phone_number_dialed],Tabla2[status_name],,0)</f>
        <v>Agent Not Available</v>
      </c>
    </row>
    <row r="1269" spans="1:22" x14ac:dyDescent="0.25">
      <c r="A1269" s="88" t="s">
        <v>2241</v>
      </c>
      <c r="B1269" t="s">
        <v>407</v>
      </c>
      <c r="C1269" s="4">
        <v>353374670000</v>
      </c>
      <c r="D1269" t="s">
        <v>4163</v>
      </c>
      <c r="E1269">
        <f>+_xlfn.XLOOKUP(UTILIZADAS[[#This Row],[Numero_Cuenta]],'[1]cobros_marzo (fijo)'!$B:$B,'[1]cobros_marzo (fijo)'!$D:$D,,0)</f>
        <v>0</v>
      </c>
      <c r="G1269" s="3">
        <v>46026</v>
      </c>
      <c r="H1269">
        <v>67457050</v>
      </c>
      <c r="I1269">
        <v>67457050</v>
      </c>
      <c r="K1269" t="s">
        <v>3695</v>
      </c>
      <c r="O1269" s="3">
        <v>46026</v>
      </c>
      <c r="S1269" t="s">
        <v>408</v>
      </c>
      <c r="T1269" t="s">
        <v>65</v>
      </c>
      <c r="U1269" t="s">
        <v>2551</v>
      </c>
      <c r="V1269" t="e">
        <f>_xlfn.XLOOKUP(UTILIZADAS[[#This Row],[Contacto1]],Tabla2[phone_number_dialed],Tabla2[status_name],,0)</f>
        <v>#N/A</v>
      </c>
    </row>
    <row r="1270" spans="1:22" x14ac:dyDescent="0.25">
      <c r="A1270" s="88" t="s">
        <v>2241</v>
      </c>
      <c r="B1270" t="s">
        <v>383</v>
      </c>
      <c r="C1270" s="4">
        <v>358369630000</v>
      </c>
      <c r="D1270" t="s">
        <v>4163</v>
      </c>
      <c r="E1270">
        <f>+_xlfn.XLOOKUP(UTILIZADAS[[#This Row],[Numero_Cuenta]],'[1]cobros_marzo (fijo)'!$B:$B,'[1]cobros_marzo (fijo)'!$D:$D,,0)</f>
        <v>0</v>
      </c>
      <c r="G1270" s="3">
        <v>46026</v>
      </c>
      <c r="H1270">
        <v>62995272</v>
      </c>
      <c r="I1270">
        <v>62995272</v>
      </c>
      <c r="K1270" t="s">
        <v>3696</v>
      </c>
      <c r="O1270" s="3">
        <v>46026</v>
      </c>
      <c r="S1270" t="s">
        <v>384</v>
      </c>
      <c r="T1270" t="s">
        <v>65</v>
      </c>
      <c r="U1270" t="s">
        <v>2551</v>
      </c>
      <c r="V1270" t="str">
        <f>_xlfn.XLOOKUP(UTILIZADAS[[#This Row],[Contacto1]],Tabla2[phone_number_dialed],Tabla2[status_name],,0)</f>
        <v>Agent Not Available</v>
      </c>
    </row>
    <row r="1271" spans="1:22" x14ac:dyDescent="0.25">
      <c r="A1271" s="88" t="s">
        <v>2241</v>
      </c>
      <c r="B1271" t="s">
        <v>385</v>
      </c>
      <c r="C1271" s="4">
        <v>352375610000</v>
      </c>
      <c r="D1271" t="s">
        <v>4163</v>
      </c>
      <c r="E1271">
        <f>+_xlfn.XLOOKUP(UTILIZADAS[[#This Row],[Numero_Cuenta]],'[1]cobros_marzo (fijo)'!$B:$B,'[1]cobros_marzo (fijo)'!$D:$D,,0)</f>
        <v>0</v>
      </c>
      <c r="G1271" s="3">
        <v>46026</v>
      </c>
      <c r="H1271">
        <v>66545512</v>
      </c>
      <c r="I1271">
        <v>66545512</v>
      </c>
      <c r="K1271" t="s">
        <v>3697</v>
      </c>
      <c r="O1271" s="3">
        <v>46026</v>
      </c>
      <c r="S1271" t="s">
        <v>386</v>
      </c>
      <c r="T1271" t="s">
        <v>65</v>
      </c>
      <c r="U1271" t="s">
        <v>2551</v>
      </c>
      <c r="V1271" t="str">
        <f>_xlfn.XLOOKUP(UTILIZADAS[[#This Row],[Contacto1]],Tabla2[phone_number_dialed],Tabla2[status_name],,0)</f>
        <v>Numero equivocado</v>
      </c>
    </row>
    <row r="1272" spans="1:22" x14ac:dyDescent="0.25">
      <c r="A1272" s="88" t="s">
        <v>2241</v>
      </c>
      <c r="B1272" t="s">
        <v>357</v>
      </c>
      <c r="C1272" s="4">
        <v>351377150000</v>
      </c>
      <c r="D1272" t="s">
        <v>4163</v>
      </c>
      <c r="E1272">
        <f>+_xlfn.XLOOKUP(UTILIZADAS[[#This Row],[Numero_Cuenta]],'[1]cobros_marzo (fijo)'!$B:$B,'[1]cobros_marzo (fijo)'!$D:$D,,0)</f>
        <v>0</v>
      </c>
      <c r="G1272" s="3">
        <v>46026</v>
      </c>
      <c r="H1272">
        <v>63582218</v>
      </c>
      <c r="I1272">
        <v>63582218</v>
      </c>
      <c r="K1272" t="s">
        <v>3698</v>
      </c>
      <c r="O1272" s="3">
        <v>46026</v>
      </c>
      <c r="S1272" t="s">
        <v>358</v>
      </c>
      <c r="T1272" t="s">
        <v>65</v>
      </c>
      <c r="U1272" t="s">
        <v>2551</v>
      </c>
      <c r="V1272" t="e">
        <f>_xlfn.XLOOKUP(UTILIZADAS[[#This Row],[Contacto1]],Tabla2[phone_number_dialed],Tabla2[status_name],,0)</f>
        <v>#N/A</v>
      </c>
    </row>
    <row r="1273" spans="1:22" x14ac:dyDescent="0.25">
      <c r="A1273" s="88" t="s">
        <v>2241</v>
      </c>
      <c r="B1273" t="s">
        <v>359</v>
      </c>
      <c r="C1273" s="4">
        <v>354350880000</v>
      </c>
      <c r="D1273" t="s">
        <v>4163</v>
      </c>
      <c r="E1273">
        <f>+_xlfn.XLOOKUP(UTILIZADAS[[#This Row],[Numero_Cuenta]],'[1]cobros_marzo (fijo)'!$B:$B,'[1]cobros_marzo (fijo)'!$D:$D,,0)</f>
        <v>0</v>
      </c>
      <c r="G1273" s="3">
        <v>46026</v>
      </c>
      <c r="H1273">
        <v>69692960</v>
      </c>
      <c r="I1273">
        <v>69692960</v>
      </c>
      <c r="K1273" t="s">
        <v>3699</v>
      </c>
      <c r="O1273" s="3">
        <v>46026</v>
      </c>
      <c r="S1273" t="s">
        <v>360</v>
      </c>
      <c r="T1273" t="s">
        <v>65</v>
      </c>
      <c r="U1273" t="s">
        <v>2551</v>
      </c>
      <c r="V1273" t="str">
        <f>_xlfn.XLOOKUP(UTILIZADAS[[#This Row],[Contacto1]],Tabla2[phone_number_dialed],Tabla2[status_name],,0)</f>
        <v>Agent Not Available</v>
      </c>
    </row>
    <row r="1274" spans="1:22" x14ac:dyDescent="0.25">
      <c r="A1274" s="88" t="s">
        <v>2241</v>
      </c>
      <c r="B1274" t="s">
        <v>361</v>
      </c>
      <c r="C1274" s="4">
        <v>354375580000</v>
      </c>
      <c r="D1274" t="s">
        <v>4163</v>
      </c>
      <c r="E1274">
        <f>+_xlfn.XLOOKUP(UTILIZADAS[[#This Row],[Numero_Cuenta]],'[1]cobros_marzo (fijo)'!$B:$B,'[1]cobros_marzo (fijo)'!$D:$D,,0)</f>
        <v>0</v>
      </c>
      <c r="G1274" s="3">
        <v>46026</v>
      </c>
      <c r="H1274">
        <v>66450937</v>
      </c>
      <c r="I1274">
        <v>66450937</v>
      </c>
      <c r="K1274" t="s">
        <v>3700</v>
      </c>
      <c r="O1274" s="3">
        <v>46026</v>
      </c>
      <c r="S1274" t="s">
        <v>362</v>
      </c>
      <c r="T1274" t="s">
        <v>65</v>
      </c>
      <c r="U1274" t="s">
        <v>2551</v>
      </c>
      <c r="V1274" t="e">
        <f>_xlfn.XLOOKUP(UTILIZADAS[[#This Row],[Contacto1]],Tabla2[phone_number_dialed],Tabla2[status_name],,0)</f>
        <v>#N/A</v>
      </c>
    </row>
    <row r="1275" spans="1:22" x14ac:dyDescent="0.25">
      <c r="A1275" s="88" t="s">
        <v>2241</v>
      </c>
      <c r="B1275" t="s">
        <v>547</v>
      </c>
      <c r="C1275" s="4">
        <v>358372310000</v>
      </c>
      <c r="D1275" t="s">
        <v>4163</v>
      </c>
      <c r="E1275">
        <f>+_xlfn.XLOOKUP(UTILIZADAS[[#This Row],[Numero_Cuenta]],'[1]cobros_marzo (fijo)'!$B:$B,'[1]cobros_marzo (fijo)'!$D:$D,,0)</f>
        <v>0</v>
      </c>
      <c r="G1275" s="3">
        <v>46026</v>
      </c>
      <c r="H1275">
        <v>67008460</v>
      </c>
      <c r="I1275">
        <v>67008460</v>
      </c>
      <c r="K1275" t="s">
        <v>3701</v>
      </c>
      <c r="O1275" s="3">
        <v>46026</v>
      </c>
      <c r="S1275" t="s">
        <v>363</v>
      </c>
      <c r="T1275" t="s">
        <v>65</v>
      </c>
      <c r="U1275" t="s">
        <v>2551</v>
      </c>
      <c r="V1275" t="e">
        <f>_xlfn.XLOOKUP(UTILIZADAS[[#This Row],[Contacto1]],Tabla2[phone_number_dialed],Tabla2[status_name],,0)</f>
        <v>#N/A</v>
      </c>
    </row>
    <row r="1276" spans="1:22" x14ac:dyDescent="0.25">
      <c r="A1276" s="88" t="s">
        <v>2241</v>
      </c>
      <c r="B1276" t="s">
        <v>364</v>
      </c>
      <c r="C1276" s="4">
        <v>355376430000</v>
      </c>
      <c r="D1276" t="s">
        <v>4163</v>
      </c>
      <c r="E1276">
        <f>+_xlfn.XLOOKUP(UTILIZADAS[[#This Row],[Numero_Cuenta]],'[1]cobros_marzo (fijo)'!$B:$B,'[1]cobros_marzo (fijo)'!$D:$D,,0)</f>
        <v>0</v>
      </c>
      <c r="G1276" s="3">
        <v>46026</v>
      </c>
      <c r="H1276">
        <v>62388856</v>
      </c>
      <c r="I1276">
        <v>62388856</v>
      </c>
      <c r="K1276" t="s">
        <v>3702</v>
      </c>
      <c r="O1276" s="3">
        <v>46026</v>
      </c>
      <c r="S1276" t="s">
        <v>365</v>
      </c>
      <c r="T1276" t="s">
        <v>65</v>
      </c>
      <c r="U1276" t="s">
        <v>2551</v>
      </c>
      <c r="V1276" t="str">
        <f>_xlfn.XLOOKUP(UTILIZADAS[[#This Row],[Contacto1]],Tabla2[phone_number_dialed],Tabla2[status_name],,0)</f>
        <v>Buzon de voz</v>
      </c>
    </row>
    <row r="1277" spans="1:22" x14ac:dyDescent="0.25">
      <c r="A1277" s="88" t="s">
        <v>2241</v>
      </c>
      <c r="B1277" t="s">
        <v>366</v>
      </c>
      <c r="C1277" s="4">
        <v>353370310000</v>
      </c>
      <c r="D1277" t="s">
        <v>4163</v>
      </c>
      <c r="E1277">
        <f>+_xlfn.XLOOKUP(UTILIZADAS[[#This Row],[Numero_Cuenta]],'[1]cobros_marzo (fijo)'!$B:$B,'[1]cobros_marzo (fijo)'!$D:$D,,0)</f>
        <v>0</v>
      </c>
      <c r="G1277" s="3">
        <v>46026</v>
      </c>
      <c r="H1277">
        <v>67680989</v>
      </c>
      <c r="I1277">
        <v>67680989</v>
      </c>
      <c r="K1277" t="s">
        <v>3703</v>
      </c>
      <c r="O1277" s="3">
        <v>46026</v>
      </c>
      <c r="S1277" t="s">
        <v>367</v>
      </c>
      <c r="T1277" t="s">
        <v>85</v>
      </c>
      <c r="U1277" t="s">
        <v>2551</v>
      </c>
      <c r="V1277" t="str">
        <f>_xlfn.XLOOKUP(UTILIZADAS[[#This Row],[Contacto1]],Tabla2[phone_number_dialed],Tabla2[status_name],,0)</f>
        <v>Volver a llamar</v>
      </c>
    </row>
    <row r="1278" spans="1:22" x14ac:dyDescent="0.25">
      <c r="A1278" s="88" t="s">
        <v>2241</v>
      </c>
      <c r="B1278" t="s">
        <v>1302</v>
      </c>
      <c r="C1278" s="4">
        <v>359374860000</v>
      </c>
      <c r="D1278" t="s">
        <v>4163</v>
      </c>
      <c r="E1278">
        <f>+_xlfn.XLOOKUP(UTILIZADAS[[#This Row],[Numero_Cuenta]],'[1]cobros_marzo (fijo)'!$B:$B,'[1]cobros_marzo (fijo)'!$D:$D,,0)</f>
        <v>0</v>
      </c>
      <c r="G1278" s="3">
        <v>46026</v>
      </c>
      <c r="H1278">
        <v>65577067</v>
      </c>
      <c r="I1278">
        <v>65577067</v>
      </c>
      <c r="K1278" t="s">
        <v>3704</v>
      </c>
      <c r="O1278" s="3">
        <v>46026</v>
      </c>
      <c r="S1278" t="s">
        <v>1303</v>
      </c>
      <c r="T1278" t="s">
        <v>65</v>
      </c>
      <c r="U1278" t="s">
        <v>2551</v>
      </c>
      <c r="V1278" t="str">
        <f>_xlfn.XLOOKUP(UTILIZADAS[[#This Row],[Contacto1]],Tabla2[phone_number_dialed],Tabla2[status_name],,0)</f>
        <v>Auto busy</v>
      </c>
    </row>
    <row r="1279" spans="1:22" x14ac:dyDescent="0.25">
      <c r="A1279" s="88" t="s">
        <v>2241</v>
      </c>
      <c r="B1279" t="s">
        <v>369</v>
      </c>
      <c r="C1279" s="4">
        <v>351357060000</v>
      </c>
      <c r="D1279" t="s">
        <v>4163</v>
      </c>
      <c r="E1279">
        <f>+_xlfn.XLOOKUP(UTILIZADAS[[#This Row],[Numero_Cuenta]],'[1]cobros_marzo (fijo)'!$B:$B,'[1]cobros_marzo (fijo)'!$D:$D,,0)</f>
        <v>0</v>
      </c>
      <c r="G1279" s="3">
        <v>46026</v>
      </c>
      <c r="H1279">
        <v>69739483</v>
      </c>
      <c r="I1279">
        <v>69739483</v>
      </c>
      <c r="K1279" t="s">
        <v>3705</v>
      </c>
      <c r="O1279" s="3">
        <v>46026</v>
      </c>
      <c r="S1279" t="s">
        <v>370</v>
      </c>
      <c r="T1279" t="s">
        <v>65</v>
      </c>
      <c r="U1279" t="s">
        <v>2551</v>
      </c>
      <c r="V1279" t="e">
        <f>_xlfn.XLOOKUP(UTILIZADAS[[#This Row],[Contacto1]],Tabla2[phone_number_dialed],Tabla2[status_name],,0)</f>
        <v>#N/A</v>
      </c>
    </row>
    <row r="1280" spans="1:22" x14ac:dyDescent="0.25">
      <c r="A1280" s="88" t="s">
        <v>2241</v>
      </c>
      <c r="B1280" t="s">
        <v>371</v>
      </c>
      <c r="C1280" s="4">
        <v>359364440000</v>
      </c>
      <c r="D1280" t="s">
        <v>4163</v>
      </c>
      <c r="E1280">
        <f>+_xlfn.XLOOKUP(UTILIZADAS[[#This Row],[Numero_Cuenta]],'[1]cobros_marzo (fijo)'!$B:$B,'[1]cobros_marzo (fijo)'!$D:$D,,0)</f>
        <v>0</v>
      </c>
      <c r="G1280" s="3">
        <v>46026</v>
      </c>
      <c r="H1280">
        <v>63503205</v>
      </c>
      <c r="I1280">
        <v>63503205</v>
      </c>
      <c r="K1280" t="s">
        <v>3706</v>
      </c>
      <c r="O1280" s="3">
        <v>46026</v>
      </c>
      <c r="S1280" t="s">
        <v>372</v>
      </c>
      <c r="T1280" t="s">
        <v>65</v>
      </c>
      <c r="U1280" t="s">
        <v>2551</v>
      </c>
      <c r="V1280" t="e">
        <f>_xlfn.XLOOKUP(UTILIZADAS[[#This Row],[Contacto1]],Tabla2[phone_number_dialed],Tabla2[status_name],,0)</f>
        <v>#N/A</v>
      </c>
    </row>
    <row r="1281" spans="1:22" x14ac:dyDescent="0.25">
      <c r="A1281" s="88" t="s">
        <v>2241</v>
      </c>
      <c r="B1281" t="s">
        <v>373</v>
      </c>
      <c r="C1281" s="4">
        <v>354375680000</v>
      </c>
      <c r="D1281" t="s">
        <v>4163</v>
      </c>
      <c r="E1281">
        <f>+_xlfn.XLOOKUP(UTILIZADAS[[#This Row],[Numero_Cuenta]],'[1]cobros_marzo (fijo)'!$B:$B,'[1]cobros_marzo (fijo)'!$D:$D,,0)</f>
        <v>0</v>
      </c>
      <c r="G1281" s="3">
        <v>46026</v>
      </c>
      <c r="H1281">
        <v>65579992</v>
      </c>
      <c r="I1281">
        <v>65579992</v>
      </c>
      <c r="K1281" t="s">
        <v>3707</v>
      </c>
      <c r="O1281" s="3">
        <v>46026</v>
      </c>
      <c r="S1281" t="s">
        <v>374</v>
      </c>
      <c r="T1281" t="s">
        <v>65</v>
      </c>
      <c r="U1281" t="s">
        <v>2551</v>
      </c>
      <c r="V1281" t="str">
        <f>_xlfn.XLOOKUP(UTILIZADAS[[#This Row],[Contacto1]],Tabla2[phone_number_dialed],Tabla2[status_name],,0)</f>
        <v>Auto busy</v>
      </c>
    </row>
    <row r="1282" spans="1:22" x14ac:dyDescent="0.25">
      <c r="A1282" s="88" t="s">
        <v>2241</v>
      </c>
      <c r="B1282" t="s">
        <v>375</v>
      </c>
      <c r="C1282" s="4">
        <v>356383810000</v>
      </c>
      <c r="D1282" t="s">
        <v>4163</v>
      </c>
      <c r="E1282">
        <f>+_xlfn.XLOOKUP(UTILIZADAS[[#This Row],[Numero_Cuenta]],'[1]cobros_marzo (fijo)'!$B:$B,'[1]cobros_marzo (fijo)'!$D:$D,,0)</f>
        <v>0</v>
      </c>
      <c r="G1282" s="3">
        <v>46026</v>
      </c>
      <c r="H1282">
        <v>69701476</v>
      </c>
      <c r="I1282">
        <v>69701476</v>
      </c>
      <c r="K1282" t="s">
        <v>3708</v>
      </c>
      <c r="O1282" s="3">
        <v>46026</v>
      </c>
      <c r="S1282" t="s">
        <v>376</v>
      </c>
      <c r="T1282" t="s">
        <v>65</v>
      </c>
      <c r="U1282" t="s">
        <v>2551</v>
      </c>
      <c r="V1282" t="e">
        <f>_xlfn.XLOOKUP(UTILIZADAS[[#This Row],[Contacto1]],Tabla2[phone_number_dialed],Tabla2[status_name],,0)</f>
        <v>#N/A</v>
      </c>
    </row>
    <row r="1283" spans="1:22" x14ac:dyDescent="0.25">
      <c r="A1283" s="88" t="s">
        <v>2241</v>
      </c>
      <c r="B1283" t="s">
        <v>377</v>
      </c>
      <c r="C1283" s="4">
        <v>357376910000</v>
      </c>
      <c r="D1283" t="s">
        <v>4163</v>
      </c>
      <c r="E1283">
        <f>+_xlfn.XLOOKUP(UTILIZADAS[[#This Row],[Numero_Cuenta]],'[1]cobros_marzo (fijo)'!$B:$B,'[1]cobros_marzo (fijo)'!$D:$D,,0)</f>
        <v>0</v>
      </c>
      <c r="G1283" s="3">
        <v>46026</v>
      </c>
      <c r="H1283">
        <v>66020541</v>
      </c>
      <c r="I1283">
        <v>66020541</v>
      </c>
      <c r="K1283" t="s">
        <v>3709</v>
      </c>
      <c r="O1283" s="3">
        <v>46026</v>
      </c>
      <c r="S1283" t="s">
        <v>378</v>
      </c>
      <c r="T1283" t="s">
        <v>65</v>
      </c>
      <c r="U1283" t="s">
        <v>2551</v>
      </c>
      <c r="V1283" t="str">
        <f>_xlfn.XLOOKUP(UTILIZADAS[[#This Row],[Contacto1]],Tabla2[phone_number_dialed],Tabla2[status_name],,0)</f>
        <v>Agent Not Available</v>
      </c>
    </row>
    <row r="1284" spans="1:22" x14ac:dyDescent="0.25">
      <c r="A1284" s="88" t="s">
        <v>2241</v>
      </c>
      <c r="B1284" t="s">
        <v>379</v>
      </c>
      <c r="C1284" s="4">
        <v>352372440000</v>
      </c>
      <c r="D1284" t="s">
        <v>4163</v>
      </c>
      <c r="E1284">
        <f>+_xlfn.XLOOKUP(UTILIZADAS[[#This Row],[Numero_Cuenta]],'[1]cobros_marzo (fijo)'!$B:$B,'[1]cobros_marzo (fijo)'!$D:$D,,0)</f>
        <v>0</v>
      </c>
      <c r="G1284" s="3">
        <v>46026</v>
      </c>
      <c r="H1284">
        <v>66289354</v>
      </c>
      <c r="I1284">
        <v>66289354</v>
      </c>
      <c r="K1284" t="s">
        <v>3710</v>
      </c>
      <c r="O1284" s="3">
        <v>46026</v>
      </c>
      <c r="S1284" t="s">
        <v>380</v>
      </c>
      <c r="T1284" t="s">
        <v>65</v>
      </c>
      <c r="U1284" t="s">
        <v>2551</v>
      </c>
      <c r="V1284" t="e">
        <f>_xlfn.XLOOKUP(UTILIZADAS[[#This Row],[Contacto1]],Tabla2[phone_number_dialed],Tabla2[status_name],,0)</f>
        <v>#N/A</v>
      </c>
    </row>
    <row r="1285" spans="1:22" x14ac:dyDescent="0.25">
      <c r="A1285" s="88" t="s">
        <v>2241</v>
      </c>
      <c r="B1285" t="s">
        <v>381</v>
      </c>
      <c r="C1285" s="4">
        <v>355376050000</v>
      </c>
      <c r="D1285" t="s">
        <v>4163</v>
      </c>
      <c r="E1285">
        <f>+_xlfn.XLOOKUP(UTILIZADAS[[#This Row],[Numero_Cuenta]],'[1]cobros_marzo (fijo)'!$B:$B,'[1]cobros_marzo (fijo)'!$D:$D,,0)</f>
        <v>0</v>
      </c>
      <c r="G1285" s="3">
        <v>46026</v>
      </c>
      <c r="H1285">
        <v>64663965</v>
      </c>
      <c r="I1285">
        <v>64663965</v>
      </c>
      <c r="K1285" t="s">
        <v>3711</v>
      </c>
      <c r="O1285" s="3">
        <v>46026</v>
      </c>
      <c r="S1285" t="s">
        <v>382</v>
      </c>
      <c r="T1285" t="s">
        <v>65</v>
      </c>
      <c r="U1285" t="s">
        <v>2551</v>
      </c>
      <c r="V1285" t="e">
        <f>_xlfn.XLOOKUP(UTILIZADAS[[#This Row],[Contacto1]],Tabla2[phone_number_dialed],Tabla2[status_name],,0)</f>
        <v>#N/A</v>
      </c>
    </row>
    <row r="1286" spans="1:22" x14ac:dyDescent="0.25">
      <c r="A1286" s="88" t="s">
        <v>2241</v>
      </c>
      <c r="B1286" t="s">
        <v>2549</v>
      </c>
      <c r="C1286" s="4">
        <v>351372610000</v>
      </c>
      <c r="D1286" t="s">
        <v>4163</v>
      </c>
      <c r="E1286">
        <f>+_xlfn.XLOOKUP(UTILIZADAS[[#This Row],[Numero_Cuenta]],'[1]cobros_marzo (fijo)'!$B:$B,'[1]cobros_marzo (fijo)'!$D:$D,,0)</f>
        <v>0</v>
      </c>
      <c r="G1286" s="3">
        <v>46026</v>
      </c>
      <c r="H1286">
        <v>64312170</v>
      </c>
      <c r="I1286">
        <v>64312170</v>
      </c>
      <c r="K1286" t="s">
        <v>3712</v>
      </c>
      <c r="O1286" s="3">
        <v>46026</v>
      </c>
      <c r="S1286" t="s">
        <v>4162</v>
      </c>
      <c r="T1286" t="s">
        <v>65</v>
      </c>
      <c r="U1286" t="s">
        <v>2551</v>
      </c>
      <c r="V1286" t="str">
        <f>_xlfn.XLOOKUP(UTILIZADAS[[#This Row],[Contacto1]],Tabla2[phone_number_dialed],Tabla2[status_name],,0)</f>
        <v>Auto busy</v>
      </c>
    </row>
    <row r="1287" spans="1:22" x14ac:dyDescent="0.25">
      <c r="A1287" s="88" t="s">
        <v>2241</v>
      </c>
      <c r="B1287" t="s">
        <v>337</v>
      </c>
      <c r="C1287" s="4">
        <v>355376090000</v>
      </c>
      <c r="D1287" t="s">
        <v>4163</v>
      </c>
      <c r="E1287">
        <f>+_xlfn.XLOOKUP(UTILIZADAS[[#This Row],[Numero_Cuenta]],'[1]cobros_marzo (fijo)'!$B:$B,'[1]cobros_marzo (fijo)'!$D:$D,,0)</f>
        <v>0</v>
      </c>
      <c r="G1287" s="3">
        <v>46026</v>
      </c>
      <c r="H1287">
        <v>61403797</v>
      </c>
      <c r="I1287">
        <v>61403797</v>
      </c>
      <c r="K1287" t="s">
        <v>3713</v>
      </c>
      <c r="O1287" s="3">
        <v>46026</v>
      </c>
      <c r="S1287" t="s">
        <v>338</v>
      </c>
      <c r="T1287" t="s">
        <v>65</v>
      </c>
      <c r="U1287" t="s">
        <v>2551</v>
      </c>
      <c r="V1287" t="str">
        <f>_xlfn.XLOOKUP(UTILIZADAS[[#This Row],[Contacto1]],Tabla2[phone_number_dialed],Tabla2[status_name],,0)</f>
        <v>No Answer AutoDial</v>
      </c>
    </row>
    <row r="1288" spans="1:22" x14ac:dyDescent="0.25">
      <c r="A1288" s="88" t="s">
        <v>2241</v>
      </c>
      <c r="B1288" t="s">
        <v>1279</v>
      </c>
      <c r="C1288" s="4">
        <v>359379260000</v>
      </c>
      <c r="D1288" t="s">
        <v>4163</v>
      </c>
      <c r="E1288">
        <f>+_xlfn.XLOOKUP(UTILIZADAS[[#This Row],[Numero_Cuenta]],'[1]cobros_marzo (fijo)'!$B:$B,'[1]cobros_marzo (fijo)'!$D:$D,,0)</f>
        <v>0</v>
      </c>
      <c r="G1288" s="3">
        <v>46026</v>
      </c>
      <c r="H1288">
        <v>65294266</v>
      </c>
      <c r="I1288">
        <v>65294266</v>
      </c>
      <c r="K1288" t="s">
        <v>3714</v>
      </c>
      <c r="O1288" s="3">
        <v>46026</v>
      </c>
      <c r="S1288" t="s">
        <v>1280</v>
      </c>
      <c r="T1288" t="s">
        <v>65</v>
      </c>
      <c r="U1288" t="s">
        <v>2551</v>
      </c>
      <c r="V1288" t="str">
        <f>_xlfn.XLOOKUP(UTILIZADAS[[#This Row],[Contacto1]],Tabla2[phone_number_dialed],Tabla2[status_name],,0)</f>
        <v>Buzon de voz</v>
      </c>
    </row>
    <row r="1289" spans="1:22" x14ac:dyDescent="0.25">
      <c r="A1289" s="88" t="s">
        <v>2241</v>
      </c>
      <c r="B1289" t="s">
        <v>339</v>
      </c>
      <c r="C1289" s="4">
        <v>355377910000</v>
      </c>
      <c r="D1289" t="s">
        <v>4163</v>
      </c>
      <c r="E1289">
        <f>+_xlfn.XLOOKUP(UTILIZADAS[[#This Row],[Numero_Cuenta]],'[1]cobros_marzo (fijo)'!$B:$B,'[1]cobros_marzo (fijo)'!$D:$D,,0)</f>
        <v>0</v>
      </c>
      <c r="G1289" s="3">
        <v>46026</v>
      </c>
      <c r="H1289">
        <v>67739033</v>
      </c>
      <c r="I1289">
        <v>67739033</v>
      </c>
      <c r="K1289" t="s">
        <v>3715</v>
      </c>
      <c r="O1289" s="3">
        <v>46026</v>
      </c>
      <c r="S1289" t="s">
        <v>340</v>
      </c>
      <c r="T1289" t="s">
        <v>65</v>
      </c>
      <c r="U1289" t="s">
        <v>2551</v>
      </c>
      <c r="V1289" t="str">
        <f>_xlfn.XLOOKUP(UTILIZADAS[[#This Row],[Contacto1]],Tabla2[phone_number_dialed],Tabla2[status_name],,0)</f>
        <v>Buzon de voz</v>
      </c>
    </row>
    <row r="1290" spans="1:22" x14ac:dyDescent="0.25">
      <c r="A1290" s="88" t="s">
        <v>2241</v>
      </c>
      <c r="B1290" t="s">
        <v>341</v>
      </c>
      <c r="C1290" s="4">
        <v>244013920000</v>
      </c>
      <c r="D1290" t="s">
        <v>4163</v>
      </c>
      <c r="E1290">
        <f>+_xlfn.XLOOKUP(UTILIZADAS[[#This Row],[Numero_Cuenta]],'[1]cobros_marzo (fijo)'!$B:$B,'[1]cobros_marzo (fijo)'!$D:$D,,0)</f>
        <v>0</v>
      </c>
      <c r="G1290" s="3">
        <v>46026</v>
      </c>
      <c r="H1290">
        <v>67890543</v>
      </c>
      <c r="I1290">
        <v>67890543</v>
      </c>
      <c r="K1290" t="s">
        <v>2567</v>
      </c>
      <c r="O1290" s="3">
        <v>46026</v>
      </c>
      <c r="S1290" t="s">
        <v>342</v>
      </c>
      <c r="T1290" t="s">
        <v>65</v>
      </c>
      <c r="U1290" t="s">
        <v>2551</v>
      </c>
      <c r="V1290" t="str">
        <f>_xlfn.XLOOKUP(UTILIZADAS[[#This Row],[Contacto1]],Tabla2[phone_number_dialed],Tabla2[status_name],,0)</f>
        <v>Buzon de voz</v>
      </c>
    </row>
    <row r="1291" spans="1:22" x14ac:dyDescent="0.25">
      <c r="A1291" s="88" t="s">
        <v>2241</v>
      </c>
      <c r="B1291" t="s">
        <v>343</v>
      </c>
      <c r="C1291" s="4">
        <v>357374950000</v>
      </c>
      <c r="D1291" t="s">
        <v>4163</v>
      </c>
      <c r="E1291">
        <f>+_xlfn.XLOOKUP(UTILIZADAS[[#This Row],[Numero_Cuenta]],'[1]cobros_marzo (fijo)'!$B:$B,'[1]cobros_marzo (fijo)'!$D:$D,,0)</f>
        <v>0</v>
      </c>
      <c r="G1291" s="3">
        <v>46026</v>
      </c>
      <c r="H1291">
        <v>63186905</v>
      </c>
      <c r="I1291">
        <v>63186905</v>
      </c>
      <c r="K1291" t="s">
        <v>3716</v>
      </c>
      <c r="O1291" s="3">
        <v>46026</v>
      </c>
      <c r="S1291" t="s">
        <v>344</v>
      </c>
      <c r="T1291" t="s">
        <v>65</v>
      </c>
      <c r="U1291" t="s">
        <v>2551</v>
      </c>
      <c r="V1291" t="str">
        <f>_xlfn.XLOOKUP(UTILIZADAS[[#This Row],[Contacto1]],Tabla2[phone_number_dialed],Tabla2[status_name],,0)</f>
        <v>Auto busy</v>
      </c>
    </row>
    <row r="1292" spans="1:22" x14ac:dyDescent="0.25">
      <c r="A1292" s="88" t="s">
        <v>2241</v>
      </c>
      <c r="B1292" t="s">
        <v>345</v>
      </c>
      <c r="C1292" s="4">
        <v>355354190000</v>
      </c>
      <c r="D1292" t="s">
        <v>4163</v>
      </c>
      <c r="E1292">
        <f>+_xlfn.XLOOKUP(UTILIZADAS[[#This Row],[Numero_Cuenta]],'[1]cobros_marzo (fijo)'!$B:$B,'[1]cobros_marzo (fijo)'!$D:$D,,0)</f>
        <v>0</v>
      </c>
      <c r="G1292" s="3">
        <v>46026</v>
      </c>
      <c r="H1292">
        <v>65469088</v>
      </c>
      <c r="I1292">
        <v>65469088</v>
      </c>
      <c r="K1292" t="s">
        <v>3449</v>
      </c>
      <c r="O1292" s="3">
        <v>46026</v>
      </c>
      <c r="S1292" t="s">
        <v>346</v>
      </c>
      <c r="T1292" t="s">
        <v>65</v>
      </c>
      <c r="U1292" t="s">
        <v>2551</v>
      </c>
      <c r="V1292" t="str">
        <f>_xlfn.XLOOKUP(UTILIZADAS[[#This Row],[Contacto1]],Tabla2[phone_number_dialed],Tabla2[status_name],,0)</f>
        <v>Auto busy</v>
      </c>
    </row>
    <row r="1293" spans="1:22" x14ac:dyDescent="0.25">
      <c r="A1293" s="88" t="s">
        <v>2241</v>
      </c>
      <c r="B1293" t="s">
        <v>347</v>
      </c>
      <c r="C1293" s="4">
        <v>802744040000</v>
      </c>
      <c r="D1293" t="s">
        <v>4163</v>
      </c>
      <c r="E1293">
        <f>+_xlfn.XLOOKUP(UTILIZADAS[[#This Row],[Numero_Cuenta]],'[1]cobros_marzo (fijo)'!$B:$B,'[1]cobros_marzo (fijo)'!$D:$D,,0)</f>
        <v>0</v>
      </c>
      <c r="G1293" s="3">
        <v>46026</v>
      </c>
      <c r="H1293">
        <v>63139226</v>
      </c>
      <c r="I1293">
        <v>63139226</v>
      </c>
      <c r="K1293" t="s">
        <v>3717</v>
      </c>
      <c r="O1293" s="3">
        <v>46026</v>
      </c>
      <c r="S1293" t="s">
        <v>348</v>
      </c>
      <c r="T1293" t="s">
        <v>65</v>
      </c>
      <c r="U1293" t="s">
        <v>2551</v>
      </c>
      <c r="V1293" t="str">
        <f>_xlfn.XLOOKUP(UTILIZADAS[[#This Row],[Contacto1]],Tabla2[phone_number_dialed],Tabla2[status_name],,0)</f>
        <v>Agent Not Available</v>
      </c>
    </row>
    <row r="1294" spans="1:22" x14ac:dyDescent="0.25">
      <c r="A1294" s="88" t="s">
        <v>2241</v>
      </c>
      <c r="B1294" t="s">
        <v>349</v>
      </c>
      <c r="C1294" s="4">
        <v>358374780000</v>
      </c>
      <c r="D1294" t="s">
        <v>4163</v>
      </c>
      <c r="E1294">
        <f>+_xlfn.XLOOKUP(UTILIZADAS[[#This Row],[Numero_Cuenta]],'[1]cobros_marzo (fijo)'!$B:$B,'[1]cobros_marzo (fijo)'!$D:$D,,0)</f>
        <v>0</v>
      </c>
      <c r="G1294" s="3">
        <v>46026</v>
      </c>
      <c r="H1294">
        <v>64725908</v>
      </c>
      <c r="I1294">
        <v>64725908</v>
      </c>
      <c r="K1294" t="s">
        <v>3718</v>
      </c>
      <c r="O1294" s="3">
        <v>46026</v>
      </c>
      <c r="S1294" t="s">
        <v>350</v>
      </c>
      <c r="T1294" t="s">
        <v>65</v>
      </c>
      <c r="U1294" t="s">
        <v>2551</v>
      </c>
      <c r="V1294" t="str">
        <f>_xlfn.XLOOKUP(UTILIZADAS[[#This Row],[Contacto1]],Tabla2[phone_number_dialed],Tabla2[status_name],,0)</f>
        <v>Agent Not Available</v>
      </c>
    </row>
    <row r="1295" spans="1:22" x14ac:dyDescent="0.25">
      <c r="A1295" s="88" t="s">
        <v>2241</v>
      </c>
      <c r="B1295" t="s">
        <v>351</v>
      </c>
      <c r="C1295" s="4">
        <v>351377490000</v>
      </c>
      <c r="D1295" t="s">
        <v>4163</v>
      </c>
      <c r="E1295">
        <f>+_xlfn.XLOOKUP(UTILIZADAS[[#This Row],[Numero_Cuenta]],'[1]cobros_marzo (fijo)'!$B:$B,'[1]cobros_marzo (fijo)'!$D:$D,,0)</f>
        <v>0</v>
      </c>
      <c r="G1295" s="3">
        <v>46026</v>
      </c>
      <c r="H1295">
        <v>61161512</v>
      </c>
      <c r="I1295">
        <v>61161512</v>
      </c>
      <c r="K1295" t="s">
        <v>3719</v>
      </c>
      <c r="O1295" s="3">
        <v>46026</v>
      </c>
      <c r="S1295" t="s">
        <v>352</v>
      </c>
      <c r="T1295" t="s">
        <v>65</v>
      </c>
      <c r="U1295" t="s">
        <v>2551</v>
      </c>
      <c r="V1295" t="str">
        <f>_xlfn.XLOOKUP(UTILIZADAS[[#This Row],[Contacto1]],Tabla2[phone_number_dialed],Tabla2[status_name],,0)</f>
        <v>Agent Not Available</v>
      </c>
    </row>
    <row r="1296" spans="1:22" x14ac:dyDescent="0.25">
      <c r="A1296" s="88" t="s">
        <v>2241</v>
      </c>
      <c r="B1296" t="s">
        <v>353</v>
      </c>
      <c r="C1296" s="4">
        <v>357377210000</v>
      </c>
      <c r="D1296" t="s">
        <v>4163</v>
      </c>
      <c r="E1296">
        <f>+_xlfn.XLOOKUP(UTILIZADAS[[#This Row],[Numero_Cuenta]],'[1]cobros_marzo (fijo)'!$B:$B,'[1]cobros_marzo (fijo)'!$D:$D,,0)</f>
        <v>0</v>
      </c>
      <c r="G1296" s="3">
        <v>46026</v>
      </c>
      <c r="H1296">
        <v>67272723</v>
      </c>
      <c r="I1296">
        <v>67272723</v>
      </c>
      <c r="K1296" t="s">
        <v>3720</v>
      </c>
      <c r="O1296" s="3">
        <v>46026</v>
      </c>
      <c r="S1296" t="s">
        <v>354</v>
      </c>
      <c r="T1296" t="s">
        <v>65</v>
      </c>
      <c r="U1296" t="s">
        <v>2551</v>
      </c>
      <c r="V1296" t="e">
        <f>_xlfn.XLOOKUP(UTILIZADAS[[#This Row],[Contacto1]],Tabla2[phone_number_dialed],Tabla2[status_name],,0)</f>
        <v>#N/A</v>
      </c>
    </row>
    <row r="1297" spans="1:22" x14ac:dyDescent="0.25">
      <c r="A1297" s="88" t="s">
        <v>2241</v>
      </c>
      <c r="B1297" t="s">
        <v>355</v>
      </c>
      <c r="C1297" s="4">
        <v>327094390000</v>
      </c>
      <c r="D1297" t="s">
        <v>4163</v>
      </c>
      <c r="E1297">
        <f>+_xlfn.XLOOKUP(UTILIZADAS[[#This Row],[Numero_Cuenta]],'[1]cobros_marzo (fijo)'!$B:$B,'[1]cobros_marzo (fijo)'!$D:$D,,0)</f>
        <v>0</v>
      </c>
      <c r="G1297" s="3">
        <v>46026</v>
      </c>
      <c r="H1297">
        <v>62669884</v>
      </c>
      <c r="I1297">
        <v>62669884</v>
      </c>
      <c r="K1297" t="s">
        <v>3721</v>
      </c>
      <c r="O1297" s="3">
        <v>46026</v>
      </c>
      <c r="S1297" t="s">
        <v>356</v>
      </c>
      <c r="T1297" t="s">
        <v>65</v>
      </c>
      <c r="U1297" t="s">
        <v>2551</v>
      </c>
      <c r="V1297" t="str">
        <f>_xlfn.XLOOKUP(UTILIZADAS[[#This Row],[Contacto1]],Tabla2[phone_number_dialed],Tabla2[status_name],,0)</f>
        <v>Auto busy</v>
      </c>
    </row>
    <row r="1298" spans="1:22" x14ac:dyDescent="0.25">
      <c r="A1298" s="88" t="s">
        <v>2241</v>
      </c>
      <c r="B1298" t="s">
        <v>326</v>
      </c>
      <c r="C1298" s="4">
        <v>354379910000</v>
      </c>
      <c r="D1298" t="s">
        <v>4163</v>
      </c>
      <c r="E1298">
        <f>+_xlfn.XLOOKUP(UTILIZADAS[[#This Row],[Numero_Cuenta]],'[1]cobros_marzo (fijo)'!$B:$B,'[1]cobros_marzo (fijo)'!$D:$D,,0)</f>
        <v>0</v>
      </c>
      <c r="G1298" s="3">
        <v>46026</v>
      </c>
      <c r="H1298">
        <v>64299118</v>
      </c>
      <c r="I1298">
        <v>64299118</v>
      </c>
      <c r="K1298" t="s">
        <v>3722</v>
      </c>
      <c r="O1298" s="3">
        <v>46026</v>
      </c>
      <c r="S1298" t="s">
        <v>327</v>
      </c>
      <c r="T1298" t="s">
        <v>65</v>
      </c>
      <c r="U1298" t="s">
        <v>2551</v>
      </c>
      <c r="V1298" t="e">
        <f>_xlfn.XLOOKUP(UTILIZADAS[[#This Row],[Contacto1]],Tabla2[phone_number_dialed],Tabla2[status_name],,0)</f>
        <v>#N/A</v>
      </c>
    </row>
    <row r="1299" spans="1:22" x14ac:dyDescent="0.25">
      <c r="A1299" s="88" t="s">
        <v>2241</v>
      </c>
      <c r="B1299" t="s">
        <v>328</v>
      </c>
      <c r="C1299" s="4">
        <v>358380660000</v>
      </c>
      <c r="D1299" t="s">
        <v>4163</v>
      </c>
      <c r="E1299">
        <f>+_xlfn.XLOOKUP(UTILIZADAS[[#This Row],[Numero_Cuenta]],'[1]cobros_marzo (fijo)'!$B:$B,'[1]cobros_marzo (fijo)'!$D:$D,,0)</f>
        <v>0</v>
      </c>
      <c r="G1299" s="3">
        <v>46026</v>
      </c>
      <c r="H1299">
        <v>68885423</v>
      </c>
      <c r="I1299">
        <v>68885423</v>
      </c>
      <c r="K1299" t="s">
        <v>3723</v>
      </c>
      <c r="O1299" s="3">
        <v>46026</v>
      </c>
      <c r="S1299" t="s">
        <v>329</v>
      </c>
      <c r="T1299" t="s">
        <v>65</v>
      </c>
      <c r="U1299" t="s">
        <v>2551</v>
      </c>
      <c r="V1299" t="e">
        <f>_xlfn.XLOOKUP(UTILIZADAS[[#This Row],[Contacto1]],Tabla2[phone_number_dialed],Tabla2[status_name],,0)</f>
        <v>#N/A</v>
      </c>
    </row>
    <row r="1300" spans="1:22" x14ac:dyDescent="0.25">
      <c r="A1300" s="88" t="s">
        <v>2241</v>
      </c>
      <c r="B1300" t="s">
        <v>513</v>
      </c>
      <c r="C1300" s="4">
        <v>353379150000</v>
      </c>
      <c r="D1300" t="s">
        <v>4163</v>
      </c>
      <c r="E1300">
        <f>+_xlfn.XLOOKUP(UTILIZADAS[[#This Row],[Numero_Cuenta]],'[1]cobros_marzo (fijo)'!$B:$B,'[1]cobros_marzo (fijo)'!$D:$D,,0)</f>
        <v>0</v>
      </c>
      <c r="G1300" s="3">
        <v>46026</v>
      </c>
      <c r="H1300">
        <v>61653559</v>
      </c>
      <c r="I1300">
        <v>61653559</v>
      </c>
      <c r="K1300" t="s">
        <v>3724</v>
      </c>
      <c r="O1300" s="3">
        <v>46026</v>
      </c>
      <c r="S1300" t="s">
        <v>330</v>
      </c>
      <c r="T1300" t="s">
        <v>65</v>
      </c>
      <c r="U1300" t="s">
        <v>2551</v>
      </c>
      <c r="V1300" t="e">
        <f>_xlfn.XLOOKUP(UTILIZADAS[[#This Row],[Contacto1]],Tabla2[phone_number_dialed],Tabla2[status_name],,0)</f>
        <v>#N/A</v>
      </c>
    </row>
    <row r="1301" spans="1:22" x14ac:dyDescent="0.25">
      <c r="A1301" s="88" t="s">
        <v>2241</v>
      </c>
      <c r="B1301" t="s">
        <v>331</v>
      </c>
      <c r="C1301" s="4">
        <v>354380100000</v>
      </c>
      <c r="D1301" t="s">
        <v>4163</v>
      </c>
      <c r="E1301">
        <f>+_xlfn.XLOOKUP(UTILIZADAS[[#This Row],[Numero_Cuenta]],'[1]cobros_marzo (fijo)'!$B:$B,'[1]cobros_marzo (fijo)'!$D:$D,,0)</f>
        <v>0</v>
      </c>
      <c r="G1301" s="3">
        <v>46026</v>
      </c>
      <c r="H1301">
        <v>66821631</v>
      </c>
      <c r="I1301">
        <v>66821631</v>
      </c>
      <c r="K1301" t="s">
        <v>3725</v>
      </c>
      <c r="O1301" s="3">
        <v>46026</v>
      </c>
      <c r="S1301" t="s">
        <v>332</v>
      </c>
      <c r="T1301" t="s">
        <v>65</v>
      </c>
      <c r="U1301" t="s">
        <v>2551</v>
      </c>
      <c r="V1301" t="e">
        <f>_xlfn.XLOOKUP(UTILIZADAS[[#This Row],[Contacto1]],Tabla2[phone_number_dialed],Tabla2[status_name],,0)</f>
        <v>#N/A</v>
      </c>
    </row>
    <row r="1302" spans="1:22" x14ac:dyDescent="0.25">
      <c r="A1302" s="88" t="s">
        <v>2241</v>
      </c>
      <c r="B1302" t="s">
        <v>1269</v>
      </c>
      <c r="C1302" s="4">
        <v>354380020000</v>
      </c>
      <c r="D1302" t="s">
        <v>4163</v>
      </c>
      <c r="E1302">
        <f>+_xlfn.XLOOKUP(UTILIZADAS[[#This Row],[Numero_Cuenta]],'[1]cobros_marzo (fijo)'!$B:$B,'[1]cobros_marzo (fijo)'!$D:$D,,0)</f>
        <v>0</v>
      </c>
      <c r="G1302" s="3">
        <v>46026</v>
      </c>
      <c r="H1302">
        <v>62666744</v>
      </c>
      <c r="I1302">
        <v>62666744</v>
      </c>
      <c r="K1302" t="s">
        <v>3726</v>
      </c>
      <c r="O1302" s="3">
        <v>46026</v>
      </c>
      <c r="S1302" t="s">
        <v>1270</v>
      </c>
      <c r="T1302" t="s">
        <v>65</v>
      </c>
      <c r="U1302" t="s">
        <v>2551</v>
      </c>
      <c r="V1302" t="e">
        <f>_xlfn.XLOOKUP(UTILIZADAS[[#This Row],[Contacto1]],Tabla2[phone_number_dialed],Tabla2[status_name],,0)</f>
        <v>#N/A</v>
      </c>
    </row>
    <row r="1303" spans="1:22" x14ac:dyDescent="0.25">
      <c r="A1303" s="88" t="s">
        <v>2241</v>
      </c>
      <c r="B1303" t="s">
        <v>333</v>
      </c>
      <c r="C1303" s="4">
        <v>359377240000</v>
      </c>
      <c r="D1303" t="s">
        <v>4163</v>
      </c>
      <c r="E1303">
        <f>+_xlfn.XLOOKUP(UTILIZADAS[[#This Row],[Numero_Cuenta]],'[1]cobros_marzo (fijo)'!$B:$B,'[1]cobros_marzo (fijo)'!$D:$D,,0)</f>
        <v>0</v>
      </c>
      <c r="G1303" s="3">
        <v>46026</v>
      </c>
      <c r="H1303">
        <v>69935219</v>
      </c>
      <c r="I1303">
        <v>69935219</v>
      </c>
      <c r="K1303" t="s">
        <v>3727</v>
      </c>
      <c r="O1303" s="3">
        <v>46026</v>
      </c>
      <c r="S1303" t="s">
        <v>334</v>
      </c>
      <c r="T1303" t="s">
        <v>65</v>
      </c>
      <c r="U1303" t="s">
        <v>2551</v>
      </c>
      <c r="V1303" t="str">
        <f>_xlfn.XLOOKUP(UTILIZADAS[[#This Row],[Contacto1]],Tabla2[phone_number_dialed],Tabla2[status_name],,0)</f>
        <v>Auto busy</v>
      </c>
    </row>
    <row r="1304" spans="1:22" x14ac:dyDescent="0.25">
      <c r="A1304" s="88" t="s">
        <v>2241</v>
      </c>
      <c r="B1304" t="s">
        <v>335</v>
      </c>
      <c r="C1304" s="4">
        <v>358363300000</v>
      </c>
      <c r="D1304" t="s">
        <v>4163</v>
      </c>
      <c r="E1304">
        <f>+_xlfn.XLOOKUP(UTILIZADAS[[#This Row],[Numero_Cuenta]],'[1]cobros_marzo (fijo)'!$B:$B,'[1]cobros_marzo (fijo)'!$D:$D,,0)</f>
        <v>0</v>
      </c>
      <c r="G1304" s="3">
        <v>46026</v>
      </c>
      <c r="H1304">
        <v>66078671</v>
      </c>
      <c r="I1304">
        <v>66078671</v>
      </c>
      <c r="K1304" t="s">
        <v>3728</v>
      </c>
      <c r="O1304" s="3">
        <v>46026</v>
      </c>
      <c r="S1304" t="s">
        <v>336</v>
      </c>
      <c r="T1304" t="s">
        <v>65</v>
      </c>
      <c r="U1304" t="s">
        <v>2551</v>
      </c>
      <c r="V1304" t="str">
        <f>_xlfn.XLOOKUP(UTILIZADAS[[#This Row],[Contacto1]],Tabla2[phone_number_dialed],Tabla2[status_name],,0)</f>
        <v>No Answer AutoDial</v>
      </c>
    </row>
    <row r="1305" spans="1:22" x14ac:dyDescent="0.25">
      <c r="A1305" s="88" t="s">
        <v>2241</v>
      </c>
      <c r="B1305" t="s">
        <v>318</v>
      </c>
      <c r="C1305" s="4">
        <v>358381200000</v>
      </c>
      <c r="D1305" t="s">
        <v>4163</v>
      </c>
      <c r="E1305">
        <f>+_xlfn.XLOOKUP(UTILIZADAS[[#This Row],[Numero_Cuenta]],'[1]cobros_marzo (fijo)'!$B:$B,'[1]cobros_marzo (fijo)'!$D:$D,,0)</f>
        <v>0</v>
      </c>
      <c r="G1305" s="3">
        <v>46026</v>
      </c>
      <c r="H1305">
        <v>62870054</v>
      </c>
      <c r="I1305">
        <v>62870054</v>
      </c>
      <c r="K1305" t="s">
        <v>3729</v>
      </c>
      <c r="O1305" s="3">
        <v>46026</v>
      </c>
      <c r="S1305" t="s">
        <v>319</v>
      </c>
      <c r="T1305" t="s">
        <v>65</v>
      </c>
      <c r="U1305" t="s">
        <v>2551</v>
      </c>
      <c r="V1305" t="e">
        <f>_xlfn.XLOOKUP(UTILIZADAS[[#This Row],[Contacto1]],Tabla2[phone_number_dialed],Tabla2[status_name],,0)</f>
        <v>#N/A</v>
      </c>
    </row>
    <row r="1306" spans="1:22" x14ac:dyDescent="0.25">
      <c r="A1306" s="88" t="s">
        <v>2241</v>
      </c>
      <c r="B1306" t="s">
        <v>1255</v>
      </c>
      <c r="C1306" s="4">
        <v>353377350000</v>
      </c>
      <c r="D1306" t="s">
        <v>4163</v>
      </c>
      <c r="E1306">
        <f>+_xlfn.XLOOKUP(UTILIZADAS[[#This Row],[Numero_Cuenta]],'[1]cobros_marzo (fijo)'!$B:$B,'[1]cobros_marzo (fijo)'!$D:$D,,0)</f>
        <v>0</v>
      </c>
      <c r="G1306" s="3">
        <v>46026</v>
      </c>
      <c r="H1306">
        <v>66838164</v>
      </c>
      <c r="I1306">
        <v>66838164</v>
      </c>
      <c r="K1306" t="s">
        <v>3729</v>
      </c>
      <c r="O1306" s="3">
        <v>46026</v>
      </c>
      <c r="S1306" t="s">
        <v>1256</v>
      </c>
      <c r="T1306" t="s">
        <v>65</v>
      </c>
      <c r="U1306" t="s">
        <v>2551</v>
      </c>
      <c r="V1306" t="e">
        <f>_xlfn.XLOOKUP(UTILIZADAS[[#This Row],[Contacto1]],Tabla2[phone_number_dialed],Tabla2[status_name],,0)</f>
        <v>#N/A</v>
      </c>
    </row>
    <row r="1307" spans="1:22" x14ac:dyDescent="0.25">
      <c r="A1307" s="88" t="s">
        <v>2241</v>
      </c>
      <c r="B1307" t="s">
        <v>320</v>
      </c>
      <c r="C1307" s="4">
        <v>352379570000</v>
      </c>
      <c r="D1307" t="s">
        <v>4163</v>
      </c>
      <c r="E1307">
        <f>+_xlfn.XLOOKUP(UTILIZADAS[[#This Row],[Numero_Cuenta]],'[1]cobros_marzo (fijo)'!$B:$B,'[1]cobros_marzo (fijo)'!$D:$D,,0)</f>
        <v>0</v>
      </c>
      <c r="G1307" s="3">
        <v>46026</v>
      </c>
      <c r="H1307">
        <v>62045544</v>
      </c>
      <c r="I1307">
        <v>62045544</v>
      </c>
      <c r="K1307" t="s">
        <v>3730</v>
      </c>
      <c r="O1307" s="3">
        <v>46026</v>
      </c>
      <c r="S1307" t="s">
        <v>321</v>
      </c>
      <c r="T1307" t="s">
        <v>65</v>
      </c>
      <c r="U1307" t="s">
        <v>2551</v>
      </c>
      <c r="V1307" t="e">
        <f>_xlfn.XLOOKUP(UTILIZADAS[[#This Row],[Contacto1]],Tabla2[phone_number_dialed],Tabla2[status_name],,0)</f>
        <v>#N/A</v>
      </c>
    </row>
    <row r="1308" spans="1:22" x14ac:dyDescent="0.25">
      <c r="A1308" s="88" t="s">
        <v>2241</v>
      </c>
      <c r="B1308" t="s">
        <v>322</v>
      </c>
      <c r="C1308" s="4">
        <v>997027880000</v>
      </c>
      <c r="D1308" t="s">
        <v>4163</v>
      </c>
      <c r="E1308">
        <f>+_xlfn.XLOOKUP(UTILIZADAS[[#This Row],[Numero_Cuenta]],'[1]cobros_marzo (fijo)'!$B:$B,'[1]cobros_marzo (fijo)'!$D:$D,,0)</f>
        <v>0</v>
      </c>
      <c r="G1308" s="3">
        <v>46026</v>
      </c>
      <c r="H1308">
        <v>67900112</v>
      </c>
      <c r="I1308">
        <v>67900112</v>
      </c>
      <c r="K1308" t="s">
        <v>3731</v>
      </c>
      <c r="O1308" s="3">
        <v>46026</v>
      </c>
      <c r="S1308" t="s">
        <v>323</v>
      </c>
      <c r="T1308" t="s">
        <v>65</v>
      </c>
      <c r="U1308" t="s">
        <v>2551</v>
      </c>
      <c r="V1308" t="e">
        <f>_xlfn.XLOOKUP(UTILIZADAS[[#This Row],[Contacto1]],Tabla2[phone_number_dialed],Tabla2[status_name],,0)</f>
        <v>#N/A</v>
      </c>
    </row>
    <row r="1309" spans="1:22" x14ac:dyDescent="0.25">
      <c r="A1309" s="88" t="s">
        <v>2241</v>
      </c>
      <c r="B1309" t="s">
        <v>324</v>
      </c>
      <c r="C1309" s="4">
        <v>354375500000</v>
      </c>
      <c r="D1309" t="s">
        <v>4163</v>
      </c>
      <c r="E1309">
        <f>+_xlfn.XLOOKUP(UTILIZADAS[[#This Row],[Numero_Cuenta]],'[1]cobros_marzo (fijo)'!$B:$B,'[1]cobros_marzo (fijo)'!$D:$D,,0)</f>
        <v>0</v>
      </c>
      <c r="G1309" s="3">
        <v>46026</v>
      </c>
      <c r="H1309">
        <v>69773455</v>
      </c>
      <c r="I1309">
        <v>69773455</v>
      </c>
      <c r="K1309" t="s">
        <v>3732</v>
      </c>
      <c r="O1309" s="3">
        <v>46026</v>
      </c>
      <c r="S1309" t="s">
        <v>325</v>
      </c>
      <c r="T1309" t="s">
        <v>65</v>
      </c>
      <c r="U1309" t="s">
        <v>2551</v>
      </c>
      <c r="V1309" t="e">
        <f>_xlfn.XLOOKUP(UTILIZADAS[[#This Row],[Contacto1]],Tabla2[phone_number_dialed],Tabla2[status_name],,0)</f>
        <v>#N/A</v>
      </c>
    </row>
    <row r="1310" spans="1:22" x14ac:dyDescent="0.25">
      <c r="A1310" s="88" t="s">
        <v>2241</v>
      </c>
      <c r="B1310" t="s">
        <v>308</v>
      </c>
      <c r="C1310" s="4">
        <v>359382360000</v>
      </c>
      <c r="D1310" t="s">
        <v>4163</v>
      </c>
      <c r="E1310">
        <f>+_xlfn.XLOOKUP(UTILIZADAS[[#This Row],[Numero_Cuenta]],'[1]cobros_marzo (fijo)'!$B:$B,'[1]cobros_marzo (fijo)'!$D:$D,,0)</f>
        <v>0</v>
      </c>
      <c r="G1310" s="3">
        <v>46026</v>
      </c>
      <c r="H1310">
        <v>61622585</v>
      </c>
      <c r="I1310">
        <v>61622585</v>
      </c>
      <c r="K1310" t="s">
        <v>3733</v>
      </c>
      <c r="O1310" s="3">
        <v>46026</v>
      </c>
      <c r="S1310" t="s">
        <v>309</v>
      </c>
      <c r="T1310" t="s">
        <v>65</v>
      </c>
      <c r="U1310" t="s">
        <v>2551</v>
      </c>
      <c r="V1310" t="str">
        <f>_xlfn.XLOOKUP(UTILIZADAS[[#This Row],[Contacto1]],Tabla2[phone_number_dialed],Tabla2[status_name],,0)</f>
        <v>Agent Not Available</v>
      </c>
    </row>
    <row r="1311" spans="1:22" x14ac:dyDescent="0.25">
      <c r="A1311" s="88" t="s">
        <v>2241</v>
      </c>
      <c r="B1311" t="s">
        <v>310</v>
      </c>
      <c r="C1311" s="4">
        <v>358381850000</v>
      </c>
      <c r="D1311" t="s">
        <v>4163</v>
      </c>
      <c r="E1311">
        <f>+_xlfn.XLOOKUP(UTILIZADAS[[#This Row],[Numero_Cuenta]],'[1]cobros_marzo (fijo)'!$B:$B,'[1]cobros_marzo (fijo)'!$D:$D,,0)</f>
        <v>0</v>
      </c>
      <c r="G1311" s="3">
        <v>46026</v>
      </c>
      <c r="H1311">
        <v>65780912</v>
      </c>
      <c r="I1311">
        <v>65780912</v>
      </c>
      <c r="K1311" t="s">
        <v>3734</v>
      </c>
      <c r="O1311" s="3">
        <v>46026</v>
      </c>
      <c r="S1311" t="s">
        <v>311</v>
      </c>
      <c r="T1311" t="s">
        <v>65</v>
      </c>
      <c r="U1311" t="s">
        <v>2551</v>
      </c>
      <c r="V1311" t="e">
        <f>_xlfn.XLOOKUP(UTILIZADAS[[#This Row],[Contacto1]],Tabla2[phone_number_dialed],Tabla2[status_name],,0)</f>
        <v>#N/A</v>
      </c>
    </row>
    <row r="1312" spans="1:22" x14ac:dyDescent="0.25">
      <c r="A1312" s="88" t="s">
        <v>2241</v>
      </c>
      <c r="B1312" t="s">
        <v>1243</v>
      </c>
      <c r="C1312" s="4">
        <v>358377450000</v>
      </c>
      <c r="D1312" t="s">
        <v>4163</v>
      </c>
      <c r="E1312">
        <f>+_xlfn.XLOOKUP(UTILIZADAS[[#This Row],[Numero_Cuenta]],'[1]cobros_marzo (fijo)'!$B:$B,'[1]cobros_marzo (fijo)'!$D:$D,,0)</f>
        <v>0</v>
      </c>
      <c r="G1312" s="3">
        <v>46026</v>
      </c>
      <c r="H1312">
        <v>66248153</v>
      </c>
      <c r="I1312">
        <v>66248153</v>
      </c>
      <c r="K1312" t="s">
        <v>3735</v>
      </c>
      <c r="O1312" s="3">
        <v>46026</v>
      </c>
      <c r="S1312" t="s">
        <v>1244</v>
      </c>
      <c r="T1312" t="s">
        <v>65</v>
      </c>
      <c r="U1312" t="s">
        <v>2551</v>
      </c>
      <c r="V1312" t="e">
        <f>_xlfn.XLOOKUP(UTILIZADAS[[#This Row],[Contacto1]],Tabla2[phone_number_dialed],Tabla2[status_name],,0)</f>
        <v>#N/A</v>
      </c>
    </row>
    <row r="1313" spans="1:22" x14ac:dyDescent="0.25">
      <c r="A1313" s="88" t="s">
        <v>2241</v>
      </c>
      <c r="B1313" t="s">
        <v>312</v>
      </c>
      <c r="C1313" s="4">
        <v>358381400000</v>
      </c>
      <c r="D1313" t="s">
        <v>4163</v>
      </c>
      <c r="E1313">
        <f>+_xlfn.XLOOKUP(UTILIZADAS[[#This Row],[Numero_Cuenta]],'[1]cobros_marzo (fijo)'!$B:$B,'[1]cobros_marzo (fijo)'!$D:$D,,0)</f>
        <v>0</v>
      </c>
      <c r="G1313" s="3">
        <v>46026</v>
      </c>
      <c r="H1313">
        <v>65441317</v>
      </c>
      <c r="I1313">
        <v>65441317</v>
      </c>
      <c r="K1313" t="s">
        <v>3736</v>
      </c>
      <c r="O1313" s="3">
        <v>46026</v>
      </c>
      <c r="S1313" t="s">
        <v>313</v>
      </c>
      <c r="T1313" t="s">
        <v>85</v>
      </c>
      <c r="U1313" t="s">
        <v>2551</v>
      </c>
      <c r="V1313" t="str">
        <f>_xlfn.XLOOKUP(UTILIZADAS[[#This Row],[Contacto1]],Tabla2[phone_number_dialed],Tabla2[status_name],,0)</f>
        <v>Buzon de voz</v>
      </c>
    </row>
    <row r="1314" spans="1:22" x14ac:dyDescent="0.25">
      <c r="A1314" s="88" t="s">
        <v>2241</v>
      </c>
      <c r="B1314" t="s">
        <v>314</v>
      </c>
      <c r="C1314" s="4">
        <v>353381110000</v>
      </c>
      <c r="D1314" t="s">
        <v>4163</v>
      </c>
      <c r="E1314">
        <f>+_xlfn.XLOOKUP(UTILIZADAS[[#This Row],[Numero_Cuenta]],'[1]cobros_marzo (fijo)'!$B:$B,'[1]cobros_marzo (fijo)'!$D:$D,,0)</f>
        <v>0</v>
      </c>
      <c r="G1314" s="3">
        <v>46026</v>
      </c>
      <c r="H1314">
        <v>63919521</v>
      </c>
      <c r="I1314">
        <v>63919521</v>
      </c>
      <c r="K1314" t="s">
        <v>3737</v>
      </c>
      <c r="O1314" s="3">
        <v>46026</v>
      </c>
      <c r="S1314" t="s">
        <v>315</v>
      </c>
      <c r="T1314" t="s">
        <v>65</v>
      </c>
      <c r="U1314" t="s">
        <v>2551</v>
      </c>
      <c r="V1314" t="e">
        <f>_xlfn.XLOOKUP(UTILIZADAS[[#This Row],[Contacto1]],Tabla2[phone_number_dialed],Tabla2[status_name],,0)</f>
        <v>#N/A</v>
      </c>
    </row>
    <row r="1315" spans="1:22" x14ac:dyDescent="0.25">
      <c r="A1315" s="88" t="s">
        <v>2241</v>
      </c>
      <c r="B1315" t="s">
        <v>316</v>
      </c>
      <c r="C1315" s="4">
        <v>354382280000</v>
      </c>
      <c r="D1315" t="s">
        <v>4163</v>
      </c>
      <c r="E1315">
        <f>+_xlfn.XLOOKUP(UTILIZADAS[[#This Row],[Numero_Cuenta]],'[1]cobros_marzo (fijo)'!$B:$B,'[1]cobros_marzo (fijo)'!$D:$D,,0)</f>
        <v>0</v>
      </c>
      <c r="G1315" s="3">
        <v>46026</v>
      </c>
      <c r="H1315">
        <v>68805236</v>
      </c>
      <c r="I1315">
        <v>68805236</v>
      </c>
      <c r="K1315" t="s">
        <v>3738</v>
      </c>
      <c r="O1315" s="3">
        <v>46026</v>
      </c>
      <c r="S1315" t="s">
        <v>317</v>
      </c>
      <c r="T1315" t="s">
        <v>65</v>
      </c>
      <c r="U1315" t="s">
        <v>2551</v>
      </c>
      <c r="V1315" t="str">
        <f>_xlfn.XLOOKUP(UTILIZADAS[[#This Row],[Contacto1]],Tabla2[phone_number_dialed],Tabla2[status_name],,0)</f>
        <v>No Answer AutoDial</v>
      </c>
    </row>
    <row r="1316" spans="1:22" x14ac:dyDescent="0.25">
      <c r="A1316" s="88" t="s">
        <v>2241</v>
      </c>
      <c r="B1316" t="s">
        <v>302</v>
      </c>
      <c r="C1316" s="4">
        <v>354380740000</v>
      </c>
      <c r="D1316" t="s">
        <v>4163</v>
      </c>
      <c r="E1316">
        <f>+_xlfn.XLOOKUP(UTILIZADAS[[#This Row],[Numero_Cuenta]],'[1]cobros_marzo (fijo)'!$B:$B,'[1]cobros_marzo (fijo)'!$D:$D,,0)</f>
        <v>0</v>
      </c>
      <c r="G1316" s="3">
        <v>46026</v>
      </c>
      <c r="H1316">
        <v>64512080</v>
      </c>
      <c r="I1316">
        <v>64512080</v>
      </c>
      <c r="K1316" t="s">
        <v>3739</v>
      </c>
      <c r="O1316" s="3">
        <v>46026</v>
      </c>
      <c r="S1316" t="s">
        <v>303</v>
      </c>
      <c r="T1316" t="s">
        <v>65</v>
      </c>
      <c r="U1316" t="s">
        <v>2551</v>
      </c>
      <c r="V1316" t="e">
        <f>_xlfn.XLOOKUP(UTILIZADAS[[#This Row],[Contacto1]],Tabla2[phone_number_dialed],Tabla2[status_name],,0)</f>
        <v>#N/A</v>
      </c>
    </row>
    <row r="1317" spans="1:22" x14ac:dyDescent="0.25">
      <c r="A1317" s="88" t="s">
        <v>2241</v>
      </c>
      <c r="B1317" t="s">
        <v>304</v>
      </c>
      <c r="C1317" s="4">
        <v>354383430000</v>
      </c>
      <c r="D1317" t="s">
        <v>4163</v>
      </c>
      <c r="E1317">
        <f>+_xlfn.XLOOKUP(UTILIZADAS[[#This Row],[Numero_Cuenta]],'[1]cobros_marzo (fijo)'!$B:$B,'[1]cobros_marzo (fijo)'!$D:$D,,0)</f>
        <v>0</v>
      </c>
      <c r="G1317" s="3">
        <v>46026</v>
      </c>
      <c r="H1317">
        <v>63638799</v>
      </c>
      <c r="I1317">
        <v>63638799</v>
      </c>
      <c r="K1317" t="s">
        <v>3740</v>
      </c>
      <c r="O1317" s="3">
        <v>46026</v>
      </c>
      <c r="S1317" t="s">
        <v>305</v>
      </c>
      <c r="T1317" t="s">
        <v>65</v>
      </c>
      <c r="U1317" t="s">
        <v>2551</v>
      </c>
      <c r="V1317" t="str">
        <f>_xlfn.XLOOKUP(UTILIZADAS[[#This Row],[Contacto1]],Tabla2[phone_number_dialed],Tabla2[status_name],,0)</f>
        <v>Agent Not Available</v>
      </c>
    </row>
    <row r="1318" spans="1:22" x14ac:dyDescent="0.25">
      <c r="A1318" s="88" t="s">
        <v>2241</v>
      </c>
      <c r="B1318" t="s">
        <v>306</v>
      </c>
      <c r="C1318" s="4">
        <v>359383220000</v>
      </c>
      <c r="D1318" t="s">
        <v>4163</v>
      </c>
      <c r="E1318">
        <f>+_xlfn.XLOOKUP(UTILIZADAS[[#This Row],[Numero_Cuenta]],'[1]cobros_marzo (fijo)'!$B:$B,'[1]cobros_marzo (fijo)'!$D:$D,,0)</f>
        <v>0</v>
      </c>
      <c r="G1318" s="3">
        <v>46026</v>
      </c>
      <c r="H1318">
        <v>60134005</v>
      </c>
      <c r="I1318">
        <v>60134005</v>
      </c>
      <c r="K1318" t="s">
        <v>3741</v>
      </c>
      <c r="O1318" s="3">
        <v>46026</v>
      </c>
      <c r="S1318" t="s">
        <v>307</v>
      </c>
      <c r="T1318" t="s">
        <v>65</v>
      </c>
      <c r="U1318" t="s">
        <v>2551</v>
      </c>
      <c r="V1318" t="e">
        <f>_xlfn.XLOOKUP(UTILIZADAS[[#This Row],[Contacto1]],Tabla2[phone_number_dialed],Tabla2[status_name],,0)</f>
        <v>#N/A</v>
      </c>
    </row>
    <row r="1319" spans="1:22" x14ac:dyDescent="0.25">
      <c r="A1319" s="88" t="s">
        <v>2241</v>
      </c>
      <c r="B1319" t="s">
        <v>1207</v>
      </c>
      <c r="C1319" s="4">
        <v>351383220000</v>
      </c>
      <c r="D1319" t="s">
        <v>4163</v>
      </c>
      <c r="E1319">
        <f>+_xlfn.XLOOKUP(UTILIZADAS[[#This Row],[Numero_Cuenta]],'[1]cobros_marzo (fijo)'!$B:$B,'[1]cobros_marzo (fijo)'!$D:$D,,0)</f>
        <v>0</v>
      </c>
      <c r="G1319" s="3">
        <v>46026</v>
      </c>
      <c r="H1319">
        <v>65294266</v>
      </c>
      <c r="I1319">
        <v>65294266</v>
      </c>
      <c r="K1319" t="s">
        <v>3742</v>
      </c>
      <c r="O1319" s="3">
        <v>46026</v>
      </c>
      <c r="S1319" t="s">
        <v>1208</v>
      </c>
      <c r="T1319" t="s">
        <v>65</v>
      </c>
      <c r="U1319" t="s">
        <v>2551</v>
      </c>
      <c r="V1319" t="str">
        <f>_xlfn.XLOOKUP(UTILIZADAS[[#This Row],[Contacto1]],Tabla2[phone_number_dialed],Tabla2[status_name],,0)</f>
        <v>Buzon de voz</v>
      </c>
    </row>
    <row r="1320" spans="1:22" x14ac:dyDescent="0.25">
      <c r="A1320" s="88" t="s">
        <v>2241</v>
      </c>
      <c r="B1320" t="s">
        <v>1209</v>
      </c>
      <c r="C1320" s="4">
        <v>333333280000</v>
      </c>
      <c r="D1320" t="s">
        <v>4163</v>
      </c>
      <c r="E1320">
        <f>+_xlfn.XLOOKUP(UTILIZADAS[[#This Row],[Numero_Cuenta]],'[1]cobros_marzo (fijo)'!$B:$B,'[1]cobros_marzo (fijo)'!$D:$D,,0)</f>
        <v>0</v>
      </c>
      <c r="G1320" s="3">
        <v>46026</v>
      </c>
      <c r="H1320">
        <v>66443795</v>
      </c>
      <c r="I1320">
        <v>66443795</v>
      </c>
      <c r="K1320" t="s">
        <v>3743</v>
      </c>
      <c r="O1320" s="3">
        <v>46026</v>
      </c>
      <c r="S1320" t="s">
        <v>1210</v>
      </c>
      <c r="T1320" t="s">
        <v>65</v>
      </c>
      <c r="U1320" t="s">
        <v>2551</v>
      </c>
      <c r="V1320" t="e">
        <f>_xlfn.XLOOKUP(UTILIZADAS[[#This Row],[Contacto1]],Tabla2[phone_number_dialed],Tabla2[status_name],,0)</f>
        <v>#N/A</v>
      </c>
    </row>
    <row r="1321" spans="1:22" x14ac:dyDescent="0.25">
      <c r="A1321" s="88" t="s">
        <v>2241</v>
      </c>
      <c r="B1321" t="s">
        <v>289</v>
      </c>
      <c r="C1321" s="4">
        <v>289039710000</v>
      </c>
      <c r="D1321" t="s">
        <v>4163</v>
      </c>
      <c r="E1321">
        <f>+_xlfn.XLOOKUP(UTILIZADAS[[#This Row],[Numero_Cuenta]],'[1]cobros_marzo (fijo)'!$B:$B,'[1]cobros_marzo (fijo)'!$D:$D,,0)</f>
        <v>0</v>
      </c>
      <c r="G1321" s="3">
        <v>46026</v>
      </c>
      <c r="H1321">
        <v>60550802</v>
      </c>
      <c r="I1321">
        <v>60550802</v>
      </c>
      <c r="K1321" t="s">
        <v>3744</v>
      </c>
      <c r="O1321" s="3">
        <v>46026</v>
      </c>
      <c r="S1321" t="s">
        <v>290</v>
      </c>
      <c r="T1321" t="s">
        <v>65</v>
      </c>
      <c r="U1321" t="s">
        <v>2551</v>
      </c>
      <c r="V1321" t="e">
        <f>_xlfn.XLOOKUP(UTILIZADAS[[#This Row],[Contacto1]],Tabla2[phone_number_dialed],Tabla2[status_name],,0)</f>
        <v>#N/A</v>
      </c>
    </row>
    <row r="1322" spans="1:22" x14ac:dyDescent="0.25">
      <c r="A1322" s="88" t="s">
        <v>2241</v>
      </c>
      <c r="B1322" t="s">
        <v>291</v>
      </c>
      <c r="C1322" s="4">
        <v>355381910000</v>
      </c>
      <c r="D1322" t="s">
        <v>4163</v>
      </c>
      <c r="E1322">
        <f>+_xlfn.XLOOKUP(UTILIZADAS[[#This Row],[Numero_Cuenta]],'[1]cobros_marzo (fijo)'!$B:$B,'[1]cobros_marzo (fijo)'!$D:$D,,0)</f>
        <v>0</v>
      </c>
      <c r="G1322" s="3">
        <v>46026</v>
      </c>
      <c r="H1322">
        <v>64084880</v>
      </c>
      <c r="I1322">
        <v>64084880</v>
      </c>
      <c r="K1322" t="s">
        <v>3745</v>
      </c>
      <c r="O1322" s="3">
        <v>46026</v>
      </c>
      <c r="S1322" t="s">
        <v>292</v>
      </c>
      <c r="T1322" t="s">
        <v>65</v>
      </c>
      <c r="U1322" t="s">
        <v>2551</v>
      </c>
      <c r="V1322" t="e">
        <f>_xlfn.XLOOKUP(UTILIZADAS[[#This Row],[Contacto1]],Tabla2[phone_number_dialed],Tabla2[status_name],,0)</f>
        <v>#N/A</v>
      </c>
    </row>
    <row r="1323" spans="1:22" x14ac:dyDescent="0.25">
      <c r="A1323" s="88" t="s">
        <v>2241</v>
      </c>
      <c r="B1323" t="s">
        <v>293</v>
      </c>
      <c r="C1323" s="4">
        <v>352383620000</v>
      </c>
      <c r="D1323" t="s">
        <v>4163</v>
      </c>
      <c r="E1323">
        <f>+_xlfn.XLOOKUP(UTILIZADAS[[#This Row],[Numero_Cuenta]],'[1]cobros_marzo (fijo)'!$B:$B,'[1]cobros_marzo (fijo)'!$D:$D,,0)</f>
        <v>0</v>
      </c>
      <c r="G1323" s="3">
        <v>46026</v>
      </c>
      <c r="H1323">
        <v>65188201</v>
      </c>
      <c r="I1323">
        <v>65188201</v>
      </c>
      <c r="K1323" t="s">
        <v>3746</v>
      </c>
      <c r="O1323" s="3">
        <v>46026</v>
      </c>
      <c r="S1323" t="s">
        <v>294</v>
      </c>
      <c r="T1323" t="s">
        <v>65</v>
      </c>
      <c r="U1323" t="s">
        <v>2551</v>
      </c>
      <c r="V1323" t="e">
        <f>_xlfn.XLOOKUP(UTILIZADAS[[#This Row],[Contacto1]],Tabla2[phone_number_dialed],Tabla2[status_name],,0)</f>
        <v>#N/A</v>
      </c>
    </row>
    <row r="1324" spans="1:22" x14ac:dyDescent="0.25">
      <c r="A1324" s="88" t="s">
        <v>2241</v>
      </c>
      <c r="B1324" t="s">
        <v>295</v>
      </c>
      <c r="C1324" s="4">
        <v>358382760000</v>
      </c>
      <c r="D1324" t="s">
        <v>4163</v>
      </c>
      <c r="E1324">
        <f>+_xlfn.XLOOKUP(UTILIZADAS[[#This Row],[Numero_Cuenta]],'[1]cobros_marzo (fijo)'!$B:$B,'[1]cobros_marzo (fijo)'!$D:$D,,0)</f>
        <v>0</v>
      </c>
      <c r="G1324" s="3">
        <v>46026</v>
      </c>
      <c r="H1324">
        <v>68425516</v>
      </c>
      <c r="I1324">
        <v>68425516</v>
      </c>
      <c r="K1324" t="s">
        <v>3747</v>
      </c>
      <c r="O1324" s="3">
        <v>46026</v>
      </c>
      <c r="S1324" t="s">
        <v>296</v>
      </c>
      <c r="T1324" t="s">
        <v>65</v>
      </c>
      <c r="U1324" t="s">
        <v>2551</v>
      </c>
      <c r="V1324" t="str">
        <f>_xlfn.XLOOKUP(UTILIZADAS[[#This Row],[Contacto1]],Tabla2[phone_number_dialed],Tabla2[status_name],,0)</f>
        <v>Agent Not Available</v>
      </c>
    </row>
    <row r="1325" spans="1:22" x14ac:dyDescent="0.25">
      <c r="A1325" s="88" t="s">
        <v>2241</v>
      </c>
      <c r="B1325" t="s">
        <v>4354</v>
      </c>
      <c r="C1325" s="4">
        <v>356383460000</v>
      </c>
      <c r="D1325" t="s">
        <v>4163</v>
      </c>
      <c r="E1325">
        <f>+_xlfn.XLOOKUP(UTILIZADAS[[#This Row],[Numero_Cuenta]],'[1]cobros_marzo (fijo)'!$B:$B,'[1]cobros_marzo (fijo)'!$D:$D,,0)</f>
        <v>0</v>
      </c>
      <c r="G1325" s="3">
        <v>46026</v>
      </c>
      <c r="H1325">
        <v>63333333</v>
      </c>
      <c r="I1325">
        <v>63333333</v>
      </c>
      <c r="K1325" t="s">
        <v>3087</v>
      </c>
      <c r="O1325" s="3">
        <v>46026</v>
      </c>
      <c r="S1325" t="s">
        <v>297</v>
      </c>
      <c r="T1325" t="s">
        <v>65</v>
      </c>
      <c r="U1325" t="s">
        <v>2551</v>
      </c>
      <c r="V1325" t="str">
        <f>_xlfn.XLOOKUP(UTILIZADAS[[#This Row],[Contacto1]],Tabla2[phone_number_dialed],Tabla2[status_name],,0)</f>
        <v>Agent Not Available</v>
      </c>
    </row>
    <row r="1326" spans="1:22" x14ac:dyDescent="0.25">
      <c r="A1326" s="88" t="s">
        <v>2241</v>
      </c>
      <c r="B1326" t="s">
        <v>298</v>
      </c>
      <c r="C1326" s="4">
        <v>355219600000</v>
      </c>
      <c r="D1326" t="s">
        <v>4163</v>
      </c>
      <c r="E1326">
        <f>+_xlfn.XLOOKUP(UTILIZADAS[[#This Row],[Numero_Cuenta]],'[1]cobros_marzo (fijo)'!$B:$B,'[1]cobros_marzo (fijo)'!$D:$D,,0)</f>
        <v>0</v>
      </c>
      <c r="G1326" s="3">
        <v>46026</v>
      </c>
      <c r="H1326">
        <v>68671976</v>
      </c>
      <c r="I1326">
        <v>68671976</v>
      </c>
      <c r="K1326" t="s">
        <v>3748</v>
      </c>
      <c r="O1326" s="3">
        <v>46026</v>
      </c>
      <c r="S1326" t="s">
        <v>299</v>
      </c>
      <c r="T1326" t="s">
        <v>65</v>
      </c>
      <c r="U1326" t="s">
        <v>2551</v>
      </c>
      <c r="V1326" t="e">
        <f>_xlfn.XLOOKUP(UTILIZADAS[[#This Row],[Contacto1]],Tabla2[phone_number_dialed],Tabla2[status_name],,0)</f>
        <v>#N/A</v>
      </c>
    </row>
    <row r="1327" spans="1:22" x14ac:dyDescent="0.25">
      <c r="A1327" s="88" t="s">
        <v>2241</v>
      </c>
      <c r="B1327" t="s">
        <v>300</v>
      </c>
      <c r="C1327" s="4">
        <v>351382650000</v>
      </c>
      <c r="D1327" t="s">
        <v>4163</v>
      </c>
      <c r="E1327">
        <f>+_xlfn.XLOOKUP(UTILIZADAS[[#This Row],[Numero_Cuenta]],'[1]cobros_marzo (fijo)'!$B:$B,'[1]cobros_marzo (fijo)'!$D:$D,,0)</f>
        <v>0</v>
      </c>
      <c r="G1327" s="3">
        <v>46026</v>
      </c>
      <c r="H1327">
        <v>63425799</v>
      </c>
      <c r="I1327">
        <v>63425799</v>
      </c>
      <c r="K1327" t="s">
        <v>3749</v>
      </c>
      <c r="O1327" s="3">
        <v>46026</v>
      </c>
      <c r="S1327" t="s">
        <v>301</v>
      </c>
      <c r="T1327" t="s">
        <v>65</v>
      </c>
      <c r="U1327" t="s">
        <v>2551</v>
      </c>
      <c r="V1327" t="e">
        <f>_xlfn.XLOOKUP(UTILIZADAS[[#This Row],[Contacto1]],Tabla2[phone_number_dialed],Tabla2[status_name],,0)</f>
        <v>#N/A</v>
      </c>
    </row>
    <row r="1328" spans="1:22" x14ac:dyDescent="0.25">
      <c r="A1328" s="88" t="s">
        <v>2241</v>
      </c>
      <c r="B1328" t="s">
        <v>1180</v>
      </c>
      <c r="C1328" s="4">
        <v>359385510000</v>
      </c>
      <c r="D1328" t="s">
        <v>4163</v>
      </c>
      <c r="E1328">
        <f>+_xlfn.XLOOKUP(UTILIZADAS[[#This Row],[Numero_Cuenta]],'[1]cobros_marzo (fijo)'!$B:$B,'[1]cobros_marzo (fijo)'!$D:$D,,0)</f>
        <v>0</v>
      </c>
      <c r="G1328" s="3">
        <v>46026</v>
      </c>
      <c r="H1328">
        <v>65077219</v>
      </c>
      <c r="I1328">
        <v>65077219</v>
      </c>
      <c r="K1328" t="s">
        <v>3750</v>
      </c>
      <c r="O1328" s="3">
        <v>46026</v>
      </c>
      <c r="S1328" t="s">
        <v>1181</v>
      </c>
      <c r="T1328" t="s">
        <v>65</v>
      </c>
      <c r="U1328" t="s">
        <v>2551</v>
      </c>
      <c r="V1328" t="str">
        <f>_xlfn.XLOOKUP(UTILIZADAS[[#This Row],[Contacto1]],Tabla2[phone_number_dialed],Tabla2[status_name],,0)</f>
        <v>Agent Not Available</v>
      </c>
    </row>
    <row r="1329" spans="1:22" x14ac:dyDescent="0.25">
      <c r="A1329" s="88" t="s">
        <v>2241</v>
      </c>
      <c r="B1329" t="s">
        <v>1182</v>
      </c>
      <c r="C1329" s="4">
        <v>356386170000</v>
      </c>
      <c r="D1329" t="s">
        <v>4163</v>
      </c>
      <c r="E1329">
        <f>+_xlfn.XLOOKUP(UTILIZADAS[[#This Row],[Numero_Cuenta]],'[1]cobros_marzo (fijo)'!$B:$B,'[1]cobros_marzo (fijo)'!$D:$D,,0)</f>
        <v>0</v>
      </c>
      <c r="G1329" s="3">
        <v>46026</v>
      </c>
      <c r="H1329">
        <v>65077219</v>
      </c>
      <c r="I1329">
        <v>65077219</v>
      </c>
      <c r="K1329" t="s">
        <v>3751</v>
      </c>
      <c r="O1329" s="3">
        <v>46026</v>
      </c>
      <c r="S1329" t="s">
        <v>1183</v>
      </c>
      <c r="T1329" t="s">
        <v>65</v>
      </c>
      <c r="U1329" t="s">
        <v>2551</v>
      </c>
      <c r="V1329" t="str">
        <f>_xlfn.XLOOKUP(UTILIZADAS[[#This Row],[Contacto1]],Tabla2[phone_number_dialed],Tabla2[status_name],,0)</f>
        <v>Agent Not Available</v>
      </c>
    </row>
    <row r="1330" spans="1:22" x14ac:dyDescent="0.25">
      <c r="A1330" s="88" t="s">
        <v>2241</v>
      </c>
      <c r="B1330" t="s">
        <v>277</v>
      </c>
      <c r="C1330" s="4">
        <v>351371000000</v>
      </c>
      <c r="D1330" t="s">
        <v>4163</v>
      </c>
      <c r="E1330">
        <f>+_xlfn.XLOOKUP(UTILIZADAS[[#This Row],[Numero_Cuenta]],'[1]cobros_marzo (fijo)'!$B:$B,'[1]cobros_marzo (fijo)'!$D:$D,,0)</f>
        <v>0</v>
      </c>
      <c r="G1330" s="3">
        <v>46026</v>
      </c>
      <c r="H1330">
        <v>64366171</v>
      </c>
      <c r="I1330">
        <v>64366171</v>
      </c>
      <c r="K1330" t="s">
        <v>3752</v>
      </c>
      <c r="O1330" s="3">
        <v>46026</v>
      </c>
      <c r="S1330" t="s">
        <v>278</v>
      </c>
      <c r="T1330" t="s">
        <v>65</v>
      </c>
      <c r="U1330" t="s">
        <v>2551</v>
      </c>
      <c r="V1330" t="str">
        <f>_xlfn.XLOOKUP(UTILIZADAS[[#This Row],[Contacto1]],Tabla2[phone_number_dialed],Tabla2[status_name],,0)</f>
        <v>Agent Not Available</v>
      </c>
    </row>
    <row r="1331" spans="1:22" x14ac:dyDescent="0.25">
      <c r="A1331" s="88" t="s">
        <v>2241</v>
      </c>
      <c r="B1331" t="s">
        <v>279</v>
      </c>
      <c r="C1331" s="4">
        <v>359384100000</v>
      </c>
      <c r="D1331" t="s">
        <v>4163</v>
      </c>
      <c r="E1331">
        <f>+_xlfn.XLOOKUP(UTILIZADAS[[#This Row],[Numero_Cuenta]],'[1]cobros_marzo (fijo)'!$B:$B,'[1]cobros_marzo (fijo)'!$D:$D,,0)</f>
        <v>0</v>
      </c>
      <c r="G1331" s="3">
        <v>46026</v>
      </c>
      <c r="H1331">
        <v>66002798</v>
      </c>
      <c r="I1331">
        <v>66002798</v>
      </c>
      <c r="K1331" t="s">
        <v>3753</v>
      </c>
      <c r="O1331" s="3">
        <v>46026</v>
      </c>
      <c r="S1331" t="s">
        <v>280</v>
      </c>
      <c r="T1331" t="s">
        <v>65</v>
      </c>
      <c r="U1331" t="s">
        <v>2551</v>
      </c>
      <c r="V1331" t="e">
        <f>_xlfn.XLOOKUP(UTILIZADAS[[#This Row],[Contacto1]],Tabla2[phone_number_dialed],Tabla2[status_name],,0)</f>
        <v>#N/A</v>
      </c>
    </row>
    <row r="1332" spans="1:22" x14ac:dyDescent="0.25">
      <c r="A1332" s="88" t="s">
        <v>2241</v>
      </c>
      <c r="B1332" t="s">
        <v>281</v>
      </c>
      <c r="C1332" s="4">
        <v>352379670000</v>
      </c>
      <c r="D1332" t="s">
        <v>4163</v>
      </c>
      <c r="E1332">
        <f>+_xlfn.XLOOKUP(UTILIZADAS[[#This Row],[Numero_Cuenta]],'[1]cobros_marzo (fijo)'!$B:$B,'[1]cobros_marzo (fijo)'!$D:$D,,0)</f>
        <v>0</v>
      </c>
      <c r="G1332" s="3">
        <v>46026</v>
      </c>
      <c r="H1332">
        <v>67028577</v>
      </c>
      <c r="I1332">
        <v>67028577</v>
      </c>
      <c r="K1332" t="s">
        <v>3754</v>
      </c>
      <c r="O1332" s="3">
        <v>46026</v>
      </c>
      <c r="S1332" t="s">
        <v>282</v>
      </c>
      <c r="T1332" t="s">
        <v>85</v>
      </c>
      <c r="U1332" t="s">
        <v>2551</v>
      </c>
      <c r="V1332" t="e">
        <f>_xlfn.XLOOKUP(UTILIZADAS[[#This Row],[Contacto1]],Tabla2[phone_number_dialed],Tabla2[status_name],,0)</f>
        <v>#N/A</v>
      </c>
    </row>
    <row r="1333" spans="1:22" x14ac:dyDescent="0.25">
      <c r="A1333" s="88" t="s">
        <v>2241</v>
      </c>
      <c r="B1333" t="s">
        <v>283</v>
      </c>
      <c r="C1333" s="4">
        <v>358381870000</v>
      </c>
      <c r="D1333" t="s">
        <v>4163</v>
      </c>
      <c r="E1333">
        <f>+_xlfn.XLOOKUP(UTILIZADAS[[#This Row],[Numero_Cuenta]],'[1]cobros_marzo (fijo)'!$B:$B,'[1]cobros_marzo (fijo)'!$D:$D,,0)</f>
        <v>0</v>
      </c>
      <c r="G1333" s="3">
        <v>46026</v>
      </c>
      <c r="H1333">
        <v>69780962</v>
      </c>
      <c r="I1333">
        <v>69780962</v>
      </c>
      <c r="K1333" t="s">
        <v>3755</v>
      </c>
      <c r="O1333" s="3">
        <v>46026</v>
      </c>
      <c r="S1333" t="s">
        <v>284</v>
      </c>
      <c r="T1333" t="s">
        <v>85</v>
      </c>
      <c r="U1333" t="s">
        <v>2551</v>
      </c>
      <c r="V1333" t="e">
        <f>_xlfn.XLOOKUP(UTILIZADAS[[#This Row],[Contacto1]],Tabla2[phone_number_dialed],Tabla2[status_name],,0)</f>
        <v>#N/A</v>
      </c>
    </row>
    <row r="1334" spans="1:22" x14ac:dyDescent="0.25">
      <c r="A1334" s="88" t="s">
        <v>2241</v>
      </c>
      <c r="B1334" t="s">
        <v>285</v>
      </c>
      <c r="C1334" s="4">
        <v>353383400000</v>
      </c>
      <c r="D1334" t="s">
        <v>4163</v>
      </c>
      <c r="E1334">
        <f>+_xlfn.XLOOKUP(UTILIZADAS[[#This Row],[Numero_Cuenta]],'[1]cobros_marzo (fijo)'!$B:$B,'[1]cobros_marzo (fijo)'!$D:$D,,0)</f>
        <v>0</v>
      </c>
      <c r="G1334" s="3">
        <v>46026</v>
      </c>
      <c r="H1334">
        <v>66633423</v>
      </c>
      <c r="I1334">
        <v>66633423</v>
      </c>
      <c r="K1334" t="s">
        <v>3756</v>
      </c>
      <c r="O1334" s="3">
        <v>46026</v>
      </c>
      <c r="S1334" t="s">
        <v>286</v>
      </c>
      <c r="T1334" t="s">
        <v>65</v>
      </c>
      <c r="U1334" t="s">
        <v>2551</v>
      </c>
      <c r="V1334" t="str">
        <f>_xlfn.XLOOKUP(UTILIZADAS[[#This Row],[Contacto1]],Tabla2[phone_number_dialed],Tabla2[status_name],,0)</f>
        <v>Agent Not Available</v>
      </c>
    </row>
    <row r="1335" spans="1:22" x14ac:dyDescent="0.25">
      <c r="A1335" s="88" t="s">
        <v>2241</v>
      </c>
      <c r="B1335" t="s">
        <v>287</v>
      </c>
      <c r="C1335" s="4">
        <v>359385220000</v>
      </c>
      <c r="D1335" t="s">
        <v>4163</v>
      </c>
      <c r="E1335">
        <f>+_xlfn.XLOOKUP(UTILIZADAS[[#This Row],[Numero_Cuenta]],'[1]cobros_marzo (fijo)'!$B:$B,'[1]cobros_marzo (fijo)'!$D:$D,,0)</f>
        <v>0</v>
      </c>
      <c r="G1335" s="3">
        <v>46026</v>
      </c>
      <c r="H1335">
        <v>67690599</v>
      </c>
      <c r="I1335">
        <v>67690599</v>
      </c>
      <c r="K1335" t="s">
        <v>3757</v>
      </c>
      <c r="O1335" s="3">
        <v>46026</v>
      </c>
      <c r="S1335" t="s">
        <v>288</v>
      </c>
      <c r="T1335" t="s">
        <v>86</v>
      </c>
      <c r="U1335" t="s">
        <v>2551</v>
      </c>
      <c r="V1335" t="e">
        <f>_xlfn.XLOOKUP(UTILIZADAS[[#This Row],[Contacto1]],Tabla2[phone_number_dialed],Tabla2[status_name],,0)</f>
        <v>#N/A</v>
      </c>
    </row>
    <row r="1336" spans="1:22" x14ac:dyDescent="0.25">
      <c r="A1336" s="88" t="s">
        <v>2241</v>
      </c>
      <c r="B1336" t="s">
        <v>1201</v>
      </c>
      <c r="C1336" s="4">
        <v>357379660000</v>
      </c>
      <c r="D1336" t="s">
        <v>4163</v>
      </c>
      <c r="E1336">
        <f>+_xlfn.XLOOKUP(UTILIZADAS[[#This Row],[Numero_Cuenta]],'[1]cobros_marzo (fijo)'!$B:$B,'[1]cobros_marzo (fijo)'!$D:$D,,0)</f>
        <v>0</v>
      </c>
      <c r="G1336" s="3">
        <v>46026</v>
      </c>
      <c r="H1336">
        <v>61304545</v>
      </c>
      <c r="I1336">
        <v>61304545</v>
      </c>
      <c r="K1336" t="s">
        <v>3758</v>
      </c>
      <c r="O1336" s="3">
        <v>46026</v>
      </c>
      <c r="S1336" t="s">
        <v>1202</v>
      </c>
      <c r="T1336" t="s">
        <v>65</v>
      </c>
      <c r="U1336" t="s">
        <v>2551</v>
      </c>
      <c r="V1336" t="e">
        <f>_xlfn.XLOOKUP(UTILIZADAS[[#This Row],[Contacto1]],Tabla2[phone_number_dialed],Tabla2[status_name],,0)</f>
        <v>#N/A</v>
      </c>
    </row>
    <row r="1337" spans="1:22" x14ac:dyDescent="0.25">
      <c r="A1337" s="88" t="s">
        <v>2241</v>
      </c>
      <c r="B1337" t="s">
        <v>259</v>
      </c>
      <c r="C1337" s="4">
        <v>358378940000</v>
      </c>
      <c r="D1337" t="s">
        <v>4163</v>
      </c>
      <c r="E1337">
        <f>+_xlfn.XLOOKUP(UTILIZADAS[[#This Row],[Numero_Cuenta]],'[1]cobros_marzo (fijo)'!$B:$B,'[1]cobros_marzo (fijo)'!$D:$D,,0)</f>
        <v>0</v>
      </c>
      <c r="G1337" s="3">
        <v>46026</v>
      </c>
      <c r="H1337">
        <v>67894086</v>
      </c>
      <c r="I1337">
        <v>67894086</v>
      </c>
      <c r="K1337" t="s">
        <v>3759</v>
      </c>
      <c r="O1337" s="3">
        <v>46026</v>
      </c>
      <c r="S1337" t="s">
        <v>260</v>
      </c>
      <c r="T1337" t="s">
        <v>65</v>
      </c>
      <c r="U1337" t="s">
        <v>2551</v>
      </c>
      <c r="V1337" t="str">
        <f>_xlfn.XLOOKUP(UTILIZADAS[[#This Row],[Contacto1]],Tabla2[phone_number_dialed],Tabla2[status_name],,0)</f>
        <v>Auto busy</v>
      </c>
    </row>
    <row r="1338" spans="1:22" x14ac:dyDescent="0.25">
      <c r="A1338" s="88" t="s">
        <v>2241</v>
      </c>
      <c r="B1338" t="s">
        <v>262</v>
      </c>
      <c r="C1338" s="4">
        <v>351386650000</v>
      </c>
      <c r="D1338" t="s">
        <v>4163</v>
      </c>
      <c r="E1338">
        <f>+_xlfn.XLOOKUP(UTILIZADAS[[#This Row],[Numero_Cuenta]],'[1]cobros_marzo (fijo)'!$B:$B,'[1]cobros_marzo (fijo)'!$D:$D,,0)</f>
        <v>0</v>
      </c>
      <c r="G1338" s="3">
        <v>46026</v>
      </c>
      <c r="H1338">
        <v>62393565</v>
      </c>
      <c r="I1338">
        <v>62393565</v>
      </c>
      <c r="K1338" t="s">
        <v>3760</v>
      </c>
      <c r="O1338" s="3">
        <v>46026</v>
      </c>
      <c r="S1338" t="s">
        <v>263</v>
      </c>
      <c r="T1338" t="s">
        <v>65</v>
      </c>
      <c r="U1338" t="s">
        <v>2551</v>
      </c>
      <c r="V1338" t="str">
        <f>_xlfn.XLOOKUP(UTILIZADAS[[#This Row],[Contacto1]],Tabla2[phone_number_dialed],Tabla2[status_name],,0)</f>
        <v>Auto busy</v>
      </c>
    </row>
    <row r="1339" spans="1:22" x14ac:dyDescent="0.25">
      <c r="A1339" s="88" t="s">
        <v>2241</v>
      </c>
      <c r="B1339" t="s">
        <v>1157</v>
      </c>
      <c r="C1339" s="4">
        <v>352386280000</v>
      </c>
      <c r="D1339" t="s">
        <v>4163</v>
      </c>
      <c r="E1339">
        <f>+_xlfn.XLOOKUP(UTILIZADAS[[#This Row],[Numero_Cuenta]],'[1]cobros_marzo (fijo)'!$B:$B,'[1]cobros_marzo (fijo)'!$D:$D,,0)</f>
        <v>0</v>
      </c>
      <c r="G1339" s="3">
        <v>46026</v>
      </c>
      <c r="H1339">
        <v>62286447</v>
      </c>
      <c r="I1339">
        <v>62286447</v>
      </c>
      <c r="K1339" t="s">
        <v>3761</v>
      </c>
      <c r="O1339" s="3">
        <v>46026</v>
      </c>
      <c r="S1339" t="s">
        <v>1158</v>
      </c>
      <c r="T1339" t="s">
        <v>65</v>
      </c>
      <c r="U1339" t="s">
        <v>2551</v>
      </c>
      <c r="V1339" t="str">
        <f>_xlfn.XLOOKUP(UTILIZADAS[[#This Row],[Contacto1]],Tabla2[phone_number_dialed],Tabla2[status_name],,0)</f>
        <v>Agent Not Available</v>
      </c>
    </row>
    <row r="1340" spans="1:22" x14ac:dyDescent="0.25">
      <c r="A1340" s="88" t="s">
        <v>2241</v>
      </c>
      <c r="B1340" t="s">
        <v>1159</v>
      </c>
      <c r="C1340" s="4">
        <v>351386440000</v>
      </c>
      <c r="D1340" t="s">
        <v>4163</v>
      </c>
      <c r="E1340">
        <f>+_xlfn.XLOOKUP(UTILIZADAS[[#This Row],[Numero_Cuenta]],'[1]cobros_marzo (fijo)'!$B:$B,'[1]cobros_marzo (fijo)'!$D:$D,,0)</f>
        <v>0</v>
      </c>
      <c r="G1340" s="3">
        <v>46026</v>
      </c>
      <c r="H1340">
        <v>61652012</v>
      </c>
      <c r="I1340">
        <v>61652012</v>
      </c>
      <c r="K1340" t="s">
        <v>3762</v>
      </c>
      <c r="O1340" s="3">
        <v>46026</v>
      </c>
      <c r="S1340" t="s">
        <v>1160</v>
      </c>
      <c r="T1340" t="s">
        <v>65</v>
      </c>
      <c r="U1340" t="s">
        <v>2551</v>
      </c>
      <c r="V1340" t="str">
        <f>_xlfn.XLOOKUP(UTILIZADAS[[#This Row],[Contacto1]],Tabla2[phone_number_dialed],Tabla2[status_name],,0)</f>
        <v>Numero equivocado</v>
      </c>
    </row>
    <row r="1341" spans="1:22" x14ac:dyDescent="0.25">
      <c r="A1341" s="88" t="s">
        <v>2241</v>
      </c>
      <c r="B1341" t="s">
        <v>1161</v>
      </c>
      <c r="C1341" s="4">
        <v>359386670000</v>
      </c>
      <c r="D1341" t="s">
        <v>4163</v>
      </c>
      <c r="E1341">
        <f>+_xlfn.XLOOKUP(UTILIZADAS[[#This Row],[Numero_Cuenta]],'[1]cobros_marzo (fijo)'!$B:$B,'[1]cobros_marzo (fijo)'!$D:$D,,0)</f>
        <v>0</v>
      </c>
      <c r="G1341" s="3">
        <v>46026</v>
      </c>
      <c r="H1341">
        <v>62393565</v>
      </c>
      <c r="I1341">
        <v>62393565</v>
      </c>
      <c r="K1341" t="s">
        <v>3763</v>
      </c>
      <c r="O1341" s="3">
        <v>46026</v>
      </c>
      <c r="S1341" t="s">
        <v>1162</v>
      </c>
      <c r="T1341" t="s">
        <v>65</v>
      </c>
      <c r="U1341" t="s">
        <v>2551</v>
      </c>
      <c r="V1341" t="str">
        <f>_xlfn.XLOOKUP(UTILIZADAS[[#This Row],[Contacto1]],Tabla2[phone_number_dialed],Tabla2[status_name],,0)</f>
        <v>Auto busy</v>
      </c>
    </row>
    <row r="1342" spans="1:22" x14ac:dyDescent="0.25">
      <c r="A1342" s="88" t="s">
        <v>2241</v>
      </c>
      <c r="B1342" t="s">
        <v>264</v>
      </c>
      <c r="C1342" s="4">
        <v>354386030000</v>
      </c>
      <c r="D1342" t="s">
        <v>4163</v>
      </c>
      <c r="E1342">
        <f>+_xlfn.XLOOKUP(UTILIZADAS[[#This Row],[Numero_Cuenta]],'[1]cobros_marzo (fijo)'!$B:$B,'[1]cobros_marzo (fijo)'!$D:$D,,0)</f>
        <v>0</v>
      </c>
      <c r="G1342" s="3">
        <v>46026</v>
      </c>
      <c r="H1342">
        <v>63360064</v>
      </c>
      <c r="I1342">
        <v>63360064</v>
      </c>
      <c r="K1342" t="s">
        <v>3764</v>
      </c>
      <c r="O1342" s="3">
        <v>46026</v>
      </c>
      <c r="S1342" t="s">
        <v>265</v>
      </c>
      <c r="T1342" t="s">
        <v>65</v>
      </c>
      <c r="U1342" t="s">
        <v>2551</v>
      </c>
      <c r="V1342" t="str">
        <f>_xlfn.XLOOKUP(UTILIZADAS[[#This Row],[Contacto1]],Tabla2[phone_number_dialed],Tabla2[status_name],,0)</f>
        <v>Call Back</v>
      </c>
    </row>
    <row r="1343" spans="1:22" x14ac:dyDescent="0.25">
      <c r="A1343" s="88" t="s">
        <v>2241</v>
      </c>
      <c r="B1343" t="s">
        <v>4403</v>
      </c>
      <c r="C1343" s="4">
        <v>359346870000</v>
      </c>
      <c r="D1343" t="s">
        <v>4163</v>
      </c>
      <c r="E1343">
        <f>+_xlfn.XLOOKUP(UTILIZADAS[[#This Row],[Numero_Cuenta]],'[1]cobros_marzo (fijo)'!$B:$B,'[1]cobros_marzo (fijo)'!$D:$D,,0)</f>
        <v>0</v>
      </c>
      <c r="G1343" s="3">
        <v>46026</v>
      </c>
      <c r="H1343">
        <v>67453214</v>
      </c>
      <c r="I1343">
        <v>67453214</v>
      </c>
      <c r="K1343" t="s">
        <v>3765</v>
      </c>
      <c r="O1343" s="3">
        <v>46026</v>
      </c>
      <c r="S1343" t="s">
        <v>266</v>
      </c>
      <c r="T1343" t="s">
        <v>65</v>
      </c>
      <c r="U1343" t="s">
        <v>2551</v>
      </c>
      <c r="V1343" t="str">
        <f>_xlfn.XLOOKUP(UTILIZADAS[[#This Row],[Contacto1]],Tabla2[phone_number_dialed],Tabla2[status_name],,0)</f>
        <v>Buzon de voz</v>
      </c>
    </row>
    <row r="1344" spans="1:22" x14ac:dyDescent="0.25">
      <c r="A1344" s="88" t="s">
        <v>2241</v>
      </c>
      <c r="B1344" t="s">
        <v>267</v>
      </c>
      <c r="C1344" s="4">
        <v>352383800000</v>
      </c>
      <c r="D1344" t="s">
        <v>4163</v>
      </c>
      <c r="E1344">
        <f>+_xlfn.XLOOKUP(UTILIZADAS[[#This Row],[Numero_Cuenta]],'[1]cobros_marzo (fijo)'!$B:$B,'[1]cobros_marzo (fijo)'!$D:$D,,0)</f>
        <v>0</v>
      </c>
      <c r="G1344" s="3">
        <v>46026</v>
      </c>
      <c r="H1344">
        <v>66582053</v>
      </c>
      <c r="I1344">
        <v>66582053</v>
      </c>
      <c r="K1344" t="s">
        <v>3766</v>
      </c>
      <c r="O1344" s="3">
        <v>46026</v>
      </c>
      <c r="S1344" t="s">
        <v>268</v>
      </c>
      <c r="T1344" t="s">
        <v>65</v>
      </c>
      <c r="U1344" t="s">
        <v>2551</v>
      </c>
      <c r="V1344" t="e">
        <f>_xlfn.XLOOKUP(UTILIZADAS[[#This Row],[Contacto1]],Tabla2[phone_number_dialed],Tabla2[status_name],,0)</f>
        <v>#N/A</v>
      </c>
    </row>
    <row r="1345" spans="1:22" x14ac:dyDescent="0.25">
      <c r="A1345" s="88" t="s">
        <v>2241</v>
      </c>
      <c r="B1345" t="s">
        <v>269</v>
      </c>
      <c r="C1345" s="4">
        <v>352383950000</v>
      </c>
      <c r="D1345" t="s">
        <v>4163</v>
      </c>
      <c r="E1345">
        <f>+_xlfn.XLOOKUP(UTILIZADAS[[#This Row],[Numero_Cuenta]],'[1]cobros_marzo (fijo)'!$B:$B,'[1]cobros_marzo (fijo)'!$D:$D,,0)</f>
        <v>0</v>
      </c>
      <c r="G1345" s="3">
        <v>46026</v>
      </c>
      <c r="H1345">
        <v>65840330</v>
      </c>
      <c r="I1345">
        <v>65840330</v>
      </c>
      <c r="K1345" t="s">
        <v>3767</v>
      </c>
      <c r="O1345" s="3">
        <v>46026</v>
      </c>
      <c r="S1345" t="s">
        <v>270</v>
      </c>
      <c r="T1345" t="s">
        <v>65</v>
      </c>
      <c r="U1345" t="s">
        <v>2551</v>
      </c>
      <c r="V1345" t="str">
        <f>_xlfn.XLOOKUP(UTILIZADAS[[#This Row],[Contacto1]],Tabla2[phone_number_dialed],Tabla2[status_name],,0)</f>
        <v>Auto busy</v>
      </c>
    </row>
    <row r="1346" spans="1:22" x14ac:dyDescent="0.25">
      <c r="A1346" s="88" t="s">
        <v>2241</v>
      </c>
      <c r="B1346" t="s">
        <v>271</v>
      </c>
      <c r="C1346" s="4">
        <v>355384900000</v>
      </c>
      <c r="D1346" t="s">
        <v>4163</v>
      </c>
      <c r="E1346">
        <f>+_xlfn.XLOOKUP(UTILIZADAS[[#This Row],[Numero_Cuenta]],'[1]cobros_marzo (fijo)'!$B:$B,'[1]cobros_marzo (fijo)'!$D:$D,,0)</f>
        <v>0</v>
      </c>
      <c r="G1346" s="3">
        <v>46026</v>
      </c>
      <c r="H1346">
        <v>64746025</v>
      </c>
      <c r="I1346">
        <v>64746025</v>
      </c>
      <c r="K1346" t="s">
        <v>3768</v>
      </c>
      <c r="O1346" s="3">
        <v>46026</v>
      </c>
      <c r="S1346" t="s">
        <v>272</v>
      </c>
      <c r="T1346" t="s">
        <v>65</v>
      </c>
      <c r="U1346" t="s">
        <v>2551</v>
      </c>
      <c r="V1346" t="e">
        <f>_xlfn.XLOOKUP(UTILIZADAS[[#This Row],[Contacto1]],Tabla2[phone_number_dialed],Tabla2[status_name],,0)</f>
        <v>#N/A</v>
      </c>
    </row>
    <row r="1347" spans="1:22" x14ac:dyDescent="0.25">
      <c r="A1347" s="88" t="s">
        <v>2241</v>
      </c>
      <c r="B1347" t="s">
        <v>273</v>
      </c>
      <c r="C1347" s="4">
        <v>355386670000</v>
      </c>
      <c r="D1347" t="s">
        <v>4163</v>
      </c>
      <c r="E1347">
        <f>+_xlfn.XLOOKUP(UTILIZADAS[[#This Row],[Numero_Cuenta]],'[1]cobros_marzo (fijo)'!$B:$B,'[1]cobros_marzo (fijo)'!$D:$D,,0)</f>
        <v>0</v>
      </c>
      <c r="G1347" s="3">
        <v>46026</v>
      </c>
      <c r="H1347">
        <v>67690599</v>
      </c>
      <c r="I1347">
        <v>67690599</v>
      </c>
      <c r="K1347" t="s">
        <v>3769</v>
      </c>
      <c r="O1347" s="3">
        <v>46026</v>
      </c>
      <c r="S1347" t="s">
        <v>274</v>
      </c>
      <c r="T1347" t="s">
        <v>86</v>
      </c>
      <c r="U1347" t="s">
        <v>2551</v>
      </c>
      <c r="V1347" t="e">
        <f>_xlfn.XLOOKUP(UTILIZADAS[[#This Row],[Contacto1]],Tabla2[phone_number_dialed],Tabla2[status_name],,0)</f>
        <v>#N/A</v>
      </c>
    </row>
    <row r="1348" spans="1:22" x14ac:dyDescent="0.25">
      <c r="A1348" s="88" t="s">
        <v>2241</v>
      </c>
      <c r="B1348" t="s">
        <v>275</v>
      </c>
      <c r="C1348" s="4">
        <v>352377850000</v>
      </c>
      <c r="D1348" t="s">
        <v>4163</v>
      </c>
      <c r="E1348">
        <f>+_xlfn.XLOOKUP(UTILIZADAS[[#This Row],[Numero_Cuenta]],'[1]cobros_marzo (fijo)'!$B:$B,'[1]cobros_marzo (fijo)'!$D:$D,,0)</f>
        <v>0</v>
      </c>
      <c r="G1348" s="3">
        <v>46026</v>
      </c>
      <c r="H1348">
        <v>62210828</v>
      </c>
      <c r="I1348">
        <v>62210828</v>
      </c>
      <c r="K1348" t="s">
        <v>3770</v>
      </c>
      <c r="O1348" s="3">
        <v>46026</v>
      </c>
      <c r="S1348" t="s">
        <v>276</v>
      </c>
      <c r="T1348" t="s">
        <v>65</v>
      </c>
      <c r="U1348" t="s">
        <v>2551</v>
      </c>
      <c r="V1348" t="str">
        <f>_xlfn.XLOOKUP(UTILIZADAS[[#This Row],[Contacto1]],Tabla2[phone_number_dialed],Tabla2[status_name],,0)</f>
        <v>Agent Not Available</v>
      </c>
    </row>
    <row r="1349" spans="1:22" x14ac:dyDescent="0.25">
      <c r="A1349" t="s">
        <v>4605</v>
      </c>
      <c r="B1349" t="s">
        <v>4604</v>
      </c>
      <c r="C1349" s="4">
        <v>367037840000</v>
      </c>
      <c r="D1349" t="s">
        <v>4605</v>
      </c>
      <c r="G1349" s="176">
        <v>46143</v>
      </c>
      <c r="H1349">
        <v>2345678</v>
      </c>
      <c r="I1349">
        <v>2345678</v>
      </c>
      <c r="O1349" s="176">
        <v>46143</v>
      </c>
      <c r="S1349" t="s">
        <v>4606</v>
      </c>
      <c r="T1349" s="177" t="s">
        <v>65</v>
      </c>
      <c r="U1349" t="s">
        <v>66</v>
      </c>
      <c r="V1349" t="str">
        <f>_xlfn.XLOOKUP(UTILIZADAS[[#This Row],[Contacto1]],Tabla2[phone_number_dialed],Tabla2[status_name],,0)</f>
        <v>Auto busy</v>
      </c>
    </row>
    <row r="1350" spans="1:22" x14ac:dyDescent="0.25">
      <c r="A1350" t="s">
        <v>4605</v>
      </c>
      <c r="B1350" t="s">
        <v>4607</v>
      </c>
      <c r="C1350" s="4">
        <v>369036430000</v>
      </c>
      <c r="D1350" t="s">
        <v>4605</v>
      </c>
      <c r="G1350" s="176">
        <v>46143</v>
      </c>
      <c r="H1350">
        <v>3556678</v>
      </c>
      <c r="I1350">
        <v>3556678</v>
      </c>
      <c r="O1350" s="176">
        <v>46143</v>
      </c>
      <c r="S1350" t="s">
        <v>4608</v>
      </c>
      <c r="T1350" s="178" t="s">
        <v>85</v>
      </c>
      <c r="U1350" t="s">
        <v>66</v>
      </c>
      <c r="V1350" t="str">
        <f>_xlfn.XLOOKUP(UTILIZADAS[[#This Row],[Contacto1]],Tabla2[phone_number_dialed],Tabla2[status_name],,0)</f>
        <v>Auto busy</v>
      </c>
    </row>
    <row r="1351" spans="1:22" x14ac:dyDescent="0.25">
      <c r="A1351" t="s">
        <v>4605</v>
      </c>
      <c r="B1351" t="s">
        <v>4609</v>
      </c>
      <c r="C1351" s="4">
        <v>366044350000</v>
      </c>
      <c r="D1351" t="s">
        <v>4605</v>
      </c>
      <c r="G1351" s="176">
        <v>46143</v>
      </c>
      <c r="H1351">
        <v>4446270</v>
      </c>
      <c r="I1351">
        <v>4446270</v>
      </c>
      <c r="O1351" s="176">
        <v>46143</v>
      </c>
      <c r="S1351" t="s">
        <v>4610</v>
      </c>
      <c r="T1351" s="177" t="s">
        <v>65</v>
      </c>
      <c r="U1351" t="s">
        <v>66</v>
      </c>
      <c r="V1351" t="str">
        <f>_xlfn.XLOOKUP(UTILIZADAS[[#This Row],[Contacto1]],Tabla2[phone_number_dialed],Tabla2[status_name],,0)</f>
        <v>Auto busy</v>
      </c>
    </row>
    <row r="1352" spans="1:22" x14ac:dyDescent="0.25">
      <c r="A1352" t="s">
        <v>4605</v>
      </c>
      <c r="B1352" t="s">
        <v>4611</v>
      </c>
      <c r="C1352" s="4">
        <v>369079250000</v>
      </c>
      <c r="D1352" t="s">
        <v>4605</v>
      </c>
      <c r="G1352" s="176">
        <v>46143</v>
      </c>
      <c r="H1352">
        <v>2246572</v>
      </c>
      <c r="I1352">
        <v>2246572</v>
      </c>
      <c r="O1352" s="176">
        <v>46143</v>
      </c>
      <c r="S1352" t="s">
        <v>4612</v>
      </c>
      <c r="T1352" s="178" t="s">
        <v>85</v>
      </c>
      <c r="U1352" t="s">
        <v>66</v>
      </c>
      <c r="V1352" t="str">
        <f>_xlfn.XLOOKUP(UTILIZADAS[[#This Row],[Contacto1]],Tabla2[phone_number_dialed],Tabla2[status_name],,0)</f>
        <v>Auto busy</v>
      </c>
    </row>
    <row r="1353" spans="1:22" x14ac:dyDescent="0.25">
      <c r="A1353" t="s">
        <v>4605</v>
      </c>
      <c r="B1353" t="s">
        <v>4613</v>
      </c>
      <c r="C1353" s="4">
        <v>367076500000</v>
      </c>
      <c r="D1353" t="s">
        <v>4605</v>
      </c>
      <c r="G1353" s="176">
        <v>46143</v>
      </c>
      <c r="H1353">
        <v>2400600</v>
      </c>
      <c r="I1353">
        <v>2400600</v>
      </c>
      <c r="O1353" s="176">
        <v>46143</v>
      </c>
      <c r="S1353" t="s">
        <v>4614</v>
      </c>
      <c r="T1353" s="177" t="s">
        <v>85</v>
      </c>
      <c r="U1353" t="s">
        <v>66</v>
      </c>
      <c r="V1353" t="str">
        <f>_xlfn.XLOOKUP(UTILIZADAS[[#This Row],[Contacto1]],Tabla2[phone_number_dialed],Tabla2[status_name],,0)</f>
        <v>Auto busy</v>
      </c>
    </row>
    <row r="1354" spans="1:22" x14ac:dyDescent="0.25">
      <c r="A1354" t="s">
        <v>4605</v>
      </c>
      <c r="B1354" t="s">
        <v>4615</v>
      </c>
      <c r="C1354" s="4">
        <v>366076280000</v>
      </c>
      <c r="D1354" t="s">
        <v>4605</v>
      </c>
      <c r="G1354" s="176">
        <v>46143</v>
      </c>
      <c r="H1354">
        <v>60014341</v>
      </c>
      <c r="I1354">
        <v>60014341</v>
      </c>
      <c r="O1354" s="176">
        <v>46143</v>
      </c>
      <c r="S1354" t="s">
        <v>4616</v>
      </c>
      <c r="T1354" s="178" t="s">
        <v>65</v>
      </c>
      <c r="U1354" t="s">
        <v>66</v>
      </c>
      <c r="V1354" t="str">
        <f>_xlfn.XLOOKUP(UTILIZADAS[[#This Row],[Contacto1]],Tabla2[phone_number_dialed],Tabla2[status_name],,0)</f>
        <v>Agent Not Available</v>
      </c>
    </row>
    <row r="1355" spans="1:22" x14ac:dyDescent="0.25">
      <c r="A1355" t="s">
        <v>4605</v>
      </c>
      <c r="B1355" t="s">
        <v>2360</v>
      </c>
      <c r="C1355" s="4">
        <v>361021690000</v>
      </c>
      <c r="D1355" t="s">
        <v>4605</v>
      </c>
      <c r="G1355" s="176">
        <v>46143</v>
      </c>
      <c r="H1355">
        <v>60045640</v>
      </c>
      <c r="I1355">
        <v>60045640</v>
      </c>
      <c r="O1355" s="176">
        <v>46143</v>
      </c>
      <c r="S1355" t="s">
        <v>3922</v>
      </c>
      <c r="T1355" s="177" t="s">
        <v>65</v>
      </c>
      <c r="U1355" t="s">
        <v>66</v>
      </c>
      <c r="V1355" t="str">
        <f>_xlfn.XLOOKUP(UTILIZADAS[[#This Row],[Contacto1]],Tabla2[phone_number_dialed],Tabla2[status_name],,0)</f>
        <v>Auto busy</v>
      </c>
    </row>
    <row r="1356" spans="1:22" x14ac:dyDescent="0.25">
      <c r="A1356" t="s">
        <v>4605</v>
      </c>
      <c r="B1356" t="s">
        <v>4449</v>
      </c>
      <c r="C1356" s="4">
        <v>366038820000</v>
      </c>
      <c r="D1356" t="s">
        <v>4605</v>
      </c>
      <c r="G1356" s="176">
        <v>46143</v>
      </c>
      <c r="H1356">
        <v>60082188</v>
      </c>
      <c r="I1356">
        <v>60082188</v>
      </c>
      <c r="O1356" s="176">
        <v>46143</v>
      </c>
      <c r="S1356" t="s">
        <v>4079</v>
      </c>
      <c r="T1356" s="178" t="s">
        <v>65</v>
      </c>
      <c r="U1356" t="s">
        <v>66</v>
      </c>
      <c r="V1356" t="str">
        <f>_xlfn.XLOOKUP(UTILIZADAS[[#This Row],[Contacto1]],Tabla2[phone_number_dialed],Tabla2[status_name],,0)</f>
        <v>Auto busy</v>
      </c>
    </row>
    <row r="1357" spans="1:22" x14ac:dyDescent="0.25">
      <c r="A1357" t="s">
        <v>4605</v>
      </c>
      <c r="B1357" t="s">
        <v>4617</v>
      </c>
      <c r="C1357" s="4">
        <v>363056260000</v>
      </c>
      <c r="D1357" t="s">
        <v>4605</v>
      </c>
      <c r="G1357" s="176">
        <v>46143</v>
      </c>
      <c r="H1357">
        <v>60088710</v>
      </c>
      <c r="I1357">
        <v>60088710</v>
      </c>
      <c r="O1357" s="176">
        <v>46143</v>
      </c>
      <c r="S1357" t="s">
        <v>4618</v>
      </c>
      <c r="T1357" s="177" t="s">
        <v>65</v>
      </c>
      <c r="U1357" t="s">
        <v>66</v>
      </c>
      <c r="V1357" t="str">
        <f>_xlfn.XLOOKUP(UTILIZADAS[[#This Row],[Contacto1]],Tabla2[phone_number_dialed],Tabla2[status_name],,0)</f>
        <v>Auto busy</v>
      </c>
    </row>
    <row r="1358" spans="1:22" x14ac:dyDescent="0.25">
      <c r="A1358" t="s">
        <v>4605</v>
      </c>
      <c r="B1358" t="s">
        <v>1573</v>
      </c>
      <c r="C1358" s="4">
        <v>353357320000</v>
      </c>
      <c r="D1358" t="s">
        <v>4605</v>
      </c>
      <c r="G1358" s="176">
        <v>46143</v>
      </c>
      <c r="H1358">
        <v>60093261</v>
      </c>
      <c r="I1358">
        <v>60093261</v>
      </c>
      <c r="O1358" s="176">
        <v>46143</v>
      </c>
      <c r="S1358" t="s">
        <v>1574</v>
      </c>
      <c r="T1358" s="178" t="s">
        <v>65</v>
      </c>
      <c r="U1358" t="s">
        <v>66</v>
      </c>
      <c r="V1358" t="str">
        <f>_xlfn.XLOOKUP(UTILIZADAS[[#This Row],[Contacto1]],Tabla2[phone_number_dialed],Tabla2[status_name],,0)</f>
        <v>Agent Not Available</v>
      </c>
    </row>
    <row r="1359" spans="1:22" x14ac:dyDescent="0.25">
      <c r="A1359" t="s">
        <v>4605</v>
      </c>
      <c r="B1359" t="s">
        <v>2370</v>
      </c>
      <c r="C1359" s="4">
        <v>361023060000</v>
      </c>
      <c r="D1359" t="s">
        <v>4605</v>
      </c>
      <c r="G1359" s="176">
        <v>46143</v>
      </c>
      <c r="H1359">
        <v>60106162</v>
      </c>
      <c r="I1359">
        <v>60106162</v>
      </c>
      <c r="O1359" s="176">
        <v>46143</v>
      </c>
      <c r="S1359" t="s">
        <v>3938</v>
      </c>
      <c r="T1359" s="177" t="s">
        <v>65</v>
      </c>
      <c r="U1359" t="s">
        <v>66</v>
      </c>
      <c r="V1359" t="str">
        <f>_xlfn.XLOOKUP(UTILIZADAS[[#This Row],[Contacto1]],Tabla2[phone_number_dialed],Tabla2[status_name],,0)</f>
        <v>Auto busy</v>
      </c>
    </row>
    <row r="1360" spans="1:22" x14ac:dyDescent="0.25">
      <c r="A1360" t="s">
        <v>4605</v>
      </c>
      <c r="B1360" t="s">
        <v>69</v>
      </c>
      <c r="C1360" s="4">
        <v>369013330000</v>
      </c>
      <c r="D1360" t="s">
        <v>4605</v>
      </c>
      <c r="G1360" s="176">
        <v>46143</v>
      </c>
      <c r="H1360">
        <v>60146263</v>
      </c>
      <c r="I1360">
        <v>60146263</v>
      </c>
      <c r="O1360" s="176">
        <v>46143</v>
      </c>
      <c r="S1360" t="s">
        <v>70</v>
      </c>
      <c r="T1360" s="93" t="s">
        <v>65</v>
      </c>
      <c r="U1360" t="s">
        <v>4619</v>
      </c>
      <c r="V1360" t="str">
        <f>_xlfn.XLOOKUP(UTILIZADAS[[#This Row],[Contacto1]],Tabla2[phone_number_dialed],Tabla2[status_name],,0)</f>
        <v>Agent Not Available</v>
      </c>
    </row>
    <row r="1361" spans="1:22" x14ac:dyDescent="0.25">
      <c r="A1361" t="s">
        <v>4605</v>
      </c>
      <c r="B1361" t="s">
        <v>4620</v>
      </c>
      <c r="C1361" s="4">
        <v>367086480000</v>
      </c>
      <c r="D1361" t="s">
        <v>4605</v>
      </c>
      <c r="G1361" s="176">
        <v>46143</v>
      </c>
      <c r="H1361">
        <v>60164743</v>
      </c>
      <c r="I1361">
        <v>60164743</v>
      </c>
      <c r="O1361" s="176">
        <v>46143</v>
      </c>
      <c r="S1361" t="s">
        <v>4621</v>
      </c>
      <c r="T1361" s="178" t="s">
        <v>65</v>
      </c>
      <c r="U1361" t="s">
        <v>66</v>
      </c>
      <c r="V1361" t="str">
        <f>_xlfn.XLOOKUP(UTILIZADAS[[#This Row],[Contacto1]],Tabla2[phone_number_dialed],Tabla2[status_name],,0)</f>
        <v>Agent Not Available</v>
      </c>
    </row>
    <row r="1362" spans="1:22" x14ac:dyDescent="0.25">
      <c r="A1362" t="s">
        <v>4605</v>
      </c>
      <c r="B1362" t="s">
        <v>4622</v>
      </c>
      <c r="C1362" s="4">
        <v>363065110000</v>
      </c>
      <c r="D1362" t="s">
        <v>4605</v>
      </c>
      <c r="G1362" s="176">
        <v>46143</v>
      </c>
      <c r="H1362">
        <v>60177725</v>
      </c>
      <c r="I1362">
        <v>60177725</v>
      </c>
      <c r="O1362" s="176">
        <v>46143</v>
      </c>
      <c r="S1362" t="s">
        <v>4623</v>
      </c>
      <c r="T1362" s="177" t="s">
        <v>65</v>
      </c>
      <c r="U1362" t="s">
        <v>66</v>
      </c>
      <c r="V1362" t="str">
        <f>_xlfn.XLOOKUP(UTILIZADAS[[#This Row],[Contacto1]],Tabla2[phone_number_dialed],Tabla2[status_name],,0)</f>
        <v>Agent Not Available</v>
      </c>
    </row>
    <row r="1363" spans="1:22" x14ac:dyDescent="0.25">
      <c r="A1363" t="s">
        <v>4605</v>
      </c>
      <c r="B1363" t="s">
        <v>4624</v>
      </c>
      <c r="C1363" s="4">
        <v>368006110000</v>
      </c>
      <c r="D1363" t="s">
        <v>4605</v>
      </c>
      <c r="G1363" s="176">
        <v>46143</v>
      </c>
      <c r="H1363">
        <v>60199324</v>
      </c>
      <c r="I1363">
        <v>60199324</v>
      </c>
      <c r="O1363" s="176">
        <v>46143</v>
      </c>
      <c r="S1363" t="s">
        <v>4625</v>
      </c>
      <c r="T1363" s="93" t="s">
        <v>65</v>
      </c>
      <c r="U1363" t="s">
        <v>4619</v>
      </c>
      <c r="V1363" t="str">
        <f>_xlfn.XLOOKUP(UTILIZADAS[[#This Row],[Contacto1]],Tabla2[phone_number_dialed],Tabla2[status_name],,0)</f>
        <v>Agent Not Available</v>
      </c>
    </row>
    <row r="1364" spans="1:22" x14ac:dyDescent="0.25">
      <c r="A1364" t="s">
        <v>4605</v>
      </c>
      <c r="B1364" t="s">
        <v>2480</v>
      </c>
      <c r="C1364" s="4">
        <v>359067460000</v>
      </c>
      <c r="D1364" t="s">
        <v>4605</v>
      </c>
      <c r="G1364" s="176">
        <v>46143</v>
      </c>
      <c r="H1364">
        <v>60246032</v>
      </c>
      <c r="I1364">
        <v>60246032</v>
      </c>
      <c r="O1364" s="176">
        <v>46143</v>
      </c>
      <c r="S1364" t="s">
        <v>4072</v>
      </c>
      <c r="T1364" s="178" t="s">
        <v>65</v>
      </c>
      <c r="U1364" t="s">
        <v>66</v>
      </c>
      <c r="V1364" t="str">
        <f>_xlfn.XLOOKUP(UTILIZADAS[[#This Row],[Contacto1]],Tabla2[phone_number_dialed],Tabla2[status_name],,0)</f>
        <v>Auto busy</v>
      </c>
    </row>
    <row r="1365" spans="1:22" x14ac:dyDescent="0.25">
      <c r="A1365" t="s">
        <v>4605</v>
      </c>
      <c r="B1365" t="s">
        <v>4626</v>
      </c>
      <c r="C1365" s="4">
        <v>366087720000</v>
      </c>
      <c r="D1365" t="s">
        <v>4605</v>
      </c>
      <c r="G1365" s="176">
        <v>46143</v>
      </c>
      <c r="H1365">
        <v>60255440</v>
      </c>
      <c r="I1365">
        <v>60255440</v>
      </c>
      <c r="O1365" s="176">
        <v>46143</v>
      </c>
      <c r="S1365" t="s">
        <v>4627</v>
      </c>
      <c r="T1365" s="177" t="s">
        <v>65</v>
      </c>
      <c r="U1365" t="s">
        <v>66</v>
      </c>
      <c r="V1365" t="str">
        <f>_xlfn.XLOOKUP(UTILIZADAS[[#This Row],[Contacto1]],Tabla2[phone_number_dialed],Tabla2[status_name],,0)</f>
        <v>Mensaje a tercero</v>
      </c>
    </row>
    <row r="1366" spans="1:22" x14ac:dyDescent="0.25">
      <c r="A1366" t="s">
        <v>4605</v>
      </c>
      <c r="B1366" t="s">
        <v>4628</v>
      </c>
      <c r="C1366" s="4">
        <v>354341640000</v>
      </c>
      <c r="D1366" t="s">
        <v>4605</v>
      </c>
      <c r="G1366" s="176">
        <v>46143</v>
      </c>
      <c r="H1366">
        <v>60279270</v>
      </c>
      <c r="I1366">
        <v>60279270</v>
      </c>
      <c r="O1366" s="176">
        <v>46143</v>
      </c>
      <c r="S1366" t="s">
        <v>4629</v>
      </c>
      <c r="T1366" s="178" t="s">
        <v>65</v>
      </c>
      <c r="U1366" t="s">
        <v>66</v>
      </c>
      <c r="V1366" t="str">
        <f>_xlfn.XLOOKUP(UTILIZADAS[[#This Row],[Contacto1]],Tabla2[phone_number_dialed],Tabla2[status_name],,0)</f>
        <v>Auto busy</v>
      </c>
    </row>
    <row r="1367" spans="1:22" x14ac:dyDescent="0.25">
      <c r="A1367" t="s">
        <v>4605</v>
      </c>
      <c r="B1367" t="s">
        <v>2494</v>
      </c>
      <c r="C1367" s="4">
        <v>368039100000</v>
      </c>
      <c r="D1367" t="s">
        <v>4605</v>
      </c>
      <c r="G1367" s="176">
        <v>46143</v>
      </c>
      <c r="H1367">
        <v>60327569</v>
      </c>
      <c r="I1367">
        <v>60327569</v>
      </c>
      <c r="O1367" s="176">
        <v>46143</v>
      </c>
      <c r="S1367" t="s">
        <v>4091</v>
      </c>
      <c r="T1367" s="177" t="s">
        <v>85</v>
      </c>
      <c r="U1367" t="s">
        <v>66</v>
      </c>
      <c r="V1367" t="str">
        <f>_xlfn.XLOOKUP(UTILIZADAS[[#This Row],[Contacto1]],Tabla2[phone_number_dialed],Tabla2[status_name],,0)</f>
        <v>Agent Not Available</v>
      </c>
    </row>
    <row r="1368" spans="1:22" x14ac:dyDescent="0.25">
      <c r="A1368" t="s">
        <v>4605</v>
      </c>
      <c r="B1368" t="s">
        <v>4630</v>
      </c>
      <c r="C1368" s="4">
        <v>361073620000</v>
      </c>
      <c r="D1368" t="s">
        <v>4605</v>
      </c>
      <c r="G1368" s="176">
        <v>46143</v>
      </c>
      <c r="H1368">
        <v>60343819</v>
      </c>
      <c r="I1368">
        <v>60343819</v>
      </c>
      <c r="O1368" s="176">
        <v>46143</v>
      </c>
      <c r="S1368" t="s">
        <v>4631</v>
      </c>
      <c r="T1368" s="178" t="s">
        <v>65</v>
      </c>
      <c r="U1368" t="s">
        <v>66</v>
      </c>
      <c r="V1368" t="str">
        <f>_xlfn.XLOOKUP(UTILIZADAS[[#This Row],[Contacto1]],Tabla2[phone_number_dialed],Tabla2[status_name],,0)</f>
        <v>Agent Not Available</v>
      </c>
    </row>
    <row r="1369" spans="1:22" x14ac:dyDescent="0.25">
      <c r="A1369" t="s">
        <v>4605</v>
      </c>
      <c r="B1369" t="s">
        <v>4632</v>
      </c>
      <c r="C1369" s="4">
        <v>361020710000</v>
      </c>
      <c r="D1369" t="s">
        <v>4605</v>
      </c>
      <c r="G1369" s="176">
        <v>46143</v>
      </c>
      <c r="H1369">
        <v>60345653</v>
      </c>
      <c r="I1369">
        <v>60345653</v>
      </c>
      <c r="O1369" s="176">
        <v>46143</v>
      </c>
      <c r="S1369" t="s">
        <v>4633</v>
      </c>
      <c r="T1369" s="93" t="s">
        <v>65</v>
      </c>
      <c r="U1369" t="s">
        <v>4619</v>
      </c>
      <c r="V1369" t="str">
        <f>_xlfn.XLOOKUP(UTILIZADAS[[#This Row],[Contacto1]],Tabla2[phone_number_dialed],Tabla2[status_name],,0)</f>
        <v>Volver a llamar</v>
      </c>
    </row>
    <row r="1370" spans="1:22" x14ac:dyDescent="0.25">
      <c r="A1370" t="s">
        <v>4605</v>
      </c>
      <c r="B1370" t="s">
        <v>225</v>
      </c>
      <c r="C1370" s="4">
        <v>367000460000</v>
      </c>
      <c r="D1370" t="s">
        <v>4605</v>
      </c>
      <c r="G1370" s="176">
        <v>46143</v>
      </c>
      <c r="H1370">
        <v>60349166</v>
      </c>
      <c r="I1370">
        <v>60349166</v>
      </c>
      <c r="O1370" s="176">
        <v>46143</v>
      </c>
      <c r="S1370" t="s">
        <v>226</v>
      </c>
      <c r="T1370" s="177" t="s">
        <v>65</v>
      </c>
      <c r="U1370" t="s">
        <v>66</v>
      </c>
      <c r="V1370" t="str">
        <f>_xlfn.XLOOKUP(UTILIZADAS[[#This Row],[Contacto1]],Tabla2[phone_number_dialed],Tabla2[status_name],,0)</f>
        <v>Agent Not Available</v>
      </c>
    </row>
    <row r="1371" spans="1:22" x14ac:dyDescent="0.25">
      <c r="A1371" t="s">
        <v>4605</v>
      </c>
      <c r="B1371" t="s">
        <v>4634</v>
      </c>
      <c r="C1371" s="4">
        <v>365075140000</v>
      </c>
      <c r="D1371" t="s">
        <v>4605</v>
      </c>
      <c r="G1371" s="176">
        <v>46143</v>
      </c>
      <c r="H1371">
        <v>60363977</v>
      </c>
      <c r="I1371">
        <v>60363977</v>
      </c>
      <c r="O1371" s="176">
        <v>46143</v>
      </c>
      <c r="S1371" t="s">
        <v>4635</v>
      </c>
      <c r="T1371" s="178" t="s">
        <v>85</v>
      </c>
      <c r="U1371" t="s">
        <v>66</v>
      </c>
      <c r="V1371" t="str">
        <f>_xlfn.XLOOKUP(UTILIZADAS[[#This Row],[Contacto1]],Tabla2[phone_number_dialed],Tabla2[status_name],,0)</f>
        <v>Agent Not Available</v>
      </c>
    </row>
    <row r="1372" spans="1:22" x14ac:dyDescent="0.25">
      <c r="A1372" t="s">
        <v>4605</v>
      </c>
      <c r="B1372" t="s">
        <v>1391</v>
      </c>
      <c r="C1372" s="4">
        <v>357370320000</v>
      </c>
      <c r="D1372" t="s">
        <v>4605</v>
      </c>
      <c r="G1372" s="176">
        <v>46143</v>
      </c>
      <c r="H1372">
        <v>60387305</v>
      </c>
      <c r="I1372">
        <v>60387305</v>
      </c>
      <c r="O1372" s="176">
        <v>46143</v>
      </c>
      <c r="S1372" t="s">
        <v>1392</v>
      </c>
      <c r="T1372" s="177" t="s">
        <v>65</v>
      </c>
      <c r="U1372" t="s">
        <v>66</v>
      </c>
      <c r="V1372" t="str">
        <f>_xlfn.XLOOKUP(UTILIZADAS[[#This Row],[Contacto1]],Tabla2[phone_number_dialed],Tabla2[status_name],,0)</f>
        <v>Agent Not Available</v>
      </c>
    </row>
    <row r="1373" spans="1:22" x14ac:dyDescent="0.25">
      <c r="A1373" t="s">
        <v>4605</v>
      </c>
      <c r="B1373" t="s">
        <v>4636</v>
      </c>
      <c r="C1373" s="4">
        <v>362003540000</v>
      </c>
      <c r="D1373" t="s">
        <v>4605</v>
      </c>
      <c r="G1373" s="176">
        <v>46143</v>
      </c>
      <c r="H1373">
        <v>60402909</v>
      </c>
      <c r="I1373">
        <v>60402909</v>
      </c>
      <c r="O1373" s="176">
        <v>46143</v>
      </c>
      <c r="S1373" t="s">
        <v>4637</v>
      </c>
      <c r="T1373" s="93" t="s">
        <v>65</v>
      </c>
      <c r="U1373" t="s">
        <v>4619</v>
      </c>
      <c r="V1373" t="str">
        <f>_xlfn.XLOOKUP(UTILIZADAS[[#This Row],[Contacto1]],Tabla2[phone_number_dialed],Tabla2[status_name],,0)</f>
        <v>Agent Not Available</v>
      </c>
    </row>
    <row r="1374" spans="1:22" x14ac:dyDescent="0.25">
      <c r="A1374" t="s">
        <v>4605</v>
      </c>
      <c r="B1374" t="s">
        <v>4638</v>
      </c>
      <c r="C1374" s="4">
        <v>206038640000</v>
      </c>
      <c r="D1374" t="s">
        <v>4605</v>
      </c>
      <c r="G1374" s="176">
        <v>46143</v>
      </c>
      <c r="H1374">
        <v>60493352</v>
      </c>
      <c r="I1374">
        <v>60493352</v>
      </c>
      <c r="O1374" s="176">
        <v>46143</v>
      </c>
      <c r="S1374" t="s">
        <v>4639</v>
      </c>
      <c r="T1374" s="178" t="s">
        <v>65</v>
      </c>
      <c r="U1374" t="s">
        <v>66</v>
      </c>
      <c r="V1374" t="str">
        <f>_xlfn.XLOOKUP(UTILIZADAS[[#This Row],[Contacto1]],Tabla2[phone_number_dialed],Tabla2[status_name],,0)</f>
        <v>Auto busy</v>
      </c>
    </row>
    <row r="1375" spans="1:22" x14ac:dyDescent="0.25">
      <c r="A1375" t="s">
        <v>4605</v>
      </c>
      <c r="B1375" t="s">
        <v>177</v>
      </c>
      <c r="C1375" s="4">
        <v>368004580000</v>
      </c>
      <c r="D1375" t="s">
        <v>4605</v>
      </c>
      <c r="G1375" s="176">
        <v>46143</v>
      </c>
      <c r="H1375">
        <v>60512175</v>
      </c>
      <c r="I1375">
        <v>60512175</v>
      </c>
      <c r="O1375" s="176">
        <v>46143</v>
      </c>
      <c r="S1375" t="s">
        <v>4640</v>
      </c>
      <c r="T1375" s="177" t="s">
        <v>85</v>
      </c>
      <c r="U1375" t="s">
        <v>66</v>
      </c>
      <c r="V1375" t="str">
        <f>_xlfn.XLOOKUP(UTILIZADAS[[#This Row],[Contacto1]],Tabla2[phone_number_dialed],Tabla2[status_name],,0)</f>
        <v>Agent Not Available</v>
      </c>
    </row>
    <row r="1376" spans="1:22" x14ac:dyDescent="0.25">
      <c r="A1376" t="s">
        <v>4605</v>
      </c>
      <c r="B1376" t="s">
        <v>2447</v>
      </c>
      <c r="C1376" s="4">
        <v>266049280000</v>
      </c>
      <c r="D1376" t="s">
        <v>4605</v>
      </c>
      <c r="G1376" s="176">
        <v>46143</v>
      </c>
      <c r="H1376">
        <v>60521687</v>
      </c>
      <c r="I1376">
        <v>60521687</v>
      </c>
      <c r="O1376" s="176">
        <v>46143</v>
      </c>
      <c r="S1376" t="s">
        <v>4026</v>
      </c>
      <c r="T1376" s="178" t="s">
        <v>65</v>
      </c>
      <c r="U1376" t="s">
        <v>66</v>
      </c>
      <c r="V1376" t="str">
        <f>_xlfn.XLOOKUP(UTILIZADAS[[#This Row],[Contacto1]],Tabla2[phone_number_dialed],Tabla2[status_name],,0)</f>
        <v>Agent Not Available</v>
      </c>
    </row>
    <row r="1377" spans="1:22" x14ac:dyDescent="0.25">
      <c r="A1377" t="s">
        <v>4605</v>
      </c>
      <c r="B1377" t="s">
        <v>4470</v>
      </c>
      <c r="C1377" s="4">
        <v>361044590000</v>
      </c>
      <c r="D1377" t="s">
        <v>4605</v>
      </c>
      <c r="G1377" s="176">
        <v>46143</v>
      </c>
      <c r="H1377">
        <v>60590544</v>
      </c>
      <c r="I1377">
        <v>60590544</v>
      </c>
      <c r="O1377" s="176">
        <v>46143</v>
      </c>
      <c r="S1377" t="s">
        <v>4119</v>
      </c>
      <c r="T1377" s="177" t="s">
        <v>65</v>
      </c>
      <c r="U1377" t="s">
        <v>66</v>
      </c>
      <c r="V1377" t="str">
        <f>_xlfn.XLOOKUP(UTILIZADAS[[#This Row],[Contacto1]],Tabla2[phone_number_dialed],Tabla2[status_name],,0)</f>
        <v>Agent Not Available</v>
      </c>
    </row>
    <row r="1378" spans="1:22" x14ac:dyDescent="0.25">
      <c r="A1378" t="s">
        <v>4605</v>
      </c>
      <c r="B1378" t="s">
        <v>4641</v>
      </c>
      <c r="C1378" s="4">
        <v>363089910000</v>
      </c>
      <c r="D1378" t="s">
        <v>4605</v>
      </c>
      <c r="G1378" s="176">
        <v>46143</v>
      </c>
      <c r="H1378">
        <v>60598594</v>
      </c>
      <c r="I1378">
        <v>60598594</v>
      </c>
      <c r="O1378" s="176">
        <v>46143</v>
      </c>
      <c r="S1378" t="s">
        <v>4642</v>
      </c>
      <c r="T1378" s="178" t="s">
        <v>65</v>
      </c>
      <c r="U1378" t="s">
        <v>66</v>
      </c>
      <c r="V1378" t="str">
        <f>_xlfn.XLOOKUP(UTILIZADAS[[#This Row],[Contacto1]],Tabla2[phone_number_dialed],Tabla2[status_name],,0)</f>
        <v>No Answer AutoDial</v>
      </c>
    </row>
    <row r="1379" spans="1:22" x14ac:dyDescent="0.25">
      <c r="A1379" t="s">
        <v>4605</v>
      </c>
      <c r="B1379" t="s">
        <v>4643</v>
      </c>
      <c r="C1379" s="4">
        <v>362075190000</v>
      </c>
      <c r="D1379" t="s">
        <v>4605</v>
      </c>
      <c r="G1379" s="176">
        <v>46143</v>
      </c>
      <c r="H1379">
        <v>60604019</v>
      </c>
      <c r="I1379">
        <v>60604019</v>
      </c>
      <c r="O1379" s="176">
        <v>46143</v>
      </c>
      <c r="S1379" t="s">
        <v>4644</v>
      </c>
      <c r="T1379" s="177" t="s">
        <v>65</v>
      </c>
      <c r="U1379" t="s">
        <v>66</v>
      </c>
      <c r="V1379" t="str">
        <f>_xlfn.XLOOKUP(UTILIZADAS[[#This Row],[Contacto1]],Tabla2[phone_number_dialed],Tabla2[status_name],,0)</f>
        <v>Agent Not Available</v>
      </c>
    </row>
    <row r="1380" spans="1:22" x14ac:dyDescent="0.25">
      <c r="A1380" t="s">
        <v>4605</v>
      </c>
      <c r="B1380" t="s">
        <v>4645</v>
      </c>
      <c r="C1380" s="4">
        <v>361059310000</v>
      </c>
      <c r="D1380" t="s">
        <v>4605</v>
      </c>
      <c r="G1380" s="176">
        <v>46143</v>
      </c>
      <c r="H1380">
        <v>60618097</v>
      </c>
      <c r="I1380">
        <v>60618097</v>
      </c>
      <c r="O1380" s="176">
        <v>46143</v>
      </c>
      <c r="S1380" t="s">
        <v>4646</v>
      </c>
      <c r="T1380" s="178" t="s">
        <v>85</v>
      </c>
      <c r="U1380" t="s">
        <v>66</v>
      </c>
      <c r="V1380" t="str">
        <f>_xlfn.XLOOKUP(UTILIZADAS[[#This Row],[Contacto1]],Tabla2[phone_number_dialed],Tabla2[status_name],,0)</f>
        <v>Agent Not Available</v>
      </c>
    </row>
    <row r="1381" spans="1:22" x14ac:dyDescent="0.25">
      <c r="A1381" t="s">
        <v>4605</v>
      </c>
      <c r="B1381" t="s">
        <v>1497</v>
      </c>
      <c r="C1381" s="4">
        <v>353362270000</v>
      </c>
      <c r="D1381" t="s">
        <v>4605</v>
      </c>
      <c r="G1381" s="176">
        <v>46143</v>
      </c>
      <c r="H1381">
        <v>60627074</v>
      </c>
      <c r="I1381">
        <v>60627074</v>
      </c>
      <c r="O1381" s="176">
        <v>46143</v>
      </c>
      <c r="S1381" t="s">
        <v>1498</v>
      </c>
      <c r="T1381" s="177" t="s">
        <v>65</v>
      </c>
      <c r="U1381" t="s">
        <v>66</v>
      </c>
      <c r="V1381" t="str">
        <f>_xlfn.XLOOKUP(UTILIZADAS[[#This Row],[Contacto1]],Tabla2[phone_number_dialed],Tabla2[status_name],,0)</f>
        <v>Agent Not Available</v>
      </c>
    </row>
    <row r="1382" spans="1:22" x14ac:dyDescent="0.25">
      <c r="A1382" t="s">
        <v>4605</v>
      </c>
      <c r="B1382" t="s">
        <v>1421</v>
      </c>
      <c r="C1382" s="4">
        <v>359370290000</v>
      </c>
      <c r="D1382" t="s">
        <v>4605</v>
      </c>
      <c r="G1382" s="176">
        <v>46143</v>
      </c>
      <c r="H1382">
        <v>60696170</v>
      </c>
      <c r="I1382">
        <v>60696170</v>
      </c>
      <c r="O1382" s="176">
        <v>46143</v>
      </c>
      <c r="S1382" t="s">
        <v>1422</v>
      </c>
      <c r="T1382" s="93" t="s">
        <v>65</v>
      </c>
      <c r="U1382" t="s">
        <v>597</v>
      </c>
      <c r="V1382" t="str">
        <f>_xlfn.XLOOKUP(UTILIZADAS[[#This Row],[Contacto1]],Tabla2[phone_number_dialed],Tabla2[status_name],,0)</f>
        <v>Agent Not Available</v>
      </c>
    </row>
    <row r="1383" spans="1:22" x14ac:dyDescent="0.25">
      <c r="A1383" t="s">
        <v>4605</v>
      </c>
      <c r="B1383" t="s">
        <v>4423</v>
      </c>
      <c r="C1383" s="4">
        <v>221908800000</v>
      </c>
      <c r="D1383" t="s">
        <v>4605</v>
      </c>
      <c r="G1383" s="176">
        <v>46143</v>
      </c>
      <c r="H1383">
        <v>60746711</v>
      </c>
      <c r="I1383">
        <v>60746711</v>
      </c>
      <c r="O1383" s="176">
        <v>46143</v>
      </c>
      <c r="S1383" t="s">
        <v>4024</v>
      </c>
      <c r="T1383" s="178" t="s">
        <v>65</v>
      </c>
      <c r="U1383" t="s">
        <v>66</v>
      </c>
      <c r="V1383" t="str">
        <f>_xlfn.XLOOKUP(UTILIZADAS[[#This Row],[Contacto1]],Tabla2[phone_number_dialed],Tabla2[status_name],,0)</f>
        <v>Agent Not Available</v>
      </c>
    </row>
    <row r="1384" spans="1:22" x14ac:dyDescent="0.25">
      <c r="A1384" t="s">
        <v>4605</v>
      </c>
      <c r="B1384" t="s">
        <v>4647</v>
      </c>
      <c r="C1384" s="4">
        <v>361004650000</v>
      </c>
      <c r="D1384" t="s">
        <v>4605</v>
      </c>
      <c r="G1384" s="176">
        <v>46143</v>
      </c>
      <c r="H1384">
        <v>60991433</v>
      </c>
      <c r="I1384">
        <v>60991433</v>
      </c>
      <c r="O1384" s="176">
        <v>46143</v>
      </c>
      <c r="S1384" t="s">
        <v>4648</v>
      </c>
      <c r="T1384" s="93" t="s">
        <v>85</v>
      </c>
      <c r="U1384" t="s">
        <v>4619</v>
      </c>
      <c r="V1384" t="str">
        <f>_xlfn.XLOOKUP(UTILIZADAS[[#This Row],[Contacto1]],Tabla2[phone_number_dialed],Tabla2[status_name],,0)</f>
        <v>Buzon de voz</v>
      </c>
    </row>
    <row r="1385" spans="1:22" x14ac:dyDescent="0.25">
      <c r="A1385" t="s">
        <v>4605</v>
      </c>
      <c r="B1385" t="s">
        <v>4649</v>
      </c>
      <c r="C1385" s="4">
        <v>362005830000</v>
      </c>
      <c r="D1385" t="s">
        <v>4605</v>
      </c>
      <c r="G1385" s="176">
        <v>46143</v>
      </c>
      <c r="H1385">
        <v>61001147</v>
      </c>
      <c r="I1385">
        <v>61001147</v>
      </c>
      <c r="O1385" s="176">
        <v>46143</v>
      </c>
      <c r="S1385" t="s">
        <v>4650</v>
      </c>
      <c r="T1385" s="93" t="s">
        <v>65</v>
      </c>
      <c r="U1385" t="s">
        <v>4619</v>
      </c>
      <c r="V1385" t="str">
        <f>_xlfn.XLOOKUP(UTILIZADAS[[#This Row],[Contacto1]],Tabla2[phone_number_dialed],Tabla2[status_name],,0)</f>
        <v>Buzon de voz</v>
      </c>
    </row>
    <row r="1386" spans="1:22" x14ac:dyDescent="0.25">
      <c r="A1386" t="s">
        <v>4605</v>
      </c>
      <c r="B1386" t="s">
        <v>4651</v>
      </c>
      <c r="C1386" s="4">
        <v>366089240000</v>
      </c>
      <c r="D1386" t="s">
        <v>4605</v>
      </c>
      <c r="G1386" s="176">
        <v>46143</v>
      </c>
      <c r="H1386">
        <v>61029137</v>
      </c>
      <c r="I1386">
        <v>61029137</v>
      </c>
      <c r="O1386" s="176">
        <v>46143</v>
      </c>
      <c r="S1386" t="s">
        <v>4652</v>
      </c>
      <c r="T1386" s="177" t="s">
        <v>85</v>
      </c>
      <c r="U1386" t="s">
        <v>66</v>
      </c>
      <c r="V1386" t="str">
        <f>_xlfn.XLOOKUP(UTILIZADAS[[#This Row],[Contacto1]],Tabla2[phone_number_dialed],Tabla2[status_name],,0)</f>
        <v>Auto busy</v>
      </c>
    </row>
    <row r="1387" spans="1:22" x14ac:dyDescent="0.25">
      <c r="A1387" t="s">
        <v>4605</v>
      </c>
      <c r="B1387" t="s">
        <v>2426</v>
      </c>
      <c r="C1387" s="4">
        <v>362030030000</v>
      </c>
      <c r="D1387" t="s">
        <v>4605</v>
      </c>
      <c r="F1387" s="3"/>
      <c r="G1387" s="176">
        <v>46143</v>
      </c>
      <c r="H1387">
        <v>61060987</v>
      </c>
      <c r="I1387">
        <v>61060987</v>
      </c>
      <c r="O1387" s="176">
        <v>46143</v>
      </c>
      <c r="S1387">
        <v>172438856</v>
      </c>
      <c r="T1387" s="93" t="s">
        <v>65</v>
      </c>
      <c r="U1387" t="s">
        <v>4619</v>
      </c>
      <c r="V1387" t="str">
        <f>_xlfn.XLOOKUP(UTILIZADAS[[#This Row],[Contacto1]],Tabla2[phone_number_dialed],Tabla2[status_name],,0)</f>
        <v>Agent Not Available</v>
      </c>
    </row>
    <row r="1388" spans="1:22" x14ac:dyDescent="0.25">
      <c r="A1388" t="s">
        <v>4605</v>
      </c>
      <c r="B1388" t="s">
        <v>4653</v>
      </c>
      <c r="C1388" s="4">
        <v>357186870000</v>
      </c>
      <c r="D1388" t="s">
        <v>4605</v>
      </c>
      <c r="G1388" s="176">
        <v>46143</v>
      </c>
      <c r="H1388">
        <v>61071807</v>
      </c>
      <c r="I1388">
        <v>61071807</v>
      </c>
      <c r="O1388" s="176">
        <v>46143</v>
      </c>
      <c r="S1388" t="s">
        <v>4654</v>
      </c>
      <c r="T1388" s="93" t="s">
        <v>65</v>
      </c>
      <c r="U1388" t="s">
        <v>4619</v>
      </c>
      <c r="V1388" t="str">
        <f>_xlfn.XLOOKUP(UTILIZADAS[[#This Row],[Contacto1]],Tabla2[phone_number_dialed],Tabla2[status_name],,0)</f>
        <v>Buzon de voz</v>
      </c>
    </row>
    <row r="1389" spans="1:22" x14ac:dyDescent="0.25">
      <c r="A1389" t="s">
        <v>4605</v>
      </c>
      <c r="B1389" t="s">
        <v>4655</v>
      </c>
      <c r="C1389" s="4">
        <v>302030030000</v>
      </c>
      <c r="D1389" t="s">
        <v>4605</v>
      </c>
      <c r="G1389" s="176">
        <v>46143</v>
      </c>
      <c r="H1389">
        <v>61123186</v>
      </c>
      <c r="I1389">
        <v>61123186</v>
      </c>
      <c r="O1389" s="176">
        <v>46143</v>
      </c>
      <c r="S1389" t="s">
        <v>4656</v>
      </c>
      <c r="T1389" s="178" t="s">
        <v>65</v>
      </c>
      <c r="U1389" t="s">
        <v>66</v>
      </c>
      <c r="V1389" t="str">
        <f>_xlfn.XLOOKUP(UTILIZADAS[[#This Row],[Contacto1]],Tabla2[phone_number_dialed],Tabla2[status_name],,0)</f>
        <v>Agent Not Available</v>
      </c>
    </row>
    <row r="1390" spans="1:22" x14ac:dyDescent="0.25">
      <c r="A1390" t="s">
        <v>4605</v>
      </c>
      <c r="B1390" t="s">
        <v>351</v>
      </c>
      <c r="C1390" s="4">
        <v>351377490000</v>
      </c>
      <c r="D1390" t="s">
        <v>4605</v>
      </c>
      <c r="G1390" s="176">
        <v>46143</v>
      </c>
      <c r="H1390">
        <v>61161512</v>
      </c>
      <c r="I1390">
        <v>61161512</v>
      </c>
      <c r="O1390" s="176">
        <v>46143</v>
      </c>
      <c r="S1390" t="s">
        <v>352</v>
      </c>
      <c r="T1390" s="93" t="s">
        <v>65</v>
      </c>
      <c r="U1390" t="s">
        <v>597</v>
      </c>
      <c r="V1390" t="str">
        <f>_xlfn.XLOOKUP(UTILIZADAS[[#This Row],[Contacto1]],Tabla2[phone_number_dialed],Tabla2[status_name],,0)</f>
        <v>Agent Not Available</v>
      </c>
    </row>
    <row r="1391" spans="1:22" x14ac:dyDescent="0.25">
      <c r="A1391" t="s">
        <v>4605</v>
      </c>
      <c r="B1391" t="s">
        <v>1445</v>
      </c>
      <c r="C1391" s="4">
        <v>358367750000</v>
      </c>
      <c r="D1391" t="s">
        <v>4605</v>
      </c>
      <c r="G1391" s="176">
        <v>46143</v>
      </c>
      <c r="H1391">
        <v>61219189</v>
      </c>
      <c r="I1391">
        <v>61219189</v>
      </c>
      <c r="O1391" s="176">
        <v>46143</v>
      </c>
      <c r="S1391" t="s">
        <v>1446</v>
      </c>
      <c r="T1391" s="177" t="s">
        <v>65</v>
      </c>
      <c r="U1391" t="s">
        <v>66</v>
      </c>
      <c r="V1391" t="str">
        <f>_xlfn.XLOOKUP(UTILIZADAS[[#This Row],[Contacto1]],Tabla2[phone_number_dialed],Tabla2[status_name],,0)</f>
        <v>Auto busy</v>
      </c>
    </row>
    <row r="1392" spans="1:22" x14ac:dyDescent="0.25">
      <c r="A1392" t="s">
        <v>4605</v>
      </c>
      <c r="B1392" t="s">
        <v>4657</v>
      </c>
      <c r="C1392" s="4">
        <v>206076270000</v>
      </c>
      <c r="D1392" t="s">
        <v>4605</v>
      </c>
      <c r="G1392" s="176">
        <v>46143</v>
      </c>
      <c r="H1392">
        <v>61229793</v>
      </c>
      <c r="I1392">
        <v>61229793</v>
      </c>
      <c r="O1392" s="176">
        <v>46143</v>
      </c>
      <c r="S1392" t="s">
        <v>4658</v>
      </c>
      <c r="T1392" s="178" t="s">
        <v>65</v>
      </c>
      <c r="U1392" t="s">
        <v>66</v>
      </c>
      <c r="V1392" t="str">
        <f>_xlfn.XLOOKUP(UTILIZADAS[[#This Row],[Contacto1]],Tabla2[phone_number_dialed],Tabla2[status_name],,0)</f>
        <v>Agent Not Available</v>
      </c>
    </row>
    <row r="1393" spans="1:22" x14ac:dyDescent="0.25">
      <c r="A1393" t="s">
        <v>4605</v>
      </c>
      <c r="B1393" t="s">
        <v>4659</v>
      </c>
      <c r="C1393" s="4">
        <v>364062250000</v>
      </c>
      <c r="D1393" t="s">
        <v>4605</v>
      </c>
      <c r="G1393" s="176">
        <v>46143</v>
      </c>
      <c r="H1393">
        <v>61237057</v>
      </c>
      <c r="I1393">
        <v>61237057</v>
      </c>
      <c r="O1393" s="176">
        <v>46143</v>
      </c>
      <c r="S1393" t="s">
        <v>4660</v>
      </c>
      <c r="T1393" s="177" t="s">
        <v>65</v>
      </c>
      <c r="U1393" t="s">
        <v>66</v>
      </c>
      <c r="V1393" t="str">
        <f>_xlfn.XLOOKUP(UTILIZADAS[[#This Row],[Contacto1]],Tabla2[phone_number_dialed],Tabla2[status_name],,0)</f>
        <v>Mensaje a tercero</v>
      </c>
    </row>
    <row r="1394" spans="1:22" x14ac:dyDescent="0.25">
      <c r="A1394" t="s">
        <v>4605</v>
      </c>
      <c r="B1394" t="s">
        <v>4661</v>
      </c>
      <c r="C1394" s="4">
        <v>365059930000</v>
      </c>
      <c r="D1394" t="s">
        <v>4605</v>
      </c>
      <c r="G1394" s="176">
        <v>46143</v>
      </c>
      <c r="H1394">
        <v>61239291</v>
      </c>
      <c r="I1394">
        <v>61239291</v>
      </c>
      <c r="O1394" s="176">
        <v>46143</v>
      </c>
      <c r="S1394" t="s">
        <v>4662</v>
      </c>
      <c r="T1394" s="178" t="s">
        <v>65</v>
      </c>
      <c r="U1394" t="s">
        <v>66</v>
      </c>
      <c r="V1394" t="str">
        <f>_xlfn.XLOOKUP(UTILIZADAS[[#This Row],[Contacto1]],Tabla2[phone_number_dialed],Tabla2[status_name],,0)</f>
        <v>Auto busy</v>
      </c>
    </row>
    <row r="1395" spans="1:22" x14ac:dyDescent="0.25">
      <c r="A1395" t="s">
        <v>4605</v>
      </c>
      <c r="B1395" t="s">
        <v>4663</v>
      </c>
      <c r="C1395" s="4">
        <v>352351890000</v>
      </c>
      <c r="D1395" t="s">
        <v>4605</v>
      </c>
      <c r="G1395" s="176">
        <v>46143</v>
      </c>
      <c r="H1395">
        <v>61318661</v>
      </c>
      <c r="I1395">
        <v>61318661</v>
      </c>
      <c r="O1395" s="176">
        <v>46143</v>
      </c>
      <c r="S1395" t="s">
        <v>178</v>
      </c>
      <c r="T1395" s="93" t="s">
        <v>85</v>
      </c>
      <c r="U1395" t="s">
        <v>4619</v>
      </c>
      <c r="V1395" t="str">
        <f>_xlfn.XLOOKUP(UTILIZADAS[[#This Row],[Contacto1]],Tabla2[phone_number_dialed],Tabla2[status_name],,0)</f>
        <v>Buzon de voz</v>
      </c>
    </row>
    <row r="1396" spans="1:22" x14ac:dyDescent="0.25">
      <c r="A1396" t="s">
        <v>4605</v>
      </c>
      <c r="B1396" t="s">
        <v>4664</v>
      </c>
      <c r="C1396" s="4">
        <v>361093030000</v>
      </c>
      <c r="D1396" t="s">
        <v>4605</v>
      </c>
      <c r="G1396" s="176">
        <v>46143</v>
      </c>
      <c r="H1396">
        <v>61330181</v>
      </c>
      <c r="I1396">
        <v>61330181</v>
      </c>
      <c r="O1396" s="176">
        <v>46143</v>
      </c>
      <c r="S1396" t="s">
        <v>4665</v>
      </c>
      <c r="T1396" s="177" t="s">
        <v>65</v>
      </c>
      <c r="U1396" t="s">
        <v>66</v>
      </c>
      <c r="V1396" t="str">
        <f>_xlfn.XLOOKUP(UTILIZADAS[[#This Row],[Contacto1]],Tabla2[phone_number_dialed],Tabla2[status_name],,0)</f>
        <v>Auto busy</v>
      </c>
    </row>
    <row r="1397" spans="1:22" x14ac:dyDescent="0.25">
      <c r="A1397" t="s">
        <v>4605</v>
      </c>
      <c r="B1397" t="s">
        <v>4666</v>
      </c>
      <c r="C1397" s="4">
        <v>365082650000</v>
      </c>
      <c r="D1397" t="s">
        <v>4605</v>
      </c>
      <c r="G1397" s="176">
        <v>46143</v>
      </c>
      <c r="H1397">
        <v>61338803</v>
      </c>
      <c r="I1397">
        <v>61338803</v>
      </c>
      <c r="O1397" s="176">
        <v>46143</v>
      </c>
      <c r="S1397" t="s">
        <v>4667</v>
      </c>
      <c r="T1397" s="178" t="s">
        <v>65</v>
      </c>
      <c r="U1397" t="s">
        <v>66</v>
      </c>
      <c r="V1397" t="str">
        <f>_xlfn.XLOOKUP(UTILIZADAS[[#This Row],[Contacto1]],Tabla2[phone_number_dialed],Tabla2[status_name],,0)</f>
        <v>Agent Not Available</v>
      </c>
    </row>
    <row r="1398" spans="1:22" x14ac:dyDescent="0.25">
      <c r="A1398" t="s">
        <v>4605</v>
      </c>
      <c r="B1398" t="s">
        <v>80</v>
      </c>
      <c r="C1398" s="4">
        <v>366011660000</v>
      </c>
      <c r="D1398" t="s">
        <v>4605</v>
      </c>
      <c r="G1398" s="176">
        <v>46143</v>
      </c>
      <c r="H1398">
        <v>61354256</v>
      </c>
      <c r="I1398">
        <v>61354256</v>
      </c>
      <c r="O1398" s="176">
        <v>46143</v>
      </c>
      <c r="S1398" t="s">
        <v>81</v>
      </c>
      <c r="T1398" s="177" t="s">
        <v>65</v>
      </c>
      <c r="U1398" t="s">
        <v>66</v>
      </c>
      <c r="V1398" t="str">
        <f>_xlfn.XLOOKUP(UTILIZADAS[[#This Row],[Contacto1]],Tabla2[phone_number_dialed],Tabla2[status_name],,0)</f>
        <v>Agent Not Available</v>
      </c>
    </row>
    <row r="1399" spans="1:22" x14ac:dyDescent="0.25">
      <c r="A1399" t="s">
        <v>4605</v>
      </c>
      <c r="B1399" t="s">
        <v>4668</v>
      </c>
      <c r="C1399" s="4">
        <v>361057550000</v>
      </c>
      <c r="D1399" t="s">
        <v>4605</v>
      </c>
      <c r="G1399" s="176">
        <v>46143</v>
      </c>
      <c r="H1399">
        <v>61373231</v>
      </c>
      <c r="I1399">
        <v>61373231</v>
      </c>
      <c r="O1399" s="176">
        <v>46143</v>
      </c>
      <c r="S1399" t="s">
        <v>4669</v>
      </c>
      <c r="T1399" s="178" t="s">
        <v>65</v>
      </c>
      <c r="U1399" t="s">
        <v>66</v>
      </c>
      <c r="V1399" t="str">
        <f>_xlfn.XLOOKUP(UTILIZADAS[[#This Row],[Contacto1]],Tabla2[phone_number_dialed],Tabla2[status_name],,0)</f>
        <v>No Answer AutoDial</v>
      </c>
    </row>
    <row r="1400" spans="1:22" x14ac:dyDescent="0.25">
      <c r="A1400" t="s">
        <v>4605</v>
      </c>
      <c r="B1400" t="s">
        <v>2296</v>
      </c>
      <c r="C1400" s="4">
        <v>357362200000</v>
      </c>
      <c r="D1400" t="s">
        <v>4605</v>
      </c>
      <c r="G1400" s="176">
        <v>46143</v>
      </c>
      <c r="H1400">
        <v>61391426</v>
      </c>
      <c r="I1400">
        <v>61391426</v>
      </c>
      <c r="O1400" s="176">
        <v>46143</v>
      </c>
      <c r="S1400" t="s">
        <v>3847</v>
      </c>
      <c r="T1400" s="177" t="s">
        <v>65</v>
      </c>
      <c r="U1400" t="s">
        <v>66</v>
      </c>
      <c r="V1400" t="str">
        <f>_xlfn.XLOOKUP(UTILIZADAS[[#This Row],[Contacto1]],Tabla2[phone_number_dialed],Tabla2[status_name],,0)</f>
        <v>No Answer AutoDial</v>
      </c>
    </row>
    <row r="1401" spans="1:22" x14ac:dyDescent="0.25">
      <c r="A1401" t="s">
        <v>4605</v>
      </c>
      <c r="B1401" t="s">
        <v>4670</v>
      </c>
      <c r="C1401" s="4">
        <v>361076950000</v>
      </c>
      <c r="D1401" t="s">
        <v>4605</v>
      </c>
      <c r="G1401" s="176">
        <v>46143</v>
      </c>
      <c r="H1401">
        <v>61402787</v>
      </c>
      <c r="I1401">
        <v>61402787</v>
      </c>
      <c r="O1401" s="176">
        <v>46143</v>
      </c>
      <c r="S1401" t="s">
        <v>4671</v>
      </c>
      <c r="T1401" s="178" t="s">
        <v>65</v>
      </c>
      <c r="U1401" t="s">
        <v>66</v>
      </c>
      <c r="V1401" t="str">
        <f>_xlfn.XLOOKUP(UTILIZADAS[[#This Row],[Contacto1]],Tabla2[phone_number_dialed],Tabla2[status_name],,0)</f>
        <v>Call Back</v>
      </c>
    </row>
    <row r="1402" spans="1:22" x14ac:dyDescent="0.25">
      <c r="A1402" t="s">
        <v>4605</v>
      </c>
      <c r="B1402" t="s">
        <v>337</v>
      </c>
      <c r="C1402" s="4">
        <v>355376090000</v>
      </c>
      <c r="D1402" t="s">
        <v>4605</v>
      </c>
      <c r="G1402" s="176">
        <v>46143</v>
      </c>
      <c r="H1402">
        <v>61403797</v>
      </c>
      <c r="I1402">
        <v>61403797</v>
      </c>
      <c r="O1402" s="176">
        <v>46143</v>
      </c>
      <c r="S1402" t="s">
        <v>338</v>
      </c>
      <c r="T1402" s="93" t="s">
        <v>65</v>
      </c>
      <c r="U1402" t="s">
        <v>597</v>
      </c>
      <c r="V1402" t="str">
        <f>_xlfn.XLOOKUP(UTILIZADAS[[#This Row],[Contacto1]],Tabla2[phone_number_dialed],Tabla2[status_name],,0)</f>
        <v>No Answer AutoDial</v>
      </c>
    </row>
    <row r="1403" spans="1:22" x14ac:dyDescent="0.25">
      <c r="A1403" t="s">
        <v>4605</v>
      </c>
      <c r="B1403" t="s">
        <v>4373</v>
      </c>
      <c r="C1403" s="4">
        <v>364017280000</v>
      </c>
      <c r="D1403" t="s">
        <v>4605</v>
      </c>
      <c r="G1403" s="176">
        <v>46143</v>
      </c>
      <c r="H1403">
        <v>61408492</v>
      </c>
      <c r="I1403">
        <v>61408492</v>
      </c>
      <c r="O1403" s="176">
        <v>46143</v>
      </c>
      <c r="S1403" t="s">
        <v>3925</v>
      </c>
      <c r="T1403" s="177" t="s">
        <v>85</v>
      </c>
      <c r="U1403" t="s">
        <v>66</v>
      </c>
      <c r="V1403" t="str">
        <f>_xlfn.XLOOKUP(UTILIZADAS[[#This Row],[Contacto1]],Tabla2[phone_number_dialed],Tabla2[status_name],,0)</f>
        <v>Agent Not Available</v>
      </c>
    </row>
    <row r="1404" spans="1:22" x14ac:dyDescent="0.25">
      <c r="A1404" t="s">
        <v>4605</v>
      </c>
      <c r="B1404" t="s">
        <v>2523</v>
      </c>
      <c r="C1404" s="4">
        <v>369039250000</v>
      </c>
      <c r="D1404" t="s">
        <v>4605</v>
      </c>
      <c r="G1404" s="176">
        <v>46143</v>
      </c>
      <c r="H1404">
        <v>61441494</v>
      </c>
      <c r="I1404">
        <v>61441494</v>
      </c>
      <c r="O1404" s="176">
        <v>46143</v>
      </c>
      <c r="S1404" t="s">
        <v>4129</v>
      </c>
      <c r="T1404" s="178" t="s">
        <v>65</v>
      </c>
      <c r="U1404" t="s">
        <v>66</v>
      </c>
      <c r="V1404" t="str">
        <f>_xlfn.XLOOKUP(UTILIZADAS[[#This Row],[Contacto1]],Tabla2[phone_number_dialed],Tabla2[status_name],,0)</f>
        <v>Auto busy</v>
      </c>
    </row>
    <row r="1405" spans="1:22" x14ac:dyDescent="0.25">
      <c r="A1405" t="s">
        <v>4605</v>
      </c>
      <c r="B1405" t="s">
        <v>481</v>
      </c>
      <c r="C1405" s="4">
        <v>351368460000</v>
      </c>
      <c r="D1405" t="s">
        <v>4605</v>
      </c>
      <c r="G1405" s="176">
        <v>46143</v>
      </c>
      <c r="H1405">
        <v>61473145</v>
      </c>
      <c r="I1405">
        <v>61473145</v>
      </c>
      <c r="O1405" s="176">
        <v>46143</v>
      </c>
      <c r="S1405" t="s">
        <v>482</v>
      </c>
      <c r="T1405" s="93" t="s">
        <v>65</v>
      </c>
      <c r="U1405" t="s">
        <v>597</v>
      </c>
      <c r="V1405" t="str">
        <f>_xlfn.XLOOKUP(UTILIZADAS[[#This Row],[Contacto1]],Tabla2[phone_number_dialed],Tabla2[status_name],,0)</f>
        <v>No Answer AutoDial</v>
      </c>
    </row>
    <row r="1406" spans="1:22" x14ac:dyDescent="0.25">
      <c r="A1406" t="s">
        <v>4605</v>
      </c>
      <c r="B1406" t="s">
        <v>4672</v>
      </c>
      <c r="C1406" s="4">
        <v>361020900000</v>
      </c>
      <c r="D1406" t="s">
        <v>4605</v>
      </c>
      <c r="G1406" s="176">
        <v>46143</v>
      </c>
      <c r="H1406">
        <v>61473648</v>
      </c>
      <c r="I1406">
        <v>61473648</v>
      </c>
      <c r="O1406" s="176">
        <v>46143</v>
      </c>
      <c r="S1406" t="s">
        <v>4673</v>
      </c>
      <c r="T1406" s="93" t="s">
        <v>65</v>
      </c>
      <c r="U1406" t="s">
        <v>4619</v>
      </c>
      <c r="V1406" t="str">
        <f>_xlfn.XLOOKUP(UTILIZADAS[[#This Row],[Contacto1]],Tabla2[phone_number_dialed],Tabla2[status_name],,0)</f>
        <v>No Answer AutoDial</v>
      </c>
    </row>
    <row r="1407" spans="1:22" x14ac:dyDescent="0.25">
      <c r="A1407" t="s">
        <v>4605</v>
      </c>
      <c r="B1407" t="s">
        <v>4674</v>
      </c>
      <c r="C1407" s="4">
        <v>803956250000</v>
      </c>
      <c r="D1407" t="s">
        <v>4605</v>
      </c>
      <c r="G1407" s="176">
        <v>46143</v>
      </c>
      <c r="H1407">
        <v>61520827</v>
      </c>
      <c r="I1407">
        <v>61520827</v>
      </c>
      <c r="O1407" s="176">
        <v>46143</v>
      </c>
      <c r="S1407" t="s">
        <v>4675</v>
      </c>
      <c r="T1407" s="177" t="s">
        <v>86</v>
      </c>
      <c r="U1407" t="s">
        <v>66</v>
      </c>
      <c r="V1407" t="str">
        <f>_xlfn.XLOOKUP(UTILIZADAS[[#This Row],[Contacto1]],Tabla2[phone_number_dialed],Tabla2[status_name],,0)</f>
        <v>Cuenta cesada</v>
      </c>
    </row>
    <row r="1408" spans="1:22" x14ac:dyDescent="0.25">
      <c r="A1408" t="s">
        <v>4605</v>
      </c>
      <c r="B1408" t="s">
        <v>4676</v>
      </c>
      <c r="C1408" s="4">
        <v>206054610000</v>
      </c>
      <c r="D1408" t="s">
        <v>4605</v>
      </c>
      <c r="G1408" s="176">
        <v>46143</v>
      </c>
      <c r="H1408">
        <v>61573042</v>
      </c>
      <c r="I1408">
        <v>61573042</v>
      </c>
      <c r="O1408" s="176">
        <v>46143</v>
      </c>
      <c r="S1408" t="s">
        <v>4677</v>
      </c>
      <c r="T1408" s="178" t="s">
        <v>65</v>
      </c>
      <c r="U1408" t="s">
        <v>66</v>
      </c>
      <c r="V1408" t="str">
        <f>_xlfn.XLOOKUP(UTILIZADAS[[#This Row],[Contacto1]],Tabla2[phone_number_dialed],Tabla2[status_name],,0)</f>
        <v>Agent Not Available</v>
      </c>
    </row>
    <row r="1409" spans="1:22" x14ac:dyDescent="0.25">
      <c r="A1409" t="s">
        <v>4605</v>
      </c>
      <c r="B1409" t="s">
        <v>535</v>
      </c>
      <c r="C1409" s="4">
        <v>356334410000</v>
      </c>
      <c r="D1409" t="s">
        <v>4605</v>
      </c>
      <c r="G1409" s="176">
        <v>46143</v>
      </c>
      <c r="H1409">
        <v>61603045</v>
      </c>
      <c r="I1409">
        <v>61603045</v>
      </c>
      <c r="O1409" s="176">
        <v>46143</v>
      </c>
      <c r="S1409" t="s">
        <v>536</v>
      </c>
      <c r="T1409" s="93" t="s">
        <v>65</v>
      </c>
      <c r="U1409" t="s">
        <v>597</v>
      </c>
      <c r="V1409" t="str">
        <f>_xlfn.XLOOKUP(UTILIZADAS[[#This Row],[Contacto1]],Tabla2[phone_number_dialed],Tabla2[status_name],,0)</f>
        <v>Buzon de voz</v>
      </c>
    </row>
    <row r="1410" spans="1:22" x14ac:dyDescent="0.25">
      <c r="A1410" t="s">
        <v>4605</v>
      </c>
      <c r="B1410" t="s">
        <v>2461</v>
      </c>
      <c r="C1410" s="4">
        <v>368033060000</v>
      </c>
      <c r="D1410" t="s">
        <v>4605</v>
      </c>
      <c r="G1410" s="176">
        <v>46143</v>
      </c>
      <c r="H1410">
        <v>61607001</v>
      </c>
      <c r="I1410">
        <v>61607001</v>
      </c>
      <c r="O1410" s="176">
        <v>46143</v>
      </c>
      <c r="S1410" t="s">
        <v>4043</v>
      </c>
      <c r="T1410" s="177" t="s">
        <v>85</v>
      </c>
      <c r="U1410" t="s">
        <v>66</v>
      </c>
      <c r="V1410" t="str">
        <f>_xlfn.XLOOKUP(UTILIZADAS[[#This Row],[Contacto1]],Tabla2[phone_number_dialed],Tabla2[status_name],,0)</f>
        <v>Agent Not Available</v>
      </c>
    </row>
    <row r="1411" spans="1:22" x14ac:dyDescent="0.25">
      <c r="A1411" t="s">
        <v>4605</v>
      </c>
      <c r="B1411" t="s">
        <v>2300</v>
      </c>
      <c r="C1411" s="4">
        <v>358380770000</v>
      </c>
      <c r="D1411" t="s">
        <v>4605</v>
      </c>
      <c r="G1411" s="176">
        <v>46143</v>
      </c>
      <c r="H1411">
        <v>61609931</v>
      </c>
      <c r="I1411">
        <v>61609931</v>
      </c>
      <c r="O1411" s="176">
        <v>46143</v>
      </c>
      <c r="S1411" t="s">
        <v>3851</v>
      </c>
      <c r="T1411" s="178" t="s">
        <v>65</v>
      </c>
      <c r="U1411" t="s">
        <v>66</v>
      </c>
      <c r="V1411" t="str">
        <f>_xlfn.XLOOKUP(UTILIZADAS[[#This Row],[Contacto1]],Tabla2[phone_number_dialed],Tabla2[status_name],,0)</f>
        <v>Agent Not Available</v>
      </c>
    </row>
    <row r="1412" spans="1:22" x14ac:dyDescent="0.25">
      <c r="A1412" t="s">
        <v>4605</v>
      </c>
      <c r="B1412" t="s">
        <v>4394</v>
      </c>
      <c r="C1412" s="4">
        <v>363026030000</v>
      </c>
      <c r="D1412" t="s">
        <v>4605</v>
      </c>
      <c r="G1412" s="176">
        <v>46143</v>
      </c>
      <c r="H1412">
        <v>61617598</v>
      </c>
      <c r="I1412">
        <v>61617598</v>
      </c>
      <c r="O1412" s="176">
        <v>46143</v>
      </c>
      <c r="S1412" t="s">
        <v>3967</v>
      </c>
      <c r="T1412" s="177" t="s">
        <v>85</v>
      </c>
      <c r="U1412" t="s">
        <v>66</v>
      </c>
      <c r="V1412" t="str">
        <f>_xlfn.XLOOKUP(UTILIZADAS[[#This Row],[Contacto1]],Tabla2[phone_number_dialed],Tabla2[status_name],,0)</f>
        <v>Buzon de voz</v>
      </c>
    </row>
    <row r="1413" spans="1:22" x14ac:dyDescent="0.25">
      <c r="A1413" t="s">
        <v>4605</v>
      </c>
      <c r="B1413" t="s">
        <v>1371</v>
      </c>
      <c r="C1413" s="4">
        <v>357372660000</v>
      </c>
      <c r="D1413" t="s">
        <v>4605</v>
      </c>
      <c r="G1413" s="176">
        <v>46143</v>
      </c>
      <c r="H1413">
        <v>61619039</v>
      </c>
      <c r="I1413">
        <v>61619039</v>
      </c>
      <c r="O1413" s="176">
        <v>46143</v>
      </c>
      <c r="S1413" t="s">
        <v>1372</v>
      </c>
      <c r="T1413" s="178" t="s">
        <v>65</v>
      </c>
      <c r="U1413" t="s">
        <v>66</v>
      </c>
      <c r="V1413" t="str">
        <f>_xlfn.XLOOKUP(UTILIZADAS[[#This Row],[Contacto1]],Tabla2[phone_number_dialed],Tabla2[status_name],,0)</f>
        <v>Cuenta cesada</v>
      </c>
    </row>
    <row r="1414" spans="1:22" x14ac:dyDescent="0.25">
      <c r="A1414" t="s">
        <v>4605</v>
      </c>
      <c r="B1414" t="s">
        <v>4678</v>
      </c>
      <c r="C1414" s="4">
        <v>361082610000</v>
      </c>
      <c r="D1414" t="s">
        <v>4605</v>
      </c>
      <c r="G1414" s="176">
        <v>46143</v>
      </c>
      <c r="H1414">
        <v>61621914</v>
      </c>
      <c r="I1414">
        <v>61621914</v>
      </c>
      <c r="O1414" s="176">
        <v>46143</v>
      </c>
      <c r="S1414" t="s">
        <v>4679</v>
      </c>
      <c r="T1414" s="177" t="s">
        <v>65</v>
      </c>
      <c r="U1414" t="s">
        <v>66</v>
      </c>
      <c r="V1414" t="str">
        <f>_xlfn.XLOOKUP(UTILIZADAS[[#This Row],[Contacto1]],Tabla2[phone_number_dialed],Tabla2[status_name],,0)</f>
        <v>Agent Not Available</v>
      </c>
    </row>
    <row r="1415" spans="1:22" x14ac:dyDescent="0.25">
      <c r="A1415" t="s">
        <v>4605</v>
      </c>
      <c r="B1415" t="s">
        <v>308</v>
      </c>
      <c r="C1415" s="4">
        <v>359382360000</v>
      </c>
      <c r="D1415" t="s">
        <v>4605</v>
      </c>
      <c r="G1415" s="176">
        <v>46143</v>
      </c>
      <c r="H1415">
        <v>61622585</v>
      </c>
      <c r="I1415">
        <v>61622585</v>
      </c>
      <c r="O1415" s="176">
        <v>46143</v>
      </c>
      <c r="S1415" t="s">
        <v>309</v>
      </c>
      <c r="T1415" s="93" t="s">
        <v>65</v>
      </c>
      <c r="U1415" t="s">
        <v>597</v>
      </c>
      <c r="V1415" t="str">
        <f>_xlfn.XLOOKUP(UTILIZADAS[[#This Row],[Contacto1]],Tabla2[phone_number_dialed],Tabla2[status_name],,0)</f>
        <v>Agent Not Available</v>
      </c>
    </row>
    <row r="1416" spans="1:22" x14ac:dyDescent="0.25">
      <c r="A1416" t="s">
        <v>4605</v>
      </c>
      <c r="B1416" t="s">
        <v>1165</v>
      </c>
      <c r="C1416" s="4">
        <v>355386920000</v>
      </c>
      <c r="D1416" t="s">
        <v>4605</v>
      </c>
      <c r="G1416" s="176">
        <v>46143</v>
      </c>
      <c r="H1416">
        <v>61624504</v>
      </c>
      <c r="I1416">
        <v>61624504</v>
      </c>
      <c r="O1416" s="176">
        <v>46143</v>
      </c>
      <c r="S1416" t="s">
        <v>1166</v>
      </c>
      <c r="T1416" s="178" t="s">
        <v>65</v>
      </c>
      <c r="U1416" t="s">
        <v>66</v>
      </c>
      <c r="V1416" t="str">
        <f>_xlfn.XLOOKUP(UTILIZADAS[[#This Row],[Contacto1]],Tabla2[phone_number_dialed],Tabla2[status_name],,0)</f>
        <v>Cuenta cesada</v>
      </c>
    </row>
    <row r="1417" spans="1:22" x14ac:dyDescent="0.25">
      <c r="A1417" t="s">
        <v>4605</v>
      </c>
      <c r="B1417" t="s">
        <v>4680</v>
      </c>
      <c r="C1417" s="4">
        <v>364059380000</v>
      </c>
      <c r="D1417" t="s">
        <v>4605</v>
      </c>
      <c r="G1417" s="176">
        <v>46143</v>
      </c>
      <c r="H1417">
        <v>61625857</v>
      </c>
      <c r="I1417">
        <v>61625857</v>
      </c>
      <c r="O1417" s="176">
        <v>46143</v>
      </c>
      <c r="S1417" t="s">
        <v>4681</v>
      </c>
      <c r="T1417" s="177" t="s">
        <v>65</v>
      </c>
      <c r="U1417" t="s">
        <v>66</v>
      </c>
      <c r="V1417" t="str">
        <f>_xlfn.XLOOKUP(UTILIZADAS[[#This Row],[Contacto1]],Tabla2[phone_number_dialed],Tabla2[status_name],,0)</f>
        <v>Agent Not Available</v>
      </c>
    </row>
    <row r="1418" spans="1:22" x14ac:dyDescent="0.25">
      <c r="A1418" t="s">
        <v>4605</v>
      </c>
      <c r="B1418" t="s">
        <v>1485</v>
      </c>
      <c r="C1418" s="4">
        <v>353363710000</v>
      </c>
      <c r="D1418" t="s">
        <v>4605</v>
      </c>
      <c r="G1418" s="176">
        <v>46143</v>
      </c>
      <c r="H1418">
        <v>61626717</v>
      </c>
      <c r="I1418">
        <v>61626717</v>
      </c>
      <c r="O1418" s="176">
        <v>46143</v>
      </c>
      <c r="S1418" t="s">
        <v>1486</v>
      </c>
      <c r="T1418" s="178" t="s">
        <v>65</v>
      </c>
      <c r="U1418" t="s">
        <v>66</v>
      </c>
      <c r="V1418" t="str">
        <f>_xlfn.XLOOKUP(UTILIZADAS[[#This Row],[Contacto1]],Tabla2[phone_number_dialed],Tabla2[status_name],,0)</f>
        <v>Agent Not Available</v>
      </c>
    </row>
    <row r="1419" spans="1:22" x14ac:dyDescent="0.25">
      <c r="A1419" t="s">
        <v>4605</v>
      </c>
      <c r="B1419" t="s">
        <v>4439</v>
      </c>
      <c r="C1419" s="4">
        <v>365036580000</v>
      </c>
      <c r="D1419" t="s">
        <v>4605</v>
      </c>
      <c r="G1419" s="176">
        <v>46143</v>
      </c>
      <c r="H1419">
        <v>61629844</v>
      </c>
      <c r="I1419">
        <v>61629844</v>
      </c>
      <c r="O1419" s="176">
        <v>46143</v>
      </c>
      <c r="S1419" t="s">
        <v>4065</v>
      </c>
      <c r="T1419" s="177" t="s">
        <v>85</v>
      </c>
      <c r="U1419" t="s">
        <v>66</v>
      </c>
      <c r="V1419" t="str">
        <f>_xlfn.XLOOKUP(UTILIZADAS[[#This Row],[Contacto1]],Tabla2[phone_number_dialed],Tabla2[status_name],,0)</f>
        <v>Buzon de voz</v>
      </c>
    </row>
    <row r="1420" spans="1:22" x14ac:dyDescent="0.25">
      <c r="A1420" t="s">
        <v>4605</v>
      </c>
      <c r="B1420" t="s">
        <v>4420</v>
      </c>
      <c r="C1420" s="4">
        <v>363028110000</v>
      </c>
      <c r="D1420" t="s">
        <v>4605</v>
      </c>
      <c r="G1420" s="176">
        <v>46143</v>
      </c>
      <c r="H1420">
        <v>61641852</v>
      </c>
      <c r="I1420">
        <v>61641852</v>
      </c>
      <c r="O1420" s="176">
        <v>46143</v>
      </c>
      <c r="S1420" t="s">
        <v>4017</v>
      </c>
      <c r="T1420" s="178" t="s">
        <v>86</v>
      </c>
      <c r="U1420" t="s">
        <v>66</v>
      </c>
      <c r="V1420" t="str">
        <f>_xlfn.XLOOKUP(UTILIZADAS[[#This Row],[Contacto1]],Tabla2[phone_number_dialed],Tabla2[status_name],,0)</f>
        <v>No Answer AutoDial</v>
      </c>
    </row>
    <row r="1421" spans="1:22" x14ac:dyDescent="0.25">
      <c r="A1421" t="s">
        <v>4605</v>
      </c>
      <c r="B1421" t="s">
        <v>4682</v>
      </c>
      <c r="C1421" s="4">
        <v>337004780000</v>
      </c>
      <c r="D1421" t="s">
        <v>4605</v>
      </c>
      <c r="G1421" s="176">
        <v>46143</v>
      </c>
      <c r="H1421">
        <v>61642920</v>
      </c>
      <c r="I1421">
        <v>61642920</v>
      </c>
      <c r="O1421" s="176">
        <v>46143</v>
      </c>
      <c r="S1421" t="s">
        <v>4683</v>
      </c>
      <c r="T1421" s="177" t="s">
        <v>65</v>
      </c>
      <c r="U1421" t="s">
        <v>66</v>
      </c>
      <c r="V1421" t="str">
        <f>_xlfn.XLOOKUP(UTILIZADAS[[#This Row],[Contacto1]],Tabla2[phone_number_dialed],Tabla2[status_name],,0)</f>
        <v>Agent Not Available</v>
      </c>
    </row>
    <row r="1422" spans="1:22" x14ac:dyDescent="0.25">
      <c r="A1422" t="s">
        <v>4605</v>
      </c>
      <c r="B1422" t="s">
        <v>4684</v>
      </c>
      <c r="C1422" s="4">
        <v>367075490000</v>
      </c>
      <c r="D1422" t="s">
        <v>4605</v>
      </c>
      <c r="G1422" s="176">
        <v>46143</v>
      </c>
      <c r="H1422">
        <v>61646786</v>
      </c>
      <c r="I1422">
        <v>61646786</v>
      </c>
      <c r="O1422" s="176">
        <v>46143</v>
      </c>
      <c r="S1422" t="s">
        <v>4685</v>
      </c>
      <c r="T1422" s="178" t="s">
        <v>65</v>
      </c>
      <c r="U1422" t="s">
        <v>66</v>
      </c>
      <c r="V1422" t="str">
        <f>_xlfn.XLOOKUP(UTILIZADAS[[#This Row],[Contacto1]],Tabla2[phone_number_dialed],Tabla2[status_name],,0)</f>
        <v>Mensaje a tercero</v>
      </c>
    </row>
    <row r="1423" spans="1:22" x14ac:dyDescent="0.25">
      <c r="A1423" t="s">
        <v>4605</v>
      </c>
      <c r="B1423" t="s">
        <v>4686</v>
      </c>
      <c r="C1423" s="4">
        <v>368008220000</v>
      </c>
      <c r="D1423" t="s">
        <v>4605</v>
      </c>
      <c r="G1423" s="176">
        <v>46143</v>
      </c>
      <c r="H1423">
        <v>61647645</v>
      </c>
      <c r="I1423">
        <v>61647645</v>
      </c>
      <c r="O1423" s="176">
        <v>46143</v>
      </c>
      <c r="S1423" t="s">
        <v>4687</v>
      </c>
      <c r="T1423" s="93" t="s">
        <v>65</v>
      </c>
      <c r="U1423" t="s">
        <v>4619</v>
      </c>
      <c r="V1423" t="str">
        <f>_xlfn.XLOOKUP(UTILIZADAS[[#This Row],[Contacto1]],Tabla2[phone_number_dialed],Tabla2[status_name],,0)</f>
        <v>Volver a llamar</v>
      </c>
    </row>
    <row r="1424" spans="1:22" x14ac:dyDescent="0.25">
      <c r="A1424" t="s">
        <v>4605</v>
      </c>
      <c r="B1424" t="s">
        <v>1159</v>
      </c>
      <c r="C1424" s="4">
        <v>351386440000</v>
      </c>
      <c r="D1424" t="s">
        <v>4605</v>
      </c>
      <c r="G1424" s="176">
        <v>46143</v>
      </c>
      <c r="H1424">
        <v>61652012</v>
      </c>
      <c r="I1424">
        <v>61652012</v>
      </c>
      <c r="O1424" s="176">
        <v>46143</v>
      </c>
      <c r="S1424" t="s">
        <v>1160</v>
      </c>
      <c r="T1424" s="93" t="s">
        <v>65</v>
      </c>
      <c r="U1424" t="s">
        <v>597</v>
      </c>
      <c r="V1424" t="str">
        <f>_xlfn.XLOOKUP(UTILIZADAS[[#This Row],[Contacto1]],Tabla2[phone_number_dialed],Tabla2[status_name],,0)</f>
        <v>Numero equivocado</v>
      </c>
    </row>
    <row r="1425" spans="1:22" x14ac:dyDescent="0.25">
      <c r="A1425" t="s">
        <v>4605</v>
      </c>
      <c r="B1425" t="s">
        <v>1495</v>
      </c>
      <c r="C1425" s="4">
        <v>358198720000</v>
      </c>
      <c r="D1425" t="s">
        <v>4605</v>
      </c>
      <c r="G1425" s="176">
        <v>46143</v>
      </c>
      <c r="H1425">
        <v>61667807</v>
      </c>
      <c r="I1425">
        <v>61667807</v>
      </c>
      <c r="O1425" s="176">
        <v>46143</v>
      </c>
      <c r="S1425" t="s">
        <v>1496</v>
      </c>
      <c r="T1425" s="177" t="s">
        <v>65</v>
      </c>
      <c r="U1425" t="s">
        <v>66</v>
      </c>
      <c r="V1425" t="str">
        <f>_xlfn.XLOOKUP(UTILIZADAS[[#This Row],[Contacto1]],Tabla2[phone_number_dialed],Tabla2[status_name],,0)</f>
        <v>Agent Not Available</v>
      </c>
    </row>
    <row r="1426" spans="1:22" x14ac:dyDescent="0.25">
      <c r="A1426" t="s">
        <v>4605</v>
      </c>
      <c r="B1426" t="s">
        <v>4688</v>
      </c>
      <c r="C1426" s="4">
        <v>368092180000</v>
      </c>
      <c r="D1426" t="s">
        <v>4605</v>
      </c>
      <c r="G1426" s="176">
        <v>46143</v>
      </c>
      <c r="H1426">
        <v>61677688</v>
      </c>
      <c r="I1426">
        <v>61677688</v>
      </c>
      <c r="O1426" s="176">
        <v>46143</v>
      </c>
      <c r="S1426" t="s">
        <v>4689</v>
      </c>
      <c r="T1426" s="178" t="s">
        <v>65</v>
      </c>
      <c r="U1426" t="s">
        <v>66</v>
      </c>
      <c r="V1426" t="str">
        <f>_xlfn.XLOOKUP(UTILIZADAS[[#This Row],[Contacto1]],Tabla2[phone_number_dialed],Tabla2[status_name],,0)</f>
        <v>Volver a llamar</v>
      </c>
    </row>
    <row r="1427" spans="1:22" x14ac:dyDescent="0.25">
      <c r="A1427" t="s">
        <v>4605</v>
      </c>
      <c r="B1427" t="s">
        <v>4690</v>
      </c>
      <c r="C1427" s="4">
        <v>365053970000</v>
      </c>
      <c r="D1427" t="s">
        <v>4605</v>
      </c>
      <c r="G1427" s="176">
        <v>46143</v>
      </c>
      <c r="H1427">
        <v>61732456</v>
      </c>
      <c r="I1427">
        <v>61732456</v>
      </c>
      <c r="O1427" s="176">
        <v>46143</v>
      </c>
      <c r="S1427" t="s">
        <v>4691</v>
      </c>
      <c r="T1427" s="177" t="s">
        <v>65</v>
      </c>
      <c r="U1427" t="s">
        <v>66</v>
      </c>
      <c r="V1427" t="str">
        <f>_xlfn.XLOOKUP(UTILIZADAS[[#This Row],[Contacto1]],Tabla2[phone_number_dialed],Tabla2[status_name],,0)</f>
        <v>Auto busy</v>
      </c>
    </row>
    <row r="1428" spans="1:22" x14ac:dyDescent="0.25">
      <c r="A1428" t="s">
        <v>4605</v>
      </c>
      <c r="B1428" t="s">
        <v>4692</v>
      </c>
      <c r="C1428" s="4">
        <v>361020570000</v>
      </c>
      <c r="D1428" t="s">
        <v>4605</v>
      </c>
      <c r="G1428" s="176">
        <v>46143</v>
      </c>
      <c r="H1428">
        <v>61750050</v>
      </c>
      <c r="I1428">
        <v>61750050</v>
      </c>
      <c r="O1428" s="176">
        <v>46143</v>
      </c>
      <c r="S1428" t="s">
        <v>4693</v>
      </c>
      <c r="T1428" s="93" t="s">
        <v>65</v>
      </c>
      <c r="U1428" t="s">
        <v>4619</v>
      </c>
      <c r="V1428" t="str">
        <f>_xlfn.XLOOKUP(UTILIZADAS[[#This Row],[Contacto1]],Tabla2[phone_number_dialed],Tabla2[status_name],,0)</f>
        <v>Buzon de voz</v>
      </c>
    </row>
    <row r="1429" spans="1:22" x14ac:dyDescent="0.25">
      <c r="A1429" t="s">
        <v>4605</v>
      </c>
      <c r="B1429" t="s">
        <v>4694</v>
      </c>
      <c r="C1429" s="4">
        <v>365086840000</v>
      </c>
      <c r="D1429" t="s">
        <v>4605</v>
      </c>
      <c r="G1429" s="176">
        <v>46143</v>
      </c>
      <c r="H1429">
        <v>61757220</v>
      </c>
      <c r="I1429">
        <v>61757220</v>
      </c>
      <c r="O1429" s="176">
        <v>46143</v>
      </c>
      <c r="S1429" t="s">
        <v>4695</v>
      </c>
      <c r="T1429" s="178" t="s">
        <v>65</v>
      </c>
      <c r="U1429" t="s">
        <v>66</v>
      </c>
      <c r="V1429" t="str">
        <f>_xlfn.XLOOKUP(UTILIZADAS[[#This Row],[Contacto1]],Tabla2[phone_number_dialed],Tabla2[status_name],,0)</f>
        <v>Auto busy</v>
      </c>
    </row>
    <row r="1430" spans="1:22" x14ac:dyDescent="0.25">
      <c r="A1430" t="s">
        <v>4605</v>
      </c>
      <c r="B1430" t="s">
        <v>1184</v>
      </c>
      <c r="C1430" s="4">
        <v>357383640000</v>
      </c>
      <c r="D1430" t="s">
        <v>4605</v>
      </c>
      <c r="G1430" s="176">
        <v>46143</v>
      </c>
      <c r="H1430">
        <v>61760559</v>
      </c>
      <c r="I1430">
        <v>61760559</v>
      </c>
      <c r="O1430" s="176">
        <v>46143</v>
      </c>
      <c r="S1430" t="s">
        <v>1185</v>
      </c>
      <c r="T1430" s="177" t="s">
        <v>65</v>
      </c>
      <c r="U1430" t="s">
        <v>66</v>
      </c>
      <c r="V1430" t="str">
        <f>_xlfn.XLOOKUP(UTILIZADAS[[#This Row],[Contacto1]],Tabla2[phone_number_dialed],Tabla2[status_name],,0)</f>
        <v>Auto busy</v>
      </c>
    </row>
    <row r="1431" spans="1:22" x14ac:dyDescent="0.25">
      <c r="A1431" t="s">
        <v>4605</v>
      </c>
      <c r="B1431" t="s">
        <v>523</v>
      </c>
      <c r="C1431" s="4">
        <v>351358170000</v>
      </c>
      <c r="D1431" t="s">
        <v>4605</v>
      </c>
      <c r="G1431" s="176">
        <v>46143</v>
      </c>
      <c r="H1431">
        <v>61762204</v>
      </c>
      <c r="I1431">
        <v>61762204</v>
      </c>
      <c r="O1431" s="176">
        <v>46143</v>
      </c>
      <c r="S1431" t="s">
        <v>524</v>
      </c>
      <c r="T1431" s="93" t="s">
        <v>65</v>
      </c>
      <c r="U1431" t="s">
        <v>597</v>
      </c>
      <c r="V1431" t="str">
        <f>_xlfn.XLOOKUP(UTILIZADAS[[#This Row],[Contacto1]],Tabla2[phone_number_dialed],Tabla2[status_name],,0)</f>
        <v>Volver a llamar</v>
      </c>
    </row>
    <row r="1432" spans="1:22" x14ac:dyDescent="0.25">
      <c r="A1432" t="s">
        <v>4605</v>
      </c>
      <c r="B1432" t="s">
        <v>4696</v>
      </c>
      <c r="C1432" s="4">
        <v>369075100000</v>
      </c>
      <c r="D1432" t="s">
        <v>4605</v>
      </c>
      <c r="G1432" s="176">
        <v>46143</v>
      </c>
      <c r="H1432">
        <v>61768667</v>
      </c>
      <c r="I1432">
        <v>61768667</v>
      </c>
      <c r="O1432" s="176">
        <v>46143</v>
      </c>
      <c r="S1432" t="s">
        <v>4697</v>
      </c>
      <c r="T1432" s="178" t="s">
        <v>65</v>
      </c>
      <c r="U1432" t="s">
        <v>66</v>
      </c>
      <c r="V1432" t="str">
        <f>_xlfn.XLOOKUP(UTILIZADAS[[#This Row],[Contacto1]],Tabla2[phone_number_dialed],Tabla2[status_name],,0)</f>
        <v>Auto busy</v>
      </c>
    </row>
    <row r="1433" spans="1:22" x14ac:dyDescent="0.25">
      <c r="A1433" t="s">
        <v>4605</v>
      </c>
      <c r="B1433" t="s">
        <v>4698</v>
      </c>
      <c r="C1433" s="4">
        <v>366021580000</v>
      </c>
      <c r="D1433" t="s">
        <v>4605</v>
      </c>
      <c r="G1433" s="176">
        <v>46143</v>
      </c>
      <c r="H1433">
        <v>61772742</v>
      </c>
      <c r="I1433">
        <v>61772742</v>
      </c>
      <c r="O1433" s="176">
        <v>46143</v>
      </c>
      <c r="S1433" t="s">
        <v>4699</v>
      </c>
      <c r="T1433" s="93" t="s">
        <v>65</v>
      </c>
      <c r="U1433" t="s">
        <v>4619</v>
      </c>
      <c r="V1433" t="str">
        <f>_xlfn.XLOOKUP(UTILIZADAS[[#This Row],[Contacto1]],Tabla2[phone_number_dialed],Tabla2[status_name],,0)</f>
        <v>Mensaje a tercero</v>
      </c>
    </row>
    <row r="1434" spans="1:22" x14ac:dyDescent="0.25">
      <c r="A1434" t="s">
        <v>4605</v>
      </c>
      <c r="B1434" t="s">
        <v>4700</v>
      </c>
      <c r="C1434" s="4">
        <v>366093020000</v>
      </c>
      <c r="D1434" t="s">
        <v>4605</v>
      </c>
      <c r="G1434" s="176">
        <v>46143</v>
      </c>
      <c r="H1434">
        <v>61902839</v>
      </c>
      <c r="I1434">
        <v>61902839</v>
      </c>
      <c r="O1434" s="176">
        <v>46143</v>
      </c>
      <c r="S1434" t="s">
        <v>4701</v>
      </c>
      <c r="T1434" s="177" t="s">
        <v>85</v>
      </c>
      <c r="U1434" t="s">
        <v>66</v>
      </c>
      <c r="V1434" t="str">
        <f>_xlfn.XLOOKUP(UTILIZADAS[[#This Row],[Contacto1]],Tabla2[phone_number_dialed],Tabla2[status_name],,0)</f>
        <v>Agent Not Available</v>
      </c>
    </row>
    <row r="1435" spans="1:22" x14ac:dyDescent="0.25">
      <c r="A1435" t="s">
        <v>4605</v>
      </c>
      <c r="B1435" t="s">
        <v>4702</v>
      </c>
      <c r="C1435" s="4">
        <v>368050460000</v>
      </c>
      <c r="D1435" t="s">
        <v>4605</v>
      </c>
      <c r="G1435" s="176">
        <v>46143</v>
      </c>
      <c r="H1435">
        <v>61903275</v>
      </c>
      <c r="I1435">
        <v>61903275</v>
      </c>
      <c r="O1435" s="176">
        <v>46143</v>
      </c>
      <c r="S1435" t="s">
        <v>4703</v>
      </c>
      <c r="T1435" s="178" t="s">
        <v>85</v>
      </c>
      <c r="U1435" t="s">
        <v>66</v>
      </c>
      <c r="V1435" t="str">
        <f>_xlfn.XLOOKUP(UTILIZADAS[[#This Row],[Contacto1]],Tabla2[phone_number_dialed],Tabla2[status_name],,0)</f>
        <v>Volver a llamar</v>
      </c>
    </row>
    <row r="1436" spans="1:22" x14ac:dyDescent="0.25">
      <c r="A1436" t="s">
        <v>4605</v>
      </c>
      <c r="B1436" t="s">
        <v>4704</v>
      </c>
      <c r="C1436" s="4">
        <v>362066750000</v>
      </c>
      <c r="D1436" t="s">
        <v>4605</v>
      </c>
      <c r="G1436" s="176">
        <v>46143</v>
      </c>
      <c r="H1436">
        <v>61905419</v>
      </c>
      <c r="I1436">
        <v>61905419</v>
      </c>
      <c r="O1436" s="176">
        <v>46143</v>
      </c>
      <c r="S1436" t="s">
        <v>4705</v>
      </c>
      <c r="T1436" s="177" t="s">
        <v>65</v>
      </c>
      <c r="U1436" t="s">
        <v>66</v>
      </c>
      <c r="V1436" t="str">
        <f>_xlfn.XLOOKUP(UTILIZADAS[[#This Row],[Contacto1]],Tabla2[phone_number_dialed],Tabla2[status_name],,0)</f>
        <v>Agent Not Available</v>
      </c>
    </row>
    <row r="1437" spans="1:22" x14ac:dyDescent="0.25">
      <c r="A1437" t="s">
        <v>4605</v>
      </c>
      <c r="B1437" t="s">
        <v>4706</v>
      </c>
      <c r="C1437" s="4">
        <v>353257620000</v>
      </c>
      <c r="D1437" t="s">
        <v>4605</v>
      </c>
      <c r="G1437" s="176">
        <v>46143</v>
      </c>
      <c r="H1437">
        <v>61939763</v>
      </c>
      <c r="I1437">
        <v>61939763</v>
      </c>
      <c r="O1437" s="176">
        <v>46143</v>
      </c>
      <c r="S1437" t="s">
        <v>4707</v>
      </c>
      <c r="T1437" s="178" t="s">
        <v>65</v>
      </c>
      <c r="U1437" t="s">
        <v>66</v>
      </c>
      <c r="V1437" t="str">
        <f>_xlfn.XLOOKUP(UTILIZADAS[[#This Row],[Contacto1]],Tabla2[phone_number_dialed],Tabla2[status_name],,0)</f>
        <v>Agent Not Available</v>
      </c>
    </row>
    <row r="1438" spans="1:22" x14ac:dyDescent="0.25">
      <c r="A1438" t="s">
        <v>4605</v>
      </c>
      <c r="B1438" t="s">
        <v>4708</v>
      </c>
      <c r="C1438" s="4">
        <v>362057470000</v>
      </c>
      <c r="D1438" t="s">
        <v>4605</v>
      </c>
      <c r="G1438" s="176">
        <v>46143</v>
      </c>
      <c r="H1438">
        <v>61962461</v>
      </c>
      <c r="I1438">
        <v>61962461</v>
      </c>
      <c r="O1438" s="176">
        <v>46143</v>
      </c>
      <c r="S1438" t="s">
        <v>4709</v>
      </c>
      <c r="T1438" s="177" t="s">
        <v>85</v>
      </c>
      <c r="U1438" t="s">
        <v>66</v>
      </c>
      <c r="V1438" t="str">
        <f>_xlfn.XLOOKUP(UTILIZADAS[[#This Row],[Contacto1]],Tabla2[phone_number_dialed],Tabla2[status_name],,0)</f>
        <v>No Answer AutoDial</v>
      </c>
    </row>
    <row r="1439" spans="1:22" x14ac:dyDescent="0.25">
      <c r="A1439" t="s">
        <v>4605</v>
      </c>
      <c r="B1439" t="s">
        <v>2436</v>
      </c>
      <c r="C1439" s="4">
        <v>199031050000</v>
      </c>
      <c r="D1439" t="s">
        <v>4605</v>
      </c>
      <c r="G1439" s="176">
        <v>46143</v>
      </c>
      <c r="H1439">
        <v>61963114</v>
      </c>
      <c r="I1439">
        <v>61963114</v>
      </c>
      <c r="O1439" s="176">
        <v>46143</v>
      </c>
      <c r="S1439" t="s">
        <v>4015</v>
      </c>
      <c r="T1439" s="178" t="s">
        <v>65</v>
      </c>
      <c r="U1439" t="s">
        <v>66</v>
      </c>
      <c r="V1439" t="str">
        <f>_xlfn.XLOOKUP(UTILIZADAS[[#This Row],[Contacto1]],Tabla2[phone_number_dialed],Tabla2[status_name],,0)</f>
        <v>Buzon de voz</v>
      </c>
    </row>
    <row r="1440" spans="1:22" x14ac:dyDescent="0.25">
      <c r="A1440" t="s">
        <v>4605</v>
      </c>
      <c r="B1440" t="s">
        <v>4710</v>
      </c>
      <c r="C1440" s="4">
        <v>362001260000</v>
      </c>
      <c r="D1440" t="s">
        <v>4605</v>
      </c>
      <c r="G1440" s="176">
        <v>46143</v>
      </c>
      <c r="H1440">
        <v>61980833</v>
      </c>
      <c r="I1440">
        <v>61980833</v>
      </c>
      <c r="O1440" s="176">
        <v>46143</v>
      </c>
      <c r="S1440" t="s">
        <v>4711</v>
      </c>
      <c r="T1440" s="93" t="s">
        <v>65</v>
      </c>
      <c r="U1440" t="s">
        <v>4619</v>
      </c>
      <c r="V1440" t="str">
        <f>_xlfn.XLOOKUP(UTILIZADAS[[#This Row],[Contacto1]],Tabla2[phone_number_dialed],Tabla2[status_name],,0)</f>
        <v>Buzon de voz</v>
      </c>
    </row>
    <row r="1441" spans="1:22" x14ac:dyDescent="0.25">
      <c r="A1441" t="s">
        <v>4605</v>
      </c>
      <c r="B1441" t="s">
        <v>2393</v>
      </c>
      <c r="C1441" s="4">
        <v>363028920000</v>
      </c>
      <c r="D1441" t="s">
        <v>4605</v>
      </c>
      <c r="G1441" s="176">
        <v>46143</v>
      </c>
      <c r="H1441">
        <v>61983253</v>
      </c>
      <c r="I1441">
        <v>61983253</v>
      </c>
      <c r="O1441" s="176">
        <v>46143</v>
      </c>
      <c r="S1441" t="s">
        <v>3964</v>
      </c>
      <c r="T1441" s="177" t="s">
        <v>65</v>
      </c>
      <c r="U1441" t="s">
        <v>66</v>
      </c>
      <c r="V1441" t="str">
        <f>_xlfn.XLOOKUP(UTILIZADAS[[#This Row],[Contacto1]],Tabla2[phone_number_dialed],Tabla2[status_name],,0)</f>
        <v>Agent Not Available</v>
      </c>
    </row>
    <row r="1442" spans="1:22" x14ac:dyDescent="0.25">
      <c r="A1442" t="s">
        <v>4605</v>
      </c>
      <c r="B1442" t="s">
        <v>4712</v>
      </c>
      <c r="C1442" s="4">
        <v>344263940000</v>
      </c>
      <c r="D1442" t="s">
        <v>4605</v>
      </c>
      <c r="G1442" s="176">
        <v>46143</v>
      </c>
      <c r="H1442">
        <v>61988885</v>
      </c>
      <c r="I1442">
        <v>61988885</v>
      </c>
      <c r="O1442" s="176">
        <v>46143</v>
      </c>
      <c r="S1442" t="s">
        <v>4713</v>
      </c>
      <c r="T1442" s="178" t="s">
        <v>65</v>
      </c>
      <c r="U1442" t="s">
        <v>66</v>
      </c>
      <c r="V1442" t="str">
        <f>_xlfn.XLOOKUP(UTILIZADAS[[#This Row],[Contacto1]],Tabla2[phone_number_dialed],Tabla2[status_name],,0)</f>
        <v>Agent Not Available</v>
      </c>
    </row>
    <row r="1443" spans="1:22" x14ac:dyDescent="0.25">
      <c r="A1443" t="s">
        <v>4605</v>
      </c>
      <c r="B1443" t="s">
        <v>4714</v>
      </c>
      <c r="C1443" s="4">
        <v>362008590000</v>
      </c>
      <c r="D1443" t="s">
        <v>4605</v>
      </c>
      <c r="G1443" s="176">
        <v>46143</v>
      </c>
      <c r="H1443">
        <v>61989416</v>
      </c>
      <c r="I1443">
        <v>61989416</v>
      </c>
      <c r="O1443" s="176">
        <v>46143</v>
      </c>
      <c r="S1443" t="s">
        <v>4715</v>
      </c>
      <c r="T1443" s="93" t="s">
        <v>65</v>
      </c>
      <c r="U1443" t="s">
        <v>4619</v>
      </c>
      <c r="V1443" t="str">
        <f>_xlfn.XLOOKUP(UTILIZADAS[[#This Row],[Contacto1]],Tabla2[phone_number_dialed],Tabla2[status_name],,0)</f>
        <v>Buzon de voz</v>
      </c>
    </row>
    <row r="1444" spans="1:22" x14ac:dyDescent="0.25">
      <c r="A1444" t="s">
        <v>4605</v>
      </c>
      <c r="B1444" t="s">
        <v>4716</v>
      </c>
      <c r="C1444" s="4">
        <v>369077160000</v>
      </c>
      <c r="D1444" t="s">
        <v>4605</v>
      </c>
      <c r="G1444" s="176">
        <v>46143</v>
      </c>
      <c r="H1444">
        <v>62031336</v>
      </c>
      <c r="I1444">
        <v>62031336</v>
      </c>
      <c r="O1444" s="176">
        <v>46143</v>
      </c>
      <c r="S1444" t="s">
        <v>4717</v>
      </c>
      <c r="T1444" s="177" t="s">
        <v>65</v>
      </c>
      <c r="U1444" t="s">
        <v>66</v>
      </c>
      <c r="V1444" t="str">
        <f>_xlfn.XLOOKUP(UTILIZADAS[[#This Row],[Contacto1]],Tabla2[phone_number_dialed],Tabla2[status_name],,0)</f>
        <v>Agent Not Available</v>
      </c>
    </row>
    <row r="1445" spans="1:22" x14ac:dyDescent="0.25">
      <c r="A1445" t="s">
        <v>4605</v>
      </c>
      <c r="B1445" t="s">
        <v>4718</v>
      </c>
      <c r="C1445" s="4">
        <v>363086960000</v>
      </c>
      <c r="D1445" t="s">
        <v>4605</v>
      </c>
      <c r="G1445" s="176">
        <v>46143</v>
      </c>
      <c r="H1445">
        <v>62038247</v>
      </c>
      <c r="I1445">
        <v>62038247</v>
      </c>
      <c r="O1445" s="176">
        <v>46143</v>
      </c>
      <c r="S1445" t="s">
        <v>4719</v>
      </c>
      <c r="T1445" s="178" t="s">
        <v>4720</v>
      </c>
      <c r="U1445" t="s">
        <v>66</v>
      </c>
      <c r="V1445" t="str">
        <f>_xlfn.XLOOKUP(UTILIZADAS[[#This Row],[Contacto1]],Tabla2[phone_number_dialed],Tabla2[status_name],,0)</f>
        <v>Agent Not Available</v>
      </c>
    </row>
    <row r="1446" spans="1:22" x14ac:dyDescent="0.25">
      <c r="A1446" t="s">
        <v>4605</v>
      </c>
      <c r="B1446" t="s">
        <v>4721</v>
      </c>
      <c r="C1446" s="4">
        <v>369051160000</v>
      </c>
      <c r="D1446" t="s">
        <v>4605</v>
      </c>
      <c r="G1446" s="176">
        <v>46143</v>
      </c>
      <c r="H1446">
        <v>62040017</v>
      </c>
      <c r="I1446">
        <v>62040017</v>
      </c>
      <c r="O1446" s="176">
        <v>46143</v>
      </c>
      <c r="S1446" t="s">
        <v>4722</v>
      </c>
      <c r="T1446" s="177" t="s">
        <v>65</v>
      </c>
      <c r="U1446" t="s">
        <v>66</v>
      </c>
      <c r="V1446" t="str">
        <f>_xlfn.XLOOKUP(UTILIZADAS[[#This Row],[Contacto1]],Tabla2[phone_number_dialed],Tabla2[status_name],,0)</f>
        <v>Buzon de voz</v>
      </c>
    </row>
    <row r="1447" spans="1:22" x14ac:dyDescent="0.25">
      <c r="A1447" t="s">
        <v>4605</v>
      </c>
      <c r="B1447" t="s">
        <v>4385</v>
      </c>
      <c r="C1447" s="4">
        <v>361024630000</v>
      </c>
      <c r="D1447" t="s">
        <v>4605</v>
      </c>
      <c r="G1447" s="176">
        <v>46143</v>
      </c>
      <c r="H1447">
        <v>62052690</v>
      </c>
      <c r="I1447">
        <v>62052690</v>
      </c>
      <c r="O1447" s="176">
        <v>46143</v>
      </c>
      <c r="S1447" t="s">
        <v>3952</v>
      </c>
      <c r="T1447" s="178" t="s">
        <v>65</v>
      </c>
      <c r="U1447" t="s">
        <v>66</v>
      </c>
      <c r="V1447" t="str">
        <f>_xlfn.XLOOKUP(UTILIZADAS[[#This Row],[Contacto1]],Tabla2[phone_number_dialed],Tabla2[status_name],,0)</f>
        <v>Auto busy</v>
      </c>
    </row>
    <row r="1448" spans="1:22" x14ac:dyDescent="0.25">
      <c r="A1448" t="s">
        <v>4605</v>
      </c>
      <c r="B1448" t="s">
        <v>4723</v>
      </c>
      <c r="C1448" s="4">
        <v>365066070000</v>
      </c>
      <c r="D1448" t="s">
        <v>4605</v>
      </c>
      <c r="G1448" s="176">
        <v>46143</v>
      </c>
      <c r="H1448">
        <v>62063838</v>
      </c>
      <c r="I1448">
        <v>62063838</v>
      </c>
      <c r="O1448" s="176">
        <v>46143</v>
      </c>
      <c r="S1448" t="s">
        <v>4724</v>
      </c>
      <c r="T1448" s="177" t="s">
        <v>65</v>
      </c>
      <c r="U1448" t="s">
        <v>66</v>
      </c>
      <c r="V1448" t="str">
        <f>_xlfn.XLOOKUP(UTILIZADAS[[#This Row],[Contacto1]],Tabla2[phone_number_dialed],Tabla2[status_name],,0)</f>
        <v>No Answer AutoDial</v>
      </c>
    </row>
    <row r="1449" spans="1:22" x14ac:dyDescent="0.25">
      <c r="A1449" t="s">
        <v>4605</v>
      </c>
      <c r="B1449" t="s">
        <v>4725</v>
      </c>
      <c r="C1449" s="4">
        <v>364001250000</v>
      </c>
      <c r="D1449" t="s">
        <v>4605</v>
      </c>
      <c r="G1449" s="176">
        <v>46143</v>
      </c>
      <c r="H1449">
        <v>62083560</v>
      </c>
      <c r="I1449">
        <v>62083560</v>
      </c>
      <c r="O1449" s="176">
        <v>46143</v>
      </c>
      <c r="S1449" t="s">
        <v>179</v>
      </c>
      <c r="T1449" s="93" t="s">
        <v>65</v>
      </c>
      <c r="U1449" t="s">
        <v>4619</v>
      </c>
      <c r="V1449" t="str">
        <f>_xlfn.XLOOKUP(UTILIZADAS[[#This Row],[Contacto1]],Tabla2[phone_number_dialed],Tabla2[status_name],,0)</f>
        <v>Call Back</v>
      </c>
    </row>
    <row r="1450" spans="1:22" x14ac:dyDescent="0.25">
      <c r="A1450" t="s">
        <v>4605</v>
      </c>
      <c r="B1450" t="s">
        <v>4726</v>
      </c>
      <c r="C1450" s="4">
        <v>365074590000</v>
      </c>
      <c r="D1450" t="s">
        <v>4605</v>
      </c>
      <c r="G1450" s="176">
        <v>46143</v>
      </c>
      <c r="H1450">
        <v>62115491</v>
      </c>
      <c r="I1450">
        <v>62115491</v>
      </c>
      <c r="O1450" s="176">
        <v>46143</v>
      </c>
      <c r="S1450" t="s">
        <v>4727</v>
      </c>
      <c r="T1450" s="178" t="s">
        <v>65</v>
      </c>
      <c r="U1450" t="s">
        <v>66</v>
      </c>
      <c r="V1450" t="str">
        <f>_xlfn.XLOOKUP(UTILIZADAS[[#This Row],[Contacto1]],Tabla2[phone_number_dialed],Tabla2[status_name],,0)</f>
        <v>Agent Not Available</v>
      </c>
    </row>
    <row r="1451" spans="1:22" x14ac:dyDescent="0.25">
      <c r="A1451" t="s">
        <v>4605</v>
      </c>
      <c r="B1451" t="s">
        <v>4728</v>
      </c>
      <c r="C1451" s="4">
        <v>367075060000</v>
      </c>
      <c r="D1451" t="s">
        <v>4605</v>
      </c>
      <c r="G1451" s="176">
        <v>46143</v>
      </c>
      <c r="H1451">
        <v>62119868</v>
      </c>
      <c r="I1451">
        <v>62119868</v>
      </c>
      <c r="O1451" s="176">
        <v>46143</v>
      </c>
      <c r="S1451" t="s">
        <v>4729</v>
      </c>
      <c r="T1451" s="177" t="s">
        <v>65</v>
      </c>
      <c r="U1451" t="s">
        <v>66</v>
      </c>
      <c r="V1451" t="str">
        <f>_xlfn.XLOOKUP(UTILIZADAS[[#This Row],[Contacto1]],Tabla2[phone_number_dialed],Tabla2[status_name],,0)</f>
        <v>Auto busy</v>
      </c>
    </row>
    <row r="1452" spans="1:22" x14ac:dyDescent="0.25">
      <c r="A1452" t="s">
        <v>4605</v>
      </c>
      <c r="B1452" t="s">
        <v>4730</v>
      </c>
      <c r="C1452" s="4">
        <v>369005810000</v>
      </c>
      <c r="D1452" t="s">
        <v>4605</v>
      </c>
      <c r="G1452" s="176">
        <v>46143</v>
      </c>
      <c r="H1452">
        <v>62131595</v>
      </c>
      <c r="I1452">
        <v>62131595</v>
      </c>
      <c r="O1452" s="176">
        <v>46143</v>
      </c>
      <c r="S1452" t="s">
        <v>4731</v>
      </c>
      <c r="T1452" s="93" t="s">
        <v>65</v>
      </c>
      <c r="U1452" t="s">
        <v>4619</v>
      </c>
      <c r="V1452" t="str">
        <f>_xlfn.XLOOKUP(UTILIZADAS[[#This Row],[Contacto1]],Tabla2[phone_number_dialed],Tabla2[status_name],,0)</f>
        <v>Cuenta cesada</v>
      </c>
    </row>
    <row r="1453" spans="1:22" x14ac:dyDescent="0.25">
      <c r="A1453" t="s">
        <v>4605</v>
      </c>
      <c r="B1453" t="s">
        <v>4417</v>
      </c>
      <c r="C1453" s="4">
        <v>367029550000</v>
      </c>
      <c r="D1453" t="s">
        <v>4605</v>
      </c>
      <c r="G1453" s="176">
        <v>46143</v>
      </c>
      <c r="H1453">
        <v>62154434</v>
      </c>
      <c r="I1453">
        <v>62154434</v>
      </c>
      <c r="O1453" s="176">
        <v>46143</v>
      </c>
      <c r="S1453" t="s">
        <v>4011</v>
      </c>
      <c r="T1453" s="178" t="s">
        <v>65</v>
      </c>
      <c r="U1453" t="s">
        <v>66</v>
      </c>
      <c r="V1453" t="str">
        <f>_xlfn.XLOOKUP(UTILIZADAS[[#This Row],[Contacto1]],Tabla2[phone_number_dialed],Tabla2[status_name],,0)</f>
        <v>No Answer AutoDial</v>
      </c>
    </row>
    <row r="1454" spans="1:22" x14ac:dyDescent="0.25">
      <c r="A1454" t="s">
        <v>4605</v>
      </c>
      <c r="B1454" t="s">
        <v>4732</v>
      </c>
      <c r="C1454" s="4">
        <v>369042550000</v>
      </c>
      <c r="D1454" t="s">
        <v>4605</v>
      </c>
      <c r="G1454" s="176">
        <v>46143</v>
      </c>
      <c r="H1454">
        <v>62158195</v>
      </c>
      <c r="I1454">
        <v>62158195</v>
      </c>
      <c r="O1454" s="176">
        <v>46143</v>
      </c>
      <c r="S1454" t="s">
        <v>4733</v>
      </c>
      <c r="T1454" s="177" t="s">
        <v>85</v>
      </c>
      <c r="U1454" t="s">
        <v>66</v>
      </c>
      <c r="V1454" t="str">
        <f>_xlfn.XLOOKUP(UTILIZADAS[[#This Row],[Contacto1]],Tabla2[phone_number_dialed],Tabla2[status_name],,0)</f>
        <v>Auto busy</v>
      </c>
    </row>
    <row r="1455" spans="1:22" x14ac:dyDescent="0.25">
      <c r="A1455" t="s">
        <v>4605</v>
      </c>
      <c r="B1455" t="s">
        <v>2355</v>
      </c>
      <c r="C1455" s="4">
        <v>367020250000</v>
      </c>
      <c r="D1455" t="s">
        <v>4605</v>
      </c>
      <c r="G1455" s="176">
        <v>46143</v>
      </c>
      <c r="H1455">
        <v>62164267</v>
      </c>
      <c r="I1455">
        <v>62164267</v>
      </c>
      <c r="O1455" s="176">
        <v>46143</v>
      </c>
      <c r="S1455" t="s">
        <v>3917</v>
      </c>
      <c r="T1455" s="93" t="s">
        <v>85</v>
      </c>
      <c r="U1455" t="s">
        <v>4619</v>
      </c>
      <c r="V1455" t="str">
        <f>_xlfn.XLOOKUP(UTILIZADAS[[#This Row],[Contacto1]],Tabla2[phone_number_dialed],Tabla2[status_name],,0)</f>
        <v>No Answer AutoDial</v>
      </c>
    </row>
    <row r="1456" spans="1:22" x14ac:dyDescent="0.25">
      <c r="A1456" t="s">
        <v>4605</v>
      </c>
      <c r="B1456" t="s">
        <v>4734</v>
      </c>
      <c r="C1456" s="4">
        <v>366070530000</v>
      </c>
      <c r="D1456" t="s">
        <v>4605</v>
      </c>
      <c r="G1456" s="176">
        <v>46143</v>
      </c>
      <c r="H1456">
        <v>62168821</v>
      </c>
      <c r="I1456">
        <v>62168821</v>
      </c>
      <c r="O1456" s="176">
        <v>46143</v>
      </c>
      <c r="S1456" t="s">
        <v>4735</v>
      </c>
      <c r="T1456" s="178" t="s">
        <v>65</v>
      </c>
      <c r="U1456" t="s">
        <v>66</v>
      </c>
      <c r="V1456" t="str">
        <f>_xlfn.XLOOKUP(UTILIZADAS[[#This Row],[Contacto1]],Tabla2[phone_number_dialed],Tabla2[status_name],,0)</f>
        <v>Numero equivocado</v>
      </c>
    </row>
    <row r="1457" spans="1:22" x14ac:dyDescent="0.25">
      <c r="A1457" t="s">
        <v>4605</v>
      </c>
      <c r="B1457" t="s">
        <v>2530</v>
      </c>
      <c r="C1457" s="4">
        <v>364040960000</v>
      </c>
      <c r="D1457" t="s">
        <v>4605</v>
      </c>
      <c r="G1457" s="176">
        <v>46143</v>
      </c>
      <c r="H1457">
        <v>62195276</v>
      </c>
      <c r="I1457">
        <v>62195276</v>
      </c>
      <c r="O1457" s="176">
        <v>46143</v>
      </c>
      <c r="S1457" t="s">
        <v>4138</v>
      </c>
      <c r="T1457" s="177" t="s">
        <v>85</v>
      </c>
      <c r="U1457" t="s">
        <v>66</v>
      </c>
      <c r="V1457" t="str">
        <f>_xlfn.XLOOKUP(UTILIZADAS[[#This Row],[Contacto1]],Tabla2[phone_number_dialed],Tabla2[status_name],,0)</f>
        <v>No Answer AutoDial</v>
      </c>
    </row>
    <row r="1458" spans="1:22" x14ac:dyDescent="0.25">
      <c r="A1458" t="s">
        <v>4605</v>
      </c>
      <c r="B1458" t="s">
        <v>4736</v>
      </c>
      <c r="C1458" s="4">
        <v>369050150000</v>
      </c>
      <c r="D1458" t="s">
        <v>4605</v>
      </c>
      <c r="G1458" s="176">
        <v>46143</v>
      </c>
      <c r="H1458">
        <v>62204387</v>
      </c>
      <c r="I1458">
        <v>62204387</v>
      </c>
      <c r="O1458" s="176">
        <v>46143</v>
      </c>
      <c r="S1458" t="s">
        <v>4737</v>
      </c>
      <c r="T1458" s="178" t="s">
        <v>65</v>
      </c>
      <c r="U1458" t="s">
        <v>66</v>
      </c>
      <c r="V1458" t="str">
        <f>_xlfn.XLOOKUP(UTILIZADAS[[#This Row],[Contacto1]],Tabla2[phone_number_dialed],Tabla2[status_name],,0)</f>
        <v>Agent Not Available</v>
      </c>
    </row>
    <row r="1459" spans="1:22" x14ac:dyDescent="0.25">
      <c r="A1459" t="s">
        <v>4605</v>
      </c>
      <c r="B1459" t="s">
        <v>275</v>
      </c>
      <c r="C1459" s="4">
        <v>352377850000</v>
      </c>
      <c r="D1459" t="s">
        <v>4605</v>
      </c>
      <c r="G1459" s="176">
        <v>46143</v>
      </c>
      <c r="H1459">
        <v>62210828</v>
      </c>
      <c r="I1459">
        <v>62210828</v>
      </c>
      <c r="O1459" s="176">
        <v>46143</v>
      </c>
      <c r="S1459" t="s">
        <v>276</v>
      </c>
      <c r="T1459" s="93" t="s">
        <v>65</v>
      </c>
      <c r="U1459" t="s">
        <v>597</v>
      </c>
      <c r="V1459" t="str">
        <f>_xlfn.XLOOKUP(UTILIZADAS[[#This Row],[Contacto1]],Tabla2[phone_number_dialed],Tabla2[status_name],,0)</f>
        <v>Agent Not Available</v>
      </c>
    </row>
    <row r="1460" spans="1:22" x14ac:dyDescent="0.25">
      <c r="A1460" t="s">
        <v>4605</v>
      </c>
      <c r="B1460" t="s">
        <v>4738</v>
      </c>
      <c r="C1460" s="4">
        <v>369074860000</v>
      </c>
      <c r="D1460" t="s">
        <v>4605</v>
      </c>
      <c r="G1460" s="176">
        <v>46143</v>
      </c>
      <c r="H1460">
        <v>62213643</v>
      </c>
      <c r="I1460">
        <v>62213643</v>
      </c>
      <c r="O1460" s="176">
        <v>46143</v>
      </c>
      <c r="S1460" t="s">
        <v>4739</v>
      </c>
      <c r="T1460" s="177" t="s">
        <v>65</v>
      </c>
      <c r="U1460" t="s">
        <v>66</v>
      </c>
      <c r="V1460" t="str">
        <f>_xlfn.XLOOKUP(UTILIZADAS[[#This Row],[Contacto1]],Tabla2[phone_number_dialed],Tabla2[status_name],,0)</f>
        <v>Agent Not Available</v>
      </c>
    </row>
    <row r="1461" spans="1:22" x14ac:dyDescent="0.25">
      <c r="A1461" t="s">
        <v>4605</v>
      </c>
      <c r="B1461" t="s">
        <v>4419</v>
      </c>
      <c r="C1461" s="4">
        <v>365028030000</v>
      </c>
      <c r="D1461" t="s">
        <v>4605</v>
      </c>
      <c r="G1461" s="176">
        <v>46143</v>
      </c>
      <c r="H1461">
        <v>62230100</v>
      </c>
      <c r="I1461">
        <v>62230100</v>
      </c>
      <c r="O1461" s="176">
        <v>46143</v>
      </c>
      <c r="S1461" t="s">
        <v>4016</v>
      </c>
      <c r="T1461" s="178" t="s">
        <v>2552</v>
      </c>
      <c r="U1461" t="s">
        <v>66</v>
      </c>
      <c r="V1461" t="str">
        <f>_xlfn.XLOOKUP(UTILIZADAS[[#This Row],[Contacto1]],Tabla2[phone_number_dialed],Tabla2[status_name],,0)</f>
        <v>Cuenta cesada</v>
      </c>
    </row>
    <row r="1462" spans="1:22" x14ac:dyDescent="0.25">
      <c r="A1462" t="s">
        <v>4605</v>
      </c>
      <c r="B1462" t="s">
        <v>4740</v>
      </c>
      <c r="C1462" s="4">
        <v>364092790000</v>
      </c>
      <c r="D1462" t="s">
        <v>4605</v>
      </c>
      <c r="G1462" s="176">
        <v>46143</v>
      </c>
      <c r="H1462">
        <v>62231427</v>
      </c>
      <c r="I1462">
        <v>62231427</v>
      </c>
      <c r="O1462" s="176">
        <v>46143</v>
      </c>
      <c r="S1462" t="s">
        <v>4741</v>
      </c>
      <c r="T1462" s="177" t="s">
        <v>85</v>
      </c>
      <c r="U1462" t="s">
        <v>66</v>
      </c>
      <c r="V1462" t="str">
        <f>_xlfn.XLOOKUP(UTILIZADAS[[#This Row],[Contacto1]],Tabla2[phone_number_dialed],Tabla2[status_name],,0)</f>
        <v>Agent Not Available</v>
      </c>
    </row>
    <row r="1463" spans="1:22" x14ac:dyDescent="0.25">
      <c r="A1463" t="s">
        <v>4605</v>
      </c>
      <c r="B1463" t="s">
        <v>473</v>
      </c>
      <c r="C1463" s="4">
        <v>356366510000</v>
      </c>
      <c r="D1463" t="s">
        <v>4605</v>
      </c>
      <c r="G1463" s="176">
        <v>46143</v>
      </c>
      <c r="H1463">
        <v>62236883</v>
      </c>
      <c r="I1463">
        <v>62236883</v>
      </c>
      <c r="O1463" s="176">
        <v>46143</v>
      </c>
      <c r="S1463" t="s">
        <v>474</v>
      </c>
      <c r="T1463" s="93" t="s">
        <v>65</v>
      </c>
      <c r="U1463" t="s">
        <v>597</v>
      </c>
      <c r="V1463" t="str">
        <f>_xlfn.XLOOKUP(UTILIZADAS[[#This Row],[Contacto1]],Tabla2[phone_number_dialed],Tabla2[status_name],,0)</f>
        <v>Buzon de voz</v>
      </c>
    </row>
    <row r="1464" spans="1:22" x14ac:dyDescent="0.25">
      <c r="A1464" t="s">
        <v>4605</v>
      </c>
      <c r="B1464" t="s">
        <v>4742</v>
      </c>
      <c r="C1464" s="4">
        <v>369070850000</v>
      </c>
      <c r="D1464" t="s">
        <v>4605</v>
      </c>
      <c r="G1464" s="176">
        <v>46143</v>
      </c>
      <c r="H1464">
        <v>62242657</v>
      </c>
      <c r="I1464">
        <v>62242657</v>
      </c>
      <c r="O1464" s="176">
        <v>46143</v>
      </c>
      <c r="S1464" t="s">
        <v>4743</v>
      </c>
      <c r="T1464" s="178" t="s">
        <v>65</v>
      </c>
      <c r="U1464" t="s">
        <v>66</v>
      </c>
      <c r="V1464" t="str">
        <f>_xlfn.XLOOKUP(UTILIZADAS[[#This Row],[Contacto1]],Tabla2[phone_number_dialed],Tabla2[status_name],,0)</f>
        <v>No Answer AutoDial</v>
      </c>
    </row>
    <row r="1465" spans="1:22" x14ac:dyDescent="0.25">
      <c r="A1465" t="s">
        <v>4605</v>
      </c>
      <c r="B1465" t="s">
        <v>1405</v>
      </c>
      <c r="C1465" s="4">
        <v>214048580000</v>
      </c>
      <c r="D1465" t="s">
        <v>4605</v>
      </c>
      <c r="G1465" s="176">
        <v>46143</v>
      </c>
      <c r="H1465">
        <v>62254511</v>
      </c>
      <c r="I1465">
        <v>62254511</v>
      </c>
      <c r="O1465" s="176">
        <v>46143</v>
      </c>
      <c r="S1465" t="s">
        <v>1406</v>
      </c>
      <c r="T1465" s="177" t="s">
        <v>86</v>
      </c>
      <c r="U1465" t="s">
        <v>66</v>
      </c>
      <c r="V1465" t="str">
        <f>_xlfn.XLOOKUP(UTILIZADAS[[#This Row],[Contacto1]],Tabla2[phone_number_dialed],Tabla2[status_name],,0)</f>
        <v>Auto busy</v>
      </c>
    </row>
    <row r="1466" spans="1:22" x14ac:dyDescent="0.25">
      <c r="A1466" t="s">
        <v>4605</v>
      </c>
      <c r="B1466" t="s">
        <v>1306</v>
      </c>
      <c r="C1466" s="4">
        <v>233001820000</v>
      </c>
      <c r="D1466" t="s">
        <v>4605</v>
      </c>
      <c r="G1466" s="176">
        <v>46143</v>
      </c>
      <c r="H1466">
        <v>62265327</v>
      </c>
      <c r="I1466">
        <v>62265327</v>
      </c>
      <c r="O1466" s="176">
        <v>46143</v>
      </c>
      <c r="S1466" t="s">
        <v>1307</v>
      </c>
      <c r="T1466" s="178" t="s">
        <v>86</v>
      </c>
      <c r="U1466" t="s">
        <v>66</v>
      </c>
      <c r="V1466" t="str">
        <f>_xlfn.XLOOKUP(UTILIZADAS[[#This Row],[Contacto1]],Tabla2[phone_number_dialed],Tabla2[status_name],,0)</f>
        <v>No Answer AutoDial</v>
      </c>
    </row>
    <row r="1467" spans="1:22" x14ac:dyDescent="0.25">
      <c r="A1467" t="s">
        <v>4605</v>
      </c>
      <c r="B1467" t="s">
        <v>4744</v>
      </c>
      <c r="C1467" s="4">
        <v>365007830000</v>
      </c>
      <c r="D1467" t="s">
        <v>4605</v>
      </c>
      <c r="G1467" s="176">
        <v>46143</v>
      </c>
      <c r="H1467">
        <v>62281473</v>
      </c>
      <c r="I1467">
        <v>62281473</v>
      </c>
      <c r="O1467" s="176">
        <v>46143</v>
      </c>
      <c r="S1467" t="s">
        <v>4745</v>
      </c>
      <c r="T1467" s="93" t="s">
        <v>65</v>
      </c>
      <c r="U1467" t="s">
        <v>4619</v>
      </c>
      <c r="V1467" t="str">
        <f>_xlfn.XLOOKUP(UTILIZADAS[[#This Row],[Contacto1]],Tabla2[phone_number_dialed],Tabla2[status_name],,0)</f>
        <v>Buzon de voz</v>
      </c>
    </row>
    <row r="1468" spans="1:22" x14ac:dyDescent="0.25">
      <c r="A1468" t="s">
        <v>4605</v>
      </c>
      <c r="B1468" t="s">
        <v>4746</v>
      </c>
      <c r="C1468" s="4">
        <v>367089400000</v>
      </c>
      <c r="D1468" t="s">
        <v>4605</v>
      </c>
      <c r="G1468" s="176">
        <v>46143</v>
      </c>
      <c r="H1468">
        <v>62282897</v>
      </c>
      <c r="I1468">
        <v>62282897</v>
      </c>
      <c r="O1468" s="176">
        <v>46143</v>
      </c>
      <c r="S1468" t="s">
        <v>4747</v>
      </c>
      <c r="T1468" s="177" t="s">
        <v>65</v>
      </c>
      <c r="U1468" t="s">
        <v>66</v>
      </c>
      <c r="V1468" t="str">
        <f>_xlfn.XLOOKUP(UTILIZADAS[[#This Row],[Contacto1]],Tabla2[phone_number_dialed],Tabla2[status_name],,0)</f>
        <v>Auto busy</v>
      </c>
    </row>
    <row r="1469" spans="1:22" x14ac:dyDescent="0.25">
      <c r="A1469" t="s">
        <v>4605</v>
      </c>
      <c r="B1469" t="s">
        <v>2539</v>
      </c>
      <c r="C1469" s="4">
        <v>362045230000</v>
      </c>
      <c r="D1469" t="s">
        <v>4605</v>
      </c>
      <c r="G1469" s="176">
        <v>46143</v>
      </c>
      <c r="H1469">
        <v>62283674</v>
      </c>
      <c r="I1469">
        <v>62283674</v>
      </c>
      <c r="O1469" s="176">
        <v>46143</v>
      </c>
      <c r="S1469" t="s">
        <v>4147</v>
      </c>
      <c r="T1469" s="178" t="s">
        <v>65</v>
      </c>
      <c r="U1469" t="s">
        <v>66</v>
      </c>
      <c r="V1469" t="str">
        <f>_xlfn.XLOOKUP(UTILIZADAS[[#This Row],[Contacto1]],Tabla2[phone_number_dialed],Tabla2[status_name],,0)</f>
        <v>Agent Not Available</v>
      </c>
    </row>
    <row r="1470" spans="1:22" x14ac:dyDescent="0.25">
      <c r="A1470" t="s">
        <v>4605</v>
      </c>
      <c r="B1470" t="s">
        <v>463</v>
      </c>
      <c r="C1470" s="4">
        <v>355368170000</v>
      </c>
      <c r="D1470" t="s">
        <v>4605</v>
      </c>
      <c r="G1470" s="176">
        <v>46143</v>
      </c>
      <c r="H1470">
        <v>62285645</v>
      </c>
      <c r="I1470">
        <v>62285645</v>
      </c>
      <c r="O1470" s="176">
        <v>46143</v>
      </c>
      <c r="S1470" t="s">
        <v>464</v>
      </c>
      <c r="T1470" s="93" t="s">
        <v>65</v>
      </c>
      <c r="U1470" t="s">
        <v>597</v>
      </c>
      <c r="V1470" t="str">
        <f>_xlfn.XLOOKUP(UTILIZADAS[[#This Row],[Contacto1]],Tabla2[phone_number_dialed],Tabla2[status_name],,0)</f>
        <v>Agent Not Available</v>
      </c>
    </row>
    <row r="1471" spans="1:22" x14ac:dyDescent="0.25">
      <c r="A1471" t="s">
        <v>4605</v>
      </c>
      <c r="B1471" t="s">
        <v>4748</v>
      </c>
      <c r="C1471" s="4">
        <v>364075060000</v>
      </c>
      <c r="D1471" t="s">
        <v>4605</v>
      </c>
      <c r="G1471" s="176">
        <v>46143</v>
      </c>
      <c r="H1471">
        <v>62286447</v>
      </c>
      <c r="I1471">
        <v>62286447</v>
      </c>
      <c r="O1471" s="176">
        <v>46143</v>
      </c>
      <c r="S1471" t="s">
        <v>4749</v>
      </c>
      <c r="T1471" s="177" t="s">
        <v>65</v>
      </c>
      <c r="U1471" t="s">
        <v>66</v>
      </c>
      <c r="V1471" t="str">
        <f>_xlfn.XLOOKUP(UTILIZADAS[[#This Row],[Contacto1]],Tabla2[phone_number_dialed],Tabla2[status_name],,0)</f>
        <v>Agent Not Available</v>
      </c>
    </row>
    <row r="1472" spans="1:22" x14ac:dyDescent="0.25">
      <c r="A1472" t="s">
        <v>4605</v>
      </c>
      <c r="B1472" t="s">
        <v>1157</v>
      </c>
      <c r="C1472" s="4">
        <v>352386280000</v>
      </c>
      <c r="D1472" t="s">
        <v>4605</v>
      </c>
      <c r="G1472" s="176">
        <v>46143</v>
      </c>
      <c r="H1472">
        <v>62286447</v>
      </c>
      <c r="I1472">
        <v>62286447</v>
      </c>
      <c r="O1472" s="176">
        <v>46143</v>
      </c>
      <c r="S1472" t="s">
        <v>1158</v>
      </c>
      <c r="T1472" s="93" t="s">
        <v>65</v>
      </c>
      <c r="U1472" t="s">
        <v>597</v>
      </c>
      <c r="V1472" t="str">
        <f>_xlfn.XLOOKUP(UTILIZADAS[[#This Row],[Contacto1]],Tabla2[phone_number_dialed],Tabla2[status_name],,0)</f>
        <v>Agent Not Available</v>
      </c>
    </row>
    <row r="1473" spans="1:22" x14ac:dyDescent="0.25">
      <c r="A1473" t="s">
        <v>4605</v>
      </c>
      <c r="B1473" t="s">
        <v>4358</v>
      </c>
      <c r="C1473" s="4">
        <v>365010760000</v>
      </c>
      <c r="D1473" t="s">
        <v>4605</v>
      </c>
      <c r="G1473" s="176">
        <v>46143</v>
      </c>
      <c r="H1473">
        <v>62303873</v>
      </c>
      <c r="I1473">
        <v>62303873</v>
      </c>
      <c r="O1473" s="176">
        <v>46143</v>
      </c>
      <c r="S1473" t="s">
        <v>4750</v>
      </c>
      <c r="T1473" s="178" t="s">
        <v>65</v>
      </c>
      <c r="U1473" t="s">
        <v>66</v>
      </c>
      <c r="V1473" t="str">
        <f>_xlfn.XLOOKUP(UTILIZADAS[[#This Row],[Contacto1]],Tabla2[phone_number_dialed],Tabla2[status_name],,0)</f>
        <v>Cuenta cesada</v>
      </c>
    </row>
    <row r="1474" spans="1:22" x14ac:dyDescent="0.25">
      <c r="A1474" t="s">
        <v>4605</v>
      </c>
      <c r="B1474" t="s">
        <v>4455</v>
      </c>
      <c r="C1474" s="4">
        <v>341342150000</v>
      </c>
      <c r="D1474" t="s">
        <v>4605</v>
      </c>
      <c r="G1474" s="176">
        <v>46143</v>
      </c>
      <c r="H1474">
        <v>62304771</v>
      </c>
      <c r="I1474">
        <v>62304771</v>
      </c>
      <c r="O1474" s="176">
        <v>46143</v>
      </c>
      <c r="S1474" t="s">
        <v>4088</v>
      </c>
      <c r="T1474" s="177" t="s">
        <v>65</v>
      </c>
      <c r="U1474" t="s">
        <v>66</v>
      </c>
      <c r="V1474" t="str">
        <f>_xlfn.XLOOKUP(UTILIZADAS[[#This Row],[Contacto1]],Tabla2[phone_number_dialed],Tabla2[status_name],,0)</f>
        <v>Agent Not Available</v>
      </c>
    </row>
    <row r="1475" spans="1:22" x14ac:dyDescent="0.25">
      <c r="A1475" t="s">
        <v>4605</v>
      </c>
      <c r="B1475" t="s">
        <v>4751</v>
      </c>
      <c r="C1475" s="4">
        <v>368065490000</v>
      </c>
      <c r="D1475" t="s">
        <v>4605</v>
      </c>
      <c r="G1475" s="176">
        <v>46143</v>
      </c>
      <c r="H1475">
        <v>62362257</v>
      </c>
      <c r="I1475">
        <v>62362257</v>
      </c>
      <c r="O1475" s="176">
        <v>46143</v>
      </c>
      <c r="S1475" t="s">
        <v>4752</v>
      </c>
      <c r="T1475" s="178" t="s">
        <v>65</v>
      </c>
      <c r="U1475" t="s">
        <v>66</v>
      </c>
      <c r="V1475" t="str">
        <f>_xlfn.XLOOKUP(UTILIZADAS[[#This Row],[Contacto1]],Tabla2[phone_number_dialed],Tabla2[status_name],,0)</f>
        <v>Agent Not Available</v>
      </c>
    </row>
    <row r="1476" spans="1:22" x14ac:dyDescent="0.25">
      <c r="A1476" t="s">
        <v>4605</v>
      </c>
      <c r="B1476" t="s">
        <v>2283</v>
      </c>
      <c r="C1476" s="4">
        <v>356364250000</v>
      </c>
      <c r="D1476" t="s">
        <v>4605</v>
      </c>
      <c r="G1476" s="176">
        <v>46143</v>
      </c>
      <c r="H1476">
        <v>62373276</v>
      </c>
      <c r="I1476">
        <v>62373276</v>
      </c>
      <c r="O1476" s="176">
        <v>46143</v>
      </c>
      <c r="S1476" t="s">
        <v>3830</v>
      </c>
      <c r="T1476" s="177" t="s">
        <v>65</v>
      </c>
      <c r="U1476" t="s">
        <v>66</v>
      </c>
      <c r="V1476" t="str">
        <f>_xlfn.XLOOKUP(UTILIZADAS[[#This Row],[Contacto1]],Tabla2[phone_number_dialed],Tabla2[status_name],,0)</f>
        <v>Agent Not Available</v>
      </c>
    </row>
    <row r="1477" spans="1:22" x14ac:dyDescent="0.25">
      <c r="A1477" t="s">
        <v>4605</v>
      </c>
      <c r="B1477" t="s">
        <v>4753</v>
      </c>
      <c r="C1477" s="4">
        <v>353326540000</v>
      </c>
      <c r="D1477" t="s">
        <v>4605</v>
      </c>
      <c r="G1477" s="176">
        <v>46143</v>
      </c>
      <c r="H1477">
        <v>62384398</v>
      </c>
      <c r="I1477">
        <v>62384398</v>
      </c>
      <c r="O1477" s="176">
        <v>46143</v>
      </c>
      <c r="S1477" t="s">
        <v>4754</v>
      </c>
      <c r="T1477" s="93" t="s">
        <v>65</v>
      </c>
      <c r="U1477" t="s">
        <v>4619</v>
      </c>
      <c r="V1477" t="str">
        <f>_xlfn.XLOOKUP(UTILIZADAS[[#This Row],[Contacto1]],Tabla2[phone_number_dialed],Tabla2[status_name],,0)</f>
        <v>Agent Not Available</v>
      </c>
    </row>
    <row r="1478" spans="1:22" x14ac:dyDescent="0.25">
      <c r="A1478" t="s">
        <v>4605</v>
      </c>
      <c r="B1478" t="s">
        <v>364</v>
      </c>
      <c r="C1478" s="4">
        <v>355376430000</v>
      </c>
      <c r="D1478" t="s">
        <v>4605</v>
      </c>
      <c r="G1478" s="176">
        <v>46143</v>
      </c>
      <c r="H1478">
        <v>62388856</v>
      </c>
      <c r="I1478">
        <v>62388856</v>
      </c>
      <c r="O1478" s="176">
        <v>46143</v>
      </c>
      <c r="S1478" t="s">
        <v>365</v>
      </c>
      <c r="T1478" s="93" t="s">
        <v>65</v>
      </c>
      <c r="U1478" t="s">
        <v>597</v>
      </c>
      <c r="V1478" t="str">
        <f>_xlfn.XLOOKUP(UTILIZADAS[[#This Row],[Contacto1]],Tabla2[phone_number_dialed],Tabla2[status_name],,0)</f>
        <v>Buzon de voz</v>
      </c>
    </row>
    <row r="1479" spans="1:22" x14ac:dyDescent="0.25">
      <c r="A1479" t="s">
        <v>4605</v>
      </c>
      <c r="B1479" t="s">
        <v>262</v>
      </c>
      <c r="C1479" s="4">
        <v>351386650000</v>
      </c>
      <c r="D1479" t="s">
        <v>4605</v>
      </c>
      <c r="G1479" s="176">
        <v>46143</v>
      </c>
      <c r="H1479">
        <v>62393565</v>
      </c>
      <c r="I1479">
        <v>62393565</v>
      </c>
      <c r="O1479" s="176">
        <v>46143</v>
      </c>
      <c r="S1479" t="s">
        <v>263</v>
      </c>
      <c r="T1479" s="93" t="s">
        <v>65</v>
      </c>
      <c r="U1479" t="s">
        <v>597</v>
      </c>
      <c r="V1479" t="str">
        <f>_xlfn.XLOOKUP(UTILIZADAS[[#This Row],[Contacto1]],Tabla2[phone_number_dialed],Tabla2[status_name],,0)</f>
        <v>Auto busy</v>
      </c>
    </row>
    <row r="1480" spans="1:22" x14ac:dyDescent="0.25">
      <c r="A1480" t="s">
        <v>4605</v>
      </c>
      <c r="B1480" t="s">
        <v>4755</v>
      </c>
      <c r="C1480" s="4">
        <v>367045970000</v>
      </c>
      <c r="D1480" t="s">
        <v>4605</v>
      </c>
      <c r="G1480" s="176">
        <v>46143</v>
      </c>
      <c r="H1480">
        <v>62409388</v>
      </c>
      <c r="I1480">
        <v>62409388</v>
      </c>
      <c r="O1480" s="176">
        <v>46143</v>
      </c>
      <c r="S1480" t="s">
        <v>4756</v>
      </c>
      <c r="T1480" s="178" t="s">
        <v>85</v>
      </c>
      <c r="U1480" t="s">
        <v>66</v>
      </c>
      <c r="V1480" t="str">
        <f>_xlfn.XLOOKUP(UTILIZADAS[[#This Row],[Contacto1]],Tabla2[phone_number_dialed],Tabla2[status_name],,0)</f>
        <v>Agent Not Available</v>
      </c>
    </row>
    <row r="1481" spans="1:22" x14ac:dyDescent="0.25">
      <c r="A1481" t="s">
        <v>4605</v>
      </c>
      <c r="B1481" t="s">
        <v>403</v>
      </c>
      <c r="C1481" s="4">
        <v>354062600000</v>
      </c>
      <c r="D1481" t="s">
        <v>4605</v>
      </c>
      <c r="G1481" s="176">
        <v>46143</v>
      </c>
      <c r="H1481">
        <v>62411313</v>
      </c>
      <c r="I1481">
        <v>62411313</v>
      </c>
      <c r="O1481" s="176">
        <v>46143</v>
      </c>
      <c r="S1481" t="s">
        <v>404</v>
      </c>
      <c r="T1481" s="93" t="s">
        <v>65</v>
      </c>
      <c r="U1481" t="s">
        <v>597</v>
      </c>
      <c r="V1481" t="str">
        <f>_xlfn.XLOOKUP(UTILIZADAS[[#This Row],[Contacto1]],Tabla2[phone_number_dialed],Tabla2[status_name],,0)</f>
        <v>Auto busy</v>
      </c>
    </row>
    <row r="1482" spans="1:22" x14ac:dyDescent="0.25">
      <c r="A1482" t="s">
        <v>4605</v>
      </c>
      <c r="B1482" t="s">
        <v>4757</v>
      </c>
      <c r="C1482" s="4">
        <v>369089130000</v>
      </c>
      <c r="D1482" t="s">
        <v>4605</v>
      </c>
      <c r="G1482" s="176">
        <v>46143</v>
      </c>
      <c r="H1482">
        <v>62417144</v>
      </c>
      <c r="I1482">
        <v>62417144</v>
      </c>
      <c r="O1482" s="176">
        <v>46143</v>
      </c>
      <c r="S1482" t="s">
        <v>4758</v>
      </c>
      <c r="T1482" s="177" t="s">
        <v>65</v>
      </c>
      <c r="U1482" t="s">
        <v>66</v>
      </c>
      <c r="V1482" t="str">
        <f>_xlfn.XLOOKUP(UTILIZADAS[[#This Row],[Contacto1]],Tabla2[phone_number_dialed],Tabla2[status_name],,0)</f>
        <v>Auto busy</v>
      </c>
    </row>
    <row r="1483" spans="1:22" x14ac:dyDescent="0.25">
      <c r="A1483" t="s">
        <v>4605</v>
      </c>
      <c r="B1483" t="s">
        <v>4759</v>
      </c>
      <c r="C1483" s="4">
        <v>362090810000</v>
      </c>
      <c r="D1483" t="s">
        <v>4605</v>
      </c>
      <c r="G1483" s="176">
        <v>46143</v>
      </c>
      <c r="H1483">
        <v>62424841</v>
      </c>
      <c r="I1483">
        <v>62424841</v>
      </c>
      <c r="O1483" s="176">
        <v>46143</v>
      </c>
      <c r="S1483" t="s">
        <v>4760</v>
      </c>
      <c r="T1483" s="178" t="s">
        <v>65</v>
      </c>
      <c r="U1483" t="s">
        <v>66</v>
      </c>
      <c r="V1483" t="str">
        <f>_xlfn.XLOOKUP(UTILIZADAS[[#This Row],[Contacto1]],Tabla2[phone_number_dialed],Tabla2[status_name],,0)</f>
        <v>Agent Not Available</v>
      </c>
    </row>
    <row r="1484" spans="1:22" x14ac:dyDescent="0.25">
      <c r="A1484" t="s">
        <v>4605</v>
      </c>
      <c r="B1484" t="s">
        <v>4761</v>
      </c>
      <c r="C1484" s="4">
        <v>361087050000</v>
      </c>
      <c r="D1484" t="s">
        <v>4605</v>
      </c>
      <c r="G1484" s="176">
        <v>46143</v>
      </c>
      <c r="H1484">
        <v>62429553</v>
      </c>
      <c r="I1484">
        <v>62429553</v>
      </c>
      <c r="O1484" s="176">
        <v>46143</v>
      </c>
      <c r="S1484" t="s">
        <v>4762</v>
      </c>
      <c r="T1484" s="177" t="s">
        <v>65</v>
      </c>
      <c r="U1484" t="s">
        <v>66</v>
      </c>
      <c r="V1484" t="str">
        <f>_xlfn.XLOOKUP(UTILIZADAS[[#This Row],[Contacto1]],Tabla2[phone_number_dialed],Tabla2[status_name],,0)</f>
        <v>No Answer AutoDial</v>
      </c>
    </row>
    <row r="1485" spans="1:22" x14ac:dyDescent="0.25">
      <c r="A1485" t="s">
        <v>4605</v>
      </c>
      <c r="B1485" t="s">
        <v>1186</v>
      </c>
      <c r="C1485" s="4">
        <v>355381720000</v>
      </c>
      <c r="D1485" t="s">
        <v>4605</v>
      </c>
      <c r="G1485" s="176">
        <v>46143</v>
      </c>
      <c r="H1485">
        <v>62440681</v>
      </c>
      <c r="I1485">
        <v>62440681</v>
      </c>
      <c r="O1485" s="176">
        <v>46143</v>
      </c>
      <c r="S1485" t="s">
        <v>1187</v>
      </c>
      <c r="T1485" s="178" t="s">
        <v>85</v>
      </c>
      <c r="U1485" t="s">
        <v>66</v>
      </c>
      <c r="V1485" t="str">
        <f>_xlfn.XLOOKUP(UTILIZADAS[[#This Row],[Contacto1]],Tabla2[phone_number_dialed],Tabla2[status_name],,0)</f>
        <v>No Answer AutoDial</v>
      </c>
    </row>
    <row r="1486" spans="1:22" x14ac:dyDescent="0.25">
      <c r="A1486" t="s">
        <v>4605</v>
      </c>
      <c r="B1486" t="s">
        <v>4763</v>
      </c>
      <c r="C1486" s="4">
        <v>803290840000</v>
      </c>
      <c r="D1486" t="s">
        <v>4605</v>
      </c>
      <c r="G1486" s="176">
        <v>46143</v>
      </c>
      <c r="H1486">
        <v>62459001</v>
      </c>
      <c r="I1486">
        <v>62459001</v>
      </c>
      <c r="O1486" s="176">
        <v>46143</v>
      </c>
      <c r="S1486" t="s">
        <v>4764</v>
      </c>
      <c r="T1486" s="177" t="s">
        <v>65</v>
      </c>
      <c r="U1486" t="s">
        <v>66</v>
      </c>
      <c r="V1486" t="str">
        <f>_xlfn.XLOOKUP(UTILIZADAS[[#This Row],[Contacto1]],Tabla2[phone_number_dialed],Tabla2[status_name],,0)</f>
        <v>Buzon de voz</v>
      </c>
    </row>
    <row r="1487" spans="1:22" x14ac:dyDescent="0.25">
      <c r="A1487" t="s">
        <v>4605</v>
      </c>
      <c r="B1487" t="s">
        <v>2292</v>
      </c>
      <c r="C1487" s="4">
        <v>355371650000</v>
      </c>
      <c r="D1487" t="s">
        <v>4605</v>
      </c>
      <c r="G1487" s="176">
        <v>46143</v>
      </c>
      <c r="H1487">
        <v>62496833</v>
      </c>
      <c r="I1487">
        <v>62496833</v>
      </c>
      <c r="O1487" s="176">
        <v>46143</v>
      </c>
      <c r="S1487" t="s">
        <v>3842</v>
      </c>
      <c r="T1487" s="178" t="s">
        <v>65</v>
      </c>
      <c r="U1487" t="s">
        <v>66</v>
      </c>
      <c r="V1487" t="str">
        <f>_xlfn.XLOOKUP(UTILIZADAS[[#This Row],[Contacto1]],Tabla2[phone_number_dialed],Tabla2[status_name],,0)</f>
        <v>Auto busy</v>
      </c>
    </row>
    <row r="1488" spans="1:22" x14ac:dyDescent="0.25">
      <c r="A1488" t="s">
        <v>4605</v>
      </c>
      <c r="B1488" t="s">
        <v>2368</v>
      </c>
      <c r="C1488" s="4">
        <v>363021920000</v>
      </c>
      <c r="D1488" t="s">
        <v>4605</v>
      </c>
      <c r="G1488" s="176">
        <v>46143</v>
      </c>
      <c r="H1488">
        <v>62505662</v>
      </c>
      <c r="I1488">
        <v>62505662</v>
      </c>
      <c r="O1488" s="176">
        <v>46143</v>
      </c>
      <c r="S1488" t="s">
        <v>3934</v>
      </c>
      <c r="T1488" s="93" t="s">
        <v>65</v>
      </c>
      <c r="U1488" t="s">
        <v>4619</v>
      </c>
      <c r="V1488" t="str">
        <f>_xlfn.XLOOKUP(UTILIZADAS[[#This Row],[Contacto1]],Tabla2[phone_number_dialed],Tabla2[status_name],,0)</f>
        <v>Agent Not Available</v>
      </c>
    </row>
    <row r="1489" spans="1:22" x14ac:dyDescent="0.25">
      <c r="A1489" t="s">
        <v>4605</v>
      </c>
      <c r="B1489" t="s">
        <v>2335</v>
      </c>
      <c r="C1489" s="4">
        <v>365015530000</v>
      </c>
      <c r="D1489" t="s">
        <v>4605</v>
      </c>
      <c r="G1489" s="176">
        <v>46143</v>
      </c>
      <c r="H1489">
        <v>62523161</v>
      </c>
      <c r="I1489">
        <v>62523161</v>
      </c>
      <c r="O1489" s="176">
        <v>46143</v>
      </c>
      <c r="S1489" t="s">
        <v>3891</v>
      </c>
      <c r="T1489" s="93" t="s">
        <v>65</v>
      </c>
      <c r="U1489" t="s">
        <v>4619</v>
      </c>
      <c r="V1489" t="str">
        <f>_xlfn.XLOOKUP(UTILIZADAS[[#This Row],[Contacto1]],Tabla2[phone_number_dialed],Tabla2[status_name],,0)</f>
        <v>Agent Not Available</v>
      </c>
    </row>
    <row r="1490" spans="1:22" x14ac:dyDescent="0.25">
      <c r="A1490" t="s">
        <v>4605</v>
      </c>
      <c r="B1490" t="s">
        <v>4765</v>
      </c>
      <c r="C1490" s="4">
        <v>365076740000</v>
      </c>
      <c r="D1490" t="s">
        <v>4605</v>
      </c>
      <c r="G1490" s="176">
        <v>46143</v>
      </c>
      <c r="H1490">
        <v>62533924</v>
      </c>
      <c r="I1490">
        <v>62533924</v>
      </c>
      <c r="O1490" s="176">
        <v>46143</v>
      </c>
      <c r="S1490" t="s">
        <v>4766</v>
      </c>
      <c r="T1490" s="177" t="s">
        <v>65</v>
      </c>
      <c r="U1490" t="s">
        <v>66</v>
      </c>
      <c r="V1490" t="str">
        <f>_xlfn.XLOOKUP(UTILIZADAS[[#This Row],[Contacto1]],Tabla2[phone_number_dialed],Tabla2[status_name],,0)</f>
        <v>Cuenta cesada</v>
      </c>
    </row>
    <row r="1491" spans="1:22" x14ac:dyDescent="0.25">
      <c r="A1491" t="s">
        <v>4605</v>
      </c>
      <c r="B1491" t="s">
        <v>4767</v>
      </c>
      <c r="C1491" s="4">
        <v>356358370000</v>
      </c>
      <c r="D1491" t="s">
        <v>4605</v>
      </c>
      <c r="G1491" s="176">
        <v>46143</v>
      </c>
      <c r="H1491">
        <v>62547114</v>
      </c>
      <c r="I1491">
        <v>62547114</v>
      </c>
      <c r="O1491" s="176">
        <v>46143</v>
      </c>
      <c r="S1491" t="s">
        <v>4768</v>
      </c>
      <c r="T1491" s="93" t="s">
        <v>65</v>
      </c>
      <c r="U1491" t="s">
        <v>4619</v>
      </c>
      <c r="V1491" t="str">
        <f>_xlfn.XLOOKUP(UTILIZADAS[[#This Row],[Contacto1]],Tabla2[phone_number_dialed],Tabla2[status_name],,0)</f>
        <v>Agent Not Available</v>
      </c>
    </row>
    <row r="1492" spans="1:22" x14ac:dyDescent="0.25">
      <c r="A1492" t="s">
        <v>4605</v>
      </c>
      <c r="B1492" t="s">
        <v>4769</v>
      </c>
      <c r="C1492" s="4">
        <v>202092890000</v>
      </c>
      <c r="D1492" t="s">
        <v>4605</v>
      </c>
      <c r="G1492" s="176">
        <v>46143</v>
      </c>
      <c r="H1492">
        <v>62565088</v>
      </c>
      <c r="I1492">
        <v>62565088</v>
      </c>
      <c r="O1492" s="176">
        <v>46143</v>
      </c>
      <c r="S1492" t="s">
        <v>4770</v>
      </c>
      <c r="T1492" s="178" t="s">
        <v>65</v>
      </c>
      <c r="U1492" t="s">
        <v>66</v>
      </c>
      <c r="V1492" t="str">
        <f>_xlfn.XLOOKUP(UTILIZADAS[[#This Row],[Contacto1]],Tabla2[phone_number_dialed],Tabla2[status_name],,0)</f>
        <v>Auto busy</v>
      </c>
    </row>
    <row r="1493" spans="1:22" x14ac:dyDescent="0.25">
      <c r="A1493" t="s">
        <v>4605</v>
      </c>
      <c r="B1493" t="s">
        <v>4771</v>
      </c>
      <c r="C1493" s="4">
        <v>368075200000</v>
      </c>
      <c r="D1493" t="s">
        <v>4605</v>
      </c>
      <c r="G1493" s="176">
        <v>46143</v>
      </c>
      <c r="H1493">
        <v>62622313</v>
      </c>
      <c r="I1493">
        <v>62622313</v>
      </c>
      <c r="O1493" s="176">
        <v>46143</v>
      </c>
      <c r="S1493" t="s">
        <v>4772</v>
      </c>
      <c r="T1493" s="177" t="s">
        <v>65</v>
      </c>
      <c r="U1493" t="s">
        <v>66</v>
      </c>
      <c r="V1493" t="str">
        <f>_xlfn.XLOOKUP(UTILIZADAS[[#This Row],[Contacto1]],Tabla2[phone_number_dialed],Tabla2[status_name],,0)</f>
        <v>Numero equivocado</v>
      </c>
    </row>
    <row r="1494" spans="1:22" x14ac:dyDescent="0.25">
      <c r="A1494" t="s">
        <v>4605</v>
      </c>
      <c r="B1494" t="s">
        <v>4397</v>
      </c>
      <c r="C1494" s="4">
        <v>206096480000</v>
      </c>
      <c r="D1494" t="s">
        <v>4605</v>
      </c>
      <c r="G1494" s="176">
        <v>46143</v>
      </c>
      <c r="H1494">
        <v>62622378</v>
      </c>
      <c r="I1494">
        <v>62622378</v>
      </c>
      <c r="O1494" s="176">
        <v>46143</v>
      </c>
      <c r="S1494" t="s">
        <v>3974</v>
      </c>
      <c r="T1494" s="178" t="s">
        <v>65</v>
      </c>
      <c r="U1494" t="s">
        <v>66</v>
      </c>
      <c r="V1494" t="str">
        <f>_xlfn.XLOOKUP(UTILIZADAS[[#This Row],[Contacto1]],Tabla2[phone_number_dialed],Tabla2[status_name],,0)</f>
        <v>Agent Not Available</v>
      </c>
    </row>
    <row r="1495" spans="1:22" x14ac:dyDescent="0.25">
      <c r="A1495" t="s">
        <v>4605</v>
      </c>
      <c r="B1495" t="s">
        <v>4773</v>
      </c>
      <c r="C1495" s="4">
        <v>367063130000</v>
      </c>
      <c r="D1495" t="s">
        <v>4605</v>
      </c>
      <c r="G1495" s="176">
        <v>46143</v>
      </c>
      <c r="H1495">
        <v>62628959</v>
      </c>
      <c r="I1495">
        <v>62628959</v>
      </c>
      <c r="O1495" s="176">
        <v>46143</v>
      </c>
      <c r="S1495" t="s">
        <v>4774</v>
      </c>
      <c r="T1495" s="177" t="s">
        <v>86</v>
      </c>
      <c r="U1495" t="s">
        <v>66</v>
      </c>
      <c r="V1495" t="str">
        <f>_xlfn.XLOOKUP(UTILIZADAS[[#This Row],[Contacto1]],Tabla2[phone_number_dialed],Tabla2[status_name],,0)</f>
        <v>Agent Not Available</v>
      </c>
    </row>
    <row r="1496" spans="1:22" x14ac:dyDescent="0.25">
      <c r="A1496" t="s">
        <v>4605</v>
      </c>
      <c r="B1496" t="s">
        <v>1417</v>
      </c>
      <c r="C1496" s="4">
        <v>278068620000</v>
      </c>
      <c r="D1496" t="s">
        <v>4605</v>
      </c>
      <c r="G1496" s="176">
        <v>46143</v>
      </c>
      <c r="H1496">
        <v>62663429</v>
      </c>
      <c r="I1496">
        <v>62663429</v>
      </c>
      <c r="O1496" s="176">
        <v>46143</v>
      </c>
      <c r="S1496" t="s">
        <v>1418</v>
      </c>
      <c r="T1496" s="178" t="s">
        <v>86</v>
      </c>
      <c r="U1496" t="s">
        <v>66</v>
      </c>
      <c r="V1496" t="str">
        <f>_xlfn.XLOOKUP(UTILIZADAS[[#This Row],[Contacto1]],Tabla2[phone_number_dialed],Tabla2[status_name],,0)</f>
        <v>Agent Not Available</v>
      </c>
    </row>
    <row r="1497" spans="1:22" x14ac:dyDescent="0.25">
      <c r="A1497" t="s">
        <v>4605</v>
      </c>
      <c r="B1497" t="s">
        <v>1385</v>
      </c>
      <c r="C1497" s="4">
        <v>352371800000</v>
      </c>
      <c r="D1497" t="s">
        <v>4605</v>
      </c>
      <c r="G1497" s="176">
        <v>46143</v>
      </c>
      <c r="H1497">
        <v>62663936</v>
      </c>
      <c r="I1497">
        <v>62663936</v>
      </c>
      <c r="O1497" s="176">
        <v>46143</v>
      </c>
      <c r="S1497" t="s">
        <v>1386</v>
      </c>
      <c r="T1497" s="177" t="s">
        <v>85</v>
      </c>
      <c r="U1497" t="s">
        <v>66</v>
      </c>
      <c r="V1497" t="str">
        <f>_xlfn.XLOOKUP(UTILIZADAS[[#This Row],[Contacto1]],Tabla2[phone_number_dialed],Tabla2[status_name],,0)</f>
        <v>Agent Not Available</v>
      </c>
    </row>
    <row r="1498" spans="1:22" x14ac:dyDescent="0.25">
      <c r="A1498" t="s">
        <v>4605</v>
      </c>
      <c r="B1498" t="s">
        <v>4775</v>
      </c>
      <c r="C1498" s="4">
        <v>368018360000</v>
      </c>
      <c r="D1498" t="s">
        <v>4605</v>
      </c>
      <c r="G1498" s="176">
        <v>46143</v>
      </c>
      <c r="H1498">
        <v>62667442</v>
      </c>
      <c r="I1498">
        <v>62667442</v>
      </c>
      <c r="O1498" s="176">
        <v>46143</v>
      </c>
      <c r="S1498" t="s">
        <v>4776</v>
      </c>
      <c r="T1498" s="93" t="s">
        <v>65</v>
      </c>
      <c r="U1498" t="s">
        <v>4619</v>
      </c>
      <c r="V1498" t="str">
        <f>_xlfn.XLOOKUP(UTILIZADAS[[#This Row],[Contacto1]],Tabla2[phone_number_dialed],Tabla2[status_name],,0)</f>
        <v>Cuenta cesada</v>
      </c>
    </row>
    <row r="1499" spans="1:22" x14ac:dyDescent="0.25">
      <c r="A1499" t="s">
        <v>4605</v>
      </c>
      <c r="B1499" t="s">
        <v>355</v>
      </c>
      <c r="C1499" s="4">
        <v>327094390000</v>
      </c>
      <c r="D1499" t="s">
        <v>4605</v>
      </c>
      <c r="G1499" s="176">
        <v>46143</v>
      </c>
      <c r="H1499">
        <v>62669884</v>
      </c>
      <c r="I1499">
        <v>62669884</v>
      </c>
      <c r="O1499" s="176">
        <v>46143</v>
      </c>
      <c r="S1499" t="s">
        <v>356</v>
      </c>
      <c r="T1499" s="93" t="s">
        <v>65</v>
      </c>
      <c r="U1499" t="s">
        <v>597</v>
      </c>
      <c r="V1499" t="str">
        <f>_xlfn.XLOOKUP(UTILIZADAS[[#This Row],[Contacto1]],Tabla2[phone_number_dialed],Tabla2[status_name],,0)</f>
        <v>Auto busy</v>
      </c>
    </row>
    <row r="1500" spans="1:22" x14ac:dyDescent="0.25">
      <c r="A1500" t="s">
        <v>4605</v>
      </c>
      <c r="B1500" t="s">
        <v>4393</v>
      </c>
      <c r="C1500" s="4">
        <v>361026230000</v>
      </c>
      <c r="D1500" t="s">
        <v>4605</v>
      </c>
      <c r="G1500" s="176">
        <v>46143</v>
      </c>
      <c r="H1500">
        <v>62674101</v>
      </c>
      <c r="I1500">
        <v>62674101</v>
      </c>
      <c r="O1500" s="176">
        <v>46143</v>
      </c>
      <c r="S1500" t="s">
        <v>3966</v>
      </c>
      <c r="T1500" s="178" t="s">
        <v>65</v>
      </c>
      <c r="U1500" t="s">
        <v>66</v>
      </c>
      <c r="V1500" t="str">
        <f>_xlfn.XLOOKUP(UTILIZADAS[[#This Row],[Contacto1]],Tabla2[phone_number_dialed],Tabla2[status_name],,0)</f>
        <v>Agent Not Available</v>
      </c>
    </row>
    <row r="1501" spans="1:22" x14ac:dyDescent="0.25">
      <c r="A1501" t="s">
        <v>4605</v>
      </c>
      <c r="B1501" t="s">
        <v>2466</v>
      </c>
      <c r="C1501" s="4">
        <v>364033810000</v>
      </c>
      <c r="D1501" t="s">
        <v>4605</v>
      </c>
      <c r="G1501" s="176">
        <v>46143</v>
      </c>
      <c r="H1501">
        <v>62685947</v>
      </c>
      <c r="I1501">
        <v>62685947</v>
      </c>
      <c r="O1501" s="176">
        <v>46143</v>
      </c>
      <c r="S1501" t="s">
        <v>4051</v>
      </c>
      <c r="T1501" s="177" t="s">
        <v>65</v>
      </c>
      <c r="U1501" t="s">
        <v>66</v>
      </c>
      <c r="V1501" t="str">
        <f>_xlfn.XLOOKUP(UTILIZADAS[[#This Row],[Contacto1]],Tabla2[phone_number_dialed],Tabla2[status_name],,0)</f>
        <v>Agent Not Available</v>
      </c>
    </row>
    <row r="1502" spans="1:22" x14ac:dyDescent="0.25">
      <c r="A1502" t="s">
        <v>4605</v>
      </c>
      <c r="B1502" t="s">
        <v>4458</v>
      </c>
      <c r="C1502" s="4">
        <v>365037960000</v>
      </c>
      <c r="D1502" t="s">
        <v>4605</v>
      </c>
      <c r="G1502" s="176">
        <v>46143</v>
      </c>
      <c r="H1502">
        <v>62697293</v>
      </c>
      <c r="I1502">
        <v>62697293</v>
      </c>
      <c r="O1502" s="176">
        <v>46143</v>
      </c>
      <c r="S1502" t="s">
        <v>4094</v>
      </c>
      <c r="T1502" s="178" t="s">
        <v>65</v>
      </c>
      <c r="U1502" t="s">
        <v>66</v>
      </c>
      <c r="V1502" t="str">
        <f>_xlfn.XLOOKUP(UTILIZADAS[[#This Row],[Contacto1]],Tabla2[phone_number_dialed],Tabla2[status_name],,0)</f>
        <v>Auto busy</v>
      </c>
    </row>
    <row r="1503" spans="1:22" x14ac:dyDescent="0.25">
      <c r="A1503" t="s">
        <v>4605</v>
      </c>
      <c r="B1503" t="s">
        <v>577</v>
      </c>
      <c r="C1503" s="4">
        <v>359357830000</v>
      </c>
      <c r="D1503" t="s">
        <v>4605</v>
      </c>
      <c r="G1503" s="176">
        <v>46143</v>
      </c>
      <c r="H1503">
        <v>62699170</v>
      </c>
      <c r="I1503">
        <v>62699170</v>
      </c>
      <c r="O1503" s="176">
        <v>46143</v>
      </c>
      <c r="S1503" t="s">
        <v>578</v>
      </c>
      <c r="T1503" s="93" t="s">
        <v>65</v>
      </c>
      <c r="U1503" t="s">
        <v>597</v>
      </c>
      <c r="V1503" t="str">
        <f>_xlfn.XLOOKUP(UTILIZADAS[[#This Row],[Contacto1]],Tabla2[phone_number_dialed],Tabla2[status_name],,0)</f>
        <v>Buzon de voz</v>
      </c>
    </row>
    <row r="1504" spans="1:22" x14ac:dyDescent="0.25">
      <c r="A1504" t="s">
        <v>4605</v>
      </c>
      <c r="B1504" t="s">
        <v>4777</v>
      </c>
      <c r="C1504" s="4">
        <v>361019610000</v>
      </c>
      <c r="D1504" t="s">
        <v>4605</v>
      </c>
      <c r="G1504" s="176">
        <v>46143</v>
      </c>
      <c r="H1504">
        <v>62712490</v>
      </c>
      <c r="I1504">
        <v>62712490</v>
      </c>
      <c r="O1504" s="176">
        <v>46143</v>
      </c>
      <c r="S1504" t="s">
        <v>4778</v>
      </c>
      <c r="T1504" s="93" t="s">
        <v>65</v>
      </c>
      <c r="U1504" t="s">
        <v>4619</v>
      </c>
      <c r="V1504" t="str">
        <f>_xlfn.XLOOKUP(UTILIZADAS[[#This Row],[Contacto1]],Tabla2[phone_number_dialed],Tabla2[status_name],,0)</f>
        <v>Agent Not Available</v>
      </c>
    </row>
    <row r="1505" spans="1:22" x14ac:dyDescent="0.25">
      <c r="A1505" t="s">
        <v>4605</v>
      </c>
      <c r="B1505" t="s">
        <v>4779</v>
      </c>
      <c r="C1505" s="4">
        <v>364093600000</v>
      </c>
      <c r="D1505" t="s">
        <v>4605</v>
      </c>
      <c r="G1505" s="176">
        <v>46143</v>
      </c>
      <c r="H1505">
        <v>62725842</v>
      </c>
      <c r="I1505">
        <v>62725842</v>
      </c>
      <c r="O1505" s="176">
        <v>46143</v>
      </c>
      <c r="S1505" t="s">
        <v>4780</v>
      </c>
      <c r="T1505" s="177" t="s">
        <v>65</v>
      </c>
      <c r="U1505" t="s">
        <v>66</v>
      </c>
      <c r="V1505" t="str">
        <f>_xlfn.XLOOKUP(UTILIZADAS[[#This Row],[Contacto1]],Tabla2[phone_number_dialed],Tabla2[status_name],,0)</f>
        <v>Agent Not Available</v>
      </c>
    </row>
    <row r="1506" spans="1:22" x14ac:dyDescent="0.25">
      <c r="A1506" t="s">
        <v>4605</v>
      </c>
      <c r="B1506" t="s">
        <v>4781</v>
      </c>
      <c r="C1506" s="4">
        <v>366015110000</v>
      </c>
      <c r="D1506" t="s">
        <v>4605</v>
      </c>
      <c r="G1506" s="176">
        <v>46143</v>
      </c>
      <c r="H1506">
        <v>62748580</v>
      </c>
      <c r="I1506">
        <v>62748580</v>
      </c>
      <c r="O1506" s="176">
        <v>46143</v>
      </c>
      <c r="S1506" t="s">
        <v>4782</v>
      </c>
      <c r="T1506" s="93" t="s">
        <v>65</v>
      </c>
      <c r="U1506" t="s">
        <v>4619</v>
      </c>
      <c r="V1506" t="str">
        <f>_xlfn.XLOOKUP(UTILIZADAS[[#This Row],[Contacto1]],Tabla2[phone_number_dialed],Tabla2[status_name],,0)</f>
        <v>Agent Not Available</v>
      </c>
    </row>
    <row r="1507" spans="1:22" x14ac:dyDescent="0.25">
      <c r="A1507" t="s">
        <v>4605</v>
      </c>
      <c r="B1507" t="s">
        <v>2411</v>
      </c>
      <c r="C1507" s="4">
        <v>362029010000</v>
      </c>
      <c r="D1507" t="s">
        <v>4605</v>
      </c>
      <c r="G1507" s="176">
        <v>46143</v>
      </c>
      <c r="H1507">
        <v>62784815</v>
      </c>
      <c r="I1507">
        <v>62784815</v>
      </c>
      <c r="O1507" s="176">
        <v>46143</v>
      </c>
      <c r="S1507" t="s">
        <v>3988</v>
      </c>
      <c r="T1507" s="178" t="s">
        <v>85</v>
      </c>
      <c r="U1507" t="s">
        <v>66</v>
      </c>
      <c r="V1507" t="str">
        <f>_xlfn.XLOOKUP(UTILIZADAS[[#This Row],[Contacto1]],Tabla2[phone_number_dialed],Tabla2[status_name],,0)</f>
        <v>Auto busy</v>
      </c>
    </row>
    <row r="1508" spans="1:22" x14ac:dyDescent="0.25">
      <c r="A1508" t="s">
        <v>4605</v>
      </c>
      <c r="B1508" t="s">
        <v>4783</v>
      </c>
      <c r="C1508" s="4">
        <v>361053930000</v>
      </c>
      <c r="D1508" t="s">
        <v>4605</v>
      </c>
      <c r="G1508" s="176">
        <v>46143</v>
      </c>
      <c r="H1508">
        <v>62814351</v>
      </c>
      <c r="I1508">
        <v>62814351</v>
      </c>
      <c r="O1508" s="176">
        <v>46143</v>
      </c>
      <c r="S1508" t="s">
        <v>4784</v>
      </c>
      <c r="T1508" s="177" t="s">
        <v>65</v>
      </c>
      <c r="U1508" t="s">
        <v>66</v>
      </c>
      <c r="V1508" t="str">
        <f>_xlfn.XLOOKUP(UTILIZADAS[[#This Row],[Contacto1]],Tabla2[phone_number_dialed],Tabla2[status_name],,0)</f>
        <v>Auto busy</v>
      </c>
    </row>
    <row r="1509" spans="1:22" x14ac:dyDescent="0.25">
      <c r="A1509" t="s">
        <v>4605</v>
      </c>
      <c r="B1509" t="s">
        <v>1308</v>
      </c>
      <c r="C1509" s="4">
        <v>353369980000</v>
      </c>
      <c r="D1509" t="s">
        <v>4605</v>
      </c>
      <c r="G1509" s="176">
        <v>46143</v>
      </c>
      <c r="H1509">
        <v>62844482</v>
      </c>
      <c r="I1509">
        <v>62844482</v>
      </c>
      <c r="O1509" s="176">
        <v>46143</v>
      </c>
      <c r="S1509" t="s">
        <v>1309</v>
      </c>
      <c r="T1509" s="178" t="s">
        <v>65</v>
      </c>
      <c r="U1509" t="s">
        <v>66</v>
      </c>
      <c r="V1509" t="str">
        <f>_xlfn.XLOOKUP(UTILIZADAS[[#This Row],[Contacto1]],Tabla2[phone_number_dialed],Tabla2[status_name],,0)</f>
        <v>Agent Not Available</v>
      </c>
    </row>
    <row r="1510" spans="1:22" x14ac:dyDescent="0.25">
      <c r="A1510" t="s">
        <v>4605</v>
      </c>
      <c r="B1510" t="s">
        <v>4785</v>
      </c>
      <c r="C1510" s="4">
        <v>260319800000</v>
      </c>
      <c r="D1510" t="s">
        <v>4605</v>
      </c>
      <c r="G1510" s="176">
        <v>46143</v>
      </c>
      <c r="H1510">
        <v>62852061</v>
      </c>
      <c r="I1510">
        <v>62852061</v>
      </c>
      <c r="O1510" s="176">
        <v>46143</v>
      </c>
      <c r="S1510" t="s">
        <v>4786</v>
      </c>
      <c r="T1510" s="177" t="s">
        <v>65</v>
      </c>
      <c r="U1510" t="s">
        <v>66</v>
      </c>
      <c r="V1510" t="str">
        <f>_xlfn.XLOOKUP(UTILIZADAS[[#This Row],[Contacto1]],Tabla2[phone_number_dialed],Tabla2[status_name],,0)</f>
        <v>Cuenta cesada</v>
      </c>
    </row>
    <row r="1511" spans="1:22" x14ac:dyDescent="0.25">
      <c r="A1511" t="s">
        <v>4605</v>
      </c>
      <c r="B1511" t="s">
        <v>4787</v>
      </c>
      <c r="C1511" s="4">
        <v>321030380000</v>
      </c>
      <c r="D1511" t="s">
        <v>4605</v>
      </c>
      <c r="G1511" s="176">
        <v>46143</v>
      </c>
      <c r="H1511">
        <v>62855320</v>
      </c>
      <c r="I1511">
        <v>62855320</v>
      </c>
      <c r="O1511" s="176">
        <v>46143</v>
      </c>
      <c r="S1511" t="s">
        <v>4788</v>
      </c>
      <c r="T1511" s="93" t="s">
        <v>65</v>
      </c>
      <c r="U1511" t="s">
        <v>4619</v>
      </c>
      <c r="V1511" t="str">
        <f>_xlfn.XLOOKUP(UTILIZADAS[[#This Row],[Contacto1]],Tabla2[phone_number_dialed],Tabla2[status_name],,0)</f>
        <v>Auto busy</v>
      </c>
    </row>
    <row r="1512" spans="1:22" x14ac:dyDescent="0.25">
      <c r="A1512" t="s">
        <v>4605</v>
      </c>
      <c r="B1512" t="s">
        <v>561</v>
      </c>
      <c r="C1512" s="4">
        <v>357358800000</v>
      </c>
      <c r="D1512" t="s">
        <v>4605</v>
      </c>
      <c r="G1512" s="176">
        <v>46143</v>
      </c>
      <c r="H1512">
        <v>62855882</v>
      </c>
      <c r="I1512">
        <v>62855882</v>
      </c>
      <c r="O1512" s="176">
        <v>46143</v>
      </c>
      <c r="S1512" t="s">
        <v>562</v>
      </c>
      <c r="T1512" s="93" t="s">
        <v>65</v>
      </c>
      <c r="U1512" t="s">
        <v>597</v>
      </c>
      <c r="V1512" t="str">
        <f>_xlfn.XLOOKUP(UTILIZADAS[[#This Row],[Contacto1]],Tabla2[phone_number_dialed],Tabla2[status_name],,0)</f>
        <v>Mensaje a tercero</v>
      </c>
    </row>
    <row r="1513" spans="1:22" x14ac:dyDescent="0.25">
      <c r="A1513" t="s">
        <v>4605</v>
      </c>
      <c r="B1513" t="s">
        <v>1464</v>
      </c>
      <c r="C1513" s="4">
        <v>345322750000</v>
      </c>
      <c r="D1513" t="s">
        <v>4605</v>
      </c>
      <c r="G1513" s="176">
        <v>46143</v>
      </c>
      <c r="H1513">
        <v>62862998</v>
      </c>
      <c r="I1513">
        <v>62862998</v>
      </c>
      <c r="O1513" s="176">
        <v>46143</v>
      </c>
      <c r="S1513" t="s">
        <v>847</v>
      </c>
      <c r="T1513" s="178" t="s">
        <v>65</v>
      </c>
      <c r="U1513" t="s">
        <v>66</v>
      </c>
      <c r="V1513" t="str">
        <f>_xlfn.XLOOKUP(UTILIZADAS[[#This Row],[Contacto1]],Tabla2[phone_number_dialed],Tabla2[status_name],,0)</f>
        <v>No Answer AutoDial</v>
      </c>
    </row>
    <row r="1514" spans="1:22" x14ac:dyDescent="0.25">
      <c r="A1514" t="s">
        <v>4605</v>
      </c>
      <c r="B1514" t="s">
        <v>4789</v>
      </c>
      <c r="C1514" s="4">
        <v>366073630000</v>
      </c>
      <c r="D1514" t="s">
        <v>4605</v>
      </c>
      <c r="G1514" s="176">
        <v>46143</v>
      </c>
      <c r="H1514">
        <v>62888335</v>
      </c>
      <c r="I1514">
        <v>62888335</v>
      </c>
      <c r="O1514" s="176">
        <v>46143</v>
      </c>
      <c r="S1514" t="s">
        <v>4588</v>
      </c>
      <c r="T1514" s="177" t="s">
        <v>2552</v>
      </c>
      <c r="U1514" t="s">
        <v>66</v>
      </c>
      <c r="V1514" t="str">
        <f>_xlfn.XLOOKUP(UTILIZADAS[[#This Row],[Contacto1]],Tabla2[phone_number_dialed],Tabla2[status_name],,0)</f>
        <v>Auto busy</v>
      </c>
    </row>
    <row r="1515" spans="1:22" x14ac:dyDescent="0.25">
      <c r="A1515" t="s">
        <v>4605</v>
      </c>
      <c r="B1515" t="s">
        <v>2374</v>
      </c>
      <c r="C1515" s="4">
        <v>367023580000</v>
      </c>
      <c r="D1515" t="s">
        <v>4605</v>
      </c>
      <c r="G1515" s="176">
        <v>46143</v>
      </c>
      <c r="H1515">
        <v>62905565</v>
      </c>
      <c r="I1515">
        <v>62905565</v>
      </c>
      <c r="O1515" s="176">
        <v>46143</v>
      </c>
      <c r="S1515" t="s">
        <v>3942</v>
      </c>
      <c r="T1515" s="178" t="s">
        <v>65</v>
      </c>
      <c r="U1515" t="s">
        <v>66</v>
      </c>
      <c r="V1515" t="str">
        <f>_xlfn.XLOOKUP(UTILIZADAS[[#This Row],[Contacto1]],Tabla2[phone_number_dialed],Tabla2[status_name],,0)</f>
        <v>Agent Not Available</v>
      </c>
    </row>
    <row r="1516" spans="1:22" x14ac:dyDescent="0.25">
      <c r="A1516" t="s">
        <v>4605</v>
      </c>
      <c r="B1516" t="s">
        <v>143</v>
      </c>
      <c r="C1516" s="4">
        <v>369004990000</v>
      </c>
      <c r="D1516" t="s">
        <v>4605</v>
      </c>
      <c r="G1516" s="176">
        <v>46143</v>
      </c>
      <c r="H1516">
        <v>62911877</v>
      </c>
      <c r="I1516">
        <v>62911877</v>
      </c>
      <c r="O1516" s="176">
        <v>46143</v>
      </c>
      <c r="S1516" t="s">
        <v>144</v>
      </c>
      <c r="T1516" s="177" t="s">
        <v>65</v>
      </c>
      <c r="U1516" t="s">
        <v>66</v>
      </c>
      <c r="V1516" t="str">
        <f>_xlfn.XLOOKUP(UTILIZADAS[[#This Row],[Contacto1]],Tabla2[phone_number_dialed],Tabla2[status_name],,0)</f>
        <v>Cuenta cesada</v>
      </c>
    </row>
    <row r="1517" spans="1:22" x14ac:dyDescent="0.25">
      <c r="A1517" t="s">
        <v>4605</v>
      </c>
      <c r="B1517" t="s">
        <v>2316</v>
      </c>
      <c r="C1517" s="4">
        <v>352384910000</v>
      </c>
      <c r="D1517" t="s">
        <v>4605</v>
      </c>
      <c r="G1517" s="176">
        <v>46143</v>
      </c>
      <c r="H1517">
        <v>62929057</v>
      </c>
      <c r="I1517">
        <v>62929057</v>
      </c>
      <c r="O1517" s="176">
        <v>46143</v>
      </c>
      <c r="S1517" t="s">
        <v>3867</v>
      </c>
      <c r="T1517" s="178" t="s">
        <v>65</v>
      </c>
      <c r="U1517" t="s">
        <v>66</v>
      </c>
      <c r="V1517" t="str">
        <f>_xlfn.XLOOKUP(UTILIZADAS[[#This Row],[Contacto1]],Tabla2[phone_number_dialed],Tabla2[status_name],,0)</f>
        <v>Auto busy</v>
      </c>
    </row>
    <row r="1518" spans="1:22" x14ac:dyDescent="0.25">
      <c r="A1518" t="s">
        <v>4605</v>
      </c>
      <c r="B1518" t="s">
        <v>74</v>
      </c>
      <c r="C1518" s="4">
        <v>362011840000</v>
      </c>
      <c r="D1518" t="s">
        <v>4605</v>
      </c>
      <c r="G1518" s="176">
        <v>46143</v>
      </c>
      <c r="H1518">
        <v>62929601</v>
      </c>
      <c r="I1518">
        <v>62929601</v>
      </c>
      <c r="O1518" s="176">
        <v>46143</v>
      </c>
      <c r="S1518" t="s">
        <v>75</v>
      </c>
      <c r="T1518" s="177" t="s">
        <v>65</v>
      </c>
      <c r="U1518" t="s">
        <v>66</v>
      </c>
      <c r="V1518" t="str">
        <f>_xlfn.XLOOKUP(UTILIZADAS[[#This Row],[Contacto1]],Tabla2[phone_number_dialed],Tabla2[status_name],,0)</f>
        <v>Cuenta cesada</v>
      </c>
    </row>
    <row r="1519" spans="1:22" x14ac:dyDescent="0.25">
      <c r="A1519" t="s">
        <v>4605</v>
      </c>
      <c r="B1519" t="s">
        <v>383</v>
      </c>
      <c r="C1519" s="4">
        <v>358369630000</v>
      </c>
      <c r="D1519" t="s">
        <v>4605</v>
      </c>
      <c r="G1519" s="176">
        <v>46143</v>
      </c>
      <c r="H1519">
        <v>62995272</v>
      </c>
      <c r="I1519">
        <v>62995272</v>
      </c>
      <c r="O1519" s="176">
        <v>46143</v>
      </c>
      <c r="S1519" t="s">
        <v>384</v>
      </c>
      <c r="T1519" s="93" t="s">
        <v>65</v>
      </c>
      <c r="U1519" t="s">
        <v>597</v>
      </c>
      <c r="V1519" t="str">
        <f>_xlfn.XLOOKUP(UTILIZADAS[[#This Row],[Contacto1]],Tabla2[phone_number_dialed],Tabla2[status_name],,0)</f>
        <v>Agent Not Available</v>
      </c>
    </row>
    <row r="1520" spans="1:22" x14ac:dyDescent="0.25">
      <c r="A1520" t="s">
        <v>4605</v>
      </c>
      <c r="B1520" t="s">
        <v>4790</v>
      </c>
      <c r="C1520" s="4">
        <v>365053180000</v>
      </c>
      <c r="D1520" t="s">
        <v>4605</v>
      </c>
      <c r="G1520" s="176">
        <v>46143</v>
      </c>
      <c r="H1520">
        <v>62999100</v>
      </c>
      <c r="I1520">
        <v>62999100</v>
      </c>
      <c r="O1520" s="176">
        <v>46143</v>
      </c>
      <c r="S1520" t="s">
        <v>4791</v>
      </c>
      <c r="T1520" s="178" t="s">
        <v>65</v>
      </c>
      <c r="U1520" t="s">
        <v>66</v>
      </c>
      <c r="V1520" t="str">
        <f>_xlfn.XLOOKUP(UTILIZADAS[[#This Row],[Contacto1]],Tabla2[phone_number_dialed],Tabla2[status_name],,0)</f>
        <v>Cuenta cesada</v>
      </c>
    </row>
    <row r="1521" spans="1:22" x14ac:dyDescent="0.25">
      <c r="A1521" t="s">
        <v>4605</v>
      </c>
      <c r="B1521" t="s">
        <v>4792</v>
      </c>
      <c r="C1521" s="4">
        <v>366022910000</v>
      </c>
      <c r="D1521" t="s">
        <v>4605</v>
      </c>
      <c r="G1521" s="176">
        <v>46143</v>
      </c>
      <c r="H1521">
        <v>63026745</v>
      </c>
      <c r="I1521">
        <v>63026745</v>
      </c>
      <c r="O1521" s="176">
        <v>46143</v>
      </c>
      <c r="S1521" t="s">
        <v>4793</v>
      </c>
      <c r="T1521" s="93" t="s">
        <v>65</v>
      </c>
      <c r="U1521" t="s">
        <v>4619</v>
      </c>
      <c r="V1521" t="str">
        <f>_xlfn.XLOOKUP(UTILIZADAS[[#This Row],[Contacto1]],Tabla2[phone_number_dialed],Tabla2[status_name],,0)</f>
        <v>Volver a llamar</v>
      </c>
    </row>
    <row r="1522" spans="1:22" x14ac:dyDescent="0.25">
      <c r="A1522" t="s">
        <v>4605</v>
      </c>
      <c r="B1522" t="s">
        <v>1412</v>
      </c>
      <c r="C1522" s="4">
        <v>357357890000</v>
      </c>
      <c r="D1522" t="s">
        <v>4605</v>
      </c>
      <c r="G1522" s="176">
        <v>46143</v>
      </c>
      <c r="H1522">
        <v>63030594</v>
      </c>
      <c r="I1522">
        <v>63030594</v>
      </c>
      <c r="O1522" s="176">
        <v>46143</v>
      </c>
      <c r="S1522" t="s">
        <v>1413</v>
      </c>
      <c r="T1522" s="177" t="s">
        <v>65</v>
      </c>
      <c r="U1522" t="s">
        <v>66</v>
      </c>
      <c r="V1522" t="str">
        <f>_xlfn.XLOOKUP(UTILIZADAS[[#This Row],[Contacto1]],Tabla2[phone_number_dialed],Tabla2[status_name],,0)</f>
        <v>Agent Not Available</v>
      </c>
    </row>
    <row r="1523" spans="1:22" x14ac:dyDescent="0.25">
      <c r="A1523" t="s">
        <v>4605</v>
      </c>
      <c r="B1523" t="s">
        <v>4794</v>
      </c>
      <c r="C1523" s="4">
        <v>369091930000</v>
      </c>
      <c r="D1523" t="s">
        <v>4605</v>
      </c>
      <c r="G1523" s="176">
        <v>46143</v>
      </c>
      <c r="H1523">
        <v>63048635</v>
      </c>
      <c r="I1523">
        <v>63048635</v>
      </c>
      <c r="O1523" s="176">
        <v>46143</v>
      </c>
      <c r="S1523" t="s">
        <v>4795</v>
      </c>
      <c r="T1523" s="178" t="s">
        <v>85</v>
      </c>
      <c r="U1523" t="s">
        <v>66</v>
      </c>
      <c r="V1523" t="str">
        <f>_xlfn.XLOOKUP(UTILIZADAS[[#This Row],[Contacto1]],Tabla2[phone_number_dialed],Tabla2[status_name],,0)</f>
        <v>No Answer AutoDial</v>
      </c>
    </row>
    <row r="1524" spans="1:22" x14ac:dyDescent="0.25">
      <c r="A1524" t="s">
        <v>4605</v>
      </c>
      <c r="B1524" t="s">
        <v>2344</v>
      </c>
      <c r="C1524" s="4">
        <v>361014760000</v>
      </c>
      <c r="D1524" t="s">
        <v>4605</v>
      </c>
      <c r="G1524" s="176">
        <v>46143</v>
      </c>
      <c r="H1524">
        <v>63058274</v>
      </c>
      <c r="I1524">
        <v>63058274</v>
      </c>
      <c r="O1524" s="176">
        <v>46143</v>
      </c>
      <c r="S1524" t="s">
        <v>3902</v>
      </c>
      <c r="T1524" s="177" t="s">
        <v>65</v>
      </c>
      <c r="U1524" t="s">
        <v>66</v>
      </c>
      <c r="V1524" t="str">
        <f>_xlfn.XLOOKUP(UTILIZADAS[[#This Row],[Contacto1]],Tabla2[phone_number_dialed],Tabla2[status_name],,0)</f>
        <v>Auto busy</v>
      </c>
    </row>
    <row r="1525" spans="1:22" x14ac:dyDescent="0.25">
      <c r="A1525" t="s">
        <v>4605</v>
      </c>
      <c r="B1525" t="s">
        <v>4796</v>
      </c>
      <c r="C1525" s="4">
        <v>343375760000</v>
      </c>
      <c r="D1525" t="s">
        <v>4605</v>
      </c>
      <c r="G1525" s="176">
        <v>46143</v>
      </c>
      <c r="H1525">
        <v>63065853</v>
      </c>
      <c r="I1525">
        <v>63065853</v>
      </c>
      <c r="O1525" s="176">
        <v>46143</v>
      </c>
      <c r="S1525" t="s">
        <v>4797</v>
      </c>
      <c r="T1525" s="178" t="s">
        <v>65</v>
      </c>
      <c r="U1525" t="s">
        <v>66</v>
      </c>
      <c r="V1525" t="str">
        <f>_xlfn.XLOOKUP(UTILIZADAS[[#This Row],[Contacto1]],Tabla2[phone_number_dialed],Tabla2[status_name],,0)</f>
        <v>Volver a llamar</v>
      </c>
    </row>
    <row r="1526" spans="1:22" x14ac:dyDescent="0.25">
      <c r="A1526" t="s">
        <v>4605</v>
      </c>
      <c r="B1526" t="s">
        <v>4798</v>
      </c>
      <c r="C1526" s="4">
        <v>363063180000</v>
      </c>
      <c r="D1526" t="s">
        <v>4605</v>
      </c>
      <c r="G1526" s="176">
        <v>46143</v>
      </c>
      <c r="H1526">
        <v>63077492</v>
      </c>
      <c r="I1526">
        <v>63077492</v>
      </c>
      <c r="O1526" s="176">
        <v>46143</v>
      </c>
      <c r="S1526" t="s">
        <v>4799</v>
      </c>
      <c r="T1526" s="177" t="s">
        <v>85</v>
      </c>
      <c r="U1526" t="s">
        <v>66</v>
      </c>
      <c r="V1526" t="str">
        <f>_xlfn.XLOOKUP(UTILIZADAS[[#This Row],[Contacto1]],Tabla2[phone_number_dialed],Tabla2[status_name],,0)</f>
        <v>Agent Not Available</v>
      </c>
    </row>
    <row r="1527" spans="1:22" x14ac:dyDescent="0.25">
      <c r="A1527" t="s">
        <v>4605</v>
      </c>
      <c r="B1527" t="s">
        <v>4800</v>
      </c>
      <c r="C1527" s="4">
        <v>364074660000</v>
      </c>
      <c r="D1527" t="s">
        <v>4605</v>
      </c>
      <c r="G1527" s="176">
        <v>46143</v>
      </c>
      <c r="H1527">
        <v>63093862</v>
      </c>
      <c r="I1527">
        <v>63093862</v>
      </c>
      <c r="O1527" s="176">
        <v>46143</v>
      </c>
      <c r="S1527" t="s">
        <v>4801</v>
      </c>
      <c r="T1527" s="178" t="s">
        <v>65</v>
      </c>
      <c r="U1527" t="s">
        <v>66</v>
      </c>
      <c r="V1527" t="str">
        <f>_xlfn.XLOOKUP(UTILIZADAS[[#This Row],[Contacto1]],Tabla2[phone_number_dialed],Tabla2[status_name],,0)</f>
        <v>Agent Not Available</v>
      </c>
    </row>
    <row r="1528" spans="1:22" x14ac:dyDescent="0.25">
      <c r="A1528" t="s">
        <v>4605</v>
      </c>
      <c r="B1528" t="s">
        <v>4802</v>
      </c>
      <c r="C1528" s="4">
        <v>358346740000</v>
      </c>
      <c r="D1528" t="s">
        <v>4605</v>
      </c>
      <c r="G1528" s="176">
        <v>46143</v>
      </c>
      <c r="H1528">
        <v>63096925</v>
      </c>
      <c r="I1528">
        <v>63096925</v>
      </c>
      <c r="O1528" s="176">
        <v>46143</v>
      </c>
      <c r="S1528" t="s">
        <v>4803</v>
      </c>
      <c r="T1528" s="177" t="s">
        <v>65</v>
      </c>
      <c r="U1528" t="s">
        <v>66</v>
      </c>
      <c r="V1528" t="str">
        <f>_xlfn.XLOOKUP(UTILIZADAS[[#This Row],[Contacto1]],Tabla2[phone_number_dialed],Tabla2[status_name],,0)</f>
        <v>Agent Not Available</v>
      </c>
    </row>
    <row r="1529" spans="1:22" x14ac:dyDescent="0.25">
      <c r="A1529" t="s">
        <v>4605</v>
      </c>
      <c r="B1529" t="s">
        <v>4387</v>
      </c>
      <c r="C1529" s="4">
        <v>368021270000</v>
      </c>
      <c r="D1529" t="s">
        <v>4605</v>
      </c>
      <c r="G1529" s="176">
        <v>46143</v>
      </c>
      <c r="H1529">
        <v>63105697</v>
      </c>
      <c r="I1529">
        <v>63105697</v>
      </c>
      <c r="O1529" s="176">
        <v>46143</v>
      </c>
      <c r="S1529" t="s">
        <v>3954</v>
      </c>
      <c r="T1529" s="178" t="s">
        <v>65</v>
      </c>
      <c r="U1529" t="s">
        <v>66</v>
      </c>
      <c r="V1529" t="str">
        <f>_xlfn.XLOOKUP(UTILIZADAS[[#This Row],[Contacto1]],Tabla2[phone_number_dialed],Tabla2[status_name],,0)</f>
        <v>Agent Not Available</v>
      </c>
    </row>
    <row r="1530" spans="1:22" x14ac:dyDescent="0.25">
      <c r="A1530" t="s">
        <v>4605</v>
      </c>
      <c r="B1530" t="s">
        <v>421</v>
      </c>
      <c r="C1530" s="4">
        <v>356369130000</v>
      </c>
      <c r="D1530" t="s">
        <v>4605</v>
      </c>
      <c r="G1530" s="176">
        <v>46143</v>
      </c>
      <c r="H1530">
        <v>63112659</v>
      </c>
      <c r="I1530">
        <v>63112659</v>
      </c>
      <c r="O1530" s="176">
        <v>46143</v>
      </c>
      <c r="S1530" t="s">
        <v>422</v>
      </c>
      <c r="T1530" s="93" t="s">
        <v>65</v>
      </c>
      <c r="U1530" t="s">
        <v>597</v>
      </c>
      <c r="V1530" t="str">
        <f>_xlfn.XLOOKUP(UTILIZADAS[[#This Row],[Contacto1]],Tabla2[phone_number_dialed],Tabla2[status_name],,0)</f>
        <v>Auto busy</v>
      </c>
    </row>
    <row r="1531" spans="1:22" x14ac:dyDescent="0.25">
      <c r="A1531" t="s">
        <v>4605</v>
      </c>
      <c r="B1531" t="s">
        <v>2514</v>
      </c>
      <c r="C1531" s="4">
        <v>364042230000</v>
      </c>
      <c r="D1531" t="s">
        <v>4605</v>
      </c>
      <c r="G1531" s="176">
        <v>46143</v>
      </c>
      <c r="H1531">
        <v>63122882</v>
      </c>
      <c r="I1531">
        <v>63122882</v>
      </c>
      <c r="O1531" s="176">
        <v>46143</v>
      </c>
      <c r="S1531" t="s">
        <v>4114</v>
      </c>
      <c r="T1531" s="177" t="s">
        <v>65</v>
      </c>
      <c r="U1531" t="s">
        <v>66</v>
      </c>
      <c r="V1531" t="str">
        <f>_xlfn.XLOOKUP(UTILIZADAS[[#This Row],[Contacto1]],Tabla2[phone_number_dialed],Tabla2[status_name],,0)</f>
        <v>No Answer AutoDial</v>
      </c>
    </row>
    <row r="1532" spans="1:22" x14ac:dyDescent="0.25">
      <c r="A1532" t="s">
        <v>4605</v>
      </c>
      <c r="B1532" t="s">
        <v>545</v>
      </c>
      <c r="C1532" s="4">
        <v>354358390000</v>
      </c>
      <c r="D1532" t="s">
        <v>4605</v>
      </c>
      <c r="G1532" s="176">
        <v>46143</v>
      </c>
      <c r="H1532">
        <v>63131031</v>
      </c>
      <c r="I1532">
        <v>63131031</v>
      </c>
      <c r="O1532" s="176">
        <v>46143</v>
      </c>
      <c r="S1532" t="s">
        <v>546</v>
      </c>
      <c r="T1532" s="93" t="s">
        <v>65</v>
      </c>
      <c r="U1532" t="s">
        <v>597</v>
      </c>
      <c r="V1532" t="str">
        <f>_xlfn.XLOOKUP(UTILIZADAS[[#This Row],[Contacto1]],Tabla2[phone_number_dialed],Tabla2[status_name],,0)</f>
        <v>Agent Not Available</v>
      </c>
    </row>
    <row r="1533" spans="1:22" x14ac:dyDescent="0.25">
      <c r="A1533" t="s">
        <v>4605</v>
      </c>
      <c r="B1533" t="s">
        <v>347</v>
      </c>
      <c r="C1533" s="4">
        <v>802744040000</v>
      </c>
      <c r="D1533" t="s">
        <v>4605</v>
      </c>
      <c r="G1533" s="176">
        <v>46143</v>
      </c>
      <c r="H1533">
        <v>63139226</v>
      </c>
      <c r="I1533">
        <v>63139226</v>
      </c>
      <c r="O1533" s="176">
        <v>46143</v>
      </c>
      <c r="S1533" t="s">
        <v>348</v>
      </c>
      <c r="T1533" s="93" t="s">
        <v>65</v>
      </c>
      <c r="U1533" t="s">
        <v>597</v>
      </c>
      <c r="V1533" t="str">
        <f>_xlfn.XLOOKUP(UTILIZADAS[[#This Row],[Contacto1]],Tabla2[phone_number_dialed],Tabla2[status_name],,0)</f>
        <v>Agent Not Available</v>
      </c>
    </row>
    <row r="1534" spans="1:22" x14ac:dyDescent="0.25">
      <c r="A1534" t="s">
        <v>4605</v>
      </c>
      <c r="B1534" t="s">
        <v>95</v>
      </c>
      <c r="C1534" s="4">
        <v>216045700000</v>
      </c>
      <c r="D1534" t="s">
        <v>4605</v>
      </c>
      <c r="G1534" s="176">
        <v>46143</v>
      </c>
      <c r="H1534">
        <v>63140940</v>
      </c>
      <c r="I1534">
        <v>63140940</v>
      </c>
      <c r="O1534" s="176">
        <v>46143</v>
      </c>
      <c r="S1534" t="s">
        <v>96</v>
      </c>
      <c r="T1534" s="178" t="s">
        <v>65</v>
      </c>
      <c r="U1534" t="s">
        <v>66</v>
      </c>
      <c r="V1534" t="str">
        <f>_xlfn.XLOOKUP(UTILIZADAS[[#This Row],[Contacto1]],Tabla2[phone_number_dialed],Tabla2[status_name],,0)</f>
        <v>Agent Not Available</v>
      </c>
    </row>
    <row r="1535" spans="1:22" x14ac:dyDescent="0.25">
      <c r="A1535" t="s">
        <v>4605</v>
      </c>
      <c r="B1535" t="s">
        <v>4804</v>
      </c>
      <c r="C1535" s="4">
        <v>367093770000</v>
      </c>
      <c r="D1535" t="s">
        <v>4605</v>
      </c>
      <c r="G1535" s="176">
        <v>46143</v>
      </c>
      <c r="H1535">
        <v>63155740</v>
      </c>
      <c r="I1535">
        <v>63155740</v>
      </c>
      <c r="O1535" s="176">
        <v>46143</v>
      </c>
      <c r="S1535" t="s">
        <v>4805</v>
      </c>
      <c r="T1535" s="177" t="s">
        <v>85</v>
      </c>
      <c r="U1535" t="s">
        <v>66</v>
      </c>
      <c r="V1535" t="str">
        <f>_xlfn.XLOOKUP(UTILIZADAS[[#This Row],[Contacto1]],Tabla2[phone_number_dialed],Tabla2[status_name],,0)</f>
        <v>Agent Not Available</v>
      </c>
    </row>
    <row r="1536" spans="1:22" x14ac:dyDescent="0.25">
      <c r="A1536" t="s">
        <v>4605</v>
      </c>
      <c r="B1536" t="s">
        <v>4806</v>
      </c>
      <c r="C1536" s="4">
        <v>362084370000</v>
      </c>
      <c r="D1536" t="s">
        <v>4605</v>
      </c>
      <c r="G1536" s="176">
        <v>46143</v>
      </c>
      <c r="H1536">
        <v>63161185</v>
      </c>
      <c r="I1536">
        <v>63161185</v>
      </c>
      <c r="O1536" s="176">
        <v>46143</v>
      </c>
      <c r="S1536" t="s">
        <v>4807</v>
      </c>
      <c r="T1536" s="178" t="s">
        <v>65</v>
      </c>
      <c r="U1536" t="s">
        <v>66</v>
      </c>
      <c r="V1536" t="str">
        <f>_xlfn.XLOOKUP(UTILIZADAS[[#This Row],[Contacto1]],Tabla2[phone_number_dialed],Tabla2[status_name],,0)</f>
        <v>No Answer AutoDial</v>
      </c>
    </row>
    <row r="1537" spans="1:22" x14ac:dyDescent="0.25">
      <c r="A1537" t="s">
        <v>4605</v>
      </c>
      <c r="B1537" t="s">
        <v>4808</v>
      </c>
      <c r="C1537" s="4">
        <v>366023610000</v>
      </c>
      <c r="D1537" t="s">
        <v>4605</v>
      </c>
      <c r="G1537" s="176">
        <v>46143</v>
      </c>
      <c r="H1537">
        <v>63165778</v>
      </c>
      <c r="I1537">
        <v>63165778</v>
      </c>
      <c r="O1537" s="176">
        <v>46143</v>
      </c>
      <c r="S1537" t="s">
        <v>4809</v>
      </c>
      <c r="T1537" s="93" t="s">
        <v>65</v>
      </c>
      <c r="U1537" t="s">
        <v>4619</v>
      </c>
      <c r="V1537" t="str">
        <f>_xlfn.XLOOKUP(UTILIZADAS[[#This Row],[Contacto1]],Tabla2[phone_number_dialed],Tabla2[status_name],,0)</f>
        <v>Buzon de voz</v>
      </c>
    </row>
    <row r="1538" spans="1:22" x14ac:dyDescent="0.25">
      <c r="A1538" t="s">
        <v>4605</v>
      </c>
      <c r="B1538" t="s">
        <v>2407</v>
      </c>
      <c r="C1538" s="4">
        <v>173075250000</v>
      </c>
      <c r="D1538" t="s">
        <v>4605</v>
      </c>
      <c r="G1538" s="176">
        <v>46143</v>
      </c>
      <c r="H1538">
        <v>63175912</v>
      </c>
      <c r="I1538">
        <v>63175912</v>
      </c>
      <c r="O1538" s="176">
        <v>46143</v>
      </c>
      <c r="S1538" t="s">
        <v>3980</v>
      </c>
      <c r="T1538" s="93" t="s">
        <v>65</v>
      </c>
      <c r="U1538" t="s">
        <v>4619</v>
      </c>
      <c r="V1538" t="str">
        <f>_xlfn.XLOOKUP(UTILIZADAS[[#This Row],[Contacto1]],Tabla2[phone_number_dialed],Tabla2[status_name],,0)</f>
        <v>Volver a llamar</v>
      </c>
    </row>
    <row r="1539" spans="1:22" x14ac:dyDescent="0.25">
      <c r="A1539" t="s">
        <v>4605</v>
      </c>
      <c r="B1539" t="s">
        <v>343</v>
      </c>
      <c r="C1539" s="4">
        <v>357374950000</v>
      </c>
      <c r="D1539" t="s">
        <v>4605</v>
      </c>
      <c r="G1539" s="176">
        <v>46143</v>
      </c>
      <c r="H1539">
        <v>63186905</v>
      </c>
      <c r="I1539">
        <v>63186905</v>
      </c>
      <c r="O1539" s="176">
        <v>46143</v>
      </c>
      <c r="S1539" t="s">
        <v>344</v>
      </c>
      <c r="T1539" s="93" t="s">
        <v>65</v>
      </c>
      <c r="U1539" t="s">
        <v>597</v>
      </c>
      <c r="V1539" t="str">
        <f>_xlfn.XLOOKUP(UTILIZADAS[[#This Row],[Contacto1]],Tabla2[phone_number_dialed],Tabla2[status_name],,0)</f>
        <v>Auto busy</v>
      </c>
    </row>
    <row r="1540" spans="1:22" x14ac:dyDescent="0.25">
      <c r="A1540" t="s">
        <v>4605</v>
      </c>
      <c r="B1540" t="s">
        <v>191</v>
      </c>
      <c r="C1540" s="4">
        <v>275067830000</v>
      </c>
      <c r="D1540" t="s">
        <v>4605</v>
      </c>
      <c r="G1540" s="176">
        <v>46143</v>
      </c>
      <c r="H1540">
        <v>63197407</v>
      </c>
      <c r="I1540">
        <v>63197407</v>
      </c>
      <c r="O1540" s="176">
        <v>46143</v>
      </c>
      <c r="S1540" t="s">
        <v>192</v>
      </c>
      <c r="T1540" s="177" t="s">
        <v>65</v>
      </c>
      <c r="U1540" t="s">
        <v>66</v>
      </c>
      <c r="V1540" t="str">
        <f>_xlfn.XLOOKUP(UTILIZADAS[[#This Row],[Contacto1]],Tabla2[phone_number_dialed],Tabla2[status_name],,0)</f>
        <v>Agent Not Available</v>
      </c>
    </row>
    <row r="1541" spans="1:22" x14ac:dyDescent="0.25">
      <c r="A1541" t="s">
        <v>4605</v>
      </c>
      <c r="B1541" t="s">
        <v>4810</v>
      </c>
      <c r="C1541" s="4">
        <v>361007930000</v>
      </c>
      <c r="D1541" t="s">
        <v>4605</v>
      </c>
      <c r="G1541" s="176">
        <v>46143</v>
      </c>
      <c r="H1541">
        <v>63232344</v>
      </c>
      <c r="I1541">
        <v>63232344</v>
      </c>
      <c r="O1541" s="176">
        <v>46143</v>
      </c>
      <c r="S1541" t="s">
        <v>4811</v>
      </c>
      <c r="T1541" s="93" t="s">
        <v>65</v>
      </c>
      <c r="U1541" t="s">
        <v>4619</v>
      </c>
      <c r="V1541" t="str">
        <f>_xlfn.XLOOKUP(UTILIZADAS[[#This Row],[Contacto1]],Tabla2[phone_number_dialed],Tabla2[status_name],,0)</f>
        <v>Volver a llamar</v>
      </c>
    </row>
    <row r="1542" spans="1:22" x14ac:dyDescent="0.25">
      <c r="A1542" t="s">
        <v>4605</v>
      </c>
      <c r="B1542" t="s">
        <v>87</v>
      </c>
      <c r="C1542" s="4">
        <v>362010540000</v>
      </c>
      <c r="D1542" t="s">
        <v>4605</v>
      </c>
      <c r="G1542" s="176">
        <v>46143</v>
      </c>
      <c r="H1542">
        <v>63238835</v>
      </c>
      <c r="I1542">
        <v>63238835</v>
      </c>
      <c r="O1542" s="176">
        <v>46143</v>
      </c>
      <c r="S1542" t="s">
        <v>88</v>
      </c>
      <c r="T1542" s="178" t="s">
        <v>65</v>
      </c>
      <c r="U1542" t="s">
        <v>66</v>
      </c>
      <c r="V1542" t="str">
        <f>_xlfn.XLOOKUP(UTILIZADAS[[#This Row],[Contacto1]],Tabla2[phone_number_dialed],Tabla2[status_name],,0)</f>
        <v>Agent Not Available</v>
      </c>
    </row>
    <row r="1543" spans="1:22" x14ac:dyDescent="0.25">
      <c r="A1543" t="s">
        <v>4605</v>
      </c>
      <c r="B1543" t="s">
        <v>4812</v>
      </c>
      <c r="C1543" s="4">
        <v>367055540000</v>
      </c>
      <c r="D1543" t="s">
        <v>4605</v>
      </c>
      <c r="G1543" s="176">
        <v>46143</v>
      </c>
      <c r="H1543">
        <v>63242228</v>
      </c>
      <c r="I1543">
        <v>63242228</v>
      </c>
      <c r="O1543" s="176">
        <v>46143</v>
      </c>
      <c r="S1543" t="s">
        <v>4813</v>
      </c>
      <c r="T1543" s="177" t="s">
        <v>85</v>
      </c>
      <c r="U1543" t="s">
        <v>66</v>
      </c>
      <c r="V1543" t="str">
        <f>_xlfn.XLOOKUP(UTILIZADAS[[#This Row],[Contacto1]],Tabla2[phone_number_dialed],Tabla2[status_name],,0)</f>
        <v>Cliente al dia</v>
      </c>
    </row>
    <row r="1544" spans="1:22" x14ac:dyDescent="0.25">
      <c r="A1544" t="s">
        <v>4605</v>
      </c>
      <c r="B1544" t="s">
        <v>4814</v>
      </c>
      <c r="C1544" s="4">
        <v>364078870000</v>
      </c>
      <c r="D1544" t="s">
        <v>4605</v>
      </c>
      <c r="G1544" s="176">
        <v>46143</v>
      </c>
      <c r="H1544">
        <v>63243255</v>
      </c>
      <c r="I1544">
        <v>63243255</v>
      </c>
      <c r="O1544" s="176">
        <v>46143</v>
      </c>
      <c r="S1544" t="s">
        <v>4592</v>
      </c>
      <c r="T1544" s="178" t="s">
        <v>2553</v>
      </c>
      <c r="U1544" t="s">
        <v>66</v>
      </c>
      <c r="V1544" t="str">
        <f>_xlfn.XLOOKUP(UTILIZADAS[[#This Row],[Contacto1]],Tabla2[phone_number_dialed],Tabla2[status_name],,0)</f>
        <v>Auto busy</v>
      </c>
    </row>
    <row r="1545" spans="1:22" x14ac:dyDescent="0.25">
      <c r="A1545" t="s">
        <v>4605</v>
      </c>
      <c r="B1545" t="s">
        <v>4815</v>
      </c>
      <c r="C1545" s="4">
        <v>358371710000</v>
      </c>
      <c r="D1545" t="s">
        <v>4605</v>
      </c>
      <c r="G1545" s="176">
        <v>46143</v>
      </c>
      <c r="H1545">
        <v>63246343</v>
      </c>
      <c r="I1545">
        <v>63246343</v>
      </c>
      <c r="O1545" s="176">
        <v>46143</v>
      </c>
      <c r="S1545" t="s">
        <v>4816</v>
      </c>
      <c r="T1545" s="93" t="s">
        <v>65</v>
      </c>
      <c r="U1545" t="s">
        <v>4619</v>
      </c>
      <c r="V1545" t="str">
        <f>_xlfn.XLOOKUP(UTILIZADAS[[#This Row],[Contacto1]],Tabla2[phone_number_dialed],Tabla2[status_name],,0)</f>
        <v>Volver a llamar</v>
      </c>
    </row>
    <row r="1546" spans="1:22" x14ac:dyDescent="0.25">
      <c r="A1546" t="s">
        <v>4605</v>
      </c>
      <c r="B1546" t="s">
        <v>2301</v>
      </c>
      <c r="C1546" s="4">
        <v>354379790000</v>
      </c>
      <c r="D1546" t="s">
        <v>4605</v>
      </c>
      <c r="G1546" s="176">
        <v>46143</v>
      </c>
      <c r="H1546">
        <v>63267385</v>
      </c>
      <c r="I1546">
        <v>63267385</v>
      </c>
      <c r="O1546" s="176">
        <v>46143</v>
      </c>
      <c r="S1546" t="s">
        <v>3852</v>
      </c>
      <c r="T1546" s="177" t="s">
        <v>65</v>
      </c>
      <c r="U1546" t="s">
        <v>66</v>
      </c>
      <c r="V1546" t="str">
        <f>_xlfn.XLOOKUP(UTILIZADAS[[#This Row],[Contacto1]],Tabla2[phone_number_dialed],Tabla2[status_name],,0)</f>
        <v>Agent Not Available</v>
      </c>
    </row>
    <row r="1547" spans="1:22" x14ac:dyDescent="0.25">
      <c r="A1547" t="s">
        <v>4605</v>
      </c>
      <c r="B1547" t="s">
        <v>4817</v>
      </c>
      <c r="C1547" s="4">
        <v>363058060000</v>
      </c>
      <c r="D1547" t="s">
        <v>4605</v>
      </c>
      <c r="G1547" s="176">
        <v>46143</v>
      </c>
      <c r="H1547">
        <v>63269942</v>
      </c>
      <c r="I1547">
        <v>63269942</v>
      </c>
      <c r="O1547" s="176">
        <v>46143</v>
      </c>
      <c r="S1547" t="s">
        <v>4818</v>
      </c>
      <c r="T1547" s="178" t="s">
        <v>65</v>
      </c>
      <c r="U1547" t="s">
        <v>66</v>
      </c>
      <c r="V1547" t="str">
        <f>_xlfn.XLOOKUP(UTILIZADAS[[#This Row],[Contacto1]],Tabla2[phone_number_dialed],Tabla2[status_name],,0)</f>
        <v>Agent Not Available</v>
      </c>
    </row>
    <row r="1548" spans="1:22" x14ac:dyDescent="0.25">
      <c r="A1548" t="s">
        <v>4605</v>
      </c>
      <c r="B1548" t="s">
        <v>4401</v>
      </c>
      <c r="C1548" s="4">
        <v>363029740000</v>
      </c>
      <c r="D1548" t="s">
        <v>4605</v>
      </c>
      <c r="G1548" s="176">
        <v>46143</v>
      </c>
      <c r="H1548">
        <v>63270813</v>
      </c>
      <c r="I1548">
        <v>63270813</v>
      </c>
      <c r="O1548" s="176">
        <v>46143</v>
      </c>
      <c r="S1548" t="s">
        <v>3979</v>
      </c>
      <c r="T1548" s="93" t="s">
        <v>65</v>
      </c>
      <c r="U1548" t="s">
        <v>4619</v>
      </c>
      <c r="V1548" t="str">
        <f>_xlfn.XLOOKUP(UTILIZADAS[[#This Row],[Contacto1]],Tabla2[phone_number_dialed],Tabla2[status_name],,0)</f>
        <v>Agent Not Available</v>
      </c>
    </row>
    <row r="1549" spans="1:22" x14ac:dyDescent="0.25">
      <c r="A1549" t="s">
        <v>4605</v>
      </c>
      <c r="B1549" t="s">
        <v>4819</v>
      </c>
      <c r="C1549" s="4">
        <v>999075350000</v>
      </c>
      <c r="D1549" t="s">
        <v>4605</v>
      </c>
      <c r="G1549" s="176">
        <v>46143</v>
      </c>
      <c r="H1549">
        <v>63309000</v>
      </c>
      <c r="I1549">
        <v>63309000</v>
      </c>
      <c r="O1549" s="176">
        <v>46143</v>
      </c>
      <c r="S1549" t="s">
        <v>4820</v>
      </c>
      <c r="T1549" s="177" t="s">
        <v>65</v>
      </c>
      <c r="U1549" t="s">
        <v>66</v>
      </c>
      <c r="V1549" t="str">
        <f>_xlfn.XLOOKUP(UTILIZADAS[[#This Row],[Contacto1]],Tabla2[phone_number_dialed],Tabla2[status_name],,0)</f>
        <v>No Answer AutoDial</v>
      </c>
    </row>
    <row r="1550" spans="1:22" x14ac:dyDescent="0.25">
      <c r="A1550" t="s">
        <v>4605</v>
      </c>
      <c r="B1550" t="s">
        <v>4821</v>
      </c>
      <c r="C1550" s="4">
        <v>366053870000</v>
      </c>
      <c r="D1550" t="s">
        <v>4605</v>
      </c>
      <c r="G1550" s="176">
        <v>46143</v>
      </c>
      <c r="H1550">
        <v>63309512</v>
      </c>
      <c r="I1550">
        <v>63309512</v>
      </c>
      <c r="O1550" s="176">
        <v>46143</v>
      </c>
      <c r="S1550" t="s">
        <v>4822</v>
      </c>
      <c r="T1550" s="178" t="s">
        <v>65</v>
      </c>
      <c r="U1550" t="s">
        <v>66</v>
      </c>
      <c r="V1550" t="str">
        <f>_xlfn.XLOOKUP(UTILIZADAS[[#This Row],[Contacto1]],Tabla2[phone_number_dialed],Tabla2[status_name],,0)</f>
        <v>Buzon de voz</v>
      </c>
    </row>
    <row r="1551" spans="1:22" x14ac:dyDescent="0.25">
      <c r="A1551" t="s">
        <v>4605</v>
      </c>
      <c r="B1551" t="s">
        <v>4823</v>
      </c>
      <c r="C1551" s="4">
        <v>365065890000</v>
      </c>
      <c r="D1551" t="s">
        <v>4605</v>
      </c>
      <c r="G1551" s="176">
        <v>46143</v>
      </c>
      <c r="H1551">
        <v>63319808</v>
      </c>
      <c r="I1551">
        <v>63319808</v>
      </c>
      <c r="O1551" s="176">
        <v>46143</v>
      </c>
      <c r="S1551" t="s">
        <v>4824</v>
      </c>
      <c r="T1551" s="177" t="s">
        <v>65</v>
      </c>
      <c r="U1551" t="s">
        <v>66</v>
      </c>
      <c r="V1551" t="str">
        <f>_xlfn.XLOOKUP(UTILIZADAS[[#This Row],[Contacto1]],Tabla2[phone_number_dialed],Tabla2[status_name],,0)</f>
        <v>Auto busy</v>
      </c>
    </row>
    <row r="1552" spans="1:22" x14ac:dyDescent="0.25">
      <c r="A1552" t="s">
        <v>4605</v>
      </c>
      <c r="B1552" t="s">
        <v>1517</v>
      </c>
      <c r="C1552" s="4">
        <v>358355590000</v>
      </c>
      <c r="D1552" t="s">
        <v>4605</v>
      </c>
      <c r="G1552" s="176">
        <v>46143</v>
      </c>
      <c r="H1552">
        <v>63321872</v>
      </c>
      <c r="I1552">
        <v>63321872</v>
      </c>
      <c r="O1552" s="176">
        <v>46143</v>
      </c>
      <c r="S1552" t="s">
        <v>1518</v>
      </c>
      <c r="T1552" s="178" t="s">
        <v>65</v>
      </c>
      <c r="U1552" t="s">
        <v>66</v>
      </c>
      <c r="V1552" t="str">
        <f>_xlfn.XLOOKUP(UTILIZADAS[[#This Row],[Contacto1]],Tabla2[phone_number_dialed],Tabla2[status_name],,0)</f>
        <v>No Answer AutoDial</v>
      </c>
    </row>
    <row r="1553" spans="1:22" x14ac:dyDescent="0.25">
      <c r="A1553" t="s">
        <v>4605</v>
      </c>
      <c r="B1553" t="s">
        <v>1277</v>
      </c>
      <c r="C1553" s="4">
        <v>329051000000</v>
      </c>
      <c r="D1553" t="s">
        <v>4605</v>
      </c>
      <c r="G1553" s="176">
        <v>46143</v>
      </c>
      <c r="H1553">
        <v>63323851</v>
      </c>
      <c r="I1553">
        <v>63323851</v>
      </c>
      <c r="O1553" s="176">
        <v>46143</v>
      </c>
      <c r="S1553" t="s">
        <v>1278</v>
      </c>
      <c r="T1553" s="177" t="s">
        <v>86</v>
      </c>
      <c r="U1553" t="s">
        <v>66</v>
      </c>
      <c r="V1553" t="str">
        <f>_xlfn.XLOOKUP(UTILIZADAS[[#This Row],[Contacto1]],Tabla2[phone_number_dialed],Tabla2[status_name],,0)</f>
        <v>Agent Not Available</v>
      </c>
    </row>
    <row r="1554" spans="1:22" x14ac:dyDescent="0.25">
      <c r="A1554" t="s">
        <v>4605</v>
      </c>
      <c r="B1554" t="s">
        <v>1435</v>
      </c>
      <c r="C1554" s="4">
        <v>185066630000</v>
      </c>
      <c r="D1554" t="s">
        <v>4605</v>
      </c>
      <c r="G1554" s="176">
        <v>46143</v>
      </c>
      <c r="H1554">
        <v>63333333</v>
      </c>
      <c r="I1554">
        <v>63333333</v>
      </c>
      <c r="O1554" s="176">
        <v>46143</v>
      </c>
      <c r="S1554" t="s">
        <v>1436</v>
      </c>
      <c r="T1554" s="178" t="s">
        <v>65</v>
      </c>
      <c r="U1554" t="s">
        <v>66</v>
      </c>
      <c r="V1554" t="str">
        <f>_xlfn.XLOOKUP(UTILIZADAS[[#This Row],[Contacto1]],Tabla2[phone_number_dialed],Tabla2[status_name],,0)</f>
        <v>Agent Not Available</v>
      </c>
    </row>
    <row r="1555" spans="1:22" x14ac:dyDescent="0.25">
      <c r="A1555" t="s">
        <v>4605</v>
      </c>
      <c r="B1555" t="s">
        <v>2337</v>
      </c>
      <c r="C1555" s="4">
        <v>363013180000</v>
      </c>
      <c r="D1555" t="s">
        <v>4605</v>
      </c>
      <c r="G1555" s="176">
        <v>46143</v>
      </c>
      <c r="H1555">
        <v>63337433</v>
      </c>
      <c r="I1555">
        <v>63337433</v>
      </c>
      <c r="O1555" s="176">
        <v>46143</v>
      </c>
      <c r="S1555" t="s">
        <v>3893</v>
      </c>
      <c r="T1555" s="177" t="s">
        <v>65</v>
      </c>
      <c r="U1555" t="s">
        <v>66</v>
      </c>
      <c r="V1555" t="str">
        <f>_xlfn.XLOOKUP(UTILIZADAS[[#This Row],[Contacto1]],Tabla2[phone_number_dialed],Tabla2[status_name],,0)</f>
        <v>Cuenta cesada</v>
      </c>
    </row>
    <row r="1556" spans="1:22" x14ac:dyDescent="0.25">
      <c r="A1556" t="s">
        <v>4605</v>
      </c>
      <c r="B1556" t="s">
        <v>119</v>
      </c>
      <c r="C1556" s="4">
        <v>223023930000</v>
      </c>
      <c r="D1556" t="s">
        <v>4605</v>
      </c>
      <c r="G1556" s="176">
        <v>46143</v>
      </c>
      <c r="H1556">
        <v>63345226</v>
      </c>
      <c r="I1556">
        <v>63345226</v>
      </c>
      <c r="O1556" s="176">
        <v>46143</v>
      </c>
      <c r="S1556" t="s">
        <v>120</v>
      </c>
      <c r="T1556" s="178" t="s">
        <v>73</v>
      </c>
      <c r="U1556" t="s">
        <v>66</v>
      </c>
      <c r="V1556" t="str">
        <f>_xlfn.XLOOKUP(UTILIZADAS[[#This Row],[Contacto1]],Tabla2[phone_number_dialed],Tabla2[status_name],,0)</f>
        <v>Cuenta cesada</v>
      </c>
    </row>
    <row r="1557" spans="1:22" x14ac:dyDescent="0.25">
      <c r="A1557" t="s">
        <v>4605</v>
      </c>
      <c r="B1557" t="s">
        <v>264</v>
      </c>
      <c r="C1557" s="4">
        <v>354386030000</v>
      </c>
      <c r="D1557" t="s">
        <v>4605</v>
      </c>
      <c r="G1557" s="176">
        <v>46143</v>
      </c>
      <c r="H1557">
        <v>63360064</v>
      </c>
      <c r="I1557">
        <v>63360064</v>
      </c>
      <c r="O1557" s="176">
        <v>46143</v>
      </c>
      <c r="S1557" t="s">
        <v>265</v>
      </c>
      <c r="T1557" s="93" t="s">
        <v>65</v>
      </c>
      <c r="U1557" t="s">
        <v>597</v>
      </c>
      <c r="V1557" t="str">
        <f>_xlfn.XLOOKUP(UTILIZADAS[[#This Row],[Contacto1]],Tabla2[phone_number_dialed],Tabla2[status_name],,0)</f>
        <v>Call Back</v>
      </c>
    </row>
    <row r="1558" spans="1:22" x14ac:dyDescent="0.25">
      <c r="A1558" t="s">
        <v>4605</v>
      </c>
      <c r="B1558" t="s">
        <v>4825</v>
      </c>
      <c r="C1558" s="4">
        <v>362012640000</v>
      </c>
      <c r="D1558" t="s">
        <v>4605</v>
      </c>
      <c r="G1558" s="176">
        <v>46143</v>
      </c>
      <c r="H1558">
        <v>63368388</v>
      </c>
      <c r="I1558">
        <v>63368388</v>
      </c>
      <c r="O1558" s="176">
        <v>46143</v>
      </c>
      <c r="S1558" t="s">
        <v>4826</v>
      </c>
      <c r="T1558" s="93" t="s">
        <v>65</v>
      </c>
      <c r="U1558" t="s">
        <v>4619</v>
      </c>
      <c r="V1558" t="str">
        <f>_xlfn.XLOOKUP(UTILIZADAS[[#This Row],[Contacto1]],Tabla2[phone_number_dialed],Tabla2[status_name],,0)</f>
        <v>Volver a llamar</v>
      </c>
    </row>
    <row r="1559" spans="1:22" x14ac:dyDescent="0.25">
      <c r="A1559" t="s">
        <v>4605</v>
      </c>
      <c r="B1559" t="s">
        <v>207</v>
      </c>
      <c r="C1559" s="4">
        <v>369002140000</v>
      </c>
      <c r="D1559" t="s">
        <v>4605</v>
      </c>
      <c r="G1559" s="176">
        <v>46143</v>
      </c>
      <c r="H1559">
        <v>63373915</v>
      </c>
      <c r="I1559">
        <v>63373915</v>
      </c>
      <c r="O1559" s="176">
        <v>46143</v>
      </c>
      <c r="S1559" t="s">
        <v>208</v>
      </c>
      <c r="T1559" s="177" t="s">
        <v>65</v>
      </c>
      <c r="U1559" t="s">
        <v>66</v>
      </c>
      <c r="V1559" t="str">
        <f>_xlfn.XLOOKUP(UTILIZADAS[[#This Row],[Contacto1]],Tabla2[phone_number_dialed],Tabla2[status_name],,0)</f>
        <v>Agent Not Available</v>
      </c>
    </row>
    <row r="1560" spans="1:22" x14ac:dyDescent="0.25">
      <c r="A1560" t="s">
        <v>4605</v>
      </c>
      <c r="B1560" t="s">
        <v>4827</v>
      </c>
      <c r="C1560" s="4">
        <v>364048200000</v>
      </c>
      <c r="D1560" t="s">
        <v>4605</v>
      </c>
      <c r="G1560" s="176">
        <v>46143</v>
      </c>
      <c r="H1560">
        <v>63390355</v>
      </c>
      <c r="I1560">
        <v>63390355</v>
      </c>
      <c r="O1560" s="176">
        <v>46143</v>
      </c>
      <c r="S1560" t="s">
        <v>4828</v>
      </c>
      <c r="T1560" s="178" t="s">
        <v>65</v>
      </c>
      <c r="U1560" t="s">
        <v>66</v>
      </c>
      <c r="V1560" t="str">
        <f>_xlfn.XLOOKUP(UTILIZADAS[[#This Row],[Contacto1]],Tabla2[phone_number_dialed],Tabla2[status_name],,0)</f>
        <v>Agent Not Available</v>
      </c>
    </row>
    <row r="1561" spans="1:22" x14ac:dyDescent="0.25">
      <c r="A1561" t="s">
        <v>4605</v>
      </c>
      <c r="B1561" t="s">
        <v>1503</v>
      </c>
      <c r="C1561" s="4">
        <v>355360850000</v>
      </c>
      <c r="D1561" t="s">
        <v>4605</v>
      </c>
      <c r="G1561" s="176">
        <v>46143</v>
      </c>
      <c r="H1561">
        <v>63390957</v>
      </c>
      <c r="I1561">
        <v>63390957</v>
      </c>
      <c r="O1561" s="176">
        <v>46143</v>
      </c>
      <c r="S1561" t="s">
        <v>1504</v>
      </c>
      <c r="T1561" s="177" t="s">
        <v>65</v>
      </c>
      <c r="U1561" t="s">
        <v>66</v>
      </c>
      <c r="V1561" t="str">
        <f>_xlfn.XLOOKUP(UTILIZADAS[[#This Row],[Contacto1]],Tabla2[phone_number_dialed],Tabla2[status_name],,0)</f>
        <v>Auto busy</v>
      </c>
    </row>
    <row r="1562" spans="1:22" x14ac:dyDescent="0.25">
      <c r="A1562" t="s">
        <v>4605</v>
      </c>
      <c r="B1562" t="s">
        <v>427</v>
      </c>
      <c r="C1562" s="4">
        <v>353373520000</v>
      </c>
      <c r="D1562" t="s">
        <v>4605</v>
      </c>
      <c r="G1562" s="176">
        <v>46143</v>
      </c>
      <c r="H1562">
        <v>63390957</v>
      </c>
      <c r="I1562">
        <v>63390957</v>
      </c>
      <c r="O1562" s="176">
        <v>46143</v>
      </c>
      <c r="S1562" t="s">
        <v>428</v>
      </c>
      <c r="T1562" s="93" t="s">
        <v>65</v>
      </c>
      <c r="U1562" t="s">
        <v>597</v>
      </c>
      <c r="V1562" t="str">
        <f>_xlfn.XLOOKUP(UTILIZADAS[[#This Row],[Contacto1]],Tabla2[phone_number_dialed],Tabla2[status_name],,0)</f>
        <v>Auto busy</v>
      </c>
    </row>
    <row r="1563" spans="1:22" x14ac:dyDescent="0.25">
      <c r="A1563" t="s">
        <v>4605</v>
      </c>
      <c r="B1563" t="s">
        <v>4829</v>
      </c>
      <c r="C1563" s="4">
        <v>362062100000</v>
      </c>
      <c r="D1563" t="s">
        <v>4605</v>
      </c>
      <c r="G1563" s="176">
        <v>46143</v>
      </c>
      <c r="H1563">
        <v>63392944</v>
      </c>
      <c r="I1563">
        <v>63392944</v>
      </c>
      <c r="O1563" s="176">
        <v>46143</v>
      </c>
      <c r="S1563" t="s">
        <v>4830</v>
      </c>
      <c r="T1563" s="178" t="s">
        <v>82</v>
      </c>
      <c r="U1563" t="s">
        <v>66</v>
      </c>
      <c r="V1563" t="str">
        <f>_xlfn.XLOOKUP(UTILIZADAS[[#This Row],[Contacto1]],Tabla2[phone_number_dialed],Tabla2[status_name],,0)</f>
        <v>Mensaje a tercero</v>
      </c>
    </row>
    <row r="1564" spans="1:22" x14ac:dyDescent="0.25">
      <c r="A1564" t="s">
        <v>4605</v>
      </c>
      <c r="B1564" t="s">
        <v>1337</v>
      </c>
      <c r="C1564" s="4">
        <v>183050720000</v>
      </c>
      <c r="D1564" t="s">
        <v>4605</v>
      </c>
      <c r="G1564" s="176">
        <v>46143</v>
      </c>
      <c r="H1564">
        <v>63405001</v>
      </c>
      <c r="I1564">
        <v>63405001</v>
      </c>
      <c r="O1564" s="176">
        <v>46143</v>
      </c>
      <c r="S1564" t="s">
        <v>1338</v>
      </c>
      <c r="T1564" s="177" t="s">
        <v>65</v>
      </c>
      <c r="U1564" t="s">
        <v>66</v>
      </c>
      <c r="V1564" t="str">
        <f>_xlfn.XLOOKUP(UTILIZADAS[[#This Row],[Contacto1]],Tabla2[phone_number_dialed],Tabla2[status_name],,0)</f>
        <v>Agent Not Available</v>
      </c>
    </row>
    <row r="1565" spans="1:22" x14ac:dyDescent="0.25">
      <c r="A1565" t="s">
        <v>4605</v>
      </c>
      <c r="B1565" t="s">
        <v>4831</v>
      </c>
      <c r="C1565" s="4">
        <v>369089980000</v>
      </c>
      <c r="D1565" t="s">
        <v>4605</v>
      </c>
      <c r="G1565" s="176">
        <v>46143</v>
      </c>
      <c r="H1565">
        <v>63406149</v>
      </c>
      <c r="I1565">
        <v>63406149</v>
      </c>
      <c r="O1565" s="176">
        <v>46143</v>
      </c>
      <c r="S1565" t="s">
        <v>4832</v>
      </c>
      <c r="T1565" s="178" t="s">
        <v>65</v>
      </c>
      <c r="U1565" t="s">
        <v>66</v>
      </c>
      <c r="V1565" t="str">
        <f>_xlfn.XLOOKUP(UTILIZADAS[[#This Row],[Contacto1]],Tabla2[phone_number_dialed],Tabla2[status_name],,0)</f>
        <v>Agent Not Available</v>
      </c>
    </row>
    <row r="1566" spans="1:22" x14ac:dyDescent="0.25">
      <c r="A1566" t="s">
        <v>4605</v>
      </c>
      <c r="B1566" t="s">
        <v>4833</v>
      </c>
      <c r="C1566" s="4">
        <v>369023860000</v>
      </c>
      <c r="D1566" t="s">
        <v>4605</v>
      </c>
      <c r="G1566" s="176">
        <v>46143</v>
      </c>
      <c r="H1566">
        <v>63415263</v>
      </c>
      <c r="I1566">
        <v>63415263</v>
      </c>
      <c r="O1566" s="176">
        <v>46143</v>
      </c>
      <c r="S1566" t="s">
        <v>4834</v>
      </c>
      <c r="T1566" s="93" t="s">
        <v>65</v>
      </c>
      <c r="U1566" t="s">
        <v>4619</v>
      </c>
      <c r="V1566" t="str">
        <f>_xlfn.XLOOKUP(UTILIZADAS[[#This Row],[Contacto1]],Tabla2[phone_number_dialed],Tabla2[status_name],,0)</f>
        <v>Volver a llamar</v>
      </c>
    </row>
    <row r="1567" spans="1:22" x14ac:dyDescent="0.25">
      <c r="A1567" t="s">
        <v>4605</v>
      </c>
      <c r="B1567" t="s">
        <v>249</v>
      </c>
      <c r="C1567" s="4">
        <v>339386610000</v>
      </c>
      <c r="D1567" t="s">
        <v>4605</v>
      </c>
      <c r="G1567" s="176">
        <v>46143</v>
      </c>
      <c r="H1567">
        <v>63417299</v>
      </c>
      <c r="I1567">
        <v>63417299</v>
      </c>
      <c r="O1567" s="176">
        <v>46143</v>
      </c>
      <c r="S1567" t="s">
        <v>250</v>
      </c>
      <c r="T1567" s="177" t="s">
        <v>65</v>
      </c>
      <c r="U1567" t="s">
        <v>66</v>
      </c>
      <c r="V1567" t="str">
        <f>_xlfn.XLOOKUP(UTILIZADAS[[#This Row],[Contacto1]],Tabla2[phone_number_dialed],Tabla2[status_name],,0)</f>
        <v>Agent Not Available</v>
      </c>
    </row>
    <row r="1568" spans="1:22" x14ac:dyDescent="0.25">
      <c r="A1568" t="s">
        <v>4605</v>
      </c>
      <c r="B1568" t="s">
        <v>4372</v>
      </c>
      <c r="C1568" s="4">
        <v>367022530000</v>
      </c>
      <c r="D1568" t="s">
        <v>4605</v>
      </c>
      <c r="G1568" s="176">
        <v>46143</v>
      </c>
      <c r="H1568">
        <v>63417972</v>
      </c>
      <c r="I1568">
        <v>63417972</v>
      </c>
      <c r="O1568" s="176">
        <v>46143</v>
      </c>
      <c r="S1568" t="s">
        <v>3920</v>
      </c>
      <c r="T1568" s="178" t="s">
        <v>65</v>
      </c>
      <c r="U1568" t="s">
        <v>66</v>
      </c>
      <c r="V1568" t="str">
        <f>_xlfn.XLOOKUP(UTILIZADAS[[#This Row],[Contacto1]],Tabla2[phone_number_dialed],Tabla2[status_name],,0)</f>
        <v>Cuenta cesada</v>
      </c>
    </row>
    <row r="1569" spans="1:22" x14ac:dyDescent="0.25">
      <c r="A1569" t="s">
        <v>4605</v>
      </c>
      <c r="B1569" t="s">
        <v>4835</v>
      </c>
      <c r="C1569" s="4">
        <v>362088251000</v>
      </c>
      <c r="D1569" t="s">
        <v>4605</v>
      </c>
      <c r="G1569" s="176">
        <v>46143</v>
      </c>
      <c r="H1569">
        <v>63423609</v>
      </c>
      <c r="I1569">
        <v>63423609</v>
      </c>
      <c r="O1569" s="176">
        <v>46143</v>
      </c>
      <c r="S1569" t="s">
        <v>4836</v>
      </c>
      <c r="T1569" s="177" t="s">
        <v>85</v>
      </c>
      <c r="U1569" t="s">
        <v>66</v>
      </c>
      <c r="V1569" t="str">
        <f>_xlfn.XLOOKUP(UTILIZADAS[[#This Row],[Contacto1]],Tabla2[phone_number_dialed],Tabla2[status_name],,0)</f>
        <v>Auto busy</v>
      </c>
    </row>
    <row r="1570" spans="1:22" x14ac:dyDescent="0.25">
      <c r="A1570" t="s">
        <v>4605</v>
      </c>
      <c r="B1570" t="s">
        <v>4837</v>
      </c>
      <c r="C1570" s="4">
        <v>366082850000</v>
      </c>
      <c r="D1570" t="s">
        <v>4605</v>
      </c>
      <c r="G1570" s="176">
        <v>46143</v>
      </c>
      <c r="H1570">
        <v>63432157</v>
      </c>
      <c r="I1570">
        <v>63432157</v>
      </c>
      <c r="O1570" s="176">
        <v>46143</v>
      </c>
      <c r="S1570" t="s">
        <v>4838</v>
      </c>
      <c r="T1570" s="178" t="s">
        <v>65</v>
      </c>
      <c r="U1570" t="s">
        <v>66</v>
      </c>
      <c r="V1570" t="str">
        <f>_xlfn.XLOOKUP(UTILIZADAS[[#This Row],[Contacto1]],Tabla2[phone_number_dialed],Tabla2[status_name],,0)</f>
        <v>Buzon de voz</v>
      </c>
    </row>
    <row r="1571" spans="1:22" x14ac:dyDescent="0.25">
      <c r="A1571" t="s">
        <v>4605</v>
      </c>
      <c r="B1571" t="s">
        <v>1233</v>
      </c>
      <c r="C1571" s="4">
        <v>356383540000</v>
      </c>
      <c r="D1571" t="s">
        <v>4605</v>
      </c>
      <c r="G1571" s="176">
        <v>46143</v>
      </c>
      <c r="H1571">
        <v>63436486</v>
      </c>
      <c r="I1571">
        <v>63436486</v>
      </c>
      <c r="O1571" s="176">
        <v>46143</v>
      </c>
      <c r="S1571" t="s">
        <v>1234</v>
      </c>
      <c r="T1571" s="177" t="s">
        <v>65</v>
      </c>
      <c r="U1571" t="s">
        <v>66</v>
      </c>
      <c r="V1571" t="str">
        <f>_xlfn.XLOOKUP(UTILIZADAS[[#This Row],[Contacto1]],Tabla2[phone_number_dialed],Tabla2[status_name],,0)</f>
        <v>Auto busy</v>
      </c>
    </row>
    <row r="1572" spans="1:22" x14ac:dyDescent="0.25">
      <c r="A1572" t="s">
        <v>4605</v>
      </c>
      <c r="B1572" t="s">
        <v>4839</v>
      </c>
      <c r="C1572" s="4">
        <v>351374870000</v>
      </c>
      <c r="D1572" t="s">
        <v>4605</v>
      </c>
      <c r="G1572" s="176">
        <v>46143</v>
      </c>
      <c r="H1572">
        <v>63440247</v>
      </c>
      <c r="I1572">
        <v>63440247</v>
      </c>
      <c r="O1572" s="176">
        <v>46143</v>
      </c>
      <c r="S1572" t="s">
        <v>4840</v>
      </c>
      <c r="T1572" s="93" t="s">
        <v>65</v>
      </c>
      <c r="U1572" t="s">
        <v>4619</v>
      </c>
      <c r="V1572" t="str">
        <f>_xlfn.XLOOKUP(UTILIZADAS[[#This Row],[Contacto1]],Tabla2[phone_number_dialed],Tabla2[status_name],,0)</f>
        <v>Buzon de voz</v>
      </c>
    </row>
    <row r="1573" spans="1:22" x14ac:dyDescent="0.25">
      <c r="A1573" t="s">
        <v>4605</v>
      </c>
      <c r="B1573" t="s">
        <v>4841</v>
      </c>
      <c r="C1573" s="4">
        <v>362062650000</v>
      </c>
      <c r="D1573" t="s">
        <v>4605</v>
      </c>
      <c r="G1573" s="176">
        <v>46143</v>
      </c>
      <c r="H1573">
        <v>63440822</v>
      </c>
      <c r="I1573">
        <v>63440822</v>
      </c>
      <c r="O1573" s="176">
        <v>46143</v>
      </c>
      <c r="S1573" t="s">
        <v>4842</v>
      </c>
      <c r="T1573" s="178" t="s">
        <v>65</v>
      </c>
      <c r="U1573" t="s">
        <v>66</v>
      </c>
      <c r="V1573" t="str">
        <f>_xlfn.XLOOKUP(UTILIZADAS[[#This Row],[Contacto1]],Tabla2[phone_number_dialed],Tabla2[status_name],,0)</f>
        <v>Agent Not Available</v>
      </c>
    </row>
    <row r="1574" spans="1:22" x14ac:dyDescent="0.25">
      <c r="A1574" t="s">
        <v>4605</v>
      </c>
      <c r="B1574" t="s">
        <v>2284</v>
      </c>
      <c r="C1574" s="4">
        <v>351365160000</v>
      </c>
      <c r="D1574" t="s">
        <v>4605</v>
      </c>
      <c r="G1574" s="176">
        <v>46143</v>
      </c>
      <c r="H1574">
        <v>63464637</v>
      </c>
      <c r="I1574">
        <v>63464637</v>
      </c>
      <c r="O1574" s="176">
        <v>46143</v>
      </c>
      <c r="S1574" t="s">
        <v>3831</v>
      </c>
      <c r="T1574" s="177" t="s">
        <v>65</v>
      </c>
      <c r="U1574" t="s">
        <v>66</v>
      </c>
      <c r="V1574" t="str">
        <f>_xlfn.XLOOKUP(UTILIZADAS[[#This Row],[Contacto1]],Tabla2[phone_number_dialed],Tabla2[status_name],,0)</f>
        <v>Agent Not Available</v>
      </c>
    </row>
    <row r="1575" spans="1:22" x14ac:dyDescent="0.25">
      <c r="A1575" t="s">
        <v>4605</v>
      </c>
      <c r="B1575" t="s">
        <v>4843</v>
      </c>
      <c r="C1575" s="4">
        <v>366011850000</v>
      </c>
      <c r="D1575" t="s">
        <v>4605</v>
      </c>
      <c r="G1575" s="176">
        <v>46143</v>
      </c>
      <c r="H1575">
        <v>63468147</v>
      </c>
      <c r="I1575">
        <v>63468147</v>
      </c>
      <c r="O1575" s="176">
        <v>46143</v>
      </c>
      <c r="S1575" t="s">
        <v>4844</v>
      </c>
      <c r="T1575" s="93" t="s">
        <v>65</v>
      </c>
      <c r="U1575" t="s">
        <v>4619</v>
      </c>
      <c r="V1575" t="str">
        <f>_xlfn.XLOOKUP(UTILIZADAS[[#This Row],[Contacto1]],Tabla2[phone_number_dialed],Tabla2[status_name],,0)</f>
        <v>Volver a llamar</v>
      </c>
    </row>
    <row r="1576" spans="1:22" x14ac:dyDescent="0.25">
      <c r="A1576" t="s">
        <v>4605</v>
      </c>
      <c r="B1576" t="s">
        <v>4845</v>
      </c>
      <c r="C1576" s="4">
        <v>365070730000</v>
      </c>
      <c r="D1576" t="s">
        <v>4605</v>
      </c>
      <c r="G1576" s="176">
        <v>46143</v>
      </c>
      <c r="H1576">
        <v>63468560</v>
      </c>
      <c r="I1576">
        <v>63468560</v>
      </c>
      <c r="O1576" s="176">
        <v>46143</v>
      </c>
      <c r="S1576" t="s">
        <v>4846</v>
      </c>
      <c r="T1576" s="178" t="s">
        <v>65</v>
      </c>
      <c r="U1576" t="s">
        <v>66</v>
      </c>
      <c r="V1576" t="str">
        <f>_xlfn.XLOOKUP(UTILIZADAS[[#This Row],[Contacto1]],Tabla2[phone_number_dialed],Tabla2[status_name],,0)</f>
        <v>No Answer AutoDial</v>
      </c>
    </row>
    <row r="1577" spans="1:22" x14ac:dyDescent="0.25">
      <c r="A1577" t="s">
        <v>4605</v>
      </c>
      <c r="B1577" t="s">
        <v>201</v>
      </c>
      <c r="C1577" s="4">
        <v>363003190000</v>
      </c>
      <c r="D1577" t="s">
        <v>4605</v>
      </c>
      <c r="G1577" s="176">
        <v>46143</v>
      </c>
      <c r="H1577">
        <v>63479119</v>
      </c>
      <c r="I1577">
        <v>63479119</v>
      </c>
      <c r="O1577" s="176">
        <v>46143</v>
      </c>
      <c r="S1577" t="s">
        <v>202</v>
      </c>
      <c r="T1577" s="177" t="s">
        <v>65</v>
      </c>
      <c r="U1577" t="s">
        <v>66</v>
      </c>
      <c r="V1577" t="str">
        <f>_xlfn.XLOOKUP(UTILIZADAS[[#This Row],[Contacto1]],Tabla2[phone_number_dialed],Tabla2[status_name],,0)</f>
        <v>Agent Not Available</v>
      </c>
    </row>
    <row r="1578" spans="1:22" x14ac:dyDescent="0.25">
      <c r="A1578" t="s">
        <v>4605</v>
      </c>
      <c r="B1578" t="s">
        <v>4847</v>
      </c>
      <c r="C1578" s="4">
        <v>361013340000</v>
      </c>
      <c r="D1578" t="s">
        <v>4605</v>
      </c>
      <c r="G1578" s="176">
        <v>46143</v>
      </c>
      <c r="H1578">
        <v>63500846</v>
      </c>
      <c r="I1578">
        <v>63500846</v>
      </c>
      <c r="O1578" s="176">
        <v>46143</v>
      </c>
      <c r="S1578" t="s">
        <v>4848</v>
      </c>
      <c r="T1578" s="93" t="s">
        <v>65</v>
      </c>
      <c r="U1578" t="s">
        <v>4619</v>
      </c>
      <c r="V1578" t="str">
        <f>_xlfn.XLOOKUP(UTILIZADAS[[#This Row],[Contacto1]],Tabla2[phone_number_dialed],Tabla2[status_name],,0)</f>
        <v>Call Back</v>
      </c>
    </row>
    <row r="1579" spans="1:22" x14ac:dyDescent="0.25">
      <c r="A1579" t="s">
        <v>4605</v>
      </c>
      <c r="B1579" t="s">
        <v>4849</v>
      </c>
      <c r="C1579" s="4">
        <v>321053950000</v>
      </c>
      <c r="D1579" t="s">
        <v>4605</v>
      </c>
      <c r="G1579" s="176">
        <v>46143</v>
      </c>
      <c r="H1579">
        <v>63509275</v>
      </c>
      <c r="I1579">
        <v>63509275</v>
      </c>
      <c r="O1579" s="176">
        <v>46143</v>
      </c>
      <c r="S1579" t="s">
        <v>4850</v>
      </c>
      <c r="T1579" s="178" t="s">
        <v>65</v>
      </c>
      <c r="U1579" t="s">
        <v>66</v>
      </c>
      <c r="V1579" t="str">
        <f>_xlfn.XLOOKUP(UTILIZADAS[[#This Row],[Contacto1]],Tabla2[phone_number_dialed],Tabla2[status_name],,0)</f>
        <v>Auto busy</v>
      </c>
    </row>
    <row r="1580" spans="1:22" x14ac:dyDescent="0.25">
      <c r="A1580" t="s">
        <v>4605</v>
      </c>
      <c r="B1580" t="s">
        <v>4851</v>
      </c>
      <c r="C1580" s="4">
        <v>362054530000</v>
      </c>
      <c r="D1580" t="s">
        <v>4605</v>
      </c>
      <c r="G1580" s="176">
        <v>46143</v>
      </c>
      <c r="H1580">
        <v>63510073</v>
      </c>
      <c r="I1580">
        <v>63510073</v>
      </c>
      <c r="O1580" s="176">
        <v>46143</v>
      </c>
      <c r="S1580" t="s">
        <v>4852</v>
      </c>
      <c r="T1580" s="177" t="s">
        <v>86</v>
      </c>
      <c r="U1580" t="s">
        <v>66</v>
      </c>
      <c r="V1580" t="str">
        <f>_xlfn.XLOOKUP(UTILIZADAS[[#This Row],[Contacto1]],Tabla2[phone_number_dialed],Tabla2[status_name],,0)</f>
        <v>Agent Not Available</v>
      </c>
    </row>
    <row r="1581" spans="1:22" x14ac:dyDescent="0.25">
      <c r="A1581" t="s">
        <v>4605</v>
      </c>
      <c r="B1581" t="s">
        <v>2449</v>
      </c>
      <c r="C1581" s="4">
        <v>365031370000</v>
      </c>
      <c r="D1581" t="s">
        <v>4605</v>
      </c>
      <c r="G1581" s="176">
        <v>46143</v>
      </c>
      <c r="H1581">
        <v>63512341</v>
      </c>
      <c r="I1581">
        <v>63512341</v>
      </c>
      <c r="O1581" s="176">
        <v>46143</v>
      </c>
      <c r="S1581" t="s">
        <v>4028</v>
      </c>
      <c r="T1581" s="178" t="s">
        <v>65</v>
      </c>
      <c r="U1581" t="s">
        <v>66</v>
      </c>
      <c r="V1581" t="str">
        <f>_xlfn.XLOOKUP(UTILIZADAS[[#This Row],[Contacto1]],Tabla2[phone_number_dialed],Tabla2[status_name],,0)</f>
        <v>Agent Not Available</v>
      </c>
    </row>
    <row r="1582" spans="1:22" x14ac:dyDescent="0.25">
      <c r="A1582" t="s">
        <v>4605</v>
      </c>
      <c r="B1582" t="s">
        <v>4853</v>
      </c>
      <c r="C1582" s="4">
        <v>355023730000</v>
      </c>
      <c r="D1582" t="s">
        <v>4605</v>
      </c>
      <c r="G1582" s="176">
        <v>46143</v>
      </c>
      <c r="H1582">
        <v>63512807</v>
      </c>
      <c r="I1582">
        <v>63512807</v>
      </c>
      <c r="O1582" s="176">
        <v>46143</v>
      </c>
      <c r="S1582" t="s">
        <v>4854</v>
      </c>
      <c r="T1582" s="177" t="s">
        <v>65</v>
      </c>
      <c r="U1582" t="s">
        <v>66</v>
      </c>
      <c r="V1582" t="str">
        <f>_xlfn.XLOOKUP(UTILIZADAS[[#This Row],[Contacto1]],Tabla2[phone_number_dialed],Tabla2[status_name],,0)</f>
        <v>Agent Not Available</v>
      </c>
    </row>
    <row r="1583" spans="1:22" x14ac:dyDescent="0.25">
      <c r="A1583" t="s">
        <v>4605</v>
      </c>
      <c r="B1583" t="s">
        <v>4474</v>
      </c>
      <c r="C1583" s="4">
        <v>355344960000</v>
      </c>
      <c r="D1583" t="s">
        <v>4605</v>
      </c>
      <c r="G1583" s="176">
        <v>46143</v>
      </c>
      <c r="H1583">
        <v>63515026</v>
      </c>
      <c r="I1583">
        <v>63515026</v>
      </c>
      <c r="O1583" s="176">
        <v>46143</v>
      </c>
      <c r="S1583" t="s">
        <v>4127</v>
      </c>
      <c r="T1583" s="178" t="s">
        <v>65</v>
      </c>
      <c r="U1583" t="s">
        <v>66</v>
      </c>
      <c r="V1583" t="str">
        <f>_xlfn.XLOOKUP(UTILIZADAS[[#This Row],[Contacto1]],Tabla2[phone_number_dialed],Tabla2[status_name],,0)</f>
        <v>Mensaje a tercero</v>
      </c>
    </row>
    <row r="1584" spans="1:22" x14ac:dyDescent="0.25">
      <c r="A1584" t="s">
        <v>4605</v>
      </c>
      <c r="B1584" t="s">
        <v>4855</v>
      </c>
      <c r="C1584" s="4">
        <v>367054930000</v>
      </c>
      <c r="D1584" t="s">
        <v>4605</v>
      </c>
      <c r="G1584" s="176">
        <v>46143</v>
      </c>
      <c r="H1584">
        <v>63528067</v>
      </c>
      <c r="I1584">
        <v>63528067</v>
      </c>
      <c r="O1584" s="176">
        <v>46143</v>
      </c>
      <c r="S1584" t="s">
        <v>4856</v>
      </c>
      <c r="T1584" s="177" t="s">
        <v>65</v>
      </c>
      <c r="U1584" t="s">
        <v>66</v>
      </c>
      <c r="V1584" t="str">
        <f>_xlfn.XLOOKUP(UTILIZADAS[[#This Row],[Contacto1]],Tabla2[phone_number_dialed],Tabla2[status_name],,0)</f>
        <v>Agent Not Available</v>
      </c>
    </row>
    <row r="1585" spans="1:22" x14ac:dyDescent="0.25">
      <c r="A1585" t="s">
        <v>4605</v>
      </c>
      <c r="B1585" t="s">
        <v>4426</v>
      </c>
      <c r="C1585" s="4">
        <v>366033420000</v>
      </c>
      <c r="D1585" t="s">
        <v>4605</v>
      </c>
      <c r="G1585" s="176">
        <v>46143</v>
      </c>
      <c r="H1585">
        <v>63535798</v>
      </c>
      <c r="I1585">
        <v>63535798</v>
      </c>
      <c r="O1585" s="176">
        <v>46143</v>
      </c>
      <c r="S1585" t="s">
        <v>4035</v>
      </c>
      <c r="T1585" s="178" t="s">
        <v>86</v>
      </c>
      <c r="U1585" t="s">
        <v>66</v>
      </c>
      <c r="V1585" t="str">
        <f>_xlfn.XLOOKUP(UTILIZADAS[[#This Row],[Contacto1]],Tabla2[phone_number_dialed],Tabla2[status_name],,0)</f>
        <v>Agent Not Available</v>
      </c>
    </row>
    <row r="1586" spans="1:22" x14ac:dyDescent="0.25">
      <c r="A1586" t="s">
        <v>4605</v>
      </c>
      <c r="B1586" t="s">
        <v>4857</v>
      </c>
      <c r="C1586" s="4">
        <v>362053400000</v>
      </c>
      <c r="D1586" t="s">
        <v>4605</v>
      </c>
      <c r="G1586" s="176">
        <v>46143</v>
      </c>
      <c r="H1586">
        <v>63548617</v>
      </c>
      <c r="I1586">
        <v>63548617</v>
      </c>
      <c r="O1586" s="176">
        <v>46143</v>
      </c>
      <c r="S1586" t="s">
        <v>4858</v>
      </c>
      <c r="T1586" s="177" t="s">
        <v>65</v>
      </c>
      <c r="U1586" t="s">
        <v>66</v>
      </c>
      <c r="V1586" t="str">
        <f>_xlfn.XLOOKUP(UTILIZADAS[[#This Row],[Contacto1]],Tabla2[phone_number_dialed],Tabla2[status_name],,0)</f>
        <v>Agent Not Available</v>
      </c>
    </row>
    <row r="1587" spans="1:22" x14ac:dyDescent="0.25">
      <c r="A1587" t="s">
        <v>4605</v>
      </c>
      <c r="B1587" t="s">
        <v>2548</v>
      </c>
      <c r="C1587" s="4">
        <v>358370890000</v>
      </c>
      <c r="D1587" t="s">
        <v>4605</v>
      </c>
      <c r="G1587" s="176">
        <v>46143</v>
      </c>
      <c r="H1587">
        <v>63563344</v>
      </c>
      <c r="I1587">
        <v>63563344</v>
      </c>
      <c r="O1587" s="176">
        <v>46143</v>
      </c>
      <c r="S1587" t="s">
        <v>4159</v>
      </c>
      <c r="T1587" s="93" t="s">
        <v>65</v>
      </c>
      <c r="U1587" t="s">
        <v>597</v>
      </c>
      <c r="V1587" t="str">
        <f>_xlfn.XLOOKUP(UTILIZADAS[[#This Row],[Contacto1]],Tabla2[phone_number_dialed],Tabla2[status_name],,0)</f>
        <v>Buzon de voz</v>
      </c>
    </row>
    <row r="1588" spans="1:22" x14ac:dyDescent="0.25">
      <c r="A1588" t="s">
        <v>4605</v>
      </c>
      <c r="B1588" t="s">
        <v>4859</v>
      </c>
      <c r="C1588" s="4">
        <v>364055080000</v>
      </c>
      <c r="D1588" t="s">
        <v>4605</v>
      </c>
      <c r="G1588" s="176">
        <v>46143</v>
      </c>
      <c r="H1588">
        <v>63564570</v>
      </c>
      <c r="I1588">
        <v>63564570</v>
      </c>
      <c r="O1588" s="176">
        <v>46143</v>
      </c>
      <c r="S1588" t="s">
        <v>4860</v>
      </c>
      <c r="T1588" s="178" t="s">
        <v>65</v>
      </c>
      <c r="U1588" t="s">
        <v>66</v>
      </c>
      <c r="V1588" t="str">
        <f>_xlfn.XLOOKUP(UTILIZADAS[[#This Row],[Contacto1]],Tabla2[phone_number_dialed],Tabla2[status_name],,0)</f>
        <v>Agent Not Available</v>
      </c>
    </row>
    <row r="1589" spans="1:22" x14ac:dyDescent="0.25">
      <c r="A1589" t="s">
        <v>4605</v>
      </c>
      <c r="B1589" t="s">
        <v>4378</v>
      </c>
      <c r="C1589" s="4">
        <v>369023800000</v>
      </c>
      <c r="D1589" t="s">
        <v>4605</v>
      </c>
      <c r="G1589" s="176">
        <v>46143</v>
      </c>
      <c r="H1589">
        <v>63569485</v>
      </c>
      <c r="I1589">
        <v>63569485</v>
      </c>
      <c r="O1589" s="176">
        <v>46143</v>
      </c>
      <c r="S1589" t="s">
        <v>3937</v>
      </c>
      <c r="T1589" s="177" t="s">
        <v>65</v>
      </c>
      <c r="U1589" t="s">
        <v>66</v>
      </c>
      <c r="V1589" t="str">
        <f>_xlfn.XLOOKUP(UTILIZADAS[[#This Row],[Contacto1]],Tabla2[phone_number_dialed],Tabla2[status_name],,0)</f>
        <v>Agent Not Available</v>
      </c>
    </row>
    <row r="1590" spans="1:22" x14ac:dyDescent="0.25">
      <c r="A1590" t="s">
        <v>4605</v>
      </c>
      <c r="B1590" t="s">
        <v>129</v>
      </c>
      <c r="C1590" s="4">
        <v>369007690000</v>
      </c>
      <c r="D1590" t="s">
        <v>4605</v>
      </c>
      <c r="G1590" s="176">
        <v>46143</v>
      </c>
      <c r="H1590">
        <v>63573718</v>
      </c>
      <c r="I1590">
        <v>63573718</v>
      </c>
      <c r="O1590" s="176">
        <v>46143</v>
      </c>
      <c r="S1590" t="s">
        <v>130</v>
      </c>
      <c r="T1590" s="178" t="s">
        <v>65</v>
      </c>
      <c r="U1590" t="s">
        <v>66</v>
      </c>
      <c r="V1590" t="str">
        <f>_xlfn.XLOOKUP(UTILIZADAS[[#This Row],[Contacto1]],Tabla2[phone_number_dialed],Tabla2[status_name],,0)</f>
        <v>Agent Not Available</v>
      </c>
    </row>
    <row r="1591" spans="1:22" x14ac:dyDescent="0.25">
      <c r="A1591" t="s">
        <v>4605</v>
      </c>
      <c r="B1591" t="s">
        <v>1263</v>
      </c>
      <c r="C1591" s="4">
        <v>355082630000</v>
      </c>
      <c r="D1591" t="s">
        <v>4605</v>
      </c>
      <c r="G1591" s="176">
        <v>46143</v>
      </c>
      <c r="H1591">
        <v>63591312</v>
      </c>
      <c r="I1591">
        <v>63591312</v>
      </c>
      <c r="O1591" s="176">
        <v>46143</v>
      </c>
      <c r="S1591" t="s">
        <v>1264</v>
      </c>
      <c r="T1591" s="177" t="s">
        <v>65</v>
      </c>
      <c r="U1591" t="s">
        <v>66</v>
      </c>
      <c r="V1591" t="str">
        <f>_xlfn.XLOOKUP(UTILIZADAS[[#This Row],[Contacto1]],Tabla2[phone_number_dialed],Tabla2[status_name],,0)</f>
        <v>Agent Not Available</v>
      </c>
    </row>
    <row r="1592" spans="1:22" x14ac:dyDescent="0.25">
      <c r="A1592" t="s">
        <v>4605</v>
      </c>
      <c r="B1592" t="s">
        <v>4861</v>
      </c>
      <c r="C1592" s="4">
        <v>364051150000</v>
      </c>
      <c r="D1592" t="s">
        <v>4605</v>
      </c>
      <c r="G1592" s="176">
        <v>46143</v>
      </c>
      <c r="H1592">
        <v>63636494</v>
      </c>
      <c r="I1592">
        <v>63636494</v>
      </c>
      <c r="O1592" s="176">
        <v>46143</v>
      </c>
      <c r="S1592" t="s">
        <v>4862</v>
      </c>
      <c r="T1592" s="178" t="s">
        <v>65</v>
      </c>
      <c r="U1592" t="s">
        <v>66</v>
      </c>
      <c r="V1592" t="str">
        <f>_xlfn.XLOOKUP(UTILIZADAS[[#This Row],[Contacto1]],Tabla2[phone_number_dialed],Tabla2[status_name],,0)</f>
        <v>Cuenta cesada</v>
      </c>
    </row>
    <row r="1593" spans="1:22" x14ac:dyDescent="0.25">
      <c r="A1593" t="s">
        <v>4605</v>
      </c>
      <c r="B1593" t="s">
        <v>304</v>
      </c>
      <c r="C1593" s="4">
        <v>354383430000</v>
      </c>
      <c r="D1593" t="s">
        <v>4605</v>
      </c>
      <c r="G1593" s="176">
        <v>46143</v>
      </c>
      <c r="H1593">
        <v>63638799</v>
      </c>
      <c r="I1593">
        <v>63638799</v>
      </c>
      <c r="O1593" s="176">
        <v>46143</v>
      </c>
      <c r="S1593" t="s">
        <v>305</v>
      </c>
      <c r="T1593" s="93" t="s">
        <v>65</v>
      </c>
      <c r="U1593" t="s">
        <v>597</v>
      </c>
      <c r="V1593" t="str">
        <f>_xlfn.XLOOKUP(UTILIZADAS[[#This Row],[Contacto1]],Tabla2[phone_number_dialed],Tabla2[status_name],,0)</f>
        <v>Agent Not Available</v>
      </c>
    </row>
    <row r="1594" spans="1:22" x14ac:dyDescent="0.25">
      <c r="A1594" t="s">
        <v>4605</v>
      </c>
      <c r="B1594" t="s">
        <v>4863</v>
      </c>
      <c r="C1594" s="4">
        <v>365090940000</v>
      </c>
      <c r="D1594" t="s">
        <v>4605</v>
      </c>
      <c r="G1594" s="176">
        <v>46143</v>
      </c>
      <c r="H1594">
        <v>63677380</v>
      </c>
      <c r="I1594">
        <v>63677380</v>
      </c>
      <c r="O1594" s="176">
        <v>46143</v>
      </c>
      <c r="S1594" t="s">
        <v>4864</v>
      </c>
      <c r="T1594" s="177" t="s">
        <v>65</v>
      </c>
      <c r="U1594" t="s">
        <v>66</v>
      </c>
      <c r="V1594" t="str">
        <f>_xlfn.XLOOKUP(UTILIZADAS[[#This Row],[Contacto1]],Tabla2[phone_number_dialed],Tabla2[status_name],,0)</f>
        <v>Agent Not Available</v>
      </c>
    </row>
    <row r="1595" spans="1:22" x14ac:dyDescent="0.25">
      <c r="A1595" t="s">
        <v>4605</v>
      </c>
      <c r="B1595" t="s">
        <v>4865</v>
      </c>
      <c r="C1595" s="4">
        <v>361051060000</v>
      </c>
      <c r="D1595" t="s">
        <v>4605</v>
      </c>
      <c r="G1595" s="176">
        <v>46143</v>
      </c>
      <c r="H1595">
        <v>63679769</v>
      </c>
      <c r="I1595">
        <v>63679769</v>
      </c>
      <c r="O1595" s="176">
        <v>46143</v>
      </c>
      <c r="S1595" t="s">
        <v>4866</v>
      </c>
      <c r="T1595" s="178" t="s">
        <v>65</v>
      </c>
      <c r="U1595" t="s">
        <v>66</v>
      </c>
      <c r="V1595" t="str">
        <f>_xlfn.XLOOKUP(UTILIZADAS[[#This Row],[Contacto1]],Tabla2[phone_number_dialed],Tabla2[status_name],,0)</f>
        <v>Agent Not Available</v>
      </c>
    </row>
    <row r="1596" spans="1:22" x14ac:dyDescent="0.25">
      <c r="A1596" t="s">
        <v>4605</v>
      </c>
      <c r="B1596" t="s">
        <v>4867</v>
      </c>
      <c r="C1596" s="4">
        <v>367087190000</v>
      </c>
      <c r="D1596" t="s">
        <v>4605</v>
      </c>
      <c r="G1596" s="176">
        <v>46143</v>
      </c>
      <c r="H1596">
        <v>63681191</v>
      </c>
      <c r="I1596">
        <v>63681191</v>
      </c>
      <c r="O1596" s="176">
        <v>46143</v>
      </c>
      <c r="S1596" t="s">
        <v>4868</v>
      </c>
      <c r="T1596" s="177" t="s">
        <v>65</v>
      </c>
      <c r="U1596" t="s">
        <v>66</v>
      </c>
      <c r="V1596" t="str">
        <f>_xlfn.XLOOKUP(UTILIZADAS[[#This Row],[Contacto1]],Tabla2[phone_number_dialed],Tabla2[status_name],,0)</f>
        <v>Buzon de voz</v>
      </c>
    </row>
    <row r="1597" spans="1:22" x14ac:dyDescent="0.25">
      <c r="A1597" t="s">
        <v>4605</v>
      </c>
      <c r="B1597" t="s">
        <v>491</v>
      </c>
      <c r="C1597" s="4">
        <v>356368000000</v>
      </c>
      <c r="D1597" t="s">
        <v>4605</v>
      </c>
      <c r="G1597" s="176">
        <v>46143</v>
      </c>
      <c r="H1597">
        <v>63683717</v>
      </c>
      <c r="I1597">
        <v>63683717</v>
      </c>
      <c r="O1597" s="176">
        <v>46143</v>
      </c>
      <c r="S1597" t="s">
        <v>492</v>
      </c>
      <c r="T1597" s="93" t="s">
        <v>65</v>
      </c>
      <c r="U1597" t="s">
        <v>597</v>
      </c>
      <c r="V1597" t="str">
        <f>_xlfn.XLOOKUP(UTILIZADAS[[#This Row],[Contacto1]],Tabla2[phone_number_dialed],Tabla2[status_name],,0)</f>
        <v>Agent Not Available</v>
      </c>
    </row>
    <row r="1598" spans="1:22" x14ac:dyDescent="0.25">
      <c r="A1598" t="s">
        <v>4605</v>
      </c>
      <c r="B1598" t="s">
        <v>4869</v>
      </c>
      <c r="C1598" s="4">
        <v>368052640000</v>
      </c>
      <c r="D1598" t="s">
        <v>4605</v>
      </c>
      <c r="G1598" s="176">
        <v>46143</v>
      </c>
      <c r="H1598">
        <v>63684257</v>
      </c>
      <c r="I1598">
        <v>63684257</v>
      </c>
      <c r="O1598" s="176">
        <v>46143</v>
      </c>
      <c r="S1598" t="s">
        <v>4870</v>
      </c>
      <c r="T1598" s="178" t="s">
        <v>65</v>
      </c>
      <c r="U1598" t="s">
        <v>66</v>
      </c>
      <c r="V1598" t="str">
        <f>_xlfn.XLOOKUP(UTILIZADAS[[#This Row],[Contacto1]],Tabla2[phone_number_dialed],Tabla2[status_name],,0)</f>
        <v>Agent Not Available</v>
      </c>
    </row>
    <row r="1599" spans="1:22" x14ac:dyDescent="0.25">
      <c r="A1599" t="s">
        <v>4605</v>
      </c>
      <c r="B1599" t="s">
        <v>4871</v>
      </c>
      <c r="C1599" s="4">
        <v>361081420000</v>
      </c>
      <c r="D1599" t="s">
        <v>4605</v>
      </c>
      <c r="G1599" s="176">
        <v>46143</v>
      </c>
      <c r="H1599">
        <v>63694637</v>
      </c>
      <c r="I1599">
        <v>63694637</v>
      </c>
      <c r="O1599" s="176">
        <v>46143</v>
      </c>
      <c r="S1599" t="s">
        <v>4872</v>
      </c>
      <c r="T1599" s="177" t="s">
        <v>65</v>
      </c>
      <c r="U1599" t="s">
        <v>66</v>
      </c>
      <c r="V1599" t="str">
        <f>_xlfn.XLOOKUP(UTILIZADAS[[#This Row],[Contacto1]],Tabla2[phone_number_dialed],Tabla2[status_name],,0)</f>
        <v>Auto busy</v>
      </c>
    </row>
    <row r="1600" spans="1:22" x14ac:dyDescent="0.25">
      <c r="A1600" t="s">
        <v>4605</v>
      </c>
      <c r="B1600" t="s">
        <v>2372</v>
      </c>
      <c r="C1600" s="4">
        <v>361021270000</v>
      </c>
      <c r="D1600" t="s">
        <v>4605</v>
      </c>
      <c r="G1600" s="176">
        <v>46143</v>
      </c>
      <c r="H1600">
        <v>63730149</v>
      </c>
      <c r="I1600">
        <v>63730149</v>
      </c>
      <c r="O1600" s="176">
        <v>46143</v>
      </c>
      <c r="S1600" t="s">
        <v>3940</v>
      </c>
      <c r="T1600" s="178" t="s">
        <v>65</v>
      </c>
      <c r="U1600" t="s">
        <v>66</v>
      </c>
      <c r="V1600" t="str">
        <f>_xlfn.XLOOKUP(UTILIZADAS[[#This Row],[Contacto1]],Tabla2[phone_number_dialed],Tabla2[status_name],,0)</f>
        <v>Auto busy</v>
      </c>
    </row>
    <row r="1601" spans="1:22" x14ac:dyDescent="0.25">
      <c r="A1601" t="s">
        <v>4605</v>
      </c>
      <c r="B1601" t="s">
        <v>4873</v>
      </c>
      <c r="C1601" s="4">
        <v>365068410000</v>
      </c>
      <c r="D1601" t="s">
        <v>4605</v>
      </c>
      <c r="G1601" s="176">
        <v>46143</v>
      </c>
      <c r="H1601">
        <v>63758860</v>
      </c>
      <c r="I1601">
        <v>63758860</v>
      </c>
      <c r="O1601" s="176">
        <v>46143</v>
      </c>
      <c r="S1601" t="s">
        <v>4874</v>
      </c>
      <c r="T1601" s="177" t="s">
        <v>65</v>
      </c>
      <c r="U1601" t="s">
        <v>66</v>
      </c>
      <c r="V1601" t="str">
        <f>_xlfn.XLOOKUP(UTILIZADAS[[#This Row],[Contacto1]],Tabla2[phone_number_dialed],Tabla2[status_name],,0)</f>
        <v>Agent Not Available</v>
      </c>
    </row>
    <row r="1602" spans="1:22" x14ac:dyDescent="0.25">
      <c r="A1602" t="s">
        <v>4605</v>
      </c>
      <c r="B1602" t="s">
        <v>4875</v>
      </c>
      <c r="C1602" s="4">
        <v>367065980000</v>
      </c>
      <c r="D1602" t="s">
        <v>4605</v>
      </c>
      <c r="G1602" s="176">
        <v>46143</v>
      </c>
      <c r="H1602">
        <v>63781156</v>
      </c>
      <c r="I1602">
        <v>63781156</v>
      </c>
      <c r="O1602" s="176">
        <v>46143</v>
      </c>
      <c r="S1602" t="s">
        <v>4876</v>
      </c>
      <c r="T1602" s="178" t="s">
        <v>65</v>
      </c>
      <c r="U1602" t="s">
        <v>66</v>
      </c>
      <c r="V1602" t="str">
        <f>_xlfn.XLOOKUP(UTILIZADAS[[#This Row],[Contacto1]],Tabla2[phone_number_dialed],Tabla2[status_name],,0)</f>
        <v>Auto busy</v>
      </c>
    </row>
    <row r="1603" spans="1:22" x14ac:dyDescent="0.25">
      <c r="A1603" t="s">
        <v>4605</v>
      </c>
      <c r="B1603" t="s">
        <v>2472</v>
      </c>
      <c r="C1603" s="4">
        <v>367036390000</v>
      </c>
      <c r="D1603" t="s">
        <v>4605</v>
      </c>
      <c r="G1603" s="176">
        <v>46143</v>
      </c>
      <c r="H1603">
        <v>63787210</v>
      </c>
      <c r="I1603">
        <v>63787210</v>
      </c>
      <c r="O1603" s="176">
        <v>46143</v>
      </c>
      <c r="S1603" t="s">
        <v>4060</v>
      </c>
      <c r="T1603" s="177" t="s">
        <v>65</v>
      </c>
      <c r="U1603" t="s">
        <v>66</v>
      </c>
      <c r="V1603" t="str">
        <f>_xlfn.XLOOKUP(UTILIZADAS[[#This Row],[Contacto1]],Tabla2[phone_number_dialed],Tabla2[status_name],,0)</f>
        <v>Cuenta cesada</v>
      </c>
    </row>
    <row r="1604" spans="1:22" x14ac:dyDescent="0.25">
      <c r="A1604" t="s">
        <v>4605</v>
      </c>
      <c r="B1604" t="s">
        <v>170</v>
      </c>
      <c r="C1604" s="4">
        <v>363005870000</v>
      </c>
      <c r="D1604" t="s">
        <v>4605</v>
      </c>
      <c r="G1604" s="176">
        <v>46143</v>
      </c>
      <c r="H1604">
        <v>63806351</v>
      </c>
      <c r="I1604">
        <v>63806351</v>
      </c>
      <c r="O1604" s="176">
        <v>46143</v>
      </c>
      <c r="S1604" t="s">
        <v>171</v>
      </c>
      <c r="T1604" s="178" t="s">
        <v>65</v>
      </c>
      <c r="U1604" t="s">
        <v>66</v>
      </c>
      <c r="V1604" t="str">
        <f>_xlfn.XLOOKUP(UTILIZADAS[[#This Row],[Contacto1]],Tabla2[phone_number_dialed],Tabla2[status_name],,0)</f>
        <v>Agent Not Available</v>
      </c>
    </row>
    <row r="1605" spans="1:22" x14ac:dyDescent="0.25">
      <c r="A1605" t="s">
        <v>4605</v>
      </c>
      <c r="B1605" t="s">
        <v>4346</v>
      </c>
      <c r="C1605" s="4">
        <v>362012510000</v>
      </c>
      <c r="D1605" t="s">
        <v>4605</v>
      </c>
      <c r="G1605" s="176">
        <v>46143</v>
      </c>
      <c r="H1605">
        <v>63835021</v>
      </c>
      <c r="I1605">
        <v>63835021</v>
      </c>
      <c r="O1605" s="176">
        <v>46143</v>
      </c>
      <c r="S1605" t="s">
        <v>3877</v>
      </c>
      <c r="T1605" s="177" t="s">
        <v>65</v>
      </c>
      <c r="U1605" t="s">
        <v>66</v>
      </c>
      <c r="V1605" t="str">
        <f>_xlfn.XLOOKUP(UTILIZADAS[[#This Row],[Contacto1]],Tabla2[phone_number_dialed],Tabla2[status_name],,0)</f>
        <v>Agent Not Available</v>
      </c>
    </row>
    <row r="1606" spans="1:22" x14ac:dyDescent="0.25">
      <c r="A1606" t="s">
        <v>4605</v>
      </c>
      <c r="B1606" t="s">
        <v>4877</v>
      </c>
      <c r="C1606" s="4">
        <v>366068670000</v>
      </c>
      <c r="D1606" t="s">
        <v>4605</v>
      </c>
      <c r="G1606" s="176">
        <v>46143</v>
      </c>
      <c r="H1606">
        <v>63838397</v>
      </c>
      <c r="I1606">
        <v>63838397</v>
      </c>
      <c r="O1606" s="176">
        <v>46143</v>
      </c>
      <c r="S1606" t="s">
        <v>4878</v>
      </c>
      <c r="T1606" s="178" t="s">
        <v>65</v>
      </c>
      <c r="U1606" t="s">
        <v>66</v>
      </c>
      <c r="V1606" t="str">
        <f>_xlfn.XLOOKUP(UTILIZADAS[[#This Row],[Contacto1]],Tabla2[phone_number_dialed],Tabla2[status_name],,0)</f>
        <v>Agent Not Available</v>
      </c>
    </row>
    <row r="1607" spans="1:22" x14ac:dyDescent="0.25">
      <c r="A1607" t="s">
        <v>4605</v>
      </c>
      <c r="B1607" t="s">
        <v>1462</v>
      </c>
      <c r="C1607" s="4">
        <v>352367240000</v>
      </c>
      <c r="D1607" t="s">
        <v>4605</v>
      </c>
      <c r="G1607" s="176">
        <v>46143</v>
      </c>
      <c r="H1607">
        <v>63844918</v>
      </c>
      <c r="I1607">
        <v>63844918</v>
      </c>
      <c r="O1607" s="176">
        <v>46143</v>
      </c>
      <c r="S1607" t="s">
        <v>1463</v>
      </c>
      <c r="T1607" s="177" t="s">
        <v>65</v>
      </c>
      <c r="U1607" t="s">
        <v>66</v>
      </c>
      <c r="V1607" t="str">
        <f>_xlfn.XLOOKUP(UTILIZADAS[[#This Row],[Contacto1]],Tabla2[phone_number_dialed],Tabla2[status_name],,0)</f>
        <v>Cuenta cesada</v>
      </c>
    </row>
    <row r="1608" spans="1:22" x14ac:dyDescent="0.25">
      <c r="A1608" t="s">
        <v>4605</v>
      </c>
      <c r="B1608" t="s">
        <v>4879</v>
      </c>
      <c r="C1608" s="4">
        <v>366046220000</v>
      </c>
      <c r="D1608" t="s">
        <v>4605</v>
      </c>
      <c r="G1608" s="176">
        <v>46143</v>
      </c>
      <c r="H1608">
        <v>63849758</v>
      </c>
      <c r="I1608">
        <v>63849758</v>
      </c>
      <c r="O1608" s="176">
        <v>46143</v>
      </c>
      <c r="S1608" t="s">
        <v>4880</v>
      </c>
      <c r="T1608" s="178" t="s">
        <v>65</v>
      </c>
      <c r="U1608" t="s">
        <v>66</v>
      </c>
      <c r="V1608" t="str">
        <f>_xlfn.XLOOKUP(UTILIZADAS[[#This Row],[Contacto1]],Tabla2[phone_number_dialed],Tabla2[status_name],,0)</f>
        <v>Agent Not Available</v>
      </c>
    </row>
    <row r="1609" spans="1:22" x14ac:dyDescent="0.25">
      <c r="A1609" t="s">
        <v>4605</v>
      </c>
      <c r="B1609" t="s">
        <v>4881</v>
      </c>
      <c r="C1609" s="4">
        <v>364085380000</v>
      </c>
      <c r="D1609" t="s">
        <v>4605</v>
      </c>
      <c r="G1609" s="176">
        <v>46143</v>
      </c>
      <c r="H1609">
        <v>63852115</v>
      </c>
      <c r="I1609">
        <v>63852115</v>
      </c>
      <c r="O1609" s="176">
        <v>46143</v>
      </c>
      <c r="S1609" t="s">
        <v>4882</v>
      </c>
      <c r="T1609" s="177" t="s">
        <v>85</v>
      </c>
      <c r="U1609" t="s">
        <v>66</v>
      </c>
      <c r="V1609" t="str">
        <f>_xlfn.XLOOKUP(UTILIZADAS[[#This Row],[Contacto1]],Tabla2[phone_number_dialed],Tabla2[status_name],,0)</f>
        <v>Agent Not Available</v>
      </c>
    </row>
    <row r="1610" spans="1:22" x14ac:dyDescent="0.25">
      <c r="A1610" t="s">
        <v>4605</v>
      </c>
      <c r="B1610" t="s">
        <v>4423</v>
      </c>
      <c r="C1610" s="4">
        <v>354383650000</v>
      </c>
      <c r="D1610" t="s">
        <v>4605</v>
      </c>
      <c r="G1610" s="176">
        <v>46143</v>
      </c>
      <c r="H1610">
        <v>63865641</v>
      </c>
      <c r="I1610">
        <v>63865641</v>
      </c>
      <c r="O1610" s="176">
        <v>46143</v>
      </c>
      <c r="S1610" t="s">
        <v>4024</v>
      </c>
      <c r="T1610" s="93" t="s">
        <v>65</v>
      </c>
      <c r="U1610" t="s">
        <v>4619</v>
      </c>
      <c r="V1610" t="str">
        <f>_xlfn.XLOOKUP(UTILIZADAS[[#This Row],[Contacto1]],Tabla2[phone_number_dialed],Tabla2[status_name],,0)</f>
        <v>Mensaje a tercero</v>
      </c>
    </row>
    <row r="1611" spans="1:22" x14ac:dyDescent="0.25">
      <c r="A1611" t="s">
        <v>4605</v>
      </c>
      <c r="B1611" t="s">
        <v>4883</v>
      </c>
      <c r="C1611" s="4">
        <v>362072600000</v>
      </c>
      <c r="D1611" t="s">
        <v>4605</v>
      </c>
      <c r="G1611" s="176">
        <v>46143</v>
      </c>
      <c r="H1611">
        <v>63883898</v>
      </c>
      <c r="I1611">
        <v>63883898</v>
      </c>
      <c r="O1611" s="176">
        <v>46143</v>
      </c>
      <c r="S1611" t="s">
        <v>4884</v>
      </c>
      <c r="T1611" s="178" t="s">
        <v>65</v>
      </c>
      <c r="U1611" t="s">
        <v>66</v>
      </c>
      <c r="V1611" t="str">
        <f>_xlfn.XLOOKUP(UTILIZADAS[[#This Row],[Contacto1]],Tabla2[phone_number_dialed],Tabla2[status_name],,0)</f>
        <v>Volver a llamar</v>
      </c>
    </row>
    <row r="1612" spans="1:22" x14ac:dyDescent="0.25">
      <c r="A1612" t="s">
        <v>4605</v>
      </c>
      <c r="B1612" t="s">
        <v>4885</v>
      </c>
      <c r="C1612" s="4">
        <v>362058960000</v>
      </c>
      <c r="D1612" t="s">
        <v>4605</v>
      </c>
      <c r="G1612" s="176">
        <v>46143</v>
      </c>
      <c r="H1612">
        <v>63893244</v>
      </c>
      <c r="I1612">
        <v>63893244</v>
      </c>
      <c r="O1612" s="176">
        <v>46143</v>
      </c>
      <c r="S1612" t="s">
        <v>4886</v>
      </c>
      <c r="T1612" s="177" t="s">
        <v>65</v>
      </c>
      <c r="U1612" t="s">
        <v>66</v>
      </c>
      <c r="V1612" t="str">
        <f>_xlfn.XLOOKUP(UTILIZADAS[[#This Row],[Contacto1]],Tabla2[phone_number_dialed],Tabla2[status_name],,0)</f>
        <v>Cuenta cesada</v>
      </c>
    </row>
    <row r="1613" spans="1:22" x14ac:dyDescent="0.25">
      <c r="A1613" t="s">
        <v>4605</v>
      </c>
      <c r="B1613" t="s">
        <v>174</v>
      </c>
      <c r="C1613" s="4">
        <v>367002700000</v>
      </c>
      <c r="D1613" t="s">
        <v>4605</v>
      </c>
      <c r="G1613" s="176">
        <v>46143</v>
      </c>
      <c r="H1613">
        <v>63899166</v>
      </c>
      <c r="I1613">
        <v>63899166</v>
      </c>
      <c r="O1613" s="176">
        <v>46143</v>
      </c>
      <c r="S1613" t="s">
        <v>175</v>
      </c>
      <c r="T1613" s="93" t="s">
        <v>65</v>
      </c>
      <c r="U1613" t="s">
        <v>4619</v>
      </c>
      <c r="V1613" t="str">
        <f>_xlfn.XLOOKUP(UTILIZADAS[[#This Row],[Contacto1]],Tabla2[phone_number_dialed],Tabla2[status_name],,0)</f>
        <v>Buzon de voz</v>
      </c>
    </row>
    <row r="1614" spans="1:22" x14ac:dyDescent="0.25">
      <c r="A1614" t="s">
        <v>4605</v>
      </c>
      <c r="B1614" t="s">
        <v>4887</v>
      </c>
      <c r="C1614" s="4">
        <v>363001670000</v>
      </c>
      <c r="D1614" t="s">
        <v>4605</v>
      </c>
      <c r="G1614" s="176">
        <v>46143</v>
      </c>
      <c r="H1614">
        <v>63907994</v>
      </c>
      <c r="I1614">
        <v>63907994</v>
      </c>
      <c r="O1614" s="176">
        <v>46143</v>
      </c>
      <c r="S1614" t="s">
        <v>4888</v>
      </c>
      <c r="T1614" s="93" t="s">
        <v>65</v>
      </c>
      <c r="U1614" t="s">
        <v>4619</v>
      </c>
      <c r="V1614" t="str">
        <f>_xlfn.XLOOKUP(UTILIZADAS[[#This Row],[Contacto1]],Tabla2[phone_number_dialed],Tabla2[status_name],,0)</f>
        <v>Buzon de voz</v>
      </c>
    </row>
    <row r="1615" spans="1:22" x14ac:dyDescent="0.25">
      <c r="A1615" t="s">
        <v>4605</v>
      </c>
      <c r="B1615" t="s">
        <v>4889</v>
      </c>
      <c r="C1615" s="4">
        <v>363016010000</v>
      </c>
      <c r="D1615" t="s">
        <v>4605</v>
      </c>
      <c r="G1615" s="176">
        <v>46143</v>
      </c>
      <c r="H1615">
        <v>63916363</v>
      </c>
      <c r="I1615">
        <v>63916363</v>
      </c>
      <c r="O1615" s="176">
        <v>46143</v>
      </c>
      <c r="S1615" t="s">
        <v>4890</v>
      </c>
      <c r="T1615" s="93" t="s">
        <v>65</v>
      </c>
      <c r="U1615" t="s">
        <v>4619</v>
      </c>
      <c r="V1615" t="str">
        <f>_xlfn.XLOOKUP(UTILIZADAS[[#This Row],[Contacto1]],Tabla2[phone_number_dialed],Tabla2[status_name],,0)</f>
        <v>Buzon de voz</v>
      </c>
    </row>
    <row r="1616" spans="1:22" x14ac:dyDescent="0.25">
      <c r="A1616" t="s">
        <v>4605</v>
      </c>
      <c r="B1616" t="s">
        <v>4704</v>
      </c>
      <c r="C1616" s="4">
        <v>362066750000</v>
      </c>
      <c r="D1616" t="s">
        <v>4605</v>
      </c>
      <c r="G1616" s="176">
        <v>46143</v>
      </c>
      <c r="H1616">
        <v>63919850</v>
      </c>
      <c r="I1616">
        <v>63919850</v>
      </c>
      <c r="O1616" s="176">
        <v>46143</v>
      </c>
      <c r="S1616" t="s">
        <v>4705</v>
      </c>
      <c r="T1616" s="178" t="s">
        <v>65</v>
      </c>
      <c r="U1616" t="s">
        <v>66</v>
      </c>
      <c r="V1616" t="str">
        <f>_xlfn.XLOOKUP(UTILIZADAS[[#This Row],[Contacto1]],Tabla2[phone_number_dialed],Tabla2[status_name],,0)</f>
        <v>Agent Not Available</v>
      </c>
    </row>
    <row r="1617" spans="1:22" x14ac:dyDescent="0.25">
      <c r="A1617" t="s">
        <v>4605</v>
      </c>
      <c r="B1617" t="s">
        <v>4412</v>
      </c>
      <c r="C1617" s="4">
        <v>366029990000</v>
      </c>
      <c r="D1617" t="s">
        <v>4605</v>
      </c>
      <c r="G1617" s="176">
        <v>46143</v>
      </c>
      <c r="H1617">
        <v>63925643</v>
      </c>
      <c r="I1617">
        <v>63925643</v>
      </c>
      <c r="O1617" s="176">
        <v>46143</v>
      </c>
      <c r="S1617" t="s">
        <v>4000</v>
      </c>
      <c r="T1617" s="177" t="s">
        <v>65</v>
      </c>
      <c r="U1617" t="s">
        <v>66</v>
      </c>
      <c r="V1617" t="str">
        <f>_xlfn.XLOOKUP(UTILIZADAS[[#This Row],[Contacto1]],Tabla2[phone_number_dialed],Tabla2[status_name],,0)</f>
        <v>Cuenta cesada</v>
      </c>
    </row>
    <row r="1618" spans="1:22" x14ac:dyDescent="0.25">
      <c r="A1618" t="s">
        <v>4605</v>
      </c>
      <c r="B1618" t="s">
        <v>395</v>
      </c>
      <c r="C1618" s="4">
        <v>355370140000</v>
      </c>
      <c r="D1618" t="s">
        <v>4605</v>
      </c>
      <c r="G1618" s="176">
        <v>46143</v>
      </c>
      <c r="H1618">
        <v>63933562</v>
      </c>
      <c r="I1618">
        <v>63933562</v>
      </c>
      <c r="O1618" s="176">
        <v>46143</v>
      </c>
      <c r="S1618" t="s">
        <v>396</v>
      </c>
      <c r="T1618" s="93" t="s">
        <v>65</v>
      </c>
      <c r="U1618" t="s">
        <v>597</v>
      </c>
      <c r="V1618" t="str">
        <f>_xlfn.XLOOKUP(UTILIZADAS[[#This Row],[Contacto1]],Tabla2[phone_number_dialed],Tabla2[status_name],,0)</f>
        <v>Agent Not Available</v>
      </c>
    </row>
    <row r="1619" spans="1:22" x14ac:dyDescent="0.25">
      <c r="A1619" t="s">
        <v>4605</v>
      </c>
      <c r="B1619" t="s">
        <v>4891</v>
      </c>
      <c r="C1619" s="4">
        <v>305059430000</v>
      </c>
      <c r="D1619" t="s">
        <v>4605</v>
      </c>
      <c r="G1619" s="176">
        <v>46143</v>
      </c>
      <c r="H1619">
        <v>63943208</v>
      </c>
      <c r="I1619">
        <v>63943208</v>
      </c>
      <c r="O1619" s="176">
        <v>46143</v>
      </c>
      <c r="S1619" t="s">
        <v>4892</v>
      </c>
      <c r="T1619" s="178" t="s">
        <v>65</v>
      </c>
      <c r="U1619" t="s">
        <v>66</v>
      </c>
      <c r="V1619" t="str">
        <f>_xlfn.XLOOKUP(UTILIZADAS[[#This Row],[Contacto1]],Tabla2[phone_number_dialed],Tabla2[status_name],,0)</f>
        <v>Agent Not Available</v>
      </c>
    </row>
    <row r="1620" spans="1:22" x14ac:dyDescent="0.25">
      <c r="A1620" t="s">
        <v>4605</v>
      </c>
      <c r="B1620" t="s">
        <v>2430</v>
      </c>
      <c r="C1620" s="4">
        <v>361023540000</v>
      </c>
      <c r="D1620" t="s">
        <v>4605</v>
      </c>
      <c r="G1620" s="176">
        <v>46143</v>
      </c>
      <c r="H1620">
        <v>63966973</v>
      </c>
      <c r="I1620">
        <v>63966973</v>
      </c>
      <c r="O1620" s="176">
        <v>46143</v>
      </c>
      <c r="S1620" t="s">
        <v>4008</v>
      </c>
      <c r="T1620" s="177" t="s">
        <v>65</v>
      </c>
      <c r="U1620" t="s">
        <v>66</v>
      </c>
      <c r="V1620" t="str">
        <f>_xlfn.XLOOKUP(UTILIZADAS[[#This Row],[Contacto1]],Tabla2[phone_number_dialed],Tabla2[status_name],,0)</f>
        <v>No Answer AutoDial</v>
      </c>
    </row>
    <row r="1621" spans="1:22" x14ac:dyDescent="0.25">
      <c r="A1621" t="s">
        <v>4605</v>
      </c>
      <c r="B1621" t="s">
        <v>4893</v>
      </c>
      <c r="C1621" s="4">
        <v>367068970000</v>
      </c>
      <c r="D1621" t="s">
        <v>4605</v>
      </c>
      <c r="G1621" s="176">
        <v>46143</v>
      </c>
      <c r="H1621">
        <v>63979985</v>
      </c>
      <c r="I1621">
        <v>63979985</v>
      </c>
      <c r="O1621" s="176">
        <v>46143</v>
      </c>
      <c r="S1621" t="s">
        <v>4894</v>
      </c>
      <c r="T1621" s="178" t="s">
        <v>65</v>
      </c>
      <c r="U1621" t="s">
        <v>66</v>
      </c>
      <c r="V1621" t="str">
        <f>_xlfn.XLOOKUP(UTILIZADAS[[#This Row],[Contacto1]],Tabla2[phone_number_dialed],Tabla2[status_name],,0)</f>
        <v>Buzon de voz</v>
      </c>
    </row>
    <row r="1622" spans="1:22" x14ac:dyDescent="0.25">
      <c r="A1622" t="s">
        <v>4605</v>
      </c>
      <c r="B1622" t="s">
        <v>4895</v>
      </c>
      <c r="C1622" s="4">
        <v>368053950000</v>
      </c>
      <c r="D1622" t="s">
        <v>4605</v>
      </c>
      <c r="G1622" s="176">
        <v>46143</v>
      </c>
      <c r="H1622">
        <v>63981239</v>
      </c>
      <c r="I1622">
        <v>63981239</v>
      </c>
      <c r="O1622" s="176">
        <v>46143</v>
      </c>
      <c r="S1622" t="s">
        <v>4896</v>
      </c>
      <c r="T1622" s="177" t="s">
        <v>65</v>
      </c>
      <c r="U1622" t="s">
        <v>66</v>
      </c>
      <c r="V1622" t="str">
        <f>_xlfn.XLOOKUP(UTILIZADAS[[#This Row],[Contacto1]],Tabla2[phone_number_dialed],Tabla2[status_name],,0)</f>
        <v>Agent Not Available</v>
      </c>
    </row>
    <row r="1623" spans="1:22" x14ac:dyDescent="0.25">
      <c r="A1623" t="s">
        <v>4605</v>
      </c>
      <c r="B1623" t="s">
        <v>2454</v>
      </c>
      <c r="C1623" s="4">
        <v>365027980000</v>
      </c>
      <c r="D1623" t="s">
        <v>4605</v>
      </c>
      <c r="G1623" s="176">
        <v>46143</v>
      </c>
      <c r="H1623">
        <v>63982140</v>
      </c>
      <c r="I1623">
        <v>63982140</v>
      </c>
      <c r="O1623" s="176">
        <v>46143</v>
      </c>
      <c r="S1623" t="s">
        <v>4033</v>
      </c>
      <c r="T1623" s="178" t="s">
        <v>85</v>
      </c>
      <c r="U1623" t="s">
        <v>66</v>
      </c>
      <c r="V1623" t="str">
        <f>_xlfn.XLOOKUP(UTILIZADAS[[#This Row],[Contacto1]],Tabla2[phone_number_dialed],Tabla2[status_name],,0)</f>
        <v>Agent Not Available</v>
      </c>
    </row>
    <row r="1624" spans="1:22" x14ac:dyDescent="0.25">
      <c r="A1624" t="s">
        <v>4605</v>
      </c>
      <c r="B1624" t="s">
        <v>2517</v>
      </c>
      <c r="C1624" s="4">
        <v>369045940000</v>
      </c>
      <c r="D1624" t="s">
        <v>4605</v>
      </c>
      <c r="G1624" s="176">
        <v>46143</v>
      </c>
      <c r="H1624">
        <v>63992513</v>
      </c>
      <c r="I1624">
        <v>63992513</v>
      </c>
      <c r="O1624" s="176">
        <v>46143</v>
      </c>
      <c r="S1624" t="s">
        <v>4123</v>
      </c>
      <c r="T1624" s="177" t="s">
        <v>65</v>
      </c>
      <c r="U1624" t="s">
        <v>66</v>
      </c>
      <c r="V1624" t="str">
        <f>_xlfn.XLOOKUP(UTILIZADAS[[#This Row],[Contacto1]],Tabla2[phone_number_dialed],Tabla2[status_name],,0)</f>
        <v>Agent Not Available</v>
      </c>
    </row>
    <row r="1625" spans="1:22" x14ac:dyDescent="0.25">
      <c r="A1625" t="s">
        <v>4605</v>
      </c>
      <c r="B1625" t="s">
        <v>4897</v>
      </c>
      <c r="C1625" s="4">
        <v>366051290000</v>
      </c>
      <c r="D1625" t="s">
        <v>4605</v>
      </c>
      <c r="G1625" s="176">
        <v>46143</v>
      </c>
      <c r="H1625">
        <v>64008804</v>
      </c>
      <c r="I1625">
        <v>64008804</v>
      </c>
      <c r="O1625" s="176">
        <v>46143</v>
      </c>
      <c r="S1625" t="s">
        <v>4898</v>
      </c>
      <c r="T1625" s="178" t="s">
        <v>65</v>
      </c>
      <c r="U1625" t="s">
        <v>66</v>
      </c>
      <c r="V1625" t="str">
        <f>_xlfn.XLOOKUP(UTILIZADAS[[#This Row],[Contacto1]],Tabla2[phone_number_dialed],Tabla2[status_name],,0)</f>
        <v>Agent Not Available</v>
      </c>
    </row>
    <row r="1626" spans="1:22" x14ac:dyDescent="0.25">
      <c r="A1626" t="s">
        <v>4605</v>
      </c>
      <c r="B1626" t="s">
        <v>4340</v>
      </c>
      <c r="C1626" s="4">
        <v>367012450000</v>
      </c>
      <c r="D1626" t="s">
        <v>4605</v>
      </c>
      <c r="G1626" s="176">
        <v>46143</v>
      </c>
      <c r="H1626">
        <v>64024594</v>
      </c>
      <c r="I1626">
        <v>64024594</v>
      </c>
      <c r="O1626" s="176">
        <v>46143</v>
      </c>
      <c r="S1626" t="s">
        <v>3868</v>
      </c>
      <c r="T1626" s="177" t="s">
        <v>65</v>
      </c>
      <c r="U1626" t="s">
        <v>66</v>
      </c>
      <c r="V1626" t="str">
        <f>_xlfn.XLOOKUP(UTILIZADAS[[#This Row],[Contacto1]],Tabla2[phone_number_dialed],Tabla2[status_name],,0)</f>
        <v>Cuenta cesada</v>
      </c>
    </row>
    <row r="1627" spans="1:22" x14ac:dyDescent="0.25">
      <c r="A1627" t="s">
        <v>4605</v>
      </c>
      <c r="B1627" t="s">
        <v>4899</v>
      </c>
      <c r="C1627" s="4">
        <v>364054100000</v>
      </c>
      <c r="D1627" t="s">
        <v>4605</v>
      </c>
      <c r="G1627" s="176">
        <v>46143</v>
      </c>
      <c r="H1627">
        <v>64028896</v>
      </c>
      <c r="I1627">
        <v>64028896</v>
      </c>
      <c r="O1627" s="176">
        <v>46143</v>
      </c>
      <c r="S1627" t="s">
        <v>4900</v>
      </c>
      <c r="T1627" s="178" t="s">
        <v>65</v>
      </c>
      <c r="U1627" t="s">
        <v>66</v>
      </c>
      <c r="V1627" t="str">
        <f>_xlfn.XLOOKUP(UTILIZADAS[[#This Row],[Contacto1]],Tabla2[phone_number_dialed],Tabla2[status_name],,0)</f>
        <v>Agent Not Available</v>
      </c>
    </row>
    <row r="1628" spans="1:22" x14ac:dyDescent="0.25">
      <c r="A1628" t="s">
        <v>4605</v>
      </c>
      <c r="B1628" t="s">
        <v>4901</v>
      </c>
      <c r="C1628" s="4">
        <v>363081040000</v>
      </c>
      <c r="D1628" t="s">
        <v>4605</v>
      </c>
      <c r="G1628" s="176">
        <v>46143</v>
      </c>
      <c r="H1628">
        <v>64034925</v>
      </c>
      <c r="I1628">
        <v>64034925</v>
      </c>
      <c r="O1628" s="176">
        <v>46143</v>
      </c>
      <c r="S1628" t="s">
        <v>4902</v>
      </c>
      <c r="T1628" s="177" t="s">
        <v>65</v>
      </c>
      <c r="U1628" t="s">
        <v>66</v>
      </c>
      <c r="V1628" t="str">
        <f>_xlfn.XLOOKUP(UTILIZADAS[[#This Row],[Contacto1]],Tabla2[phone_number_dialed],Tabla2[status_name],,0)</f>
        <v>Agent Not Available</v>
      </c>
    </row>
    <row r="1629" spans="1:22" x14ac:dyDescent="0.25">
      <c r="A1629" t="s">
        <v>4605</v>
      </c>
      <c r="B1629" t="s">
        <v>453</v>
      </c>
      <c r="C1629" s="4">
        <v>357369900000</v>
      </c>
      <c r="D1629" t="s">
        <v>4605</v>
      </c>
      <c r="G1629" s="176">
        <v>46143</v>
      </c>
      <c r="H1629">
        <v>64047882</v>
      </c>
      <c r="I1629">
        <v>64047882</v>
      </c>
      <c r="O1629" s="176">
        <v>46143</v>
      </c>
      <c r="S1629" t="s">
        <v>454</v>
      </c>
      <c r="T1629" s="93" t="s">
        <v>65</v>
      </c>
      <c r="U1629" t="s">
        <v>597</v>
      </c>
      <c r="V1629" t="str">
        <f>_xlfn.XLOOKUP(UTILIZADAS[[#This Row],[Contacto1]],Tabla2[phone_number_dialed],Tabla2[status_name],,0)</f>
        <v>Agent Not Available</v>
      </c>
    </row>
    <row r="1630" spans="1:22" x14ac:dyDescent="0.25">
      <c r="A1630" t="s">
        <v>4605</v>
      </c>
      <c r="B1630" t="s">
        <v>4903</v>
      </c>
      <c r="C1630" s="4">
        <v>369084320000</v>
      </c>
      <c r="D1630" t="s">
        <v>4605</v>
      </c>
      <c r="G1630" s="176">
        <v>46143</v>
      </c>
      <c r="H1630">
        <v>64071614</v>
      </c>
      <c r="I1630">
        <v>64071614</v>
      </c>
      <c r="O1630" s="176">
        <v>46143</v>
      </c>
      <c r="S1630" t="s">
        <v>4904</v>
      </c>
      <c r="T1630" s="178" t="s">
        <v>82</v>
      </c>
      <c r="U1630" t="s">
        <v>66</v>
      </c>
      <c r="V1630" t="str">
        <f>_xlfn.XLOOKUP(UTILIZADAS[[#This Row],[Contacto1]],Tabla2[phone_number_dialed],Tabla2[status_name],,0)</f>
        <v>Agent Not Available</v>
      </c>
    </row>
    <row r="1631" spans="1:22" x14ac:dyDescent="0.25">
      <c r="A1631" t="s">
        <v>4605</v>
      </c>
      <c r="B1631" t="s">
        <v>4459</v>
      </c>
      <c r="C1631" s="4">
        <v>369038770000</v>
      </c>
      <c r="D1631" t="s">
        <v>4605</v>
      </c>
      <c r="G1631" s="176">
        <v>46143</v>
      </c>
      <c r="H1631">
        <v>64079001</v>
      </c>
      <c r="I1631">
        <v>64079001</v>
      </c>
      <c r="O1631" s="176">
        <v>46143</v>
      </c>
      <c r="S1631" t="s">
        <v>4096</v>
      </c>
      <c r="T1631" s="177" t="s">
        <v>65</v>
      </c>
      <c r="U1631" t="s">
        <v>66</v>
      </c>
      <c r="V1631" t="str">
        <f>_xlfn.XLOOKUP(UTILIZADAS[[#This Row],[Contacto1]],Tabla2[phone_number_dialed],Tabla2[status_name],,0)</f>
        <v>Agent Not Available</v>
      </c>
    </row>
    <row r="1632" spans="1:22" x14ac:dyDescent="0.25">
      <c r="A1632" t="s">
        <v>4605</v>
      </c>
      <c r="B1632" t="s">
        <v>2321</v>
      </c>
      <c r="C1632" s="4">
        <v>359242000000</v>
      </c>
      <c r="D1632" t="s">
        <v>4605</v>
      </c>
      <c r="G1632" s="176">
        <v>46143</v>
      </c>
      <c r="H1632">
        <v>64079225</v>
      </c>
      <c r="I1632">
        <v>64079225</v>
      </c>
      <c r="O1632" s="176">
        <v>46143</v>
      </c>
      <c r="S1632" t="s">
        <v>3871</v>
      </c>
      <c r="T1632" s="178" t="s">
        <v>65</v>
      </c>
      <c r="U1632" t="s">
        <v>66</v>
      </c>
      <c r="V1632" t="str">
        <f>_xlfn.XLOOKUP(UTILIZADAS[[#This Row],[Contacto1]],Tabla2[phone_number_dialed],Tabla2[status_name],,0)</f>
        <v>Cuenta cesada</v>
      </c>
    </row>
    <row r="1633" spans="1:22" x14ac:dyDescent="0.25">
      <c r="A1633" t="s">
        <v>4605</v>
      </c>
      <c r="B1633" t="s">
        <v>4905</v>
      </c>
      <c r="C1633" s="4">
        <v>217002760000</v>
      </c>
      <c r="D1633" t="s">
        <v>4605</v>
      </c>
      <c r="G1633" s="176">
        <v>46143</v>
      </c>
      <c r="H1633">
        <v>64084980</v>
      </c>
      <c r="I1633">
        <v>64084980</v>
      </c>
      <c r="O1633" s="176">
        <v>46143</v>
      </c>
      <c r="S1633" t="s">
        <v>4906</v>
      </c>
      <c r="T1633" s="177" t="s">
        <v>65</v>
      </c>
      <c r="U1633" t="s">
        <v>66</v>
      </c>
      <c r="V1633" t="str">
        <f>_xlfn.XLOOKUP(UTILIZADAS[[#This Row],[Contacto1]],Tabla2[phone_number_dialed],Tabla2[status_name],,0)</f>
        <v>Agent Not Available</v>
      </c>
    </row>
    <row r="1634" spans="1:22" x14ac:dyDescent="0.25">
      <c r="A1634" t="s">
        <v>4605</v>
      </c>
      <c r="B1634" t="s">
        <v>2313</v>
      </c>
      <c r="C1634" s="4">
        <v>359385400000</v>
      </c>
      <c r="D1634" t="s">
        <v>4605</v>
      </c>
      <c r="G1634" s="176">
        <v>46143</v>
      </c>
      <c r="H1634">
        <v>64098122</v>
      </c>
      <c r="I1634">
        <v>64098122</v>
      </c>
      <c r="O1634" s="176">
        <v>46143</v>
      </c>
      <c r="S1634" t="s">
        <v>3864</v>
      </c>
      <c r="T1634" s="178" t="s">
        <v>65</v>
      </c>
      <c r="U1634" t="s">
        <v>66</v>
      </c>
      <c r="V1634" t="str">
        <f>_xlfn.XLOOKUP(UTILIZADAS[[#This Row],[Contacto1]],Tabla2[phone_number_dialed],Tabla2[status_name],,0)</f>
        <v>Agent Not Available</v>
      </c>
    </row>
    <row r="1635" spans="1:22" x14ac:dyDescent="0.25">
      <c r="A1635" t="s">
        <v>4605</v>
      </c>
      <c r="B1635" t="s">
        <v>485</v>
      </c>
      <c r="C1635" s="4">
        <v>351367510000</v>
      </c>
      <c r="D1635" t="s">
        <v>4605</v>
      </c>
      <c r="G1635" s="176">
        <v>46143</v>
      </c>
      <c r="H1635">
        <v>64099284</v>
      </c>
      <c r="I1635">
        <v>64099284</v>
      </c>
      <c r="O1635" s="176">
        <v>46143</v>
      </c>
      <c r="S1635" t="s">
        <v>486</v>
      </c>
      <c r="T1635" s="93" t="s">
        <v>65</v>
      </c>
      <c r="U1635" t="s">
        <v>597</v>
      </c>
      <c r="V1635" t="str">
        <f>_xlfn.XLOOKUP(UTILIZADAS[[#This Row],[Contacto1]],Tabla2[phone_number_dialed],Tabla2[status_name],,0)</f>
        <v>Buzon de voz</v>
      </c>
    </row>
    <row r="1636" spans="1:22" x14ac:dyDescent="0.25">
      <c r="A1636" t="s">
        <v>4605</v>
      </c>
      <c r="B1636" t="s">
        <v>2354</v>
      </c>
      <c r="C1636" s="4">
        <v>362021260000</v>
      </c>
      <c r="D1636" t="s">
        <v>4605</v>
      </c>
      <c r="G1636" s="176">
        <v>46143</v>
      </c>
      <c r="H1636">
        <v>64099571</v>
      </c>
      <c r="I1636">
        <v>64099571</v>
      </c>
      <c r="O1636" s="176">
        <v>46143</v>
      </c>
      <c r="S1636" t="s">
        <v>3916</v>
      </c>
      <c r="T1636" s="177" t="s">
        <v>65</v>
      </c>
      <c r="U1636" t="s">
        <v>66</v>
      </c>
      <c r="V1636" t="str">
        <f>_xlfn.XLOOKUP(UTILIZADAS[[#This Row],[Contacto1]],Tabla2[phone_number_dialed],Tabla2[status_name],,0)</f>
        <v>Agent Not Available</v>
      </c>
    </row>
    <row r="1637" spans="1:22" x14ac:dyDescent="0.25">
      <c r="A1637" t="s">
        <v>4605</v>
      </c>
      <c r="B1637" t="s">
        <v>4907</v>
      </c>
      <c r="C1637" s="4">
        <v>362000400000</v>
      </c>
      <c r="D1637" t="s">
        <v>4605</v>
      </c>
      <c r="G1637" s="176">
        <v>46143</v>
      </c>
      <c r="H1637">
        <v>64108391</v>
      </c>
      <c r="I1637">
        <v>64108391</v>
      </c>
      <c r="O1637" s="176">
        <v>46143</v>
      </c>
      <c r="S1637" t="s">
        <v>4908</v>
      </c>
      <c r="T1637" s="93" t="s">
        <v>65</v>
      </c>
      <c r="U1637" t="s">
        <v>4619</v>
      </c>
      <c r="V1637" t="str">
        <f>_xlfn.XLOOKUP(UTILIZADAS[[#This Row],[Contacto1]],Tabla2[phone_number_dialed],Tabla2[status_name],,0)</f>
        <v>Buzon de voz</v>
      </c>
    </row>
    <row r="1638" spans="1:22" x14ac:dyDescent="0.25">
      <c r="A1638" t="s">
        <v>4605</v>
      </c>
      <c r="B1638" t="s">
        <v>4909</v>
      </c>
      <c r="C1638" s="4">
        <v>363009000000</v>
      </c>
      <c r="D1638" t="s">
        <v>4605</v>
      </c>
      <c r="G1638" s="176">
        <v>46143</v>
      </c>
      <c r="H1638">
        <v>64116796</v>
      </c>
      <c r="I1638">
        <v>64116796</v>
      </c>
      <c r="O1638" s="176">
        <v>46143</v>
      </c>
      <c r="S1638" t="s">
        <v>4910</v>
      </c>
      <c r="T1638" s="93" t="s">
        <v>65</v>
      </c>
      <c r="U1638" t="s">
        <v>4619</v>
      </c>
      <c r="V1638" t="str">
        <f>_xlfn.XLOOKUP(UTILIZADAS[[#This Row],[Contacto1]],Tabla2[phone_number_dialed],Tabla2[status_name],,0)</f>
        <v>Mensaje a tercero</v>
      </c>
    </row>
    <row r="1639" spans="1:22" x14ac:dyDescent="0.25">
      <c r="A1639" t="s">
        <v>4605</v>
      </c>
      <c r="B1639" t="s">
        <v>2518</v>
      </c>
      <c r="C1639" s="4">
        <v>367041060000</v>
      </c>
      <c r="D1639" t="s">
        <v>4605</v>
      </c>
      <c r="G1639" s="176">
        <v>46143</v>
      </c>
      <c r="H1639">
        <v>64121203</v>
      </c>
      <c r="I1639">
        <v>64121203</v>
      </c>
      <c r="O1639" s="176">
        <v>46143</v>
      </c>
      <c r="S1639" t="s">
        <v>4124</v>
      </c>
      <c r="T1639" s="178" t="s">
        <v>65</v>
      </c>
      <c r="U1639" t="s">
        <v>66</v>
      </c>
      <c r="V1639" t="str">
        <f>_xlfn.XLOOKUP(UTILIZADAS[[#This Row],[Contacto1]],Tabla2[phone_number_dialed],Tabla2[status_name],,0)</f>
        <v>Auto busy</v>
      </c>
    </row>
    <row r="1640" spans="1:22" x14ac:dyDescent="0.25">
      <c r="A1640" t="s">
        <v>4605</v>
      </c>
      <c r="B1640" t="s">
        <v>4422</v>
      </c>
      <c r="C1640" s="4">
        <v>249011980000</v>
      </c>
      <c r="D1640" t="s">
        <v>4605</v>
      </c>
      <c r="G1640" s="176">
        <v>46143</v>
      </c>
      <c r="H1640">
        <v>64151950</v>
      </c>
      <c r="I1640">
        <v>64151950</v>
      </c>
      <c r="O1640" s="176">
        <v>46143</v>
      </c>
      <c r="S1640" t="s">
        <v>4021</v>
      </c>
      <c r="T1640" s="177" t="s">
        <v>65</v>
      </c>
      <c r="U1640" t="s">
        <v>66</v>
      </c>
      <c r="V1640" t="str">
        <f>_xlfn.XLOOKUP(UTILIZADAS[[#This Row],[Contacto1]],Tabla2[phone_number_dialed],Tabla2[status_name],,0)</f>
        <v>Agent Not Available</v>
      </c>
    </row>
    <row r="1641" spans="1:22" x14ac:dyDescent="0.25">
      <c r="A1641" t="s">
        <v>4605</v>
      </c>
      <c r="B1641" t="s">
        <v>4911</v>
      </c>
      <c r="C1641" s="4">
        <v>358358460000</v>
      </c>
      <c r="D1641" t="s">
        <v>4605</v>
      </c>
      <c r="G1641" s="176">
        <v>46143</v>
      </c>
      <c r="H1641">
        <v>64152539</v>
      </c>
      <c r="I1641">
        <v>64152539</v>
      </c>
      <c r="O1641" s="176">
        <v>46143</v>
      </c>
      <c r="S1641" t="s">
        <v>4912</v>
      </c>
      <c r="T1641" s="93" t="s">
        <v>65</v>
      </c>
      <c r="U1641" t="s">
        <v>4619</v>
      </c>
      <c r="V1641" t="str">
        <f>_xlfn.XLOOKUP(UTILIZADAS[[#This Row],[Contacto1]],Tabla2[phone_number_dialed],Tabla2[status_name],,0)</f>
        <v>Buzon de voz</v>
      </c>
    </row>
    <row r="1642" spans="1:22" x14ac:dyDescent="0.25">
      <c r="A1642" t="s">
        <v>4605</v>
      </c>
      <c r="B1642" t="s">
        <v>2460</v>
      </c>
      <c r="C1642" s="4">
        <v>327001870000</v>
      </c>
      <c r="D1642" t="s">
        <v>4605</v>
      </c>
      <c r="G1642" s="176">
        <v>46143</v>
      </c>
      <c r="H1642">
        <v>64153733</v>
      </c>
      <c r="I1642">
        <v>64153733</v>
      </c>
      <c r="O1642" s="176">
        <v>46143</v>
      </c>
      <c r="S1642" t="s">
        <v>4042</v>
      </c>
      <c r="T1642" s="178" t="s">
        <v>65</v>
      </c>
      <c r="U1642" t="s">
        <v>66</v>
      </c>
      <c r="V1642" t="str">
        <f>_xlfn.XLOOKUP(UTILIZADAS[[#This Row],[Contacto1]],Tabla2[phone_number_dialed],Tabla2[status_name],,0)</f>
        <v>Agent Not Available</v>
      </c>
    </row>
    <row r="1643" spans="1:22" x14ac:dyDescent="0.25">
      <c r="A1643" t="s">
        <v>4605</v>
      </c>
      <c r="B1643" t="s">
        <v>4430</v>
      </c>
      <c r="C1643" s="4">
        <v>362033460000</v>
      </c>
      <c r="D1643" t="s">
        <v>4605</v>
      </c>
      <c r="G1643" s="176">
        <v>46143</v>
      </c>
      <c r="H1643">
        <v>64160500</v>
      </c>
      <c r="I1643">
        <v>64160500</v>
      </c>
      <c r="O1643" s="176">
        <v>46143</v>
      </c>
      <c r="S1643" t="s">
        <v>4046</v>
      </c>
      <c r="T1643" s="177" t="s">
        <v>2553</v>
      </c>
      <c r="U1643" t="s">
        <v>66</v>
      </c>
      <c r="V1643" t="str">
        <f>_xlfn.XLOOKUP(UTILIZADAS[[#This Row],[Contacto1]],Tabla2[phone_number_dialed],Tabla2[status_name],,0)</f>
        <v>Auto busy</v>
      </c>
    </row>
    <row r="1644" spans="1:22" x14ac:dyDescent="0.25">
      <c r="A1644" t="s">
        <v>4605</v>
      </c>
      <c r="B1644" t="s">
        <v>4913</v>
      </c>
      <c r="C1644" s="4">
        <v>365089000000</v>
      </c>
      <c r="D1644" t="s">
        <v>4605</v>
      </c>
      <c r="G1644" s="176">
        <v>46143</v>
      </c>
      <c r="H1644">
        <v>64165146</v>
      </c>
      <c r="I1644">
        <v>64165146</v>
      </c>
      <c r="O1644" s="176">
        <v>46143</v>
      </c>
      <c r="S1644" t="s">
        <v>4914</v>
      </c>
      <c r="T1644" s="178" t="s">
        <v>65</v>
      </c>
      <c r="U1644" t="s">
        <v>66</v>
      </c>
      <c r="V1644" t="str">
        <f>_xlfn.XLOOKUP(UTILIZADAS[[#This Row],[Contacto1]],Tabla2[phone_number_dialed],Tabla2[status_name],,0)</f>
        <v>Agent Not Available</v>
      </c>
    </row>
    <row r="1645" spans="1:22" x14ac:dyDescent="0.25">
      <c r="A1645" t="s">
        <v>4605</v>
      </c>
      <c r="B1645" t="s">
        <v>4915</v>
      </c>
      <c r="C1645" s="4">
        <v>308019740000</v>
      </c>
      <c r="D1645" t="s">
        <v>4605</v>
      </c>
      <c r="G1645" s="176">
        <v>46143</v>
      </c>
      <c r="H1645">
        <v>64167382</v>
      </c>
      <c r="I1645">
        <v>64167382</v>
      </c>
      <c r="O1645" s="176">
        <v>46143</v>
      </c>
      <c r="S1645" t="s">
        <v>4916</v>
      </c>
      <c r="T1645" s="177" t="s">
        <v>65</v>
      </c>
      <c r="U1645" t="s">
        <v>66</v>
      </c>
      <c r="V1645" t="str">
        <f>_xlfn.XLOOKUP(UTILIZADAS[[#This Row],[Contacto1]],Tabla2[phone_number_dialed],Tabla2[status_name],,0)</f>
        <v>Agent Not Available</v>
      </c>
    </row>
    <row r="1646" spans="1:22" x14ac:dyDescent="0.25">
      <c r="A1646" t="s">
        <v>4605</v>
      </c>
      <c r="B1646" t="s">
        <v>1581</v>
      </c>
      <c r="C1646" s="4">
        <v>357357140000</v>
      </c>
      <c r="D1646" t="s">
        <v>4605</v>
      </c>
      <c r="G1646" s="176">
        <v>46143</v>
      </c>
      <c r="H1646">
        <v>64170798</v>
      </c>
      <c r="I1646">
        <v>64170798</v>
      </c>
      <c r="O1646" s="176">
        <v>46143</v>
      </c>
      <c r="S1646" t="s">
        <v>1582</v>
      </c>
      <c r="T1646" s="178" t="s">
        <v>65</v>
      </c>
      <c r="U1646" t="s">
        <v>66</v>
      </c>
      <c r="V1646" t="str">
        <f>_xlfn.XLOOKUP(UTILIZADAS[[#This Row],[Contacto1]],Tabla2[phone_number_dialed],Tabla2[status_name],,0)</f>
        <v>Agent Not Available</v>
      </c>
    </row>
    <row r="1647" spans="1:22" x14ac:dyDescent="0.25">
      <c r="A1647" t="s">
        <v>4605</v>
      </c>
      <c r="B1647" t="s">
        <v>1471</v>
      </c>
      <c r="C1647" s="4">
        <v>353364870000</v>
      </c>
      <c r="D1647" t="s">
        <v>4605</v>
      </c>
      <c r="G1647" s="176">
        <v>46143</v>
      </c>
      <c r="H1647">
        <v>64183727</v>
      </c>
      <c r="I1647">
        <v>64183727</v>
      </c>
      <c r="O1647" s="176">
        <v>46143</v>
      </c>
      <c r="S1647" t="s">
        <v>1472</v>
      </c>
      <c r="T1647" s="177" t="s">
        <v>65</v>
      </c>
      <c r="U1647" t="s">
        <v>66</v>
      </c>
      <c r="V1647" t="str">
        <f>_xlfn.XLOOKUP(UTILIZADAS[[#This Row],[Contacto1]],Tabla2[phone_number_dialed],Tabla2[status_name],,0)</f>
        <v>Agent Not Available</v>
      </c>
    </row>
    <row r="1648" spans="1:22" x14ac:dyDescent="0.25">
      <c r="A1648" t="s">
        <v>4605</v>
      </c>
      <c r="B1648" t="s">
        <v>4917</v>
      </c>
      <c r="C1648" s="4">
        <v>366087300000</v>
      </c>
      <c r="D1648" t="s">
        <v>4605</v>
      </c>
      <c r="G1648" s="176">
        <v>46143</v>
      </c>
      <c r="H1648">
        <v>64188477</v>
      </c>
      <c r="I1648">
        <v>64188477</v>
      </c>
      <c r="O1648" s="176">
        <v>46143</v>
      </c>
      <c r="S1648" t="s">
        <v>4918</v>
      </c>
      <c r="T1648" s="178" t="s">
        <v>65</v>
      </c>
      <c r="U1648" t="s">
        <v>66</v>
      </c>
      <c r="V1648" t="str">
        <f>_xlfn.XLOOKUP(UTILIZADAS[[#This Row],[Contacto1]],Tabla2[phone_number_dialed],Tabla2[status_name],,0)</f>
        <v>Cliente al dia</v>
      </c>
    </row>
    <row r="1649" spans="1:22" x14ac:dyDescent="0.25">
      <c r="A1649" t="s">
        <v>4605</v>
      </c>
      <c r="B1649" t="s">
        <v>4919</v>
      </c>
      <c r="C1649" s="4">
        <v>362082210000</v>
      </c>
      <c r="D1649" t="s">
        <v>4605</v>
      </c>
      <c r="G1649" s="176">
        <v>46143</v>
      </c>
      <c r="H1649">
        <v>64198054</v>
      </c>
      <c r="I1649">
        <v>64198054</v>
      </c>
      <c r="O1649" s="176">
        <v>46143</v>
      </c>
      <c r="S1649" t="s">
        <v>4920</v>
      </c>
      <c r="T1649" s="177" t="s">
        <v>65</v>
      </c>
      <c r="U1649" t="s">
        <v>66</v>
      </c>
      <c r="V1649" t="str">
        <f>_xlfn.XLOOKUP(UTILIZADAS[[#This Row],[Contacto1]],Tabla2[phone_number_dialed],Tabla2[status_name],,0)</f>
        <v>Agent Not Available</v>
      </c>
    </row>
    <row r="1650" spans="1:22" x14ac:dyDescent="0.25">
      <c r="A1650" t="s">
        <v>4605</v>
      </c>
      <c r="B1650" t="s">
        <v>1443</v>
      </c>
      <c r="C1650" s="4">
        <v>351363260000</v>
      </c>
      <c r="D1650" t="s">
        <v>4605</v>
      </c>
      <c r="G1650" s="176">
        <v>46143</v>
      </c>
      <c r="H1650">
        <v>64198354</v>
      </c>
      <c r="I1650">
        <v>64198354</v>
      </c>
      <c r="O1650" s="176">
        <v>46143</v>
      </c>
      <c r="S1650" t="s">
        <v>1444</v>
      </c>
      <c r="T1650" s="178" t="s">
        <v>65</v>
      </c>
      <c r="U1650" t="s">
        <v>66</v>
      </c>
      <c r="V1650" t="str">
        <f>_xlfn.XLOOKUP(UTILIZADAS[[#This Row],[Contacto1]],Tabla2[phone_number_dialed],Tabla2[status_name],,0)</f>
        <v>Cuenta cesada</v>
      </c>
    </row>
    <row r="1651" spans="1:22" x14ac:dyDescent="0.25">
      <c r="A1651" t="s">
        <v>4605</v>
      </c>
      <c r="B1651" t="s">
        <v>4921</v>
      </c>
      <c r="C1651" s="4">
        <v>366001430000</v>
      </c>
      <c r="D1651" t="s">
        <v>4605</v>
      </c>
      <c r="G1651" s="176">
        <v>46143</v>
      </c>
      <c r="H1651">
        <v>64199917</v>
      </c>
      <c r="I1651">
        <v>64199917</v>
      </c>
      <c r="O1651" s="176">
        <v>46143</v>
      </c>
      <c r="S1651" t="s">
        <v>4922</v>
      </c>
      <c r="T1651" s="93" t="s">
        <v>85</v>
      </c>
      <c r="U1651" t="s">
        <v>4619</v>
      </c>
      <c r="V1651" t="str">
        <f>_xlfn.XLOOKUP(UTILIZADAS[[#This Row],[Contacto1]],Tabla2[phone_number_dialed],Tabla2[status_name],,0)</f>
        <v>Volver a llamar</v>
      </c>
    </row>
    <row r="1652" spans="1:22" x14ac:dyDescent="0.25">
      <c r="A1652" t="s">
        <v>4605</v>
      </c>
      <c r="B1652" t="s">
        <v>4923</v>
      </c>
      <c r="C1652" s="4">
        <v>368073600000</v>
      </c>
      <c r="D1652" t="s">
        <v>4605</v>
      </c>
      <c r="G1652" s="176">
        <v>46143</v>
      </c>
      <c r="H1652">
        <v>64203466</v>
      </c>
      <c r="I1652">
        <v>64203466</v>
      </c>
      <c r="O1652" s="176">
        <v>46143</v>
      </c>
      <c r="S1652" t="s">
        <v>4924</v>
      </c>
      <c r="T1652" s="177" t="s">
        <v>65</v>
      </c>
      <c r="U1652" t="s">
        <v>66</v>
      </c>
      <c r="V1652" t="str">
        <f>_xlfn.XLOOKUP(UTILIZADAS[[#This Row],[Contacto1]],Tabla2[phone_number_dialed],Tabla2[status_name],,0)</f>
        <v>Buzon de voz</v>
      </c>
    </row>
    <row r="1653" spans="1:22" x14ac:dyDescent="0.25">
      <c r="A1653" t="s">
        <v>4605</v>
      </c>
      <c r="B1653" t="s">
        <v>4336</v>
      </c>
      <c r="C1653" s="4">
        <v>353379550000</v>
      </c>
      <c r="D1653" t="s">
        <v>4605</v>
      </c>
      <c r="G1653" s="176">
        <v>46143</v>
      </c>
      <c r="H1653">
        <v>64218076</v>
      </c>
      <c r="I1653">
        <v>64218076</v>
      </c>
      <c r="O1653" s="176">
        <v>46143</v>
      </c>
      <c r="S1653" t="s">
        <v>3855</v>
      </c>
      <c r="T1653" s="178" t="s">
        <v>65</v>
      </c>
      <c r="U1653" t="s">
        <v>66</v>
      </c>
      <c r="V1653" t="str">
        <f>_xlfn.XLOOKUP(UTILIZADAS[[#This Row],[Contacto1]],Tabla2[phone_number_dialed],Tabla2[status_name],,0)</f>
        <v>Agent Not Available</v>
      </c>
    </row>
    <row r="1654" spans="1:22" x14ac:dyDescent="0.25">
      <c r="A1654" t="s">
        <v>4605</v>
      </c>
      <c r="B1654" t="s">
        <v>4377</v>
      </c>
      <c r="C1654" s="4">
        <v>365023220000</v>
      </c>
      <c r="D1654" t="s">
        <v>4605</v>
      </c>
      <c r="G1654" s="176">
        <v>46143</v>
      </c>
      <c r="H1654">
        <v>64222796</v>
      </c>
      <c r="I1654">
        <v>64222796</v>
      </c>
      <c r="O1654" s="176">
        <v>46143</v>
      </c>
      <c r="S1654" t="s">
        <v>3936</v>
      </c>
      <c r="T1654" s="177" t="s">
        <v>65</v>
      </c>
      <c r="U1654" t="s">
        <v>66</v>
      </c>
      <c r="V1654" t="str">
        <f>_xlfn.XLOOKUP(UTILIZADAS[[#This Row],[Contacto1]],Tabla2[phone_number_dialed],Tabla2[status_name],,0)</f>
        <v>Agent Not Available</v>
      </c>
    </row>
    <row r="1655" spans="1:22" x14ac:dyDescent="0.25">
      <c r="A1655" t="s">
        <v>4605</v>
      </c>
      <c r="B1655" t="s">
        <v>4925</v>
      </c>
      <c r="C1655" s="4">
        <v>368092250000</v>
      </c>
      <c r="D1655" t="s">
        <v>4605</v>
      </c>
      <c r="G1655" s="176">
        <v>46143</v>
      </c>
      <c r="H1655">
        <v>64237069</v>
      </c>
      <c r="I1655">
        <v>64237069</v>
      </c>
      <c r="O1655" s="176">
        <v>46143</v>
      </c>
      <c r="S1655" t="s">
        <v>4926</v>
      </c>
      <c r="T1655" s="178" t="s">
        <v>65</v>
      </c>
      <c r="U1655" t="s">
        <v>66</v>
      </c>
      <c r="V1655" t="str">
        <f>_xlfn.XLOOKUP(UTILIZADAS[[#This Row],[Contacto1]],Tabla2[phone_number_dialed],Tabla2[status_name],,0)</f>
        <v>Numero equivocado</v>
      </c>
    </row>
    <row r="1656" spans="1:22" x14ac:dyDescent="0.25">
      <c r="A1656" t="s">
        <v>4605</v>
      </c>
      <c r="B1656" t="s">
        <v>2270</v>
      </c>
      <c r="C1656" s="4">
        <v>352356110000</v>
      </c>
      <c r="D1656" t="s">
        <v>4605</v>
      </c>
      <c r="G1656" s="176">
        <v>46143</v>
      </c>
      <c r="H1656">
        <v>64242878</v>
      </c>
      <c r="I1656">
        <v>64242878</v>
      </c>
      <c r="O1656" s="176">
        <v>46143</v>
      </c>
      <c r="S1656" t="s">
        <v>3814</v>
      </c>
      <c r="T1656" s="177" t="s">
        <v>65</v>
      </c>
      <c r="U1656" t="s">
        <v>66</v>
      </c>
      <c r="V1656" t="str">
        <f>_xlfn.XLOOKUP(UTILIZADAS[[#This Row],[Contacto1]],Tabla2[phone_number_dialed],Tabla2[status_name],,0)</f>
        <v>Buzon de voz</v>
      </c>
    </row>
    <row r="1657" spans="1:22" x14ac:dyDescent="0.25">
      <c r="A1657" t="s">
        <v>4605</v>
      </c>
      <c r="B1657" t="s">
        <v>4473</v>
      </c>
      <c r="C1657" s="4">
        <v>365043260000</v>
      </c>
      <c r="D1657" t="s">
        <v>4605</v>
      </c>
      <c r="G1657" s="176">
        <v>46143</v>
      </c>
      <c r="H1657">
        <v>64267994</v>
      </c>
      <c r="I1657">
        <v>64267994</v>
      </c>
      <c r="O1657" s="176">
        <v>46143</v>
      </c>
      <c r="S1657" t="s">
        <v>4122</v>
      </c>
      <c r="T1657" s="178" t="s">
        <v>65</v>
      </c>
      <c r="U1657" t="s">
        <v>66</v>
      </c>
      <c r="V1657" t="str">
        <f>_xlfn.XLOOKUP(UTILIZADAS[[#This Row],[Contacto1]],Tabla2[phone_number_dialed],Tabla2[status_name],,0)</f>
        <v>Agent Not Available</v>
      </c>
    </row>
    <row r="1658" spans="1:22" x14ac:dyDescent="0.25">
      <c r="A1658" t="s">
        <v>4605</v>
      </c>
      <c r="B1658" t="s">
        <v>4927</v>
      </c>
      <c r="C1658" s="4">
        <v>361046740000</v>
      </c>
      <c r="D1658" t="s">
        <v>4605</v>
      </c>
      <c r="G1658" s="176">
        <v>46143</v>
      </c>
      <c r="H1658">
        <v>64271911</v>
      </c>
      <c r="I1658">
        <v>64271911</v>
      </c>
      <c r="O1658" s="176">
        <v>46143</v>
      </c>
      <c r="S1658" t="s">
        <v>4928</v>
      </c>
      <c r="T1658" s="177" t="s">
        <v>65</v>
      </c>
      <c r="U1658" t="s">
        <v>66</v>
      </c>
      <c r="V1658" t="str">
        <f>_xlfn.XLOOKUP(UTILIZADAS[[#This Row],[Contacto1]],Tabla2[phone_number_dialed],Tabla2[status_name],,0)</f>
        <v>Agent Not Available</v>
      </c>
    </row>
    <row r="1659" spans="1:22" x14ac:dyDescent="0.25">
      <c r="A1659" t="s">
        <v>4605</v>
      </c>
      <c r="B1659" t="s">
        <v>4929</v>
      </c>
      <c r="C1659" s="4">
        <v>328076230000</v>
      </c>
      <c r="D1659" t="s">
        <v>4605</v>
      </c>
      <c r="G1659" s="176">
        <v>46143</v>
      </c>
      <c r="H1659">
        <v>64279466</v>
      </c>
      <c r="I1659">
        <v>64279466</v>
      </c>
      <c r="O1659" s="176">
        <v>46143</v>
      </c>
      <c r="S1659" t="s">
        <v>4930</v>
      </c>
      <c r="T1659" s="178" t="s">
        <v>65</v>
      </c>
      <c r="U1659" t="s">
        <v>66</v>
      </c>
      <c r="V1659" t="str">
        <f>_xlfn.XLOOKUP(UTILIZADAS[[#This Row],[Contacto1]],Tabla2[phone_number_dialed],Tabla2[status_name],,0)</f>
        <v>Cuenta cesada</v>
      </c>
    </row>
    <row r="1660" spans="1:22" x14ac:dyDescent="0.25">
      <c r="A1660" t="s">
        <v>4605</v>
      </c>
      <c r="B1660" t="s">
        <v>1403</v>
      </c>
      <c r="C1660" s="4">
        <v>359371560000</v>
      </c>
      <c r="D1660" t="s">
        <v>4605</v>
      </c>
      <c r="G1660" s="176">
        <v>46143</v>
      </c>
      <c r="H1660">
        <v>64283894</v>
      </c>
      <c r="I1660">
        <v>64283894</v>
      </c>
      <c r="O1660" s="176">
        <v>46143</v>
      </c>
      <c r="S1660" t="s">
        <v>1404</v>
      </c>
      <c r="T1660" s="177" t="s">
        <v>65</v>
      </c>
      <c r="U1660" t="s">
        <v>66</v>
      </c>
      <c r="V1660" t="str">
        <f>_xlfn.XLOOKUP(UTILIZADAS[[#This Row],[Contacto1]],Tabla2[phone_number_dialed],Tabla2[status_name],,0)</f>
        <v>Agent Not Available</v>
      </c>
    </row>
    <row r="1661" spans="1:22" x14ac:dyDescent="0.25">
      <c r="A1661" t="s">
        <v>4605</v>
      </c>
      <c r="B1661" t="s">
        <v>4931</v>
      </c>
      <c r="C1661" s="4">
        <v>362050050000</v>
      </c>
      <c r="D1661" t="s">
        <v>4605</v>
      </c>
      <c r="G1661" s="176">
        <v>46143</v>
      </c>
      <c r="H1661">
        <v>64290731</v>
      </c>
      <c r="I1661">
        <v>64290731</v>
      </c>
      <c r="O1661" s="176">
        <v>46143</v>
      </c>
      <c r="S1661" t="s">
        <v>4932</v>
      </c>
      <c r="T1661" s="178" t="s">
        <v>65</v>
      </c>
      <c r="U1661" t="s">
        <v>66</v>
      </c>
      <c r="V1661" t="str">
        <f>_xlfn.XLOOKUP(UTILIZADAS[[#This Row],[Contacto1]],Tabla2[phone_number_dialed],Tabla2[status_name],,0)</f>
        <v>Agent Not Available</v>
      </c>
    </row>
    <row r="1662" spans="1:22" x14ac:dyDescent="0.25">
      <c r="A1662" t="s">
        <v>4605</v>
      </c>
      <c r="B1662" t="s">
        <v>4344</v>
      </c>
      <c r="C1662" s="4">
        <v>351247450000</v>
      </c>
      <c r="D1662" t="s">
        <v>4605</v>
      </c>
      <c r="G1662" s="176">
        <v>46143</v>
      </c>
      <c r="H1662">
        <v>64296356</v>
      </c>
      <c r="I1662">
        <v>64296356</v>
      </c>
      <c r="O1662" s="176">
        <v>46143</v>
      </c>
      <c r="S1662" t="s">
        <v>3875</v>
      </c>
      <c r="T1662" s="177" t="s">
        <v>65</v>
      </c>
      <c r="U1662" t="s">
        <v>66</v>
      </c>
      <c r="V1662" t="str">
        <f>_xlfn.XLOOKUP(UTILIZADAS[[#This Row],[Contacto1]],Tabla2[phone_number_dialed],Tabla2[status_name],,0)</f>
        <v>Cuenta cesada</v>
      </c>
    </row>
    <row r="1663" spans="1:22" x14ac:dyDescent="0.25">
      <c r="A1663" t="s">
        <v>4605</v>
      </c>
      <c r="B1663" t="s">
        <v>237</v>
      </c>
      <c r="C1663" s="4">
        <v>363000680000</v>
      </c>
      <c r="D1663" t="s">
        <v>4605</v>
      </c>
      <c r="G1663" s="176">
        <v>46143</v>
      </c>
      <c r="H1663">
        <v>64303024</v>
      </c>
      <c r="I1663">
        <v>64303024</v>
      </c>
      <c r="O1663" s="176">
        <v>46143</v>
      </c>
      <c r="S1663" t="s">
        <v>238</v>
      </c>
      <c r="T1663" s="178" t="s">
        <v>65</v>
      </c>
      <c r="U1663" t="s">
        <v>66</v>
      </c>
      <c r="V1663" t="str">
        <f>_xlfn.XLOOKUP(UTILIZADAS[[#This Row],[Contacto1]],Tabla2[phone_number_dialed],Tabla2[status_name],,0)</f>
        <v>No Answer AutoDial</v>
      </c>
    </row>
    <row r="1664" spans="1:22" x14ac:dyDescent="0.25">
      <c r="A1664" t="s">
        <v>4605</v>
      </c>
      <c r="B1664" t="s">
        <v>4933</v>
      </c>
      <c r="C1664" s="4">
        <v>366080160000</v>
      </c>
      <c r="D1664" t="s">
        <v>4605</v>
      </c>
      <c r="G1664" s="176">
        <v>46143</v>
      </c>
      <c r="H1664">
        <v>64312092</v>
      </c>
      <c r="I1664">
        <v>64312092</v>
      </c>
      <c r="O1664" s="176">
        <v>46143</v>
      </c>
      <c r="S1664" t="s">
        <v>4934</v>
      </c>
      <c r="T1664" s="177" t="s">
        <v>65</v>
      </c>
      <c r="U1664" t="s">
        <v>66</v>
      </c>
      <c r="V1664" t="str">
        <f>_xlfn.XLOOKUP(UTILIZADAS[[#This Row],[Contacto1]],Tabla2[phone_number_dialed],Tabla2[status_name],,0)</f>
        <v>Agent Not Available</v>
      </c>
    </row>
    <row r="1665" spans="1:22" x14ac:dyDescent="0.25">
      <c r="A1665" t="s">
        <v>4605</v>
      </c>
      <c r="B1665" t="s">
        <v>2549</v>
      </c>
      <c r="C1665" s="4">
        <v>351372610000</v>
      </c>
      <c r="D1665" t="s">
        <v>4605</v>
      </c>
      <c r="G1665" s="176">
        <v>46143</v>
      </c>
      <c r="H1665">
        <v>64312170</v>
      </c>
      <c r="I1665">
        <v>64312170</v>
      </c>
      <c r="O1665" s="176">
        <v>46143</v>
      </c>
      <c r="S1665" t="s">
        <v>4162</v>
      </c>
      <c r="T1665" s="93" t="s">
        <v>65</v>
      </c>
      <c r="U1665" t="s">
        <v>597</v>
      </c>
      <c r="V1665" t="str">
        <f>_xlfn.XLOOKUP(UTILIZADAS[[#This Row],[Contacto1]],Tabla2[phone_number_dialed],Tabla2[status_name],,0)</f>
        <v>Auto busy</v>
      </c>
    </row>
    <row r="1666" spans="1:22" x14ac:dyDescent="0.25">
      <c r="A1666" t="s">
        <v>4605</v>
      </c>
      <c r="B1666" t="s">
        <v>4935</v>
      </c>
      <c r="C1666" s="4">
        <v>362085290000</v>
      </c>
      <c r="D1666" t="s">
        <v>4605</v>
      </c>
      <c r="G1666" s="176">
        <v>46143</v>
      </c>
      <c r="H1666">
        <v>64314000</v>
      </c>
      <c r="I1666">
        <v>64314000</v>
      </c>
      <c r="O1666" s="176">
        <v>46143</v>
      </c>
      <c r="S1666" t="s">
        <v>4936</v>
      </c>
      <c r="T1666" s="178" t="s">
        <v>85</v>
      </c>
      <c r="U1666" t="s">
        <v>66</v>
      </c>
      <c r="V1666" t="str">
        <f>_xlfn.XLOOKUP(UTILIZADAS[[#This Row],[Contacto1]],Tabla2[phone_number_dialed],Tabla2[status_name],,0)</f>
        <v>Mensaje a tercero</v>
      </c>
    </row>
    <row r="1667" spans="1:22" x14ac:dyDescent="0.25">
      <c r="A1667" t="s">
        <v>4605</v>
      </c>
      <c r="B1667" t="s">
        <v>515</v>
      </c>
      <c r="C1667" s="4">
        <v>352366440000</v>
      </c>
      <c r="D1667" t="s">
        <v>4605</v>
      </c>
      <c r="G1667" s="176">
        <v>46143</v>
      </c>
      <c r="H1667">
        <v>64320903</v>
      </c>
      <c r="I1667">
        <v>64320903</v>
      </c>
      <c r="O1667" s="176">
        <v>46143</v>
      </c>
      <c r="S1667" t="s">
        <v>516</v>
      </c>
      <c r="T1667" s="93" t="s">
        <v>65</v>
      </c>
      <c r="U1667" t="s">
        <v>597</v>
      </c>
      <c r="V1667" t="str">
        <f>_xlfn.XLOOKUP(UTILIZADAS[[#This Row],[Contacto1]],Tabla2[phone_number_dialed],Tabla2[status_name],,0)</f>
        <v>Volver a llamar</v>
      </c>
    </row>
    <row r="1668" spans="1:22" x14ac:dyDescent="0.25">
      <c r="A1668" t="s">
        <v>4605</v>
      </c>
      <c r="B1668" t="s">
        <v>1294</v>
      </c>
      <c r="C1668" s="4">
        <v>355377690000</v>
      </c>
      <c r="D1668" t="s">
        <v>4605</v>
      </c>
      <c r="G1668" s="176">
        <v>46143</v>
      </c>
      <c r="H1668">
        <v>64321567</v>
      </c>
      <c r="I1668">
        <v>64321567</v>
      </c>
      <c r="O1668" s="176">
        <v>46143</v>
      </c>
      <c r="S1668" t="s">
        <v>1295</v>
      </c>
      <c r="T1668" s="177" t="s">
        <v>65</v>
      </c>
      <c r="U1668" t="s">
        <v>66</v>
      </c>
      <c r="V1668" t="str">
        <f>_xlfn.XLOOKUP(UTILIZADAS[[#This Row],[Contacto1]],Tabla2[phone_number_dialed],Tabla2[status_name],,0)</f>
        <v>Agent Not Available</v>
      </c>
    </row>
    <row r="1669" spans="1:22" x14ac:dyDescent="0.25">
      <c r="A1669" t="s">
        <v>4605</v>
      </c>
      <c r="B1669" t="s">
        <v>2405</v>
      </c>
      <c r="C1669" s="4">
        <v>347356120000</v>
      </c>
      <c r="D1669" t="s">
        <v>4605</v>
      </c>
      <c r="G1669" s="176">
        <v>46143</v>
      </c>
      <c r="H1669">
        <v>64328113</v>
      </c>
      <c r="I1669">
        <v>64328113</v>
      </c>
      <c r="O1669" s="176">
        <v>46143</v>
      </c>
      <c r="S1669" t="s">
        <v>3977</v>
      </c>
      <c r="T1669" s="178" t="s">
        <v>65</v>
      </c>
      <c r="U1669" t="s">
        <v>66</v>
      </c>
      <c r="V1669" t="str">
        <f>_xlfn.XLOOKUP(UTILIZADAS[[#This Row],[Contacto1]],Tabla2[phone_number_dialed],Tabla2[status_name],,0)</f>
        <v>Agent Not Available</v>
      </c>
    </row>
    <row r="1670" spans="1:22" x14ac:dyDescent="0.25">
      <c r="A1670" t="s">
        <v>4605</v>
      </c>
      <c r="B1670" t="s">
        <v>1437</v>
      </c>
      <c r="C1670" s="4">
        <v>346058410000</v>
      </c>
      <c r="D1670" t="s">
        <v>4605</v>
      </c>
      <c r="G1670" s="176">
        <v>46143</v>
      </c>
      <c r="H1670">
        <v>64345234</v>
      </c>
      <c r="I1670">
        <v>64345234</v>
      </c>
      <c r="O1670" s="176">
        <v>46143</v>
      </c>
      <c r="S1670" t="s">
        <v>1438</v>
      </c>
      <c r="T1670" s="177" t="s">
        <v>86</v>
      </c>
      <c r="U1670" t="s">
        <v>66</v>
      </c>
      <c r="V1670" t="str">
        <f>_xlfn.XLOOKUP(UTILIZADAS[[#This Row],[Contacto1]],Tabla2[phone_number_dialed],Tabla2[status_name],,0)</f>
        <v>Cuenta cesada</v>
      </c>
    </row>
    <row r="1671" spans="1:22" x14ac:dyDescent="0.25">
      <c r="A1671" t="s">
        <v>4605</v>
      </c>
      <c r="B1671" t="s">
        <v>4937</v>
      </c>
      <c r="C1671" s="4">
        <v>358233970000</v>
      </c>
      <c r="D1671" t="s">
        <v>4605</v>
      </c>
      <c r="G1671" s="176">
        <v>46143</v>
      </c>
      <c r="H1671">
        <v>64348837</v>
      </c>
      <c r="I1671">
        <v>64348837</v>
      </c>
      <c r="O1671" s="176">
        <v>46143</v>
      </c>
      <c r="S1671" t="s">
        <v>4938</v>
      </c>
      <c r="T1671" s="93" t="s">
        <v>65</v>
      </c>
      <c r="U1671" t="s">
        <v>4619</v>
      </c>
      <c r="V1671" t="str">
        <f>_xlfn.XLOOKUP(UTILIZADAS[[#This Row],[Contacto1]],Tabla2[phone_number_dialed],Tabla2[status_name],,0)</f>
        <v>Agent Not Available</v>
      </c>
    </row>
    <row r="1672" spans="1:22" x14ac:dyDescent="0.25">
      <c r="A1672" t="s">
        <v>4605</v>
      </c>
      <c r="B1672" t="s">
        <v>2312</v>
      </c>
      <c r="C1672" s="4">
        <v>357384780000</v>
      </c>
      <c r="D1672" t="s">
        <v>4605</v>
      </c>
      <c r="G1672" s="176">
        <v>46143</v>
      </c>
      <c r="H1672">
        <v>64352780</v>
      </c>
      <c r="I1672">
        <v>64352780</v>
      </c>
      <c r="O1672" s="176">
        <v>46143</v>
      </c>
      <c r="S1672" t="s">
        <v>3863</v>
      </c>
      <c r="T1672" s="178" t="s">
        <v>65</v>
      </c>
      <c r="U1672" t="s">
        <v>66</v>
      </c>
      <c r="V1672" t="str">
        <f>_xlfn.XLOOKUP(UTILIZADAS[[#This Row],[Contacto1]],Tabla2[phone_number_dialed],Tabla2[status_name],,0)</f>
        <v>Auto busy</v>
      </c>
    </row>
    <row r="1673" spans="1:22" x14ac:dyDescent="0.25">
      <c r="A1673" t="s">
        <v>4605</v>
      </c>
      <c r="B1673" t="s">
        <v>4939</v>
      </c>
      <c r="C1673" s="4">
        <v>361092140000</v>
      </c>
      <c r="D1673" t="s">
        <v>4605</v>
      </c>
      <c r="G1673" s="176">
        <v>46143</v>
      </c>
      <c r="H1673">
        <v>64353268</v>
      </c>
      <c r="I1673">
        <v>64353268</v>
      </c>
      <c r="O1673" s="176">
        <v>46143</v>
      </c>
      <c r="S1673" t="s">
        <v>4940</v>
      </c>
      <c r="T1673" s="177" t="s">
        <v>65</v>
      </c>
      <c r="U1673" t="s">
        <v>66</v>
      </c>
      <c r="V1673" t="str">
        <f>_xlfn.XLOOKUP(UTILIZADAS[[#This Row],[Contacto1]],Tabla2[phone_number_dialed],Tabla2[status_name],,0)</f>
        <v>Agent Not Available</v>
      </c>
    </row>
    <row r="1674" spans="1:22" x14ac:dyDescent="0.25">
      <c r="A1674" t="s">
        <v>4605</v>
      </c>
      <c r="B1674" t="s">
        <v>2327</v>
      </c>
      <c r="C1674" s="4">
        <v>365014860000</v>
      </c>
      <c r="D1674" t="s">
        <v>4605</v>
      </c>
      <c r="G1674" s="176">
        <v>46143</v>
      </c>
      <c r="H1674">
        <v>64364799</v>
      </c>
      <c r="I1674">
        <v>64364799</v>
      </c>
      <c r="O1674" s="176">
        <v>46143</v>
      </c>
      <c r="S1674" t="s">
        <v>4504</v>
      </c>
      <c r="T1674" s="178" t="s">
        <v>65</v>
      </c>
      <c r="U1674" t="s">
        <v>66</v>
      </c>
      <c r="V1674" t="str">
        <f>_xlfn.XLOOKUP(UTILIZADAS[[#This Row],[Contacto1]],Tabla2[phone_number_dialed],Tabla2[status_name],,0)</f>
        <v>Agent Not Available</v>
      </c>
    </row>
    <row r="1675" spans="1:22" x14ac:dyDescent="0.25">
      <c r="A1675" t="s">
        <v>4605</v>
      </c>
      <c r="B1675" t="s">
        <v>4941</v>
      </c>
      <c r="C1675" s="4">
        <v>366056840000</v>
      </c>
      <c r="D1675" t="s">
        <v>4605</v>
      </c>
      <c r="G1675" s="176">
        <v>46143</v>
      </c>
      <c r="H1675">
        <v>64366435</v>
      </c>
      <c r="I1675">
        <v>64366435</v>
      </c>
      <c r="O1675" s="176">
        <v>46143</v>
      </c>
      <c r="S1675" t="s">
        <v>4942</v>
      </c>
      <c r="T1675" s="177" t="s">
        <v>82</v>
      </c>
      <c r="U1675" t="s">
        <v>66</v>
      </c>
      <c r="V1675" t="str">
        <f>_xlfn.XLOOKUP(UTILIZADAS[[#This Row],[Contacto1]],Tabla2[phone_number_dialed],Tabla2[status_name],,0)</f>
        <v>Agent Not Available</v>
      </c>
    </row>
    <row r="1676" spans="1:22" x14ac:dyDescent="0.25">
      <c r="A1676" t="s">
        <v>4605</v>
      </c>
      <c r="B1676" t="s">
        <v>4943</v>
      </c>
      <c r="C1676" s="4">
        <v>368046040000</v>
      </c>
      <c r="D1676" t="s">
        <v>4605</v>
      </c>
      <c r="G1676" s="176">
        <v>46143</v>
      </c>
      <c r="H1676">
        <v>64374707</v>
      </c>
      <c r="I1676">
        <v>64374707</v>
      </c>
      <c r="O1676" s="176">
        <v>46143</v>
      </c>
      <c r="S1676" t="s">
        <v>4944</v>
      </c>
      <c r="T1676" s="178" t="s">
        <v>85</v>
      </c>
      <c r="U1676" t="s">
        <v>66</v>
      </c>
      <c r="V1676" t="str">
        <f>_xlfn.XLOOKUP(UTILIZADAS[[#This Row],[Contacto1]],Tabla2[phone_number_dialed],Tabla2[status_name],,0)</f>
        <v>Buzon de voz</v>
      </c>
    </row>
    <row r="1677" spans="1:22" x14ac:dyDescent="0.25">
      <c r="A1677" t="s">
        <v>4605</v>
      </c>
      <c r="B1677" t="s">
        <v>4381</v>
      </c>
      <c r="C1677" s="4">
        <v>365022420000</v>
      </c>
      <c r="D1677" t="s">
        <v>4605</v>
      </c>
      <c r="G1677" s="176">
        <v>46143</v>
      </c>
      <c r="H1677">
        <v>64377330</v>
      </c>
      <c r="I1677">
        <v>64377330</v>
      </c>
      <c r="O1677" s="176">
        <v>46143</v>
      </c>
      <c r="S1677" t="s">
        <v>3946</v>
      </c>
      <c r="T1677" s="177" t="s">
        <v>65</v>
      </c>
      <c r="U1677" t="s">
        <v>66</v>
      </c>
      <c r="V1677" t="str">
        <f>_xlfn.XLOOKUP(UTILIZADAS[[#This Row],[Contacto1]],Tabla2[phone_number_dialed],Tabla2[status_name],,0)</f>
        <v>Agent Not Available</v>
      </c>
    </row>
    <row r="1678" spans="1:22" x14ac:dyDescent="0.25">
      <c r="A1678" t="s">
        <v>4605</v>
      </c>
      <c r="B1678" t="s">
        <v>4945</v>
      </c>
      <c r="C1678" s="4">
        <v>361023080000</v>
      </c>
      <c r="D1678" t="s">
        <v>4605</v>
      </c>
      <c r="G1678" s="176">
        <v>46143</v>
      </c>
      <c r="H1678">
        <v>64381146</v>
      </c>
      <c r="I1678">
        <v>64381146</v>
      </c>
      <c r="O1678" s="176">
        <v>46143</v>
      </c>
      <c r="S1678" t="s">
        <v>4946</v>
      </c>
      <c r="T1678" s="93" t="s">
        <v>65</v>
      </c>
      <c r="U1678" t="s">
        <v>4619</v>
      </c>
      <c r="V1678" t="str">
        <f>_xlfn.XLOOKUP(UTILIZADAS[[#This Row],[Contacto1]],Tabla2[phone_number_dialed],Tabla2[status_name],,0)</f>
        <v>Call Back</v>
      </c>
    </row>
    <row r="1679" spans="1:22" x14ac:dyDescent="0.25">
      <c r="A1679" t="s">
        <v>4605</v>
      </c>
      <c r="B1679" t="s">
        <v>2474</v>
      </c>
      <c r="C1679" s="4">
        <v>361037900000</v>
      </c>
      <c r="D1679" t="s">
        <v>4605</v>
      </c>
      <c r="G1679" s="176">
        <v>46143</v>
      </c>
      <c r="H1679">
        <v>64392217</v>
      </c>
      <c r="I1679">
        <v>64392217</v>
      </c>
      <c r="O1679" s="176">
        <v>46143</v>
      </c>
      <c r="S1679" t="s">
        <v>4063</v>
      </c>
      <c r="T1679" s="178" t="s">
        <v>65</v>
      </c>
      <c r="U1679" t="s">
        <v>66</v>
      </c>
      <c r="V1679" t="str">
        <f>_xlfn.XLOOKUP(UTILIZADAS[[#This Row],[Contacto1]],Tabla2[phone_number_dialed],Tabla2[status_name],,0)</f>
        <v>Agent Not Available</v>
      </c>
    </row>
    <row r="1680" spans="1:22" x14ac:dyDescent="0.25">
      <c r="A1680" t="s">
        <v>4605</v>
      </c>
      <c r="B1680" t="s">
        <v>4947</v>
      </c>
      <c r="C1680" s="4">
        <v>368089170000</v>
      </c>
      <c r="D1680" t="s">
        <v>4605</v>
      </c>
      <c r="G1680" s="176">
        <v>46143</v>
      </c>
      <c r="H1680">
        <v>64411353</v>
      </c>
      <c r="I1680">
        <v>64411353</v>
      </c>
      <c r="O1680" s="176">
        <v>46143</v>
      </c>
      <c r="S1680" t="s">
        <v>4948</v>
      </c>
      <c r="T1680" s="177" t="s">
        <v>65</v>
      </c>
      <c r="U1680" t="s">
        <v>66</v>
      </c>
      <c r="V1680" t="str">
        <f>_xlfn.XLOOKUP(UTILIZADAS[[#This Row],[Contacto1]],Tabla2[phone_number_dialed],Tabla2[status_name],,0)</f>
        <v>Agent Not Available</v>
      </c>
    </row>
    <row r="1681" spans="1:22" x14ac:dyDescent="0.25">
      <c r="A1681" t="s">
        <v>4605</v>
      </c>
      <c r="B1681" t="s">
        <v>4949</v>
      </c>
      <c r="C1681" s="4">
        <v>368074250000</v>
      </c>
      <c r="D1681" t="s">
        <v>4605</v>
      </c>
      <c r="G1681" s="176">
        <v>46143</v>
      </c>
      <c r="H1681">
        <v>64437334</v>
      </c>
      <c r="I1681">
        <v>64437334</v>
      </c>
      <c r="O1681" s="176">
        <v>46143</v>
      </c>
      <c r="S1681" t="s">
        <v>4950</v>
      </c>
      <c r="T1681" s="178" t="s">
        <v>65</v>
      </c>
      <c r="U1681" t="s">
        <v>66</v>
      </c>
      <c r="V1681" t="str">
        <f>_xlfn.XLOOKUP(UTILIZADAS[[#This Row],[Contacto1]],Tabla2[phone_number_dialed],Tabla2[status_name],,0)</f>
        <v>Numero equivocado</v>
      </c>
    </row>
    <row r="1682" spans="1:22" x14ac:dyDescent="0.25">
      <c r="A1682" t="s">
        <v>4605</v>
      </c>
      <c r="B1682" t="s">
        <v>4477</v>
      </c>
      <c r="C1682" s="4">
        <v>315023150000</v>
      </c>
      <c r="D1682" t="s">
        <v>4605</v>
      </c>
      <c r="G1682" s="176">
        <v>46143</v>
      </c>
      <c r="H1682">
        <v>64446859</v>
      </c>
      <c r="I1682">
        <v>64446859</v>
      </c>
      <c r="O1682" s="176">
        <v>46143</v>
      </c>
      <c r="S1682" t="s">
        <v>4132</v>
      </c>
      <c r="T1682" s="177" t="s">
        <v>65</v>
      </c>
      <c r="U1682" t="s">
        <v>66</v>
      </c>
      <c r="V1682" t="str">
        <f>_xlfn.XLOOKUP(UTILIZADAS[[#This Row],[Contacto1]],Tabla2[phone_number_dialed],Tabla2[status_name],,0)</f>
        <v>Agent Not Available</v>
      </c>
    </row>
    <row r="1683" spans="1:22" x14ac:dyDescent="0.25">
      <c r="A1683" t="s">
        <v>4605</v>
      </c>
      <c r="B1683" t="s">
        <v>4951</v>
      </c>
      <c r="C1683" s="4">
        <v>366018320000</v>
      </c>
      <c r="D1683" t="s">
        <v>4605</v>
      </c>
      <c r="G1683" s="176">
        <v>46143</v>
      </c>
      <c r="H1683">
        <v>64449407</v>
      </c>
      <c r="I1683">
        <v>64449407</v>
      </c>
      <c r="O1683" s="176">
        <v>46143</v>
      </c>
      <c r="S1683" t="s">
        <v>4952</v>
      </c>
      <c r="T1683" s="93" t="s">
        <v>65</v>
      </c>
      <c r="U1683" t="s">
        <v>4619</v>
      </c>
      <c r="V1683" t="str">
        <f>_xlfn.XLOOKUP(UTILIZADAS[[#This Row],[Contacto1]],Tabla2[phone_number_dialed],Tabla2[status_name],,0)</f>
        <v>Buzon de voz</v>
      </c>
    </row>
    <row r="1684" spans="1:22" x14ac:dyDescent="0.25">
      <c r="A1684" t="s">
        <v>4605</v>
      </c>
      <c r="B1684" t="s">
        <v>405</v>
      </c>
      <c r="C1684" s="4">
        <v>353374660000</v>
      </c>
      <c r="D1684" t="s">
        <v>4605</v>
      </c>
      <c r="G1684" s="176">
        <v>46143</v>
      </c>
      <c r="H1684">
        <v>64451702</v>
      </c>
      <c r="I1684">
        <v>64451702</v>
      </c>
      <c r="O1684" s="176">
        <v>46143</v>
      </c>
      <c r="S1684" t="s">
        <v>406</v>
      </c>
      <c r="T1684" s="93" t="s">
        <v>65</v>
      </c>
      <c r="U1684" t="s">
        <v>597</v>
      </c>
      <c r="V1684" t="str">
        <f>_xlfn.XLOOKUP(UTILIZADAS[[#This Row],[Contacto1]],Tabla2[phone_number_dialed],Tabla2[status_name],,0)</f>
        <v>Agent Not Available</v>
      </c>
    </row>
    <row r="1685" spans="1:22" x14ac:dyDescent="0.25">
      <c r="A1685" t="s">
        <v>4605</v>
      </c>
      <c r="B1685" t="s">
        <v>4953</v>
      </c>
      <c r="C1685" s="4">
        <v>362083770000</v>
      </c>
      <c r="D1685" t="s">
        <v>4605</v>
      </c>
      <c r="G1685" s="176">
        <v>46143</v>
      </c>
      <c r="H1685">
        <v>64453028</v>
      </c>
      <c r="I1685">
        <v>64453028</v>
      </c>
      <c r="O1685" s="176">
        <v>46143</v>
      </c>
      <c r="S1685" t="s">
        <v>4954</v>
      </c>
      <c r="T1685" s="178" t="s">
        <v>65</v>
      </c>
      <c r="U1685" t="s">
        <v>66</v>
      </c>
      <c r="V1685" t="str">
        <f>_xlfn.XLOOKUP(UTILIZADAS[[#This Row],[Contacto1]],Tabla2[phone_number_dialed],Tabla2[status_name],,0)</f>
        <v>Buzon de voz</v>
      </c>
    </row>
    <row r="1686" spans="1:22" x14ac:dyDescent="0.25">
      <c r="A1686" t="s">
        <v>4605</v>
      </c>
      <c r="B1686" t="s">
        <v>4955</v>
      </c>
      <c r="C1686" s="4">
        <v>366024570000</v>
      </c>
      <c r="D1686" t="s">
        <v>4605</v>
      </c>
      <c r="G1686" s="176">
        <v>46143</v>
      </c>
      <c r="H1686">
        <v>64514901</v>
      </c>
      <c r="I1686">
        <v>64514901</v>
      </c>
      <c r="O1686" s="176">
        <v>46143</v>
      </c>
      <c r="S1686" t="s">
        <v>4956</v>
      </c>
      <c r="T1686" s="93" t="s">
        <v>65</v>
      </c>
      <c r="U1686" t="s">
        <v>4619</v>
      </c>
      <c r="V1686" t="str">
        <f>_xlfn.XLOOKUP(UTILIZADAS[[#This Row],[Contacto1]],Tabla2[phone_number_dialed],Tabla2[status_name],,0)</f>
        <v>Agent Not Available</v>
      </c>
    </row>
    <row r="1687" spans="1:22" x14ac:dyDescent="0.25">
      <c r="A1687" t="s">
        <v>4605</v>
      </c>
      <c r="B1687" t="s">
        <v>233</v>
      </c>
      <c r="C1687" s="4">
        <v>362001930000</v>
      </c>
      <c r="D1687" t="s">
        <v>4605</v>
      </c>
      <c r="G1687" s="176">
        <v>46143</v>
      </c>
      <c r="H1687">
        <v>64521528</v>
      </c>
      <c r="I1687">
        <v>64521528</v>
      </c>
      <c r="O1687" s="176">
        <v>46143</v>
      </c>
      <c r="S1687" t="s">
        <v>234</v>
      </c>
      <c r="T1687" s="177" t="s">
        <v>65</v>
      </c>
      <c r="U1687" t="s">
        <v>66</v>
      </c>
      <c r="V1687" t="str">
        <f>_xlfn.XLOOKUP(UTILIZADAS[[#This Row],[Contacto1]],Tabla2[phone_number_dialed],Tabla2[status_name],,0)</f>
        <v>Agent Not Available</v>
      </c>
    </row>
    <row r="1688" spans="1:22" x14ac:dyDescent="0.25">
      <c r="A1688" t="s">
        <v>4605</v>
      </c>
      <c r="B1688" t="s">
        <v>4957</v>
      </c>
      <c r="C1688" s="4">
        <v>362086720000</v>
      </c>
      <c r="D1688" t="s">
        <v>4605</v>
      </c>
      <c r="G1688" s="176">
        <v>46143</v>
      </c>
      <c r="H1688">
        <v>64522054</v>
      </c>
      <c r="I1688">
        <v>64522054</v>
      </c>
      <c r="O1688" s="176">
        <v>46143</v>
      </c>
      <c r="S1688" t="s">
        <v>4958</v>
      </c>
      <c r="T1688" s="178" t="s">
        <v>65</v>
      </c>
      <c r="U1688" t="s">
        <v>66</v>
      </c>
      <c r="V1688" t="str">
        <f>_xlfn.XLOOKUP(UTILIZADAS[[#This Row],[Contacto1]],Tabla2[phone_number_dialed],Tabla2[status_name],,0)</f>
        <v>Agent Not Available</v>
      </c>
    </row>
    <row r="1689" spans="1:22" x14ac:dyDescent="0.25">
      <c r="A1689" t="s">
        <v>4605</v>
      </c>
      <c r="B1689" t="s">
        <v>105</v>
      </c>
      <c r="C1689" s="4">
        <v>363009810000</v>
      </c>
      <c r="D1689" t="s">
        <v>4605</v>
      </c>
      <c r="G1689" s="176">
        <v>46143</v>
      </c>
      <c r="H1689">
        <v>64526837</v>
      </c>
      <c r="I1689">
        <v>64526837</v>
      </c>
      <c r="O1689" s="176">
        <v>46143</v>
      </c>
      <c r="S1689" t="s">
        <v>106</v>
      </c>
      <c r="T1689" s="177" t="s">
        <v>65</v>
      </c>
      <c r="U1689" t="s">
        <v>66</v>
      </c>
      <c r="V1689" t="str">
        <f>_xlfn.XLOOKUP(UTILIZADAS[[#This Row],[Contacto1]],Tabla2[phone_number_dialed],Tabla2[status_name],,0)</f>
        <v>Auto busy</v>
      </c>
    </row>
    <row r="1690" spans="1:22" x14ac:dyDescent="0.25">
      <c r="A1690" t="s">
        <v>4605</v>
      </c>
      <c r="B1690" t="s">
        <v>4959</v>
      </c>
      <c r="C1690" s="4">
        <v>364091220000</v>
      </c>
      <c r="D1690" t="s">
        <v>4605</v>
      </c>
      <c r="G1690" s="176">
        <v>46143</v>
      </c>
      <c r="H1690">
        <v>64528326</v>
      </c>
      <c r="I1690">
        <v>64528326</v>
      </c>
      <c r="O1690" s="176">
        <v>46143</v>
      </c>
      <c r="S1690" t="s">
        <v>4960</v>
      </c>
      <c r="T1690" s="178" t="s">
        <v>85</v>
      </c>
      <c r="U1690" t="s">
        <v>66</v>
      </c>
      <c r="V1690" t="str">
        <f>_xlfn.XLOOKUP(UTILIZADAS[[#This Row],[Contacto1]],Tabla2[phone_number_dialed],Tabla2[status_name],,0)</f>
        <v>Agent Not Available</v>
      </c>
    </row>
    <row r="1691" spans="1:22" x14ac:dyDescent="0.25">
      <c r="A1691" t="s">
        <v>4605</v>
      </c>
      <c r="B1691" t="s">
        <v>1465</v>
      </c>
      <c r="C1691" s="4">
        <v>351365030000</v>
      </c>
      <c r="D1691" t="s">
        <v>4605</v>
      </c>
      <c r="G1691" s="176">
        <v>46143</v>
      </c>
      <c r="H1691">
        <v>64531329</v>
      </c>
      <c r="I1691">
        <v>64531329</v>
      </c>
      <c r="O1691" s="176">
        <v>46143</v>
      </c>
      <c r="S1691" t="s">
        <v>1466</v>
      </c>
      <c r="T1691" s="177" t="s">
        <v>65</v>
      </c>
      <c r="U1691" t="s">
        <v>66</v>
      </c>
      <c r="V1691" t="str">
        <f>_xlfn.XLOOKUP(UTILIZADAS[[#This Row],[Contacto1]],Tabla2[phone_number_dialed],Tabla2[status_name],,0)</f>
        <v>Cuenta cesada</v>
      </c>
    </row>
    <row r="1692" spans="1:22" x14ac:dyDescent="0.25">
      <c r="A1692" t="s">
        <v>4605</v>
      </c>
      <c r="B1692" t="s">
        <v>4961</v>
      </c>
      <c r="C1692" s="4">
        <v>302026110000</v>
      </c>
      <c r="D1692" t="s">
        <v>4605</v>
      </c>
      <c r="G1692" s="176">
        <v>46143</v>
      </c>
      <c r="H1692">
        <v>64541514</v>
      </c>
      <c r="I1692">
        <v>64541514</v>
      </c>
      <c r="O1692" s="176">
        <v>46143</v>
      </c>
      <c r="S1692" t="s">
        <v>4962</v>
      </c>
      <c r="T1692" s="178" t="s">
        <v>86</v>
      </c>
      <c r="U1692" t="s">
        <v>66</v>
      </c>
      <c r="V1692" t="str">
        <f>_xlfn.XLOOKUP(UTILIZADAS[[#This Row],[Contacto1]],Tabla2[phone_number_dialed],Tabla2[status_name],,0)</f>
        <v>Agent Not Available</v>
      </c>
    </row>
    <row r="1693" spans="1:22" x14ac:dyDescent="0.25">
      <c r="A1693" t="s">
        <v>4605</v>
      </c>
      <c r="B1693" t="s">
        <v>4441</v>
      </c>
      <c r="C1693" s="4">
        <v>981043730000</v>
      </c>
      <c r="D1693" t="s">
        <v>4605</v>
      </c>
      <c r="G1693" s="176">
        <v>46143</v>
      </c>
      <c r="H1693">
        <v>64548378</v>
      </c>
      <c r="I1693">
        <v>64548378</v>
      </c>
      <c r="O1693" s="176">
        <v>46143</v>
      </c>
      <c r="S1693" t="s">
        <v>4068</v>
      </c>
      <c r="T1693" s="177" t="s">
        <v>65</v>
      </c>
      <c r="U1693" t="s">
        <v>66</v>
      </c>
      <c r="V1693" t="str">
        <f>_xlfn.XLOOKUP(UTILIZADAS[[#This Row],[Contacto1]],Tabla2[phone_number_dialed],Tabla2[status_name],,0)</f>
        <v>Agent Not Available</v>
      </c>
    </row>
    <row r="1694" spans="1:22" x14ac:dyDescent="0.25">
      <c r="A1694" t="s">
        <v>4605</v>
      </c>
      <c r="B1694" t="s">
        <v>1249</v>
      </c>
      <c r="C1694" s="4">
        <v>356378610000</v>
      </c>
      <c r="D1694" t="s">
        <v>4605</v>
      </c>
      <c r="G1694" s="176">
        <v>46143</v>
      </c>
      <c r="H1694">
        <v>64552409</v>
      </c>
      <c r="I1694">
        <v>64552409</v>
      </c>
      <c r="O1694" s="176">
        <v>46143</v>
      </c>
      <c r="S1694" t="s">
        <v>1250</v>
      </c>
      <c r="T1694" s="178" t="s">
        <v>73</v>
      </c>
      <c r="U1694" t="s">
        <v>66</v>
      </c>
      <c r="V1694" t="str">
        <f>_xlfn.XLOOKUP(UTILIZADAS[[#This Row],[Contacto1]],Tabla2[phone_number_dialed],Tabla2[status_name],,0)</f>
        <v>Cuenta cesada</v>
      </c>
    </row>
    <row r="1695" spans="1:22" x14ac:dyDescent="0.25">
      <c r="A1695" t="s">
        <v>4605</v>
      </c>
      <c r="B1695" t="s">
        <v>1511</v>
      </c>
      <c r="C1695" s="4">
        <v>354351160000</v>
      </c>
      <c r="D1695" t="s">
        <v>4605</v>
      </c>
      <c r="G1695" s="176">
        <v>46143</v>
      </c>
      <c r="H1695">
        <v>64552668</v>
      </c>
      <c r="I1695">
        <v>64552668</v>
      </c>
      <c r="O1695" s="176">
        <v>46143</v>
      </c>
      <c r="S1695" t="s">
        <v>1512</v>
      </c>
      <c r="T1695" s="177" t="s">
        <v>65</v>
      </c>
      <c r="U1695" t="s">
        <v>66</v>
      </c>
      <c r="V1695" t="str">
        <f>_xlfn.XLOOKUP(UTILIZADAS[[#This Row],[Contacto1]],Tabla2[phone_number_dialed],Tabla2[status_name],,0)</f>
        <v>Agent Not Available</v>
      </c>
    </row>
    <row r="1696" spans="1:22" x14ac:dyDescent="0.25">
      <c r="A1696" t="s">
        <v>4605</v>
      </c>
      <c r="B1696" t="s">
        <v>4480</v>
      </c>
      <c r="C1696" s="4">
        <v>367045450000</v>
      </c>
      <c r="D1696" t="s">
        <v>4605</v>
      </c>
      <c r="G1696" s="176">
        <v>46143</v>
      </c>
      <c r="H1696">
        <v>64553600</v>
      </c>
      <c r="I1696">
        <v>64553600</v>
      </c>
      <c r="O1696" s="176">
        <v>46143</v>
      </c>
      <c r="S1696" t="s">
        <v>4136</v>
      </c>
      <c r="T1696" s="178" t="s">
        <v>82</v>
      </c>
      <c r="U1696" t="s">
        <v>66</v>
      </c>
      <c r="V1696" t="str">
        <f>_xlfn.XLOOKUP(UTILIZADAS[[#This Row],[Contacto1]],Tabla2[phone_number_dialed],Tabla2[status_name],,0)</f>
        <v>No Answer AutoDial</v>
      </c>
    </row>
    <row r="1697" spans="1:22" x14ac:dyDescent="0.25">
      <c r="A1697" t="s">
        <v>4605</v>
      </c>
      <c r="B1697" t="s">
        <v>507</v>
      </c>
      <c r="C1697" s="4">
        <v>356366700000</v>
      </c>
      <c r="D1697" t="s">
        <v>4605</v>
      </c>
      <c r="G1697" s="176">
        <v>46143</v>
      </c>
      <c r="H1697">
        <v>64575908</v>
      </c>
      <c r="I1697">
        <v>64575908</v>
      </c>
      <c r="O1697" s="176">
        <v>46143</v>
      </c>
      <c r="S1697" t="s">
        <v>508</v>
      </c>
      <c r="T1697" s="93" t="s">
        <v>65</v>
      </c>
      <c r="U1697" t="s">
        <v>597</v>
      </c>
      <c r="V1697" t="str">
        <f>_xlfn.XLOOKUP(UTILIZADAS[[#This Row],[Contacto1]],Tabla2[phone_number_dialed],Tabla2[status_name],,0)</f>
        <v>Mensaje a tercero</v>
      </c>
    </row>
    <row r="1698" spans="1:22" x14ac:dyDescent="0.25">
      <c r="A1698" t="s">
        <v>4605</v>
      </c>
      <c r="B1698" t="s">
        <v>4963</v>
      </c>
      <c r="C1698" s="4">
        <v>274015610000</v>
      </c>
      <c r="D1698" t="s">
        <v>4605</v>
      </c>
      <c r="G1698" s="176">
        <v>46143</v>
      </c>
      <c r="H1698">
        <v>64598921</v>
      </c>
      <c r="I1698">
        <v>64598921</v>
      </c>
      <c r="O1698" s="176">
        <v>46143</v>
      </c>
      <c r="S1698" t="s">
        <v>4593</v>
      </c>
      <c r="T1698" s="93" t="s">
        <v>65</v>
      </c>
      <c r="U1698" t="s">
        <v>4619</v>
      </c>
      <c r="V1698" t="str">
        <f>_xlfn.XLOOKUP(UTILIZADAS[[#This Row],[Contacto1]],Tabla2[phone_number_dialed],Tabla2[status_name],,0)</f>
        <v>Agent Not Available</v>
      </c>
    </row>
    <row r="1699" spans="1:22" x14ac:dyDescent="0.25">
      <c r="A1699" t="s">
        <v>4605</v>
      </c>
      <c r="B1699" t="s">
        <v>4321</v>
      </c>
      <c r="C1699" s="4">
        <v>353361830000</v>
      </c>
      <c r="D1699" t="s">
        <v>4605</v>
      </c>
      <c r="G1699" s="176">
        <v>46143</v>
      </c>
      <c r="H1699">
        <v>64600861</v>
      </c>
      <c r="I1699">
        <v>64600861</v>
      </c>
      <c r="O1699" s="176">
        <v>46143</v>
      </c>
      <c r="S1699" t="s">
        <v>3825</v>
      </c>
      <c r="T1699" s="177" t="s">
        <v>65</v>
      </c>
      <c r="U1699" t="s">
        <v>66</v>
      </c>
      <c r="V1699" t="str">
        <f>_xlfn.XLOOKUP(UTILIZADAS[[#This Row],[Contacto1]],Tabla2[phone_number_dialed],Tabla2[status_name],,0)</f>
        <v>Agent Not Available</v>
      </c>
    </row>
    <row r="1700" spans="1:22" x14ac:dyDescent="0.25">
      <c r="A1700" t="s">
        <v>4605</v>
      </c>
      <c r="B1700" t="s">
        <v>2457</v>
      </c>
      <c r="C1700" s="4">
        <v>363033630000</v>
      </c>
      <c r="D1700" t="s">
        <v>4605</v>
      </c>
      <c r="G1700" s="176">
        <v>46143</v>
      </c>
      <c r="H1700">
        <v>64620676</v>
      </c>
      <c r="I1700">
        <v>64620676</v>
      </c>
      <c r="O1700" s="176">
        <v>46143</v>
      </c>
      <c r="S1700" t="s">
        <v>4036</v>
      </c>
      <c r="T1700" s="178" t="s">
        <v>65</v>
      </c>
      <c r="U1700" t="s">
        <v>66</v>
      </c>
      <c r="V1700" t="str">
        <f>_xlfn.XLOOKUP(UTILIZADAS[[#This Row],[Contacto1]],Tabla2[phone_number_dialed],Tabla2[status_name],,0)</f>
        <v>Auto busy</v>
      </c>
    </row>
    <row r="1701" spans="1:22" x14ac:dyDescent="0.25">
      <c r="A1701" t="s">
        <v>4605</v>
      </c>
      <c r="B1701" t="s">
        <v>1389</v>
      </c>
      <c r="C1701" s="4">
        <v>358340200000</v>
      </c>
      <c r="D1701" t="s">
        <v>4605</v>
      </c>
      <c r="G1701" s="176">
        <v>46143</v>
      </c>
      <c r="H1701">
        <v>64620677</v>
      </c>
      <c r="I1701">
        <v>64620677</v>
      </c>
      <c r="O1701" s="176">
        <v>46143</v>
      </c>
      <c r="S1701" t="s">
        <v>1390</v>
      </c>
      <c r="T1701" s="177" t="s">
        <v>73</v>
      </c>
      <c r="U1701" t="s">
        <v>66</v>
      </c>
      <c r="V1701" t="str">
        <f>_xlfn.XLOOKUP(UTILIZADAS[[#This Row],[Contacto1]],Tabla2[phone_number_dialed],Tabla2[status_name],,0)</f>
        <v>Cuenta cesada</v>
      </c>
    </row>
    <row r="1702" spans="1:22" x14ac:dyDescent="0.25">
      <c r="A1702" t="s">
        <v>4605</v>
      </c>
      <c r="B1702" t="s">
        <v>2536</v>
      </c>
      <c r="C1702" s="4">
        <v>367046420000</v>
      </c>
      <c r="D1702" t="s">
        <v>4605</v>
      </c>
      <c r="G1702" s="176">
        <v>46143</v>
      </c>
      <c r="H1702">
        <v>64622296</v>
      </c>
      <c r="I1702">
        <v>64622296</v>
      </c>
      <c r="O1702" s="176">
        <v>46143</v>
      </c>
      <c r="S1702" t="s">
        <v>4144</v>
      </c>
      <c r="T1702" s="178" t="s">
        <v>65</v>
      </c>
      <c r="U1702" t="s">
        <v>66</v>
      </c>
      <c r="V1702" t="str">
        <f>_xlfn.XLOOKUP(UTILIZADAS[[#This Row],[Contacto1]],Tabla2[phone_number_dialed],Tabla2[status_name],,0)</f>
        <v>Agent Not Available</v>
      </c>
    </row>
    <row r="1703" spans="1:22" x14ac:dyDescent="0.25">
      <c r="A1703" t="s">
        <v>4605</v>
      </c>
      <c r="B1703" t="s">
        <v>247</v>
      </c>
      <c r="C1703" s="4">
        <v>354384850000</v>
      </c>
      <c r="D1703" t="s">
        <v>4605</v>
      </c>
      <c r="G1703" s="176">
        <v>46143</v>
      </c>
      <c r="H1703">
        <v>64624750</v>
      </c>
      <c r="I1703">
        <v>64624750</v>
      </c>
      <c r="O1703" s="176">
        <v>46143</v>
      </c>
      <c r="S1703" t="s">
        <v>248</v>
      </c>
      <c r="T1703" s="177" t="s">
        <v>65</v>
      </c>
      <c r="U1703" t="s">
        <v>66</v>
      </c>
      <c r="V1703" t="str">
        <f>_xlfn.XLOOKUP(UTILIZADAS[[#This Row],[Contacto1]],Tabla2[phone_number_dialed],Tabla2[status_name],,0)</f>
        <v>Agent Not Available</v>
      </c>
    </row>
    <row r="1704" spans="1:22" x14ac:dyDescent="0.25">
      <c r="A1704" t="s">
        <v>4605</v>
      </c>
      <c r="B1704" t="s">
        <v>4964</v>
      </c>
      <c r="C1704" s="4">
        <v>366025960000</v>
      </c>
      <c r="D1704" t="s">
        <v>4605</v>
      </c>
      <c r="G1704" s="176">
        <v>46143</v>
      </c>
      <c r="H1704">
        <v>64637455</v>
      </c>
      <c r="I1704">
        <v>64637455</v>
      </c>
      <c r="O1704" s="176">
        <v>46143</v>
      </c>
      <c r="S1704" t="s">
        <v>4965</v>
      </c>
      <c r="T1704" s="93" t="s">
        <v>65</v>
      </c>
      <c r="U1704" t="s">
        <v>4619</v>
      </c>
      <c r="V1704" t="str">
        <f>_xlfn.XLOOKUP(UTILIZADAS[[#This Row],[Contacto1]],Tabla2[phone_number_dialed],Tabla2[status_name],,0)</f>
        <v>Agent Not Available</v>
      </c>
    </row>
    <row r="1705" spans="1:22" x14ac:dyDescent="0.25">
      <c r="A1705" t="s">
        <v>4605</v>
      </c>
      <c r="B1705" t="s">
        <v>4966</v>
      </c>
      <c r="C1705" s="4">
        <v>362076850000</v>
      </c>
      <c r="D1705" t="s">
        <v>4605</v>
      </c>
      <c r="G1705" s="176">
        <v>46143</v>
      </c>
      <c r="H1705">
        <v>64657965</v>
      </c>
      <c r="I1705">
        <v>64657965</v>
      </c>
      <c r="O1705" s="176">
        <v>46143</v>
      </c>
      <c r="S1705" t="s">
        <v>4967</v>
      </c>
      <c r="T1705" s="178" t="s">
        <v>65</v>
      </c>
      <c r="U1705" t="s">
        <v>66</v>
      </c>
      <c r="V1705" t="str">
        <f>_xlfn.XLOOKUP(UTILIZADAS[[#This Row],[Contacto1]],Tabla2[phone_number_dialed],Tabla2[status_name],,0)</f>
        <v>Call Back</v>
      </c>
    </row>
    <row r="1706" spans="1:22" x14ac:dyDescent="0.25">
      <c r="A1706" t="s">
        <v>4605</v>
      </c>
      <c r="B1706" t="s">
        <v>1298</v>
      </c>
      <c r="C1706" s="4">
        <v>357371860000</v>
      </c>
      <c r="D1706" t="s">
        <v>4605</v>
      </c>
      <c r="G1706" s="176">
        <v>46143</v>
      </c>
      <c r="H1706">
        <v>64664474</v>
      </c>
      <c r="I1706">
        <v>64664474</v>
      </c>
      <c r="O1706" s="176">
        <v>46143</v>
      </c>
      <c r="S1706" t="s">
        <v>1299</v>
      </c>
      <c r="T1706" s="177" t="s">
        <v>65</v>
      </c>
      <c r="U1706" t="s">
        <v>66</v>
      </c>
      <c r="V1706" t="str">
        <f>_xlfn.XLOOKUP(UTILIZADAS[[#This Row],[Contacto1]],Tabla2[phone_number_dialed],Tabla2[status_name],,0)</f>
        <v>Agent Not Available</v>
      </c>
    </row>
    <row r="1707" spans="1:22" x14ac:dyDescent="0.25">
      <c r="A1707" t="s">
        <v>4605</v>
      </c>
      <c r="B1707" t="s">
        <v>2392</v>
      </c>
      <c r="C1707" s="4">
        <v>363023100000</v>
      </c>
      <c r="D1707" t="s">
        <v>4605</v>
      </c>
      <c r="G1707" s="176">
        <v>46143</v>
      </c>
      <c r="H1707">
        <v>64683071</v>
      </c>
      <c r="I1707">
        <v>64683071</v>
      </c>
      <c r="O1707" s="176">
        <v>46143</v>
      </c>
      <c r="S1707" t="s">
        <v>3963</v>
      </c>
      <c r="T1707" s="93" t="s">
        <v>65</v>
      </c>
      <c r="U1707" t="s">
        <v>4619</v>
      </c>
      <c r="V1707" t="str">
        <f>_xlfn.XLOOKUP(UTILIZADAS[[#This Row],[Contacto1]],Tabla2[phone_number_dialed],Tabla2[status_name],,0)</f>
        <v>Mensaje a tercero</v>
      </c>
    </row>
    <row r="1708" spans="1:22" x14ac:dyDescent="0.25">
      <c r="A1708" t="s">
        <v>4605</v>
      </c>
      <c r="B1708" t="s">
        <v>1296</v>
      </c>
      <c r="C1708" s="4">
        <v>350377760000</v>
      </c>
      <c r="D1708" t="s">
        <v>4605</v>
      </c>
      <c r="G1708" s="176">
        <v>46143</v>
      </c>
      <c r="H1708">
        <v>64684446</v>
      </c>
      <c r="I1708">
        <v>64684446</v>
      </c>
      <c r="O1708" s="176">
        <v>46143</v>
      </c>
      <c r="S1708" t="s">
        <v>1297</v>
      </c>
      <c r="T1708" s="178" t="s">
        <v>65</v>
      </c>
      <c r="U1708" t="s">
        <v>66</v>
      </c>
      <c r="V1708" t="str">
        <f>_xlfn.XLOOKUP(UTILIZADAS[[#This Row],[Contacto1]],Tabla2[phone_number_dialed],Tabla2[status_name],,0)</f>
        <v>Agent Not Available</v>
      </c>
    </row>
    <row r="1709" spans="1:22" x14ac:dyDescent="0.25">
      <c r="A1709" t="s">
        <v>4605</v>
      </c>
      <c r="B1709" t="s">
        <v>4968</v>
      </c>
      <c r="C1709" s="4">
        <v>362050480000</v>
      </c>
      <c r="D1709" t="s">
        <v>4605</v>
      </c>
      <c r="G1709" s="176">
        <v>46143</v>
      </c>
      <c r="H1709">
        <v>64684688</v>
      </c>
      <c r="I1709">
        <v>64684688</v>
      </c>
      <c r="O1709" s="176">
        <v>46143</v>
      </c>
      <c r="S1709" t="s">
        <v>4969</v>
      </c>
      <c r="T1709" s="177" t="s">
        <v>65</v>
      </c>
      <c r="U1709" t="s">
        <v>66</v>
      </c>
      <c r="V1709" t="str">
        <f>_xlfn.XLOOKUP(UTILIZADAS[[#This Row],[Contacto1]],Tabla2[phone_number_dialed],Tabla2[status_name],,0)</f>
        <v>Agent Not Available</v>
      </c>
    </row>
    <row r="1710" spans="1:22" x14ac:dyDescent="0.25">
      <c r="A1710" t="s">
        <v>4605</v>
      </c>
      <c r="B1710" t="s">
        <v>4970</v>
      </c>
      <c r="C1710" s="4">
        <v>367081470000</v>
      </c>
      <c r="D1710" t="s">
        <v>4605</v>
      </c>
      <c r="G1710" s="176">
        <v>46143</v>
      </c>
      <c r="H1710">
        <v>64689457</v>
      </c>
      <c r="I1710">
        <v>64689457</v>
      </c>
      <c r="O1710" s="176">
        <v>46143</v>
      </c>
      <c r="S1710" t="s">
        <v>4971</v>
      </c>
      <c r="T1710" s="178" t="s">
        <v>65</v>
      </c>
      <c r="U1710" t="s">
        <v>66</v>
      </c>
      <c r="V1710" t="str">
        <f>_xlfn.XLOOKUP(UTILIZADAS[[#This Row],[Contacto1]],Tabla2[phone_number_dialed],Tabla2[status_name],,0)</f>
        <v>No Answer AutoDial</v>
      </c>
    </row>
    <row r="1711" spans="1:22" x14ac:dyDescent="0.25">
      <c r="A1711" t="s">
        <v>4605</v>
      </c>
      <c r="B1711" t="s">
        <v>71</v>
      </c>
      <c r="C1711" s="4">
        <v>303032830000</v>
      </c>
      <c r="D1711" t="s">
        <v>4605</v>
      </c>
      <c r="G1711" s="176">
        <v>46143</v>
      </c>
      <c r="H1711">
        <v>64701986</v>
      </c>
      <c r="I1711">
        <v>64701986</v>
      </c>
      <c r="O1711" s="176">
        <v>46143</v>
      </c>
      <c r="S1711" t="s">
        <v>72</v>
      </c>
      <c r="T1711" s="177" t="s">
        <v>73</v>
      </c>
      <c r="U1711" t="s">
        <v>66</v>
      </c>
      <c r="V1711" t="str">
        <f>_xlfn.XLOOKUP(UTILIZADAS[[#This Row],[Contacto1]],Tabla2[phone_number_dialed],Tabla2[status_name],,0)</f>
        <v>Agent Not Available</v>
      </c>
    </row>
    <row r="1712" spans="1:22" x14ac:dyDescent="0.25">
      <c r="A1712" t="s">
        <v>4605</v>
      </c>
      <c r="B1712" t="s">
        <v>203</v>
      </c>
      <c r="C1712" s="4">
        <v>368002400000</v>
      </c>
      <c r="D1712" t="s">
        <v>4605</v>
      </c>
      <c r="G1712" s="176">
        <v>46143</v>
      </c>
      <c r="H1712">
        <v>64702061</v>
      </c>
      <c r="I1712">
        <v>64702061</v>
      </c>
      <c r="O1712" s="176">
        <v>46143</v>
      </c>
      <c r="S1712" t="s">
        <v>204</v>
      </c>
      <c r="T1712" s="178" t="s">
        <v>65</v>
      </c>
      <c r="U1712" t="s">
        <v>66</v>
      </c>
      <c r="V1712" t="str">
        <f>_xlfn.XLOOKUP(UTILIZADAS[[#This Row],[Contacto1]],Tabla2[phone_number_dialed],Tabla2[status_name],,0)</f>
        <v>Cuenta cesada</v>
      </c>
    </row>
    <row r="1713" spans="1:22" x14ac:dyDescent="0.25">
      <c r="A1713" t="s">
        <v>4605</v>
      </c>
      <c r="B1713" t="s">
        <v>4396</v>
      </c>
      <c r="C1713" s="4">
        <v>366027720000</v>
      </c>
      <c r="D1713" t="s">
        <v>4605</v>
      </c>
      <c r="G1713" s="176">
        <v>46143</v>
      </c>
      <c r="H1713">
        <v>64719078</v>
      </c>
      <c r="I1713">
        <v>64719078</v>
      </c>
      <c r="O1713" s="176">
        <v>46143</v>
      </c>
      <c r="S1713" t="s">
        <v>3972</v>
      </c>
      <c r="T1713" s="177" t="s">
        <v>65</v>
      </c>
      <c r="U1713" t="s">
        <v>66</v>
      </c>
      <c r="V1713" t="str">
        <f>_xlfn.XLOOKUP(UTILIZADAS[[#This Row],[Contacto1]],Tabla2[phone_number_dialed],Tabla2[status_name],,0)</f>
        <v>Auto busy</v>
      </c>
    </row>
    <row r="1714" spans="1:22" x14ac:dyDescent="0.25">
      <c r="A1714" t="s">
        <v>4605</v>
      </c>
      <c r="B1714" t="s">
        <v>349</v>
      </c>
      <c r="C1714" s="4">
        <v>358374780000</v>
      </c>
      <c r="D1714" t="s">
        <v>4605</v>
      </c>
      <c r="G1714" s="176">
        <v>46143</v>
      </c>
      <c r="H1714">
        <v>64725908</v>
      </c>
      <c r="I1714">
        <v>64725908</v>
      </c>
      <c r="O1714" s="176">
        <v>46143</v>
      </c>
      <c r="S1714" t="s">
        <v>350</v>
      </c>
      <c r="T1714" s="93" t="s">
        <v>65</v>
      </c>
      <c r="U1714" t="s">
        <v>597</v>
      </c>
      <c r="V1714" t="str">
        <f>_xlfn.XLOOKUP(UTILIZADAS[[#This Row],[Contacto1]],Tabla2[phone_number_dialed],Tabla2[status_name],,0)</f>
        <v>Agent Not Available</v>
      </c>
    </row>
    <row r="1715" spans="1:22" x14ac:dyDescent="0.25">
      <c r="A1715" t="s">
        <v>4605</v>
      </c>
      <c r="B1715" t="s">
        <v>4972</v>
      </c>
      <c r="C1715" s="4">
        <v>364008810000</v>
      </c>
      <c r="D1715" t="s">
        <v>4605</v>
      </c>
      <c r="G1715" s="176">
        <v>46143</v>
      </c>
      <c r="H1715">
        <v>64737651</v>
      </c>
      <c r="I1715">
        <v>64737651</v>
      </c>
      <c r="O1715" s="176">
        <v>46143</v>
      </c>
      <c r="S1715" t="s">
        <v>4973</v>
      </c>
      <c r="T1715" s="93" t="s">
        <v>65</v>
      </c>
      <c r="U1715" t="s">
        <v>4619</v>
      </c>
      <c r="V1715" t="str">
        <f>_xlfn.XLOOKUP(UTILIZADAS[[#This Row],[Contacto1]],Tabla2[phone_number_dialed],Tabla2[status_name],,0)</f>
        <v>Buzon de voz</v>
      </c>
    </row>
    <row r="1716" spans="1:22" x14ac:dyDescent="0.25">
      <c r="A1716" t="s">
        <v>4605</v>
      </c>
      <c r="B1716" t="s">
        <v>4974</v>
      </c>
      <c r="C1716" s="4">
        <v>361001590000</v>
      </c>
      <c r="D1716" t="s">
        <v>4605</v>
      </c>
      <c r="G1716" s="176">
        <v>46143</v>
      </c>
      <c r="H1716">
        <v>64742066</v>
      </c>
      <c r="I1716">
        <v>64742066</v>
      </c>
      <c r="O1716" s="176">
        <v>46143</v>
      </c>
      <c r="S1716" t="s">
        <v>4975</v>
      </c>
      <c r="T1716" s="93" t="s">
        <v>65</v>
      </c>
      <c r="U1716" t="s">
        <v>4619</v>
      </c>
      <c r="V1716" t="str">
        <f>_xlfn.XLOOKUP(UTILIZADAS[[#This Row],[Contacto1]],Tabla2[phone_number_dialed],Tabla2[status_name],,0)</f>
        <v>Buzon de voz</v>
      </c>
    </row>
    <row r="1717" spans="1:22" x14ac:dyDescent="0.25">
      <c r="A1717" t="s">
        <v>4605</v>
      </c>
      <c r="B1717" t="s">
        <v>4976</v>
      </c>
      <c r="C1717" s="4">
        <v>365045590000</v>
      </c>
      <c r="D1717" t="s">
        <v>4605</v>
      </c>
      <c r="G1717" s="176">
        <v>46143</v>
      </c>
      <c r="H1717">
        <v>64742767</v>
      </c>
      <c r="I1717">
        <v>64742767</v>
      </c>
      <c r="O1717" s="176">
        <v>46143</v>
      </c>
      <c r="S1717" t="s">
        <v>4977</v>
      </c>
      <c r="T1717" s="178" t="s">
        <v>65</v>
      </c>
      <c r="U1717" t="s">
        <v>66</v>
      </c>
      <c r="V1717" t="str">
        <f>_xlfn.XLOOKUP(UTILIZADAS[[#This Row],[Contacto1]],Tabla2[phone_number_dialed],Tabla2[status_name],,0)</f>
        <v>Agent Not Available</v>
      </c>
    </row>
    <row r="1718" spans="1:22" x14ac:dyDescent="0.25">
      <c r="A1718" t="s">
        <v>4605</v>
      </c>
      <c r="B1718" t="s">
        <v>4978</v>
      </c>
      <c r="C1718" s="4">
        <v>363068220000</v>
      </c>
      <c r="D1718" t="s">
        <v>4605</v>
      </c>
      <c r="G1718" s="176">
        <v>46143</v>
      </c>
      <c r="H1718">
        <v>64745635</v>
      </c>
      <c r="I1718">
        <v>64745635</v>
      </c>
      <c r="O1718" s="176">
        <v>46143</v>
      </c>
      <c r="S1718" t="s">
        <v>4979</v>
      </c>
      <c r="T1718" s="177" t="s">
        <v>65</v>
      </c>
      <c r="U1718" t="s">
        <v>66</v>
      </c>
      <c r="V1718" t="str">
        <f>_xlfn.XLOOKUP(UTILIZADAS[[#This Row],[Contacto1]],Tabla2[phone_number_dialed],Tabla2[status_name],,0)</f>
        <v>Mensaje a tercero</v>
      </c>
    </row>
    <row r="1719" spans="1:22" x14ac:dyDescent="0.25">
      <c r="A1719" t="s">
        <v>4605</v>
      </c>
      <c r="B1719" t="s">
        <v>2508</v>
      </c>
      <c r="C1719" s="4">
        <v>369031330000</v>
      </c>
      <c r="D1719" t="s">
        <v>4605</v>
      </c>
      <c r="G1719" s="176">
        <v>46143</v>
      </c>
      <c r="H1719">
        <v>64746422</v>
      </c>
      <c r="I1719">
        <v>64746422</v>
      </c>
      <c r="O1719" s="176">
        <v>46143</v>
      </c>
      <c r="S1719" t="s">
        <v>4106</v>
      </c>
      <c r="T1719" s="178" t="s">
        <v>65</v>
      </c>
      <c r="U1719" t="s">
        <v>66</v>
      </c>
      <c r="V1719" t="str">
        <f>_xlfn.XLOOKUP(UTILIZADAS[[#This Row],[Contacto1]],Tabla2[phone_number_dialed],Tabla2[status_name],,0)</f>
        <v>Agent Not Available</v>
      </c>
    </row>
    <row r="1720" spans="1:22" x14ac:dyDescent="0.25">
      <c r="A1720" t="s">
        <v>4605</v>
      </c>
      <c r="B1720" t="s">
        <v>4980</v>
      </c>
      <c r="C1720" s="4">
        <v>363087220000</v>
      </c>
      <c r="D1720" t="s">
        <v>4605</v>
      </c>
      <c r="G1720" s="176">
        <v>46143</v>
      </c>
      <c r="H1720">
        <v>64747695</v>
      </c>
      <c r="I1720">
        <v>64747695</v>
      </c>
      <c r="O1720" s="176">
        <v>46143</v>
      </c>
      <c r="S1720" t="s">
        <v>4981</v>
      </c>
      <c r="T1720" s="177" t="s">
        <v>65</v>
      </c>
      <c r="U1720" t="s">
        <v>66</v>
      </c>
      <c r="V1720" t="str">
        <f>_xlfn.XLOOKUP(UTILIZADAS[[#This Row],[Contacto1]],Tabla2[phone_number_dialed],Tabla2[status_name],,0)</f>
        <v>Agent Not Available</v>
      </c>
    </row>
    <row r="1721" spans="1:22" x14ac:dyDescent="0.25">
      <c r="A1721" t="s">
        <v>4605</v>
      </c>
      <c r="B1721" t="s">
        <v>4982</v>
      </c>
      <c r="C1721" s="4">
        <v>369018260000</v>
      </c>
      <c r="D1721" t="s">
        <v>4605</v>
      </c>
      <c r="G1721" s="176">
        <v>46143</v>
      </c>
      <c r="H1721">
        <v>64757907</v>
      </c>
      <c r="I1721">
        <v>64757907</v>
      </c>
      <c r="O1721" s="176">
        <v>46143</v>
      </c>
      <c r="S1721" t="s">
        <v>4983</v>
      </c>
      <c r="T1721" s="93" t="s">
        <v>65</v>
      </c>
      <c r="U1721" t="s">
        <v>4619</v>
      </c>
      <c r="V1721" t="str">
        <f>_xlfn.XLOOKUP(UTILIZADAS[[#This Row],[Contacto1]],Tabla2[phone_number_dialed],Tabla2[status_name],,0)</f>
        <v>Buzon de voz</v>
      </c>
    </row>
    <row r="1722" spans="1:22" x14ac:dyDescent="0.25">
      <c r="A1722" t="s">
        <v>4605</v>
      </c>
      <c r="B1722" t="s">
        <v>4335</v>
      </c>
      <c r="C1722" s="4">
        <v>353378650000</v>
      </c>
      <c r="D1722" t="s">
        <v>4605</v>
      </c>
      <c r="G1722" s="176">
        <v>46143</v>
      </c>
      <c r="H1722">
        <v>64785667</v>
      </c>
      <c r="I1722">
        <v>64785667</v>
      </c>
      <c r="O1722" s="176">
        <v>46143</v>
      </c>
      <c r="S1722" t="s">
        <v>3854</v>
      </c>
      <c r="T1722" s="178" t="s">
        <v>65</v>
      </c>
      <c r="U1722" t="s">
        <v>66</v>
      </c>
      <c r="V1722" t="str">
        <f>_xlfn.XLOOKUP(UTILIZADAS[[#This Row],[Contacto1]],Tabla2[phone_number_dialed],Tabla2[status_name],,0)</f>
        <v>Agent Not Available</v>
      </c>
    </row>
    <row r="1723" spans="1:22" x14ac:dyDescent="0.25">
      <c r="A1723" t="s">
        <v>4605</v>
      </c>
      <c r="B1723" t="s">
        <v>4984</v>
      </c>
      <c r="C1723" s="4">
        <v>362086920000</v>
      </c>
      <c r="D1723" t="s">
        <v>4605</v>
      </c>
      <c r="G1723" s="176">
        <v>46143</v>
      </c>
      <c r="H1723">
        <v>64808307</v>
      </c>
      <c r="I1723">
        <v>64808307</v>
      </c>
      <c r="O1723" s="176">
        <v>46143</v>
      </c>
      <c r="S1723" t="s">
        <v>4985</v>
      </c>
      <c r="T1723" s="177" t="s">
        <v>65</v>
      </c>
      <c r="U1723" t="s">
        <v>66</v>
      </c>
      <c r="V1723" t="str">
        <f>_xlfn.XLOOKUP(UTILIZADAS[[#This Row],[Contacto1]],Tabla2[phone_number_dialed],Tabla2[status_name],,0)</f>
        <v>Agent Not Available</v>
      </c>
    </row>
    <row r="1724" spans="1:22" x14ac:dyDescent="0.25">
      <c r="A1724" t="s">
        <v>4605</v>
      </c>
      <c r="B1724" t="s">
        <v>4447</v>
      </c>
      <c r="C1724" s="4">
        <v>364039100000</v>
      </c>
      <c r="D1724" t="s">
        <v>4605</v>
      </c>
      <c r="G1724" s="176">
        <v>46143</v>
      </c>
      <c r="H1724">
        <v>64866239</v>
      </c>
      <c r="I1724">
        <v>64866239</v>
      </c>
      <c r="O1724" s="176">
        <v>46143</v>
      </c>
      <c r="S1724" t="s">
        <v>4075</v>
      </c>
      <c r="T1724" s="178" t="s">
        <v>65</v>
      </c>
      <c r="U1724" t="s">
        <v>66</v>
      </c>
      <c r="V1724" t="str">
        <f>_xlfn.XLOOKUP(UTILIZADAS[[#This Row],[Contacto1]],Tabla2[phone_number_dialed],Tabla2[status_name],,0)</f>
        <v>Agent Not Available</v>
      </c>
    </row>
    <row r="1725" spans="1:22" x14ac:dyDescent="0.25">
      <c r="A1725" t="s">
        <v>4605</v>
      </c>
      <c r="B1725" t="s">
        <v>4986</v>
      </c>
      <c r="C1725" s="4">
        <v>369088900000</v>
      </c>
      <c r="D1725" t="s">
        <v>4605</v>
      </c>
      <c r="G1725" s="176">
        <v>46143</v>
      </c>
      <c r="H1725">
        <v>64867841</v>
      </c>
      <c r="I1725">
        <v>64867841</v>
      </c>
      <c r="O1725" s="176">
        <v>46143</v>
      </c>
      <c r="S1725" t="s">
        <v>4987</v>
      </c>
      <c r="T1725" s="177" t="s">
        <v>65</v>
      </c>
      <c r="U1725" t="s">
        <v>66</v>
      </c>
      <c r="V1725" t="str">
        <f>_xlfn.XLOOKUP(UTILIZADAS[[#This Row],[Contacto1]],Tabla2[phone_number_dialed],Tabla2[status_name],,0)</f>
        <v>Buzon de voz</v>
      </c>
    </row>
    <row r="1726" spans="1:22" x14ac:dyDescent="0.25">
      <c r="A1726" t="s">
        <v>4605</v>
      </c>
      <c r="B1726" t="s">
        <v>2429</v>
      </c>
      <c r="C1726" s="4">
        <v>366028830000</v>
      </c>
      <c r="D1726" t="s">
        <v>4605</v>
      </c>
      <c r="G1726" s="176">
        <v>46143</v>
      </c>
      <c r="H1726">
        <v>64872844</v>
      </c>
      <c r="I1726">
        <v>64872844</v>
      </c>
      <c r="O1726" s="176">
        <v>46143</v>
      </c>
      <c r="S1726" t="s">
        <v>4007</v>
      </c>
      <c r="T1726" s="178" t="s">
        <v>65</v>
      </c>
      <c r="U1726" t="s">
        <v>66</v>
      </c>
      <c r="V1726" t="str">
        <f>_xlfn.XLOOKUP(UTILIZADAS[[#This Row],[Contacto1]],Tabla2[phone_number_dialed],Tabla2[status_name],,0)</f>
        <v>Agent Not Available</v>
      </c>
    </row>
    <row r="1727" spans="1:22" x14ac:dyDescent="0.25">
      <c r="A1727" t="s">
        <v>4605</v>
      </c>
      <c r="B1727" t="s">
        <v>4988</v>
      </c>
      <c r="C1727" s="4">
        <v>365082580000</v>
      </c>
      <c r="D1727" t="s">
        <v>4605</v>
      </c>
      <c r="G1727" s="176">
        <v>46143</v>
      </c>
      <c r="H1727">
        <v>64879272</v>
      </c>
      <c r="I1727">
        <v>64879272</v>
      </c>
      <c r="O1727" s="176">
        <v>46143</v>
      </c>
      <c r="S1727" t="s">
        <v>4989</v>
      </c>
      <c r="T1727" s="177" t="s">
        <v>65</v>
      </c>
      <c r="U1727" t="s">
        <v>66</v>
      </c>
      <c r="V1727" t="str">
        <f>_xlfn.XLOOKUP(UTILIZADAS[[#This Row],[Contacto1]],Tabla2[phone_number_dialed],Tabla2[status_name],,0)</f>
        <v>Agent Not Available</v>
      </c>
    </row>
    <row r="1728" spans="1:22" x14ac:dyDescent="0.25">
      <c r="A1728" t="s">
        <v>4605</v>
      </c>
      <c r="B1728" t="s">
        <v>567</v>
      </c>
      <c r="C1728" s="4">
        <v>295070430000</v>
      </c>
      <c r="D1728" t="s">
        <v>4605</v>
      </c>
      <c r="G1728" s="176">
        <v>46143</v>
      </c>
      <c r="H1728">
        <v>64881720</v>
      </c>
      <c r="I1728">
        <v>64881720</v>
      </c>
      <c r="O1728" s="176">
        <v>46143</v>
      </c>
      <c r="S1728" t="s">
        <v>568</v>
      </c>
      <c r="T1728" s="93" t="s">
        <v>65</v>
      </c>
      <c r="U1728" t="s">
        <v>597</v>
      </c>
      <c r="V1728" t="str">
        <f>_xlfn.XLOOKUP(UTILIZADAS[[#This Row],[Contacto1]],Tabla2[phone_number_dialed],Tabla2[status_name],,0)</f>
        <v>Agent Not Available</v>
      </c>
    </row>
    <row r="1729" spans="1:22" x14ac:dyDescent="0.25">
      <c r="A1729" t="s">
        <v>4605</v>
      </c>
      <c r="B1729" t="s">
        <v>2318</v>
      </c>
      <c r="C1729" s="4">
        <v>368014210000</v>
      </c>
      <c r="D1729" t="s">
        <v>4605</v>
      </c>
      <c r="G1729" s="176">
        <v>46143</v>
      </c>
      <c r="H1729">
        <v>64883347</v>
      </c>
      <c r="I1729">
        <v>64883347</v>
      </c>
      <c r="O1729" s="176">
        <v>46143</v>
      </c>
      <c r="S1729">
        <v>187320623</v>
      </c>
      <c r="T1729" s="93" t="s">
        <v>65</v>
      </c>
      <c r="U1729" t="s">
        <v>4619</v>
      </c>
      <c r="V1729" t="str">
        <f>_xlfn.XLOOKUP(UTILIZADAS[[#This Row],[Contacto1]],Tabla2[phone_number_dialed],Tabla2[status_name],,0)</f>
        <v>Auto busy</v>
      </c>
    </row>
    <row r="1730" spans="1:22" x14ac:dyDescent="0.25">
      <c r="A1730" t="s">
        <v>4605</v>
      </c>
      <c r="B1730" t="s">
        <v>4360</v>
      </c>
      <c r="C1730" s="4">
        <v>207019860000</v>
      </c>
      <c r="D1730" t="s">
        <v>4605</v>
      </c>
      <c r="G1730" s="176">
        <v>46143</v>
      </c>
      <c r="H1730">
        <v>64892970</v>
      </c>
      <c r="I1730">
        <v>64892970</v>
      </c>
      <c r="O1730" s="176">
        <v>46143</v>
      </c>
      <c r="S1730" t="s">
        <v>3898</v>
      </c>
      <c r="T1730" s="93" t="s">
        <v>65</v>
      </c>
      <c r="U1730" t="s">
        <v>4619</v>
      </c>
      <c r="V1730" t="str">
        <f>_xlfn.XLOOKUP(UTILIZADAS[[#This Row],[Contacto1]],Tabla2[phone_number_dialed],Tabla2[status_name],,0)</f>
        <v>Agent Not Available</v>
      </c>
    </row>
    <row r="1731" spans="1:22" x14ac:dyDescent="0.25">
      <c r="A1731" t="s">
        <v>4605</v>
      </c>
      <c r="B1731" t="s">
        <v>160</v>
      </c>
      <c r="C1731" s="4">
        <v>362006040000</v>
      </c>
      <c r="D1731" t="s">
        <v>4605</v>
      </c>
      <c r="G1731" s="176">
        <v>46143</v>
      </c>
      <c r="H1731">
        <v>64899463</v>
      </c>
      <c r="I1731">
        <v>64899463</v>
      </c>
      <c r="O1731" s="176">
        <v>46143</v>
      </c>
      <c r="S1731" t="s">
        <v>161</v>
      </c>
      <c r="T1731" s="178" t="s">
        <v>65</v>
      </c>
      <c r="U1731" t="s">
        <v>66</v>
      </c>
      <c r="V1731" t="str">
        <f>_xlfn.XLOOKUP(UTILIZADAS[[#This Row],[Contacto1]],Tabla2[phone_number_dialed],Tabla2[status_name],,0)</f>
        <v>Agent Not Available</v>
      </c>
    </row>
    <row r="1732" spans="1:22" x14ac:dyDescent="0.25">
      <c r="A1732" t="s">
        <v>4605</v>
      </c>
      <c r="B1732" t="s">
        <v>4440</v>
      </c>
      <c r="C1732" s="4">
        <v>366034170000</v>
      </c>
      <c r="D1732" t="s">
        <v>4605</v>
      </c>
      <c r="G1732" s="176">
        <v>46143</v>
      </c>
      <c r="H1732">
        <v>64900263</v>
      </c>
      <c r="I1732">
        <v>64900263</v>
      </c>
      <c r="O1732" s="176">
        <v>46143</v>
      </c>
      <c r="S1732" t="s">
        <v>4066</v>
      </c>
      <c r="T1732" s="177" t="s">
        <v>86</v>
      </c>
      <c r="U1732" t="s">
        <v>66</v>
      </c>
      <c r="V1732" t="str">
        <f>_xlfn.XLOOKUP(UTILIZADAS[[#This Row],[Contacto1]],Tabla2[phone_number_dialed],Tabla2[status_name],,0)</f>
        <v>Agent Not Available</v>
      </c>
    </row>
    <row r="1733" spans="1:22" x14ac:dyDescent="0.25">
      <c r="A1733" t="s">
        <v>4605</v>
      </c>
      <c r="B1733" t="s">
        <v>4990</v>
      </c>
      <c r="C1733" s="4">
        <v>368089740000</v>
      </c>
      <c r="D1733" t="s">
        <v>4605</v>
      </c>
      <c r="G1733" s="176">
        <v>46143</v>
      </c>
      <c r="H1733">
        <v>64925118</v>
      </c>
      <c r="I1733">
        <v>64925118</v>
      </c>
      <c r="O1733" s="176">
        <v>46143</v>
      </c>
      <c r="S1733" t="s">
        <v>4991</v>
      </c>
      <c r="T1733" s="178" t="s">
        <v>65</v>
      </c>
      <c r="U1733" t="s">
        <v>66</v>
      </c>
      <c r="V1733" t="str">
        <f>_xlfn.XLOOKUP(UTILIZADAS[[#This Row],[Contacto1]],Tabla2[phone_number_dialed],Tabla2[status_name],,0)</f>
        <v>Agent Not Available</v>
      </c>
    </row>
    <row r="1734" spans="1:22" x14ac:dyDescent="0.25">
      <c r="A1734" t="s">
        <v>4605</v>
      </c>
      <c r="B1734" t="s">
        <v>4992</v>
      </c>
      <c r="C1734" s="4">
        <v>363081470000</v>
      </c>
      <c r="D1734" t="s">
        <v>4605</v>
      </c>
      <c r="G1734" s="176">
        <v>46143</v>
      </c>
      <c r="H1734">
        <v>64928299</v>
      </c>
      <c r="I1734">
        <v>64928299</v>
      </c>
      <c r="O1734" s="176">
        <v>46143</v>
      </c>
      <c r="S1734" t="s">
        <v>4993</v>
      </c>
      <c r="T1734" s="177" t="s">
        <v>65</v>
      </c>
      <c r="U1734" t="s">
        <v>66</v>
      </c>
      <c r="V1734" t="str">
        <f>_xlfn.XLOOKUP(UTILIZADAS[[#This Row],[Contacto1]],Tabla2[phone_number_dialed],Tabla2[status_name],,0)</f>
        <v>Volver a llamar</v>
      </c>
    </row>
    <row r="1735" spans="1:22" x14ac:dyDescent="0.25">
      <c r="A1735" t="s">
        <v>4605</v>
      </c>
      <c r="B1735" t="s">
        <v>4994</v>
      </c>
      <c r="C1735" s="4">
        <v>362013070000</v>
      </c>
      <c r="D1735" t="s">
        <v>4605</v>
      </c>
      <c r="G1735" s="176">
        <v>46143</v>
      </c>
      <c r="H1735">
        <v>64935364</v>
      </c>
      <c r="I1735">
        <v>64935364</v>
      </c>
      <c r="O1735" s="176">
        <v>46143</v>
      </c>
      <c r="S1735" t="s">
        <v>4995</v>
      </c>
      <c r="T1735" s="93" t="s">
        <v>65</v>
      </c>
      <c r="U1735" t="s">
        <v>4619</v>
      </c>
      <c r="V1735" t="str">
        <f>_xlfn.XLOOKUP(UTILIZADAS[[#This Row],[Contacto1]],Tabla2[phone_number_dialed],Tabla2[status_name],,0)</f>
        <v>Buzon de voz</v>
      </c>
    </row>
    <row r="1736" spans="1:22" x14ac:dyDescent="0.25">
      <c r="A1736" t="s">
        <v>4605</v>
      </c>
      <c r="B1736" t="s">
        <v>2495</v>
      </c>
      <c r="C1736" s="4">
        <v>299073030000</v>
      </c>
      <c r="D1736" t="s">
        <v>4605</v>
      </c>
      <c r="G1736" s="176">
        <v>46143</v>
      </c>
      <c r="H1736">
        <v>64941371</v>
      </c>
      <c r="I1736">
        <v>64941371</v>
      </c>
      <c r="O1736" s="176">
        <v>46143</v>
      </c>
      <c r="S1736" t="s">
        <v>4093</v>
      </c>
      <c r="T1736" s="178" t="s">
        <v>86</v>
      </c>
      <c r="U1736" t="s">
        <v>66</v>
      </c>
      <c r="V1736" t="str">
        <f>_xlfn.XLOOKUP(UTILIZADAS[[#This Row],[Contacto1]],Tabla2[phone_number_dialed],Tabla2[status_name],,0)</f>
        <v>Agent Not Available</v>
      </c>
    </row>
    <row r="1737" spans="1:22" x14ac:dyDescent="0.25">
      <c r="A1737" t="s">
        <v>4605</v>
      </c>
      <c r="B1737" t="s">
        <v>4487</v>
      </c>
      <c r="C1737" s="4">
        <v>366044960000</v>
      </c>
      <c r="D1737" t="s">
        <v>4605</v>
      </c>
      <c r="G1737" s="176">
        <v>46143</v>
      </c>
      <c r="H1737">
        <v>64942046</v>
      </c>
      <c r="I1737">
        <v>64942046</v>
      </c>
      <c r="O1737" s="176">
        <v>46143</v>
      </c>
      <c r="S1737" t="s">
        <v>4154</v>
      </c>
      <c r="T1737" s="177" t="s">
        <v>65</v>
      </c>
      <c r="U1737" t="s">
        <v>66</v>
      </c>
      <c r="V1737" t="str">
        <f>_xlfn.XLOOKUP(UTILIZADAS[[#This Row],[Contacto1]],Tabla2[phone_number_dialed],Tabla2[status_name],,0)</f>
        <v>Cuenta cesada</v>
      </c>
    </row>
    <row r="1738" spans="1:22" x14ac:dyDescent="0.25">
      <c r="A1738" t="s">
        <v>4605</v>
      </c>
      <c r="B1738" t="s">
        <v>1221</v>
      </c>
      <c r="C1738" s="4">
        <v>291005610000</v>
      </c>
      <c r="D1738" t="s">
        <v>4605</v>
      </c>
      <c r="G1738" s="176">
        <v>46143</v>
      </c>
      <c r="H1738">
        <v>64944140</v>
      </c>
      <c r="I1738">
        <v>64944140</v>
      </c>
      <c r="O1738" s="176">
        <v>46143</v>
      </c>
      <c r="S1738" t="s">
        <v>1222</v>
      </c>
      <c r="T1738" s="178" t="s">
        <v>65</v>
      </c>
      <c r="U1738" t="s">
        <v>66</v>
      </c>
      <c r="V1738" t="str">
        <f>_xlfn.XLOOKUP(UTILIZADAS[[#This Row],[Contacto1]],Tabla2[phone_number_dialed],Tabla2[status_name],,0)</f>
        <v>Agent Not Available</v>
      </c>
    </row>
    <row r="1739" spans="1:22" x14ac:dyDescent="0.25">
      <c r="A1739" t="s">
        <v>4605</v>
      </c>
      <c r="B1739" t="s">
        <v>4996</v>
      </c>
      <c r="C1739" s="4">
        <v>368066630000</v>
      </c>
      <c r="D1739" t="s">
        <v>4605</v>
      </c>
      <c r="G1739" s="176">
        <v>46143</v>
      </c>
      <c r="H1739">
        <v>64953189</v>
      </c>
      <c r="I1739">
        <v>64953189</v>
      </c>
      <c r="O1739" s="176">
        <v>46143</v>
      </c>
      <c r="S1739" t="s">
        <v>4997</v>
      </c>
      <c r="T1739" s="177" t="s">
        <v>65</v>
      </c>
      <c r="U1739" t="s">
        <v>66</v>
      </c>
      <c r="V1739" t="str">
        <f>_xlfn.XLOOKUP(UTILIZADAS[[#This Row],[Contacto1]],Tabla2[phone_number_dialed],Tabla2[status_name],,0)</f>
        <v>Agent Not Available</v>
      </c>
    </row>
    <row r="1740" spans="1:22" x14ac:dyDescent="0.25">
      <c r="A1740" t="s">
        <v>4605</v>
      </c>
      <c r="B1740" t="s">
        <v>2491</v>
      </c>
      <c r="C1740" s="4">
        <v>363040350000</v>
      </c>
      <c r="D1740" t="s">
        <v>4605</v>
      </c>
      <c r="G1740" s="176">
        <v>46143</v>
      </c>
      <c r="H1740">
        <v>64957028</v>
      </c>
      <c r="I1740">
        <v>64957028</v>
      </c>
      <c r="O1740" s="176">
        <v>46143</v>
      </c>
      <c r="S1740" t="s">
        <v>4054</v>
      </c>
      <c r="T1740" s="178" t="s">
        <v>65</v>
      </c>
      <c r="U1740" t="s">
        <v>66</v>
      </c>
      <c r="V1740" t="str">
        <f>_xlfn.XLOOKUP(UTILIZADAS[[#This Row],[Contacto1]],Tabla2[phone_number_dialed],Tabla2[status_name],,0)</f>
        <v>No Answer AutoDial</v>
      </c>
    </row>
    <row r="1741" spans="1:22" x14ac:dyDescent="0.25">
      <c r="A1741" t="s">
        <v>4605</v>
      </c>
      <c r="B1741" t="s">
        <v>4998</v>
      </c>
      <c r="C1741" s="4">
        <v>995063180000</v>
      </c>
      <c r="D1741" t="s">
        <v>4605</v>
      </c>
      <c r="G1741" s="176">
        <v>46143</v>
      </c>
      <c r="H1741">
        <v>64960054</v>
      </c>
      <c r="I1741">
        <v>64960054</v>
      </c>
      <c r="O1741" s="176">
        <v>46143</v>
      </c>
      <c r="S1741" t="s">
        <v>4999</v>
      </c>
      <c r="T1741" s="93" t="s">
        <v>65</v>
      </c>
      <c r="U1741" t="s">
        <v>4619</v>
      </c>
      <c r="V1741" t="str">
        <f>_xlfn.XLOOKUP(UTILIZADAS[[#This Row],[Contacto1]],Tabla2[phone_number_dialed],Tabla2[status_name],,0)</f>
        <v>No volver a llamar</v>
      </c>
    </row>
    <row r="1742" spans="1:22" x14ac:dyDescent="0.25">
      <c r="A1742" t="s">
        <v>4605</v>
      </c>
      <c r="B1742" t="s">
        <v>1229</v>
      </c>
      <c r="C1742" s="4">
        <v>355379210000</v>
      </c>
      <c r="D1742" t="s">
        <v>4605</v>
      </c>
      <c r="G1742" s="176">
        <v>46143</v>
      </c>
      <c r="H1742">
        <v>64962898</v>
      </c>
      <c r="I1742">
        <v>64962898</v>
      </c>
      <c r="O1742" s="176">
        <v>46143</v>
      </c>
      <c r="S1742" t="s">
        <v>1230</v>
      </c>
      <c r="T1742" s="177" t="s">
        <v>65</v>
      </c>
      <c r="U1742" t="s">
        <v>66</v>
      </c>
      <c r="V1742" t="str">
        <f>_xlfn.XLOOKUP(UTILIZADAS[[#This Row],[Contacto1]],Tabla2[phone_number_dialed],Tabla2[status_name],,0)</f>
        <v>Agent Not Available</v>
      </c>
    </row>
    <row r="1743" spans="1:22" x14ac:dyDescent="0.25">
      <c r="A1743" t="s">
        <v>4605</v>
      </c>
      <c r="B1743" t="s">
        <v>5000</v>
      </c>
      <c r="C1743" s="4">
        <v>369016990000</v>
      </c>
      <c r="D1743" t="s">
        <v>4605</v>
      </c>
      <c r="G1743" s="176">
        <v>46143</v>
      </c>
      <c r="H1743">
        <v>64975971</v>
      </c>
      <c r="I1743">
        <v>64975971</v>
      </c>
      <c r="O1743" s="176">
        <v>46143</v>
      </c>
      <c r="S1743" t="s">
        <v>5001</v>
      </c>
      <c r="T1743" s="93" t="s">
        <v>65</v>
      </c>
      <c r="U1743" t="s">
        <v>4619</v>
      </c>
      <c r="V1743" t="str">
        <f>_xlfn.XLOOKUP(UTILIZADAS[[#This Row],[Contacto1]],Tabla2[phone_number_dialed],Tabla2[status_name],,0)</f>
        <v>Volver a llamar</v>
      </c>
    </row>
    <row r="1744" spans="1:22" x14ac:dyDescent="0.25">
      <c r="A1744" t="s">
        <v>4605</v>
      </c>
      <c r="B1744" t="s">
        <v>2366</v>
      </c>
      <c r="C1744" s="4">
        <v>368023640000</v>
      </c>
      <c r="D1744" t="s">
        <v>4605</v>
      </c>
      <c r="G1744" s="176">
        <v>46143</v>
      </c>
      <c r="H1744">
        <v>65002916</v>
      </c>
      <c r="I1744">
        <v>65002916</v>
      </c>
      <c r="O1744" s="176">
        <v>46143</v>
      </c>
      <c r="S1744" t="s">
        <v>3931</v>
      </c>
      <c r="T1744" s="178" t="s">
        <v>65</v>
      </c>
      <c r="U1744" t="s">
        <v>66</v>
      </c>
      <c r="V1744" t="str">
        <f>_xlfn.XLOOKUP(UTILIZADAS[[#This Row],[Contacto1]],Tabla2[phone_number_dialed],Tabla2[status_name],,0)</f>
        <v>Agent Not Available</v>
      </c>
    </row>
    <row r="1745" spans="1:22" x14ac:dyDescent="0.25">
      <c r="A1745" t="s">
        <v>4605</v>
      </c>
      <c r="B1745" t="s">
        <v>5002</v>
      </c>
      <c r="C1745" s="4">
        <v>367086100000</v>
      </c>
      <c r="D1745" t="s">
        <v>4605</v>
      </c>
      <c r="G1745" s="176">
        <v>46143</v>
      </c>
      <c r="H1745">
        <v>65014507</v>
      </c>
      <c r="I1745">
        <v>65014507</v>
      </c>
      <c r="O1745" s="176">
        <v>46143</v>
      </c>
      <c r="S1745" t="s">
        <v>5003</v>
      </c>
      <c r="T1745" s="177" t="s">
        <v>65</v>
      </c>
      <c r="U1745" t="s">
        <v>66</v>
      </c>
      <c r="V1745" t="str">
        <f>_xlfn.XLOOKUP(UTILIZADAS[[#This Row],[Contacto1]],Tabla2[phone_number_dialed],Tabla2[status_name],,0)</f>
        <v>Call Back</v>
      </c>
    </row>
    <row r="1746" spans="1:22" x14ac:dyDescent="0.25">
      <c r="A1746" t="s">
        <v>4605</v>
      </c>
      <c r="B1746" t="s">
        <v>1548</v>
      </c>
      <c r="C1746" s="4">
        <v>359338580000</v>
      </c>
      <c r="D1746" t="s">
        <v>4605</v>
      </c>
      <c r="G1746" s="176">
        <v>46143</v>
      </c>
      <c r="H1746">
        <v>65014520</v>
      </c>
      <c r="I1746">
        <v>65014520</v>
      </c>
      <c r="O1746" s="176">
        <v>46143</v>
      </c>
      <c r="S1746" t="s">
        <v>1549</v>
      </c>
      <c r="T1746" s="178" t="s">
        <v>65</v>
      </c>
      <c r="U1746" t="s">
        <v>66</v>
      </c>
      <c r="V1746" t="str">
        <f>_xlfn.XLOOKUP(UTILIZADAS[[#This Row],[Contacto1]],Tabla2[phone_number_dialed],Tabla2[status_name],,0)</f>
        <v>Auto busy</v>
      </c>
    </row>
    <row r="1747" spans="1:22" x14ac:dyDescent="0.25">
      <c r="A1747" t="s">
        <v>4605</v>
      </c>
      <c r="B1747" t="s">
        <v>5004</v>
      </c>
      <c r="C1747" s="4">
        <v>366050490000</v>
      </c>
      <c r="D1747" t="s">
        <v>4605</v>
      </c>
      <c r="G1747" s="176">
        <v>46143</v>
      </c>
      <c r="H1747">
        <v>65023465</v>
      </c>
      <c r="I1747">
        <v>65023465</v>
      </c>
      <c r="O1747" s="176">
        <v>46143</v>
      </c>
      <c r="S1747" t="s">
        <v>5005</v>
      </c>
      <c r="T1747" s="177" t="s">
        <v>65</v>
      </c>
      <c r="U1747" t="s">
        <v>66</v>
      </c>
      <c r="V1747" t="str">
        <f>_xlfn.XLOOKUP(UTILIZADAS[[#This Row],[Contacto1]],Tabla2[phone_number_dialed],Tabla2[status_name],,0)</f>
        <v>Auto busy</v>
      </c>
    </row>
    <row r="1748" spans="1:22" x14ac:dyDescent="0.25">
      <c r="A1748" t="s">
        <v>4605</v>
      </c>
      <c r="B1748" t="s">
        <v>1317</v>
      </c>
      <c r="C1748" s="4">
        <v>353377540000</v>
      </c>
      <c r="D1748" t="s">
        <v>4605</v>
      </c>
      <c r="G1748" s="176">
        <v>46143</v>
      </c>
      <c r="H1748">
        <v>65026286</v>
      </c>
      <c r="I1748">
        <v>65026286</v>
      </c>
      <c r="O1748" s="176">
        <v>46143</v>
      </c>
      <c r="S1748" t="s">
        <v>1318</v>
      </c>
      <c r="T1748" s="178" t="s">
        <v>65</v>
      </c>
      <c r="U1748" t="s">
        <v>66</v>
      </c>
      <c r="V1748" t="str">
        <f>_xlfn.XLOOKUP(UTILIZADAS[[#This Row],[Contacto1]],Tabla2[phone_number_dialed],Tabla2[status_name],,0)</f>
        <v>Agent Not Available</v>
      </c>
    </row>
    <row r="1749" spans="1:22" x14ac:dyDescent="0.25">
      <c r="A1749" t="s">
        <v>4605</v>
      </c>
      <c r="B1749" t="s">
        <v>5006</v>
      </c>
      <c r="C1749" s="4">
        <v>364004380000</v>
      </c>
      <c r="D1749" t="s">
        <v>4605</v>
      </c>
      <c r="G1749" s="176">
        <v>46143</v>
      </c>
      <c r="H1749">
        <v>65032446</v>
      </c>
      <c r="I1749">
        <v>65032446</v>
      </c>
      <c r="O1749" s="176">
        <v>46143</v>
      </c>
      <c r="S1749">
        <v>42228478</v>
      </c>
      <c r="T1749" s="93" t="s">
        <v>65</v>
      </c>
      <c r="U1749" t="s">
        <v>4619</v>
      </c>
      <c r="V1749" t="str">
        <f>_xlfn.XLOOKUP(UTILIZADAS[[#This Row],[Contacto1]],Tabla2[phone_number_dialed],Tabla2[status_name],,0)</f>
        <v>Buzon de voz</v>
      </c>
    </row>
    <row r="1750" spans="1:22" x14ac:dyDescent="0.25">
      <c r="A1750" t="s">
        <v>4605</v>
      </c>
      <c r="B1750" t="s">
        <v>4476</v>
      </c>
      <c r="C1750" s="4">
        <v>363045470000</v>
      </c>
      <c r="D1750" t="s">
        <v>4605</v>
      </c>
      <c r="G1750" s="176">
        <v>46143</v>
      </c>
      <c r="H1750">
        <v>65032955</v>
      </c>
      <c r="I1750">
        <v>65032955</v>
      </c>
      <c r="O1750" s="176">
        <v>46143</v>
      </c>
      <c r="S1750" t="s">
        <v>4131</v>
      </c>
      <c r="T1750" s="177" t="s">
        <v>65</v>
      </c>
      <c r="U1750" t="s">
        <v>66</v>
      </c>
      <c r="V1750" t="str">
        <f>_xlfn.XLOOKUP(UTILIZADAS[[#This Row],[Contacto1]],Tabla2[phone_number_dialed],Tabla2[status_name],,0)</f>
        <v>Auto busy</v>
      </c>
    </row>
    <row r="1751" spans="1:22" x14ac:dyDescent="0.25">
      <c r="A1751" t="s">
        <v>4605</v>
      </c>
      <c r="B1751" t="s">
        <v>2422</v>
      </c>
      <c r="C1751" s="4">
        <v>366032510000</v>
      </c>
      <c r="D1751" t="s">
        <v>4605</v>
      </c>
      <c r="G1751" s="176">
        <v>46143</v>
      </c>
      <c r="H1751">
        <v>65032955</v>
      </c>
      <c r="I1751">
        <v>65032955</v>
      </c>
      <c r="O1751" s="176">
        <v>46143</v>
      </c>
      <c r="S1751" t="s">
        <v>3999</v>
      </c>
      <c r="T1751" s="93" t="s">
        <v>65</v>
      </c>
      <c r="U1751" t="s">
        <v>4619</v>
      </c>
      <c r="V1751" t="str">
        <f>_xlfn.XLOOKUP(UTILIZADAS[[#This Row],[Contacto1]],Tabla2[phone_number_dialed],Tabla2[status_name],,0)</f>
        <v>Auto busy</v>
      </c>
    </row>
    <row r="1752" spans="1:22" x14ac:dyDescent="0.25">
      <c r="A1752" t="s">
        <v>4605</v>
      </c>
      <c r="B1752" t="s">
        <v>1489</v>
      </c>
      <c r="C1752" s="4">
        <v>356360130000</v>
      </c>
      <c r="D1752" t="s">
        <v>4605</v>
      </c>
      <c r="G1752" s="176">
        <v>46143</v>
      </c>
      <c r="H1752">
        <v>65033484</v>
      </c>
      <c r="I1752">
        <v>65033484</v>
      </c>
      <c r="O1752" s="176">
        <v>46143</v>
      </c>
      <c r="S1752" t="s">
        <v>1490</v>
      </c>
      <c r="T1752" s="178" t="s">
        <v>65</v>
      </c>
      <c r="U1752" t="s">
        <v>66</v>
      </c>
      <c r="V1752" t="str">
        <f>_xlfn.XLOOKUP(UTILIZADAS[[#This Row],[Contacto1]],Tabla2[phone_number_dialed],Tabla2[status_name],,0)</f>
        <v>Cuenta cesada</v>
      </c>
    </row>
    <row r="1753" spans="1:22" x14ac:dyDescent="0.25">
      <c r="A1753" t="s">
        <v>4605</v>
      </c>
      <c r="B1753" t="s">
        <v>5007</v>
      </c>
      <c r="C1753" s="4">
        <v>369022980000</v>
      </c>
      <c r="D1753" t="s">
        <v>4605</v>
      </c>
      <c r="G1753" s="176">
        <v>46143</v>
      </c>
      <c r="H1753">
        <v>65035301</v>
      </c>
      <c r="I1753">
        <v>65035301</v>
      </c>
      <c r="O1753" s="176">
        <v>46143</v>
      </c>
      <c r="S1753" t="s">
        <v>5008</v>
      </c>
      <c r="T1753" s="93" t="s">
        <v>65</v>
      </c>
      <c r="U1753" t="s">
        <v>4619</v>
      </c>
      <c r="V1753" t="str">
        <f>_xlfn.XLOOKUP(UTILIZADAS[[#This Row],[Contacto1]],Tabla2[phone_number_dialed],Tabla2[status_name],,0)</f>
        <v>Volver a llamar</v>
      </c>
    </row>
    <row r="1754" spans="1:22" x14ac:dyDescent="0.25">
      <c r="A1754" t="s">
        <v>4605</v>
      </c>
      <c r="B1754" t="s">
        <v>5009</v>
      </c>
      <c r="C1754" s="4">
        <v>365029440000</v>
      </c>
      <c r="D1754" t="s">
        <v>4605</v>
      </c>
      <c r="G1754" s="176">
        <v>46143</v>
      </c>
      <c r="H1754">
        <v>65055421</v>
      </c>
      <c r="I1754">
        <v>65055421</v>
      </c>
      <c r="O1754" s="176">
        <v>46143</v>
      </c>
      <c r="S1754" t="s">
        <v>5010</v>
      </c>
      <c r="T1754" s="93" t="s">
        <v>65</v>
      </c>
      <c r="U1754" t="s">
        <v>4619</v>
      </c>
      <c r="V1754" t="str">
        <f>_xlfn.XLOOKUP(UTILIZADAS[[#This Row],[Contacto1]],Tabla2[phone_number_dialed],Tabla2[status_name],,0)</f>
        <v>Auto busy</v>
      </c>
    </row>
    <row r="1755" spans="1:22" x14ac:dyDescent="0.25">
      <c r="A1755" t="s">
        <v>4605</v>
      </c>
      <c r="B1755" t="s">
        <v>5011</v>
      </c>
      <c r="C1755" s="4">
        <v>369028250000</v>
      </c>
      <c r="D1755" t="s">
        <v>4605</v>
      </c>
      <c r="G1755" s="176">
        <v>46143</v>
      </c>
      <c r="H1755">
        <v>65065945</v>
      </c>
      <c r="I1755">
        <v>65065945</v>
      </c>
      <c r="O1755" s="176">
        <v>46143</v>
      </c>
      <c r="S1755" t="s">
        <v>5012</v>
      </c>
      <c r="T1755" s="93" t="s">
        <v>65</v>
      </c>
      <c r="U1755" t="s">
        <v>4619</v>
      </c>
      <c r="V1755" t="str">
        <f>_xlfn.XLOOKUP(UTILIZADAS[[#This Row],[Contacto1]],Tabla2[phone_number_dialed],Tabla2[status_name],,0)</f>
        <v>Numero equivocado</v>
      </c>
    </row>
    <row r="1756" spans="1:22" x14ac:dyDescent="0.25">
      <c r="A1756" t="s">
        <v>4605</v>
      </c>
      <c r="B1756" t="s">
        <v>2500</v>
      </c>
      <c r="C1756" s="4">
        <v>369040250000</v>
      </c>
      <c r="D1756" t="s">
        <v>4605</v>
      </c>
      <c r="G1756" s="176">
        <v>46143</v>
      </c>
      <c r="H1756">
        <v>65077219</v>
      </c>
      <c r="I1756">
        <v>65077219</v>
      </c>
      <c r="O1756" s="176">
        <v>46143</v>
      </c>
      <c r="S1756" t="s">
        <v>4505</v>
      </c>
      <c r="T1756" s="177" t="s">
        <v>65</v>
      </c>
      <c r="U1756" t="s">
        <v>66</v>
      </c>
      <c r="V1756" t="str">
        <f>_xlfn.XLOOKUP(UTILIZADAS[[#This Row],[Contacto1]],Tabla2[phone_number_dialed],Tabla2[status_name],,0)</f>
        <v>Agent Not Available</v>
      </c>
    </row>
    <row r="1757" spans="1:22" x14ac:dyDescent="0.25">
      <c r="A1757" t="s">
        <v>4605</v>
      </c>
      <c r="B1757" t="s">
        <v>2379</v>
      </c>
      <c r="C1757" s="4">
        <v>362025790000</v>
      </c>
      <c r="D1757" t="s">
        <v>4605</v>
      </c>
      <c r="G1757" s="176">
        <v>46143</v>
      </c>
      <c r="H1757">
        <v>65081748</v>
      </c>
      <c r="I1757">
        <v>65081748</v>
      </c>
      <c r="O1757" s="176">
        <v>46143</v>
      </c>
      <c r="S1757">
        <v>180703524</v>
      </c>
      <c r="T1757" s="178" t="s">
        <v>65</v>
      </c>
      <c r="U1757" t="s">
        <v>66</v>
      </c>
      <c r="V1757" t="str">
        <f>_xlfn.XLOOKUP(UTILIZADAS[[#This Row],[Contacto1]],Tabla2[phone_number_dialed],Tabla2[status_name],,0)</f>
        <v>Auto busy</v>
      </c>
    </row>
    <row r="1758" spans="1:22" x14ac:dyDescent="0.25">
      <c r="A1758" t="s">
        <v>4605</v>
      </c>
      <c r="B1758" t="s">
        <v>5013</v>
      </c>
      <c r="C1758" s="4">
        <v>363083850000</v>
      </c>
      <c r="D1758" t="s">
        <v>4605</v>
      </c>
      <c r="G1758" s="176">
        <v>46143</v>
      </c>
      <c r="H1758">
        <v>65085834</v>
      </c>
      <c r="I1758">
        <v>65085834</v>
      </c>
      <c r="O1758" s="176">
        <v>46143</v>
      </c>
      <c r="S1758" t="s">
        <v>5014</v>
      </c>
      <c r="T1758" s="177" t="s">
        <v>82</v>
      </c>
      <c r="U1758" t="s">
        <v>66</v>
      </c>
      <c r="V1758" t="str">
        <f>_xlfn.XLOOKUP(UTILIZADAS[[#This Row],[Contacto1]],Tabla2[phone_number_dialed],Tabla2[status_name],,0)</f>
        <v>Call Back</v>
      </c>
    </row>
    <row r="1759" spans="1:22" x14ac:dyDescent="0.25">
      <c r="A1759" t="s">
        <v>4605</v>
      </c>
      <c r="B1759" t="s">
        <v>5015</v>
      </c>
      <c r="C1759" s="4">
        <v>366093870000</v>
      </c>
      <c r="D1759" t="s">
        <v>4605</v>
      </c>
      <c r="G1759" s="176">
        <v>46143</v>
      </c>
      <c r="H1759">
        <v>65092300</v>
      </c>
      <c r="I1759">
        <v>65092300</v>
      </c>
      <c r="O1759" s="176">
        <v>46143</v>
      </c>
      <c r="S1759" t="s">
        <v>5016</v>
      </c>
      <c r="T1759" s="178" t="s">
        <v>65</v>
      </c>
      <c r="U1759" t="s">
        <v>66</v>
      </c>
      <c r="V1759" t="str">
        <f>_xlfn.XLOOKUP(UTILIZADAS[[#This Row],[Contacto1]],Tabla2[phone_number_dialed],Tabla2[status_name],,0)</f>
        <v>Auto busy</v>
      </c>
    </row>
    <row r="1760" spans="1:22" x14ac:dyDescent="0.25">
      <c r="A1760" t="s">
        <v>4605</v>
      </c>
      <c r="B1760" t="s">
        <v>2433</v>
      </c>
      <c r="C1760" s="4">
        <v>362030440000</v>
      </c>
      <c r="D1760" t="s">
        <v>4605</v>
      </c>
      <c r="G1760" s="176">
        <v>46143</v>
      </c>
      <c r="H1760">
        <v>65095224</v>
      </c>
      <c r="I1760">
        <v>65095224</v>
      </c>
      <c r="O1760" s="176">
        <v>46143</v>
      </c>
      <c r="S1760" t="s">
        <v>4012</v>
      </c>
      <c r="T1760" s="177" t="s">
        <v>65</v>
      </c>
      <c r="U1760" t="s">
        <v>66</v>
      </c>
      <c r="V1760" t="str">
        <f>_xlfn.XLOOKUP(UTILIZADAS[[#This Row],[Contacto1]],Tabla2[phone_number_dialed],Tabla2[status_name],,0)</f>
        <v>Auto busy</v>
      </c>
    </row>
    <row r="1761" spans="1:22" x14ac:dyDescent="0.25">
      <c r="A1761" t="s">
        <v>4605</v>
      </c>
      <c r="B1761" t="s">
        <v>1399</v>
      </c>
      <c r="C1761" s="4">
        <v>354371690000</v>
      </c>
      <c r="D1761" t="s">
        <v>4605</v>
      </c>
      <c r="G1761" s="176">
        <v>46143</v>
      </c>
      <c r="H1761">
        <v>65099454</v>
      </c>
      <c r="I1761">
        <v>65099454</v>
      </c>
      <c r="O1761" s="176">
        <v>46143</v>
      </c>
      <c r="S1761" t="s">
        <v>1400</v>
      </c>
      <c r="T1761" s="178" t="s">
        <v>65</v>
      </c>
      <c r="U1761" t="s">
        <v>66</v>
      </c>
      <c r="V1761" t="str">
        <f>_xlfn.XLOOKUP(UTILIZADAS[[#This Row],[Contacto1]],Tabla2[phone_number_dialed],Tabla2[status_name],,0)</f>
        <v>Auto busy</v>
      </c>
    </row>
    <row r="1762" spans="1:22" x14ac:dyDescent="0.25">
      <c r="A1762" t="s">
        <v>4605</v>
      </c>
      <c r="B1762" t="s">
        <v>525</v>
      </c>
      <c r="C1762" s="4">
        <v>359363180000</v>
      </c>
      <c r="D1762" t="s">
        <v>4605</v>
      </c>
      <c r="G1762" s="176">
        <v>46143</v>
      </c>
      <c r="H1762">
        <v>65099454</v>
      </c>
      <c r="I1762">
        <v>65099454</v>
      </c>
      <c r="O1762" s="176">
        <v>46143</v>
      </c>
      <c r="S1762" t="s">
        <v>526</v>
      </c>
      <c r="T1762" s="93" t="s">
        <v>65</v>
      </c>
      <c r="U1762" t="s">
        <v>597</v>
      </c>
      <c r="V1762" t="str">
        <f>_xlfn.XLOOKUP(UTILIZADAS[[#This Row],[Contacto1]],Tabla2[phone_number_dialed],Tabla2[status_name],,0)</f>
        <v>Auto busy</v>
      </c>
    </row>
    <row r="1763" spans="1:22" x14ac:dyDescent="0.25">
      <c r="A1763" t="s">
        <v>4605</v>
      </c>
      <c r="B1763" t="s">
        <v>4331</v>
      </c>
      <c r="C1763" s="4">
        <v>352375580000</v>
      </c>
      <c r="D1763" t="s">
        <v>4605</v>
      </c>
      <c r="G1763" s="176">
        <v>46143</v>
      </c>
      <c r="H1763">
        <v>65101667</v>
      </c>
      <c r="I1763">
        <v>65101667</v>
      </c>
      <c r="O1763" s="176">
        <v>46143</v>
      </c>
      <c r="S1763" t="s">
        <v>3844</v>
      </c>
      <c r="T1763" s="177" t="s">
        <v>65</v>
      </c>
      <c r="U1763" t="s">
        <v>66</v>
      </c>
      <c r="V1763" t="str">
        <f>_xlfn.XLOOKUP(UTILIZADAS[[#This Row],[Contacto1]],Tabla2[phone_number_dialed],Tabla2[status_name],,0)</f>
        <v>Auto busy</v>
      </c>
    </row>
    <row r="1764" spans="1:22" x14ac:dyDescent="0.25">
      <c r="A1764" t="s">
        <v>4605</v>
      </c>
      <c r="B1764" t="s">
        <v>5017</v>
      </c>
      <c r="C1764" s="4">
        <v>364075060000</v>
      </c>
      <c r="D1764" t="s">
        <v>4605</v>
      </c>
      <c r="G1764" s="176">
        <v>46143</v>
      </c>
      <c r="H1764">
        <v>65106195</v>
      </c>
      <c r="I1764">
        <v>65106195</v>
      </c>
      <c r="O1764" s="176">
        <v>46143</v>
      </c>
      <c r="S1764" t="s">
        <v>5018</v>
      </c>
      <c r="T1764" s="178" t="s">
        <v>65</v>
      </c>
      <c r="U1764" t="s">
        <v>66</v>
      </c>
      <c r="V1764" t="str">
        <f>_xlfn.XLOOKUP(UTILIZADAS[[#This Row],[Contacto1]],Tabla2[phone_number_dialed],Tabla2[status_name],,0)</f>
        <v>No Answer AutoDial</v>
      </c>
    </row>
    <row r="1765" spans="1:22" x14ac:dyDescent="0.25">
      <c r="A1765" t="s">
        <v>4605</v>
      </c>
      <c r="B1765" t="s">
        <v>1393</v>
      </c>
      <c r="C1765" s="4">
        <v>355373180000</v>
      </c>
      <c r="D1765" t="s">
        <v>4605</v>
      </c>
      <c r="G1765" s="176">
        <v>46143</v>
      </c>
      <c r="H1765">
        <v>65112127</v>
      </c>
      <c r="I1765">
        <v>65112127</v>
      </c>
      <c r="O1765" s="176">
        <v>46143</v>
      </c>
      <c r="S1765" t="s">
        <v>1394</v>
      </c>
      <c r="T1765" s="177" t="s">
        <v>65</v>
      </c>
      <c r="U1765" t="s">
        <v>66</v>
      </c>
      <c r="V1765" t="str">
        <f>_xlfn.XLOOKUP(UTILIZADAS[[#This Row],[Contacto1]],Tabla2[phone_number_dialed],Tabla2[status_name],,0)</f>
        <v>Auto busy</v>
      </c>
    </row>
    <row r="1766" spans="1:22" x14ac:dyDescent="0.25">
      <c r="A1766" t="s">
        <v>4605</v>
      </c>
      <c r="B1766" t="s">
        <v>1323</v>
      </c>
      <c r="C1766" s="4">
        <v>357370650000</v>
      </c>
      <c r="D1766" t="s">
        <v>4605</v>
      </c>
      <c r="G1766" s="176">
        <v>46143</v>
      </c>
      <c r="H1766">
        <v>65116266</v>
      </c>
      <c r="I1766">
        <v>65116266</v>
      </c>
      <c r="O1766" s="176">
        <v>46143</v>
      </c>
      <c r="S1766" t="s">
        <v>1324</v>
      </c>
      <c r="T1766" s="178" t="s">
        <v>65</v>
      </c>
      <c r="U1766" t="s">
        <v>66</v>
      </c>
      <c r="V1766" t="str">
        <f>_xlfn.XLOOKUP(UTILIZADAS[[#This Row],[Contacto1]],Tabla2[phone_number_dialed],Tabla2[status_name],,0)</f>
        <v>Auto busy</v>
      </c>
    </row>
    <row r="1767" spans="1:22" x14ac:dyDescent="0.25">
      <c r="A1767" t="s">
        <v>4605</v>
      </c>
      <c r="B1767" t="s">
        <v>5019</v>
      </c>
      <c r="C1767" s="4">
        <v>366080900000</v>
      </c>
      <c r="D1767" t="s">
        <v>4605</v>
      </c>
      <c r="G1767" s="176">
        <v>46143</v>
      </c>
      <c r="H1767">
        <v>65122191</v>
      </c>
      <c r="I1767">
        <v>65122191</v>
      </c>
      <c r="O1767" s="176">
        <v>46143</v>
      </c>
      <c r="S1767" t="s">
        <v>5020</v>
      </c>
      <c r="T1767" s="177" t="s">
        <v>65</v>
      </c>
      <c r="U1767" t="s">
        <v>66</v>
      </c>
      <c r="V1767" t="str">
        <f>_xlfn.XLOOKUP(UTILIZADAS[[#This Row],[Contacto1]],Tabla2[phone_number_dialed],Tabla2[status_name],,0)</f>
        <v>Cuenta cesada</v>
      </c>
    </row>
    <row r="1768" spans="1:22" x14ac:dyDescent="0.25">
      <c r="A1768" t="s">
        <v>4605</v>
      </c>
      <c r="B1768" t="s">
        <v>4366</v>
      </c>
      <c r="C1768" s="4">
        <v>361006550000</v>
      </c>
      <c r="D1768" t="s">
        <v>4605</v>
      </c>
      <c r="G1768" s="176">
        <v>46143</v>
      </c>
      <c r="H1768">
        <v>65125950</v>
      </c>
      <c r="I1768">
        <v>65125950</v>
      </c>
      <c r="O1768" s="176">
        <v>46143</v>
      </c>
      <c r="S1768" t="s">
        <v>3910</v>
      </c>
      <c r="T1768" s="178" t="s">
        <v>65</v>
      </c>
      <c r="U1768" t="s">
        <v>66</v>
      </c>
      <c r="V1768" t="str">
        <f>_xlfn.XLOOKUP(UTILIZADAS[[#This Row],[Contacto1]],Tabla2[phone_number_dialed],Tabla2[status_name],,0)</f>
        <v>Agent Not Available</v>
      </c>
    </row>
    <row r="1769" spans="1:22" x14ac:dyDescent="0.25">
      <c r="A1769" t="s">
        <v>4605</v>
      </c>
      <c r="B1769" t="s">
        <v>5021</v>
      </c>
      <c r="C1769" s="4">
        <v>361016470000</v>
      </c>
      <c r="D1769" t="s">
        <v>4605</v>
      </c>
      <c r="G1769" s="176">
        <v>46143</v>
      </c>
      <c r="H1769">
        <v>65132135</v>
      </c>
      <c r="I1769">
        <v>65132135</v>
      </c>
      <c r="O1769" s="176">
        <v>46143</v>
      </c>
      <c r="S1769" t="s">
        <v>5022</v>
      </c>
      <c r="T1769" s="93" t="s">
        <v>65</v>
      </c>
      <c r="U1769" t="s">
        <v>4619</v>
      </c>
      <c r="V1769" t="str">
        <f>_xlfn.XLOOKUP(UTILIZADAS[[#This Row],[Contacto1]],Tabla2[phone_number_dialed],Tabla2[status_name],,0)</f>
        <v>Call Back</v>
      </c>
    </row>
    <row r="1770" spans="1:22" x14ac:dyDescent="0.25">
      <c r="A1770" t="s">
        <v>4605</v>
      </c>
      <c r="B1770" t="s">
        <v>1383</v>
      </c>
      <c r="C1770" s="4">
        <v>358371670000</v>
      </c>
      <c r="D1770" t="s">
        <v>4605</v>
      </c>
      <c r="G1770" s="176">
        <v>46143</v>
      </c>
      <c r="H1770">
        <v>65141568</v>
      </c>
      <c r="I1770">
        <v>65141568</v>
      </c>
      <c r="O1770" s="176">
        <v>46143</v>
      </c>
      <c r="S1770" t="s">
        <v>1384</v>
      </c>
      <c r="T1770" s="177" t="s">
        <v>65</v>
      </c>
      <c r="U1770" t="s">
        <v>66</v>
      </c>
      <c r="V1770" t="str">
        <f>_xlfn.XLOOKUP(UTILIZADAS[[#This Row],[Contacto1]],Tabla2[phone_number_dialed],Tabla2[status_name],,0)</f>
        <v>Agent Not Available</v>
      </c>
    </row>
    <row r="1771" spans="1:22" x14ac:dyDescent="0.25">
      <c r="A1771" t="s">
        <v>4605</v>
      </c>
      <c r="B1771" t="s">
        <v>158</v>
      </c>
      <c r="C1771" s="4">
        <v>285057050000</v>
      </c>
      <c r="D1771" t="s">
        <v>4605</v>
      </c>
      <c r="G1771" s="176">
        <v>46143</v>
      </c>
      <c r="H1771">
        <v>65149033</v>
      </c>
      <c r="I1771">
        <v>65149033</v>
      </c>
      <c r="O1771" s="176">
        <v>46143</v>
      </c>
      <c r="S1771" t="s">
        <v>159</v>
      </c>
      <c r="T1771" s="178" t="s">
        <v>65</v>
      </c>
      <c r="U1771" t="s">
        <v>66</v>
      </c>
      <c r="V1771" t="str">
        <f>_xlfn.XLOOKUP(UTILIZADAS[[#This Row],[Contacto1]],Tabla2[phone_number_dialed],Tabla2[status_name],,0)</f>
        <v>Agent Not Available</v>
      </c>
    </row>
    <row r="1772" spans="1:22" x14ac:dyDescent="0.25">
      <c r="A1772" t="s">
        <v>4605</v>
      </c>
      <c r="B1772" t="s">
        <v>5023</v>
      </c>
      <c r="C1772" s="4">
        <v>361056590000</v>
      </c>
      <c r="D1772" t="s">
        <v>4605</v>
      </c>
      <c r="G1772" s="176">
        <v>46143</v>
      </c>
      <c r="H1772">
        <v>65151500</v>
      </c>
      <c r="I1772">
        <v>65151500</v>
      </c>
      <c r="O1772" s="176">
        <v>46143</v>
      </c>
      <c r="S1772" t="s">
        <v>5024</v>
      </c>
      <c r="T1772" s="177" t="s">
        <v>65</v>
      </c>
      <c r="U1772" t="s">
        <v>66</v>
      </c>
      <c r="V1772" t="str">
        <f>_xlfn.XLOOKUP(UTILIZADAS[[#This Row],[Contacto1]],Tabla2[phone_number_dialed],Tabla2[status_name],,0)</f>
        <v>Auto busy</v>
      </c>
    </row>
    <row r="1773" spans="1:22" x14ac:dyDescent="0.25">
      <c r="A1773" t="s">
        <v>4605</v>
      </c>
      <c r="B1773" t="s">
        <v>5025</v>
      </c>
      <c r="C1773" s="4">
        <v>366014760000</v>
      </c>
      <c r="D1773" t="s">
        <v>4605</v>
      </c>
      <c r="G1773" s="176">
        <v>46143</v>
      </c>
      <c r="H1773">
        <v>65160807</v>
      </c>
      <c r="I1773">
        <v>65160807</v>
      </c>
      <c r="O1773" s="176">
        <v>46143</v>
      </c>
      <c r="S1773" t="s">
        <v>5026</v>
      </c>
      <c r="T1773" s="93" t="s">
        <v>65</v>
      </c>
      <c r="U1773" t="s">
        <v>4619</v>
      </c>
      <c r="V1773" t="str">
        <f>_xlfn.XLOOKUP(UTILIZADAS[[#This Row],[Contacto1]],Tabla2[phone_number_dialed],Tabla2[status_name],,0)</f>
        <v>Mensaje a tercero</v>
      </c>
    </row>
    <row r="1774" spans="1:22" x14ac:dyDescent="0.25">
      <c r="A1774" t="s">
        <v>4605</v>
      </c>
      <c r="B1774" t="s">
        <v>5027</v>
      </c>
      <c r="C1774" s="4">
        <v>366065250000</v>
      </c>
      <c r="D1774" t="s">
        <v>4605</v>
      </c>
      <c r="G1774" s="176">
        <v>46143</v>
      </c>
      <c r="H1774">
        <v>65181113</v>
      </c>
      <c r="I1774">
        <v>65181113</v>
      </c>
      <c r="O1774" s="176">
        <v>46143</v>
      </c>
      <c r="S1774" t="s">
        <v>5028</v>
      </c>
      <c r="T1774" s="178" t="s">
        <v>65</v>
      </c>
      <c r="U1774" t="s">
        <v>66</v>
      </c>
      <c r="V1774" t="str">
        <f>_xlfn.XLOOKUP(UTILIZADAS[[#This Row],[Contacto1]],Tabla2[phone_number_dialed],Tabla2[status_name],,0)</f>
        <v>Agent Not Available</v>
      </c>
    </row>
    <row r="1775" spans="1:22" x14ac:dyDescent="0.25">
      <c r="A1775" t="s">
        <v>4605</v>
      </c>
      <c r="B1775" t="s">
        <v>2330</v>
      </c>
      <c r="C1775" s="4">
        <v>357386290000</v>
      </c>
      <c r="D1775" t="s">
        <v>4605</v>
      </c>
      <c r="G1775" s="176">
        <v>46143</v>
      </c>
      <c r="H1775">
        <v>65190440</v>
      </c>
      <c r="I1775">
        <v>65190440</v>
      </c>
      <c r="O1775" s="176">
        <v>46143</v>
      </c>
      <c r="S1775" t="s">
        <v>3882</v>
      </c>
      <c r="T1775" s="177" t="s">
        <v>65</v>
      </c>
      <c r="U1775" t="s">
        <v>66</v>
      </c>
      <c r="V1775" t="str">
        <f>_xlfn.XLOOKUP(UTILIZADAS[[#This Row],[Contacto1]],Tabla2[phone_number_dialed],Tabla2[status_name],,0)</f>
        <v>Auto busy</v>
      </c>
    </row>
    <row r="1776" spans="1:22" x14ac:dyDescent="0.25">
      <c r="A1776" t="s">
        <v>4605</v>
      </c>
      <c r="B1776" t="s">
        <v>5029</v>
      </c>
      <c r="C1776" s="4">
        <v>354114390000</v>
      </c>
      <c r="D1776" t="s">
        <v>4605</v>
      </c>
      <c r="G1776" s="176">
        <v>46143</v>
      </c>
      <c r="H1776">
        <v>65209719</v>
      </c>
      <c r="I1776">
        <v>65209719</v>
      </c>
      <c r="O1776" s="176">
        <v>46143</v>
      </c>
      <c r="S1776" t="s">
        <v>5030</v>
      </c>
      <c r="T1776" s="178" t="s">
        <v>86</v>
      </c>
      <c r="U1776" t="s">
        <v>66</v>
      </c>
      <c r="V1776" t="str">
        <f>_xlfn.XLOOKUP(UTILIZADAS[[#This Row],[Contacto1]],Tabla2[phone_number_dialed],Tabla2[status_name],,0)</f>
        <v>Auto busy</v>
      </c>
    </row>
    <row r="1777" spans="1:22" x14ac:dyDescent="0.25">
      <c r="A1777" t="s">
        <v>4605</v>
      </c>
      <c r="B1777" t="s">
        <v>4409</v>
      </c>
      <c r="C1777" s="4">
        <v>364028150000</v>
      </c>
      <c r="D1777" t="s">
        <v>4605</v>
      </c>
      <c r="G1777" s="176">
        <v>46143</v>
      </c>
      <c r="H1777">
        <v>65215997</v>
      </c>
      <c r="I1777">
        <v>65215997</v>
      </c>
      <c r="O1777" s="176">
        <v>46143</v>
      </c>
      <c r="S1777" t="s">
        <v>3991</v>
      </c>
      <c r="T1777" s="93" t="s">
        <v>65</v>
      </c>
      <c r="U1777" t="s">
        <v>4619</v>
      </c>
      <c r="V1777" t="str">
        <f>_xlfn.XLOOKUP(UTILIZADAS[[#This Row],[Contacto1]],Tabla2[phone_number_dialed],Tabla2[status_name],,0)</f>
        <v>Volver a llamar</v>
      </c>
    </row>
    <row r="1778" spans="1:22" x14ac:dyDescent="0.25">
      <c r="A1778" t="s">
        <v>4605</v>
      </c>
      <c r="B1778" t="s">
        <v>2413</v>
      </c>
      <c r="C1778" s="4">
        <v>362027850000</v>
      </c>
      <c r="D1778" t="s">
        <v>4605</v>
      </c>
      <c r="G1778" s="176">
        <v>46143</v>
      </c>
      <c r="H1778">
        <v>65222013</v>
      </c>
      <c r="I1778">
        <v>65222013</v>
      </c>
      <c r="O1778" s="176">
        <v>46143</v>
      </c>
      <c r="S1778" t="s">
        <v>3990</v>
      </c>
      <c r="T1778" s="177" t="s">
        <v>85</v>
      </c>
      <c r="U1778" t="s">
        <v>66</v>
      </c>
      <c r="V1778" t="str">
        <f>_xlfn.XLOOKUP(UTILIZADAS[[#This Row],[Contacto1]],Tabla2[phone_number_dialed],Tabla2[status_name],,0)</f>
        <v>Auto busy</v>
      </c>
    </row>
    <row r="1779" spans="1:22" x14ac:dyDescent="0.25">
      <c r="A1779" t="s">
        <v>4605</v>
      </c>
      <c r="B1779" t="s">
        <v>5031</v>
      </c>
      <c r="C1779" s="4">
        <v>367071610000</v>
      </c>
      <c r="D1779" t="s">
        <v>4605</v>
      </c>
      <c r="G1779" s="176">
        <v>46143</v>
      </c>
      <c r="H1779">
        <v>65224736</v>
      </c>
      <c r="I1779">
        <v>65224736</v>
      </c>
      <c r="O1779" s="176">
        <v>46143</v>
      </c>
      <c r="S1779" t="s">
        <v>4587</v>
      </c>
      <c r="T1779" s="178" t="s">
        <v>2552</v>
      </c>
      <c r="U1779" t="s">
        <v>66</v>
      </c>
      <c r="V1779" t="str">
        <f>_xlfn.XLOOKUP(UTILIZADAS[[#This Row],[Contacto1]],Tabla2[phone_number_dialed],Tabla2[status_name],,0)</f>
        <v>Auto busy</v>
      </c>
    </row>
    <row r="1780" spans="1:22" x14ac:dyDescent="0.25">
      <c r="A1780" t="s">
        <v>4605</v>
      </c>
      <c r="B1780" t="s">
        <v>4351</v>
      </c>
      <c r="C1780" s="4">
        <v>351262510000</v>
      </c>
      <c r="D1780" t="s">
        <v>4605</v>
      </c>
      <c r="G1780" s="176">
        <v>46143</v>
      </c>
      <c r="H1780">
        <v>65227543</v>
      </c>
      <c r="I1780">
        <v>65227543</v>
      </c>
      <c r="O1780" s="176">
        <v>46143</v>
      </c>
      <c r="S1780" t="s">
        <v>3886</v>
      </c>
      <c r="T1780" s="177" t="s">
        <v>65</v>
      </c>
      <c r="U1780" t="s">
        <v>66</v>
      </c>
      <c r="V1780" t="str">
        <f>_xlfn.XLOOKUP(UTILIZADAS[[#This Row],[Contacto1]],Tabla2[phone_number_dialed],Tabla2[status_name],,0)</f>
        <v>Cuenta cesada</v>
      </c>
    </row>
    <row r="1781" spans="1:22" x14ac:dyDescent="0.25">
      <c r="A1781" t="s">
        <v>4605</v>
      </c>
      <c r="B1781" t="s">
        <v>5032</v>
      </c>
      <c r="C1781" s="4">
        <v>356242740000</v>
      </c>
      <c r="D1781" t="s">
        <v>4605</v>
      </c>
      <c r="G1781" s="176">
        <v>46143</v>
      </c>
      <c r="H1781">
        <v>65228645</v>
      </c>
      <c r="I1781">
        <v>65228645</v>
      </c>
      <c r="O1781" s="176">
        <v>46143</v>
      </c>
      <c r="S1781" t="s">
        <v>5033</v>
      </c>
      <c r="T1781" s="178" t="s">
        <v>65</v>
      </c>
      <c r="U1781" t="s">
        <v>66</v>
      </c>
      <c r="V1781" t="str">
        <f>_xlfn.XLOOKUP(UTILIZADAS[[#This Row],[Contacto1]],Tabla2[phone_number_dialed],Tabla2[status_name],,0)</f>
        <v>Auto busy</v>
      </c>
    </row>
    <row r="1782" spans="1:22" x14ac:dyDescent="0.25">
      <c r="A1782" t="s">
        <v>4605</v>
      </c>
      <c r="B1782" t="s">
        <v>5034</v>
      </c>
      <c r="C1782" s="4">
        <v>365059580000</v>
      </c>
      <c r="D1782" t="s">
        <v>4605</v>
      </c>
      <c r="G1782" s="176">
        <v>46143</v>
      </c>
      <c r="H1782">
        <v>65268484</v>
      </c>
      <c r="I1782">
        <v>65268484</v>
      </c>
      <c r="O1782" s="176">
        <v>46143</v>
      </c>
      <c r="S1782" t="s">
        <v>5035</v>
      </c>
      <c r="T1782" s="177" t="s">
        <v>65</v>
      </c>
      <c r="U1782" t="s">
        <v>66</v>
      </c>
      <c r="V1782" t="str">
        <f>_xlfn.XLOOKUP(UTILIZADAS[[#This Row],[Contacto1]],Tabla2[phone_number_dialed],Tabla2[status_name],,0)</f>
        <v>Agent Not Available</v>
      </c>
    </row>
    <row r="1783" spans="1:22" x14ac:dyDescent="0.25">
      <c r="A1783" t="s">
        <v>4605</v>
      </c>
      <c r="B1783" t="s">
        <v>5036</v>
      </c>
      <c r="C1783" s="4">
        <v>369092440000</v>
      </c>
      <c r="D1783" t="s">
        <v>4605</v>
      </c>
      <c r="G1783" s="176">
        <v>46143</v>
      </c>
      <c r="H1783">
        <v>65271425</v>
      </c>
      <c r="I1783">
        <v>65271425</v>
      </c>
      <c r="O1783" s="176">
        <v>46143</v>
      </c>
      <c r="S1783" t="s">
        <v>5037</v>
      </c>
      <c r="T1783" s="178" t="s">
        <v>86</v>
      </c>
      <c r="U1783" t="s">
        <v>66</v>
      </c>
      <c r="V1783" t="str">
        <f>_xlfn.XLOOKUP(UTILIZADAS[[#This Row],[Contacto1]],Tabla2[phone_number_dialed],Tabla2[status_name],,0)</f>
        <v>Volver a llamar</v>
      </c>
    </row>
    <row r="1784" spans="1:22" x14ac:dyDescent="0.25">
      <c r="A1784" t="s">
        <v>4605</v>
      </c>
      <c r="B1784" t="s">
        <v>5038</v>
      </c>
      <c r="C1784" s="4">
        <v>367037840000</v>
      </c>
      <c r="D1784" t="s">
        <v>4605</v>
      </c>
      <c r="G1784" s="176">
        <v>46143</v>
      </c>
      <c r="H1784">
        <v>65286732</v>
      </c>
      <c r="I1784">
        <v>65286732</v>
      </c>
      <c r="O1784" s="176">
        <v>46143</v>
      </c>
      <c r="S1784" t="s">
        <v>5039</v>
      </c>
      <c r="T1784" s="177" t="s">
        <v>65</v>
      </c>
      <c r="U1784" t="s">
        <v>66</v>
      </c>
      <c r="V1784" t="str">
        <f>_xlfn.XLOOKUP(UTILIZADAS[[#This Row],[Contacto1]],Tabla2[phone_number_dialed],Tabla2[status_name],,0)</f>
        <v>No Answer AutoDial</v>
      </c>
    </row>
    <row r="1785" spans="1:22" x14ac:dyDescent="0.25">
      <c r="A1785" t="s">
        <v>4605</v>
      </c>
      <c r="B1785" t="s">
        <v>1561</v>
      </c>
      <c r="C1785" s="4">
        <v>356348370000</v>
      </c>
      <c r="D1785" t="s">
        <v>4605</v>
      </c>
      <c r="G1785" s="176">
        <v>46143</v>
      </c>
      <c r="H1785">
        <v>65287756</v>
      </c>
      <c r="I1785">
        <v>65287756</v>
      </c>
      <c r="O1785" s="176">
        <v>46143</v>
      </c>
      <c r="S1785" t="s">
        <v>1562</v>
      </c>
      <c r="T1785" s="178" t="s">
        <v>65</v>
      </c>
      <c r="U1785" t="s">
        <v>66</v>
      </c>
      <c r="V1785" t="str">
        <f>_xlfn.XLOOKUP(UTILIZADAS[[#This Row],[Contacto1]],Tabla2[phone_number_dialed],Tabla2[status_name],,0)</f>
        <v>No Answer AutoDial</v>
      </c>
    </row>
    <row r="1786" spans="1:22" x14ac:dyDescent="0.25">
      <c r="A1786" t="s">
        <v>4605</v>
      </c>
      <c r="B1786" t="s">
        <v>4363</v>
      </c>
      <c r="C1786" s="4">
        <v>363016620000</v>
      </c>
      <c r="D1786" t="s">
        <v>4605</v>
      </c>
      <c r="G1786" s="176">
        <v>46143</v>
      </c>
      <c r="H1786">
        <v>65289981</v>
      </c>
      <c r="I1786">
        <v>65289981</v>
      </c>
      <c r="O1786" s="176">
        <v>46143</v>
      </c>
      <c r="S1786" t="s">
        <v>3901</v>
      </c>
      <c r="T1786" s="177" t="s">
        <v>65</v>
      </c>
      <c r="U1786" t="s">
        <v>66</v>
      </c>
      <c r="V1786" t="str">
        <f>_xlfn.XLOOKUP(UTILIZADAS[[#This Row],[Contacto1]],Tabla2[phone_number_dialed],Tabla2[status_name],,0)</f>
        <v>Auto busy</v>
      </c>
    </row>
    <row r="1787" spans="1:22" x14ac:dyDescent="0.25">
      <c r="A1787" t="s">
        <v>4605</v>
      </c>
      <c r="B1787" t="s">
        <v>5040</v>
      </c>
      <c r="C1787" s="4">
        <v>363053950000</v>
      </c>
      <c r="D1787" t="s">
        <v>4605</v>
      </c>
      <c r="G1787" s="176">
        <v>46143</v>
      </c>
      <c r="H1787">
        <v>65294266</v>
      </c>
      <c r="I1787">
        <v>65294266</v>
      </c>
      <c r="O1787" s="176">
        <v>46143</v>
      </c>
      <c r="S1787" t="s">
        <v>5041</v>
      </c>
      <c r="T1787" s="178" t="s">
        <v>65</v>
      </c>
      <c r="U1787" t="s">
        <v>66</v>
      </c>
      <c r="V1787" t="str">
        <f>_xlfn.XLOOKUP(UTILIZADAS[[#This Row],[Contacto1]],Tabla2[phone_number_dialed],Tabla2[status_name],,0)</f>
        <v>Buzon de voz</v>
      </c>
    </row>
    <row r="1788" spans="1:22" x14ac:dyDescent="0.25">
      <c r="A1788" t="s">
        <v>4605</v>
      </c>
      <c r="B1788" t="s">
        <v>2475</v>
      </c>
      <c r="C1788" s="4">
        <v>361019970000</v>
      </c>
      <c r="D1788" t="s">
        <v>4605</v>
      </c>
      <c r="G1788" s="176">
        <v>46143</v>
      </c>
      <c r="H1788">
        <v>65302840</v>
      </c>
      <c r="I1788">
        <v>65302840</v>
      </c>
      <c r="O1788" s="176">
        <v>46143</v>
      </c>
      <c r="S1788" t="s">
        <v>4064</v>
      </c>
      <c r="T1788" s="177" t="s">
        <v>65</v>
      </c>
      <c r="U1788" t="s">
        <v>66</v>
      </c>
      <c r="V1788" t="str">
        <f>_xlfn.XLOOKUP(UTILIZADAS[[#This Row],[Contacto1]],Tabla2[phone_number_dialed],Tabla2[status_name],,0)</f>
        <v>Agent Not Available</v>
      </c>
    </row>
    <row r="1789" spans="1:22" x14ac:dyDescent="0.25">
      <c r="A1789" t="s">
        <v>4605</v>
      </c>
      <c r="B1789" t="s">
        <v>5042</v>
      </c>
      <c r="C1789" s="4">
        <v>145002040000</v>
      </c>
      <c r="D1789" t="s">
        <v>4605</v>
      </c>
      <c r="G1789" s="176">
        <v>46143</v>
      </c>
      <c r="H1789">
        <v>65308699</v>
      </c>
      <c r="I1789">
        <v>65308699</v>
      </c>
      <c r="O1789" s="176">
        <v>46143</v>
      </c>
      <c r="S1789" t="s">
        <v>5043</v>
      </c>
      <c r="T1789" s="178" t="s">
        <v>65</v>
      </c>
      <c r="U1789" t="s">
        <v>66</v>
      </c>
      <c r="V1789" t="str">
        <f>_xlfn.XLOOKUP(UTILIZADAS[[#This Row],[Contacto1]],Tabla2[phone_number_dialed],Tabla2[status_name],,0)</f>
        <v>Agent Not Available</v>
      </c>
    </row>
    <row r="1790" spans="1:22" x14ac:dyDescent="0.25">
      <c r="A1790" t="s">
        <v>4605</v>
      </c>
      <c r="B1790" t="s">
        <v>5044</v>
      </c>
      <c r="C1790" s="4">
        <v>367062690000</v>
      </c>
      <c r="D1790" t="s">
        <v>4605</v>
      </c>
      <c r="G1790" s="176">
        <v>46143</v>
      </c>
      <c r="H1790">
        <v>65322618</v>
      </c>
      <c r="I1790">
        <v>65322618</v>
      </c>
      <c r="O1790" s="176">
        <v>46143</v>
      </c>
      <c r="S1790" t="s">
        <v>5045</v>
      </c>
      <c r="T1790" s="177" t="s">
        <v>65</v>
      </c>
      <c r="U1790" t="s">
        <v>66</v>
      </c>
      <c r="V1790" t="str">
        <f>_xlfn.XLOOKUP(UTILIZADAS[[#This Row],[Contacto1]],Tabla2[phone_number_dialed],Tabla2[status_name],,0)</f>
        <v>Agent Not Available</v>
      </c>
    </row>
    <row r="1791" spans="1:22" x14ac:dyDescent="0.25">
      <c r="A1791" t="s">
        <v>4605</v>
      </c>
      <c r="B1791" t="s">
        <v>5046</v>
      </c>
      <c r="C1791" s="4">
        <v>368092400000</v>
      </c>
      <c r="D1791" t="s">
        <v>4605</v>
      </c>
      <c r="G1791" s="176">
        <v>46143</v>
      </c>
      <c r="H1791">
        <v>65323133</v>
      </c>
      <c r="I1791">
        <v>65323133</v>
      </c>
      <c r="O1791" s="176">
        <v>46143</v>
      </c>
      <c r="S1791" t="s">
        <v>5047</v>
      </c>
      <c r="T1791" s="178" t="s">
        <v>65</v>
      </c>
      <c r="U1791" t="s">
        <v>66</v>
      </c>
      <c r="V1791" t="str">
        <f>_xlfn.XLOOKUP(UTILIZADAS[[#This Row],[Contacto1]],Tabla2[phone_number_dialed],Tabla2[status_name],,0)</f>
        <v>Auto busy</v>
      </c>
    </row>
    <row r="1792" spans="1:22" x14ac:dyDescent="0.25">
      <c r="A1792" t="s">
        <v>4605</v>
      </c>
      <c r="B1792" t="s">
        <v>4355</v>
      </c>
      <c r="C1792" s="4">
        <v>362012150000</v>
      </c>
      <c r="D1792" t="s">
        <v>4605</v>
      </c>
      <c r="G1792" s="176">
        <v>46143</v>
      </c>
      <c r="H1792">
        <v>65324478</v>
      </c>
      <c r="I1792">
        <v>65324478</v>
      </c>
      <c r="O1792" s="176">
        <v>46143</v>
      </c>
      <c r="S1792" t="s">
        <v>3889</v>
      </c>
      <c r="T1792" s="177" t="s">
        <v>85</v>
      </c>
      <c r="U1792" t="s">
        <v>66</v>
      </c>
      <c r="V1792" t="str">
        <f>_xlfn.XLOOKUP(UTILIZADAS[[#This Row],[Contacto1]],Tabla2[phone_number_dialed],Tabla2[status_name],,0)</f>
        <v>Agent Not Available</v>
      </c>
    </row>
    <row r="1793" spans="1:22" x14ac:dyDescent="0.25">
      <c r="A1793" t="s">
        <v>4605</v>
      </c>
      <c r="B1793" t="s">
        <v>5048</v>
      </c>
      <c r="C1793" s="4">
        <v>219061750000</v>
      </c>
      <c r="D1793" t="s">
        <v>4605</v>
      </c>
      <c r="G1793" s="176">
        <v>46143</v>
      </c>
      <c r="H1793">
        <v>65326159</v>
      </c>
      <c r="I1793">
        <v>65326159</v>
      </c>
      <c r="O1793" s="176">
        <v>46143</v>
      </c>
      <c r="S1793" t="s">
        <v>5049</v>
      </c>
      <c r="T1793" s="178" t="s">
        <v>65</v>
      </c>
      <c r="U1793" t="s">
        <v>66</v>
      </c>
      <c r="V1793" t="str">
        <f>_xlfn.XLOOKUP(UTILIZADAS[[#This Row],[Contacto1]],Tabla2[phone_number_dialed],Tabla2[status_name],,0)</f>
        <v>Volver a llamar</v>
      </c>
    </row>
    <row r="1794" spans="1:22" x14ac:dyDescent="0.25">
      <c r="A1794" t="s">
        <v>4605</v>
      </c>
      <c r="B1794" t="s">
        <v>5050</v>
      </c>
      <c r="C1794" s="4">
        <v>362088490000</v>
      </c>
      <c r="D1794" t="s">
        <v>4605</v>
      </c>
      <c r="G1794" s="176">
        <v>46143</v>
      </c>
      <c r="H1794">
        <v>65333937</v>
      </c>
      <c r="I1794">
        <v>65333937</v>
      </c>
      <c r="O1794" s="176">
        <v>46143</v>
      </c>
      <c r="S1794" t="s">
        <v>5051</v>
      </c>
      <c r="T1794" s="177" t="s">
        <v>65</v>
      </c>
      <c r="U1794" t="s">
        <v>66</v>
      </c>
      <c r="V1794" t="str">
        <f>_xlfn.XLOOKUP(UTILIZADAS[[#This Row],[Contacto1]],Tabla2[phone_number_dialed],Tabla2[status_name],,0)</f>
        <v>Agent Not Available</v>
      </c>
    </row>
    <row r="1795" spans="1:22" x14ac:dyDescent="0.25">
      <c r="A1795" t="s">
        <v>4605</v>
      </c>
      <c r="B1795" t="s">
        <v>1319</v>
      </c>
      <c r="C1795" s="4">
        <v>353375010000</v>
      </c>
      <c r="D1795" t="s">
        <v>4605</v>
      </c>
      <c r="G1795" s="176">
        <v>46143</v>
      </c>
      <c r="H1795">
        <v>65340423</v>
      </c>
      <c r="I1795">
        <v>65340423</v>
      </c>
      <c r="O1795" s="176">
        <v>46143</v>
      </c>
      <c r="S1795" t="s">
        <v>1320</v>
      </c>
      <c r="T1795" s="178" t="s">
        <v>65</v>
      </c>
      <c r="U1795" t="s">
        <v>66</v>
      </c>
      <c r="V1795" t="str">
        <f>_xlfn.XLOOKUP(UTILIZADAS[[#This Row],[Contacto1]],Tabla2[phone_number_dialed],Tabla2[status_name],,0)</f>
        <v>Agent Not Available</v>
      </c>
    </row>
    <row r="1796" spans="1:22" x14ac:dyDescent="0.25">
      <c r="A1796" t="s">
        <v>4605</v>
      </c>
      <c r="B1796" t="s">
        <v>4489</v>
      </c>
      <c r="C1796" s="4">
        <v>357362920000</v>
      </c>
      <c r="D1796" t="s">
        <v>4605</v>
      </c>
      <c r="G1796" s="176">
        <v>46143</v>
      </c>
      <c r="H1796">
        <v>65361691</v>
      </c>
      <c r="I1796">
        <v>65361691</v>
      </c>
      <c r="O1796" s="176">
        <v>46143</v>
      </c>
      <c r="S1796" t="s">
        <v>4158</v>
      </c>
      <c r="T1796" s="93" t="s">
        <v>65</v>
      </c>
      <c r="U1796" t="s">
        <v>597</v>
      </c>
      <c r="V1796" t="str">
        <f>_xlfn.XLOOKUP(UTILIZADAS[[#This Row],[Contacto1]],Tabla2[phone_number_dialed],Tabla2[status_name],,0)</f>
        <v>Auto busy</v>
      </c>
    </row>
    <row r="1797" spans="1:22" x14ac:dyDescent="0.25">
      <c r="A1797" t="s">
        <v>4605</v>
      </c>
      <c r="B1797" t="s">
        <v>127</v>
      </c>
      <c r="C1797" s="4">
        <v>369008540000</v>
      </c>
      <c r="D1797" t="s">
        <v>4605</v>
      </c>
      <c r="G1797" s="176">
        <v>46143</v>
      </c>
      <c r="H1797">
        <v>65362954</v>
      </c>
      <c r="I1797">
        <v>65362954</v>
      </c>
      <c r="O1797" s="176">
        <v>46143</v>
      </c>
      <c r="S1797" t="s">
        <v>128</v>
      </c>
      <c r="T1797" s="177" t="s">
        <v>65</v>
      </c>
      <c r="U1797" t="s">
        <v>66</v>
      </c>
      <c r="V1797" t="str">
        <f>_xlfn.XLOOKUP(UTILIZADAS[[#This Row],[Contacto1]],Tabla2[phone_number_dialed],Tabla2[status_name],,0)</f>
        <v>Auto busy</v>
      </c>
    </row>
    <row r="1798" spans="1:22" x14ac:dyDescent="0.25">
      <c r="A1798" t="s">
        <v>4605</v>
      </c>
      <c r="B1798" t="s">
        <v>1321</v>
      </c>
      <c r="C1798" s="4">
        <v>351376670000</v>
      </c>
      <c r="D1798" t="s">
        <v>4605</v>
      </c>
      <c r="G1798" s="176">
        <v>46143</v>
      </c>
      <c r="H1798">
        <v>65370502</v>
      </c>
      <c r="I1798">
        <v>65370502</v>
      </c>
      <c r="O1798" s="176">
        <v>46143</v>
      </c>
      <c r="S1798" t="s">
        <v>1322</v>
      </c>
      <c r="T1798" s="178" t="s">
        <v>65</v>
      </c>
      <c r="U1798" t="s">
        <v>66</v>
      </c>
      <c r="V1798" t="str">
        <f>_xlfn.XLOOKUP(UTILIZADAS[[#This Row],[Contacto1]],Tabla2[phone_number_dialed],Tabla2[status_name],,0)</f>
        <v>Agent Not Available</v>
      </c>
    </row>
    <row r="1799" spans="1:22" x14ac:dyDescent="0.25">
      <c r="A1799" t="s">
        <v>4605</v>
      </c>
      <c r="B1799" t="s">
        <v>1267</v>
      </c>
      <c r="C1799" s="4">
        <v>357380660000</v>
      </c>
      <c r="D1799" t="s">
        <v>4605</v>
      </c>
      <c r="G1799" s="176">
        <v>46143</v>
      </c>
      <c r="H1799">
        <v>65376410</v>
      </c>
      <c r="I1799">
        <v>65376410</v>
      </c>
      <c r="O1799" s="176">
        <v>46143</v>
      </c>
      <c r="S1799" t="s">
        <v>1268</v>
      </c>
      <c r="T1799" s="177" t="s">
        <v>65</v>
      </c>
      <c r="U1799" t="s">
        <v>66</v>
      </c>
      <c r="V1799" t="str">
        <f>_xlfn.XLOOKUP(UTILIZADAS[[#This Row],[Contacto1]],Tabla2[phone_number_dialed],Tabla2[status_name],,0)</f>
        <v>Agent Not Available</v>
      </c>
    </row>
    <row r="1800" spans="1:22" x14ac:dyDescent="0.25">
      <c r="A1800" t="s">
        <v>4605</v>
      </c>
      <c r="B1800" t="s">
        <v>5052</v>
      </c>
      <c r="C1800" s="4">
        <v>368067720000</v>
      </c>
      <c r="D1800" t="s">
        <v>4605</v>
      </c>
      <c r="G1800" s="176">
        <v>46143</v>
      </c>
      <c r="H1800">
        <v>65378996</v>
      </c>
      <c r="I1800">
        <v>65378996</v>
      </c>
      <c r="O1800" s="176">
        <v>46143</v>
      </c>
      <c r="S1800" t="s">
        <v>5053</v>
      </c>
      <c r="T1800" s="178" t="s">
        <v>65</v>
      </c>
      <c r="U1800" t="s">
        <v>66</v>
      </c>
      <c r="V1800" t="str">
        <f>_xlfn.XLOOKUP(UTILIZADAS[[#This Row],[Contacto1]],Tabla2[phone_number_dialed],Tabla2[status_name],,0)</f>
        <v>Agent Not Available</v>
      </c>
    </row>
    <row r="1801" spans="1:22" x14ac:dyDescent="0.25">
      <c r="A1801" t="s">
        <v>4605</v>
      </c>
      <c r="B1801" t="s">
        <v>5054</v>
      </c>
      <c r="C1801" s="4">
        <v>366031310000</v>
      </c>
      <c r="D1801" t="s">
        <v>4605</v>
      </c>
      <c r="G1801" s="176">
        <v>46143</v>
      </c>
      <c r="H1801">
        <v>65384587</v>
      </c>
      <c r="I1801">
        <v>65384587</v>
      </c>
      <c r="O1801" s="176">
        <v>46143</v>
      </c>
      <c r="S1801" t="s">
        <v>5055</v>
      </c>
      <c r="T1801" s="93" t="s">
        <v>65</v>
      </c>
      <c r="U1801" t="s">
        <v>4619</v>
      </c>
      <c r="V1801" t="str">
        <f>_xlfn.XLOOKUP(UTILIZADAS[[#This Row],[Contacto1]],Tabla2[phone_number_dialed],Tabla2[status_name],,0)</f>
        <v>Agent Not Available</v>
      </c>
    </row>
    <row r="1802" spans="1:22" x14ac:dyDescent="0.25">
      <c r="A1802" t="s">
        <v>4605</v>
      </c>
      <c r="B1802" t="s">
        <v>5056</v>
      </c>
      <c r="C1802" s="4">
        <v>367065970000</v>
      </c>
      <c r="D1802" t="s">
        <v>4605</v>
      </c>
      <c r="G1802" s="176">
        <v>46143</v>
      </c>
      <c r="H1802">
        <v>65391567</v>
      </c>
      <c r="I1802">
        <v>65391567</v>
      </c>
      <c r="O1802" s="176">
        <v>46143</v>
      </c>
      <c r="S1802" t="s">
        <v>5057</v>
      </c>
      <c r="T1802" s="177" t="s">
        <v>65</v>
      </c>
      <c r="U1802" t="s">
        <v>66</v>
      </c>
      <c r="V1802" t="str">
        <f>_xlfn.XLOOKUP(UTILIZADAS[[#This Row],[Contacto1]],Tabla2[phone_number_dialed],Tabla2[status_name],,0)</f>
        <v>Agent Not Available</v>
      </c>
    </row>
    <row r="1803" spans="1:22" x14ac:dyDescent="0.25">
      <c r="A1803" t="s">
        <v>4605</v>
      </c>
      <c r="B1803" t="s">
        <v>5058</v>
      </c>
      <c r="C1803" s="4">
        <v>352352850000</v>
      </c>
      <c r="D1803" t="s">
        <v>4605</v>
      </c>
      <c r="G1803" s="176">
        <v>46143</v>
      </c>
      <c r="H1803">
        <v>65393761</v>
      </c>
      <c r="I1803">
        <v>65393761</v>
      </c>
      <c r="O1803" s="176">
        <v>46143</v>
      </c>
      <c r="S1803" t="s">
        <v>5059</v>
      </c>
      <c r="T1803" s="93" t="s">
        <v>65</v>
      </c>
      <c r="U1803" t="s">
        <v>4619</v>
      </c>
      <c r="V1803" t="str">
        <f>_xlfn.XLOOKUP(UTILIZADAS[[#This Row],[Contacto1]],Tabla2[phone_number_dialed],Tabla2[status_name],,0)</f>
        <v>Agent Not Available</v>
      </c>
    </row>
    <row r="1804" spans="1:22" x14ac:dyDescent="0.25">
      <c r="A1804" t="s">
        <v>4605</v>
      </c>
      <c r="B1804" t="s">
        <v>4382</v>
      </c>
      <c r="C1804" s="4">
        <v>365022860000</v>
      </c>
      <c r="D1804" t="s">
        <v>4605</v>
      </c>
      <c r="G1804" s="176">
        <v>46143</v>
      </c>
      <c r="H1804">
        <v>65402731</v>
      </c>
      <c r="I1804">
        <v>65402731</v>
      </c>
      <c r="O1804" s="176">
        <v>46143</v>
      </c>
      <c r="S1804" t="s">
        <v>3947</v>
      </c>
      <c r="T1804" s="178" t="s">
        <v>65</v>
      </c>
      <c r="U1804" t="s">
        <v>66</v>
      </c>
      <c r="V1804" t="str">
        <f>_xlfn.XLOOKUP(UTILIZADAS[[#This Row],[Contacto1]],Tabla2[phone_number_dialed],Tabla2[status_name],,0)</f>
        <v>Auto busy</v>
      </c>
    </row>
    <row r="1805" spans="1:22" x14ac:dyDescent="0.25">
      <c r="A1805" t="s">
        <v>4605</v>
      </c>
      <c r="B1805" t="s">
        <v>187</v>
      </c>
      <c r="C1805" s="4">
        <v>362004080000</v>
      </c>
      <c r="D1805" t="s">
        <v>4605</v>
      </c>
      <c r="G1805" s="176">
        <v>46143</v>
      </c>
      <c r="H1805">
        <v>65404671</v>
      </c>
      <c r="I1805">
        <v>65404671</v>
      </c>
      <c r="O1805" s="176">
        <v>46143</v>
      </c>
      <c r="S1805" t="s">
        <v>188</v>
      </c>
      <c r="T1805" s="177" t="s">
        <v>65</v>
      </c>
      <c r="U1805" t="s">
        <v>66</v>
      </c>
      <c r="V1805" t="str">
        <f>_xlfn.XLOOKUP(UTILIZADAS[[#This Row],[Contacto1]],Tabla2[phone_number_dialed],Tabla2[status_name],,0)</f>
        <v>Buzon de voz</v>
      </c>
    </row>
    <row r="1806" spans="1:22" x14ac:dyDescent="0.25">
      <c r="A1806" t="s">
        <v>4605</v>
      </c>
      <c r="B1806" t="s">
        <v>5060</v>
      </c>
      <c r="C1806" s="4">
        <v>364056550000</v>
      </c>
      <c r="D1806" t="s">
        <v>4605</v>
      </c>
      <c r="G1806" s="176">
        <v>46143</v>
      </c>
      <c r="H1806">
        <v>65407934</v>
      </c>
      <c r="I1806">
        <v>65407934</v>
      </c>
      <c r="O1806" s="176">
        <v>46143</v>
      </c>
      <c r="S1806" t="s">
        <v>5061</v>
      </c>
      <c r="T1806" s="178" t="s">
        <v>65</v>
      </c>
      <c r="U1806" t="s">
        <v>66</v>
      </c>
      <c r="V1806" t="str">
        <f>_xlfn.XLOOKUP(UTILIZADAS[[#This Row],[Contacto1]],Tabla2[phone_number_dialed],Tabla2[status_name],,0)</f>
        <v>Agent Not Available</v>
      </c>
    </row>
    <row r="1807" spans="1:22" x14ac:dyDescent="0.25">
      <c r="A1807" t="s">
        <v>4605</v>
      </c>
      <c r="B1807" t="s">
        <v>5062</v>
      </c>
      <c r="C1807" s="4">
        <v>369056400000</v>
      </c>
      <c r="D1807" t="s">
        <v>4605</v>
      </c>
      <c r="G1807" s="176">
        <v>46143</v>
      </c>
      <c r="H1807">
        <v>65407963</v>
      </c>
      <c r="I1807">
        <v>65407963</v>
      </c>
      <c r="O1807" s="176">
        <v>46143</v>
      </c>
      <c r="S1807" t="s">
        <v>5063</v>
      </c>
      <c r="T1807" s="177" t="s">
        <v>65</v>
      </c>
      <c r="U1807" t="s">
        <v>66</v>
      </c>
      <c r="V1807" t="str">
        <f>_xlfn.XLOOKUP(UTILIZADAS[[#This Row],[Contacto1]],Tabla2[phone_number_dialed],Tabla2[status_name],,0)</f>
        <v>Agent Not Available</v>
      </c>
    </row>
    <row r="1808" spans="1:22" x14ac:dyDescent="0.25">
      <c r="A1808" t="s">
        <v>4605</v>
      </c>
      <c r="B1808" t="s">
        <v>5064</v>
      </c>
      <c r="C1808" s="4">
        <v>351373200000</v>
      </c>
      <c r="D1808" t="s">
        <v>4605</v>
      </c>
      <c r="G1808" s="176">
        <v>46143</v>
      </c>
      <c r="H1808">
        <v>65417427</v>
      </c>
      <c r="I1808">
        <v>65417427</v>
      </c>
      <c r="O1808" s="176">
        <v>46143</v>
      </c>
      <c r="S1808" t="s">
        <v>5065</v>
      </c>
      <c r="T1808" s="93" t="s">
        <v>65</v>
      </c>
      <c r="U1808" t="s">
        <v>4619</v>
      </c>
      <c r="V1808" t="str">
        <f>_xlfn.XLOOKUP(UTILIZADAS[[#This Row],[Contacto1]],Tabla2[phone_number_dialed],Tabla2[status_name],,0)</f>
        <v>Buzon de voz</v>
      </c>
    </row>
    <row r="1809" spans="1:22" x14ac:dyDescent="0.25">
      <c r="A1809" t="s">
        <v>4605</v>
      </c>
      <c r="B1809" t="s">
        <v>4481</v>
      </c>
      <c r="C1809" s="4">
        <v>368043450000</v>
      </c>
      <c r="D1809" t="s">
        <v>4605</v>
      </c>
      <c r="G1809" s="176">
        <v>46143</v>
      </c>
      <c r="H1809">
        <v>65422007</v>
      </c>
      <c r="I1809">
        <v>65422007</v>
      </c>
      <c r="O1809" s="176">
        <v>46143</v>
      </c>
      <c r="S1809" t="s">
        <v>4137</v>
      </c>
      <c r="T1809" s="178" t="s">
        <v>85</v>
      </c>
      <c r="U1809" t="s">
        <v>66</v>
      </c>
      <c r="V1809" t="str">
        <f>_xlfn.XLOOKUP(UTILIZADAS[[#This Row],[Contacto1]],Tabla2[phone_number_dialed],Tabla2[status_name],,0)</f>
        <v>Agent Not Available</v>
      </c>
    </row>
    <row r="1810" spans="1:22" x14ac:dyDescent="0.25">
      <c r="A1810" t="s">
        <v>4605</v>
      </c>
      <c r="B1810" t="s">
        <v>5066</v>
      </c>
      <c r="C1810" s="4">
        <v>361053640000</v>
      </c>
      <c r="D1810" t="s">
        <v>4605</v>
      </c>
      <c r="G1810" s="176">
        <v>46143</v>
      </c>
      <c r="H1810">
        <v>65422157</v>
      </c>
      <c r="I1810">
        <v>65422157</v>
      </c>
      <c r="O1810" s="176">
        <v>46143</v>
      </c>
      <c r="S1810" t="s">
        <v>5067</v>
      </c>
      <c r="T1810" s="177" t="s">
        <v>65</v>
      </c>
      <c r="U1810" t="s">
        <v>66</v>
      </c>
      <c r="V1810" t="str">
        <f>_xlfn.XLOOKUP(UTILIZADAS[[#This Row],[Contacto1]],Tabla2[phone_number_dialed],Tabla2[status_name],,0)</f>
        <v>No Answer AutoDial</v>
      </c>
    </row>
    <row r="1811" spans="1:22" x14ac:dyDescent="0.25">
      <c r="A1811" t="s">
        <v>4605</v>
      </c>
      <c r="B1811" t="s">
        <v>5068</v>
      </c>
      <c r="C1811" s="4">
        <v>363074050000</v>
      </c>
      <c r="D1811" t="s">
        <v>4605</v>
      </c>
      <c r="G1811" s="176">
        <v>46143</v>
      </c>
      <c r="H1811">
        <v>65423731</v>
      </c>
      <c r="I1811">
        <v>65423731</v>
      </c>
      <c r="O1811" s="176">
        <v>46143</v>
      </c>
      <c r="S1811" t="s">
        <v>5069</v>
      </c>
      <c r="T1811" s="178" t="s">
        <v>65</v>
      </c>
      <c r="U1811" t="s">
        <v>66</v>
      </c>
      <c r="V1811" t="str">
        <f>_xlfn.XLOOKUP(UTILIZADAS[[#This Row],[Contacto1]],Tabla2[phone_number_dialed],Tabla2[status_name],,0)</f>
        <v>Buzon de voz</v>
      </c>
    </row>
    <row r="1812" spans="1:22" x14ac:dyDescent="0.25">
      <c r="A1812" t="s">
        <v>4605</v>
      </c>
      <c r="B1812" t="s">
        <v>5070</v>
      </c>
      <c r="C1812" s="4">
        <v>365082280000</v>
      </c>
      <c r="D1812" t="s">
        <v>4605</v>
      </c>
      <c r="G1812" s="176">
        <v>46143</v>
      </c>
      <c r="H1812">
        <v>65431104</v>
      </c>
      <c r="I1812">
        <v>65431104</v>
      </c>
      <c r="O1812" s="176">
        <v>46143</v>
      </c>
      <c r="S1812" t="s">
        <v>5071</v>
      </c>
      <c r="T1812" s="177" t="s">
        <v>65</v>
      </c>
      <c r="U1812" t="s">
        <v>66</v>
      </c>
      <c r="V1812" t="str">
        <f>_xlfn.XLOOKUP(UTILIZADAS[[#This Row],[Contacto1]],Tabla2[phone_number_dialed],Tabla2[status_name],,0)</f>
        <v>Cuenta cesada</v>
      </c>
    </row>
    <row r="1813" spans="1:22" x14ac:dyDescent="0.25">
      <c r="A1813" t="s">
        <v>4605</v>
      </c>
      <c r="B1813" t="s">
        <v>1407</v>
      </c>
      <c r="C1813" s="4">
        <v>355369030000</v>
      </c>
      <c r="D1813" t="s">
        <v>4605</v>
      </c>
      <c r="G1813" s="176">
        <v>46143</v>
      </c>
      <c r="H1813">
        <v>65431223</v>
      </c>
      <c r="I1813">
        <v>65431223</v>
      </c>
      <c r="O1813" s="176">
        <v>46143</v>
      </c>
      <c r="S1813" t="s">
        <v>1312</v>
      </c>
      <c r="T1813" s="178" t="s">
        <v>65</v>
      </c>
      <c r="U1813" t="s">
        <v>66</v>
      </c>
      <c r="V1813" t="str">
        <f>_xlfn.XLOOKUP(UTILIZADAS[[#This Row],[Contacto1]],Tabla2[phone_number_dialed],Tabla2[status_name],,0)</f>
        <v>Agent Not Available</v>
      </c>
    </row>
    <row r="1814" spans="1:22" x14ac:dyDescent="0.25">
      <c r="A1814" t="s">
        <v>4605</v>
      </c>
      <c r="B1814" t="s">
        <v>5072</v>
      </c>
      <c r="C1814" s="4">
        <v>369024670000</v>
      </c>
      <c r="D1814" t="s">
        <v>4605</v>
      </c>
      <c r="G1814" s="176">
        <v>46143</v>
      </c>
      <c r="H1814">
        <v>65446163</v>
      </c>
      <c r="I1814">
        <v>65446163</v>
      </c>
      <c r="O1814" s="176">
        <v>46143</v>
      </c>
      <c r="S1814" t="s">
        <v>5073</v>
      </c>
      <c r="T1814" s="93" t="s">
        <v>65</v>
      </c>
      <c r="U1814" t="s">
        <v>4619</v>
      </c>
      <c r="V1814" t="str">
        <f>_xlfn.XLOOKUP(UTILIZADAS[[#This Row],[Contacto1]],Tabla2[phone_number_dialed],Tabla2[status_name],,0)</f>
        <v>Volver a llamar</v>
      </c>
    </row>
    <row r="1815" spans="1:22" x14ac:dyDescent="0.25">
      <c r="A1815" t="s">
        <v>4605</v>
      </c>
      <c r="B1815" t="s">
        <v>4327</v>
      </c>
      <c r="C1815" s="4">
        <v>356371560000</v>
      </c>
      <c r="D1815" t="s">
        <v>4605</v>
      </c>
      <c r="G1815" s="176">
        <v>46143</v>
      </c>
      <c r="H1815">
        <v>65456463</v>
      </c>
      <c r="I1815">
        <v>65456463</v>
      </c>
      <c r="O1815" s="176">
        <v>46143</v>
      </c>
      <c r="S1815" t="s">
        <v>3839</v>
      </c>
      <c r="T1815" s="177" t="s">
        <v>65</v>
      </c>
      <c r="U1815" t="s">
        <v>66</v>
      </c>
      <c r="V1815" t="str">
        <f>_xlfn.XLOOKUP(UTILIZADAS[[#This Row],[Contacto1]],Tabla2[phone_number_dialed],Tabla2[status_name],,0)</f>
        <v>Cuenta cesada</v>
      </c>
    </row>
    <row r="1816" spans="1:22" x14ac:dyDescent="0.25">
      <c r="A1816" t="s">
        <v>4605</v>
      </c>
      <c r="B1816" t="s">
        <v>5074</v>
      </c>
      <c r="C1816" s="4">
        <v>367054380000</v>
      </c>
      <c r="D1816" t="s">
        <v>4605</v>
      </c>
      <c r="G1816" s="176">
        <v>46143</v>
      </c>
      <c r="H1816">
        <v>65460179</v>
      </c>
      <c r="I1816">
        <v>65460179</v>
      </c>
      <c r="O1816" s="176">
        <v>46143</v>
      </c>
      <c r="S1816" t="s">
        <v>5075</v>
      </c>
      <c r="T1816" s="178" t="s">
        <v>65</v>
      </c>
      <c r="U1816" t="s">
        <v>66</v>
      </c>
      <c r="V1816" t="str">
        <f>_xlfn.XLOOKUP(UTILIZADAS[[#This Row],[Contacto1]],Tabla2[phone_number_dialed],Tabla2[status_name],,0)</f>
        <v>Agent Not Available</v>
      </c>
    </row>
    <row r="1817" spans="1:22" x14ac:dyDescent="0.25">
      <c r="A1817" t="s">
        <v>4605</v>
      </c>
      <c r="B1817" t="s">
        <v>4392</v>
      </c>
      <c r="C1817" s="4">
        <v>367028750000</v>
      </c>
      <c r="D1817" t="s">
        <v>4605</v>
      </c>
      <c r="G1817" s="176">
        <v>46143</v>
      </c>
      <c r="H1817">
        <v>65460407</v>
      </c>
      <c r="I1817">
        <v>65460407</v>
      </c>
      <c r="O1817" s="176">
        <v>46143</v>
      </c>
      <c r="S1817" t="s">
        <v>3962</v>
      </c>
      <c r="T1817" s="177" t="s">
        <v>65</v>
      </c>
      <c r="U1817" t="s">
        <v>66</v>
      </c>
      <c r="V1817" t="str">
        <f>_xlfn.XLOOKUP(UTILIZADAS[[#This Row],[Contacto1]],Tabla2[phone_number_dialed],Tabla2[status_name],,0)</f>
        <v>Agent Not Available</v>
      </c>
    </row>
    <row r="1818" spans="1:22" x14ac:dyDescent="0.25">
      <c r="A1818" t="s">
        <v>4605</v>
      </c>
      <c r="B1818" t="s">
        <v>2396</v>
      </c>
      <c r="C1818" s="4">
        <v>361016030000</v>
      </c>
      <c r="D1818" t="s">
        <v>4605</v>
      </c>
      <c r="G1818" s="176">
        <v>46143</v>
      </c>
      <c r="H1818">
        <v>65463703</v>
      </c>
      <c r="I1818">
        <v>65463703</v>
      </c>
      <c r="O1818" s="176">
        <v>46143</v>
      </c>
      <c r="S1818" t="s">
        <v>3968</v>
      </c>
      <c r="T1818" s="93" t="s">
        <v>85</v>
      </c>
      <c r="U1818" t="s">
        <v>4619</v>
      </c>
      <c r="V1818" t="str">
        <f>_xlfn.XLOOKUP(UTILIZADAS[[#This Row],[Contacto1]],Tabla2[phone_number_dialed],Tabla2[status_name],,0)</f>
        <v>Auto busy</v>
      </c>
    </row>
    <row r="1819" spans="1:22" x14ac:dyDescent="0.25">
      <c r="A1819" t="s">
        <v>4605</v>
      </c>
      <c r="B1819" t="s">
        <v>345</v>
      </c>
      <c r="C1819" s="4">
        <v>355354190000</v>
      </c>
      <c r="D1819" t="s">
        <v>4605</v>
      </c>
      <c r="G1819" s="176">
        <v>46143</v>
      </c>
      <c r="H1819">
        <v>65469088</v>
      </c>
      <c r="I1819">
        <v>65469088</v>
      </c>
      <c r="O1819" s="176">
        <v>46143</v>
      </c>
      <c r="S1819" t="s">
        <v>346</v>
      </c>
      <c r="T1819" s="93" t="s">
        <v>65</v>
      </c>
      <c r="U1819" t="s">
        <v>597</v>
      </c>
      <c r="V1819" t="str">
        <f>_xlfn.XLOOKUP(UTILIZADAS[[#This Row],[Contacto1]],Tabla2[phone_number_dialed],Tabla2[status_name],,0)</f>
        <v>Auto busy</v>
      </c>
    </row>
    <row r="1820" spans="1:22" x14ac:dyDescent="0.25">
      <c r="A1820" t="s">
        <v>4605</v>
      </c>
      <c r="B1820" t="s">
        <v>1499</v>
      </c>
      <c r="C1820" s="4">
        <v>358363240000</v>
      </c>
      <c r="D1820" t="s">
        <v>4605</v>
      </c>
      <c r="G1820" s="176">
        <v>46143</v>
      </c>
      <c r="H1820">
        <v>65475593</v>
      </c>
      <c r="I1820">
        <v>65475593</v>
      </c>
      <c r="O1820" s="176">
        <v>46143</v>
      </c>
      <c r="S1820" t="s">
        <v>1500</v>
      </c>
      <c r="T1820" s="178" t="s">
        <v>65</v>
      </c>
      <c r="U1820" t="s">
        <v>66</v>
      </c>
      <c r="V1820" t="str">
        <f>_xlfn.XLOOKUP(UTILIZADAS[[#This Row],[Contacto1]],Tabla2[phone_number_dialed],Tabla2[status_name],,0)</f>
        <v>Cuenta cesada</v>
      </c>
    </row>
    <row r="1821" spans="1:22" x14ac:dyDescent="0.25">
      <c r="A1821" t="s">
        <v>4605</v>
      </c>
      <c r="B1821" t="s">
        <v>5076</v>
      </c>
      <c r="C1821" s="4">
        <v>365021010000</v>
      </c>
      <c r="D1821" t="s">
        <v>4605</v>
      </c>
      <c r="G1821" s="176">
        <v>46143</v>
      </c>
      <c r="H1821">
        <v>65476390</v>
      </c>
      <c r="I1821">
        <v>65476390</v>
      </c>
      <c r="O1821" s="176">
        <v>46143</v>
      </c>
      <c r="S1821" t="s">
        <v>5077</v>
      </c>
      <c r="T1821" t="s">
        <v>65</v>
      </c>
      <c r="U1821" t="s">
        <v>4619</v>
      </c>
      <c r="V1821" t="str">
        <f>_xlfn.XLOOKUP(UTILIZADAS[[#This Row],[Contacto1]],Tabla2[phone_number_dialed],Tabla2[status_name],,0)</f>
        <v>Buzon de voz</v>
      </c>
    </row>
    <row r="1822" spans="1:22" x14ac:dyDescent="0.25">
      <c r="A1822" t="s">
        <v>4605</v>
      </c>
      <c r="B1822" t="s">
        <v>1167</v>
      </c>
      <c r="C1822" s="4">
        <v>357387010000</v>
      </c>
      <c r="D1822" t="s">
        <v>4605</v>
      </c>
      <c r="G1822" s="176">
        <v>46143</v>
      </c>
      <c r="H1822">
        <v>65481234</v>
      </c>
      <c r="I1822">
        <v>65481234</v>
      </c>
      <c r="O1822" s="176">
        <v>46143</v>
      </c>
      <c r="S1822" t="s">
        <v>1168</v>
      </c>
      <c r="T1822" s="179" t="s">
        <v>65</v>
      </c>
      <c r="U1822" t="s">
        <v>66</v>
      </c>
      <c r="V1822" t="str">
        <f>_xlfn.XLOOKUP(UTILIZADAS[[#This Row],[Contacto1]],Tabla2[phone_number_dialed],Tabla2[status_name],,0)</f>
        <v>Auto busy</v>
      </c>
    </row>
    <row r="1823" spans="1:22" x14ac:dyDescent="0.25">
      <c r="A1823" t="s">
        <v>4605</v>
      </c>
      <c r="B1823" t="s">
        <v>111</v>
      </c>
      <c r="C1823" s="4">
        <v>354376950000</v>
      </c>
      <c r="D1823" t="s">
        <v>4605</v>
      </c>
      <c r="G1823" s="176">
        <v>46143</v>
      </c>
      <c r="H1823">
        <v>65501305</v>
      </c>
      <c r="I1823">
        <v>65501305</v>
      </c>
      <c r="O1823" s="176">
        <v>46143</v>
      </c>
      <c r="S1823" t="s">
        <v>112</v>
      </c>
      <c r="T1823" s="180" t="s">
        <v>85</v>
      </c>
      <c r="U1823" t="s">
        <v>66</v>
      </c>
      <c r="V1823" t="str">
        <f>_xlfn.XLOOKUP(UTILIZADAS[[#This Row],[Contacto1]],Tabla2[phone_number_dialed],Tabla2[status_name],,0)</f>
        <v>Agent Not Available</v>
      </c>
    </row>
    <row r="1824" spans="1:22" x14ac:dyDescent="0.25">
      <c r="A1824" t="s">
        <v>4605</v>
      </c>
      <c r="B1824" t="s">
        <v>156</v>
      </c>
      <c r="C1824" s="4">
        <v>372005030000</v>
      </c>
      <c r="D1824" t="s">
        <v>4605</v>
      </c>
      <c r="G1824" s="176">
        <v>46143</v>
      </c>
      <c r="H1824">
        <v>65510120</v>
      </c>
      <c r="I1824">
        <v>65510120</v>
      </c>
      <c r="O1824" s="176">
        <v>46143</v>
      </c>
      <c r="S1824" t="s">
        <v>5078</v>
      </c>
      <c r="T1824" s="179" t="s">
        <v>85</v>
      </c>
      <c r="U1824" t="s">
        <v>66</v>
      </c>
      <c r="V1824" t="str">
        <f>_xlfn.XLOOKUP(UTILIZADAS[[#This Row],[Contacto1]],Tabla2[phone_number_dialed],Tabla2[status_name],,0)</f>
        <v>Agent Not Available</v>
      </c>
    </row>
    <row r="1825" spans="1:22" x14ac:dyDescent="0.25">
      <c r="A1825" t="s">
        <v>4605</v>
      </c>
      <c r="B1825" t="s">
        <v>1457</v>
      </c>
      <c r="C1825" s="4">
        <v>359331240000</v>
      </c>
      <c r="D1825" t="s">
        <v>4605</v>
      </c>
      <c r="G1825" s="176">
        <v>46143</v>
      </c>
      <c r="H1825">
        <v>65511214</v>
      </c>
      <c r="I1825">
        <v>65511214</v>
      </c>
      <c r="O1825" s="176">
        <v>46143</v>
      </c>
      <c r="S1825" t="s">
        <v>1154</v>
      </c>
      <c r="T1825" s="180" t="s">
        <v>65</v>
      </c>
      <c r="U1825" t="s">
        <v>66</v>
      </c>
      <c r="V1825" t="str">
        <f>_xlfn.XLOOKUP(UTILIZADAS[[#This Row],[Contacto1]],Tabla2[phone_number_dialed],Tabla2[status_name],,0)</f>
        <v>Cliente al dia</v>
      </c>
    </row>
    <row r="1826" spans="1:22" x14ac:dyDescent="0.25">
      <c r="A1826" t="s">
        <v>4605</v>
      </c>
      <c r="B1826" t="s">
        <v>5079</v>
      </c>
      <c r="C1826" s="4">
        <v>364054690000</v>
      </c>
      <c r="D1826" t="s">
        <v>4605</v>
      </c>
      <c r="G1826" s="176">
        <v>46143</v>
      </c>
      <c r="H1826">
        <v>65524411</v>
      </c>
      <c r="I1826">
        <v>65524411</v>
      </c>
      <c r="O1826" s="176">
        <v>46143</v>
      </c>
      <c r="S1826" t="s">
        <v>5080</v>
      </c>
      <c r="T1826" s="179" t="s">
        <v>65</v>
      </c>
      <c r="U1826" t="s">
        <v>66</v>
      </c>
      <c r="V1826" t="str">
        <f>_xlfn.XLOOKUP(UTILIZADAS[[#This Row],[Contacto1]],Tabla2[phone_number_dialed],Tabla2[status_name],,0)</f>
        <v>Agent Not Available</v>
      </c>
    </row>
    <row r="1827" spans="1:22" x14ac:dyDescent="0.25">
      <c r="A1827" t="s">
        <v>4605</v>
      </c>
      <c r="B1827" t="s">
        <v>4484</v>
      </c>
      <c r="C1827" s="4">
        <v>369045400000</v>
      </c>
      <c r="D1827" t="s">
        <v>4605</v>
      </c>
      <c r="G1827" s="176">
        <v>46143</v>
      </c>
      <c r="H1827">
        <v>65528623</v>
      </c>
      <c r="I1827">
        <v>65528623</v>
      </c>
      <c r="O1827" s="176">
        <v>46143</v>
      </c>
      <c r="S1827" t="s">
        <v>4151</v>
      </c>
      <c r="T1827" s="180" t="s">
        <v>86</v>
      </c>
      <c r="U1827" t="s">
        <v>66</v>
      </c>
      <c r="V1827" t="str">
        <f>_xlfn.XLOOKUP(UTILIZADAS[[#This Row],[Contacto1]],Tabla2[phone_number_dialed],Tabla2[status_name],,0)</f>
        <v>Agent Not Available</v>
      </c>
    </row>
    <row r="1828" spans="1:22" x14ac:dyDescent="0.25">
      <c r="A1828" t="s">
        <v>4605</v>
      </c>
      <c r="B1828" t="s">
        <v>5081</v>
      </c>
      <c r="C1828" s="4">
        <v>368071870000</v>
      </c>
      <c r="D1828" t="s">
        <v>4605</v>
      </c>
      <c r="G1828" s="176">
        <v>46143</v>
      </c>
      <c r="H1828">
        <v>65529125</v>
      </c>
      <c r="I1828">
        <v>65529125</v>
      </c>
      <c r="O1828" s="176">
        <v>46143</v>
      </c>
      <c r="S1828" t="s">
        <v>5082</v>
      </c>
      <c r="T1828" s="179" t="s">
        <v>65</v>
      </c>
      <c r="U1828" t="s">
        <v>66</v>
      </c>
      <c r="V1828" t="str">
        <f>_xlfn.XLOOKUP(UTILIZADAS[[#This Row],[Contacto1]],Tabla2[phone_number_dialed],Tabla2[status_name],,0)</f>
        <v>Auto busy</v>
      </c>
    </row>
    <row r="1829" spans="1:22" x14ac:dyDescent="0.25">
      <c r="A1829" t="s">
        <v>4605</v>
      </c>
      <c r="B1829" t="s">
        <v>5083</v>
      </c>
      <c r="C1829" s="4">
        <v>367071540000</v>
      </c>
      <c r="D1829" t="s">
        <v>4605</v>
      </c>
      <c r="G1829" s="176">
        <v>46143</v>
      </c>
      <c r="H1829">
        <v>65560923</v>
      </c>
      <c r="I1829">
        <v>65560923</v>
      </c>
      <c r="O1829" s="176">
        <v>46143</v>
      </c>
      <c r="S1829" t="s">
        <v>5084</v>
      </c>
      <c r="T1829" s="180" t="s">
        <v>65</v>
      </c>
      <c r="U1829" t="s">
        <v>66</v>
      </c>
      <c r="V1829" t="str">
        <f>_xlfn.XLOOKUP(UTILIZADAS[[#This Row],[Contacto1]],Tabla2[phone_number_dialed],Tabla2[status_name],,0)</f>
        <v>Volver a llamar</v>
      </c>
    </row>
    <row r="1830" spans="1:22" x14ac:dyDescent="0.25">
      <c r="A1830" t="s">
        <v>4605</v>
      </c>
      <c r="B1830" t="s">
        <v>5085</v>
      </c>
      <c r="C1830" s="4">
        <v>365089160000</v>
      </c>
      <c r="D1830" t="s">
        <v>4605</v>
      </c>
      <c r="G1830" s="176">
        <v>46143</v>
      </c>
      <c r="H1830">
        <v>65565821</v>
      </c>
      <c r="I1830">
        <v>65565821</v>
      </c>
      <c r="O1830" s="176">
        <v>46143</v>
      </c>
      <c r="S1830" t="s">
        <v>5086</v>
      </c>
      <c r="T1830" s="179" t="s">
        <v>65</v>
      </c>
      <c r="U1830" t="s">
        <v>66</v>
      </c>
      <c r="V1830" t="str">
        <f>_xlfn.XLOOKUP(UTILIZADAS[[#This Row],[Contacto1]],Tabla2[phone_number_dialed],Tabla2[status_name],,0)</f>
        <v>Agent Not Available</v>
      </c>
    </row>
    <row r="1831" spans="1:22" x14ac:dyDescent="0.25">
      <c r="A1831" t="s">
        <v>4605</v>
      </c>
      <c r="B1831" t="s">
        <v>5087</v>
      </c>
      <c r="C1831" s="4">
        <v>365007830000</v>
      </c>
      <c r="D1831" t="s">
        <v>4605</v>
      </c>
      <c r="G1831" s="176">
        <v>46143</v>
      </c>
      <c r="H1831">
        <v>65566105</v>
      </c>
      <c r="I1831">
        <v>65566105</v>
      </c>
      <c r="O1831" s="176">
        <v>46143</v>
      </c>
      <c r="S1831" t="s">
        <v>4745</v>
      </c>
      <c r="T1831" t="s">
        <v>65</v>
      </c>
      <c r="U1831" t="s">
        <v>4619</v>
      </c>
      <c r="V1831" t="str">
        <f>_xlfn.XLOOKUP(UTILIZADAS[[#This Row],[Contacto1]],Tabla2[phone_number_dialed],Tabla2[status_name],,0)</f>
        <v>Numero equivocado</v>
      </c>
    </row>
    <row r="1832" spans="1:22" x14ac:dyDescent="0.25">
      <c r="A1832" t="s">
        <v>4605</v>
      </c>
      <c r="B1832" t="s">
        <v>5088</v>
      </c>
      <c r="C1832" s="4">
        <v>366055990000</v>
      </c>
      <c r="D1832" t="s">
        <v>4605</v>
      </c>
      <c r="G1832" s="176">
        <v>46143</v>
      </c>
      <c r="H1832">
        <v>65568091</v>
      </c>
      <c r="I1832">
        <v>65568091</v>
      </c>
      <c r="O1832" s="176">
        <v>46143</v>
      </c>
      <c r="S1832" t="s">
        <v>5089</v>
      </c>
      <c r="T1832" s="180" t="s">
        <v>65</v>
      </c>
      <c r="U1832" t="s">
        <v>66</v>
      </c>
      <c r="V1832" t="str">
        <f>_xlfn.XLOOKUP(UTILIZADAS[[#This Row],[Contacto1]],Tabla2[phone_number_dialed],Tabla2[status_name],,0)</f>
        <v>Agent Not Available</v>
      </c>
    </row>
    <row r="1833" spans="1:22" x14ac:dyDescent="0.25">
      <c r="A1833" t="s">
        <v>4605</v>
      </c>
      <c r="B1833" t="s">
        <v>5090</v>
      </c>
      <c r="C1833" s="4">
        <v>364020320000</v>
      </c>
      <c r="D1833" t="s">
        <v>4605</v>
      </c>
      <c r="G1833" s="176">
        <v>46143</v>
      </c>
      <c r="H1833">
        <v>65569320</v>
      </c>
      <c r="I1833">
        <v>65569320</v>
      </c>
      <c r="O1833" s="176">
        <v>46143</v>
      </c>
      <c r="S1833" t="s">
        <v>5091</v>
      </c>
      <c r="T1833" t="s">
        <v>65</v>
      </c>
      <c r="U1833" t="s">
        <v>4619</v>
      </c>
      <c r="V1833" t="str">
        <f>_xlfn.XLOOKUP(UTILIZADAS[[#This Row],[Contacto1]],Tabla2[phone_number_dialed],Tabla2[status_name],,0)</f>
        <v>Volver a llamar</v>
      </c>
    </row>
    <row r="1834" spans="1:22" x14ac:dyDescent="0.25">
      <c r="A1834" t="s">
        <v>4605</v>
      </c>
      <c r="B1834" t="s">
        <v>5092</v>
      </c>
      <c r="C1834" s="4">
        <v>369080990000</v>
      </c>
      <c r="D1834" t="s">
        <v>4605</v>
      </c>
      <c r="G1834" s="176">
        <v>46143</v>
      </c>
      <c r="H1834">
        <v>65572252</v>
      </c>
      <c r="I1834">
        <v>65572252</v>
      </c>
      <c r="O1834" s="176">
        <v>46143</v>
      </c>
      <c r="S1834" t="s">
        <v>5093</v>
      </c>
      <c r="T1834" s="179" t="s">
        <v>65</v>
      </c>
      <c r="U1834" t="s">
        <v>66</v>
      </c>
      <c r="V1834" t="str">
        <f>_xlfn.XLOOKUP(UTILIZADAS[[#This Row],[Contacto1]],Tabla2[phone_number_dialed],Tabla2[status_name],,0)</f>
        <v>Volver a llamar</v>
      </c>
    </row>
    <row r="1835" spans="1:22" x14ac:dyDescent="0.25">
      <c r="A1835" t="s">
        <v>4605</v>
      </c>
      <c r="B1835" t="s">
        <v>5094</v>
      </c>
      <c r="C1835" s="4">
        <v>368070410000</v>
      </c>
      <c r="D1835" t="s">
        <v>4605</v>
      </c>
      <c r="G1835" s="176">
        <v>46143</v>
      </c>
      <c r="H1835">
        <v>65572662</v>
      </c>
      <c r="I1835">
        <v>65572662</v>
      </c>
      <c r="O1835" s="176">
        <v>46143</v>
      </c>
      <c r="S1835" t="s">
        <v>5095</v>
      </c>
      <c r="T1835" s="180" t="s">
        <v>65</v>
      </c>
      <c r="U1835" t="s">
        <v>66</v>
      </c>
      <c r="V1835" t="str">
        <f>_xlfn.XLOOKUP(UTILIZADAS[[#This Row],[Contacto1]],Tabla2[phone_number_dialed],Tabla2[status_name],,0)</f>
        <v>Agent Not Available</v>
      </c>
    </row>
    <row r="1836" spans="1:22" x14ac:dyDescent="0.25">
      <c r="A1836" t="s">
        <v>4605</v>
      </c>
      <c r="B1836" t="s">
        <v>1302</v>
      </c>
      <c r="C1836" s="4">
        <v>359374860000</v>
      </c>
      <c r="D1836" t="s">
        <v>4605</v>
      </c>
      <c r="G1836" s="176">
        <v>46143</v>
      </c>
      <c r="H1836">
        <v>65577067</v>
      </c>
      <c r="I1836">
        <v>65577067</v>
      </c>
      <c r="O1836" s="176">
        <v>46143</v>
      </c>
      <c r="S1836" t="s">
        <v>1303</v>
      </c>
      <c r="T1836" t="s">
        <v>65</v>
      </c>
      <c r="U1836" t="s">
        <v>597</v>
      </c>
      <c r="V1836" t="str">
        <f>_xlfn.XLOOKUP(UTILIZADAS[[#This Row],[Contacto1]],Tabla2[phone_number_dialed],Tabla2[status_name],,0)</f>
        <v>Auto busy</v>
      </c>
    </row>
    <row r="1837" spans="1:22" x14ac:dyDescent="0.25">
      <c r="A1837" t="s">
        <v>4605</v>
      </c>
      <c r="B1837" t="s">
        <v>4349</v>
      </c>
      <c r="C1837" s="4">
        <v>362014660000</v>
      </c>
      <c r="D1837" t="s">
        <v>4605</v>
      </c>
      <c r="G1837" s="176">
        <v>46143</v>
      </c>
      <c r="H1837">
        <v>65579008</v>
      </c>
      <c r="I1837">
        <v>65579008</v>
      </c>
      <c r="O1837" s="176">
        <v>46143</v>
      </c>
      <c r="S1837" t="s">
        <v>3881</v>
      </c>
      <c r="T1837" s="179" t="s">
        <v>65</v>
      </c>
      <c r="U1837" t="s">
        <v>66</v>
      </c>
      <c r="V1837" t="str">
        <f>_xlfn.XLOOKUP(UTILIZADAS[[#This Row],[Contacto1]],Tabla2[phone_number_dialed],Tabla2[status_name],,0)</f>
        <v>Buzon de voz</v>
      </c>
    </row>
    <row r="1838" spans="1:22" x14ac:dyDescent="0.25">
      <c r="A1838" t="s">
        <v>4605</v>
      </c>
      <c r="B1838" t="s">
        <v>1458</v>
      </c>
      <c r="C1838" s="4">
        <v>356367750000</v>
      </c>
      <c r="D1838" t="s">
        <v>4605</v>
      </c>
      <c r="G1838" s="176">
        <v>46143</v>
      </c>
      <c r="H1838">
        <v>65581900</v>
      </c>
      <c r="I1838">
        <v>65581900</v>
      </c>
      <c r="O1838" s="176">
        <v>46143</v>
      </c>
      <c r="S1838" t="s">
        <v>1459</v>
      </c>
      <c r="T1838" s="180" t="s">
        <v>65</v>
      </c>
      <c r="U1838" t="s">
        <v>66</v>
      </c>
      <c r="V1838" t="str">
        <f>_xlfn.XLOOKUP(UTILIZADAS[[#This Row],[Contacto1]],Tabla2[phone_number_dialed],Tabla2[status_name],,0)</f>
        <v>Agent Not Available</v>
      </c>
    </row>
    <row r="1839" spans="1:22" x14ac:dyDescent="0.25">
      <c r="A1839" t="s">
        <v>4605</v>
      </c>
      <c r="B1839" t="s">
        <v>5096</v>
      </c>
      <c r="C1839" s="4">
        <v>364076270000</v>
      </c>
      <c r="D1839" t="s">
        <v>4605</v>
      </c>
      <c r="G1839" s="176">
        <v>46143</v>
      </c>
      <c r="H1839">
        <v>65602061</v>
      </c>
      <c r="I1839">
        <v>65602061</v>
      </c>
      <c r="O1839" s="176">
        <v>46143</v>
      </c>
      <c r="S1839" t="s">
        <v>5097</v>
      </c>
      <c r="T1839" s="179" t="s">
        <v>65</v>
      </c>
      <c r="U1839" t="s">
        <v>66</v>
      </c>
      <c r="V1839" t="str">
        <f>_xlfn.XLOOKUP(UTILIZADAS[[#This Row],[Contacto1]],Tabla2[phone_number_dialed],Tabla2[status_name],,0)</f>
        <v>Agent Not Available</v>
      </c>
    </row>
    <row r="1840" spans="1:22" x14ac:dyDescent="0.25">
      <c r="A1840" t="s">
        <v>4605</v>
      </c>
      <c r="B1840" t="s">
        <v>5098</v>
      </c>
      <c r="C1840" s="4">
        <v>366077440000</v>
      </c>
      <c r="D1840" t="s">
        <v>4605</v>
      </c>
      <c r="G1840" s="176">
        <v>46143</v>
      </c>
      <c r="H1840">
        <v>65602917</v>
      </c>
      <c r="I1840">
        <v>65602917</v>
      </c>
      <c r="O1840" s="176">
        <v>46143</v>
      </c>
      <c r="S1840" t="s">
        <v>5099</v>
      </c>
      <c r="T1840" s="180" t="s">
        <v>65</v>
      </c>
      <c r="U1840" t="s">
        <v>66</v>
      </c>
      <c r="V1840" t="str">
        <f>_xlfn.XLOOKUP(UTILIZADAS[[#This Row],[Contacto1]],Tabla2[phone_number_dialed],Tabla2[status_name],,0)</f>
        <v>Auto busy</v>
      </c>
    </row>
    <row r="1841" spans="1:22" x14ac:dyDescent="0.25">
      <c r="A1841" t="s">
        <v>4605</v>
      </c>
      <c r="B1841" t="s">
        <v>199</v>
      </c>
      <c r="C1841" s="4">
        <v>363000200000</v>
      </c>
      <c r="D1841" t="s">
        <v>4605</v>
      </c>
      <c r="G1841" s="176">
        <v>46143</v>
      </c>
      <c r="H1841">
        <v>65608513</v>
      </c>
      <c r="I1841">
        <v>65608513</v>
      </c>
      <c r="O1841" s="176">
        <v>46143</v>
      </c>
      <c r="S1841" t="s">
        <v>200</v>
      </c>
      <c r="T1841" s="179" t="s">
        <v>65</v>
      </c>
      <c r="U1841" t="s">
        <v>66</v>
      </c>
      <c r="V1841" t="str">
        <f>_xlfn.XLOOKUP(UTILIZADAS[[#This Row],[Contacto1]],Tabla2[phone_number_dialed],Tabla2[status_name],,0)</f>
        <v>Buzon de voz</v>
      </c>
    </row>
    <row r="1842" spans="1:22" x14ac:dyDescent="0.25">
      <c r="A1842" t="s">
        <v>4605</v>
      </c>
      <c r="B1842" t="s">
        <v>2459</v>
      </c>
      <c r="C1842" s="4">
        <v>363034570000</v>
      </c>
      <c r="D1842" t="s">
        <v>4605</v>
      </c>
      <c r="G1842" s="176">
        <v>46143</v>
      </c>
      <c r="H1842">
        <v>65628929</v>
      </c>
      <c r="I1842">
        <v>65628929</v>
      </c>
      <c r="O1842" s="176">
        <v>46143</v>
      </c>
      <c r="S1842" t="s">
        <v>4039</v>
      </c>
      <c r="T1842" s="180" t="s">
        <v>65</v>
      </c>
      <c r="U1842" t="s">
        <v>66</v>
      </c>
      <c r="V1842" t="str">
        <f>_xlfn.XLOOKUP(UTILIZADAS[[#This Row],[Contacto1]],Tabla2[phone_number_dialed],Tabla2[status_name],,0)</f>
        <v>Agent Not Available</v>
      </c>
    </row>
    <row r="1843" spans="1:22" x14ac:dyDescent="0.25">
      <c r="A1843" t="s">
        <v>4605</v>
      </c>
      <c r="B1843" t="s">
        <v>2359</v>
      </c>
      <c r="C1843" s="4">
        <v>366022540000</v>
      </c>
      <c r="D1843" t="s">
        <v>4605</v>
      </c>
      <c r="G1843" s="176">
        <v>46143</v>
      </c>
      <c r="H1843">
        <v>65640329</v>
      </c>
      <c r="I1843">
        <v>65640329</v>
      </c>
      <c r="O1843" s="176">
        <v>46143</v>
      </c>
      <c r="S1843" t="s">
        <v>3921</v>
      </c>
      <c r="T1843" s="179" t="s">
        <v>65</v>
      </c>
      <c r="U1843" t="s">
        <v>66</v>
      </c>
      <c r="V1843" t="str">
        <f>_xlfn.XLOOKUP(UTILIZADAS[[#This Row],[Contacto1]],Tabla2[phone_number_dialed],Tabla2[status_name],,0)</f>
        <v>Agent Not Available</v>
      </c>
    </row>
    <row r="1844" spans="1:22" x14ac:dyDescent="0.25">
      <c r="A1844" t="s">
        <v>4605</v>
      </c>
      <c r="B1844" t="s">
        <v>4414</v>
      </c>
      <c r="C1844" s="4">
        <v>364030950000</v>
      </c>
      <c r="D1844" t="s">
        <v>4605</v>
      </c>
      <c r="G1844" s="176">
        <v>46143</v>
      </c>
      <c r="H1844">
        <v>65652862</v>
      </c>
      <c r="I1844">
        <v>65652862</v>
      </c>
      <c r="O1844" s="176">
        <v>46143</v>
      </c>
      <c r="S1844" t="s">
        <v>4006</v>
      </c>
      <c r="T1844" s="180" t="s">
        <v>65</v>
      </c>
      <c r="U1844" t="s">
        <v>66</v>
      </c>
      <c r="V1844" t="str">
        <f>_xlfn.XLOOKUP(UTILIZADAS[[#This Row],[Contacto1]],Tabla2[phone_number_dialed],Tabla2[status_name],,0)</f>
        <v>Auto busy</v>
      </c>
    </row>
    <row r="1845" spans="1:22" x14ac:dyDescent="0.25">
      <c r="A1845" t="s">
        <v>4605</v>
      </c>
      <c r="B1845" t="s">
        <v>5100</v>
      </c>
      <c r="C1845" s="4">
        <v>365077090000</v>
      </c>
      <c r="D1845" t="s">
        <v>4605</v>
      </c>
      <c r="G1845" s="176">
        <v>46143</v>
      </c>
      <c r="H1845">
        <v>65665749</v>
      </c>
      <c r="I1845">
        <v>65665749</v>
      </c>
      <c r="O1845" s="176">
        <v>46143</v>
      </c>
      <c r="S1845" t="s">
        <v>5101</v>
      </c>
      <c r="T1845" s="179" t="s">
        <v>65</v>
      </c>
      <c r="U1845" t="s">
        <v>66</v>
      </c>
      <c r="V1845" t="str">
        <f>_xlfn.XLOOKUP(UTILIZADAS[[#This Row],[Contacto1]],Tabla2[phone_number_dialed],Tabla2[status_name],,0)</f>
        <v>Agent Not Available</v>
      </c>
    </row>
    <row r="1846" spans="1:22" x14ac:dyDescent="0.25">
      <c r="A1846" t="s">
        <v>4605</v>
      </c>
      <c r="B1846" t="s">
        <v>4909</v>
      </c>
      <c r="C1846" s="4">
        <v>363009000000</v>
      </c>
      <c r="D1846" t="s">
        <v>4605</v>
      </c>
      <c r="G1846" s="176">
        <v>46143</v>
      </c>
      <c r="H1846">
        <v>65675141</v>
      </c>
      <c r="I1846">
        <v>65675141</v>
      </c>
      <c r="O1846" s="176">
        <v>46143</v>
      </c>
      <c r="S1846" t="s">
        <v>5102</v>
      </c>
      <c r="T1846" t="s">
        <v>65</v>
      </c>
      <c r="U1846" t="s">
        <v>4619</v>
      </c>
      <c r="V1846" t="str">
        <f>_xlfn.XLOOKUP(UTILIZADAS[[#This Row],[Contacto1]],Tabla2[phone_number_dialed],Tabla2[status_name],,0)</f>
        <v>Agent Not Available</v>
      </c>
    </row>
    <row r="1847" spans="1:22" x14ac:dyDescent="0.25">
      <c r="A1847" t="s">
        <v>4605</v>
      </c>
      <c r="B1847" t="s">
        <v>4339</v>
      </c>
      <c r="C1847" s="4">
        <v>219058320000</v>
      </c>
      <c r="D1847" t="s">
        <v>4605</v>
      </c>
      <c r="G1847" s="176">
        <v>46143</v>
      </c>
      <c r="H1847">
        <v>65695107</v>
      </c>
      <c r="I1847">
        <v>65695107</v>
      </c>
      <c r="O1847" s="176">
        <v>46143</v>
      </c>
      <c r="S1847" t="s">
        <v>3866</v>
      </c>
      <c r="T1847" s="180" t="s">
        <v>65</v>
      </c>
      <c r="U1847" t="s">
        <v>66</v>
      </c>
      <c r="V1847" t="str">
        <f>_xlfn.XLOOKUP(UTILIZADAS[[#This Row],[Contacto1]],Tabla2[phone_number_dialed],Tabla2[status_name],,0)</f>
        <v>Agent Not Available</v>
      </c>
    </row>
    <row r="1848" spans="1:22" x14ac:dyDescent="0.25">
      <c r="A1848" t="s">
        <v>4605</v>
      </c>
      <c r="B1848" t="s">
        <v>5103</v>
      </c>
      <c r="C1848" s="4">
        <v>365084050000</v>
      </c>
      <c r="D1848" t="s">
        <v>4605</v>
      </c>
      <c r="G1848" s="176">
        <v>46143</v>
      </c>
      <c r="H1848">
        <v>65702797</v>
      </c>
      <c r="I1848">
        <v>65702797</v>
      </c>
      <c r="O1848" s="176">
        <v>46143</v>
      </c>
      <c r="S1848" t="s">
        <v>5104</v>
      </c>
      <c r="T1848" s="179" t="s">
        <v>65</v>
      </c>
      <c r="U1848" t="s">
        <v>66</v>
      </c>
      <c r="V1848" t="str">
        <f>_xlfn.XLOOKUP(UTILIZADAS[[#This Row],[Contacto1]],Tabla2[phone_number_dialed],Tabla2[status_name],,0)</f>
        <v>Cuenta cesada</v>
      </c>
    </row>
    <row r="1849" spans="1:22" x14ac:dyDescent="0.25">
      <c r="A1849" t="s">
        <v>4605</v>
      </c>
      <c r="B1849" t="s">
        <v>5105</v>
      </c>
      <c r="C1849" s="4">
        <v>366011910000</v>
      </c>
      <c r="D1849" t="s">
        <v>4605</v>
      </c>
      <c r="G1849" s="176">
        <v>46143</v>
      </c>
      <c r="H1849">
        <v>65705686</v>
      </c>
      <c r="I1849">
        <v>65705686</v>
      </c>
      <c r="O1849" s="176">
        <v>46143</v>
      </c>
      <c r="S1849" t="s">
        <v>5106</v>
      </c>
      <c r="T1849" t="s">
        <v>65</v>
      </c>
      <c r="U1849" t="s">
        <v>4619</v>
      </c>
      <c r="V1849" t="str">
        <f>_xlfn.XLOOKUP(UTILIZADAS[[#This Row],[Contacto1]],Tabla2[phone_number_dialed],Tabla2[status_name],,0)</f>
        <v>Buzon de voz</v>
      </c>
    </row>
    <row r="1850" spans="1:22" x14ac:dyDescent="0.25">
      <c r="A1850" t="s">
        <v>4605</v>
      </c>
      <c r="B1850" t="s">
        <v>5107</v>
      </c>
      <c r="C1850" s="4">
        <v>352061060000</v>
      </c>
      <c r="D1850" t="s">
        <v>4605</v>
      </c>
      <c r="G1850" s="176">
        <v>46143</v>
      </c>
      <c r="H1850">
        <v>65709766</v>
      </c>
      <c r="I1850">
        <v>65709766</v>
      </c>
      <c r="O1850" s="176">
        <v>46143</v>
      </c>
      <c r="S1850" t="s">
        <v>5108</v>
      </c>
      <c r="T1850" t="s">
        <v>65</v>
      </c>
      <c r="U1850" t="s">
        <v>4619</v>
      </c>
      <c r="V1850" t="str">
        <f>_xlfn.XLOOKUP(UTILIZADAS[[#This Row],[Contacto1]],Tabla2[phone_number_dialed],Tabla2[status_name],,0)</f>
        <v>Cuenta cesada</v>
      </c>
    </row>
    <row r="1851" spans="1:22" x14ac:dyDescent="0.25">
      <c r="A1851" t="s">
        <v>4605</v>
      </c>
      <c r="B1851" t="s">
        <v>5109</v>
      </c>
      <c r="C1851" s="4">
        <v>365008770000</v>
      </c>
      <c r="D1851" t="s">
        <v>4605</v>
      </c>
      <c r="G1851" s="176">
        <v>46143</v>
      </c>
      <c r="H1851">
        <v>65712096</v>
      </c>
      <c r="I1851">
        <v>65712096</v>
      </c>
      <c r="O1851" s="176">
        <v>46143</v>
      </c>
      <c r="S1851" t="s">
        <v>5110</v>
      </c>
      <c r="T1851" t="s">
        <v>65</v>
      </c>
      <c r="U1851" t="s">
        <v>4619</v>
      </c>
      <c r="V1851" t="str">
        <f>_xlfn.XLOOKUP(UTILIZADAS[[#This Row],[Contacto1]],Tabla2[phone_number_dialed],Tabla2[status_name],,0)</f>
        <v>Buzon de voz</v>
      </c>
    </row>
    <row r="1852" spans="1:22" x14ac:dyDescent="0.25">
      <c r="A1852" t="s">
        <v>4605</v>
      </c>
      <c r="B1852" t="s">
        <v>5111</v>
      </c>
      <c r="C1852" s="4">
        <v>366065930000</v>
      </c>
      <c r="D1852" t="s">
        <v>4605</v>
      </c>
      <c r="G1852" s="176">
        <v>46143</v>
      </c>
      <c r="H1852">
        <v>65723109</v>
      </c>
      <c r="I1852">
        <v>65723109</v>
      </c>
      <c r="O1852" s="176">
        <v>46143</v>
      </c>
      <c r="S1852" t="s">
        <v>5112</v>
      </c>
      <c r="T1852" s="180" t="s">
        <v>65</v>
      </c>
      <c r="U1852" t="s">
        <v>66</v>
      </c>
      <c r="V1852" t="str">
        <f>_xlfn.XLOOKUP(UTILIZADAS[[#This Row],[Contacto1]],Tabla2[phone_number_dialed],Tabla2[status_name],,0)</f>
        <v>Agent Not Available</v>
      </c>
    </row>
    <row r="1853" spans="1:22" x14ac:dyDescent="0.25">
      <c r="A1853" t="s">
        <v>4605</v>
      </c>
      <c r="B1853" t="s">
        <v>575</v>
      </c>
      <c r="C1853" s="4">
        <v>357357600000</v>
      </c>
      <c r="D1853" t="s">
        <v>4605</v>
      </c>
      <c r="G1853" s="176">
        <v>46143</v>
      </c>
      <c r="H1853">
        <v>65763166</v>
      </c>
      <c r="I1853">
        <v>65763166</v>
      </c>
      <c r="O1853" s="176">
        <v>46143</v>
      </c>
      <c r="S1853" t="s">
        <v>576</v>
      </c>
      <c r="T1853" t="s">
        <v>65</v>
      </c>
      <c r="U1853" t="s">
        <v>597</v>
      </c>
      <c r="V1853" t="str">
        <f>_xlfn.XLOOKUP(UTILIZADAS[[#This Row],[Contacto1]],Tabla2[phone_number_dialed],Tabla2[status_name],,0)</f>
        <v>Agent Not Available</v>
      </c>
    </row>
    <row r="1854" spans="1:22" x14ac:dyDescent="0.25">
      <c r="A1854" t="s">
        <v>4605</v>
      </c>
      <c r="B1854" t="s">
        <v>840</v>
      </c>
      <c r="C1854" s="4">
        <v>984072480000</v>
      </c>
      <c r="D1854" t="s">
        <v>4605</v>
      </c>
      <c r="G1854" s="176">
        <v>46143</v>
      </c>
      <c r="H1854">
        <v>65811775</v>
      </c>
      <c r="I1854">
        <v>65811775</v>
      </c>
      <c r="O1854" s="176">
        <v>46143</v>
      </c>
      <c r="S1854" t="s">
        <v>4004</v>
      </c>
      <c r="T1854" s="179" t="s">
        <v>65</v>
      </c>
      <c r="U1854" t="s">
        <v>66</v>
      </c>
      <c r="V1854" t="str">
        <f>_xlfn.XLOOKUP(UTILIZADAS[[#This Row],[Contacto1]],Tabla2[phone_number_dialed],Tabla2[status_name],,0)</f>
        <v>Cuenta cesada</v>
      </c>
    </row>
    <row r="1855" spans="1:22" x14ac:dyDescent="0.25">
      <c r="A1855" t="s">
        <v>4605</v>
      </c>
      <c r="B1855" t="s">
        <v>4362</v>
      </c>
      <c r="C1855" s="4">
        <v>361017650000</v>
      </c>
      <c r="D1855" t="s">
        <v>4605</v>
      </c>
      <c r="G1855" s="176">
        <v>46143</v>
      </c>
      <c r="H1855">
        <v>65822235</v>
      </c>
      <c r="I1855">
        <v>65822235</v>
      </c>
      <c r="O1855" s="176">
        <v>46143</v>
      </c>
      <c r="S1855" t="s">
        <v>3900</v>
      </c>
      <c r="T1855" s="180" t="s">
        <v>65</v>
      </c>
      <c r="U1855" t="s">
        <v>66</v>
      </c>
      <c r="V1855" t="str">
        <f>_xlfn.XLOOKUP(UTILIZADAS[[#This Row],[Contacto1]],Tabla2[phone_number_dialed],Tabla2[status_name],,0)</f>
        <v>Cuenta cesada</v>
      </c>
    </row>
    <row r="1856" spans="1:22" x14ac:dyDescent="0.25">
      <c r="A1856" t="s">
        <v>4605</v>
      </c>
      <c r="B1856" t="s">
        <v>269</v>
      </c>
      <c r="C1856" s="4">
        <v>352383950000</v>
      </c>
      <c r="D1856" t="s">
        <v>4605</v>
      </c>
      <c r="G1856" s="176">
        <v>46143</v>
      </c>
      <c r="H1856">
        <v>65840330</v>
      </c>
      <c r="I1856">
        <v>65840330</v>
      </c>
      <c r="O1856" s="176">
        <v>46143</v>
      </c>
      <c r="S1856" t="s">
        <v>270</v>
      </c>
      <c r="T1856" t="s">
        <v>65</v>
      </c>
      <c r="U1856" t="s">
        <v>597</v>
      </c>
      <c r="V1856" t="str">
        <f>_xlfn.XLOOKUP(UTILIZADAS[[#This Row],[Contacto1]],Tabla2[phone_number_dialed],Tabla2[status_name],,0)</f>
        <v>Auto busy</v>
      </c>
    </row>
    <row r="1857" spans="1:22" x14ac:dyDescent="0.25">
      <c r="A1857" t="s">
        <v>4605</v>
      </c>
      <c r="B1857" t="s">
        <v>5113</v>
      </c>
      <c r="C1857" s="4">
        <v>358355700000</v>
      </c>
      <c r="D1857" t="s">
        <v>4605</v>
      </c>
      <c r="G1857" s="176">
        <v>46143</v>
      </c>
      <c r="H1857">
        <v>65847194</v>
      </c>
      <c r="I1857">
        <v>65847194</v>
      </c>
      <c r="O1857" s="176">
        <v>46143</v>
      </c>
      <c r="S1857" t="s">
        <v>5114</v>
      </c>
      <c r="T1857" t="s">
        <v>65</v>
      </c>
      <c r="U1857" t="s">
        <v>4619</v>
      </c>
      <c r="V1857" t="str">
        <f>_xlfn.XLOOKUP(UTILIZADAS[[#This Row],[Contacto1]],Tabla2[phone_number_dialed],Tabla2[status_name],,0)</f>
        <v>Agent Not Available</v>
      </c>
    </row>
    <row r="1858" spans="1:22" x14ac:dyDescent="0.25">
      <c r="A1858" t="s">
        <v>4605</v>
      </c>
      <c r="B1858" t="s">
        <v>1310</v>
      </c>
      <c r="C1858" s="4">
        <v>351373250000</v>
      </c>
      <c r="D1858" t="s">
        <v>4605</v>
      </c>
      <c r="G1858" s="176">
        <v>46143</v>
      </c>
      <c r="H1858">
        <v>65848748</v>
      </c>
      <c r="I1858">
        <v>65848748</v>
      </c>
      <c r="O1858" s="176">
        <v>46143</v>
      </c>
      <c r="S1858" t="s">
        <v>1311</v>
      </c>
      <c r="T1858" s="179" t="s">
        <v>65</v>
      </c>
      <c r="U1858" t="s">
        <v>66</v>
      </c>
      <c r="V1858" t="str">
        <f>_xlfn.XLOOKUP(UTILIZADAS[[#This Row],[Contacto1]],Tabla2[phone_number_dialed],Tabla2[status_name],,0)</f>
        <v>Agent Not Available</v>
      </c>
    </row>
    <row r="1859" spans="1:22" x14ac:dyDescent="0.25">
      <c r="A1859" t="s">
        <v>4605</v>
      </c>
      <c r="B1859" t="s">
        <v>251</v>
      </c>
      <c r="C1859" s="4">
        <v>369000800000</v>
      </c>
      <c r="D1859" t="s">
        <v>4605</v>
      </c>
      <c r="G1859" s="176">
        <v>46143</v>
      </c>
      <c r="H1859">
        <v>65862163</v>
      </c>
      <c r="I1859">
        <v>65862163</v>
      </c>
      <c r="O1859" s="176">
        <v>46143</v>
      </c>
      <c r="S1859" t="s">
        <v>252</v>
      </c>
      <c r="T1859" s="180" t="s">
        <v>86</v>
      </c>
      <c r="U1859" t="s">
        <v>66</v>
      </c>
      <c r="V1859" t="str">
        <f>_xlfn.XLOOKUP(UTILIZADAS[[#This Row],[Contacto1]],Tabla2[phone_number_dialed],Tabla2[status_name],,0)</f>
        <v>Agent Not Available</v>
      </c>
    </row>
    <row r="1860" spans="1:22" x14ac:dyDescent="0.25">
      <c r="A1860" t="s">
        <v>4605</v>
      </c>
      <c r="B1860" t="s">
        <v>5115</v>
      </c>
      <c r="C1860" s="4">
        <v>365077080000</v>
      </c>
      <c r="D1860" t="s">
        <v>4605</v>
      </c>
      <c r="G1860" s="176">
        <v>46143</v>
      </c>
      <c r="H1860">
        <v>65868223</v>
      </c>
      <c r="I1860">
        <v>65868223</v>
      </c>
      <c r="O1860" s="176">
        <v>46143</v>
      </c>
      <c r="S1860" t="s">
        <v>5116</v>
      </c>
      <c r="T1860" s="179" t="s">
        <v>65</v>
      </c>
      <c r="U1860" t="s">
        <v>66</v>
      </c>
      <c r="V1860" t="str">
        <f>_xlfn.XLOOKUP(UTILIZADAS[[#This Row],[Contacto1]],Tabla2[phone_number_dialed],Tabla2[status_name],,0)</f>
        <v>Agent Not Available</v>
      </c>
    </row>
    <row r="1861" spans="1:22" x14ac:dyDescent="0.25">
      <c r="A1861" t="s">
        <v>4605</v>
      </c>
      <c r="B1861" t="s">
        <v>2295</v>
      </c>
      <c r="C1861" s="4">
        <v>353376580000</v>
      </c>
      <c r="D1861" t="s">
        <v>4605</v>
      </c>
      <c r="G1861" s="176">
        <v>46143</v>
      </c>
      <c r="H1861">
        <v>65873326</v>
      </c>
      <c r="I1861">
        <v>65873326</v>
      </c>
      <c r="O1861" s="176">
        <v>46143</v>
      </c>
      <c r="S1861" t="s">
        <v>3846</v>
      </c>
      <c r="T1861" s="180" t="s">
        <v>65</v>
      </c>
      <c r="U1861" t="s">
        <v>66</v>
      </c>
      <c r="V1861" t="str">
        <f>_xlfn.XLOOKUP(UTILIZADAS[[#This Row],[Contacto1]],Tabla2[phone_number_dialed],Tabla2[status_name],,0)</f>
        <v>Cuenta cesada</v>
      </c>
    </row>
    <row r="1862" spans="1:22" x14ac:dyDescent="0.25">
      <c r="A1862" t="s">
        <v>4605</v>
      </c>
      <c r="B1862" t="s">
        <v>4399</v>
      </c>
      <c r="C1862" s="4">
        <v>369027630000</v>
      </c>
      <c r="D1862" t="s">
        <v>4605</v>
      </c>
      <c r="G1862" s="176">
        <v>46143</v>
      </c>
      <c r="H1862">
        <v>65878780</v>
      </c>
      <c r="I1862">
        <v>65878780</v>
      </c>
      <c r="O1862" s="176">
        <v>46143</v>
      </c>
      <c r="S1862" t="s">
        <v>3976</v>
      </c>
      <c r="T1862" s="179" t="s">
        <v>65</v>
      </c>
      <c r="U1862" t="s">
        <v>66</v>
      </c>
      <c r="V1862" t="str">
        <f>_xlfn.XLOOKUP(UTILIZADAS[[#This Row],[Contacto1]],Tabla2[phone_number_dialed],Tabla2[status_name],,0)</f>
        <v>No Answer AutoDial</v>
      </c>
    </row>
    <row r="1863" spans="1:22" x14ac:dyDescent="0.25">
      <c r="A1863" t="s">
        <v>4605</v>
      </c>
      <c r="B1863" t="s">
        <v>1523</v>
      </c>
      <c r="C1863" s="4">
        <v>353360370000</v>
      </c>
      <c r="D1863" t="s">
        <v>4605</v>
      </c>
      <c r="G1863" s="176">
        <v>46143</v>
      </c>
      <c r="H1863">
        <v>65880586</v>
      </c>
      <c r="I1863">
        <v>65880586</v>
      </c>
      <c r="O1863" s="176">
        <v>46143</v>
      </c>
      <c r="S1863" t="s">
        <v>1524</v>
      </c>
      <c r="T1863" s="180" t="s">
        <v>85</v>
      </c>
      <c r="U1863" t="s">
        <v>66</v>
      </c>
      <c r="V1863" t="str">
        <f>_xlfn.XLOOKUP(UTILIZADAS[[#This Row],[Contacto1]],Tabla2[phone_number_dialed],Tabla2[status_name],,0)</f>
        <v>Agent Not Available</v>
      </c>
    </row>
    <row r="1864" spans="1:22" x14ac:dyDescent="0.25">
      <c r="A1864" t="s">
        <v>4605</v>
      </c>
      <c r="B1864" t="s">
        <v>1300</v>
      </c>
      <c r="C1864" s="4">
        <v>351372710000</v>
      </c>
      <c r="D1864" t="s">
        <v>4605</v>
      </c>
      <c r="G1864" s="176">
        <v>46143</v>
      </c>
      <c r="H1864">
        <v>65881414</v>
      </c>
      <c r="I1864">
        <v>65881414</v>
      </c>
      <c r="O1864" s="176">
        <v>46143</v>
      </c>
      <c r="S1864" t="s">
        <v>1301</v>
      </c>
      <c r="T1864" s="179" t="s">
        <v>85</v>
      </c>
      <c r="U1864" t="s">
        <v>66</v>
      </c>
      <c r="V1864" t="str">
        <f>_xlfn.XLOOKUP(UTILIZADAS[[#This Row],[Contacto1]],Tabla2[phone_number_dialed],Tabla2[status_name],,0)</f>
        <v>Agent Not Available</v>
      </c>
    </row>
    <row r="1865" spans="1:22" x14ac:dyDescent="0.25">
      <c r="A1865" t="s">
        <v>4605</v>
      </c>
      <c r="B1865" t="s">
        <v>5117</v>
      </c>
      <c r="C1865" s="4">
        <v>362020240000</v>
      </c>
      <c r="D1865" t="s">
        <v>4605</v>
      </c>
      <c r="G1865" s="176">
        <v>46143</v>
      </c>
      <c r="H1865">
        <v>65884067</v>
      </c>
      <c r="I1865">
        <v>65884067</v>
      </c>
      <c r="O1865" s="176">
        <v>46143</v>
      </c>
      <c r="S1865" t="s">
        <v>5118</v>
      </c>
      <c r="T1865" t="s">
        <v>65</v>
      </c>
      <c r="U1865" t="s">
        <v>4619</v>
      </c>
      <c r="V1865" t="str">
        <f>_xlfn.XLOOKUP(UTILIZADAS[[#This Row],[Contacto1]],Tabla2[phone_number_dialed],Tabla2[status_name],,0)</f>
        <v>Cliente al dia</v>
      </c>
    </row>
    <row r="1866" spans="1:22" x14ac:dyDescent="0.25">
      <c r="A1866" t="s">
        <v>4605</v>
      </c>
      <c r="B1866" t="s">
        <v>5119</v>
      </c>
      <c r="C1866" s="4">
        <v>362089000000</v>
      </c>
      <c r="D1866" t="s">
        <v>4605</v>
      </c>
      <c r="G1866" s="176">
        <v>46143</v>
      </c>
      <c r="H1866">
        <v>65885768</v>
      </c>
      <c r="I1866">
        <v>65885768</v>
      </c>
      <c r="O1866" s="176">
        <v>46143</v>
      </c>
      <c r="S1866" t="s">
        <v>5120</v>
      </c>
      <c r="T1866" s="180" t="s">
        <v>85</v>
      </c>
      <c r="U1866" t="s">
        <v>66</v>
      </c>
      <c r="V1866" t="str">
        <f>_xlfn.XLOOKUP(UTILIZADAS[[#This Row],[Contacto1]],Tabla2[phone_number_dialed],Tabla2[status_name],,0)</f>
        <v>Auto busy</v>
      </c>
    </row>
    <row r="1867" spans="1:22" x14ac:dyDescent="0.25">
      <c r="A1867" t="s">
        <v>4605</v>
      </c>
      <c r="B1867" t="s">
        <v>5121</v>
      </c>
      <c r="C1867" s="4">
        <v>364091120000</v>
      </c>
      <c r="D1867" t="s">
        <v>4605</v>
      </c>
      <c r="G1867" s="176">
        <v>46143</v>
      </c>
      <c r="H1867">
        <v>65890266</v>
      </c>
      <c r="I1867">
        <v>65890266</v>
      </c>
      <c r="O1867" s="176">
        <v>46143</v>
      </c>
      <c r="S1867" t="s">
        <v>5122</v>
      </c>
      <c r="T1867" s="179" t="s">
        <v>65</v>
      </c>
      <c r="U1867" t="s">
        <v>66</v>
      </c>
      <c r="V1867" t="str">
        <f>_xlfn.XLOOKUP(UTILIZADAS[[#This Row],[Contacto1]],Tabla2[phone_number_dialed],Tabla2[status_name],,0)</f>
        <v>Agent Not Available</v>
      </c>
    </row>
    <row r="1868" spans="1:22" x14ac:dyDescent="0.25">
      <c r="A1868" t="s">
        <v>4605</v>
      </c>
      <c r="B1868" t="s">
        <v>4404</v>
      </c>
      <c r="C1868" s="4">
        <v>361027770000</v>
      </c>
      <c r="D1868" t="s">
        <v>4605</v>
      </c>
      <c r="G1868" s="176">
        <v>46143</v>
      </c>
      <c r="H1868">
        <v>65892172</v>
      </c>
      <c r="I1868">
        <v>65892172</v>
      </c>
      <c r="O1868" s="176">
        <v>46143</v>
      </c>
      <c r="S1868" t="s">
        <v>3982</v>
      </c>
      <c r="T1868" s="180" t="s">
        <v>65</v>
      </c>
      <c r="U1868" t="s">
        <v>66</v>
      </c>
      <c r="V1868" t="str">
        <f>_xlfn.XLOOKUP(UTILIZADAS[[#This Row],[Contacto1]],Tabla2[phone_number_dialed],Tabla2[status_name],,0)</f>
        <v>Agent Not Available</v>
      </c>
    </row>
    <row r="1869" spans="1:22" x14ac:dyDescent="0.25">
      <c r="A1869" t="s">
        <v>4605</v>
      </c>
      <c r="B1869" t="s">
        <v>2288</v>
      </c>
      <c r="C1869" s="4">
        <v>353369030000</v>
      </c>
      <c r="D1869" t="s">
        <v>4605</v>
      </c>
      <c r="G1869" s="176">
        <v>46143</v>
      </c>
      <c r="H1869">
        <v>65894658</v>
      </c>
      <c r="I1869">
        <v>65894658</v>
      </c>
      <c r="O1869" s="176">
        <v>46143</v>
      </c>
      <c r="S1869" t="s">
        <v>3837</v>
      </c>
      <c r="T1869" s="179" t="s">
        <v>65</v>
      </c>
      <c r="U1869" t="s">
        <v>66</v>
      </c>
      <c r="V1869" t="str">
        <f>_xlfn.XLOOKUP(UTILIZADAS[[#This Row],[Contacto1]],Tabla2[phone_number_dialed],Tabla2[status_name],,0)</f>
        <v>Agent Not Available</v>
      </c>
    </row>
    <row r="1870" spans="1:22" x14ac:dyDescent="0.25">
      <c r="A1870" t="s">
        <v>4605</v>
      </c>
      <c r="B1870" t="s">
        <v>1493</v>
      </c>
      <c r="C1870" s="4">
        <v>357361480000</v>
      </c>
      <c r="D1870" t="s">
        <v>4605</v>
      </c>
      <c r="G1870" s="176">
        <v>46143</v>
      </c>
      <c r="H1870">
        <v>65896977</v>
      </c>
      <c r="I1870">
        <v>65896977</v>
      </c>
      <c r="O1870" s="176">
        <v>46143</v>
      </c>
      <c r="S1870" t="s">
        <v>1494</v>
      </c>
      <c r="T1870" s="180" t="s">
        <v>65</v>
      </c>
      <c r="U1870" t="s">
        <v>66</v>
      </c>
      <c r="V1870" t="str">
        <f>_xlfn.XLOOKUP(UTILIZADAS[[#This Row],[Contacto1]],Tabla2[phone_number_dialed],Tabla2[status_name],,0)</f>
        <v>Agent Not Available</v>
      </c>
    </row>
    <row r="1871" spans="1:22" x14ac:dyDescent="0.25">
      <c r="A1871" t="s">
        <v>4605</v>
      </c>
      <c r="B1871" t="s">
        <v>2307</v>
      </c>
      <c r="C1871" s="4">
        <v>353379760000</v>
      </c>
      <c r="D1871" t="s">
        <v>4605</v>
      </c>
      <c r="G1871" s="176">
        <v>46143</v>
      </c>
      <c r="H1871">
        <v>65897309</v>
      </c>
      <c r="I1871">
        <v>65897309</v>
      </c>
      <c r="O1871" s="176">
        <v>46143</v>
      </c>
      <c r="S1871" t="s">
        <v>3858</v>
      </c>
      <c r="T1871" s="179" t="s">
        <v>85</v>
      </c>
      <c r="U1871" t="s">
        <v>66</v>
      </c>
      <c r="V1871" t="str">
        <f>_xlfn.XLOOKUP(UTILIZADAS[[#This Row],[Contacto1]],Tabla2[phone_number_dialed],Tabla2[status_name],,0)</f>
        <v>Agent Not Available</v>
      </c>
    </row>
    <row r="1872" spans="1:22" x14ac:dyDescent="0.25">
      <c r="A1872" t="s">
        <v>4605</v>
      </c>
      <c r="B1872" t="s">
        <v>5123</v>
      </c>
      <c r="C1872" s="4">
        <v>362052750000</v>
      </c>
      <c r="D1872" t="s">
        <v>4605</v>
      </c>
      <c r="G1872" s="176">
        <v>46143</v>
      </c>
      <c r="H1872">
        <v>65909924</v>
      </c>
      <c r="I1872">
        <v>65909924</v>
      </c>
      <c r="O1872" s="176">
        <v>46143</v>
      </c>
      <c r="S1872" t="s">
        <v>5124</v>
      </c>
      <c r="T1872" s="180" t="s">
        <v>65</v>
      </c>
      <c r="U1872" t="s">
        <v>66</v>
      </c>
      <c r="V1872" t="str">
        <f>_xlfn.XLOOKUP(UTILIZADAS[[#This Row],[Contacto1]],Tabla2[phone_number_dialed],Tabla2[status_name],,0)</f>
        <v>Agent Not Available</v>
      </c>
    </row>
    <row r="1873" spans="1:22" x14ac:dyDescent="0.25">
      <c r="A1873" t="s">
        <v>4605</v>
      </c>
      <c r="B1873" t="s">
        <v>4436</v>
      </c>
      <c r="C1873" s="4">
        <v>996017340000</v>
      </c>
      <c r="D1873" t="s">
        <v>4605</v>
      </c>
      <c r="G1873" s="176">
        <v>46143</v>
      </c>
      <c r="H1873">
        <v>65923460</v>
      </c>
      <c r="I1873">
        <v>65923460</v>
      </c>
      <c r="O1873" s="176">
        <v>46143</v>
      </c>
      <c r="S1873" t="s">
        <v>4056</v>
      </c>
      <c r="T1873" s="179" t="s">
        <v>86</v>
      </c>
      <c r="U1873" t="s">
        <v>66</v>
      </c>
      <c r="V1873" t="str">
        <f>_xlfn.XLOOKUP(UTILIZADAS[[#This Row],[Contacto1]],Tabla2[phone_number_dialed],Tabla2[status_name],,0)</f>
        <v>Auto busy</v>
      </c>
    </row>
    <row r="1874" spans="1:22" x14ac:dyDescent="0.25">
      <c r="A1874" t="s">
        <v>4605</v>
      </c>
      <c r="B1874" t="s">
        <v>5125</v>
      </c>
      <c r="C1874" s="4">
        <v>362067450000</v>
      </c>
      <c r="D1874" t="s">
        <v>4605</v>
      </c>
      <c r="G1874" s="176">
        <v>46143</v>
      </c>
      <c r="H1874">
        <v>65924574</v>
      </c>
      <c r="I1874">
        <v>65924574</v>
      </c>
      <c r="O1874" s="176">
        <v>46143</v>
      </c>
      <c r="S1874" t="s">
        <v>5126</v>
      </c>
      <c r="T1874" s="180" t="s">
        <v>65</v>
      </c>
      <c r="U1874" t="s">
        <v>66</v>
      </c>
      <c r="V1874" t="str">
        <f>_xlfn.XLOOKUP(UTILIZADAS[[#This Row],[Contacto1]],Tabla2[phone_number_dialed],Tabla2[status_name],,0)</f>
        <v>Agent Not Available</v>
      </c>
    </row>
    <row r="1875" spans="1:22" x14ac:dyDescent="0.25">
      <c r="A1875" t="s">
        <v>4605</v>
      </c>
      <c r="B1875" t="s">
        <v>4398</v>
      </c>
      <c r="C1875" s="4">
        <v>366027580000</v>
      </c>
      <c r="D1875" t="s">
        <v>4605</v>
      </c>
      <c r="G1875" s="176">
        <v>46143</v>
      </c>
      <c r="H1875">
        <v>65948925</v>
      </c>
      <c r="I1875">
        <v>65948925</v>
      </c>
      <c r="O1875" s="176">
        <v>46143</v>
      </c>
      <c r="S1875" t="s">
        <v>3975</v>
      </c>
      <c r="T1875" s="179" t="s">
        <v>65</v>
      </c>
      <c r="U1875" t="s">
        <v>66</v>
      </c>
      <c r="V1875" t="str">
        <f>_xlfn.XLOOKUP(UTILIZADAS[[#This Row],[Contacto1]],Tabla2[phone_number_dialed],Tabla2[status_name],,0)</f>
        <v>Agent Not Available</v>
      </c>
    </row>
    <row r="1876" spans="1:22" x14ac:dyDescent="0.25">
      <c r="A1876" t="s">
        <v>4605</v>
      </c>
      <c r="B1876" t="s">
        <v>5127</v>
      </c>
      <c r="C1876" s="4">
        <v>363057440000</v>
      </c>
      <c r="D1876" t="s">
        <v>4605</v>
      </c>
      <c r="G1876" s="176">
        <v>46143</v>
      </c>
      <c r="H1876">
        <v>65953641</v>
      </c>
      <c r="I1876">
        <v>65953641</v>
      </c>
      <c r="O1876" s="176">
        <v>46143</v>
      </c>
      <c r="S1876" t="s">
        <v>5128</v>
      </c>
      <c r="T1876" s="180" t="s">
        <v>65</v>
      </c>
      <c r="U1876" t="s">
        <v>66</v>
      </c>
      <c r="V1876" t="str">
        <f>_xlfn.XLOOKUP(UTILIZADAS[[#This Row],[Contacto1]],Tabla2[phone_number_dialed],Tabla2[status_name],,0)</f>
        <v>Agent Not Available</v>
      </c>
    </row>
    <row r="1877" spans="1:22" x14ac:dyDescent="0.25">
      <c r="A1877" t="s">
        <v>4605</v>
      </c>
      <c r="B1877" t="s">
        <v>5129</v>
      </c>
      <c r="C1877" s="4">
        <v>365086490000</v>
      </c>
      <c r="D1877" t="s">
        <v>4605</v>
      </c>
      <c r="G1877" s="176">
        <v>46143</v>
      </c>
      <c r="H1877">
        <v>65958331</v>
      </c>
      <c r="I1877">
        <v>65958331</v>
      </c>
      <c r="O1877" s="176">
        <v>46143</v>
      </c>
      <c r="S1877" t="s">
        <v>5130</v>
      </c>
      <c r="T1877" s="179" t="s">
        <v>85</v>
      </c>
      <c r="U1877" t="s">
        <v>66</v>
      </c>
      <c r="V1877" t="str">
        <f>_xlfn.XLOOKUP(UTILIZADAS[[#This Row],[Contacto1]],Tabla2[phone_number_dialed],Tabla2[status_name],,0)</f>
        <v>No Answer AutoDial</v>
      </c>
    </row>
    <row r="1878" spans="1:22" x14ac:dyDescent="0.25">
      <c r="A1878" t="s">
        <v>4605</v>
      </c>
      <c r="B1878" t="s">
        <v>5131</v>
      </c>
      <c r="C1878" s="4">
        <v>369088960000</v>
      </c>
      <c r="D1878" t="s">
        <v>4605</v>
      </c>
      <c r="G1878" s="176">
        <v>46143</v>
      </c>
      <c r="H1878">
        <v>65961267</v>
      </c>
      <c r="I1878">
        <v>65961267</v>
      </c>
      <c r="O1878" s="176">
        <v>46143</v>
      </c>
      <c r="S1878" t="s">
        <v>5132</v>
      </c>
      <c r="T1878" s="180" t="s">
        <v>65</v>
      </c>
      <c r="U1878" t="s">
        <v>66</v>
      </c>
      <c r="V1878" t="str">
        <f>_xlfn.XLOOKUP(UTILIZADAS[[#This Row],[Contacto1]],Tabla2[phone_number_dialed],Tabla2[status_name],,0)</f>
        <v>Agent Not Available</v>
      </c>
    </row>
    <row r="1879" spans="1:22" x14ac:dyDescent="0.25">
      <c r="A1879" t="s">
        <v>4605</v>
      </c>
      <c r="B1879" t="s">
        <v>471</v>
      </c>
      <c r="C1879" s="4">
        <v>342342600000</v>
      </c>
      <c r="D1879" t="s">
        <v>4605</v>
      </c>
      <c r="G1879" s="176">
        <v>46143</v>
      </c>
      <c r="H1879">
        <v>65975660</v>
      </c>
      <c r="I1879">
        <v>65975660</v>
      </c>
      <c r="O1879" s="176">
        <v>46143</v>
      </c>
      <c r="S1879" t="s">
        <v>472</v>
      </c>
      <c r="T1879" t="s">
        <v>65</v>
      </c>
      <c r="U1879" t="s">
        <v>597</v>
      </c>
      <c r="V1879" t="str">
        <f>_xlfn.XLOOKUP(UTILIZADAS[[#This Row],[Contacto1]],Tabla2[phone_number_dialed],Tabla2[status_name],,0)</f>
        <v>Agent Not Available</v>
      </c>
    </row>
    <row r="1880" spans="1:22" x14ac:dyDescent="0.25">
      <c r="A1880" t="s">
        <v>4605</v>
      </c>
      <c r="B1880" t="s">
        <v>4384</v>
      </c>
      <c r="C1880" s="4">
        <v>365015340000</v>
      </c>
      <c r="D1880" t="s">
        <v>4605</v>
      </c>
      <c r="G1880" s="176">
        <v>46143</v>
      </c>
      <c r="H1880">
        <v>65986159</v>
      </c>
      <c r="I1880">
        <v>65986159</v>
      </c>
      <c r="O1880" s="176">
        <v>46143</v>
      </c>
      <c r="S1880" t="s">
        <v>3949</v>
      </c>
      <c r="T1880" s="179" t="s">
        <v>65</v>
      </c>
      <c r="U1880" t="s">
        <v>66</v>
      </c>
      <c r="V1880" t="str">
        <f>_xlfn.XLOOKUP(UTILIZADAS[[#This Row],[Contacto1]],Tabla2[phone_number_dialed],Tabla2[status_name],,0)</f>
        <v>Agent Not Available</v>
      </c>
    </row>
    <row r="1881" spans="1:22" x14ac:dyDescent="0.25">
      <c r="A1881" t="s">
        <v>4605</v>
      </c>
      <c r="B1881" t="s">
        <v>5133</v>
      </c>
      <c r="C1881" s="4">
        <v>361067500000</v>
      </c>
      <c r="D1881" t="s">
        <v>4605</v>
      </c>
      <c r="G1881" s="176">
        <v>46143</v>
      </c>
      <c r="H1881">
        <v>65987562</v>
      </c>
      <c r="I1881">
        <v>65987562</v>
      </c>
      <c r="O1881" s="176">
        <v>46143</v>
      </c>
      <c r="S1881" t="s">
        <v>5134</v>
      </c>
      <c r="T1881" s="180" t="s">
        <v>82</v>
      </c>
      <c r="U1881" t="s">
        <v>66</v>
      </c>
      <c r="V1881" t="str">
        <f>_xlfn.XLOOKUP(UTILIZADAS[[#This Row],[Contacto1]],Tabla2[phone_number_dialed],Tabla2[status_name],,0)</f>
        <v>Agent Not Available</v>
      </c>
    </row>
    <row r="1882" spans="1:22" x14ac:dyDescent="0.25">
      <c r="A1882" t="s">
        <v>4605</v>
      </c>
      <c r="B1882" t="s">
        <v>5135</v>
      </c>
      <c r="C1882" s="4">
        <v>351346290000</v>
      </c>
      <c r="D1882" t="s">
        <v>4605</v>
      </c>
      <c r="G1882" s="176">
        <v>46143</v>
      </c>
      <c r="H1882">
        <v>65992229</v>
      </c>
      <c r="I1882">
        <v>65992229</v>
      </c>
      <c r="O1882" s="176">
        <v>46143</v>
      </c>
      <c r="S1882" t="s">
        <v>5136</v>
      </c>
      <c r="T1882" s="179" t="s">
        <v>5137</v>
      </c>
      <c r="U1882" t="s">
        <v>66</v>
      </c>
      <c r="V1882" t="str">
        <f>_xlfn.XLOOKUP(UTILIZADAS[[#This Row],[Contacto1]],Tabla2[phone_number_dialed],Tabla2[status_name],,0)</f>
        <v>Agent Not Available</v>
      </c>
    </row>
    <row r="1883" spans="1:22" x14ac:dyDescent="0.25">
      <c r="A1883" t="s">
        <v>4605</v>
      </c>
      <c r="B1883" t="s">
        <v>2434</v>
      </c>
      <c r="C1883" s="4">
        <v>361031750000</v>
      </c>
      <c r="D1883" t="s">
        <v>4605</v>
      </c>
      <c r="G1883" s="176">
        <v>46143</v>
      </c>
      <c r="H1883">
        <v>66009595</v>
      </c>
      <c r="I1883">
        <v>66009595</v>
      </c>
      <c r="O1883" s="176">
        <v>46143</v>
      </c>
      <c r="S1883" t="s">
        <v>4013</v>
      </c>
      <c r="T1883" s="180" t="s">
        <v>65</v>
      </c>
      <c r="U1883" t="s">
        <v>66</v>
      </c>
      <c r="V1883" t="str">
        <f>_xlfn.XLOOKUP(UTILIZADAS[[#This Row],[Contacto1]],Tabla2[phone_number_dialed],Tabla2[status_name],,0)</f>
        <v>Agent Not Available</v>
      </c>
    </row>
    <row r="1884" spans="1:22" x14ac:dyDescent="0.25">
      <c r="A1884" t="s">
        <v>4605</v>
      </c>
      <c r="B1884" t="s">
        <v>255</v>
      </c>
      <c r="C1884" s="4">
        <v>297038390000</v>
      </c>
      <c r="D1884" t="s">
        <v>4605</v>
      </c>
      <c r="G1884" s="176">
        <v>46143</v>
      </c>
      <c r="H1884">
        <v>66030778</v>
      </c>
      <c r="I1884">
        <v>66030778</v>
      </c>
      <c r="O1884" s="176">
        <v>46143</v>
      </c>
      <c r="S1884" t="s">
        <v>256</v>
      </c>
      <c r="T1884" t="s">
        <v>65</v>
      </c>
      <c r="U1884" t="s">
        <v>4619</v>
      </c>
      <c r="V1884" t="str">
        <f>_xlfn.XLOOKUP(UTILIZADAS[[#This Row],[Contacto1]],Tabla2[phone_number_dialed],Tabla2[status_name],,0)</f>
        <v>Call Back</v>
      </c>
    </row>
    <row r="1885" spans="1:22" x14ac:dyDescent="0.25">
      <c r="A1885" t="s">
        <v>4605</v>
      </c>
      <c r="B1885" t="s">
        <v>5138</v>
      </c>
      <c r="C1885" s="4">
        <v>364067690000</v>
      </c>
      <c r="D1885" t="s">
        <v>4605</v>
      </c>
      <c r="G1885" s="176">
        <v>46143</v>
      </c>
      <c r="H1885">
        <v>66032783</v>
      </c>
      <c r="I1885">
        <v>66032783</v>
      </c>
      <c r="O1885" s="176">
        <v>46143</v>
      </c>
      <c r="S1885" t="s">
        <v>5139</v>
      </c>
      <c r="T1885" s="179" t="s">
        <v>65</v>
      </c>
      <c r="U1885" t="s">
        <v>66</v>
      </c>
      <c r="V1885" t="str">
        <f>_xlfn.XLOOKUP(UTILIZADAS[[#This Row],[Contacto1]],Tabla2[phone_number_dialed],Tabla2[status_name],,0)</f>
        <v>Agent Not Available</v>
      </c>
    </row>
    <row r="1886" spans="1:22" x14ac:dyDescent="0.25">
      <c r="A1886" t="s">
        <v>4605</v>
      </c>
      <c r="B1886" t="s">
        <v>2397</v>
      </c>
      <c r="C1886" s="4">
        <v>368027760000</v>
      </c>
      <c r="D1886" t="s">
        <v>4605</v>
      </c>
      <c r="G1886" s="176">
        <v>46143</v>
      </c>
      <c r="H1886">
        <v>66033534</v>
      </c>
      <c r="I1886">
        <v>66033534</v>
      </c>
      <c r="O1886" s="176">
        <v>46143</v>
      </c>
      <c r="S1886" t="s">
        <v>3969</v>
      </c>
      <c r="T1886" s="180" t="s">
        <v>85</v>
      </c>
      <c r="U1886" t="s">
        <v>66</v>
      </c>
      <c r="V1886" t="str">
        <f>_xlfn.XLOOKUP(UTILIZADAS[[#This Row],[Contacto1]],Tabla2[phone_number_dialed],Tabla2[status_name],,0)</f>
        <v>Agent Not Available</v>
      </c>
    </row>
    <row r="1887" spans="1:22" x14ac:dyDescent="0.25">
      <c r="A1887" t="s">
        <v>4605</v>
      </c>
      <c r="B1887" t="s">
        <v>5140</v>
      </c>
      <c r="C1887" s="4">
        <v>364010560000</v>
      </c>
      <c r="D1887" t="s">
        <v>4605</v>
      </c>
      <c r="G1887" s="176">
        <v>46143</v>
      </c>
      <c r="H1887">
        <v>66046678</v>
      </c>
      <c r="I1887">
        <v>66046678</v>
      </c>
      <c r="O1887" s="176">
        <v>46143</v>
      </c>
      <c r="S1887" t="s">
        <v>5141</v>
      </c>
      <c r="T1887" t="s">
        <v>65</v>
      </c>
      <c r="U1887" t="s">
        <v>4619</v>
      </c>
      <c r="V1887" t="str">
        <f>_xlfn.XLOOKUP(UTILIZADAS[[#This Row],[Contacto1]],Tabla2[phone_number_dialed],Tabla2[status_name],,0)</f>
        <v>Buzon de voz</v>
      </c>
    </row>
    <row r="1888" spans="1:22" x14ac:dyDescent="0.25">
      <c r="A1888" t="s">
        <v>4605</v>
      </c>
      <c r="B1888" t="s">
        <v>5142</v>
      </c>
      <c r="C1888" s="4">
        <v>361074360000</v>
      </c>
      <c r="D1888" t="s">
        <v>4605</v>
      </c>
      <c r="G1888" s="176">
        <v>46143</v>
      </c>
      <c r="H1888">
        <v>66047682</v>
      </c>
      <c r="I1888">
        <v>66047682</v>
      </c>
      <c r="O1888" s="176">
        <v>46143</v>
      </c>
      <c r="S1888" t="s">
        <v>4590</v>
      </c>
      <c r="T1888" s="179" t="s">
        <v>2552</v>
      </c>
      <c r="U1888" t="s">
        <v>66</v>
      </c>
      <c r="V1888" t="str">
        <f>_xlfn.XLOOKUP(UTILIZADAS[[#This Row],[Contacto1]],Tabla2[phone_number_dialed],Tabla2[status_name],,0)</f>
        <v>Call Back</v>
      </c>
    </row>
    <row r="1889" spans="1:22" x14ac:dyDescent="0.25">
      <c r="A1889" t="s">
        <v>4605</v>
      </c>
      <c r="B1889" t="s">
        <v>5143</v>
      </c>
      <c r="C1889" s="4">
        <v>352280910100</v>
      </c>
      <c r="D1889" t="s">
        <v>4605</v>
      </c>
      <c r="G1889" s="176">
        <v>46143</v>
      </c>
      <c r="H1889">
        <v>66055984</v>
      </c>
      <c r="I1889">
        <v>66055984</v>
      </c>
      <c r="O1889" s="176">
        <v>46143</v>
      </c>
      <c r="S1889" t="s">
        <v>5144</v>
      </c>
      <c r="T1889" s="180" t="s">
        <v>85</v>
      </c>
      <c r="U1889" t="s">
        <v>66</v>
      </c>
      <c r="V1889" t="str">
        <f>_xlfn.XLOOKUP(UTILIZADAS[[#This Row],[Contacto1]],Tabla2[phone_number_dialed],Tabla2[status_name],,0)</f>
        <v>Agent Not Available</v>
      </c>
    </row>
    <row r="1890" spans="1:22" x14ac:dyDescent="0.25">
      <c r="A1890" t="s">
        <v>4605</v>
      </c>
      <c r="B1890" t="s">
        <v>2331</v>
      </c>
      <c r="C1890" s="4">
        <v>368014530000</v>
      </c>
      <c r="D1890" t="s">
        <v>4605</v>
      </c>
      <c r="G1890" s="176">
        <v>46143</v>
      </c>
      <c r="H1890">
        <v>66056107</v>
      </c>
      <c r="I1890">
        <v>66056107</v>
      </c>
      <c r="O1890" s="176">
        <v>46143</v>
      </c>
      <c r="S1890" t="s">
        <v>3883</v>
      </c>
      <c r="T1890" s="179" t="s">
        <v>65</v>
      </c>
      <c r="U1890" t="s">
        <v>66</v>
      </c>
      <c r="V1890" t="str">
        <f>_xlfn.XLOOKUP(UTILIZADAS[[#This Row],[Contacto1]],Tabla2[phone_number_dialed],Tabla2[status_name],,0)</f>
        <v>Agent Not Available</v>
      </c>
    </row>
    <row r="1891" spans="1:22" x14ac:dyDescent="0.25">
      <c r="A1891" t="s">
        <v>4605</v>
      </c>
      <c r="B1891" t="s">
        <v>5145</v>
      </c>
      <c r="C1891" s="4">
        <v>366050400000</v>
      </c>
      <c r="D1891" t="s">
        <v>4605</v>
      </c>
      <c r="G1891" s="176">
        <v>46143</v>
      </c>
      <c r="H1891">
        <v>66067131</v>
      </c>
      <c r="I1891">
        <v>66067131</v>
      </c>
      <c r="O1891" s="176">
        <v>46143</v>
      </c>
      <c r="S1891" t="s">
        <v>5146</v>
      </c>
      <c r="T1891" s="180" t="s">
        <v>65</v>
      </c>
      <c r="U1891" t="s">
        <v>66</v>
      </c>
      <c r="V1891" t="str">
        <f>_xlfn.XLOOKUP(UTILIZADAS[[#This Row],[Contacto1]],Tabla2[phone_number_dialed],Tabla2[status_name],,0)</f>
        <v>Agent Not Available</v>
      </c>
    </row>
    <row r="1892" spans="1:22" x14ac:dyDescent="0.25">
      <c r="A1892" t="s">
        <v>4605</v>
      </c>
      <c r="B1892" t="s">
        <v>335</v>
      </c>
      <c r="C1892" s="4">
        <v>358363300000</v>
      </c>
      <c r="D1892" t="s">
        <v>4605</v>
      </c>
      <c r="G1892" s="176">
        <v>46143</v>
      </c>
      <c r="H1892">
        <v>66078671</v>
      </c>
      <c r="I1892">
        <v>66078671</v>
      </c>
      <c r="O1892" s="176">
        <v>46143</v>
      </c>
      <c r="S1892" t="s">
        <v>336</v>
      </c>
      <c r="T1892" t="s">
        <v>65</v>
      </c>
      <c r="U1892" t="s">
        <v>597</v>
      </c>
      <c r="V1892" t="str">
        <f>_xlfn.XLOOKUP(UTILIZADAS[[#This Row],[Contacto1]],Tabla2[phone_number_dialed],Tabla2[status_name],,0)</f>
        <v>No Answer AutoDial</v>
      </c>
    </row>
    <row r="1893" spans="1:22" x14ac:dyDescent="0.25">
      <c r="A1893" t="s">
        <v>4605</v>
      </c>
      <c r="B1893" t="s">
        <v>5147</v>
      </c>
      <c r="C1893" s="4">
        <v>364073280000</v>
      </c>
      <c r="D1893" t="s">
        <v>4605</v>
      </c>
      <c r="G1893" s="176">
        <v>46143</v>
      </c>
      <c r="H1893">
        <v>66093967</v>
      </c>
      <c r="I1893">
        <v>66093967</v>
      </c>
      <c r="O1893" s="176">
        <v>46143</v>
      </c>
      <c r="S1893" t="s">
        <v>5148</v>
      </c>
      <c r="T1893" s="179" t="s">
        <v>65</v>
      </c>
      <c r="U1893" t="s">
        <v>66</v>
      </c>
      <c r="V1893" t="str">
        <f>_xlfn.XLOOKUP(UTILIZADAS[[#This Row],[Contacto1]],Tabla2[phone_number_dialed],Tabla2[status_name],,0)</f>
        <v>Buzon de voz</v>
      </c>
    </row>
    <row r="1894" spans="1:22" x14ac:dyDescent="0.25">
      <c r="A1894" t="s">
        <v>4605</v>
      </c>
      <c r="B1894" t="s">
        <v>4490</v>
      </c>
      <c r="C1894" s="4">
        <v>351332420000</v>
      </c>
      <c r="D1894" t="s">
        <v>4605</v>
      </c>
      <c r="G1894" s="176">
        <v>46143</v>
      </c>
      <c r="H1894">
        <v>66094108</v>
      </c>
      <c r="I1894">
        <v>66094108</v>
      </c>
      <c r="O1894" s="176">
        <v>46143</v>
      </c>
      <c r="S1894" t="s">
        <v>4160</v>
      </c>
      <c r="T1894" t="s">
        <v>65</v>
      </c>
      <c r="U1894" t="s">
        <v>597</v>
      </c>
      <c r="V1894" t="str">
        <f>_xlfn.XLOOKUP(UTILIZADAS[[#This Row],[Contacto1]],Tabla2[phone_number_dialed],Tabla2[status_name],,0)</f>
        <v>Agent Not Available</v>
      </c>
    </row>
    <row r="1895" spans="1:22" x14ac:dyDescent="0.25">
      <c r="A1895" t="s">
        <v>4605</v>
      </c>
      <c r="B1895" t="s">
        <v>4483</v>
      </c>
      <c r="C1895" s="4">
        <v>369044290000</v>
      </c>
      <c r="D1895" t="s">
        <v>4605</v>
      </c>
      <c r="G1895" s="176">
        <v>46143</v>
      </c>
      <c r="H1895">
        <v>66095793</v>
      </c>
      <c r="I1895">
        <v>66095793</v>
      </c>
      <c r="O1895" s="176">
        <v>46143</v>
      </c>
      <c r="S1895" t="s">
        <v>4148</v>
      </c>
      <c r="T1895" s="180" t="s">
        <v>65</v>
      </c>
      <c r="U1895" t="s">
        <v>66</v>
      </c>
      <c r="V1895" t="str">
        <f>_xlfn.XLOOKUP(UTILIZADAS[[#This Row],[Contacto1]],Tabla2[phone_number_dialed],Tabla2[status_name],,0)</f>
        <v>Agent Not Available</v>
      </c>
    </row>
    <row r="1896" spans="1:22" x14ac:dyDescent="0.25">
      <c r="A1896" t="s">
        <v>4605</v>
      </c>
      <c r="B1896" t="s">
        <v>5149</v>
      </c>
      <c r="C1896" s="4">
        <v>359346870000</v>
      </c>
      <c r="D1896" t="s">
        <v>4605</v>
      </c>
      <c r="G1896" s="176">
        <v>46143</v>
      </c>
      <c r="H1896">
        <v>66115386</v>
      </c>
      <c r="I1896">
        <v>66115386</v>
      </c>
      <c r="O1896" s="176">
        <v>46143</v>
      </c>
      <c r="S1896" t="s">
        <v>266</v>
      </c>
      <c r="T1896" t="s">
        <v>65</v>
      </c>
      <c r="U1896" t="s">
        <v>597</v>
      </c>
      <c r="V1896" t="str">
        <f>_xlfn.XLOOKUP(UTILIZADAS[[#This Row],[Contacto1]],Tabla2[phone_number_dialed],Tabla2[status_name],,0)</f>
        <v>Auto busy</v>
      </c>
    </row>
    <row r="1897" spans="1:22" x14ac:dyDescent="0.25">
      <c r="A1897" t="s">
        <v>4605</v>
      </c>
      <c r="B1897" t="s">
        <v>5150</v>
      </c>
      <c r="C1897" s="4">
        <v>365028920000</v>
      </c>
      <c r="D1897" t="s">
        <v>4605</v>
      </c>
      <c r="G1897" s="176">
        <v>46143</v>
      </c>
      <c r="H1897">
        <v>66122768</v>
      </c>
      <c r="I1897">
        <v>66122768</v>
      </c>
      <c r="O1897" s="176">
        <v>46143</v>
      </c>
      <c r="S1897" t="s">
        <v>5151</v>
      </c>
      <c r="T1897" t="s">
        <v>65</v>
      </c>
      <c r="U1897" t="s">
        <v>4619</v>
      </c>
      <c r="V1897" t="str">
        <f>_xlfn.XLOOKUP(UTILIZADAS[[#This Row],[Contacto1]],Tabla2[phone_number_dialed],Tabla2[status_name],,0)</f>
        <v>Volver a llamar</v>
      </c>
    </row>
    <row r="1898" spans="1:22" x14ac:dyDescent="0.25">
      <c r="A1898" t="s">
        <v>4605</v>
      </c>
      <c r="B1898" t="s">
        <v>5152</v>
      </c>
      <c r="C1898" s="4">
        <v>367021250000</v>
      </c>
      <c r="D1898" t="s">
        <v>4605</v>
      </c>
      <c r="G1898" s="176">
        <v>46143</v>
      </c>
      <c r="H1898">
        <v>66123736</v>
      </c>
      <c r="I1898">
        <v>66123736</v>
      </c>
      <c r="O1898" s="176">
        <v>46143</v>
      </c>
      <c r="S1898" t="s">
        <v>5153</v>
      </c>
      <c r="T1898" t="s">
        <v>65</v>
      </c>
      <c r="U1898" t="s">
        <v>4619</v>
      </c>
      <c r="V1898" t="str">
        <f>_xlfn.XLOOKUP(UTILIZADAS[[#This Row],[Contacto1]],Tabla2[phone_number_dialed],Tabla2[status_name],,0)</f>
        <v>Agent Not Available</v>
      </c>
    </row>
    <row r="1899" spans="1:22" x14ac:dyDescent="0.25">
      <c r="A1899" t="s">
        <v>4605</v>
      </c>
      <c r="B1899" t="s">
        <v>423</v>
      </c>
      <c r="C1899" s="4">
        <v>358374390000</v>
      </c>
      <c r="D1899" t="s">
        <v>4605</v>
      </c>
      <c r="G1899" s="176">
        <v>46143</v>
      </c>
      <c r="H1899">
        <v>66143731</v>
      </c>
      <c r="I1899">
        <v>66143731</v>
      </c>
      <c r="O1899" s="176">
        <v>46143</v>
      </c>
      <c r="S1899" t="s">
        <v>424</v>
      </c>
      <c r="T1899" t="s">
        <v>65</v>
      </c>
      <c r="U1899" t="s">
        <v>597</v>
      </c>
      <c r="V1899" t="str">
        <f>_xlfn.XLOOKUP(UTILIZADAS[[#This Row],[Contacto1]],Tabla2[phone_number_dialed],Tabla2[status_name],,0)</f>
        <v>Mensaje a tercero</v>
      </c>
    </row>
    <row r="1900" spans="1:22" x14ac:dyDescent="0.25">
      <c r="A1900" t="s">
        <v>4605</v>
      </c>
      <c r="B1900" t="s">
        <v>2277</v>
      </c>
      <c r="C1900" s="4">
        <v>354338820000</v>
      </c>
      <c r="D1900" t="s">
        <v>4605</v>
      </c>
      <c r="G1900" s="176">
        <v>46143</v>
      </c>
      <c r="H1900">
        <v>66151597</v>
      </c>
      <c r="I1900">
        <v>66151597</v>
      </c>
      <c r="O1900" s="176">
        <v>46143</v>
      </c>
      <c r="S1900" t="s">
        <v>3824</v>
      </c>
      <c r="T1900" s="179" t="s">
        <v>65</v>
      </c>
      <c r="U1900" t="s">
        <v>66</v>
      </c>
      <c r="V1900" t="str">
        <f>_xlfn.XLOOKUP(UTILIZADAS[[#This Row],[Contacto1]],Tabla2[phone_number_dialed],Tabla2[status_name],,0)</f>
        <v>Agent Not Available</v>
      </c>
    </row>
    <row r="1901" spans="1:22" x14ac:dyDescent="0.25">
      <c r="A1901" t="s">
        <v>4605</v>
      </c>
      <c r="B1901" t="s">
        <v>5154</v>
      </c>
      <c r="C1901" s="4">
        <v>363067410000</v>
      </c>
      <c r="D1901" t="s">
        <v>4605</v>
      </c>
      <c r="G1901" s="176">
        <v>46143</v>
      </c>
      <c r="H1901">
        <v>66152591</v>
      </c>
      <c r="I1901">
        <v>66152591</v>
      </c>
      <c r="O1901" s="176">
        <v>46143</v>
      </c>
      <c r="S1901" t="s">
        <v>5155</v>
      </c>
      <c r="T1901" s="180" t="s">
        <v>65</v>
      </c>
      <c r="U1901" t="s">
        <v>66</v>
      </c>
      <c r="V1901" t="str">
        <f>_xlfn.XLOOKUP(UTILIZADAS[[#This Row],[Contacto1]],Tabla2[phone_number_dialed],Tabla2[status_name],,0)</f>
        <v>Agent Not Available</v>
      </c>
    </row>
    <row r="1902" spans="1:22" x14ac:dyDescent="0.25">
      <c r="A1902" t="s">
        <v>4605</v>
      </c>
      <c r="B1902" t="s">
        <v>4421</v>
      </c>
      <c r="C1902" s="4">
        <v>356182480000</v>
      </c>
      <c r="D1902" t="s">
        <v>4605</v>
      </c>
      <c r="G1902" s="176">
        <v>46143</v>
      </c>
      <c r="H1902">
        <v>66171962</v>
      </c>
      <c r="I1902">
        <v>66171962</v>
      </c>
      <c r="O1902" s="176">
        <v>46143</v>
      </c>
      <c r="S1902" t="s">
        <v>4019</v>
      </c>
      <c r="T1902" s="179" t="s">
        <v>65</v>
      </c>
      <c r="U1902" t="s">
        <v>66</v>
      </c>
      <c r="V1902" t="str">
        <f>_xlfn.XLOOKUP(UTILIZADAS[[#This Row],[Contacto1]],Tabla2[phone_number_dialed],Tabla2[status_name],,0)</f>
        <v>Agent Not Available</v>
      </c>
    </row>
    <row r="1903" spans="1:22" x14ac:dyDescent="0.25">
      <c r="A1903" t="s">
        <v>4605</v>
      </c>
      <c r="B1903" t="s">
        <v>1441</v>
      </c>
      <c r="C1903" s="4">
        <v>358359760000</v>
      </c>
      <c r="D1903" t="s">
        <v>4605</v>
      </c>
      <c r="G1903" s="176">
        <v>46143</v>
      </c>
      <c r="H1903">
        <v>66173749</v>
      </c>
      <c r="I1903">
        <v>66173749</v>
      </c>
      <c r="O1903" s="176">
        <v>46143</v>
      </c>
      <c r="S1903" t="s">
        <v>1442</v>
      </c>
      <c r="T1903" s="180" t="s">
        <v>65</v>
      </c>
      <c r="U1903" t="s">
        <v>66</v>
      </c>
      <c r="V1903" t="str">
        <f>_xlfn.XLOOKUP(UTILIZADAS[[#This Row],[Contacto1]],Tabla2[phone_number_dialed],Tabla2[status_name],,0)</f>
        <v>Cuenta cesada</v>
      </c>
    </row>
    <row r="1904" spans="1:22" x14ac:dyDescent="0.25">
      <c r="A1904" t="s">
        <v>4605</v>
      </c>
      <c r="B1904" t="s">
        <v>441</v>
      </c>
      <c r="C1904" s="4">
        <v>353365190000</v>
      </c>
      <c r="D1904" t="s">
        <v>4605</v>
      </c>
      <c r="G1904" s="176">
        <v>46143</v>
      </c>
      <c r="H1904">
        <v>66178334</v>
      </c>
      <c r="I1904">
        <v>66178334</v>
      </c>
      <c r="O1904" s="176">
        <v>46143</v>
      </c>
      <c r="S1904" t="s">
        <v>442</v>
      </c>
      <c r="T1904" t="s">
        <v>65</v>
      </c>
      <c r="U1904" t="s">
        <v>597</v>
      </c>
      <c r="V1904" t="str">
        <f>_xlfn.XLOOKUP(UTILIZADAS[[#This Row],[Contacto1]],Tabla2[phone_number_dialed],Tabla2[status_name],,0)</f>
        <v>Agent Not Available</v>
      </c>
    </row>
    <row r="1905" spans="1:22" x14ac:dyDescent="0.25">
      <c r="A1905" t="s">
        <v>4605</v>
      </c>
      <c r="B1905" t="s">
        <v>217</v>
      </c>
      <c r="C1905" s="4">
        <v>215060250000</v>
      </c>
      <c r="D1905" t="s">
        <v>4605</v>
      </c>
      <c r="G1905" s="176">
        <v>46143</v>
      </c>
      <c r="H1905">
        <v>66210454</v>
      </c>
      <c r="I1905">
        <v>66210454</v>
      </c>
      <c r="O1905" s="176">
        <v>46143</v>
      </c>
      <c r="S1905" t="s">
        <v>218</v>
      </c>
      <c r="T1905" s="179" t="s">
        <v>65</v>
      </c>
      <c r="U1905" t="s">
        <v>66</v>
      </c>
      <c r="V1905" t="str">
        <f>_xlfn.XLOOKUP(UTILIZADAS[[#This Row],[Contacto1]],Tabla2[phone_number_dialed],Tabla2[status_name],,0)</f>
        <v>Agent Not Available</v>
      </c>
    </row>
    <row r="1906" spans="1:22" x14ac:dyDescent="0.25">
      <c r="A1906" t="s">
        <v>4605</v>
      </c>
      <c r="B1906" t="s">
        <v>4418</v>
      </c>
      <c r="C1906" s="4">
        <v>365026990000</v>
      </c>
      <c r="D1906" t="s">
        <v>4605</v>
      </c>
      <c r="G1906" s="176">
        <v>46143</v>
      </c>
      <c r="H1906" t="s">
        <v>4164</v>
      </c>
      <c r="I1906" t="s">
        <v>4164</v>
      </c>
      <c r="O1906" s="176">
        <v>46143</v>
      </c>
      <c r="S1906" t="s">
        <v>4014</v>
      </c>
      <c r="T1906" s="180" t="s">
        <v>65</v>
      </c>
      <c r="U1906" t="s">
        <v>66</v>
      </c>
      <c r="V1906" t="e">
        <f>_xlfn.XLOOKUP(UTILIZADAS[[#This Row],[Contacto1]],Tabla2[phone_number_dialed],Tabla2[status_name],,0)</f>
        <v>#N/A</v>
      </c>
    </row>
    <row r="1907" spans="1:22" x14ac:dyDescent="0.25">
      <c r="A1907" t="s">
        <v>4605</v>
      </c>
      <c r="B1907" t="s">
        <v>2509</v>
      </c>
      <c r="C1907" s="4">
        <v>361043240000</v>
      </c>
      <c r="D1907" t="s">
        <v>4605</v>
      </c>
      <c r="G1907" s="176">
        <v>46143</v>
      </c>
      <c r="H1907">
        <v>66235009</v>
      </c>
      <c r="I1907">
        <v>66235009</v>
      </c>
      <c r="O1907" s="176">
        <v>46143</v>
      </c>
      <c r="S1907" t="s">
        <v>4107</v>
      </c>
      <c r="T1907" s="179" t="s">
        <v>65</v>
      </c>
      <c r="U1907" t="s">
        <v>66</v>
      </c>
      <c r="V1907" t="str">
        <f>_xlfn.XLOOKUP(UTILIZADAS[[#This Row],[Contacto1]],Tabla2[phone_number_dialed],Tabla2[status_name],,0)</f>
        <v>Agent Not Available</v>
      </c>
    </row>
    <row r="1908" spans="1:22" x14ac:dyDescent="0.25">
      <c r="A1908" t="s">
        <v>4605</v>
      </c>
      <c r="B1908" t="s">
        <v>5038</v>
      </c>
      <c r="C1908" s="4">
        <v>367037840000</v>
      </c>
      <c r="D1908" t="s">
        <v>4605</v>
      </c>
      <c r="G1908" s="176">
        <v>46143</v>
      </c>
      <c r="H1908">
        <v>66241362</v>
      </c>
      <c r="I1908">
        <v>66241362</v>
      </c>
      <c r="O1908" s="176">
        <v>46143</v>
      </c>
      <c r="S1908" t="s">
        <v>5039</v>
      </c>
      <c r="T1908" s="180" t="s">
        <v>65</v>
      </c>
      <c r="U1908" t="s">
        <v>66</v>
      </c>
      <c r="V1908" t="str">
        <f>_xlfn.XLOOKUP(UTILIZADAS[[#This Row],[Contacto1]],Tabla2[phone_number_dialed],Tabla2[status_name],,0)</f>
        <v>Buzon de voz</v>
      </c>
    </row>
    <row r="1909" spans="1:22" x14ac:dyDescent="0.25">
      <c r="A1909" t="s">
        <v>4605</v>
      </c>
      <c r="B1909" t="s">
        <v>5156</v>
      </c>
      <c r="C1909" s="4">
        <v>362048230000</v>
      </c>
      <c r="D1909" t="s">
        <v>4605</v>
      </c>
      <c r="G1909" s="176">
        <v>46143</v>
      </c>
      <c r="H1909">
        <v>66247133</v>
      </c>
      <c r="I1909">
        <v>66247133</v>
      </c>
      <c r="O1909" s="176">
        <v>46143</v>
      </c>
      <c r="S1909" t="s">
        <v>5157</v>
      </c>
      <c r="T1909" s="179" t="s">
        <v>65</v>
      </c>
      <c r="U1909" t="s">
        <v>66</v>
      </c>
      <c r="V1909" t="str">
        <f>_xlfn.XLOOKUP(UTILIZADAS[[#This Row],[Contacto1]],Tabla2[phone_number_dialed],Tabla2[status_name],,0)</f>
        <v>Agent Not Available</v>
      </c>
    </row>
    <row r="1910" spans="1:22" x14ac:dyDescent="0.25">
      <c r="A1910" t="s">
        <v>4605</v>
      </c>
      <c r="B1910" t="s">
        <v>5158</v>
      </c>
      <c r="C1910" s="4">
        <v>366083680000</v>
      </c>
      <c r="D1910" t="s">
        <v>4605</v>
      </c>
      <c r="G1910" s="176">
        <v>46143</v>
      </c>
      <c r="H1910">
        <v>66262556</v>
      </c>
      <c r="I1910">
        <v>66262556</v>
      </c>
      <c r="O1910" s="176">
        <v>46143</v>
      </c>
      <c r="S1910" t="s">
        <v>5159</v>
      </c>
      <c r="T1910" s="180" t="s">
        <v>65</v>
      </c>
      <c r="U1910" t="s">
        <v>66</v>
      </c>
      <c r="V1910" t="str">
        <f>_xlfn.XLOOKUP(UTILIZADAS[[#This Row],[Contacto1]],Tabla2[phone_number_dialed],Tabla2[status_name],,0)</f>
        <v>Agent Not Available</v>
      </c>
    </row>
    <row r="1911" spans="1:22" x14ac:dyDescent="0.25">
      <c r="A1911" t="s">
        <v>4605</v>
      </c>
      <c r="B1911" t="s">
        <v>5160</v>
      </c>
      <c r="C1911" s="4">
        <v>368091250000</v>
      </c>
      <c r="D1911" t="s">
        <v>4605</v>
      </c>
      <c r="G1911" s="176">
        <v>46143</v>
      </c>
      <c r="H1911">
        <v>66265074</v>
      </c>
      <c r="I1911">
        <v>66265074</v>
      </c>
      <c r="O1911" s="176">
        <v>46143</v>
      </c>
      <c r="S1911" t="s">
        <v>5161</v>
      </c>
      <c r="T1911" s="179" t="s">
        <v>65</v>
      </c>
      <c r="U1911" t="s">
        <v>66</v>
      </c>
      <c r="V1911" t="str">
        <f>_xlfn.XLOOKUP(UTILIZADAS[[#This Row],[Contacto1]],Tabla2[phone_number_dialed],Tabla2[status_name],,0)</f>
        <v>Buzon de voz</v>
      </c>
    </row>
    <row r="1912" spans="1:22" x14ac:dyDescent="0.25">
      <c r="A1912" t="s">
        <v>4605</v>
      </c>
      <c r="B1912" t="s">
        <v>5162</v>
      </c>
      <c r="C1912" s="4">
        <v>361002480000</v>
      </c>
      <c r="D1912" t="s">
        <v>4605</v>
      </c>
      <c r="G1912" s="176">
        <v>46143</v>
      </c>
      <c r="H1912">
        <v>66274099</v>
      </c>
      <c r="I1912">
        <v>66274099</v>
      </c>
      <c r="O1912" s="176">
        <v>46143</v>
      </c>
      <c r="S1912" t="s">
        <v>5163</v>
      </c>
      <c r="T1912" t="s">
        <v>65</v>
      </c>
      <c r="U1912" t="s">
        <v>4619</v>
      </c>
      <c r="V1912" t="str">
        <f>_xlfn.XLOOKUP(UTILIZADAS[[#This Row],[Contacto1]],Tabla2[phone_number_dialed],Tabla2[status_name],,0)</f>
        <v>Agent Not Available</v>
      </c>
    </row>
    <row r="1913" spans="1:22" x14ac:dyDescent="0.25">
      <c r="A1913" t="s">
        <v>4605</v>
      </c>
      <c r="B1913" t="s">
        <v>5164</v>
      </c>
      <c r="C1913" s="4">
        <v>369092360000</v>
      </c>
      <c r="D1913" t="s">
        <v>4605</v>
      </c>
      <c r="G1913" s="176">
        <v>46143</v>
      </c>
      <c r="H1913">
        <v>66283392</v>
      </c>
      <c r="I1913">
        <v>66283392</v>
      </c>
      <c r="O1913" s="176">
        <v>46143</v>
      </c>
      <c r="S1913" t="s">
        <v>5165</v>
      </c>
      <c r="T1913" s="180" t="s">
        <v>65</v>
      </c>
      <c r="U1913" t="s">
        <v>66</v>
      </c>
      <c r="V1913" t="str">
        <f>_xlfn.XLOOKUP(UTILIZADAS[[#This Row],[Contacto1]],Tabla2[phone_number_dialed],Tabla2[status_name],,0)</f>
        <v>Agent Not Available</v>
      </c>
    </row>
    <row r="1914" spans="1:22" x14ac:dyDescent="0.25">
      <c r="A1914" t="s">
        <v>4605</v>
      </c>
      <c r="B1914" t="s">
        <v>5166</v>
      </c>
      <c r="C1914" s="4">
        <v>364070840000</v>
      </c>
      <c r="D1914" t="s">
        <v>4605</v>
      </c>
      <c r="G1914" s="176">
        <v>46143</v>
      </c>
      <c r="H1914">
        <v>66284461</v>
      </c>
      <c r="I1914">
        <v>66284461</v>
      </c>
      <c r="O1914" s="176">
        <v>46143</v>
      </c>
      <c r="S1914" t="s">
        <v>5167</v>
      </c>
      <c r="T1914" s="179" t="s">
        <v>65</v>
      </c>
      <c r="U1914" t="s">
        <v>66</v>
      </c>
      <c r="V1914" t="str">
        <f>_xlfn.XLOOKUP(UTILIZADAS[[#This Row],[Contacto1]],Tabla2[phone_number_dialed],Tabla2[status_name],,0)</f>
        <v>Agent Not Available</v>
      </c>
    </row>
    <row r="1915" spans="1:22" x14ac:dyDescent="0.25">
      <c r="A1915" t="s">
        <v>4605</v>
      </c>
      <c r="B1915" t="s">
        <v>5168</v>
      </c>
      <c r="C1915" s="4">
        <v>369058600000</v>
      </c>
      <c r="D1915" t="s">
        <v>4605</v>
      </c>
      <c r="G1915" s="176">
        <v>46143</v>
      </c>
      <c r="H1915">
        <v>66307348</v>
      </c>
      <c r="I1915">
        <v>66307348</v>
      </c>
      <c r="O1915" s="176">
        <v>46143</v>
      </c>
      <c r="S1915" t="s">
        <v>5169</v>
      </c>
      <c r="T1915" s="180" t="s">
        <v>65</v>
      </c>
      <c r="U1915" t="s">
        <v>66</v>
      </c>
      <c r="V1915" t="str">
        <f>_xlfn.XLOOKUP(UTILIZADAS[[#This Row],[Contacto1]],Tabla2[phone_number_dialed],Tabla2[status_name],,0)</f>
        <v>Agent Not Available</v>
      </c>
    </row>
    <row r="1916" spans="1:22" x14ac:dyDescent="0.25">
      <c r="A1916" t="s">
        <v>4605</v>
      </c>
      <c r="B1916" t="s">
        <v>5170</v>
      </c>
      <c r="C1916" s="4">
        <v>365029180000</v>
      </c>
      <c r="D1916" t="s">
        <v>4605</v>
      </c>
      <c r="G1916" s="176">
        <v>46143</v>
      </c>
      <c r="H1916">
        <v>66347905</v>
      </c>
      <c r="I1916">
        <v>66347905</v>
      </c>
      <c r="O1916" s="176">
        <v>46143</v>
      </c>
      <c r="S1916" t="s">
        <v>4600</v>
      </c>
      <c r="T1916" t="s">
        <v>65</v>
      </c>
      <c r="U1916" t="s">
        <v>4619</v>
      </c>
      <c r="V1916" t="str">
        <f>_xlfn.XLOOKUP(UTILIZADAS[[#This Row],[Contacto1]],Tabla2[phone_number_dialed],Tabla2[status_name],,0)</f>
        <v>Agent Not Available</v>
      </c>
    </row>
    <row r="1917" spans="1:22" x14ac:dyDescent="0.25">
      <c r="A1917" t="s">
        <v>4605</v>
      </c>
      <c r="B1917" t="s">
        <v>1451</v>
      </c>
      <c r="C1917" s="4">
        <v>358365770000</v>
      </c>
      <c r="D1917" t="s">
        <v>4605</v>
      </c>
      <c r="G1917" s="176">
        <v>46143</v>
      </c>
      <c r="H1917">
        <v>66351466</v>
      </c>
      <c r="I1917">
        <v>66351466</v>
      </c>
      <c r="O1917" s="176">
        <v>46143</v>
      </c>
      <c r="S1917" t="s">
        <v>1452</v>
      </c>
      <c r="T1917" s="179" t="s">
        <v>65</v>
      </c>
      <c r="U1917" t="s">
        <v>66</v>
      </c>
      <c r="V1917" t="str">
        <f>_xlfn.XLOOKUP(UTILIZADAS[[#This Row],[Contacto1]],Tabla2[phone_number_dialed],Tabla2[status_name],,0)</f>
        <v>Cuenta cesada</v>
      </c>
    </row>
    <row r="1918" spans="1:22" x14ac:dyDescent="0.25">
      <c r="A1918" t="s">
        <v>4605</v>
      </c>
      <c r="B1918" t="s">
        <v>5171</v>
      </c>
      <c r="C1918" s="4">
        <v>366060020000</v>
      </c>
      <c r="D1918" t="s">
        <v>4605</v>
      </c>
      <c r="G1918" s="176">
        <v>46143</v>
      </c>
      <c r="H1918">
        <v>66360366</v>
      </c>
      <c r="I1918">
        <v>66360366</v>
      </c>
      <c r="O1918" s="176">
        <v>46143</v>
      </c>
      <c r="S1918" t="s">
        <v>5172</v>
      </c>
      <c r="T1918" s="180" t="s">
        <v>65</v>
      </c>
      <c r="U1918" t="s">
        <v>66</v>
      </c>
      <c r="V1918" t="str">
        <f>_xlfn.XLOOKUP(UTILIZADAS[[#This Row],[Contacto1]],Tabla2[phone_number_dialed],Tabla2[status_name],,0)</f>
        <v>Agent Not Available</v>
      </c>
    </row>
    <row r="1919" spans="1:22" x14ac:dyDescent="0.25">
      <c r="A1919" t="s">
        <v>4605</v>
      </c>
      <c r="B1919" t="s">
        <v>4395</v>
      </c>
      <c r="C1919" s="4">
        <v>364028220000</v>
      </c>
      <c r="D1919" t="s">
        <v>4605</v>
      </c>
      <c r="G1919" s="176">
        <v>46143</v>
      </c>
      <c r="H1919">
        <v>66368350</v>
      </c>
      <c r="I1919">
        <v>66368350</v>
      </c>
      <c r="O1919" s="176">
        <v>46143</v>
      </c>
      <c r="S1919" t="s">
        <v>3971</v>
      </c>
      <c r="T1919" s="179" t="s">
        <v>65</v>
      </c>
      <c r="U1919" t="s">
        <v>66</v>
      </c>
      <c r="V1919" t="str">
        <f>_xlfn.XLOOKUP(UTILIZADAS[[#This Row],[Contacto1]],Tabla2[phone_number_dialed],Tabla2[status_name],,0)</f>
        <v>Cuenta cesada</v>
      </c>
    </row>
    <row r="1920" spans="1:22" x14ac:dyDescent="0.25">
      <c r="A1920" t="s">
        <v>4605</v>
      </c>
      <c r="B1920" t="s">
        <v>1271</v>
      </c>
      <c r="C1920" s="4">
        <v>358379960000</v>
      </c>
      <c r="D1920" t="s">
        <v>4605</v>
      </c>
      <c r="G1920" s="176">
        <v>46143</v>
      </c>
      <c r="H1920">
        <v>66382311</v>
      </c>
      <c r="I1920">
        <v>66382311</v>
      </c>
      <c r="O1920" s="176">
        <v>46143</v>
      </c>
      <c r="S1920" t="s">
        <v>1272</v>
      </c>
      <c r="T1920" s="180" t="s">
        <v>65</v>
      </c>
      <c r="U1920" t="s">
        <v>66</v>
      </c>
      <c r="V1920" t="str">
        <f>_xlfn.XLOOKUP(UTILIZADAS[[#This Row],[Contacto1]],Tabla2[phone_number_dialed],Tabla2[status_name],,0)</f>
        <v>Agent Not Available</v>
      </c>
    </row>
    <row r="1921" spans="1:22" x14ac:dyDescent="0.25">
      <c r="A1921" t="s">
        <v>4605</v>
      </c>
      <c r="B1921" t="s">
        <v>2505</v>
      </c>
      <c r="C1921" s="4">
        <v>367037660000</v>
      </c>
      <c r="D1921" t="s">
        <v>4605</v>
      </c>
      <c r="G1921" s="176">
        <v>46143</v>
      </c>
      <c r="H1921">
        <v>66386600</v>
      </c>
      <c r="I1921">
        <v>66386600</v>
      </c>
      <c r="O1921" s="176">
        <v>46143</v>
      </c>
      <c r="S1921" t="s">
        <v>4103</v>
      </c>
      <c r="T1921" s="179" t="s">
        <v>65</v>
      </c>
      <c r="U1921" t="s">
        <v>66</v>
      </c>
      <c r="V1921" t="str">
        <f>_xlfn.XLOOKUP(UTILIZADAS[[#This Row],[Contacto1]],Tabla2[phone_number_dialed],Tabla2[status_name],,0)</f>
        <v>Call Back</v>
      </c>
    </row>
    <row r="1922" spans="1:22" x14ac:dyDescent="0.25">
      <c r="A1922" t="s">
        <v>4605</v>
      </c>
      <c r="B1922" t="s">
        <v>5173</v>
      </c>
      <c r="C1922" s="4">
        <v>364028530000</v>
      </c>
      <c r="D1922" t="s">
        <v>4605</v>
      </c>
      <c r="G1922" s="176">
        <v>46143</v>
      </c>
      <c r="H1922">
        <v>66386838</v>
      </c>
      <c r="I1922">
        <v>66386838</v>
      </c>
      <c r="O1922" s="176">
        <v>46143</v>
      </c>
      <c r="S1922">
        <v>167126182</v>
      </c>
      <c r="T1922" t="s">
        <v>65</v>
      </c>
      <c r="U1922" t="s">
        <v>4619</v>
      </c>
      <c r="V1922" t="str">
        <f>_xlfn.XLOOKUP(UTILIZADAS[[#This Row],[Contacto1]],Tabla2[phone_number_dialed],Tabla2[status_name],,0)</f>
        <v>Buzon de voz</v>
      </c>
    </row>
    <row r="1923" spans="1:22" x14ac:dyDescent="0.25">
      <c r="A1923" t="s">
        <v>4605</v>
      </c>
      <c r="B1923" t="s">
        <v>5174</v>
      </c>
      <c r="C1923" s="4">
        <v>368078810000</v>
      </c>
      <c r="D1923" t="s">
        <v>4605</v>
      </c>
      <c r="G1923" s="176">
        <v>46143</v>
      </c>
      <c r="H1923">
        <v>66389329</v>
      </c>
      <c r="I1923">
        <v>66389329</v>
      </c>
      <c r="O1923" s="176">
        <v>46143</v>
      </c>
      <c r="S1923" t="s">
        <v>5175</v>
      </c>
      <c r="T1923" s="180" t="s">
        <v>65</v>
      </c>
      <c r="U1923" t="s">
        <v>66</v>
      </c>
      <c r="V1923" t="str">
        <f>_xlfn.XLOOKUP(UTILIZADAS[[#This Row],[Contacto1]],Tabla2[phone_number_dialed],Tabla2[status_name],,0)</f>
        <v>Agent Not Available</v>
      </c>
    </row>
    <row r="1924" spans="1:22" x14ac:dyDescent="0.25">
      <c r="A1924" t="s">
        <v>4605</v>
      </c>
      <c r="B1924" t="s">
        <v>5176</v>
      </c>
      <c r="C1924" s="4">
        <v>361066510000</v>
      </c>
      <c r="D1924" t="s">
        <v>4605</v>
      </c>
      <c r="G1924" s="176">
        <v>46143</v>
      </c>
      <c r="H1924">
        <v>66390604</v>
      </c>
      <c r="I1924">
        <v>66390604</v>
      </c>
      <c r="O1924" s="176">
        <v>46143</v>
      </c>
      <c r="S1924" t="s">
        <v>5177</v>
      </c>
      <c r="T1924" s="179" t="s">
        <v>65</v>
      </c>
      <c r="U1924" t="s">
        <v>66</v>
      </c>
      <c r="V1924" t="str">
        <f>_xlfn.XLOOKUP(UTILIZADAS[[#This Row],[Contacto1]],Tabla2[phone_number_dialed],Tabla2[status_name],,0)</f>
        <v>Agent Not Available</v>
      </c>
    </row>
    <row r="1925" spans="1:22" x14ac:dyDescent="0.25">
      <c r="A1925" t="s">
        <v>4605</v>
      </c>
      <c r="B1925" t="s">
        <v>5178</v>
      </c>
      <c r="C1925" s="4">
        <v>368091850000</v>
      </c>
      <c r="D1925" t="s">
        <v>4605</v>
      </c>
      <c r="G1925" s="176">
        <v>46143</v>
      </c>
      <c r="H1925">
        <v>66392444</v>
      </c>
      <c r="I1925">
        <v>66392444</v>
      </c>
      <c r="O1925" s="176">
        <v>46143</v>
      </c>
      <c r="S1925" t="s">
        <v>5179</v>
      </c>
      <c r="T1925" s="180" t="s">
        <v>85</v>
      </c>
      <c r="U1925" t="s">
        <v>66</v>
      </c>
      <c r="V1925" t="str">
        <f>_xlfn.XLOOKUP(UTILIZADAS[[#This Row],[Contacto1]],Tabla2[phone_number_dialed],Tabla2[status_name],,0)</f>
        <v>Agent Not Available</v>
      </c>
    </row>
    <row r="1926" spans="1:22" x14ac:dyDescent="0.25">
      <c r="A1926" t="s">
        <v>4605</v>
      </c>
      <c r="B1926" t="s">
        <v>2482</v>
      </c>
      <c r="C1926" s="4">
        <v>364036870000</v>
      </c>
      <c r="D1926" t="s">
        <v>4605</v>
      </c>
      <c r="G1926" s="176">
        <v>46143</v>
      </c>
      <c r="H1926">
        <v>66399201</v>
      </c>
      <c r="I1926">
        <v>66399201</v>
      </c>
      <c r="O1926" s="176">
        <v>46143</v>
      </c>
      <c r="S1926" t="s">
        <v>5180</v>
      </c>
      <c r="T1926" s="179" t="s">
        <v>2552</v>
      </c>
      <c r="U1926" t="s">
        <v>66</v>
      </c>
      <c r="V1926" t="str">
        <f>_xlfn.XLOOKUP(UTILIZADAS[[#This Row],[Contacto1]],Tabla2[phone_number_dialed],Tabla2[status_name],,0)</f>
        <v>Agent Not Available</v>
      </c>
    </row>
    <row r="1927" spans="1:22" x14ac:dyDescent="0.25">
      <c r="A1927" t="s">
        <v>4605</v>
      </c>
      <c r="B1927" t="s">
        <v>5181</v>
      </c>
      <c r="C1927" s="4">
        <v>342252580000</v>
      </c>
      <c r="D1927" t="s">
        <v>4605</v>
      </c>
      <c r="G1927" s="176">
        <v>46143</v>
      </c>
      <c r="H1927">
        <v>66416616</v>
      </c>
      <c r="I1927">
        <v>66416616</v>
      </c>
      <c r="O1927" s="176">
        <v>46143</v>
      </c>
      <c r="S1927" t="s">
        <v>5182</v>
      </c>
      <c r="T1927" s="180" t="s">
        <v>65</v>
      </c>
      <c r="U1927" t="s">
        <v>66</v>
      </c>
      <c r="V1927" t="str">
        <f>_xlfn.XLOOKUP(UTILIZADAS[[#This Row],[Contacto1]],Tabla2[phone_number_dialed],Tabla2[status_name],,0)</f>
        <v>Agent Not Available</v>
      </c>
    </row>
    <row r="1928" spans="1:22" x14ac:dyDescent="0.25">
      <c r="A1928" t="s">
        <v>4605</v>
      </c>
      <c r="B1928" t="s">
        <v>5183</v>
      </c>
      <c r="C1928" s="4">
        <v>366087970000</v>
      </c>
      <c r="D1928" t="s">
        <v>4605</v>
      </c>
      <c r="G1928" s="176">
        <v>46143</v>
      </c>
      <c r="H1928">
        <v>66424644</v>
      </c>
      <c r="I1928">
        <v>66424644</v>
      </c>
      <c r="O1928" s="176">
        <v>46143</v>
      </c>
      <c r="S1928" t="s">
        <v>5184</v>
      </c>
      <c r="T1928" s="179" t="s">
        <v>65</v>
      </c>
      <c r="U1928" t="s">
        <v>66</v>
      </c>
      <c r="V1928" t="str">
        <f>_xlfn.XLOOKUP(UTILIZADAS[[#This Row],[Contacto1]],Tabla2[phone_number_dialed],Tabla2[status_name],,0)</f>
        <v>Auto busy</v>
      </c>
    </row>
    <row r="1929" spans="1:22" x14ac:dyDescent="0.25">
      <c r="A1929" t="s">
        <v>4605</v>
      </c>
      <c r="B1929" t="s">
        <v>5185</v>
      </c>
      <c r="C1929" s="4">
        <v>367071160000</v>
      </c>
      <c r="D1929" t="s">
        <v>4605</v>
      </c>
      <c r="G1929" s="176">
        <v>46143</v>
      </c>
      <c r="H1929">
        <v>66434489</v>
      </c>
      <c r="I1929">
        <v>66434489</v>
      </c>
      <c r="O1929" s="176">
        <v>46143</v>
      </c>
      <c r="S1929" t="s">
        <v>5186</v>
      </c>
      <c r="T1929" s="180" t="s">
        <v>65</v>
      </c>
      <c r="U1929" t="s">
        <v>66</v>
      </c>
      <c r="V1929" t="str">
        <f>_xlfn.XLOOKUP(UTILIZADAS[[#This Row],[Contacto1]],Tabla2[phone_number_dialed],Tabla2[status_name],,0)</f>
        <v>Agent Not Available</v>
      </c>
    </row>
    <row r="1930" spans="1:22" x14ac:dyDescent="0.25">
      <c r="A1930" t="s">
        <v>4605</v>
      </c>
      <c r="B1930" t="s">
        <v>5187</v>
      </c>
      <c r="C1930" s="4">
        <v>357379270000</v>
      </c>
      <c r="D1930" t="s">
        <v>4605</v>
      </c>
      <c r="G1930" s="176">
        <v>46143</v>
      </c>
      <c r="H1930">
        <v>66442725</v>
      </c>
      <c r="I1930">
        <v>66442725</v>
      </c>
      <c r="O1930" s="176">
        <v>46143</v>
      </c>
      <c r="S1930" t="s">
        <v>5188</v>
      </c>
      <c r="T1930" t="s">
        <v>65</v>
      </c>
      <c r="U1930" t="s">
        <v>4619</v>
      </c>
      <c r="V1930" t="str">
        <f>_xlfn.XLOOKUP(UTILIZADAS[[#This Row],[Contacto1]],Tabla2[phone_number_dialed],Tabla2[status_name],,0)</f>
        <v>Agent Not Available</v>
      </c>
    </row>
    <row r="1931" spans="1:22" x14ac:dyDescent="0.25">
      <c r="A1931" t="s">
        <v>4605</v>
      </c>
      <c r="B1931" t="s">
        <v>5189</v>
      </c>
      <c r="C1931" s="4">
        <v>365089710000</v>
      </c>
      <c r="D1931" t="s">
        <v>4605</v>
      </c>
      <c r="G1931" s="176">
        <v>46143</v>
      </c>
      <c r="H1931">
        <v>66444126</v>
      </c>
      <c r="I1931">
        <v>66444126</v>
      </c>
      <c r="O1931" s="176">
        <v>46143</v>
      </c>
      <c r="S1931" t="s">
        <v>5190</v>
      </c>
      <c r="T1931" s="179" t="s">
        <v>65</v>
      </c>
      <c r="U1931" t="s">
        <v>66</v>
      </c>
      <c r="V1931" t="str">
        <f>_xlfn.XLOOKUP(UTILIZADAS[[#This Row],[Contacto1]],Tabla2[phone_number_dialed],Tabla2[status_name],,0)</f>
        <v>Auto busy</v>
      </c>
    </row>
    <row r="1932" spans="1:22" x14ac:dyDescent="0.25">
      <c r="A1932" t="s">
        <v>4605</v>
      </c>
      <c r="B1932" t="s">
        <v>5191</v>
      </c>
      <c r="C1932" s="4">
        <v>364084660000</v>
      </c>
      <c r="D1932" t="s">
        <v>4605</v>
      </c>
      <c r="G1932" s="176">
        <v>46143</v>
      </c>
      <c r="H1932">
        <v>66447039</v>
      </c>
      <c r="I1932">
        <v>66447039</v>
      </c>
      <c r="O1932" s="176">
        <v>46143</v>
      </c>
      <c r="S1932" t="s">
        <v>5192</v>
      </c>
      <c r="T1932" s="180" t="s">
        <v>65</v>
      </c>
      <c r="U1932" t="s">
        <v>66</v>
      </c>
      <c r="V1932" t="str">
        <f>_xlfn.XLOOKUP(UTILIZADAS[[#This Row],[Contacto1]],Tabla2[phone_number_dialed],Tabla2[status_name],,0)</f>
        <v>Agent Not Available</v>
      </c>
    </row>
    <row r="1933" spans="1:22" x14ac:dyDescent="0.25">
      <c r="A1933" t="s">
        <v>4605</v>
      </c>
      <c r="B1933" t="s">
        <v>4356</v>
      </c>
      <c r="C1933" s="4">
        <v>365015690000</v>
      </c>
      <c r="D1933" t="s">
        <v>4605</v>
      </c>
      <c r="G1933" s="176">
        <v>46143</v>
      </c>
      <c r="H1933">
        <v>66463899</v>
      </c>
      <c r="I1933">
        <v>66463899</v>
      </c>
      <c r="O1933" s="176">
        <v>46143</v>
      </c>
      <c r="S1933" t="s">
        <v>3890</v>
      </c>
      <c r="T1933" s="179" t="s">
        <v>85</v>
      </c>
      <c r="U1933" t="s">
        <v>66</v>
      </c>
      <c r="V1933" t="str">
        <f>_xlfn.XLOOKUP(UTILIZADAS[[#This Row],[Contacto1]],Tabla2[phone_number_dialed],Tabla2[status_name],,0)</f>
        <v>Numero equivocado</v>
      </c>
    </row>
    <row r="1934" spans="1:22" x14ac:dyDescent="0.25">
      <c r="A1934" t="s">
        <v>4605</v>
      </c>
      <c r="B1934" t="s">
        <v>5193</v>
      </c>
      <c r="C1934" s="4">
        <v>369019030000</v>
      </c>
      <c r="D1934" t="s">
        <v>4605</v>
      </c>
      <c r="G1934" s="176">
        <v>46143</v>
      </c>
      <c r="H1934">
        <v>66469658</v>
      </c>
      <c r="I1934">
        <v>66469658</v>
      </c>
      <c r="O1934" s="176">
        <v>46143</v>
      </c>
      <c r="S1934" t="s">
        <v>5194</v>
      </c>
      <c r="T1934" t="s">
        <v>65</v>
      </c>
      <c r="U1934" t="s">
        <v>4619</v>
      </c>
      <c r="V1934" t="str">
        <f>_xlfn.XLOOKUP(UTILIZADAS[[#This Row],[Contacto1]],Tabla2[phone_number_dialed],Tabla2[status_name],,0)</f>
        <v>Buzon de voz</v>
      </c>
    </row>
    <row r="1935" spans="1:22" x14ac:dyDescent="0.25">
      <c r="A1935" t="s">
        <v>4605</v>
      </c>
      <c r="B1935" t="s">
        <v>5195</v>
      </c>
      <c r="C1935" s="4">
        <v>364080020000</v>
      </c>
      <c r="D1935" t="s">
        <v>4605</v>
      </c>
      <c r="G1935" s="176">
        <v>46143</v>
      </c>
      <c r="H1935">
        <v>66471278</v>
      </c>
      <c r="I1935">
        <v>66471278</v>
      </c>
      <c r="O1935" s="176">
        <v>46143</v>
      </c>
      <c r="S1935" t="s">
        <v>5196</v>
      </c>
      <c r="T1935" s="180" t="s">
        <v>65</v>
      </c>
      <c r="U1935" t="s">
        <v>66</v>
      </c>
      <c r="V1935" t="str">
        <f>_xlfn.XLOOKUP(UTILIZADAS[[#This Row],[Contacto1]],Tabla2[phone_number_dialed],Tabla2[status_name],,0)</f>
        <v>Auto busy</v>
      </c>
    </row>
    <row r="1936" spans="1:22" x14ac:dyDescent="0.25">
      <c r="A1936" t="s">
        <v>4605</v>
      </c>
      <c r="B1936" t="s">
        <v>2540</v>
      </c>
      <c r="C1936" s="4">
        <v>362039070000</v>
      </c>
      <c r="D1936" t="s">
        <v>4605</v>
      </c>
      <c r="G1936" s="176">
        <v>46143</v>
      </c>
      <c r="H1936">
        <v>66499032</v>
      </c>
      <c r="I1936">
        <v>66499032</v>
      </c>
      <c r="O1936" s="176">
        <v>46143</v>
      </c>
      <c r="S1936" t="s">
        <v>4149</v>
      </c>
      <c r="T1936" s="179" t="s">
        <v>65</v>
      </c>
      <c r="U1936" t="s">
        <v>66</v>
      </c>
      <c r="V1936" t="str">
        <f>_xlfn.XLOOKUP(UTILIZADAS[[#This Row],[Contacto1]],Tabla2[phone_number_dialed],Tabla2[status_name],,0)</f>
        <v>Agent Not Available</v>
      </c>
    </row>
    <row r="1937" spans="1:22" x14ac:dyDescent="0.25">
      <c r="A1937" t="s">
        <v>4605</v>
      </c>
      <c r="B1937" t="s">
        <v>1408</v>
      </c>
      <c r="C1937" s="4">
        <v>352369050000</v>
      </c>
      <c r="D1937" t="s">
        <v>4605</v>
      </c>
      <c r="G1937" s="176">
        <v>46143</v>
      </c>
      <c r="H1937">
        <v>66507107</v>
      </c>
      <c r="I1937">
        <v>66507107</v>
      </c>
      <c r="O1937" s="176">
        <v>46143</v>
      </c>
      <c r="S1937" t="s">
        <v>1409</v>
      </c>
      <c r="T1937" s="180" t="s">
        <v>65</v>
      </c>
      <c r="U1937" t="s">
        <v>66</v>
      </c>
      <c r="V1937" t="str">
        <f>_xlfn.XLOOKUP(UTILIZADAS[[#This Row],[Contacto1]],Tabla2[phone_number_dialed],Tabla2[status_name],,0)</f>
        <v>Cuenta cesada</v>
      </c>
    </row>
    <row r="1938" spans="1:22" x14ac:dyDescent="0.25">
      <c r="A1938" t="s">
        <v>4605</v>
      </c>
      <c r="B1938" t="s">
        <v>5197</v>
      </c>
      <c r="C1938" s="4">
        <v>367087490000</v>
      </c>
      <c r="D1938" t="s">
        <v>4605</v>
      </c>
      <c r="G1938" s="176">
        <v>46143</v>
      </c>
      <c r="H1938">
        <v>66508861</v>
      </c>
      <c r="I1938">
        <v>66508861</v>
      </c>
      <c r="O1938" s="176">
        <v>46143</v>
      </c>
      <c r="S1938" t="s">
        <v>5198</v>
      </c>
      <c r="T1938" s="179" t="s">
        <v>65</v>
      </c>
      <c r="U1938" t="s">
        <v>66</v>
      </c>
      <c r="V1938" t="str">
        <f>_xlfn.XLOOKUP(UTILIZADAS[[#This Row],[Contacto1]],Tabla2[phone_number_dialed],Tabla2[status_name],,0)</f>
        <v>No Answer AutoDial</v>
      </c>
    </row>
    <row r="1939" spans="1:22" x14ac:dyDescent="0.25">
      <c r="A1939" t="s">
        <v>4605</v>
      </c>
      <c r="B1939" t="s">
        <v>4359</v>
      </c>
      <c r="C1939" s="4">
        <v>366017240000</v>
      </c>
      <c r="D1939" t="s">
        <v>4605</v>
      </c>
      <c r="G1939" s="176">
        <v>46143</v>
      </c>
      <c r="H1939">
        <v>66510030</v>
      </c>
      <c r="I1939">
        <v>66510030</v>
      </c>
      <c r="O1939" s="176">
        <v>46143</v>
      </c>
      <c r="S1939" t="s">
        <v>3897</v>
      </c>
      <c r="T1939" s="180" t="s">
        <v>65</v>
      </c>
      <c r="U1939" t="s">
        <v>66</v>
      </c>
      <c r="V1939" t="str">
        <f>_xlfn.XLOOKUP(UTILIZADAS[[#This Row],[Contacto1]],Tabla2[phone_number_dialed],Tabla2[status_name],,0)</f>
        <v>Cuenta cesada</v>
      </c>
    </row>
    <row r="1940" spans="1:22" x14ac:dyDescent="0.25">
      <c r="A1940" t="s">
        <v>4605</v>
      </c>
      <c r="B1940" t="s">
        <v>5199</v>
      </c>
      <c r="C1940" s="4">
        <v>364090700000</v>
      </c>
      <c r="D1940" t="s">
        <v>4605</v>
      </c>
      <c r="G1940" s="176">
        <v>46143</v>
      </c>
      <c r="H1940">
        <v>66524322</v>
      </c>
      <c r="I1940">
        <v>66524322</v>
      </c>
      <c r="O1940" s="176">
        <v>46143</v>
      </c>
      <c r="S1940" t="s">
        <v>5200</v>
      </c>
      <c r="T1940" s="179" t="s">
        <v>65</v>
      </c>
      <c r="U1940" t="s">
        <v>66</v>
      </c>
      <c r="V1940" t="str">
        <f>_xlfn.XLOOKUP(UTILIZADAS[[#This Row],[Contacto1]],Tabla2[phone_number_dialed],Tabla2[status_name],,0)</f>
        <v>Agent Not Available</v>
      </c>
    </row>
    <row r="1941" spans="1:22" x14ac:dyDescent="0.25">
      <c r="A1941" t="s">
        <v>4605</v>
      </c>
      <c r="B1941" t="s">
        <v>4322</v>
      </c>
      <c r="C1941" s="4">
        <v>357362650000</v>
      </c>
      <c r="D1941" t="s">
        <v>4605</v>
      </c>
      <c r="G1941" s="176">
        <v>46143</v>
      </c>
      <c r="H1941">
        <v>66524941</v>
      </c>
      <c r="I1941">
        <v>66524941</v>
      </c>
      <c r="O1941" s="176">
        <v>46143</v>
      </c>
      <c r="S1941" t="s">
        <v>3826</v>
      </c>
      <c r="T1941" s="180" t="s">
        <v>65</v>
      </c>
      <c r="U1941" t="s">
        <v>66</v>
      </c>
      <c r="V1941" t="str">
        <f>_xlfn.XLOOKUP(UTILIZADAS[[#This Row],[Contacto1]],Tabla2[phone_number_dialed],Tabla2[status_name],,0)</f>
        <v>Auto busy</v>
      </c>
    </row>
    <row r="1942" spans="1:22" x14ac:dyDescent="0.25">
      <c r="A1942" t="s">
        <v>4605</v>
      </c>
      <c r="B1942" t="s">
        <v>1487</v>
      </c>
      <c r="C1942" s="4">
        <v>359363260000</v>
      </c>
      <c r="D1942" t="s">
        <v>4605</v>
      </c>
      <c r="G1942" s="176">
        <v>46143</v>
      </c>
      <c r="H1942">
        <v>66525594</v>
      </c>
      <c r="I1942">
        <v>66525594</v>
      </c>
      <c r="O1942" s="176">
        <v>46143</v>
      </c>
      <c r="S1942" t="s">
        <v>1488</v>
      </c>
      <c r="T1942" s="179" t="s">
        <v>65</v>
      </c>
      <c r="U1942" t="s">
        <v>66</v>
      </c>
      <c r="V1942" t="str">
        <f>_xlfn.XLOOKUP(UTILIZADAS[[#This Row],[Contacto1]],Tabla2[phone_number_dialed],Tabla2[status_name],,0)</f>
        <v>Cuenta cesada</v>
      </c>
    </row>
    <row r="1943" spans="1:22" x14ac:dyDescent="0.25">
      <c r="A1943" t="s">
        <v>4605</v>
      </c>
      <c r="B1943" t="s">
        <v>99</v>
      </c>
      <c r="C1943" s="4">
        <v>342410060000</v>
      </c>
      <c r="D1943" t="s">
        <v>4605</v>
      </c>
      <c r="G1943" s="176">
        <v>46143</v>
      </c>
      <c r="H1943">
        <v>66536181</v>
      </c>
      <c r="I1943">
        <v>66536181</v>
      </c>
      <c r="O1943" s="176">
        <v>46143</v>
      </c>
      <c r="S1943" t="s">
        <v>100</v>
      </c>
      <c r="T1943" s="180" t="s">
        <v>65</v>
      </c>
      <c r="U1943" t="s">
        <v>66</v>
      </c>
      <c r="V1943" t="str">
        <f>_xlfn.XLOOKUP(UTILIZADAS[[#This Row],[Contacto1]],Tabla2[phone_number_dialed],Tabla2[status_name],,0)</f>
        <v>Auto busy</v>
      </c>
    </row>
    <row r="1944" spans="1:22" x14ac:dyDescent="0.25">
      <c r="A1944" t="s">
        <v>4605</v>
      </c>
      <c r="B1944" t="s">
        <v>5201</v>
      </c>
      <c r="C1944" s="4">
        <v>365059110000</v>
      </c>
      <c r="D1944" t="s">
        <v>4605</v>
      </c>
      <c r="G1944" s="176">
        <v>46143</v>
      </c>
      <c r="H1944">
        <v>66543378</v>
      </c>
      <c r="I1944">
        <v>66543378</v>
      </c>
      <c r="O1944" s="176">
        <v>46143</v>
      </c>
      <c r="S1944" t="s">
        <v>5202</v>
      </c>
      <c r="T1944" s="179" t="s">
        <v>65</v>
      </c>
      <c r="U1944" t="s">
        <v>66</v>
      </c>
      <c r="V1944" t="str">
        <f>_xlfn.XLOOKUP(UTILIZADAS[[#This Row],[Contacto1]],Tabla2[phone_number_dialed],Tabla2[status_name],,0)</f>
        <v>No Answer AutoDial</v>
      </c>
    </row>
    <row r="1945" spans="1:22" x14ac:dyDescent="0.25">
      <c r="A1945" t="s">
        <v>4605</v>
      </c>
      <c r="B1945" t="s">
        <v>385</v>
      </c>
      <c r="C1945" s="4">
        <v>352375610000</v>
      </c>
      <c r="D1945" t="s">
        <v>4605</v>
      </c>
      <c r="G1945" s="176">
        <v>46143</v>
      </c>
      <c r="H1945">
        <v>66545512</v>
      </c>
      <c r="I1945">
        <v>66545512</v>
      </c>
      <c r="O1945" s="176">
        <v>46143</v>
      </c>
      <c r="S1945" t="s">
        <v>386</v>
      </c>
      <c r="T1945" t="s">
        <v>65</v>
      </c>
      <c r="U1945" t="s">
        <v>597</v>
      </c>
      <c r="V1945" t="str">
        <f>_xlfn.XLOOKUP(UTILIZADAS[[#This Row],[Contacto1]],Tabla2[phone_number_dialed],Tabla2[status_name],,0)</f>
        <v>Numero equivocado</v>
      </c>
    </row>
    <row r="1946" spans="1:22" x14ac:dyDescent="0.25">
      <c r="A1946" t="s">
        <v>4605</v>
      </c>
      <c r="B1946" t="s">
        <v>4388</v>
      </c>
      <c r="C1946" s="4">
        <v>364027820000</v>
      </c>
      <c r="D1946" t="s">
        <v>4605</v>
      </c>
      <c r="G1946" s="176">
        <v>46143</v>
      </c>
      <c r="H1946">
        <v>66546767</v>
      </c>
      <c r="I1946">
        <v>66546767</v>
      </c>
      <c r="O1946" s="176">
        <v>46143</v>
      </c>
      <c r="S1946" t="s">
        <v>3955</v>
      </c>
      <c r="T1946" t="s">
        <v>65</v>
      </c>
      <c r="U1946" t="s">
        <v>4619</v>
      </c>
      <c r="V1946" t="str">
        <f>_xlfn.XLOOKUP(UTILIZADAS[[#This Row],[Contacto1]],Tabla2[phone_number_dialed],Tabla2[status_name],,0)</f>
        <v>Agent Not Available</v>
      </c>
    </row>
    <row r="1947" spans="1:22" x14ac:dyDescent="0.25">
      <c r="A1947" t="s">
        <v>4605</v>
      </c>
      <c r="B1947" t="s">
        <v>1219</v>
      </c>
      <c r="C1947" s="4">
        <v>354382860000</v>
      </c>
      <c r="D1947" t="s">
        <v>4605</v>
      </c>
      <c r="G1947" s="176">
        <v>46143</v>
      </c>
      <c r="H1947">
        <v>66550210</v>
      </c>
      <c r="I1947">
        <v>66550210</v>
      </c>
      <c r="O1947" s="176">
        <v>46143</v>
      </c>
      <c r="S1947" t="s">
        <v>1220</v>
      </c>
      <c r="T1947" s="180" t="s">
        <v>65</v>
      </c>
      <c r="U1947" t="s">
        <v>66</v>
      </c>
      <c r="V1947" t="str">
        <f>_xlfn.XLOOKUP(UTILIZADAS[[#This Row],[Contacto1]],Tabla2[phone_number_dialed],Tabla2[status_name],,0)</f>
        <v>Auto busy</v>
      </c>
    </row>
    <row r="1948" spans="1:22" x14ac:dyDescent="0.25">
      <c r="A1948" t="s">
        <v>4605</v>
      </c>
      <c r="B1948" t="s">
        <v>183</v>
      </c>
      <c r="C1948" s="4">
        <v>369004970000</v>
      </c>
      <c r="D1948" t="s">
        <v>4605</v>
      </c>
      <c r="G1948" s="176">
        <v>46143</v>
      </c>
      <c r="H1948">
        <v>66552224</v>
      </c>
      <c r="I1948">
        <v>66552224</v>
      </c>
      <c r="O1948" s="176">
        <v>46143</v>
      </c>
      <c r="S1948" t="s">
        <v>184</v>
      </c>
      <c r="T1948" t="s">
        <v>65</v>
      </c>
      <c r="U1948" t="s">
        <v>4619</v>
      </c>
      <c r="V1948" t="str">
        <f>_xlfn.XLOOKUP(UTILIZADAS[[#This Row],[Contacto1]],Tabla2[phone_number_dialed],Tabla2[status_name],,0)</f>
        <v>Mensaje a tercero</v>
      </c>
    </row>
    <row r="1949" spans="1:22" x14ac:dyDescent="0.25">
      <c r="A1949" t="s">
        <v>4605</v>
      </c>
      <c r="B1949" t="s">
        <v>5203</v>
      </c>
      <c r="C1949" s="4">
        <v>364072630000</v>
      </c>
      <c r="D1949" t="s">
        <v>4605</v>
      </c>
      <c r="G1949" s="176">
        <v>46143</v>
      </c>
      <c r="H1949">
        <v>66553125</v>
      </c>
      <c r="I1949">
        <v>66553125</v>
      </c>
      <c r="O1949" s="176">
        <v>46143</v>
      </c>
      <c r="S1949" t="s">
        <v>5204</v>
      </c>
      <c r="T1949" s="179" t="s">
        <v>65</v>
      </c>
      <c r="U1949" t="s">
        <v>66</v>
      </c>
      <c r="V1949" t="str">
        <f>_xlfn.XLOOKUP(UTILIZADAS[[#This Row],[Contacto1]],Tabla2[phone_number_dialed],Tabla2[status_name],,0)</f>
        <v>Agent Not Available</v>
      </c>
    </row>
    <row r="1950" spans="1:22" x14ac:dyDescent="0.25">
      <c r="A1950" t="s">
        <v>4605</v>
      </c>
      <c r="B1950" t="s">
        <v>5205</v>
      </c>
      <c r="C1950" s="4">
        <v>365021050000</v>
      </c>
      <c r="D1950" t="s">
        <v>4605</v>
      </c>
      <c r="G1950" s="176">
        <v>46143</v>
      </c>
      <c r="H1950">
        <v>66558136</v>
      </c>
      <c r="I1950">
        <v>66558136</v>
      </c>
      <c r="O1950" s="176">
        <v>46143</v>
      </c>
      <c r="S1950" t="s">
        <v>5206</v>
      </c>
      <c r="T1950" t="s">
        <v>65</v>
      </c>
      <c r="U1950" t="s">
        <v>4619</v>
      </c>
      <c r="V1950" t="str">
        <f>_xlfn.XLOOKUP(UTILIZADAS[[#This Row],[Contacto1]],Tabla2[phone_number_dialed],Tabla2[status_name],,0)</f>
        <v>Volver a llamar</v>
      </c>
    </row>
    <row r="1951" spans="1:22" x14ac:dyDescent="0.25">
      <c r="A1951" t="s">
        <v>4605</v>
      </c>
      <c r="B1951" t="s">
        <v>4410</v>
      </c>
      <c r="C1951" s="4">
        <v>363026240000</v>
      </c>
      <c r="D1951" t="s">
        <v>4605</v>
      </c>
      <c r="G1951" s="176">
        <v>46143</v>
      </c>
      <c r="H1951">
        <v>66559511</v>
      </c>
      <c r="I1951">
        <v>66559511</v>
      </c>
      <c r="O1951" s="176">
        <v>46143</v>
      </c>
      <c r="S1951" t="s">
        <v>3992</v>
      </c>
      <c r="T1951" s="180" t="s">
        <v>65</v>
      </c>
      <c r="U1951" t="s">
        <v>66</v>
      </c>
      <c r="V1951" t="str">
        <f>_xlfn.XLOOKUP(UTILIZADAS[[#This Row],[Contacto1]],Tabla2[phone_number_dialed],Tabla2[status_name],,0)</f>
        <v>Agent Not Available</v>
      </c>
    </row>
    <row r="1952" spans="1:22" x14ac:dyDescent="0.25">
      <c r="A1952" t="s">
        <v>4605</v>
      </c>
      <c r="B1952" t="s">
        <v>5207</v>
      </c>
      <c r="C1952" s="4">
        <v>367071660000</v>
      </c>
      <c r="D1952" t="s">
        <v>4605</v>
      </c>
      <c r="G1952" s="176">
        <v>46143</v>
      </c>
      <c r="H1952">
        <v>66563690</v>
      </c>
      <c r="I1952">
        <v>66563690</v>
      </c>
      <c r="O1952" s="176">
        <v>46143</v>
      </c>
      <c r="S1952" t="s">
        <v>5208</v>
      </c>
      <c r="T1952" s="179" t="s">
        <v>65</v>
      </c>
      <c r="U1952" t="s">
        <v>66</v>
      </c>
      <c r="V1952" t="str">
        <f>_xlfn.XLOOKUP(UTILIZADAS[[#This Row],[Contacto1]],Tabla2[phone_number_dialed],Tabla2[status_name],,0)</f>
        <v>Buzon de voz</v>
      </c>
    </row>
    <row r="1953" spans="1:22" x14ac:dyDescent="0.25">
      <c r="A1953" t="s">
        <v>4605</v>
      </c>
      <c r="B1953" t="s">
        <v>5209</v>
      </c>
      <c r="C1953" s="4">
        <v>369077440000</v>
      </c>
      <c r="D1953" t="s">
        <v>4605</v>
      </c>
      <c r="G1953" s="176">
        <v>46143</v>
      </c>
      <c r="H1953">
        <v>66565010</v>
      </c>
      <c r="I1953">
        <v>66565010</v>
      </c>
      <c r="O1953" s="176">
        <v>46143</v>
      </c>
      <c r="S1953" t="s">
        <v>5210</v>
      </c>
      <c r="T1953" s="180" t="s">
        <v>65</v>
      </c>
      <c r="U1953" t="s">
        <v>66</v>
      </c>
      <c r="V1953" t="str">
        <f>_xlfn.XLOOKUP(UTILIZADAS[[#This Row],[Contacto1]],Tabla2[phone_number_dialed],Tabla2[status_name],,0)</f>
        <v>Agent Not Available</v>
      </c>
    </row>
    <row r="1954" spans="1:22" x14ac:dyDescent="0.25">
      <c r="A1954" t="s">
        <v>4605</v>
      </c>
      <c r="B1954" t="s">
        <v>131</v>
      </c>
      <c r="C1954" s="4">
        <v>366007100000</v>
      </c>
      <c r="D1954" t="s">
        <v>4605</v>
      </c>
      <c r="G1954" s="176">
        <v>46143</v>
      </c>
      <c r="H1954">
        <v>66566488</v>
      </c>
      <c r="I1954">
        <v>66566488</v>
      </c>
      <c r="O1954" s="176">
        <v>46143</v>
      </c>
      <c r="S1954" t="s">
        <v>132</v>
      </c>
      <c r="T1954" s="179" t="s">
        <v>65</v>
      </c>
      <c r="U1954" t="s">
        <v>66</v>
      </c>
      <c r="V1954" t="str">
        <f>_xlfn.XLOOKUP(UTILIZADAS[[#This Row],[Contacto1]],Tabla2[phone_number_dialed],Tabla2[status_name],,0)</f>
        <v>Cuenta cesada</v>
      </c>
    </row>
    <row r="1955" spans="1:22" x14ac:dyDescent="0.25">
      <c r="A1955" t="s">
        <v>4605</v>
      </c>
      <c r="B1955" t="s">
        <v>5211</v>
      </c>
      <c r="C1955" s="4">
        <v>363069600000</v>
      </c>
      <c r="D1955" t="s">
        <v>4605</v>
      </c>
      <c r="G1955" s="176">
        <v>46143</v>
      </c>
      <c r="H1955">
        <v>66578945</v>
      </c>
      <c r="I1955">
        <v>66578945</v>
      </c>
      <c r="O1955" s="176">
        <v>46143</v>
      </c>
      <c r="S1955" t="s">
        <v>5212</v>
      </c>
      <c r="T1955" s="180" t="s">
        <v>65</v>
      </c>
      <c r="U1955" t="s">
        <v>66</v>
      </c>
      <c r="V1955" t="str">
        <f>_xlfn.XLOOKUP(UTILIZADAS[[#This Row],[Contacto1]],Tabla2[phone_number_dialed],Tabla2[status_name],,0)</f>
        <v>Agent Not Available</v>
      </c>
    </row>
    <row r="1956" spans="1:22" x14ac:dyDescent="0.25">
      <c r="A1956" t="s">
        <v>4605</v>
      </c>
      <c r="B1956" t="s">
        <v>4383</v>
      </c>
      <c r="C1956" s="4">
        <v>367025630000</v>
      </c>
      <c r="D1956" t="s">
        <v>4605</v>
      </c>
      <c r="G1956" s="176">
        <v>46143</v>
      </c>
      <c r="H1956">
        <v>66580217</v>
      </c>
      <c r="I1956">
        <v>66580217</v>
      </c>
      <c r="O1956" s="176">
        <v>46143</v>
      </c>
      <c r="S1956" t="s">
        <v>3948</v>
      </c>
      <c r="T1956" s="179" t="s">
        <v>65</v>
      </c>
      <c r="U1956" t="s">
        <v>66</v>
      </c>
      <c r="V1956" t="str">
        <f>_xlfn.XLOOKUP(UTILIZADAS[[#This Row],[Contacto1]],Tabla2[phone_number_dialed],Tabla2[status_name],,0)</f>
        <v>Cuenta cesada</v>
      </c>
    </row>
    <row r="1957" spans="1:22" x14ac:dyDescent="0.25">
      <c r="A1957" t="s">
        <v>4605</v>
      </c>
      <c r="B1957" t="s">
        <v>1343</v>
      </c>
      <c r="C1957" s="4">
        <v>357373170000</v>
      </c>
      <c r="D1957" t="s">
        <v>4605</v>
      </c>
      <c r="G1957" s="176">
        <v>46143</v>
      </c>
      <c r="H1957">
        <v>66587271</v>
      </c>
      <c r="I1957">
        <v>66587271</v>
      </c>
      <c r="O1957" s="176">
        <v>46143</v>
      </c>
      <c r="S1957" t="s">
        <v>1344</v>
      </c>
      <c r="T1957" s="180" t="s">
        <v>65</v>
      </c>
      <c r="U1957" t="s">
        <v>66</v>
      </c>
      <c r="V1957" t="str">
        <f>_xlfn.XLOOKUP(UTILIZADAS[[#This Row],[Contacto1]],Tabla2[phone_number_dialed],Tabla2[status_name],,0)</f>
        <v>Agent Not Available</v>
      </c>
    </row>
    <row r="1958" spans="1:22" x14ac:dyDescent="0.25">
      <c r="A1958" t="s">
        <v>4605</v>
      </c>
      <c r="B1958" t="s">
        <v>431</v>
      </c>
      <c r="C1958" s="4">
        <v>354369980000</v>
      </c>
      <c r="D1958" t="s">
        <v>4605</v>
      </c>
      <c r="G1958" s="176">
        <v>46143</v>
      </c>
      <c r="H1958">
        <v>66596740</v>
      </c>
      <c r="I1958">
        <v>66596740</v>
      </c>
      <c r="O1958" s="176">
        <v>46143</v>
      </c>
      <c r="S1958" t="s">
        <v>432</v>
      </c>
      <c r="T1958" t="s">
        <v>65</v>
      </c>
      <c r="U1958" t="s">
        <v>597</v>
      </c>
      <c r="V1958" t="str">
        <f>_xlfn.XLOOKUP(UTILIZADAS[[#This Row],[Contacto1]],Tabla2[phone_number_dialed],Tabla2[status_name],,0)</f>
        <v>Mensaje a tercero</v>
      </c>
    </row>
    <row r="1959" spans="1:22" x14ac:dyDescent="0.25">
      <c r="A1959" t="s">
        <v>4605</v>
      </c>
      <c r="B1959" t="s">
        <v>5213</v>
      </c>
      <c r="C1959" s="4">
        <v>366008710000</v>
      </c>
      <c r="D1959" t="s">
        <v>4605</v>
      </c>
      <c r="G1959" s="176">
        <v>46143</v>
      </c>
      <c r="H1959">
        <v>66598941</v>
      </c>
      <c r="I1959">
        <v>66598941</v>
      </c>
      <c r="O1959" s="176">
        <v>46143</v>
      </c>
      <c r="S1959" t="s">
        <v>5214</v>
      </c>
      <c r="T1959" t="s">
        <v>65</v>
      </c>
      <c r="U1959" t="s">
        <v>4619</v>
      </c>
      <c r="V1959" t="str">
        <f>_xlfn.XLOOKUP(UTILIZADAS[[#This Row],[Contacto1]],Tabla2[phone_number_dialed],Tabla2[status_name],,0)</f>
        <v>Auto busy</v>
      </c>
    </row>
    <row r="1960" spans="1:22" x14ac:dyDescent="0.25">
      <c r="A1960" t="s">
        <v>4605</v>
      </c>
      <c r="B1960" t="s">
        <v>5215</v>
      </c>
      <c r="C1960" s="4">
        <v>297068920000</v>
      </c>
      <c r="D1960" t="s">
        <v>4605</v>
      </c>
      <c r="G1960" s="176">
        <v>46143</v>
      </c>
      <c r="H1960">
        <v>66599184</v>
      </c>
      <c r="I1960">
        <v>66599184</v>
      </c>
      <c r="O1960" s="176">
        <v>46143</v>
      </c>
      <c r="S1960" t="s">
        <v>5216</v>
      </c>
      <c r="T1960" t="s">
        <v>65</v>
      </c>
      <c r="U1960" t="s">
        <v>4619</v>
      </c>
      <c r="V1960" t="str">
        <f>_xlfn.XLOOKUP(UTILIZADAS[[#This Row],[Contacto1]],Tabla2[phone_number_dialed],Tabla2[status_name],,0)</f>
        <v>Volver a llamar</v>
      </c>
    </row>
    <row r="1961" spans="1:22" x14ac:dyDescent="0.25">
      <c r="A1961" t="s">
        <v>4605</v>
      </c>
      <c r="B1961" t="s">
        <v>5217</v>
      </c>
      <c r="C1961" s="4">
        <v>341168880000</v>
      </c>
      <c r="D1961" t="s">
        <v>4605</v>
      </c>
      <c r="G1961" s="176">
        <v>46143</v>
      </c>
      <c r="H1961">
        <v>66607467</v>
      </c>
      <c r="I1961">
        <v>66607467</v>
      </c>
      <c r="O1961" s="176">
        <v>46143</v>
      </c>
      <c r="S1961" t="s">
        <v>5218</v>
      </c>
      <c r="T1961" s="179" t="s">
        <v>65</v>
      </c>
      <c r="U1961" t="s">
        <v>66</v>
      </c>
      <c r="V1961" t="str">
        <f>_xlfn.XLOOKUP(UTILIZADAS[[#This Row],[Contacto1]],Tabla2[phone_number_dialed],Tabla2[status_name],,0)</f>
        <v>Agent Not Available</v>
      </c>
    </row>
    <row r="1962" spans="1:22" x14ac:dyDescent="0.25">
      <c r="A1962" t="s">
        <v>4605</v>
      </c>
      <c r="B1962" t="s">
        <v>1347</v>
      </c>
      <c r="C1962" s="4">
        <v>204075450000</v>
      </c>
      <c r="D1962" t="s">
        <v>4605</v>
      </c>
      <c r="G1962" s="176">
        <v>46143</v>
      </c>
      <c r="H1962">
        <v>66612798</v>
      </c>
      <c r="I1962">
        <v>66612798</v>
      </c>
      <c r="O1962" s="176">
        <v>46143</v>
      </c>
      <c r="S1962" t="s">
        <v>1348</v>
      </c>
      <c r="T1962" s="180" t="s">
        <v>65</v>
      </c>
      <c r="U1962" t="s">
        <v>66</v>
      </c>
      <c r="V1962" t="str">
        <f>_xlfn.XLOOKUP(UTILIZADAS[[#This Row],[Contacto1]],Tabla2[phone_number_dialed],Tabla2[status_name],,0)</f>
        <v>Agent Not Available</v>
      </c>
    </row>
    <row r="1963" spans="1:22" x14ac:dyDescent="0.25">
      <c r="A1963" t="s">
        <v>4605</v>
      </c>
      <c r="B1963" t="s">
        <v>1291</v>
      </c>
      <c r="C1963" s="4">
        <v>358376620000</v>
      </c>
      <c r="D1963" t="s">
        <v>4605</v>
      </c>
      <c r="G1963" s="176">
        <v>46143</v>
      </c>
      <c r="H1963">
        <v>66616225</v>
      </c>
      <c r="I1963">
        <v>66616225</v>
      </c>
      <c r="O1963" s="176">
        <v>46143</v>
      </c>
      <c r="S1963" t="s">
        <v>1292</v>
      </c>
      <c r="T1963" s="179" t="s">
        <v>65</v>
      </c>
      <c r="U1963" t="s">
        <v>66</v>
      </c>
      <c r="V1963" t="str">
        <f>_xlfn.XLOOKUP(UTILIZADAS[[#This Row],[Contacto1]],Tabla2[phone_number_dialed],Tabla2[status_name],,0)</f>
        <v>Auto busy</v>
      </c>
    </row>
    <row r="1964" spans="1:22" x14ac:dyDescent="0.25">
      <c r="A1964" t="s">
        <v>4605</v>
      </c>
      <c r="B1964" t="s">
        <v>5219</v>
      </c>
      <c r="C1964" s="4">
        <v>208008280000</v>
      </c>
      <c r="D1964" t="s">
        <v>4605</v>
      </c>
      <c r="G1964" s="176">
        <v>46143</v>
      </c>
      <c r="H1964">
        <v>66619538</v>
      </c>
      <c r="I1964">
        <v>66619538</v>
      </c>
      <c r="O1964" s="176">
        <v>46143</v>
      </c>
      <c r="S1964" t="s">
        <v>5220</v>
      </c>
      <c r="T1964" s="180" t="s">
        <v>65</v>
      </c>
      <c r="U1964" t="s">
        <v>66</v>
      </c>
      <c r="V1964" t="str">
        <f>_xlfn.XLOOKUP(UTILIZADAS[[#This Row],[Contacto1]],Tabla2[phone_number_dialed],Tabla2[status_name],,0)</f>
        <v>Agent Not Available</v>
      </c>
    </row>
    <row r="1965" spans="1:22" x14ac:dyDescent="0.25">
      <c r="A1965" t="s">
        <v>4605</v>
      </c>
      <c r="B1965" t="s">
        <v>1265</v>
      </c>
      <c r="C1965" s="4">
        <v>354379010000</v>
      </c>
      <c r="D1965" t="s">
        <v>4605</v>
      </c>
      <c r="G1965" s="176">
        <v>46143</v>
      </c>
      <c r="H1965">
        <v>66622600</v>
      </c>
      <c r="I1965">
        <v>66622600</v>
      </c>
      <c r="O1965" s="176">
        <v>46143</v>
      </c>
      <c r="S1965" t="s">
        <v>1266</v>
      </c>
      <c r="T1965" s="179" t="s">
        <v>65</v>
      </c>
      <c r="U1965" t="s">
        <v>66</v>
      </c>
      <c r="V1965" t="str">
        <f>_xlfn.XLOOKUP(UTILIZADAS[[#This Row],[Contacto1]],Tabla2[phone_number_dialed],Tabla2[status_name],,0)</f>
        <v>Cuenta cesada</v>
      </c>
    </row>
    <row r="1966" spans="1:22" x14ac:dyDescent="0.25">
      <c r="A1966" t="s">
        <v>4605</v>
      </c>
      <c r="B1966" t="s">
        <v>285</v>
      </c>
      <c r="C1966" s="4">
        <v>353383400000</v>
      </c>
      <c r="D1966" t="s">
        <v>4605</v>
      </c>
      <c r="G1966" s="176">
        <v>46143</v>
      </c>
      <c r="H1966">
        <v>66633423</v>
      </c>
      <c r="I1966">
        <v>66633423</v>
      </c>
      <c r="O1966" s="176">
        <v>46143</v>
      </c>
      <c r="S1966" t="s">
        <v>286</v>
      </c>
      <c r="T1966" t="s">
        <v>65</v>
      </c>
      <c r="U1966" t="s">
        <v>597</v>
      </c>
      <c r="V1966" t="str">
        <f>_xlfn.XLOOKUP(UTILIZADAS[[#This Row],[Contacto1]],Tabla2[phone_number_dialed],Tabla2[status_name],,0)</f>
        <v>Agent Not Available</v>
      </c>
    </row>
    <row r="1967" spans="1:22" x14ac:dyDescent="0.25">
      <c r="A1967" t="s">
        <v>4605</v>
      </c>
      <c r="B1967" t="s">
        <v>1335</v>
      </c>
      <c r="C1967" s="4">
        <v>346279900000</v>
      </c>
      <c r="D1967" t="s">
        <v>4605</v>
      </c>
      <c r="G1967" s="176">
        <v>46143</v>
      </c>
      <c r="H1967">
        <v>66638308</v>
      </c>
      <c r="I1967">
        <v>66638308</v>
      </c>
      <c r="O1967" s="176">
        <v>46143</v>
      </c>
      <c r="S1967" t="s">
        <v>1336</v>
      </c>
      <c r="T1967" s="180" t="s">
        <v>65</v>
      </c>
      <c r="U1967" t="s">
        <v>66</v>
      </c>
      <c r="V1967" t="str">
        <f>_xlfn.XLOOKUP(UTILIZADAS[[#This Row],[Contacto1]],Tabla2[phone_number_dialed],Tabla2[status_name],,0)</f>
        <v>Agent Not Available</v>
      </c>
    </row>
    <row r="1968" spans="1:22" x14ac:dyDescent="0.25">
      <c r="A1968" t="s">
        <v>4605</v>
      </c>
      <c r="B1968" t="s">
        <v>5221</v>
      </c>
      <c r="C1968" s="4">
        <v>363051380000</v>
      </c>
      <c r="D1968" t="s">
        <v>4605</v>
      </c>
      <c r="G1968" s="176">
        <v>46143</v>
      </c>
      <c r="H1968">
        <v>66643639</v>
      </c>
      <c r="I1968">
        <v>66643639</v>
      </c>
      <c r="O1968" s="176">
        <v>46143</v>
      </c>
      <c r="S1968" t="s">
        <v>5222</v>
      </c>
      <c r="T1968" s="179" t="s">
        <v>65</v>
      </c>
      <c r="U1968" t="s">
        <v>66</v>
      </c>
      <c r="V1968" t="str">
        <f>_xlfn.XLOOKUP(UTILIZADAS[[#This Row],[Contacto1]],Tabla2[phone_number_dialed],Tabla2[status_name],,0)</f>
        <v>Buzon de voz</v>
      </c>
    </row>
    <row r="1969" spans="1:22" x14ac:dyDescent="0.25">
      <c r="A1969" t="s">
        <v>4605</v>
      </c>
      <c r="B1969" t="s">
        <v>5223</v>
      </c>
      <c r="C1969" s="4">
        <v>361084980000</v>
      </c>
      <c r="D1969" t="s">
        <v>4605</v>
      </c>
      <c r="G1969" s="176">
        <v>46143</v>
      </c>
      <c r="H1969">
        <v>66644439</v>
      </c>
      <c r="I1969">
        <v>66644439</v>
      </c>
      <c r="O1969" s="176">
        <v>46143</v>
      </c>
      <c r="S1969" t="s">
        <v>5224</v>
      </c>
      <c r="T1969" s="180" t="s">
        <v>65</v>
      </c>
      <c r="U1969" t="s">
        <v>66</v>
      </c>
      <c r="V1969" t="str">
        <f>_xlfn.XLOOKUP(UTILIZADAS[[#This Row],[Contacto1]],Tabla2[phone_number_dialed],Tabla2[status_name],,0)</f>
        <v>Agent Not Available</v>
      </c>
    </row>
    <row r="1970" spans="1:22" x14ac:dyDescent="0.25">
      <c r="A1970" t="s">
        <v>4605</v>
      </c>
      <c r="B1970" t="s">
        <v>429</v>
      </c>
      <c r="C1970" s="4">
        <v>355372700000</v>
      </c>
      <c r="D1970" t="s">
        <v>4605</v>
      </c>
      <c r="G1970" s="176">
        <v>46143</v>
      </c>
      <c r="H1970">
        <v>66657682</v>
      </c>
      <c r="I1970">
        <v>66657682</v>
      </c>
      <c r="O1970" s="176">
        <v>46143</v>
      </c>
      <c r="S1970" t="s">
        <v>430</v>
      </c>
      <c r="T1970" t="s">
        <v>65</v>
      </c>
      <c r="U1970" t="s">
        <v>597</v>
      </c>
      <c r="V1970" t="str">
        <f>_xlfn.XLOOKUP(UTILIZADAS[[#This Row],[Contacto1]],Tabla2[phone_number_dialed],Tabla2[status_name],,0)</f>
        <v>Agent Not Available</v>
      </c>
    </row>
    <row r="1971" spans="1:22" x14ac:dyDescent="0.25">
      <c r="A1971" t="s">
        <v>4605</v>
      </c>
      <c r="B1971" t="s">
        <v>5225</v>
      </c>
      <c r="C1971" s="4">
        <v>365006310000</v>
      </c>
      <c r="D1971" t="s">
        <v>4605</v>
      </c>
      <c r="G1971" s="176">
        <v>46143</v>
      </c>
      <c r="H1971">
        <v>66662742</v>
      </c>
      <c r="I1971">
        <v>66662742</v>
      </c>
      <c r="O1971" s="176">
        <v>46143</v>
      </c>
      <c r="S1971" t="s">
        <v>5078</v>
      </c>
      <c r="T1971" t="s">
        <v>85</v>
      </c>
      <c r="U1971" t="s">
        <v>4619</v>
      </c>
      <c r="V1971" t="str">
        <f>_xlfn.XLOOKUP(UTILIZADAS[[#This Row],[Contacto1]],Tabla2[phone_number_dialed],Tabla2[status_name],,0)</f>
        <v>Agent Not Available</v>
      </c>
    </row>
    <row r="1972" spans="1:22" x14ac:dyDescent="0.25">
      <c r="A1972" t="s">
        <v>4605</v>
      </c>
      <c r="B1972" t="s">
        <v>4323</v>
      </c>
      <c r="C1972" s="4">
        <v>356363530009</v>
      </c>
      <c r="D1972" t="s">
        <v>4605</v>
      </c>
      <c r="G1972" s="176">
        <v>46143</v>
      </c>
      <c r="H1972">
        <v>66663505</v>
      </c>
      <c r="I1972">
        <v>66663505</v>
      </c>
      <c r="O1972" s="176">
        <v>46143</v>
      </c>
      <c r="S1972" t="s">
        <v>3828</v>
      </c>
      <c r="T1972" s="180" t="s">
        <v>65</v>
      </c>
      <c r="U1972" t="s">
        <v>66</v>
      </c>
      <c r="V1972" t="str">
        <f>_xlfn.XLOOKUP(UTILIZADAS[[#This Row],[Contacto1]],Tabla2[phone_number_dialed],Tabla2[status_name],,0)</f>
        <v>Cliente al dia</v>
      </c>
    </row>
    <row r="1973" spans="1:22" x14ac:dyDescent="0.25">
      <c r="A1973" t="s">
        <v>4605</v>
      </c>
      <c r="B1973" t="s">
        <v>1188</v>
      </c>
      <c r="C1973" s="4">
        <v>357384990000</v>
      </c>
      <c r="D1973" t="s">
        <v>4605</v>
      </c>
      <c r="G1973" s="176">
        <v>46143</v>
      </c>
      <c r="H1973">
        <v>66667283</v>
      </c>
      <c r="I1973">
        <v>66667283</v>
      </c>
      <c r="O1973" s="176">
        <v>46143</v>
      </c>
      <c r="S1973" t="s">
        <v>1189</v>
      </c>
      <c r="T1973" s="180" t="s">
        <v>85</v>
      </c>
      <c r="U1973" t="s">
        <v>66</v>
      </c>
      <c r="V1973" t="str">
        <f>_xlfn.XLOOKUP(UTILIZADAS[[#This Row],[Contacto1]],Tabla2[phone_number_dialed],Tabla2[status_name],,0)</f>
        <v>No Answer AutoDial</v>
      </c>
    </row>
    <row r="1974" spans="1:22" x14ac:dyDescent="0.25">
      <c r="A1974" t="s">
        <v>4605</v>
      </c>
      <c r="B1974" t="s">
        <v>2521</v>
      </c>
      <c r="C1974" s="4">
        <v>367042770000</v>
      </c>
      <c r="D1974" t="s">
        <v>4605</v>
      </c>
      <c r="G1974" s="176">
        <v>46143</v>
      </c>
      <c r="H1974">
        <v>66680118</v>
      </c>
      <c r="I1974">
        <v>66680118</v>
      </c>
      <c r="O1974" s="176">
        <v>46143</v>
      </c>
      <c r="S1974" t="s">
        <v>4126</v>
      </c>
      <c r="T1974" s="180" t="s">
        <v>85</v>
      </c>
      <c r="U1974" t="s">
        <v>66</v>
      </c>
      <c r="V1974" t="str">
        <f>_xlfn.XLOOKUP(UTILIZADAS[[#This Row],[Contacto1]],Tabla2[phone_number_dialed],Tabla2[status_name],,0)</f>
        <v>Agent Not Available</v>
      </c>
    </row>
    <row r="1975" spans="1:22" x14ac:dyDescent="0.25">
      <c r="A1975" t="s">
        <v>4605</v>
      </c>
      <c r="B1975" t="s">
        <v>257</v>
      </c>
      <c r="C1975" s="4">
        <v>355386550000</v>
      </c>
      <c r="D1975" t="s">
        <v>4605</v>
      </c>
      <c r="G1975" s="176">
        <v>46143</v>
      </c>
      <c r="H1975">
        <v>66680977</v>
      </c>
      <c r="I1975">
        <v>66680977</v>
      </c>
      <c r="O1975" s="176">
        <v>46143</v>
      </c>
      <c r="S1975" t="s">
        <v>258</v>
      </c>
      <c r="T1975" s="180" t="s">
        <v>65</v>
      </c>
      <c r="U1975" t="s">
        <v>66</v>
      </c>
      <c r="V1975" t="str">
        <f>_xlfn.XLOOKUP(UTILIZADAS[[#This Row],[Contacto1]],Tabla2[phone_number_dialed],Tabla2[status_name],,0)</f>
        <v>Cuenta cesada</v>
      </c>
    </row>
    <row r="1976" spans="1:22" x14ac:dyDescent="0.25">
      <c r="A1976" t="s">
        <v>4605</v>
      </c>
      <c r="B1976" t="s">
        <v>5226</v>
      </c>
      <c r="C1976" s="4">
        <v>369004650000</v>
      </c>
      <c r="D1976" t="s">
        <v>4605</v>
      </c>
      <c r="G1976" s="176">
        <v>46143</v>
      </c>
      <c r="H1976">
        <v>66693145</v>
      </c>
      <c r="I1976">
        <v>66693145</v>
      </c>
      <c r="O1976" s="176">
        <v>46143</v>
      </c>
      <c r="S1976" t="s">
        <v>5227</v>
      </c>
      <c r="T1976" t="s">
        <v>65</v>
      </c>
      <c r="U1976" t="s">
        <v>4619</v>
      </c>
      <c r="V1976" t="str">
        <f>_xlfn.XLOOKUP(UTILIZADAS[[#This Row],[Contacto1]],Tabla2[phone_number_dialed],Tabla2[status_name],,0)</f>
        <v>Auto busy</v>
      </c>
    </row>
    <row r="1977" spans="1:22" x14ac:dyDescent="0.25">
      <c r="A1977" t="s">
        <v>4605</v>
      </c>
      <c r="B1977" t="s">
        <v>2338</v>
      </c>
      <c r="C1977" s="4">
        <v>366014530000</v>
      </c>
      <c r="D1977" t="s">
        <v>4605</v>
      </c>
      <c r="G1977" s="176">
        <v>46143</v>
      </c>
      <c r="H1977">
        <v>66705356</v>
      </c>
      <c r="I1977">
        <v>66705356</v>
      </c>
      <c r="O1977" s="176">
        <v>46143</v>
      </c>
      <c r="S1977" t="s">
        <v>3894</v>
      </c>
      <c r="T1977" s="180" t="s">
        <v>65</v>
      </c>
      <c r="U1977" t="s">
        <v>66</v>
      </c>
      <c r="V1977" t="str">
        <f>_xlfn.XLOOKUP(UTILIZADAS[[#This Row],[Contacto1]],Tabla2[phone_number_dialed],Tabla2[status_name],,0)</f>
        <v>Auto busy</v>
      </c>
    </row>
    <row r="1978" spans="1:22" x14ac:dyDescent="0.25">
      <c r="A1978" t="s">
        <v>4605</v>
      </c>
      <c r="B1978" t="s">
        <v>5228</v>
      </c>
      <c r="C1978" s="4">
        <v>362082050000</v>
      </c>
      <c r="D1978" t="s">
        <v>4605</v>
      </c>
      <c r="G1978" s="176">
        <v>46143</v>
      </c>
      <c r="H1978">
        <v>66722995</v>
      </c>
      <c r="I1978">
        <v>66722995</v>
      </c>
      <c r="O1978" s="176">
        <v>46143</v>
      </c>
      <c r="S1978" t="s">
        <v>5229</v>
      </c>
      <c r="T1978" s="180" t="s">
        <v>85</v>
      </c>
      <c r="U1978" t="s">
        <v>66</v>
      </c>
      <c r="V1978" t="str">
        <f>_xlfn.XLOOKUP(UTILIZADAS[[#This Row],[Contacto1]],Tabla2[phone_number_dialed],Tabla2[status_name],,0)</f>
        <v>Agent Not Available</v>
      </c>
    </row>
    <row r="1979" spans="1:22" x14ac:dyDescent="0.25">
      <c r="A1979" t="s">
        <v>4605</v>
      </c>
      <c r="B1979" t="s">
        <v>5230</v>
      </c>
      <c r="C1979" s="4">
        <v>368088930000</v>
      </c>
      <c r="D1979" t="s">
        <v>4605</v>
      </c>
      <c r="G1979" s="176">
        <v>46143</v>
      </c>
      <c r="H1979">
        <v>66737890</v>
      </c>
      <c r="I1979">
        <v>66737890</v>
      </c>
      <c r="O1979" s="176">
        <v>46143</v>
      </c>
      <c r="S1979" t="s">
        <v>5231</v>
      </c>
      <c r="T1979" s="180" t="s">
        <v>65</v>
      </c>
      <c r="U1979" t="s">
        <v>66</v>
      </c>
      <c r="V1979" t="str">
        <f>_xlfn.XLOOKUP(UTILIZADAS[[#This Row],[Contacto1]],Tabla2[phone_number_dialed],Tabla2[status_name],,0)</f>
        <v>Numero equivocado</v>
      </c>
    </row>
    <row r="1980" spans="1:22" x14ac:dyDescent="0.25">
      <c r="A1980" t="s">
        <v>4605</v>
      </c>
      <c r="B1980" t="s">
        <v>5232</v>
      </c>
      <c r="C1980" s="4">
        <v>368079730000</v>
      </c>
      <c r="D1980" t="s">
        <v>4605</v>
      </c>
      <c r="G1980" s="176">
        <v>46143</v>
      </c>
      <c r="H1980">
        <v>66754357</v>
      </c>
      <c r="I1980">
        <v>66754357</v>
      </c>
      <c r="O1980" s="176">
        <v>46143</v>
      </c>
      <c r="S1980" t="s">
        <v>5233</v>
      </c>
      <c r="T1980" s="180" t="s">
        <v>85</v>
      </c>
      <c r="U1980" t="s">
        <v>66</v>
      </c>
      <c r="V1980" t="str">
        <f>_xlfn.XLOOKUP(UTILIZADAS[[#This Row],[Contacto1]],Tabla2[phone_number_dialed],Tabla2[status_name],,0)</f>
        <v>Agent Not Available</v>
      </c>
    </row>
    <row r="1981" spans="1:22" x14ac:dyDescent="0.25">
      <c r="A1981" t="s">
        <v>4605</v>
      </c>
      <c r="B1981" t="s">
        <v>5234</v>
      </c>
      <c r="C1981" s="4">
        <v>365060660000</v>
      </c>
      <c r="D1981" t="s">
        <v>4605</v>
      </c>
      <c r="G1981" s="176">
        <v>46143</v>
      </c>
      <c r="H1981">
        <v>66766082</v>
      </c>
      <c r="I1981">
        <v>66766082</v>
      </c>
      <c r="O1981" s="176">
        <v>46143</v>
      </c>
      <c r="S1981" t="s">
        <v>5235</v>
      </c>
      <c r="T1981" s="180" t="s">
        <v>65</v>
      </c>
      <c r="U1981" t="s">
        <v>66</v>
      </c>
      <c r="V1981" t="str">
        <f>_xlfn.XLOOKUP(UTILIZADAS[[#This Row],[Contacto1]],Tabla2[phone_number_dialed],Tabla2[status_name],,0)</f>
        <v>Cliente al dia</v>
      </c>
    </row>
    <row r="1982" spans="1:22" x14ac:dyDescent="0.25">
      <c r="A1982" t="s">
        <v>4605</v>
      </c>
      <c r="B1982" t="s">
        <v>2465</v>
      </c>
      <c r="C1982" s="4">
        <v>369035140000</v>
      </c>
      <c r="D1982" t="s">
        <v>4605</v>
      </c>
      <c r="G1982" s="176">
        <v>46143</v>
      </c>
      <c r="H1982">
        <v>66767187</v>
      </c>
      <c r="I1982">
        <v>66767187</v>
      </c>
      <c r="O1982" s="176">
        <v>46143</v>
      </c>
      <c r="S1982" t="s">
        <v>4048</v>
      </c>
      <c r="T1982" s="180" t="s">
        <v>65</v>
      </c>
      <c r="U1982" t="s">
        <v>66</v>
      </c>
      <c r="V1982" t="str">
        <f>_xlfn.XLOOKUP(UTILIZADAS[[#This Row],[Contacto1]],Tabla2[phone_number_dialed],Tabla2[status_name],,0)</f>
        <v>Agent Not Available</v>
      </c>
    </row>
    <row r="1983" spans="1:22" x14ac:dyDescent="0.25">
      <c r="A1983" t="s">
        <v>4605</v>
      </c>
      <c r="B1983" t="s">
        <v>2531</v>
      </c>
      <c r="C1983" s="4">
        <v>361045600000</v>
      </c>
      <c r="D1983" t="s">
        <v>4605</v>
      </c>
      <c r="G1983" s="176">
        <v>46143</v>
      </c>
      <c r="H1983">
        <v>66773797</v>
      </c>
      <c r="I1983">
        <v>66773797</v>
      </c>
      <c r="O1983" s="176">
        <v>46143</v>
      </c>
      <c r="S1983" t="s">
        <v>4139</v>
      </c>
      <c r="T1983" s="180" t="s">
        <v>65</v>
      </c>
      <c r="U1983" t="s">
        <v>66</v>
      </c>
      <c r="V1983" t="str">
        <f>_xlfn.XLOOKUP(UTILIZADAS[[#This Row],[Contacto1]],Tabla2[phone_number_dialed],Tabla2[status_name],,0)</f>
        <v>Auto busy</v>
      </c>
    </row>
    <row r="1984" spans="1:22" x14ac:dyDescent="0.25">
      <c r="A1984" t="s">
        <v>4605</v>
      </c>
      <c r="B1984" t="s">
        <v>5236</v>
      </c>
      <c r="C1984" s="4">
        <v>313014210000</v>
      </c>
      <c r="D1984" t="s">
        <v>4605</v>
      </c>
      <c r="G1984" s="176">
        <v>46143</v>
      </c>
      <c r="H1984">
        <v>66780484</v>
      </c>
      <c r="I1984">
        <v>66780484</v>
      </c>
      <c r="O1984" s="176">
        <v>46143</v>
      </c>
      <c r="S1984" t="s">
        <v>4591</v>
      </c>
      <c r="T1984" s="180" t="s">
        <v>2552</v>
      </c>
      <c r="U1984" t="s">
        <v>66</v>
      </c>
      <c r="V1984" t="str">
        <f>_xlfn.XLOOKUP(UTILIZADAS[[#This Row],[Contacto1]],Tabla2[phone_number_dialed],Tabla2[status_name],,0)</f>
        <v>Buzon de voz</v>
      </c>
    </row>
    <row r="1985" spans="1:22" x14ac:dyDescent="0.25">
      <c r="A1985" t="s">
        <v>4605</v>
      </c>
      <c r="B1985" t="s">
        <v>2425</v>
      </c>
      <c r="C1985" s="4">
        <v>361028770000</v>
      </c>
      <c r="D1985" t="s">
        <v>4605</v>
      </c>
      <c r="G1985" s="176">
        <v>46143</v>
      </c>
      <c r="H1985">
        <v>66786577</v>
      </c>
      <c r="I1985">
        <v>66786577</v>
      </c>
      <c r="O1985" s="176">
        <v>46143</v>
      </c>
      <c r="S1985" t="s">
        <v>4002</v>
      </c>
      <c r="T1985" s="180" t="s">
        <v>65</v>
      </c>
      <c r="U1985" t="s">
        <v>66</v>
      </c>
      <c r="V1985" t="str">
        <f>_xlfn.XLOOKUP(UTILIZADAS[[#This Row],[Contacto1]],Tabla2[phone_number_dialed],Tabla2[status_name],,0)</f>
        <v>Cuenta cesada</v>
      </c>
    </row>
    <row r="1986" spans="1:22" x14ac:dyDescent="0.25">
      <c r="A1986" t="s">
        <v>4605</v>
      </c>
      <c r="B1986" t="s">
        <v>5237</v>
      </c>
      <c r="C1986" s="4">
        <v>363078930000</v>
      </c>
      <c r="D1986" t="s">
        <v>4605</v>
      </c>
      <c r="G1986" s="176">
        <v>46143</v>
      </c>
      <c r="H1986">
        <v>66788947</v>
      </c>
      <c r="I1986">
        <v>66788947</v>
      </c>
      <c r="O1986" s="176">
        <v>46143</v>
      </c>
      <c r="S1986" t="s">
        <v>5238</v>
      </c>
      <c r="T1986" s="180" t="s">
        <v>65</v>
      </c>
      <c r="U1986" t="s">
        <v>66</v>
      </c>
      <c r="V1986" t="str">
        <f>_xlfn.XLOOKUP(UTILIZADAS[[#This Row],[Contacto1]],Tabla2[phone_number_dialed],Tabla2[status_name],,0)</f>
        <v>Agent Not Available</v>
      </c>
    </row>
    <row r="1987" spans="1:22" x14ac:dyDescent="0.25">
      <c r="A1987" t="s">
        <v>4605</v>
      </c>
      <c r="B1987" t="s">
        <v>5211</v>
      </c>
      <c r="C1987" s="4">
        <v>363069600000</v>
      </c>
      <c r="D1987" t="s">
        <v>4605</v>
      </c>
      <c r="G1987" s="176">
        <v>46143</v>
      </c>
      <c r="H1987">
        <v>66789087</v>
      </c>
      <c r="I1987">
        <v>66789087</v>
      </c>
      <c r="O1987" s="176">
        <v>46143</v>
      </c>
      <c r="S1987" t="s">
        <v>5212</v>
      </c>
      <c r="T1987" s="180" t="s">
        <v>65</v>
      </c>
      <c r="U1987" t="s">
        <v>66</v>
      </c>
      <c r="V1987" t="str">
        <f>_xlfn.XLOOKUP(UTILIZADAS[[#This Row],[Contacto1]],Tabla2[phone_number_dialed],Tabla2[status_name],,0)</f>
        <v>Agent Not Available</v>
      </c>
    </row>
    <row r="1988" spans="1:22" x14ac:dyDescent="0.25">
      <c r="A1988" t="s">
        <v>4605</v>
      </c>
      <c r="B1988" t="s">
        <v>5239</v>
      </c>
      <c r="C1988" s="4">
        <v>355356060000</v>
      </c>
      <c r="D1988" t="s">
        <v>4605</v>
      </c>
      <c r="G1988" s="176">
        <v>46143</v>
      </c>
      <c r="H1988">
        <v>66809593</v>
      </c>
      <c r="I1988">
        <v>66809593</v>
      </c>
      <c r="O1988" s="176">
        <v>46143</v>
      </c>
      <c r="S1988" t="s">
        <v>5240</v>
      </c>
      <c r="T1988" t="s">
        <v>65</v>
      </c>
      <c r="U1988" t="s">
        <v>4619</v>
      </c>
      <c r="V1988" t="str">
        <f>_xlfn.XLOOKUP(UTILIZADAS[[#This Row],[Contacto1]],Tabla2[phone_number_dialed],Tabla2[status_name],,0)</f>
        <v>Buzon de voz</v>
      </c>
    </row>
    <row r="1989" spans="1:22" x14ac:dyDescent="0.25">
      <c r="A1989" t="s">
        <v>4605</v>
      </c>
      <c r="B1989" t="s">
        <v>1237</v>
      </c>
      <c r="C1989" s="4">
        <v>352382740000</v>
      </c>
      <c r="D1989" t="s">
        <v>4605</v>
      </c>
      <c r="G1989" s="176">
        <v>46143</v>
      </c>
      <c r="H1989">
        <v>66810932</v>
      </c>
      <c r="I1989">
        <v>66810932</v>
      </c>
      <c r="O1989" s="176">
        <v>46143</v>
      </c>
      <c r="S1989" t="s">
        <v>1238</v>
      </c>
      <c r="T1989" s="180" t="s">
        <v>65</v>
      </c>
      <c r="U1989" t="s">
        <v>66</v>
      </c>
      <c r="V1989" t="str">
        <f>_xlfn.XLOOKUP(UTILIZADAS[[#This Row],[Contacto1]],Tabla2[phone_number_dialed],Tabla2[status_name],,0)</f>
        <v>Agent Not Available</v>
      </c>
    </row>
    <row r="1990" spans="1:22" x14ac:dyDescent="0.25">
      <c r="A1990" t="s">
        <v>4605</v>
      </c>
      <c r="B1990" t="s">
        <v>139</v>
      </c>
      <c r="C1990" s="4">
        <v>365006510000</v>
      </c>
      <c r="D1990" t="s">
        <v>4605</v>
      </c>
      <c r="G1990" s="176">
        <v>46143</v>
      </c>
      <c r="H1990">
        <v>66831414</v>
      </c>
      <c r="I1990">
        <v>66831414</v>
      </c>
      <c r="O1990" s="176">
        <v>46143</v>
      </c>
      <c r="S1990" t="s">
        <v>140</v>
      </c>
      <c r="T1990" s="180" t="s">
        <v>65</v>
      </c>
      <c r="U1990" t="s">
        <v>66</v>
      </c>
      <c r="V1990" t="str">
        <f>_xlfn.XLOOKUP(UTILIZADAS[[#This Row],[Contacto1]],Tabla2[phone_number_dialed],Tabla2[status_name],,0)</f>
        <v>Agent Not Available</v>
      </c>
    </row>
    <row r="1991" spans="1:22" x14ac:dyDescent="0.25">
      <c r="A1991" t="s">
        <v>4605</v>
      </c>
      <c r="B1991" t="s">
        <v>253</v>
      </c>
      <c r="C1991" s="4">
        <v>355385090000</v>
      </c>
      <c r="D1991" t="s">
        <v>4605</v>
      </c>
      <c r="G1991" s="176">
        <v>46143</v>
      </c>
      <c r="H1991">
        <v>66838567</v>
      </c>
      <c r="I1991">
        <v>66838567</v>
      </c>
      <c r="O1991" s="176">
        <v>46143</v>
      </c>
      <c r="S1991" t="s">
        <v>254</v>
      </c>
      <c r="T1991" s="180" t="s">
        <v>65</v>
      </c>
      <c r="U1991" t="s">
        <v>66</v>
      </c>
      <c r="V1991" t="str">
        <f>_xlfn.XLOOKUP(UTILIZADAS[[#This Row],[Contacto1]],Tabla2[phone_number_dialed],Tabla2[status_name],,0)</f>
        <v>Agent Not Available</v>
      </c>
    </row>
    <row r="1992" spans="1:22" x14ac:dyDescent="0.25">
      <c r="A1992" t="s">
        <v>4605</v>
      </c>
      <c r="B1992" t="s">
        <v>5241</v>
      </c>
      <c r="C1992" s="4">
        <v>352384670000</v>
      </c>
      <c r="D1992" t="s">
        <v>4605</v>
      </c>
      <c r="G1992" s="176">
        <v>46143</v>
      </c>
      <c r="H1992">
        <v>66848000</v>
      </c>
      <c r="I1992">
        <v>66848000</v>
      </c>
      <c r="O1992" s="176">
        <v>46143</v>
      </c>
      <c r="S1992" t="s">
        <v>5242</v>
      </c>
      <c r="T1992" s="180" t="s">
        <v>65</v>
      </c>
      <c r="U1992" t="s">
        <v>66</v>
      </c>
      <c r="V1992" t="str">
        <f>_xlfn.XLOOKUP(UTILIZADAS[[#This Row],[Contacto1]],Tabla2[phone_number_dialed],Tabla2[status_name],,0)</f>
        <v>Agent Not Available</v>
      </c>
    </row>
    <row r="1993" spans="1:22" x14ac:dyDescent="0.25">
      <c r="A1993" t="s">
        <v>4605</v>
      </c>
      <c r="B1993" t="s">
        <v>5243</v>
      </c>
      <c r="C1993" s="4">
        <v>361065780000</v>
      </c>
      <c r="D1993" t="s">
        <v>4605</v>
      </c>
      <c r="G1993" s="176">
        <v>46143</v>
      </c>
      <c r="H1993">
        <v>66857499</v>
      </c>
      <c r="I1993">
        <v>66857499</v>
      </c>
      <c r="O1993" s="176">
        <v>46143</v>
      </c>
      <c r="S1993" t="s">
        <v>5244</v>
      </c>
      <c r="T1993" s="180" t="s">
        <v>65</v>
      </c>
      <c r="U1993" t="s">
        <v>66</v>
      </c>
      <c r="V1993" t="str">
        <f>_xlfn.XLOOKUP(UTILIZADAS[[#This Row],[Contacto1]],Tabla2[phone_number_dialed],Tabla2[status_name],,0)</f>
        <v>Mensaje a tercero</v>
      </c>
    </row>
    <row r="1994" spans="1:22" x14ac:dyDescent="0.25">
      <c r="A1994" t="s">
        <v>4605</v>
      </c>
      <c r="B1994" t="s">
        <v>2381</v>
      </c>
      <c r="C1994" s="4">
        <v>361023870000</v>
      </c>
      <c r="D1994" t="s">
        <v>4605</v>
      </c>
      <c r="G1994" s="176">
        <v>46143</v>
      </c>
      <c r="H1994">
        <v>66861905</v>
      </c>
      <c r="I1994">
        <v>66861905</v>
      </c>
      <c r="O1994" s="176">
        <v>46143</v>
      </c>
      <c r="S1994" t="s">
        <v>3950</v>
      </c>
      <c r="T1994" s="180" t="s">
        <v>65</v>
      </c>
      <c r="U1994" t="s">
        <v>66</v>
      </c>
      <c r="V1994" t="str">
        <f>_xlfn.XLOOKUP(UTILIZADAS[[#This Row],[Contacto1]],Tabla2[phone_number_dialed],Tabla2[status_name],,0)</f>
        <v>Auto busy</v>
      </c>
    </row>
    <row r="1995" spans="1:22" x14ac:dyDescent="0.25">
      <c r="A1995" t="s">
        <v>4605</v>
      </c>
      <c r="B1995" t="s">
        <v>4442</v>
      </c>
      <c r="C1995" s="4">
        <v>362036560000</v>
      </c>
      <c r="D1995" t="s">
        <v>4605</v>
      </c>
      <c r="G1995" s="176">
        <v>46143</v>
      </c>
      <c r="H1995">
        <v>66862471</v>
      </c>
      <c r="I1995">
        <v>66862471</v>
      </c>
      <c r="O1995" s="176">
        <v>46143</v>
      </c>
      <c r="S1995" t="s">
        <v>4069</v>
      </c>
      <c r="T1995" s="180" t="s">
        <v>65</v>
      </c>
      <c r="U1995" t="s">
        <v>66</v>
      </c>
      <c r="V1995" t="str">
        <f>_xlfn.XLOOKUP(UTILIZADAS[[#This Row],[Contacto1]],Tabla2[phone_number_dialed],Tabla2[status_name],,0)</f>
        <v>Agent Not Available</v>
      </c>
    </row>
    <row r="1996" spans="1:22" x14ac:dyDescent="0.25">
      <c r="A1996" t="s">
        <v>4605</v>
      </c>
      <c r="B1996" t="s">
        <v>5245</v>
      </c>
      <c r="C1996" s="4">
        <v>367019580000</v>
      </c>
      <c r="D1996" t="s">
        <v>4605</v>
      </c>
      <c r="G1996" s="176">
        <v>46143</v>
      </c>
      <c r="H1996">
        <v>66875447</v>
      </c>
      <c r="I1996">
        <v>66875447</v>
      </c>
      <c r="O1996" s="176">
        <v>46143</v>
      </c>
      <c r="S1996" t="s">
        <v>5246</v>
      </c>
      <c r="T1996" t="s">
        <v>65</v>
      </c>
      <c r="U1996" t="s">
        <v>4619</v>
      </c>
      <c r="V1996" t="str">
        <f>_xlfn.XLOOKUP(UTILIZADAS[[#This Row],[Contacto1]],Tabla2[phone_number_dialed],Tabla2[status_name],,0)</f>
        <v>Numero equivocado</v>
      </c>
    </row>
    <row r="1997" spans="1:22" x14ac:dyDescent="0.25">
      <c r="A1997" t="s">
        <v>4605</v>
      </c>
      <c r="B1997" t="s">
        <v>4466</v>
      </c>
      <c r="C1997" s="4">
        <v>369041980000</v>
      </c>
      <c r="D1997" t="s">
        <v>4605</v>
      </c>
      <c r="G1997" s="176">
        <v>46143</v>
      </c>
      <c r="H1997">
        <v>66885841</v>
      </c>
      <c r="I1997">
        <v>66885841</v>
      </c>
      <c r="O1997" s="176">
        <v>46143</v>
      </c>
      <c r="S1997" t="s">
        <v>4112</v>
      </c>
      <c r="T1997" s="180" t="s">
        <v>85</v>
      </c>
      <c r="U1997" t="s">
        <v>66</v>
      </c>
      <c r="V1997" t="str">
        <f>_xlfn.XLOOKUP(UTILIZADAS[[#This Row],[Contacto1]],Tabla2[phone_number_dialed],Tabla2[status_name],,0)</f>
        <v>Auto busy</v>
      </c>
    </row>
    <row r="1998" spans="1:22" x14ac:dyDescent="0.25">
      <c r="A1998" t="s">
        <v>4605</v>
      </c>
      <c r="B1998" t="s">
        <v>4478</v>
      </c>
      <c r="C1998" s="4">
        <v>368046070000</v>
      </c>
      <c r="D1998" t="s">
        <v>4605</v>
      </c>
      <c r="G1998" s="176">
        <v>46143</v>
      </c>
      <c r="H1998">
        <v>66888447</v>
      </c>
      <c r="I1998">
        <v>66888447</v>
      </c>
      <c r="O1998" s="176">
        <v>46143</v>
      </c>
      <c r="S1998" t="s">
        <v>4133</v>
      </c>
      <c r="T1998" s="180" t="s">
        <v>65</v>
      </c>
      <c r="U1998" t="s">
        <v>66</v>
      </c>
      <c r="V1998" t="str">
        <f>_xlfn.XLOOKUP(UTILIZADAS[[#This Row],[Contacto1]],Tabla2[phone_number_dialed],Tabla2[status_name],,0)</f>
        <v>Auto busy</v>
      </c>
    </row>
    <row r="1999" spans="1:22" x14ac:dyDescent="0.25">
      <c r="A1999" t="s">
        <v>4605</v>
      </c>
      <c r="B1999" t="s">
        <v>4370</v>
      </c>
      <c r="C1999" s="4">
        <v>365018880000</v>
      </c>
      <c r="D1999" t="s">
        <v>4605</v>
      </c>
      <c r="G1999" s="176">
        <v>46143</v>
      </c>
      <c r="H1999">
        <v>66892012</v>
      </c>
      <c r="I1999">
        <v>66892012</v>
      </c>
      <c r="O1999" s="176">
        <v>46143</v>
      </c>
      <c r="S1999" t="s">
        <v>3918</v>
      </c>
      <c r="T1999" s="180" t="s">
        <v>65</v>
      </c>
      <c r="U1999" t="s">
        <v>66</v>
      </c>
      <c r="V1999" t="str">
        <f>_xlfn.XLOOKUP(UTILIZADAS[[#This Row],[Contacto1]],Tabla2[phone_number_dialed],Tabla2[status_name],,0)</f>
        <v>Cuenta cesada</v>
      </c>
    </row>
    <row r="2000" spans="1:22" x14ac:dyDescent="0.25">
      <c r="A2000" t="s">
        <v>4605</v>
      </c>
      <c r="B2000" t="s">
        <v>5247</v>
      </c>
      <c r="C2000" s="4">
        <v>337026240000</v>
      </c>
      <c r="D2000" t="s">
        <v>4605</v>
      </c>
      <c r="G2000" s="176">
        <v>46143</v>
      </c>
      <c r="H2000">
        <v>66898270</v>
      </c>
      <c r="I2000">
        <v>66898270</v>
      </c>
      <c r="O2000" s="176">
        <v>46143</v>
      </c>
      <c r="S2000" t="s">
        <v>5248</v>
      </c>
      <c r="T2000" s="180" t="s">
        <v>65</v>
      </c>
      <c r="U2000" t="s">
        <v>66</v>
      </c>
      <c r="V2000" t="str">
        <f>_xlfn.XLOOKUP(UTILIZADAS[[#This Row],[Contacto1]],Tabla2[phone_number_dialed],Tabla2[status_name],,0)</f>
        <v>Agent Not Available</v>
      </c>
    </row>
    <row r="2001" spans="1:22" x14ac:dyDescent="0.25">
      <c r="A2001" t="s">
        <v>4605</v>
      </c>
      <c r="B2001" t="s">
        <v>235</v>
      </c>
      <c r="C2001" s="4">
        <v>365000670000</v>
      </c>
      <c r="D2001" t="s">
        <v>4605</v>
      </c>
      <c r="G2001" s="176">
        <v>46143</v>
      </c>
      <c r="H2001">
        <v>66899635</v>
      </c>
      <c r="I2001">
        <v>66899635</v>
      </c>
      <c r="O2001" s="176">
        <v>46143</v>
      </c>
      <c r="S2001" t="s">
        <v>236</v>
      </c>
      <c r="T2001" s="180" t="s">
        <v>65</v>
      </c>
      <c r="U2001" t="s">
        <v>66</v>
      </c>
      <c r="V2001" t="str">
        <f>_xlfn.XLOOKUP(UTILIZADAS[[#This Row],[Contacto1]],Tabla2[phone_number_dialed],Tabla2[status_name],,0)</f>
        <v>Auto busy</v>
      </c>
    </row>
    <row r="2002" spans="1:22" x14ac:dyDescent="0.25">
      <c r="A2002" t="s">
        <v>4605</v>
      </c>
      <c r="B2002" t="s">
        <v>5249</v>
      </c>
      <c r="C2002" s="4">
        <v>369029410000</v>
      </c>
      <c r="D2002" t="s">
        <v>4605</v>
      </c>
      <c r="G2002" s="176">
        <v>46143</v>
      </c>
      <c r="H2002">
        <v>66910678</v>
      </c>
      <c r="I2002">
        <v>66910678</v>
      </c>
      <c r="O2002" s="176">
        <v>46143</v>
      </c>
      <c r="S2002" t="s">
        <v>5250</v>
      </c>
      <c r="T2002" t="s">
        <v>65</v>
      </c>
      <c r="U2002" t="s">
        <v>4619</v>
      </c>
      <c r="V2002" t="str">
        <f>_xlfn.XLOOKUP(UTILIZADAS[[#This Row],[Contacto1]],Tabla2[phone_number_dialed],Tabla2[status_name],,0)</f>
        <v>Buzon de voz</v>
      </c>
    </row>
    <row r="2003" spans="1:22" x14ac:dyDescent="0.25">
      <c r="A2003" t="s">
        <v>4605</v>
      </c>
      <c r="B2003" t="s">
        <v>5251</v>
      </c>
      <c r="C2003" s="4">
        <v>353325540000</v>
      </c>
      <c r="D2003" t="s">
        <v>4605</v>
      </c>
      <c r="G2003" s="176">
        <v>46143</v>
      </c>
      <c r="H2003">
        <v>66930362</v>
      </c>
      <c r="I2003">
        <v>66930362</v>
      </c>
      <c r="O2003" s="176">
        <v>46143</v>
      </c>
      <c r="S2003" t="s">
        <v>5252</v>
      </c>
      <c r="T2003" t="s">
        <v>65</v>
      </c>
      <c r="U2003" t="s">
        <v>4619</v>
      </c>
      <c r="V2003" t="str">
        <f>_xlfn.XLOOKUP(UTILIZADAS[[#This Row],[Contacto1]],Tabla2[phone_number_dialed],Tabla2[status_name],,0)</f>
        <v>Agent Not Available</v>
      </c>
    </row>
    <row r="2004" spans="1:22" x14ac:dyDescent="0.25">
      <c r="A2004" t="s">
        <v>4605</v>
      </c>
      <c r="B2004" t="s">
        <v>5253</v>
      </c>
      <c r="C2004" s="4">
        <v>362092100000</v>
      </c>
      <c r="D2004" t="s">
        <v>4605</v>
      </c>
      <c r="G2004" s="176">
        <v>46143</v>
      </c>
      <c r="H2004">
        <v>66945064</v>
      </c>
      <c r="I2004">
        <v>66945064</v>
      </c>
      <c r="O2004" s="176">
        <v>46143</v>
      </c>
      <c r="S2004" t="s">
        <v>5254</v>
      </c>
      <c r="T2004" s="180" t="s">
        <v>65</v>
      </c>
      <c r="U2004" t="s">
        <v>66</v>
      </c>
      <c r="V2004" t="str">
        <f>_xlfn.XLOOKUP(UTILIZADAS[[#This Row],[Contacto1]],Tabla2[phone_number_dialed],Tabla2[status_name],,0)</f>
        <v>Agent Not Available</v>
      </c>
    </row>
    <row r="2005" spans="1:22" x14ac:dyDescent="0.25">
      <c r="A2005" t="s">
        <v>4605</v>
      </c>
      <c r="B2005" t="s">
        <v>5255</v>
      </c>
      <c r="C2005" s="4">
        <v>365001080000</v>
      </c>
      <c r="D2005" t="s">
        <v>4605</v>
      </c>
      <c r="G2005" s="176">
        <v>46143</v>
      </c>
      <c r="H2005">
        <v>66948619</v>
      </c>
      <c r="I2005">
        <v>66948619</v>
      </c>
      <c r="O2005" s="176">
        <v>46143</v>
      </c>
      <c r="S2005" t="s">
        <v>5256</v>
      </c>
      <c r="T2005" t="s">
        <v>65</v>
      </c>
      <c r="U2005" t="s">
        <v>4619</v>
      </c>
      <c r="V2005" t="str">
        <f>_xlfn.XLOOKUP(UTILIZADAS[[#This Row],[Contacto1]],Tabla2[phone_number_dialed],Tabla2[status_name],,0)</f>
        <v>Auto busy</v>
      </c>
    </row>
    <row r="2006" spans="1:22" x14ac:dyDescent="0.25">
      <c r="A2006" t="s">
        <v>4605</v>
      </c>
      <c r="B2006" t="s">
        <v>5257</v>
      </c>
      <c r="C2006" s="4">
        <v>361078820000</v>
      </c>
      <c r="D2006" t="s">
        <v>4605</v>
      </c>
      <c r="G2006" s="176">
        <v>46143</v>
      </c>
      <c r="H2006">
        <v>66955631</v>
      </c>
      <c r="I2006">
        <v>66955631</v>
      </c>
      <c r="O2006" s="176">
        <v>46143</v>
      </c>
      <c r="S2006" t="s">
        <v>5258</v>
      </c>
      <c r="T2006" s="180" t="s">
        <v>65</v>
      </c>
      <c r="U2006" t="s">
        <v>66</v>
      </c>
      <c r="V2006" t="str">
        <f>_xlfn.XLOOKUP(UTILIZADAS[[#This Row],[Contacto1]],Tabla2[phone_number_dialed],Tabla2[status_name],,0)</f>
        <v>Call Back</v>
      </c>
    </row>
    <row r="2007" spans="1:22" x14ac:dyDescent="0.25">
      <c r="A2007" t="s">
        <v>4605</v>
      </c>
      <c r="B2007" t="s">
        <v>5259</v>
      </c>
      <c r="C2007" s="4">
        <v>369057020000</v>
      </c>
      <c r="D2007" t="s">
        <v>4605</v>
      </c>
      <c r="G2007" s="176">
        <v>46143</v>
      </c>
      <c r="H2007">
        <v>66959290</v>
      </c>
      <c r="I2007">
        <v>66959290</v>
      </c>
      <c r="O2007" s="176">
        <v>46143</v>
      </c>
      <c r="S2007" t="s">
        <v>5260</v>
      </c>
      <c r="T2007" s="180" t="s">
        <v>65</v>
      </c>
      <c r="U2007" t="s">
        <v>66</v>
      </c>
      <c r="V2007" t="str">
        <f>_xlfn.XLOOKUP(UTILIZADAS[[#This Row],[Contacto1]],Tabla2[phone_number_dialed],Tabla2[status_name],,0)</f>
        <v>Agent Not Available</v>
      </c>
    </row>
    <row r="2008" spans="1:22" x14ac:dyDescent="0.25">
      <c r="A2008" t="s">
        <v>4605</v>
      </c>
      <c r="B2008" t="s">
        <v>4482</v>
      </c>
      <c r="C2008" s="4">
        <v>366044600000</v>
      </c>
      <c r="D2008" t="s">
        <v>4605</v>
      </c>
      <c r="G2008" s="176">
        <v>46143</v>
      </c>
      <c r="H2008">
        <v>66960174</v>
      </c>
      <c r="I2008">
        <v>66960174</v>
      </c>
      <c r="O2008" s="176">
        <v>46143</v>
      </c>
      <c r="S2008" t="s">
        <v>4145</v>
      </c>
      <c r="T2008" s="180" t="s">
        <v>65</v>
      </c>
      <c r="U2008" t="s">
        <v>66</v>
      </c>
      <c r="V2008" t="str">
        <f>_xlfn.XLOOKUP(UTILIZADAS[[#This Row],[Contacto1]],Tabla2[phone_number_dialed],Tabla2[status_name],,0)</f>
        <v>Agent Not Available</v>
      </c>
    </row>
    <row r="2009" spans="1:22" x14ac:dyDescent="0.25">
      <c r="A2009" t="s">
        <v>4605</v>
      </c>
      <c r="B2009" t="s">
        <v>2489</v>
      </c>
      <c r="C2009" s="4">
        <v>361037820000</v>
      </c>
      <c r="D2009" t="s">
        <v>4605</v>
      </c>
      <c r="G2009" s="176">
        <v>46143</v>
      </c>
      <c r="H2009">
        <v>66960178</v>
      </c>
      <c r="I2009">
        <v>66960178</v>
      </c>
      <c r="O2009" s="176">
        <v>46143</v>
      </c>
      <c r="S2009" t="s">
        <v>4085</v>
      </c>
      <c r="T2009" s="180" t="s">
        <v>65</v>
      </c>
      <c r="U2009" t="s">
        <v>66</v>
      </c>
      <c r="V2009" t="str">
        <f>_xlfn.XLOOKUP(UTILIZADAS[[#This Row],[Contacto1]],Tabla2[phone_number_dialed],Tabla2[status_name],,0)</f>
        <v>No Answer AutoDial</v>
      </c>
    </row>
    <row r="2010" spans="1:22" x14ac:dyDescent="0.25">
      <c r="A2010" t="s">
        <v>4605</v>
      </c>
      <c r="B2010" t="s">
        <v>5261</v>
      </c>
      <c r="C2010" s="4">
        <v>369057390000</v>
      </c>
      <c r="D2010" t="s">
        <v>4605</v>
      </c>
      <c r="G2010" s="176">
        <v>46143</v>
      </c>
      <c r="H2010">
        <v>66973670</v>
      </c>
      <c r="I2010">
        <v>66973670</v>
      </c>
      <c r="O2010" s="176">
        <v>46143</v>
      </c>
      <c r="S2010" t="s">
        <v>5262</v>
      </c>
      <c r="T2010" s="180" t="s">
        <v>85</v>
      </c>
      <c r="U2010" t="s">
        <v>66</v>
      </c>
      <c r="V2010" t="str">
        <f>_xlfn.XLOOKUP(UTILIZADAS[[#This Row],[Contacto1]],Tabla2[phone_number_dialed],Tabla2[status_name],,0)</f>
        <v>No Answer AutoDial</v>
      </c>
    </row>
    <row r="2011" spans="1:22" x14ac:dyDescent="0.25">
      <c r="A2011" t="s">
        <v>4605</v>
      </c>
      <c r="B2011" t="s">
        <v>5263</v>
      </c>
      <c r="C2011" s="4">
        <v>367089590000</v>
      </c>
      <c r="D2011" t="s">
        <v>4605</v>
      </c>
      <c r="G2011" s="176">
        <v>46143</v>
      </c>
      <c r="H2011">
        <v>66975549</v>
      </c>
      <c r="I2011">
        <v>66975549</v>
      </c>
      <c r="O2011" s="176">
        <v>46143</v>
      </c>
      <c r="S2011" t="s">
        <v>5264</v>
      </c>
      <c r="T2011" s="180" t="s">
        <v>65</v>
      </c>
      <c r="U2011" t="s">
        <v>66</v>
      </c>
      <c r="V2011" t="str">
        <f>_xlfn.XLOOKUP(UTILIZADAS[[#This Row],[Contacto1]],Tabla2[phone_number_dialed],Tabla2[status_name],,0)</f>
        <v>Numero equivocado</v>
      </c>
    </row>
    <row r="2012" spans="1:22" x14ac:dyDescent="0.25">
      <c r="A2012" t="s">
        <v>4605</v>
      </c>
      <c r="B2012" t="s">
        <v>4462</v>
      </c>
      <c r="C2012" s="4">
        <v>368039340000</v>
      </c>
      <c r="D2012" t="s">
        <v>4605</v>
      </c>
      <c r="G2012" s="176">
        <v>46143</v>
      </c>
      <c r="H2012">
        <v>66989352</v>
      </c>
      <c r="I2012">
        <v>66989352</v>
      </c>
      <c r="O2012" s="176">
        <v>46143</v>
      </c>
      <c r="S2012" t="s">
        <v>4102</v>
      </c>
      <c r="T2012" s="180" t="s">
        <v>65</v>
      </c>
      <c r="U2012" t="s">
        <v>66</v>
      </c>
      <c r="V2012" t="str">
        <f>_xlfn.XLOOKUP(UTILIZADAS[[#This Row],[Contacto1]],Tabla2[phone_number_dialed],Tabla2[status_name],,0)</f>
        <v>Buzon de voz</v>
      </c>
    </row>
    <row r="2013" spans="1:22" x14ac:dyDescent="0.25">
      <c r="A2013" t="s">
        <v>4605</v>
      </c>
      <c r="B2013" t="s">
        <v>1259</v>
      </c>
      <c r="C2013" s="4">
        <v>357364590000</v>
      </c>
      <c r="D2013" t="s">
        <v>4605</v>
      </c>
      <c r="G2013" s="176">
        <v>46143</v>
      </c>
      <c r="H2013">
        <v>67005858</v>
      </c>
      <c r="I2013">
        <v>67005858</v>
      </c>
      <c r="O2013" s="176">
        <v>46143</v>
      </c>
      <c r="S2013" t="s">
        <v>1260</v>
      </c>
      <c r="T2013" s="180" t="s">
        <v>65</v>
      </c>
      <c r="U2013" t="s">
        <v>66</v>
      </c>
      <c r="V2013" t="str">
        <f>_xlfn.XLOOKUP(UTILIZADAS[[#This Row],[Contacto1]],Tabla2[phone_number_dialed],Tabla2[status_name],,0)</f>
        <v>Agent Not Available</v>
      </c>
    </row>
    <row r="2014" spans="1:22" x14ac:dyDescent="0.25">
      <c r="A2014" t="s">
        <v>4605</v>
      </c>
      <c r="B2014" t="s">
        <v>5265</v>
      </c>
      <c r="C2014" s="4">
        <v>369085370000</v>
      </c>
      <c r="D2014" t="s">
        <v>4605</v>
      </c>
      <c r="G2014" s="176">
        <v>46143</v>
      </c>
      <c r="H2014">
        <v>67012008</v>
      </c>
      <c r="I2014">
        <v>67012008</v>
      </c>
      <c r="O2014" s="176">
        <v>46143</v>
      </c>
      <c r="S2014" t="s">
        <v>5266</v>
      </c>
      <c r="T2014" s="180" t="s">
        <v>65</v>
      </c>
      <c r="U2014" t="s">
        <v>66</v>
      </c>
      <c r="V2014" t="str">
        <f>_xlfn.XLOOKUP(UTILIZADAS[[#This Row],[Contacto1]],Tabla2[phone_number_dialed],Tabla2[status_name],,0)</f>
        <v>Agent Not Available</v>
      </c>
    </row>
    <row r="2015" spans="1:22" x14ac:dyDescent="0.25">
      <c r="A2015" t="s">
        <v>4605</v>
      </c>
      <c r="B2015" t="s">
        <v>417</v>
      </c>
      <c r="C2015" s="4">
        <v>351370950000</v>
      </c>
      <c r="D2015" t="s">
        <v>4605</v>
      </c>
      <c r="G2015" s="176">
        <v>46143</v>
      </c>
      <c r="H2015">
        <v>67016214</v>
      </c>
      <c r="I2015">
        <v>67016214</v>
      </c>
      <c r="O2015" s="176">
        <v>46143</v>
      </c>
      <c r="S2015" t="s">
        <v>418</v>
      </c>
      <c r="T2015" t="s">
        <v>65</v>
      </c>
      <c r="U2015" t="s">
        <v>597</v>
      </c>
      <c r="V2015" t="str">
        <f>_xlfn.XLOOKUP(UTILIZADAS[[#This Row],[Contacto1]],Tabla2[phone_number_dialed],Tabla2[status_name],,0)</f>
        <v>Agent Not Available</v>
      </c>
    </row>
    <row r="2016" spans="1:22" x14ac:dyDescent="0.25">
      <c r="A2016" t="s">
        <v>4605</v>
      </c>
      <c r="B2016" t="s">
        <v>213</v>
      </c>
      <c r="C2016" s="4">
        <v>367002930000</v>
      </c>
      <c r="D2016" t="s">
        <v>4605</v>
      </c>
      <c r="G2016" s="176">
        <v>46143</v>
      </c>
      <c r="H2016">
        <v>67028339</v>
      </c>
      <c r="I2016">
        <v>67028339</v>
      </c>
      <c r="O2016" s="176">
        <v>46143</v>
      </c>
      <c r="S2016" t="s">
        <v>214</v>
      </c>
      <c r="T2016" s="180" t="s">
        <v>65</v>
      </c>
      <c r="U2016" t="s">
        <v>66</v>
      </c>
      <c r="V2016" t="str">
        <f>_xlfn.XLOOKUP(UTILIZADAS[[#This Row],[Contacto1]],Tabla2[phone_number_dialed],Tabla2[status_name],,0)</f>
        <v>Agent Not Available</v>
      </c>
    </row>
    <row r="2017" spans="1:22" x14ac:dyDescent="0.25">
      <c r="A2017" t="s">
        <v>4605</v>
      </c>
      <c r="B2017" t="s">
        <v>193</v>
      </c>
      <c r="C2017" s="4">
        <v>361004030000</v>
      </c>
      <c r="D2017" t="s">
        <v>4605</v>
      </c>
      <c r="G2017" s="176">
        <v>46143</v>
      </c>
      <c r="H2017">
        <v>67031272</v>
      </c>
      <c r="I2017">
        <v>67031272</v>
      </c>
      <c r="O2017" s="176">
        <v>46143</v>
      </c>
      <c r="S2017" t="s">
        <v>194</v>
      </c>
      <c r="T2017" s="180" t="s">
        <v>65</v>
      </c>
      <c r="U2017" t="s">
        <v>66</v>
      </c>
      <c r="V2017" t="str">
        <f>_xlfn.XLOOKUP(UTILIZADAS[[#This Row],[Contacto1]],Tabla2[phone_number_dialed],Tabla2[status_name],,0)</f>
        <v>Agent Not Available</v>
      </c>
    </row>
    <row r="2018" spans="1:22" x14ac:dyDescent="0.25">
      <c r="A2018" t="s">
        <v>4605</v>
      </c>
      <c r="B2018" t="s">
        <v>2346</v>
      </c>
      <c r="C2018" s="4">
        <v>367018440000</v>
      </c>
      <c r="D2018" t="s">
        <v>4605</v>
      </c>
      <c r="G2018" s="176">
        <v>46143</v>
      </c>
      <c r="H2018">
        <v>67042067</v>
      </c>
      <c r="I2018">
        <v>67042067</v>
      </c>
      <c r="O2018" s="176">
        <v>46143</v>
      </c>
      <c r="S2018" t="s">
        <v>3904</v>
      </c>
      <c r="T2018" s="180" t="s">
        <v>65</v>
      </c>
      <c r="U2018" t="s">
        <v>66</v>
      </c>
      <c r="V2018" t="str">
        <f>_xlfn.XLOOKUP(UTILIZADAS[[#This Row],[Contacto1]],Tabla2[phone_number_dialed],Tabla2[status_name],,0)</f>
        <v>No Answer AutoDial</v>
      </c>
    </row>
    <row r="2019" spans="1:22" x14ac:dyDescent="0.25">
      <c r="A2019" t="s">
        <v>4605</v>
      </c>
      <c r="B2019" t="s">
        <v>205</v>
      </c>
      <c r="C2019" s="4">
        <v>363003760000</v>
      </c>
      <c r="D2019" t="s">
        <v>4605</v>
      </c>
      <c r="G2019" s="176">
        <v>46143</v>
      </c>
      <c r="H2019">
        <v>67049348</v>
      </c>
      <c r="I2019">
        <v>67049348</v>
      </c>
      <c r="O2019" s="176">
        <v>46143</v>
      </c>
      <c r="S2019" t="s">
        <v>206</v>
      </c>
      <c r="T2019" s="180" t="s">
        <v>65</v>
      </c>
      <c r="U2019" t="s">
        <v>66</v>
      </c>
      <c r="V2019" t="str">
        <f>_xlfn.XLOOKUP(UTILIZADAS[[#This Row],[Contacto1]],Tabla2[phone_number_dialed],Tabla2[status_name],,0)</f>
        <v>Cuenta cesada</v>
      </c>
    </row>
    <row r="2020" spans="1:22" x14ac:dyDescent="0.25">
      <c r="A2020" t="s">
        <v>4605</v>
      </c>
      <c r="B2020" t="s">
        <v>1554</v>
      </c>
      <c r="C2020" s="4">
        <v>354358340000</v>
      </c>
      <c r="D2020" t="s">
        <v>4605</v>
      </c>
      <c r="G2020" s="176">
        <v>46143</v>
      </c>
      <c r="H2020">
        <v>67059028</v>
      </c>
      <c r="I2020">
        <v>67059028</v>
      </c>
      <c r="O2020" s="176">
        <v>46143</v>
      </c>
      <c r="S2020" t="s">
        <v>1555</v>
      </c>
      <c r="T2020" s="180" t="s">
        <v>65</v>
      </c>
      <c r="U2020" t="s">
        <v>66</v>
      </c>
      <c r="V2020" t="str">
        <f>_xlfn.XLOOKUP(UTILIZADAS[[#This Row],[Contacto1]],Tabla2[phone_number_dialed],Tabla2[status_name],,0)</f>
        <v>No Answer AutoDial</v>
      </c>
    </row>
    <row r="2021" spans="1:22" x14ac:dyDescent="0.25">
      <c r="A2021" t="s">
        <v>4605</v>
      </c>
      <c r="B2021" t="s">
        <v>5267</v>
      </c>
      <c r="C2021" s="4">
        <v>366056820000</v>
      </c>
      <c r="D2021" t="s">
        <v>4605</v>
      </c>
      <c r="G2021" s="176">
        <v>46143</v>
      </c>
      <c r="H2021">
        <v>67071435</v>
      </c>
      <c r="I2021">
        <v>67071435</v>
      </c>
      <c r="O2021" s="176">
        <v>46143</v>
      </c>
      <c r="S2021" t="s">
        <v>5268</v>
      </c>
      <c r="T2021" s="180" t="s">
        <v>65</v>
      </c>
      <c r="U2021" t="s">
        <v>66</v>
      </c>
      <c r="V2021" t="str">
        <f>_xlfn.XLOOKUP(UTILIZADAS[[#This Row],[Contacto1]],Tabla2[phone_number_dialed],Tabla2[status_name],,0)</f>
        <v>Mensaje a tercero</v>
      </c>
    </row>
    <row r="2022" spans="1:22" x14ac:dyDescent="0.25">
      <c r="A2022" t="s">
        <v>4605</v>
      </c>
      <c r="B2022" t="s">
        <v>5269</v>
      </c>
      <c r="C2022" s="4">
        <v>369067380000</v>
      </c>
      <c r="D2022" t="s">
        <v>4605</v>
      </c>
      <c r="G2022" s="176">
        <v>46143</v>
      </c>
      <c r="H2022">
        <v>67072266</v>
      </c>
      <c r="I2022">
        <v>67072266</v>
      </c>
      <c r="O2022" s="176">
        <v>46143</v>
      </c>
      <c r="S2022" t="s">
        <v>5270</v>
      </c>
      <c r="T2022" s="180" t="s">
        <v>65</v>
      </c>
      <c r="U2022" t="s">
        <v>66</v>
      </c>
      <c r="V2022" t="str">
        <f>_xlfn.XLOOKUP(UTILIZADAS[[#This Row],[Contacto1]],Tabla2[phone_number_dialed],Tabla2[status_name],,0)</f>
        <v>Auto busy</v>
      </c>
    </row>
    <row r="2023" spans="1:22" x14ac:dyDescent="0.25">
      <c r="A2023" t="s">
        <v>4605</v>
      </c>
      <c r="B2023" t="s">
        <v>5271</v>
      </c>
      <c r="C2023" s="4">
        <v>362074360000</v>
      </c>
      <c r="D2023" t="s">
        <v>4605</v>
      </c>
      <c r="G2023" s="176">
        <v>46143</v>
      </c>
      <c r="H2023">
        <v>67081297</v>
      </c>
      <c r="I2023">
        <v>67081297</v>
      </c>
      <c r="O2023" s="176">
        <v>46143</v>
      </c>
      <c r="S2023" t="s">
        <v>5272</v>
      </c>
      <c r="T2023" s="180" t="s">
        <v>85</v>
      </c>
      <c r="U2023" t="s">
        <v>66</v>
      </c>
      <c r="V2023" t="str">
        <f>_xlfn.XLOOKUP(UTILIZADAS[[#This Row],[Contacto1]],Tabla2[phone_number_dialed],Tabla2[status_name],,0)</f>
        <v>Volver a llamar</v>
      </c>
    </row>
    <row r="2024" spans="1:22" x14ac:dyDescent="0.25">
      <c r="A2024" t="s">
        <v>4605</v>
      </c>
      <c r="B2024" t="s">
        <v>5273</v>
      </c>
      <c r="C2024" s="4">
        <v>356385490000</v>
      </c>
      <c r="D2024" t="s">
        <v>4605</v>
      </c>
      <c r="G2024" s="176">
        <v>46143</v>
      </c>
      <c r="H2024">
        <v>67081870</v>
      </c>
      <c r="I2024">
        <v>67081870</v>
      </c>
      <c r="O2024" s="176">
        <v>46143</v>
      </c>
      <c r="S2024" t="s">
        <v>5274</v>
      </c>
      <c r="T2024" t="s">
        <v>65</v>
      </c>
      <c r="U2024" t="s">
        <v>4619</v>
      </c>
      <c r="V2024" t="str">
        <f>_xlfn.XLOOKUP(UTILIZADAS[[#This Row],[Contacto1]],Tabla2[phone_number_dialed],Tabla2[status_name],,0)</f>
        <v>Agent Not Available</v>
      </c>
    </row>
    <row r="2025" spans="1:22" x14ac:dyDescent="0.25">
      <c r="A2025" t="s">
        <v>4605</v>
      </c>
      <c r="B2025" t="s">
        <v>5275</v>
      </c>
      <c r="C2025" s="4">
        <v>367055060000</v>
      </c>
      <c r="D2025" t="s">
        <v>4605</v>
      </c>
      <c r="G2025" s="176">
        <v>46143</v>
      </c>
      <c r="H2025">
        <v>67082235</v>
      </c>
      <c r="I2025">
        <v>67082235</v>
      </c>
      <c r="O2025" s="176">
        <v>46143</v>
      </c>
      <c r="S2025" t="s">
        <v>5276</v>
      </c>
      <c r="T2025" s="180" t="s">
        <v>65</v>
      </c>
      <c r="U2025" t="s">
        <v>66</v>
      </c>
      <c r="V2025" t="str">
        <f>_xlfn.XLOOKUP(UTILIZADAS[[#This Row],[Contacto1]],Tabla2[phone_number_dialed],Tabla2[status_name],,0)</f>
        <v>Agent Not Available</v>
      </c>
    </row>
    <row r="2026" spans="1:22" x14ac:dyDescent="0.25">
      <c r="A2026" t="s">
        <v>4605</v>
      </c>
      <c r="B2026" t="s">
        <v>4329</v>
      </c>
      <c r="C2026" s="4">
        <v>356373900000</v>
      </c>
      <c r="D2026" t="s">
        <v>4605</v>
      </c>
      <c r="G2026" s="176">
        <v>46143</v>
      </c>
      <c r="H2026">
        <v>67085126</v>
      </c>
      <c r="I2026">
        <v>67085126</v>
      </c>
      <c r="O2026" s="176">
        <v>46143</v>
      </c>
      <c r="S2026" t="s">
        <v>3841</v>
      </c>
      <c r="T2026" s="180" t="s">
        <v>65</v>
      </c>
      <c r="U2026" t="s">
        <v>66</v>
      </c>
      <c r="V2026" t="str">
        <f>_xlfn.XLOOKUP(UTILIZADAS[[#This Row],[Contacto1]],Tabla2[phone_number_dialed],Tabla2[status_name],,0)</f>
        <v>Agent Not Available</v>
      </c>
    </row>
    <row r="2027" spans="1:22" x14ac:dyDescent="0.25">
      <c r="A2027" t="s">
        <v>4605</v>
      </c>
      <c r="B2027" t="s">
        <v>5277</v>
      </c>
      <c r="C2027" s="4">
        <v>219029460000</v>
      </c>
      <c r="D2027" t="s">
        <v>4605</v>
      </c>
      <c r="G2027" s="176">
        <v>46143</v>
      </c>
      <c r="H2027">
        <v>67088784</v>
      </c>
      <c r="I2027">
        <v>67088784</v>
      </c>
      <c r="O2027" s="176">
        <v>46143</v>
      </c>
      <c r="S2027" t="s">
        <v>5278</v>
      </c>
      <c r="T2027" s="180" t="s">
        <v>65</v>
      </c>
      <c r="U2027" t="s">
        <v>66</v>
      </c>
      <c r="V2027" t="str">
        <f>_xlfn.XLOOKUP(UTILIZADAS[[#This Row],[Contacto1]],Tabla2[phone_number_dialed],Tabla2[status_name],,0)</f>
        <v>Auto busy</v>
      </c>
    </row>
    <row r="2028" spans="1:22" x14ac:dyDescent="0.25">
      <c r="A2028" t="s">
        <v>4605</v>
      </c>
      <c r="B2028" t="s">
        <v>2340</v>
      </c>
      <c r="C2028" s="4">
        <v>366015700000</v>
      </c>
      <c r="D2028" t="s">
        <v>4605</v>
      </c>
      <c r="G2028" s="176">
        <v>46143</v>
      </c>
      <c r="H2028">
        <v>67089173</v>
      </c>
      <c r="I2028">
        <v>67089173</v>
      </c>
      <c r="O2028" s="176">
        <v>46143</v>
      </c>
      <c r="S2028" t="s">
        <v>3896</v>
      </c>
      <c r="T2028" s="180" t="s">
        <v>65</v>
      </c>
      <c r="U2028" t="s">
        <v>66</v>
      </c>
      <c r="V2028" t="str">
        <f>_xlfn.XLOOKUP(UTILIZADAS[[#This Row],[Contacto1]],Tabla2[phone_number_dialed],Tabla2[status_name],,0)</f>
        <v>Agent Not Available</v>
      </c>
    </row>
    <row r="2029" spans="1:22" x14ac:dyDescent="0.25">
      <c r="A2029" t="s">
        <v>4605</v>
      </c>
      <c r="B2029" t="s">
        <v>4457</v>
      </c>
      <c r="C2029" s="4">
        <v>348413180000</v>
      </c>
      <c r="D2029" t="s">
        <v>4605</v>
      </c>
      <c r="G2029" s="176">
        <v>46143</v>
      </c>
      <c r="H2029">
        <v>67091518</v>
      </c>
      <c r="I2029">
        <v>67091518</v>
      </c>
      <c r="O2029" s="176">
        <v>46143</v>
      </c>
      <c r="S2029" t="s">
        <v>4092</v>
      </c>
      <c r="T2029" s="180" t="s">
        <v>65</v>
      </c>
      <c r="U2029" t="s">
        <v>66</v>
      </c>
      <c r="V2029" t="str">
        <f>_xlfn.XLOOKUP(UTILIZADAS[[#This Row],[Contacto1]],Tabla2[phone_number_dialed],Tabla2[status_name],,0)</f>
        <v>Agent Not Available</v>
      </c>
    </row>
    <row r="2030" spans="1:22" x14ac:dyDescent="0.25">
      <c r="A2030" t="s">
        <v>4605</v>
      </c>
      <c r="B2030" t="s">
        <v>5279</v>
      </c>
      <c r="C2030" s="4">
        <v>364063540000</v>
      </c>
      <c r="D2030" t="s">
        <v>4605</v>
      </c>
      <c r="G2030" s="176">
        <v>46143</v>
      </c>
      <c r="H2030">
        <v>67095666</v>
      </c>
      <c r="I2030">
        <v>67095666</v>
      </c>
      <c r="O2030" s="176">
        <v>46143</v>
      </c>
      <c r="S2030" t="s">
        <v>5280</v>
      </c>
      <c r="T2030" s="180" t="s">
        <v>65</v>
      </c>
      <c r="U2030" t="s">
        <v>66</v>
      </c>
      <c r="V2030" t="str">
        <f>_xlfn.XLOOKUP(UTILIZADAS[[#This Row],[Contacto1]],Tabla2[phone_number_dialed],Tabla2[status_name],,0)</f>
        <v>Agent Not Available</v>
      </c>
    </row>
    <row r="2031" spans="1:22" x14ac:dyDescent="0.25">
      <c r="A2031" t="s">
        <v>4605</v>
      </c>
      <c r="B2031" t="s">
        <v>5281</v>
      </c>
      <c r="C2031" s="4">
        <v>388089020000</v>
      </c>
      <c r="D2031" t="s">
        <v>4605</v>
      </c>
      <c r="G2031" s="176">
        <v>46143</v>
      </c>
      <c r="H2031">
        <v>67101082</v>
      </c>
      <c r="I2031">
        <v>67101082</v>
      </c>
      <c r="O2031" s="176">
        <v>46143</v>
      </c>
      <c r="S2031" t="s">
        <v>5282</v>
      </c>
      <c r="T2031" s="180" t="s">
        <v>85</v>
      </c>
      <c r="U2031" t="s">
        <v>66</v>
      </c>
      <c r="V2031" t="str">
        <f>_xlfn.XLOOKUP(UTILIZADAS[[#This Row],[Contacto1]],Tabla2[phone_number_dialed],Tabla2[status_name],,0)</f>
        <v>Agent Not Available</v>
      </c>
    </row>
    <row r="2032" spans="1:22" x14ac:dyDescent="0.25">
      <c r="A2032" t="s">
        <v>4605</v>
      </c>
      <c r="B2032" t="s">
        <v>5283</v>
      </c>
      <c r="C2032" s="4">
        <v>361027750000</v>
      </c>
      <c r="D2032" t="s">
        <v>4605</v>
      </c>
      <c r="G2032" s="176">
        <v>46143</v>
      </c>
      <c r="H2032">
        <v>67106042</v>
      </c>
      <c r="I2032">
        <v>67106042</v>
      </c>
      <c r="O2032" s="176">
        <v>46143</v>
      </c>
      <c r="S2032" t="s">
        <v>4596</v>
      </c>
      <c r="T2032" t="s">
        <v>65</v>
      </c>
      <c r="U2032" t="s">
        <v>4619</v>
      </c>
      <c r="V2032" t="str">
        <f>_xlfn.XLOOKUP(UTILIZADAS[[#This Row],[Contacto1]],Tabla2[phone_number_dialed],Tabla2[status_name],,0)</f>
        <v>Agent Not Available</v>
      </c>
    </row>
    <row r="2033" spans="1:22" x14ac:dyDescent="0.25">
      <c r="A2033" t="s">
        <v>4605</v>
      </c>
      <c r="B2033" t="s">
        <v>2443</v>
      </c>
      <c r="C2033" s="4">
        <v>356120640000</v>
      </c>
      <c r="D2033" t="s">
        <v>4605</v>
      </c>
      <c r="G2033" s="176">
        <v>46143</v>
      </c>
      <c r="H2033">
        <v>67113267</v>
      </c>
      <c r="I2033">
        <v>67113267</v>
      </c>
      <c r="O2033" s="176">
        <v>46143</v>
      </c>
      <c r="S2033" t="s">
        <v>4022</v>
      </c>
      <c r="T2033" s="180" t="s">
        <v>65</v>
      </c>
      <c r="U2033" t="s">
        <v>66</v>
      </c>
      <c r="V2033" t="str">
        <f>_xlfn.XLOOKUP(UTILIZADAS[[#This Row],[Contacto1]],Tabla2[phone_number_dialed],Tabla2[status_name],,0)</f>
        <v>Auto busy</v>
      </c>
    </row>
    <row r="2034" spans="1:22" x14ac:dyDescent="0.25">
      <c r="A2034" t="s">
        <v>4605</v>
      </c>
      <c r="B2034" t="s">
        <v>1285</v>
      </c>
      <c r="C2034" s="4">
        <v>355379060000</v>
      </c>
      <c r="D2034" t="s">
        <v>4605</v>
      </c>
      <c r="G2034" s="176">
        <v>46143</v>
      </c>
      <c r="H2034">
        <v>67114742</v>
      </c>
      <c r="I2034">
        <v>67114742</v>
      </c>
      <c r="O2034" s="176">
        <v>46143</v>
      </c>
      <c r="S2034" t="s">
        <v>1286</v>
      </c>
      <c r="T2034" s="180" t="s">
        <v>65</v>
      </c>
      <c r="U2034" t="s">
        <v>66</v>
      </c>
      <c r="V2034" t="str">
        <f>_xlfn.XLOOKUP(UTILIZADAS[[#This Row],[Contacto1]],Tabla2[phone_number_dialed],Tabla2[status_name],,0)</f>
        <v>Agent Not Available</v>
      </c>
    </row>
    <row r="2035" spans="1:22" x14ac:dyDescent="0.25">
      <c r="A2035" t="s">
        <v>4605</v>
      </c>
      <c r="B2035" t="s">
        <v>2349</v>
      </c>
      <c r="C2035" s="4">
        <v>364018050000</v>
      </c>
      <c r="D2035" t="s">
        <v>4605</v>
      </c>
      <c r="G2035" s="176">
        <v>46143</v>
      </c>
      <c r="H2035">
        <v>67115436</v>
      </c>
      <c r="I2035">
        <v>67115436</v>
      </c>
      <c r="O2035" s="176">
        <v>46143</v>
      </c>
      <c r="S2035" t="s">
        <v>3907</v>
      </c>
      <c r="T2035" s="180" t="s">
        <v>86</v>
      </c>
      <c r="U2035" t="s">
        <v>66</v>
      </c>
      <c r="V2035" t="str">
        <f>_xlfn.XLOOKUP(UTILIZADAS[[#This Row],[Contacto1]],Tabla2[phone_number_dialed],Tabla2[status_name],,0)</f>
        <v>Agent Not Available</v>
      </c>
    </row>
    <row r="2036" spans="1:22" x14ac:dyDescent="0.25">
      <c r="A2036" t="s">
        <v>4605</v>
      </c>
      <c r="B2036" t="s">
        <v>5284</v>
      </c>
      <c r="C2036" s="4">
        <v>362071690000</v>
      </c>
      <c r="D2036" t="s">
        <v>4605</v>
      </c>
      <c r="G2036" s="176">
        <v>46143</v>
      </c>
      <c r="H2036">
        <v>67122687</v>
      </c>
      <c r="I2036">
        <v>67122687</v>
      </c>
      <c r="O2036" s="176">
        <v>46143</v>
      </c>
      <c r="S2036" t="s">
        <v>5285</v>
      </c>
      <c r="T2036" s="180" t="s">
        <v>4720</v>
      </c>
      <c r="U2036" t="s">
        <v>66</v>
      </c>
      <c r="V2036" t="str">
        <f>_xlfn.XLOOKUP(UTILIZADAS[[#This Row],[Contacto1]],Tabla2[phone_number_dialed],Tabla2[status_name],,0)</f>
        <v>No Answer AutoDial</v>
      </c>
    </row>
    <row r="2037" spans="1:22" x14ac:dyDescent="0.25">
      <c r="A2037" t="s">
        <v>4605</v>
      </c>
      <c r="B2037" t="s">
        <v>2473</v>
      </c>
      <c r="C2037" s="4">
        <v>361037430000</v>
      </c>
      <c r="D2037" t="s">
        <v>4605</v>
      </c>
      <c r="G2037" s="176">
        <v>46143</v>
      </c>
      <c r="H2037">
        <v>67123494</v>
      </c>
      <c r="I2037">
        <v>67123494</v>
      </c>
      <c r="O2037" s="176">
        <v>46143</v>
      </c>
      <c r="S2037" t="s">
        <v>4061</v>
      </c>
      <c r="T2037" s="180" t="s">
        <v>65</v>
      </c>
      <c r="U2037" t="s">
        <v>66</v>
      </c>
      <c r="V2037" t="str">
        <f>_xlfn.XLOOKUP(UTILIZADAS[[#This Row],[Contacto1]],Tabla2[phone_number_dialed],Tabla2[status_name],,0)</f>
        <v>Auto busy</v>
      </c>
    </row>
    <row r="2038" spans="1:22" x14ac:dyDescent="0.25">
      <c r="A2038" t="s">
        <v>4605</v>
      </c>
      <c r="B2038" t="s">
        <v>4324</v>
      </c>
      <c r="C2038" s="4">
        <v>352363030000</v>
      </c>
      <c r="D2038" t="s">
        <v>4605</v>
      </c>
      <c r="G2038" s="176">
        <v>46143</v>
      </c>
      <c r="H2038">
        <v>67130824</v>
      </c>
      <c r="I2038">
        <v>67130824</v>
      </c>
      <c r="O2038" s="176">
        <v>46143</v>
      </c>
      <c r="S2038" t="s">
        <v>3833</v>
      </c>
      <c r="T2038" s="180" t="s">
        <v>65</v>
      </c>
      <c r="U2038" t="s">
        <v>66</v>
      </c>
      <c r="V2038" t="str">
        <f>_xlfn.XLOOKUP(UTILIZADAS[[#This Row],[Contacto1]],Tabla2[phone_number_dialed],Tabla2[status_name],,0)</f>
        <v>Agent Not Available</v>
      </c>
    </row>
    <row r="2039" spans="1:22" x14ac:dyDescent="0.25">
      <c r="A2039" t="s">
        <v>4605</v>
      </c>
      <c r="B2039" t="s">
        <v>5286</v>
      </c>
      <c r="C2039" s="4">
        <v>198066980000</v>
      </c>
      <c r="D2039" t="s">
        <v>4605</v>
      </c>
      <c r="G2039" s="176">
        <v>46143</v>
      </c>
      <c r="H2039">
        <v>67131544</v>
      </c>
      <c r="I2039">
        <v>67131544</v>
      </c>
      <c r="O2039" s="176">
        <v>46143</v>
      </c>
      <c r="S2039" t="s">
        <v>5287</v>
      </c>
      <c r="T2039" s="180" t="s">
        <v>65</v>
      </c>
      <c r="U2039" t="s">
        <v>66</v>
      </c>
      <c r="V2039" t="str">
        <f>_xlfn.XLOOKUP(UTILIZADAS[[#This Row],[Contacto1]],Tabla2[phone_number_dialed],Tabla2[status_name],,0)</f>
        <v>Auto busy</v>
      </c>
    </row>
    <row r="2040" spans="1:22" x14ac:dyDescent="0.25">
      <c r="A2040" t="s">
        <v>4605</v>
      </c>
      <c r="B2040" t="s">
        <v>5288</v>
      </c>
      <c r="C2040" s="4">
        <v>364058780000</v>
      </c>
      <c r="D2040" t="s">
        <v>4605</v>
      </c>
      <c r="G2040" s="176">
        <v>46143</v>
      </c>
      <c r="H2040">
        <v>67136569</v>
      </c>
      <c r="I2040">
        <v>67136569</v>
      </c>
      <c r="O2040" s="176">
        <v>46143</v>
      </c>
      <c r="S2040" t="s">
        <v>5289</v>
      </c>
      <c r="T2040" s="180" t="s">
        <v>65</v>
      </c>
      <c r="U2040" t="s">
        <v>66</v>
      </c>
      <c r="V2040" t="str">
        <f>_xlfn.XLOOKUP(UTILIZADAS[[#This Row],[Contacto1]],Tabla2[phone_number_dialed],Tabla2[status_name],,0)</f>
        <v>Buzon de voz</v>
      </c>
    </row>
    <row r="2041" spans="1:22" x14ac:dyDescent="0.25">
      <c r="A2041" t="s">
        <v>4605</v>
      </c>
      <c r="B2041" t="s">
        <v>5290</v>
      </c>
      <c r="C2041" s="4">
        <v>368057530000</v>
      </c>
      <c r="D2041" t="s">
        <v>4605</v>
      </c>
      <c r="G2041" s="176">
        <v>46143</v>
      </c>
      <c r="H2041">
        <v>67138045</v>
      </c>
      <c r="I2041">
        <v>67138045</v>
      </c>
      <c r="O2041" s="176">
        <v>46143</v>
      </c>
      <c r="S2041" t="s">
        <v>5291</v>
      </c>
      <c r="T2041" s="180" t="s">
        <v>65</v>
      </c>
      <c r="U2041" t="s">
        <v>66</v>
      </c>
      <c r="V2041" t="str">
        <f>_xlfn.XLOOKUP(UTILIZADAS[[#This Row],[Contacto1]],Tabla2[phone_number_dialed],Tabla2[status_name],,0)</f>
        <v>Agent Not Available</v>
      </c>
    </row>
    <row r="2042" spans="1:22" x14ac:dyDescent="0.25">
      <c r="A2042" t="s">
        <v>4605</v>
      </c>
      <c r="B2042" t="s">
        <v>5292</v>
      </c>
      <c r="C2042" s="4">
        <v>362019070000</v>
      </c>
      <c r="D2042" t="s">
        <v>4605</v>
      </c>
      <c r="G2042" s="176">
        <v>46143</v>
      </c>
      <c r="H2042">
        <v>67147458</v>
      </c>
      <c r="I2042">
        <v>67147458</v>
      </c>
      <c r="O2042" s="176">
        <v>46143</v>
      </c>
      <c r="S2042" t="s">
        <v>5293</v>
      </c>
      <c r="T2042" t="s">
        <v>65</v>
      </c>
      <c r="U2042" t="s">
        <v>4619</v>
      </c>
      <c r="V2042" t="str">
        <f>_xlfn.XLOOKUP(UTILIZADAS[[#This Row],[Contacto1]],Tabla2[phone_number_dialed],Tabla2[status_name],,0)</f>
        <v>Volver a llamar</v>
      </c>
    </row>
    <row r="2043" spans="1:22" x14ac:dyDescent="0.25">
      <c r="A2043" t="s">
        <v>4605</v>
      </c>
      <c r="B2043" t="s">
        <v>2427</v>
      </c>
      <c r="C2043" s="4">
        <v>362028790000</v>
      </c>
      <c r="D2043" t="s">
        <v>4605</v>
      </c>
      <c r="G2043" s="176">
        <v>46143</v>
      </c>
      <c r="H2043">
        <v>67148256</v>
      </c>
      <c r="I2043">
        <v>67148256</v>
      </c>
      <c r="O2043" s="176">
        <v>46143</v>
      </c>
      <c r="S2043" t="s">
        <v>4005</v>
      </c>
      <c r="T2043" s="180" t="s">
        <v>65</v>
      </c>
      <c r="U2043" t="s">
        <v>66</v>
      </c>
      <c r="V2043" t="str">
        <f>_xlfn.XLOOKUP(UTILIZADAS[[#This Row],[Contacto1]],Tabla2[phone_number_dialed],Tabla2[status_name],,0)</f>
        <v>Agent Not Available</v>
      </c>
    </row>
    <row r="2044" spans="1:22" x14ac:dyDescent="0.25">
      <c r="A2044" t="s">
        <v>4605</v>
      </c>
      <c r="B2044" t="s">
        <v>5294</v>
      </c>
      <c r="C2044" s="4">
        <v>362055490000</v>
      </c>
      <c r="D2044" t="s">
        <v>4605</v>
      </c>
      <c r="G2044" s="176">
        <v>46143</v>
      </c>
      <c r="H2044">
        <v>67158965</v>
      </c>
      <c r="I2044">
        <v>67158965</v>
      </c>
      <c r="O2044" s="176">
        <v>46143</v>
      </c>
      <c r="S2044" t="s">
        <v>5295</v>
      </c>
      <c r="T2044" s="180" t="s">
        <v>65</v>
      </c>
      <c r="U2044" t="s">
        <v>66</v>
      </c>
      <c r="V2044" t="str">
        <f>_xlfn.XLOOKUP(UTILIZADAS[[#This Row],[Contacto1]],Tabla2[phone_number_dialed],Tabla2[status_name],,0)</f>
        <v>Agent Not Available</v>
      </c>
    </row>
    <row r="2045" spans="1:22" x14ac:dyDescent="0.25">
      <c r="A2045" t="s">
        <v>4605</v>
      </c>
      <c r="B2045" t="s">
        <v>1247</v>
      </c>
      <c r="C2045" s="4">
        <v>358381690000</v>
      </c>
      <c r="D2045" t="s">
        <v>4605</v>
      </c>
      <c r="G2045" s="176">
        <v>46143</v>
      </c>
      <c r="H2045">
        <v>67160698</v>
      </c>
      <c r="I2045">
        <v>67160698</v>
      </c>
      <c r="O2045" s="176">
        <v>46143</v>
      </c>
      <c r="S2045" t="s">
        <v>1248</v>
      </c>
      <c r="T2045" s="180" t="s">
        <v>73</v>
      </c>
      <c r="U2045" t="s">
        <v>66</v>
      </c>
      <c r="V2045" t="str">
        <f>_xlfn.XLOOKUP(UTILIZADAS[[#This Row],[Contacto1]],Tabla2[phone_number_dialed],Tabla2[status_name],,0)</f>
        <v>Cuenta cesada</v>
      </c>
    </row>
    <row r="2046" spans="1:22" x14ac:dyDescent="0.25">
      <c r="A2046" t="s">
        <v>4605</v>
      </c>
      <c r="B2046" t="s">
        <v>2519</v>
      </c>
      <c r="C2046" s="4">
        <v>363042870000</v>
      </c>
      <c r="D2046" t="s">
        <v>4605</v>
      </c>
      <c r="G2046" s="176">
        <v>46143</v>
      </c>
      <c r="H2046">
        <v>67161815</v>
      </c>
      <c r="I2046">
        <v>67161815</v>
      </c>
      <c r="O2046" s="176">
        <v>46143</v>
      </c>
      <c r="S2046" t="s">
        <v>4125</v>
      </c>
      <c r="T2046" s="180" t="s">
        <v>85</v>
      </c>
      <c r="U2046" t="s">
        <v>66</v>
      </c>
      <c r="V2046" t="str">
        <f>_xlfn.XLOOKUP(UTILIZADAS[[#This Row],[Contacto1]],Tabla2[phone_number_dialed],Tabla2[status_name],,0)</f>
        <v>Agent Not Available</v>
      </c>
    </row>
    <row r="2047" spans="1:22" x14ac:dyDescent="0.25">
      <c r="A2047" t="s">
        <v>4605</v>
      </c>
      <c r="B2047" t="s">
        <v>5296</v>
      </c>
      <c r="C2047" s="4">
        <v>361027110000</v>
      </c>
      <c r="D2047" t="s">
        <v>4605</v>
      </c>
      <c r="G2047" s="176">
        <v>46143</v>
      </c>
      <c r="H2047">
        <v>67171508</v>
      </c>
      <c r="I2047">
        <v>67171508</v>
      </c>
      <c r="O2047" s="176">
        <v>46143</v>
      </c>
      <c r="S2047" t="s">
        <v>5297</v>
      </c>
      <c r="T2047" t="s">
        <v>65</v>
      </c>
      <c r="U2047" t="s">
        <v>4619</v>
      </c>
      <c r="V2047" t="str">
        <f>_xlfn.XLOOKUP(UTILIZADAS[[#This Row],[Contacto1]],Tabla2[phone_number_dialed],Tabla2[status_name],,0)</f>
        <v>Agent Not Available</v>
      </c>
    </row>
    <row r="2048" spans="1:22" x14ac:dyDescent="0.25">
      <c r="A2048" t="s">
        <v>4605</v>
      </c>
      <c r="B2048" t="s">
        <v>4448</v>
      </c>
      <c r="C2048" s="4">
        <v>369036530000</v>
      </c>
      <c r="D2048" t="s">
        <v>4605</v>
      </c>
      <c r="G2048" s="176">
        <v>46143</v>
      </c>
      <c r="H2048">
        <v>67176750</v>
      </c>
      <c r="I2048">
        <v>67176750</v>
      </c>
      <c r="O2048" s="176">
        <v>46143</v>
      </c>
      <c r="S2048" t="s">
        <v>4078</v>
      </c>
      <c r="T2048" s="180" t="s">
        <v>65</v>
      </c>
      <c r="U2048" t="s">
        <v>66</v>
      </c>
      <c r="V2048" t="str">
        <f>_xlfn.XLOOKUP(UTILIZADAS[[#This Row],[Contacto1]],Tabla2[phone_number_dialed],Tabla2[status_name],,0)</f>
        <v>Agent Not Available</v>
      </c>
    </row>
    <row r="2049" spans="1:22" x14ac:dyDescent="0.25">
      <c r="A2049" t="s">
        <v>4605</v>
      </c>
      <c r="B2049" t="s">
        <v>1257</v>
      </c>
      <c r="C2049" s="4">
        <v>355459610000</v>
      </c>
      <c r="D2049" t="s">
        <v>4605</v>
      </c>
      <c r="G2049" s="176">
        <v>46143</v>
      </c>
      <c r="H2049">
        <v>67180582</v>
      </c>
      <c r="I2049">
        <v>67180582</v>
      </c>
      <c r="O2049" s="176">
        <v>46143</v>
      </c>
      <c r="S2049" t="s">
        <v>1258</v>
      </c>
      <c r="T2049" s="180" t="s">
        <v>65</v>
      </c>
      <c r="U2049" t="s">
        <v>66</v>
      </c>
      <c r="V2049" t="str">
        <f>_xlfn.XLOOKUP(UTILIZADAS[[#This Row],[Contacto1]],Tabla2[phone_number_dialed],Tabla2[status_name],,0)</f>
        <v>Cuenta cesada</v>
      </c>
    </row>
    <row r="2050" spans="1:22" x14ac:dyDescent="0.25">
      <c r="A2050" t="s">
        <v>4605</v>
      </c>
      <c r="B2050" t="s">
        <v>5298</v>
      </c>
      <c r="C2050" s="4">
        <v>329052850000</v>
      </c>
      <c r="D2050" t="s">
        <v>4605</v>
      </c>
      <c r="G2050" s="176">
        <v>46143</v>
      </c>
      <c r="H2050">
        <v>67181741</v>
      </c>
      <c r="I2050">
        <v>67181741</v>
      </c>
      <c r="O2050" s="176">
        <v>46143</v>
      </c>
      <c r="S2050" t="s">
        <v>5299</v>
      </c>
      <c r="T2050" t="s">
        <v>65</v>
      </c>
      <c r="U2050" t="s">
        <v>4619</v>
      </c>
      <c r="V2050" t="str">
        <f>_xlfn.XLOOKUP(UTILIZADAS[[#This Row],[Contacto1]],Tabla2[phone_number_dialed],Tabla2[status_name],,0)</f>
        <v>No Answer AutoDial</v>
      </c>
    </row>
    <row r="2051" spans="1:22" x14ac:dyDescent="0.25">
      <c r="A2051" t="s">
        <v>4605</v>
      </c>
      <c r="B2051" t="s">
        <v>5300</v>
      </c>
      <c r="C2051" s="4">
        <v>363076480000</v>
      </c>
      <c r="D2051" t="s">
        <v>4605</v>
      </c>
      <c r="G2051" s="176">
        <v>46143</v>
      </c>
      <c r="H2051">
        <v>67195746</v>
      </c>
      <c r="I2051">
        <v>67195746</v>
      </c>
      <c r="O2051" s="176">
        <v>46143</v>
      </c>
      <c r="S2051" t="s">
        <v>5301</v>
      </c>
      <c r="T2051" s="180" t="s">
        <v>65</v>
      </c>
      <c r="U2051" t="s">
        <v>66</v>
      </c>
      <c r="V2051" t="str">
        <f>_xlfn.XLOOKUP(UTILIZADAS[[#This Row],[Contacto1]],Tabla2[phone_number_dialed],Tabla2[status_name],,0)</f>
        <v>Call Back</v>
      </c>
    </row>
    <row r="2052" spans="1:22" x14ac:dyDescent="0.25">
      <c r="A2052" t="s">
        <v>4605</v>
      </c>
      <c r="B2052" t="s">
        <v>5302</v>
      </c>
      <c r="C2052" s="4">
        <v>260319800000</v>
      </c>
      <c r="D2052" t="s">
        <v>4605</v>
      </c>
      <c r="G2052" s="176">
        <v>46143</v>
      </c>
      <c r="H2052">
        <v>67196614</v>
      </c>
      <c r="I2052">
        <v>67196614</v>
      </c>
      <c r="O2052" s="176">
        <v>46143</v>
      </c>
      <c r="S2052" t="s">
        <v>5303</v>
      </c>
      <c r="T2052" s="180" t="s">
        <v>65</v>
      </c>
      <c r="U2052" t="s">
        <v>66</v>
      </c>
      <c r="V2052" t="str">
        <f>_xlfn.XLOOKUP(UTILIZADAS[[#This Row],[Contacto1]],Tabla2[phone_number_dialed],Tabla2[status_name],,0)</f>
        <v>Agent Not Available</v>
      </c>
    </row>
    <row r="2053" spans="1:22" x14ac:dyDescent="0.25">
      <c r="A2053" t="s">
        <v>4605</v>
      </c>
      <c r="B2053" t="s">
        <v>5304</v>
      </c>
      <c r="C2053" s="4">
        <v>366057790000</v>
      </c>
      <c r="D2053" t="s">
        <v>4605</v>
      </c>
      <c r="G2053" s="176">
        <v>46143</v>
      </c>
      <c r="H2053">
        <v>67204484</v>
      </c>
      <c r="I2053">
        <v>67204484</v>
      </c>
      <c r="O2053" s="176">
        <v>46143</v>
      </c>
      <c r="S2053" t="s">
        <v>5305</v>
      </c>
      <c r="T2053" s="180" t="s">
        <v>65</v>
      </c>
      <c r="U2053" t="s">
        <v>66</v>
      </c>
      <c r="V2053" t="str">
        <f>_xlfn.XLOOKUP(UTILIZADAS[[#This Row],[Contacto1]],Tabla2[phone_number_dialed],Tabla2[status_name],,0)</f>
        <v>Auto busy</v>
      </c>
    </row>
    <row r="2054" spans="1:22" x14ac:dyDescent="0.25">
      <c r="A2054" t="s">
        <v>4605</v>
      </c>
      <c r="B2054" t="s">
        <v>5306</v>
      </c>
      <c r="C2054" s="4">
        <v>369080710000</v>
      </c>
      <c r="D2054" t="s">
        <v>4605</v>
      </c>
      <c r="G2054" s="176">
        <v>46143</v>
      </c>
      <c r="H2054">
        <v>67208780</v>
      </c>
      <c r="I2054">
        <v>67208780</v>
      </c>
      <c r="O2054" s="176">
        <v>46143</v>
      </c>
      <c r="S2054" t="s">
        <v>5307</v>
      </c>
      <c r="T2054" s="180" t="s">
        <v>65</v>
      </c>
      <c r="U2054" t="s">
        <v>66</v>
      </c>
      <c r="V2054" t="str">
        <f>_xlfn.XLOOKUP(UTILIZADAS[[#This Row],[Contacto1]],Tabla2[phone_number_dialed],Tabla2[status_name],,0)</f>
        <v>Buzon de voz</v>
      </c>
    </row>
    <row r="2055" spans="1:22" x14ac:dyDescent="0.25">
      <c r="A2055" t="s">
        <v>4605</v>
      </c>
      <c r="B2055" t="s">
        <v>5308</v>
      </c>
      <c r="C2055" s="4">
        <v>351328870000</v>
      </c>
      <c r="D2055" t="s">
        <v>4605</v>
      </c>
      <c r="G2055" s="176">
        <v>46143</v>
      </c>
      <c r="H2055">
        <v>67209412</v>
      </c>
      <c r="I2055">
        <v>67209412</v>
      </c>
      <c r="O2055" s="176">
        <v>46143</v>
      </c>
      <c r="S2055" t="s">
        <v>5309</v>
      </c>
      <c r="T2055" s="180" t="s">
        <v>65</v>
      </c>
      <c r="U2055" t="s">
        <v>66</v>
      </c>
      <c r="V2055" t="str">
        <f>_xlfn.XLOOKUP(UTILIZADAS[[#This Row],[Contacto1]],Tabla2[phone_number_dialed],Tabla2[status_name],,0)</f>
        <v>Numero equivocado</v>
      </c>
    </row>
    <row r="2056" spans="1:22" x14ac:dyDescent="0.25">
      <c r="A2056" t="s">
        <v>4605</v>
      </c>
      <c r="B2056" t="s">
        <v>5310</v>
      </c>
      <c r="C2056" s="4">
        <v>363093830000</v>
      </c>
      <c r="D2056" t="s">
        <v>4605</v>
      </c>
      <c r="G2056" s="176">
        <v>46143</v>
      </c>
      <c r="H2056">
        <v>67214083</v>
      </c>
      <c r="I2056">
        <v>67214083</v>
      </c>
      <c r="O2056" s="176">
        <v>46143</v>
      </c>
      <c r="S2056" t="s">
        <v>5311</v>
      </c>
      <c r="T2056" s="180" t="s">
        <v>65</v>
      </c>
      <c r="U2056" t="s">
        <v>66</v>
      </c>
      <c r="V2056" t="str">
        <f>_xlfn.XLOOKUP(UTILIZADAS[[#This Row],[Contacto1]],Tabla2[phone_number_dialed],Tabla2[status_name],,0)</f>
        <v>Agent Not Available</v>
      </c>
    </row>
    <row r="2057" spans="1:22" x14ac:dyDescent="0.25">
      <c r="A2057" t="s">
        <v>4605</v>
      </c>
      <c r="B2057" t="s">
        <v>5312</v>
      </c>
      <c r="C2057" s="4">
        <v>359360090000</v>
      </c>
      <c r="D2057" t="s">
        <v>4605</v>
      </c>
      <c r="G2057" s="176">
        <v>46143</v>
      </c>
      <c r="H2057">
        <v>67220324</v>
      </c>
      <c r="I2057">
        <v>67220324</v>
      </c>
      <c r="O2057" s="176">
        <v>46143</v>
      </c>
      <c r="S2057" t="s">
        <v>5313</v>
      </c>
      <c r="T2057" t="s">
        <v>65</v>
      </c>
      <c r="U2057" t="s">
        <v>4619</v>
      </c>
      <c r="V2057" t="str">
        <f>_xlfn.XLOOKUP(UTILIZADAS[[#This Row],[Contacto1]],Tabla2[phone_number_dialed],Tabla2[status_name],,0)</f>
        <v>Agent Not Available</v>
      </c>
    </row>
    <row r="2058" spans="1:22" x14ac:dyDescent="0.25">
      <c r="A2058" t="s">
        <v>4605</v>
      </c>
      <c r="B2058" t="s">
        <v>5314</v>
      </c>
      <c r="C2058" s="4">
        <v>367054000000</v>
      </c>
      <c r="D2058" t="s">
        <v>4605</v>
      </c>
      <c r="G2058" s="176">
        <v>46143</v>
      </c>
      <c r="H2058">
        <v>67224350</v>
      </c>
      <c r="I2058">
        <v>67224350</v>
      </c>
      <c r="O2058" s="176">
        <v>46143</v>
      </c>
      <c r="S2058" t="s">
        <v>5315</v>
      </c>
      <c r="T2058" s="180" t="s">
        <v>65</v>
      </c>
      <c r="U2058" t="s">
        <v>66</v>
      </c>
      <c r="V2058" t="str">
        <f>_xlfn.XLOOKUP(UTILIZADAS[[#This Row],[Contacto1]],Tabla2[phone_number_dialed],Tabla2[status_name],,0)</f>
        <v>Buzon de voz</v>
      </c>
    </row>
    <row r="2059" spans="1:22" x14ac:dyDescent="0.25">
      <c r="A2059" t="s">
        <v>4605</v>
      </c>
      <c r="B2059" t="s">
        <v>5316</v>
      </c>
      <c r="C2059" s="4">
        <v>361090500000</v>
      </c>
      <c r="D2059" t="s">
        <v>4605</v>
      </c>
      <c r="G2059" s="176">
        <v>46143</v>
      </c>
      <c r="H2059">
        <v>67229457</v>
      </c>
      <c r="I2059">
        <v>67229457</v>
      </c>
      <c r="O2059" s="176">
        <v>46143</v>
      </c>
      <c r="S2059" t="s">
        <v>5317</v>
      </c>
      <c r="T2059" s="180" t="s">
        <v>65</v>
      </c>
      <c r="U2059" t="s">
        <v>66</v>
      </c>
      <c r="V2059" t="str">
        <f>_xlfn.XLOOKUP(UTILIZADAS[[#This Row],[Contacto1]],Tabla2[phone_number_dialed],Tabla2[status_name],,0)</f>
        <v>No Answer AutoDial</v>
      </c>
    </row>
    <row r="2060" spans="1:22" x14ac:dyDescent="0.25">
      <c r="A2060" t="s">
        <v>4605</v>
      </c>
      <c r="B2060" t="s">
        <v>539</v>
      </c>
      <c r="C2060" s="4">
        <v>351361340000</v>
      </c>
      <c r="D2060" t="s">
        <v>4605</v>
      </c>
      <c r="G2060" s="176">
        <v>46143</v>
      </c>
      <c r="H2060">
        <v>67237216</v>
      </c>
      <c r="I2060">
        <v>67237216</v>
      </c>
      <c r="O2060" s="176">
        <v>46143</v>
      </c>
      <c r="S2060" t="s">
        <v>540</v>
      </c>
      <c r="T2060" t="s">
        <v>65</v>
      </c>
      <c r="U2060" t="s">
        <v>597</v>
      </c>
      <c r="V2060" t="str">
        <f>_xlfn.XLOOKUP(UTILIZADAS[[#This Row],[Contacto1]],Tabla2[phone_number_dialed],Tabla2[status_name],,0)</f>
        <v>No Answer AutoDial</v>
      </c>
    </row>
    <row r="2061" spans="1:22" x14ac:dyDescent="0.25">
      <c r="A2061" t="s">
        <v>4605</v>
      </c>
      <c r="B2061" t="s">
        <v>5318</v>
      </c>
      <c r="C2061" s="4">
        <v>368080310000</v>
      </c>
      <c r="D2061" t="s">
        <v>4605</v>
      </c>
      <c r="G2061" s="176">
        <v>46143</v>
      </c>
      <c r="H2061">
        <v>67241317</v>
      </c>
      <c r="I2061">
        <v>67241317</v>
      </c>
      <c r="O2061" s="176">
        <v>46143</v>
      </c>
      <c r="S2061" t="s">
        <v>5319</v>
      </c>
      <c r="T2061" s="180" t="s">
        <v>65</v>
      </c>
      <c r="U2061" t="s">
        <v>66</v>
      </c>
      <c r="V2061" t="str">
        <f>_xlfn.XLOOKUP(UTILIZADAS[[#This Row],[Contacto1]],Tabla2[phone_number_dialed],Tabla2[status_name],,0)</f>
        <v>Agent Not Available</v>
      </c>
    </row>
    <row r="2062" spans="1:22" x14ac:dyDescent="0.25">
      <c r="A2062" t="s">
        <v>4605</v>
      </c>
      <c r="B2062" t="s">
        <v>5320</v>
      </c>
      <c r="C2062" s="4">
        <v>366010560000</v>
      </c>
      <c r="D2062" t="s">
        <v>4605</v>
      </c>
      <c r="G2062" s="176">
        <v>46143</v>
      </c>
      <c r="H2062">
        <v>67241498</v>
      </c>
      <c r="I2062">
        <v>67241498</v>
      </c>
      <c r="O2062" s="176">
        <v>46143</v>
      </c>
      <c r="S2062" t="s">
        <v>5321</v>
      </c>
      <c r="T2062" t="s">
        <v>65</v>
      </c>
      <c r="U2062" t="s">
        <v>4619</v>
      </c>
      <c r="V2062" t="str">
        <f>_xlfn.XLOOKUP(UTILIZADAS[[#This Row],[Contacto1]],Tabla2[phone_number_dialed],Tabla2[status_name],,0)</f>
        <v>Agent Not Available</v>
      </c>
    </row>
    <row r="2063" spans="1:22" x14ac:dyDescent="0.25">
      <c r="A2063" t="s">
        <v>4605</v>
      </c>
      <c r="B2063" t="s">
        <v>1414</v>
      </c>
      <c r="C2063" s="4">
        <v>357369770000</v>
      </c>
      <c r="D2063" t="s">
        <v>4605</v>
      </c>
      <c r="G2063" s="176">
        <v>46143</v>
      </c>
      <c r="H2063">
        <v>67248799</v>
      </c>
      <c r="I2063">
        <v>67248799</v>
      </c>
      <c r="O2063" s="176">
        <v>46143</v>
      </c>
      <c r="S2063">
        <v>72172508</v>
      </c>
      <c r="T2063" s="180" t="s">
        <v>65</v>
      </c>
      <c r="U2063" t="s">
        <v>66</v>
      </c>
      <c r="V2063" t="str">
        <f>_xlfn.XLOOKUP(UTILIZADAS[[#This Row],[Contacto1]],Tabla2[phone_number_dialed],Tabla2[status_name],,0)</f>
        <v>Auto busy</v>
      </c>
    </row>
    <row r="2064" spans="1:22" x14ac:dyDescent="0.25">
      <c r="A2064" t="s">
        <v>4605</v>
      </c>
      <c r="B2064" t="s">
        <v>5322</v>
      </c>
      <c r="C2064" s="4">
        <v>367040470000</v>
      </c>
      <c r="D2064" t="s">
        <v>4605</v>
      </c>
      <c r="G2064" s="176">
        <v>46143</v>
      </c>
      <c r="H2064">
        <v>67254445</v>
      </c>
      <c r="I2064">
        <v>67254445</v>
      </c>
      <c r="O2064" s="176">
        <v>46143</v>
      </c>
      <c r="S2064" t="s">
        <v>5323</v>
      </c>
      <c r="T2064" s="180" t="s">
        <v>4720</v>
      </c>
      <c r="U2064" t="s">
        <v>66</v>
      </c>
      <c r="V2064" t="str">
        <f>_xlfn.XLOOKUP(UTILIZADAS[[#This Row],[Contacto1]],Tabla2[phone_number_dialed],Tabla2[status_name],,0)</f>
        <v>Volver a llamar</v>
      </c>
    </row>
    <row r="2065" spans="1:22" x14ac:dyDescent="0.25">
      <c r="A2065" t="s">
        <v>4605</v>
      </c>
      <c r="B2065" t="s">
        <v>5324</v>
      </c>
      <c r="C2065" s="4">
        <v>361015950000</v>
      </c>
      <c r="D2065" t="s">
        <v>4605</v>
      </c>
      <c r="G2065" s="176">
        <v>46143</v>
      </c>
      <c r="H2065">
        <v>67255071</v>
      </c>
      <c r="I2065">
        <v>67255071</v>
      </c>
      <c r="O2065" s="176">
        <v>46143</v>
      </c>
      <c r="S2065" t="s">
        <v>5325</v>
      </c>
      <c r="T2065" t="s">
        <v>65</v>
      </c>
      <c r="U2065" t="s">
        <v>4619</v>
      </c>
      <c r="V2065" t="str">
        <f>_xlfn.XLOOKUP(UTILIZADAS[[#This Row],[Contacto1]],Tabla2[phone_number_dialed],Tabla2[status_name],,0)</f>
        <v>Volver a llamar</v>
      </c>
    </row>
    <row r="2066" spans="1:22" x14ac:dyDescent="0.25">
      <c r="A2066" t="s">
        <v>4605</v>
      </c>
      <c r="B2066" t="s">
        <v>2388</v>
      </c>
      <c r="C2066" s="4">
        <v>357290680000</v>
      </c>
      <c r="D2066" t="s">
        <v>4605</v>
      </c>
      <c r="G2066" s="176">
        <v>46143</v>
      </c>
      <c r="H2066">
        <v>67255943</v>
      </c>
      <c r="I2066">
        <v>67255943</v>
      </c>
      <c r="O2066" s="176">
        <v>46143</v>
      </c>
      <c r="S2066" t="s">
        <v>3958</v>
      </c>
      <c r="T2066" s="180" t="s">
        <v>65</v>
      </c>
      <c r="U2066" t="s">
        <v>66</v>
      </c>
      <c r="V2066" t="str">
        <f>_xlfn.XLOOKUP(UTILIZADAS[[#This Row],[Contacto1]],Tabla2[phone_number_dialed],Tabla2[status_name],,0)</f>
        <v>Auto busy</v>
      </c>
    </row>
    <row r="2067" spans="1:22" x14ac:dyDescent="0.25">
      <c r="A2067" t="s">
        <v>4605</v>
      </c>
      <c r="B2067" t="s">
        <v>5326</v>
      </c>
      <c r="C2067" s="4">
        <v>363070630000</v>
      </c>
      <c r="D2067" t="s">
        <v>4605</v>
      </c>
      <c r="G2067" s="176">
        <v>46143</v>
      </c>
      <c r="H2067">
        <v>67260264</v>
      </c>
      <c r="I2067">
        <v>67260264</v>
      </c>
      <c r="O2067" s="176">
        <v>46143</v>
      </c>
      <c r="S2067" t="s">
        <v>5327</v>
      </c>
      <c r="T2067" s="180" t="s">
        <v>86</v>
      </c>
      <c r="U2067" t="s">
        <v>66</v>
      </c>
      <c r="V2067" t="str">
        <f>_xlfn.XLOOKUP(UTILIZADAS[[#This Row],[Contacto1]],Tabla2[phone_number_dialed],Tabla2[status_name],,0)</f>
        <v>Agent Not Available</v>
      </c>
    </row>
    <row r="2068" spans="1:22" x14ac:dyDescent="0.25">
      <c r="A2068" t="s">
        <v>4605</v>
      </c>
      <c r="B2068" t="s">
        <v>5328</v>
      </c>
      <c r="C2068" s="4">
        <v>369087400000</v>
      </c>
      <c r="D2068" t="s">
        <v>4605</v>
      </c>
      <c r="G2068" s="176">
        <v>46143</v>
      </c>
      <c r="H2068">
        <v>67269179</v>
      </c>
      <c r="I2068">
        <v>67269179</v>
      </c>
      <c r="O2068" s="176">
        <v>46143</v>
      </c>
      <c r="S2068" t="s">
        <v>5329</v>
      </c>
      <c r="T2068" s="180" t="s">
        <v>65</v>
      </c>
      <c r="U2068" t="s">
        <v>66</v>
      </c>
      <c r="V2068" t="str">
        <f>_xlfn.XLOOKUP(UTILIZADAS[[#This Row],[Contacto1]],Tabla2[phone_number_dialed],Tabla2[status_name],,0)</f>
        <v>Auto busy</v>
      </c>
    </row>
    <row r="2069" spans="1:22" x14ac:dyDescent="0.25">
      <c r="A2069" t="s">
        <v>4605</v>
      </c>
      <c r="B2069" t="s">
        <v>241</v>
      </c>
      <c r="C2069" s="4">
        <v>364001020000</v>
      </c>
      <c r="D2069" t="s">
        <v>4605</v>
      </c>
      <c r="G2069" s="176">
        <v>46143</v>
      </c>
      <c r="H2069">
        <v>67282492</v>
      </c>
      <c r="I2069">
        <v>67282492</v>
      </c>
      <c r="O2069" s="176">
        <v>46143</v>
      </c>
      <c r="S2069" t="s">
        <v>242</v>
      </c>
      <c r="T2069" s="180" t="s">
        <v>65</v>
      </c>
      <c r="U2069" t="s">
        <v>66</v>
      </c>
      <c r="V2069" t="str">
        <f>_xlfn.XLOOKUP(UTILIZADAS[[#This Row],[Contacto1]],Tabla2[phone_number_dialed],Tabla2[status_name],,0)</f>
        <v>Cuenta cesada</v>
      </c>
    </row>
    <row r="2070" spans="1:22" x14ac:dyDescent="0.25">
      <c r="A2070" t="s">
        <v>4605</v>
      </c>
      <c r="B2070" t="s">
        <v>5330</v>
      </c>
      <c r="C2070" s="4">
        <v>364009800000</v>
      </c>
      <c r="D2070" t="s">
        <v>4605</v>
      </c>
      <c r="G2070" s="176">
        <v>46143</v>
      </c>
      <c r="H2070">
        <v>67286431</v>
      </c>
      <c r="I2070">
        <v>67286431</v>
      </c>
      <c r="O2070" s="176">
        <v>46143</v>
      </c>
      <c r="S2070" t="s">
        <v>5331</v>
      </c>
      <c r="T2070" t="s">
        <v>65</v>
      </c>
      <c r="U2070" t="s">
        <v>4619</v>
      </c>
      <c r="V2070" t="str">
        <f>_xlfn.XLOOKUP(UTILIZADAS[[#This Row],[Contacto1]],Tabla2[phone_number_dialed],Tabla2[status_name],,0)</f>
        <v>Volver a llamar</v>
      </c>
    </row>
    <row r="2071" spans="1:22" x14ac:dyDescent="0.25">
      <c r="A2071" t="s">
        <v>4605</v>
      </c>
      <c r="B2071" t="s">
        <v>2363</v>
      </c>
      <c r="C2071" s="4">
        <v>366021820000</v>
      </c>
      <c r="D2071" t="s">
        <v>4605</v>
      </c>
      <c r="G2071" s="176">
        <v>46143</v>
      </c>
      <c r="H2071">
        <v>67288491</v>
      </c>
      <c r="I2071">
        <v>67288491</v>
      </c>
      <c r="O2071" s="176">
        <v>46143</v>
      </c>
      <c r="S2071" t="s">
        <v>3926</v>
      </c>
      <c r="T2071" s="180" t="s">
        <v>65</v>
      </c>
      <c r="U2071" t="s">
        <v>66</v>
      </c>
      <c r="V2071" t="str">
        <f>_xlfn.XLOOKUP(UTILIZADAS[[#This Row],[Contacto1]],Tabla2[phone_number_dialed],Tabla2[status_name],,0)</f>
        <v>Agent Not Available</v>
      </c>
    </row>
    <row r="2072" spans="1:22" x14ac:dyDescent="0.25">
      <c r="A2072" t="s">
        <v>4605</v>
      </c>
      <c r="B2072" t="s">
        <v>1245</v>
      </c>
      <c r="C2072" s="4">
        <v>356379510000</v>
      </c>
      <c r="D2072" t="s">
        <v>4605</v>
      </c>
      <c r="G2072" s="176">
        <v>46143</v>
      </c>
      <c r="H2072">
        <v>67293087</v>
      </c>
      <c r="I2072">
        <v>67293087</v>
      </c>
      <c r="O2072" s="176">
        <v>46143</v>
      </c>
      <c r="S2072" t="s">
        <v>1246</v>
      </c>
      <c r="T2072" s="180" t="s">
        <v>65</v>
      </c>
      <c r="U2072" t="s">
        <v>66</v>
      </c>
      <c r="V2072" t="str">
        <f>_xlfn.XLOOKUP(UTILIZADAS[[#This Row],[Contacto1]],Tabla2[phone_number_dialed],Tabla2[status_name],,0)</f>
        <v>Cuenta cesada</v>
      </c>
    </row>
    <row r="2073" spans="1:22" x14ac:dyDescent="0.25">
      <c r="A2073" t="s">
        <v>4605</v>
      </c>
      <c r="B2073" t="s">
        <v>5332</v>
      </c>
      <c r="C2073" s="4">
        <v>369079060000</v>
      </c>
      <c r="D2073" t="s">
        <v>4605</v>
      </c>
      <c r="G2073" s="176">
        <v>46143</v>
      </c>
      <c r="H2073">
        <v>67305133</v>
      </c>
      <c r="I2073">
        <v>67305133</v>
      </c>
      <c r="O2073" s="176">
        <v>46143</v>
      </c>
      <c r="S2073" t="s">
        <v>5333</v>
      </c>
      <c r="T2073" s="180" t="s">
        <v>65</v>
      </c>
      <c r="U2073" t="s">
        <v>66</v>
      </c>
      <c r="V2073" t="str">
        <f>_xlfn.XLOOKUP(UTILIZADAS[[#This Row],[Contacto1]],Tabla2[phone_number_dialed],Tabla2[status_name],,0)</f>
        <v>Agent Not Available</v>
      </c>
    </row>
    <row r="2074" spans="1:22" x14ac:dyDescent="0.25">
      <c r="A2074" t="s">
        <v>4605</v>
      </c>
      <c r="B2074" t="s">
        <v>1215</v>
      </c>
      <c r="C2074" s="4">
        <v>354380920000</v>
      </c>
      <c r="D2074" t="s">
        <v>4605</v>
      </c>
      <c r="G2074" s="176">
        <v>46143</v>
      </c>
      <c r="H2074">
        <v>67305396</v>
      </c>
      <c r="I2074">
        <v>67305396</v>
      </c>
      <c r="O2074" s="176">
        <v>46143</v>
      </c>
      <c r="S2074" t="s">
        <v>1216</v>
      </c>
      <c r="T2074" s="180" t="s">
        <v>73</v>
      </c>
      <c r="U2074" t="s">
        <v>66</v>
      </c>
      <c r="V2074" t="str">
        <f>_xlfn.XLOOKUP(UTILIZADAS[[#This Row],[Contacto1]],Tabla2[phone_number_dialed],Tabla2[status_name],,0)</f>
        <v>Agent Not Available</v>
      </c>
    </row>
    <row r="2075" spans="1:22" x14ac:dyDescent="0.25">
      <c r="A2075" t="s">
        <v>4605</v>
      </c>
      <c r="B2075" t="s">
        <v>223</v>
      </c>
      <c r="C2075" s="4">
        <v>365002870000</v>
      </c>
      <c r="D2075" t="s">
        <v>4605</v>
      </c>
      <c r="G2075" s="176">
        <v>46143</v>
      </c>
      <c r="H2075">
        <v>67313117</v>
      </c>
      <c r="I2075">
        <v>67313117</v>
      </c>
      <c r="O2075" s="176">
        <v>46143</v>
      </c>
      <c r="S2075" t="s">
        <v>224</v>
      </c>
      <c r="T2075" s="180" t="s">
        <v>65</v>
      </c>
      <c r="U2075" t="s">
        <v>66</v>
      </c>
      <c r="V2075" t="str">
        <f>_xlfn.XLOOKUP(UTILIZADAS[[#This Row],[Contacto1]],Tabla2[phone_number_dialed],Tabla2[status_name],,0)</f>
        <v>Cuenta cesada</v>
      </c>
    </row>
    <row r="2076" spans="1:22" x14ac:dyDescent="0.25">
      <c r="A2076" t="s">
        <v>4605</v>
      </c>
      <c r="B2076" t="s">
        <v>1193</v>
      </c>
      <c r="C2076" s="4">
        <v>355384240000</v>
      </c>
      <c r="D2076" t="s">
        <v>4605</v>
      </c>
      <c r="G2076" s="176">
        <v>46143</v>
      </c>
      <c r="H2076">
        <v>67315962</v>
      </c>
      <c r="I2076">
        <v>67315962</v>
      </c>
      <c r="O2076" s="176">
        <v>46143</v>
      </c>
      <c r="S2076" t="s">
        <v>1194</v>
      </c>
      <c r="T2076" s="180" t="s">
        <v>86</v>
      </c>
      <c r="U2076" t="s">
        <v>66</v>
      </c>
      <c r="V2076" t="str">
        <f>_xlfn.XLOOKUP(UTILIZADAS[[#This Row],[Contacto1]],Tabla2[phone_number_dialed],Tabla2[status_name],,0)</f>
        <v>Auto busy</v>
      </c>
    </row>
    <row r="2077" spans="1:22" x14ac:dyDescent="0.25">
      <c r="A2077" t="s">
        <v>4605</v>
      </c>
      <c r="B2077" t="s">
        <v>1211</v>
      </c>
      <c r="C2077" s="4">
        <v>355372380000</v>
      </c>
      <c r="D2077" t="s">
        <v>4605</v>
      </c>
      <c r="G2077" s="176">
        <v>46143</v>
      </c>
      <c r="H2077">
        <v>67322843</v>
      </c>
      <c r="I2077">
        <v>67322843</v>
      </c>
      <c r="O2077" s="176">
        <v>46143</v>
      </c>
      <c r="S2077" t="s">
        <v>1212</v>
      </c>
      <c r="T2077" s="180" t="s">
        <v>65</v>
      </c>
      <c r="U2077" t="s">
        <v>66</v>
      </c>
      <c r="V2077" t="str">
        <f>_xlfn.XLOOKUP(UTILIZADAS[[#This Row],[Contacto1]],Tabla2[phone_number_dialed],Tabla2[status_name],,0)</f>
        <v>Agent Not Available</v>
      </c>
    </row>
    <row r="2078" spans="1:22" x14ac:dyDescent="0.25">
      <c r="A2078" t="s">
        <v>4605</v>
      </c>
      <c r="B2078" t="s">
        <v>2512</v>
      </c>
      <c r="C2078" s="4">
        <v>369041900000</v>
      </c>
      <c r="D2078" t="s">
        <v>4605</v>
      </c>
      <c r="G2078" s="176">
        <v>46143</v>
      </c>
      <c r="H2078">
        <v>67323047</v>
      </c>
      <c r="I2078">
        <v>67323047</v>
      </c>
      <c r="O2078" s="176">
        <v>46143</v>
      </c>
      <c r="S2078" t="s">
        <v>4111</v>
      </c>
      <c r="T2078" s="180" t="s">
        <v>65</v>
      </c>
      <c r="U2078" t="s">
        <v>66</v>
      </c>
      <c r="V2078" t="str">
        <f>_xlfn.XLOOKUP(UTILIZADAS[[#This Row],[Contacto1]],Tabla2[phone_number_dialed],Tabla2[status_name],,0)</f>
        <v>Agent Not Available</v>
      </c>
    </row>
    <row r="2079" spans="1:22" x14ac:dyDescent="0.25">
      <c r="A2079" t="s">
        <v>4605</v>
      </c>
      <c r="B2079" t="s">
        <v>4371</v>
      </c>
      <c r="C2079" s="4">
        <v>363019400000</v>
      </c>
      <c r="D2079" t="s">
        <v>4605</v>
      </c>
      <c r="G2079" s="176">
        <v>46143</v>
      </c>
      <c r="H2079">
        <v>67325227</v>
      </c>
      <c r="I2079">
        <v>67325227</v>
      </c>
      <c r="O2079" s="176">
        <v>46143</v>
      </c>
      <c r="S2079" t="s">
        <v>3919</v>
      </c>
      <c r="T2079" s="180" t="s">
        <v>65</v>
      </c>
      <c r="U2079" t="s">
        <v>66</v>
      </c>
      <c r="V2079" t="str">
        <f>_xlfn.XLOOKUP(UTILIZADAS[[#This Row],[Contacto1]],Tabla2[phone_number_dialed],Tabla2[status_name],,0)</f>
        <v>Agent Not Available</v>
      </c>
    </row>
    <row r="2080" spans="1:22" x14ac:dyDescent="0.25">
      <c r="A2080" t="s">
        <v>4605</v>
      </c>
      <c r="B2080" t="s">
        <v>2483</v>
      </c>
      <c r="C2080" s="4">
        <v>365036310000</v>
      </c>
      <c r="D2080" t="s">
        <v>4605</v>
      </c>
      <c r="G2080" s="176">
        <v>46143</v>
      </c>
      <c r="H2080">
        <v>67331934</v>
      </c>
      <c r="I2080">
        <v>67331934</v>
      </c>
      <c r="O2080" s="176">
        <v>46143</v>
      </c>
      <c r="S2080" t="s">
        <v>4076</v>
      </c>
      <c r="T2080" s="180" t="s">
        <v>65</v>
      </c>
      <c r="U2080" t="s">
        <v>66</v>
      </c>
      <c r="V2080" t="str">
        <f>_xlfn.XLOOKUP(UTILIZADAS[[#This Row],[Contacto1]],Tabla2[phone_number_dialed],Tabla2[status_name],,0)</f>
        <v>Volver a llamar</v>
      </c>
    </row>
    <row r="2081" spans="1:22" x14ac:dyDescent="0.25">
      <c r="A2081" t="s">
        <v>4605</v>
      </c>
      <c r="B2081" t="s">
        <v>1251</v>
      </c>
      <c r="C2081" s="4">
        <v>354379990000</v>
      </c>
      <c r="D2081" t="s">
        <v>4605</v>
      </c>
      <c r="G2081" s="176">
        <v>46143</v>
      </c>
      <c r="H2081">
        <v>67336577</v>
      </c>
      <c r="I2081">
        <v>67336577</v>
      </c>
      <c r="O2081" s="176">
        <v>46143</v>
      </c>
      <c r="S2081" t="s">
        <v>1252</v>
      </c>
      <c r="T2081" s="180" t="s">
        <v>86</v>
      </c>
      <c r="U2081" t="s">
        <v>66</v>
      </c>
      <c r="V2081" t="str">
        <f>_xlfn.XLOOKUP(UTILIZADAS[[#This Row],[Contacto1]],Tabla2[phone_number_dialed],Tabla2[status_name],,0)</f>
        <v>Agent Not Available</v>
      </c>
    </row>
    <row r="2082" spans="1:22" x14ac:dyDescent="0.25">
      <c r="A2082" t="s">
        <v>4605</v>
      </c>
      <c r="B2082" t="s">
        <v>5334</v>
      </c>
      <c r="C2082" s="4">
        <v>364082230000</v>
      </c>
      <c r="D2082" t="s">
        <v>4605</v>
      </c>
      <c r="G2082" s="176">
        <v>46143</v>
      </c>
      <c r="H2082">
        <v>67337532</v>
      </c>
      <c r="I2082">
        <v>67337532</v>
      </c>
      <c r="O2082" s="176">
        <v>46143</v>
      </c>
      <c r="S2082" t="s">
        <v>5335</v>
      </c>
      <c r="T2082" s="180" t="s">
        <v>65</v>
      </c>
      <c r="U2082" t="s">
        <v>66</v>
      </c>
      <c r="V2082" t="str">
        <f>_xlfn.XLOOKUP(UTILIZADAS[[#This Row],[Contacto1]],Tabla2[phone_number_dialed],Tabla2[status_name],,0)</f>
        <v>Agent Not Available</v>
      </c>
    </row>
    <row r="2083" spans="1:22" x14ac:dyDescent="0.25">
      <c r="A2083" t="s">
        <v>4605</v>
      </c>
      <c r="B2083" t="s">
        <v>5336</v>
      </c>
      <c r="C2083" s="4">
        <v>369058970000</v>
      </c>
      <c r="D2083" t="s">
        <v>4605</v>
      </c>
      <c r="G2083" s="176">
        <v>46143</v>
      </c>
      <c r="H2083">
        <v>67348721</v>
      </c>
      <c r="I2083">
        <v>67348721</v>
      </c>
      <c r="O2083" s="176">
        <v>46143</v>
      </c>
      <c r="S2083" t="s">
        <v>5337</v>
      </c>
      <c r="T2083" s="180" t="s">
        <v>65</v>
      </c>
      <c r="U2083" t="s">
        <v>66</v>
      </c>
      <c r="V2083" t="str">
        <f>_xlfn.XLOOKUP(UTILIZADAS[[#This Row],[Contacto1]],Tabla2[phone_number_dialed],Tabla2[status_name],,0)</f>
        <v>Buzon de voz</v>
      </c>
    </row>
    <row r="2084" spans="1:22" x14ac:dyDescent="0.25">
      <c r="A2084" t="s">
        <v>4605</v>
      </c>
      <c r="B2084" t="s">
        <v>2294</v>
      </c>
      <c r="C2084" s="4">
        <v>351374740000</v>
      </c>
      <c r="D2084" t="s">
        <v>4605</v>
      </c>
      <c r="G2084" s="176">
        <v>46143</v>
      </c>
      <c r="H2084">
        <v>67351722</v>
      </c>
      <c r="I2084">
        <v>67351722</v>
      </c>
      <c r="O2084" s="176">
        <v>46143</v>
      </c>
      <c r="S2084" t="s">
        <v>5338</v>
      </c>
      <c r="T2084" s="180" t="s">
        <v>65</v>
      </c>
      <c r="U2084" t="s">
        <v>66</v>
      </c>
      <c r="V2084" t="str">
        <f>_xlfn.XLOOKUP(UTILIZADAS[[#This Row],[Contacto1]],Tabla2[phone_number_dialed],Tabla2[status_name],,0)</f>
        <v>Agent Not Available</v>
      </c>
    </row>
    <row r="2085" spans="1:22" x14ac:dyDescent="0.25">
      <c r="A2085" t="s">
        <v>4605</v>
      </c>
      <c r="B2085" t="s">
        <v>5339</v>
      </c>
      <c r="C2085" s="4">
        <v>361048040000</v>
      </c>
      <c r="D2085" t="s">
        <v>4605</v>
      </c>
      <c r="G2085" s="176">
        <v>46143</v>
      </c>
      <c r="H2085">
        <v>67353215</v>
      </c>
      <c r="I2085">
        <v>67353215</v>
      </c>
      <c r="O2085" s="176">
        <v>46143</v>
      </c>
      <c r="S2085" t="s">
        <v>5340</v>
      </c>
      <c r="T2085" s="180" t="s">
        <v>65</v>
      </c>
      <c r="U2085" t="s">
        <v>66</v>
      </c>
      <c r="V2085" t="str">
        <f>_xlfn.XLOOKUP(UTILIZADAS[[#This Row],[Contacto1]],Tabla2[phone_number_dialed],Tabla2[status_name],,0)</f>
        <v>Agent Not Available</v>
      </c>
    </row>
    <row r="2086" spans="1:22" x14ac:dyDescent="0.25">
      <c r="A2086" t="s">
        <v>4605</v>
      </c>
      <c r="B2086" t="s">
        <v>4431</v>
      </c>
      <c r="C2086" s="4">
        <v>366014750000</v>
      </c>
      <c r="D2086" t="s">
        <v>4605</v>
      </c>
      <c r="G2086" s="176">
        <v>46143</v>
      </c>
      <c r="H2086">
        <v>67361909</v>
      </c>
      <c r="I2086">
        <v>67361909</v>
      </c>
      <c r="O2086" s="176">
        <v>46143</v>
      </c>
      <c r="S2086" t="s">
        <v>4047</v>
      </c>
      <c r="T2086" s="180" t="s">
        <v>2552</v>
      </c>
      <c r="U2086" t="s">
        <v>66</v>
      </c>
      <c r="V2086" t="str">
        <f>_xlfn.XLOOKUP(UTILIZADAS[[#This Row],[Contacto1]],Tabla2[phone_number_dialed],Tabla2[status_name],,0)</f>
        <v>Volver a llamar</v>
      </c>
    </row>
    <row r="2087" spans="1:22" x14ac:dyDescent="0.25">
      <c r="A2087" t="s">
        <v>4605</v>
      </c>
      <c r="B2087" t="s">
        <v>1473</v>
      </c>
      <c r="C2087" s="4">
        <v>186074840000</v>
      </c>
      <c r="D2087" t="s">
        <v>4605</v>
      </c>
      <c r="G2087" s="176">
        <v>46143</v>
      </c>
      <c r="H2087">
        <v>67370576</v>
      </c>
      <c r="I2087">
        <v>67370576</v>
      </c>
      <c r="O2087" s="176">
        <v>46143</v>
      </c>
      <c r="S2087" t="s">
        <v>1474</v>
      </c>
      <c r="T2087" s="180" t="s">
        <v>65</v>
      </c>
      <c r="U2087" t="s">
        <v>66</v>
      </c>
      <c r="V2087" t="str">
        <f>_xlfn.XLOOKUP(UTILIZADAS[[#This Row],[Contacto1]],Tabla2[phone_number_dialed],Tabla2[status_name],,0)</f>
        <v>Cuenta cesada</v>
      </c>
    </row>
    <row r="2088" spans="1:22" x14ac:dyDescent="0.25">
      <c r="A2088" t="s">
        <v>4605</v>
      </c>
      <c r="B2088" t="s">
        <v>5341</v>
      </c>
      <c r="C2088" s="4">
        <v>364055230000</v>
      </c>
      <c r="D2088" t="s">
        <v>4605</v>
      </c>
      <c r="G2088" s="176">
        <v>46143</v>
      </c>
      <c r="H2088">
        <v>67374223</v>
      </c>
      <c r="I2088">
        <v>67374223</v>
      </c>
      <c r="O2088" s="176">
        <v>46143</v>
      </c>
      <c r="S2088" t="s">
        <v>5342</v>
      </c>
      <c r="T2088" s="180" t="s">
        <v>85</v>
      </c>
      <c r="U2088" t="s">
        <v>66</v>
      </c>
      <c r="V2088" t="str">
        <f>_xlfn.XLOOKUP(UTILIZADAS[[#This Row],[Contacto1]],Tabla2[phone_number_dialed],Tabla2[status_name],,0)</f>
        <v>Auto busy</v>
      </c>
    </row>
    <row r="2089" spans="1:22" x14ac:dyDescent="0.25">
      <c r="A2089" t="s">
        <v>4605</v>
      </c>
      <c r="B2089" t="s">
        <v>5343</v>
      </c>
      <c r="C2089" s="4">
        <v>361059320000</v>
      </c>
      <c r="D2089" t="s">
        <v>4605</v>
      </c>
      <c r="G2089" s="176">
        <v>46143</v>
      </c>
      <c r="H2089">
        <v>67383939</v>
      </c>
      <c r="I2089">
        <v>67383939</v>
      </c>
      <c r="O2089" s="176">
        <v>46143</v>
      </c>
      <c r="S2089" t="s">
        <v>5344</v>
      </c>
      <c r="T2089" s="180" t="s">
        <v>85</v>
      </c>
      <c r="U2089" t="s">
        <v>66</v>
      </c>
      <c r="V2089" t="str">
        <f>_xlfn.XLOOKUP(UTILIZADAS[[#This Row],[Contacto1]],Tabla2[phone_number_dialed],Tabla2[status_name],,0)</f>
        <v>Agent Not Available</v>
      </c>
    </row>
    <row r="2090" spans="1:22" x14ac:dyDescent="0.25">
      <c r="A2090" t="s">
        <v>4605</v>
      </c>
      <c r="B2090" t="s">
        <v>5345</v>
      </c>
      <c r="C2090" s="4">
        <v>365088760000</v>
      </c>
      <c r="D2090" t="s">
        <v>4605</v>
      </c>
      <c r="G2090" s="176">
        <v>46143</v>
      </c>
      <c r="H2090">
        <v>67394428</v>
      </c>
      <c r="I2090">
        <v>67394428</v>
      </c>
      <c r="O2090" s="176">
        <v>46143</v>
      </c>
      <c r="S2090" t="s">
        <v>5346</v>
      </c>
      <c r="T2090" s="180" t="s">
        <v>85</v>
      </c>
      <c r="U2090" t="s">
        <v>66</v>
      </c>
      <c r="V2090" t="str">
        <f>_xlfn.XLOOKUP(UTILIZADAS[[#This Row],[Contacto1]],Tabla2[phone_number_dialed],Tabla2[status_name],,0)</f>
        <v>No Answer AutoDial</v>
      </c>
    </row>
    <row r="2091" spans="1:22" x14ac:dyDescent="0.25">
      <c r="A2091" t="s">
        <v>4605</v>
      </c>
      <c r="B2091" t="s">
        <v>1491</v>
      </c>
      <c r="C2091" s="4">
        <v>249025170000</v>
      </c>
      <c r="D2091" t="s">
        <v>4605</v>
      </c>
      <c r="G2091" s="176">
        <v>46143</v>
      </c>
      <c r="H2091">
        <v>67410940</v>
      </c>
      <c r="I2091">
        <v>67410940</v>
      </c>
      <c r="O2091" s="176">
        <v>46143</v>
      </c>
      <c r="S2091" t="s">
        <v>1492</v>
      </c>
      <c r="T2091" s="180" t="s">
        <v>86</v>
      </c>
      <c r="U2091" t="s">
        <v>66</v>
      </c>
      <c r="V2091" t="str">
        <f>_xlfn.XLOOKUP(UTILIZADAS[[#This Row],[Contacto1]],Tabla2[phone_number_dialed],Tabla2[status_name],,0)</f>
        <v>Auto busy</v>
      </c>
    </row>
    <row r="2092" spans="1:22" x14ac:dyDescent="0.25">
      <c r="A2092" t="s">
        <v>4605</v>
      </c>
      <c r="B2092" t="s">
        <v>5347</v>
      </c>
      <c r="C2092" s="4">
        <v>316012930000</v>
      </c>
      <c r="D2092" t="s">
        <v>4605</v>
      </c>
      <c r="G2092" s="176">
        <v>46143</v>
      </c>
      <c r="H2092">
        <v>67418170</v>
      </c>
      <c r="I2092">
        <v>67418170</v>
      </c>
      <c r="O2092" s="176">
        <v>46143</v>
      </c>
      <c r="S2092" t="s">
        <v>5348</v>
      </c>
      <c r="T2092" s="180" t="s">
        <v>65</v>
      </c>
      <c r="U2092" t="s">
        <v>66</v>
      </c>
      <c r="V2092" t="str">
        <f>_xlfn.XLOOKUP(UTILIZADAS[[#This Row],[Contacto1]],Tabla2[phone_number_dialed],Tabla2[status_name],,0)</f>
        <v>Cuenta cesada</v>
      </c>
    </row>
    <row r="2093" spans="1:22" x14ac:dyDescent="0.25">
      <c r="A2093" t="s">
        <v>4605</v>
      </c>
      <c r="B2093" t="s">
        <v>4444</v>
      </c>
      <c r="C2093" s="4">
        <v>364039060000</v>
      </c>
      <c r="D2093" t="s">
        <v>4605</v>
      </c>
      <c r="G2093" s="176">
        <v>46143</v>
      </c>
      <c r="H2093">
        <v>67430506</v>
      </c>
      <c r="I2093">
        <v>67430506</v>
      </c>
      <c r="O2093" s="176">
        <v>46143</v>
      </c>
      <c r="S2093" t="s">
        <v>4071</v>
      </c>
      <c r="T2093" s="180" t="s">
        <v>65</v>
      </c>
      <c r="U2093" t="s">
        <v>66</v>
      </c>
      <c r="V2093" t="str">
        <f>_xlfn.XLOOKUP(UTILIZADAS[[#This Row],[Contacto1]],Tabla2[phone_number_dialed],Tabla2[status_name],,0)</f>
        <v>Agent Not Available</v>
      </c>
    </row>
    <row r="2094" spans="1:22" x14ac:dyDescent="0.25">
      <c r="A2094" t="s">
        <v>4605</v>
      </c>
      <c r="B2094" t="s">
        <v>1395</v>
      </c>
      <c r="C2094" s="4">
        <v>352371680000</v>
      </c>
      <c r="D2094" t="s">
        <v>4605</v>
      </c>
      <c r="G2094" s="176">
        <v>46143</v>
      </c>
      <c r="H2094">
        <v>67433978</v>
      </c>
      <c r="I2094">
        <v>67433978</v>
      </c>
      <c r="O2094" s="176">
        <v>46143</v>
      </c>
      <c r="S2094" t="s">
        <v>1396</v>
      </c>
      <c r="T2094" s="180" t="s">
        <v>65</v>
      </c>
      <c r="U2094" t="s">
        <v>66</v>
      </c>
      <c r="V2094" t="str">
        <f>_xlfn.XLOOKUP(UTILIZADAS[[#This Row],[Contacto1]],Tabla2[phone_number_dialed],Tabla2[status_name],,0)</f>
        <v>Agent Not Available</v>
      </c>
    </row>
    <row r="2095" spans="1:22" x14ac:dyDescent="0.25">
      <c r="A2095" t="s">
        <v>4605</v>
      </c>
      <c r="B2095" t="s">
        <v>5349</v>
      </c>
      <c r="C2095" s="4">
        <v>260319800000</v>
      </c>
      <c r="D2095" t="s">
        <v>4605</v>
      </c>
      <c r="G2095" s="176">
        <v>46143</v>
      </c>
      <c r="H2095">
        <v>67435533</v>
      </c>
      <c r="I2095">
        <v>67435533</v>
      </c>
      <c r="O2095" s="176">
        <v>46143</v>
      </c>
      <c r="S2095" t="s">
        <v>5303</v>
      </c>
      <c r="T2095" s="180" t="s">
        <v>65</v>
      </c>
      <c r="U2095" t="s">
        <v>66</v>
      </c>
      <c r="V2095" t="str">
        <f>_xlfn.XLOOKUP(UTILIZADAS[[#This Row],[Contacto1]],Tabla2[phone_number_dialed],Tabla2[status_name],,0)</f>
        <v>Cliente al dia</v>
      </c>
    </row>
    <row r="2096" spans="1:22" x14ac:dyDescent="0.25">
      <c r="A2096" t="s">
        <v>4605</v>
      </c>
      <c r="B2096" t="s">
        <v>1199</v>
      </c>
      <c r="C2096" s="4">
        <v>358385390000</v>
      </c>
      <c r="D2096" t="s">
        <v>4605</v>
      </c>
      <c r="G2096" s="176">
        <v>46143</v>
      </c>
      <c r="H2096">
        <v>67447725</v>
      </c>
      <c r="I2096">
        <v>67447725</v>
      </c>
      <c r="O2096" s="176">
        <v>46143</v>
      </c>
      <c r="S2096" t="s">
        <v>1200</v>
      </c>
      <c r="T2096" s="180" t="s">
        <v>65</v>
      </c>
      <c r="U2096" t="s">
        <v>66</v>
      </c>
      <c r="V2096" t="str">
        <f>_xlfn.XLOOKUP(UTILIZADAS[[#This Row],[Contacto1]],Tabla2[phone_number_dialed],Tabla2[status_name],,0)</f>
        <v>Auto busy</v>
      </c>
    </row>
    <row r="2097" spans="1:22" x14ac:dyDescent="0.25">
      <c r="A2097" t="s">
        <v>4605</v>
      </c>
      <c r="B2097" t="s">
        <v>537</v>
      </c>
      <c r="C2097" s="4">
        <v>357317130000</v>
      </c>
      <c r="D2097" t="s">
        <v>4605</v>
      </c>
      <c r="G2097" s="176">
        <v>46143</v>
      </c>
      <c r="H2097">
        <v>67450828</v>
      </c>
      <c r="I2097">
        <v>67450828</v>
      </c>
      <c r="O2097" s="176">
        <v>46143</v>
      </c>
      <c r="S2097" t="s">
        <v>538</v>
      </c>
      <c r="T2097" t="s">
        <v>65</v>
      </c>
      <c r="U2097" t="s">
        <v>597</v>
      </c>
      <c r="V2097" t="str">
        <f>_xlfn.XLOOKUP(UTILIZADAS[[#This Row],[Contacto1]],Tabla2[phone_number_dialed],Tabla2[status_name],,0)</f>
        <v>Volver a llamar</v>
      </c>
    </row>
    <row r="2098" spans="1:22" x14ac:dyDescent="0.25">
      <c r="A2098" t="s">
        <v>4605</v>
      </c>
      <c r="B2098" t="s">
        <v>4403</v>
      </c>
      <c r="C2098" s="4">
        <v>359346870000</v>
      </c>
      <c r="D2098" t="s">
        <v>4605</v>
      </c>
      <c r="G2098" s="176">
        <v>46143</v>
      </c>
      <c r="H2098">
        <v>67453214</v>
      </c>
      <c r="I2098">
        <v>67453214</v>
      </c>
      <c r="O2098" s="176">
        <v>46143</v>
      </c>
      <c r="S2098" t="s">
        <v>266</v>
      </c>
      <c r="T2098" s="180" t="s">
        <v>65</v>
      </c>
      <c r="U2098" t="s">
        <v>66</v>
      </c>
      <c r="V2098" t="str">
        <f>_xlfn.XLOOKUP(UTILIZADAS[[#This Row],[Contacto1]],Tabla2[phone_number_dialed],Tabla2[status_name],,0)</f>
        <v>Buzon de voz</v>
      </c>
    </row>
    <row r="2099" spans="1:22" x14ac:dyDescent="0.25">
      <c r="A2099" t="s">
        <v>4605</v>
      </c>
      <c r="B2099" t="s">
        <v>5350</v>
      </c>
      <c r="C2099" s="4">
        <v>362061040000</v>
      </c>
      <c r="D2099" t="s">
        <v>4605</v>
      </c>
      <c r="G2099" s="176">
        <v>46143</v>
      </c>
      <c r="H2099">
        <v>67455177</v>
      </c>
      <c r="I2099">
        <v>67455177</v>
      </c>
      <c r="O2099" s="176">
        <v>46143</v>
      </c>
      <c r="S2099" t="s">
        <v>5351</v>
      </c>
      <c r="T2099" s="180" t="s">
        <v>65</v>
      </c>
      <c r="U2099" t="s">
        <v>66</v>
      </c>
      <c r="V2099" t="str">
        <f>_xlfn.XLOOKUP(UTILIZADAS[[#This Row],[Contacto1]],Tabla2[phone_number_dialed],Tabla2[status_name],,0)</f>
        <v>Auto busy</v>
      </c>
    </row>
    <row r="2100" spans="1:22" x14ac:dyDescent="0.25">
      <c r="A2100" t="s">
        <v>4605</v>
      </c>
      <c r="B2100" t="s">
        <v>2424</v>
      </c>
      <c r="C2100" s="4">
        <v>368029950000</v>
      </c>
      <c r="D2100" t="s">
        <v>4605</v>
      </c>
      <c r="G2100" s="176">
        <v>46143</v>
      </c>
      <c r="H2100">
        <v>67456777</v>
      </c>
      <c r="I2100">
        <v>67456777</v>
      </c>
      <c r="O2100" s="176">
        <v>46143</v>
      </c>
      <c r="S2100" t="s">
        <v>4001</v>
      </c>
      <c r="T2100" s="180" t="s">
        <v>65</v>
      </c>
      <c r="U2100" t="s">
        <v>66</v>
      </c>
      <c r="V2100" t="str">
        <f>_xlfn.XLOOKUP(UTILIZADAS[[#This Row],[Contacto1]],Tabla2[phone_number_dialed],Tabla2[status_name],,0)</f>
        <v>Agent Not Available</v>
      </c>
    </row>
    <row r="2101" spans="1:22" x14ac:dyDescent="0.25">
      <c r="A2101" t="s">
        <v>4605</v>
      </c>
      <c r="B2101" t="s">
        <v>4386</v>
      </c>
      <c r="C2101" s="4">
        <v>369024060000</v>
      </c>
      <c r="D2101" t="s">
        <v>4605</v>
      </c>
      <c r="G2101" s="176">
        <v>46143</v>
      </c>
      <c r="H2101">
        <v>67464275</v>
      </c>
      <c r="I2101">
        <v>67464275</v>
      </c>
      <c r="O2101" s="176">
        <v>46143</v>
      </c>
      <c r="S2101" t="s">
        <v>3953</v>
      </c>
      <c r="T2101" s="180" t="s">
        <v>86</v>
      </c>
      <c r="U2101" t="s">
        <v>66</v>
      </c>
      <c r="V2101" t="str">
        <f>_xlfn.XLOOKUP(UTILIZADAS[[#This Row],[Contacto1]],Tabla2[phone_number_dialed],Tabla2[status_name],,0)</f>
        <v>Auto busy</v>
      </c>
    </row>
    <row r="2102" spans="1:22" x14ac:dyDescent="0.25">
      <c r="A2102" t="s">
        <v>4605</v>
      </c>
      <c r="B2102" t="s">
        <v>4463</v>
      </c>
      <c r="C2102" s="4">
        <v>366041300000</v>
      </c>
      <c r="D2102" t="s">
        <v>4605</v>
      </c>
      <c r="G2102" s="176">
        <v>46143</v>
      </c>
      <c r="H2102">
        <v>67465348</v>
      </c>
      <c r="I2102">
        <v>67465348</v>
      </c>
      <c r="O2102" s="176">
        <v>46143</v>
      </c>
      <c r="S2102" t="s">
        <v>4104</v>
      </c>
      <c r="T2102" s="180" t="s">
        <v>65</v>
      </c>
      <c r="U2102" t="s">
        <v>66</v>
      </c>
      <c r="V2102" t="str">
        <f>_xlfn.XLOOKUP(UTILIZADAS[[#This Row],[Contacto1]],Tabla2[phone_number_dialed],Tabla2[status_name],,0)</f>
        <v>Mensaje a tercero</v>
      </c>
    </row>
    <row r="2103" spans="1:22" x14ac:dyDescent="0.25">
      <c r="A2103" t="s">
        <v>4605</v>
      </c>
      <c r="B2103" t="s">
        <v>1483</v>
      </c>
      <c r="C2103" s="4">
        <v>353362830000</v>
      </c>
      <c r="D2103" t="s">
        <v>4605</v>
      </c>
      <c r="G2103" s="176">
        <v>46143</v>
      </c>
      <c r="H2103">
        <v>67472824</v>
      </c>
      <c r="I2103">
        <v>67472824</v>
      </c>
      <c r="O2103" s="176">
        <v>46143</v>
      </c>
      <c r="S2103" t="s">
        <v>1484</v>
      </c>
      <c r="T2103" s="180" t="s">
        <v>65</v>
      </c>
      <c r="U2103" t="s">
        <v>66</v>
      </c>
      <c r="V2103" t="str">
        <f>_xlfn.XLOOKUP(UTILIZADAS[[#This Row],[Contacto1]],Tabla2[phone_number_dialed],Tabla2[status_name],,0)</f>
        <v>Auto busy</v>
      </c>
    </row>
    <row r="2104" spans="1:22" x14ac:dyDescent="0.25">
      <c r="A2104" t="s">
        <v>4605</v>
      </c>
      <c r="B2104" t="s">
        <v>4461</v>
      </c>
      <c r="C2104" s="4">
        <v>369039810000</v>
      </c>
      <c r="D2104" t="s">
        <v>4605</v>
      </c>
      <c r="G2104" s="176">
        <v>46143</v>
      </c>
      <c r="H2104">
        <v>67477868</v>
      </c>
      <c r="I2104">
        <v>67477868</v>
      </c>
      <c r="O2104" s="176">
        <v>46143</v>
      </c>
      <c r="S2104" t="s">
        <v>4101</v>
      </c>
      <c r="T2104" s="180" t="s">
        <v>65</v>
      </c>
      <c r="U2104" t="s">
        <v>66</v>
      </c>
      <c r="V2104" t="str">
        <f>_xlfn.XLOOKUP(UTILIZADAS[[#This Row],[Contacto1]],Tabla2[phone_number_dialed],Tabla2[status_name],,0)</f>
        <v>Auto busy</v>
      </c>
    </row>
    <row r="2105" spans="1:22" x14ac:dyDescent="0.25">
      <c r="A2105" t="s">
        <v>4605</v>
      </c>
      <c r="B2105" t="s">
        <v>5352</v>
      </c>
      <c r="C2105" s="4">
        <v>312003050000</v>
      </c>
      <c r="D2105" t="s">
        <v>4605</v>
      </c>
      <c r="G2105" s="176">
        <v>46143</v>
      </c>
      <c r="H2105">
        <v>67489669</v>
      </c>
      <c r="I2105">
        <v>67489669</v>
      </c>
      <c r="O2105" s="176">
        <v>46143</v>
      </c>
      <c r="S2105" t="s">
        <v>5353</v>
      </c>
      <c r="T2105" s="180" t="s">
        <v>65</v>
      </c>
      <c r="U2105" t="s">
        <v>66</v>
      </c>
      <c r="V2105" t="str">
        <f>_xlfn.XLOOKUP(UTILIZADAS[[#This Row],[Contacto1]],Tabla2[phone_number_dialed],Tabla2[status_name],,0)</f>
        <v>Buzon de voz</v>
      </c>
    </row>
    <row r="2106" spans="1:22" x14ac:dyDescent="0.25">
      <c r="A2106" t="s">
        <v>4605</v>
      </c>
      <c r="B2106" t="s">
        <v>5354</v>
      </c>
      <c r="C2106" s="4">
        <v>351358960000</v>
      </c>
      <c r="D2106" t="s">
        <v>4605</v>
      </c>
      <c r="G2106" s="176">
        <v>46143</v>
      </c>
      <c r="H2106">
        <v>67505466</v>
      </c>
      <c r="I2106">
        <v>67505466</v>
      </c>
      <c r="O2106" s="176">
        <v>46143</v>
      </c>
      <c r="S2106" t="s">
        <v>5355</v>
      </c>
      <c r="T2106" t="s">
        <v>65</v>
      </c>
      <c r="U2106" t="s">
        <v>4619</v>
      </c>
      <c r="V2106" t="str">
        <f>_xlfn.XLOOKUP(UTILIZADAS[[#This Row],[Contacto1]],Tabla2[phone_number_dialed],Tabla2[status_name],,0)</f>
        <v>Agent Not Available</v>
      </c>
    </row>
    <row r="2107" spans="1:22" x14ac:dyDescent="0.25">
      <c r="A2107" t="s">
        <v>4605</v>
      </c>
      <c r="B2107" t="s">
        <v>5356</v>
      </c>
      <c r="C2107" s="4">
        <v>353373710000</v>
      </c>
      <c r="D2107" t="s">
        <v>4605</v>
      </c>
      <c r="G2107" s="176">
        <v>46143</v>
      </c>
      <c r="H2107">
        <v>67506686</v>
      </c>
      <c r="I2107">
        <v>67506686</v>
      </c>
      <c r="O2107" s="176">
        <v>46143</v>
      </c>
      <c r="S2107" t="s">
        <v>5357</v>
      </c>
      <c r="T2107" t="s">
        <v>65</v>
      </c>
      <c r="U2107" t="s">
        <v>4619</v>
      </c>
      <c r="V2107" t="str">
        <f>_xlfn.XLOOKUP(UTILIZADAS[[#This Row],[Contacto1]],Tabla2[phone_number_dialed],Tabla2[status_name],,0)</f>
        <v>Agent Not Available</v>
      </c>
    </row>
    <row r="2108" spans="1:22" x14ac:dyDescent="0.25">
      <c r="A2108" t="s">
        <v>4605</v>
      </c>
      <c r="B2108" t="s">
        <v>4408</v>
      </c>
      <c r="C2108" s="4">
        <v>366027830000</v>
      </c>
      <c r="D2108" t="s">
        <v>4605</v>
      </c>
      <c r="G2108" s="176">
        <v>46143</v>
      </c>
      <c r="H2108">
        <v>67509647</v>
      </c>
      <c r="I2108">
        <v>67509647</v>
      </c>
      <c r="O2108" s="176">
        <v>46143</v>
      </c>
      <c r="S2108" t="s">
        <v>3989</v>
      </c>
      <c r="T2108" s="180" t="s">
        <v>85</v>
      </c>
      <c r="U2108" t="s">
        <v>66</v>
      </c>
      <c r="V2108" t="str">
        <f>_xlfn.XLOOKUP(UTILIZADAS[[#This Row],[Contacto1]],Tabla2[phone_number_dialed],Tabla2[status_name],,0)</f>
        <v>Agent Not Available</v>
      </c>
    </row>
    <row r="2109" spans="1:22" x14ac:dyDescent="0.25">
      <c r="A2109" t="s">
        <v>4605</v>
      </c>
      <c r="B2109" t="s">
        <v>5358</v>
      </c>
      <c r="C2109" s="4">
        <v>357305090000</v>
      </c>
      <c r="D2109" t="s">
        <v>4605</v>
      </c>
      <c r="G2109" s="176">
        <v>46143</v>
      </c>
      <c r="H2109">
        <v>67511407</v>
      </c>
      <c r="I2109">
        <v>67511407</v>
      </c>
      <c r="O2109" s="176">
        <v>46143</v>
      </c>
      <c r="S2109" t="s">
        <v>5359</v>
      </c>
      <c r="T2109" s="180" t="s">
        <v>65</v>
      </c>
      <c r="U2109" t="s">
        <v>66</v>
      </c>
      <c r="V2109" t="str">
        <f>_xlfn.XLOOKUP(UTILIZADAS[[#This Row],[Contacto1]],Tabla2[phone_number_dialed],Tabla2[status_name],,0)</f>
        <v>Agent Not Available</v>
      </c>
    </row>
    <row r="2110" spans="1:22" x14ac:dyDescent="0.25">
      <c r="A2110" t="s">
        <v>4605</v>
      </c>
      <c r="B2110" t="s">
        <v>5360</v>
      </c>
      <c r="C2110" s="4">
        <v>362081480000</v>
      </c>
      <c r="D2110" t="s">
        <v>4605</v>
      </c>
      <c r="G2110" s="176">
        <v>46143</v>
      </c>
      <c r="H2110">
        <v>67513331</v>
      </c>
      <c r="I2110">
        <v>67513331</v>
      </c>
      <c r="O2110" s="176">
        <v>46143</v>
      </c>
      <c r="S2110" t="s">
        <v>5361</v>
      </c>
      <c r="T2110" s="180" t="s">
        <v>65</v>
      </c>
      <c r="U2110" t="s">
        <v>66</v>
      </c>
      <c r="V2110" t="str">
        <f>_xlfn.XLOOKUP(UTILIZADAS[[#This Row],[Contacto1]],Tabla2[phone_number_dialed],Tabla2[status_name],,0)</f>
        <v>Agent Not Available</v>
      </c>
    </row>
    <row r="2111" spans="1:22" x14ac:dyDescent="0.25">
      <c r="A2111" t="s">
        <v>4605</v>
      </c>
      <c r="B2111" t="s">
        <v>5362</v>
      </c>
      <c r="C2111" s="4">
        <v>369028070000</v>
      </c>
      <c r="D2111" t="s">
        <v>4605</v>
      </c>
      <c r="G2111" s="176">
        <v>46143</v>
      </c>
      <c r="H2111">
        <v>67517061</v>
      </c>
      <c r="I2111">
        <v>67517061</v>
      </c>
      <c r="O2111" s="176">
        <v>46143</v>
      </c>
      <c r="S2111" t="s">
        <v>4597</v>
      </c>
      <c r="T2111" t="s">
        <v>65</v>
      </c>
      <c r="U2111" t="s">
        <v>4619</v>
      </c>
      <c r="V2111" t="str">
        <f>_xlfn.XLOOKUP(UTILIZADAS[[#This Row],[Contacto1]],Tabla2[phone_number_dialed],Tabla2[status_name],,0)</f>
        <v>Buzon de voz</v>
      </c>
    </row>
    <row r="2112" spans="1:22" x14ac:dyDescent="0.25">
      <c r="A2112" t="s">
        <v>4605</v>
      </c>
      <c r="B2112" t="s">
        <v>2477</v>
      </c>
      <c r="C2112" s="4">
        <v>361037260000</v>
      </c>
      <c r="D2112" t="s">
        <v>4605</v>
      </c>
      <c r="G2112" s="176">
        <v>46143</v>
      </c>
      <c r="H2112">
        <v>67517166</v>
      </c>
      <c r="I2112">
        <v>67517166</v>
      </c>
      <c r="O2112" s="176">
        <v>46143</v>
      </c>
      <c r="S2112" t="s">
        <v>4067</v>
      </c>
      <c r="T2112" s="180" t="s">
        <v>65</v>
      </c>
      <c r="U2112" t="s">
        <v>66</v>
      </c>
      <c r="V2112" t="str">
        <f>_xlfn.XLOOKUP(UTILIZADAS[[#This Row],[Contacto1]],Tabla2[phone_number_dialed],Tabla2[status_name],,0)</f>
        <v>Agent Not Available</v>
      </c>
    </row>
    <row r="2113" spans="1:22" x14ac:dyDescent="0.25">
      <c r="A2113" t="s">
        <v>4605</v>
      </c>
      <c r="B2113" t="s">
        <v>1235</v>
      </c>
      <c r="C2113" s="4">
        <v>357373380000</v>
      </c>
      <c r="D2113" t="s">
        <v>4605</v>
      </c>
      <c r="G2113" s="176">
        <v>46143</v>
      </c>
      <c r="H2113">
        <v>67527884</v>
      </c>
      <c r="I2113">
        <v>67527884</v>
      </c>
      <c r="O2113" s="176">
        <v>46143</v>
      </c>
      <c r="S2113" t="s">
        <v>1236</v>
      </c>
      <c r="T2113" s="180" t="s">
        <v>65</v>
      </c>
      <c r="U2113" t="s">
        <v>66</v>
      </c>
      <c r="V2113" t="str">
        <f>_xlfn.XLOOKUP(UTILIZADAS[[#This Row],[Contacto1]],Tabla2[phone_number_dialed],Tabla2[status_name],,0)</f>
        <v>Agent Not Available</v>
      </c>
    </row>
    <row r="2114" spans="1:22" x14ac:dyDescent="0.25">
      <c r="A2114" t="s">
        <v>4605</v>
      </c>
      <c r="B2114" t="s">
        <v>5363</v>
      </c>
      <c r="C2114" s="4">
        <v>365056880000</v>
      </c>
      <c r="D2114" t="s">
        <v>4605</v>
      </c>
      <c r="G2114" s="176">
        <v>46143</v>
      </c>
      <c r="H2114">
        <v>67529215</v>
      </c>
      <c r="I2114">
        <v>67529215</v>
      </c>
      <c r="O2114" s="176">
        <v>46143</v>
      </c>
      <c r="S2114" t="s">
        <v>5364</v>
      </c>
      <c r="T2114" s="180" t="s">
        <v>65</v>
      </c>
      <c r="U2114" t="s">
        <v>66</v>
      </c>
      <c r="V2114" t="str">
        <f>_xlfn.XLOOKUP(UTILIZADAS[[#This Row],[Contacto1]],Tabla2[phone_number_dialed],Tabla2[status_name],,0)</f>
        <v>Agent Not Available</v>
      </c>
    </row>
    <row r="2115" spans="1:22" x14ac:dyDescent="0.25">
      <c r="A2115" t="s">
        <v>4605</v>
      </c>
      <c r="B2115" t="s">
        <v>2507</v>
      </c>
      <c r="C2115" s="4">
        <v>369039440000</v>
      </c>
      <c r="D2115" t="s">
        <v>4605</v>
      </c>
      <c r="G2115" s="176">
        <v>46143</v>
      </c>
      <c r="H2115">
        <v>67542007</v>
      </c>
      <c r="I2115">
        <v>67542007</v>
      </c>
      <c r="O2115" s="176">
        <v>46143</v>
      </c>
      <c r="S2115" t="s">
        <v>4105</v>
      </c>
      <c r="T2115" s="180" t="s">
        <v>65</v>
      </c>
      <c r="U2115" t="s">
        <v>66</v>
      </c>
      <c r="V2115" t="str">
        <f>_xlfn.XLOOKUP(UTILIZADAS[[#This Row],[Contacto1]],Tabla2[phone_number_dialed],Tabla2[status_name],,0)</f>
        <v>Agent Not Available</v>
      </c>
    </row>
    <row r="2116" spans="1:22" x14ac:dyDescent="0.25">
      <c r="A2116" t="s">
        <v>4605</v>
      </c>
      <c r="B2116" t="s">
        <v>5365</v>
      </c>
      <c r="C2116" s="4">
        <v>367091720000</v>
      </c>
      <c r="D2116" t="s">
        <v>4605</v>
      </c>
      <c r="G2116" s="176">
        <v>46143</v>
      </c>
      <c r="H2116">
        <v>67548013</v>
      </c>
      <c r="I2116">
        <v>67548013</v>
      </c>
      <c r="O2116" s="176">
        <v>46143</v>
      </c>
      <c r="S2116" t="s">
        <v>5366</v>
      </c>
      <c r="T2116" s="180" t="s">
        <v>65</v>
      </c>
      <c r="U2116" t="s">
        <v>66</v>
      </c>
      <c r="V2116" t="str">
        <f>_xlfn.XLOOKUP(UTILIZADAS[[#This Row],[Contacto1]],Tabla2[phone_number_dialed],Tabla2[status_name],,0)</f>
        <v>Auto busy</v>
      </c>
    </row>
    <row r="2117" spans="1:22" x14ac:dyDescent="0.25">
      <c r="A2117" t="s">
        <v>4605</v>
      </c>
      <c r="B2117" t="s">
        <v>5367</v>
      </c>
      <c r="C2117" s="4">
        <v>367053310000</v>
      </c>
      <c r="D2117" t="s">
        <v>4605</v>
      </c>
      <c r="G2117" s="176">
        <v>46143</v>
      </c>
      <c r="H2117">
        <v>67549384</v>
      </c>
      <c r="I2117">
        <v>67549384</v>
      </c>
      <c r="O2117" s="176">
        <v>46143</v>
      </c>
      <c r="S2117" t="s">
        <v>5368</v>
      </c>
      <c r="T2117" s="180" t="s">
        <v>65</v>
      </c>
      <c r="U2117" t="s">
        <v>66</v>
      </c>
      <c r="V2117" t="str">
        <f>_xlfn.XLOOKUP(UTILIZADAS[[#This Row],[Contacto1]],Tabla2[phone_number_dialed],Tabla2[status_name],,0)</f>
        <v>Auto busy</v>
      </c>
    </row>
    <row r="2118" spans="1:22" x14ac:dyDescent="0.25">
      <c r="A2118" t="s">
        <v>4605</v>
      </c>
      <c r="B2118" t="s">
        <v>5369</v>
      </c>
      <c r="C2118" s="4">
        <v>368080700000</v>
      </c>
      <c r="D2118" t="s">
        <v>4605</v>
      </c>
      <c r="G2118" s="176">
        <v>46143</v>
      </c>
      <c r="H2118">
        <v>67555828</v>
      </c>
      <c r="I2118">
        <v>67555828</v>
      </c>
      <c r="O2118" s="176">
        <v>46143</v>
      </c>
      <c r="S2118" t="s">
        <v>5370</v>
      </c>
      <c r="T2118" s="180" t="s">
        <v>65</v>
      </c>
      <c r="U2118" t="s">
        <v>66</v>
      </c>
      <c r="V2118" t="str">
        <f>_xlfn.XLOOKUP(UTILIZADAS[[#This Row],[Contacto1]],Tabla2[phone_number_dialed],Tabla2[status_name],,0)</f>
        <v>Auto busy</v>
      </c>
    </row>
    <row r="2119" spans="1:22" x14ac:dyDescent="0.25">
      <c r="A2119" t="s">
        <v>4605</v>
      </c>
      <c r="B2119" t="s">
        <v>5371</v>
      </c>
      <c r="C2119" s="4">
        <v>365088000000</v>
      </c>
      <c r="D2119" t="s">
        <v>4605</v>
      </c>
      <c r="G2119" s="176">
        <v>46143</v>
      </c>
      <c r="H2119">
        <v>67560097</v>
      </c>
      <c r="I2119">
        <v>67560097</v>
      </c>
      <c r="O2119" s="176">
        <v>46143</v>
      </c>
      <c r="S2119" t="s">
        <v>5372</v>
      </c>
      <c r="T2119" s="180" t="s">
        <v>85</v>
      </c>
      <c r="U2119" t="s">
        <v>66</v>
      </c>
      <c r="V2119" t="str">
        <f>_xlfn.XLOOKUP(UTILIZADAS[[#This Row],[Contacto1]],Tabla2[phone_number_dialed],Tabla2[status_name],,0)</f>
        <v>Agent Not Available</v>
      </c>
    </row>
    <row r="2120" spans="1:22" x14ac:dyDescent="0.25">
      <c r="A2120" t="s">
        <v>4605</v>
      </c>
      <c r="B2120" t="s">
        <v>5373</v>
      </c>
      <c r="C2120" s="4">
        <v>354383320000</v>
      </c>
      <c r="D2120" t="s">
        <v>4605</v>
      </c>
      <c r="G2120" s="176">
        <v>46143</v>
      </c>
      <c r="H2120">
        <v>67566693</v>
      </c>
      <c r="I2120">
        <v>67566693</v>
      </c>
      <c r="O2120" s="176">
        <v>46143</v>
      </c>
      <c r="S2120">
        <v>180126738</v>
      </c>
      <c r="T2120" t="s">
        <v>85</v>
      </c>
      <c r="U2120" t="s">
        <v>4619</v>
      </c>
      <c r="V2120" t="str">
        <f>_xlfn.XLOOKUP(UTILIZADAS[[#This Row],[Contacto1]],Tabla2[phone_number_dialed],Tabla2[status_name],,0)</f>
        <v>Volver a llamar</v>
      </c>
    </row>
    <row r="2121" spans="1:22" x14ac:dyDescent="0.25">
      <c r="A2121" t="s">
        <v>4605</v>
      </c>
      <c r="B2121" t="s">
        <v>475</v>
      </c>
      <c r="C2121" s="4">
        <v>358369450000</v>
      </c>
      <c r="D2121" t="s">
        <v>4605</v>
      </c>
      <c r="G2121" s="176">
        <v>46143</v>
      </c>
      <c r="H2121">
        <v>67574331</v>
      </c>
      <c r="I2121">
        <v>67574331</v>
      </c>
      <c r="O2121" s="176">
        <v>46143</v>
      </c>
      <c r="S2121" t="s">
        <v>476</v>
      </c>
      <c r="T2121" t="s">
        <v>65</v>
      </c>
      <c r="U2121" t="s">
        <v>597</v>
      </c>
      <c r="V2121" t="str">
        <f>_xlfn.XLOOKUP(UTILIZADAS[[#This Row],[Contacto1]],Tabla2[phone_number_dialed],Tabla2[status_name],,0)</f>
        <v>Auto busy</v>
      </c>
    </row>
    <row r="2122" spans="1:22" x14ac:dyDescent="0.25">
      <c r="A2122" t="s">
        <v>4605</v>
      </c>
      <c r="B2122" t="s">
        <v>5374</v>
      </c>
      <c r="C2122" s="4">
        <v>203065320000</v>
      </c>
      <c r="D2122" t="s">
        <v>4605</v>
      </c>
      <c r="G2122" s="176">
        <v>46143</v>
      </c>
      <c r="H2122">
        <v>67574925</v>
      </c>
      <c r="I2122">
        <v>67574925</v>
      </c>
      <c r="O2122" s="176">
        <v>46143</v>
      </c>
      <c r="S2122" t="s">
        <v>5375</v>
      </c>
      <c r="T2122" s="180" t="s">
        <v>65</v>
      </c>
      <c r="U2122" t="s">
        <v>66</v>
      </c>
      <c r="V2122" t="str">
        <f>_xlfn.XLOOKUP(UTILIZADAS[[#This Row],[Contacto1]],Tabla2[phone_number_dialed],Tabla2[status_name],,0)</f>
        <v>Agent Not Available</v>
      </c>
    </row>
    <row r="2123" spans="1:22" x14ac:dyDescent="0.25">
      <c r="A2123" t="s">
        <v>4605</v>
      </c>
      <c r="B2123" t="s">
        <v>5376</v>
      </c>
      <c r="C2123" s="4">
        <v>365049820000</v>
      </c>
      <c r="D2123" t="s">
        <v>4605</v>
      </c>
      <c r="G2123" s="176">
        <v>46143</v>
      </c>
      <c r="H2123">
        <v>67576042</v>
      </c>
      <c r="I2123">
        <v>67576042</v>
      </c>
      <c r="O2123" s="176">
        <v>46143</v>
      </c>
      <c r="S2123" t="s">
        <v>5377</v>
      </c>
      <c r="T2123" s="180" t="s">
        <v>65</v>
      </c>
      <c r="U2123" t="s">
        <v>66</v>
      </c>
      <c r="V2123" t="str">
        <f>_xlfn.XLOOKUP(UTILIZADAS[[#This Row],[Contacto1]],Tabla2[phone_number_dialed],Tabla2[status_name],,0)</f>
        <v>Agent Not Available</v>
      </c>
    </row>
    <row r="2124" spans="1:22" x14ac:dyDescent="0.25">
      <c r="A2124" t="s">
        <v>4605</v>
      </c>
      <c r="B2124" t="s">
        <v>5378</v>
      </c>
      <c r="C2124" s="4">
        <v>283006560000</v>
      </c>
      <c r="D2124" t="s">
        <v>4605</v>
      </c>
      <c r="G2124" s="176">
        <v>46143</v>
      </c>
      <c r="H2124">
        <v>67580009</v>
      </c>
      <c r="I2124">
        <v>67580009</v>
      </c>
      <c r="O2124" s="176">
        <v>46143</v>
      </c>
      <c r="S2124" t="s">
        <v>5379</v>
      </c>
      <c r="T2124" s="180" t="s">
        <v>65</v>
      </c>
      <c r="U2124" t="s">
        <v>66</v>
      </c>
      <c r="V2124" t="str">
        <f>_xlfn.XLOOKUP(UTILIZADAS[[#This Row],[Contacto1]],Tabla2[phone_number_dialed],Tabla2[status_name],,0)</f>
        <v>Volver a llamar</v>
      </c>
    </row>
    <row r="2125" spans="1:22" x14ac:dyDescent="0.25">
      <c r="A2125" t="s">
        <v>4605</v>
      </c>
      <c r="B2125" t="s">
        <v>4338</v>
      </c>
      <c r="C2125" s="4">
        <v>353383810000</v>
      </c>
      <c r="D2125" t="s">
        <v>4605</v>
      </c>
      <c r="G2125" s="176">
        <v>46143</v>
      </c>
      <c r="H2125">
        <v>67592709</v>
      </c>
      <c r="I2125">
        <v>67592709</v>
      </c>
      <c r="O2125" s="176">
        <v>46143</v>
      </c>
      <c r="S2125" t="s">
        <v>3860</v>
      </c>
      <c r="T2125" s="180" t="s">
        <v>65</v>
      </c>
      <c r="U2125" t="s">
        <v>66</v>
      </c>
      <c r="V2125" t="str">
        <f>_xlfn.XLOOKUP(UTILIZADAS[[#This Row],[Contacto1]],Tabla2[phone_number_dialed],Tabla2[status_name],,0)</f>
        <v>Auto busy</v>
      </c>
    </row>
    <row r="2126" spans="1:22" x14ac:dyDescent="0.25">
      <c r="A2126" t="s">
        <v>4605</v>
      </c>
      <c r="B2126" t="s">
        <v>5380</v>
      </c>
      <c r="C2126" s="4">
        <v>362001830000</v>
      </c>
      <c r="D2126" t="s">
        <v>4605</v>
      </c>
      <c r="G2126" s="176">
        <v>46143</v>
      </c>
      <c r="H2126">
        <v>67600721</v>
      </c>
      <c r="I2126">
        <v>67600721</v>
      </c>
      <c r="O2126" s="176">
        <v>46143</v>
      </c>
      <c r="S2126" t="s">
        <v>5381</v>
      </c>
      <c r="T2126" t="s">
        <v>65</v>
      </c>
      <c r="U2126" t="s">
        <v>4619</v>
      </c>
      <c r="V2126" t="str">
        <f>_xlfn.XLOOKUP(UTILIZADAS[[#This Row],[Contacto1]],Tabla2[phone_number_dialed],Tabla2[status_name],,0)</f>
        <v>Volver a llamar</v>
      </c>
    </row>
    <row r="2127" spans="1:22" x14ac:dyDescent="0.25">
      <c r="A2127" t="s">
        <v>4605</v>
      </c>
      <c r="B2127" t="s">
        <v>5382</v>
      </c>
      <c r="C2127" s="4">
        <v>363056960000</v>
      </c>
      <c r="D2127" t="s">
        <v>4605</v>
      </c>
      <c r="G2127" s="176">
        <v>46143</v>
      </c>
      <c r="H2127">
        <v>67630142</v>
      </c>
      <c r="I2127">
        <v>67630142</v>
      </c>
      <c r="O2127" s="176">
        <v>46143</v>
      </c>
      <c r="S2127" t="s">
        <v>5383</v>
      </c>
      <c r="T2127" s="180" t="s">
        <v>65</v>
      </c>
      <c r="U2127" t="s">
        <v>66</v>
      </c>
      <c r="V2127" t="str">
        <f>_xlfn.XLOOKUP(UTILIZADAS[[#This Row],[Contacto1]],Tabla2[phone_number_dialed],Tabla2[status_name],,0)</f>
        <v>Agent Not Available</v>
      </c>
    </row>
    <row r="2128" spans="1:22" x14ac:dyDescent="0.25">
      <c r="A2128" t="s">
        <v>4605</v>
      </c>
      <c r="B2128" t="s">
        <v>5384</v>
      </c>
      <c r="C2128" s="4">
        <v>366070150000</v>
      </c>
      <c r="D2128" t="s">
        <v>4605</v>
      </c>
      <c r="G2128" s="176">
        <v>46143</v>
      </c>
      <c r="H2128">
        <v>67631318</v>
      </c>
      <c r="I2128">
        <v>67631318</v>
      </c>
      <c r="O2128" s="176">
        <v>46143</v>
      </c>
      <c r="S2128" t="s">
        <v>5385</v>
      </c>
      <c r="T2128" s="180" t="s">
        <v>65</v>
      </c>
      <c r="U2128" t="s">
        <v>66</v>
      </c>
      <c r="V2128" t="str">
        <f>_xlfn.XLOOKUP(UTILIZADAS[[#This Row],[Contacto1]],Tabla2[phone_number_dialed],Tabla2[status_name],,0)</f>
        <v>Agent Not Available</v>
      </c>
    </row>
    <row r="2129" spans="1:22" x14ac:dyDescent="0.25">
      <c r="A2129" t="s">
        <v>4605</v>
      </c>
      <c r="B2129" t="s">
        <v>5386</v>
      </c>
      <c r="C2129" s="4">
        <v>364075570000</v>
      </c>
      <c r="D2129" t="s">
        <v>4605</v>
      </c>
      <c r="G2129" s="176">
        <v>46143</v>
      </c>
      <c r="H2129">
        <v>67666967</v>
      </c>
      <c r="I2129">
        <v>67666967</v>
      </c>
      <c r="O2129" s="176">
        <v>46143</v>
      </c>
      <c r="S2129" t="s">
        <v>5387</v>
      </c>
      <c r="T2129" s="180" t="s">
        <v>65</v>
      </c>
      <c r="U2129" t="s">
        <v>66</v>
      </c>
      <c r="V2129" t="str">
        <f>_xlfn.XLOOKUP(UTILIZADAS[[#This Row],[Contacto1]],Tabla2[phone_number_dialed],Tabla2[status_name],,0)</f>
        <v>Buzon de voz</v>
      </c>
    </row>
    <row r="2130" spans="1:22" x14ac:dyDescent="0.25">
      <c r="A2130" t="s">
        <v>4605</v>
      </c>
      <c r="B2130" t="s">
        <v>2401</v>
      </c>
      <c r="C2130" s="4">
        <v>356184570000</v>
      </c>
      <c r="D2130" t="s">
        <v>4605</v>
      </c>
      <c r="G2130" s="176">
        <v>46143</v>
      </c>
      <c r="H2130">
        <v>67668769</v>
      </c>
      <c r="I2130">
        <v>67668769</v>
      </c>
      <c r="O2130" s="176">
        <v>46143</v>
      </c>
      <c r="S2130" t="s">
        <v>3973</v>
      </c>
      <c r="T2130" s="180" t="s">
        <v>65</v>
      </c>
      <c r="U2130" t="s">
        <v>66</v>
      </c>
      <c r="V2130" t="str">
        <f>_xlfn.XLOOKUP(UTILIZADAS[[#This Row],[Contacto1]],Tabla2[phone_number_dialed],Tabla2[status_name],,0)</f>
        <v>Auto busy</v>
      </c>
    </row>
    <row r="2131" spans="1:22" x14ac:dyDescent="0.25">
      <c r="A2131" t="s">
        <v>4605</v>
      </c>
      <c r="B2131" t="s">
        <v>5388</v>
      </c>
      <c r="C2131" s="4">
        <v>367084580000</v>
      </c>
      <c r="D2131" t="s">
        <v>4605</v>
      </c>
      <c r="G2131" s="176">
        <v>46143</v>
      </c>
      <c r="H2131">
        <v>67669261</v>
      </c>
      <c r="I2131">
        <v>67669261</v>
      </c>
      <c r="O2131" s="176">
        <v>46143</v>
      </c>
      <c r="S2131" t="s">
        <v>5389</v>
      </c>
      <c r="T2131" s="180" t="s">
        <v>65</v>
      </c>
      <c r="U2131" t="s">
        <v>66</v>
      </c>
      <c r="V2131" t="str">
        <f>_xlfn.XLOOKUP(UTILIZADAS[[#This Row],[Contacto1]],Tabla2[phone_number_dialed],Tabla2[status_name],,0)</f>
        <v>Auto busy</v>
      </c>
    </row>
    <row r="2132" spans="1:22" x14ac:dyDescent="0.25">
      <c r="A2132" t="s">
        <v>4605</v>
      </c>
      <c r="B2132" t="s">
        <v>5390</v>
      </c>
      <c r="C2132" s="4">
        <v>369091120000</v>
      </c>
      <c r="D2132" t="s">
        <v>4605</v>
      </c>
      <c r="G2132" s="176">
        <v>46143</v>
      </c>
      <c r="H2132">
        <v>67678843</v>
      </c>
      <c r="I2132">
        <v>67678843</v>
      </c>
      <c r="O2132" s="176">
        <v>46143</v>
      </c>
      <c r="S2132" t="s">
        <v>5391</v>
      </c>
      <c r="T2132" s="180" t="s">
        <v>65</v>
      </c>
      <c r="U2132" t="s">
        <v>66</v>
      </c>
      <c r="V2132" t="str">
        <f>_xlfn.XLOOKUP(UTILIZADAS[[#This Row],[Contacto1]],Tabla2[phone_number_dialed],Tabla2[status_name],,0)</f>
        <v>Auto busy</v>
      </c>
    </row>
    <row r="2133" spans="1:22" x14ac:dyDescent="0.25">
      <c r="A2133" t="s">
        <v>4605</v>
      </c>
      <c r="B2133" t="s">
        <v>366</v>
      </c>
      <c r="C2133" s="4">
        <v>353370310000</v>
      </c>
      <c r="D2133" t="s">
        <v>4605</v>
      </c>
      <c r="G2133" s="176">
        <v>46143</v>
      </c>
      <c r="H2133">
        <v>67680989</v>
      </c>
      <c r="I2133">
        <v>67680989</v>
      </c>
      <c r="O2133" s="176">
        <v>46143</v>
      </c>
      <c r="S2133" t="s">
        <v>367</v>
      </c>
      <c r="T2133" t="s">
        <v>85</v>
      </c>
      <c r="U2133" t="s">
        <v>597</v>
      </c>
      <c r="V2133" t="str">
        <f>_xlfn.XLOOKUP(UTILIZADAS[[#This Row],[Contacto1]],Tabla2[phone_number_dialed],Tabla2[status_name],,0)</f>
        <v>Volver a llamar</v>
      </c>
    </row>
    <row r="2134" spans="1:22" x14ac:dyDescent="0.25">
      <c r="A2134" t="s">
        <v>4605</v>
      </c>
      <c r="B2134" t="s">
        <v>5392</v>
      </c>
      <c r="C2134" s="4">
        <v>369020630000</v>
      </c>
      <c r="D2134" t="s">
        <v>4605</v>
      </c>
      <c r="G2134" s="176">
        <v>46143</v>
      </c>
      <c r="H2134">
        <v>67701108</v>
      </c>
      <c r="I2134">
        <v>67701108</v>
      </c>
      <c r="O2134" s="176">
        <v>46143</v>
      </c>
      <c r="S2134" t="s">
        <v>5393</v>
      </c>
      <c r="T2134" t="s">
        <v>65</v>
      </c>
      <c r="U2134" t="s">
        <v>4619</v>
      </c>
      <c r="V2134" t="str">
        <f>_xlfn.XLOOKUP(UTILIZADAS[[#This Row],[Contacto1]],Tabla2[phone_number_dialed],Tabla2[status_name],,0)</f>
        <v>Buzon de voz</v>
      </c>
    </row>
    <row r="2135" spans="1:22" x14ac:dyDescent="0.25">
      <c r="A2135" t="s">
        <v>4605</v>
      </c>
      <c r="B2135" t="s">
        <v>5394</v>
      </c>
      <c r="C2135" s="4">
        <v>367084970000</v>
      </c>
      <c r="D2135" t="s">
        <v>4605</v>
      </c>
      <c r="G2135" s="176">
        <v>46143</v>
      </c>
      <c r="H2135">
        <v>67726718</v>
      </c>
      <c r="I2135">
        <v>67726718</v>
      </c>
      <c r="O2135" s="176">
        <v>46143</v>
      </c>
      <c r="S2135" t="s">
        <v>5395</v>
      </c>
      <c r="T2135" s="180" t="s">
        <v>65</v>
      </c>
      <c r="U2135" t="s">
        <v>66</v>
      </c>
      <c r="V2135" t="str">
        <f>_xlfn.XLOOKUP(UTILIZADAS[[#This Row],[Contacto1]],Tabla2[phone_number_dialed],Tabla2[status_name],,0)</f>
        <v>Agent Not Available</v>
      </c>
    </row>
    <row r="2136" spans="1:22" x14ac:dyDescent="0.25">
      <c r="A2136" t="s">
        <v>4605</v>
      </c>
      <c r="B2136" t="s">
        <v>339</v>
      </c>
      <c r="C2136" s="4">
        <v>355377910000</v>
      </c>
      <c r="D2136" t="s">
        <v>4605</v>
      </c>
      <c r="G2136" s="176">
        <v>46143</v>
      </c>
      <c r="H2136">
        <v>67739033</v>
      </c>
      <c r="I2136">
        <v>67739033</v>
      </c>
      <c r="O2136" s="176">
        <v>46143</v>
      </c>
      <c r="S2136" t="s">
        <v>340</v>
      </c>
      <c r="T2136" t="s">
        <v>65</v>
      </c>
      <c r="U2136" t="s">
        <v>597</v>
      </c>
      <c r="V2136" t="str">
        <f>_xlfn.XLOOKUP(UTILIZADAS[[#This Row],[Contacto1]],Tabla2[phone_number_dialed],Tabla2[status_name],,0)</f>
        <v>Buzon de voz</v>
      </c>
    </row>
    <row r="2137" spans="1:22" x14ac:dyDescent="0.25">
      <c r="A2137" t="s">
        <v>4605</v>
      </c>
      <c r="B2137" t="s">
        <v>5396</v>
      </c>
      <c r="C2137" s="4">
        <v>367003380000</v>
      </c>
      <c r="D2137" t="s">
        <v>4605</v>
      </c>
      <c r="G2137" s="176">
        <v>46143</v>
      </c>
      <c r="H2137">
        <v>67744083</v>
      </c>
      <c r="I2137">
        <v>67744083</v>
      </c>
      <c r="O2137" s="176">
        <v>46143</v>
      </c>
      <c r="S2137" t="s">
        <v>153</v>
      </c>
      <c r="T2137" t="s">
        <v>65</v>
      </c>
      <c r="U2137" t="s">
        <v>4619</v>
      </c>
      <c r="V2137" t="str">
        <f>_xlfn.XLOOKUP(UTILIZADAS[[#This Row],[Contacto1]],Tabla2[phone_number_dialed],Tabla2[status_name],,0)</f>
        <v>Buzon de voz</v>
      </c>
    </row>
    <row r="2138" spans="1:22" x14ac:dyDescent="0.25">
      <c r="A2138" t="s">
        <v>4605</v>
      </c>
      <c r="B2138" t="s">
        <v>5397</v>
      </c>
      <c r="C2138" s="4">
        <v>368018700000</v>
      </c>
      <c r="D2138" t="s">
        <v>4605</v>
      </c>
      <c r="G2138" s="176">
        <v>46143</v>
      </c>
      <c r="H2138">
        <v>67748938</v>
      </c>
      <c r="I2138">
        <v>67748938</v>
      </c>
      <c r="O2138" s="176">
        <v>46143</v>
      </c>
      <c r="S2138" t="s">
        <v>5398</v>
      </c>
      <c r="T2138" t="s">
        <v>85</v>
      </c>
      <c r="U2138" t="s">
        <v>4619</v>
      </c>
      <c r="V2138" t="str">
        <f>_xlfn.XLOOKUP(UTILIZADAS[[#This Row],[Contacto1]],Tabla2[phone_number_dialed],Tabla2[status_name],,0)</f>
        <v>Buzon de voz</v>
      </c>
    </row>
    <row r="2139" spans="1:22" x14ac:dyDescent="0.25">
      <c r="A2139" t="s">
        <v>4605</v>
      </c>
      <c r="B2139" t="s">
        <v>5399</v>
      </c>
      <c r="C2139" s="4">
        <v>367091090000</v>
      </c>
      <c r="D2139" t="s">
        <v>4605</v>
      </c>
      <c r="G2139" s="176">
        <v>46143</v>
      </c>
      <c r="H2139">
        <v>67752319</v>
      </c>
      <c r="I2139">
        <v>67752319</v>
      </c>
      <c r="O2139" s="176">
        <v>46143</v>
      </c>
      <c r="S2139" t="s">
        <v>5400</v>
      </c>
      <c r="T2139" s="180" t="s">
        <v>65</v>
      </c>
      <c r="U2139" t="s">
        <v>66</v>
      </c>
      <c r="V2139" t="str">
        <f>_xlfn.XLOOKUP(UTILIZADAS[[#This Row],[Contacto1]],Tabla2[phone_number_dialed],Tabla2[status_name],,0)</f>
        <v>Agent Not Available</v>
      </c>
    </row>
    <row r="2140" spans="1:22" x14ac:dyDescent="0.25">
      <c r="A2140" t="s">
        <v>4605</v>
      </c>
      <c r="B2140" t="s">
        <v>5401</v>
      </c>
      <c r="C2140" s="4">
        <v>365083110000</v>
      </c>
      <c r="D2140" t="s">
        <v>4605</v>
      </c>
      <c r="G2140" s="176">
        <v>46143</v>
      </c>
      <c r="H2140">
        <v>67776351</v>
      </c>
      <c r="I2140">
        <v>67776351</v>
      </c>
      <c r="O2140" s="176">
        <v>46143</v>
      </c>
      <c r="S2140" t="s">
        <v>5402</v>
      </c>
      <c r="T2140" s="180" t="s">
        <v>65</v>
      </c>
      <c r="U2140" t="s">
        <v>66</v>
      </c>
      <c r="V2140" t="str">
        <f>_xlfn.XLOOKUP(UTILIZADAS[[#This Row],[Contacto1]],Tabla2[phone_number_dialed],Tabla2[status_name],,0)</f>
        <v>Buzon de voz</v>
      </c>
    </row>
    <row r="2141" spans="1:22" x14ac:dyDescent="0.25">
      <c r="A2141" t="s">
        <v>4605</v>
      </c>
      <c r="B2141" t="s">
        <v>5403</v>
      </c>
      <c r="C2141" s="4">
        <v>361059350000</v>
      </c>
      <c r="D2141" t="s">
        <v>4605</v>
      </c>
      <c r="G2141" s="176">
        <v>46143</v>
      </c>
      <c r="H2141">
        <v>67777797</v>
      </c>
      <c r="I2141">
        <v>67777797</v>
      </c>
      <c r="O2141" s="176">
        <v>46143</v>
      </c>
      <c r="S2141" t="s">
        <v>5404</v>
      </c>
      <c r="T2141" s="180" t="s">
        <v>65</v>
      </c>
      <c r="U2141" t="s">
        <v>66</v>
      </c>
      <c r="V2141" t="str">
        <f>_xlfn.XLOOKUP(UTILIZADAS[[#This Row],[Contacto1]],Tabla2[phone_number_dialed],Tabla2[status_name],,0)</f>
        <v>Agent Not Available</v>
      </c>
    </row>
    <row r="2142" spans="1:22" x14ac:dyDescent="0.25">
      <c r="A2142" t="s">
        <v>4605</v>
      </c>
      <c r="B2142" t="s">
        <v>1195</v>
      </c>
      <c r="C2142" s="4">
        <v>353370320000</v>
      </c>
      <c r="D2142" t="s">
        <v>4605</v>
      </c>
      <c r="G2142" s="176">
        <v>46143</v>
      </c>
      <c r="H2142">
        <v>67778899</v>
      </c>
      <c r="I2142">
        <v>67778899</v>
      </c>
      <c r="O2142" s="176">
        <v>46143</v>
      </c>
      <c r="S2142" t="s">
        <v>1196</v>
      </c>
      <c r="T2142" s="180" t="s">
        <v>65</v>
      </c>
      <c r="U2142" t="s">
        <v>66</v>
      </c>
      <c r="V2142" t="str">
        <f>_xlfn.XLOOKUP(UTILIZADAS[[#This Row],[Contacto1]],Tabla2[phone_number_dialed],Tabla2[status_name],,0)</f>
        <v>Auto busy</v>
      </c>
    </row>
    <row r="2143" spans="1:22" x14ac:dyDescent="0.25">
      <c r="A2143" t="s">
        <v>4605</v>
      </c>
      <c r="B2143" t="s">
        <v>5405</v>
      </c>
      <c r="C2143" s="4">
        <v>364059480000</v>
      </c>
      <c r="D2143" t="s">
        <v>4605</v>
      </c>
      <c r="G2143" s="176">
        <v>46143</v>
      </c>
      <c r="H2143">
        <v>67795397</v>
      </c>
      <c r="I2143">
        <v>67795397</v>
      </c>
      <c r="O2143" s="176">
        <v>46143</v>
      </c>
      <c r="S2143" t="s">
        <v>5406</v>
      </c>
      <c r="T2143" s="180" t="s">
        <v>86</v>
      </c>
      <c r="U2143" t="s">
        <v>66</v>
      </c>
      <c r="V2143" t="str">
        <f>_xlfn.XLOOKUP(UTILIZADAS[[#This Row],[Contacto1]],Tabla2[phone_number_dialed],Tabla2[status_name],,0)</f>
        <v>Agent Not Available</v>
      </c>
    </row>
    <row r="2144" spans="1:22" x14ac:dyDescent="0.25">
      <c r="A2144" t="s">
        <v>4605</v>
      </c>
      <c r="B2144" t="s">
        <v>5407</v>
      </c>
      <c r="C2144" s="4">
        <v>369046840000</v>
      </c>
      <c r="D2144" t="s">
        <v>4605</v>
      </c>
      <c r="G2144" s="176">
        <v>46143</v>
      </c>
      <c r="H2144">
        <v>67796670</v>
      </c>
      <c r="I2144">
        <v>67796670</v>
      </c>
      <c r="O2144" s="176">
        <v>46143</v>
      </c>
      <c r="S2144" t="s">
        <v>5408</v>
      </c>
      <c r="T2144" s="180" t="s">
        <v>65</v>
      </c>
      <c r="U2144" t="s">
        <v>66</v>
      </c>
      <c r="V2144" t="str">
        <f>_xlfn.XLOOKUP(UTILIZADAS[[#This Row],[Contacto1]],Tabla2[phone_number_dialed],Tabla2[status_name],,0)</f>
        <v>No Answer AutoDial</v>
      </c>
    </row>
    <row r="2145" spans="1:22" x14ac:dyDescent="0.25">
      <c r="A2145" t="s">
        <v>4605</v>
      </c>
      <c r="B2145" t="s">
        <v>5409</v>
      </c>
      <c r="C2145" s="4">
        <v>357367140000</v>
      </c>
      <c r="D2145" t="s">
        <v>4605</v>
      </c>
      <c r="G2145" s="176">
        <v>46143</v>
      </c>
      <c r="H2145">
        <v>67818022</v>
      </c>
      <c r="I2145">
        <v>67818022</v>
      </c>
      <c r="O2145" s="176">
        <v>46143</v>
      </c>
      <c r="S2145" t="s">
        <v>5410</v>
      </c>
      <c r="T2145" t="s">
        <v>85</v>
      </c>
      <c r="U2145" t="s">
        <v>4619</v>
      </c>
      <c r="V2145" t="str">
        <f>_xlfn.XLOOKUP(UTILIZADAS[[#This Row],[Contacto1]],Tabla2[phone_number_dialed],Tabla2[status_name],,0)</f>
        <v>Volver a llamar</v>
      </c>
    </row>
    <row r="2146" spans="1:22" x14ac:dyDescent="0.25">
      <c r="A2146" t="s">
        <v>4605</v>
      </c>
      <c r="B2146" t="s">
        <v>2538</v>
      </c>
      <c r="C2146" s="4">
        <v>368046250000</v>
      </c>
      <c r="D2146" t="s">
        <v>4605</v>
      </c>
      <c r="G2146" s="176">
        <v>46143</v>
      </c>
      <c r="H2146">
        <v>67844698</v>
      </c>
      <c r="I2146">
        <v>67844698</v>
      </c>
      <c r="O2146" s="176">
        <v>46143</v>
      </c>
      <c r="S2146" t="s">
        <v>4146</v>
      </c>
      <c r="T2146" s="180" t="s">
        <v>65</v>
      </c>
      <c r="U2146" t="s">
        <v>66</v>
      </c>
      <c r="V2146" t="str">
        <f>_xlfn.XLOOKUP(UTILIZADAS[[#This Row],[Contacto1]],Tabla2[phone_number_dialed],Tabla2[status_name],,0)</f>
        <v>Auto busy</v>
      </c>
    </row>
    <row r="2147" spans="1:22" x14ac:dyDescent="0.25">
      <c r="A2147" t="s">
        <v>4605</v>
      </c>
      <c r="B2147" t="s">
        <v>5411</v>
      </c>
      <c r="C2147" s="4">
        <v>283003350000</v>
      </c>
      <c r="D2147" t="s">
        <v>4605</v>
      </c>
      <c r="G2147" s="176">
        <v>46143</v>
      </c>
      <c r="H2147">
        <v>67847694</v>
      </c>
      <c r="I2147">
        <v>67847694</v>
      </c>
      <c r="O2147" s="176">
        <v>46143</v>
      </c>
      <c r="S2147" t="s">
        <v>5412</v>
      </c>
      <c r="T2147" s="180" t="s">
        <v>65</v>
      </c>
      <c r="U2147" t="s">
        <v>66</v>
      </c>
      <c r="V2147" t="str">
        <f>_xlfn.XLOOKUP(UTILIZADAS[[#This Row],[Contacto1]],Tabla2[phone_number_dialed],Tabla2[status_name],,0)</f>
        <v>Buzon de voz</v>
      </c>
    </row>
    <row r="2148" spans="1:22" x14ac:dyDescent="0.25">
      <c r="A2148" t="s">
        <v>4605</v>
      </c>
      <c r="B2148" t="s">
        <v>5413</v>
      </c>
      <c r="C2148" s="4">
        <v>206053820000</v>
      </c>
      <c r="D2148" t="s">
        <v>4605</v>
      </c>
      <c r="G2148" s="176">
        <v>46143</v>
      </c>
      <c r="H2148">
        <v>67848077</v>
      </c>
      <c r="I2148">
        <v>67848077</v>
      </c>
      <c r="O2148" s="176">
        <v>46143</v>
      </c>
      <c r="S2148" t="s">
        <v>5414</v>
      </c>
      <c r="T2148" s="180" t="s">
        <v>65</v>
      </c>
      <c r="U2148" t="s">
        <v>66</v>
      </c>
      <c r="V2148" t="str">
        <f>_xlfn.XLOOKUP(UTILIZADAS[[#This Row],[Contacto1]],Tabla2[phone_number_dialed],Tabla2[status_name],,0)</f>
        <v>Agent Not Available</v>
      </c>
    </row>
    <row r="2149" spans="1:22" x14ac:dyDescent="0.25">
      <c r="A2149" t="s">
        <v>4605</v>
      </c>
      <c r="B2149" t="s">
        <v>5415</v>
      </c>
      <c r="C2149" s="4">
        <v>366089970000</v>
      </c>
      <c r="D2149" t="s">
        <v>4605</v>
      </c>
      <c r="G2149" s="176">
        <v>46143</v>
      </c>
      <c r="H2149">
        <v>67850903</v>
      </c>
      <c r="I2149">
        <v>67850903</v>
      </c>
      <c r="O2149" s="176">
        <v>46143</v>
      </c>
      <c r="S2149" t="s">
        <v>5416</v>
      </c>
      <c r="T2149" s="180" t="s">
        <v>85</v>
      </c>
      <c r="U2149" t="s">
        <v>66</v>
      </c>
      <c r="V2149" t="str">
        <f>_xlfn.XLOOKUP(UTILIZADAS[[#This Row],[Contacto1]],Tabla2[phone_number_dialed],Tabla2[status_name],,0)</f>
        <v>Buzon de voz</v>
      </c>
    </row>
    <row r="2150" spans="1:22" x14ac:dyDescent="0.25">
      <c r="A2150" t="s">
        <v>4605</v>
      </c>
      <c r="B2150" t="s">
        <v>2305</v>
      </c>
      <c r="C2150" s="4">
        <v>356381440000</v>
      </c>
      <c r="D2150" t="s">
        <v>4605</v>
      </c>
      <c r="G2150" s="176">
        <v>46143</v>
      </c>
      <c r="H2150">
        <v>67857456</v>
      </c>
      <c r="I2150">
        <v>67857456</v>
      </c>
      <c r="O2150" s="176">
        <v>46143</v>
      </c>
      <c r="S2150" t="s">
        <v>3856</v>
      </c>
      <c r="T2150" s="180" t="s">
        <v>65</v>
      </c>
      <c r="U2150" t="s">
        <v>66</v>
      </c>
      <c r="V2150" t="str">
        <f>_xlfn.XLOOKUP(UTILIZADAS[[#This Row],[Contacto1]],Tabla2[phone_number_dialed],Tabla2[status_name],,0)</f>
        <v>Agent Not Available</v>
      </c>
    </row>
    <row r="2151" spans="1:22" x14ac:dyDescent="0.25">
      <c r="A2151" t="s">
        <v>4605</v>
      </c>
      <c r="B2151" t="s">
        <v>5417</v>
      </c>
      <c r="C2151" s="4">
        <v>349120800100</v>
      </c>
      <c r="D2151" t="s">
        <v>4605</v>
      </c>
      <c r="G2151" s="176">
        <v>46143</v>
      </c>
      <c r="H2151">
        <v>67868257</v>
      </c>
      <c r="I2151">
        <v>67868257</v>
      </c>
      <c r="O2151" s="176">
        <v>46143</v>
      </c>
      <c r="S2151" t="s">
        <v>5418</v>
      </c>
      <c r="T2151" s="180" t="s">
        <v>65</v>
      </c>
      <c r="U2151" t="s">
        <v>66</v>
      </c>
      <c r="V2151" t="str">
        <f>_xlfn.XLOOKUP(UTILIZADAS[[#This Row],[Contacto1]],Tabla2[phone_number_dialed],Tabla2[status_name],,0)</f>
        <v>Agent Not Available</v>
      </c>
    </row>
    <row r="2152" spans="1:22" x14ac:dyDescent="0.25">
      <c r="A2152" t="s">
        <v>4605</v>
      </c>
      <c r="B2152" t="s">
        <v>5419</v>
      </c>
      <c r="C2152" s="4">
        <v>365027290000</v>
      </c>
      <c r="D2152" t="s">
        <v>4605</v>
      </c>
      <c r="G2152" s="176">
        <v>46143</v>
      </c>
      <c r="H2152">
        <v>67878229</v>
      </c>
      <c r="I2152">
        <v>67878229</v>
      </c>
      <c r="O2152" s="176">
        <v>46143</v>
      </c>
      <c r="S2152" t="s">
        <v>5420</v>
      </c>
      <c r="T2152" t="s">
        <v>65</v>
      </c>
      <c r="U2152" t="s">
        <v>4619</v>
      </c>
      <c r="V2152" t="str">
        <f>_xlfn.XLOOKUP(UTILIZADAS[[#This Row],[Contacto1]],Tabla2[phone_number_dialed],Tabla2[status_name],,0)</f>
        <v>Agent Not Available</v>
      </c>
    </row>
    <row r="2153" spans="1:22" x14ac:dyDescent="0.25">
      <c r="A2153" t="s">
        <v>4605</v>
      </c>
      <c r="B2153" t="s">
        <v>4332</v>
      </c>
      <c r="C2153" s="4">
        <v>358373381000</v>
      </c>
      <c r="D2153" t="s">
        <v>4605</v>
      </c>
      <c r="G2153" s="176">
        <v>46143</v>
      </c>
      <c r="H2153">
        <v>67880204</v>
      </c>
      <c r="I2153">
        <v>67880204</v>
      </c>
      <c r="O2153" s="176">
        <v>46143</v>
      </c>
      <c r="S2153" t="s">
        <v>3848</v>
      </c>
      <c r="T2153" s="180" t="s">
        <v>65</v>
      </c>
      <c r="U2153" t="s">
        <v>66</v>
      </c>
      <c r="V2153" t="str">
        <f>_xlfn.XLOOKUP(UTILIZADAS[[#This Row],[Contacto1]],Tabla2[phone_number_dialed],Tabla2[status_name],,0)</f>
        <v>Cuenta cesada</v>
      </c>
    </row>
    <row r="2154" spans="1:22" x14ac:dyDescent="0.25">
      <c r="A2154" t="s">
        <v>4605</v>
      </c>
      <c r="B2154" t="s">
        <v>5421</v>
      </c>
      <c r="C2154" s="4">
        <v>365072000000</v>
      </c>
      <c r="D2154" t="s">
        <v>4605</v>
      </c>
      <c r="G2154" s="176">
        <v>46143</v>
      </c>
      <c r="H2154">
        <v>67886376</v>
      </c>
      <c r="I2154">
        <v>67886376</v>
      </c>
      <c r="O2154" s="176">
        <v>46143</v>
      </c>
      <c r="S2154" t="s">
        <v>4589</v>
      </c>
      <c r="T2154" s="180" t="s">
        <v>2552</v>
      </c>
      <c r="U2154" t="s">
        <v>66</v>
      </c>
      <c r="V2154" t="str">
        <f>_xlfn.XLOOKUP(UTILIZADAS[[#This Row],[Contacto1]],Tabla2[phone_number_dialed],Tabla2[status_name],,0)</f>
        <v>No Answer AutoDial</v>
      </c>
    </row>
    <row r="2155" spans="1:22" x14ac:dyDescent="0.25">
      <c r="A2155" t="s">
        <v>4605</v>
      </c>
      <c r="B2155" t="s">
        <v>5422</v>
      </c>
      <c r="C2155" s="4">
        <v>369010570000</v>
      </c>
      <c r="D2155" t="s">
        <v>4605</v>
      </c>
      <c r="G2155" s="176">
        <v>46143</v>
      </c>
      <c r="H2155">
        <v>67887976</v>
      </c>
      <c r="I2155">
        <v>67887976</v>
      </c>
      <c r="O2155" s="176">
        <v>46143</v>
      </c>
      <c r="S2155" t="s">
        <v>3787</v>
      </c>
      <c r="T2155" t="s">
        <v>65</v>
      </c>
      <c r="U2155" t="s">
        <v>4619</v>
      </c>
      <c r="V2155" t="str">
        <f>_xlfn.XLOOKUP(UTILIZADAS[[#This Row],[Contacto1]],Tabla2[phone_number_dialed],Tabla2[status_name],,0)</f>
        <v>Buzon de voz</v>
      </c>
    </row>
    <row r="2156" spans="1:22" x14ac:dyDescent="0.25">
      <c r="A2156" t="s">
        <v>4605</v>
      </c>
      <c r="B2156" t="s">
        <v>5423</v>
      </c>
      <c r="C2156" s="4">
        <v>369076370000</v>
      </c>
      <c r="D2156" t="s">
        <v>4605</v>
      </c>
      <c r="G2156" s="176">
        <v>46143</v>
      </c>
      <c r="H2156">
        <v>67890432</v>
      </c>
      <c r="I2156">
        <v>67890432</v>
      </c>
      <c r="O2156" s="176">
        <v>46143</v>
      </c>
      <c r="S2156" t="s">
        <v>5424</v>
      </c>
      <c r="T2156" s="180" t="s">
        <v>65</v>
      </c>
      <c r="U2156" t="s">
        <v>66</v>
      </c>
      <c r="V2156" t="str">
        <f>_xlfn.XLOOKUP(UTILIZADAS[[#This Row],[Contacto1]],Tabla2[phone_number_dialed],Tabla2[status_name],,0)</f>
        <v>No Answer AutoDial</v>
      </c>
    </row>
    <row r="2157" spans="1:22" x14ac:dyDescent="0.25">
      <c r="A2157" t="s">
        <v>4605</v>
      </c>
      <c r="B2157" t="s">
        <v>5425</v>
      </c>
      <c r="C2157" s="4">
        <v>369053400000</v>
      </c>
      <c r="D2157" t="s">
        <v>4605</v>
      </c>
      <c r="G2157" s="176">
        <v>46143</v>
      </c>
      <c r="H2157">
        <v>67890453</v>
      </c>
      <c r="I2157">
        <v>67890453</v>
      </c>
      <c r="O2157" s="176">
        <v>46143</v>
      </c>
      <c r="S2157" t="s">
        <v>5426</v>
      </c>
      <c r="T2157" s="180" t="s">
        <v>65</v>
      </c>
      <c r="U2157" t="s">
        <v>66</v>
      </c>
      <c r="V2157" t="str">
        <f>_xlfn.XLOOKUP(UTILIZADAS[[#This Row],[Contacto1]],Tabla2[phone_number_dialed],Tabla2[status_name],,0)</f>
        <v>Buzon de voz</v>
      </c>
    </row>
    <row r="2158" spans="1:22" x14ac:dyDescent="0.25">
      <c r="A2158" t="s">
        <v>4605</v>
      </c>
      <c r="B2158" t="s">
        <v>5427</v>
      </c>
      <c r="C2158" s="4">
        <v>365003380000</v>
      </c>
      <c r="D2158" t="s">
        <v>4605</v>
      </c>
      <c r="G2158" s="176">
        <v>46143</v>
      </c>
      <c r="H2158">
        <v>67890453</v>
      </c>
      <c r="I2158">
        <v>67890453</v>
      </c>
      <c r="O2158" s="176">
        <v>46143</v>
      </c>
      <c r="S2158" t="s">
        <v>5428</v>
      </c>
      <c r="T2158" t="s">
        <v>65</v>
      </c>
      <c r="U2158" t="s">
        <v>4619</v>
      </c>
      <c r="V2158" t="str">
        <f>_xlfn.XLOOKUP(UTILIZADAS[[#This Row],[Contacto1]],Tabla2[phone_number_dialed],Tabla2[status_name],,0)</f>
        <v>Buzon de voz</v>
      </c>
    </row>
    <row r="2159" spans="1:22" x14ac:dyDescent="0.25">
      <c r="A2159" t="s">
        <v>4605</v>
      </c>
      <c r="B2159" t="s">
        <v>5429</v>
      </c>
      <c r="C2159" s="4">
        <v>366051050000</v>
      </c>
      <c r="D2159" t="s">
        <v>4605</v>
      </c>
      <c r="G2159" s="176">
        <v>46143</v>
      </c>
      <c r="H2159">
        <v>67890543</v>
      </c>
      <c r="I2159">
        <v>67890543</v>
      </c>
      <c r="O2159" s="176">
        <v>46143</v>
      </c>
      <c r="S2159" t="s">
        <v>5430</v>
      </c>
      <c r="T2159" s="180" t="s">
        <v>65</v>
      </c>
      <c r="U2159" t="s">
        <v>66</v>
      </c>
      <c r="V2159" t="str">
        <f>_xlfn.XLOOKUP(UTILIZADAS[[#This Row],[Contacto1]],Tabla2[phone_number_dialed],Tabla2[status_name],,0)</f>
        <v>Buzon de voz</v>
      </c>
    </row>
    <row r="2160" spans="1:22" x14ac:dyDescent="0.25">
      <c r="A2160" t="s">
        <v>4605</v>
      </c>
      <c r="B2160" t="s">
        <v>341</v>
      </c>
      <c r="C2160" s="4">
        <v>244013920000</v>
      </c>
      <c r="D2160" t="s">
        <v>4605</v>
      </c>
      <c r="G2160" s="176">
        <v>46143</v>
      </c>
      <c r="H2160">
        <v>67890543</v>
      </c>
      <c r="I2160">
        <v>67890543</v>
      </c>
      <c r="O2160" s="176">
        <v>46143</v>
      </c>
      <c r="S2160" t="s">
        <v>342</v>
      </c>
      <c r="T2160" t="s">
        <v>65</v>
      </c>
      <c r="U2160" t="s">
        <v>597</v>
      </c>
      <c r="V2160" t="str">
        <f>_xlfn.XLOOKUP(UTILIZADAS[[#This Row],[Contacto1]],Tabla2[phone_number_dialed],Tabla2[status_name],,0)</f>
        <v>Buzon de voz</v>
      </c>
    </row>
    <row r="2161" spans="1:22" x14ac:dyDescent="0.25">
      <c r="A2161" t="s">
        <v>4605</v>
      </c>
      <c r="B2161" t="s">
        <v>2289</v>
      </c>
      <c r="C2161" s="4">
        <v>351363700000</v>
      </c>
      <c r="D2161" t="s">
        <v>4605</v>
      </c>
      <c r="G2161" s="176">
        <v>46143</v>
      </c>
      <c r="H2161">
        <v>67895566</v>
      </c>
      <c r="I2161">
        <v>67895566</v>
      </c>
      <c r="O2161" s="176">
        <v>46143</v>
      </c>
      <c r="S2161" t="s">
        <v>3838</v>
      </c>
      <c r="T2161" s="180" t="s">
        <v>65</v>
      </c>
      <c r="U2161" t="s">
        <v>66</v>
      </c>
      <c r="V2161" t="str">
        <f>_xlfn.XLOOKUP(UTILIZADAS[[#This Row],[Contacto1]],Tabla2[phone_number_dialed],Tabla2[status_name],,0)</f>
        <v>Agent Not Available</v>
      </c>
    </row>
    <row r="2162" spans="1:22" x14ac:dyDescent="0.25">
      <c r="A2162" t="s">
        <v>4605</v>
      </c>
      <c r="B2162" t="s">
        <v>125</v>
      </c>
      <c r="C2162" s="4">
        <v>361006340000</v>
      </c>
      <c r="D2162" t="s">
        <v>4605</v>
      </c>
      <c r="G2162" s="176">
        <v>46143</v>
      </c>
      <c r="H2162">
        <v>67898031</v>
      </c>
      <c r="I2162">
        <v>67898031</v>
      </c>
      <c r="O2162" s="176">
        <v>46143</v>
      </c>
      <c r="S2162" t="s">
        <v>126</v>
      </c>
      <c r="T2162" s="180" t="s">
        <v>65</v>
      </c>
      <c r="U2162" t="s">
        <v>66</v>
      </c>
      <c r="V2162" t="str">
        <f>_xlfn.XLOOKUP(UTILIZADAS[[#This Row],[Contacto1]],Tabla2[phone_number_dialed],Tabla2[status_name],,0)</f>
        <v>Agent Not Available</v>
      </c>
    </row>
    <row r="2163" spans="1:22" x14ac:dyDescent="0.25">
      <c r="A2163" t="s">
        <v>4605</v>
      </c>
      <c r="B2163" t="s">
        <v>4885</v>
      </c>
      <c r="C2163" s="4">
        <v>362058960000</v>
      </c>
      <c r="D2163" t="s">
        <v>4605</v>
      </c>
      <c r="G2163" s="176">
        <v>46143</v>
      </c>
      <c r="H2163">
        <v>67899021</v>
      </c>
      <c r="I2163">
        <v>67899021</v>
      </c>
      <c r="O2163" s="176">
        <v>46143</v>
      </c>
      <c r="S2163" t="s">
        <v>4886</v>
      </c>
      <c r="T2163" s="180" t="s">
        <v>65</v>
      </c>
      <c r="U2163" t="s">
        <v>66</v>
      </c>
      <c r="V2163" t="str">
        <f>_xlfn.XLOOKUP(UTILIZADAS[[#This Row],[Contacto1]],Tabla2[phone_number_dialed],Tabla2[status_name],,0)</f>
        <v>Agent Not Available</v>
      </c>
    </row>
    <row r="2164" spans="1:22" x14ac:dyDescent="0.25">
      <c r="A2164" t="s">
        <v>4605</v>
      </c>
      <c r="B2164" t="s">
        <v>5431</v>
      </c>
      <c r="C2164" s="4">
        <v>363083890000</v>
      </c>
      <c r="D2164" t="s">
        <v>4605</v>
      </c>
      <c r="G2164" s="176">
        <v>46143</v>
      </c>
      <c r="H2164">
        <v>67906485</v>
      </c>
      <c r="I2164">
        <v>67906485</v>
      </c>
      <c r="O2164" s="176">
        <v>46143</v>
      </c>
      <c r="S2164" t="s">
        <v>5432</v>
      </c>
      <c r="T2164" s="180" t="s">
        <v>65</v>
      </c>
      <c r="U2164" t="s">
        <v>66</v>
      </c>
      <c r="V2164" t="str">
        <f>_xlfn.XLOOKUP(UTILIZADAS[[#This Row],[Contacto1]],Tabla2[phone_number_dialed],Tabla2[status_name],,0)</f>
        <v>Agent Not Available</v>
      </c>
    </row>
    <row r="2165" spans="1:22" x14ac:dyDescent="0.25">
      <c r="A2165" t="s">
        <v>4605</v>
      </c>
      <c r="B2165" t="s">
        <v>5433</v>
      </c>
      <c r="C2165" s="4">
        <v>361075500000</v>
      </c>
      <c r="D2165" t="s">
        <v>4605</v>
      </c>
      <c r="G2165" s="176">
        <v>46143</v>
      </c>
      <c r="H2165">
        <v>67910828</v>
      </c>
      <c r="I2165">
        <v>67910828</v>
      </c>
      <c r="O2165" s="176">
        <v>46143</v>
      </c>
      <c r="S2165" t="s">
        <v>5434</v>
      </c>
      <c r="T2165" s="180" t="s">
        <v>65</v>
      </c>
      <c r="U2165" t="s">
        <v>66</v>
      </c>
      <c r="V2165" t="str">
        <f>_xlfn.XLOOKUP(UTILIZADAS[[#This Row],[Contacto1]],Tabla2[phone_number_dialed],Tabla2[status_name],,0)</f>
        <v>Buzon de voz</v>
      </c>
    </row>
    <row r="2166" spans="1:22" x14ac:dyDescent="0.25">
      <c r="A2166" t="s">
        <v>4605</v>
      </c>
      <c r="B2166" t="s">
        <v>1275</v>
      </c>
      <c r="C2166" s="4">
        <v>359378810000</v>
      </c>
      <c r="D2166" t="s">
        <v>4605</v>
      </c>
      <c r="G2166" s="176">
        <v>46143</v>
      </c>
      <c r="H2166">
        <v>67917670</v>
      </c>
      <c r="I2166">
        <v>67917670</v>
      </c>
      <c r="O2166" s="176">
        <v>46143</v>
      </c>
      <c r="S2166" t="s">
        <v>1276</v>
      </c>
      <c r="T2166" s="180" t="s">
        <v>65</v>
      </c>
      <c r="U2166" t="s">
        <v>66</v>
      </c>
      <c r="V2166" t="str">
        <f>_xlfn.XLOOKUP(UTILIZADAS[[#This Row],[Contacto1]],Tabla2[phone_number_dialed],Tabla2[status_name],,0)</f>
        <v>Agent Not Available</v>
      </c>
    </row>
    <row r="2167" spans="1:22" x14ac:dyDescent="0.25">
      <c r="A2167" t="s">
        <v>4605</v>
      </c>
      <c r="B2167" t="s">
        <v>5435</v>
      </c>
      <c r="C2167" s="4">
        <v>349454890000</v>
      </c>
      <c r="D2167" t="s">
        <v>4605</v>
      </c>
      <c r="G2167" s="176">
        <v>46143</v>
      </c>
      <c r="H2167">
        <v>67917692</v>
      </c>
      <c r="I2167">
        <v>67917692</v>
      </c>
      <c r="O2167" s="176">
        <v>46143</v>
      </c>
      <c r="S2167" t="s">
        <v>5436</v>
      </c>
      <c r="T2167" s="180" t="s">
        <v>86</v>
      </c>
      <c r="U2167" t="s">
        <v>66</v>
      </c>
      <c r="V2167" t="str">
        <f>_xlfn.XLOOKUP(UTILIZADAS[[#This Row],[Contacto1]],Tabla2[phone_number_dialed],Tabla2[status_name],,0)</f>
        <v>Agent Not Available</v>
      </c>
    </row>
    <row r="2168" spans="1:22" x14ac:dyDescent="0.25">
      <c r="A2168" t="s">
        <v>4605</v>
      </c>
      <c r="B2168" t="s">
        <v>2323</v>
      </c>
      <c r="C2168" s="4">
        <v>205010200000</v>
      </c>
      <c r="D2168" t="s">
        <v>4605</v>
      </c>
      <c r="G2168" s="176">
        <v>46143</v>
      </c>
      <c r="H2168">
        <v>67920874</v>
      </c>
      <c r="I2168">
        <v>67920874</v>
      </c>
      <c r="O2168" s="176">
        <v>46143</v>
      </c>
      <c r="S2168" t="s">
        <v>3874</v>
      </c>
      <c r="T2168" s="180" t="s">
        <v>65</v>
      </c>
      <c r="U2168" t="s">
        <v>66</v>
      </c>
      <c r="V2168" t="str">
        <f>_xlfn.XLOOKUP(UTILIZADAS[[#This Row],[Contacto1]],Tabla2[phone_number_dialed],Tabla2[status_name],,0)</f>
        <v>Auto busy</v>
      </c>
    </row>
    <row r="2169" spans="1:22" x14ac:dyDescent="0.25">
      <c r="A2169" t="s">
        <v>4605</v>
      </c>
      <c r="B2169" t="s">
        <v>229</v>
      </c>
      <c r="C2169" s="4">
        <v>369001490000</v>
      </c>
      <c r="D2169" t="s">
        <v>4605</v>
      </c>
      <c r="G2169" s="176">
        <v>46143</v>
      </c>
      <c r="H2169">
        <v>67927520</v>
      </c>
      <c r="I2169">
        <v>67927520</v>
      </c>
      <c r="O2169" s="176">
        <v>46143</v>
      </c>
      <c r="S2169" t="s">
        <v>230</v>
      </c>
      <c r="T2169" s="180" t="s">
        <v>65</v>
      </c>
      <c r="U2169" t="s">
        <v>66</v>
      </c>
      <c r="V2169" t="str">
        <f>_xlfn.XLOOKUP(UTILIZADAS[[#This Row],[Contacto1]],Tabla2[phone_number_dialed],Tabla2[status_name],,0)</f>
        <v>No Answer AutoDial</v>
      </c>
    </row>
    <row r="2170" spans="1:22" x14ac:dyDescent="0.25">
      <c r="A2170" t="s">
        <v>4605</v>
      </c>
      <c r="B2170" t="s">
        <v>447</v>
      </c>
      <c r="C2170" s="4">
        <v>345447110000</v>
      </c>
      <c r="D2170" t="s">
        <v>4605</v>
      </c>
      <c r="G2170" s="176">
        <v>46143</v>
      </c>
      <c r="H2170">
        <v>67931627</v>
      </c>
      <c r="I2170">
        <v>67931627</v>
      </c>
      <c r="O2170" s="176">
        <v>46143</v>
      </c>
      <c r="S2170" t="s">
        <v>448</v>
      </c>
      <c r="T2170" t="s">
        <v>65</v>
      </c>
      <c r="U2170" t="s">
        <v>597</v>
      </c>
      <c r="V2170" t="str">
        <f>_xlfn.XLOOKUP(UTILIZADAS[[#This Row],[Contacto1]],Tabla2[phone_number_dialed],Tabla2[status_name],,0)</f>
        <v>Buzon de voz</v>
      </c>
    </row>
    <row r="2171" spans="1:22" x14ac:dyDescent="0.25">
      <c r="A2171" t="s">
        <v>4605</v>
      </c>
      <c r="B2171" t="s">
        <v>5437</v>
      </c>
      <c r="C2171" s="4">
        <v>363083020000</v>
      </c>
      <c r="D2171" t="s">
        <v>4605</v>
      </c>
      <c r="G2171" s="176">
        <v>46143</v>
      </c>
      <c r="H2171">
        <v>67940533</v>
      </c>
      <c r="I2171">
        <v>67940533</v>
      </c>
      <c r="O2171" s="176">
        <v>46143</v>
      </c>
      <c r="S2171" t="s">
        <v>5438</v>
      </c>
      <c r="T2171" s="180" t="s">
        <v>65</v>
      </c>
      <c r="U2171" t="s">
        <v>66</v>
      </c>
      <c r="V2171" t="str">
        <f>_xlfn.XLOOKUP(UTILIZADAS[[#This Row],[Contacto1]],Tabla2[phone_number_dialed],Tabla2[status_name],,0)</f>
        <v>Auto busy</v>
      </c>
    </row>
    <row r="2172" spans="1:22" x14ac:dyDescent="0.25">
      <c r="A2172" t="s">
        <v>4605</v>
      </c>
      <c r="B2172" t="s">
        <v>5439</v>
      </c>
      <c r="C2172" s="4">
        <v>355384590000</v>
      </c>
      <c r="D2172" t="s">
        <v>4605</v>
      </c>
      <c r="G2172" s="176">
        <v>46143</v>
      </c>
      <c r="H2172">
        <v>67943025</v>
      </c>
      <c r="I2172">
        <v>67943025</v>
      </c>
      <c r="O2172" s="176">
        <v>46143</v>
      </c>
      <c r="S2172" t="s">
        <v>5440</v>
      </c>
      <c r="T2172" t="s">
        <v>65</v>
      </c>
      <c r="U2172" t="s">
        <v>4619</v>
      </c>
      <c r="V2172" t="str">
        <f>_xlfn.XLOOKUP(UTILIZADAS[[#This Row],[Contacto1]],Tabla2[phone_number_dialed],Tabla2[status_name],,0)</f>
        <v>Call Back</v>
      </c>
    </row>
    <row r="2173" spans="1:22" x14ac:dyDescent="0.25">
      <c r="A2173" t="s">
        <v>4605</v>
      </c>
      <c r="B2173" t="s">
        <v>5441</v>
      </c>
      <c r="C2173" s="4">
        <v>366087520000</v>
      </c>
      <c r="D2173" t="s">
        <v>4605</v>
      </c>
      <c r="G2173" s="176">
        <v>46143</v>
      </c>
      <c r="H2173">
        <v>67944507</v>
      </c>
      <c r="I2173">
        <v>67944507</v>
      </c>
      <c r="O2173" s="176">
        <v>46143</v>
      </c>
      <c r="S2173" t="s">
        <v>5442</v>
      </c>
      <c r="T2173" s="180" t="s">
        <v>65</v>
      </c>
      <c r="U2173" t="s">
        <v>66</v>
      </c>
      <c r="V2173" t="str">
        <f>_xlfn.XLOOKUP(UTILIZADAS[[#This Row],[Contacto1]],Tabla2[phone_number_dialed],Tabla2[status_name],,0)</f>
        <v>Agent Not Available</v>
      </c>
    </row>
    <row r="2174" spans="1:22" x14ac:dyDescent="0.25">
      <c r="A2174" t="s">
        <v>4605</v>
      </c>
      <c r="B2174" t="s">
        <v>5443</v>
      </c>
      <c r="C2174" s="4">
        <v>354318770000</v>
      </c>
      <c r="D2174" t="s">
        <v>4605</v>
      </c>
      <c r="G2174" s="176">
        <v>46143</v>
      </c>
      <c r="H2174">
        <v>67960036</v>
      </c>
      <c r="I2174">
        <v>67960036</v>
      </c>
      <c r="O2174" s="176">
        <v>46143</v>
      </c>
      <c r="S2174" t="s">
        <v>5444</v>
      </c>
      <c r="T2174" s="180" t="s">
        <v>65</v>
      </c>
      <c r="U2174" t="s">
        <v>66</v>
      </c>
      <c r="V2174" t="str">
        <f>_xlfn.XLOOKUP(UTILIZADAS[[#This Row],[Contacto1]],Tabla2[phone_number_dialed],Tabla2[status_name],,0)</f>
        <v>Agent Not Available</v>
      </c>
    </row>
    <row r="2175" spans="1:22" x14ac:dyDescent="0.25">
      <c r="A2175" t="s">
        <v>4605</v>
      </c>
      <c r="B2175" t="s">
        <v>2365</v>
      </c>
      <c r="C2175" s="4">
        <v>366024530000</v>
      </c>
      <c r="D2175" t="s">
        <v>4605</v>
      </c>
      <c r="G2175" s="176">
        <v>46143</v>
      </c>
      <c r="H2175">
        <v>67964003</v>
      </c>
      <c r="I2175">
        <v>67964003</v>
      </c>
      <c r="O2175" s="176">
        <v>46143</v>
      </c>
      <c r="S2175" t="s">
        <v>3930</v>
      </c>
      <c r="T2175" s="180" t="s">
        <v>65</v>
      </c>
      <c r="U2175" t="s">
        <v>66</v>
      </c>
      <c r="V2175" t="str">
        <f>_xlfn.XLOOKUP(UTILIZADAS[[#This Row],[Contacto1]],Tabla2[phone_number_dialed],Tabla2[status_name],,0)</f>
        <v>Agent Not Available</v>
      </c>
    </row>
    <row r="2176" spans="1:22" x14ac:dyDescent="0.25">
      <c r="A2176" t="s">
        <v>4605</v>
      </c>
      <c r="B2176" t="s">
        <v>2386</v>
      </c>
      <c r="C2176" s="4">
        <v>362026410000</v>
      </c>
      <c r="D2176" t="s">
        <v>4605</v>
      </c>
      <c r="G2176" s="176">
        <v>46143</v>
      </c>
      <c r="H2176">
        <v>67965157</v>
      </c>
      <c r="I2176">
        <v>67965157</v>
      </c>
      <c r="O2176" s="176">
        <v>46143</v>
      </c>
      <c r="S2176" t="s">
        <v>3956</v>
      </c>
      <c r="T2176" s="180" t="s">
        <v>65</v>
      </c>
      <c r="U2176" t="s">
        <v>66</v>
      </c>
      <c r="V2176" t="str">
        <f>_xlfn.XLOOKUP(UTILIZADAS[[#This Row],[Contacto1]],Tabla2[phone_number_dialed],Tabla2[status_name],,0)</f>
        <v>Agent Not Available</v>
      </c>
    </row>
    <row r="2177" spans="1:22" x14ac:dyDescent="0.25">
      <c r="A2177" t="s">
        <v>4605</v>
      </c>
      <c r="B2177" t="s">
        <v>4491</v>
      </c>
      <c r="C2177" s="4">
        <v>358375350000</v>
      </c>
      <c r="D2177" t="s">
        <v>4605</v>
      </c>
      <c r="G2177" s="176">
        <v>46143</v>
      </c>
      <c r="H2177">
        <v>67979292</v>
      </c>
      <c r="I2177">
        <v>67979292</v>
      </c>
      <c r="O2177" s="176">
        <v>46143</v>
      </c>
      <c r="S2177" t="s">
        <v>4161</v>
      </c>
      <c r="T2177" t="s">
        <v>65</v>
      </c>
      <c r="U2177" t="s">
        <v>597</v>
      </c>
      <c r="V2177" t="str">
        <f>_xlfn.XLOOKUP(UTILIZADAS[[#This Row],[Contacto1]],Tabla2[phone_number_dialed],Tabla2[status_name],,0)</f>
        <v>Agent Not Available</v>
      </c>
    </row>
    <row r="2178" spans="1:22" x14ac:dyDescent="0.25">
      <c r="A2178" t="s">
        <v>4605</v>
      </c>
      <c r="B2178" t="s">
        <v>243</v>
      </c>
      <c r="C2178" s="4">
        <v>359384340000</v>
      </c>
      <c r="D2178" t="s">
        <v>4605</v>
      </c>
      <c r="G2178" s="176">
        <v>46143</v>
      </c>
      <c r="H2178">
        <v>67990181</v>
      </c>
      <c r="I2178">
        <v>67990181</v>
      </c>
      <c r="O2178" s="176">
        <v>46143</v>
      </c>
      <c r="S2178" t="s">
        <v>244</v>
      </c>
      <c r="T2178" s="180" t="s">
        <v>65</v>
      </c>
      <c r="U2178" t="s">
        <v>66</v>
      </c>
      <c r="V2178" t="str">
        <f>_xlfn.XLOOKUP(UTILIZADAS[[#This Row],[Contacto1]],Tabla2[phone_number_dialed],Tabla2[status_name],,0)</f>
        <v>Agent Not Available</v>
      </c>
    </row>
    <row r="2179" spans="1:22" x14ac:dyDescent="0.25">
      <c r="A2179" t="s">
        <v>4605</v>
      </c>
      <c r="B2179" t="s">
        <v>195</v>
      </c>
      <c r="C2179" s="4">
        <v>366004010000</v>
      </c>
      <c r="D2179" t="s">
        <v>4605</v>
      </c>
      <c r="G2179" s="176">
        <v>46143</v>
      </c>
      <c r="H2179">
        <v>68004840</v>
      </c>
      <c r="I2179">
        <v>68004840</v>
      </c>
      <c r="O2179" s="176">
        <v>46143</v>
      </c>
      <c r="S2179" t="s">
        <v>196</v>
      </c>
      <c r="T2179" s="180" t="s">
        <v>65</v>
      </c>
      <c r="U2179" t="s">
        <v>66</v>
      </c>
      <c r="V2179" t="str">
        <f>_xlfn.XLOOKUP(UTILIZADAS[[#This Row],[Contacto1]],Tabla2[phone_number_dialed],Tabla2[status_name],,0)</f>
        <v>Agent Not Available</v>
      </c>
    </row>
    <row r="2180" spans="1:22" x14ac:dyDescent="0.25">
      <c r="A2180" t="s">
        <v>4605</v>
      </c>
      <c r="B2180" t="s">
        <v>5445</v>
      </c>
      <c r="C2180" s="4">
        <v>368019990000</v>
      </c>
      <c r="D2180" t="s">
        <v>4605</v>
      </c>
      <c r="G2180" s="176">
        <v>46143</v>
      </c>
      <c r="H2180">
        <v>68008625</v>
      </c>
      <c r="I2180">
        <v>68008625</v>
      </c>
      <c r="O2180" s="176">
        <v>46143</v>
      </c>
      <c r="S2180" t="s">
        <v>5446</v>
      </c>
      <c r="T2180" t="s">
        <v>65</v>
      </c>
      <c r="U2180" t="s">
        <v>4619</v>
      </c>
      <c r="V2180" t="str">
        <f>_xlfn.XLOOKUP(UTILIZADAS[[#This Row],[Contacto1]],Tabla2[phone_number_dialed],Tabla2[status_name],,0)</f>
        <v>Auto busy</v>
      </c>
    </row>
    <row r="2181" spans="1:22" x14ac:dyDescent="0.25">
      <c r="A2181" t="s">
        <v>4605</v>
      </c>
      <c r="B2181" t="s">
        <v>2373</v>
      </c>
      <c r="C2181" s="4">
        <v>367022970000</v>
      </c>
      <c r="D2181" t="s">
        <v>4605</v>
      </c>
      <c r="G2181" s="176">
        <v>46143</v>
      </c>
      <c r="H2181">
        <v>68009374</v>
      </c>
      <c r="I2181">
        <v>68009374</v>
      </c>
      <c r="O2181" s="176">
        <v>46143</v>
      </c>
      <c r="S2181" t="s">
        <v>3941</v>
      </c>
      <c r="T2181" s="180" t="s">
        <v>65</v>
      </c>
      <c r="U2181" t="s">
        <v>66</v>
      </c>
      <c r="V2181" t="str">
        <f>_xlfn.XLOOKUP(UTILIZADAS[[#This Row],[Contacto1]],Tabla2[phone_number_dialed],Tabla2[status_name],,0)</f>
        <v>Agent Not Available</v>
      </c>
    </row>
    <row r="2182" spans="1:22" x14ac:dyDescent="0.25">
      <c r="A2182" t="s">
        <v>4605</v>
      </c>
      <c r="B2182" t="s">
        <v>5447</v>
      </c>
      <c r="C2182" s="4">
        <v>363053080000</v>
      </c>
      <c r="D2182" t="s">
        <v>4605</v>
      </c>
      <c r="G2182" s="176">
        <v>46143</v>
      </c>
      <c r="H2182">
        <v>68010458</v>
      </c>
      <c r="I2182">
        <v>68010458</v>
      </c>
      <c r="O2182" s="176">
        <v>46143</v>
      </c>
      <c r="S2182" t="s">
        <v>5448</v>
      </c>
      <c r="T2182" s="180" t="s">
        <v>65</v>
      </c>
      <c r="U2182" t="s">
        <v>66</v>
      </c>
      <c r="V2182" t="str">
        <f>_xlfn.XLOOKUP(UTILIZADAS[[#This Row],[Contacto1]],Tabla2[phone_number_dialed],Tabla2[status_name],,0)</f>
        <v>Agent Not Available</v>
      </c>
    </row>
    <row r="2183" spans="1:22" x14ac:dyDescent="0.25">
      <c r="A2183" t="s">
        <v>4605</v>
      </c>
      <c r="B2183" t="s">
        <v>5449</v>
      </c>
      <c r="C2183" s="4">
        <v>367052350000</v>
      </c>
      <c r="D2183" t="s">
        <v>4605</v>
      </c>
      <c r="G2183" s="176">
        <v>46143</v>
      </c>
      <c r="H2183">
        <v>68034721</v>
      </c>
      <c r="I2183">
        <v>68034721</v>
      </c>
      <c r="O2183" s="176">
        <v>46143</v>
      </c>
      <c r="S2183" t="s">
        <v>5450</v>
      </c>
      <c r="T2183" s="180" t="s">
        <v>65</v>
      </c>
      <c r="U2183" t="s">
        <v>66</v>
      </c>
      <c r="V2183" t="str">
        <f>_xlfn.XLOOKUP(UTILIZADAS[[#This Row],[Contacto1]],Tabla2[phone_number_dialed],Tabla2[status_name],,0)</f>
        <v>No Answer AutoDial</v>
      </c>
    </row>
    <row r="2184" spans="1:22" x14ac:dyDescent="0.25">
      <c r="A2184" t="s">
        <v>4605</v>
      </c>
      <c r="B2184" t="s">
        <v>2280</v>
      </c>
      <c r="C2184" s="4">
        <v>352358880000</v>
      </c>
      <c r="D2184" t="s">
        <v>4605</v>
      </c>
      <c r="G2184" s="176">
        <v>46143</v>
      </c>
      <c r="H2184">
        <v>68039283</v>
      </c>
      <c r="I2184">
        <v>68039283</v>
      </c>
      <c r="O2184" s="176">
        <v>46143</v>
      </c>
      <c r="S2184" t="s">
        <v>3827</v>
      </c>
      <c r="T2184" s="180" t="s">
        <v>65</v>
      </c>
      <c r="U2184" t="s">
        <v>66</v>
      </c>
      <c r="V2184" t="str">
        <f>_xlfn.XLOOKUP(UTILIZADAS[[#This Row],[Contacto1]],Tabla2[phone_number_dialed],Tabla2[status_name],,0)</f>
        <v>Agent Not Available</v>
      </c>
    </row>
    <row r="2185" spans="1:22" x14ac:dyDescent="0.25">
      <c r="A2185" t="s">
        <v>4605</v>
      </c>
      <c r="B2185" t="s">
        <v>497</v>
      </c>
      <c r="C2185" s="4">
        <v>351366550000</v>
      </c>
      <c r="D2185" t="s">
        <v>4605</v>
      </c>
      <c r="G2185" s="176">
        <v>46143</v>
      </c>
      <c r="H2185">
        <v>68057007</v>
      </c>
      <c r="I2185">
        <v>68057007</v>
      </c>
      <c r="O2185" s="176">
        <v>46143</v>
      </c>
      <c r="S2185" t="s">
        <v>498</v>
      </c>
      <c r="T2185" t="s">
        <v>65</v>
      </c>
      <c r="U2185" t="s">
        <v>597</v>
      </c>
      <c r="V2185" t="str">
        <f>_xlfn.XLOOKUP(UTILIZADAS[[#This Row],[Contacto1]],Tabla2[phone_number_dialed],Tabla2[status_name],,0)</f>
        <v>Auto busy</v>
      </c>
    </row>
    <row r="2186" spans="1:22" x14ac:dyDescent="0.25">
      <c r="A2186" t="s">
        <v>4605</v>
      </c>
      <c r="B2186" t="s">
        <v>5451</v>
      </c>
      <c r="C2186" s="4">
        <v>358375880000</v>
      </c>
      <c r="D2186" t="s">
        <v>4605</v>
      </c>
      <c r="G2186" s="176">
        <v>46143</v>
      </c>
      <c r="H2186">
        <v>68060885</v>
      </c>
      <c r="I2186">
        <v>68060885</v>
      </c>
      <c r="O2186" s="176">
        <v>46143</v>
      </c>
      <c r="S2186" t="s">
        <v>176</v>
      </c>
      <c r="T2186" t="s">
        <v>65</v>
      </c>
      <c r="U2186" t="s">
        <v>4619</v>
      </c>
      <c r="V2186" t="str">
        <f>_xlfn.XLOOKUP(UTILIZADAS[[#This Row],[Contacto1]],Tabla2[phone_number_dialed],Tabla2[status_name],,0)</f>
        <v>Buzon de voz</v>
      </c>
    </row>
    <row r="2187" spans="1:22" x14ac:dyDescent="0.25">
      <c r="A2187" t="s">
        <v>4605</v>
      </c>
      <c r="B2187" t="s">
        <v>1455</v>
      </c>
      <c r="C2187" s="4">
        <v>353365310000</v>
      </c>
      <c r="D2187" t="s">
        <v>4605</v>
      </c>
      <c r="G2187" s="176">
        <v>46143</v>
      </c>
      <c r="H2187">
        <v>68061259</v>
      </c>
      <c r="I2187">
        <v>68061259</v>
      </c>
      <c r="O2187" s="176">
        <v>46143</v>
      </c>
      <c r="S2187" t="s">
        <v>1456</v>
      </c>
      <c r="T2187" s="180" t="s">
        <v>85</v>
      </c>
      <c r="U2187" t="s">
        <v>66</v>
      </c>
      <c r="V2187" t="str">
        <f>_xlfn.XLOOKUP(UTILIZADAS[[#This Row],[Contacto1]],Tabla2[phone_number_dialed],Tabla2[status_name],,0)</f>
        <v>Auto busy</v>
      </c>
    </row>
    <row r="2188" spans="1:22" x14ac:dyDescent="0.25">
      <c r="A2188" t="s">
        <v>4605</v>
      </c>
      <c r="B2188" t="s">
        <v>1425</v>
      </c>
      <c r="C2188" s="4">
        <v>353369960000</v>
      </c>
      <c r="D2188" t="s">
        <v>4605</v>
      </c>
      <c r="G2188" s="176">
        <v>46143</v>
      </c>
      <c r="H2188">
        <v>68061435</v>
      </c>
      <c r="I2188">
        <v>68061435</v>
      </c>
      <c r="O2188" s="176">
        <v>46143</v>
      </c>
      <c r="S2188" t="s">
        <v>1426</v>
      </c>
      <c r="T2188" s="180" t="s">
        <v>65</v>
      </c>
      <c r="U2188" t="s">
        <v>66</v>
      </c>
      <c r="V2188" t="str">
        <f>_xlfn.XLOOKUP(UTILIZADAS[[#This Row],[Contacto1]],Tabla2[phone_number_dialed],Tabla2[status_name],,0)</f>
        <v>Agent Not Available</v>
      </c>
    </row>
    <row r="2189" spans="1:22" x14ac:dyDescent="0.25">
      <c r="A2189" t="s">
        <v>4605</v>
      </c>
      <c r="B2189" t="s">
        <v>5452</v>
      </c>
      <c r="C2189" s="4">
        <v>364089430000</v>
      </c>
      <c r="D2189" t="s">
        <v>4605</v>
      </c>
      <c r="G2189" s="176">
        <v>46143</v>
      </c>
      <c r="H2189">
        <v>68066387</v>
      </c>
      <c r="I2189">
        <v>68066387</v>
      </c>
      <c r="O2189" s="176">
        <v>46143</v>
      </c>
      <c r="S2189" t="s">
        <v>5453</v>
      </c>
      <c r="T2189" s="180" t="s">
        <v>65</v>
      </c>
      <c r="U2189" t="s">
        <v>66</v>
      </c>
      <c r="V2189" t="str">
        <f>_xlfn.XLOOKUP(UTILIZADAS[[#This Row],[Contacto1]],Tabla2[phone_number_dialed],Tabla2[status_name],,0)</f>
        <v>Auto busy</v>
      </c>
    </row>
    <row r="2190" spans="1:22" x14ac:dyDescent="0.25">
      <c r="A2190" t="s">
        <v>4605</v>
      </c>
      <c r="B2190" t="s">
        <v>166</v>
      </c>
      <c r="C2190" s="4">
        <v>369004710000</v>
      </c>
      <c r="D2190" t="s">
        <v>4605</v>
      </c>
      <c r="G2190" s="176">
        <v>46143</v>
      </c>
      <c r="H2190">
        <v>68073711</v>
      </c>
      <c r="I2190">
        <v>68073711</v>
      </c>
      <c r="O2190" s="176">
        <v>46143</v>
      </c>
      <c r="S2190" t="s">
        <v>167</v>
      </c>
      <c r="T2190" s="180" t="s">
        <v>65</v>
      </c>
      <c r="U2190" t="s">
        <v>66</v>
      </c>
      <c r="V2190" t="str">
        <f>_xlfn.XLOOKUP(UTILIZADAS[[#This Row],[Contacto1]],Tabla2[phone_number_dialed],Tabla2[status_name],,0)</f>
        <v>No Answer AutoDial</v>
      </c>
    </row>
    <row r="2191" spans="1:22" x14ac:dyDescent="0.25">
      <c r="A2191" t="s">
        <v>4605</v>
      </c>
      <c r="B2191" t="s">
        <v>2535</v>
      </c>
      <c r="C2191" s="4">
        <v>369044140000</v>
      </c>
      <c r="D2191" t="s">
        <v>4605</v>
      </c>
      <c r="G2191" s="176">
        <v>46143</v>
      </c>
      <c r="H2191">
        <v>68082860</v>
      </c>
      <c r="I2191">
        <v>68082860</v>
      </c>
      <c r="O2191" s="176">
        <v>46143</v>
      </c>
      <c r="S2191" t="s">
        <v>4143</v>
      </c>
      <c r="T2191" s="180" t="s">
        <v>65</v>
      </c>
      <c r="U2191" t="s">
        <v>66</v>
      </c>
      <c r="V2191" t="str">
        <f>_xlfn.XLOOKUP(UTILIZADAS[[#This Row],[Contacto1]],Tabla2[phone_number_dialed],Tabla2[status_name],,0)</f>
        <v>Agent Not Available</v>
      </c>
    </row>
    <row r="2192" spans="1:22" x14ac:dyDescent="0.25">
      <c r="A2192" t="s">
        <v>4605</v>
      </c>
      <c r="B2192" t="s">
        <v>4315</v>
      </c>
      <c r="C2192" s="4">
        <v>351348550000</v>
      </c>
      <c r="D2192" t="s">
        <v>4605</v>
      </c>
      <c r="G2192" s="176">
        <v>46143</v>
      </c>
      <c r="H2192">
        <v>68084318</v>
      </c>
      <c r="I2192">
        <v>68084318</v>
      </c>
      <c r="O2192" s="176">
        <v>46143</v>
      </c>
      <c r="S2192" t="s">
        <v>3812</v>
      </c>
      <c r="T2192" s="180" t="s">
        <v>85</v>
      </c>
      <c r="U2192" t="s">
        <v>66</v>
      </c>
      <c r="V2192" t="str">
        <f>_xlfn.XLOOKUP(UTILIZADAS[[#This Row],[Contacto1]],Tabla2[phone_number_dialed],Tabla2[status_name],,0)</f>
        <v>Agent Not Available</v>
      </c>
    </row>
    <row r="2193" spans="1:22" x14ac:dyDescent="0.25">
      <c r="A2193" t="s">
        <v>4605</v>
      </c>
      <c r="B2193" t="s">
        <v>101</v>
      </c>
      <c r="C2193" s="4">
        <v>347453750000</v>
      </c>
      <c r="D2193" t="s">
        <v>4605</v>
      </c>
      <c r="G2193" s="176">
        <v>46143</v>
      </c>
      <c r="H2193">
        <v>68084703</v>
      </c>
      <c r="I2193">
        <v>68084703</v>
      </c>
      <c r="O2193" s="176">
        <v>46143</v>
      </c>
      <c r="S2193" t="s">
        <v>102</v>
      </c>
      <c r="T2193" s="180" t="s">
        <v>65</v>
      </c>
      <c r="U2193" t="s">
        <v>66</v>
      </c>
      <c r="V2193" t="str">
        <f>_xlfn.XLOOKUP(UTILIZADAS[[#This Row],[Contacto1]],Tabla2[phone_number_dialed],Tabla2[status_name],,0)</f>
        <v>Agent Not Available</v>
      </c>
    </row>
    <row r="2194" spans="1:22" x14ac:dyDescent="0.25">
      <c r="A2194" t="s">
        <v>4605</v>
      </c>
      <c r="B2194" t="s">
        <v>1329</v>
      </c>
      <c r="C2194" s="4">
        <v>359373520000</v>
      </c>
      <c r="D2194" t="s">
        <v>4605</v>
      </c>
      <c r="G2194" s="176">
        <v>46143</v>
      </c>
      <c r="H2194">
        <v>68087495</v>
      </c>
      <c r="I2194">
        <v>68087495</v>
      </c>
      <c r="O2194" s="176">
        <v>46143</v>
      </c>
      <c r="S2194" t="s">
        <v>1330</v>
      </c>
      <c r="T2194" s="180" t="s">
        <v>65</v>
      </c>
      <c r="U2194" t="s">
        <v>66</v>
      </c>
      <c r="V2194" t="str">
        <f>_xlfn.XLOOKUP(UTILIZADAS[[#This Row],[Contacto1]],Tabla2[phone_number_dialed],Tabla2[status_name],,0)</f>
        <v>Cuenta cesada</v>
      </c>
    </row>
    <row r="2195" spans="1:22" x14ac:dyDescent="0.25">
      <c r="A2195" t="s">
        <v>4605</v>
      </c>
      <c r="B2195" t="s">
        <v>5454</v>
      </c>
      <c r="C2195" s="4">
        <v>364077070000</v>
      </c>
      <c r="D2195" t="s">
        <v>4605</v>
      </c>
      <c r="G2195" s="176">
        <v>46143</v>
      </c>
      <c r="H2195">
        <v>68100949</v>
      </c>
      <c r="I2195">
        <v>68100949</v>
      </c>
      <c r="O2195" s="176">
        <v>46143</v>
      </c>
      <c r="S2195" t="s">
        <v>5455</v>
      </c>
      <c r="T2195" s="180" t="s">
        <v>65</v>
      </c>
      <c r="U2195" t="s">
        <v>66</v>
      </c>
      <c r="V2195" t="str">
        <f>_xlfn.XLOOKUP(UTILIZADAS[[#This Row],[Contacto1]],Tabla2[phone_number_dialed],Tabla2[status_name],,0)</f>
        <v>Agent Not Available</v>
      </c>
    </row>
    <row r="2196" spans="1:22" x14ac:dyDescent="0.25">
      <c r="A2196" t="s">
        <v>4605</v>
      </c>
      <c r="B2196" t="s">
        <v>172</v>
      </c>
      <c r="C2196" s="4">
        <v>361003580000</v>
      </c>
      <c r="D2196" t="s">
        <v>4605</v>
      </c>
      <c r="G2196" s="176">
        <v>46143</v>
      </c>
      <c r="H2196">
        <v>68116008</v>
      </c>
      <c r="I2196">
        <v>68116008</v>
      </c>
      <c r="O2196" s="176">
        <v>46143</v>
      </c>
      <c r="S2196" t="s">
        <v>173</v>
      </c>
      <c r="T2196" s="180" t="s">
        <v>65</v>
      </c>
      <c r="U2196" t="s">
        <v>66</v>
      </c>
      <c r="V2196" t="str">
        <f>_xlfn.XLOOKUP(UTILIZADAS[[#This Row],[Contacto1]],Tabla2[phone_number_dialed],Tabla2[status_name],,0)</f>
        <v>Agent Not Available</v>
      </c>
    </row>
    <row r="2197" spans="1:22" x14ac:dyDescent="0.25">
      <c r="A2197" t="s">
        <v>4605</v>
      </c>
      <c r="B2197" t="s">
        <v>1353</v>
      </c>
      <c r="C2197" s="4">
        <v>351374970000</v>
      </c>
      <c r="D2197" t="s">
        <v>4605</v>
      </c>
      <c r="G2197" s="176">
        <v>46143</v>
      </c>
      <c r="H2197">
        <v>68116284</v>
      </c>
      <c r="I2197">
        <v>68116284</v>
      </c>
      <c r="O2197" s="176">
        <v>46143</v>
      </c>
      <c r="S2197" t="s">
        <v>1354</v>
      </c>
      <c r="T2197" t="s">
        <v>65</v>
      </c>
      <c r="U2197" t="s">
        <v>597</v>
      </c>
      <c r="V2197" t="str">
        <f>_xlfn.XLOOKUP(UTILIZADAS[[#This Row],[Contacto1]],Tabla2[phone_number_dialed],Tabla2[status_name],,0)</f>
        <v>Call Back</v>
      </c>
    </row>
    <row r="2198" spans="1:22" x14ac:dyDescent="0.25">
      <c r="A2198" t="s">
        <v>4605</v>
      </c>
      <c r="B2198" t="s">
        <v>5456</v>
      </c>
      <c r="C2198" s="4">
        <v>362330440000</v>
      </c>
      <c r="D2198" t="s">
        <v>4605</v>
      </c>
      <c r="G2198" s="176">
        <v>46143</v>
      </c>
      <c r="H2198">
        <v>68132648</v>
      </c>
      <c r="I2198">
        <v>68132648</v>
      </c>
      <c r="O2198" s="176">
        <v>46143</v>
      </c>
      <c r="S2198" t="s">
        <v>5457</v>
      </c>
      <c r="T2198" s="180" t="s">
        <v>65</v>
      </c>
      <c r="U2198" t="s">
        <v>66</v>
      </c>
      <c r="V2198" t="str">
        <f>_xlfn.XLOOKUP(UTILIZADAS[[#This Row],[Contacto1]],Tabla2[phone_number_dialed],Tabla2[status_name],,0)</f>
        <v>Agent Not Available</v>
      </c>
    </row>
    <row r="2199" spans="1:22" x14ac:dyDescent="0.25">
      <c r="A2199" t="s">
        <v>4605</v>
      </c>
      <c r="B2199" t="s">
        <v>5458</v>
      </c>
      <c r="C2199" s="4">
        <v>367081280000</v>
      </c>
      <c r="D2199" t="s">
        <v>4605</v>
      </c>
      <c r="G2199" s="176">
        <v>46143</v>
      </c>
      <c r="H2199">
        <v>68134876</v>
      </c>
      <c r="I2199">
        <v>68134876</v>
      </c>
      <c r="O2199" s="176">
        <v>46143</v>
      </c>
      <c r="S2199" t="s">
        <v>5459</v>
      </c>
      <c r="T2199" s="180" t="s">
        <v>65</v>
      </c>
      <c r="U2199" t="s">
        <v>66</v>
      </c>
      <c r="V2199" t="str">
        <f>_xlfn.XLOOKUP(UTILIZADAS[[#This Row],[Contacto1]],Tabla2[phone_number_dialed],Tabla2[status_name],,0)</f>
        <v>Agent Not Available</v>
      </c>
    </row>
    <row r="2200" spans="1:22" x14ac:dyDescent="0.25">
      <c r="A2200" t="s">
        <v>4605</v>
      </c>
      <c r="B2200" t="s">
        <v>5460</v>
      </c>
      <c r="C2200" s="4">
        <v>361028670000</v>
      </c>
      <c r="D2200" t="s">
        <v>4605</v>
      </c>
      <c r="G2200" s="176">
        <v>46143</v>
      </c>
      <c r="H2200">
        <v>68150945</v>
      </c>
      <c r="I2200">
        <v>68150945</v>
      </c>
      <c r="O2200" s="176">
        <v>46143</v>
      </c>
      <c r="S2200" t="s">
        <v>4595</v>
      </c>
      <c r="T2200" t="s">
        <v>65</v>
      </c>
      <c r="U2200" t="s">
        <v>4619</v>
      </c>
      <c r="V2200" t="str">
        <f>_xlfn.XLOOKUP(UTILIZADAS[[#This Row],[Contacto1]],Tabla2[phone_number_dialed],Tabla2[status_name],,0)</f>
        <v>Agent Not Available</v>
      </c>
    </row>
    <row r="2201" spans="1:22" x14ac:dyDescent="0.25">
      <c r="A2201" t="s">
        <v>4605</v>
      </c>
      <c r="B2201" t="s">
        <v>4486</v>
      </c>
      <c r="C2201" s="4">
        <v>367037860000</v>
      </c>
      <c r="D2201" t="s">
        <v>4605</v>
      </c>
      <c r="G2201" s="176">
        <v>46143</v>
      </c>
      <c r="H2201">
        <v>68150976</v>
      </c>
      <c r="I2201">
        <v>68150976</v>
      </c>
      <c r="O2201" s="176">
        <v>46143</v>
      </c>
      <c r="S2201" t="s">
        <v>4153</v>
      </c>
      <c r="T2201" s="180" t="s">
        <v>65</v>
      </c>
      <c r="U2201" t="s">
        <v>66</v>
      </c>
      <c r="V2201" t="str">
        <f>_xlfn.XLOOKUP(UTILIZADAS[[#This Row],[Contacto1]],Tabla2[phone_number_dialed],Tabla2[status_name],,0)</f>
        <v>Agent Not Available</v>
      </c>
    </row>
    <row r="2202" spans="1:22" x14ac:dyDescent="0.25">
      <c r="A2202" t="s">
        <v>4605</v>
      </c>
      <c r="B2202" t="s">
        <v>5461</v>
      </c>
      <c r="C2202" s="4">
        <v>366051980000</v>
      </c>
      <c r="D2202" t="s">
        <v>4605</v>
      </c>
      <c r="G2202" s="176">
        <v>46143</v>
      </c>
      <c r="H2202">
        <v>68162356</v>
      </c>
      <c r="I2202">
        <v>68162356</v>
      </c>
      <c r="O2202" s="176">
        <v>46143</v>
      </c>
      <c r="S2202" t="s">
        <v>5462</v>
      </c>
      <c r="T2202" s="180" t="s">
        <v>65</v>
      </c>
      <c r="U2202" t="s">
        <v>66</v>
      </c>
      <c r="V2202" t="str">
        <f>_xlfn.XLOOKUP(UTILIZADAS[[#This Row],[Contacto1]],Tabla2[phone_number_dialed],Tabla2[status_name],,0)</f>
        <v>Agent Not Available</v>
      </c>
    </row>
    <row r="2203" spans="1:22" x14ac:dyDescent="0.25">
      <c r="A2203" t="s">
        <v>4605</v>
      </c>
      <c r="B2203" t="s">
        <v>5463</v>
      </c>
      <c r="C2203" s="4">
        <v>356371330000</v>
      </c>
      <c r="D2203" t="s">
        <v>4605</v>
      </c>
      <c r="G2203" s="176">
        <v>46143</v>
      </c>
      <c r="H2203">
        <v>68179375</v>
      </c>
      <c r="I2203">
        <v>68179375</v>
      </c>
      <c r="O2203" s="176">
        <v>46143</v>
      </c>
      <c r="S2203" t="s">
        <v>5464</v>
      </c>
      <c r="T2203" t="s">
        <v>65</v>
      </c>
      <c r="U2203" t="s">
        <v>4619</v>
      </c>
      <c r="V2203" t="str">
        <f>_xlfn.XLOOKUP(UTILIZADAS[[#This Row],[Contacto1]],Tabla2[phone_number_dialed],Tabla2[status_name],,0)</f>
        <v>Volver a llamar</v>
      </c>
    </row>
    <row r="2204" spans="1:22" x14ac:dyDescent="0.25">
      <c r="A2204" t="s">
        <v>4605</v>
      </c>
      <c r="B2204" t="s">
        <v>4357</v>
      </c>
      <c r="C2204" s="4">
        <v>363017480000</v>
      </c>
      <c r="D2204" t="s">
        <v>4605</v>
      </c>
      <c r="G2204" s="176">
        <v>46143</v>
      </c>
      <c r="H2204">
        <v>68179400</v>
      </c>
      <c r="I2204">
        <v>68179400</v>
      </c>
      <c r="O2204" s="176">
        <v>46143</v>
      </c>
      <c r="S2204" t="s">
        <v>3892</v>
      </c>
      <c r="T2204" s="180" t="s">
        <v>65</v>
      </c>
      <c r="U2204" t="s">
        <v>66</v>
      </c>
      <c r="V2204" t="str">
        <f>_xlfn.XLOOKUP(UTILIZADAS[[#This Row],[Contacto1]],Tabla2[phone_number_dialed],Tabla2[status_name],,0)</f>
        <v>Agent Not Available</v>
      </c>
    </row>
    <row r="2205" spans="1:22" x14ac:dyDescent="0.25">
      <c r="A2205" t="s">
        <v>4605</v>
      </c>
      <c r="B2205" t="s">
        <v>137</v>
      </c>
      <c r="C2205" s="4">
        <v>346382020000</v>
      </c>
      <c r="D2205" t="s">
        <v>4605</v>
      </c>
      <c r="G2205" s="176">
        <v>46143</v>
      </c>
      <c r="H2205">
        <v>68184307</v>
      </c>
      <c r="I2205">
        <v>68184307</v>
      </c>
      <c r="O2205" s="176">
        <v>46143</v>
      </c>
      <c r="S2205" t="s">
        <v>138</v>
      </c>
      <c r="T2205" s="180" t="s">
        <v>65</v>
      </c>
      <c r="U2205" t="s">
        <v>66</v>
      </c>
      <c r="V2205" t="str">
        <f>_xlfn.XLOOKUP(UTILIZADAS[[#This Row],[Contacto1]],Tabla2[phone_number_dialed],Tabla2[status_name],,0)</f>
        <v>Cuenta cesada</v>
      </c>
    </row>
    <row r="2206" spans="1:22" x14ac:dyDescent="0.25">
      <c r="A2206" t="s">
        <v>4605</v>
      </c>
      <c r="B2206" t="s">
        <v>1447</v>
      </c>
      <c r="C2206" s="4">
        <v>357369010000</v>
      </c>
      <c r="D2206" t="s">
        <v>4605</v>
      </c>
      <c r="G2206" s="176">
        <v>46143</v>
      </c>
      <c r="H2206">
        <v>68185452</v>
      </c>
      <c r="I2206">
        <v>68185452</v>
      </c>
      <c r="O2206" s="176">
        <v>46143</v>
      </c>
      <c r="S2206" t="s">
        <v>1448</v>
      </c>
      <c r="T2206" s="180" t="s">
        <v>65</v>
      </c>
      <c r="U2206" t="s">
        <v>66</v>
      </c>
      <c r="V2206" t="str">
        <f>_xlfn.XLOOKUP(UTILIZADAS[[#This Row],[Contacto1]],Tabla2[phone_number_dialed],Tabla2[status_name],,0)</f>
        <v>Agent Not Available</v>
      </c>
    </row>
    <row r="2207" spans="1:22" x14ac:dyDescent="0.25">
      <c r="A2207" t="s">
        <v>4605</v>
      </c>
      <c r="B2207" t="s">
        <v>5465</v>
      </c>
      <c r="C2207" s="4">
        <v>367078170000</v>
      </c>
      <c r="D2207" t="s">
        <v>4605</v>
      </c>
      <c r="G2207" s="176">
        <v>46143</v>
      </c>
      <c r="H2207">
        <v>68199560</v>
      </c>
      <c r="I2207">
        <v>68199560</v>
      </c>
      <c r="O2207" s="176">
        <v>46143</v>
      </c>
      <c r="S2207" t="s">
        <v>5466</v>
      </c>
      <c r="T2207" s="180" t="s">
        <v>65</v>
      </c>
      <c r="U2207" t="s">
        <v>66</v>
      </c>
      <c r="V2207" t="str">
        <f>_xlfn.XLOOKUP(UTILIZADAS[[#This Row],[Contacto1]],Tabla2[phone_number_dialed],Tabla2[status_name],,0)</f>
        <v>Agent Not Available</v>
      </c>
    </row>
    <row r="2208" spans="1:22" x14ac:dyDescent="0.25">
      <c r="A2208" t="s">
        <v>4605</v>
      </c>
      <c r="B2208" t="s">
        <v>5467</v>
      </c>
      <c r="C2208" s="4">
        <v>365083820000</v>
      </c>
      <c r="D2208" t="s">
        <v>4605</v>
      </c>
      <c r="G2208" s="176">
        <v>46143</v>
      </c>
      <c r="H2208">
        <v>68203534</v>
      </c>
      <c r="I2208">
        <v>68203534</v>
      </c>
      <c r="O2208" s="176">
        <v>46143</v>
      </c>
      <c r="S2208" t="s">
        <v>5468</v>
      </c>
      <c r="T2208" s="180" t="s">
        <v>65</v>
      </c>
      <c r="U2208" t="s">
        <v>66</v>
      </c>
      <c r="V2208" t="str">
        <f>_xlfn.XLOOKUP(UTILIZADAS[[#This Row],[Contacto1]],Tabla2[phone_number_dialed],Tabla2[status_name],,0)</f>
        <v>Agent Not Available</v>
      </c>
    </row>
    <row r="2209" spans="1:22" x14ac:dyDescent="0.25">
      <c r="A2209" t="s">
        <v>4605</v>
      </c>
      <c r="B2209" t="s">
        <v>5469</v>
      </c>
      <c r="C2209" s="4">
        <v>366056030000</v>
      </c>
      <c r="D2209" t="s">
        <v>4605</v>
      </c>
      <c r="G2209" s="176">
        <v>46143</v>
      </c>
      <c r="H2209">
        <v>68204109</v>
      </c>
      <c r="I2209">
        <v>68204109</v>
      </c>
      <c r="O2209" s="176">
        <v>46143</v>
      </c>
      <c r="S2209" t="s">
        <v>5470</v>
      </c>
      <c r="T2209" s="180" t="s">
        <v>65</v>
      </c>
      <c r="U2209" t="s">
        <v>66</v>
      </c>
      <c r="V2209" t="str">
        <f>_xlfn.XLOOKUP(UTILIZADAS[[#This Row],[Contacto1]],Tabla2[phone_number_dialed],Tabla2[status_name],,0)</f>
        <v>Agent Not Available</v>
      </c>
    </row>
    <row r="2210" spans="1:22" x14ac:dyDescent="0.25">
      <c r="A2210" t="s">
        <v>4605</v>
      </c>
      <c r="B2210" t="s">
        <v>4345</v>
      </c>
      <c r="C2210" s="4">
        <v>368014280000</v>
      </c>
      <c r="D2210" t="s">
        <v>4605</v>
      </c>
      <c r="G2210" s="176">
        <v>46143</v>
      </c>
      <c r="H2210">
        <v>68211872</v>
      </c>
      <c r="I2210">
        <v>68211872</v>
      </c>
      <c r="O2210" s="176">
        <v>46143</v>
      </c>
      <c r="S2210" t="s">
        <v>3876</v>
      </c>
      <c r="T2210" s="180" t="s">
        <v>85</v>
      </c>
      <c r="U2210" t="s">
        <v>66</v>
      </c>
      <c r="V2210" t="str">
        <f>_xlfn.XLOOKUP(UTILIZADAS[[#This Row],[Contacto1]],Tabla2[phone_number_dialed],Tabla2[status_name],,0)</f>
        <v>Buzon de voz</v>
      </c>
    </row>
    <row r="2211" spans="1:22" x14ac:dyDescent="0.25">
      <c r="A2211" t="s">
        <v>4605</v>
      </c>
      <c r="B2211" t="s">
        <v>517</v>
      </c>
      <c r="C2211" s="4">
        <v>234010250000</v>
      </c>
      <c r="D2211" t="s">
        <v>4605</v>
      </c>
      <c r="G2211" s="176">
        <v>46143</v>
      </c>
      <c r="H2211">
        <v>68235940</v>
      </c>
      <c r="I2211">
        <v>68235940</v>
      </c>
      <c r="O2211" s="176">
        <v>46143</v>
      </c>
      <c r="S2211" t="s">
        <v>518</v>
      </c>
      <c r="T2211" t="s">
        <v>65</v>
      </c>
      <c r="U2211" t="s">
        <v>597</v>
      </c>
      <c r="V2211" t="str">
        <f>_xlfn.XLOOKUP(UTILIZADAS[[#This Row],[Contacto1]],Tabla2[phone_number_dialed],Tabla2[status_name],,0)</f>
        <v>Agent Not Available</v>
      </c>
    </row>
    <row r="2212" spans="1:22" x14ac:dyDescent="0.25">
      <c r="A2212" t="s">
        <v>4605</v>
      </c>
      <c r="B2212" t="s">
        <v>5471</v>
      </c>
      <c r="C2212" s="4">
        <v>998105050000</v>
      </c>
      <c r="D2212" t="s">
        <v>4605</v>
      </c>
      <c r="G2212" s="176">
        <v>46143</v>
      </c>
      <c r="H2212">
        <v>68236996</v>
      </c>
      <c r="I2212">
        <v>68236996</v>
      </c>
      <c r="O2212" s="176">
        <v>46143</v>
      </c>
      <c r="S2212" t="s">
        <v>5472</v>
      </c>
      <c r="T2212" s="180" t="s">
        <v>65</v>
      </c>
      <c r="U2212" t="s">
        <v>66</v>
      </c>
      <c r="V2212" t="str">
        <f>_xlfn.XLOOKUP(UTILIZADAS[[#This Row],[Contacto1]],Tabla2[phone_number_dialed],Tabla2[status_name],,0)</f>
        <v>Agent Not Available</v>
      </c>
    </row>
    <row r="2213" spans="1:22" x14ac:dyDescent="0.25">
      <c r="A2213" t="s">
        <v>4605</v>
      </c>
      <c r="B2213" t="s">
        <v>5473</v>
      </c>
      <c r="C2213" s="4">
        <v>365088970000</v>
      </c>
      <c r="D2213" t="s">
        <v>4605</v>
      </c>
      <c r="G2213" s="176">
        <v>46143</v>
      </c>
      <c r="H2213">
        <v>68261639</v>
      </c>
      <c r="I2213">
        <v>68261639</v>
      </c>
      <c r="O2213" s="176">
        <v>46143</v>
      </c>
      <c r="S2213" t="s">
        <v>4701</v>
      </c>
      <c r="T2213" s="180" t="s">
        <v>85</v>
      </c>
      <c r="U2213" t="s">
        <v>66</v>
      </c>
      <c r="V2213" t="str">
        <f>_xlfn.XLOOKUP(UTILIZADAS[[#This Row],[Contacto1]],Tabla2[phone_number_dialed],Tabla2[status_name],,0)</f>
        <v>Agent Not Available</v>
      </c>
    </row>
    <row r="2214" spans="1:22" x14ac:dyDescent="0.25">
      <c r="A2214" t="s">
        <v>4605</v>
      </c>
      <c r="B2214" t="s">
        <v>180</v>
      </c>
      <c r="C2214" s="4">
        <v>366005850000</v>
      </c>
      <c r="D2214" t="s">
        <v>4605</v>
      </c>
      <c r="G2214" s="176">
        <v>46143</v>
      </c>
      <c r="H2214">
        <v>68268742</v>
      </c>
      <c r="I2214">
        <v>68268742</v>
      </c>
      <c r="O2214" s="176">
        <v>46143</v>
      </c>
      <c r="S2214" t="s">
        <v>181</v>
      </c>
      <c r="T2214" s="180" t="s">
        <v>65</v>
      </c>
      <c r="U2214" t="s">
        <v>66</v>
      </c>
      <c r="V2214" t="str">
        <f>_xlfn.XLOOKUP(UTILIZADAS[[#This Row],[Contacto1]],Tabla2[phone_number_dialed],Tabla2[status_name],,0)</f>
        <v>Agent Not Available</v>
      </c>
    </row>
    <row r="2215" spans="1:22" x14ac:dyDescent="0.25">
      <c r="A2215" t="s">
        <v>4605</v>
      </c>
      <c r="B2215" t="s">
        <v>2394</v>
      </c>
      <c r="C2215" s="4">
        <v>353352820000</v>
      </c>
      <c r="D2215" t="s">
        <v>4605</v>
      </c>
      <c r="G2215" s="176">
        <v>46143</v>
      </c>
      <c r="H2215">
        <v>68276190</v>
      </c>
      <c r="I2215">
        <v>68276190</v>
      </c>
      <c r="O2215" s="176">
        <v>46143</v>
      </c>
      <c r="S2215" t="s">
        <v>3965</v>
      </c>
      <c r="T2215" s="180" t="s">
        <v>65</v>
      </c>
      <c r="U2215" t="s">
        <v>66</v>
      </c>
      <c r="V2215" t="str">
        <f>_xlfn.XLOOKUP(UTILIZADAS[[#This Row],[Contacto1]],Tabla2[phone_number_dialed],Tabla2[status_name],,0)</f>
        <v>Agent Not Available</v>
      </c>
    </row>
    <row r="2216" spans="1:22" x14ac:dyDescent="0.25">
      <c r="A2216" t="s">
        <v>4605</v>
      </c>
      <c r="B2216" t="s">
        <v>2439</v>
      </c>
      <c r="C2216" s="4">
        <v>368030360000</v>
      </c>
      <c r="D2216" t="s">
        <v>4605</v>
      </c>
      <c r="G2216" s="176">
        <v>46143</v>
      </c>
      <c r="H2216">
        <v>68284706</v>
      </c>
      <c r="I2216">
        <v>68284706</v>
      </c>
      <c r="O2216" s="176">
        <v>46143</v>
      </c>
      <c r="S2216" t="s">
        <v>4018</v>
      </c>
      <c r="T2216" s="180" t="s">
        <v>65</v>
      </c>
      <c r="U2216" t="s">
        <v>66</v>
      </c>
      <c r="V2216" t="str">
        <f>_xlfn.XLOOKUP(UTILIZADAS[[#This Row],[Contacto1]],Tabla2[phone_number_dialed],Tabla2[status_name],,0)</f>
        <v>Agent Not Available</v>
      </c>
    </row>
    <row r="2217" spans="1:22" x14ac:dyDescent="0.25">
      <c r="A2217" t="s">
        <v>4605</v>
      </c>
      <c r="B2217" t="s">
        <v>1190</v>
      </c>
      <c r="C2217" s="4">
        <v>355381640000</v>
      </c>
      <c r="D2217" t="s">
        <v>4605</v>
      </c>
      <c r="G2217" s="176">
        <v>46143</v>
      </c>
      <c r="H2217">
        <v>68285741</v>
      </c>
      <c r="I2217">
        <v>68285741</v>
      </c>
      <c r="O2217" s="176">
        <v>46143</v>
      </c>
      <c r="S2217" t="s">
        <v>1191</v>
      </c>
      <c r="T2217" s="180" t="s">
        <v>85</v>
      </c>
      <c r="U2217" t="s">
        <v>66</v>
      </c>
      <c r="V2217" t="str">
        <f>_xlfn.XLOOKUP(UTILIZADAS[[#This Row],[Contacto1]],Tabla2[phone_number_dialed],Tabla2[status_name],,0)</f>
        <v>Agent Not Available</v>
      </c>
    </row>
    <row r="2218" spans="1:22" x14ac:dyDescent="0.25">
      <c r="A2218" t="s">
        <v>4605</v>
      </c>
      <c r="B2218" t="s">
        <v>117</v>
      </c>
      <c r="C2218" s="4">
        <v>346448850000</v>
      </c>
      <c r="D2218" t="s">
        <v>4605</v>
      </c>
      <c r="G2218" s="176">
        <v>46143</v>
      </c>
      <c r="H2218">
        <v>68290890</v>
      </c>
      <c r="I2218">
        <v>68290890</v>
      </c>
      <c r="O2218" s="176">
        <v>46143</v>
      </c>
      <c r="S2218" t="s">
        <v>118</v>
      </c>
      <c r="T2218" s="180" t="s">
        <v>65</v>
      </c>
      <c r="U2218" t="s">
        <v>66</v>
      </c>
      <c r="V2218" t="str">
        <f>_xlfn.XLOOKUP(UTILIZADAS[[#This Row],[Contacto1]],Tabla2[phone_number_dialed],Tabla2[status_name],,0)</f>
        <v>No Answer AutoDial</v>
      </c>
    </row>
    <row r="2219" spans="1:22" x14ac:dyDescent="0.25">
      <c r="A2219" t="s">
        <v>4605</v>
      </c>
      <c r="B2219" t="s">
        <v>1349</v>
      </c>
      <c r="C2219" s="4">
        <v>356375320000</v>
      </c>
      <c r="D2219" t="s">
        <v>4605</v>
      </c>
      <c r="G2219" s="176">
        <v>46143</v>
      </c>
      <c r="H2219">
        <v>68299587</v>
      </c>
      <c r="I2219">
        <v>68299587</v>
      </c>
      <c r="O2219" s="176">
        <v>46143</v>
      </c>
      <c r="S2219" t="s">
        <v>1350</v>
      </c>
      <c r="T2219" s="180" t="s">
        <v>65</v>
      </c>
      <c r="U2219" t="s">
        <v>66</v>
      </c>
      <c r="V2219" t="str">
        <f>_xlfn.XLOOKUP(UTILIZADAS[[#This Row],[Contacto1]],Tabla2[phone_number_dialed],Tabla2[status_name],,0)</f>
        <v>Cuenta cesada</v>
      </c>
    </row>
    <row r="2220" spans="1:22" x14ac:dyDescent="0.25">
      <c r="A2220" t="s">
        <v>4605</v>
      </c>
      <c r="B2220" t="s">
        <v>5474</v>
      </c>
      <c r="C2220" s="4">
        <v>366010260000</v>
      </c>
      <c r="D2220" t="s">
        <v>4605</v>
      </c>
      <c r="G2220" s="176">
        <v>46143</v>
      </c>
      <c r="H2220">
        <v>68303645</v>
      </c>
      <c r="I2220">
        <v>68303645</v>
      </c>
      <c r="O2220" s="176">
        <v>46143</v>
      </c>
      <c r="S2220" t="s">
        <v>5475</v>
      </c>
      <c r="T2220" t="s">
        <v>65</v>
      </c>
      <c r="U2220" t="s">
        <v>4619</v>
      </c>
      <c r="V2220" t="str">
        <f>_xlfn.XLOOKUP(UTILIZADAS[[#This Row],[Contacto1]],Tabla2[phone_number_dialed],Tabla2[status_name],,0)</f>
        <v>Volver a llamar</v>
      </c>
    </row>
    <row r="2221" spans="1:22" x14ac:dyDescent="0.25">
      <c r="A2221" t="s">
        <v>4605</v>
      </c>
      <c r="B2221" t="s">
        <v>2364</v>
      </c>
      <c r="C2221" s="4">
        <v>367021200000</v>
      </c>
      <c r="D2221" t="s">
        <v>4605</v>
      </c>
      <c r="G2221" s="176">
        <v>46143</v>
      </c>
      <c r="H2221">
        <v>68313374</v>
      </c>
      <c r="I2221">
        <v>68313374</v>
      </c>
      <c r="O2221" s="176">
        <v>46143</v>
      </c>
      <c r="S2221" t="s">
        <v>3927</v>
      </c>
      <c r="T2221" s="180" t="s">
        <v>65</v>
      </c>
      <c r="U2221" t="s">
        <v>66</v>
      </c>
      <c r="V2221" t="str">
        <f>_xlfn.XLOOKUP(UTILIZADAS[[#This Row],[Contacto1]],Tabla2[phone_number_dialed],Tabla2[status_name],,0)</f>
        <v>Agent Not Available</v>
      </c>
    </row>
    <row r="2222" spans="1:22" x14ac:dyDescent="0.25">
      <c r="A2222" t="s">
        <v>4605</v>
      </c>
      <c r="B2222" t="s">
        <v>5476</v>
      </c>
      <c r="C2222" s="4">
        <v>366005830000</v>
      </c>
      <c r="D2222" t="s">
        <v>4605</v>
      </c>
      <c r="G2222" s="176">
        <v>46143</v>
      </c>
      <c r="H2222">
        <v>68326091</v>
      </c>
      <c r="I2222">
        <v>68326091</v>
      </c>
      <c r="O2222" s="176">
        <v>46143</v>
      </c>
      <c r="S2222" t="s">
        <v>5477</v>
      </c>
      <c r="T2222" t="s">
        <v>65</v>
      </c>
      <c r="U2222" t="s">
        <v>4619</v>
      </c>
      <c r="V2222" t="str">
        <f>_xlfn.XLOOKUP(UTILIZADAS[[#This Row],[Contacto1]],Tabla2[phone_number_dialed],Tabla2[status_name],,0)</f>
        <v>Buzon de voz</v>
      </c>
    </row>
    <row r="2223" spans="1:22" x14ac:dyDescent="0.25">
      <c r="A2223" t="s">
        <v>4605</v>
      </c>
      <c r="B2223" t="s">
        <v>5478</v>
      </c>
      <c r="C2223" s="4">
        <v>365012970000</v>
      </c>
      <c r="D2223" t="s">
        <v>4605</v>
      </c>
      <c r="G2223" s="176">
        <v>46143</v>
      </c>
      <c r="H2223">
        <v>68342815</v>
      </c>
      <c r="I2223">
        <v>68342815</v>
      </c>
      <c r="O2223" s="176">
        <v>46143</v>
      </c>
      <c r="S2223" t="s">
        <v>5479</v>
      </c>
      <c r="T2223" t="s">
        <v>65</v>
      </c>
      <c r="U2223" t="s">
        <v>4619</v>
      </c>
      <c r="V2223" t="str">
        <f>_xlfn.XLOOKUP(UTILIZADAS[[#This Row],[Contacto1]],Tabla2[phone_number_dialed],Tabla2[status_name],,0)</f>
        <v>Mensaje a tercero</v>
      </c>
    </row>
    <row r="2224" spans="1:22" x14ac:dyDescent="0.25">
      <c r="A2224" t="s">
        <v>4605</v>
      </c>
      <c r="B2224" t="s">
        <v>5480</v>
      </c>
      <c r="C2224" s="4">
        <v>365006330000</v>
      </c>
      <c r="D2224" t="s">
        <v>4605</v>
      </c>
      <c r="G2224" s="176">
        <v>46143</v>
      </c>
      <c r="H2224">
        <v>68343299</v>
      </c>
      <c r="I2224">
        <v>68343299</v>
      </c>
      <c r="O2224" s="176">
        <v>46143</v>
      </c>
      <c r="S2224" t="s">
        <v>5481</v>
      </c>
      <c r="T2224" t="s">
        <v>65</v>
      </c>
      <c r="U2224" t="s">
        <v>4619</v>
      </c>
      <c r="V2224" t="str">
        <f>_xlfn.XLOOKUP(UTILIZADAS[[#This Row],[Contacto1]],Tabla2[phone_number_dialed],Tabla2[status_name],,0)</f>
        <v>Buzon de voz</v>
      </c>
    </row>
    <row r="2225" spans="1:22" x14ac:dyDescent="0.25">
      <c r="A2225" t="s">
        <v>4605</v>
      </c>
      <c r="B2225" t="s">
        <v>5482</v>
      </c>
      <c r="C2225" s="4">
        <v>369055450000</v>
      </c>
      <c r="D2225" t="s">
        <v>4605</v>
      </c>
      <c r="G2225" s="176">
        <v>46143</v>
      </c>
      <c r="H2225">
        <v>68358975</v>
      </c>
      <c r="I2225">
        <v>68358975</v>
      </c>
      <c r="O2225" s="176">
        <v>46143</v>
      </c>
      <c r="S2225" t="s">
        <v>5483</v>
      </c>
      <c r="T2225" s="180" t="s">
        <v>65</v>
      </c>
      <c r="U2225" t="s">
        <v>66</v>
      </c>
      <c r="V2225" t="str">
        <f>_xlfn.XLOOKUP(UTILIZADAS[[#This Row],[Contacto1]],Tabla2[phone_number_dialed],Tabla2[status_name],,0)</f>
        <v>Agent Not Available</v>
      </c>
    </row>
    <row r="2226" spans="1:22" x14ac:dyDescent="0.25">
      <c r="A2226" t="s">
        <v>4605</v>
      </c>
      <c r="B2226" t="s">
        <v>4450</v>
      </c>
      <c r="C2226" s="4">
        <v>365039010000</v>
      </c>
      <c r="D2226" t="s">
        <v>4605</v>
      </c>
      <c r="G2226" s="176">
        <v>46143</v>
      </c>
      <c r="H2226">
        <v>68368222</v>
      </c>
      <c r="I2226">
        <v>68368222</v>
      </c>
      <c r="O2226" s="176">
        <v>46143</v>
      </c>
      <c r="S2226" t="s">
        <v>4080</v>
      </c>
      <c r="T2226" s="180" t="s">
        <v>65</v>
      </c>
      <c r="U2226" t="s">
        <v>66</v>
      </c>
      <c r="V2226" t="str">
        <f>_xlfn.XLOOKUP(UTILIZADAS[[#This Row],[Contacto1]],Tabla2[phone_number_dialed],Tabla2[status_name],,0)</f>
        <v>Agent Not Available</v>
      </c>
    </row>
    <row r="2227" spans="1:22" x14ac:dyDescent="0.25">
      <c r="A2227" t="s">
        <v>4605</v>
      </c>
      <c r="B2227" t="s">
        <v>5484</v>
      </c>
      <c r="C2227" s="4">
        <v>358354670000</v>
      </c>
      <c r="D2227" t="s">
        <v>4605</v>
      </c>
      <c r="G2227" s="176">
        <v>46143</v>
      </c>
      <c r="H2227">
        <v>68369773</v>
      </c>
      <c r="I2227">
        <v>68369773</v>
      </c>
      <c r="O2227" s="176">
        <v>46143</v>
      </c>
      <c r="S2227" t="s">
        <v>5485</v>
      </c>
      <c r="T2227" t="s">
        <v>65</v>
      </c>
      <c r="U2227" t="s">
        <v>4619</v>
      </c>
      <c r="V2227" t="str">
        <f>_xlfn.XLOOKUP(UTILIZADAS[[#This Row],[Contacto1]],Tabla2[phone_number_dialed],Tabla2[status_name],,0)</f>
        <v>Agent Not Available</v>
      </c>
    </row>
    <row r="2228" spans="1:22" x14ac:dyDescent="0.25">
      <c r="A2228" t="s">
        <v>4605</v>
      </c>
      <c r="B2228" t="s">
        <v>5486</v>
      </c>
      <c r="C2228" s="4">
        <v>361055190000</v>
      </c>
      <c r="D2228" t="s">
        <v>4605</v>
      </c>
      <c r="G2228" s="176">
        <v>46143</v>
      </c>
      <c r="H2228">
        <v>68370299</v>
      </c>
      <c r="I2228">
        <v>68370299</v>
      </c>
      <c r="O2228" s="176">
        <v>46143</v>
      </c>
      <c r="S2228" t="s">
        <v>5487</v>
      </c>
      <c r="T2228" s="180" t="s">
        <v>65</v>
      </c>
      <c r="U2228" t="s">
        <v>66</v>
      </c>
      <c r="V2228" t="str">
        <f>_xlfn.XLOOKUP(UTILIZADAS[[#This Row],[Contacto1]],Tabla2[phone_number_dialed],Tabla2[status_name],,0)</f>
        <v>Agent Not Available</v>
      </c>
    </row>
    <row r="2229" spans="1:22" x14ac:dyDescent="0.25">
      <c r="A2229" t="s">
        <v>4605</v>
      </c>
      <c r="B2229" t="s">
        <v>5488</v>
      </c>
      <c r="C2229" s="4">
        <v>361071000000</v>
      </c>
      <c r="D2229" t="s">
        <v>4605</v>
      </c>
      <c r="G2229" s="176">
        <v>46143</v>
      </c>
      <c r="H2229">
        <v>68383673</v>
      </c>
      <c r="I2229">
        <v>68383673</v>
      </c>
      <c r="O2229" s="176">
        <v>46143</v>
      </c>
      <c r="S2229" t="s">
        <v>5489</v>
      </c>
      <c r="T2229" s="180" t="s">
        <v>65</v>
      </c>
      <c r="U2229" t="s">
        <v>66</v>
      </c>
      <c r="V2229" t="str">
        <f>_xlfn.XLOOKUP(UTILIZADAS[[#This Row],[Contacto1]],Tabla2[phone_number_dialed],Tabla2[status_name],,0)</f>
        <v>Buzon de voz</v>
      </c>
    </row>
    <row r="2230" spans="1:22" x14ac:dyDescent="0.25">
      <c r="A2230" t="s">
        <v>4605</v>
      </c>
      <c r="B2230" t="s">
        <v>5490</v>
      </c>
      <c r="C2230" s="4">
        <v>364069810000</v>
      </c>
      <c r="D2230" t="s">
        <v>4605</v>
      </c>
      <c r="G2230" s="176">
        <v>46143</v>
      </c>
      <c r="H2230">
        <v>68390878</v>
      </c>
      <c r="I2230">
        <v>68390878</v>
      </c>
      <c r="O2230" s="176">
        <v>46143</v>
      </c>
      <c r="S2230" t="s">
        <v>5491</v>
      </c>
      <c r="T2230" s="180" t="s">
        <v>65</v>
      </c>
      <c r="U2230" t="s">
        <v>66</v>
      </c>
      <c r="V2230" t="str">
        <f>_xlfn.XLOOKUP(UTILIZADAS[[#This Row],[Contacto1]],Tabla2[phone_number_dialed],Tabla2[status_name],,0)</f>
        <v>No Answer AutoDial</v>
      </c>
    </row>
    <row r="2231" spans="1:22" x14ac:dyDescent="0.25">
      <c r="A2231" t="s">
        <v>4605</v>
      </c>
      <c r="B2231" t="s">
        <v>2524</v>
      </c>
      <c r="C2231" s="4">
        <v>361045560000</v>
      </c>
      <c r="D2231" t="s">
        <v>4605</v>
      </c>
      <c r="G2231" s="176">
        <v>46143</v>
      </c>
      <c r="H2231">
        <v>68418651</v>
      </c>
      <c r="I2231">
        <v>68418651</v>
      </c>
      <c r="O2231" s="176">
        <v>46143</v>
      </c>
      <c r="S2231" t="s">
        <v>4130</v>
      </c>
      <c r="T2231" s="180" t="s">
        <v>65</v>
      </c>
      <c r="U2231" t="s">
        <v>66</v>
      </c>
      <c r="V2231" t="str">
        <f>_xlfn.XLOOKUP(UTILIZADAS[[#This Row],[Contacto1]],Tabla2[phone_number_dialed],Tabla2[status_name],,0)</f>
        <v>Agent Not Available</v>
      </c>
    </row>
    <row r="2232" spans="1:22" x14ac:dyDescent="0.25">
      <c r="A2232" t="s">
        <v>4605</v>
      </c>
      <c r="B2232" t="s">
        <v>295</v>
      </c>
      <c r="C2232" s="4">
        <v>358382760000</v>
      </c>
      <c r="D2232" t="s">
        <v>4605</v>
      </c>
      <c r="G2232" s="176">
        <v>46143</v>
      </c>
      <c r="H2232">
        <v>68425516</v>
      </c>
      <c r="I2232">
        <v>68425516</v>
      </c>
      <c r="O2232" s="176">
        <v>46143</v>
      </c>
      <c r="S2232" t="s">
        <v>296</v>
      </c>
      <c r="T2232" t="s">
        <v>65</v>
      </c>
      <c r="U2232" t="s">
        <v>597</v>
      </c>
      <c r="V2232" t="str">
        <f>_xlfn.XLOOKUP(UTILIZADAS[[#This Row],[Contacto1]],Tabla2[phone_number_dialed],Tabla2[status_name],,0)</f>
        <v>Agent Not Available</v>
      </c>
    </row>
    <row r="2233" spans="1:22" x14ac:dyDescent="0.25">
      <c r="A2233" t="s">
        <v>4605</v>
      </c>
      <c r="B2233" t="s">
        <v>5492</v>
      </c>
      <c r="C2233" s="4">
        <v>369070100000</v>
      </c>
      <c r="D2233" t="s">
        <v>4605</v>
      </c>
      <c r="G2233" s="176">
        <v>46143</v>
      </c>
      <c r="H2233">
        <v>68427493</v>
      </c>
      <c r="I2233">
        <v>68427493</v>
      </c>
      <c r="O2233" s="176">
        <v>46143</v>
      </c>
      <c r="S2233" t="s">
        <v>5493</v>
      </c>
      <c r="T2233" s="180" t="s">
        <v>65</v>
      </c>
      <c r="U2233" t="s">
        <v>66</v>
      </c>
      <c r="V2233" t="str">
        <f>_xlfn.XLOOKUP(UTILIZADAS[[#This Row],[Contacto1]],Tabla2[phone_number_dialed],Tabla2[status_name],,0)</f>
        <v>Agent Not Available</v>
      </c>
    </row>
    <row r="2234" spans="1:22" x14ac:dyDescent="0.25">
      <c r="A2234" t="s">
        <v>4605</v>
      </c>
      <c r="B2234" t="s">
        <v>2398</v>
      </c>
      <c r="C2234" s="4">
        <v>360285300000</v>
      </c>
      <c r="D2234" t="s">
        <v>4605</v>
      </c>
      <c r="G2234" s="176">
        <v>46143</v>
      </c>
      <c r="H2234">
        <v>68443527</v>
      </c>
      <c r="I2234">
        <v>68443527</v>
      </c>
      <c r="O2234" s="176">
        <v>46143</v>
      </c>
      <c r="S2234" t="s">
        <v>3970</v>
      </c>
      <c r="T2234" s="180" t="s">
        <v>65</v>
      </c>
      <c r="U2234" t="s">
        <v>66</v>
      </c>
      <c r="V2234" t="str">
        <f>_xlfn.XLOOKUP(UTILIZADAS[[#This Row],[Contacto1]],Tabla2[phone_number_dialed],Tabla2[status_name],,0)</f>
        <v>Agent Not Available</v>
      </c>
    </row>
    <row r="2235" spans="1:22" x14ac:dyDescent="0.25">
      <c r="A2235" t="s">
        <v>4605</v>
      </c>
      <c r="B2235" t="s">
        <v>1423</v>
      </c>
      <c r="C2235" s="4">
        <v>353363240000</v>
      </c>
      <c r="D2235" t="s">
        <v>4605</v>
      </c>
      <c r="G2235" s="176">
        <v>46143</v>
      </c>
      <c r="H2235">
        <v>68451482</v>
      </c>
      <c r="I2235">
        <v>68451482</v>
      </c>
      <c r="O2235" s="176">
        <v>46143</v>
      </c>
      <c r="S2235" t="s">
        <v>1424</v>
      </c>
      <c r="T2235" s="180" t="s">
        <v>65</v>
      </c>
      <c r="U2235" t="s">
        <v>66</v>
      </c>
      <c r="V2235" t="str">
        <f>_xlfn.XLOOKUP(UTILIZADAS[[#This Row],[Contacto1]],Tabla2[phone_number_dialed],Tabla2[status_name],,0)</f>
        <v>Cuenta cesada</v>
      </c>
    </row>
    <row r="2236" spans="1:22" x14ac:dyDescent="0.25">
      <c r="A2236" t="s">
        <v>4605</v>
      </c>
      <c r="B2236" t="s">
        <v>5494</v>
      </c>
      <c r="C2236" s="4">
        <v>194075090000</v>
      </c>
      <c r="D2236" t="s">
        <v>4605</v>
      </c>
      <c r="G2236" s="176">
        <v>46143</v>
      </c>
      <c r="H2236">
        <v>68452412</v>
      </c>
      <c r="I2236">
        <v>68452412</v>
      </c>
      <c r="O2236" s="176">
        <v>46143</v>
      </c>
      <c r="S2236" t="s">
        <v>5495</v>
      </c>
      <c r="T2236" s="180" t="s">
        <v>65</v>
      </c>
      <c r="U2236" t="s">
        <v>66</v>
      </c>
      <c r="V2236" t="str">
        <f>_xlfn.XLOOKUP(UTILIZADAS[[#This Row],[Contacto1]],Tabla2[phone_number_dialed],Tabla2[status_name],,0)</f>
        <v>Agent Not Available</v>
      </c>
    </row>
    <row r="2237" spans="1:22" x14ac:dyDescent="0.25">
      <c r="A2237" t="s">
        <v>4605</v>
      </c>
      <c r="B2237" t="s">
        <v>5496</v>
      </c>
      <c r="C2237" s="4">
        <v>368009960000</v>
      </c>
      <c r="D2237" t="s">
        <v>4605</v>
      </c>
      <c r="G2237" s="176">
        <v>46143</v>
      </c>
      <c r="H2237">
        <v>68470179</v>
      </c>
      <c r="I2237">
        <v>68470179</v>
      </c>
      <c r="O2237" s="176">
        <v>46143</v>
      </c>
      <c r="S2237" t="s">
        <v>5497</v>
      </c>
      <c r="T2237" t="s">
        <v>65</v>
      </c>
      <c r="U2237" t="s">
        <v>4619</v>
      </c>
      <c r="V2237" t="str">
        <f>_xlfn.XLOOKUP(UTILIZADAS[[#This Row],[Contacto1]],Tabla2[phone_number_dialed],Tabla2[status_name],,0)</f>
        <v>Volver a llamar</v>
      </c>
    </row>
    <row r="2238" spans="1:22" x14ac:dyDescent="0.25">
      <c r="A2238" t="s">
        <v>4605</v>
      </c>
      <c r="B2238" t="s">
        <v>1431</v>
      </c>
      <c r="C2238" s="4">
        <v>356368870000</v>
      </c>
      <c r="D2238" t="s">
        <v>4605</v>
      </c>
      <c r="G2238" s="176">
        <v>46143</v>
      </c>
      <c r="H2238">
        <v>68477282</v>
      </c>
      <c r="I2238">
        <v>68477282</v>
      </c>
      <c r="O2238" s="176">
        <v>46143</v>
      </c>
      <c r="S2238" t="s">
        <v>1432</v>
      </c>
      <c r="T2238" s="180" t="s">
        <v>65</v>
      </c>
      <c r="U2238" t="s">
        <v>66</v>
      </c>
      <c r="V2238" t="str">
        <f>_xlfn.XLOOKUP(UTILIZADAS[[#This Row],[Contacto1]],Tabla2[phone_number_dialed],Tabla2[status_name],,0)</f>
        <v>Auto busy</v>
      </c>
    </row>
    <row r="2239" spans="1:22" x14ac:dyDescent="0.25">
      <c r="A2239" t="s">
        <v>4605</v>
      </c>
      <c r="B2239" t="s">
        <v>1327</v>
      </c>
      <c r="C2239" s="4">
        <v>358375590000</v>
      </c>
      <c r="D2239" t="s">
        <v>4605</v>
      </c>
      <c r="G2239" s="176">
        <v>46143</v>
      </c>
      <c r="H2239">
        <v>68481258</v>
      </c>
      <c r="I2239">
        <v>68481258</v>
      </c>
      <c r="O2239" s="176">
        <v>46143</v>
      </c>
      <c r="S2239" t="s">
        <v>1328</v>
      </c>
      <c r="T2239" s="180" t="s">
        <v>65</v>
      </c>
      <c r="U2239" t="s">
        <v>66</v>
      </c>
      <c r="V2239" t="str">
        <f>_xlfn.XLOOKUP(UTILIZADAS[[#This Row],[Contacto1]],Tabla2[phone_number_dialed],Tabla2[status_name],,0)</f>
        <v>Cuenta cesada</v>
      </c>
    </row>
    <row r="2240" spans="1:22" x14ac:dyDescent="0.25">
      <c r="A2240" t="s">
        <v>4605</v>
      </c>
      <c r="B2240" t="s">
        <v>4471</v>
      </c>
      <c r="C2240" s="4">
        <v>366041170000</v>
      </c>
      <c r="D2240" t="s">
        <v>4605</v>
      </c>
      <c r="G2240" s="176">
        <v>46143</v>
      </c>
      <c r="H2240">
        <v>68490478</v>
      </c>
      <c r="I2240">
        <v>68490478</v>
      </c>
      <c r="O2240" s="176">
        <v>46143</v>
      </c>
      <c r="S2240" t="s">
        <v>4120</v>
      </c>
      <c r="T2240" s="180" t="s">
        <v>65</v>
      </c>
      <c r="U2240" t="s">
        <v>66</v>
      </c>
      <c r="V2240" t="str">
        <f>_xlfn.XLOOKUP(UTILIZADAS[[#This Row],[Contacto1]],Tabla2[phone_number_dialed],Tabla2[status_name],,0)</f>
        <v>Agent Not Available</v>
      </c>
    </row>
    <row r="2241" spans="1:22" x14ac:dyDescent="0.25">
      <c r="A2241" t="s">
        <v>4605</v>
      </c>
      <c r="B2241" t="s">
        <v>1439</v>
      </c>
      <c r="C2241" s="4">
        <v>359369000000</v>
      </c>
      <c r="D2241" t="s">
        <v>4605</v>
      </c>
      <c r="G2241" s="176">
        <v>46143</v>
      </c>
      <c r="H2241">
        <v>68494071</v>
      </c>
      <c r="I2241">
        <v>68494071</v>
      </c>
      <c r="O2241" s="176">
        <v>46143</v>
      </c>
      <c r="S2241" t="s">
        <v>1440</v>
      </c>
      <c r="T2241" s="180" t="s">
        <v>65</v>
      </c>
      <c r="U2241" t="s">
        <v>66</v>
      </c>
      <c r="V2241" t="str">
        <f>_xlfn.XLOOKUP(UTILIZADAS[[#This Row],[Contacto1]],Tabla2[phone_number_dialed],Tabla2[status_name],,0)</f>
        <v>Auto busy</v>
      </c>
    </row>
    <row r="2242" spans="1:22" x14ac:dyDescent="0.25">
      <c r="A2242" t="s">
        <v>4605</v>
      </c>
      <c r="B2242" t="s">
        <v>5498</v>
      </c>
      <c r="C2242" s="4">
        <v>363005370000</v>
      </c>
      <c r="D2242" t="s">
        <v>4605</v>
      </c>
      <c r="G2242" s="176">
        <v>46143</v>
      </c>
      <c r="H2242">
        <v>68497331</v>
      </c>
      <c r="I2242">
        <v>68497331</v>
      </c>
      <c r="O2242" s="176">
        <v>46143</v>
      </c>
      <c r="S2242" t="s">
        <v>5499</v>
      </c>
      <c r="T2242" t="s">
        <v>65</v>
      </c>
      <c r="U2242" t="s">
        <v>4619</v>
      </c>
      <c r="V2242" t="str">
        <f>_xlfn.XLOOKUP(UTILIZADAS[[#This Row],[Contacto1]],Tabla2[phone_number_dialed],Tabla2[status_name],,0)</f>
        <v>Numero equivocado</v>
      </c>
    </row>
    <row r="2243" spans="1:22" x14ac:dyDescent="0.25">
      <c r="A2243" t="s">
        <v>4605</v>
      </c>
      <c r="B2243" t="s">
        <v>2369</v>
      </c>
      <c r="C2243" s="4">
        <v>369021720000</v>
      </c>
      <c r="D2243" t="s">
        <v>4605</v>
      </c>
      <c r="G2243" s="176">
        <v>46143</v>
      </c>
      <c r="H2243">
        <v>68532816</v>
      </c>
      <c r="I2243">
        <v>68532816</v>
      </c>
      <c r="O2243" s="176">
        <v>46143</v>
      </c>
      <c r="S2243" t="s">
        <v>3935</v>
      </c>
      <c r="T2243" s="180" t="s">
        <v>65</v>
      </c>
      <c r="U2243" t="s">
        <v>66</v>
      </c>
      <c r="V2243" t="str">
        <f>_xlfn.XLOOKUP(UTILIZADAS[[#This Row],[Contacto1]],Tabla2[phone_number_dialed],Tabla2[status_name],,0)</f>
        <v>Auto busy</v>
      </c>
    </row>
    <row r="2244" spans="1:22" x14ac:dyDescent="0.25">
      <c r="A2244" t="s">
        <v>4605</v>
      </c>
      <c r="B2244" t="s">
        <v>1546</v>
      </c>
      <c r="C2244" s="4">
        <v>352357030000</v>
      </c>
      <c r="D2244" t="s">
        <v>4605</v>
      </c>
      <c r="G2244" s="176">
        <v>46143</v>
      </c>
      <c r="H2244">
        <v>68535613</v>
      </c>
      <c r="I2244">
        <v>68535613</v>
      </c>
      <c r="O2244" s="176">
        <v>46143</v>
      </c>
      <c r="S2244" t="s">
        <v>1547</v>
      </c>
      <c r="T2244" s="180" t="s">
        <v>65</v>
      </c>
      <c r="U2244" t="s">
        <v>66</v>
      </c>
      <c r="V2244" t="str">
        <f>_xlfn.XLOOKUP(UTILIZADAS[[#This Row],[Contacto1]],Tabla2[phone_number_dialed],Tabla2[status_name],,0)</f>
        <v>No Answer AutoDial</v>
      </c>
    </row>
    <row r="2245" spans="1:22" x14ac:dyDescent="0.25">
      <c r="A2245" t="s">
        <v>4605</v>
      </c>
      <c r="B2245" t="s">
        <v>5500</v>
      </c>
      <c r="C2245" s="4">
        <v>365076060000</v>
      </c>
      <c r="D2245" t="s">
        <v>4605</v>
      </c>
      <c r="G2245" s="176">
        <v>46143</v>
      </c>
      <c r="H2245">
        <v>68551019</v>
      </c>
      <c r="I2245">
        <v>68551019</v>
      </c>
      <c r="O2245" s="176">
        <v>46143</v>
      </c>
      <c r="S2245" t="s">
        <v>5501</v>
      </c>
      <c r="T2245" s="180" t="s">
        <v>65</v>
      </c>
      <c r="U2245" t="s">
        <v>66</v>
      </c>
      <c r="V2245" t="str">
        <f>_xlfn.XLOOKUP(UTILIZADAS[[#This Row],[Contacto1]],Tabla2[phone_number_dialed],Tabla2[status_name],,0)</f>
        <v>Cuenta cesada</v>
      </c>
    </row>
    <row r="2246" spans="1:22" x14ac:dyDescent="0.25">
      <c r="A2246" t="s">
        <v>4605</v>
      </c>
      <c r="B2246" t="s">
        <v>5502</v>
      </c>
      <c r="C2246" s="4">
        <v>299042690000</v>
      </c>
      <c r="D2246" t="s">
        <v>4605</v>
      </c>
      <c r="G2246" s="176">
        <v>46143</v>
      </c>
      <c r="H2246">
        <v>68561033</v>
      </c>
      <c r="I2246">
        <v>68561033</v>
      </c>
      <c r="O2246" s="176">
        <v>46143</v>
      </c>
      <c r="S2246" t="s">
        <v>5503</v>
      </c>
      <c r="T2246" t="s">
        <v>65</v>
      </c>
      <c r="U2246" t="s">
        <v>4619</v>
      </c>
      <c r="V2246" t="str">
        <f>_xlfn.XLOOKUP(UTILIZADAS[[#This Row],[Contacto1]],Tabla2[phone_number_dialed],Tabla2[status_name],,0)</f>
        <v>Agent Not Available</v>
      </c>
    </row>
    <row r="2247" spans="1:22" x14ac:dyDescent="0.25">
      <c r="A2247" t="s">
        <v>4605</v>
      </c>
      <c r="B2247" t="s">
        <v>4413</v>
      </c>
      <c r="C2247" s="4">
        <v>366031610000</v>
      </c>
      <c r="D2247" t="s">
        <v>4605</v>
      </c>
      <c r="G2247" s="176">
        <v>46143</v>
      </c>
      <c r="H2247">
        <v>68562326</v>
      </c>
      <c r="I2247">
        <v>68562326</v>
      </c>
      <c r="O2247" s="176">
        <v>46143</v>
      </c>
      <c r="S2247" t="s">
        <v>4003</v>
      </c>
      <c r="T2247" s="180" t="s">
        <v>65</v>
      </c>
      <c r="U2247" t="s">
        <v>66</v>
      </c>
      <c r="V2247" t="str">
        <f>_xlfn.XLOOKUP(UTILIZADAS[[#This Row],[Contacto1]],Tabla2[phone_number_dialed],Tabla2[status_name],,0)</f>
        <v>Agent Not Available</v>
      </c>
    </row>
    <row r="2248" spans="1:22" x14ac:dyDescent="0.25">
      <c r="A2248" t="s">
        <v>4605</v>
      </c>
      <c r="B2248" t="s">
        <v>553</v>
      </c>
      <c r="C2248" s="4">
        <v>351359270000</v>
      </c>
      <c r="D2248" t="s">
        <v>4605</v>
      </c>
      <c r="G2248" s="176">
        <v>46143</v>
      </c>
      <c r="H2248">
        <v>68565271</v>
      </c>
      <c r="I2248">
        <v>68565271</v>
      </c>
      <c r="O2248" s="176">
        <v>46143</v>
      </c>
      <c r="S2248" t="s">
        <v>554</v>
      </c>
      <c r="T2248" t="s">
        <v>65</v>
      </c>
      <c r="U2248" t="s">
        <v>597</v>
      </c>
      <c r="V2248" t="str">
        <f>_xlfn.XLOOKUP(UTILIZADAS[[#This Row],[Contacto1]],Tabla2[phone_number_dialed],Tabla2[status_name],,0)</f>
        <v>Buzon de voz</v>
      </c>
    </row>
    <row r="2249" spans="1:22" x14ac:dyDescent="0.25">
      <c r="A2249" t="s">
        <v>4605</v>
      </c>
      <c r="B2249" t="s">
        <v>5504</v>
      </c>
      <c r="C2249" s="4">
        <v>368023750000</v>
      </c>
      <c r="D2249" t="s">
        <v>4605</v>
      </c>
      <c r="G2249" s="176">
        <v>46143</v>
      </c>
      <c r="H2249">
        <v>68578388</v>
      </c>
      <c r="I2249">
        <v>68578388</v>
      </c>
      <c r="O2249" s="176">
        <v>46143</v>
      </c>
      <c r="S2249" t="s">
        <v>5505</v>
      </c>
      <c r="T2249" t="s">
        <v>65</v>
      </c>
      <c r="U2249" t="s">
        <v>4619</v>
      </c>
      <c r="V2249" t="str">
        <f>_xlfn.XLOOKUP(UTILIZADAS[[#This Row],[Contacto1]],Tabla2[phone_number_dialed],Tabla2[status_name],,0)</f>
        <v>Buzon de voz</v>
      </c>
    </row>
    <row r="2250" spans="1:22" x14ac:dyDescent="0.25">
      <c r="A2250" t="s">
        <v>4605</v>
      </c>
      <c r="B2250" t="s">
        <v>76</v>
      </c>
      <c r="C2250" s="4">
        <v>362008530000</v>
      </c>
      <c r="D2250" t="s">
        <v>4605</v>
      </c>
      <c r="G2250" s="176">
        <v>46143</v>
      </c>
      <c r="H2250">
        <v>68587773</v>
      </c>
      <c r="I2250">
        <v>68587773</v>
      </c>
      <c r="O2250" s="176">
        <v>46143</v>
      </c>
      <c r="S2250" t="s">
        <v>77</v>
      </c>
      <c r="T2250" s="180" t="s">
        <v>65</v>
      </c>
      <c r="U2250" t="s">
        <v>66</v>
      </c>
      <c r="V2250" t="str">
        <f>_xlfn.XLOOKUP(UTILIZADAS[[#This Row],[Contacto1]],Tabla2[phone_number_dialed],Tabla2[status_name],,0)</f>
        <v>Auto busy</v>
      </c>
    </row>
    <row r="2251" spans="1:22" x14ac:dyDescent="0.25">
      <c r="A2251" t="s">
        <v>4605</v>
      </c>
      <c r="B2251" t="s">
        <v>221</v>
      </c>
      <c r="C2251" s="4">
        <v>366000710000</v>
      </c>
      <c r="D2251" t="s">
        <v>4605</v>
      </c>
      <c r="G2251" s="176">
        <v>46143</v>
      </c>
      <c r="H2251">
        <v>68588708</v>
      </c>
      <c r="I2251">
        <v>68588708</v>
      </c>
      <c r="O2251" s="176">
        <v>46143</v>
      </c>
      <c r="S2251" t="s">
        <v>222</v>
      </c>
      <c r="T2251" s="180" t="s">
        <v>65</v>
      </c>
      <c r="U2251" t="s">
        <v>66</v>
      </c>
      <c r="V2251" t="str">
        <f>_xlfn.XLOOKUP(UTILIZADAS[[#This Row],[Contacto1]],Tabla2[phone_number_dialed],Tabla2[status_name],,0)</f>
        <v>Cuenta cesada</v>
      </c>
    </row>
    <row r="2252" spans="1:22" x14ac:dyDescent="0.25">
      <c r="A2252" t="s">
        <v>4605</v>
      </c>
      <c r="B2252" t="s">
        <v>1304</v>
      </c>
      <c r="C2252" s="4">
        <v>351373720000</v>
      </c>
      <c r="D2252" t="s">
        <v>4605</v>
      </c>
      <c r="G2252" s="176">
        <v>46143</v>
      </c>
      <c r="H2252">
        <v>68593774</v>
      </c>
      <c r="I2252">
        <v>68593774</v>
      </c>
      <c r="O2252" s="176">
        <v>46143</v>
      </c>
      <c r="S2252" t="s">
        <v>1305</v>
      </c>
      <c r="T2252" s="180" t="s">
        <v>65</v>
      </c>
      <c r="U2252" t="s">
        <v>66</v>
      </c>
      <c r="V2252" t="str">
        <f>_xlfn.XLOOKUP(UTILIZADAS[[#This Row],[Contacto1]],Tabla2[phone_number_dialed],Tabla2[status_name],,0)</f>
        <v>Cuenta cesada</v>
      </c>
    </row>
    <row r="2253" spans="1:22" x14ac:dyDescent="0.25">
      <c r="A2253" t="s">
        <v>4605</v>
      </c>
      <c r="B2253" t="s">
        <v>5506</v>
      </c>
      <c r="C2253" s="4">
        <v>283011120000</v>
      </c>
      <c r="D2253" t="s">
        <v>4605</v>
      </c>
      <c r="G2253" s="176">
        <v>46143</v>
      </c>
      <c r="H2253">
        <v>68594598</v>
      </c>
      <c r="I2253">
        <v>68594598</v>
      </c>
      <c r="O2253" s="176">
        <v>46143</v>
      </c>
      <c r="S2253" t="s">
        <v>5507</v>
      </c>
      <c r="T2253" t="s">
        <v>65</v>
      </c>
      <c r="U2253" t="s">
        <v>4619</v>
      </c>
      <c r="V2253" t="str">
        <f>_xlfn.XLOOKUP(UTILIZADAS[[#This Row],[Contacto1]],Tabla2[phone_number_dialed],Tabla2[status_name],,0)</f>
        <v>Buzon de voz</v>
      </c>
    </row>
    <row r="2254" spans="1:22" x14ac:dyDescent="0.25">
      <c r="A2254" t="s">
        <v>4605</v>
      </c>
      <c r="B2254" t="s">
        <v>1197</v>
      </c>
      <c r="C2254" s="4">
        <v>355384430000</v>
      </c>
      <c r="D2254" t="s">
        <v>4605</v>
      </c>
      <c r="G2254" s="176">
        <v>46143</v>
      </c>
      <c r="H2254">
        <v>68595161</v>
      </c>
      <c r="I2254">
        <v>68595161</v>
      </c>
      <c r="O2254" s="176">
        <v>46143</v>
      </c>
      <c r="S2254" t="s">
        <v>1198</v>
      </c>
      <c r="T2254" s="180" t="s">
        <v>65</v>
      </c>
      <c r="U2254" t="s">
        <v>66</v>
      </c>
      <c r="V2254" t="str">
        <f>_xlfn.XLOOKUP(UTILIZADAS[[#This Row],[Contacto1]],Tabla2[phone_number_dialed],Tabla2[status_name],,0)</f>
        <v>Agent Not Available</v>
      </c>
    </row>
    <row r="2255" spans="1:22" x14ac:dyDescent="0.25">
      <c r="A2255" t="s">
        <v>4605</v>
      </c>
      <c r="B2255" t="s">
        <v>2471</v>
      </c>
      <c r="C2255" s="4">
        <v>369034530000</v>
      </c>
      <c r="D2255" t="s">
        <v>4605</v>
      </c>
      <c r="G2255" s="176">
        <v>46143</v>
      </c>
      <c r="H2255">
        <v>68603659</v>
      </c>
      <c r="I2255">
        <v>68603659</v>
      </c>
      <c r="O2255" s="176">
        <v>46143</v>
      </c>
      <c r="S2255" t="s">
        <v>4059</v>
      </c>
      <c r="T2255" s="180" t="s">
        <v>65</v>
      </c>
      <c r="U2255" t="s">
        <v>66</v>
      </c>
      <c r="V2255" t="str">
        <f>_xlfn.XLOOKUP(UTILIZADAS[[#This Row],[Contacto1]],Tabla2[phone_number_dialed],Tabla2[status_name],,0)</f>
        <v>Agent Not Available</v>
      </c>
    </row>
    <row r="2256" spans="1:22" x14ac:dyDescent="0.25">
      <c r="A2256" t="s">
        <v>4605</v>
      </c>
      <c r="B2256" t="s">
        <v>465</v>
      </c>
      <c r="C2256" s="4">
        <v>352368230000</v>
      </c>
      <c r="D2256" t="s">
        <v>4605</v>
      </c>
      <c r="G2256" s="176">
        <v>46143</v>
      </c>
      <c r="H2256">
        <v>68612220</v>
      </c>
      <c r="I2256">
        <v>68612220</v>
      </c>
      <c r="O2256" s="176">
        <v>46143</v>
      </c>
      <c r="S2256" t="s">
        <v>466</v>
      </c>
      <c r="T2256" t="s">
        <v>65</v>
      </c>
      <c r="U2256" t="s">
        <v>597</v>
      </c>
      <c r="V2256" t="str">
        <f>_xlfn.XLOOKUP(UTILIZADAS[[#This Row],[Contacto1]],Tabla2[phone_number_dialed],Tabla2[status_name],,0)</f>
        <v>Mensaje a tercero</v>
      </c>
    </row>
    <row r="2257" spans="1:22" x14ac:dyDescent="0.25">
      <c r="A2257" t="s">
        <v>4605</v>
      </c>
      <c r="B2257" t="s">
        <v>5508</v>
      </c>
      <c r="C2257" s="4">
        <v>192020960000</v>
      </c>
      <c r="D2257" t="s">
        <v>4605</v>
      </c>
      <c r="G2257" s="176">
        <v>46143</v>
      </c>
      <c r="H2257">
        <v>68616236</v>
      </c>
      <c r="I2257">
        <v>68616236</v>
      </c>
      <c r="O2257" s="176">
        <v>46143</v>
      </c>
      <c r="S2257" t="s">
        <v>5509</v>
      </c>
      <c r="T2257" s="180" t="s">
        <v>65</v>
      </c>
      <c r="U2257" t="s">
        <v>66</v>
      </c>
      <c r="V2257" t="str">
        <f>_xlfn.XLOOKUP(UTILIZADAS[[#This Row],[Contacto1]],Tabla2[phone_number_dialed],Tabla2[status_name],,0)</f>
        <v>Agent Not Available</v>
      </c>
    </row>
    <row r="2258" spans="1:22" x14ac:dyDescent="0.25">
      <c r="A2258" t="s">
        <v>4605</v>
      </c>
      <c r="B2258" t="s">
        <v>1569</v>
      </c>
      <c r="C2258" s="4">
        <v>295094610000</v>
      </c>
      <c r="D2258" t="s">
        <v>4605</v>
      </c>
      <c r="G2258" s="176">
        <v>46143</v>
      </c>
      <c r="H2258">
        <v>68629734</v>
      </c>
      <c r="I2258">
        <v>68629734</v>
      </c>
      <c r="O2258" s="176">
        <v>46143</v>
      </c>
      <c r="S2258" t="s">
        <v>1570</v>
      </c>
      <c r="T2258" s="180" t="s">
        <v>65</v>
      </c>
      <c r="U2258" t="s">
        <v>66</v>
      </c>
      <c r="V2258" t="str">
        <f>_xlfn.XLOOKUP(UTILIZADAS[[#This Row],[Contacto1]],Tabla2[phone_number_dialed],Tabla2[status_name],,0)</f>
        <v>Agent Not Available</v>
      </c>
    </row>
    <row r="2259" spans="1:22" x14ac:dyDescent="0.25">
      <c r="A2259" t="s">
        <v>4605</v>
      </c>
      <c r="B2259" t="s">
        <v>5510</v>
      </c>
      <c r="C2259" s="4">
        <v>362092600000</v>
      </c>
      <c r="D2259" t="s">
        <v>4605</v>
      </c>
      <c r="G2259" s="176">
        <v>46143</v>
      </c>
      <c r="H2259">
        <v>68637645</v>
      </c>
      <c r="I2259">
        <v>68637645</v>
      </c>
      <c r="O2259" s="176">
        <v>46143</v>
      </c>
      <c r="S2259" t="s">
        <v>5510</v>
      </c>
      <c r="T2259" s="180" t="s">
        <v>85</v>
      </c>
      <c r="U2259" t="s">
        <v>66</v>
      </c>
      <c r="V2259" t="str">
        <f>_xlfn.XLOOKUP(UTILIZADAS[[#This Row],[Contacto1]],Tabla2[phone_number_dialed],Tabla2[status_name],,0)</f>
        <v>Auto busy</v>
      </c>
    </row>
    <row r="2260" spans="1:22" x14ac:dyDescent="0.25">
      <c r="A2260" t="s">
        <v>4605</v>
      </c>
      <c r="B2260" t="s">
        <v>4429</v>
      </c>
      <c r="C2260" s="4">
        <v>361035160000</v>
      </c>
      <c r="D2260" t="s">
        <v>4605</v>
      </c>
      <c r="G2260" s="176">
        <v>46143</v>
      </c>
      <c r="H2260">
        <v>68647408</v>
      </c>
      <c r="I2260">
        <v>68647408</v>
      </c>
      <c r="O2260" s="176">
        <v>46143</v>
      </c>
      <c r="S2260" t="s">
        <v>4041</v>
      </c>
      <c r="T2260" s="180" t="s">
        <v>65</v>
      </c>
      <c r="U2260" t="s">
        <v>66</v>
      </c>
      <c r="V2260" t="str">
        <f>_xlfn.XLOOKUP(UTILIZADAS[[#This Row],[Contacto1]],Tabla2[phone_number_dialed],Tabla2[status_name],,0)</f>
        <v>Agent Not Available</v>
      </c>
    </row>
    <row r="2261" spans="1:22" x14ac:dyDescent="0.25">
      <c r="A2261" t="s">
        <v>4605</v>
      </c>
      <c r="B2261" t="s">
        <v>5511</v>
      </c>
      <c r="C2261" s="4">
        <v>354358120000</v>
      </c>
      <c r="D2261" t="s">
        <v>4605</v>
      </c>
      <c r="G2261" s="176">
        <v>46143</v>
      </c>
      <c r="H2261">
        <v>68652769</v>
      </c>
      <c r="I2261">
        <v>68652769</v>
      </c>
      <c r="O2261" s="176">
        <v>46143</v>
      </c>
      <c r="S2261" t="s">
        <v>5512</v>
      </c>
      <c r="T2261" t="s">
        <v>65</v>
      </c>
      <c r="U2261" t="s">
        <v>4619</v>
      </c>
      <c r="V2261" t="str">
        <f>_xlfn.XLOOKUP(UTILIZADAS[[#This Row],[Contacto1]],Tabla2[phone_number_dialed],Tabla2[status_name],,0)</f>
        <v>Cuenta cesada</v>
      </c>
    </row>
    <row r="2262" spans="1:22" x14ac:dyDescent="0.25">
      <c r="A2262" t="s">
        <v>4605</v>
      </c>
      <c r="B2262" t="s">
        <v>1469</v>
      </c>
      <c r="C2262" s="4">
        <v>354365570000</v>
      </c>
      <c r="D2262" t="s">
        <v>4605</v>
      </c>
      <c r="G2262" s="176">
        <v>46143</v>
      </c>
      <c r="H2262">
        <v>68671953</v>
      </c>
      <c r="I2262">
        <v>68671953</v>
      </c>
      <c r="O2262" s="176">
        <v>46143</v>
      </c>
      <c r="S2262" t="s">
        <v>1470</v>
      </c>
      <c r="T2262" s="180" t="s">
        <v>65</v>
      </c>
      <c r="U2262" t="s">
        <v>66</v>
      </c>
      <c r="V2262" t="str">
        <f>_xlfn.XLOOKUP(UTILIZADAS[[#This Row],[Contacto1]],Tabla2[phone_number_dialed],Tabla2[status_name],,0)</f>
        <v>Agent Not Available</v>
      </c>
    </row>
    <row r="2263" spans="1:22" x14ac:dyDescent="0.25">
      <c r="A2263" t="s">
        <v>4605</v>
      </c>
      <c r="B2263" t="s">
        <v>4421</v>
      </c>
      <c r="C2263" s="4">
        <v>356182480000</v>
      </c>
      <c r="D2263" t="s">
        <v>4605</v>
      </c>
      <c r="G2263" s="176">
        <v>46143</v>
      </c>
      <c r="H2263">
        <v>68675714</v>
      </c>
      <c r="I2263">
        <v>68675714</v>
      </c>
      <c r="O2263" s="176">
        <v>46143</v>
      </c>
      <c r="S2263" t="s">
        <v>4019</v>
      </c>
      <c r="T2263" s="180" t="s">
        <v>65</v>
      </c>
      <c r="U2263" t="s">
        <v>66</v>
      </c>
      <c r="V2263" t="str">
        <f>_xlfn.XLOOKUP(UTILIZADAS[[#This Row],[Contacto1]],Tabla2[phone_number_dialed],Tabla2[status_name],,0)</f>
        <v>Auto busy</v>
      </c>
    </row>
    <row r="2264" spans="1:22" x14ac:dyDescent="0.25">
      <c r="A2264" t="s">
        <v>4605</v>
      </c>
      <c r="B2264" t="s">
        <v>5513</v>
      </c>
      <c r="C2264" s="4">
        <v>364064270000</v>
      </c>
      <c r="D2264" t="s">
        <v>4605</v>
      </c>
      <c r="G2264" s="176">
        <v>46143</v>
      </c>
      <c r="H2264">
        <v>68702493</v>
      </c>
      <c r="I2264">
        <v>68702493</v>
      </c>
      <c r="O2264" s="176">
        <v>46143</v>
      </c>
      <c r="S2264" t="s">
        <v>5514</v>
      </c>
      <c r="T2264" s="180" t="s">
        <v>65</v>
      </c>
      <c r="U2264" t="s">
        <v>66</v>
      </c>
      <c r="V2264" t="str">
        <f>_xlfn.XLOOKUP(UTILIZADAS[[#This Row],[Contacto1]],Tabla2[phone_number_dialed],Tabla2[status_name],,0)</f>
        <v>Agent Not Available</v>
      </c>
    </row>
    <row r="2265" spans="1:22" x14ac:dyDescent="0.25">
      <c r="A2265" t="s">
        <v>4605</v>
      </c>
      <c r="B2265" t="s">
        <v>4425</v>
      </c>
      <c r="C2265" s="4">
        <v>368033760000</v>
      </c>
      <c r="D2265" t="s">
        <v>4605</v>
      </c>
      <c r="G2265" s="176">
        <v>46143</v>
      </c>
      <c r="H2265">
        <v>68705237</v>
      </c>
      <c r="I2265">
        <v>68705237</v>
      </c>
      <c r="O2265" s="176">
        <v>46143</v>
      </c>
      <c r="S2265" t="s">
        <v>4034</v>
      </c>
      <c r="T2265" s="180" t="s">
        <v>65</v>
      </c>
      <c r="U2265" t="s">
        <v>66</v>
      </c>
      <c r="V2265" t="str">
        <f>_xlfn.XLOOKUP(UTILIZADAS[[#This Row],[Contacto1]],Tabla2[phone_number_dialed],Tabla2[status_name],,0)</f>
        <v>Cuenta cesada</v>
      </c>
    </row>
    <row r="2266" spans="1:22" x14ac:dyDescent="0.25">
      <c r="A2266" t="s">
        <v>4605</v>
      </c>
      <c r="B2266" t="s">
        <v>5515</v>
      </c>
      <c r="C2266" s="4">
        <v>357357770000</v>
      </c>
      <c r="D2266" t="s">
        <v>4605</v>
      </c>
      <c r="G2266" s="176">
        <v>46143</v>
      </c>
      <c r="H2266">
        <v>68711220</v>
      </c>
      <c r="I2266">
        <v>68711220</v>
      </c>
      <c r="O2266" s="176">
        <v>46143</v>
      </c>
      <c r="S2266" t="s">
        <v>5516</v>
      </c>
      <c r="T2266" t="s">
        <v>65</v>
      </c>
      <c r="U2266" t="s">
        <v>4619</v>
      </c>
      <c r="V2266" t="str">
        <f>_xlfn.XLOOKUP(UTILIZADAS[[#This Row],[Contacto1]],Tabla2[phone_number_dialed],Tabla2[status_name],,0)</f>
        <v>Agent Not Available</v>
      </c>
    </row>
    <row r="2267" spans="1:22" x14ac:dyDescent="0.25">
      <c r="A2267" t="s">
        <v>4605</v>
      </c>
      <c r="B2267" t="s">
        <v>5517</v>
      </c>
      <c r="C2267" s="4">
        <v>358363920000</v>
      </c>
      <c r="D2267" t="s">
        <v>4605</v>
      </c>
      <c r="G2267" s="176">
        <v>46143</v>
      </c>
      <c r="H2267">
        <v>68712983</v>
      </c>
      <c r="I2267">
        <v>68712983</v>
      </c>
      <c r="O2267" s="176">
        <v>46143</v>
      </c>
      <c r="S2267" t="s">
        <v>5518</v>
      </c>
      <c r="T2267" t="s">
        <v>65</v>
      </c>
      <c r="U2267" t="s">
        <v>4619</v>
      </c>
      <c r="V2267" t="str">
        <f>_xlfn.XLOOKUP(UTILIZADAS[[#This Row],[Contacto1]],Tabla2[phone_number_dialed],Tabla2[status_name],,0)</f>
        <v>Agent Not Available</v>
      </c>
    </row>
    <row r="2268" spans="1:22" x14ac:dyDescent="0.25">
      <c r="A2268" t="s">
        <v>4605</v>
      </c>
      <c r="B2268" t="s">
        <v>2282</v>
      </c>
      <c r="C2268" s="4">
        <v>358364450000</v>
      </c>
      <c r="D2268" t="s">
        <v>4605</v>
      </c>
      <c r="G2268" s="176">
        <v>46143</v>
      </c>
      <c r="H2268">
        <v>68724479</v>
      </c>
      <c r="I2268">
        <v>68724479</v>
      </c>
      <c r="O2268" s="176">
        <v>46143</v>
      </c>
      <c r="S2268" t="s">
        <v>3829</v>
      </c>
      <c r="T2268" s="180" t="s">
        <v>65</v>
      </c>
      <c r="U2268" t="s">
        <v>66</v>
      </c>
      <c r="V2268" t="str">
        <f>_xlfn.XLOOKUP(UTILIZADAS[[#This Row],[Contacto1]],Tabla2[phone_number_dialed],Tabla2[status_name],,0)</f>
        <v>Cuenta cesada</v>
      </c>
    </row>
    <row r="2269" spans="1:22" x14ac:dyDescent="0.25">
      <c r="A2269" t="s">
        <v>4605</v>
      </c>
      <c r="B2269" t="s">
        <v>1239</v>
      </c>
      <c r="C2269" s="4">
        <v>354376890000</v>
      </c>
      <c r="D2269" t="s">
        <v>4605</v>
      </c>
      <c r="G2269" s="176">
        <v>46143</v>
      </c>
      <c r="H2269">
        <v>68738533</v>
      </c>
      <c r="I2269">
        <v>68738533</v>
      </c>
      <c r="O2269" s="176">
        <v>46143</v>
      </c>
      <c r="S2269" t="s">
        <v>1240</v>
      </c>
      <c r="T2269" s="180" t="s">
        <v>65</v>
      </c>
      <c r="U2269" t="s">
        <v>66</v>
      </c>
      <c r="V2269" t="str">
        <f>_xlfn.XLOOKUP(UTILIZADAS[[#This Row],[Contacto1]],Tabla2[phone_number_dialed],Tabla2[status_name],,0)</f>
        <v>Agent Not Available</v>
      </c>
    </row>
    <row r="2270" spans="1:22" x14ac:dyDescent="0.25">
      <c r="A2270" t="s">
        <v>4605</v>
      </c>
      <c r="B2270" t="s">
        <v>5519</v>
      </c>
      <c r="C2270" s="4">
        <v>364005300000</v>
      </c>
      <c r="D2270" t="s">
        <v>4605</v>
      </c>
      <c r="G2270" s="176">
        <v>46143</v>
      </c>
      <c r="H2270">
        <v>68740932</v>
      </c>
      <c r="I2270">
        <v>68740932</v>
      </c>
      <c r="O2270" s="176">
        <v>46143</v>
      </c>
      <c r="S2270" t="s">
        <v>5520</v>
      </c>
      <c r="T2270" t="s">
        <v>65</v>
      </c>
      <c r="U2270" t="s">
        <v>4619</v>
      </c>
      <c r="V2270" t="str">
        <f>_xlfn.XLOOKUP(UTILIZADAS[[#This Row],[Contacto1]],Tabla2[phone_number_dialed],Tabla2[status_name],,0)</f>
        <v>Buzon de voz</v>
      </c>
    </row>
    <row r="2271" spans="1:22" x14ac:dyDescent="0.25">
      <c r="A2271" t="s">
        <v>4605</v>
      </c>
      <c r="B2271" t="s">
        <v>2446</v>
      </c>
      <c r="C2271" s="4">
        <v>364030600000</v>
      </c>
      <c r="D2271" t="s">
        <v>4605</v>
      </c>
      <c r="G2271" s="176">
        <v>46143</v>
      </c>
      <c r="H2271">
        <v>68743602</v>
      </c>
      <c r="I2271">
        <v>68743602</v>
      </c>
      <c r="O2271" s="176">
        <v>46143</v>
      </c>
      <c r="S2271" t="s">
        <v>4025</v>
      </c>
      <c r="T2271" s="180" t="s">
        <v>85</v>
      </c>
      <c r="U2271" t="s">
        <v>66</v>
      </c>
      <c r="V2271" t="str">
        <f>_xlfn.XLOOKUP(UTILIZADAS[[#This Row],[Contacto1]],Tabla2[phone_number_dialed],Tabla2[status_name],,0)</f>
        <v>Agent Not Available</v>
      </c>
    </row>
    <row r="2272" spans="1:22" x14ac:dyDescent="0.25">
      <c r="A2272" t="s">
        <v>4605</v>
      </c>
      <c r="B2272" t="s">
        <v>5521</v>
      </c>
      <c r="C2272" s="4">
        <v>364065020000</v>
      </c>
      <c r="D2272" t="s">
        <v>4605</v>
      </c>
      <c r="G2272" s="176">
        <v>46143</v>
      </c>
      <c r="H2272">
        <v>68744784</v>
      </c>
      <c r="I2272">
        <v>68744784</v>
      </c>
      <c r="O2272" s="176">
        <v>46143</v>
      </c>
      <c r="S2272" t="s">
        <v>5522</v>
      </c>
      <c r="T2272" s="180" t="s">
        <v>65</v>
      </c>
      <c r="U2272" t="s">
        <v>66</v>
      </c>
      <c r="V2272" t="str">
        <f>_xlfn.XLOOKUP(UTILIZADAS[[#This Row],[Contacto1]],Tabla2[phone_number_dialed],Tabla2[status_name],,0)</f>
        <v>Agent Not Available</v>
      </c>
    </row>
    <row r="2273" spans="1:22" x14ac:dyDescent="0.25">
      <c r="A2273" t="s">
        <v>4605</v>
      </c>
      <c r="B2273" t="s">
        <v>1173</v>
      </c>
      <c r="C2273" s="4">
        <v>354386270000</v>
      </c>
      <c r="D2273" t="s">
        <v>4605</v>
      </c>
      <c r="G2273" s="176">
        <v>46143</v>
      </c>
      <c r="H2273">
        <v>68745282</v>
      </c>
      <c r="I2273">
        <v>68745282</v>
      </c>
      <c r="O2273" s="176">
        <v>46143</v>
      </c>
      <c r="S2273">
        <v>118866555</v>
      </c>
      <c r="T2273" s="180" t="s">
        <v>65</v>
      </c>
      <c r="U2273" t="s">
        <v>66</v>
      </c>
      <c r="V2273" t="str">
        <f>_xlfn.XLOOKUP(UTILIZADAS[[#This Row],[Contacto1]],Tabla2[phone_number_dialed],Tabla2[status_name],,0)</f>
        <v>Buzon de voz</v>
      </c>
    </row>
    <row r="2274" spans="1:22" x14ac:dyDescent="0.25">
      <c r="A2274" t="s">
        <v>4605</v>
      </c>
      <c r="B2274" t="s">
        <v>5523</v>
      </c>
      <c r="C2274" s="4">
        <v>368009910000</v>
      </c>
      <c r="D2274" t="s">
        <v>4605</v>
      </c>
      <c r="G2274" s="176">
        <v>46143</v>
      </c>
      <c r="H2274">
        <v>68745282</v>
      </c>
      <c r="I2274">
        <v>68745282</v>
      </c>
      <c r="O2274" s="176">
        <v>46143</v>
      </c>
      <c r="S2274" t="s">
        <v>5524</v>
      </c>
      <c r="T2274" t="s">
        <v>65</v>
      </c>
      <c r="U2274" t="s">
        <v>4619</v>
      </c>
      <c r="V2274" t="str">
        <f>_xlfn.XLOOKUP(UTILIZADAS[[#This Row],[Contacto1]],Tabla2[phone_number_dialed],Tabla2[status_name],,0)</f>
        <v>Buzon de voz</v>
      </c>
    </row>
    <row r="2275" spans="1:22" x14ac:dyDescent="0.25">
      <c r="A2275" t="s">
        <v>4605</v>
      </c>
      <c r="B2275" t="s">
        <v>1203</v>
      </c>
      <c r="C2275" s="4">
        <v>358667870000</v>
      </c>
      <c r="D2275" t="s">
        <v>4605</v>
      </c>
      <c r="G2275" s="176">
        <v>46143</v>
      </c>
      <c r="H2275">
        <v>68759366</v>
      </c>
      <c r="I2275">
        <v>68759366</v>
      </c>
      <c r="O2275" s="176">
        <v>46143</v>
      </c>
      <c r="S2275" t="s">
        <v>1204</v>
      </c>
      <c r="T2275" s="180" t="s">
        <v>65</v>
      </c>
      <c r="U2275" t="s">
        <v>66</v>
      </c>
      <c r="V2275" t="str">
        <f>_xlfn.XLOOKUP(UTILIZADAS[[#This Row],[Contacto1]],Tabla2[phone_number_dialed],Tabla2[status_name],,0)</f>
        <v>Agent Not Available</v>
      </c>
    </row>
    <row r="2276" spans="1:22" x14ac:dyDescent="0.25">
      <c r="A2276" t="s">
        <v>4605</v>
      </c>
      <c r="B2276" t="s">
        <v>1281</v>
      </c>
      <c r="C2276" s="4">
        <v>282001570000</v>
      </c>
      <c r="D2276" t="s">
        <v>4605</v>
      </c>
      <c r="G2276" s="176">
        <v>46143</v>
      </c>
      <c r="H2276">
        <v>68765432</v>
      </c>
      <c r="I2276">
        <v>68765432</v>
      </c>
      <c r="O2276" s="176">
        <v>46143</v>
      </c>
      <c r="S2276" t="s">
        <v>1282</v>
      </c>
      <c r="T2276" s="180" t="s">
        <v>65</v>
      </c>
      <c r="U2276" t="s">
        <v>66</v>
      </c>
      <c r="V2276" t="str">
        <f>_xlfn.XLOOKUP(UTILIZADAS[[#This Row],[Contacto1]],Tabla2[phone_number_dialed],Tabla2[status_name],,0)</f>
        <v>Auto busy</v>
      </c>
    </row>
    <row r="2277" spans="1:22" x14ac:dyDescent="0.25">
      <c r="A2277" t="s">
        <v>4605</v>
      </c>
      <c r="B2277" t="s">
        <v>2458</v>
      </c>
      <c r="C2277" s="4">
        <v>323068970000</v>
      </c>
      <c r="D2277" t="s">
        <v>4605</v>
      </c>
      <c r="G2277" s="176">
        <v>46143</v>
      </c>
      <c r="H2277">
        <v>68775065</v>
      </c>
      <c r="I2277">
        <v>68775065</v>
      </c>
      <c r="O2277" s="176">
        <v>46143</v>
      </c>
      <c r="S2277" t="s">
        <v>4037</v>
      </c>
      <c r="T2277" s="180" t="s">
        <v>65</v>
      </c>
      <c r="U2277" t="s">
        <v>66</v>
      </c>
      <c r="V2277" t="str">
        <f>_xlfn.XLOOKUP(UTILIZADAS[[#This Row],[Contacto1]],Tabla2[phone_number_dialed],Tabla2[status_name],,0)</f>
        <v>Cuenta cesada</v>
      </c>
    </row>
    <row r="2278" spans="1:22" x14ac:dyDescent="0.25">
      <c r="A2278" t="s">
        <v>4605</v>
      </c>
      <c r="B2278" t="s">
        <v>4434</v>
      </c>
      <c r="C2278" s="4">
        <v>362036160000</v>
      </c>
      <c r="D2278" t="s">
        <v>4605</v>
      </c>
      <c r="G2278" s="176">
        <v>46143</v>
      </c>
      <c r="H2278">
        <v>68777997</v>
      </c>
      <c r="I2278">
        <v>68777997</v>
      </c>
      <c r="O2278" s="176">
        <v>46143</v>
      </c>
      <c r="S2278" t="s">
        <v>4052</v>
      </c>
      <c r="T2278" s="180" t="s">
        <v>65</v>
      </c>
      <c r="U2278" t="s">
        <v>66</v>
      </c>
      <c r="V2278" t="str">
        <f>_xlfn.XLOOKUP(UTILIZADAS[[#This Row],[Contacto1]],Tabla2[phone_number_dialed],Tabla2[status_name],,0)</f>
        <v>Auto busy</v>
      </c>
    </row>
    <row r="2279" spans="1:22" x14ac:dyDescent="0.25">
      <c r="A2279" t="s">
        <v>4605</v>
      </c>
      <c r="B2279" t="s">
        <v>5525</v>
      </c>
      <c r="C2279" s="4">
        <v>364087080000</v>
      </c>
      <c r="D2279" t="s">
        <v>4605</v>
      </c>
      <c r="G2279" s="176">
        <v>46143</v>
      </c>
      <c r="H2279">
        <v>68790727</v>
      </c>
      <c r="I2279">
        <v>68790727</v>
      </c>
      <c r="O2279" s="176">
        <v>46143</v>
      </c>
      <c r="S2279" t="s">
        <v>5526</v>
      </c>
      <c r="T2279" s="180" t="s">
        <v>85</v>
      </c>
      <c r="U2279" t="s">
        <v>66</v>
      </c>
      <c r="V2279" t="str">
        <f>_xlfn.XLOOKUP(UTILIZADAS[[#This Row],[Contacto1]],Tabla2[phone_number_dialed],Tabla2[status_name],,0)</f>
        <v>No Answer AutoDial</v>
      </c>
    </row>
    <row r="2280" spans="1:22" x14ac:dyDescent="0.25">
      <c r="A2280" t="s">
        <v>4605</v>
      </c>
      <c r="B2280" t="s">
        <v>316</v>
      </c>
      <c r="C2280" s="4">
        <v>354382280000</v>
      </c>
      <c r="D2280" t="s">
        <v>4605</v>
      </c>
      <c r="G2280" s="176">
        <v>46143</v>
      </c>
      <c r="H2280">
        <v>68805236</v>
      </c>
      <c r="I2280">
        <v>68805236</v>
      </c>
      <c r="O2280" s="176">
        <v>46143</v>
      </c>
      <c r="S2280" t="s">
        <v>317</v>
      </c>
      <c r="T2280" t="s">
        <v>65</v>
      </c>
      <c r="U2280" t="s">
        <v>597</v>
      </c>
      <c r="V2280" t="str">
        <f>_xlfn.XLOOKUP(UTILIZADAS[[#This Row],[Contacto1]],Tabla2[phone_number_dialed],Tabla2[status_name],,0)</f>
        <v>No Answer AutoDial</v>
      </c>
    </row>
    <row r="2281" spans="1:22" x14ac:dyDescent="0.25">
      <c r="A2281" t="s">
        <v>4605</v>
      </c>
      <c r="B2281" t="s">
        <v>2310</v>
      </c>
      <c r="C2281" s="4">
        <v>359374450000</v>
      </c>
      <c r="D2281" t="s">
        <v>4605</v>
      </c>
      <c r="G2281" s="176">
        <v>46143</v>
      </c>
      <c r="H2281">
        <v>68811259</v>
      </c>
      <c r="I2281">
        <v>68811259</v>
      </c>
      <c r="O2281" s="176">
        <v>46143</v>
      </c>
      <c r="S2281" t="s">
        <v>3862</v>
      </c>
      <c r="T2281" s="180" t="s">
        <v>65</v>
      </c>
      <c r="U2281" t="s">
        <v>66</v>
      </c>
      <c r="V2281" t="str">
        <f>_xlfn.XLOOKUP(UTILIZADAS[[#This Row],[Contacto1]],Tabla2[phone_number_dialed],Tabla2[status_name],,0)</f>
        <v>Cuenta cesada</v>
      </c>
    </row>
    <row r="2282" spans="1:22" x14ac:dyDescent="0.25">
      <c r="A2282" t="s">
        <v>4605</v>
      </c>
      <c r="B2282" t="s">
        <v>5527</v>
      </c>
      <c r="C2282" s="4">
        <v>365024500000</v>
      </c>
      <c r="D2282" t="s">
        <v>4605</v>
      </c>
      <c r="G2282" s="176">
        <v>46143</v>
      </c>
      <c r="H2282">
        <v>68827027</v>
      </c>
      <c r="I2282">
        <v>68827027</v>
      </c>
      <c r="O2282" s="176">
        <v>46143</v>
      </c>
      <c r="S2282" t="s">
        <v>5528</v>
      </c>
      <c r="T2282" t="s">
        <v>65</v>
      </c>
      <c r="U2282" t="s">
        <v>4619</v>
      </c>
      <c r="V2282" t="str">
        <f>_xlfn.XLOOKUP(UTILIZADAS[[#This Row],[Contacto1]],Tabla2[phone_number_dialed],Tabla2[status_name],,0)</f>
        <v>Buzon de voz</v>
      </c>
    </row>
    <row r="2283" spans="1:22" x14ac:dyDescent="0.25">
      <c r="A2283" t="s">
        <v>4605</v>
      </c>
      <c r="B2283" t="s">
        <v>5529</v>
      </c>
      <c r="C2283" s="4">
        <v>364000640000</v>
      </c>
      <c r="D2283" t="s">
        <v>4605</v>
      </c>
      <c r="G2283" s="176">
        <v>46143</v>
      </c>
      <c r="H2283">
        <v>68831728</v>
      </c>
      <c r="I2283">
        <v>68831728</v>
      </c>
      <c r="O2283" s="176">
        <v>46143</v>
      </c>
      <c r="S2283" t="s">
        <v>5530</v>
      </c>
      <c r="T2283" t="s">
        <v>65</v>
      </c>
      <c r="U2283" t="s">
        <v>4619</v>
      </c>
      <c r="V2283" t="str">
        <f>_xlfn.XLOOKUP(UTILIZADAS[[#This Row],[Contacto1]],Tabla2[phone_number_dialed],Tabla2[status_name],,0)</f>
        <v>Volver a llamar</v>
      </c>
    </row>
    <row r="2284" spans="1:22" x14ac:dyDescent="0.25">
      <c r="A2284" t="s">
        <v>4605</v>
      </c>
      <c r="B2284" t="s">
        <v>5531</v>
      </c>
      <c r="C2284" s="4">
        <v>355369030000</v>
      </c>
      <c r="D2284" t="s">
        <v>4605</v>
      </c>
      <c r="G2284" s="176">
        <v>46143</v>
      </c>
      <c r="H2284">
        <v>68836236</v>
      </c>
      <c r="I2284">
        <v>68836236</v>
      </c>
      <c r="O2284" s="176">
        <v>46143</v>
      </c>
      <c r="S2284" t="s">
        <v>1312</v>
      </c>
      <c r="T2284" s="180" t="s">
        <v>65</v>
      </c>
      <c r="U2284" t="s">
        <v>66</v>
      </c>
      <c r="V2284" t="str">
        <f>_xlfn.XLOOKUP(UTILIZADAS[[#This Row],[Contacto1]],Tabla2[phone_number_dialed],Tabla2[status_name],,0)</f>
        <v>Agent Not Available</v>
      </c>
    </row>
    <row r="2285" spans="1:22" x14ac:dyDescent="0.25">
      <c r="A2285" t="s">
        <v>4605</v>
      </c>
      <c r="B2285" t="s">
        <v>91</v>
      </c>
      <c r="C2285" s="4">
        <v>363010370000</v>
      </c>
      <c r="D2285" t="s">
        <v>4605</v>
      </c>
      <c r="G2285" s="176">
        <v>46143</v>
      </c>
      <c r="H2285">
        <v>68838441</v>
      </c>
      <c r="I2285">
        <v>68838441</v>
      </c>
      <c r="O2285" s="176">
        <v>46143</v>
      </c>
      <c r="S2285" t="s">
        <v>92</v>
      </c>
      <c r="T2285" s="180" t="s">
        <v>65</v>
      </c>
      <c r="U2285" t="s">
        <v>66</v>
      </c>
      <c r="V2285" t="str">
        <f>_xlfn.XLOOKUP(UTILIZADAS[[#This Row],[Contacto1]],Tabla2[phone_number_dialed],Tabla2[status_name],,0)</f>
        <v>Auto busy</v>
      </c>
    </row>
    <row r="2286" spans="1:22" x14ac:dyDescent="0.25">
      <c r="A2286" t="s">
        <v>4605</v>
      </c>
      <c r="B2286" t="s">
        <v>5532</v>
      </c>
      <c r="C2286" s="4">
        <v>367057200000</v>
      </c>
      <c r="D2286" t="s">
        <v>4605</v>
      </c>
      <c r="G2286" s="176">
        <v>46143</v>
      </c>
      <c r="H2286">
        <v>68865082</v>
      </c>
      <c r="I2286">
        <v>68865082</v>
      </c>
      <c r="O2286" s="176">
        <v>46143</v>
      </c>
      <c r="S2286" t="s">
        <v>5533</v>
      </c>
      <c r="T2286" s="180" t="s">
        <v>65</v>
      </c>
      <c r="U2286" t="s">
        <v>66</v>
      </c>
      <c r="V2286" t="str">
        <f>_xlfn.XLOOKUP(UTILIZADAS[[#This Row],[Contacto1]],Tabla2[phone_number_dialed],Tabla2[status_name],,0)</f>
        <v>Agent Not Available</v>
      </c>
    </row>
    <row r="2287" spans="1:22" x14ac:dyDescent="0.25">
      <c r="A2287" t="s">
        <v>4605</v>
      </c>
      <c r="B2287" t="s">
        <v>2371</v>
      </c>
      <c r="C2287" s="4">
        <v>351385850000</v>
      </c>
      <c r="D2287" t="s">
        <v>4605</v>
      </c>
      <c r="G2287" s="176">
        <v>46143</v>
      </c>
      <c r="H2287">
        <v>68872570</v>
      </c>
      <c r="I2287">
        <v>68872570</v>
      </c>
      <c r="O2287" s="176">
        <v>46143</v>
      </c>
      <c r="S2287" t="s">
        <v>3939</v>
      </c>
      <c r="T2287" s="180" t="s">
        <v>65</v>
      </c>
      <c r="U2287" t="s">
        <v>66</v>
      </c>
      <c r="V2287" t="str">
        <f>_xlfn.XLOOKUP(UTILIZADAS[[#This Row],[Contacto1]],Tabla2[phone_number_dialed],Tabla2[status_name],,0)</f>
        <v>Cuenta cesada</v>
      </c>
    </row>
    <row r="2288" spans="1:22" x14ac:dyDescent="0.25">
      <c r="A2288" t="s">
        <v>4605</v>
      </c>
      <c r="B2288" t="s">
        <v>5534</v>
      </c>
      <c r="C2288" s="4">
        <v>363029960000</v>
      </c>
      <c r="D2288" t="s">
        <v>4605</v>
      </c>
      <c r="G2288" s="176">
        <v>46143</v>
      </c>
      <c r="H2288">
        <v>68884359</v>
      </c>
      <c r="I2288">
        <v>68884359</v>
      </c>
      <c r="O2288" s="176">
        <v>46143</v>
      </c>
      <c r="S2288" t="s">
        <v>4599</v>
      </c>
      <c r="T2288" t="s">
        <v>65</v>
      </c>
      <c r="U2288" t="s">
        <v>4619</v>
      </c>
      <c r="V2288" t="str">
        <f>_xlfn.XLOOKUP(UTILIZADAS[[#This Row],[Contacto1]],Tabla2[phone_number_dialed],Tabla2[status_name],,0)</f>
        <v>Agent Not Available</v>
      </c>
    </row>
    <row r="2289" spans="1:22" x14ac:dyDescent="0.25">
      <c r="A2289" t="s">
        <v>4605</v>
      </c>
      <c r="B2289" t="s">
        <v>5535</v>
      </c>
      <c r="C2289" s="4">
        <v>368082820000</v>
      </c>
      <c r="D2289" t="s">
        <v>4605</v>
      </c>
      <c r="G2289" s="176">
        <v>46143</v>
      </c>
      <c r="H2289">
        <v>68902344</v>
      </c>
      <c r="I2289">
        <v>68902344</v>
      </c>
      <c r="O2289" s="176">
        <v>46143</v>
      </c>
      <c r="S2289" t="s">
        <v>5536</v>
      </c>
      <c r="T2289" s="180" t="s">
        <v>65</v>
      </c>
      <c r="U2289" t="s">
        <v>66</v>
      </c>
      <c r="V2289" t="str">
        <f>_xlfn.XLOOKUP(UTILIZADAS[[#This Row],[Contacto1]],Tabla2[phone_number_dialed],Tabla2[status_name],,0)</f>
        <v>Agent Not Available</v>
      </c>
    </row>
    <row r="2290" spans="1:22" x14ac:dyDescent="0.25">
      <c r="A2290" t="s">
        <v>4605</v>
      </c>
      <c r="B2290" t="s">
        <v>2470</v>
      </c>
      <c r="C2290" s="4">
        <v>365034070000</v>
      </c>
      <c r="D2290" t="s">
        <v>4605</v>
      </c>
      <c r="G2290" s="176">
        <v>46143</v>
      </c>
      <c r="H2290">
        <v>68905432</v>
      </c>
      <c r="I2290">
        <v>68905432</v>
      </c>
      <c r="O2290" s="176">
        <v>46143</v>
      </c>
      <c r="S2290" t="s">
        <v>4057</v>
      </c>
      <c r="T2290" s="180" t="s">
        <v>65</v>
      </c>
      <c r="U2290" t="s">
        <v>66</v>
      </c>
      <c r="V2290" t="str">
        <f>_xlfn.XLOOKUP(UTILIZADAS[[#This Row],[Contacto1]],Tabla2[phone_number_dialed],Tabla2[status_name],,0)</f>
        <v>Agent Not Available</v>
      </c>
    </row>
    <row r="2291" spans="1:22" x14ac:dyDescent="0.25">
      <c r="A2291" t="s">
        <v>4605</v>
      </c>
      <c r="B2291" t="s">
        <v>579</v>
      </c>
      <c r="C2291" s="4">
        <v>353352650000</v>
      </c>
      <c r="D2291" t="s">
        <v>4605</v>
      </c>
      <c r="G2291" s="176">
        <v>46143</v>
      </c>
      <c r="H2291">
        <v>68905432</v>
      </c>
      <c r="I2291">
        <v>68905432</v>
      </c>
      <c r="O2291" s="176">
        <v>46143</v>
      </c>
      <c r="S2291" t="s">
        <v>580</v>
      </c>
      <c r="T2291" t="s">
        <v>65</v>
      </c>
      <c r="U2291" t="s">
        <v>597</v>
      </c>
      <c r="V2291" t="str">
        <f>_xlfn.XLOOKUP(UTILIZADAS[[#This Row],[Contacto1]],Tabla2[phone_number_dialed],Tabla2[status_name],,0)</f>
        <v>Agent Not Available</v>
      </c>
    </row>
    <row r="2292" spans="1:22" x14ac:dyDescent="0.25">
      <c r="A2292" t="s">
        <v>4605</v>
      </c>
      <c r="B2292" t="s">
        <v>197</v>
      </c>
      <c r="C2292" s="4">
        <v>369003370000</v>
      </c>
      <c r="D2292" t="s">
        <v>4605</v>
      </c>
      <c r="G2292" s="176">
        <v>46143</v>
      </c>
      <c r="H2292">
        <v>68906543</v>
      </c>
      <c r="I2292">
        <v>68906543</v>
      </c>
      <c r="O2292" s="176">
        <v>46143</v>
      </c>
      <c r="S2292" t="s">
        <v>198</v>
      </c>
      <c r="T2292" s="180" t="s">
        <v>65</v>
      </c>
      <c r="U2292" t="s">
        <v>66</v>
      </c>
      <c r="V2292" t="str">
        <f>_xlfn.XLOOKUP(UTILIZADAS[[#This Row],[Contacto1]],Tabla2[phone_number_dialed],Tabla2[status_name],,0)</f>
        <v>Agent Not Available</v>
      </c>
    </row>
    <row r="2293" spans="1:22" x14ac:dyDescent="0.25">
      <c r="A2293" t="s">
        <v>4605</v>
      </c>
      <c r="B2293" t="s">
        <v>2450</v>
      </c>
      <c r="C2293" s="4">
        <v>361031490000</v>
      </c>
      <c r="D2293" t="s">
        <v>4605</v>
      </c>
      <c r="G2293" s="176">
        <v>46143</v>
      </c>
      <c r="H2293">
        <v>68907654</v>
      </c>
      <c r="I2293">
        <v>68907654</v>
      </c>
      <c r="O2293" s="176">
        <v>46143</v>
      </c>
      <c r="S2293" t="s">
        <v>4029</v>
      </c>
      <c r="T2293" s="180" t="s">
        <v>65</v>
      </c>
      <c r="U2293" t="s">
        <v>66</v>
      </c>
      <c r="V2293" t="str">
        <f>_xlfn.XLOOKUP(UTILIZADAS[[#This Row],[Contacto1]],Tabla2[phone_number_dialed],Tabla2[status_name],,0)</f>
        <v>Agent Not Available</v>
      </c>
    </row>
    <row r="2294" spans="1:22" x14ac:dyDescent="0.25">
      <c r="A2294" t="s">
        <v>4605</v>
      </c>
      <c r="B2294" t="s">
        <v>2348</v>
      </c>
      <c r="C2294" s="4">
        <v>367018910000</v>
      </c>
      <c r="D2294" t="s">
        <v>4605</v>
      </c>
      <c r="G2294" s="176">
        <v>46143</v>
      </c>
      <c r="H2294">
        <v>68926032</v>
      </c>
      <c r="I2294">
        <v>68926032</v>
      </c>
      <c r="O2294" s="176">
        <v>46143</v>
      </c>
      <c r="S2294" t="s">
        <v>3906</v>
      </c>
      <c r="T2294" t="s">
        <v>65</v>
      </c>
      <c r="U2294" t="s">
        <v>4619</v>
      </c>
      <c r="V2294" t="str">
        <f>_xlfn.XLOOKUP(UTILIZADAS[[#This Row],[Contacto1]],Tabla2[phone_number_dialed],Tabla2[status_name],,0)</f>
        <v>Agent Not Available</v>
      </c>
    </row>
    <row r="2295" spans="1:22" x14ac:dyDescent="0.25">
      <c r="A2295" t="s">
        <v>4605</v>
      </c>
      <c r="B2295" t="s">
        <v>5537</v>
      </c>
      <c r="C2295" s="4">
        <v>361046610000</v>
      </c>
      <c r="D2295" t="s">
        <v>4605</v>
      </c>
      <c r="G2295" s="176">
        <v>46143</v>
      </c>
      <c r="H2295">
        <v>68926334</v>
      </c>
      <c r="I2295">
        <v>68926334</v>
      </c>
      <c r="O2295" s="176">
        <v>46143</v>
      </c>
      <c r="S2295" t="s">
        <v>5538</v>
      </c>
      <c r="T2295" s="180" t="s">
        <v>65</v>
      </c>
      <c r="U2295" t="s">
        <v>66</v>
      </c>
      <c r="V2295" t="str">
        <f>_xlfn.XLOOKUP(UTILIZADAS[[#This Row],[Contacto1]],Tabla2[phone_number_dialed],Tabla2[status_name],,0)</f>
        <v>Agent Not Available</v>
      </c>
    </row>
    <row r="2296" spans="1:22" x14ac:dyDescent="0.25">
      <c r="A2296" t="s">
        <v>4605</v>
      </c>
      <c r="B2296" t="s">
        <v>5539</v>
      </c>
      <c r="C2296" s="4">
        <v>363070580000</v>
      </c>
      <c r="D2296" t="s">
        <v>4605</v>
      </c>
      <c r="G2296" s="176">
        <v>46143</v>
      </c>
      <c r="H2296">
        <v>68927243</v>
      </c>
      <c r="I2296">
        <v>68927243</v>
      </c>
      <c r="O2296" s="176">
        <v>46143</v>
      </c>
      <c r="S2296" t="s">
        <v>5540</v>
      </c>
      <c r="T2296" s="180" t="s">
        <v>65</v>
      </c>
      <c r="U2296" t="s">
        <v>66</v>
      </c>
      <c r="V2296" t="str">
        <f>_xlfn.XLOOKUP(UTILIZADAS[[#This Row],[Contacto1]],Tabla2[phone_number_dialed],Tabla2[status_name],,0)</f>
        <v>Agent Not Available</v>
      </c>
    </row>
    <row r="2297" spans="1:22" x14ac:dyDescent="0.25">
      <c r="A2297" t="s">
        <v>4605</v>
      </c>
      <c r="B2297" t="s">
        <v>5541</v>
      </c>
      <c r="C2297" s="4">
        <v>368018870000</v>
      </c>
      <c r="D2297" t="s">
        <v>4605</v>
      </c>
      <c r="G2297" s="176">
        <v>46143</v>
      </c>
      <c r="H2297">
        <v>68933284</v>
      </c>
      <c r="I2297">
        <v>68933284</v>
      </c>
      <c r="O2297" s="176">
        <v>46143</v>
      </c>
      <c r="S2297" t="s">
        <v>5542</v>
      </c>
      <c r="T2297" t="s">
        <v>65</v>
      </c>
      <c r="U2297" t="s">
        <v>4619</v>
      </c>
      <c r="V2297" t="str">
        <f>_xlfn.XLOOKUP(UTILIZADAS[[#This Row],[Contacto1]],Tabla2[phone_number_dialed],Tabla2[status_name],,0)</f>
        <v>Mensaje a tercero</v>
      </c>
    </row>
    <row r="2298" spans="1:22" x14ac:dyDescent="0.25">
      <c r="A2298" t="s">
        <v>4605</v>
      </c>
      <c r="B2298" t="s">
        <v>5543</v>
      </c>
      <c r="C2298" s="4">
        <v>368062750000</v>
      </c>
      <c r="D2298" t="s">
        <v>4605</v>
      </c>
      <c r="G2298" s="176">
        <v>46143</v>
      </c>
      <c r="H2298">
        <v>68955068</v>
      </c>
      <c r="I2298">
        <v>68955068</v>
      </c>
      <c r="O2298" s="176">
        <v>46143</v>
      </c>
      <c r="S2298" t="s">
        <v>5544</v>
      </c>
      <c r="T2298" s="180" t="s">
        <v>65</v>
      </c>
      <c r="U2298" t="s">
        <v>66</v>
      </c>
      <c r="V2298" t="str">
        <f>_xlfn.XLOOKUP(UTILIZADAS[[#This Row],[Contacto1]],Tabla2[phone_number_dialed],Tabla2[status_name],,0)</f>
        <v>Buzon de voz</v>
      </c>
    </row>
    <row r="2299" spans="1:22" x14ac:dyDescent="0.25">
      <c r="A2299" t="s">
        <v>4605</v>
      </c>
      <c r="B2299" t="s">
        <v>5545</v>
      </c>
      <c r="C2299" s="4">
        <v>366073560000</v>
      </c>
      <c r="D2299" t="s">
        <v>4605</v>
      </c>
      <c r="G2299" s="176">
        <v>46143</v>
      </c>
      <c r="H2299">
        <v>68959356</v>
      </c>
      <c r="I2299">
        <v>68959356</v>
      </c>
      <c r="O2299" s="176">
        <v>46143</v>
      </c>
      <c r="S2299" t="s">
        <v>5546</v>
      </c>
      <c r="T2299" s="180" t="s">
        <v>65</v>
      </c>
      <c r="U2299" t="s">
        <v>66</v>
      </c>
      <c r="V2299" t="str">
        <f>_xlfn.XLOOKUP(UTILIZADAS[[#This Row],[Contacto1]],Tabla2[phone_number_dialed],Tabla2[status_name],,0)</f>
        <v>Agent Not Available</v>
      </c>
    </row>
    <row r="2300" spans="1:22" x14ac:dyDescent="0.25">
      <c r="A2300" t="s">
        <v>4605</v>
      </c>
      <c r="B2300" t="s">
        <v>5547</v>
      </c>
      <c r="C2300" s="4">
        <v>352300730000</v>
      </c>
      <c r="D2300" t="s">
        <v>4605</v>
      </c>
      <c r="G2300" s="176">
        <v>46143</v>
      </c>
      <c r="H2300">
        <v>68966522</v>
      </c>
      <c r="I2300">
        <v>68966522</v>
      </c>
      <c r="O2300" s="176">
        <v>46143</v>
      </c>
      <c r="S2300" t="s">
        <v>5548</v>
      </c>
      <c r="T2300" t="s">
        <v>65</v>
      </c>
      <c r="U2300" t="s">
        <v>4619</v>
      </c>
      <c r="V2300" t="str">
        <f>_xlfn.XLOOKUP(UTILIZADAS[[#This Row],[Contacto1]],Tabla2[phone_number_dialed],Tabla2[status_name],,0)</f>
        <v>Agent Not Available</v>
      </c>
    </row>
    <row r="2301" spans="1:22" x14ac:dyDescent="0.25">
      <c r="A2301" t="s">
        <v>4605</v>
      </c>
      <c r="B2301" t="s">
        <v>4435</v>
      </c>
      <c r="C2301" s="4">
        <v>367035280000</v>
      </c>
      <c r="D2301" t="s">
        <v>4605</v>
      </c>
      <c r="G2301" s="176">
        <v>46143</v>
      </c>
      <c r="H2301">
        <v>68981574</v>
      </c>
      <c r="I2301">
        <v>68981574</v>
      </c>
      <c r="O2301" s="176">
        <v>46143</v>
      </c>
      <c r="S2301" t="s">
        <v>4055</v>
      </c>
      <c r="T2301" s="180" t="s">
        <v>65</v>
      </c>
      <c r="U2301" t="s">
        <v>66</v>
      </c>
      <c r="V2301" t="str">
        <f>_xlfn.XLOOKUP(UTILIZADAS[[#This Row],[Contacto1]],Tabla2[phone_number_dialed],Tabla2[status_name],,0)</f>
        <v>Agent Not Available</v>
      </c>
    </row>
    <row r="2302" spans="1:22" x14ac:dyDescent="0.25">
      <c r="A2302" t="s">
        <v>4605</v>
      </c>
      <c r="B2302" t="s">
        <v>5549</v>
      </c>
      <c r="C2302" s="4">
        <v>368049760000</v>
      </c>
      <c r="D2302" t="s">
        <v>4605</v>
      </c>
      <c r="G2302" s="176">
        <v>46143</v>
      </c>
      <c r="H2302">
        <v>68992032</v>
      </c>
      <c r="I2302">
        <v>68992032</v>
      </c>
      <c r="O2302" s="176">
        <v>46143</v>
      </c>
      <c r="S2302" t="s">
        <v>5550</v>
      </c>
      <c r="T2302" s="180" t="s">
        <v>65</v>
      </c>
      <c r="U2302" t="s">
        <v>66</v>
      </c>
      <c r="V2302" t="str">
        <f>_xlfn.XLOOKUP(UTILIZADAS[[#This Row],[Contacto1]],Tabla2[phone_number_dialed],Tabla2[status_name],,0)</f>
        <v>Agent Not Available</v>
      </c>
    </row>
    <row r="2303" spans="1:22" x14ac:dyDescent="0.25">
      <c r="A2303" t="s">
        <v>4605</v>
      </c>
      <c r="B2303" t="s">
        <v>4452</v>
      </c>
      <c r="C2303" s="4">
        <v>365035800000</v>
      </c>
      <c r="D2303" t="s">
        <v>4605</v>
      </c>
      <c r="G2303" s="176">
        <v>46143</v>
      </c>
      <c r="H2303">
        <v>69002624</v>
      </c>
      <c r="I2303">
        <v>69002624</v>
      </c>
      <c r="O2303" s="176">
        <v>46143</v>
      </c>
      <c r="S2303" t="s">
        <v>4082</v>
      </c>
      <c r="T2303" s="180" t="s">
        <v>65</v>
      </c>
      <c r="U2303" t="s">
        <v>66</v>
      </c>
      <c r="V2303" t="str">
        <f>_xlfn.XLOOKUP(UTILIZADAS[[#This Row],[Contacto1]],Tabla2[phone_number_dialed],Tabla2[status_name],,0)</f>
        <v>Agent Not Available</v>
      </c>
    </row>
    <row r="2304" spans="1:22" x14ac:dyDescent="0.25">
      <c r="A2304" t="s">
        <v>4605</v>
      </c>
      <c r="B2304" t="s">
        <v>5551</v>
      </c>
      <c r="C2304" s="4">
        <v>342424080000</v>
      </c>
      <c r="D2304" t="s">
        <v>4605</v>
      </c>
      <c r="G2304" s="176">
        <v>46143</v>
      </c>
      <c r="H2304">
        <v>69002665</v>
      </c>
      <c r="I2304">
        <v>69002665</v>
      </c>
      <c r="O2304" s="176">
        <v>46143</v>
      </c>
      <c r="S2304" t="s">
        <v>5552</v>
      </c>
      <c r="T2304" s="180" t="s">
        <v>65</v>
      </c>
      <c r="U2304" t="s">
        <v>66</v>
      </c>
      <c r="V2304" t="str">
        <f>_xlfn.XLOOKUP(UTILIZADAS[[#This Row],[Contacto1]],Tabla2[phone_number_dialed],Tabla2[status_name],,0)</f>
        <v>Auto busy</v>
      </c>
    </row>
    <row r="2305" spans="1:22" x14ac:dyDescent="0.25">
      <c r="A2305" t="s">
        <v>4605</v>
      </c>
      <c r="B2305" t="s">
        <v>5553</v>
      </c>
      <c r="C2305" s="4">
        <v>369001670000</v>
      </c>
      <c r="D2305" t="s">
        <v>4605</v>
      </c>
      <c r="G2305" s="176">
        <v>46143</v>
      </c>
      <c r="H2305">
        <v>69020392</v>
      </c>
      <c r="I2305">
        <v>69020392</v>
      </c>
      <c r="O2305" s="176">
        <v>46143</v>
      </c>
      <c r="S2305" t="s">
        <v>5554</v>
      </c>
      <c r="T2305" t="s">
        <v>65</v>
      </c>
      <c r="U2305" t="s">
        <v>4619</v>
      </c>
      <c r="V2305" t="str">
        <f>_xlfn.XLOOKUP(UTILIZADAS[[#This Row],[Contacto1]],Tabla2[phone_number_dialed],Tabla2[status_name],,0)</f>
        <v>Buzon de voz</v>
      </c>
    </row>
    <row r="2306" spans="1:22" x14ac:dyDescent="0.25">
      <c r="A2306" t="s">
        <v>4605</v>
      </c>
      <c r="B2306" t="s">
        <v>5555</v>
      </c>
      <c r="C2306" s="4">
        <v>361023680000</v>
      </c>
      <c r="D2306" t="s">
        <v>4605</v>
      </c>
      <c r="G2306" s="176">
        <v>46143</v>
      </c>
      <c r="H2306">
        <v>69023547</v>
      </c>
      <c r="I2306">
        <v>69023547</v>
      </c>
      <c r="O2306" s="176">
        <v>46143</v>
      </c>
      <c r="S2306" t="s">
        <v>5556</v>
      </c>
      <c r="T2306" t="s">
        <v>65</v>
      </c>
      <c r="U2306" t="s">
        <v>4619</v>
      </c>
      <c r="V2306" t="str">
        <f>_xlfn.XLOOKUP(UTILIZADAS[[#This Row],[Contacto1]],Tabla2[phone_number_dialed],Tabla2[status_name],,0)</f>
        <v>Numero equivocado</v>
      </c>
    </row>
    <row r="2307" spans="1:22" x14ac:dyDescent="0.25">
      <c r="A2307" t="s">
        <v>4605</v>
      </c>
      <c r="B2307" t="s">
        <v>5557</v>
      </c>
      <c r="C2307" s="4">
        <v>363087020000</v>
      </c>
      <c r="D2307" t="s">
        <v>4605</v>
      </c>
      <c r="G2307" s="176">
        <v>46143</v>
      </c>
      <c r="H2307">
        <v>69028978</v>
      </c>
      <c r="I2307">
        <v>69028978</v>
      </c>
      <c r="O2307" s="176">
        <v>46143</v>
      </c>
      <c r="S2307" t="s">
        <v>5558</v>
      </c>
      <c r="T2307" s="180" t="s">
        <v>65</v>
      </c>
      <c r="U2307" t="s">
        <v>66</v>
      </c>
      <c r="V2307" t="str">
        <f>_xlfn.XLOOKUP(UTILIZADAS[[#This Row],[Contacto1]],Tabla2[phone_number_dialed],Tabla2[status_name],,0)</f>
        <v>No Answer AutoDial</v>
      </c>
    </row>
    <row r="2308" spans="1:22" x14ac:dyDescent="0.25">
      <c r="A2308" t="s">
        <v>4605</v>
      </c>
      <c r="B2308" t="s">
        <v>1367</v>
      </c>
      <c r="C2308" s="4">
        <v>357374630000</v>
      </c>
      <c r="D2308" t="s">
        <v>4605</v>
      </c>
      <c r="G2308" s="176">
        <v>46143</v>
      </c>
      <c r="H2308">
        <v>69029941</v>
      </c>
      <c r="I2308">
        <v>69029941</v>
      </c>
      <c r="O2308" s="176">
        <v>46143</v>
      </c>
      <c r="S2308" t="s">
        <v>1368</v>
      </c>
      <c r="T2308" s="180" t="s">
        <v>65</v>
      </c>
      <c r="U2308" t="s">
        <v>66</v>
      </c>
      <c r="V2308" t="str">
        <f>_xlfn.XLOOKUP(UTILIZADAS[[#This Row],[Contacto1]],Tabla2[phone_number_dialed],Tabla2[status_name],,0)</f>
        <v>Cuenta cesada</v>
      </c>
    </row>
    <row r="2309" spans="1:22" x14ac:dyDescent="0.25">
      <c r="A2309" t="s">
        <v>4605</v>
      </c>
      <c r="B2309" t="s">
        <v>5559</v>
      </c>
      <c r="C2309" s="4">
        <v>365029300000</v>
      </c>
      <c r="D2309" t="s">
        <v>4605</v>
      </c>
      <c r="G2309" s="176">
        <v>46143</v>
      </c>
      <c r="H2309">
        <v>69032859</v>
      </c>
      <c r="I2309">
        <v>69032859</v>
      </c>
      <c r="O2309" s="176">
        <v>46143</v>
      </c>
      <c r="S2309" t="s">
        <v>4594</v>
      </c>
      <c r="T2309" t="s">
        <v>65</v>
      </c>
      <c r="U2309" t="s">
        <v>4619</v>
      </c>
      <c r="V2309" t="str">
        <f>_xlfn.XLOOKUP(UTILIZADAS[[#This Row],[Contacto1]],Tabla2[phone_number_dialed],Tabla2[status_name],,0)</f>
        <v>Agent Not Available</v>
      </c>
    </row>
    <row r="2310" spans="1:22" x14ac:dyDescent="0.25">
      <c r="A2310" t="s">
        <v>4605</v>
      </c>
      <c r="B2310" t="s">
        <v>5560</v>
      </c>
      <c r="C2310" s="4">
        <v>361073850000</v>
      </c>
      <c r="D2310" t="s">
        <v>4605</v>
      </c>
      <c r="G2310" s="176">
        <v>46143</v>
      </c>
      <c r="H2310">
        <v>69035704</v>
      </c>
      <c r="I2310">
        <v>69035704</v>
      </c>
      <c r="O2310" s="176">
        <v>46143</v>
      </c>
      <c r="S2310" t="s">
        <v>5561</v>
      </c>
      <c r="T2310" s="180" t="s">
        <v>65</v>
      </c>
      <c r="U2310" t="s">
        <v>66</v>
      </c>
      <c r="V2310" t="str">
        <f>_xlfn.XLOOKUP(UTILIZADAS[[#This Row],[Contacto1]],Tabla2[phone_number_dialed],Tabla2[status_name],,0)</f>
        <v>Buzon de voz</v>
      </c>
    </row>
    <row r="2311" spans="1:22" x14ac:dyDescent="0.25">
      <c r="A2311" t="s">
        <v>4605</v>
      </c>
      <c r="B2311" t="s">
        <v>5562</v>
      </c>
      <c r="C2311" s="4">
        <v>369008110000</v>
      </c>
      <c r="D2311" t="s">
        <v>4605</v>
      </c>
      <c r="G2311" s="176">
        <v>46143</v>
      </c>
      <c r="H2311">
        <v>69037739</v>
      </c>
      <c r="I2311">
        <v>69037739</v>
      </c>
      <c r="O2311" s="176">
        <v>46143</v>
      </c>
      <c r="S2311" t="s">
        <v>5563</v>
      </c>
      <c r="T2311" t="s">
        <v>65</v>
      </c>
      <c r="U2311" t="s">
        <v>4619</v>
      </c>
      <c r="V2311" t="str">
        <f>_xlfn.XLOOKUP(UTILIZADAS[[#This Row],[Contacto1]],Tabla2[phone_number_dialed],Tabla2[status_name],,0)</f>
        <v>Volver a llamar</v>
      </c>
    </row>
    <row r="2312" spans="1:22" x14ac:dyDescent="0.25">
      <c r="A2312" t="s">
        <v>4605</v>
      </c>
      <c r="B2312" t="s">
        <v>5564</v>
      </c>
      <c r="C2312" s="4">
        <v>364055280000</v>
      </c>
      <c r="D2312" t="s">
        <v>4605</v>
      </c>
      <c r="G2312" s="176">
        <v>46143</v>
      </c>
      <c r="H2312">
        <v>69045247</v>
      </c>
      <c r="I2312">
        <v>69045247</v>
      </c>
      <c r="O2312" s="176">
        <v>46143</v>
      </c>
      <c r="S2312" t="s">
        <v>4584</v>
      </c>
      <c r="T2312" s="180" t="s">
        <v>4720</v>
      </c>
      <c r="U2312" t="s">
        <v>66</v>
      </c>
      <c r="V2312" t="str">
        <f>_xlfn.XLOOKUP(UTILIZADAS[[#This Row],[Contacto1]],Tabla2[phone_number_dialed],Tabla2[status_name],,0)</f>
        <v>Agent Not Available</v>
      </c>
    </row>
    <row r="2313" spans="1:22" x14ac:dyDescent="0.25">
      <c r="A2313" t="s">
        <v>4605</v>
      </c>
      <c r="B2313" t="s">
        <v>4445</v>
      </c>
      <c r="C2313" s="4">
        <v>361037300000</v>
      </c>
      <c r="D2313" t="s">
        <v>4605</v>
      </c>
      <c r="G2313" s="176">
        <v>46143</v>
      </c>
      <c r="H2313">
        <v>69048776</v>
      </c>
      <c r="I2313">
        <v>69048776</v>
      </c>
      <c r="O2313" s="176">
        <v>46143</v>
      </c>
      <c r="S2313" t="s">
        <v>4073</v>
      </c>
      <c r="T2313" s="180" t="s">
        <v>85</v>
      </c>
      <c r="U2313" t="s">
        <v>66</v>
      </c>
      <c r="V2313" t="str">
        <f>_xlfn.XLOOKUP(UTILIZADAS[[#This Row],[Contacto1]],Tabla2[phone_number_dialed],Tabla2[status_name],,0)</f>
        <v>Auto busy</v>
      </c>
    </row>
    <row r="2314" spans="1:22" x14ac:dyDescent="0.25">
      <c r="A2314" t="s">
        <v>4605</v>
      </c>
      <c r="B2314" t="s">
        <v>5565</v>
      </c>
      <c r="C2314" s="4">
        <v>363061230000</v>
      </c>
      <c r="D2314" t="s">
        <v>4605</v>
      </c>
      <c r="G2314" s="176">
        <v>46143</v>
      </c>
      <c r="H2314">
        <v>69053546</v>
      </c>
      <c r="I2314">
        <v>69053546</v>
      </c>
      <c r="O2314" s="176">
        <v>46143</v>
      </c>
      <c r="S2314" t="s">
        <v>5566</v>
      </c>
      <c r="T2314" s="180" t="s">
        <v>65</v>
      </c>
      <c r="U2314" t="s">
        <v>66</v>
      </c>
      <c r="V2314" t="str">
        <f>_xlfn.XLOOKUP(UTILIZADAS[[#This Row],[Contacto1]],Tabla2[phone_number_dialed],Tabla2[status_name],,0)</f>
        <v>Agent Not Available</v>
      </c>
    </row>
    <row r="2315" spans="1:22" x14ac:dyDescent="0.25">
      <c r="A2315" t="s">
        <v>4605</v>
      </c>
      <c r="B2315" t="s">
        <v>157</v>
      </c>
      <c r="C2315" s="4">
        <v>363005990000</v>
      </c>
      <c r="D2315" t="s">
        <v>4605</v>
      </c>
      <c r="G2315" s="176">
        <v>46143</v>
      </c>
      <c r="H2315">
        <v>69082411</v>
      </c>
      <c r="I2315">
        <v>69082411</v>
      </c>
      <c r="O2315" s="176">
        <v>46143</v>
      </c>
      <c r="S2315">
        <v>104726581</v>
      </c>
      <c r="T2315" s="180" t="s">
        <v>86</v>
      </c>
      <c r="U2315" t="s">
        <v>66</v>
      </c>
      <c r="V2315" t="str">
        <f>_xlfn.XLOOKUP(UTILIZADAS[[#This Row],[Contacto1]],Tabla2[phone_number_dialed],Tabla2[status_name],,0)</f>
        <v>Agent Not Available</v>
      </c>
    </row>
    <row r="2316" spans="1:22" x14ac:dyDescent="0.25">
      <c r="A2316" t="s">
        <v>4605</v>
      </c>
      <c r="B2316" t="s">
        <v>2502</v>
      </c>
      <c r="C2316" s="4">
        <v>369040330000</v>
      </c>
      <c r="D2316" t="s">
        <v>4605</v>
      </c>
      <c r="G2316" s="176">
        <v>46143</v>
      </c>
      <c r="H2316">
        <v>69082900</v>
      </c>
      <c r="I2316">
        <v>69082900</v>
      </c>
      <c r="O2316" s="176">
        <v>46143</v>
      </c>
      <c r="S2316" t="s">
        <v>4100</v>
      </c>
      <c r="T2316" s="180" t="s">
        <v>65</v>
      </c>
      <c r="U2316" t="s">
        <v>66</v>
      </c>
      <c r="V2316" t="str">
        <f>_xlfn.XLOOKUP(UTILIZADAS[[#This Row],[Contacto1]],Tabla2[phone_number_dialed],Tabla2[status_name],,0)</f>
        <v>Auto busy</v>
      </c>
    </row>
    <row r="2317" spans="1:22" x14ac:dyDescent="0.25">
      <c r="A2317" t="s">
        <v>4605</v>
      </c>
      <c r="B2317" t="s">
        <v>2510</v>
      </c>
      <c r="C2317" s="4">
        <v>367043220000</v>
      </c>
      <c r="D2317" t="s">
        <v>4605</v>
      </c>
      <c r="G2317" s="176">
        <v>46143</v>
      </c>
      <c r="H2317">
        <v>69092525</v>
      </c>
      <c r="I2317">
        <v>69092525</v>
      </c>
      <c r="O2317" s="176">
        <v>46143</v>
      </c>
      <c r="S2317" t="s">
        <v>4108</v>
      </c>
      <c r="T2317" s="180" t="s">
        <v>65</v>
      </c>
      <c r="U2317" t="s">
        <v>66</v>
      </c>
      <c r="V2317" t="str">
        <f>_xlfn.XLOOKUP(UTILIZADAS[[#This Row],[Contacto1]],Tabla2[phone_number_dialed],Tabla2[status_name],,0)</f>
        <v>Mensaje a tercero</v>
      </c>
    </row>
    <row r="2318" spans="1:22" x14ac:dyDescent="0.25">
      <c r="A2318" t="s">
        <v>4605</v>
      </c>
      <c r="B2318" t="s">
        <v>5567</v>
      </c>
      <c r="C2318" s="4">
        <v>363034120000</v>
      </c>
      <c r="D2318" t="s">
        <v>4605</v>
      </c>
      <c r="G2318" s="176">
        <v>46143</v>
      </c>
      <c r="H2318">
        <v>69097845</v>
      </c>
      <c r="I2318">
        <v>69097845</v>
      </c>
      <c r="O2318" s="176">
        <v>46143</v>
      </c>
      <c r="S2318" t="s">
        <v>5568</v>
      </c>
      <c r="T2318" s="180" t="s">
        <v>4720</v>
      </c>
      <c r="U2318" t="s">
        <v>66</v>
      </c>
      <c r="V2318" t="str">
        <f>_xlfn.XLOOKUP(UTILIZADAS[[#This Row],[Contacto1]],Tabla2[phone_number_dialed],Tabla2[status_name],,0)</f>
        <v>Auto busy</v>
      </c>
    </row>
    <row r="2319" spans="1:22" x14ac:dyDescent="0.25">
      <c r="A2319" t="s">
        <v>4605</v>
      </c>
      <c r="B2319" t="s">
        <v>565</v>
      </c>
      <c r="C2319" s="4">
        <v>351197290000</v>
      </c>
      <c r="D2319" t="s">
        <v>4605</v>
      </c>
      <c r="G2319" s="176">
        <v>46143</v>
      </c>
      <c r="H2319">
        <v>69099843</v>
      </c>
      <c r="I2319">
        <v>69099843</v>
      </c>
      <c r="O2319" s="176">
        <v>46143</v>
      </c>
      <c r="S2319" t="s">
        <v>566</v>
      </c>
      <c r="T2319" t="s">
        <v>65</v>
      </c>
      <c r="U2319" t="s">
        <v>597</v>
      </c>
      <c r="V2319" t="str">
        <f>_xlfn.XLOOKUP(UTILIZADAS[[#This Row],[Contacto1]],Tabla2[phone_number_dialed],Tabla2[status_name],,0)</f>
        <v>Auto busy</v>
      </c>
    </row>
    <row r="2320" spans="1:22" x14ac:dyDescent="0.25">
      <c r="A2320" t="s">
        <v>4605</v>
      </c>
      <c r="B2320" t="s">
        <v>5569</v>
      </c>
      <c r="C2320" s="4">
        <v>362084080000</v>
      </c>
      <c r="D2320" t="s">
        <v>4605</v>
      </c>
      <c r="G2320" s="176">
        <v>46143</v>
      </c>
      <c r="H2320">
        <v>69100559</v>
      </c>
      <c r="I2320">
        <v>69100559</v>
      </c>
      <c r="O2320" s="176">
        <v>46143</v>
      </c>
      <c r="S2320" t="s">
        <v>5570</v>
      </c>
      <c r="T2320" s="180" t="s">
        <v>85</v>
      </c>
      <c r="U2320" t="s">
        <v>66</v>
      </c>
      <c r="V2320" t="str">
        <f>_xlfn.XLOOKUP(UTILIZADAS[[#This Row],[Contacto1]],Tabla2[phone_number_dialed],Tabla2[status_name],,0)</f>
        <v>Buzon de voz</v>
      </c>
    </row>
    <row r="2321" spans="1:22" x14ac:dyDescent="0.25">
      <c r="A2321" t="s">
        <v>4605</v>
      </c>
      <c r="B2321" t="s">
        <v>5571</v>
      </c>
      <c r="C2321" s="4">
        <v>361051250000</v>
      </c>
      <c r="D2321" t="s">
        <v>4605</v>
      </c>
      <c r="G2321" s="176">
        <v>46143</v>
      </c>
      <c r="H2321">
        <v>69106337</v>
      </c>
      <c r="I2321">
        <v>69106337</v>
      </c>
      <c r="O2321" s="176">
        <v>46143</v>
      </c>
      <c r="S2321" t="s">
        <v>5572</v>
      </c>
      <c r="T2321" s="180" t="s">
        <v>65</v>
      </c>
      <c r="U2321" t="s">
        <v>66</v>
      </c>
      <c r="V2321" t="str">
        <f>_xlfn.XLOOKUP(UTILIZADAS[[#This Row],[Contacto1]],Tabla2[phone_number_dialed],Tabla2[status_name],,0)</f>
        <v>No Answer AutoDial</v>
      </c>
    </row>
    <row r="2322" spans="1:22" x14ac:dyDescent="0.25">
      <c r="A2322" t="s">
        <v>4605</v>
      </c>
      <c r="B2322" t="s">
        <v>585</v>
      </c>
      <c r="C2322" s="4">
        <v>356346790000</v>
      </c>
      <c r="D2322" t="s">
        <v>4605</v>
      </c>
      <c r="G2322" s="176">
        <v>46143</v>
      </c>
      <c r="H2322">
        <v>69112797</v>
      </c>
      <c r="I2322">
        <v>69112797</v>
      </c>
      <c r="O2322" s="176">
        <v>46143</v>
      </c>
      <c r="S2322" t="s">
        <v>586</v>
      </c>
      <c r="T2322" t="s">
        <v>65</v>
      </c>
      <c r="U2322" t="s">
        <v>597</v>
      </c>
      <c r="V2322" t="str">
        <f>_xlfn.XLOOKUP(UTILIZADAS[[#This Row],[Contacto1]],Tabla2[phone_number_dialed],Tabla2[status_name],,0)</f>
        <v>Agent Not Available</v>
      </c>
    </row>
    <row r="2323" spans="1:22" x14ac:dyDescent="0.25">
      <c r="A2323" t="s">
        <v>4605</v>
      </c>
      <c r="B2323" t="s">
        <v>1387</v>
      </c>
      <c r="C2323" s="4">
        <v>349245230000</v>
      </c>
      <c r="D2323" t="s">
        <v>4605</v>
      </c>
      <c r="G2323" s="176">
        <v>46143</v>
      </c>
      <c r="H2323">
        <v>69114205</v>
      </c>
      <c r="I2323">
        <v>69114205</v>
      </c>
      <c r="O2323" s="176">
        <v>46143</v>
      </c>
      <c r="S2323" t="s">
        <v>1388</v>
      </c>
      <c r="T2323" s="180" t="s">
        <v>65</v>
      </c>
      <c r="U2323" t="s">
        <v>66</v>
      </c>
      <c r="V2323" t="str">
        <f>_xlfn.XLOOKUP(UTILIZADAS[[#This Row],[Contacto1]],Tabla2[phone_number_dialed],Tabla2[status_name],,0)</f>
        <v>Agent Not Available</v>
      </c>
    </row>
    <row r="2324" spans="1:22" x14ac:dyDescent="0.25">
      <c r="A2324" t="s">
        <v>4605</v>
      </c>
      <c r="B2324" t="s">
        <v>5573</v>
      </c>
      <c r="C2324" s="4">
        <v>804071480000</v>
      </c>
      <c r="D2324" t="s">
        <v>4605</v>
      </c>
      <c r="G2324" s="176">
        <v>46143</v>
      </c>
      <c r="H2324">
        <v>69125409</v>
      </c>
      <c r="I2324">
        <v>69125409</v>
      </c>
      <c r="O2324" s="176">
        <v>46143</v>
      </c>
      <c r="S2324" t="s">
        <v>5574</v>
      </c>
      <c r="T2324" s="180" t="s">
        <v>65</v>
      </c>
      <c r="U2324" t="s">
        <v>66</v>
      </c>
      <c r="V2324" t="str">
        <f>_xlfn.XLOOKUP(UTILIZADAS[[#This Row],[Contacto1]],Tabla2[phone_number_dialed],Tabla2[status_name],,0)</f>
        <v>No Answer AutoDial</v>
      </c>
    </row>
    <row r="2325" spans="1:22" x14ac:dyDescent="0.25">
      <c r="A2325" t="s">
        <v>4605</v>
      </c>
      <c r="B2325" t="s">
        <v>107</v>
      </c>
      <c r="C2325" s="4">
        <v>361004700000</v>
      </c>
      <c r="D2325" t="s">
        <v>4605</v>
      </c>
      <c r="G2325" s="176">
        <v>46143</v>
      </c>
      <c r="H2325">
        <v>69143489</v>
      </c>
      <c r="I2325">
        <v>69143489</v>
      </c>
      <c r="O2325" s="176">
        <v>46143</v>
      </c>
      <c r="S2325" t="s">
        <v>108</v>
      </c>
      <c r="T2325" s="180" t="s">
        <v>85</v>
      </c>
      <c r="U2325" t="s">
        <v>66</v>
      </c>
      <c r="V2325" t="str">
        <f>_xlfn.XLOOKUP(UTILIZADAS[[#This Row],[Contacto1]],Tabla2[phone_number_dialed],Tabla2[status_name],,0)</f>
        <v>Volver a llamar</v>
      </c>
    </row>
    <row r="2326" spans="1:22" x14ac:dyDescent="0.25">
      <c r="A2326" t="s">
        <v>4605</v>
      </c>
      <c r="B2326" t="s">
        <v>4364</v>
      </c>
      <c r="C2326" s="4">
        <v>209100520000</v>
      </c>
      <c r="D2326" t="s">
        <v>4605</v>
      </c>
      <c r="G2326" s="176">
        <v>46143</v>
      </c>
      <c r="H2326">
        <v>69156333</v>
      </c>
      <c r="I2326">
        <v>69156333</v>
      </c>
      <c r="O2326" s="176">
        <v>46143</v>
      </c>
      <c r="S2326" t="s">
        <v>3908</v>
      </c>
      <c r="T2326" s="180" t="s">
        <v>65</v>
      </c>
      <c r="U2326" t="s">
        <v>66</v>
      </c>
      <c r="V2326" t="str">
        <f>_xlfn.XLOOKUP(UTILIZADAS[[#This Row],[Contacto1]],Tabla2[phone_number_dialed],Tabla2[status_name],,0)</f>
        <v>Auto busy</v>
      </c>
    </row>
    <row r="2327" spans="1:22" x14ac:dyDescent="0.25">
      <c r="A2327" t="s">
        <v>4605</v>
      </c>
      <c r="B2327" t="s">
        <v>5575</v>
      </c>
      <c r="C2327" s="4">
        <v>363005140000</v>
      </c>
      <c r="D2327" t="s">
        <v>4605</v>
      </c>
      <c r="G2327" s="176">
        <v>46143</v>
      </c>
      <c r="H2327">
        <v>69185227</v>
      </c>
      <c r="I2327">
        <v>69185227</v>
      </c>
      <c r="O2327" s="176">
        <v>46143</v>
      </c>
      <c r="S2327" t="s">
        <v>5576</v>
      </c>
      <c r="T2327" t="s">
        <v>65</v>
      </c>
      <c r="U2327" t="s">
        <v>4619</v>
      </c>
      <c r="V2327" t="str">
        <f>_xlfn.XLOOKUP(UTILIZADAS[[#This Row],[Contacto1]],Tabla2[phone_number_dialed],Tabla2[status_name],,0)</f>
        <v>Cuenta cesada</v>
      </c>
    </row>
    <row r="2328" spans="1:22" x14ac:dyDescent="0.25">
      <c r="A2328" t="s">
        <v>4605</v>
      </c>
      <c r="B2328" t="s">
        <v>5577</v>
      </c>
      <c r="C2328" s="4">
        <v>365066750000</v>
      </c>
      <c r="D2328" t="s">
        <v>4605</v>
      </c>
      <c r="G2328" s="176">
        <v>46143</v>
      </c>
      <c r="H2328">
        <v>69193984</v>
      </c>
      <c r="I2328">
        <v>69193984</v>
      </c>
      <c r="O2328" s="176">
        <v>46143</v>
      </c>
      <c r="S2328" t="s">
        <v>5578</v>
      </c>
      <c r="T2328" s="180" t="s">
        <v>65</v>
      </c>
      <c r="U2328" t="s">
        <v>66</v>
      </c>
      <c r="V2328" t="str">
        <f>_xlfn.XLOOKUP(UTILIZADAS[[#This Row],[Contacto1]],Tabla2[phone_number_dialed],Tabla2[status_name],,0)</f>
        <v>Agent Not Available</v>
      </c>
    </row>
    <row r="2329" spans="1:22" x14ac:dyDescent="0.25">
      <c r="A2329" t="s">
        <v>4605</v>
      </c>
      <c r="B2329" t="s">
        <v>5579</v>
      </c>
      <c r="C2329" s="4">
        <v>369088980000</v>
      </c>
      <c r="D2329" t="s">
        <v>4605</v>
      </c>
      <c r="G2329" s="176">
        <v>46143</v>
      </c>
      <c r="H2329">
        <v>69216347</v>
      </c>
      <c r="I2329">
        <v>69216347</v>
      </c>
      <c r="O2329" s="176">
        <v>46143</v>
      </c>
      <c r="S2329" t="s">
        <v>5580</v>
      </c>
      <c r="T2329" s="180" t="s">
        <v>65</v>
      </c>
      <c r="U2329" t="s">
        <v>66</v>
      </c>
      <c r="V2329" t="str">
        <f>_xlfn.XLOOKUP(UTILIZADAS[[#This Row],[Contacto1]],Tabla2[phone_number_dialed],Tabla2[status_name],,0)</f>
        <v>Agent Not Available</v>
      </c>
    </row>
    <row r="2330" spans="1:22" x14ac:dyDescent="0.25">
      <c r="A2330" t="s">
        <v>4605</v>
      </c>
      <c r="B2330" t="s">
        <v>5581</v>
      </c>
      <c r="C2330" s="4">
        <v>359386900000</v>
      </c>
      <c r="D2330" t="s">
        <v>4605</v>
      </c>
      <c r="G2330" s="176">
        <v>46143</v>
      </c>
      <c r="H2330">
        <v>69224900</v>
      </c>
      <c r="I2330">
        <v>69224900</v>
      </c>
      <c r="O2330" s="176">
        <v>46143</v>
      </c>
      <c r="S2330" t="s">
        <v>5582</v>
      </c>
      <c r="T2330" t="s">
        <v>65</v>
      </c>
      <c r="U2330" t="s">
        <v>4619</v>
      </c>
      <c r="V2330" t="str">
        <f>_xlfn.XLOOKUP(UTILIZADAS[[#This Row],[Contacto1]],Tabla2[phone_number_dialed],Tabla2[status_name],,0)</f>
        <v>Agent Not Available</v>
      </c>
    </row>
    <row r="2331" spans="1:22" x14ac:dyDescent="0.25">
      <c r="A2331" t="s">
        <v>4605</v>
      </c>
      <c r="B2331" t="s">
        <v>4342</v>
      </c>
      <c r="C2331" s="4">
        <v>354055900000</v>
      </c>
      <c r="D2331" t="s">
        <v>4605</v>
      </c>
      <c r="G2331" s="176">
        <v>46143</v>
      </c>
      <c r="H2331">
        <v>69227968</v>
      </c>
      <c r="I2331">
        <v>69227968</v>
      </c>
      <c r="O2331" s="176">
        <v>46143</v>
      </c>
      <c r="S2331" t="s">
        <v>3872</v>
      </c>
      <c r="T2331" s="180" t="s">
        <v>65</v>
      </c>
      <c r="U2331" t="s">
        <v>66</v>
      </c>
      <c r="V2331" t="str">
        <f>_xlfn.XLOOKUP(UTILIZADAS[[#This Row],[Contacto1]],Tabla2[phone_number_dialed],Tabla2[status_name],,0)</f>
        <v>Agent Not Available</v>
      </c>
    </row>
    <row r="2332" spans="1:22" x14ac:dyDescent="0.25">
      <c r="A2332" t="s">
        <v>4605</v>
      </c>
      <c r="B2332" t="s">
        <v>1501</v>
      </c>
      <c r="C2332" s="4">
        <v>357363010000</v>
      </c>
      <c r="D2332" t="s">
        <v>4605</v>
      </c>
      <c r="G2332" s="176">
        <v>46143</v>
      </c>
      <c r="H2332">
        <v>69233280</v>
      </c>
      <c r="I2332">
        <v>69233280</v>
      </c>
      <c r="O2332" s="176">
        <v>46143</v>
      </c>
      <c r="S2332" t="s">
        <v>1502</v>
      </c>
      <c r="T2332" s="180" t="s">
        <v>65</v>
      </c>
      <c r="U2332" t="s">
        <v>66</v>
      </c>
      <c r="V2332" t="str">
        <f>_xlfn.XLOOKUP(UTILIZADAS[[#This Row],[Contacto1]],Tabla2[phone_number_dialed],Tabla2[status_name],,0)</f>
        <v>Auto busy</v>
      </c>
    </row>
    <row r="2333" spans="1:22" x14ac:dyDescent="0.25">
      <c r="A2333" t="s">
        <v>4605</v>
      </c>
      <c r="B2333" t="s">
        <v>5583</v>
      </c>
      <c r="C2333" s="4">
        <v>304054880000</v>
      </c>
      <c r="D2333" t="s">
        <v>4605</v>
      </c>
      <c r="G2333" s="176">
        <v>46143</v>
      </c>
      <c r="H2333">
        <v>69234731</v>
      </c>
      <c r="I2333">
        <v>69234731</v>
      </c>
      <c r="O2333" s="176">
        <v>46143</v>
      </c>
      <c r="S2333" t="s">
        <v>5584</v>
      </c>
      <c r="T2333" s="180" t="s">
        <v>65</v>
      </c>
      <c r="U2333" t="s">
        <v>66</v>
      </c>
      <c r="V2333" t="str">
        <f>_xlfn.XLOOKUP(UTILIZADAS[[#This Row],[Contacto1]],Tabla2[phone_number_dialed],Tabla2[status_name],,0)</f>
        <v>Agent Not Available</v>
      </c>
    </row>
    <row r="2334" spans="1:22" x14ac:dyDescent="0.25">
      <c r="A2334" t="s">
        <v>4605</v>
      </c>
      <c r="B2334" t="s">
        <v>5585</v>
      </c>
      <c r="C2334" s="4">
        <v>363057610000</v>
      </c>
      <c r="D2334" t="s">
        <v>4605</v>
      </c>
      <c r="G2334" s="176">
        <v>46143</v>
      </c>
      <c r="H2334">
        <v>69248688</v>
      </c>
      <c r="I2334">
        <v>69248688</v>
      </c>
      <c r="O2334" s="176">
        <v>46143</v>
      </c>
      <c r="S2334" t="s">
        <v>5586</v>
      </c>
      <c r="T2334" s="180" t="s">
        <v>65</v>
      </c>
      <c r="U2334" t="s">
        <v>66</v>
      </c>
      <c r="V2334" t="str">
        <f>_xlfn.XLOOKUP(UTILIZADAS[[#This Row],[Contacto1]],Tabla2[phone_number_dialed],Tabla2[status_name],,0)</f>
        <v>Agent Not Available</v>
      </c>
    </row>
    <row r="2335" spans="1:22" x14ac:dyDescent="0.25">
      <c r="A2335" t="s">
        <v>4605</v>
      </c>
      <c r="B2335" t="s">
        <v>115</v>
      </c>
      <c r="C2335" s="4">
        <v>362010280000</v>
      </c>
      <c r="D2335" t="s">
        <v>4605</v>
      </c>
      <c r="G2335" s="176">
        <v>46143</v>
      </c>
      <c r="H2335">
        <v>69267566</v>
      </c>
      <c r="I2335">
        <v>69267566</v>
      </c>
      <c r="O2335" s="176">
        <v>46143</v>
      </c>
      <c r="S2335" t="s">
        <v>116</v>
      </c>
      <c r="T2335" s="180" t="s">
        <v>65</v>
      </c>
      <c r="U2335" t="s">
        <v>66</v>
      </c>
      <c r="V2335" t="str">
        <f>_xlfn.XLOOKUP(UTILIZADAS[[#This Row],[Contacto1]],Tabla2[phone_number_dialed],Tabla2[status_name],,0)</f>
        <v>Agent Not Available</v>
      </c>
    </row>
    <row r="2336" spans="1:22" x14ac:dyDescent="0.25">
      <c r="A2336" t="s">
        <v>4605</v>
      </c>
      <c r="B2336" t="s">
        <v>4479</v>
      </c>
      <c r="C2336" s="4">
        <v>366044660000</v>
      </c>
      <c r="D2336" t="s">
        <v>4605</v>
      </c>
      <c r="G2336" s="176">
        <v>46143</v>
      </c>
      <c r="H2336">
        <v>69279886</v>
      </c>
      <c r="I2336">
        <v>69279886</v>
      </c>
      <c r="O2336" s="176">
        <v>46143</v>
      </c>
      <c r="S2336" t="s">
        <v>4134</v>
      </c>
      <c r="T2336" s="180" t="s">
        <v>65</v>
      </c>
      <c r="U2336" t="s">
        <v>66</v>
      </c>
      <c r="V2336" t="str">
        <f>_xlfn.XLOOKUP(UTILIZADAS[[#This Row],[Contacto1]],Tabla2[phone_number_dialed],Tabla2[status_name],,0)</f>
        <v>Agent Not Available</v>
      </c>
    </row>
    <row r="2337" spans="1:22" x14ac:dyDescent="0.25">
      <c r="A2337" t="s">
        <v>4605</v>
      </c>
      <c r="B2337" t="s">
        <v>5587</v>
      </c>
      <c r="C2337" s="4">
        <v>357384890000</v>
      </c>
      <c r="D2337" t="s">
        <v>4605</v>
      </c>
      <c r="G2337" s="176">
        <v>46143</v>
      </c>
      <c r="H2337">
        <v>69281139</v>
      </c>
      <c r="I2337">
        <v>69281139</v>
      </c>
      <c r="O2337" s="176">
        <v>46143</v>
      </c>
      <c r="S2337" t="s">
        <v>5588</v>
      </c>
      <c r="T2337" t="s">
        <v>65</v>
      </c>
      <c r="U2337" t="s">
        <v>4619</v>
      </c>
      <c r="V2337" t="str">
        <f>_xlfn.XLOOKUP(UTILIZADAS[[#This Row],[Contacto1]],Tabla2[phone_number_dialed],Tabla2[status_name],,0)</f>
        <v>Agent Not Available</v>
      </c>
    </row>
    <row r="2338" spans="1:22" x14ac:dyDescent="0.25">
      <c r="A2338" t="s">
        <v>4605</v>
      </c>
      <c r="B2338" t="s">
        <v>1433</v>
      </c>
      <c r="C2338" s="4">
        <v>356368410000</v>
      </c>
      <c r="D2338" t="s">
        <v>4605</v>
      </c>
      <c r="G2338" s="176">
        <v>46143</v>
      </c>
      <c r="H2338">
        <v>69290466</v>
      </c>
      <c r="I2338">
        <v>69290466</v>
      </c>
      <c r="O2338" s="176">
        <v>46143</v>
      </c>
      <c r="S2338" t="s">
        <v>1434</v>
      </c>
      <c r="T2338" s="180" t="s">
        <v>65</v>
      </c>
      <c r="U2338" t="s">
        <v>66</v>
      </c>
      <c r="V2338" t="str">
        <f>_xlfn.XLOOKUP(UTILIZADAS[[#This Row],[Contacto1]],Tabla2[phone_number_dialed],Tabla2[status_name],,0)</f>
        <v>Agent Not Available</v>
      </c>
    </row>
    <row r="2339" spans="1:22" x14ac:dyDescent="0.25">
      <c r="A2339" t="s">
        <v>4605</v>
      </c>
      <c r="B2339" t="s">
        <v>4337</v>
      </c>
      <c r="C2339" s="4">
        <v>352338253000</v>
      </c>
      <c r="D2339" t="s">
        <v>4605</v>
      </c>
      <c r="G2339" s="176">
        <v>46143</v>
      </c>
      <c r="H2339">
        <v>69304080</v>
      </c>
      <c r="I2339">
        <v>69304080</v>
      </c>
      <c r="O2339" s="176">
        <v>46143</v>
      </c>
      <c r="S2339" t="s">
        <v>3859</v>
      </c>
      <c r="T2339" s="180" t="s">
        <v>65</v>
      </c>
      <c r="U2339" t="s">
        <v>66</v>
      </c>
      <c r="V2339" t="str">
        <f>_xlfn.XLOOKUP(UTILIZADAS[[#This Row],[Contacto1]],Tabla2[phone_number_dialed],Tabla2[status_name],,0)</f>
        <v>Cliente al dia</v>
      </c>
    </row>
    <row r="2340" spans="1:22" x14ac:dyDescent="0.25">
      <c r="A2340" t="s">
        <v>4605</v>
      </c>
      <c r="B2340" t="s">
        <v>2298</v>
      </c>
      <c r="C2340" s="4">
        <v>357377040000</v>
      </c>
      <c r="D2340" t="s">
        <v>4605</v>
      </c>
      <c r="G2340" s="176">
        <v>46143</v>
      </c>
      <c r="H2340">
        <v>69309272</v>
      </c>
      <c r="I2340">
        <v>69309272</v>
      </c>
      <c r="O2340" s="176">
        <v>46143</v>
      </c>
      <c r="S2340" t="s">
        <v>3849</v>
      </c>
      <c r="T2340" s="180" t="s">
        <v>65</v>
      </c>
      <c r="U2340" t="s">
        <v>66</v>
      </c>
      <c r="V2340" t="str">
        <f>_xlfn.XLOOKUP(UTILIZADAS[[#This Row],[Contacto1]],Tabla2[phone_number_dialed],Tabla2[status_name],,0)</f>
        <v>Agent Not Available</v>
      </c>
    </row>
    <row r="2341" spans="1:22" x14ac:dyDescent="0.25">
      <c r="A2341" t="s">
        <v>4605</v>
      </c>
      <c r="B2341" t="s">
        <v>164</v>
      </c>
      <c r="C2341" s="4">
        <v>363005830000</v>
      </c>
      <c r="D2341" t="s">
        <v>4605</v>
      </c>
      <c r="G2341" s="176">
        <v>46143</v>
      </c>
      <c r="H2341">
        <v>69320573</v>
      </c>
      <c r="I2341">
        <v>69320573</v>
      </c>
      <c r="O2341" s="176">
        <v>46143</v>
      </c>
      <c r="S2341" t="s">
        <v>165</v>
      </c>
      <c r="T2341" s="180" t="s">
        <v>65</v>
      </c>
      <c r="U2341" t="s">
        <v>66</v>
      </c>
      <c r="V2341" t="str">
        <f>_xlfn.XLOOKUP(UTILIZADAS[[#This Row],[Contacto1]],Tabla2[phone_number_dialed],Tabla2[status_name],,0)</f>
        <v>Agent Not Available</v>
      </c>
    </row>
    <row r="2342" spans="1:22" x14ac:dyDescent="0.25">
      <c r="A2342" t="s">
        <v>4605</v>
      </c>
      <c r="B2342" t="s">
        <v>5589</v>
      </c>
      <c r="C2342" s="4">
        <v>362076820000</v>
      </c>
      <c r="D2342" t="s">
        <v>4605</v>
      </c>
      <c r="G2342" s="176">
        <v>46143</v>
      </c>
      <c r="H2342">
        <v>69323059</v>
      </c>
      <c r="I2342">
        <v>69323059</v>
      </c>
      <c r="O2342" s="176">
        <v>46143</v>
      </c>
      <c r="S2342" t="s">
        <v>5590</v>
      </c>
      <c r="T2342" s="180" t="s">
        <v>65</v>
      </c>
      <c r="U2342" t="s">
        <v>66</v>
      </c>
      <c r="V2342" t="str">
        <f>_xlfn.XLOOKUP(UTILIZADAS[[#This Row],[Contacto1]],Tabla2[phone_number_dialed],Tabla2[status_name],,0)</f>
        <v>Agent Not Available</v>
      </c>
    </row>
    <row r="2343" spans="1:22" x14ac:dyDescent="0.25">
      <c r="A2343" t="s">
        <v>4605</v>
      </c>
      <c r="B2343" t="s">
        <v>5591</v>
      </c>
      <c r="C2343" s="4">
        <v>366017230000</v>
      </c>
      <c r="D2343" t="s">
        <v>4605</v>
      </c>
      <c r="G2343" s="176">
        <v>46143</v>
      </c>
      <c r="H2343">
        <v>69332905</v>
      </c>
      <c r="I2343">
        <v>69332905</v>
      </c>
      <c r="O2343" s="176">
        <v>46143</v>
      </c>
      <c r="S2343" t="s">
        <v>5592</v>
      </c>
      <c r="T2343" t="s">
        <v>65</v>
      </c>
      <c r="U2343" t="s">
        <v>4619</v>
      </c>
      <c r="V2343" t="str">
        <f>_xlfn.XLOOKUP(UTILIZADAS[[#This Row],[Contacto1]],Tabla2[phone_number_dialed],Tabla2[status_name],,0)</f>
        <v>Buzon de voz</v>
      </c>
    </row>
    <row r="2344" spans="1:22" x14ac:dyDescent="0.25">
      <c r="A2344" t="s">
        <v>4605</v>
      </c>
      <c r="B2344" t="s">
        <v>5593</v>
      </c>
      <c r="C2344" s="4">
        <v>368022040000</v>
      </c>
      <c r="D2344" t="s">
        <v>4605</v>
      </c>
      <c r="G2344" s="176">
        <v>46143</v>
      </c>
      <c r="H2344">
        <v>69342779</v>
      </c>
      <c r="I2344">
        <v>69342779</v>
      </c>
      <c r="O2344" s="176">
        <v>46143</v>
      </c>
      <c r="S2344">
        <v>191723414</v>
      </c>
      <c r="T2344" t="s">
        <v>85</v>
      </c>
      <c r="U2344" t="s">
        <v>4619</v>
      </c>
      <c r="V2344" t="str">
        <f>_xlfn.XLOOKUP(UTILIZADAS[[#This Row],[Contacto1]],Tabla2[phone_number_dialed],Tabla2[status_name],,0)</f>
        <v>Agent Not Available</v>
      </c>
    </row>
    <row r="2345" spans="1:22" x14ac:dyDescent="0.25">
      <c r="A2345" t="s">
        <v>4605</v>
      </c>
      <c r="B2345" t="s">
        <v>5594</v>
      </c>
      <c r="C2345" s="4">
        <v>363082820000</v>
      </c>
      <c r="D2345" t="s">
        <v>4605</v>
      </c>
      <c r="G2345" s="176">
        <v>46143</v>
      </c>
      <c r="H2345">
        <v>69351752</v>
      </c>
      <c r="I2345">
        <v>69351752</v>
      </c>
      <c r="O2345" s="176">
        <v>46143</v>
      </c>
      <c r="S2345" t="s">
        <v>5595</v>
      </c>
      <c r="T2345" s="180" t="s">
        <v>65</v>
      </c>
      <c r="U2345" t="s">
        <v>66</v>
      </c>
      <c r="V2345" t="str">
        <f>_xlfn.XLOOKUP(UTILIZADAS[[#This Row],[Contacto1]],Tabla2[phone_number_dialed],Tabla2[status_name],,0)</f>
        <v>Agent Not Available</v>
      </c>
    </row>
    <row r="2346" spans="1:22" x14ac:dyDescent="0.25">
      <c r="A2346" t="s">
        <v>4605</v>
      </c>
      <c r="B2346" t="s">
        <v>5596</v>
      </c>
      <c r="C2346" s="4">
        <v>358382810000</v>
      </c>
      <c r="D2346" t="s">
        <v>4605</v>
      </c>
      <c r="G2346" s="176">
        <v>46143</v>
      </c>
      <c r="H2346">
        <v>69360050</v>
      </c>
      <c r="I2346">
        <v>69360050</v>
      </c>
      <c r="O2346" s="176">
        <v>46143</v>
      </c>
      <c r="S2346" t="s">
        <v>5597</v>
      </c>
      <c r="T2346" t="s">
        <v>65</v>
      </c>
      <c r="U2346" t="s">
        <v>4619</v>
      </c>
      <c r="V2346" t="str">
        <f>_xlfn.XLOOKUP(UTILIZADAS[[#This Row],[Contacto1]],Tabla2[phone_number_dialed],Tabla2[status_name],,0)</f>
        <v>Buzon de voz</v>
      </c>
    </row>
    <row r="2347" spans="1:22" x14ac:dyDescent="0.25">
      <c r="A2347" t="s">
        <v>4605</v>
      </c>
      <c r="B2347" t="s">
        <v>133</v>
      </c>
      <c r="C2347" s="4">
        <v>366007030000</v>
      </c>
      <c r="D2347" t="s">
        <v>4605</v>
      </c>
      <c r="G2347" s="176">
        <v>46143</v>
      </c>
      <c r="H2347">
        <v>69365329</v>
      </c>
      <c r="I2347">
        <v>69365329</v>
      </c>
      <c r="O2347" s="176">
        <v>46143</v>
      </c>
      <c r="S2347" t="s">
        <v>134</v>
      </c>
      <c r="T2347" s="180" t="s">
        <v>65</v>
      </c>
      <c r="U2347" t="s">
        <v>66</v>
      </c>
      <c r="V2347" t="str">
        <f>_xlfn.XLOOKUP(UTILIZADAS[[#This Row],[Contacto1]],Tabla2[phone_number_dialed],Tabla2[status_name],,0)</f>
        <v>Agent Not Available</v>
      </c>
    </row>
    <row r="2348" spans="1:22" x14ac:dyDescent="0.25">
      <c r="A2348" t="s">
        <v>4605</v>
      </c>
      <c r="B2348" t="s">
        <v>5598</v>
      </c>
      <c r="C2348" s="4">
        <v>367084990000</v>
      </c>
      <c r="D2348" t="s">
        <v>4605</v>
      </c>
      <c r="G2348" s="176">
        <v>46143</v>
      </c>
      <c r="H2348">
        <v>69372028</v>
      </c>
      <c r="I2348">
        <v>69372028</v>
      </c>
      <c r="O2348" s="176">
        <v>46143</v>
      </c>
      <c r="S2348" t="s">
        <v>5599</v>
      </c>
      <c r="T2348" s="180" t="s">
        <v>65</v>
      </c>
      <c r="U2348" t="s">
        <v>66</v>
      </c>
      <c r="V2348" t="str">
        <f>_xlfn.XLOOKUP(UTILIZADAS[[#This Row],[Contacto1]],Tabla2[phone_number_dialed],Tabla2[status_name],,0)</f>
        <v>Agent Not Available</v>
      </c>
    </row>
    <row r="2349" spans="1:22" x14ac:dyDescent="0.25">
      <c r="A2349" t="s">
        <v>4605</v>
      </c>
      <c r="B2349" t="s">
        <v>1475</v>
      </c>
      <c r="C2349" s="4">
        <v>359356930000</v>
      </c>
      <c r="D2349" t="s">
        <v>4605</v>
      </c>
      <c r="G2349" s="176">
        <v>46143</v>
      </c>
      <c r="H2349">
        <v>69387381</v>
      </c>
      <c r="I2349">
        <v>69387381</v>
      </c>
      <c r="O2349" s="176">
        <v>46143</v>
      </c>
      <c r="S2349" t="s">
        <v>1476</v>
      </c>
      <c r="T2349" s="180" t="s">
        <v>65</v>
      </c>
      <c r="U2349" t="s">
        <v>66</v>
      </c>
      <c r="V2349" t="str">
        <f>_xlfn.XLOOKUP(UTILIZADAS[[#This Row],[Contacto1]],Tabla2[phone_number_dialed],Tabla2[status_name],,0)</f>
        <v>Cuenta cesada</v>
      </c>
    </row>
    <row r="2350" spans="1:22" x14ac:dyDescent="0.25">
      <c r="A2350" t="s">
        <v>4605</v>
      </c>
      <c r="B2350" t="s">
        <v>581</v>
      </c>
      <c r="C2350" s="4">
        <v>354353480000</v>
      </c>
      <c r="D2350" t="s">
        <v>4605</v>
      </c>
      <c r="G2350" s="176">
        <v>46143</v>
      </c>
      <c r="H2350">
        <v>69393189</v>
      </c>
      <c r="I2350">
        <v>69393189</v>
      </c>
      <c r="O2350" s="176">
        <v>46143</v>
      </c>
      <c r="S2350" t="s">
        <v>582</v>
      </c>
      <c r="T2350" t="s">
        <v>65</v>
      </c>
      <c r="U2350" t="s">
        <v>597</v>
      </c>
      <c r="V2350" t="str">
        <f>_xlfn.XLOOKUP(UTILIZADAS[[#This Row],[Contacto1]],Tabla2[phone_number_dialed],Tabla2[status_name],,0)</f>
        <v>Call Back</v>
      </c>
    </row>
    <row r="2351" spans="1:22" x14ac:dyDescent="0.25">
      <c r="A2351" t="s">
        <v>4605</v>
      </c>
      <c r="B2351" t="s">
        <v>4415</v>
      </c>
      <c r="C2351" s="4">
        <v>212011570000</v>
      </c>
      <c r="D2351" t="s">
        <v>4605</v>
      </c>
      <c r="G2351" s="176">
        <v>46143</v>
      </c>
      <c r="H2351">
        <v>69401647</v>
      </c>
      <c r="I2351">
        <v>69401647</v>
      </c>
      <c r="O2351" s="176">
        <v>46143</v>
      </c>
      <c r="S2351" t="s">
        <v>4009</v>
      </c>
      <c r="T2351" s="180" t="s">
        <v>86</v>
      </c>
      <c r="U2351" t="s">
        <v>66</v>
      </c>
      <c r="V2351" t="str">
        <f>_xlfn.XLOOKUP(UTILIZADAS[[#This Row],[Contacto1]],Tabla2[phone_number_dialed],Tabla2[status_name],,0)</f>
        <v>Agent Not Available</v>
      </c>
    </row>
    <row r="2352" spans="1:22" x14ac:dyDescent="0.25">
      <c r="A2352" t="s">
        <v>4605</v>
      </c>
      <c r="B2352" t="s">
        <v>2409</v>
      </c>
      <c r="C2352" s="4">
        <v>365028850000</v>
      </c>
      <c r="D2352" t="s">
        <v>4605</v>
      </c>
      <c r="G2352" s="176">
        <v>46143</v>
      </c>
      <c r="H2352">
        <v>69404488</v>
      </c>
      <c r="I2352">
        <v>69404488</v>
      </c>
      <c r="O2352" s="176">
        <v>46143</v>
      </c>
      <c r="S2352" t="s">
        <v>3983</v>
      </c>
      <c r="T2352" s="180" t="s">
        <v>65</v>
      </c>
      <c r="U2352" t="s">
        <v>66</v>
      </c>
      <c r="V2352" t="str">
        <f>_xlfn.XLOOKUP(UTILIZADAS[[#This Row],[Contacto1]],Tabla2[phone_number_dialed],Tabla2[status_name],,0)</f>
        <v>Agent Not Available</v>
      </c>
    </row>
    <row r="2353" spans="1:22" x14ac:dyDescent="0.25">
      <c r="A2353" t="s">
        <v>4605</v>
      </c>
      <c r="B2353" t="s">
        <v>5600</v>
      </c>
      <c r="C2353" s="4">
        <v>369084930000</v>
      </c>
      <c r="D2353" t="s">
        <v>4605</v>
      </c>
      <c r="G2353" s="176">
        <v>46143</v>
      </c>
      <c r="H2353">
        <v>69408166</v>
      </c>
      <c r="I2353">
        <v>69408166</v>
      </c>
      <c r="O2353" s="176">
        <v>46143</v>
      </c>
      <c r="S2353" t="s">
        <v>5601</v>
      </c>
      <c r="T2353" s="180" t="s">
        <v>65</v>
      </c>
      <c r="U2353" t="s">
        <v>66</v>
      </c>
      <c r="V2353" t="str">
        <f>_xlfn.XLOOKUP(UTILIZADAS[[#This Row],[Contacto1]],Tabla2[phone_number_dialed],Tabla2[status_name],,0)</f>
        <v>Mensaje a tercero</v>
      </c>
    </row>
    <row r="2354" spans="1:22" x14ac:dyDescent="0.25">
      <c r="A2354" t="s">
        <v>4605</v>
      </c>
      <c r="B2354" t="s">
        <v>1369</v>
      </c>
      <c r="C2354" s="4">
        <v>352371830000</v>
      </c>
      <c r="D2354" t="s">
        <v>4605</v>
      </c>
      <c r="G2354" s="176">
        <v>46143</v>
      </c>
      <c r="H2354">
        <v>69421550</v>
      </c>
      <c r="I2354">
        <v>69421550</v>
      </c>
      <c r="O2354" s="176">
        <v>46143</v>
      </c>
      <c r="S2354" t="s">
        <v>1370</v>
      </c>
      <c r="T2354" s="180" t="s">
        <v>65</v>
      </c>
      <c r="U2354" t="s">
        <v>66</v>
      </c>
      <c r="V2354" t="str">
        <f>_xlfn.XLOOKUP(UTILIZADAS[[#This Row],[Contacto1]],Tabla2[phone_number_dialed],Tabla2[status_name],,0)</f>
        <v>Auto busy</v>
      </c>
    </row>
    <row r="2355" spans="1:22" x14ac:dyDescent="0.25">
      <c r="A2355" t="s">
        <v>4605</v>
      </c>
      <c r="B2355" t="s">
        <v>4328</v>
      </c>
      <c r="C2355" s="4">
        <v>351370820000</v>
      </c>
      <c r="D2355" t="s">
        <v>4605</v>
      </c>
      <c r="G2355" s="176">
        <v>46143</v>
      </c>
      <c r="H2355">
        <v>69434421</v>
      </c>
      <c r="I2355">
        <v>69434421</v>
      </c>
      <c r="O2355" s="176">
        <v>46143</v>
      </c>
      <c r="S2355" t="s">
        <v>3840</v>
      </c>
      <c r="T2355" s="180" t="s">
        <v>65</v>
      </c>
      <c r="U2355" t="s">
        <v>66</v>
      </c>
      <c r="V2355" t="str">
        <f>_xlfn.XLOOKUP(UTILIZADAS[[#This Row],[Contacto1]],Tabla2[phone_number_dialed],Tabla2[status_name],,0)</f>
        <v>Agent Not Available</v>
      </c>
    </row>
    <row r="2356" spans="1:22" x14ac:dyDescent="0.25">
      <c r="A2356" t="s">
        <v>4605</v>
      </c>
      <c r="B2356" t="s">
        <v>1241</v>
      </c>
      <c r="C2356" s="4">
        <v>354377940000</v>
      </c>
      <c r="D2356" t="s">
        <v>4605</v>
      </c>
      <c r="G2356" s="176">
        <v>46143</v>
      </c>
      <c r="H2356">
        <v>69445028</v>
      </c>
      <c r="I2356">
        <v>69445028</v>
      </c>
      <c r="O2356" s="176">
        <v>46143</v>
      </c>
      <c r="S2356" t="s">
        <v>1242</v>
      </c>
      <c r="T2356" s="180" t="s">
        <v>65</v>
      </c>
      <c r="U2356" t="s">
        <v>66</v>
      </c>
      <c r="V2356" t="str">
        <f>_xlfn.XLOOKUP(UTILIZADAS[[#This Row],[Contacto1]],Tabla2[phone_number_dialed],Tabla2[status_name],,0)</f>
        <v>Agent Not Available</v>
      </c>
    </row>
    <row r="2357" spans="1:22" x14ac:dyDescent="0.25">
      <c r="A2357" t="s">
        <v>4605</v>
      </c>
      <c r="B2357" t="s">
        <v>5602</v>
      </c>
      <c r="C2357" s="4">
        <v>369010770000</v>
      </c>
      <c r="D2357" t="s">
        <v>4605</v>
      </c>
      <c r="G2357" s="176">
        <v>46143</v>
      </c>
      <c r="H2357">
        <v>69455189</v>
      </c>
      <c r="I2357">
        <v>69455189</v>
      </c>
      <c r="O2357" s="176">
        <v>46143</v>
      </c>
      <c r="S2357" t="s">
        <v>5603</v>
      </c>
      <c r="T2357" t="s">
        <v>65</v>
      </c>
      <c r="U2357" t="s">
        <v>4619</v>
      </c>
      <c r="V2357" t="str">
        <f>_xlfn.XLOOKUP(UTILIZADAS[[#This Row],[Contacto1]],Tabla2[phone_number_dialed],Tabla2[status_name],,0)</f>
        <v>Buzon de voz</v>
      </c>
    </row>
    <row r="2358" spans="1:22" x14ac:dyDescent="0.25">
      <c r="A2358" t="s">
        <v>4605</v>
      </c>
      <c r="B2358" t="s">
        <v>5604</v>
      </c>
      <c r="C2358" s="4">
        <v>367054790000</v>
      </c>
      <c r="D2358" t="s">
        <v>4605</v>
      </c>
      <c r="G2358" s="176">
        <v>46143</v>
      </c>
      <c r="H2358">
        <v>69455611</v>
      </c>
      <c r="I2358">
        <v>69455611</v>
      </c>
      <c r="O2358" s="176">
        <v>46143</v>
      </c>
      <c r="S2358" t="s">
        <v>5605</v>
      </c>
      <c r="T2358" s="180" t="s">
        <v>65</v>
      </c>
      <c r="U2358" t="s">
        <v>66</v>
      </c>
      <c r="V2358" t="str">
        <f>_xlfn.XLOOKUP(UTILIZADAS[[#This Row],[Contacto1]],Tabla2[phone_number_dialed],Tabla2[status_name],,0)</f>
        <v>Agent Not Available</v>
      </c>
    </row>
    <row r="2359" spans="1:22" x14ac:dyDescent="0.25">
      <c r="A2359" t="s">
        <v>4605</v>
      </c>
      <c r="B2359" t="s">
        <v>5606</v>
      </c>
      <c r="C2359" s="4">
        <v>361058600000</v>
      </c>
      <c r="D2359" t="s">
        <v>4605</v>
      </c>
      <c r="G2359" s="176">
        <v>46143</v>
      </c>
      <c r="H2359">
        <v>69456048</v>
      </c>
      <c r="I2359">
        <v>69456048</v>
      </c>
      <c r="O2359" s="176">
        <v>46143</v>
      </c>
      <c r="S2359" t="s">
        <v>5607</v>
      </c>
      <c r="T2359" s="180" t="s">
        <v>65</v>
      </c>
      <c r="U2359" t="s">
        <v>66</v>
      </c>
      <c r="V2359" t="str">
        <f>_xlfn.XLOOKUP(UTILIZADAS[[#This Row],[Contacto1]],Tabla2[phone_number_dialed],Tabla2[status_name],,0)</f>
        <v>Agent Not Available</v>
      </c>
    </row>
    <row r="2360" spans="1:22" x14ac:dyDescent="0.25">
      <c r="A2360" t="s">
        <v>4605</v>
      </c>
      <c r="B2360" t="s">
        <v>1397</v>
      </c>
      <c r="C2360" s="4">
        <v>358371560000</v>
      </c>
      <c r="D2360" t="s">
        <v>4605</v>
      </c>
      <c r="G2360" s="176">
        <v>46143</v>
      </c>
      <c r="H2360">
        <v>69465378</v>
      </c>
      <c r="I2360">
        <v>69465378</v>
      </c>
      <c r="O2360" s="176">
        <v>46143</v>
      </c>
      <c r="S2360" t="s">
        <v>1398</v>
      </c>
      <c r="T2360" s="180" t="s">
        <v>65</v>
      </c>
      <c r="U2360" t="s">
        <v>66</v>
      </c>
      <c r="V2360" t="str">
        <f>_xlfn.XLOOKUP(UTILIZADAS[[#This Row],[Contacto1]],Tabla2[phone_number_dialed],Tabla2[status_name],,0)</f>
        <v>Agent Not Available</v>
      </c>
    </row>
    <row r="2361" spans="1:22" x14ac:dyDescent="0.25">
      <c r="A2361" t="s">
        <v>4605</v>
      </c>
      <c r="B2361" t="s">
        <v>5608</v>
      </c>
      <c r="C2361" s="4">
        <v>363049680000</v>
      </c>
      <c r="D2361" t="s">
        <v>4605</v>
      </c>
      <c r="G2361" s="176">
        <v>46143</v>
      </c>
      <c r="H2361">
        <v>69470413</v>
      </c>
      <c r="I2361">
        <v>69470413</v>
      </c>
      <c r="O2361" s="176">
        <v>46143</v>
      </c>
      <c r="S2361" t="s">
        <v>5609</v>
      </c>
      <c r="T2361" s="180" t="s">
        <v>65</v>
      </c>
      <c r="U2361" t="s">
        <v>66</v>
      </c>
      <c r="V2361" t="str">
        <f>_xlfn.XLOOKUP(UTILIZADAS[[#This Row],[Contacto1]],Tabla2[phone_number_dialed],Tabla2[status_name],,0)</f>
        <v>Volver a llamar</v>
      </c>
    </row>
    <row r="2362" spans="1:22" x14ac:dyDescent="0.25">
      <c r="A2362" t="s">
        <v>4605</v>
      </c>
      <c r="B2362" t="s">
        <v>168</v>
      </c>
      <c r="C2362" s="4">
        <v>367006670000</v>
      </c>
      <c r="D2362" t="s">
        <v>4605</v>
      </c>
      <c r="G2362" s="176">
        <v>46143</v>
      </c>
      <c r="H2362">
        <v>69477856</v>
      </c>
      <c r="I2362">
        <v>69477856</v>
      </c>
      <c r="O2362" s="176">
        <v>46143</v>
      </c>
      <c r="S2362" t="s">
        <v>169</v>
      </c>
      <c r="T2362" s="180" t="s">
        <v>65</v>
      </c>
      <c r="U2362" t="s">
        <v>66</v>
      </c>
      <c r="V2362" t="str">
        <f>_xlfn.XLOOKUP(UTILIZADAS[[#This Row],[Contacto1]],Tabla2[phone_number_dialed],Tabla2[status_name],,0)</f>
        <v>No Answer AutoDial</v>
      </c>
    </row>
    <row r="2363" spans="1:22" x14ac:dyDescent="0.25">
      <c r="A2363" t="s">
        <v>4605</v>
      </c>
      <c r="B2363" t="s">
        <v>5610</v>
      </c>
      <c r="C2363" s="4">
        <v>224005930000</v>
      </c>
      <c r="D2363" t="s">
        <v>4605</v>
      </c>
      <c r="G2363" s="176">
        <v>46143</v>
      </c>
      <c r="H2363">
        <v>69481398</v>
      </c>
      <c r="I2363">
        <v>69481398</v>
      </c>
      <c r="O2363" s="176">
        <v>46143</v>
      </c>
      <c r="S2363" t="s">
        <v>5611</v>
      </c>
      <c r="T2363" s="180" t="s">
        <v>65</v>
      </c>
      <c r="U2363" t="s">
        <v>66</v>
      </c>
      <c r="V2363" t="str">
        <f>_xlfn.XLOOKUP(UTILIZADAS[[#This Row],[Contacto1]],Tabla2[phone_number_dialed],Tabla2[status_name],,0)</f>
        <v>Buzon de voz</v>
      </c>
    </row>
    <row r="2364" spans="1:22" x14ac:dyDescent="0.25">
      <c r="A2364" t="s">
        <v>4605</v>
      </c>
      <c r="B2364" t="s">
        <v>2389</v>
      </c>
      <c r="C2364" s="4">
        <v>363024520000</v>
      </c>
      <c r="D2364" t="s">
        <v>4605</v>
      </c>
      <c r="G2364" s="176">
        <v>46143</v>
      </c>
      <c r="H2364">
        <v>69489691</v>
      </c>
      <c r="I2364">
        <v>69489691</v>
      </c>
      <c r="O2364" s="176">
        <v>46143</v>
      </c>
      <c r="S2364" t="s">
        <v>3960</v>
      </c>
      <c r="T2364" s="180" t="s">
        <v>65</v>
      </c>
      <c r="U2364" t="s">
        <v>66</v>
      </c>
      <c r="V2364" t="str">
        <f>_xlfn.XLOOKUP(UTILIZADAS[[#This Row],[Contacto1]],Tabla2[phone_number_dialed],Tabla2[status_name],,0)</f>
        <v>Agent Not Available</v>
      </c>
    </row>
    <row r="2365" spans="1:22" x14ac:dyDescent="0.25">
      <c r="A2365" t="s">
        <v>4605</v>
      </c>
      <c r="B2365" t="s">
        <v>135</v>
      </c>
      <c r="C2365" s="4">
        <v>364008580000</v>
      </c>
      <c r="D2365" t="s">
        <v>4605</v>
      </c>
      <c r="G2365" s="176">
        <v>46143</v>
      </c>
      <c r="H2365">
        <v>69489822</v>
      </c>
      <c r="I2365">
        <v>69489822</v>
      </c>
      <c r="O2365" s="176">
        <v>46143</v>
      </c>
      <c r="S2365" t="s">
        <v>136</v>
      </c>
      <c r="T2365" s="180" t="s">
        <v>65</v>
      </c>
      <c r="U2365" t="s">
        <v>66</v>
      </c>
      <c r="V2365" t="str">
        <f>_xlfn.XLOOKUP(UTILIZADAS[[#This Row],[Contacto1]],Tabla2[phone_number_dialed],Tabla2[status_name],,0)</f>
        <v>Auto busy</v>
      </c>
    </row>
    <row r="2366" spans="1:22" x14ac:dyDescent="0.25">
      <c r="A2366" t="s">
        <v>4605</v>
      </c>
      <c r="B2366" t="s">
        <v>4416</v>
      </c>
      <c r="C2366" s="4">
        <v>365027410000</v>
      </c>
      <c r="D2366" t="s">
        <v>4605</v>
      </c>
      <c r="G2366" s="176">
        <v>46143</v>
      </c>
      <c r="H2366">
        <v>69490703</v>
      </c>
      <c r="I2366">
        <v>69490703</v>
      </c>
      <c r="O2366" s="176">
        <v>46143</v>
      </c>
      <c r="S2366" t="s">
        <v>4010</v>
      </c>
      <c r="T2366" s="180" t="s">
        <v>65</v>
      </c>
      <c r="U2366" t="s">
        <v>66</v>
      </c>
      <c r="V2366" t="str">
        <f>_xlfn.XLOOKUP(UTILIZADAS[[#This Row],[Contacto1]],Tabla2[phone_number_dialed],Tabla2[status_name],,0)</f>
        <v>Agent Not Available</v>
      </c>
    </row>
    <row r="2367" spans="1:22" x14ac:dyDescent="0.25">
      <c r="A2367" t="s">
        <v>4605</v>
      </c>
      <c r="B2367" t="s">
        <v>151</v>
      </c>
      <c r="C2367" s="4">
        <v>363007180000</v>
      </c>
      <c r="D2367" t="s">
        <v>4605</v>
      </c>
      <c r="G2367" s="176">
        <v>46143</v>
      </c>
      <c r="H2367">
        <v>69500888</v>
      </c>
      <c r="I2367">
        <v>69500888</v>
      </c>
      <c r="O2367" s="176">
        <v>46143</v>
      </c>
      <c r="S2367" t="s">
        <v>152</v>
      </c>
      <c r="T2367" s="180" t="s">
        <v>65</v>
      </c>
      <c r="U2367" t="s">
        <v>66</v>
      </c>
      <c r="V2367" t="str">
        <f>_xlfn.XLOOKUP(UTILIZADAS[[#This Row],[Contacto1]],Tabla2[phone_number_dialed],Tabla2[status_name],,0)</f>
        <v>Agent Not Available</v>
      </c>
    </row>
    <row r="2368" spans="1:22" x14ac:dyDescent="0.25">
      <c r="A2368" t="s">
        <v>4605</v>
      </c>
      <c r="B2368" t="s">
        <v>1287</v>
      </c>
      <c r="C2368" s="4">
        <v>354375080000</v>
      </c>
      <c r="D2368" t="s">
        <v>4605</v>
      </c>
      <c r="G2368" s="176">
        <v>46143</v>
      </c>
      <c r="H2368">
        <v>69507452</v>
      </c>
      <c r="I2368">
        <v>69507452</v>
      </c>
      <c r="O2368" s="176">
        <v>46143</v>
      </c>
      <c r="S2368" t="s">
        <v>1288</v>
      </c>
      <c r="T2368" s="180" t="s">
        <v>65</v>
      </c>
      <c r="U2368" t="s">
        <v>66</v>
      </c>
      <c r="V2368" t="str">
        <f>_xlfn.XLOOKUP(UTILIZADAS[[#This Row],[Contacto1]],Tabla2[phone_number_dialed],Tabla2[status_name],,0)</f>
        <v>Agent Not Available</v>
      </c>
    </row>
    <row r="2369" spans="1:22" x14ac:dyDescent="0.25">
      <c r="A2369" t="s">
        <v>4605</v>
      </c>
      <c r="B2369" t="s">
        <v>5612</v>
      </c>
      <c r="C2369" s="4">
        <v>363058180000</v>
      </c>
      <c r="D2369" t="s">
        <v>4605</v>
      </c>
      <c r="G2369" s="176">
        <v>46143</v>
      </c>
      <c r="H2369">
        <v>69523300</v>
      </c>
      <c r="I2369">
        <v>69523300</v>
      </c>
      <c r="O2369" s="176">
        <v>46143</v>
      </c>
      <c r="S2369" t="s">
        <v>5613</v>
      </c>
      <c r="T2369" s="180" t="s">
        <v>65</v>
      </c>
      <c r="U2369" t="s">
        <v>66</v>
      </c>
      <c r="V2369" t="str">
        <f>_xlfn.XLOOKUP(UTILIZADAS[[#This Row],[Contacto1]],Tabla2[phone_number_dialed],Tabla2[status_name],,0)</f>
        <v>Agent Not Available</v>
      </c>
    </row>
    <row r="2370" spans="1:22" x14ac:dyDescent="0.25">
      <c r="A2370" t="s">
        <v>4605</v>
      </c>
      <c r="B2370" t="s">
        <v>147</v>
      </c>
      <c r="C2370" s="4">
        <v>358375740000</v>
      </c>
      <c r="D2370" t="s">
        <v>4605</v>
      </c>
      <c r="G2370" s="176">
        <v>46143</v>
      </c>
      <c r="H2370">
        <v>69538572</v>
      </c>
      <c r="I2370">
        <v>69538572</v>
      </c>
      <c r="O2370" s="176">
        <v>46143</v>
      </c>
      <c r="S2370" t="s">
        <v>148</v>
      </c>
      <c r="T2370" s="180" t="s">
        <v>65</v>
      </c>
      <c r="U2370" t="s">
        <v>66</v>
      </c>
      <c r="V2370" t="str">
        <f>_xlfn.XLOOKUP(UTILIZADAS[[#This Row],[Contacto1]],Tabla2[phone_number_dialed],Tabla2[status_name],,0)</f>
        <v>Agent Not Available</v>
      </c>
    </row>
    <row r="2371" spans="1:22" x14ac:dyDescent="0.25">
      <c r="A2371" t="s">
        <v>4605</v>
      </c>
      <c r="B2371" t="s">
        <v>5614</v>
      </c>
      <c r="C2371" s="4">
        <v>366003620000</v>
      </c>
      <c r="D2371" t="s">
        <v>4605</v>
      </c>
      <c r="G2371" s="176">
        <v>46143</v>
      </c>
      <c r="H2371">
        <v>69543059</v>
      </c>
      <c r="I2371">
        <v>69543059</v>
      </c>
      <c r="O2371" s="176">
        <v>46143</v>
      </c>
      <c r="S2371" t="s">
        <v>5615</v>
      </c>
      <c r="T2371" t="s">
        <v>65</v>
      </c>
      <c r="U2371" t="s">
        <v>4619</v>
      </c>
      <c r="V2371" t="str">
        <f>_xlfn.XLOOKUP(UTILIZADAS[[#This Row],[Contacto1]],Tabla2[phone_number_dialed],Tabla2[status_name],,0)</f>
        <v>Buzon de voz</v>
      </c>
    </row>
    <row r="2372" spans="1:22" x14ac:dyDescent="0.25">
      <c r="A2372" t="s">
        <v>4605</v>
      </c>
      <c r="B2372" t="s">
        <v>5616</v>
      </c>
      <c r="C2372" s="4">
        <v>359041980000</v>
      </c>
      <c r="D2372" t="s">
        <v>4605</v>
      </c>
      <c r="G2372" s="176">
        <v>46143</v>
      </c>
      <c r="H2372">
        <v>69547874</v>
      </c>
      <c r="I2372">
        <v>69547874</v>
      </c>
      <c r="O2372" s="176">
        <v>46143</v>
      </c>
      <c r="S2372" t="s">
        <v>5617</v>
      </c>
      <c r="T2372" s="180" t="s">
        <v>65</v>
      </c>
      <c r="U2372" t="s">
        <v>66</v>
      </c>
      <c r="V2372" t="str">
        <f>_xlfn.XLOOKUP(UTILIZADAS[[#This Row],[Contacto1]],Tabla2[phone_number_dialed],Tabla2[status_name],,0)</f>
        <v>Agent Not Available</v>
      </c>
    </row>
    <row r="2373" spans="1:22" x14ac:dyDescent="0.25">
      <c r="A2373" t="s">
        <v>4605</v>
      </c>
      <c r="B2373" t="s">
        <v>1529</v>
      </c>
      <c r="C2373" s="4">
        <v>357285600000</v>
      </c>
      <c r="D2373" t="s">
        <v>4605</v>
      </c>
      <c r="G2373" s="176">
        <v>46143</v>
      </c>
      <c r="H2373">
        <v>69558662</v>
      </c>
      <c r="I2373">
        <v>69558662</v>
      </c>
      <c r="O2373" s="176">
        <v>46143</v>
      </c>
      <c r="S2373" t="s">
        <v>1530</v>
      </c>
      <c r="T2373" s="180" t="s">
        <v>65</v>
      </c>
      <c r="U2373" t="s">
        <v>66</v>
      </c>
      <c r="V2373" t="str">
        <f>_xlfn.XLOOKUP(UTILIZADAS[[#This Row],[Contacto1]],Tabla2[phone_number_dialed],Tabla2[status_name],,0)</f>
        <v>Agent Not Available</v>
      </c>
    </row>
    <row r="2374" spans="1:22" x14ac:dyDescent="0.25">
      <c r="A2374" t="s">
        <v>4605</v>
      </c>
      <c r="B2374" t="s">
        <v>2484</v>
      </c>
      <c r="C2374" s="4">
        <v>363033580000</v>
      </c>
      <c r="D2374" t="s">
        <v>4605</v>
      </c>
      <c r="G2374" s="176">
        <v>46143</v>
      </c>
      <c r="H2374">
        <v>69563282</v>
      </c>
      <c r="I2374">
        <v>69563282</v>
      </c>
      <c r="O2374" s="176">
        <v>46143</v>
      </c>
      <c r="S2374" t="s">
        <v>4077</v>
      </c>
      <c r="T2374" s="180" t="s">
        <v>65</v>
      </c>
      <c r="U2374" t="s">
        <v>66</v>
      </c>
      <c r="V2374" t="str">
        <f>_xlfn.XLOOKUP(UTILIZADAS[[#This Row],[Contacto1]],Tabla2[phone_number_dialed],Tabla2[status_name],,0)</f>
        <v>Agent Not Available</v>
      </c>
    </row>
    <row r="2375" spans="1:22" x14ac:dyDescent="0.25">
      <c r="A2375" t="s">
        <v>4605</v>
      </c>
      <c r="B2375" t="s">
        <v>591</v>
      </c>
      <c r="C2375" s="4">
        <v>351353190000</v>
      </c>
      <c r="D2375" t="s">
        <v>4605</v>
      </c>
      <c r="G2375" s="176">
        <v>46143</v>
      </c>
      <c r="H2375">
        <v>69569872</v>
      </c>
      <c r="I2375">
        <v>69569872</v>
      </c>
      <c r="O2375" s="176">
        <v>46143</v>
      </c>
      <c r="S2375" t="s">
        <v>592</v>
      </c>
      <c r="T2375" t="s">
        <v>65</v>
      </c>
      <c r="U2375" t="s">
        <v>597</v>
      </c>
      <c r="V2375" t="str">
        <f>_xlfn.XLOOKUP(UTILIZADAS[[#This Row],[Contacto1]],Tabla2[phone_number_dialed],Tabla2[status_name],,0)</f>
        <v>Buzon de voz</v>
      </c>
    </row>
    <row r="2376" spans="1:22" x14ac:dyDescent="0.25">
      <c r="A2376" t="s">
        <v>4605</v>
      </c>
      <c r="B2376" t="s">
        <v>1460</v>
      </c>
      <c r="C2376" s="4">
        <v>357365200000</v>
      </c>
      <c r="D2376" t="s">
        <v>4605</v>
      </c>
      <c r="G2376" s="176">
        <v>46143</v>
      </c>
      <c r="H2376">
        <v>69574083</v>
      </c>
      <c r="I2376">
        <v>69574083</v>
      </c>
      <c r="O2376" s="176">
        <v>46143</v>
      </c>
      <c r="S2376" t="s">
        <v>1461</v>
      </c>
      <c r="T2376" s="180" t="s">
        <v>65</v>
      </c>
      <c r="U2376" t="s">
        <v>66</v>
      </c>
      <c r="V2376" t="str">
        <f>_xlfn.XLOOKUP(UTILIZADAS[[#This Row],[Contacto1]],Tabla2[phone_number_dialed],Tabla2[status_name],,0)</f>
        <v>Auto busy</v>
      </c>
    </row>
    <row r="2377" spans="1:22" x14ac:dyDescent="0.25">
      <c r="A2377" t="s">
        <v>4605</v>
      </c>
      <c r="B2377" t="s">
        <v>1293</v>
      </c>
      <c r="C2377" s="4">
        <v>354376890000</v>
      </c>
      <c r="D2377" t="s">
        <v>4605</v>
      </c>
      <c r="G2377" s="176">
        <v>46143</v>
      </c>
      <c r="H2377">
        <v>69574862</v>
      </c>
      <c r="I2377">
        <v>69574862</v>
      </c>
      <c r="O2377" s="176">
        <v>46143</v>
      </c>
      <c r="S2377" t="s">
        <v>1240</v>
      </c>
      <c r="T2377" s="180" t="s">
        <v>65</v>
      </c>
      <c r="U2377" t="s">
        <v>66</v>
      </c>
      <c r="V2377" t="str">
        <f>_xlfn.XLOOKUP(UTILIZADAS[[#This Row],[Contacto1]],Tabla2[phone_number_dialed],Tabla2[status_name],,0)</f>
        <v>Agent Not Available</v>
      </c>
    </row>
    <row r="2378" spans="1:22" x14ac:dyDescent="0.25">
      <c r="A2378" t="s">
        <v>4605</v>
      </c>
      <c r="B2378" t="s">
        <v>5618</v>
      </c>
      <c r="C2378" s="4">
        <v>354341640000</v>
      </c>
      <c r="D2378" t="s">
        <v>4605</v>
      </c>
      <c r="G2378" s="176">
        <v>46143</v>
      </c>
      <c r="H2378">
        <v>69577052</v>
      </c>
      <c r="I2378">
        <v>69577052</v>
      </c>
      <c r="O2378" s="176">
        <v>46143</v>
      </c>
      <c r="S2378" t="s">
        <v>4629</v>
      </c>
      <c r="T2378" s="180" t="s">
        <v>65</v>
      </c>
      <c r="U2378" t="s">
        <v>66</v>
      </c>
      <c r="V2378" t="str">
        <f>_xlfn.XLOOKUP(UTILIZADAS[[#This Row],[Contacto1]],Tabla2[phone_number_dialed],Tabla2[status_name],,0)</f>
        <v>Agent Not Available</v>
      </c>
    </row>
    <row r="2379" spans="1:22" x14ac:dyDescent="0.25">
      <c r="A2379" t="s">
        <v>4605</v>
      </c>
      <c r="B2379" t="s">
        <v>5619</v>
      </c>
      <c r="C2379" s="4">
        <v>359377380000</v>
      </c>
      <c r="D2379" t="s">
        <v>4605</v>
      </c>
      <c r="G2379" s="176">
        <v>46143</v>
      </c>
      <c r="H2379">
        <v>69595374</v>
      </c>
      <c r="I2379">
        <v>69595374</v>
      </c>
      <c r="O2379" s="176">
        <v>46143</v>
      </c>
      <c r="S2379" t="s">
        <v>5620</v>
      </c>
      <c r="T2379" t="s">
        <v>65</v>
      </c>
      <c r="U2379" t="s">
        <v>4619</v>
      </c>
      <c r="V2379" t="str">
        <f>_xlfn.XLOOKUP(UTILIZADAS[[#This Row],[Contacto1]],Tabla2[phone_number_dialed],Tabla2[status_name],,0)</f>
        <v>Agent Not Available</v>
      </c>
    </row>
    <row r="2380" spans="1:22" x14ac:dyDescent="0.25">
      <c r="A2380" t="s">
        <v>4605</v>
      </c>
      <c r="B2380" t="s">
        <v>5621</v>
      </c>
      <c r="C2380" s="4">
        <v>361023570000</v>
      </c>
      <c r="D2380" t="s">
        <v>4605</v>
      </c>
      <c r="G2380" s="176">
        <v>46143</v>
      </c>
      <c r="H2380">
        <v>69601798</v>
      </c>
      <c r="I2380">
        <v>69601798</v>
      </c>
      <c r="O2380" s="176">
        <v>46143</v>
      </c>
      <c r="S2380" t="s">
        <v>5622</v>
      </c>
      <c r="T2380" t="s">
        <v>65</v>
      </c>
      <c r="U2380" t="s">
        <v>4619</v>
      </c>
      <c r="V2380" t="str">
        <f>_xlfn.XLOOKUP(UTILIZADAS[[#This Row],[Contacto1]],Tabla2[phone_number_dialed],Tabla2[status_name],,0)</f>
        <v>Call Back</v>
      </c>
    </row>
    <row r="2381" spans="1:22" x14ac:dyDescent="0.25">
      <c r="A2381" t="s">
        <v>4605</v>
      </c>
      <c r="B2381" t="s">
        <v>5623</v>
      </c>
      <c r="C2381" s="4">
        <v>354355420000</v>
      </c>
      <c r="D2381" t="s">
        <v>4605</v>
      </c>
      <c r="G2381" s="176">
        <v>46143</v>
      </c>
      <c r="H2381">
        <v>69617993</v>
      </c>
      <c r="I2381">
        <v>69617993</v>
      </c>
      <c r="O2381" s="176">
        <v>46143</v>
      </c>
      <c r="S2381" t="s">
        <v>5624</v>
      </c>
      <c r="T2381" t="s">
        <v>65</v>
      </c>
      <c r="U2381" t="s">
        <v>4619</v>
      </c>
      <c r="V2381" t="str">
        <f>_xlfn.XLOOKUP(UTILIZADAS[[#This Row],[Contacto1]],Tabla2[phone_number_dialed],Tabla2[status_name],,0)</f>
        <v>Agent Not Available</v>
      </c>
    </row>
    <row r="2382" spans="1:22" x14ac:dyDescent="0.25">
      <c r="A2382" t="s">
        <v>4605</v>
      </c>
      <c r="B2382" t="s">
        <v>4379</v>
      </c>
      <c r="C2382" s="4">
        <v>368023560000</v>
      </c>
      <c r="D2382" t="s">
        <v>4605</v>
      </c>
      <c r="G2382" s="176">
        <v>46143</v>
      </c>
      <c r="H2382">
        <v>69618493</v>
      </c>
      <c r="I2382">
        <v>69618493</v>
      </c>
      <c r="O2382" s="176">
        <v>46143</v>
      </c>
      <c r="S2382" t="s">
        <v>3943</v>
      </c>
      <c r="T2382" s="180" t="s">
        <v>65</v>
      </c>
      <c r="U2382" t="s">
        <v>66</v>
      </c>
      <c r="V2382" t="str">
        <f>_xlfn.XLOOKUP(UTILIZADAS[[#This Row],[Contacto1]],Tabla2[phone_number_dialed],Tabla2[status_name],,0)</f>
        <v>Agent Not Available</v>
      </c>
    </row>
    <row r="2383" spans="1:22" x14ac:dyDescent="0.25">
      <c r="A2383" t="s">
        <v>4605</v>
      </c>
      <c r="B2383" t="s">
        <v>4454</v>
      </c>
      <c r="C2383" s="4">
        <v>368040430000</v>
      </c>
      <c r="D2383" t="s">
        <v>4605</v>
      </c>
      <c r="G2383" s="176">
        <v>46143</v>
      </c>
      <c r="H2383">
        <v>69621867</v>
      </c>
      <c r="I2383">
        <v>69621867</v>
      </c>
      <c r="O2383" s="176">
        <v>46143</v>
      </c>
      <c r="S2383" t="s">
        <v>4086</v>
      </c>
      <c r="T2383" s="180" t="s">
        <v>65</v>
      </c>
      <c r="U2383" t="s">
        <v>66</v>
      </c>
      <c r="V2383" t="str">
        <f>_xlfn.XLOOKUP(UTILIZADAS[[#This Row],[Contacto1]],Tabla2[phone_number_dialed],Tabla2[status_name],,0)</f>
        <v>Agent Not Available</v>
      </c>
    </row>
    <row r="2384" spans="1:22" x14ac:dyDescent="0.25">
      <c r="A2384" t="s">
        <v>4605</v>
      </c>
      <c r="B2384" t="s">
        <v>445</v>
      </c>
      <c r="C2384" s="4">
        <v>355370310000</v>
      </c>
      <c r="D2384" t="s">
        <v>4605</v>
      </c>
      <c r="G2384" s="176">
        <v>46143</v>
      </c>
      <c r="H2384">
        <v>69625968</v>
      </c>
      <c r="I2384">
        <v>69625968</v>
      </c>
      <c r="O2384" s="176">
        <v>46143</v>
      </c>
      <c r="S2384" t="s">
        <v>446</v>
      </c>
      <c r="T2384" t="s">
        <v>65</v>
      </c>
      <c r="U2384" t="s">
        <v>597</v>
      </c>
      <c r="V2384" t="str">
        <f>_xlfn.XLOOKUP(UTILIZADAS[[#This Row],[Contacto1]],Tabla2[phone_number_dialed],Tabla2[status_name],,0)</f>
        <v>Agent Not Available</v>
      </c>
    </row>
    <row r="2385" spans="1:22" x14ac:dyDescent="0.25">
      <c r="A2385" t="s">
        <v>4605</v>
      </c>
      <c r="B2385" t="s">
        <v>5625</v>
      </c>
      <c r="C2385" s="4">
        <v>368028370000</v>
      </c>
      <c r="D2385" t="s">
        <v>4605</v>
      </c>
      <c r="G2385" s="176">
        <v>46143</v>
      </c>
      <c r="H2385">
        <v>69636656</v>
      </c>
      <c r="I2385">
        <v>69636656</v>
      </c>
      <c r="O2385" s="176">
        <v>46143</v>
      </c>
      <c r="S2385" t="s">
        <v>4598</v>
      </c>
      <c r="T2385" t="s">
        <v>65</v>
      </c>
      <c r="U2385" t="s">
        <v>4619</v>
      </c>
      <c r="V2385" t="str">
        <f>_xlfn.XLOOKUP(UTILIZADAS[[#This Row],[Contacto1]],Tabla2[phone_number_dialed],Tabla2[status_name],,0)</f>
        <v>Buzon de voz</v>
      </c>
    </row>
    <row r="2386" spans="1:22" x14ac:dyDescent="0.25">
      <c r="A2386" t="s">
        <v>4605</v>
      </c>
      <c r="B2386" t="s">
        <v>4389</v>
      </c>
      <c r="C2386" s="4">
        <v>365026410000</v>
      </c>
      <c r="D2386" t="s">
        <v>4605</v>
      </c>
      <c r="G2386" s="176">
        <v>46143</v>
      </c>
      <c r="H2386">
        <v>69655038</v>
      </c>
      <c r="I2386">
        <v>69655038</v>
      </c>
      <c r="O2386" s="176">
        <v>46143</v>
      </c>
      <c r="S2386" t="s">
        <v>3957</v>
      </c>
      <c r="T2386" s="180" t="s">
        <v>65</v>
      </c>
      <c r="U2386" t="s">
        <v>66</v>
      </c>
      <c r="V2386" t="str">
        <f>_xlfn.XLOOKUP(UTILIZADAS[[#This Row],[Contacto1]],Tabla2[phone_number_dialed],Tabla2[status_name],,0)</f>
        <v>Auto busy</v>
      </c>
    </row>
    <row r="2387" spans="1:22" x14ac:dyDescent="0.25">
      <c r="A2387" t="s">
        <v>4605</v>
      </c>
      <c r="B2387" t="s">
        <v>1227</v>
      </c>
      <c r="C2387" s="4">
        <v>353382750000</v>
      </c>
      <c r="D2387" t="s">
        <v>4605</v>
      </c>
      <c r="G2387" s="176">
        <v>46143</v>
      </c>
      <c r="H2387">
        <v>69657911</v>
      </c>
      <c r="I2387">
        <v>69657911</v>
      </c>
      <c r="O2387" s="176">
        <v>46143</v>
      </c>
      <c r="S2387" t="s">
        <v>1228</v>
      </c>
      <c r="T2387" s="180" t="s">
        <v>65</v>
      </c>
      <c r="U2387" t="s">
        <v>66</v>
      </c>
      <c r="V2387" t="str">
        <f>_xlfn.XLOOKUP(UTILIZADAS[[#This Row],[Contacto1]],Tabla2[phone_number_dialed],Tabla2[status_name],,0)</f>
        <v>Auto busy</v>
      </c>
    </row>
    <row r="2388" spans="1:22" x14ac:dyDescent="0.25">
      <c r="A2388" t="s">
        <v>4605</v>
      </c>
      <c r="B2388" t="s">
        <v>4341</v>
      </c>
      <c r="C2388" s="4">
        <v>361008990000</v>
      </c>
      <c r="D2388" t="s">
        <v>4605</v>
      </c>
      <c r="G2388" s="176">
        <v>46143</v>
      </c>
      <c r="H2388">
        <v>69662263</v>
      </c>
      <c r="I2388">
        <v>69662263</v>
      </c>
      <c r="O2388" s="176">
        <v>46143</v>
      </c>
      <c r="S2388" t="s">
        <v>5626</v>
      </c>
      <c r="T2388" s="180" t="s">
        <v>65</v>
      </c>
      <c r="U2388" t="s">
        <v>66</v>
      </c>
      <c r="V2388" t="str">
        <f>_xlfn.XLOOKUP(UTILIZADAS[[#This Row],[Contacto1]],Tabla2[phone_number_dialed],Tabla2[status_name],,0)</f>
        <v>No Answer AutoDial</v>
      </c>
    </row>
    <row r="2389" spans="1:22" x14ac:dyDescent="0.25">
      <c r="A2389" t="s">
        <v>4605</v>
      </c>
      <c r="B2389" t="s">
        <v>2493</v>
      </c>
      <c r="C2389" s="4">
        <v>367037110000</v>
      </c>
      <c r="D2389" t="s">
        <v>4605</v>
      </c>
      <c r="G2389" s="176">
        <v>46143</v>
      </c>
      <c r="H2389">
        <v>69669701</v>
      </c>
      <c r="I2389">
        <v>69669701</v>
      </c>
      <c r="O2389" s="176">
        <v>46143</v>
      </c>
      <c r="S2389" t="s">
        <v>4089</v>
      </c>
      <c r="T2389" s="180" t="s">
        <v>85</v>
      </c>
      <c r="U2389" t="s">
        <v>66</v>
      </c>
      <c r="V2389" t="str">
        <f>_xlfn.XLOOKUP(UTILIZADAS[[#This Row],[Contacto1]],Tabla2[phone_number_dialed],Tabla2[status_name],,0)</f>
        <v>Buzon de voz</v>
      </c>
    </row>
    <row r="2390" spans="1:22" x14ac:dyDescent="0.25">
      <c r="A2390" t="s">
        <v>4605</v>
      </c>
      <c r="B2390" t="s">
        <v>359</v>
      </c>
      <c r="C2390" s="4">
        <v>354350880000</v>
      </c>
      <c r="D2390" t="s">
        <v>4605</v>
      </c>
      <c r="G2390" s="176">
        <v>46143</v>
      </c>
      <c r="H2390">
        <v>69692960</v>
      </c>
      <c r="I2390">
        <v>69692960</v>
      </c>
      <c r="O2390" s="176">
        <v>46143</v>
      </c>
      <c r="S2390" t="s">
        <v>360</v>
      </c>
      <c r="T2390" t="s">
        <v>65</v>
      </c>
      <c r="U2390" t="s">
        <v>597</v>
      </c>
      <c r="V2390" t="str">
        <f>_xlfn.XLOOKUP(UTILIZADAS[[#This Row],[Contacto1]],Tabla2[phone_number_dialed],Tabla2[status_name],,0)</f>
        <v>Agent Not Available</v>
      </c>
    </row>
    <row r="2391" spans="1:22" x14ac:dyDescent="0.25">
      <c r="A2391" t="s">
        <v>4605</v>
      </c>
      <c r="B2391" t="s">
        <v>1363</v>
      </c>
      <c r="C2391" s="4">
        <v>358373240000</v>
      </c>
      <c r="D2391" t="s">
        <v>4605</v>
      </c>
      <c r="G2391" s="176">
        <v>46143</v>
      </c>
      <c r="H2391">
        <v>69695648</v>
      </c>
      <c r="I2391">
        <v>69695648</v>
      </c>
      <c r="O2391" s="176">
        <v>46143</v>
      </c>
      <c r="S2391" t="s">
        <v>1364</v>
      </c>
      <c r="T2391" s="180" t="s">
        <v>65</v>
      </c>
      <c r="U2391" t="s">
        <v>66</v>
      </c>
      <c r="V2391" t="str">
        <f>_xlfn.XLOOKUP(UTILIZADAS[[#This Row],[Contacto1]],Tabla2[phone_number_dialed],Tabla2[status_name],,0)</f>
        <v>Agent Not Available</v>
      </c>
    </row>
    <row r="2392" spans="1:22" x14ac:dyDescent="0.25">
      <c r="A2392" t="s">
        <v>4605</v>
      </c>
      <c r="B2392" t="s">
        <v>4318</v>
      </c>
      <c r="C2392" s="4">
        <v>352308220000</v>
      </c>
      <c r="D2392" t="s">
        <v>4605</v>
      </c>
      <c r="G2392" s="176">
        <v>46143</v>
      </c>
      <c r="H2392">
        <v>69706405</v>
      </c>
      <c r="I2392">
        <v>69706405</v>
      </c>
      <c r="O2392" s="176">
        <v>46143</v>
      </c>
      <c r="S2392" t="s">
        <v>3817</v>
      </c>
      <c r="T2392" s="180" t="s">
        <v>65</v>
      </c>
      <c r="U2392" t="s">
        <v>66</v>
      </c>
      <c r="V2392" t="str">
        <f>_xlfn.XLOOKUP(UTILIZADAS[[#This Row],[Contacto1]],Tabla2[phone_number_dialed],Tabla2[status_name],,0)</f>
        <v>Agent Not Available</v>
      </c>
    </row>
    <row r="2393" spans="1:22" x14ac:dyDescent="0.25">
      <c r="A2393" t="s">
        <v>4605</v>
      </c>
      <c r="B2393" t="s">
        <v>5627</v>
      </c>
      <c r="C2393" s="4">
        <v>365013320000</v>
      </c>
      <c r="D2393" t="s">
        <v>4605</v>
      </c>
      <c r="G2393" s="176">
        <v>46143</v>
      </c>
      <c r="H2393">
        <v>69708468</v>
      </c>
      <c r="I2393">
        <v>69708468</v>
      </c>
      <c r="O2393" s="176">
        <v>46143</v>
      </c>
      <c r="S2393" t="s">
        <v>5628</v>
      </c>
      <c r="T2393" t="s">
        <v>65</v>
      </c>
      <c r="U2393" t="s">
        <v>4619</v>
      </c>
      <c r="V2393" t="str">
        <f>_xlfn.XLOOKUP(UTILIZADAS[[#This Row],[Contacto1]],Tabla2[phone_number_dialed],Tabla2[status_name],,0)</f>
        <v>Agent Not Available</v>
      </c>
    </row>
    <row r="2394" spans="1:22" x14ac:dyDescent="0.25">
      <c r="A2394" t="s">
        <v>4605</v>
      </c>
      <c r="B2394" t="s">
        <v>5629</v>
      </c>
      <c r="C2394" s="4">
        <v>369056820000</v>
      </c>
      <c r="D2394" t="s">
        <v>4605</v>
      </c>
      <c r="G2394" s="176">
        <v>46143</v>
      </c>
      <c r="H2394">
        <v>69710973</v>
      </c>
      <c r="I2394">
        <v>69710973</v>
      </c>
      <c r="O2394" s="176">
        <v>46143</v>
      </c>
      <c r="S2394" t="s">
        <v>5630</v>
      </c>
      <c r="T2394" s="180" t="s">
        <v>82</v>
      </c>
      <c r="U2394" t="s">
        <v>66</v>
      </c>
      <c r="V2394" t="str">
        <f>_xlfn.XLOOKUP(UTILIZADAS[[#This Row],[Contacto1]],Tabla2[phone_number_dialed],Tabla2[status_name],,0)</f>
        <v>Agent Not Available</v>
      </c>
    </row>
    <row r="2395" spans="1:22" x14ac:dyDescent="0.25">
      <c r="A2395" t="s">
        <v>4605</v>
      </c>
      <c r="B2395" t="s">
        <v>1381</v>
      </c>
      <c r="C2395" s="4">
        <v>358372590000</v>
      </c>
      <c r="D2395" t="s">
        <v>4605</v>
      </c>
      <c r="G2395" s="176">
        <v>46143</v>
      </c>
      <c r="H2395">
        <v>69725396</v>
      </c>
      <c r="I2395">
        <v>69725396</v>
      </c>
      <c r="O2395" s="176">
        <v>46143</v>
      </c>
      <c r="S2395" t="s">
        <v>1382</v>
      </c>
      <c r="T2395" s="180" t="s">
        <v>65</v>
      </c>
      <c r="U2395" t="s">
        <v>66</v>
      </c>
      <c r="V2395" t="str">
        <f>_xlfn.XLOOKUP(UTILIZADAS[[#This Row],[Contacto1]],Tabla2[phone_number_dialed],Tabla2[status_name],,0)</f>
        <v>Agent Not Available</v>
      </c>
    </row>
    <row r="2396" spans="1:22" x14ac:dyDescent="0.25">
      <c r="A2396" t="s">
        <v>4605</v>
      </c>
      <c r="B2396" t="s">
        <v>5631</v>
      </c>
      <c r="C2396" s="4">
        <v>364082690000</v>
      </c>
      <c r="D2396" t="s">
        <v>4605</v>
      </c>
      <c r="G2396" s="176">
        <v>46143</v>
      </c>
      <c r="H2396">
        <v>69730504</v>
      </c>
      <c r="I2396">
        <v>69730504</v>
      </c>
      <c r="O2396" s="176">
        <v>46143</v>
      </c>
      <c r="S2396" t="s">
        <v>5632</v>
      </c>
      <c r="T2396" s="180" t="s">
        <v>65</v>
      </c>
      <c r="U2396" t="s">
        <v>66</v>
      </c>
      <c r="V2396" t="str">
        <f>_xlfn.XLOOKUP(UTILIZADAS[[#This Row],[Contacto1]],Tabla2[phone_number_dialed],Tabla2[status_name],,0)</f>
        <v>Agent Not Available</v>
      </c>
    </row>
    <row r="2397" spans="1:22" x14ac:dyDescent="0.25">
      <c r="A2397" t="s">
        <v>4605</v>
      </c>
      <c r="B2397" t="s">
        <v>5633</v>
      </c>
      <c r="C2397" s="4">
        <v>357371870000</v>
      </c>
      <c r="D2397" t="s">
        <v>4605</v>
      </c>
      <c r="G2397" s="176">
        <v>46143</v>
      </c>
      <c r="H2397">
        <v>69741714</v>
      </c>
      <c r="I2397">
        <v>69741714</v>
      </c>
      <c r="O2397" s="176">
        <v>46143</v>
      </c>
      <c r="S2397" t="s">
        <v>5634</v>
      </c>
      <c r="T2397" t="s">
        <v>65</v>
      </c>
      <c r="U2397" t="s">
        <v>4619</v>
      </c>
      <c r="V2397" t="str">
        <f>_xlfn.XLOOKUP(UTILIZADAS[[#This Row],[Contacto1]],Tabla2[phone_number_dialed],Tabla2[status_name],,0)</f>
        <v>Buzon de voz</v>
      </c>
    </row>
    <row r="2398" spans="1:22" x14ac:dyDescent="0.25">
      <c r="A2398" t="s">
        <v>4605</v>
      </c>
      <c r="B2398" t="s">
        <v>5635</v>
      </c>
      <c r="C2398" s="4">
        <v>361023970000</v>
      </c>
      <c r="D2398" t="s">
        <v>4605</v>
      </c>
      <c r="G2398" s="176">
        <v>46143</v>
      </c>
      <c r="H2398">
        <v>69746683</v>
      </c>
      <c r="I2398">
        <v>69746683</v>
      </c>
      <c r="O2398" s="176">
        <v>46143</v>
      </c>
      <c r="S2398" t="s">
        <v>5636</v>
      </c>
      <c r="T2398" t="s">
        <v>65</v>
      </c>
      <c r="U2398" t="s">
        <v>4619</v>
      </c>
      <c r="V2398" t="str">
        <f>_xlfn.XLOOKUP(UTILIZADAS[[#This Row],[Contacto1]],Tabla2[phone_number_dialed],Tabla2[status_name],,0)</f>
        <v>Agent Not Available</v>
      </c>
    </row>
    <row r="2399" spans="1:22" x14ac:dyDescent="0.25">
      <c r="A2399" t="s">
        <v>4605</v>
      </c>
      <c r="B2399" t="s">
        <v>5637</v>
      </c>
      <c r="C2399" s="4">
        <v>366063650000</v>
      </c>
      <c r="D2399" t="s">
        <v>4605</v>
      </c>
      <c r="G2399" s="176">
        <v>46143</v>
      </c>
      <c r="H2399">
        <v>69771461</v>
      </c>
      <c r="I2399">
        <v>69771461</v>
      </c>
      <c r="O2399" s="176">
        <v>46143</v>
      </c>
      <c r="S2399" t="s">
        <v>5638</v>
      </c>
      <c r="T2399" s="180" t="s">
        <v>85</v>
      </c>
      <c r="U2399" t="s">
        <v>66</v>
      </c>
      <c r="V2399" t="str">
        <f>_xlfn.XLOOKUP(UTILIZADAS[[#This Row],[Contacto1]],Tabla2[phone_number_dialed],Tabla2[status_name],,0)</f>
        <v>No Answer AutoDial</v>
      </c>
    </row>
    <row r="2400" spans="1:22" x14ac:dyDescent="0.25">
      <c r="A2400" t="s">
        <v>4605</v>
      </c>
      <c r="B2400" t="s">
        <v>4391</v>
      </c>
      <c r="C2400" s="4">
        <v>367024750000</v>
      </c>
      <c r="D2400" t="s">
        <v>4605</v>
      </c>
      <c r="G2400" s="176">
        <v>46143</v>
      </c>
      <c r="H2400">
        <v>69786590</v>
      </c>
      <c r="I2400">
        <v>69786590</v>
      </c>
      <c r="O2400" s="176">
        <v>46143</v>
      </c>
      <c r="S2400" t="s">
        <v>3961</v>
      </c>
      <c r="T2400" s="180" t="s">
        <v>65</v>
      </c>
      <c r="U2400" t="s">
        <v>66</v>
      </c>
      <c r="V2400" t="str">
        <f>_xlfn.XLOOKUP(UTILIZADAS[[#This Row],[Contacto1]],Tabla2[phone_number_dialed],Tabla2[status_name],,0)</f>
        <v>Agent Not Available</v>
      </c>
    </row>
    <row r="2401" spans="1:22" x14ac:dyDescent="0.25">
      <c r="A2401" t="s">
        <v>4605</v>
      </c>
      <c r="B2401" t="s">
        <v>5639</v>
      </c>
      <c r="C2401" s="4">
        <v>368006930000</v>
      </c>
      <c r="D2401" t="s">
        <v>4605</v>
      </c>
      <c r="G2401" s="176">
        <v>46143</v>
      </c>
      <c r="H2401">
        <v>69787829</v>
      </c>
      <c r="I2401">
        <v>69787829</v>
      </c>
      <c r="O2401" s="176">
        <v>46143</v>
      </c>
      <c r="S2401" t="s">
        <v>5640</v>
      </c>
      <c r="T2401" t="s">
        <v>65</v>
      </c>
      <c r="U2401" t="s">
        <v>4619</v>
      </c>
      <c r="V2401" t="str">
        <f>_xlfn.XLOOKUP(UTILIZADAS[[#This Row],[Contacto1]],Tabla2[phone_number_dialed],Tabla2[status_name],,0)</f>
        <v>Buzon de voz</v>
      </c>
    </row>
    <row r="2402" spans="1:22" x14ac:dyDescent="0.25">
      <c r="A2402" t="s">
        <v>4605</v>
      </c>
      <c r="B2402" t="s">
        <v>4485</v>
      </c>
      <c r="C2402" s="4">
        <v>369045920000</v>
      </c>
      <c r="D2402" t="s">
        <v>4605</v>
      </c>
      <c r="G2402" s="176">
        <v>46143</v>
      </c>
      <c r="H2402">
        <v>69812294</v>
      </c>
      <c r="I2402">
        <v>69812294</v>
      </c>
      <c r="O2402" s="176">
        <v>46143</v>
      </c>
      <c r="S2402" t="s">
        <v>4152</v>
      </c>
      <c r="T2402" s="180" t="s">
        <v>65</v>
      </c>
      <c r="U2402" t="s">
        <v>66</v>
      </c>
      <c r="V2402" t="str">
        <f>_xlfn.XLOOKUP(UTILIZADAS[[#This Row],[Contacto1]],Tabla2[phone_number_dialed],Tabla2[status_name],,0)</f>
        <v>Auto busy</v>
      </c>
    </row>
    <row r="2403" spans="1:22" x14ac:dyDescent="0.25">
      <c r="A2403" t="s">
        <v>4605</v>
      </c>
      <c r="B2403" t="s">
        <v>5641</v>
      </c>
      <c r="C2403" s="4">
        <v>366069140000</v>
      </c>
      <c r="D2403" t="s">
        <v>4605</v>
      </c>
      <c r="G2403" s="176">
        <v>46143</v>
      </c>
      <c r="H2403">
        <v>69818907</v>
      </c>
      <c r="I2403">
        <v>69818907</v>
      </c>
      <c r="O2403" s="176">
        <v>46143</v>
      </c>
      <c r="S2403" t="s">
        <v>5642</v>
      </c>
      <c r="T2403" s="180" t="s">
        <v>65</v>
      </c>
      <c r="U2403" t="s">
        <v>66</v>
      </c>
      <c r="V2403" t="str">
        <f>_xlfn.XLOOKUP(UTILIZADAS[[#This Row],[Contacto1]],Tabla2[phone_number_dialed],Tabla2[status_name],,0)</f>
        <v>Numero equivocado</v>
      </c>
    </row>
    <row r="2404" spans="1:22" x14ac:dyDescent="0.25">
      <c r="A2404" t="s">
        <v>4605</v>
      </c>
      <c r="B2404" t="s">
        <v>5643</v>
      </c>
      <c r="C2404" s="4">
        <v>363073430000</v>
      </c>
      <c r="D2404" t="s">
        <v>4605</v>
      </c>
      <c r="G2404" s="176">
        <v>46143</v>
      </c>
      <c r="H2404">
        <v>69827596</v>
      </c>
      <c r="I2404">
        <v>69827596</v>
      </c>
      <c r="O2404" s="176">
        <v>46143</v>
      </c>
      <c r="S2404" t="s">
        <v>5644</v>
      </c>
      <c r="T2404" s="180" t="s">
        <v>65</v>
      </c>
      <c r="U2404" t="s">
        <v>66</v>
      </c>
      <c r="V2404" t="str">
        <f>_xlfn.XLOOKUP(UTILIZADAS[[#This Row],[Contacto1]],Tabla2[phone_number_dialed],Tabla2[status_name],,0)</f>
        <v>Auto busy</v>
      </c>
    </row>
    <row r="2405" spans="1:22" x14ac:dyDescent="0.25">
      <c r="A2405" t="s">
        <v>4605</v>
      </c>
      <c r="B2405" t="s">
        <v>5645</v>
      </c>
      <c r="C2405" s="4">
        <v>368065090000</v>
      </c>
      <c r="D2405" t="s">
        <v>4605</v>
      </c>
      <c r="G2405" s="176">
        <v>46143</v>
      </c>
      <c r="H2405">
        <v>69830388</v>
      </c>
      <c r="I2405">
        <v>69830388</v>
      </c>
      <c r="O2405" s="176">
        <v>46143</v>
      </c>
      <c r="S2405" t="s">
        <v>4586</v>
      </c>
      <c r="T2405" s="180" t="s">
        <v>2553</v>
      </c>
      <c r="U2405" t="s">
        <v>66</v>
      </c>
      <c r="V2405" t="str">
        <f>_xlfn.XLOOKUP(UTILIZADAS[[#This Row],[Contacto1]],Tabla2[phone_number_dialed],Tabla2[status_name],,0)</f>
        <v>Auto busy</v>
      </c>
    </row>
    <row r="2406" spans="1:22" x14ac:dyDescent="0.25">
      <c r="A2406" t="s">
        <v>4605</v>
      </c>
      <c r="B2406" t="s">
        <v>5646</v>
      </c>
      <c r="C2406" s="4">
        <v>363092040000</v>
      </c>
      <c r="D2406" t="s">
        <v>4605</v>
      </c>
      <c r="G2406" s="176">
        <v>46143</v>
      </c>
      <c r="H2406">
        <v>69841788</v>
      </c>
      <c r="I2406">
        <v>69841788</v>
      </c>
      <c r="O2406" s="176">
        <v>46143</v>
      </c>
      <c r="S2406" t="s">
        <v>5647</v>
      </c>
      <c r="T2406" s="180" t="s">
        <v>65</v>
      </c>
      <c r="U2406" t="s">
        <v>66</v>
      </c>
      <c r="V2406" t="str">
        <f>_xlfn.XLOOKUP(UTILIZADAS[[#This Row],[Contacto1]],Tabla2[phone_number_dialed],Tabla2[status_name],,0)</f>
        <v>Agent Not Available</v>
      </c>
    </row>
    <row r="2407" spans="1:22" x14ac:dyDescent="0.25">
      <c r="A2407" t="s">
        <v>4605</v>
      </c>
      <c r="B2407" t="s">
        <v>1591</v>
      </c>
      <c r="C2407" s="4">
        <v>358354380000</v>
      </c>
      <c r="D2407" t="s">
        <v>4605</v>
      </c>
      <c r="G2407" s="176">
        <v>46143</v>
      </c>
      <c r="H2407">
        <v>69845555</v>
      </c>
      <c r="I2407">
        <v>69845555</v>
      </c>
      <c r="O2407" s="176">
        <v>46143</v>
      </c>
      <c r="S2407" t="s">
        <v>1592</v>
      </c>
      <c r="T2407" s="180" t="s">
        <v>85</v>
      </c>
      <c r="U2407" t="s">
        <v>66</v>
      </c>
      <c r="V2407" t="str">
        <f>_xlfn.XLOOKUP(UTILIZADAS[[#This Row],[Contacto1]],Tabla2[phone_number_dialed],Tabla2[status_name],,0)</f>
        <v>Buzon de voz</v>
      </c>
    </row>
    <row r="2408" spans="1:22" x14ac:dyDescent="0.25">
      <c r="A2408" t="s">
        <v>4605</v>
      </c>
      <c r="B2408" t="s">
        <v>5382</v>
      </c>
      <c r="C2408" s="4">
        <v>363056960000</v>
      </c>
      <c r="D2408" t="s">
        <v>4605</v>
      </c>
      <c r="G2408" s="176">
        <v>46143</v>
      </c>
      <c r="H2408">
        <v>69848544</v>
      </c>
      <c r="I2408">
        <v>69848544</v>
      </c>
      <c r="O2408" s="176">
        <v>46143</v>
      </c>
      <c r="S2408" t="s">
        <v>5383</v>
      </c>
      <c r="T2408" s="180" t="s">
        <v>65</v>
      </c>
      <c r="U2408" t="s">
        <v>66</v>
      </c>
      <c r="V2408" t="str">
        <f>_xlfn.XLOOKUP(UTILIZADAS[[#This Row],[Contacto1]],Tabla2[phone_number_dialed],Tabla2[status_name],,0)</f>
        <v>Agent Not Available</v>
      </c>
    </row>
    <row r="2409" spans="1:22" x14ac:dyDescent="0.25">
      <c r="A2409" t="s">
        <v>4605</v>
      </c>
      <c r="B2409" t="s">
        <v>387</v>
      </c>
      <c r="C2409" s="4">
        <v>352312090000</v>
      </c>
      <c r="D2409" t="s">
        <v>4605</v>
      </c>
      <c r="G2409" s="176">
        <v>46143</v>
      </c>
      <c r="H2409">
        <v>69854449</v>
      </c>
      <c r="I2409">
        <v>69854449</v>
      </c>
      <c r="O2409" s="176">
        <v>46143</v>
      </c>
      <c r="S2409" t="s">
        <v>388</v>
      </c>
      <c r="T2409" t="s">
        <v>65</v>
      </c>
      <c r="U2409" t="s">
        <v>597</v>
      </c>
      <c r="V2409" t="str">
        <f>_xlfn.XLOOKUP(UTILIZADAS[[#This Row],[Contacto1]],Tabla2[phone_number_dialed],Tabla2[status_name],,0)</f>
        <v>No Answer AutoDial</v>
      </c>
    </row>
    <row r="2410" spans="1:22" x14ac:dyDescent="0.25">
      <c r="A2410" t="s">
        <v>4605</v>
      </c>
      <c r="B2410" t="s">
        <v>1509</v>
      </c>
      <c r="C2410" s="4">
        <v>353342080000</v>
      </c>
      <c r="D2410" t="s">
        <v>4605</v>
      </c>
      <c r="G2410" s="176">
        <v>46143</v>
      </c>
      <c r="H2410">
        <v>69860064</v>
      </c>
      <c r="I2410">
        <v>69860064</v>
      </c>
      <c r="O2410" s="176">
        <v>46143</v>
      </c>
      <c r="S2410" t="s">
        <v>1510</v>
      </c>
      <c r="T2410" s="180" t="s">
        <v>65</v>
      </c>
      <c r="U2410" t="s">
        <v>66</v>
      </c>
      <c r="V2410" t="str">
        <f>_xlfn.XLOOKUP(UTILIZADAS[[#This Row],[Contacto1]],Tabla2[phone_number_dialed],Tabla2[status_name],,0)</f>
        <v>Agent Not Available</v>
      </c>
    </row>
    <row r="2411" spans="1:22" x14ac:dyDescent="0.25">
      <c r="A2411" t="s">
        <v>4605</v>
      </c>
      <c r="B2411" t="s">
        <v>4347</v>
      </c>
      <c r="C2411" s="4">
        <v>362016470000</v>
      </c>
      <c r="D2411" t="s">
        <v>4605</v>
      </c>
      <c r="G2411" s="176">
        <v>46143</v>
      </c>
      <c r="H2411">
        <v>69868393</v>
      </c>
      <c r="I2411">
        <v>69868393</v>
      </c>
      <c r="O2411" s="176">
        <v>46143</v>
      </c>
      <c r="S2411" t="s">
        <v>3878</v>
      </c>
      <c r="T2411" s="180" t="s">
        <v>73</v>
      </c>
      <c r="U2411" t="s">
        <v>66</v>
      </c>
      <c r="V2411" t="str">
        <f>_xlfn.XLOOKUP(UTILIZADAS[[#This Row],[Contacto1]],Tabla2[phone_number_dialed],Tabla2[status_name],,0)</f>
        <v>Agent Not Available</v>
      </c>
    </row>
    <row r="2412" spans="1:22" x14ac:dyDescent="0.25">
      <c r="A2412" t="s">
        <v>4605</v>
      </c>
      <c r="B2412" t="s">
        <v>4326</v>
      </c>
      <c r="C2412" s="4">
        <v>358363410000</v>
      </c>
      <c r="D2412" t="s">
        <v>4605</v>
      </c>
      <c r="G2412" s="176">
        <v>46143</v>
      </c>
      <c r="H2412">
        <v>69870832</v>
      </c>
      <c r="I2412">
        <v>69870832</v>
      </c>
      <c r="O2412" s="176">
        <v>46143</v>
      </c>
      <c r="S2412" t="s">
        <v>3836</v>
      </c>
      <c r="T2412" s="180" t="s">
        <v>65</v>
      </c>
      <c r="U2412" t="s">
        <v>66</v>
      </c>
      <c r="V2412" t="str">
        <f>_xlfn.XLOOKUP(UTILIZADAS[[#This Row],[Contacto1]],Tabla2[phone_number_dialed],Tabla2[status_name],,0)</f>
        <v>Agent Not Available</v>
      </c>
    </row>
    <row r="2413" spans="1:22" x14ac:dyDescent="0.25">
      <c r="A2413" t="s">
        <v>4605</v>
      </c>
      <c r="B2413" t="s">
        <v>89</v>
      </c>
      <c r="C2413" s="4">
        <v>368009770000</v>
      </c>
      <c r="D2413" t="s">
        <v>4605</v>
      </c>
      <c r="G2413" s="176">
        <v>46143</v>
      </c>
      <c r="H2413">
        <v>69916876</v>
      </c>
      <c r="I2413">
        <v>69916876</v>
      </c>
      <c r="O2413" s="176">
        <v>46143</v>
      </c>
      <c r="S2413" t="s">
        <v>90</v>
      </c>
      <c r="T2413" s="180" t="s">
        <v>65</v>
      </c>
      <c r="U2413" t="s">
        <v>66</v>
      </c>
      <c r="V2413" t="str">
        <f>_xlfn.XLOOKUP(UTILIZADAS[[#This Row],[Contacto1]],Tabla2[phone_number_dialed],Tabla2[status_name],,0)</f>
        <v>Cuenta cesada</v>
      </c>
    </row>
    <row r="2414" spans="1:22" x14ac:dyDescent="0.25">
      <c r="A2414" t="s">
        <v>4605</v>
      </c>
      <c r="B2414" t="s">
        <v>2492</v>
      </c>
      <c r="C2414" s="4">
        <v>363031990000</v>
      </c>
      <c r="D2414" t="s">
        <v>4605</v>
      </c>
      <c r="G2414" s="176">
        <v>46143</v>
      </c>
      <c r="H2414">
        <v>69923084</v>
      </c>
      <c r="I2414">
        <v>69923084</v>
      </c>
      <c r="O2414" s="176">
        <v>46143</v>
      </c>
      <c r="S2414" t="s">
        <v>4087</v>
      </c>
      <c r="T2414" s="180" t="s">
        <v>65</v>
      </c>
      <c r="U2414" t="s">
        <v>66</v>
      </c>
      <c r="V2414" t="str">
        <f>_xlfn.XLOOKUP(UTILIZADAS[[#This Row],[Contacto1]],Tabla2[phone_number_dialed],Tabla2[status_name],,0)</f>
        <v>Agent Not Available</v>
      </c>
    </row>
    <row r="2415" spans="1:22" x14ac:dyDescent="0.25">
      <c r="A2415" t="s">
        <v>4605</v>
      </c>
      <c r="B2415" t="s">
        <v>333</v>
      </c>
      <c r="C2415" s="4">
        <v>359377240000</v>
      </c>
      <c r="D2415" t="s">
        <v>4605</v>
      </c>
      <c r="G2415" s="176">
        <v>46143</v>
      </c>
      <c r="H2415">
        <v>69935219</v>
      </c>
      <c r="I2415">
        <v>69935219</v>
      </c>
      <c r="O2415" s="176">
        <v>46143</v>
      </c>
      <c r="S2415" t="s">
        <v>334</v>
      </c>
      <c r="T2415" t="s">
        <v>65</v>
      </c>
      <c r="U2415" t="s">
        <v>597</v>
      </c>
      <c r="V2415" t="str">
        <f>_xlfn.XLOOKUP(UTILIZADAS[[#This Row],[Contacto1]],Tabla2[phone_number_dialed],Tabla2[status_name],,0)</f>
        <v>Auto busy</v>
      </c>
    </row>
    <row r="2416" spans="1:22" x14ac:dyDescent="0.25">
      <c r="A2416" t="s">
        <v>4605</v>
      </c>
      <c r="B2416" t="s">
        <v>5648</v>
      </c>
      <c r="C2416" s="4">
        <v>365048240000</v>
      </c>
      <c r="D2416" t="s">
        <v>4605</v>
      </c>
      <c r="G2416" s="176">
        <v>46143</v>
      </c>
      <c r="H2416">
        <v>69935261</v>
      </c>
      <c r="I2416">
        <v>69935261</v>
      </c>
      <c r="O2416" s="176">
        <v>46143</v>
      </c>
      <c r="S2416" t="s">
        <v>5649</v>
      </c>
      <c r="T2416" s="180" t="s">
        <v>65</v>
      </c>
      <c r="U2416" t="s">
        <v>66</v>
      </c>
      <c r="V2416" t="str">
        <f>_xlfn.XLOOKUP(UTILIZADAS[[#This Row],[Contacto1]],Tabla2[phone_number_dialed],Tabla2[status_name],,0)</f>
        <v>Volver a llamar</v>
      </c>
    </row>
    <row r="2417" spans="1:22" x14ac:dyDescent="0.25">
      <c r="A2417" t="s">
        <v>4605</v>
      </c>
      <c r="B2417" t="s">
        <v>5650</v>
      </c>
      <c r="C2417" s="4">
        <v>369058490000</v>
      </c>
      <c r="D2417" t="s">
        <v>4605</v>
      </c>
      <c r="G2417" s="176">
        <v>46143</v>
      </c>
      <c r="H2417">
        <v>69955199</v>
      </c>
      <c r="I2417">
        <v>69955199</v>
      </c>
      <c r="O2417" s="176">
        <v>46143</v>
      </c>
      <c r="S2417" t="s">
        <v>5651</v>
      </c>
      <c r="T2417" s="180" t="s">
        <v>65</v>
      </c>
      <c r="U2417" t="s">
        <v>66</v>
      </c>
      <c r="V2417" t="str">
        <f>_xlfn.XLOOKUP(UTILIZADAS[[#This Row],[Contacto1]],Tabla2[phone_number_dialed],Tabla2[status_name],,0)</f>
        <v>Agent Not Available</v>
      </c>
    </row>
    <row r="2418" spans="1:22" x14ac:dyDescent="0.25">
      <c r="A2418" t="s">
        <v>4605</v>
      </c>
      <c r="B2418" t="s">
        <v>5652</v>
      </c>
      <c r="C2418" s="4">
        <v>351360350000</v>
      </c>
      <c r="D2418" t="s">
        <v>4605</v>
      </c>
      <c r="G2418" s="176">
        <v>46143</v>
      </c>
      <c r="H2418">
        <v>69960820</v>
      </c>
      <c r="I2418">
        <v>69960820</v>
      </c>
      <c r="O2418" s="176">
        <v>46143</v>
      </c>
      <c r="S2418" t="s">
        <v>5653</v>
      </c>
      <c r="T2418" t="s">
        <v>65</v>
      </c>
      <c r="U2418" t="s">
        <v>4619</v>
      </c>
      <c r="V2418" t="str">
        <f>_xlfn.XLOOKUP(UTILIZADAS[[#This Row],[Contacto1]],Tabla2[phone_number_dialed],Tabla2[status_name],,0)</f>
        <v>Agent Not Available</v>
      </c>
    </row>
    <row r="2419" spans="1:22" x14ac:dyDescent="0.25">
      <c r="A2419" t="s">
        <v>4605</v>
      </c>
      <c r="B2419" t="s">
        <v>83</v>
      </c>
      <c r="C2419" s="4">
        <v>362006100000</v>
      </c>
      <c r="D2419" t="s">
        <v>4605</v>
      </c>
      <c r="G2419" s="176">
        <v>46143</v>
      </c>
      <c r="H2419">
        <v>69984531</v>
      </c>
      <c r="I2419">
        <v>69984531</v>
      </c>
      <c r="O2419" s="176">
        <v>46143</v>
      </c>
      <c r="S2419" t="s">
        <v>84</v>
      </c>
      <c r="T2419" s="180" t="s">
        <v>65</v>
      </c>
      <c r="U2419" t="s">
        <v>66</v>
      </c>
      <c r="V2419" t="str">
        <f>_xlfn.XLOOKUP(UTILIZADAS[[#This Row],[Contacto1]],Tabla2[phone_number_dialed],Tabla2[status_name],,0)</f>
        <v>Cuenta cesada</v>
      </c>
    </row>
    <row r="2420" spans="1:22" x14ac:dyDescent="0.25">
      <c r="A2420" t="s">
        <v>4605</v>
      </c>
      <c r="B2420" t="s">
        <v>1552</v>
      </c>
      <c r="C2420" s="4">
        <v>358357750000</v>
      </c>
      <c r="D2420" t="s">
        <v>4605</v>
      </c>
      <c r="G2420" s="176">
        <v>46143</v>
      </c>
      <c r="H2420">
        <v>69997245</v>
      </c>
      <c r="I2420">
        <v>69997245</v>
      </c>
      <c r="O2420" s="176">
        <v>46143</v>
      </c>
      <c r="S2420" t="s">
        <v>1553</v>
      </c>
      <c r="T2420" s="180" t="s">
        <v>65</v>
      </c>
      <c r="U2420" t="s">
        <v>66</v>
      </c>
      <c r="V2420" t="str">
        <f>_xlfn.XLOOKUP(UTILIZADAS[[#This Row],[Contacto1]],Tabla2[phone_number_dialed],Tabla2[status_name],,0)</f>
        <v>No Answer AutoDial</v>
      </c>
    </row>
    <row r="2421" spans="1:22" x14ac:dyDescent="0.25">
      <c r="A2421" t="s">
        <v>4605</v>
      </c>
      <c r="B2421" t="s">
        <v>5654</v>
      </c>
      <c r="C2421" s="4">
        <v>369064430000</v>
      </c>
      <c r="D2421" t="s">
        <v>4605</v>
      </c>
      <c r="G2421" s="176">
        <v>46143</v>
      </c>
      <c r="H2421" t="s">
        <v>5655</v>
      </c>
      <c r="I2421" t="s">
        <v>5655</v>
      </c>
      <c r="O2421" s="176">
        <v>46143</v>
      </c>
      <c r="S2421" t="s">
        <v>5656</v>
      </c>
      <c r="T2421" s="180" t="s">
        <v>65</v>
      </c>
      <c r="U2421" t="s">
        <v>66</v>
      </c>
      <c r="V2421" t="e">
        <f>_xlfn.XLOOKUP(UTILIZADAS[[#This Row],[Contacto1]],Tabla2[phone_number_dialed],Tabla2[status_name],,0)</f>
        <v>#N/A</v>
      </c>
    </row>
  </sheetData>
  <conditionalFormatting sqref="H2172:H2274">
    <cfRule type="duplicateValues" dxfId="3" priority="4"/>
  </conditionalFormatting>
  <conditionalFormatting sqref="H2172:H2421">
    <cfRule type="duplicateValues" dxfId="2" priority="3"/>
  </conditionalFormatting>
  <conditionalFormatting sqref="I2172:I2274">
    <cfRule type="duplicateValues" dxfId="1" priority="2"/>
  </conditionalFormatting>
  <conditionalFormatting sqref="I2172:I2421">
    <cfRule type="duplicateValues" dxfId="0" priority="1"/>
  </conditionalFormatting>
  <pageMargins left="0.7" right="0.7" top="0.75" bottom="0.75" header="0.3" footer="0.3"/>
  <pageSetup paperSize="14"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24FB-A657-4582-BE9A-11FADEFB9A47}">
  <sheetPr>
    <outlinePr summaryBelow="0" summaryRight="0"/>
  </sheetPr>
  <dimension ref="A1:W1101"/>
  <sheetViews>
    <sheetView zoomScale="85" zoomScaleNormal="85" workbookViewId="0">
      <selection activeCell="B6" sqref="B6"/>
    </sheetView>
  </sheetViews>
  <sheetFormatPr baseColWidth="10" defaultColWidth="12.5703125" defaultRowHeight="15.75" customHeight="1" x14ac:dyDescent="0.2"/>
  <cols>
    <col min="1" max="1" width="12.5703125" style="11"/>
    <col min="2" max="2" width="18.85546875" style="15" customWidth="1"/>
    <col min="3" max="4" width="18.85546875" style="11" customWidth="1"/>
    <col min="5" max="5" width="18.85546875" style="16" customWidth="1"/>
    <col min="6" max="8" width="18.85546875" style="11" customWidth="1"/>
    <col min="9" max="9" width="22.28515625" style="15" customWidth="1"/>
    <col min="10" max="10" width="18.85546875" style="15" customWidth="1"/>
    <col min="11" max="11" width="18.85546875" style="181" customWidth="1"/>
    <col min="12" max="12" width="18.85546875" style="184" customWidth="1"/>
    <col min="13" max="13" width="18.85546875" style="15" customWidth="1"/>
    <col min="14" max="14" width="18.85546875" style="181" customWidth="1"/>
    <col min="15" max="15" width="18.85546875" style="186" customWidth="1"/>
    <col min="16" max="16" width="26.42578125" style="16" customWidth="1"/>
    <col min="17" max="18" width="18.85546875" style="12" customWidth="1"/>
    <col min="19" max="20" width="12.5703125" style="13"/>
    <col min="21" max="16384" width="12.5703125" style="14"/>
  </cols>
  <sheetData>
    <row r="1" spans="1:23" s="10" customFormat="1" ht="15.75" customHeight="1" x14ac:dyDescent="0.2">
      <c r="A1" s="5" t="s">
        <v>1867</v>
      </c>
      <c r="B1" s="6" t="s">
        <v>5674</v>
      </c>
      <c r="C1" s="7" t="s">
        <v>1868</v>
      </c>
      <c r="D1" s="7" t="s">
        <v>1869</v>
      </c>
      <c r="E1" s="8" t="s">
        <v>1870</v>
      </c>
      <c r="F1" s="7" t="s">
        <v>1871</v>
      </c>
      <c r="G1" s="7" t="s">
        <v>5675</v>
      </c>
      <c r="H1" s="7" t="s">
        <v>59</v>
      </c>
      <c r="I1" s="7" t="s">
        <v>1872</v>
      </c>
      <c r="J1" s="6" t="s">
        <v>1873</v>
      </c>
      <c r="K1" s="182" t="s">
        <v>1874</v>
      </c>
      <c r="L1" s="168" t="s">
        <v>5676</v>
      </c>
      <c r="M1" s="6" t="s">
        <v>1875</v>
      </c>
      <c r="N1" s="6" t="s">
        <v>1876</v>
      </c>
      <c r="O1" s="185" t="s">
        <v>1877</v>
      </c>
      <c r="P1" s="8" t="s">
        <v>1878</v>
      </c>
      <c r="Q1" s="7" t="s">
        <v>1879</v>
      </c>
      <c r="R1" s="9" t="s">
        <v>1880</v>
      </c>
      <c r="S1" s="9" t="s">
        <v>1881</v>
      </c>
      <c r="T1" s="9" t="s">
        <v>1882</v>
      </c>
      <c r="U1" s="9" t="s">
        <v>2153</v>
      </c>
      <c r="V1" s="166" t="s">
        <v>4546</v>
      </c>
      <c r="W1" s="166" t="s">
        <v>4547</v>
      </c>
    </row>
    <row r="2" spans="1:23" ht="15.75" customHeight="1" x14ac:dyDescent="0.25">
      <c r="A2" s="11" t="str">
        <f>TEXT(promesas[[#This Row],[Marca temporal]],"dd/mmm")</f>
        <v>04/may</v>
      </c>
      <c r="B2" s="189">
        <v>46146.426187037039</v>
      </c>
      <c r="C2" s="190" t="s">
        <v>1897</v>
      </c>
      <c r="D2" s="190">
        <v>68503631</v>
      </c>
      <c r="E2" s="191">
        <v>366022500000</v>
      </c>
      <c r="F2" s="190" t="s">
        <v>5738</v>
      </c>
      <c r="G2" s="190" t="s">
        <v>1886</v>
      </c>
      <c r="H2" s="192" t="s">
        <v>1883</v>
      </c>
      <c r="I2" s="193" t="s">
        <v>1887</v>
      </c>
      <c r="J2" s="198"/>
      <c r="K2" s="159"/>
      <c r="L2" s="169"/>
      <c r="M2" s="159" t="s">
        <v>1885</v>
      </c>
      <c r="N2" s="159"/>
      <c r="O2" s="169"/>
      <c r="P2" t="s">
        <v>2230</v>
      </c>
      <c r="Q2" s="192"/>
      <c r="R2" s="199" t="str">
        <f>IF(promesas[[#This Row],[Fecha de Pago]]="", "", TEXT(promesas[[#This Row],[Fecha de Pago]], "mmm"))</f>
        <v/>
      </c>
      <c r="S2" s="12" t="str">
        <f>IF(promesas[[#This Row],[Fecha  promesa de pago]]="", "", TEXT(promesas[[#This Row],[Fecha  promesa de pago]], "mmm"))</f>
        <v/>
      </c>
      <c r="T2" s="13" t="str">
        <f>IF(promesas[[#This Row],[Fecha de Pago]]="", "", TEXT(promesas[[#This Row],[Fecha de Pago]], "dd/mmm"))</f>
        <v/>
      </c>
      <c r="U2" s="13" t="str">
        <f>IF(promesas[[#This Row],[Fecha  promesa de pago]]="", "", TEXT(promesas[[#This Row],[Fecha  promesa de pago]], "dd/mmm"))</f>
        <v/>
      </c>
      <c r="V2" s="14" t="str">
        <f>IF(LEN(TRIM(promesas[[#This Row],[Fecha  promesa de pago]]))&gt;0,1,"")</f>
        <v/>
      </c>
      <c r="W2" s="14" t="str">
        <f>IF(LEN(TRIM(promesas[[#This Row],[Fecha de Pago]]))&gt;0,1,"")</f>
        <v/>
      </c>
    </row>
    <row r="3" spans="1:23" ht="15.75" customHeight="1" x14ac:dyDescent="0.25">
      <c r="A3" s="11" t="str">
        <f>TEXT(promesas[[#This Row],[Marca temporal]],"dd/mmm")</f>
        <v>04/may</v>
      </c>
      <c r="B3" s="189">
        <v>46146.434407384259</v>
      </c>
      <c r="C3" s="190" t="s">
        <v>1897</v>
      </c>
      <c r="D3" s="190">
        <v>66293335</v>
      </c>
      <c r="E3" s="191">
        <v>363026120000</v>
      </c>
      <c r="F3" s="190" t="s">
        <v>5739</v>
      </c>
      <c r="G3" s="190" t="s">
        <v>1886</v>
      </c>
      <c r="H3" s="192" t="s">
        <v>1883</v>
      </c>
      <c r="I3" s="193" t="s">
        <v>1887</v>
      </c>
      <c r="J3" s="198"/>
      <c r="K3"/>
      <c r="L3" s="194"/>
      <c r="M3" s="159" t="s">
        <v>1885</v>
      </c>
      <c r="N3"/>
      <c r="O3" s="194"/>
      <c r="P3" t="s">
        <v>2230</v>
      </c>
      <c r="Q3" s="192"/>
      <c r="R3" s="199" t="str">
        <f>IF(promesas[[#This Row],[Fecha de Pago]]="", "", TEXT(promesas[[#This Row],[Fecha de Pago]], "mmm"))</f>
        <v/>
      </c>
      <c r="S3" s="12" t="str">
        <f>IF(promesas[[#This Row],[Fecha  promesa de pago]]="", "", TEXT(promesas[[#This Row],[Fecha  promesa de pago]], "mmm"))</f>
        <v/>
      </c>
      <c r="T3" s="13" t="str">
        <f>IF(promesas[[#This Row],[Fecha de Pago]]="", "", TEXT(promesas[[#This Row],[Fecha de Pago]], "dd/mmm"))</f>
        <v/>
      </c>
      <c r="U3" s="13" t="str">
        <f>IF(promesas[[#This Row],[Fecha  promesa de pago]]="", "", TEXT(promesas[[#This Row],[Fecha  promesa de pago]], "dd/mmm"))</f>
        <v/>
      </c>
      <c r="V3" s="14" t="str">
        <f>IF(LEN(TRIM(promesas[[#This Row],[Fecha  promesa de pago]]))&gt;0,1,"")</f>
        <v/>
      </c>
      <c r="W3" s="14" t="str">
        <f>IF(LEN(TRIM(promesas[[#This Row],[Fecha de Pago]]))&gt;0,1,"")</f>
        <v/>
      </c>
    </row>
    <row r="4" spans="1:23" ht="15.75" customHeight="1" x14ac:dyDescent="0.25">
      <c r="A4" s="11" t="str">
        <f>TEXT(promesas[[#This Row],[Marca temporal]],"dd/mmm")</f>
        <v>04/may</v>
      </c>
      <c r="B4" s="189">
        <v>46146.441401562501</v>
      </c>
      <c r="C4" s="190" t="s">
        <v>1897</v>
      </c>
      <c r="D4" s="190">
        <v>67450828</v>
      </c>
      <c r="E4" s="191">
        <v>357317130000</v>
      </c>
      <c r="F4" s="190" t="s">
        <v>538</v>
      </c>
      <c r="G4" s="190" t="s">
        <v>1886</v>
      </c>
      <c r="H4" s="192" t="s">
        <v>1883</v>
      </c>
      <c r="I4" s="193" t="s">
        <v>1887</v>
      </c>
      <c r="J4" s="198"/>
      <c r="K4"/>
      <c r="L4" s="194"/>
      <c r="M4" s="159" t="s">
        <v>1885</v>
      </c>
      <c r="N4"/>
      <c r="O4" s="194"/>
      <c r="P4" t="s">
        <v>261</v>
      </c>
      <c r="Q4" s="192"/>
      <c r="R4" s="199" t="str">
        <f>IF(promesas[[#This Row],[Fecha de Pago]]="", "", TEXT(promesas[[#This Row],[Fecha de Pago]], "mmm"))</f>
        <v/>
      </c>
      <c r="S4" s="12" t="str">
        <f>IF(promesas[[#This Row],[Fecha  promesa de pago]]="", "", TEXT(promesas[[#This Row],[Fecha  promesa de pago]], "mmm"))</f>
        <v/>
      </c>
      <c r="T4" s="13" t="str">
        <f>IF(promesas[[#This Row],[Fecha de Pago]]="", "", TEXT(promesas[[#This Row],[Fecha de Pago]], "dd/mmm"))</f>
        <v/>
      </c>
      <c r="U4" s="13" t="str">
        <f>IF(promesas[[#This Row],[Fecha  promesa de pago]]="", "", TEXT(promesas[[#This Row],[Fecha  promesa de pago]], "dd/mmm"))</f>
        <v/>
      </c>
      <c r="V4" s="14" t="str">
        <f>IF(LEN(TRIM(promesas[[#This Row],[Fecha  promesa de pago]]))&gt;0,1,"")</f>
        <v/>
      </c>
      <c r="W4" s="14" t="str">
        <f>IF(LEN(TRIM(promesas[[#This Row],[Fecha de Pago]]))&gt;0,1,"")</f>
        <v/>
      </c>
    </row>
    <row r="5" spans="1:23" ht="15.75" customHeight="1" x14ac:dyDescent="0.25">
      <c r="A5" s="11" t="str">
        <f>TEXT(promesas[[#This Row],[Marca temporal]],"dd/mmm")</f>
        <v>04/may</v>
      </c>
      <c r="B5" s="189">
        <v>46146.445583865745</v>
      </c>
      <c r="C5" s="190" t="s">
        <v>1897</v>
      </c>
      <c r="D5" s="190">
        <v>68612220</v>
      </c>
      <c r="E5" s="191">
        <v>352368230000</v>
      </c>
      <c r="F5" s="190" t="s">
        <v>466</v>
      </c>
      <c r="G5" s="190" t="s">
        <v>1886</v>
      </c>
      <c r="H5" s="192" t="s">
        <v>1883</v>
      </c>
      <c r="I5" s="193" t="s">
        <v>1895</v>
      </c>
      <c r="J5" s="198"/>
      <c r="K5"/>
      <c r="L5" s="194"/>
      <c r="M5" s="159" t="s">
        <v>1885</v>
      </c>
      <c r="N5"/>
      <c r="O5" s="194"/>
      <c r="P5" t="s">
        <v>261</v>
      </c>
      <c r="Q5" s="192"/>
      <c r="R5" s="199" t="str">
        <f>IF(promesas[[#This Row],[Fecha de Pago]]="", "", TEXT(promesas[[#This Row],[Fecha de Pago]], "mmm"))</f>
        <v/>
      </c>
      <c r="S5" s="12" t="str">
        <f>IF(promesas[[#This Row],[Fecha  promesa de pago]]="", "", TEXT(promesas[[#This Row],[Fecha  promesa de pago]], "mmm"))</f>
        <v/>
      </c>
      <c r="T5" s="13" t="str">
        <f>IF(promesas[[#This Row],[Fecha de Pago]]="", "", TEXT(promesas[[#This Row],[Fecha de Pago]], "dd/mmm"))</f>
        <v/>
      </c>
      <c r="U5" s="13" t="str">
        <f>IF(promesas[[#This Row],[Fecha  promesa de pago]]="", "", TEXT(promesas[[#This Row],[Fecha  promesa de pago]], "dd/mmm"))</f>
        <v/>
      </c>
      <c r="V5" s="14" t="str">
        <f>IF(LEN(TRIM(promesas[[#This Row],[Fecha  promesa de pago]]))&gt;0,1,"")</f>
        <v/>
      </c>
      <c r="W5" s="14" t="str">
        <f>IF(LEN(TRIM(promesas[[#This Row],[Fecha de Pago]]))&gt;0,1,"")</f>
        <v/>
      </c>
    </row>
    <row r="6" spans="1:23" ht="15.75" customHeight="1" x14ac:dyDescent="0.25">
      <c r="A6" s="11" t="str">
        <f>TEXT(promesas[[#This Row],[Marca temporal]],"dd/mmm")</f>
        <v>04/may</v>
      </c>
      <c r="B6" s="189">
        <v>46146.461431307871</v>
      </c>
      <c r="C6" s="190" t="s">
        <v>1897</v>
      </c>
      <c r="D6" s="190">
        <v>62389137</v>
      </c>
      <c r="E6" s="191">
        <v>362010140000</v>
      </c>
      <c r="F6" s="190" t="s">
        <v>5740</v>
      </c>
      <c r="G6" s="190" t="s">
        <v>1886</v>
      </c>
      <c r="H6" s="192" t="s">
        <v>1883</v>
      </c>
      <c r="I6" s="193" t="s">
        <v>1887</v>
      </c>
      <c r="J6" s="198"/>
      <c r="K6"/>
      <c r="L6" s="194"/>
      <c r="M6" s="159" t="s">
        <v>1885</v>
      </c>
      <c r="N6"/>
      <c r="O6" s="194"/>
      <c r="P6" s="195" t="s">
        <v>2229</v>
      </c>
      <c r="Q6" s="192"/>
      <c r="R6" s="199" t="str">
        <f>IF(promesas[[#This Row],[Fecha de Pago]]="", "", TEXT(promesas[[#This Row],[Fecha de Pago]], "mmm"))</f>
        <v/>
      </c>
      <c r="S6" s="12" t="str">
        <f>IF(promesas[[#This Row],[Fecha  promesa de pago]]="", "", TEXT(promesas[[#This Row],[Fecha  promesa de pago]], "mmm"))</f>
        <v/>
      </c>
      <c r="T6" s="13" t="str">
        <f>IF(promesas[[#This Row],[Fecha de Pago]]="", "", TEXT(promesas[[#This Row],[Fecha de Pago]], "dd/mmm"))</f>
        <v/>
      </c>
      <c r="U6" s="13" t="str">
        <f>IF(promesas[[#This Row],[Fecha  promesa de pago]]="", "", TEXT(promesas[[#This Row],[Fecha  promesa de pago]], "dd/mmm"))</f>
        <v/>
      </c>
      <c r="V6" s="14" t="str">
        <f>IF(LEN(TRIM(promesas[[#This Row],[Fecha  promesa de pago]]))&gt;0,1,"")</f>
        <v/>
      </c>
      <c r="W6" s="14" t="str">
        <f>IF(LEN(TRIM(promesas[[#This Row],[Fecha de Pago]]))&gt;0,1,"")</f>
        <v/>
      </c>
    </row>
    <row r="7" spans="1:23" ht="15.75" customHeight="1" x14ac:dyDescent="0.25">
      <c r="A7" s="11" t="str">
        <f>TEXT(promesas[[#This Row],[Marca temporal]],"dd/mmm")</f>
        <v>04/may</v>
      </c>
      <c r="B7" s="189">
        <v>46146.46586621528</v>
      </c>
      <c r="C7" s="190" t="s">
        <v>1897</v>
      </c>
      <c r="D7" s="190">
        <v>63645460</v>
      </c>
      <c r="E7" s="191">
        <v>359347200000</v>
      </c>
      <c r="F7" s="190" t="s">
        <v>723</v>
      </c>
      <c r="G7" s="190" t="s">
        <v>1886</v>
      </c>
      <c r="H7" s="192" t="s">
        <v>1883</v>
      </c>
      <c r="I7" s="193" t="s">
        <v>1887</v>
      </c>
      <c r="J7" s="198"/>
      <c r="K7"/>
      <c r="L7" s="194"/>
      <c r="M7" s="159" t="s">
        <v>1885</v>
      </c>
      <c r="N7"/>
      <c r="O7" s="194"/>
      <c r="P7" t="s">
        <v>261</v>
      </c>
      <c r="Q7" s="192"/>
      <c r="R7" s="199" t="str">
        <f>IF(promesas[[#This Row],[Fecha de Pago]]="", "", TEXT(promesas[[#This Row],[Fecha de Pago]], "mmm"))</f>
        <v/>
      </c>
      <c r="S7" s="12" t="str">
        <f>IF(promesas[[#This Row],[Fecha  promesa de pago]]="", "", TEXT(promesas[[#This Row],[Fecha  promesa de pago]], "mmm"))</f>
        <v/>
      </c>
      <c r="T7" s="13" t="str">
        <f>IF(promesas[[#This Row],[Fecha de Pago]]="", "", TEXT(promesas[[#This Row],[Fecha de Pago]], "dd/mmm"))</f>
        <v/>
      </c>
      <c r="U7" s="13" t="str">
        <f>IF(promesas[[#This Row],[Fecha  promesa de pago]]="", "", TEXT(promesas[[#This Row],[Fecha  promesa de pago]], "dd/mmm"))</f>
        <v/>
      </c>
      <c r="V7" s="14" t="str">
        <f>IF(LEN(TRIM(promesas[[#This Row],[Fecha  promesa de pago]]))&gt;0,1,"")</f>
        <v/>
      </c>
      <c r="W7" s="14" t="str">
        <f>IF(LEN(TRIM(promesas[[#This Row],[Fecha de Pago]]))&gt;0,1,"")</f>
        <v/>
      </c>
    </row>
    <row r="8" spans="1:23" ht="15.75" customHeight="1" x14ac:dyDescent="0.25">
      <c r="A8" s="11" t="str">
        <f>TEXT(promesas[[#This Row],[Marca temporal]],"dd/mmm")</f>
        <v>04/may</v>
      </c>
      <c r="B8" s="189">
        <v>46146.47195097222</v>
      </c>
      <c r="C8" s="190" t="s">
        <v>1897</v>
      </c>
      <c r="D8" s="190">
        <v>66634767</v>
      </c>
      <c r="E8" s="191">
        <v>152071270000</v>
      </c>
      <c r="F8" s="190" t="s">
        <v>4585</v>
      </c>
      <c r="G8" s="190" t="s">
        <v>1886</v>
      </c>
      <c r="H8" s="192" t="s">
        <v>1883</v>
      </c>
      <c r="I8" s="193" t="s">
        <v>1888</v>
      </c>
      <c r="J8" s="198"/>
      <c r="K8"/>
      <c r="L8" s="194"/>
      <c r="M8" s="159" t="s">
        <v>1889</v>
      </c>
      <c r="N8" s="161">
        <v>46142</v>
      </c>
      <c r="O8" s="169">
        <v>40.82</v>
      </c>
      <c r="P8" t="s">
        <v>261</v>
      </c>
      <c r="Q8" s="192"/>
      <c r="R8" s="199" t="str">
        <f>IF(promesas[[#This Row],[Fecha de Pago]]="", "", TEXT(promesas[[#This Row],[Fecha de Pago]], "mmm"))</f>
        <v>abr</v>
      </c>
      <c r="S8" s="12" t="str">
        <f>IF(promesas[[#This Row],[Fecha  promesa de pago]]="", "", TEXT(promesas[[#This Row],[Fecha  promesa de pago]], "mmm"))</f>
        <v/>
      </c>
      <c r="T8" s="13" t="str">
        <f>IF(promesas[[#This Row],[Fecha de Pago]]="", "", TEXT(promesas[[#This Row],[Fecha de Pago]], "dd/mmm"))</f>
        <v>30/abr</v>
      </c>
      <c r="U8" s="13" t="str">
        <f>IF(promesas[[#This Row],[Fecha  promesa de pago]]="", "", TEXT(promesas[[#This Row],[Fecha  promesa de pago]], "dd/mmm"))</f>
        <v/>
      </c>
      <c r="V8" s="14" t="str">
        <f>IF(LEN(TRIM(promesas[[#This Row],[Fecha  promesa de pago]]))&gt;0,1,"")</f>
        <v/>
      </c>
      <c r="W8" s="14">
        <f>IF(LEN(TRIM(promesas[[#This Row],[Fecha de Pago]]))&gt;0,1,"")</f>
        <v>1</v>
      </c>
    </row>
    <row r="9" spans="1:23" ht="15.75" customHeight="1" x14ac:dyDescent="0.25">
      <c r="A9" s="11" t="str">
        <f>TEXT(promesas[[#This Row],[Marca temporal]],"dd/mmm")</f>
        <v>04/may</v>
      </c>
      <c r="B9" s="189">
        <v>46146.486736087958</v>
      </c>
      <c r="C9" s="190" t="s">
        <v>1897</v>
      </c>
      <c r="D9" s="190">
        <v>66047682</v>
      </c>
      <c r="E9" s="191">
        <v>361074360000</v>
      </c>
      <c r="F9" s="190" t="s">
        <v>4590</v>
      </c>
      <c r="G9" s="190" t="s">
        <v>1886</v>
      </c>
      <c r="H9" s="192" t="s">
        <v>1883</v>
      </c>
      <c r="I9" s="193" t="s">
        <v>1884</v>
      </c>
      <c r="J9" s="198"/>
      <c r="K9" s="161">
        <v>46146</v>
      </c>
      <c r="L9" s="169">
        <v>37.520000000000003</v>
      </c>
      <c r="M9" s="159" t="s">
        <v>1885</v>
      </c>
      <c r="N9"/>
      <c r="O9" s="194"/>
      <c r="P9" s="195" t="s">
        <v>2229</v>
      </c>
      <c r="Q9" s="192"/>
      <c r="R9" s="199" t="str">
        <f>IF(promesas[[#This Row],[Fecha de Pago]]="", "", TEXT(promesas[[#This Row],[Fecha de Pago]], "mmm"))</f>
        <v/>
      </c>
      <c r="S9" s="12" t="str">
        <f>IF(promesas[[#This Row],[Fecha  promesa de pago]]="", "", TEXT(promesas[[#This Row],[Fecha  promesa de pago]], "mmm"))</f>
        <v>may</v>
      </c>
      <c r="T9" s="13" t="str">
        <f>IF(promesas[[#This Row],[Fecha de Pago]]="", "", TEXT(promesas[[#This Row],[Fecha de Pago]], "dd/mmm"))</f>
        <v/>
      </c>
      <c r="U9" s="13" t="str">
        <f>IF(promesas[[#This Row],[Fecha  promesa de pago]]="", "", TEXT(promesas[[#This Row],[Fecha  promesa de pago]], "dd/mmm"))</f>
        <v>04/may</v>
      </c>
      <c r="V9" s="14">
        <f>IF(LEN(TRIM(promesas[[#This Row],[Fecha  promesa de pago]]))&gt;0,1,"")</f>
        <v>1</v>
      </c>
      <c r="W9" s="14" t="str">
        <f>IF(LEN(TRIM(promesas[[#This Row],[Fecha de Pago]]))&gt;0,1,"")</f>
        <v/>
      </c>
    </row>
    <row r="10" spans="1:23" ht="15.75" customHeight="1" x14ac:dyDescent="0.25">
      <c r="A10" s="11" t="str">
        <f>TEXT(promesas[[#This Row],[Marca temporal]],"dd/mmm")</f>
        <v>04/may</v>
      </c>
      <c r="B10" s="189">
        <v>46146.492083472222</v>
      </c>
      <c r="C10" s="190" t="s">
        <v>1897</v>
      </c>
      <c r="D10" s="190">
        <v>64320903</v>
      </c>
      <c r="E10" s="191">
        <v>352366440000</v>
      </c>
      <c r="F10" s="190" t="s">
        <v>516</v>
      </c>
      <c r="G10" s="190" t="s">
        <v>1886</v>
      </c>
      <c r="H10" s="192" t="s">
        <v>1883</v>
      </c>
      <c r="I10" s="193" t="s">
        <v>1884</v>
      </c>
      <c r="J10" s="198"/>
      <c r="K10"/>
      <c r="L10" s="194"/>
      <c r="M10" s="159" t="s">
        <v>1885</v>
      </c>
      <c r="N10"/>
      <c r="O10" s="194"/>
      <c r="P10" t="s">
        <v>261</v>
      </c>
      <c r="Q10" s="192"/>
      <c r="R10" s="199" t="str">
        <f>IF(promesas[[#This Row],[Fecha de Pago]]="", "", TEXT(promesas[[#This Row],[Fecha de Pago]], "mmm"))</f>
        <v/>
      </c>
      <c r="S10" s="12" t="str">
        <f>IF(promesas[[#This Row],[Fecha  promesa de pago]]="", "", TEXT(promesas[[#This Row],[Fecha  promesa de pago]], "mmm"))</f>
        <v/>
      </c>
      <c r="T10" s="13" t="str">
        <f>IF(promesas[[#This Row],[Fecha de Pago]]="", "", TEXT(promesas[[#This Row],[Fecha de Pago]], "dd/mmm"))</f>
        <v/>
      </c>
      <c r="U10" s="13" t="str">
        <f>IF(promesas[[#This Row],[Fecha  promesa de pago]]="", "", TEXT(promesas[[#This Row],[Fecha  promesa de pago]], "dd/mmm"))</f>
        <v/>
      </c>
      <c r="V10" s="14" t="str">
        <f>IF(LEN(TRIM(promesas[[#This Row],[Fecha  promesa de pago]]))&gt;0,1,"")</f>
        <v/>
      </c>
      <c r="W10" s="14" t="str">
        <f>IF(LEN(TRIM(promesas[[#This Row],[Fecha de Pago]]))&gt;0,1,"")</f>
        <v/>
      </c>
    </row>
    <row r="11" spans="1:23" ht="15.75" customHeight="1" x14ac:dyDescent="0.25">
      <c r="A11" s="11" t="str">
        <f>TEXT(promesas[[#This Row],[Marca temporal]],"dd/mmm")</f>
        <v>04/may</v>
      </c>
      <c r="B11" s="189">
        <v>46146.497195601856</v>
      </c>
      <c r="C11" s="190" t="s">
        <v>1897</v>
      </c>
      <c r="D11" s="190">
        <v>65441317</v>
      </c>
      <c r="E11" s="191">
        <v>358381400000</v>
      </c>
      <c r="F11" s="190" t="s">
        <v>313</v>
      </c>
      <c r="G11" s="190" t="s">
        <v>1886</v>
      </c>
      <c r="H11" s="192" t="s">
        <v>1891</v>
      </c>
      <c r="I11" s="193" t="s">
        <v>1887</v>
      </c>
      <c r="J11" s="198"/>
      <c r="K11"/>
      <c r="L11" s="194"/>
      <c r="M11" s="159" t="s">
        <v>1885</v>
      </c>
      <c r="N11"/>
      <c r="O11" s="194"/>
      <c r="P11" t="s">
        <v>261</v>
      </c>
      <c r="Q11" s="192"/>
      <c r="R11" s="199" t="str">
        <f>IF(promesas[[#This Row],[Fecha de Pago]]="", "", TEXT(promesas[[#This Row],[Fecha de Pago]], "mmm"))</f>
        <v/>
      </c>
      <c r="S11" s="12" t="str">
        <f>IF(promesas[[#This Row],[Fecha  promesa de pago]]="", "", TEXT(promesas[[#This Row],[Fecha  promesa de pago]], "mmm"))</f>
        <v/>
      </c>
      <c r="T11" s="13" t="str">
        <f>IF(promesas[[#This Row],[Fecha de Pago]]="", "", TEXT(promesas[[#This Row],[Fecha de Pago]], "dd/mmm"))</f>
        <v/>
      </c>
      <c r="U11" s="13" t="str">
        <f>IF(promesas[[#This Row],[Fecha  promesa de pago]]="", "", TEXT(promesas[[#This Row],[Fecha  promesa de pago]], "dd/mmm"))</f>
        <v/>
      </c>
      <c r="V11" s="14" t="str">
        <f>IF(LEN(TRIM(promesas[[#This Row],[Fecha  promesa de pago]]))&gt;0,1,"")</f>
        <v/>
      </c>
      <c r="W11" s="14" t="str">
        <f>IF(LEN(TRIM(promesas[[#This Row],[Fecha de Pago]]))&gt;0,1,"")</f>
        <v/>
      </c>
    </row>
    <row r="12" spans="1:23" ht="15.75" customHeight="1" x14ac:dyDescent="0.25">
      <c r="A12" s="11" t="str">
        <f>TEXT(promesas[[#This Row],[Marca temporal]],"dd/mmm")</f>
        <v>04/may</v>
      </c>
      <c r="B12" s="189">
        <v>46146.503108657409</v>
      </c>
      <c r="C12" s="190" t="s">
        <v>1897</v>
      </c>
      <c r="D12" s="190">
        <v>66103004</v>
      </c>
      <c r="E12" s="191">
        <v>353339160000</v>
      </c>
      <c r="F12" s="190" t="s">
        <v>5741</v>
      </c>
      <c r="G12" s="190" t="s">
        <v>1886</v>
      </c>
      <c r="H12" s="192" t="s">
        <v>16</v>
      </c>
      <c r="I12" s="193" t="s">
        <v>1884</v>
      </c>
      <c r="J12" s="198"/>
      <c r="K12" s="161">
        <v>46148</v>
      </c>
      <c r="L12" s="169">
        <v>79.650000000000006</v>
      </c>
      <c r="M12" s="159" t="s">
        <v>1885</v>
      </c>
      <c r="N12"/>
      <c r="O12" s="194"/>
      <c r="P12" t="s">
        <v>2231</v>
      </c>
      <c r="Q12" s="192"/>
      <c r="R12" s="199" t="str">
        <f>IF(promesas[[#This Row],[Fecha de Pago]]="", "", TEXT(promesas[[#This Row],[Fecha de Pago]], "mmm"))</f>
        <v/>
      </c>
      <c r="S12" s="12" t="str">
        <f>IF(promesas[[#This Row],[Fecha  promesa de pago]]="", "", TEXT(promesas[[#This Row],[Fecha  promesa de pago]], "mmm"))</f>
        <v>may</v>
      </c>
      <c r="T12" s="13" t="str">
        <f>IF(promesas[[#This Row],[Fecha de Pago]]="", "", TEXT(promesas[[#This Row],[Fecha de Pago]], "dd/mmm"))</f>
        <v/>
      </c>
      <c r="U12" s="13" t="str">
        <f>IF(promesas[[#This Row],[Fecha  promesa de pago]]="", "", TEXT(promesas[[#This Row],[Fecha  promesa de pago]], "dd/mmm"))</f>
        <v>06/may</v>
      </c>
      <c r="V12" s="14">
        <f>IF(LEN(TRIM(promesas[[#This Row],[Fecha  promesa de pago]]))&gt;0,1,"")</f>
        <v>1</v>
      </c>
      <c r="W12" s="14" t="str">
        <f>IF(LEN(TRIM(promesas[[#This Row],[Fecha de Pago]]))&gt;0,1,"")</f>
        <v/>
      </c>
    </row>
    <row r="13" spans="1:23" ht="15.75" customHeight="1" x14ac:dyDescent="0.25">
      <c r="A13" s="11" t="str">
        <f>TEXT(promesas[[#This Row],[Marca temporal]],"dd/mmm")</f>
        <v>04/may</v>
      </c>
      <c r="B13" s="189">
        <v>46146.514453807875</v>
      </c>
      <c r="C13" s="190" t="s">
        <v>1897</v>
      </c>
      <c r="D13" s="190">
        <v>67611194</v>
      </c>
      <c r="E13" s="191">
        <v>155078170000</v>
      </c>
      <c r="F13" s="190" t="s">
        <v>5673</v>
      </c>
      <c r="G13" s="190" t="s">
        <v>1886</v>
      </c>
      <c r="H13" s="192" t="s">
        <v>1883</v>
      </c>
      <c r="I13" s="193" t="s">
        <v>1884</v>
      </c>
      <c r="J13" s="198"/>
      <c r="K13" s="161">
        <v>46146</v>
      </c>
      <c r="L13" s="169">
        <v>34.92</v>
      </c>
      <c r="M13" s="159" t="s">
        <v>1885</v>
      </c>
      <c r="N13"/>
      <c r="O13" s="194"/>
      <c r="P13" t="s">
        <v>261</v>
      </c>
      <c r="Q13" s="192"/>
      <c r="R13" s="199" t="str">
        <f>IF(promesas[[#This Row],[Fecha de Pago]]="", "", TEXT(promesas[[#This Row],[Fecha de Pago]], "mmm"))</f>
        <v/>
      </c>
      <c r="S13" s="12" t="str">
        <f>IF(promesas[[#This Row],[Fecha  promesa de pago]]="", "", TEXT(promesas[[#This Row],[Fecha  promesa de pago]], "mmm"))</f>
        <v>may</v>
      </c>
      <c r="T13" s="13" t="str">
        <f>IF(promesas[[#This Row],[Fecha de Pago]]="", "", TEXT(promesas[[#This Row],[Fecha de Pago]], "dd/mmm"))</f>
        <v/>
      </c>
      <c r="U13" s="13" t="str">
        <f>IF(promesas[[#This Row],[Fecha  promesa de pago]]="", "", TEXT(promesas[[#This Row],[Fecha  promesa de pago]], "dd/mmm"))</f>
        <v>04/may</v>
      </c>
      <c r="V13" s="14">
        <f>IF(LEN(TRIM(promesas[[#This Row],[Fecha  promesa de pago]]))&gt;0,1,"")</f>
        <v>1</v>
      </c>
      <c r="W13" s="14" t="str">
        <f>IF(LEN(TRIM(promesas[[#This Row],[Fecha de Pago]]))&gt;0,1,"")</f>
        <v/>
      </c>
    </row>
    <row r="14" spans="1:23" ht="15.75" customHeight="1" x14ac:dyDescent="0.25">
      <c r="A14" s="11" t="str">
        <f>TEXT(promesas[[#This Row],[Marca temporal]],"dd/mmm")</f>
        <v>04/may</v>
      </c>
      <c r="B14" s="189">
        <v>46146.521917696758</v>
      </c>
      <c r="C14" s="190" t="s">
        <v>1897</v>
      </c>
      <c r="D14" s="190">
        <v>66386838</v>
      </c>
      <c r="E14" s="191">
        <v>364028530000</v>
      </c>
      <c r="F14" s="190">
        <v>167126182</v>
      </c>
      <c r="G14" s="190" t="s">
        <v>1886</v>
      </c>
      <c r="H14" s="192" t="s">
        <v>1883</v>
      </c>
      <c r="I14" s="193" t="s">
        <v>1887</v>
      </c>
      <c r="J14" s="198"/>
      <c r="K14"/>
      <c r="L14" s="194"/>
      <c r="M14" s="159" t="s">
        <v>1885</v>
      </c>
      <c r="N14"/>
      <c r="O14" s="194"/>
      <c r="P14" t="s">
        <v>2230</v>
      </c>
      <c r="Q14" s="192"/>
      <c r="R14" s="199" t="str">
        <f>IF(promesas[[#This Row],[Fecha de Pago]]="", "", TEXT(promesas[[#This Row],[Fecha de Pago]], "mmm"))</f>
        <v/>
      </c>
      <c r="S14" s="12" t="str">
        <f>IF(promesas[[#This Row],[Fecha  promesa de pago]]="", "", TEXT(promesas[[#This Row],[Fecha  promesa de pago]], "mmm"))</f>
        <v/>
      </c>
      <c r="T14" s="13" t="str">
        <f>IF(promesas[[#This Row],[Fecha de Pago]]="", "", TEXT(promesas[[#This Row],[Fecha de Pago]], "dd/mmm"))</f>
        <v/>
      </c>
      <c r="U14" s="13" t="str">
        <f>IF(promesas[[#This Row],[Fecha  promesa de pago]]="", "", TEXT(promesas[[#This Row],[Fecha  promesa de pago]], "dd/mmm"))</f>
        <v/>
      </c>
      <c r="V14" s="14" t="str">
        <f>IF(LEN(TRIM(promesas[[#This Row],[Fecha  promesa de pago]]))&gt;0,1,"")</f>
        <v/>
      </c>
      <c r="W14" s="14" t="str">
        <f>IF(LEN(TRIM(promesas[[#This Row],[Fecha de Pago]]))&gt;0,1,"")</f>
        <v/>
      </c>
    </row>
    <row r="15" spans="1:23" ht="15.75" customHeight="1" x14ac:dyDescent="0.25">
      <c r="A15" s="11" t="str">
        <f>TEXT(promesas[[#This Row],[Marca temporal]],"dd/mmm")</f>
        <v>04/may</v>
      </c>
      <c r="B15" s="189">
        <v>46146.527635243052</v>
      </c>
      <c r="C15" s="190" t="s">
        <v>1897</v>
      </c>
      <c r="D15" s="190">
        <v>63026745</v>
      </c>
      <c r="E15" s="191">
        <v>366022910000</v>
      </c>
      <c r="F15" s="190" t="s">
        <v>4793</v>
      </c>
      <c r="G15" s="190" t="s">
        <v>1886</v>
      </c>
      <c r="H15" s="192" t="s">
        <v>1883</v>
      </c>
      <c r="I15" s="193" t="s">
        <v>1893</v>
      </c>
      <c r="J15" s="198"/>
      <c r="K15"/>
      <c r="L15" s="194"/>
      <c r="M15" s="159" t="s">
        <v>1885</v>
      </c>
      <c r="N15"/>
      <c r="O15" s="194"/>
      <c r="P15" t="s">
        <v>2230</v>
      </c>
      <c r="Q15" s="192"/>
      <c r="R15" s="199" t="str">
        <f>IF(promesas[[#This Row],[Fecha de Pago]]="", "", TEXT(promesas[[#This Row],[Fecha de Pago]], "mmm"))</f>
        <v/>
      </c>
      <c r="S15" s="12" t="str">
        <f>IF(promesas[[#This Row],[Fecha  promesa de pago]]="", "", TEXT(promesas[[#This Row],[Fecha  promesa de pago]], "mmm"))</f>
        <v/>
      </c>
      <c r="T15" s="13" t="str">
        <f>IF(promesas[[#This Row],[Fecha de Pago]]="", "", TEXT(promesas[[#This Row],[Fecha de Pago]], "dd/mmm"))</f>
        <v/>
      </c>
      <c r="U15" s="13" t="str">
        <f>IF(promesas[[#This Row],[Fecha  promesa de pago]]="", "", TEXT(promesas[[#This Row],[Fecha  promesa de pago]], "dd/mmm"))</f>
        <v/>
      </c>
      <c r="V15" s="14" t="str">
        <f>IF(LEN(TRIM(promesas[[#This Row],[Fecha  promesa de pago]]))&gt;0,1,"")</f>
        <v/>
      </c>
      <c r="W15" s="14" t="str">
        <f>IF(LEN(TRIM(promesas[[#This Row],[Fecha de Pago]]))&gt;0,1,"")</f>
        <v/>
      </c>
    </row>
    <row r="16" spans="1:23" ht="15.75" customHeight="1" x14ac:dyDescent="0.25">
      <c r="A16" s="11" t="str">
        <f>TEXT(promesas[[#This Row],[Marca temporal]],"dd/mmm")</f>
        <v>04/may</v>
      </c>
      <c r="B16" s="189">
        <v>46146.533583773147</v>
      </c>
      <c r="C16" s="190" t="s">
        <v>1897</v>
      </c>
      <c r="D16" s="190">
        <v>63836298</v>
      </c>
      <c r="E16" s="191">
        <v>365022950000</v>
      </c>
      <c r="F16" s="190" t="s">
        <v>5742</v>
      </c>
      <c r="G16" s="190" t="s">
        <v>1886</v>
      </c>
      <c r="H16" s="192" t="s">
        <v>1883</v>
      </c>
      <c r="I16" s="193" t="s">
        <v>1887</v>
      </c>
      <c r="J16" s="198"/>
      <c r="K16"/>
      <c r="L16" s="194"/>
      <c r="M16" s="159" t="s">
        <v>1885</v>
      </c>
      <c r="N16"/>
      <c r="O16" s="194"/>
      <c r="P16" t="s">
        <v>261</v>
      </c>
      <c r="Q16" s="192"/>
      <c r="R16" s="199" t="str">
        <f>IF(promesas[[#This Row],[Fecha de Pago]]="", "", TEXT(promesas[[#This Row],[Fecha de Pago]], "mmm"))</f>
        <v/>
      </c>
      <c r="S16" s="12" t="str">
        <f>IF(promesas[[#This Row],[Fecha  promesa de pago]]="", "", TEXT(promesas[[#This Row],[Fecha  promesa de pago]], "mmm"))</f>
        <v/>
      </c>
      <c r="T16" s="13" t="str">
        <f>IF(promesas[[#This Row],[Fecha de Pago]]="", "", TEXT(promesas[[#This Row],[Fecha de Pago]], "dd/mmm"))</f>
        <v/>
      </c>
      <c r="U16" s="13" t="str">
        <f>IF(promesas[[#This Row],[Fecha  promesa de pago]]="", "", TEXT(promesas[[#This Row],[Fecha  promesa de pago]], "dd/mmm"))</f>
        <v/>
      </c>
      <c r="V16" s="14" t="str">
        <f>IF(LEN(TRIM(promesas[[#This Row],[Fecha  promesa de pago]]))&gt;0,1,"")</f>
        <v/>
      </c>
      <c r="W16" s="14" t="str">
        <f>IF(LEN(TRIM(promesas[[#This Row],[Fecha de Pago]]))&gt;0,1,"")</f>
        <v/>
      </c>
    </row>
    <row r="17" spans="1:23" ht="15.75" customHeight="1" x14ac:dyDescent="0.25">
      <c r="A17" s="11" t="str">
        <f>TEXT(promesas[[#This Row],[Marca temporal]],"dd/mmm")</f>
        <v>04/may</v>
      </c>
      <c r="B17" s="189">
        <v>46146.541008877313</v>
      </c>
      <c r="C17" s="190" t="s">
        <v>1897</v>
      </c>
      <c r="D17" s="190">
        <v>63165778</v>
      </c>
      <c r="E17" s="191">
        <v>366023610000</v>
      </c>
      <c r="F17" s="190" t="s">
        <v>4809</v>
      </c>
      <c r="G17" s="190" t="s">
        <v>1886</v>
      </c>
      <c r="H17" s="192" t="s">
        <v>1883</v>
      </c>
      <c r="I17" s="193" t="s">
        <v>1887</v>
      </c>
      <c r="J17" s="198"/>
      <c r="K17"/>
      <c r="L17" s="194"/>
      <c r="M17" s="159" t="s">
        <v>1885</v>
      </c>
      <c r="N17"/>
      <c r="O17" s="194"/>
      <c r="P17" t="s">
        <v>2230</v>
      </c>
      <c r="Q17" s="192"/>
      <c r="R17" s="199" t="str">
        <f>IF(promesas[[#This Row],[Fecha de Pago]]="", "", TEXT(promesas[[#This Row],[Fecha de Pago]], "mmm"))</f>
        <v/>
      </c>
      <c r="S17" s="12" t="str">
        <f>IF(promesas[[#This Row],[Fecha  promesa de pago]]="", "", TEXT(promesas[[#This Row],[Fecha  promesa de pago]], "mmm"))</f>
        <v/>
      </c>
      <c r="T17" s="13" t="str">
        <f>IF(promesas[[#This Row],[Fecha de Pago]]="", "", TEXT(promesas[[#This Row],[Fecha de Pago]], "dd/mmm"))</f>
        <v/>
      </c>
      <c r="U17" s="13" t="str">
        <f>IF(promesas[[#This Row],[Fecha  promesa de pago]]="", "", TEXT(promesas[[#This Row],[Fecha  promesa de pago]], "dd/mmm"))</f>
        <v/>
      </c>
      <c r="V17" s="14" t="str">
        <f>IF(LEN(TRIM(promesas[[#This Row],[Fecha  promesa de pago]]))&gt;0,1,"")</f>
        <v/>
      </c>
      <c r="W17" s="14" t="str">
        <f>IF(LEN(TRIM(promesas[[#This Row],[Fecha de Pago]]))&gt;0,1,"")</f>
        <v/>
      </c>
    </row>
    <row r="18" spans="1:23" ht="15.75" customHeight="1" x14ac:dyDescent="0.25">
      <c r="A18" s="11" t="str">
        <f>TEXT(promesas[[#This Row],[Marca temporal]],"dd/mmm")</f>
        <v>04/may</v>
      </c>
      <c r="B18" s="189">
        <v>46146.596112210653</v>
      </c>
      <c r="C18" s="190" t="s">
        <v>1897</v>
      </c>
      <c r="D18" s="190">
        <v>62294843</v>
      </c>
      <c r="E18" s="191">
        <v>272063460000</v>
      </c>
      <c r="F18" s="190" t="s">
        <v>5743</v>
      </c>
      <c r="G18" s="190" t="s">
        <v>1886</v>
      </c>
      <c r="H18" s="192" t="s">
        <v>1883</v>
      </c>
      <c r="I18" s="193" t="s">
        <v>1887</v>
      </c>
      <c r="J18" s="198"/>
      <c r="K18"/>
      <c r="L18" s="194"/>
      <c r="M18" s="159" t="s">
        <v>1885</v>
      </c>
      <c r="N18"/>
      <c r="O18" s="194"/>
      <c r="P18" t="s">
        <v>2230</v>
      </c>
      <c r="Q18" s="192"/>
      <c r="R18" s="199" t="str">
        <f>IF(promesas[[#This Row],[Fecha de Pago]]="", "", TEXT(promesas[[#This Row],[Fecha de Pago]], "mmm"))</f>
        <v/>
      </c>
      <c r="S18" s="12" t="str">
        <f>IF(promesas[[#This Row],[Fecha  promesa de pago]]="", "", TEXT(promesas[[#This Row],[Fecha  promesa de pago]], "mmm"))</f>
        <v/>
      </c>
      <c r="T18" s="13" t="str">
        <f>IF(promesas[[#This Row],[Fecha de Pago]]="", "", TEXT(promesas[[#This Row],[Fecha de Pago]], "dd/mmm"))</f>
        <v/>
      </c>
      <c r="U18" s="13" t="str">
        <f>IF(promesas[[#This Row],[Fecha  promesa de pago]]="", "", TEXT(promesas[[#This Row],[Fecha  promesa de pago]], "dd/mmm"))</f>
        <v/>
      </c>
      <c r="V18" s="14" t="str">
        <f>IF(LEN(TRIM(promesas[[#This Row],[Fecha  promesa de pago]]))&gt;0,1,"")</f>
        <v/>
      </c>
      <c r="W18" s="14" t="str">
        <f>IF(LEN(TRIM(promesas[[#This Row],[Fecha de Pago]]))&gt;0,1,"")</f>
        <v/>
      </c>
    </row>
    <row r="19" spans="1:23" ht="15.75" customHeight="1" x14ac:dyDescent="0.25">
      <c r="A19" s="11" t="str">
        <f>TEXT(promesas[[#This Row],[Marca temporal]],"dd/mmm")</f>
        <v>04/may</v>
      </c>
      <c r="B19" s="189">
        <v>46146.609578391202</v>
      </c>
      <c r="C19" s="190" t="s">
        <v>1897</v>
      </c>
      <c r="D19" s="190">
        <v>66189666</v>
      </c>
      <c r="E19" s="191">
        <v>138017580000</v>
      </c>
      <c r="F19" s="190" t="s">
        <v>5744</v>
      </c>
      <c r="G19" s="190" t="s">
        <v>1886</v>
      </c>
      <c r="H19" s="192" t="s">
        <v>16</v>
      </c>
      <c r="I19" s="193" t="s">
        <v>1887</v>
      </c>
      <c r="J19" s="198"/>
      <c r="K19"/>
      <c r="L19" s="194"/>
      <c r="M19" s="159" t="s">
        <v>1885</v>
      </c>
      <c r="N19"/>
      <c r="O19" s="194"/>
      <c r="P19" t="s">
        <v>261</v>
      </c>
      <c r="Q19" s="192"/>
      <c r="R19" s="199" t="str">
        <f>IF(promesas[[#This Row],[Fecha de Pago]]="", "", TEXT(promesas[[#This Row],[Fecha de Pago]], "mmm"))</f>
        <v/>
      </c>
      <c r="S19" s="12" t="str">
        <f>IF(promesas[[#This Row],[Fecha  promesa de pago]]="", "", TEXT(promesas[[#This Row],[Fecha  promesa de pago]], "mmm"))</f>
        <v/>
      </c>
      <c r="T19" s="13" t="str">
        <f>IF(promesas[[#This Row],[Fecha de Pago]]="", "", TEXT(promesas[[#This Row],[Fecha de Pago]], "dd/mmm"))</f>
        <v/>
      </c>
      <c r="U19" s="13" t="str">
        <f>IF(promesas[[#This Row],[Fecha  promesa de pago]]="", "", TEXT(promesas[[#This Row],[Fecha  promesa de pago]], "dd/mmm"))</f>
        <v/>
      </c>
      <c r="V19" s="14" t="str">
        <f>IF(LEN(TRIM(promesas[[#This Row],[Fecha  promesa de pago]]))&gt;0,1,"")</f>
        <v/>
      </c>
      <c r="W19" s="14" t="str">
        <f>IF(LEN(TRIM(promesas[[#This Row],[Fecha de Pago]]))&gt;0,1,"")</f>
        <v/>
      </c>
    </row>
    <row r="20" spans="1:23" ht="15.75" customHeight="1" x14ac:dyDescent="0.25">
      <c r="A20" s="11" t="str">
        <f>TEXT(promesas[[#This Row],[Marca temporal]],"dd/mmm")</f>
        <v>04/may</v>
      </c>
      <c r="B20" s="189">
        <v>46146.620743611114</v>
      </c>
      <c r="C20" s="190" t="s">
        <v>1897</v>
      </c>
      <c r="D20" s="190">
        <v>64381146</v>
      </c>
      <c r="E20" s="191">
        <v>361023080000</v>
      </c>
      <c r="F20" s="190" t="s">
        <v>4946</v>
      </c>
      <c r="G20" s="190" t="s">
        <v>1886</v>
      </c>
      <c r="H20" s="192" t="s">
        <v>1883</v>
      </c>
      <c r="I20" s="193" t="s">
        <v>1884</v>
      </c>
      <c r="J20" s="198"/>
      <c r="K20" s="161">
        <v>46147</v>
      </c>
      <c r="L20" s="169">
        <v>76.180000000000007</v>
      </c>
      <c r="M20" s="159" t="s">
        <v>1885</v>
      </c>
      <c r="N20"/>
      <c r="O20" s="194"/>
      <c r="P20" t="s">
        <v>2230</v>
      </c>
      <c r="Q20" s="192"/>
      <c r="R20" s="199" t="str">
        <f>IF(promesas[[#This Row],[Fecha de Pago]]="", "", TEXT(promesas[[#This Row],[Fecha de Pago]], "mmm"))</f>
        <v/>
      </c>
      <c r="S20" s="12" t="str">
        <f>IF(promesas[[#This Row],[Fecha  promesa de pago]]="", "", TEXT(promesas[[#This Row],[Fecha  promesa de pago]], "mmm"))</f>
        <v>may</v>
      </c>
      <c r="T20" s="13" t="str">
        <f>IF(promesas[[#This Row],[Fecha de Pago]]="", "", TEXT(promesas[[#This Row],[Fecha de Pago]], "dd/mmm"))</f>
        <v/>
      </c>
      <c r="U20" s="13" t="str">
        <f>IF(promesas[[#This Row],[Fecha  promesa de pago]]="", "", TEXT(promesas[[#This Row],[Fecha  promesa de pago]], "dd/mmm"))</f>
        <v>05/may</v>
      </c>
      <c r="V20" s="14">
        <f>IF(LEN(TRIM(promesas[[#This Row],[Fecha  promesa de pago]]))&gt;0,1,"")</f>
        <v>1</v>
      </c>
      <c r="W20" s="14" t="str">
        <f>IF(LEN(TRIM(promesas[[#This Row],[Fecha de Pago]]))&gt;0,1,"")</f>
        <v/>
      </c>
    </row>
    <row r="21" spans="1:23" ht="15.75" customHeight="1" x14ac:dyDescent="0.25">
      <c r="A21" s="11" t="str">
        <f>TEXT(promesas[[#This Row],[Marca temporal]],"dd/mmm")</f>
        <v>04/may</v>
      </c>
      <c r="B21" s="189">
        <v>46146.626299895834</v>
      </c>
      <c r="C21" s="190" t="s">
        <v>1897</v>
      </c>
      <c r="D21" s="190">
        <v>64590545</v>
      </c>
      <c r="E21" s="191">
        <v>313014210000</v>
      </c>
      <c r="F21" s="190" t="s">
        <v>4591</v>
      </c>
      <c r="G21" s="190" t="s">
        <v>1886</v>
      </c>
      <c r="H21" s="192" t="s">
        <v>1890</v>
      </c>
      <c r="I21" s="193" t="s">
        <v>1887</v>
      </c>
      <c r="J21" s="198"/>
      <c r="K21"/>
      <c r="L21" s="194"/>
      <c r="M21" s="159" t="s">
        <v>1885</v>
      </c>
      <c r="N21"/>
      <c r="O21" s="194"/>
      <c r="P21" t="s">
        <v>261</v>
      </c>
      <c r="Q21" s="192"/>
      <c r="R21" s="199" t="str">
        <f>IF(promesas[[#This Row],[Fecha de Pago]]="", "", TEXT(promesas[[#This Row],[Fecha de Pago]], "mmm"))</f>
        <v/>
      </c>
      <c r="S21" s="12" t="str">
        <f>IF(promesas[[#This Row],[Fecha  promesa de pago]]="", "", TEXT(promesas[[#This Row],[Fecha  promesa de pago]], "mmm"))</f>
        <v/>
      </c>
      <c r="T21" s="13" t="str">
        <f>IF(promesas[[#This Row],[Fecha de Pago]]="", "", TEXT(promesas[[#This Row],[Fecha de Pago]], "dd/mmm"))</f>
        <v/>
      </c>
      <c r="U21" s="13" t="str">
        <f>IF(promesas[[#This Row],[Fecha  promesa de pago]]="", "", TEXT(promesas[[#This Row],[Fecha  promesa de pago]], "dd/mmm"))</f>
        <v/>
      </c>
      <c r="V21" s="14" t="str">
        <f>IF(LEN(TRIM(promesas[[#This Row],[Fecha  promesa de pago]]))&gt;0,1,"")</f>
        <v/>
      </c>
      <c r="W21" s="14" t="str">
        <f>IF(LEN(TRIM(promesas[[#This Row],[Fecha de Pago]]))&gt;0,1,"")</f>
        <v/>
      </c>
    </row>
    <row r="22" spans="1:23" ht="15.75" customHeight="1" x14ac:dyDescent="0.25">
      <c r="A22" s="11" t="str">
        <f>TEXT(promesas[[#This Row],[Marca temporal]],"dd/mmm")</f>
        <v>04/may</v>
      </c>
      <c r="B22" s="189">
        <v>46146.636961608798</v>
      </c>
      <c r="C22" s="190" t="s">
        <v>1897</v>
      </c>
      <c r="D22" s="190">
        <v>65245107</v>
      </c>
      <c r="E22" s="191">
        <v>367021660000</v>
      </c>
      <c r="F22" s="190" t="s">
        <v>5745</v>
      </c>
      <c r="G22" s="190" t="s">
        <v>1886</v>
      </c>
      <c r="H22" s="192" t="s">
        <v>1883</v>
      </c>
      <c r="I22" s="193" t="s">
        <v>1887</v>
      </c>
      <c r="J22" s="198"/>
      <c r="K22"/>
      <c r="L22" s="194"/>
      <c r="M22" s="159" t="s">
        <v>1885</v>
      </c>
      <c r="N22"/>
      <c r="O22" s="194"/>
      <c r="P22" s="195" t="s">
        <v>2229</v>
      </c>
      <c r="Q22" s="192"/>
      <c r="R22" s="199" t="str">
        <f>IF(promesas[[#This Row],[Fecha de Pago]]="", "", TEXT(promesas[[#This Row],[Fecha de Pago]], "mmm"))</f>
        <v/>
      </c>
      <c r="S22" s="12" t="str">
        <f>IF(promesas[[#This Row],[Fecha  promesa de pago]]="", "", TEXT(promesas[[#This Row],[Fecha  promesa de pago]], "mmm"))</f>
        <v/>
      </c>
      <c r="T22" s="13" t="str">
        <f>IF(promesas[[#This Row],[Fecha de Pago]]="", "", TEXT(promesas[[#This Row],[Fecha de Pago]], "dd/mmm"))</f>
        <v/>
      </c>
      <c r="U22" s="13" t="str">
        <f>IF(promesas[[#This Row],[Fecha  promesa de pago]]="", "", TEXT(promesas[[#This Row],[Fecha  promesa de pago]], "dd/mmm"))</f>
        <v/>
      </c>
      <c r="V22" s="14" t="str">
        <f>IF(LEN(TRIM(promesas[[#This Row],[Fecha  promesa de pago]]))&gt;0,1,"")</f>
        <v/>
      </c>
      <c r="W22" s="14" t="str">
        <f>IF(LEN(TRIM(promesas[[#This Row],[Fecha de Pago]]))&gt;0,1,"")</f>
        <v/>
      </c>
    </row>
    <row r="23" spans="1:23" ht="15.75" customHeight="1" x14ac:dyDescent="0.25">
      <c r="A23" s="11" t="str">
        <f>TEXT(promesas[[#This Row],[Marca temporal]],"dd/mmm")</f>
        <v>04/may</v>
      </c>
      <c r="B23" s="189">
        <v>46146.645770613424</v>
      </c>
      <c r="C23" s="190" t="s">
        <v>1897</v>
      </c>
      <c r="D23" s="190">
        <v>66469658</v>
      </c>
      <c r="E23" s="191">
        <v>369019030000</v>
      </c>
      <c r="F23" s="190" t="s">
        <v>5194</v>
      </c>
      <c r="G23" s="190" t="s">
        <v>1886</v>
      </c>
      <c r="H23" s="192" t="s">
        <v>1883</v>
      </c>
      <c r="I23" s="193" t="s">
        <v>1887</v>
      </c>
      <c r="J23" s="198"/>
      <c r="K23"/>
      <c r="L23" s="194"/>
      <c r="M23" s="159" t="s">
        <v>1885</v>
      </c>
      <c r="N23"/>
      <c r="O23" s="194"/>
      <c r="P23" t="s">
        <v>2230</v>
      </c>
      <c r="Q23" s="192"/>
      <c r="R23" s="199" t="str">
        <f>IF(promesas[[#This Row],[Fecha de Pago]]="", "", TEXT(promesas[[#This Row],[Fecha de Pago]], "mmm"))</f>
        <v/>
      </c>
      <c r="S23" s="12" t="str">
        <f>IF(promesas[[#This Row],[Fecha  promesa de pago]]="", "", TEXT(promesas[[#This Row],[Fecha  promesa de pago]], "mmm"))</f>
        <v/>
      </c>
      <c r="T23" s="13" t="str">
        <f>IF(promesas[[#This Row],[Fecha de Pago]]="", "", TEXT(promesas[[#This Row],[Fecha de Pago]], "dd/mmm"))</f>
        <v/>
      </c>
      <c r="U23" s="13" t="str">
        <f>IF(promesas[[#This Row],[Fecha  promesa de pago]]="", "", TEXT(promesas[[#This Row],[Fecha  promesa de pago]], "dd/mmm"))</f>
        <v/>
      </c>
      <c r="V23" s="14" t="str">
        <f>IF(LEN(TRIM(promesas[[#This Row],[Fecha  promesa de pago]]))&gt;0,1,"")</f>
        <v/>
      </c>
      <c r="W23" s="14" t="str">
        <f>IF(LEN(TRIM(promesas[[#This Row],[Fecha de Pago]]))&gt;0,1,"")</f>
        <v/>
      </c>
    </row>
    <row r="24" spans="1:23" ht="15.75" customHeight="1" x14ac:dyDescent="0.25">
      <c r="A24" s="11" t="str">
        <f>TEXT(promesas[[#This Row],[Marca temporal]],"dd/mmm")</f>
        <v>04/may</v>
      </c>
      <c r="B24" s="189">
        <v>46146.651971979169</v>
      </c>
      <c r="C24" s="190" t="s">
        <v>1897</v>
      </c>
      <c r="D24" s="190">
        <v>67283336</v>
      </c>
      <c r="E24" s="191">
        <v>362024880000</v>
      </c>
      <c r="F24" s="190" t="s">
        <v>5746</v>
      </c>
      <c r="G24" s="190" t="s">
        <v>1886</v>
      </c>
      <c r="H24" s="192" t="s">
        <v>1883</v>
      </c>
      <c r="I24" s="193" t="s">
        <v>1893</v>
      </c>
      <c r="J24" s="198"/>
      <c r="K24"/>
      <c r="L24" s="194"/>
      <c r="M24" s="159" t="s">
        <v>1885</v>
      </c>
      <c r="N24"/>
      <c r="O24" s="194"/>
      <c r="P24" s="195" t="s">
        <v>2229</v>
      </c>
      <c r="Q24" s="192"/>
      <c r="R24" s="199" t="str">
        <f>IF(promesas[[#This Row],[Fecha de Pago]]="", "", TEXT(promesas[[#This Row],[Fecha de Pago]], "mmm"))</f>
        <v/>
      </c>
      <c r="S24" s="12" t="str">
        <f>IF(promesas[[#This Row],[Fecha  promesa de pago]]="", "", TEXT(promesas[[#This Row],[Fecha  promesa de pago]], "mmm"))</f>
        <v/>
      </c>
      <c r="T24" s="13" t="str">
        <f>IF(promesas[[#This Row],[Fecha de Pago]]="", "", TEXT(promesas[[#This Row],[Fecha de Pago]], "dd/mmm"))</f>
        <v/>
      </c>
      <c r="U24" s="13" t="str">
        <f>IF(promesas[[#This Row],[Fecha  promesa de pago]]="", "", TEXT(promesas[[#This Row],[Fecha  promesa de pago]], "dd/mmm"))</f>
        <v/>
      </c>
      <c r="V24" s="14" t="str">
        <f>IF(LEN(TRIM(promesas[[#This Row],[Fecha  promesa de pago]]))&gt;0,1,"")</f>
        <v/>
      </c>
      <c r="W24" s="14" t="str">
        <f>IF(LEN(TRIM(promesas[[#This Row],[Fecha de Pago]]))&gt;0,1,"")</f>
        <v/>
      </c>
    </row>
    <row r="25" spans="1:23" ht="15.75" customHeight="1" x14ac:dyDescent="0.25">
      <c r="A25" s="11" t="str">
        <f>TEXT(promesas[[#This Row],[Marca temporal]],"dd/mmm")</f>
        <v>04/may</v>
      </c>
      <c r="B25" s="189">
        <v>46146.656531261571</v>
      </c>
      <c r="C25" s="190" t="s">
        <v>1897</v>
      </c>
      <c r="D25" s="190">
        <v>69023547</v>
      </c>
      <c r="E25" s="191">
        <v>361023680000</v>
      </c>
      <c r="F25" s="190" t="s">
        <v>5556</v>
      </c>
      <c r="G25" s="190" t="s">
        <v>1886</v>
      </c>
      <c r="H25" s="192" t="s">
        <v>1883</v>
      </c>
      <c r="I25" s="193" t="s">
        <v>1894</v>
      </c>
      <c r="J25" s="198"/>
      <c r="K25"/>
      <c r="L25" s="194"/>
      <c r="M25" s="159" t="s">
        <v>1885</v>
      </c>
      <c r="N25"/>
      <c r="O25" s="194"/>
      <c r="P25" t="s">
        <v>2230</v>
      </c>
      <c r="Q25" s="192"/>
      <c r="R25" s="199" t="str">
        <f>IF(promesas[[#This Row],[Fecha de Pago]]="", "", TEXT(promesas[[#This Row],[Fecha de Pago]], "mmm"))</f>
        <v/>
      </c>
      <c r="S25" s="12" t="str">
        <f>IF(promesas[[#This Row],[Fecha  promesa de pago]]="", "", TEXT(promesas[[#This Row],[Fecha  promesa de pago]], "mmm"))</f>
        <v/>
      </c>
      <c r="T25" s="13" t="str">
        <f>IF(promesas[[#This Row],[Fecha de Pago]]="", "", TEXT(promesas[[#This Row],[Fecha de Pago]], "dd/mmm"))</f>
        <v/>
      </c>
      <c r="U25" s="13" t="str">
        <f>IF(promesas[[#This Row],[Fecha  promesa de pago]]="", "", TEXT(promesas[[#This Row],[Fecha  promesa de pago]], "dd/mmm"))</f>
        <v/>
      </c>
      <c r="V25" s="14" t="str">
        <f>IF(LEN(TRIM(promesas[[#This Row],[Fecha  promesa de pago]]))&gt;0,1,"")</f>
        <v/>
      </c>
      <c r="W25" s="14" t="str">
        <f>IF(LEN(TRIM(promesas[[#This Row],[Fecha de Pago]]))&gt;0,1,"")</f>
        <v/>
      </c>
    </row>
    <row r="26" spans="1:23" ht="15.75" customHeight="1" x14ac:dyDescent="0.25">
      <c r="A26" s="11" t="str">
        <f>TEXT(promesas[[#This Row],[Marca temporal]],"dd/mmm")</f>
        <v>04/may</v>
      </c>
      <c r="B26" s="189">
        <v>46146.659798101857</v>
      </c>
      <c r="C26" s="190" t="s">
        <v>1897</v>
      </c>
      <c r="D26" s="190">
        <v>65097861</v>
      </c>
      <c r="E26" s="191">
        <v>364023810000</v>
      </c>
      <c r="F26" s="190" t="s">
        <v>5747</v>
      </c>
      <c r="G26" s="190" t="s">
        <v>1886</v>
      </c>
      <c r="H26" s="192" t="s">
        <v>1883</v>
      </c>
      <c r="I26" s="193" t="s">
        <v>1893</v>
      </c>
      <c r="J26" s="198"/>
      <c r="K26"/>
      <c r="L26" s="194"/>
      <c r="M26" s="159" t="s">
        <v>1885</v>
      </c>
      <c r="N26"/>
      <c r="O26" s="194"/>
      <c r="P26" s="159" t="s">
        <v>66</v>
      </c>
      <c r="Q26" s="192"/>
      <c r="R26" s="199" t="str">
        <f>IF(promesas[[#This Row],[Fecha de Pago]]="", "", TEXT(promesas[[#This Row],[Fecha de Pago]], "mmm"))</f>
        <v/>
      </c>
      <c r="S26" s="12" t="str">
        <f>IF(promesas[[#This Row],[Fecha  promesa de pago]]="", "", TEXT(promesas[[#This Row],[Fecha  promesa de pago]], "mmm"))</f>
        <v/>
      </c>
      <c r="T26" s="13" t="str">
        <f>IF(promesas[[#This Row],[Fecha de Pago]]="", "", TEXT(promesas[[#This Row],[Fecha de Pago]], "dd/mmm"))</f>
        <v/>
      </c>
      <c r="U26" s="13" t="str">
        <f>IF(promesas[[#This Row],[Fecha  promesa de pago]]="", "", TEXT(promesas[[#This Row],[Fecha  promesa de pago]], "dd/mmm"))</f>
        <v/>
      </c>
      <c r="V26" s="14" t="str">
        <f>IF(LEN(TRIM(promesas[[#This Row],[Fecha  promesa de pago]]))&gt;0,1,"")</f>
        <v/>
      </c>
      <c r="W26" s="14" t="str">
        <f>IF(LEN(TRIM(promesas[[#This Row],[Fecha de Pago]]))&gt;0,1,"")</f>
        <v/>
      </c>
    </row>
    <row r="27" spans="1:23" ht="15.75" customHeight="1" x14ac:dyDescent="0.25">
      <c r="A27" s="11" t="str">
        <f>TEXT(promesas[[#This Row],[Marca temporal]],"dd/mmm")</f>
        <v>04/may</v>
      </c>
      <c r="B27" s="189">
        <v>46146.673241863427</v>
      </c>
      <c r="C27" s="190" t="s">
        <v>1897</v>
      </c>
      <c r="D27" s="190">
        <v>69601798</v>
      </c>
      <c r="E27" s="191">
        <v>361023570000</v>
      </c>
      <c r="F27" s="190" t="s">
        <v>5622</v>
      </c>
      <c r="G27" s="190" t="s">
        <v>1886</v>
      </c>
      <c r="H27" s="192" t="s">
        <v>1883</v>
      </c>
      <c r="I27" s="193" t="s">
        <v>1884</v>
      </c>
      <c r="J27" s="198"/>
      <c r="K27" s="161">
        <v>46150</v>
      </c>
      <c r="L27" s="169">
        <v>67.56</v>
      </c>
      <c r="M27" s="159" t="s">
        <v>1885</v>
      </c>
      <c r="N27"/>
      <c r="O27" s="194"/>
      <c r="P27" t="s">
        <v>2230</v>
      </c>
      <c r="Q27" s="192"/>
      <c r="R27" s="199" t="str">
        <f>IF(promesas[[#This Row],[Fecha de Pago]]="", "", TEXT(promesas[[#This Row],[Fecha de Pago]], "mmm"))</f>
        <v/>
      </c>
      <c r="S27" s="12" t="str">
        <f>IF(promesas[[#This Row],[Fecha  promesa de pago]]="", "", TEXT(promesas[[#This Row],[Fecha  promesa de pago]], "mmm"))</f>
        <v>may</v>
      </c>
      <c r="T27" s="13" t="str">
        <f>IF(promesas[[#This Row],[Fecha de Pago]]="", "", TEXT(promesas[[#This Row],[Fecha de Pago]], "dd/mmm"))</f>
        <v/>
      </c>
      <c r="U27" s="13" t="str">
        <f>IF(promesas[[#This Row],[Fecha  promesa de pago]]="", "", TEXT(promesas[[#This Row],[Fecha  promesa de pago]], "dd/mmm"))</f>
        <v>08/may</v>
      </c>
      <c r="V27" s="14">
        <f>IF(LEN(TRIM(promesas[[#This Row],[Fecha  promesa de pago]]))&gt;0,1,"")</f>
        <v>1</v>
      </c>
      <c r="W27" s="14" t="str">
        <f>IF(LEN(TRIM(promesas[[#This Row],[Fecha de Pago]]))&gt;0,1,"")</f>
        <v/>
      </c>
    </row>
    <row r="28" spans="1:23" ht="15.75" customHeight="1" x14ac:dyDescent="0.25">
      <c r="A28" s="11" t="str">
        <f>TEXT(promesas[[#This Row],[Marca temporal]],"dd/mmm")</f>
        <v>04/may</v>
      </c>
      <c r="B28" s="189">
        <v>46146.681313657406</v>
      </c>
      <c r="C28" s="190" t="s">
        <v>1897</v>
      </c>
      <c r="D28" s="190">
        <v>67467158</v>
      </c>
      <c r="E28" s="191">
        <v>361011900000</v>
      </c>
      <c r="F28" s="190" t="s">
        <v>5748</v>
      </c>
      <c r="G28" s="190" t="s">
        <v>1886</v>
      </c>
      <c r="H28" s="192" t="s">
        <v>1883</v>
      </c>
      <c r="I28" s="193" t="s">
        <v>1887</v>
      </c>
      <c r="J28" s="198"/>
      <c r="K28"/>
      <c r="L28" s="194"/>
      <c r="M28" s="159" t="s">
        <v>1885</v>
      </c>
      <c r="N28"/>
      <c r="O28" s="194"/>
      <c r="P28" t="s">
        <v>261</v>
      </c>
      <c r="Q28" s="192"/>
      <c r="R28" s="199" t="str">
        <f>IF(promesas[[#This Row],[Fecha de Pago]]="", "", TEXT(promesas[[#This Row],[Fecha de Pago]], "mmm"))</f>
        <v/>
      </c>
      <c r="S28" s="12" t="str">
        <f>IF(promesas[[#This Row],[Fecha  promesa de pago]]="", "", TEXT(promesas[[#This Row],[Fecha  promesa de pago]], "mmm"))</f>
        <v/>
      </c>
      <c r="T28" s="13" t="str">
        <f>IF(promesas[[#This Row],[Fecha de Pago]]="", "", TEXT(promesas[[#This Row],[Fecha de Pago]], "dd/mmm"))</f>
        <v/>
      </c>
      <c r="U28" s="13" t="str">
        <f>IF(promesas[[#This Row],[Fecha  promesa de pago]]="", "", TEXT(promesas[[#This Row],[Fecha  promesa de pago]], "dd/mmm"))</f>
        <v/>
      </c>
      <c r="V28" s="14" t="str">
        <f>IF(LEN(TRIM(promesas[[#This Row],[Fecha  promesa de pago]]))&gt;0,1,"")</f>
        <v/>
      </c>
      <c r="W28" s="14" t="str">
        <f>IF(LEN(TRIM(promesas[[#This Row],[Fecha de Pago]]))&gt;0,1,"")</f>
        <v/>
      </c>
    </row>
    <row r="29" spans="1:23" ht="15.75" customHeight="1" x14ac:dyDescent="0.25">
      <c r="A29" s="11" t="str">
        <f>TEXT(promesas[[#This Row],[Marca temporal]],"dd/mmm")</f>
        <v>04/may</v>
      </c>
      <c r="B29" s="189">
        <v>46146.690331782404</v>
      </c>
      <c r="C29" s="190" t="s">
        <v>1897</v>
      </c>
      <c r="D29" s="190">
        <v>65556178</v>
      </c>
      <c r="E29" s="191">
        <v>365023490000</v>
      </c>
      <c r="F29" s="190" t="s">
        <v>5749</v>
      </c>
      <c r="G29" s="190" t="s">
        <v>1886</v>
      </c>
      <c r="H29" s="192" t="s">
        <v>1883</v>
      </c>
      <c r="I29" s="193" t="s">
        <v>1884</v>
      </c>
      <c r="J29" s="198"/>
      <c r="K29" s="161">
        <v>46172</v>
      </c>
      <c r="L29" s="169">
        <v>60.88</v>
      </c>
      <c r="M29" s="159" t="s">
        <v>1885</v>
      </c>
      <c r="N29"/>
      <c r="O29" s="194"/>
      <c r="P29" t="s">
        <v>2230</v>
      </c>
      <c r="Q29" s="192"/>
      <c r="R29" s="199" t="str">
        <f>IF(promesas[[#This Row],[Fecha de Pago]]="", "", TEXT(promesas[[#This Row],[Fecha de Pago]], "mmm"))</f>
        <v/>
      </c>
      <c r="S29" s="12" t="str">
        <f>IF(promesas[[#This Row],[Fecha  promesa de pago]]="", "", TEXT(promesas[[#This Row],[Fecha  promesa de pago]], "mmm"))</f>
        <v>may</v>
      </c>
      <c r="T29" s="13" t="str">
        <f>IF(promesas[[#This Row],[Fecha de Pago]]="", "", TEXT(promesas[[#This Row],[Fecha de Pago]], "dd/mmm"))</f>
        <v/>
      </c>
      <c r="U29" s="13" t="str">
        <f>IF(promesas[[#This Row],[Fecha  promesa de pago]]="", "", TEXT(promesas[[#This Row],[Fecha  promesa de pago]], "dd/mmm"))</f>
        <v>30/may</v>
      </c>
      <c r="V29" s="14">
        <f>IF(LEN(TRIM(promesas[[#This Row],[Fecha  promesa de pago]]))&gt;0,1,"")</f>
        <v>1</v>
      </c>
      <c r="W29" s="14" t="str">
        <f>IF(LEN(TRIM(promesas[[#This Row],[Fecha de Pago]]))&gt;0,1,"")</f>
        <v/>
      </c>
    </row>
    <row r="30" spans="1:23" ht="15.75" customHeight="1" x14ac:dyDescent="0.25">
      <c r="A30" s="11" t="str">
        <f>TEXT(promesas[[#This Row],[Marca temporal]],"dd/mmm")</f>
        <v>04/may</v>
      </c>
      <c r="B30" s="189">
        <v>46146.698079178241</v>
      </c>
      <c r="C30" s="190" t="s">
        <v>1897</v>
      </c>
      <c r="D30" s="190">
        <v>68195123</v>
      </c>
      <c r="E30" s="191">
        <v>362022960000</v>
      </c>
      <c r="F30" s="190" t="s">
        <v>5750</v>
      </c>
      <c r="G30" s="190" t="s">
        <v>1886</v>
      </c>
      <c r="H30" s="192" t="s">
        <v>1883</v>
      </c>
      <c r="I30" s="193" t="s">
        <v>1887</v>
      </c>
      <c r="J30" s="198"/>
      <c r="K30"/>
      <c r="L30" s="194"/>
      <c r="M30" s="159" t="s">
        <v>1885</v>
      </c>
      <c r="N30"/>
      <c r="O30" s="194"/>
      <c r="P30" s="195" t="s">
        <v>2229</v>
      </c>
      <c r="Q30" s="192"/>
      <c r="R30" s="199" t="str">
        <f>IF(promesas[[#This Row],[Fecha de Pago]]="", "", TEXT(promesas[[#This Row],[Fecha de Pago]], "mmm"))</f>
        <v/>
      </c>
      <c r="S30" s="12" t="str">
        <f>IF(promesas[[#This Row],[Fecha  promesa de pago]]="", "", TEXT(promesas[[#This Row],[Fecha  promesa de pago]], "mmm"))</f>
        <v/>
      </c>
      <c r="T30" s="13" t="str">
        <f>IF(promesas[[#This Row],[Fecha de Pago]]="", "", TEXT(promesas[[#This Row],[Fecha de Pago]], "dd/mmm"))</f>
        <v/>
      </c>
      <c r="U30" s="13" t="str">
        <f>IF(promesas[[#This Row],[Fecha  promesa de pago]]="", "", TEXT(promesas[[#This Row],[Fecha  promesa de pago]], "dd/mmm"))</f>
        <v/>
      </c>
      <c r="V30" s="14" t="str">
        <f>IF(LEN(TRIM(promesas[[#This Row],[Fecha  promesa de pago]]))&gt;0,1,"")</f>
        <v/>
      </c>
      <c r="W30" s="14" t="str">
        <f>IF(LEN(TRIM(promesas[[#This Row],[Fecha de Pago]]))&gt;0,1,"")</f>
        <v/>
      </c>
    </row>
    <row r="31" spans="1:23" ht="15.75" customHeight="1" x14ac:dyDescent="0.25">
      <c r="A31" s="11" t="str">
        <f>TEXT(promesas[[#This Row],[Marca temporal]],"dd/mmm")</f>
        <v>04/may</v>
      </c>
      <c r="B31" s="189">
        <v>46146.706196863423</v>
      </c>
      <c r="C31" s="190" t="s">
        <v>1897</v>
      </c>
      <c r="D31" s="190">
        <v>63415263</v>
      </c>
      <c r="E31" s="191">
        <v>369023860000</v>
      </c>
      <c r="F31" s="190" t="s">
        <v>4834</v>
      </c>
      <c r="G31" s="190" t="s">
        <v>1886</v>
      </c>
      <c r="H31" s="192" t="s">
        <v>1883</v>
      </c>
      <c r="I31" s="193" t="s">
        <v>1893</v>
      </c>
      <c r="J31" s="198"/>
      <c r="K31"/>
      <c r="L31" s="194"/>
      <c r="M31" s="159" t="s">
        <v>1885</v>
      </c>
      <c r="N31"/>
      <c r="O31" s="194"/>
      <c r="P31" s="195" t="s">
        <v>2229</v>
      </c>
      <c r="Q31" s="192"/>
      <c r="R31" s="199" t="str">
        <f>IF(promesas[[#This Row],[Fecha de Pago]]="", "", TEXT(promesas[[#This Row],[Fecha de Pago]], "mmm"))</f>
        <v/>
      </c>
      <c r="S31" s="12" t="str">
        <f>IF(promesas[[#This Row],[Fecha  promesa de pago]]="", "", TEXT(promesas[[#This Row],[Fecha  promesa de pago]], "mmm"))</f>
        <v/>
      </c>
      <c r="T31" s="13" t="str">
        <f>IF(promesas[[#This Row],[Fecha de Pago]]="", "", TEXT(promesas[[#This Row],[Fecha de Pago]], "dd/mmm"))</f>
        <v/>
      </c>
      <c r="U31" s="13" t="str">
        <f>IF(promesas[[#This Row],[Fecha  promesa de pago]]="", "", TEXT(promesas[[#This Row],[Fecha  promesa de pago]], "dd/mmm"))</f>
        <v/>
      </c>
      <c r="V31" s="14" t="str">
        <f>IF(LEN(TRIM(promesas[[#This Row],[Fecha  promesa de pago]]))&gt;0,1,"")</f>
        <v/>
      </c>
      <c r="W31" s="14" t="str">
        <f>IF(LEN(TRIM(promesas[[#This Row],[Fecha de Pago]]))&gt;0,1,"")</f>
        <v/>
      </c>
    </row>
    <row r="32" spans="1:23" ht="15.75" customHeight="1" x14ac:dyDescent="0.25">
      <c r="A32" s="11" t="str">
        <f>TEXT(promesas[[#This Row],[Marca temporal]],"dd/mmm")</f>
        <v>04/may</v>
      </c>
      <c r="B32" s="189">
        <v>46146.711835300928</v>
      </c>
      <c r="C32" s="190" t="s">
        <v>1897</v>
      </c>
      <c r="D32" s="190">
        <v>60345653</v>
      </c>
      <c r="E32" s="191">
        <v>361020710000</v>
      </c>
      <c r="F32" s="190" t="s">
        <v>5751</v>
      </c>
      <c r="G32" s="190" t="s">
        <v>1886</v>
      </c>
      <c r="H32" s="192" t="s">
        <v>1883</v>
      </c>
      <c r="I32" s="193" t="s">
        <v>1893</v>
      </c>
      <c r="J32" s="198"/>
      <c r="K32"/>
      <c r="L32" s="194"/>
      <c r="M32" s="159" t="s">
        <v>1885</v>
      </c>
      <c r="N32"/>
      <c r="O32" s="194"/>
      <c r="P32" t="s">
        <v>2230</v>
      </c>
      <c r="Q32" s="192"/>
      <c r="R32" s="199" t="str">
        <f>IF(promesas[[#This Row],[Fecha de Pago]]="", "", TEXT(promesas[[#This Row],[Fecha de Pago]], "mmm"))</f>
        <v/>
      </c>
      <c r="S32" s="12" t="str">
        <f>IF(promesas[[#This Row],[Fecha  promesa de pago]]="", "", TEXT(promesas[[#This Row],[Fecha  promesa de pago]], "mmm"))</f>
        <v/>
      </c>
      <c r="T32" s="13" t="str">
        <f>IF(promesas[[#This Row],[Fecha de Pago]]="", "", TEXT(promesas[[#This Row],[Fecha de Pago]], "dd/mmm"))</f>
        <v/>
      </c>
      <c r="U32" s="13" t="str">
        <f>IF(promesas[[#This Row],[Fecha  promesa de pago]]="", "", TEXT(promesas[[#This Row],[Fecha  promesa de pago]], "dd/mmm"))</f>
        <v/>
      </c>
      <c r="V32" s="14" t="str">
        <f>IF(LEN(TRIM(promesas[[#This Row],[Fecha  promesa de pago]]))&gt;0,1,"")</f>
        <v/>
      </c>
      <c r="W32" s="14" t="str">
        <f>IF(LEN(TRIM(promesas[[#This Row],[Fecha de Pago]]))&gt;0,1,"")</f>
        <v/>
      </c>
    </row>
    <row r="33" spans="1:23" ht="15.75" customHeight="1" x14ac:dyDescent="0.25">
      <c r="A33" s="11" t="str">
        <f>TEXT(promesas[[#This Row],[Marca temporal]],"dd/mmm")</f>
        <v>04/may</v>
      </c>
      <c r="B33" s="189">
        <v>46146.720413240742</v>
      </c>
      <c r="C33" s="190" t="s">
        <v>1897</v>
      </c>
      <c r="D33" s="190">
        <v>68824497</v>
      </c>
      <c r="E33" s="191">
        <v>364023730000</v>
      </c>
      <c r="F33" s="190" t="s">
        <v>5752</v>
      </c>
      <c r="G33" s="190" t="s">
        <v>1886</v>
      </c>
      <c r="H33" s="192" t="s">
        <v>1883</v>
      </c>
      <c r="I33" s="193" t="s">
        <v>1884</v>
      </c>
      <c r="J33" s="198"/>
      <c r="K33" s="161">
        <v>46157</v>
      </c>
      <c r="L33" s="169">
        <v>40</v>
      </c>
      <c r="M33" s="159" t="s">
        <v>1885</v>
      </c>
      <c r="N33"/>
      <c r="O33" s="194"/>
      <c r="P33" t="s">
        <v>2230</v>
      </c>
      <c r="Q33" s="192"/>
      <c r="R33" s="199" t="str">
        <f>IF(promesas[[#This Row],[Fecha de Pago]]="", "", TEXT(promesas[[#This Row],[Fecha de Pago]], "mmm"))</f>
        <v/>
      </c>
      <c r="S33" s="12" t="str">
        <f>IF(promesas[[#This Row],[Fecha  promesa de pago]]="", "", TEXT(promesas[[#This Row],[Fecha  promesa de pago]], "mmm"))</f>
        <v>may</v>
      </c>
      <c r="T33" s="13" t="str">
        <f>IF(promesas[[#This Row],[Fecha de Pago]]="", "", TEXT(promesas[[#This Row],[Fecha de Pago]], "dd/mmm"))</f>
        <v/>
      </c>
      <c r="U33" s="13" t="str">
        <f>IF(promesas[[#This Row],[Fecha  promesa de pago]]="", "", TEXT(promesas[[#This Row],[Fecha  promesa de pago]], "dd/mmm"))</f>
        <v>15/may</v>
      </c>
      <c r="V33" s="14">
        <f>IF(LEN(TRIM(promesas[[#This Row],[Fecha  promesa de pago]]))&gt;0,1,"")</f>
        <v>1</v>
      </c>
      <c r="W33" s="14" t="str">
        <f>IF(LEN(TRIM(promesas[[#This Row],[Fecha de Pago]]))&gt;0,1,"")</f>
        <v/>
      </c>
    </row>
    <row r="34" spans="1:23" ht="15.75" customHeight="1" x14ac:dyDescent="0.25">
      <c r="A34" s="11" t="str">
        <f>TEXT(promesas[[#This Row],[Marca temporal]],"dd/mmm")</f>
        <v>04/may</v>
      </c>
      <c r="B34" s="189">
        <v>46146.725437280096</v>
      </c>
      <c r="C34" s="190" t="s">
        <v>1897</v>
      </c>
      <c r="D34" s="190">
        <v>61000685</v>
      </c>
      <c r="E34" s="191">
        <v>368023430000</v>
      </c>
      <c r="F34" s="190" t="s">
        <v>5753</v>
      </c>
      <c r="G34" s="190" t="s">
        <v>1886</v>
      </c>
      <c r="H34" s="192" t="s">
        <v>1883</v>
      </c>
      <c r="I34" s="193" t="s">
        <v>1893</v>
      </c>
      <c r="J34" s="198"/>
      <c r="K34"/>
      <c r="L34" s="194"/>
      <c r="M34" s="159" t="s">
        <v>1885</v>
      </c>
      <c r="N34"/>
      <c r="O34" s="194"/>
      <c r="P34" t="s">
        <v>2230</v>
      </c>
      <c r="Q34" s="192"/>
      <c r="R34" s="199" t="str">
        <f>IF(promesas[[#This Row],[Fecha de Pago]]="", "", TEXT(promesas[[#This Row],[Fecha de Pago]], "mmm"))</f>
        <v/>
      </c>
      <c r="S34" s="12" t="str">
        <f>IF(promesas[[#This Row],[Fecha  promesa de pago]]="", "", TEXT(promesas[[#This Row],[Fecha  promesa de pago]], "mmm"))</f>
        <v/>
      </c>
      <c r="T34" s="13" t="str">
        <f>IF(promesas[[#This Row],[Fecha de Pago]]="", "", TEXT(promesas[[#This Row],[Fecha de Pago]], "dd/mmm"))</f>
        <v/>
      </c>
      <c r="U34" s="13" t="str">
        <f>IF(promesas[[#This Row],[Fecha  promesa de pago]]="", "", TEXT(promesas[[#This Row],[Fecha  promesa de pago]], "dd/mmm"))</f>
        <v/>
      </c>
      <c r="V34" s="14" t="str">
        <f>IF(LEN(TRIM(promesas[[#This Row],[Fecha  promesa de pago]]))&gt;0,1,"")</f>
        <v/>
      </c>
      <c r="W34" s="14" t="str">
        <f>IF(LEN(TRIM(promesas[[#This Row],[Fecha de Pago]]))&gt;0,1,"")</f>
        <v/>
      </c>
    </row>
    <row r="35" spans="1:23" ht="15.75" customHeight="1" x14ac:dyDescent="0.25">
      <c r="A35" s="11" t="str">
        <f>TEXT(promesas[[#This Row],[Marca temporal]],"dd/mmm")</f>
        <v>04/may</v>
      </c>
      <c r="B35" s="189">
        <v>46146.734708761578</v>
      </c>
      <c r="C35" s="190" t="s">
        <v>1897</v>
      </c>
      <c r="D35" s="190">
        <v>69113842</v>
      </c>
      <c r="E35" s="191">
        <v>363022490000</v>
      </c>
      <c r="F35" s="190" t="s">
        <v>5754</v>
      </c>
      <c r="G35" s="190" t="s">
        <v>1886</v>
      </c>
      <c r="H35" s="192" t="s">
        <v>1883</v>
      </c>
      <c r="I35" s="193" t="s">
        <v>1887</v>
      </c>
      <c r="J35" s="198"/>
      <c r="K35"/>
      <c r="L35" s="194"/>
      <c r="M35" s="159" t="s">
        <v>1885</v>
      </c>
      <c r="N35"/>
      <c r="O35" s="194"/>
      <c r="P35" s="195" t="s">
        <v>2229</v>
      </c>
      <c r="Q35" s="192"/>
      <c r="R35" s="199" t="str">
        <f>IF(promesas[[#This Row],[Fecha de Pago]]="", "", TEXT(promesas[[#This Row],[Fecha de Pago]], "mmm"))</f>
        <v/>
      </c>
      <c r="S35" s="12" t="str">
        <f>IF(promesas[[#This Row],[Fecha  promesa de pago]]="", "", TEXT(promesas[[#This Row],[Fecha  promesa de pago]], "mmm"))</f>
        <v/>
      </c>
      <c r="T35" s="13" t="str">
        <f>IF(promesas[[#This Row],[Fecha de Pago]]="", "", TEXT(promesas[[#This Row],[Fecha de Pago]], "dd/mmm"))</f>
        <v/>
      </c>
      <c r="U35" s="13" t="str">
        <f>IF(promesas[[#This Row],[Fecha  promesa de pago]]="", "", TEXT(promesas[[#This Row],[Fecha  promesa de pago]], "dd/mmm"))</f>
        <v/>
      </c>
      <c r="V35" s="14" t="str">
        <f>IF(LEN(TRIM(promesas[[#This Row],[Fecha  promesa de pago]]))&gt;0,1,"")</f>
        <v/>
      </c>
      <c r="W35" s="14" t="str">
        <f>IF(LEN(TRIM(promesas[[#This Row],[Fecha de Pago]]))&gt;0,1,"")</f>
        <v/>
      </c>
    </row>
    <row r="36" spans="1:23" ht="15.75" customHeight="1" x14ac:dyDescent="0.25">
      <c r="A36" s="11" t="str">
        <f>TEXT(promesas[[#This Row],[Marca temporal]],"dd/mmm")</f>
        <v>04/may</v>
      </c>
      <c r="B36" s="189">
        <v>46146.740984097225</v>
      </c>
      <c r="C36" s="190" t="s">
        <v>1897</v>
      </c>
      <c r="D36" s="190">
        <v>67432803</v>
      </c>
      <c r="E36" s="191">
        <v>361021220000</v>
      </c>
      <c r="F36" s="190" t="s">
        <v>5755</v>
      </c>
      <c r="G36" s="190" t="s">
        <v>1886</v>
      </c>
      <c r="H36" s="192" t="s">
        <v>1883</v>
      </c>
      <c r="I36" s="193" t="s">
        <v>1895</v>
      </c>
      <c r="J36" s="198"/>
      <c r="K36"/>
      <c r="L36" s="194"/>
      <c r="M36" s="159" t="s">
        <v>1885</v>
      </c>
      <c r="N36"/>
      <c r="O36" s="194"/>
      <c r="P36" t="s">
        <v>261</v>
      </c>
      <c r="Q36" s="192"/>
      <c r="R36" s="199" t="str">
        <f>IF(promesas[[#This Row],[Fecha de Pago]]="", "", TEXT(promesas[[#This Row],[Fecha de Pago]], "mmm"))</f>
        <v/>
      </c>
      <c r="S36" s="12" t="str">
        <f>IF(promesas[[#This Row],[Fecha  promesa de pago]]="", "", TEXT(promesas[[#This Row],[Fecha  promesa de pago]], "mmm"))</f>
        <v/>
      </c>
      <c r="T36" s="13" t="str">
        <f>IF(promesas[[#This Row],[Fecha de Pago]]="", "", TEXT(promesas[[#This Row],[Fecha de Pago]], "dd/mmm"))</f>
        <v/>
      </c>
      <c r="U36" s="13" t="str">
        <f>IF(promesas[[#This Row],[Fecha  promesa de pago]]="", "", TEXT(promesas[[#This Row],[Fecha  promesa de pago]], "dd/mmm"))</f>
        <v/>
      </c>
      <c r="V36" s="14" t="str">
        <f>IF(LEN(TRIM(promesas[[#This Row],[Fecha  promesa de pago]]))&gt;0,1,"")</f>
        <v/>
      </c>
      <c r="W36" s="14" t="str">
        <f>IF(LEN(TRIM(promesas[[#This Row],[Fecha de Pago]]))&gt;0,1,"")</f>
        <v/>
      </c>
    </row>
    <row r="37" spans="1:23" ht="15.75" customHeight="1" x14ac:dyDescent="0.25">
      <c r="A37" s="11" t="str">
        <f>TEXT(promesas[[#This Row],[Marca temporal]],"dd/mmm")</f>
        <v>04/may</v>
      </c>
      <c r="B37" s="189">
        <v>46146.749753634256</v>
      </c>
      <c r="C37" s="190" t="s">
        <v>1897</v>
      </c>
      <c r="D37" s="190">
        <v>67748938</v>
      </c>
      <c r="E37" s="191">
        <v>368018700000</v>
      </c>
      <c r="F37" s="190" t="s">
        <v>5398</v>
      </c>
      <c r="G37" s="190" t="s">
        <v>1886</v>
      </c>
      <c r="H37" s="192" t="s">
        <v>1891</v>
      </c>
      <c r="I37" s="193" t="s">
        <v>1887</v>
      </c>
      <c r="J37" s="198"/>
      <c r="K37"/>
      <c r="L37" s="194"/>
      <c r="M37" s="159" t="s">
        <v>1885</v>
      </c>
      <c r="N37"/>
      <c r="O37" s="194"/>
      <c r="P37" t="s">
        <v>2230</v>
      </c>
      <c r="Q37" s="192"/>
      <c r="R37" s="199" t="str">
        <f>IF(promesas[[#This Row],[Fecha de Pago]]="", "", TEXT(promesas[[#This Row],[Fecha de Pago]], "mmm"))</f>
        <v/>
      </c>
      <c r="S37" s="12" t="str">
        <f>IF(promesas[[#This Row],[Fecha  promesa de pago]]="", "", TEXT(promesas[[#This Row],[Fecha  promesa de pago]], "mmm"))</f>
        <v/>
      </c>
      <c r="T37" s="13" t="str">
        <f>IF(promesas[[#This Row],[Fecha de Pago]]="", "", TEXT(promesas[[#This Row],[Fecha de Pago]], "dd/mmm"))</f>
        <v/>
      </c>
      <c r="U37" s="13" t="str">
        <f>IF(promesas[[#This Row],[Fecha  promesa de pago]]="", "", TEXT(promesas[[#This Row],[Fecha  promesa de pago]], "dd/mmm"))</f>
        <v/>
      </c>
      <c r="V37" s="14" t="str">
        <f>IF(LEN(TRIM(promesas[[#This Row],[Fecha  promesa de pago]]))&gt;0,1,"")</f>
        <v/>
      </c>
      <c r="W37" s="14" t="str">
        <f>IF(LEN(TRIM(promesas[[#This Row],[Fecha de Pago]]))&gt;0,1,"")</f>
        <v/>
      </c>
    </row>
    <row r="38" spans="1:23" ht="15.75" customHeight="1" x14ac:dyDescent="0.25">
      <c r="A38" s="11" t="str">
        <f>TEXT(promesas[[#This Row],[Marca temporal]],"dd/mmm")</f>
        <v>05/may</v>
      </c>
      <c r="B38" s="189">
        <v>46147.396872187499</v>
      </c>
      <c r="C38" s="190" t="s">
        <v>1897</v>
      </c>
      <c r="D38" s="190">
        <v>67748938</v>
      </c>
      <c r="E38" s="191">
        <v>368018700000</v>
      </c>
      <c r="F38" s="190" t="s">
        <v>5398</v>
      </c>
      <c r="G38" s="190" t="s">
        <v>1886</v>
      </c>
      <c r="H38" s="192" t="s">
        <v>1891</v>
      </c>
      <c r="I38" s="193" t="s">
        <v>1887</v>
      </c>
      <c r="J38" s="198"/>
      <c r="K38"/>
      <c r="L38" s="194"/>
      <c r="M38" s="159" t="s">
        <v>1885</v>
      </c>
      <c r="N38"/>
      <c r="O38" s="194"/>
      <c r="P38" t="s">
        <v>2230</v>
      </c>
      <c r="Q38" s="192"/>
      <c r="R38" s="199" t="str">
        <f>IF(promesas[[#This Row],[Fecha de Pago]]="", "", TEXT(promesas[[#This Row],[Fecha de Pago]], "mmm"))</f>
        <v/>
      </c>
      <c r="S38" s="12" t="str">
        <f>IF(promesas[[#This Row],[Fecha  promesa de pago]]="", "", TEXT(promesas[[#This Row],[Fecha  promesa de pago]], "mmm"))</f>
        <v/>
      </c>
      <c r="T38" s="13" t="str">
        <f>IF(promesas[[#This Row],[Fecha de Pago]]="", "", TEXT(promesas[[#This Row],[Fecha de Pago]], "dd/mmm"))</f>
        <v/>
      </c>
      <c r="U38" s="13" t="str">
        <f>IF(promesas[[#This Row],[Fecha  promesa de pago]]="", "", TEXT(promesas[[#This Row],[Fecha  promesa de pago]], "dd/mmm"))</f>
        <v/>
      </c>
      <c r="V38" s="14" t="str">
        <f>IF(LEN(TRIM(promesas[[#This Row],[Fecha  promesa de pago]]))&gt;0,1,"")</f>
        <v/>
      </c>
      <c r="W38" s="14" t="str">
        <f>IF(LEN(TRIM(promesas[[#This Row],[Fecha de Pago]]))&gt;0,1,"")</f>
        <v/>
      </c>
    </row>
    <row r="39" spans="1:23" ht="15.75" customHeight="1" x14ac:dyDescent="0.25">
      <c r="A39" s="11" t="str">
        <f>TEXT(promesas[[#This Row],[Marca temporal]],"dd/mmm")</f>
        <v>05/may</v>
      </c>
      <c r="B39" s="189">
        <v>46147.408988414347</v>
      </c>
      <c r="C39" s="190" t="s">
        <v>1897</v>
      </c>
      <c r="D39" s="190">
        <v>65084271</v>
      </c>
      <c r="E39" s="191">
        <v>363022960000</v>
      </c>
      <c r="F39" s="190" t="s">
        <v>5756</v>
      </c>
      <c r="G39" s="190" t="s">
        <v>1886</v>
      </c>
      <c r="H39" s="192" t="s">
        <v>1883</v>
      </c>
      <c r="I39" s="193" t="s">
        <v>1895</v>
      </c>
      <c r="J39" s="198"/>
      <c r="K39"/>
      <c r="L39" s="194"/>
      <c r="M39" s="159" t="s">
        <v>1885</v>
      </c>
      <c r="N39"/>
      <c r="O39" s="194"/>
      <c r="P39" t="s">
        <v>2230</v>
      </c>
      <c r="Q39" s="192"/>
      <c r="R39" s="199" t="str">
        <f>IF(promesas[[#This Row],[Fecha de Pago]]="", "", TEXT(promesas[[#This Row],[Fecha de Pago]], "mmm"))</f>
        <v/>
      </c>
      <c r="S39" s="12" t="str">
        <f>IF(promesas[[#This Row],[Fecha  promesa de pago]]="", "", TEXT(promesas[[#This Row],[Fecha  promesa de pago]], "mmm"))</f>
        <v/>
      </c>
      <c r="T39" s="13" t="str">
        <f>IF(promesas[[#This Row],[Fecha de Pago]]="", "", TEXT(promesas[[#This Row],[Fecha de Pago]], "dd/mmm"))</f>
        <v/>
      </c>
      <c r="U39" s="13" t="str">
        <f>IF(promesas[[#This Row],[Fecha  promesa de pago]]="", "", TEXT(promesas[[#This Row],[Fecha  promesa de pago]], "dd/mmm"))</f>
        <v/>
      </c>
      <c r="V39" s="14" t="str">
        <f>IF(LEN(TRIM(promesas[[#This Row],[Fecha  promesa de pago]]))&gt;0,1,"")</f>
        <v/>
      </c>
      <c r="W39" s="14" t="str">
        <f>IF(LEN(TRIM(promesas[[#This Row],[Fecha de Pago]]))&gt;0,1,"")</f>
        <v/>
      </c>
    </row>
    <row r="40" spans="1:23" ht="15.75" customHeight="1" x14ac:dyDescent="0.25">
      <c r="A40" s="11" t="str">
        <f>TEXT(promesas[[#This Row],[Marca temporal]],"dd/mmm")</f>
        <v>05/may</v>
      </c>
      <c r="B40" s="189">
        <v>46147.414539108795</v>
      </c>
      <c r="C40" s="190" t="s">
        <v>1897</v>
      </c>
      <c r="D40" s="190">
        <v>63593036</v>
      </c>
      <c r="E40" s="191">
        <v>369021040000</v>
      </c>
      <c r="F40" s="190" t="s">
        <v>5757</v>
      </c>
      <c r="G40" s="190" t="s">
        <v>1886</v>
      </c>
      <c r="H40" s="192" t="s">
        <v>1883</v>
      </c>
      <c r="I40" s="193" t="s">
        <v>1887</v>
      </c>
      <c r="J40" s="198"/>
      <c r="K40"/>
      <c r="L40" s="194"/>
      <c r="M40" s="159" t="s">
        <v>1885</v>
      </c>
      <c r="N40"/>
      <c r="O40" s="194"/>
      <c r="P40" t="s">
        <v>2230</v>
      </c>
      <c r="Q40" s="192"/>
      <c r="R40" s="199" t="str">
        <f>IF(promesas[[#This Row],[Fecha de Pago]]="", "", TEXT(promesas[[#This Row],[Fecha de Pago]], "mmm"))</f>
        <v/>
      </c>
      <c r="S40" s="12" t="str">
        <f>IF(promesas[[#This Row],[Fecha  promesa de pago]]="", "", TEXT(promesas[[#This Row],[Fecha  promesa de pago]], "mmm"))</f>
        <v/>
      </c>
      <c r="T40" s="13" t="str">
        <f>IF(promesas[[#This Row],[Fecha de Pago]]="", "", TEXT(promesas[[#This Row],[Fecha de Pago]], "dd/mmm"))</f>
        <v/>
      </c>
      <c r="U40" s="13" t="str">
        <f>IF(promesas[[#This Row],[Fecha  promesa de pago]]="", "", TEXT(promesas[[#This Row],[Fecha  promesa de pago]], "dd/mmm"))</f>
        <v/>
      </c>
      <c r="V40" s="14" t="str">
        <f>IF(LEN(TRIM(promesas[[#This Row],[Fecha  promesa de pago]]))&gt;0,1,"")</f>
        <v/>
      </c>
      <c r="W40" s="14" t="str">
        <f>IF(LEN(TRIM(promesas[[#This Row],[Fecha de Pago]]))&gt;0,1,"")</f>
        <v/>
      </c>
    </row>
    <row r="41" spans="1:23" ht="15.75" customHeight="1" x14ac:dyDescent="0.25">
      <c r="A41" s="11" t="str">
        <f>TEXT(promesas[[#This Row],[Marca temporal]],"dd/mmm")</f>
        <v>05/may</v>
      </c>
      <c r="B41" s="189">
        <v>46147.419455196759</v>
      </c>
      <c r="C41" s="190" t="s">
        <v>1897</v>
      </c>
      <c r="D41" s="190">
        <v>64742350</v>
      </c>
      <c r="E41" s="191">
        <v>368012480000</v>
      </c>
      <c r="F41" s="190" t="s">
        <v>5758</v>
      </c>
      <c r="G41" s="190" t="s">
        <v>1886</v>
      </c>
      <c r="H41" s="192" t="s">
        <v>1883</v>
      </c>
      <c r="I41" s="193" t="s">
        <v>1887</v>
      </c>
      <c r="J41" s="198"/>
      <c r="K41"/>
      <c r="L41" s="194"/>
      <c r="M41" s="159" t="s">
        <v>1885</v>
      </c>
      <c r="N41"/>
      <c r="O41" s="194"/>
      <c r="P41" t="s">
        <v>2230</v>
      </c>
      <c r="Q41" s="192"/>
      <c r="R41" s="199" t="str">
        <f>IF(promesas[[#This Row],[Fecha de Pago]]="", "", TEXT(promesas[[#This Row],[Fecha de Pago]], "mmm"))</f>
        <v/>
      </c>
      <c r="S41" s="12" t="str">
        <f>IF(promesas[[#This Row],[Fecha  promesa de pago]]="", "", TEXT(promesas[[#This Row],[Fecha  promesa de pago]], "mmm"))</f>
        <v/>
      </c>
      <c r="T41" s="13" t="str">
        <f>IF(promesas[[#This Row],[Fecha de Pago]]="", "", TEXT(promesas[[#This Row],[Fecha de Pago]], "dd/mmm"))</f>
        <v/>
      </c>
      <c r="U41" s="13" t="str">
        <f>IF(promesas[[#This Row],[Fecha  promesa de pago]]="", "", TEXT(promesas[[#This Row],[Fecha  promesa de pago]], "dd/mmm"))</f>
        <v/>
      </c>
      <c r="V41" s="14" t="str">
        <f>IF(LEN(TRIM(promesas[[#This Row],[Fecha  promesa de pago]]))&gt;0,1,"")</f>
        <v/>
      </c>
      <c r="W41" s="14" t="str">
        <f>IF(LEN(TRIM(promesas[[#This Row],[Fecha de Pago]]))&gt;0,1,"")</f>
        <v/>
      </c>
    </row>
    <row r="42" spans="1:23" ht="15.75" customHeight="1" x14ac:dyDescent="0.25">
      <c r="A42" s="11" t="str">
        <f>TEXT(promesas[[#This Row],[Marca temporal]],"dd/mmm")</f>
        <v>05/may</v>
      </c>
      <c r="B42" s="189">
        <v>46147.427336886569</v>
      </c>
      <c r="C42" s="190" t="s">
        <v>1897</v>
      </c>
      <c r="D42" s="190">
        <v>64116796</v>
      </c>
      <c r="E42" s="191">
        <v>363009000000</v>
      </c>
      <c r="F42" s="190" t="s">
        <v>4910</v>
      </c>
      <c r="G42" s="190" t="s">
        <v>1886</v>
      </c>
      <c r="H42" s="192" t="s">
        <v>1883</v>
      </c>
      <c r="I42" s="193" t="s">
        <v>1895</v>
      </c>
      <c r="J42" s="198"/>
      <c r="K42"/>
      <c r="L42" s="194"/>
      <c r="M42" s="159" t="s">
        <v>1885</v>
      </c>
      <c r="N42"/>
      <c r="O42" s="194"/>
      <c r="P42" t="s">
        <v>2230</v>
      </c>
      <c r="Q42" s="192"/>
      <c r="R42" s="199" t="str">
        <f>IF(promesas[[#This Row],[Fecha de Pago]]="", "", TEXT(promesas[[#This Row],[Fecha de Pago]], "mmm"))</f>
        <v/>
      </c>
      <c r="S42" s="12" t="str">
        <f>IF(promesas[[#This Row],[Fecha  promesa de pago]]="", "", TEXT(promesas[[#This Row],[Fecha  promesa de pago]], "mmm"))</f>
        <v/>
      </c>
      <c r="T42" s="13" t="str">
        <f>IF(promesas[[#This Row],[Fecha de Pago]]="", "", TEXT(promesas[[#This Row],[Fecha de Pago]], "dd/mmm"))</f>
        <v/>
      </c>
      <c r="U42" s="13" t="str">
        <f>IF(promesas[[#This Row],[Fecha  promesa de pago]]="", "", TEXT(promesas[[#This Row],[Fecha  promesa de pago]], "dd/mmm"))</f>
        <v/>
      </c>
      <c r="V42" s="14" t="str">
        <f>IF(LEN(TRIM(promesas[[#This Row],[Fecha  promesa de pago]]))&gt;0,1,"")</f>
        <v/>
      </c>
      <c r="W42" s="14" t="str">
        <f>IF(LEN(TRIM(promesas[[#This Row],[Fecha de Pago]]))&gt;0,1,"")</f>
        <v/>
      </c>
    </row>
    <row r="43" spans="1:23" ht="15.75" customHeight="1" x14ac:dyDescent="0.25">
      <c r="A43" s="11" t="str">
        <f>TEXT(promesas[[#This Row],[Marca temporal]],"dd/mmm")</f>
        <v>05/may</v>
      </c>
      <c r="B43" s="189">
        <v>46147.438573854168</v>
      </c>
      <c r="C43" s="190" t="s">
        <v>1897</v>
      </c>
      <c r="D43" s="190">
        <v>61772742</v>
      </c>
      <c r="E43" s="191">
        <v>366021580000</v>
      </c>
      <c r="F43" s="190" t="s">
        <v>5759</v>
      </c>
      <c r="G43" s="190" t="s">
        <v>1886</v>
      </c>
      <c r="H43" s="192" t="s">
        <v>1883</v>
      </c>
      <c r="I43" s="193" t="s">
        <v>1895</v>
      </c>
      <c r="J43" s="198"/>
      <c r="K43"/>
      <c r="L43" s="194"/>
      <c r="M43" s="159" t="s">
        <v>1885</v>
      </c>
      <c r="N43"/>
      <c r="O43" s="194"/>
      <c r="P43" t="s">
        <v>2230</v>
      </c>
      <c r="Q43" s="192"/>
      <c r="R43" s="199" t="str">
        <f>IF(promesas[[#This Row],[Fecha de Pago]]="", "", TEXT(promesas[[#This Row],[Fecha de Pago]], "mmm"))</f>
        <v/>
      </c>
      <c r="S43" s="12" t="str">
        <f>IF(promesas[[#This Row],[Fecha  promesa de pago]]="", "", TEXT(promesas[[#This Row],[Fecha  promesa de pago]], "mmm"))</f>
        <v/>
      </c>
      <c r="T43" s="13" t="str">
        <f>IF(promesas[[#This Row],[Fecha de Pago]]="", "", TEXT(promesas[[#This Row],[Fecha de Pago]], "dd/mmm"))</f>
        <v/>
      </c>
      <c r="U43" s="13" t="str">
        <f>IF(promesas[[#This Row],[Fecha  promesa de pago]]="", "", TEXT(promesas[[#This Row],[Fecha  promesa de pago]], "dd/mmm"))</f>
        <v/>
      </c>
      <c r="V43" s="14" t="str">
        <f>IF(LEN(TRIM(promesas[[#This Row],[Fecha  promesa de pago]]))&gt;0,1,"")</f>
        <v/>
      </c>
      <c r="W43" s="14" t="str">
        <f>IF(LEN(TRIM(promesas[[#This Row],[Fecha de Pago]]))&gt;0,1,"")</f>
        <v/>
      </c>
    </row>
    <row r="44" spans="1:23" ht="15.75" customHeight="1" x14ac:dyDescent="0.25">
      <c r="A44" s="11" t="str">
        <f>TEXT(promesas[[#This Row],[Marca temporal]],"dd/mmm")</f>
        <v>05/may</v>
      </c>
      <c r="B44" s="189">
        <v>46147.4676869213</v>
      </c>
      <c r="C44" s="190" t="s">
        <v>1897</v>
      </c>
      <c r="D44" s="190">
        <v>66819667</v>
      </c>
      <c r="E44" s="191">
        <v>366021350000</v>
      </c>
      <c r="F44" s="190" t="s">
        <v>5760</v>
      </c>
      <c r="G44" s="190" t="s">
        <v>1886</v>
      </c>
      <c r="H44" s="192" t="s">
        <v>16</v>
      </c>
      <c r="I44" s="193" t="s">
        <v>1884</v>
      </c>
      <c r="J44" s="198"/>
      <c r="K44" s="161">
        <v>46156</v>
      </c>
      <c r="L44" s="169">
        <v>15.64</v>
      </c>
      <c r="M44" s="159" t="s">
        <v>1885</v>
      </c>
      <c r="N44"/>
      <c r="O44" s="194"/>
      <c r="P44" s="195" t="s">
        <v>2229</v>
      </c>
      <c r="Q44" s="192"/>
      <c r="R44" s="199" t="str">
        <f>IF(promesas[[#This Row],[Fecha de Pago]]="", "", TEXT(promesas[[#This Row],[Fecha de Pago]], "mmm"))</f>
        <v/>
      </c>
      <c r="S44" s="12" t="str">
        <f>IF(promesas[[#This Row],[Fecha  promesa de pago]]="", "", TEXT(promesas[[#This Row],[Fecha  promesa de pago]], "mmm"))</f>
        <v>may</v>
      </c>
      <c r="T44" s="13" t="str">
        <f>IF(promesas[[#This Row],[Fecha de Pago]]="", "", TEXT(promesas[[#This Row],[Fecha de Pago]], "dd/mmm"))</f>
        <v/>
      </c>
      <c r="U44" s="13" t="str">
        <f>IF(promesas[[#This Row],[Fecha  promesa de pago]]="", "", TEXT(promesas[[#This Row],[Fecha  promesa de pago]], "dd/mmm"))</f>
        <v>14/may</v>
      </c>
      <c r="V44" s="14">
        <f>IF(LEN(TRIM(promesas[[#This Row],[Fecha  promesa de pago]]))&gt;0,1,"")</f>
        <v>1</v>
      </c>
      <c r="W44" s="14" t="str">
        <f>IF(LEN(TRIM(promesas[[#This Row],[Fecha de Pago]]))&gt;0,1,"")</f>
        <v/>
      </c>
    </row>
    <row r="45" spans="1:23" ht="15.75" customHeight="1" x14ac:dyDescent="0.25">
      <c r="A45" s="11" t="str">
        <f>TEXT(promesas[[#This Row],[Marca temporal]],"dd/mmm")</f>
        <v>05/may</v>
      </c>
      <c r="B45" s="189">
        <v>46147.623017592588</v>
      </c>
      <c r="C45" s="190" t="s">
        <v>1897</v>
      </c>
      <c r="D45" s="190">
        <v>63992816</v>
      </c>
      <c r="E45" s="191">
        <v>369018720000</v>
      </c>
      <c r="F45" s="190" t="s">
        <v>5761</v>
      </c>
      <c r="G45" s="190" t="s">
        <v>1886</v>
      </c>
      <c r="H45" s="192" t="s">
        <v>1883</v>
      </c>
      <c r="I45" s="193" t="s">
        <v>1887</v>
      </c>
      <c r="J45" s="198"/>
      <c r="K45"/>
      <c r="L45" s="194"/>
      <c r="M45" s="159" t="s">
        <v>1885</v>
      </c>
      <c r="N45"/>
      <c r="O45" s="194"/>
      <c r="P45" t="s">
        <v>2230</v>
      </c>
      <c r="Q45" s="192"/>
      <c r="R45" s="199" t="str">
        <f>IF(promesas[[#This Row],[Fecha de Pago]]="", "", TEXT(promesas[[#This Row],[Fecha de Pago]], "mmm"))</f>
        <v/>
      </c>
      <c r="S45" s="12" t="str">
        <f>IF(promesas[[#This Row],[Fecha  promesa de pago]]="", "", TEXT(promesas[[#This Row],[Fecha  promesa de pago]], "mmm"))</f>
        <v/>
      </c>
      <c r="T45" s="13" t="str">
        <f>IF(promesas[[#This Row],[Fecha de Pago]]="", "", TEXT(promesas[[#This Row],[Fecha de Pago]], "dd/mmm"))</f>
        <v/>
      </c>
      <c r="U45" s="13" t="str">
        <f>IF(promesas[[#This Row],[Fecha  promesa de pago]]="", "", TEXT(promesas[[#This Row],[Fecha  promesa de pago]], "dd/mmm"))</f>
        <v/>
      </c>
      <c r="V45" s="14" t="str">
        <f>IF(LEN(TRIM(promesas[[#This Row],[Fecha  promesa de pago]]))&gt;0,1,"")</f>
        <v/>
      </c>
      <c r="W45" s="14" t="str">
        <f>IF(LEN(TRIM(promesas[[#This Row],[Fecha de Pago]]))&gt;0,1,"")</f>
        <v/>
      </c>
    </row>
    <row r="46" spans="1:23" ht="15.75" customHeight="1" x14ac:dyDescent="0.25">
      <c r="A46" s="11" t="str">
        <f>TEXT(promesas[[#This Row],[Marca temporal]],"dd/mmm")</f>
        <v>05/may</v>
      </c>
      <c r="B46" s="189">
        <v>46147.62967790509</v>
      </c>
      <c r="C46" s="190" t="s">
        <v>1897</v>
      </c>
      <c r="D46" s="190">
        <v>65132135</v>
      </c>
      <c r="E46" s="191">
        <v>361016470000</v>
      </c>
      <c r="F46" s="190" t="s">
        <v>5022</v>
      </c>
      <c r="G46" s="190" t="s">
        <v>1886</v>
      </c>
      <c r="H46" s="192" t="s">
        <v>1883</v>
      </c>
      <c r="I46" s="193" t="s">
        <v>1884</v>
      </c>
      <c r="J46" s="198"/>
      <c r="K46" s="161">
        <v>46148</v>
      </c>
      <c r="L46" s="169">
        <v>69.7</v>
      </c>
      <c r="M46" s="159" t="s">
        <v>1885</v>
      </c>
      <c r="N46"/>
      <c r="O46" s="194"/>
      <c r="P46" t="s">
        <v>2230</v>
      </c>
      <c r="Q46" s="192"/>
      <c r="R46" s="199" t="str">
        <f>IF(promesas[[#This Row],[Fecha de Pago]]="", "", TEXT(promesas[[#This Row],[Fecha de Pago]], "mmm"))</f>
        <v/>
      </c>
      <c r="S46" s="12" t="str">
        <f>IF(promesas[[#This Row],[Fecha  promesa de pago]]="", "", TEXT(promesas[[#This Row],[Fecha  promesa de pago]], "mmm"))</f>
        <v>may</v>
      </c>
      <c r="T46" s="13" t="str">
        <f>IF(promesas[[#This Row],[Fecha de Pago]]="", "", TEXT(promesas[[#This Row],[Fecha de Pago]], "dd/mmm"))</f>
        <v/>
      </c>
      <c r="U46" s="13" t="str">
        <f>IF(promesas[[#This Row],[Fecha  promesa de pago]]="", "", TEXT(promesas[[#This Row],[Fecha  promesa de pago]], "dd/mmm"))</f>
        <v>06/may</v>
      </c>
      <c r="V46" s="14">
        <f>IF(LEN(TRIM(promesas[[#This Row],[Fecha  promesa de pago]]))&gt;0,1,"")</f>
        <v>1</v>
      </c>
      <c r="W46" s="14" t="str">
        <f>IF(LEN(TRIM(promesas[[#This Row],[Fecha de Pago]]))&gt;0,1,"")</f>
        <v/>
      </c>
    </row>
    <row r="47" spans="1:23" ht="15.75" customHeight="1" x14ac:dyDescent="0.25">
      <c r="A47" s="11" t="str">
        <f>TEXT(promesas[[#This Row],[Marca temporal]],"dd/mmm")</f>
        <v>05/may</v>
      </c>
      <c r="B47" s="189">
        <v>46147.634873969902</v>
      </c>
      <c r="C47" s="190" t="s">
        <v>1897</v>
      </c>
      <c r="D47" s="190">
        <v>69332905</v>
      </c>
      <c r="E47" s="191">
        <v>366017230000</v>
      </c>
      <c r="F47" s="190" t="s">
        <v>5592</v>
      </c>
      <c r="G47" s="190" t="s">
        <v>1886</v>
      </c>
      <c r="H47" s="192" t="s">
        <v>1883</v>
      </c>
      <c r="I47" s="193" t="s">
        <v>1887</v>
      </c>
      <c r="J47" s="198"/>
      <c r="K47"/>
      <c r="L47" s="194"/>
      <c r="M47" s="159" t="s">
        <v>1885</v>
      </c>
      <c r="N47"/>
      <c r="O47" s="194"/>
      <c r="P47" t="s">
        <v>2230</v>
      </c>
      <c r="Q47" s="192"/>
      <c r="R47" s="199" t="str">
        <f>IF(promesas[[#This Row],[Fecha de Pago]]="", "", TEXT(promesas[[#This Row],[Fecha de Pago]], "mmm"))</f>
        <v/>
      </c>
      <c r="S47" s="12" t="str">
        <f>IF(promesas[[#This Row],[Fecha  promesa de pago]]="", "", TEXT(promesas[[#This Row],[Fecha  promesa de pago]], "mmm"))</f>
        <v/>
      </c>
      <c r="T47" s="13" t="str">
        <f>IF(promesas[[#This Row],[Fecha de Pago]]="", "", TEXT(promesas[[#This Row],[Fecha de Pago]], "dd/mmm"))</f>
        <v/>
      </c>
      <c r="U47" s="13" t="str">
        <f>IF(promesas[[#This Row],[Fecha  promesa de pago]]="", "", TEXT(promesas[[#This Row],[Fecha  promesa de pago]], "dd/mmm"))</f>
        <v/>
      </c>
      <c r="V47" s="14" t="str">
        <f>IF(LEN(TRIM(promesas[[#This Row],[Fecha  promesa de pago]]))&gt;0,1,"")</f>
        <v/>
      </c>
      <c r="W47" s="14" t="str">
        <f>IF(LEN(TRIM(promesas[[#This Row],[Fecha de Pago]]))&gt;0,1,"")</f>
        <v/>
      </c>
    </row>
    <row r="48" spans="1:23" ht="15.75" customHeight="1" x14ac:dyDescent="0.25">
      <c r="A48" s="11" t="str">
        <f>TEXT(promesas[[#This Row],[Marca temporal]],"dd/mmm")</f>
        <v>05/may</v>
      </c>
      <c r="B48" s="189">
        <v>46147.64126478009</v>
      </c>
      <c r="C48" s="190" t="s">
        <v>1897</v>
      </c>
      <c r="D48" s="190">
        <v>66148382</v>
      </c>
      <c r="E48" s="191">
        <v>362021500000</v>
      </c>
      <c r="F48" s="190" t="s">
        <v>5762</v>
      </c>
      <c r="G48" s="190" t="s">
        <v>1886</v>
      </c>
      <c r="H48" s="192" t="s">
        <v>1891</v>
      </c>
      <c r="I48" s="193" t="s">
        <v>1887</v>
      </c>
      <c r="J48" s="198"/>
      <c r="K48"/>
      <c r="L48" s="194"/>
      <c r="M48" s="159" t="s">
        <v>1885</v>
      </c>
      <c r="N48"/>
      <c r="O48" s="194"/>
      <c r="P48" s="195" t="s">
        <v>2229</v>
      </c>
      <c r="Q48" s="192"/>
      <c r="R48" s="199" t="str">
        <f>IF(promesas[[#This Row],[Fecha de Pago]]="", "", TEXT(promesas[[#This Row],[Fecha de Pago]], "mmm"))</f>
        <v/>
      </c>
      <c r="S48" s="12" t="str">
        <f>IF(promesas[[#This Row],[Fecha  promesa de pago]]="", "", TEXT(promesas[[#This Row],[Fecha  promesa de pago]], "mmm"))</f>
        <v/>
      </c>
      <c r="T48" s="13" t="str">
        <f>IF(promesas[[#This Row],[Fecha de Pago]]="", "", TEXT(promesas[[#This Row],[Fecha de Pago]], "dd/mmm"))</f>
        <v/>
      </c>
      <c r="U48" s="13" t="str">
        <f>IF(promesas[[#This Row],[Fecha  promesa de pago]]="", "", TEXT(promesas[[#This Row],[Fecha  promesa de pago]], "dd/mmm"))</f>
        <v/>
      </c>
      <c r="V48" s="14" t="str">
        <f>IF(LEN(TRIM(promesas[[#This Row],[Fecha  promesa de pago]]))&gt;0,1,"")</f>
        <v/>
      </c>
      <c r="W48" s="14" t="str">
        <f>IF(LEN(TRIM(promesas[[#This Row],[Fecha de Pago]]))&gt;0,1,"")</f>
        <v/>
      </c>
    </row>
    <row r="49" spans="1:23" ht="15.75" customHeight="1" x14ac:dyDescent="0.25">
      <c r="A49" s="11" t="str">
        <f>TEXT(promesas[[#This Row],[Marca temporal]],"dd/mmm")</f>
        <v>05/may</v>
      </c>
      <c r="B49" s="189">
        <v>46147.647841712962</v>
      </c>
      <c r="C49" s="190" t="s">
        <v>1897</v>
      </c>
      <c r="D49" s="190">
        <v>65476390</v>
      </c>
      <c r="E49" s="191">
        <v>365021010000</v>
      </c>
      <c r="F49" s="190" t="s">
        <v>5077</v>
      </c>
      <c r="G49" s="190" t="s">
        <v>1886</v>
      </c>
      <c r="H49" s="192" t="s">
        <v>1883</v>
      </c>
      <c r="I49" s="193" t="s">
        <v>1887</v>
      </c>
      <c r="J49" s="198"/>
      <c r="K49"/>
      <c r="L49" s="194"/>
      <c r="M49" s="159" t="s">
        <v>1885</v>
      </c>
      <c r="N49"/>
      <c r="O49" s="194"/>
      <c r="P49" t="s">
        <v>2230</v>
      </c>
      <c r="Q49" s="192"/>
      <c r="R49" s="199" t="str">
        <f>IF(promesas[[#This Row],[Fecha de Pago]]="", "", TEXT(promesas[[#This Row],[Fecha de Pago]], "mmm"))</f>
        <v/>
      </c>
      <c r="S49" s="12" t="str">
        <f>IF(promesas[[#This Row],[Fecha  promesa de pago]]="", "", TEXT(promesas[[#This Row],[Fecha  promesa de pago]], "mmm"))</f>
        <v/>
      </c>
      <c r="T49" s="13" t="str">
        <f>IF(promesas[[#This Row],[Fecha de Pago]]="", "", TEXT(promesas[[#This Row],[Fecha de Pago]], "dd/mmm"))</f>
        <v/>
      </c>
      <c r="U49" s="13" t="str">
        <f>IF(promesas[[#This Row],[Fecha  promesa de pago]]="", "", TEXT(promesas[[#This Row],[Fecha  promesa de pago]], "dd/mmm"))</f>
        <v/>
      </c>
      <c r="V49" s="14" t="str">
        <f>IF(LEN(TRIM(promesas[[#This Row],[Fecha  promesa de pago]]))&gt;0,1,"")</f>
        <v/>
      </c>
      <c r="W49" s="14" t="str">
        <f>IF(LEN(TRIM(promesas[[#This Row],[Fecha de Pago]]))&gt;0,1,"")</f>
        <v/>
      </c>
    </row>
    <row r="50" spans="1:23" ht="15.75" customHeight="1" x14ac:dyDescent="0.25">
      <c r="A50" s="11" t="str">
        <f>TEXT(promesas[[#This Row],[Marca temporal]],"dd/mmm")</f>
        <v>05/may</v>
      </c>
      <c r="B50" s="189">
        <v>46147.65714362268</v>
      </c>
      <c r="C50" s="190" t="s">
        <v>1897</v>
      </c>
      <c r="D50" s="190">
        <v>65577131</v>
      </c>
      <c r="E50" s="191" t="s">
        <v>5763</v>
      </c>
      <c r="F50" s="190" t="s">
        <v>5764</v>
      </c>
      <c r="G50" s="190" t="s">
        <v>1886</v>
      </c>
      <c r="H50" s="192" t="s">
        <v>1883</v>
      </c>
      <c r="I50" s="193" t="s">
        <v>1884</v>
      </c>
      <c r="J50" s="198"/>
      <c r="K50"/>
      <c r="L50" s="194"/>
      <c r="M50" s="159" t="s">
        <v>1885</v>
      </c>
      <c r="N50"/>
      <c r="O50" s="194"/>
      <c r="P50" t="s">
        <v>2230</v>
      </c>
      <c r="Q50" s="192"/>
      <c r="R50" s="199" t="str">
        <f>IF(promesas[[#This Row],[Fecha de Pago]]="", "", TEXT(promesas[[#This Row],[Fecha de Pago]], "mmm"))</f>
        <v/>
      </c>
      <c r="S50" s="12" t="str">
        <f>IF(promesas[[#This Row],[Fecha  promesa de pago]]="", "", TEXT(promesas[[#This Row],[Fecha  promesa de pago]], "mmm"))</f>
        <v/>
      </c>
      <c r="T50" s="13" t="str">
        <f>IF(promesas[[#This Row],[Fecha de Pago]]="", "", TEXT(promesas[[#This Row],[Fecha de Pago]], "dd/mmm"))</f>
        <v/>
      </c>
      <c r="U50" s="13" t="str">
        <f>IF(promesas[[#This Row],[Fecha  promesa de pago]]="", "", TEXT(promesas[[#This Row],[Fecha  promesa de pago]], "dd/mmm"))</f>
        <v/>
      </c>
      <c r="V50" s="14" t="str">
        <f>IF(LEN(TRIM(promesas[[#This Row],[Fecha  promesa de pago]]))&gt;0,1,"")</f>
        <v/>
      </c>
      <c r="W50" s="14" t="str">
        <f>IF(LEN(TRIM(promesas[[#This Row],[Fecha de Pago]]))&gt;0,1,"")</f>
        <v/>
      </c>
    </row>
    <row r="51" spans="1:23" ht="15.75" customHeight="1" x14ac:dyDescent="0.25">
      <c r="A51" s="11" t="str">
        <f>TEXT(promesas[[#This Row],[Marca temporal]],"dd/mmm")</f>
        <v>05/may</v>
      </c>
      <c r="B51" s="189">
        <v>46147.663626620371</v>
      </c>
      <c r="C51" s="190" t="s">
        <v>1897</v>
      </c>
      <c r="D51" s="190">
        <v>69212257</v>
      </c>
      <c r="E51" s="191">
        <v>361019140000</v>
      </c>
      <c r="F51" s="190" t="s">
        <v>5765</v>
      </c>
      <c r="G51" s="190" t="s">
        <v>1886</v>
      </c>
      <c r="H51" s="192" t="s">
        <v>1883</v>
      </c>
      <c r="I51" s="193" t="s">
        <v>1887</v>
      </c>
      <c r="J51" s="198"/>
      <c r="K51"/>
      <c r="L51" s="194"/>
      <c r="M51" s="159" t="s">
        <v>1885</v>
      </c>
      <c r="N51"/>
      <c r="O51" s="194"/>
      <c r="P51" t="s">
        <v>2230</v>
      </c>
      <c r="Q51" s="192"/>
      <c r="R51" s="199" t="str">
        <f>IF(promesas[[#This Row],[Fecha de Pago]]="", "", TEXT(promesas[[#This Row],[Fecha de Pago]], "mmm"))</f>
        <v/>
      </c>
      <c r="S51" s="12" t="str">
        <f>IF(promesas[[#This Row],[Fecha  promesa de pago]]="", "", TEXT(promesas[[#This Row],[Fecha  promesa de pago]], "mmm"))</f>
        <v/>
      </c>
      <c r="T51" s="13" t="str">
        <f>IF(promesas[[#This Row],[Fecha de Pago]]="", "", TEXT(promesas[[#This Row],[Fecha de Pago]], "dd/mmm"))</f>
        <v/>
      </c>
      <c r="U51" s="13" t="str">
        <f>IF(promesas[[#This Row],[Fecha  promesa de pago]]="", "", TEXT(promesas[[#This Row],[Fecha  promesa de pago]], "dd/mmm"))</f>
        <v/>
      </c>
      <c r="V51" s="14" t="str">
        <f>IF(LEN(TRIM(promesas[[#This Row],[Fecha  promesa de pago]]))&gt;0,1,"")</f>
        <v/>
      </c>
      <c r="W51" s="14" t="str">
        <f>IF(LEN(TRIM(promesas[[#This Row],[Fecha de Pago]]))&gt;0,1,"")</f>
        <v/>
      </c>
    </row>
    <row r="52" spans="1:23" ht="15.75" customHeight="1" x14ac:dyDescent="0.25">
      <c r="A52" s="11" t="str">
        <f>TEXT(promesas[[#This Row],[Marca temporal]],"dd/mmm")</f>
        <v>05/may</v>
      </c>
      <c r="B52" s="189">
        <v>46147.669087233793</v>
      </c>
      <c r="C52" s="190" t="s">
        <v>1897</v>
      </c>
      <c r="D52" s="190">
        <v>66292976</v>
      </c>
      <c r="E52" s="191">
        <v>362013050000</v>
      </c>
      <c r="F52" s="190" t="s">
        <v>5766</v>
      </c>
      <c r="G52" s="190" t="s">
        <v>1886</v>
      </c>
      <c r="H52" s="192" t="s">
        <v>1883</v>
      </c>
      <c r="I52" s="193" t="s">
        <v>1895</v>
      </c>
      <c r="J52" s="198"/>
      <c r="K52"/>
      <c r="L52" s="194"/>
      <c r="M52" s="159" t="s">
        <v>1885</v>
      </c>
      <c r="N52"/>
      <c r="O52" s="194"/>
      <c r="P52" t="s">
        <v>2230</v>
      </c>
      <c r="Q52" s="192"/>
      <c r="R52" s="199" t="str">
        <f>IF(promesas[[#This Row],[Fecha de Pago]]="", "", TEXT(promesas[[#This Row],[Fecha de Pago]], "mmm"))</f>
        <v/>
      </c>
      <c r="S52" s="12" t="str">
        <f>IF(promesas[[#This Row],[Fecha  promesa de pago]]="", "", TEXT(promesas[[#This Row],[Fecha  promesa de pago]], "mmm"))</f>
        <v/>
      </c>
      <c r="T52" s="13" t="str">
        <f>IF(promesas[[#This Row],[Fecha de Pago]]="", "", TEXT(promesas[[#This Row],[Fecha de Pago]], "dd/mmm"))</f>
        <v/>
      </c>
      <c r="U52" s="13" t="str">
        <f>IF(promesas[[#This Row],[Fecha  promesa de pago]]="", "", TEXT(promesas[[#This Row],[Fecha  promesa de pago]], "dd/mmm"))</f>
        <v/>
      </c>
      <c r="V52" s="14" t="str">
        <f>IF(LEN(TRIM(promesas[[#This Row],[Fecha  promesa de pago]]))&gt;0,1,"")</f>
        <v/>
      </c>
      <c r="W52" s="14" t="str">
        <f>IF(LEN(TRIM(promesas[[#This Row],[Fecha de Pago]]))&gt;0,1,"")</f>
        <v/>
      </c>
    </row>
    <row r="53" spans="1:23" ht="15.75" customHeight="1" x14ac:dyDescent="0.25">
      <c r="A53" s="11" t="str">
        <f>TEXT(promesas[[#This Row],[Marca temporal]],"dd/mmm")</f>
        <v>05/may</v>
      </c>
      <c r="B53" s="189">
        <v>46147.677795358795</v>
      </c>
      <c r="C53" s="190" t="s">
        <v>1897</v>
      </c>
      <c r="D53" s="190">
        <v>66558136</v>
      </c>
      <c r="E53" s="191">
        <v>365021050000</v>
      </c>
      <c r="F53" s="190" t="s">
        <v>5767</v>
      </c>
      <c r="G53" s="190" t="s">
        <v>1886</v>
      </c>
      <c r="H53" s="192" t="s">
        <v>1883</v>
      </c>
      <c r="I53" s="193" t="s">
        <v>1893</v>
      </c>
      <c r="J53" s="198"/>
      <c r="K53"/>
      <c r="L53" s="194"/>
      <c r="M53" s="159" t="s">
        <v>1885</v>
      </c>
      <c r="N53"/>
      <c r="O53" s="194"/>
      <c r="P53" t="s">
        <v>261</v>
      </c>
      <c r="Q53" s="192"/>
      <c r="R53" s="199" t="str">
        <f>IF(promesas[[#This Row],[Fecha de Pago]]="", "", TEXT(promesas[[#This Row],[Fecha de Pago]], "mmm"))</f>
        <v/>
      </c>
      <c r="S53" s="12" t="str">
        <f>IF(promesas[[#This Row],[Fecha  promesa de pago]]="", "", TEXT(promesas[[#This Row],[Fecha  promesa de pago]], "mmm"))</f>
        <v/>
      </c>
      <c r="T53" s="13" t="str">
        <f>IF(promesas[[#This Row],[Fecha de Pago]]="", "", TEXT(promesas[[#This Row],[Fecha de Pago]], "dd/mmm"))</f>
        <v/>
      </c>
      <c r="U53" s="13" t="str">
        <f>IF(promesas[[#This Row],[Fecha  promesa de pago]]="", "", TEXT(promesas[[#This Row],[Fecha  promesa de pago]], "dd/mmm"))</f>
        <v/>
      </c>
      <c r="V53" s="14" t="str">
        <f>IF(LEN(TRIM(promesas[[#This Row],[Fecha  promesa de pago]]))&gt;0,1,"")</f>
        <v/>
      </c>
      <c r="W53" s="14" t="str">
        <f>IF(LEN(TRIM(promesas[[#This Row],[Fecha de Pago]]))&gt;0,1,"")</f>
        <v/>
      </c>
    </row>
    <row r="54" spans="1:23" ht="15.75" customHeight="1" x14ac:dyDescent="0.25">
      <c r="A54" s="11" t="str">
        <f>TEXT(promesas[[#This Row],[Marca temporal]],"dd/mmm")</f>
        <v>05/may</v>
      </c>
      <c r="B54" s="189">
        <v>46147.682584444439</v>
      </c>
      <c r="C54" s="190" t="s">
        <v>1897</v>
      </c>
      <c r="D54" s="190">
        <v>63468147</v>
      </c>
      <c r="E54" s="191">
        <v>366011850000</v>
      </c>
      <c r="F54" s="190" t="s">
        <v>4844</v>
      </c>
      <c r="G54" s="190" t="s">
        <v>1886</v>
      </c>
      <c r="H54" s="192" t="s">
        <v>1883</v>
      </c>
      <c r="I54" s="193" t="s">
        <v>1893</v>
      </c>
      <c r="J54" s="198"/>
      <c r="K54"/>
      <c r="L54" s="194"/>
      <c r="M54" s="159" t="s">
        <v>1885</v>
      </c>
      <c r="N54"/>
      <c r="O54" s="194"/>
      <c r="P54" t="s">
        <v>2230</v>
      </c>
      <c r="Q54" s="192"/>
      <c r="R54" s="199" t="str">
        <f>IF(promesas[[#This Row],[Fecha de Pago]]="", "", TEXT(promesas[[#This Row],[Fecha de Pago]], "mmm"))</f>
        <v/>
      </c>
      <c r="S54" s="12" t="str">
        <f>IF(promesas[[#This Row],[Fecha  promesa de pago]]="", "", TEXT(promesas[[#This Row],[Fecha  promesa de pago]], "mmm"))</f>
        <v/>
      </c>
      <c r="T54" s="13" t="str">
        <f>IF(promesas[[#This Row],[Fecha de Pago]]="", "", TEXT(promesas[[#This Row],[Fecha de Pago]], "dd/mmm"))</f>
        <v/>
      </c>
      <c r="U54" s="13" t="str">
        <f>IF(promesas[[#This Row],[Fecha  promesa de pago]]="", "", TEXT(promesas[[#This Row],[Fecha  promesa de pago]], "dd/mmm"))</f>
        <v/>
      </c>
      <c r="V54" s="14" t="str">
        <f>IF(LEN(TRIM(promesas[[#This Row],[Fecha  promesa de pago]]))&gt;0,1,"")</f>
        <v/>
      </c>
      <c r="W54" s="14" t="str">
        <f>IF(LEN(TRIM(promesas[[#This Row],[Fecha de Pago]]))&gt;0,1,"")</f>
        <v/>
      </c>
    </row>
    <row r="55" spans="1:23" ht="15.75" customHeight="1" x14ac:dyDescent="0.25">
      <c r="A55" s="11" t="str">
        <f>TEXT(promesas[[#This Row],[Marca temporal]],"dd/mmm")</f>
        <v>05/may</v>
      </c>
      <c r="B55" s="189">
        <v>46147.688082025459</v>
      </c>
      <c r="C55" s="190" t="s">
        <v>1897</v>
      </c>
      <c r="D55" s="190">
        <v>61750050</v>
      </c>
      <c r="E55" s="191">
        <v>366011850000</v>
      </c>
      <c r="F55" s="190" t="s">
        <v>4693</v>
      </c>
      <c r="G55" s="190" t="s">
        <v>1886</v>
      </c>
      <c r="H55" s="192" t="s">
        <v>1883</v>
      </c>
      <c r="I55" s="193" t="s">
        <v>1887</v>
      </c>
      <c r="J55" s="198"/>
      <c r="K55"/>
      <c r="L55" s="194"/>
      <c r="M55" s="159" t="s">
        <v>1885</v>
      </c>
      <c r="N55"/>
      <c r="O55" s="194"/>
      <c r="P55" t="s">
        <v>2230</v>
      </c>
      <c r="Q55" s="192"/>
      <c r="R55" s="199" t="str">
        <f>IF(promesas[[#This Row],[Fecha de Pago]]="", "", TEXT(promesas[[#This Row],[Fecha de Pago]], "mmm"))</f>
        <v/>
      </c>
      <c r="S55" s="12" t="str">
        <f>IF(promesas[[#This Row],[Fecha  promesa de pago]]="", "", TEXT(promesas[[#This Row],[Fecha  promesa de pago]], "mmm"))</f>
        <v/>
      </c>
      <c r="T55" s="13" t="str">
        <f>IF(promesas[[#This Row],[Fecha de Pago]]="", "", TEXT(promesas[[#This Row],[Fecha de Pago]], "dd/mmm"))</f>
        <v/>
      </c>
      <c r="U55" s="13" t="str">
        <f>IF(promesas[[#This Row],[Fecha  promesa de pago]]="", "", TEXT(promesas[[#This Row],[Fecha  promesa de pago]], "dd/mmm"))</f>
        <v/>
      </c>
      <c r="V55" s="14" t="str">
        <f>IF(LEN(TRIM(promesas[[#This Row],[Fecha  promesa de pago]]))&gt;0,1,"")</f>
        <v/>
      </c>
      <c r="W55" s="14" t="str">
        <f>IF(LEN(TRIM(promesas[[#This Row],[Fecha de Pago]]))&gt;0,1,"")</f>
        <v/>
      </c>
    </row>
    <row r="56" spans="1:23" ht="15.75" customHeight="1" x14ac:dyDescent="0.25">
      <c r="A56" s="11" t="str">
        <f>TEXT(promesas[[#This Row],[Marca temporal]],"dd/mmm")</f>
        <v>05/may</v>
      </c>
      <c r="B56" s="189">
        <v>46147.69354792824</v>
      </c>
      <c r="C56" s="190" t="s">
        <v>1897</v>
      </c>
      <c r="D56" s="190">
        <v>66875447</v>
      </c>
      <c r="E56" s="191">
        <v>357365610000</v>
      </c>
      <c r="F56" s="190" t="s">
        <v>5246</v>
      </c>
      <c r="G56" s="190" t="s">
        <v>1886</v>
      </c>
      <c r="H56" s="192" t="s">
        <v>1883</v>
      </c>
      <c r="I56" s="193" t="s">
        <v>1894</v>
      </c>
      <c r="J56" s="198"/>
      <c r="K56"/>
      <c r="L56" s="194"/>
      <c r="M56" s="159" t="s">
        <v>1885</v>
      </c>
      <c r="N56"/>
      <c r="O56" s="194"/>
      <c r="P56" t="s">
        <v>2231</v>
      </c>
      <c r="Q56" s="192"/>
      <c r="R56" s="199" t="str">
        <f>IF(promesas[[#This Row],[Fecha de Pago]]="", "", TEXT(promesas[[#This Row],[Fecha de Pago]], "mmm"))</f>
        <v/>
      </c>
      <c r="S56" s="12" t="str">
        <f>IF(promesas[[#This Row],[Fecha  promesa de pago]]="", "", TEXT(promesas[[#This Row],[Fecha  promesa de pago]], "mmm"))</f>
        <v/>
      </c>
      <c r="T56" s="13" t="str">
        <f>IF(promesas[[#This Row],[Fecha de Pago]]="", "", TEXT(promesas[[#This Row],[Fecha de Pago]], "dd/mmm"))</f>
        <v/>
      </c>
      <c r="U56" s="13" t="str">
        <f>IF(promesas[[#This Row],[Fecha  promesa de pago]]="", "", TEXT(promesas[[#This Row],[Fecha  promesa de pago]], "dd/mmm"))</f>
        <v/>
      </c>
      <c r="V56" s="14" t="str">
        <f>IF(LEN(TRIM(promesas[[#This Row],[Fecha  promesa de pago]]))&gt;0,1,"")</f>
        <v/>
      </c>
      <c r="W56" s="14" t="str">
        <f>IF(LEN(TRIM(promesas[[#This Row],[Fecha de Pago]]))&gt;0,1,"")</f>
        <v/>
      </c>
    </row>
    <row r="57" spans="1:23" ht="15.75" customHeight="1" x14ac:dyDescent="0.25">
      <c r="A57" s="11" t="str">
        <f>TEXT(promesas[[#This Row],[Marca temporal]],"dd/mmm")</f>
        <v>05/may</v>
      </c>
      <c r="B57" s="189">
        <v>46147.697680104167</v>
      </c>
      <c r="C57" s="190" t="s">
        <v>1897</v>
      </c>
      <c r="D57" s="190">
        <v>66875447</v>
      </c>
      <c r="E57" s="191">
        <v>367019580000</v>
      </c>
      <c r="F57" s="190" t="s">
        <v>5246</v>
      </c>
      <c r="G57" s="190" t="s">
        <v>1886</v>
      </c>
      <c r="H57" s="192" t="s">
        <v>1883</v>
      </c>
      <c r="I57" s="193" t="s">
        <v>1894</v>
      </c>
      <c r="J57" s="198"/>
      <c r="K57"/>
      <c r="L57" s="194"/>
      <c r="M57" s="159" t="s">
        <v>1885</v>
      </c>
      <c r="N57"/>
      <c r="O57" s="194"/>
      <c r="P57" t="s">
        <v>2230</v>
      </c>
      <c r="Q57" s="192"/>
      <c r="R57" s="199" t="str">
        <f>IF(promesas[[#This Row],[Fecha de Pago]]="", "", TEXT(promesas[[#This Row],[Fecha de Pago]], "mmm"))</f>
        <v/>
      </c>
      <c r="S57" s="12" t="str">
        <f>IF(promesas[[#This Row],[Fecha  promesa de pago]]="", "", TEXT(promesas[[#This Row],[Fecha  promesa de pago]], "mmm"))</f>
        <v/>
      </c>
      <c r="T57" s="13" t="str">
        <f>IF(promesas[[#This Row],[Fecha de Pago]]="", "", TEXT(promesas[[#This Row],[Fecha de Pago]], "dd/mmm"))</f>
        <v/>
      </c>
      <c r="U57" s="13" t="str">
        <f>IF(promesas[[#This Row],[Fecha  promesa de pago]]="", "", TEXT(promesas[[#This Row],[Fecha  promesa de pago]], "dd/mmm"))</f>
        <v/>
      </c>
      <c r="V57" s="14" t="str">
        <f>IF(LEN(TRIM(promesas[[#This Row],[Fecha  promesa de pago]]))&gt;0,1,"")</f>
        <v/>
      </c>
      <c r="W57" s="14" t="str">
        <f>IF(LEN(TRIM(promesas[[#This Row],[Fecha de Pago]]))&gt;0,1,"")</f>
        <v/>
      </c>
    </row>
    <row r="58" spans="1:23" ht="15.75" customHeight="1" x14ac:dyDescent="0.25">
      <c r="A58" s="11" t="str">
        <f>TEXT(promesas[[#This Row],[Marca temporal]],"dd/mmm")</f>
        <v>05/may</v>
      </c>
      <c r="B58" s="189">
        <v>46147.702613680551</v>
      </c>
      <c r="C58" s="190" t="s">
        <v>1897</v>
      </c>
      <c r="D58" s="190">
        <v>64553233</v>
      </c>
      <c r="E58" s="191">
        <v>361020260000</v>
      </c>
      <c r="F58" s="190" t="s">
        <v>5768</v>
      </c>
      <c r="G58" s="190" t="s">
        <v>1886</v>
      </c>
      <c r="H58" s="192" t="s">
        <v>16</v>
      </c>
      <c r="I58" s="193" t="s">
        <v>1884</v>
      </c>
      <c r="J58" s="198"/>
      <c r="K58" s="161">
        <v>46149</v>
      </c>
      <c r="L58" s="169">
        <v>34.619999999999997</v>
      </c>
      <c r="M58" s="159" t="s">
        <v>1885</v>
      </c>
      <c r="N58"/>
      <c r="O58" s="194"/>
      <c r="P58" s="195" t="s">
        <v>2229</v>
      </c>
      <c r="Q58" s="192"/>
      <c r="R58" s="199" t="str">
        <f>IF(promesas[[#This Row],[Fecha de Pago]]="", "", TEXT(promesas[[#This Row],[Fecha de Pago]], "mmm"))</f>
        <v/>
      </c>
      <c r="S58" s="12" t="str">
        <f>IF(promesas[[#This Row],[Fecha  promesa de pago]]="", "", TEXT(promesas[[#This Row],[Fecha  promesa de pago]], "mmm"))</f>
        <v>may</v>
      </c>
      <c r="T58" s="13" t="str">
        <f>IF(promesas[[#This Row],[Fecha de Pago]]="", "", TEXT(promesas[[#This Row],[Fecha de Pago]], "dd/mmm"))</f>
        <v/>
      </c>
      <c r="U58" s="13" t="str">
        <f>IF(promesas[[#This Row],[Fecha  promesa de pago]]="", "", TEXT(promesas[[#This Row],[Fecha  promesa de pago]], "dd/mmm"))</f>
        <v>07/may</v>
      </c>
      <c r="V58" s="14">
        <f>IF(LEN(TRIM(promesas[[#This Row],[Fecha  promesa de pago]]))&gt;0,1,"")</f>
        <v>1</v>
      </c>
      <c r="W58" s="14" t="str">
        <f>IF(LEN(TRIM(promesas[[#This Row],[Fecha de Pago]]))&gt;0,1,"")</f>
        <v/>
      </c>
    </row>
    <row r="59" spans="1:23" ht="15.75" customHeight="1" x14ac:dyDescent="0.25">
      <c r="A59" s="11" t="str">
        <f>TEXT(promesas[[#This Row],[Marca temporal]],"dd/mmm")</f>
        <v>05/may</v>
      </c>
      <c r="B59" s="189">
        <v>46147.706959189818</v>
      </c>
      <c r="C59" s="190" t="s">
        <v>1897</v>
      </c>
      <c r="D59" s="190">
        <v>65569320</v>
      </c>
      <c r="E59" s="191">
        <v>364020320000</v>
      </c>
      <c r="F59" s="190" t="s">
        <v>5091</v>
      </c>
      <c r="G59" s="190" t="s">
        <v>1886</v>
      </c>
      <c r="H59" s="192" t="s">
        <v>1883</v>
      </c>
      <c r="I59" s="193" t="s">
        <v>1893</v>
      </c>
      <c r="J59" s="198"/>
      <c r="K59"/>
      <c r="L59" s="194"/>
      <c r="M59" s="159" t="s">
        <v>1885</v>
      </c>
      <c r="N59"/>
      <c r="O59" s="194"/>
      <c r="P59" s="159" t="s">
        <v>66</v>
      </c>
      <c r="Q59" s="192"/>
      <c r="R59" s="199" t="str">
        <f>IF(promesas[[#This Row],[Fecha de Pago]]="", "", TEXT(promesas[[#This Row],[Fecha de Pago]], "mmm"))</f>
        <v/>
      </c>
      <c r="S59" s="12" t="str">
        <f>IF(promesas[[#This Row],[Fecha  promesa de pago]]="", "", TEXT(promesas[[#This Row],[Fecha  promesa de pago]], "mmm"))</f>
        <v/>
      </c>
      <c r="T59" s="13" t="str">
        <f>IF(promesas[[#This Row],[Fecha de Pago]]="", "", TEXT(promesas[[#This Row],[Fecha de Pago]], "dd/mmm"))</f>
        <v/>
      </c>
      <c r="U59" s="13" t="str">
        <f>IF(promesas[[#This Row],[Fecha  promesa de pago]]="", "", TEXT(promesas[[#This Row],[Fecha  promesa de pago]], "dd/mmm"))</f>
        <v/>
      </c>
      <c r="V59" s="14" t="str">
        <f>IF(LEN(TRIM(promesas[[#This Row],[Fecha  promesa de pago]]))&gt;0,1,"")</f>
        <v/>
      </c>
      <c r="W59" s="14" t="str">
        <f>IF(LEN(TRIM(promesas[[#This Row],[Fecha de Pago]]))&gt;0,1,"")</f>
        <v/>
      </c>
    </row>
    <row r="60" spans="1:23" ht="15.75" customHeight="1" x14ac:dyDescent="0.25">
      <c r="A60" s="11" t="str">
        <f>TEXT(promesas[[#This Row],[Marca temporal]],"dd/mmm")</f>
        <v>05/may</v>
      </c>
      <c r="B60" s="189">
        <v>46147.736775011574</v>
      </c>
      <c r="C60" s="190" t="s">
        <v>1897</v>
      </c>
      <c r="D60" s="190">
        <v>67701108</v>
      </c>
      <c r="E60" s="191">
        <v>369020630000</v>
      </c>
      <c r="F60" s="190" t="s">
        <v>5393</v>
      </c>
      <c r="G60" s="190" t="s">
        <v>1886</v>
      </c>
      <c r="H60" s="192" t="s">
        <v>1883</v>
      </c>
      <c r="I60" s="193" t="s">
        <v>1887</v>
      </c>
      <c r="J60" s="198"/>
      <c r="K60"/>
      <c r="L60" s="194"/>
      <c r="M60" s="159" t="s">
        <v>1885</v>
      </c>
      <c r="N60"/>
      <c r="O60" s="194"/>
      <c r="P60" t="s">
        <v>2230</v>
      </c>
      <c r="Q60" s="192"/>
      <c r="R60" s="199" t="str">
        <f>IF(promesas[[#This Row],[Fecha de Pago]]="", "", TEXT(promesas[[#This Row],[Fecha de Pago]], "mmm"))</f>
        <v/>
      </c>
      <c r="S60" s="12" t="str">
        <f>IF(promesas[[#This Row],[Fecha  promesa de pago]]="", "", TEXT(promesas[[#This Row],[Fecha  promesa de pago]], "mmm"))</f>
        <v/>
      </c>
      <c r="T60" s="13" t="str">
        <f>IF(promesas[[#This Row],[Fecha de Pago]]="", "", TEXT(promesas[[#This Row],[Fecha de Pago]], "dd/mmm"))</f>
        <v/>
      </c>
      <c r="U60" s="13" t="str">
        <f>IF(promesas[[#This Row],[Fecha  promesa de pago]]="", "", TEXT(promesas[[#This Row],[Fecha  promesa de pago]], "dd/mmm"))</f>
        <v/>
      </c>
      <c r="V60" s="14" t="str">
        <f>IF(LEN(TRIM(promesas[[#This Row],[Fecha  promesa de pago]]))&gt;0,1,"")</f>
        <v/>
      </c>
      <c r="W60" s="14" t="str">
        <f>IF(LEN(TRIM(promesas[[#This Row],[Fecha de Pago]]))&gt;0,1,"")</f>
        <v/>
      </c>
    </row>
    <row r="61" spans="1:23" ht="15.75" customHeight="1" x14ac:dyDescent="0.25">
      <c r="A61" s="11" t="str">
        <f>TEXT(promesas[[#This Row],[Marca temporal]],"dd/mmm")</f>
        <v>05/may</v>
      </c>
      <c r="B61" s="189">
        <v>46147.740269351852</v>
      </c>
      <c r="C61" s="190" t="s">
        <v>1897</v>
      </c>
      <c r="D61" s="190">
        <v>62472323</v>
      </c>
      <c r="E61" s="191">
        <v>361019250000</v>
      </c>
      <c r="F61" s="190" t="s">
        <v>5769</v>
      </c>
      <c r="G61" s="190" t="s">
        <v>1886</v>
      </c>
      <c r="H61" s="192" t="s">
        <v>1891</v>
      </c>
      <c r="I61" s="193" t="s">
        <v>1893</v>
      </c>
      <c r="J61" s="198"/>
      <c r="K61"/>
      <c r="L61" s="194"/>
      <c r="M61" s="159" t="s">
        <v>1885</v>
      </c>
      <c r="N61"/>
      <c r="O61" s="194"/>
      <c r="P61" s="195" t="s">
        <v>2229</v>
      </c>
      <c r="Q61" s="192"/>
      <c r="R61" s="199" t="str">
        <f>IF(promesas[[#This Row],[Fecha de Pago]]="", "", TEXT(promesas[[#This Row],[Fecha de Pago]], "mmm"))</f>
        <v/>
      </c>
      <c r="S61" s="12" t="str">
        <f>IF(promesas[[#This Row],[Fecha  promesa de pago]]="", "", TEXT(promesas[[#This Row],[Fecha  promesa de pago]], "mmm"))</f>
        <v/>
      </c>
      <c r="T61" s="13" t="str">
        <f>IF(promesas[[#This Row],[Fecha de Pago]]="", "", TEXT(promesas[[#This Row],[Fecha de Pago]], "dd/mmm"))</f>
        <v/>
      </c>
      <c r="U61" s="13" t="str">
        <f>IF(promesas[[#This Row],[Fecha  promesa de pago]]="", "", TEXT(promesas[[#This Row],[Fecha  promesa de pago]], "dd/mmm"))</f>
        <v/>
      </c>
      <c r="V61" s="14" t="str">
        <f>IF(LEN(TRIM(promesas[[#This Row],[Fecha  promesa de pago]]))&gt;0,1,"")</f>
        <v/>
      </c>
      <c r="W61" s="14" t="str">
        <f>IF(LEN(TRIM(promesas[[#This Row],[Fecha de Pago]]))&gt;0,1,"")</f>
        <v/>
      </c>
    </row>
    <row r="62" spans="1:23" ht="15.75" customHeight="1" x14ac:dyDescent="0.25">
      <c r="A62" s="11" t="str">
        <f>TEXT(promesas[[#This Row],[Marca temporal]],"dd/mmm")</f>
        <v>05/may</v>
      </c>
      <c r="B62" s="189">
        <v>46147.743381516208</v>
      </c>
      <c r="C62" s="190" t="s">
        <v>1897</v>
      </c>
      <c r="D62" s="190">
        <v>68006980</v>
      </c>
      <c r="E62" s="191">
        <v>369019460000</v>
      </c>
      <c r="F62" s="190" t="s">
        <v>5770</v>
      </c>
      <c r="G62" s="190" t="s">
        <v>1886</v>
      </c>
      <c r="H62" s="192" t="s">
        <v>1883</v>
      </c>
      <c r="I62" s="193" t="s">
        <v>1893</v>
      </c>
      <c r="J62" s="198"/>
      <c r="K62"/>
      <c r="L62" s="194"/>
      <c r="M62" s="159" t="s">
        <v>1885</v>
      </c>
      <c r="N62"/>
      <c r="O62" s="194"/>
      <c r="P62" s="195" t="s">
        <v>2229</v>
      </c>
      <c r="Q62" s="192"/>
      <c r="R62" s="199" t="str">
        <f>IF(promesas[[#This Row],[Fecha de Pago]]="", "", TEXT(promesas[[#This Row],[Fecha de Pago]], "mmm"))</f>
        <v/>
      </c>
      <c r="S62" s="12" t="str">
        <f>IF(promesas[[#This Row],[Fecha  promesa de pago]]="", "", TEXT(promesas[[#This Row],[Fecha  promesa de pago]], "mmm"))</f>
        <v/>
      </c>
      <c r="T62" s="13" t="str">
        <f>IF(promesas[[#This Row],[Fecha de Pago]]="", "", TEXT(promesas[[#This Row],[Fecha de Pago]], "dd/mmm"))</f>
        <v/>
      </c>
      <c r="U62" s="13" t="str">
        <f>IF(promesas[[#This Row],[Fecha  promesa de pago]]="", "", TEXT(promesas[[#This Row],[Fecha  promesa de pago]], "dd/mmm"))</f>
        <v/>
      </c>
      <c r="V62" s="14" t="str">
        <f>IF(LEN(TRIM(promesas[[#This Row],[Fecha  promesa de pago]]))&gt;0,1,"")</f>
        <v/>
      </c>
      <c r="W62" s="14" t="str">
        <f>IF(LEN(TRIM(promesas[[#This Row],[Fecha de Pago]]))&gt;0,1,"")</f>
        <v/>
      </c>
    </row>
    <row r="63" spans="1:23" ht="15.75" customHeight="1" x14ac:dyDescent="0.25">
      <c r="A63" s="11" t="str">
        <f>TEXT(promesas[[#This Row],[Marca temporal]],"dd/mmm")</f>
        <v>05/may</v>
      </c>
      <c r="B63" s="189">
        <v>46147.745776400465</v>
      </c>
      <c r="C63" s="190" t="s">
        <v>1897</v>
      </c>
      <c r="D63" s="190">
        <v>63246343</v>
      </c>
      <c r="E63" s="191">
        <v>358371710000</v>
      </c>
      <c r="F63" s="190" t="s">
        <v>4816</v>
      </c>
      <c r="G63" s="190" t="s">
        <v>1886</v>
      </c>
      <c r="H63" s="192" t="s">
        <v>1883</v>
      </c>
      <c r="I63" s="193" t="s">
        <v>1893</v>
      </c>
      <c r="J63" s="198"/>
      <c r="K63"/>
      <c r="L63" s="194"/>
      <c r="M63" s="159" t="s">
        <v>1885</v>
      </c>
      <c r="N63"/>
      <c r="O63" s="194"/>
      <c r="P63" t="s">
        <v>2230</v>
      </c>
      <c r="Q63" s="192"/>
      <c r="R63" s="199" t="str">
        <f>IF(promesas[[#This Row],[Fecha de Pago]]="", "", TEXT(promesas[[#This Row],[Fecha de Pago]], "mmm"))</f>
        <v/>
      </c>
      <c r="S63" s="12" t="str">
        <f>IF(promesas[[#This Row],[Fecha  promesa de pago]]="", "", TEXT(promesas[[#This Row],[Fecha  promesa de pago]], "mmm"))</f>
        <v/>
      </c>
      <c r="T63" s="13" t="str">
        <f>IF(promesas[[#This Row],[Fecha de Pago]]="", "", TEXT(promesas[[#This Row],[Fecha de Pago]], "dd/mmm"))</f>
        <v/>
      </c>
      <c r="U63" s="13" t="str">
        <f>IF(promesas[[#This Row],[Fecha  promesa de pago]]="", "", TEXT(promesas[[#This Row],[Fecha  promesa de pago]], "dd/mmm"))</f>
        <v/>
      </c>
      <c r="V63" s="14" t="str">
        <f>IF(LEN(TRIM(promesas[[#This Row],[Fecha  promesa de pago]]))&gt;0,1,"")</f>
        <v/>
      </c>
      <c r="W63" s="14" t="str">
        <f>IF(LEN(TRIM(promesas[[#This Row],[Fecha de Pago]]))&gt;0,1,"")</f>
        <v/>
      </c>
    </row>
    <row r="64" spans="1:23" ht="15.75" customHeight="1" x14ac:dyDescent="0.25">
      <c r="A64" s="11" t="str">
        <f>TEXT(promesas[[#This Row],[Marca temporal]],"dd/mmm")</f>
        <v>05/may</v>
      </c>
      <c r="B64" s="189">
        <v>46147.749061064816</v>
      </c>
      <c r="C64" s="190" t="s">
        <v>1897</v>
      </c>
      <c r="D64" s="190">
        <v>69694351</v>
      </c>
      <c r="E64" s="191">
        <v>362020360000</v>
      </c>
      <c r="F64" s="190" t="s">
        <v>5771</v>
      </c>
      <c r="G64" s="190" t="s">
        <v>1886</v>
      </c>
      <c r="H64" s="192" t="s">
        <v>1883</v>
      </c>
      <c r="I64" s="193" t="s">
        <v>1887</v>
      </c>
      <c r="J64" s="198"/>
      <c r="K64"/>
      <c r="L64" s="194"/>
      <c r="M64" s="159" t="s">
        <v>1885</v>
      </c>
      <c r="N64"/>
      <c r="O64" s="194"/>
      <c r="P64" s="195" t="s">
        <v>2229</v>
      </c>
      <c r="Q64" s="192"/>
      <c r="R64" s="199" t="str">
        <f>IF(promesas[[#This Row],[Fecha de Pago]]="", "", TEXT(promesas[[#This Row],[Fecha de Pago]], "mmm"))</f>
        <v/>
      </c>
      <c r="S64" s="12" t="str">
        <f>IF(promesas[[#This Row],[Fecha  promesa de pago]]="", "", TEXT(promesas[[#This Row],[Fecha  promesa de pago]], "mmm"))</f>
        <v/>
      </c>
      <c r="T64" s="13" t="str">
        <f>IF(promesas[[#This Row],[Fecha de Pago]]="", "", TEXT(promesas[[#This Row],[Fecha de Pago]], "dd/mmm"))</f>
        <v/>
      </c>
      <c r="U64" s="13" t="str">
        <f>IF(promesas[[#This Row],[Fecha  promesa de pago]]="", "", TEXT(promesas[[#This Row],[Fecha  promesa de pago]], "dd/mmm"))</f>
        <v/>
      </c>
      <c r="V64" s="14" t="str">
        <f>IF(LEN(TRIM(promesas[[#This Row],[Fecha  promesa de pago]]))&gt;0,1,"")</f>
        <v/>
      </c>
      <c r="W64" s="14" t="str">
        <f>IF(LEN(TRIM(promesas[[#This Row],[Fecha de Pago]]))&gt;0,1,"")</f>
        <v/>
      </c>
    </row>
    <row r="65" spans="1:23" ht="15.75" customHeight="1" x14ac:dyDescent="0.25">
      <c r="A65" s="11" t="str">
        <f>TEXT(promesas[[#This Row],[Marca temporal]],"dd/mmm")</f>
        <v>06/may</v>
      </c>
      <c r="B65" s="189">
        <v>46148.394888622686</v>
      </c>
      <c r="C65" s="190" t="s">
        <v>1897</v>
      </c>
      <c r="D65" s="190">
        <v>64449407</v>
      </c>
      <c r="E65" s="191">
        <v>366018320000</v>
      </c>
      <c r="F65" s="190" t="s">
        <v>4952</v>
      </c>
      <c r="G65" s="190" t="s">
        <v>1886</v>
      </c>
      <c r="H65" s="192" t="s">
        <v>1883</v>
      </c>
      <c r="I65" s="193" t="s">
        <v>1887</v>
      </c>
      <c r="J65" s="198"/>
      <c r="K65"/>
      <c r="L65" s="194"/>
      <c r="M65" s="159" t="s">
        <v>1885</v>
      </c>
      <c r="N65"/>
      <c r="O65" s="194"/>
      <c r="P65" t="s">
        <v>2230</v>
      </c>
      <c r="Q65" s="192"/>
      <c r="R65" s="199" t="str">
        <f>IF(promesas[[#This Row],[Fecha de Pago]]="", "", TEXT(promesas[[#This Row],[Fecha de Pago]], "mmm"))</f>
        <v/>
      </c>
      <c r="S65" s="12" t="str">
        <f>IF(promesas[[#This Row],[Fecha  promesa de pago]]="", "", TEXT(promesas[[#This Row],[Fecha  promesa de pago]], "mmm"))</f>
        <v/>
      </c>
      <c r="T65" s="13" t="str">
        <f>IF(promesas[[#This Row],[Fecha de Pago]]="", "", TEXT(promesas[[#This Row],[Fecha de Pago]], "dd/mmm"))</f>
        <v/>
      </c>
      <c r="U65" s="13" t="str">
        <f>IF(promesas[[#This Row],[Fecha  promesa de pago]]="", "", TEXT(promesas[[#This Row],[Fecha  promesa de pago]], "dd/mmm"))</f>
        <v/>
      </c>
      <c r="V65" s="14" t="str">
        <f>IF(LEN(TRIM(promesas[[#This Row],[Fecha  promesa de pago]]))&gt;0,1,"")</f>
        <v/>
      </c>
      <c r="W65" s="14" t="str">
        <f>IF(LEN(TRIM(promesas[[#This Row],[Fecha de Pago]]))&gt;0,1,"")</f>
        <v/>
      </c>
    </row>
    <row r="66" spans="1:23" ht="15.75" customHeight="1" x14ac:dyDescent="0.25">
      <c r="A66" s="11" t="str">
        <f>TEXT(promesas[[#This Row],[Marca temporal]],"dd/mmm")</f>
        <v>06/may</v>
      </c>
      <c r="B66" s="189">
        <v>46148.403818506944</v>
      </c>
      <c r="C66" s="190" t="s">
        <v>1897</v>
      </c>
      <c r="D66" s="190">
        <v>64449407</v>
      </c>
      <c r="E66" s="191">
        <v>357186870000</v>
      </c>
      <c r="F66" s="190" t="s">
        <v>4654</v>
      </c>
      <c r="G66" s="190" t="s">
        <v>1886</v>
      </c>
      <c r="H66" s="192" t="s">
        <v>1883</v>
      </c>
      <c r="I66" s="193" t="s">
        <v>1887</v>
      </c>
      <c r="J66" s="198"/>
      <c r="K66"/>
      <c r="L66" s="194"/>
      <c r="M66" s="159" t="s">
        <v>1885</v>
      </c>
      <c r="N66"/>
      <c r="O66" s="194"/>
      <c r="P66" t="s">
        <v>2230</v>
      </c>
      <c r="Q66" s="192"/>
      <c r="R66" s="199" t="str">
        <f>IF(promesas[[#This Row],[Fecha de Pago]]="", "", TEXT(promesas[[#This Row],[Fecha de Pago]], "mmm"))</f>
        <v/>
      </c>
      <c r="S66" s="12" t="str">
        <f>IF(promesas[[#This Row],[Fecha  promesa de pago]]="", "", TEXT(promesas[[#This Row],[Fecha  promesa de pago]], "mmm"))</f>
        <v/>
      </c>
      <c r="T66" s="13" t="str">
        <f>IF(promesas[[#This Row],[Fecha de Pago]]="", "", TEXT(promesas[[#This Row],[Fecha de Pago]], "dd/mmm"))</f>
        <v/>
      </c>
      <c r="U66" s="13" t="str">
        <f>IF(promesas[[#This Row],[Fecha  promesa de pago]]="", "", TEXT(promesas[[#This Row],[Fecha  promesa de pago]], "dd/mmm"))</f>
        <v/>
      </c>
      <c r="V66" s="14" t="str">
        <f>IF(LEN(TRIM(promesas[[#This Row],[Fecha  promesa de pago]]))&gt;0,1,"")</f>
        <v/>
      </c>
      <c r="W66" s="14" t="str">
        <f>IF(LEN(TRIM(promesas[[#This Row],[Fecha de Pago]]))&gt;0,1,"")</f>
        <v/>
      </c>
    </row>
    <row r="67" spans="1:23" ht="15.75" customHeight="1" x14ac:dyDescent="0.25">
      <c r="A67" s="11" t="str">
        <f>TEXT(promesas[[#This Row],[Marca temporal]],"dd/mmm")</f>
        <v>06/may</v>
      </c>
      <c r="B67" s="189">
        <v>46148.407111342589</v>
      </c>
      <c r="C67" s="190" t="s">
        <v>1897</v>
      </c>
      <c r="D67" s="190">
        <v>68962490</v>
      </c>
      <c r="E67" s="191">
        <v>281011940000</v>
      </c>
      <c r="F67" s="190" t="s">
        <v>991</v>
      </c>
      <c r="G67" s="190" t="s">
        <v>1886</v>
      </c>
      <c r="H67" s="192" t="s">
        <v>1883</v>
      </c>
      <c r="I67" s="193" t="s">
        <v>1884</v>
      </c>
      <c r="J67" s="198"/>
      <c r="K67" s="161">
        <v>46148</v>
      </c>
      <c r="L67" s="169">
        <v>30.44</v>
      </c>
      <c r="M67" s="159" t="s">
        <v>1885</v>
      </c>
      <c r="N67"/>
      <c r="O67" s="194"/>
      <c r="P67" t="s">
        <v>261</v>
      </c>
      <c r="Q67" s="192"/>
      <c r="R67" s="199" t="str">
        <f>IF(promesas[[#This Row],[Fecha de Pago]]="", "", TEXT(promesas[[#This Row],[Fecha de Pago]], "mmm"))</f>
        <v/>
      </c>
      <c r="S67" s="12" t="str">
        <f>IF(promesas[[#This Row],[Fecha  promesa de pago]]="", "", TEXT(promesas[[#This Row],[Fecha  promesa de pago]], "mmm"))</f>
        <v>may</v>
      </c>
      <c r="T67" s="13" t="str">
        <f>IF(promesas[[#This Row],[Fecha de Pago]]="", "", TEXT(promesas[[#This Row],[Fecha de Pago]], "dd/mmm"))</f>
        <v/>
      </c>
      <c r="U67" s="13" t="str">
        <f>IF(promesas[[#This Row],[Fecha  promesa de pago]]="", "", TEXT(promesas[[#This Row],[Fecha  promesa de pago]], "dd/mmm"))</f>
        <v>06/may</v>
      </c>
      <c r="V67" s="14">
        <f>IF(LEN(TRIM(promesas[[#This Row],[Fecha  promesa de pago]]))&gt;0,1,"")</f>
        <v>1</v>
      </c>
      <c r="W67" s="14" t="str">
        <f>IF(LEN(TRIM(promesas[[#This Row],[Fecha de Pago]]))&gt;0,1,"")</f>
        <v/>
      </c>
    </row>
    <row r="68" spans="1:23" ht="15.75" customHeight="1" x14ac:dyDescent="0.25">
      <c r="A68" s="11" t="str">
        <f>TEXT(promesas[[#This Row],[Marca temporal]],"dd/mmm")</f>
        <v>06/may</v>
      </c>
      <c r="B68" s="189">
        <v>46148.411931759256</v>
      </c>
      <c r="C68" s="190" t="s">
        <v>1897</v>
      </c>
      <c r="D68" s="190">
        <v>66047682</v>
      </c>
      <c r="E68" s="191">
        <v>361074360000</v>
      </c>
      <c r="F68" s="190" t="s">
        <v>4590</v>
      </c>
      <c r="G68" s="190" t="s">
        <v>1886</v>
      </c>
      <c r="H68" s="192" t="s">
        <v>1883</v>
      </c>
      <c r="I68" s="193" t="s">
        <v>1887</v>
      </c>
      <c r="J68" s="198"/>
      <c r="K68"/>
      <c r="L68" s="194"/>
      <c r="M68" s="159" t="s">
        <v>1885</v>
      </c>
      <c r="N68"/>
      <c r="O68" s="194"/>
      <c r="P68" s="159" t="s">
        <v>66</v>
      </c>
      <c r="Q68" s="192"/>
      <c r="R68" s="199" t="str">
        <f>IF(promesas[[#This Row],[Fecha de Pago]]="", "", TEXT(promesas[[#This Row],[Fecha de Pago]], "mmm"))</f>
        <v/>
      </c>
      <c r="S68" s="12" t="str">
        <f>IF(promesas[[#This Row],[Fecha  promesa de pago]]="", "", TEXT(promesas[[#This Row],[Fecha  promesa de pago]], "mmm"))</f>
        <v/>
      </c>
      <c r="T68" s="13" t="str">
        <f>IF(promesas[[#This Row],[Fecha de Pago]]="", "", TEXT(promesas[[#This Row],[Fecha de Pago]], "dd/mmm"))</f>
        <v/>
      </c>
      <c r="U68" s="13" t="str">
        <f>IF(promesas[[#This Row],[Fecha  promesa de pago]]="", "", TEXT(promesas[[#This Row],[Fecha  promesa de pago]], "dd/mmm"))</f>
        <v/>
      </c>
      <c r="V68" s="14" t="str">
        <f>IF(LEN(TRIM(promesas[[#This Row],[Fecha  promesa de pago]]))&gt;0,1,"")</f>
        <v/>
      </c>
      <c r="W68" s="14" t="str">
        <f>IF(LEN(TRIM(promesas[[#This Row],[Fecha de Pago]]))&gt;0,1,"")</f>
        <v/>
      </c>
    </row>
    <row r="69" spans="1:23" ht="15.75" customHeight="1" x14ac:dyDescent="0.25">
      <c r="A69" s="11" t="str">
        <f>TEXT(promesas[[#This Row],[Marca temporal]],"dd/mmm")</f>
        <v>06/may</v>
      </c>
      <c r="B69" s="189">
        <v>46148.425931527774</v>
      </c>
      <c r="C69" s="190" t="s">
        <v>1897</v>
      </c>
      <c r="D69" s="190">
        <v>64449407</v>
      </c>
      <c r="E69" s="191">
        <v>155078170000</v>
      </c>
      <c r="F69" s="190" t="s">
        <v>5673</v>
      </c>
      <c r="G69" s="190" t="s">
        <v>1886</v>
      </c>
      <c r="H69" s="192" t="s">
        <v>1883</v>
      </c>
      <c r="I69" s="193" t="s">
        <v>1884</v>
      </c>
      <c r="J69" s="198"/>
      <c r="K69" s="161">
        <v>46150</v>
      </c>
      <c r="L69" s="169">
        <v>34.92</v>
      </c>
      <c r="M69" s="159" t="s">
        <v>1885</v>
      </c>
      <c r="N69"/>
      <c r="O69" s="194"/>
      <c r="P69" t="s">
        <v>261</v>
      </c>
      <c r="Q69" s="192"/>
      <c r="R69" s="199" t="str">
        <f>IF(promesas[[#This Row],[Fecha de Pago]]="", "", TEXT(promesas[[#This Row],[Fecha de Pago]], "mmm"))</f>
        <v/>
      </c>
      <c r="S69" s="12" t="str">
        <f>IF(promesas[[#This Row],[Fecha  promesa de pago]]="", "", TEXT(promesas[[#This Row],[Fecha  promesa de pago]], "mmm"))</f>
        <v>may</v>
      </c>
      <c r="T69" s="13" t="str">
        <f>IF(promesas[[#This Row],[Fecha de Pago]]="", "", TEXT(promesas[[#This Row],[Fecha de Pago]], "dd/mmm"))</f>
        <v/>
      </c>
      <c r="U69" s="13" t="str">
        <f>IF(promesas[[#This Row],[Fecha  promesa de pago]]="", "", TEXT(promesas[[#This Row],[Fecha  promesa de pago]], "dd/mmm"))</f>
        <v>08/may</v>
      </c>
      <c r="V69" s="14">
        <f>IF(LEN(TRIM(promesas[[#This Row],[Fecha  promesa de pago]]))&gt;0,1,"")</f>
        <v>1</v>
      </c>
      <c r="W69" s="14" t="str">
        <f>IF(LEN(TRIM(promesas[[#This Row],[Fecha de Pago]]))&gt;0,1,"")</f>
        <v/>
      </c>
    </row>
    <row r="70" spans="1:23" ht="15.75" customHeight="1" x14ac:dyDescent="0.25">
      <c r="A70" s="11" t="str">
        <f>TEXT(promesas[[#This Row],[Marca temporal]],"dd/mmm")</f>
        <v>06/may</v>
      </c>
      <c r="B70" s="189">
        <v>46148.43072261574</v>
      </c>
      <c r="C70" s="190" t="s">
        <v>1897</v>
      </c>
      <c r="D70" s="190">
        <v>66662952</v>
      </c>
      <c r="E70" s="191">
        <v>292092850000</v>
      </c>
      <c r="F70" s="190" t="s">
        <v>787</v>
      </c>
      <c r="G70" s="190" t="s">
        <v>1886</v>
      </c>
      <c r="H70" s="192" t="s">
        <v>1890</v>
      </c>
      <c r="I70" s="193" t="s">
        <v>1893</v>
      </c>
      <c r="J70" s="198"/>
      <c r="K70"/>
      <c r="L70" s="194"/>
      <c r="M70" s="159" t="s">
        <v>1885</v>
      </c>
      <c r="N70"/>
      <c r="O70" s="194"/>
      <c r="P70" t="s">
        <v>261</v>
      </c>
      <c r="Q70" s="192"/>
      <c r="R70" s="199" t="str">
        <f>IF(promesas[[#This Row],[Fecha de Pago]]="", "", TEXT(promesas[[#This Row],[Fecha de Pago]], "mmm"))</f>
        <v/>
      </c>
      <c r="S70" s="12" t="str">
        <f>IF(promesas[[#This Row],[Fecha  promesa de pago]]="", "", TEXT(promesas[[#This Row],[Fecha  promesa de pago]], "mmm"))</f>
        <v/>
      </c>
      <c r="T70" s="13" t="str">
        <f>IF(promesas[[#This Row],[Fecha de Pago]]="", "", TEXT(promesas[[#This Row],[Fecha de Pago]], "dd/mmm"))</f>
        <v/>
      </c>
      <c r="U70" s="13" t="str">
        <f>IF(promesas[[#This Row],[Fecha  promesa de pago]]="", "", TEXT(promesas[[#This Row],[Fecha  promesa de pago]], "dd/mmm"))</f>
        <v/>
      </c>
      <c r="V70" s="14" t="str">
        <f>IF(LEN(TRIM(promesas[[#This Row],[Fecha  promesa de pago]]))&gt;0,1,"")</f>
        <v/>
      </c>
      <c r="W70" s="14" t="str">
        <f>IF(LEN(TRIM(promesas[[#This Row],[Fecha de Pago]]))&gt;0,1,"")</f>
        <v/>
      </c>
    </row>
    <row r="71" spans="1:23" ht="15.75" customHeight="1" x14ac:dyDescent="0.25">
      <c r="A71" s="11" t="str">
        <f>TEXT(promesas[[#This Row],[Marca temporal]],"dd/mmm")</f>
        <v>06/may</v>
      </c>
      <c r="B71" s="189">
        <v>46148.438004918979</v>
      </c>
      <c r="C71" s="190" t="s">
        <v>1897</v>
      </c>
      <c r="D71" s="190">
        <v>64449407</v>
      </c>
      <c r="E71" s="191">
        <v>361023080000</v>
      </c>
      <c r="F71" s="190" t="s">
        <v>4946</v>
      </c>
      <c r="G71" s="190" t="s">
        <v>1886</v>
      </c>
      <c r="H71" s="192" t="s">
        <v>1883</v>
      </c>
      <c r="I71" s="193" t="s">
        <v>1884</v>
      </c>
      <c r="J71" s="198"/>
      <c r="K71" s="161">
        <v>46152</v>
      </c>
      <c r="L71" s="169">
        <v>76.180000000000007</v>
      </c>
      <c r="M71" s="159" t="s">
        <v>1885</v>
      </c>
      <c r="N71"/>
      <c r="O71" s="194"/>
      <c r="P71" t="s">
        <v>2230</v>
      </c>
      <c r="Q71" s="192"/>
      <c r="R71" s="199" t="str">
        <f>IF(promesas[[#This Row],[Fecha de Pago]]="", "", TEXT(promesas[[#This Row],[Fecha de Pago]], "mmm"))</f>
        <v/>
      </c>
      <c r="S71" s="12" t="str">
        <f>IF(promesas[[#This Row],[Fecha  promesa de pago]]="", "", TEXT(promesas[[#This Row],[Fecha  promesa de pago]], "mmm"))</f>
        <v>may</v>
      </c>
      <c r="T71" s="13" t="str">
        <f>IF(promesas[[#This Row],[Fecha de Pago]]="", "", TEXT(promesas[[#This Row],[Fecha de Pago]], "dd/mmm"))</f>
        <v/>
      </c>
      <c r="U71" s="13" t="str">
        <f>IF(promesas[[#This Row],[Fecha  promesa de pago]]="", "", TEXT(promesas[[#This Row],[Fecha  promesa de pago]], "dd/mmm"))</f>
        <v>10/may</v>
      </c>
      <c r="V71" s="14">
        <f>IF(LEN(TRIM(promesas[[#This Row],[Fecha  promesa de pago]]))&gt;0,1,"")</f>
        <v>1</v>
      </c>
      <c r="W71" s="14" t="str">
        <f>IF(LEN(TRIM(promesas[[#This Row],[Fecha de Pago]]))&gt;0,1,"")</f>
        <v/>
      </c>
    </row>
    <row r="72" spans="1:23" ht="15.75" customHeight="1" x14ac:dyDescent="0.25">
      <c r="A72" s="11" t="str">
        <f>TEXT(promesas[[#This Row],[Marca temporal]],"dd/mmm")</f>
        <v>06/may</v>
      </c>
      <c r="B72" s="189">
        <v>46148.442855972222</v>
      </c>
      <c r="C72" s="190" t="s">
        <v>1897</v>
      </c>
      <c r="D72" s="190">
        <v>64449407</v>
      </c>
      <c r="E72" s="191">
        <v>366018320000</v>
      </c>
      <c r="F72" s="190" t="s">
        <v>4952</v>
      </c>
      <c r="G72" s="190" t="s">
        <v>1886</v>
      </c>
      <c r="H72" s="192" t="s">
        <v>1883</v>
      </c>
      <c r="I72" s="193" t="s">
        <v>1893</v>
      </c>
      <c r="J72" s="198"/>
      <c r="K72"/>
      <c r="L72" s="194"/>
      <c r="M72" s="159" t="s">
        <v>1885</v>
      </c>
      <c r="N72"/>
      <c r="O72" s="194"/>
      <c r="P72" t="s">
        <v>2230</v>
      </c>
      <c r="Q72" s="192"/>
      <c r="R72" s="199" t="str">
        <f>IF(promesas[[#This Row],[Fecha de Pago]]="", "", TEXT(promesas[[#This Row],[Fecha de Pago]], "mmm"))</f>
        <v/>
      </c>
      <c r="S72" s="12" t="str">
        <f>IF(promesas[[#This Row],[Fecha  promesa de pago]]="", "", TEXT(promesas[[#This Row],[Fecha  promesa de pago]], "mmm"))</f>
        <v/>
      </c>
      <c r="T72" s="13" t="str">
        <f>IF(promesas[[#This Row],[Fecha de Pago]]="", "", TEXT(promesas[[#This Row],[Fecha de Pago]], "dd/mmm"))</f>
        <v/>
      </c>
      <c r="U72" s="13" t="str">
        <f>IF(promesas[[#This Row],[Fecha  promesa de pago]]="", "", TEXT(promesas[[#This Row],[Fecha  promesa de pago]], "dd/mmm"))</f>
        <v/>
      </c>
      <c r="V72" s="14" t="str">
        <f>IF(LEN(TRIM(promesas[[#This Row],[Fecha  promesa de pago]]))&gt;0,1,"")</f>
        <v/>
      </c>
      <c r="W72" s="14" t="str">
        <f>IF(LEN(TRIM(promesas[[#This Row],[Fecha de Pago]]))&gt;0,1,"")</f>
        <v/>
      </c>
    </row>
    <row r="73" spans="1:23" ht="15.75" customHeight="1" x14ac:dyDescent="0.25">
      <c r="A73" s="11" t="str">
        <f>TEXT(promesas[[#This Row],[Marca temporal]],"dd/mmm")</f>
        <v>06/may</v>
      </c>
      <c r="B73" s="189">
        <v>46148.449137951393</v>
      </c>
      <c r="C73" s="190" t="s">
        <v>1897</v>
      </c>
      <c r="D73" s="190">
        <v>66256004</v>
      </c>
      <c r="E73" s="191">
        <v>369016760000</v>
      </c>
      <c r="F73" s="190" t="s">
        <v>5772</v>
      </c>
      <c r="G73" s="190" t="s">
        <v>1886</v>
      </c>
      <c r="H73" s="192" t="s">
        <v>1883</v>
      </c>
      <c r="I73" s="193" t="s">
        <v>1887</v>
      </c>
      <c r="J73" s="198"/>
      <c r="K73"/>
      <c r="L73" s="194"/>
      <c r="M73" s="159" t="s">
        <v>1885</v>
      </c>
      <c r="N73"/>
      <c r="O73" s="194"/>
      <c r="P73" t="s">
        <v>2230</v>
      </c>
      <c r="Q73" s="192"/>
      <c r="R73" s="199" t="str">
        <f>IF(promesas[[#This Row],[Fecha de Pago]]="", "", TEXT(promesas[[#This Row],[Fecha de Pago]], "mmm"))</f>
        <v/>
      </c>
      <c r="S73" s="12" t="str">
        <f>IF(promesas[[#This Row],[Fecha  promesa de pago]]="", "", TEXT(promesas[[#This Row],[Fecha  promesa de pago]], "mmm"))</f>
        <v/>
      </c>
      <c r="T73" s="13" t="str">
        <f>IF(promesas[[#This Row],[Fecha de Pago]]="", "", TEXT(promesas[[#This Row],[Fecha de Pago]], "dd/mmm"))</f>
        <v/>
      </c>
      <c r="U73" s="13" t="str">
        <f>IF(promesas[[#This Row],[Fecha  promesa de pago]]="", "", TEXT(promesas[[#This Row],[Fecha  promesa de pago]], "dd/mmm"))</f>
        <v/>
      </c>
      <c r="V73" s="14" t="str">
        <f>IF(LEN(TRIM(promesas[[#This Row],[Fecha  promesa de pago]]))&gt;0,1,"")</f>
        <v/>
      </c>
      <c r="W73" s="14" t="str">
        <f>IF(LEN(TRIM(promesas[[#This Row],[Fecha de Pago]]))&gt;0,1,"")</f>
        <v/>
      </c>
    </row>
    <row r="74" spans="1:23" ht="15.75" customHeight="1" x14ac:dyDescent="0.25">
      <c r="A74" s="11" t="str">
        <f>TEXT(promesas[[#This Row],[Marca temporal]],"dd/mmm")</f>
        <v>06/may</v>
      </c>
      <c r="B74" s="189">
        <v>46148.458463784722</v>
      </c>
      <c r="C74" s="190" t="s">
        <v>1897</v>
      </c>
      <c r="D74" s="190">
        <v>67147458</v>
      </c>
      <c r="E74" s="191">
        <v>362019070000</v>
      </c>
      <c r="F74" s="190" t="s">
        <v>5293</v>
      </c>
      <c r="G74" s="190" t="s">
        <v>1886</v>
      </c>
      <c r="H74" s="192" t="s">
        <v>1883</v>
      </c>
      <c r="I74" s="193" t="s">
        <v>1893</v>
      </c>
      <c r="J74" s="198"/>
      <c r="K74"/>
      <c r="L74" s="194"/>
      <c r="M74" s="159" t="s">
        <v>1885</v>
      </c>
      <c r="N74"/>
      <c r="O74" s="194"/>
      <c r="P74" t="s">
        <v>261</v>
      </c>
      <c r="Q74" s="192"/>
      <c r="R74" s="199" t="str">
        <f>IF(promesas[[#This Row],[Fecha de Pago]]="", "", TEXT(promesas[[#This Row],[Fecha de Pago]], "mmm"))</f>
        <v/>
      </c>
      <c r="S74" s="12" t="str">
        <f>IF(promesas[[#This Row],[Fecha  promesa de pago]]="", "", TEXT(promesas[[#This Row],[Fecha  promesa de pago]], "mmm"))</f>
        <v/>
      </c>
      <c r="T74" s="13" t="str">
        <f>IF(promesas[[#This Row],[Fecha de Pago]]="", "", TEXT(promesas[[#This Row],[Fecha de Pago]], "dd/mmm"))</f>
        <v/>
      </c>
      <c r="U74" s="13" t="str">
        <f>IF(promesas[[#This Row],[Fecha  promesa de pago]]="", "", TEXT(promesas[[#This Row],[Fecha  promesa de pago]], "dd/mmm"))</f>
        <v/>
      </c>
      <c r="V74" s="14" t="str">
        <f>IF(LEN(TRIM(promesas[[#This Row],[Fecha  promesa de pago]]))&gt;0,1,"")</f>
        <v/>
      </c>
      <c r="W74" s="14" t="str">
        <f>IF(LEN(TRIM(promesas[[#This Row],[Fecha de Pago]]))&gt;0,1,"")</f>
        <v/>
      </c>
    </row>
    <row r="75" spans="1:23" ht="15.75" customHeight="1" x14ac:dyDescent="0.25">
      <c r="A75" s="11" t="str">
        <f>TEXT(promesas[[#This Row],[Marca temporal]],"dd/mmm")</f>
        <v>06/may</v>
      </c>
      <c r="B75" s="189">
        <v>46148.465272291665</v>
      </c>
      <c r="C75" s="190" t="s">
        <v>1897</v>
      </c>
      <c r="D75" s="190">
        <v>64443816</v>
      </c>
      <c r="E75" s="191">
        <v>368018640000</v>
      </c>
      <c r="F75" s="190" t="s">
        <v>5773</v>
      </c>
      <c r="G75" s="190" t="s">
        <v>1886</v>
      </c>
      <c r="H75" s="192" t="s">
        <v>1891</v>
      </c>
      <c r="I75" s="193" t="s">
        <v>1887</v>
      </c>
      <c r="J75" s="198"/>
      <c r="K75"/>
      <c r="L75" s="194"/>
      <c r="M75" s="159" t="s">
        <v>1885</v>
      </c>
      <c r="N75"/>
      <c r="O75" s="194"/>
      <c r="P75" s="195" t="s">
        <v>2229</v>
      </c>
      <c r="Q75" s="192"/>
      <c r="R75" s="199" t="str">
        <f>IF(promesas[[#This Row],[Fecha de Pago]]="", "", TEXT(promesas[[#This Row],[Fecha de Pago]], "mmm"))</f>
        <v/>
      </c>
      <c r="S75" s="12" t="str">
        <f>IF(promesas[[#This Row],[Fecha  promesa de pago]]="", "", TEXT(promesas[[#This Row],[Fecha  promesa de pago]], "mmm"))</f>
        <v/>
      </c>
      <c r="T75" s="13" t="str">
        <f>IF(promesas[[#This Row],[Fecha de Pago]]="", "", TEXT(promesas[[#This Row],[Fecha de Pago]], "dd/mmm"))</f>
        <v/>
      </c>
      <c r="U75" s="13" t="str">
        <f>IF(promesas[[#This Row],[Fecha  promesa de pago]]="", "", TEXT(promesas[[#This Row],[Fecha  promesa de pago]], "dd/mmm"))</f>
        <v/>
      </c>
      <c r="V75" s="14" t="str">
        <f>IF(LEN(TRIM(promesas[[#This Row],[Fecha  promesa de pago]]))&gt;0,1,"")</f>
        <v/>
      </c>
      <c r="W75" s="14" t="str">
        <f>IF(LEN(TRIM(promesas[[#This Row],[Fecha de Pago]]))&gt;0,1,"")</f>
        <v/>
      </c>
    </row>
    <row r="76" spans="1:23" ht="15.75" customHeight="1" x14ac:dyDescent="0.25">
      <c r="A76" s="11" t="str">
        <f>TEXT(promesas[[#This Row],[Marca temporal]],"dd/mmm")</f>
        <v>06/may</v>
      </c>
      <c r="B76" s="189">
        <v>46148.468746828701</v>
      </c>
      <c r="C76" s="190" t="s">
        <v>1897</v>
      </c>
      <c r="D76" s="190">
        <v>65160807</v>
      </c>
      <c r="E76" s="191">
        <v>366014760000</v>
      </c>
      <c r="F76" s="190" t="s">
        <v>5026</v>
      </c>
      <c r="G76" s="190" t="s">
        <v>1886</v>
      </c>
      <c r="H76" s="192" t="s">
        <v>1883</v>
      </c>
      <c r="I76" s="193" t="s">
        <v>1895</v>
      </c>
      <c r="J76" s="198"/>
      <c r="K76"/>
      <c r="L76" s="194"/>
      <c r="M76" s="159" t="s">
        <v>1885</v>
      </c>
      <c r="N76"/>
      <c r="O76" s="194"/>
      <c r="P76" t="s">
        <v>2230</v>
      </c>
      <c r="Q76" s="192"/>
      <c r="R76" s="199" t="str">
        <f>IF(promesas[[#This Row],[Fecha de Pago]]="", "", TEXT(promesas[[#This Row],[Fecha de Pago]], "mmm"))</f>
        <v/>
      </c>
      <c r="S76" s="12" t="str">
        <f>IF(promesas[[#This Row],[Fecha  promesa de pago]]="", "", TEXT(promesas[[#This Row],[Fecha  promesa de pago]], "mmm"))</f>
        <v/>
      </c>
      <c r="T76" s="13" t="str">
        <f>IF(promesas[[#This Row],[Fecha de Pago]]="", "", TEXT(promesas[[#This Row],[Fecha de Pago]], "dd/mmm"))</f>
        <v/>
      </c>
      <c r="U76" s="13" t="str">
        <f>IF(promesas[[#This Row],[Fecha  promesa de pago]]="", "", TEXT(promesas[[#This Row],[Fecha  promesa de pago]], "dd/mmm"))</f>
        <v/>
      </c>
      <c r="V76" s="14" t="str">
        <f>IF(LEN(TRIM(promesas[[#This Row],[Fecha  promesa de pago]]))&gt;0,1,"")</f>
        <v/>
      </c>
      <c r="W76" s="14" t="str">
        <f>IF(LEN(TRIM(promesas[[#This Row],[Fecha de Pago]]))&gt;0,1,"")</f>
        <v/>
      </c>
    </row>
    <row r="77" spans="1:23" ht="15.75" customHeight="1" x14ac:dyDescent="0.25">
      <c r="A77" s="11" t="str">
        <f>TEXT(promesas[[#This Row],[Marca temporal]],"dd/mmm")</f>
        <v>06/may</v>
      </c>
      <c r="B77" s="189">
        <v>46148.472544444448</v>
      </c>
      <c r="C77" s="190" t="s">
        <v>1897</v>
      </c>
      <c r="D77" s="190">
        <v>61266064</v>
      </c>
      <c r="E77" s="191">
        <v>365016880000</v>
      </c>
      <c r="F77" s="190" t="s">
        <v>5774</v>
      </c>
      <c r="G77" s="190" t="s">
        <v>1886</v>
      </c>
      <c r="H77" s="192" t="s">
        <v>1883</v>
      </c>
      <c r="I77" s="193" t="s">
        <v>1893</v>
      </c>
      <c r="J77" s="198"/>
      <c r="K77"/>
      <c r="L77" s="194"/>
      <c r="M77" s="159" t="s">
        <v>1885</v>
      </c>
      <c r="N77"/>
      <c r="O77" s="194"/>
      <c r="P77" s="195" t="s">
        <v>2229</v>
      </c>
      <c r="Q77" s="192"/>
      <c r="R77" s="199" t="str">
        <f>IF(promesas[[#This Row],[Fecha de Pago]]="", "", TEXT(promesas[[#This Row],[Fecha de Pago]], "mmm"))</f>
        <v/>
      </c>
      <c r="S77" s="12" t="str">
        <f>IF(promesas[[#This Row],[Fecha  promesa de pago]]="", "", TEXT(promesas[[#This Row],[Fecha  promesa de pago]], "mmm"))</f>
        <v/>
      </c>
      <c r="T77" s="13" t="str">
        <f>IF(promesas[[#This Row],[Fecha de Pago]]="", "", TEXT(promesas[[#This Row],[Fecha de Pago]], "dd/mmm"))</f>
        <v/>
      </c>
      <c r="U77" s="13" t="str">
        <f>IF(promesas[[#This Row],[Fecha  promesa de pago]]="", "", TEXT(promesas[[#This Row],[Fecha  promesa de pago]], "dd/mmm"))</f>
        <v/>
      </c>
      <c r="V77" s="14" t="str">
        <f>IF(LEN(TRIM(promesas[[#This Row],[Fecha  promesa de pago]]))&gt;0,1,"")</f>
        <v/>
      </c>
      <c r="W77" s="14" t="str">
        <f>IF(LEN(TRIM(promesas[[#This Row],[Fecha de Pago]]))&gt;0,1,"")</f>
        <v/>
      </c>
    </row>
    <row r="78" spans="1:23" ht="15.75" customHeight="1" x14ac:dyDescent="0.25">
      <c r="A78" s="11" t="str">
        <f>TEXT(promesas[[#This Row],[Marca temporal]],"dd/mmm")</f>
        <v>06/may</v>
      </c>
      <c r="B78" s="189">
        <v>46148.477645023144</v>
      </c>
      <c r="C78" s="190" t="s">
        <v>1897</v>
      </c>
      <c r="D78" s="190">
        <v>68342815</v>
      </c>
      <c r="E78" s="191">
        <v>365012970000</v>
      </c>
      <c r="F78" s="190" t="s">
        <v>5479</v>
      </c>
      <c r="G78" s="190" t="s">
        <v>1886</v>
      </c>
      <c r="H78" s="192" t="s">
        <v>1883</v>
      </c>
      <c r="I78" s="193" t="s">
        <v>1895</v>
      </c>
      <c r="J78" s="198"/>
      <c r="K78"/>
      <c r="L78" s="194"/>
      <c r="M78" s="159" t="s">
        <v>1885</v>
      </c>
      <c r="N78"/>
      <c r="O78" s="194"/>
      <c r="P78" t="s">
        <v>2230</v>
      </c>
      <c r="Q78" s="192"/>
      <c r="R78" s="199" t="str">
        <f>IF(promesas[[#This Row],[Fecha de Pago]]="", "", TEXT(promesas[[#This Row],[Fecha de Pago]], "mmm"))</f>
        <v/>
      </c>
      <c r="S78" s="12" t="str">
        <f>IF(promesas[[#This Row],[Fecha  promesa de pago]]="", "", TEXT(promesas[[#This Row],[Fecha  promesa de pago]], "mmm"))</f>
        <v/>
      </c>
      <c r="T78" s="13" t="str">
        <f>IF(promesas[[#This Row],[Fecha de Pago]]="", "", TEXT(promesas[[#This Row],[Fecha de Pago]], "dd/mmm"))</f>
        <v/>
      </c>
      <c r="U78" s="13" t="str">
        <f>IF(promesas[[#This Row],[Fecha  promesa de pago]]="", "", TEXT(promesas[[#This Row],[Fecha  promesa de pago]], "dd/mmm"))</f>
        <v/>
      </c>
      <c r="V78" s="14" t="str">
        <f>IF(LEN(TRIM(promesas[[#This Row],[Fecha  promesa de pago]]))&gt;0,1,"")</f>
        <v/>
      </c>
      <c r="W78" s="14" t="str">
        <f>IF(LEN(TRIM(promesas[[#This Row],[Fecha de Pago]]))&gt;0,1,"")</f>
        <v/>
      </c>
    </row>
    <row r="79" spans="1:23" ht="15.75" customHeight="1" x14ac:dyDescent="0.25">
      <c r="A79" s="11" t="str">
        <f>TEXT(promesas[[#This Row],[Marca temporal]],"dd/mmm")</f>
        <v>06/may</v>
      </c>
      <c r="B79" s="189">
        <v>46148.484278055555</v>
      </c>
      <c r="C79" s="190" t="s">
        <v>1897</v>
      </c>
      <c r="D79" s="190">
        <v>63916067</v>
      </c>
      <c r="E79" s="191">
        <v>363007240000</v>
      </c>
      <c r="F79" s="190" t="s">
        <v>5775</v>
      </c>
      <c r="G79" s="190" t="s">
        <v>1886</v>
      </c>
      <c r="H79" s="192" t="s">
        <v>1883</v>
      </c>
      <c r="I79" s="193" t="s">
        <v>1887</v>
      </c>
      <c r="J79" s="198"/>
      <c r="K79"/>
      <c r="L79" s="194"/>
      <c r="M79" s="159" t="s">
        <v>1885</v>
      </c>
      <c r="N79"/>
      <c r="O79" s="194"/>
      <c r="P79" t="s">
        <v>2230</v>
      </c>
      <c r="Q79" s="192"/>
      <c r="R79" s="199" t="str">
        <f>IF(promesas[[#This Row],[Fecha de Pago]]="", "", TEXT(promesas[[#This Row],[Fecha de Pago]], "mmm"))</f>
        <v/>
      </c>
      <c r="S79" s="12" t="str">
        <f>IF(promesas[[#This Row],[Fecha  promesa de pago]]="", "", TEXT(promesas[[#This Row],[Fecha  promesa de pago]], "mmm"))</f>
        <v/>
      </c>
      <c r="T79" s="13" t="str">
        <f>IF(promesas[[#This Row],[Fecha de Pago]]="", "", TEXT(promesas[[#This Row],[Fecha de Pago]], "dd/mmm"))</f>
        <v/>
      </c>
      <c r="U79" s="13" t="str">
        <f>IF(promesas[[#This Row],[Fecha  promesa de pago]]="", "", TEXT(promesas[[#This Row],[Fecha  promesa de pago]], "dd/mmm"))</f>
        <v/>
      </c>
      <c r="V79" s="14" t="str">
        <f>IF(LEN(TRIM(promesas[[#This Row],[Fecha  promesa de pago]]))&gt;0,1,"")</f>
        <v/>
      </c>
      <c r="W79" s="14" t="str">
        <f>IF(LEN(TRIM(promesas[[#This Row],[Fecha de Pago]]))&gt;0,1,"")</f>
        <v/>
      </c>
    </row>
    <row r="80" spans="1:23" ht="15.75" customHeight="1" x14ac:dyDescent="0.25">
      <c r="A80" s="11" t="str">
        <f>TEXT(promesas[[#This Row],[Marca temporal]],"dd/mmm")</f>
        <v>06/may</v>
      </c>
      <c r="B80" s="189">
        <v>46148.489194108799</v>
      </c>
      <c r="C80" s="190" t="s">
        <v>1897</v>
      </c>
      <c r="D80" s="190">
        <v>68933284</v>
      </c>
      <c r="E80" s="191">
        <v>368018870000</v>
      </c>
      <c r="F80" s="190" t="s">
        <v>5542</v>
      </c>
      <c r="G80" s="190" t="s">
        <v>1886</v>
      </c>
      <c r="H80" s="192" t="s">
        <v>1883</v>
      </c>
      <c r="I80" s="193" t="s">
        <v>1895</v>
      </c>
      <c r="J80" s="198"/>
      <c r="K80"/>
      <c r="L80" s="194"/>
      <c r="M80" s="159" t="s">
        <v>1885</v>
      </c>
      <c r="N80"/>
      <c r="O80" s="194"/>
      <c r="P80" t="s">
        <v>2230</v>
      </c>
      <c r="Q80" s="192"/>
      <c r="R80" s="199" t="str">
        <f>IF(promesas[[#This Row],[Fecha de Pago]]="", "", TEXT(promesas[[#This Row],[Fecha de Pago]], "mmm"))</f>
        <v/>
      </c>
      <c r="S80" s="12" t="str">
        <f>IF(promesas[[#This Row],[Fecha  promesa de pago]]="", "", TEXT(promesas[[#This Row],[Fecha  promesa de pago]], "mmm"))</f>
        <v/>
      </c>
      <c r="T80" s="13" t="str">
        <f>IF(promesas[[#This Row],[Fecha de Pago]]="", "", TEXT(promesas[[#This Row],[Fecha de Pago]], "dd/mmm"))</f>
        <v/>
      </c>
      <c r="U80" s="13" t="str">
        <f>IF(promesas[[#This Row],[Fecha  promesa de pago]]="", "", TEXT(promesas[[#This Row],[Fecha  promesa de pago]], "dd/mmm"))</f>
        <v/>
      </c>
      <c r="V80" s="14" t="str">
        <f>IF(LEN(TRIM(promesas[[#This Row],[Fecha  promesa de pago]]))&gt;0,1,"")</f>
        <v/>
      </c>
      <c r="W80" s="14" t="str">
        <f>IF(LEN(TRIM(promesas[[#This Row],[Fecha de Pago]]))&gt;0,1,"")</f>
        <v/>
      </c>
    </row>
    <row r="81" spans="1:23" ht="15.75" customHeight="1" x14ac:dyDescent="0.25">
      <c r="A81" s="11" t="str">
        <f>TEXT(promesas[[#This Row],[Marca temporal]],"dd/mmm")</f>
        <v>06/may</v>
      </c>
      <c r="B81" s="189">
        <v>46148.492757245374</v>
      </c>
      <c r="C81" s="190" t="s">
        <v>1897</v>
      </c>
      <c r="D81" s="190">
        <v>64757907</v>
      </c>
      <c r="E81" s="191">
        <v>369018260000</v>
      </c>
      <c r="F81" s="190" t="s">
        <v>4983</v>
      </c>
      <c r="G81" s="190" t="s">
        <v>1886</v>
      </c>
      <c r="H81" s="192" t="s">
        <v>1883</v>
      </c>
      <c r="I81" s="193" t="s">
        <v>1887</v>
      </c>
      <c r="J81" s="198"/>
      <c r="K81"/>
      <c r="L81" s="194"/>
      <c r="M81" s="159" t="s">
        <v>1885</v>
      </c>
      <c r="N81"/>
      <c r="O81" s="194"/>
      <c r="P81" t="s">
        <v>2230</v>
      </c>
      <c r="Q81" s="192"/>
      <c r="R81" s="199" t="str">
        <f>IF(promesas[[#This Row],[Fecha de Pago]]="", "", TEXT(promesas[[#This Row],[Fecha de Pago]], "mmm"))</f>
        <v/>
      </c>
      <c r="S81" s="12" t="str">
        <f>IF(promesas[[#This Row],[Fecha  promesa de pago]]="", "", TEXT(promesas[[#This Row],[Fecha  promesa de pago]], "mmm"))</f>
        <v/>
      </c>
      <c r="T81" s="13" t="str">
        <f>IF(promesas[[#This Row],[Fecha de Pago]]="", "", TEXT(promesas[[#This Row],[Fecha de Pago]], "dd/mmm"))</f>
        <v/>
      </c>
      <c r="U81" s="13" t="str">
        <f>IF(promesas[[#This Row],[Fecha  promesa de pago]]="", "", TEXT(promesas[[#This Row],[Fecha  promesa de pago]], "dd/mmm"))</f>
        <v/>
      </c>
      <c r="V81" s="14" t="str">
        <f>IF(LEN(TRIM(promesas[[#This Row],[Fecha  promesa de pago]]))&gt;0,1,"")</f>
        <v/>
      </c>
      <c r="W81" s="14" t="str">
        <f>IF(LEN(TRIM(promesas[[#This Row],[Fecha de Pago]]))&gt;0,1,"")</f>
        <v/>
      </c>
    </row>
    <row r="82" spans="1:23" ht="15.75" customHeight="1" x14ac:dyDescent="0.25">
      <c r="A82" s="11" t="str">
        <f>TEXT(promesas[[#This Row],[Marca temporal]],"dd/mmm")</f>
        <v>06/may</v>
      </c>
      <c r="B82" s="189">
        <v>46148.499996342594</v>
      </c>
      <c r="C82" s="190" t="s">
        <v>1897</v>
      </c>
      <c r="D82" s="190">
        <v>63968835</v>
      </c>
      <c r="E82" s="191">
        <v>359264140000</v>
      </c>
      <c r="F82" s="190" t="s">
        <v>5776</v>
      </c>
      <c r="G82" s="190" t="s">
        <v>1886</v>
      </c>
      <c r="H82" s="192" t="s">
        <v>1883</v>
      </c>
      <c r="I82" s="193" t="s">
        <v>1884</v>
      </c>
      <c r="J82" s="198"/>
      <c r="K82"/>
      <c r="L82" s="194"/>
      <c r="M82" s="159" t="s">
        <v>1885</v>
      </c>
      <c r="N82"/>
      <c r="O82" s="194"/>
      <c r="P82" t="s">
        <v>261</v>
      </c>
      <c r="Q82" s="192"/>
      <c r="R82" s="199" t="str">
        <f>IF(promesas[[#This Row],[Fecha de Pago]]="", "", TEXT(promesas[[#This Row],[Fecha de Pago]], "mmm"))</f>
        <v/>
      </c>
      <c r="S82" s="12" t="str">
        <f>IF(promesas[[#This Row],[Fecha  promesa de pago]]="", "", TEXT(promesas[[#This Row],[Fecha  promesa de pago]], "mmm"))</f>
        <v/>
      </c>
      <c r="T82" s="13" t="str">
        <f>IF(promesas[[#This Row],[Fecha de Pago]]="", "", TEXT(promesas[[#This Row],[Fecha de Pago]], "dd/mmm"))</f>
        <v/>
      </c>
      <c r="U82" s="13" t="str">
        <f>IF(promesas[[#This Row],[Fecha  promesa de pago]]="", "", TEXT(promesas[[#This Row],[Fecha  promesa de pago]], "dd/mmm"))</f>
        <v/>
      </c>
      <c r="V82" s="14" t="str">
        <f>IF(LEN(TRIM(promesas[[#This Row],[Fecha  promesa de pago]]))&gt;0,1,"")</f>
        <v/>
      </c>
      <c r="W82" s="14" t="str">
        <f>IF(LEN(TRIM(promesas[[#This Row],[Fecha de Pago]]))&gt;0,1,"")</f>
        <v/>
      </c>
    </row>
    <row r="83" spans="1:23" ht="15.75" customHeight="1" x14ac:dyDescent="0.25">
      <c r="A83" s="11" t="str">
        <f>TEXT(promesas[[#This Row],[Marca temporal]],"dd/mmm")</f>
        <v>06/may</v>
      </c>
      <c r="B83" s="189">
        <v>46148.506526377314</v>
      </c>
      <c r="C83" s="190" t="s">
        <v>1897</v>
      </c>
      <c r="D83" s="190">
        <v>64847304</v>
      </c>
      <c r="E83" s="191">
        <v>364016680000</v>
      </c>
      <c r="F83" s="190">
        <v>167067023</v>
      </c>
      <c r="G83" s="190" t="s">
        <v>1886</v>
      </c>
      <c r="H83" s="192" t="s">
        <v>16</v>
      </c>
      <c r="I83" s="193" t="s">
        <v>1893</v>
      </c>
      <c r="J83" s="198"/>
      <c r="K83"/>
      <c r="L83" s="194"/>
      <c r="M83" s="159" t="s">
        <v>1885</v>
      </c>
      <c r="N83"/>
      <c r="O83" s="194"/>
      <c r="P83" t="s">
        <v>2230</v>
      </c>
      <c r="Q83" s="192"/>
      <c r="R83" s="199" t="str">
        <f>IF(promesas[[#This Row],[Fecha de Pago]]="", "", TEXT(promesas[[#This Row],[Fecha de Pago]], "mmm"))</f>
        <v/>
      </c>
      <c r="S83" s="12" t="str">
        <f>IF(promesas[[#This Row],[Fecha  promesa de pago]]="", "", TEXT(promesas[[#This Row],[Fecha  promesa de pago]], "mmm"))</f>
        <v/>
      </c>
      <c r="T83" s="13" t="str">
        <f>IF(promesas[[#This Row],[Fecha de Pago]]="", "", TEXT(promesas[[#This Row],[Fecha de Pago]], "dd/mmm"))</f>
        <v/>
      </c>
      <c r="U83" s="13" t="str">
        <f>IF(promesas[[#This Row],[Fecha  promesa de pago]]="", "", TEXT(promesas[[#This Row],[Fecha  promesa de pago]], "dd/mmm"))</f>
        <v/>
      </c>
      <c r="V83" s="14" t="str">
        <f>IF(LEN(TRIM(promesas[[#This Row],[Fecha  promesa de pago]]))&gt;0,1,"")</f>
        <v/>
      </c>
      <c r="W83" s="14" t="str">
        <f>IF(LEN(TRIM(promesas[[#This Row],[Fecha de Pago]]))&gt;0,1,"")</f>
        <v/>
      </c>
    </row>
    <row r="84" spans="1:23" ht="15.75" customHeight="1" x14ac:dyDescent="0.25">
      <c r="A84" s="11" t="str">
        <f>TEXT(promesas[[#This Row],[Marca temporal]],"dd/mmm")</f>
        <v>06/may</v>
      </c>
      <c r="B84" s="189">
        <v>46148.511662175923</v>
      </c>
      <c r="C84" s="190" t="s">
        <v>1897</v>
      </c>
      <c r="D84" s="190">
        <v>67729632</v>
      </c>
      <c r="E84" s="191">
        <v>361007990000</v>
      </c>
      <c r="F84" s="190" t="s">
        <v>5777</v>
      </c>
      <c r="G84" s="190" t="s">
        <v>1886</v>
      </c>
      <c r="H84" s="192" t="s">
        <v>1891</v>
      </c>
      <c r="I84" s="193" t="s">
        <v>1884</v>
      </c>
      <c r="J84" s="198"/>
      <c r="K84" s="161">
        <v>46157</v>
      </c>
      <c r="L84" s="169">
        <v>31.34</v>
      </c>
      <c r="M84" s="159" t="s">
        <v>1885</v>
      </c>
      <c r="N84"/>
      <c r="O84" s="194"/>
      <c r="P84" s="195" t="s">
        <v>2229</v>
      </c>
      <c r="Q84" s="192"/>
      <c r="R84" s="199" t="str">
        <f>IF(promesas[[#This Row],[Fecha de Pago]]="", "", TEXT(promesas[[#This Row],[Fecha de Pago]], "mmm"))</f>
        <v/>
      </c>
      <c r="S84" s="12" t="str">
        <f>IF(promesas[[#This Row],[Fecha  promesa de pago]]="", "", TEXT(promesas[[#This Row],[Fecha  promesa de pago]], "mmm"))</f>
        <v>may</v>
      </c>
      <c r="T84" s="13" t="str">
        <f>IF(promesas[[#This Row],[Fecha de Pago]]="", "", TEXT(promesas[[#This Row],[Fecha de Pago]], "dd/mmm"))</f>
        <v/>
      </c>
      <c r="U84" s="13" t="str">
        <f>IF(promesas[[#This Row],[Fecha  promesa de pago]]="", "", TEXT(promesas[[#This Row],[Fecha  promesa de pago]], "dd/mmm"))</f>
        <v>15/may</v>
      </c>
      <c r="V84" s="14">
        <f>IF(LEN(TRIM(promesas[[#This Row],[Fecha  promesa de pago]]))&gt;0,1,"")</f>
        <v>1</v>
      </c>
      <c r="W84" s="14" t="str">
        <f>IF(LEN(TRIM(promesas[[#This Row],[Fecha de Pago]]))&gt;0,1,"")</f>
        <v/>
      </c>
    </row>
    <row r="85" spans="1:23" ht="15.75" customHeight="1" x14ac:dyDescent="0.25">
      <c r="A85" s="11" t="str">
        <f>TEXT(promesas[[#This Row],[Marca temporal]],"dd/mmm")</f>
        <v>06/may</v>
      </c>
      <c r="B85" s="189">
        <v>46148.518810312496</v>
      </c>
      <c r="C85" s="190" t="s">
        <v>1897</v>
      </c>
      <c r="D85" s="190">
        <v>63916363</v>
      </c>
      <c r="E85" s="191">
        <v>363016010000</v>
      </c>
      <c r="F85" s="190" t="s">
        <v>4890</v>
      </c>
      <c r="G85" s="190" t="s">
        <v>1886</v>
      </c>
      <c r="H85" s="192" t="s">
        <v>1883</v>
      </c>
      <c r="I85" s="193" t="s">
        <v>1887</v>
      </c>
      <c r="J85" s="198"/>
      <c r="K85"/>
      <c r="L85" s="194"/>
      <c r="M85" s="159" t="s">
        <v>1885</v>
      </c>
      <c r="N85"/>
      <c r="O85" s="194"/>
      <c r="P85" t="s">
        <v>2230</v>
      </c>
      <c r="Q85" s="192"/>
      <c r="R85" s="199" t="str">
        <f>IF(promesas[[#This Row],[Fecha de Pago]]="", "", TEXT(promesas[[#This Row],[Fecha de Pago]], "mmm"))</f>
        <v/>
      </c>
      <c r="S85" s="12" t="str">
        <f>IF(promesas[[#This Row],[Fecha  promesa de pago]]="", "", TEXT(promesas[[#This Row],[Fecha  promesa de pago]], "mmm"))</f>
        <v/>
      </c>
      <c r="T85" s="13" t="str">
        <f>IF(promesas[[#This Row],[Fecha de Pago]]="", "", TEXT(promesas[[#This Row],[Fecha de Pago]], "dd/mmm"))</f>
        <v/>
      </c>
      <c r="U85" s="13" t="str">
        <f>IF(promesas[[#This Row],[Fecha  promesa de pago]]="", "", TEXT(promesas[[#This Row],[Fecha  promesa de pago]], "dd/mmm"))</f>
        <v/>
      </c>
      <c r="V85" s="14" t="str">
        <f>IF(LEN(TRIM(promesas[[#This Row],[Fecha  promesa de pago]]))&gt;0,1,"")</f>
        <v/>
      </c>
      <c r="W85" s="14" t="str">
        <f>IF(LEN(TRIM(promesas[[#This Row],[Fecha de Pago]]))&gt;0,1,"")</f>
        <v/>
      </c>
    </row>
    <row r="86" spans="1:23" ht="15.75" customHeight="1" x14ac:dyDescent="0.25">
      <c r="A86" s="11" t="str">
        <f>TEXT(promesas[[#This Row],[Marca temporal]],"dd/mmm")</f>
        <v>06/may</v>
      </c>
      <c r="B86" s="189">
        <v>46148.522540729165</v>
      </c>
      <c r="C86" s="190" t="s">
        <v>1897</v>
      </c>
      <c r="D86" s="190">
        <v>64935364</v>
      </c>
      <c r="E86" s="191">
        <v>362013070000</v>
      </c>
      <c r="F86" s="190" t="s">
        <v>4995</v>
      </c>
      <c r="G86" s="190" t="s">
        <v>1886</v>
      </c>
      <c r="H86" s="192" t="s">
        <v>1883</v>
      </c>
      <c r="I86" s="193" t="s">
        <v>1887</v>
      </c>
      <c r="J86" s="198"/>
      <c r="K86"/>
      <c r="L86" s="194"/>
      <c r="M86" s="159" t="s">
        <v>1885</v>
      </c>
      <c r="N86"/>
      <c r="O86" s="194"/>
      <c r="P86" t="s">
        <v>2230</v>
      </c>
      <c r="Q86" s="192"/>
      <c r="R86" s="199" t="str">
        <f>IF(promesas[[#This Row],[Fecha de Pago]]="", "", TEXT(promesas[[#This Row],[Fecha de Pago]], "mmm"))</f>
        <v/>
      </c>
      <c r="S86" s="12" t="str">
        <f>IF(promesas[[#This Row],[Fecha  promesa de pago]]="", "", TEXT(promesas[[#This Row],[Fecha  promesa de pago]], "mmm"))</f>
        <v/>
      </c>
      <c r="T86" s="13" t="str">
        <f>IF(promesas[[#This Row],[Fecha de Pago]]="", "", TEXT(promesas[[#This Row],[Fecha de Pago]], "dd/mmm"))</f>
        <v/>
      </c>
      <c r="U86" s="13" t="str">
        <f>IF(promesas[[#This Row],[Fecha  promesa de pago]]="", "", TEXT(promesas[[#This Row],[Fecha  promesa de pago]], "dd/mmm"))</f>
        <v/>
      </c>
      <c r="V86" s="14" t="str">
        <f>IF(LEN(TRIM(promesas[[#This Row],[Fecha  promesa de pago]]))&gt;0,1,"")</f>
        <v/>
      </c>
      <c r="W86" s="14" t="str">
        <f>IF(LEN(TRIM(promesas[[#This Row],[Fecha de Pago]]))&gt;0,1,"")</f>
        <v/>
      </c>
    </row>
    <row r="87" spans="1:23" ht="15.75" customHeight="1" x14ac:dyDescent="0.25">
      <c r="A87" s="11" t="str">
        <f>TEXT(promesas[[#This Row],[Marca temporal]],"dd/mmm")</f>
        <v>06/may</v>
      </c>
      <c r="B87" s="189">
        <v>46148.528609942128</v>
      </c>
      <c r="C87" s="190" t="s">
        <v>1897</v>
      </c>
      <c r="D87" s="190">
        <v>64590545</v>
      </c>
      <c r="E87" s="191">
        <v>313014210000</v>
      </c>
      <c r="F87" s="190" t="s">
        <v>4591</v>
      </c>
      <c r="G87" s="190" t="s">
        <v>1886</v>
      </c>
      <c r="H87" s="192" t="s">
        <v>1890</v>
      </c>
      <c r="I87" s="193" t="s">
        <v>1887</v>
      </c>
      <c r="J87" s="198"/>
      <c r="K87"/>
      <c r="L87" s="194"/>
      <c r="M87" s="159" t="s">
        <v>1885</v>
      </c>
      <c r="N87"/>
      <c r="O87" s="194"/>
      <c r="P87" t="s">
        <v>261</v>
      </c>
      <c r="Q87" s="192"/>
      <c r="R87" s="199" t="str">
        <f>IF(promesas[[#This Row],[Fecha de Pago]]="", "", TEXT(promesas[[#This Row],[Fecha de Pago]], "mmm"))</f>
        <v/>
      </c>
      <c r="S87" s="12" t="str">
        <f>IF(promesas[[#This Row],[Fecha  promesa de pago]]="", "", TEXT(promesas[[#This Row],[Fecha  promesa de pago]], "mmm"))</f>
        <v/>
      </c>
      <c r="T87" s="13" t="str">
        <f>IF(promesas[[#This Row],[Fecha de Pago]]="", "", TEXT(promesas[[#This Row],[Fecha de Pago]], "dd/mmm"))</f>
        <v/>
      </c>
      <c r="U87" s="13" t="str">
        <f>IF(promesas[[#This Row],[Fecha  promesa de pago]]="", "", TEXT(promesas[[#This Row],[Fecha  promesa de pago]], "dd/mmm"))</f>
        <v/>
      </c>
      <c r="V87" s="14" t="str">
        <f>IF(LEN(TRIM(promesas[[#This Row],[Fecha  promesa de pago]]))&gt;0,1,"")</f>
        <v/>
      </c>
      <c r="W87" s="14" t="str">
        <f>IF(LEN(TRIM(promesas[[#This Row],[Fecha de Pago]]))&gt;0,1,"")</f>
        <v/>
      </c>
    </row>
    <row r="88" spans="1:23" ht="15.75" customHeight="1" x14ac:dyDescent="0.25">
      <c r="A88" s="11" t="str">
        <f>TEXT(promesas[[#This Row],[Marca temporal]],"dd/mmm")</f>
        <v>06/may</v>
      </c>
      <c r="B88" s="189">
        <v>46148.533418923616</v>
      </c>
      <c r="C88" s="190" t="s">
        <v>1897</v>
      </c>
      <c r="D88" s="190">
        <v>69787829</v>
      </c>
      <c r="E88" s="191">
        <v>258018770000</v>
      </c>
      <c r="F88" s="190" t="s">
        <v>5778</v>
      </c>
      <c r="G88" s="190" t="s">
        <v>1886</v>
      </c>
      <c r="H88" s="192" t="s">
        <v>1883</v>
      </c>
      <c r="I88" s="193" t="s">
        <v>1887</v>
      </c>
      <c r="J88" s="198"/>
      <c r="K88"/>
      <c r="L88" s="194"/>
      <c r="M88" s="159" t="s">
        <v>1885</v>
      </c>
      <c r="N88"/>
      <c r="O88" s="194"/>
      <c r="P88" t="s">
        <v>261</v>
      </c>
      <c r="Q88" s="192"/>
      <c r="R88" s="199" t="str">
        <f>IF(promesas[[#This Row],[Fecha de Pago]]="", "", TEXT(promesas[[#This Row],[Fecha de Pago]], "mmm"))</f>
        <v/>
      </c>
      <c r="S88" s="12" t="str">
        <f>IF(promesas[[#This Row],[Fecha  promesa de pago]]="", "", TEXT(promesas[[#This Row],[Fecha  promesa de pago]], "mmm"))</f>
        <v/>
      </c>
      <c r="T88" s="13" t="str">
        <f>IF(promesas[[#This Row],[Fecha de Pago]]="", "", TEXT(promesas[[#This Row],[Fecha de Pago]], "dd/mmm"))</f>
        <v/>
      </c>
      <c r="U88" s="13" t="str">
        <f>IF(promesas[[#This Row],[Fecha  promesa de pago]]="", "", TEXT(promesas[[#This Row],[Fecha  promesa de pago]], "dd/mmm"))</f>
        <v/>
      </c>
      <c r="V88" s="14" t="str">
        <f>IF(LEN(TRIM(promesas[[#This Row],[Fecha  promesa de pago]]))&gt;0,1,"")</f>
        <v/>
      </c>
      <c r="W88" s="14" t="str">
        <f>IF(LEN(TRIM(promesas[[#This Row],[Fecha de Pago]]))&gt;0,1,"")</f>
        <v/>
      </c>
    </row>
    <row r="89" spans="1:23" ht="15.75" customHeight="1" x14ac:dyDescent="0.25">
      <c r="A89" s="11" t="str">
        <f>TEXT(promesas[[#This Row],[Marca temporal]],"dd/mmm")</f>
        <v>06/may</v>
      </c>
      <c r="B89" s="189">
        <v>46148.53685650463</v>
      </c>
      <c r="C89" s="190" t="s">
        <v>1897</v>
      </c>
      <c r="D89" s="190">
        <v>63368388</v>
      </c>
      <c r="E89" s="191">
        <v>362012640000</v>
      </c>
      <c r="F89" s="190" t="s">
        <v>4826</v>
      </c>
      <c r="G89" s="190" t="s">
        <v>1886</v>
      </c>
      <c r="H89" s="192" t="s">
        <v>1883</v>
      </c>
      <c r="I89" s="193" t="s">
        <v>1893</v>
      </c>
      <c r="J89" s="198"/>
      <c r="K89"/>
      <c r="L89" s="194"/>
      <c r="M89" s="159" t="s">
        <v>1885</v>
      </c>
      <c r="N89"/>
      <c r="O89" s="194"/>
      <c r="P89" t="s">
        <v>2230</v>
      </c>
      <c r="Q89" s="192"/>
      <c r="R89" s="199" t="str">
        <f>IF(promesas[[#This Row],[Fecha de Pago]]="", "", TEXT(promesas[[#This Row],[Fecha de Pago]], "mmm"))</f>
        <v/>
      </c>
      <c r="S89" s="12" t="str">
        <f>IF(promesas[[#This Row],[Fecha  promesa de pago]]="", "", TEXT(promesas[[#This Row],[Fecha  promesa de pago]], "mmm"))</f>
        <v/>
      </c>
      <c r="T89" s="13" t="str">
        <f>IF(promesas[[#This Row],[Fecha de Pago]]="", "", TEXT(promesas[[#This Row],[Fecha de Pago]], "dd/mmm"))</f>
        <v/>
      </c>
      <c r="U89" s="13" t="str">
        <f>IF(promesas[[#This Row],[Fecha  promesa de pago]]="", "", TEXT(promesas[[#This Row],[Fecha  promesa de pago]], "dd/mmm"))</f>
        <v/>
      </c>
      <c r="V89" s="14" t="str">
        <f>IF(LEN(TRIM(promesas[[#This Row],[Fecha  promesa de pago]]))&gt;0,1,"")</f>
        <v/>
      </c>
      <c r="W89" s="14" t="str">
        <f>IF(LEN(TRIM(promesas[[#This Row],[Fecha de Pago]]))&gt;0,1,"")</f>
        <v/>
      </c>
    </row>
    <row r="90" spans="1:23" ht="15.75" customHeight="1" x14ac:dyDescent="0.25">
      <c r="A90" s="11" t="str">
        <f>TEXT(promesas[[#This Row],[Marca temporal]],"dd/mmm")</f>
        <v>06/may</v>
      </c>
      <c r="B90" s="189">
        <v>46148.5408383912</v>
      </c>
      <c r="C90" s="190" t="s">
        <v>1897</v>
      </c>
      <c r="D90" s="190">
        <v>65910205</v>
      </c>
      <c r="E90" s="191">
        <v>365018580000</v>
      </c>
      <c r="F90" s="190" t="s">
        <v>5779</v>
      </c>
      <c r="G90" s="190" t="s">
        <v>1886</v>
      </c>
      <c r="H90" s="192" t="s">
        <v>1883</v>
      </c>
      <c r="I90" s="193" t="s">
        <v>1887</v>
      </c>
      <c r="J90" s="198"/>
      <c r="K90"/>
      <c r="L90" s="194"/>
      <c r="M90" s="159" t="s">
        <v>1885</v>
      </c>
      <c r="N90"/>
      <c r="O90" s="194"/>
      <c r="P90" t="s">
        <v>2230</v>
      </c>
      <c r="Q90" s="192"/>
      <c r="R90" s="199" t="str">
        <f>IF(promesas[[#This Row],[Fecha de Pago]]="", "", TEXT(promesas[[#This Row],[Fecha de Pago]], "mmm"))</f>
        <v/>
      </c>
      <c r="S90" s="12" t="str">
        <f>IF(promesas[[#This Row],[Fecha  promesa de pago]]="", "", TEXT(promesas[[#This Row],[Fecha  promesa de pago]], "mmm"))</f>
        <v/>
      </c>
      <c r="T90" s="13" t="str">
        <f>IF(promesas[[#This Row],[Fecha de Pago]]="", "", TEXT(promesas[[#This Row],[Fecha de Pago]], "dd/mmm"))</f>
        <v/>
      </c>
      <c r="U90" s="13" t="str">
        <f>IF(promesas[[#This Row],[Fecha  promesa de pago]]="", "", TEXT(promesas[[#This Row],[Fecha  promesa de pago]], "dd/mmm"))</f>
        <v/>
      </c>
      <c r="V90" s="14" t="str">
        <f>IF(LEN(TRIM(promesas[[#This Row],[Fecha  promesa de pago]]))&gt;0,1,"")</f>
        <v/>
      </c>
      <c r="W90" s="14" t="str">
        <f>IF(LEN(TRIM(promesas[[#This Row],[Fecha de Pago]]))&gt;0,1,"")</f>
        <v/>
      </c>
    </row>
    <row r="91" spans="1:23" ht="15.75" customHeight="1" x14ac:dyDescent="0.25">
      <c r="A91" s="11" t="str">
        <f>TEXT(promesas[[#This Row],[Marca temporal]],"dd/mmm")</f>
        <v>06/may</v>
      </c>
      <c r="B91" s="189">
        <v>46148.595364733796</v>
      </c>
      <c r="C91" s="190" t="s">
        <v>1897</v>
      </c>
      <c r="D91" s="190">
        <v>68129364</v>
      </c>
      <c r="E91" s="191">
        <v>364016430000</v>
      </c>
      <c r="F91" s="190" t="s">
        <v>5780</v>
      </c>
      <c r="G91" s="190" t="s">
        <v>1886</v>
      </c>
      <c r="H91" s="192" t="s">
        <v>1883</v>
      </c>
      <c r="I91" s="193" t="s">
        <v>1896</v>
      </c>
      <c r="J91" s="198"/>
      <c r="K91"/>
      <c r="L91" s="194"/>
      <c r="M91" s="159" t="s">
        <v>1885</v>
      </c>
      <c r="N91"/>
      <c r="O91" s="194"/>
      <c r="P91" t="s">
        <v>2230</v>
      </c>
      <c r="Q91" s="192"/>
      <c r="R91" s="199" t="str">
        <f>IF(promesas[[#This Row],[Fecha de Pago]]="", "", TEXT(promesas[[#This Row],[Fecha de Pago]], "mmm"))</f>
        <v/>
      </c>
      <c r="S91" s="12" t="str">
        <f>IF(promesas[[#This Row],[Fecha  promesa de pago]]="", "", TEXT(promesas[[#This Row],[Fecha  promesa de pago]], "mmm"))</f>
        <v/>
      </c>
      <c r="T91" s="13" t="str">
        <f>IF(promesas[[#This Row],[Fecha de Pago]]="", "", TEXT(promesas[[#This Row],[Fecha de Pago]], "dd/mmm"))</f>
        <v/>
      </c>
      <c r="U91" s="13" t="str">
        <f>IF(promesas[[#This Row],[Fecha  promesa de pago]]="", "", TEXT(promesas[[#This Row],[Fecha  promesa de pago]], "dd/mmm"))</f>
        <v/>
      </c>
      <c r="V91" s="14" t="str">
        <f>IF(LEN(TRIM(promesas[[#This Row],[Fecha  promesa de pago]]))&gt;0,1,"")</f>
        <v/>
      </c>
      <c r="W91" s="14" t="str">
        <f>IF(LEN(TRIM(promesas[[#This Row],[Fecha de Pago]]))&gt;0,1,"")</f>
        <v/>
      </c>
    </row>
    <row r="92" spans="1:23" ht="15.75" customHeight="1" x14ac:dyDescent="0.25">
      <c r="A92" s="11" t="str">
        <f>TEXT(promesas[[#This Row],[Marca temporal]],"dd/mmm")</f>
        <v>06/may</v>
      </c>
      <c r="B92" s="189">
        <v>46148.603231342597</v>
      </c>
      <c r="C92" s="190" t="s">
        <v>1897</v>
      </c>
      <c r="D92" s="190">
        <v>63189537</v>
      </c>
      <c r="E92" s="191">
        <v>368014360000</v>
      </c>
      <c r="F92" s="190" t="s">
        <v>5781</v>
      </c>
      <c r="G92" s="190" t="s">
        <v>1886</v>
      </c>
      <c r="H92" s="192" t="s">
        <v>1883</v>
      </c>
      <c r="I92" s="193" t="s">
        <v>1887</v>
      </c>
      <c r="J92" s="198"/>
      <c r="K92"/>
      <c r="L92" s="194"/>
      <c r="M92" s="159" t="s">
        <v>1885</v>
      </c>
      <c r="N92"/>
      <c r="O92" s="194"/>
      <c r="P92" t="s">
        <v>2230</v>
      </c>
      <c r="Q92" s="192"/>
      <c r="R92" s="199" t="str">
        <f>IF(promesas[[#This Row],[Fecha de Pago]]="", "", TEXT(promesas[[#This Row],[Fecha de Pago]], "mmm"))</f>
        <v/>
      </c>
      <c r="S92" s="12" t="str">
        <f>IF(promesas[[#This Row],[Fecha  promesa de pago]]="", "", TEXT(promesas[[#This Row],[Fecha  promesa de pago]], "mmm"))</f>
        <v/>
      </c>
      <c r="T92" s="13" t="str">
        <f>IF(promesas[[#This Row],[Fecha de Pago]]="", "", TEXT(promesas[[#This Row],[Fecha de Pago]], "dd/mmm"))</f>
        <v/>
      </c>
      <c r="U92" s="13" t="str">
        <f>IF(promesas[[#This Row],[Fecha  promesa de pago]]="", "", TEXT(promesas[[#This Row],[Fecha  promesa de pago]], "dd/mmm"))</f>
        <v/>
      </c>
      <c r="V92" s="14" t="str">
        <f>IF(LEN(TRIM(promesas[[#This Row],[Fecha  promesa de pago]]))&gt;0,1,"")</f>
        <v/>
      </c>
      <c r="W92" s="14" t="str">
        <f>IF(LEN(TRIM(promesas[[#This Row],[Fecha de Pago]]))&gt;0,1,"")</f>
        <v/>
      </c>
    </row>
    <row r="93" spans="1:23" ht="15.75" customHeight="1" x14ac:dyDescent="0.25">
      <c r="A93" s="11" t="str">
        <f>TEXT(promesas[[#This Row],[Marca temporal]],"dd/mmm")</f>
        <v>06/may</v>
      </c>
      <c r="B93" s="189">
        <v>46148.610542372684</v>
      </c>
      <c r="C93" s="190" t="s">
        <v>1897</v>
      </c>
      <c r="D93" s="190">
        <v>69686466</v>
      </c>
      <c r="E93" s="191">
        <v>363013770000</v>
      </c>
      <c r="F93" s="190" t="s">
        <v>5782</v>
      </c>
      <c r="G93" s="190" t="s">
        <v>1886</v>
      </c>
      <c r="H93" s="192" t="s">
        <v>1883</v>
      </c>
      <c r="I93" s="193" t="s">
        <v>1895</v>
      </c>
      <c r="J93" s="198"/>
      <c r="K93"/>
      <c r="L93" s="194"/>
      <c r="M93" s="159" t="s">
        <v>1885</v>
      </c>
      <c r="N93"/>
      <c r="O93" s="194"/>
      <c r="P93" t="s">
        <v>2230</v>
      </c>
      <c r="Q93" s="192"/>
      <c r="R93" s="199" t="str">
        <f>IF(promesas[[#This Row],[Fecha de Pago]]="", "", TEXT(promesas[[#This Row],[Fecha de Pago]], "mmm"))</f>
        <v/>
      </c>
      <c r="S93" s="12" t="str">
        <f>IF(promesas[[#This Row],[Fecha  promesa de pago]]="", "", TEXT(promesas[[#This Row],[Fecha  promesa de pago]], "mmm"))</f>
        <v/>
      </c>
      <c r="T93" s="13" t="str">
        <f>IF(promesas[[#This Row],[Fecha de Pago]]="", "", TEXT(promesas[[#This Row],[Fecha de Pago]], "dd/mmm"))</f>
        <v/>
      </c>
      <c r="U93" s="13" t="str">
        <f>IF(promesas[[#This Row],[Fecha  promesa de pago]]="", "", TEXT(promesas[[#This Row],[Fecha  promesa de pago]], "dd/mmm"))</f>
        <v/>
      </c>
      <c r="V93" s="14" t="str">
        <f>IF(LEN(TRIM(promesas[[#This Row],[Fecha  promesa de pago]]))&gt;0,1,"")</f>
        <v/>
      </c>
      <c r="W93" s="14" t="str">
        <f>IF(LEN(TRIM(promesas[[#This Row],[Fecha de Pago]]))&gt;0,1,"")</f>
        <v/>
      </c>
    </row>
    <row r="94" spans="1:23" ht="15.75" customHeight="1" x14ac:dyDescent="0.25">
      <c r="A94" s="11" t="str">
        <f>TEXT(promesas[[#This Row],[Marca temporal]],"dd/mmm")</f>
        <v>06/may</v>
      </c>
      <c r="B94" s="189">
        <v>46148.615266203706</v>
      </c>
      <c r="C94" s="190" t="s">
        <v>1897</v>
      </c>
      <c r="D94" s="190">
        <v>64975971</v>
      </c>
      <c r="E94" s="191">
        <v>369016990000</v>
      </c>
      <c r="F94" s="190" t="s">
        <v>5001</v>
      </c>
      <c r="G94" s="190" t="s">
        <v>1886</v>
      </c>
      <c r="H94" s="192" t="s">
        <v>1883</v>
      </c>
      <c r="I94" s="193" t="s">
        <v>1893</v>
      </c>
      <c r="J94" s="198"/>
      <c r="K94"/>
      <c r="L94" s="194"/>
      <c r="M94" s="159" t="s">
        <v>1885</v>
      </c>
      <c r="N94"/>
      <c r="O94" s="194"/>
      <c r="P94" t="s">
        <v>2230</v>
      </c>
      <c r="Q94" s="192"/>
      <c r="R94" s="199" t="str">
        <f>IF(promesas[[#This Row],[Fecha de Pago]]="", "", TEXT(promesas[[#This Row],[Fecha de Pago]], "mmm"))</f>
        <v/>
      </c>
      <c r="S94" s="12" t="str">
        <f>IF(promesas[[#This Row],[Fecha  promesa de pago]]="", "", TEXT(promesas[[#This Row],[Fecha  promesa de pago]], "mmm"))</f>
        <v/>
      </c>
      <c r="T94" s="13" t="str">
        <f>IF(promesas[[#This Row],[Fecha de Pago]]="", "", TEXT(promesas[[#This Row],[Fecha de Pago]], "dd/mmm"))</f>
        <v/>
      </c>
      <c r="U94" s="13" t="str">
        <f>IF(promesas[[#This Row],[Fecha  promesa de pago]]="", "", TEXT(promesas[[#This Row],[Fecha  promesa de pago]], "dd/mmm"))</f>
        <v/>
      </c>
      <c r="V94" s="14" t="str">
        <f>IF(LEN(TRIM(promesas[[#This Row],[Fecha  promesa de pago]]))&gt;0,1,"")</f>
        <v/>
      </c>
      <c r="W94" s="14" t="str">
        <f>IF(LEN(TRIM(promesas[[#This Row],[Fecha de Pago]]))&gt;0,1,"")</f>
        <v/>
      </c>
    </row>
    <row r="95" spans="1:23" ht="15.75" customHeight="1" x14ac:dyDescent="0.25">
      <c r="A95" s="11" t="str">
        <f>TEXT(promesas[[#This Row],[Marca temporal]],"dd/mmm")</f>
        <v>06/may</v>
      </c>
      <c r="B95" s="189">
        <v>46148.619902743056</v>
      </c>
      <c r="C95" s="190" t="s">
        <v>1897</v>
      </c>
      <c r="D95" s="190">
        <v>64228138</v>
      </c>
      <c r="E95" s="191">
        <v>368014920000</v>
      </c>
      <c r="F95" s="190" t="s">
        <v>5783</v>
      </c>
      <c r="G95" s="190" t="s">
        <v>1886</v>
      </c>
      <c r="H95" s="192" t="s">
        <v>1883</v>
      </c>
      <c r="I95" s="193" t="s">
        <v>1887</v>
      </c>
      <c r="J95" s="198"/>
      <c r="K95"/>
      <c r="L95" s="194"/>
      <c r="M95" s="159" t="s">
        <v>1885</v>
      </c>
      <c r="N95"/>
      <c r="O95" s="194"/>
      <c r="P95" t="s">
        <v>261</v>
      </c>
      <c r="Q95" s="192"/>
      <c r="R95" s="199" t="str">
        <f>IF(promesas[[#This Row],[Fecha de Pago]]="", "", TEXT(promesas[[#This Row],[Fecha de Pago]], "mmm"))</f>
        <v/>
      </c>
      <c r="S95" s="12" t="str">
        <f>IF(promesas[[#This Row],[Fecha  promesa de pago]]="", "", TEXT(promesas[[#This Row],[Fecha  promesa de pago]], "mmm"))</f>
        <v/>
      </c>
      <c r="T95" s="13" t="str">
        <f>IF(promesas[[#This Row],[Fecha de Pago]]="", "", TEXT(promesas[[#This Row],[Fecha de Pago]], "dd/mmm"))</f>
        <v/>
      </c>
      <c r="U95" s="13" t="str">
        <f>IF(promesas[[#This Row],[Fecha  promesa de pago]]="", "", TEXT(promesas[[#This Row],[Fecha  promesa de pago]], "dd/mmm"))</f>
        <v/>
      </c>
      <c r="V95" s="14" t="str">
        <f>IF(LEN(TRIM(promesas[[#This Row],[Fecha  promesa de pago]]))&gt;0,1,"")</f>
        <v/>
      </c>
      <c r="W95" s="14" t="str">
        <f>IF(LEN(TRIM(promesas[[#This Row],[Fecha de Pago]]))&gt;0,1,"")</f>
        <v/>
      </c>
    </row>
    <row r="96" spans="1:23" ht="15.75" customHeight="1" x14ac:dyDescent="0.25">
      <c r="A96" s="11" t="str">
        <f>TEXT(promesas[[#This Row],[Marca temporal]],"dd/mmm")</f>
        <v>06/may</v>
      </c>
      <c r="B96" s="189">
        <v>46148.623270104166</v>
      </c>
      <c r="C96" s="190" t="s">
        <v>1897</v>
      </c>
      <c r="D96" s="190">
        <v>69690208</v>
      </c>
      <c r="E96" s="191">
        <v>361006620000</v>
      </c>
      <c r="F96" s="190" t="s">
        <v>5784</v>
      </c>
      <c r="G96" s="190" t="s">
        <v>1886</v>
      </c>
      <c r="H96" s="192" t="s">
        <v>1891</v>
      </c>
      <c r="I96" s="193" t="s">
        <v>1893</v>
      </c>
      <c r="J96" s="198"/>
      <c r="K96"/>
      <c r="L96" s="194"/>
      <c r="M96" s="159" t="s">
        <v>1885</v>
      </c>
      <c r="N96"/>
      <c r="O96" s="194"/>
      <c r="P96" s="195" t="s">
        <v>2229</v>
      </c>
      <c r="Q96" s="192"/>
      <c r="R96" s="199" t="str">
        <f>IF(promesas[[#This Row],[Fecha de Pago]]="", "", TEXT(promesas[[#This Row],[Fecha de Pago]], "mmm"))</f>
        <v/>
      </c>
      <c r="S96" s="12" t="str">
        <f>IF(promesas[[#This Row],[Fecha  promesa de pago]]="", "", TEXT(promesas[[#This Row],[Fecha  promesa de pago]], "mmm"))</f>
        <v/>
      </c>
      <c r="T96" s="13" t="str">
        <f>IF(promesas[[#This Row],[Fecha de Pago]]="", "", TEXT(promesas[[#This Row],[Fecha de Pago]], "dd/mmm"))</f>
        <v/>
      </c>
      <c r="U96" s="13" t="str">
        <f>IF(promesas[[#This Row],[Fecha  promesa de pago]]="", "", TEXT(promesas[[#This Row],[Fecha  promesa de pago]], "dd/mmm"))</f>
        <v/>
      </c>
      <c r="V96" s="14" t="str">
        <f>IF(LEN(TRIM(promesas[[#This Row],[Fecha  promesa de pago]]))&gt;0,1,"")</f>
        <v/>
      </c>
      <c r="W96" s="14" t="str">
        <f>IF(LEN(TRIM(promesas[[#This Row],[Fecha de Pago]]))&gt;0,1,"")</f>
        <v/>
      </c>
    </row>
    <row r="97" spans="1:23" ht="15.75" customHeight="1" x14ac:dyDescent="0.25">
      <c r="A97" s="11" t="str">
        <f>TEXT(promesas[[#This Row],[Marca temporal]],"dd/mmm")</f>
        <v>06/may</v>
      </c>
      <c r="B97" s="189">
        <v>46148.628900983793</v>
      </c>
      <c r="C97" s="190" t="s">
        <v>1897</v>
      </c>
      <c r="D97" s="190">
        <v>65566105</v>
      </c>
      <c r="E97" s="191">
        <v>365007830000</v>
      </c>
      <c r="F97" s="190" t="s">
        <v>4745</v>
      </c>
      <c r="G97" s="190" t="s">
        <v>1886</v>
      </c>
      <c r="H97" s="192" t="s">
        <v>1883</v>
      </c>
      <c r="I97" s="193" t="s">
        <v>1894</v>
      </c>
      <c r="J97" s="198"/>
      <c r="K97"/>
      <c r="L97" s="194"/>
      <c r="M97" s="159" t="s">
        <v>1885</v>
      </c>
      <c r="N97"/>
      <c r="O97" s="194"/>
      <c r="P97" t="s">
        <v>2230</v>
      </c>
      <c r="Q97" s="192"/>
      <c r="R97" s="199" t="str">
        <f>IF(promesas[[#This Row],[Fecha de Pago]]="", "", TEXT(promesas[[#This Row],[Fecha de Pago]], "mmm"))</f>
        <v/>
      </c>
      <c r="S97" s="12" t="str">
        <f>IF(promesas[[#This Row],[Fecha  promesa de pago]]="", "", TEXT(promesas[[#This Row],[Fecha  promesa de pago]], "mmm"))</f>
        <v/>
      </c>
      <c r="T97" s="13" t="str">
        <f>IF(promesas[[#This Row],[Fecha de Pago]]="", "", TEXT(promesas[[#This Row],[Fecha de Pago]], "dd/mmm"))</f>
        <v/>
      </c>
      <c r="U97" s="13" t="str">
        <f>IF(promesas[[#This Row],[Fecha  promesa de pago]]="", "", TEXT(promesas[[#This Row],[Fecha  promesa de pago]], "dd/mmm"))</f>
        <v/>
      </c>
      <c r="V97" s="14" t="str">
        <f>IF(LEN(TRIM(promesas[[#This Row],[Fecha  promesa de pago]]))&gt;0,1,"")</f>
        <v/>
      </c>
      <c r="W97" s="14" t="str">
        <f>IF(LEN(TRIM(promesas[[#This Row],[Fecha de Pago]]))&gt;0,1,"")</f>
        <v/>
      </c>
    </row>
    <row r="98" spans="1:23" ht="15.75" customHeight="1" x14ac:dyDescent="0.25">
      <c r="A98" s="11" t="str">
        <f>TEXT(promesas[[#This Row],[Marca temporal]],"dd/mmm")</f>
        <v>06/may</v>
      </c>
      <c r="B98" s="189">
        <v>46148.632868969908</v>
      </c>
      <c r="C98" s="190" t="s">
        <v>1897</v>
      </c>
      <c r="D98" s="190">
        <v>63200713</v>
      </c>
      <c r="E98" s="191">
        <v>364011660000</v>
      </c>
      <c r="F98" s="190" t="s">
        <v>5785</v>
      </c>
      <c r="G98" s="190" t="s">
        <v>1886</v>
      </c>
      <c r="H98" s="192" t="s">
        <v>1883</v>
      </c>
      <c r="I98" s="193" t="s">
        <v>1887</v>
      </c>
      <c r="J98" s="198"/>
      <c r="K98"/>
      <c r="L98" s="194"/>
      <c r="M98" s="159" t="s">
        <v>1885</v>
      </c>
      <c r="N98"/>
      <c r="O98" s="194"/>
      <c r="P98" t="s">
        <v>261</v>
      </c>
      <c r="Q98" s="192"/>
      <c r="R98" s="199" t="str">
        <f>IF(promesas[[#This Row],[Fecha de Pago]]="", "", TEXT(promesas[[#This Row],[Fecha de Pago]], "mmm"))</f>
        <v/>
      </c>
      <c r="S98" s="12" t="str">
        <f>IF(promesas[[#This Row],[Fecha  promesa de pago]]="", "", TEXT(promesas[[#This Row],[Fecha  promesa de pago]], "mmm"))</f>
        <v/>
      </c>
      <c r="T98" s="13" t="str">
        <f>IF(promesas[[#This Row],[Fecha de Pago]]="", "", TEXT(promesas[[#This Row],[Fecha de Pago]], "dd/mmm"))</f>
        <v/>
      </c>
      <c r="U98" s="13" t="str">
        <f>IF(promesas[[#This Row],[Fecha  promesa de pago]]="", "", TEXT(promesas[[#This Row],[Fecha  promesa de pago]], "dd/mmm"))</f>
        <v/>
      </c>
      <c r="V98" s="14" t="str">
        <f>IF(LEN(TRIM(promesas[[#This Row],[Fecha  promesa de pago]]))&gt;0,1,"")</f>
        <v/>
      </c>
      <c r="W98" s="14" t="str">
        <f>IF(LEN(TRIM(promesas[[#This Row],[Fecha de Pago]]))&gt;0,1,"")</f>
        <v/>
      </c>
    </row>
    <row r="99" spans="1:23" ht="15.75" customHeight="1" x14ac:dyDescent="0.25">
      <c r="A99" s="11" t="str">
        <f>TEXT(promesas[[#This Row],[Marca temporal]],"dd/mmm")</f>
        <v>06/may</v>
      </c>
      <c r="B99" s="189">
        <v>46148.638912395836</v>
      </c>
      <c r="C99" s="190" t="s">
        <v>1897</v>
      </c>
      <c r="D99" s="190">
        <v>63865641</v>
      </c>
      <c r="E99" s="191">
        <v>354383650000</v>
      </c>
      <c r="F99" s="190" t="s">
        <v>4024</v>
      </c>
      <c r="G99" s="190" t="s">
        <v>1886</v>
      </c>
      <c r="H99" s="192" t="s">
        <v>1883</v>
      </c>
      <c r="I99" s="193" t="s">
        <v>1895</v>
      </c>
      <c r="J99" s="198"/>
      <c r="K99"/>
      <c r="L99" s="194"/>
      <c r="M99" s="159" t="s">
        <v>1885</v>
      </c>
      <c r="N99"/>
      <c r="O99" s="194"/>
      <c r="P99" t="s">
        <v>2230</v>
      </c>
      <c r="Q99" s="192"/>
      <c r="R99" s="199" t="str">
        <f>IF(promesas[[#This Row],[Fecha de Pago]]="", "", TEXT(promesas[[#This Row],[Fecha de Pago]], "mmm"))</f>
        <v/>
      </c>
      <c r="S99" s="12" t="str">
        <f>IF(promesas[[#This Row],[Fecha  promesa de pago]]="", "", TEXT(promesas[[#This Row],[Fecha  promesa de pago]], "mmm"))</f>
        <v/>
      </c>
      <c r="T99" s="13" t="str">
        <f>IF(promesas[[#This Row],[Fecha de Pago]]="", "", TEXT(promesas[[#This Row],[Fecha de Pago]], "dd/mmm"))</f>
        <v/>
      </c>
      <c r="U99" s="13" t="str">
        <f>IF(promesas[[#This Row],[Fecha  promesa de pago]]="", "", TEXT(promesas[[#This Row],[Fecha  promesa de pago]], "dd/mmm"))</f>
        <v/>
      </c>
      <c r="V99" s="14" t="str">
        <f>IF(LEN(TRIM(promesas[[#This Row],[Fecha  promesa de pago]]))&gt;0,1,"")</f>
        <v/>
      </c>
      <c r="W99" s="14" t="str">
        <f>IF(LEN(TRIM(promesas[[#This Row],[Fecha de Pago]]))&gt;0,1,"")</f>
        <v/>
      </c>
    </row>
    <row r="100" spans="1:23" ht="15.75" customHeight="1" x14ac:dyDescent="0.25">
      <c r="A100" s="11" t="str">
        <f>TEXT(promesas[[#This Row],[Marca temporal]],"dd/mmm")</f>
        <v>06/may</v>
      </c>
      <c r="B100" s="189">
        <v>46148.645442719906</v>
      </c>
      <c r="C100" s="190" t="s">
        <v>1897</v>
      </c>
      <c r="D100" s="190">
        <v>63440247</v>
      </c>
      <c r="E100" s="191">
        <v>351374870000</v>
      </c>
      <c r="F100" s="190" t="s">
        <v>4840</v>
      </c>
      <c r="G100" s="190" t="s">
        <v>1886</v>
      </c>
      <c r="H100" s="192" t="s">
        <v>1883</v>
      </c>
      <c r="I100" s="193" t="s">
        <v>1887</v>
      </c>
      <c r="J100" s="198"/>
      <c r="K100"/>
      <c r="L100" s="194"/>
      <c r="M100" s="159" t="s">
        <v>1885</v>
      </c>
      <c r="N100"/>
      <c r="O100" s="194"/>
      <c r="P100" t="s">
        <v>2230</v>
      </c>
      <c r="Q100" s="192"/>
      <c r="R100" s="199" t="str">
        <f>IF(promesas[[#This Row],[Fecha de Pago]]="", "", TEXT(promesas[[#This Row],[Fecha de Pago]], "mmm"))</f>
        <v/>
      </c>
      <c r="S100" s="12" t="str">
        <f>IF(promesas[[#This Row],[Fecha  promesa de pago]]="", "", TEXT(promesas[[#This Row],[Fecha  promesa de pago]], "mmm"))</f>
        <v/>
      </c>
      <c r="T100" s="13" t="str">
        <f>IF(promesas[[#This Row],[Fecha de Pago]]="", "", TEXT(promesas[[#This Row],[Fecha de Pago]], "dd/mmm"))</f>
        <v/>
      </c>
      <c r="U100" s="13" t="str">
        <f>IF(promesas[[#This Row],[Fecha  promesa de pago]]="", "", TEXT(promesas[[#This Row],[Fecha  promesa de pago]], "dd/mmm"))</f>
        <v/>
      </c>
      <c r="V100" s="14" t="str">
        <f>IF(LEN(TRIM(promesas[[#This Row],[Fecha  promesa de pago]]))&gt;0,1,"")</f>
        <v/>
      </c>
      <c r="W100" s="14" t="str">
        <f>IF(LEN(TRIM(promesas[[#This Row],[Fecha de Pago]]))&gt;0,1,"")</f>
        <v/>
      </c>
    </row>
    <row r="101" spans="1:23" ht="15.75" customHeight="1" x14ac:dyDescent="0.25">
      <c r="A101" s="11" t="str">
        <f>TEXT(promesas[[#This Row],[Marca temporal]],"dd/mmm")</f>
        <v>06/may</v>
      </c>
      <c r="B101" s="189">
        <v>46148.651055312497</v>
      </c>
      <c r="C101" s="190" t="s">
        <v>1897</v>
      </c>
      <c r="D101" s="190">
        <v>68983295</v>
      </c>
      <c r="E101" s="191">
        <v>361014320000</v>
      </c>
      <c r="F101" s="190" t="s">
        <v>5786</v>
      </c>
      <c r="G101" s="190" t="s">
        <v>1886</v>
      </c>
      <c r="H101" s="192" t="s">
        <v>1883</v>
      </c>
      <c r="I101" s="193" t="s">
        <v>1894</v>
      </c>
      <c r="J101" s="198"/>
      <c r="K101"/>
      <c r="L101" s="194"/>
      <c r="M101" s="159" t="s">
        <v>1885</v>
      </c>
      <c r="N101"/>
      <c r="O101" s="194"/>
      <c r="P101" t="s">
        <v>2230</v>
      </c>
      <c r="Q101" s="192"/>
      <c r="R101" s="199" t="str">
        <f>IF(promesas[[#This Row],[Fecha de Pago]]="", "", TEXT(promesas[[#This Row],[Fecha de Pago]], "mmm"))</f>
        <v/>
      </c>
      <c r="S101" s="12" t="str">
        <f>IF(promesas[[#This Row],[Fecha  promesa de pago]]="", "", TEXT(promesas[[#This Row],[Fecha  promesa de pago]], "mmm"))</f>
        <v/>
      </c>
      <c r="T101" s="13" t="str">
        <f>IF(promesas[[#This Row],[Fecha de Pago]]="", "", TEXT(promesas[[#This Row],[Fecha de Pago]], "dd/mmm"))</f>
        <v/>
      </c>
      <c r="U101" s="13" t="str">
        <f>IF(promesas[[#This Row],[Fecha  promesa de pago]]="", "", TEXT(promesas[[#This Row],[Fecha  promesa de pago]], "dd/mmm"))</f>
        <v/>
      </c>
      <c r="V101" s="14" t="str">
        <f>IF(LEN(TRIM(promesas[[#This Row],[Fecha  promesa de pago]]))&gt;0,1,"")</f>
        <v/>
      </c>
      <c r="W101" s="14" t="str">
        <f>IF(LEN(TRIM(promesas[[#This Row],[Fecha de Pago]]))&gt;0,1,"")</f>
        <v/>
      </c>
    </row>
    <row r="102" spans="1:23" ht="15.75" customHeight="1" x14ac:dyDescent="0.25">
      <c r="A102" s="11" t="str">
        <f>TEXT(promesas[[#This Row],[Marca temporal]],"dd/mmm")</f>
        <v>06/may</v>
      </c>
      <c r="B102" s="189">
        <v>46148.658554837966</v>
      </c>
      <c r="C102" s="190" t="s">
        <v>1897</v>
      </c>
      <c r="D102" s="190">
        <v>66015214</v>
      </c>
      <c r="E102" s="191">
        <v>368012950000</v>
      </c>
      <c r="F102" s="190" t="s">
        <v>5787</v>
      </c>
      <c r="G102" s="190" t="s">
        <v>1886</v>
      </c>
      <c r="H102" s="192" t="s">
        <v>1883</v>
      </c>
      <c r="I102" s="193" t="s">
        <v>1887</v>
      </c>
      <c r="J102" s="198"/>
      <c r="K102"/>
      <c r="L102" s="194"/>
      <c r="M102" s="159" t="s">
        <v>1885</v>
      </c>
      <c r="N102"/>
      <c r="O102" s="194"/>
      <c r="P102" t="s">
        <v>2230</v>
      </c>
      <c r="Q102" s="192"/>
      <c r="R102" s="199" t="str">
        <f>IF(promesas[[#This Row],[Fecha de Pago]]="", "", TEXT(promesas[[#This Row],[Fecha de Pago]], "mmm"))</f>
        <v/>
      </c>
      <c r="S102" s="12" t="str">
        <f>IF(promesas[[#This Row],[Fecha  promesa de pago]]="", "", TEXT(promesas[[#This Row],[Fecha  promesa de pago]], "mmm"))</f>
        <v/>
      </c>
      <c r="T102" s="13" t="str">
        <f>IF(promesas[[#This Row],[Fecha de Pago]]="", "", TEXT(promesas[[#This Row],[Fecha de Pago]], "dd/mmm"))</f>
        <v/>
      </c>
      <c r="U102" s="13" t="str">
        <f>IF(promesas[[#This Row],[Fecha  promesa de pago]]="", "", TEXT(promesas[[#This Row],[Fecha  promesa de pago]], "dd/mmm"))</f>
        <v/>
      </c>
      <c r="V102" s="14" t="str">
        <f>IF(LEN(TRIM(promesas[[#This Row],[Fecha  promesa de pago]]))&gt;0,1,"")</f>
        <v/>
      </c>
      <c r="W102" s="14" t="str">
        <f>IF(LEN(TRIM(promesas[[#This Row],[Fecha de Pago]]))&gt;0,1,"")</f>
        <v/>
      </c>
    </row>
    <row r="103" spans="1:23" ht="15.75" customHeight="1" x14ac:dyDescent="0.25">
      <c r="A103" s="11" t="str">
        <f>TEXT(promesas[[#This Row],[Marca temporal]],"dd/mmm")</f>
        <v>06/may</v>
      </c>
      <c r="B103" s="189">
        <v>46148.66489641204</v>
      </c>
      <c r="C103" s="190" t="s">
        <v>1897</v>
      </c>
      <c r="D103" s="190">
        <v>69455189</v>
      </c>
      <c r="E103" s="191">
        <v>369010770000</v>
      </c>
      <c r="F103" s="190" t="s">
        <v>5603</v>
      </c>
      <c r="G103" s="190" t="s">
        <v>1886</v>
      </c>
      <c r="H103" s="192" t="s">
        <v>1883</v>
      </c>
      <c r="I103" s="193" t="s">
        <v>1887</v>
      </c>
      <c r="J103" s="198"/>
      <c r="K103"/>
      <c r="L103" s="194"/>
      <c r="M103" s="159" t="s">
        <v>1885</v>
      </c>
      <c r="N103"/>
      <c r="O103" s="194"/>
      <c r="P103" t="s">
        <v>2230</v>
      </c>
      <c r="Q103" s="192"/>
      <c r="R103" s="199" t="str">
        <f>IF(promesas[[#This Row],[Fecha de Pago]]="", "", TEXT(promesas[[#This Row],[Fecha de Pago]], "mmm"))</f>
        <v/>
      </c>
      <c r="S103" s="12" t="str">
        <f>IF(promesas[[#This Row],[Fecha  promesa de pago]]="", "", TEXT(promesas[[#This Row],[Fecha  promesa de pago]], "mmm"))</f>
        <v/>
      </c>
      <c r="T103" s="13" t="str">
        <f>IF(promesas[[#This Row],[Fecha de Pago]]="", "", TEXT(promesas[[#This Row],[Fecha de Pago]], "dd/mmm"))</f>
        <v/>
      </c>
      <c r="U103" s="13" t="str">
        <f>IF(promesas[[#This Row],[Fecha  promesa de pago]]="", "", TEXT(promesas[[#This Row],[Fecha  promesa de pago]], "dd/mmm"))</f>
        <v/>
      </c>
      <c r="V103" s="14" t="str">
        <f>IF(LEN(TRIM(promesas[[#This Row],[Fecha  promesa de pago]]))&gt;0,1,"")</f>
        <v/>
      </c>
      <c r="W103" s="14" t="str">
        <f>IF(LEN(TRIM(promesas[[#This Row],[Fecha de Pago]]))&gt;0,1,"")</f>
        <v/>
      </c>
    </row>
    <row r="104" spans="1:23" ht="15.75" customHeight="1" x14ac:dyDescent="0.25">
      <c r="A104" s="11" t="str">
        <f>TEXT(promesas[[#This Row],[Marca temporal]],"dd/mmm")</f>
        <v>06/may</v>
      </c>
      <c r="B104" s="189">
        <v>46148.669162442129</v>
      </c>
      <c r="C104" s="190" t="s">
        <v>1897</v>
      </c>
      <c r="D104" s="190">
        <v>61989416</v>
      </c>
      <c r="E104" s="191">
        <v>362008590000</v>
      </c>
      <c r="F104" s="190" t="s">
        <v>4715</v>
      </c>
      <c r="G104" s="190" t="s">
        <v>1886</v>
      </c>
      <c r="H104" s="192" t="s">
        <v>1883</v>
      </c>
      <c r="I104" s="193" t="s">
        <v>1887</v>
      </c>
      <c r="J104" s="198"/>
      <c r="K104"/>
      <c r="L104" s="194"/>
      <c r="M104" s="159" t="s">
        <v>1885</v>
      </c>
      <c r="N104"/>
      <c r="O104" s="194"/>
      <c r="P104" t="s">
        <v>2230</v>
      </c>
      <c r="Q104" s="192"/>
      <c r="R104" s="199" t="str">
        <f>IF(promesas[[#This Row],[Fecha de Pago]]="", "", TEXT(promesas[[#This Row],[Fecha de Pago]], "mmm"))</f>
        <v/>
      </c>
      <c r="S104" s="12" t="str">
        <f>IF(promesas[[#This Row],[Fecha  promesa de pago]]="", "", TEXT(promesas[[#This Row],[Fecha  promesa de pago]], "mmm"))</f>
        <v/>
      </c>
      <c r="T104" s="13" t="str">
        <f>IF(promesas[[#This Row],[Fecha de Pago]]="", "", TEXT(promesas[[#This Row],[Fecha de Pago]], "dd/mmm"))</f>
        <v/>
      </c>
      <c r="U104" s="13" t="str">
        <f>IF(promesas[[#This Row],[Fecha  promesa de pago]]="", "", TEXT(promesas[[#This Row],[Fecha  promesa de pago]], "dd/mmm"))</f>
        <v/>
      </c>
      <c r="V104" s="14" t="str">
        <f>IF(LEN(TRIM(promesas[[#This Row],[Fecha  promesa de pago]]))&gt;0,1,"")</f>
        <v/>
      </c>
      <c r="W104" s="14" t="str">
        <f>IF(LEN(TRIM(promesas[[#This Row],[Fecha de Pago]]))&gt;0,1,"")</f>
        <v/>
      </c>
    </row>
    <row r="105" spans="1:23" ht="15.75" customHeight="1" x14ac:dyDescent="0.25">
      <c r="A105" s="11" t="str">
        <f>TEXT(promesas[[#This Row],[Marca temporal]],"dd/mmm")</f>
        <v>06/may</v>
      </c>
      <c r="B105" s="189">
        <v>46148.673153877317</v>
      </c>
      <c r="C105" s="190" t="s">
        <v>1897</v>
      </c>
      <c r="D105" s="190">
        <v>64062698</v>
      </c>
      <c r="E105" s="191">
        <v>366011670000</v>
      </c>
      <c r="F105" s="190" t="s">
        <v>5788</v>
      </c>
      <c r="G105" s="190" t="s">
        <v>1886</v>
      </c>
      <c r="H105" s="192" t="s">
        <v>1883</v>
      </c>
      <c r="I105" s="193" t="s">
        <v>1895</v>
      </c>
      <c r="J105" s="198"/>
      <c r="K105"/>
      <c r="L105" s="194"/>
      <c r="M105" s="159" t="s">
        <v>1885</v>
      </c>
      <c r="N105"/>
      <c r="O105" s="194"/>
      <c r="P105" s="195" t="s">
        <v>2229</v>
      </c>
      <c r="Q105" s="192"/>
      <c r="R105" s="199" t="str">
        <f>IF(promesas[[#This Row],[Fecha de Pago]]="", "", TEXT(promesas[[#This Row],[Fecha de Pago]], "mmm"))</f>
        <v/>
      </c>
      <c r="S105" s="12" t="str">
        <f>IF(promesas[[#This Row],[Fecha  promesa de pago]]="", "", TEXT(promesas[[#This Row],[Fecha  promesa de pago]], "mmm"))</f>
        <v/>
      </c>
      <c r="T105" s="13" t="str">
        <f>IF(promesas[[#This Row],[Fecha de Pago]]="", "", TEXT(promesas[[#This Row],[Fecha de Pago]], "dd/mmm"))</f>
        <v/>
      </c>
      <c r="U105" s="13" t="str">
        <f>IF(promesas[[#This Row],[Fecha  promesa de pago]]="", "", TEXT(promesas[[#This Row],[Fecha  promesa de pago]], "dd/mmm"))</f>
        <v/>
      </c>
      <c r="V105" s="14" t="str">
        <f>IF(LEN(TRIM(promesas[[#This Row],[Fecha  promesa de pago]]))&gt;0,1,"")</f>
        <v/>
      </c>
      <c r="W105" s="14" t="str">
        <f>IF(LEN(TRIM(promesas[[#This Row],[Fecha de Pago]]))&gt;0,1,"")</f>
        <v/>
      </c>
    </row>
    <row r="106" spans="1:23" ht="15.75" customHeight="1" x14ac:dyDescent="0.25">
      <c r="A106" s="11" t="str">
        <f>TEXT(promesas[[#This Row],[Marca temporal]],"dd/mmm")</f>
        <v>06/may</v>
      </c>
      <c r="B106" s="189">
        <v>46148.681573310183</v>
      </c>
      <c r="C106" s="190" t="s">
        <v>1897</v>
      </c>
      <c r="D106" s="190">
        <v>65194547</v>
      </c>
      <c r="E106" s="191">
        <v>366016460000</v>
      </c>
      <c r="F106" s="190" t="s">
        <v>5789</v>
      </c>
      <c r="G106" s="190" t="s">
        <v>1886</v>
      </c>
      <c r="H106" s="192" t="s">
        <v>1883</v>
      </c>
      <c r="I106" s="193" t="s">
        <v>1895</v>
      </c>
      <c r="J106" s="198"/>
      <c r="K106"/>
      <c r="L106" s="194"/>
      <c r="M106" s="159" t="s">
        <v>1885</v>
      </c>
      <c r="N106"/>
      <c r="O106" s="194"/>
      <c r="P106" t="s">
        <v>2230</v>
      </c>
      <c r="Q106" s="192"/>
      <c r="R106" s="199" t="str">
        <f>IF(promesas[[#This Row],[Fecha de Pago]]="", "", TEXT(promesas[[#This Row],[Fecha de Pago]], "mmm"))</f>
        <v/>
      </c>
      <c r="S106" s="12" t="str">
        <f>IF(promesas[[#This Row],[Fecha  promesa de pago]]="", "", TEXT(promesas[[#This Row],[Fecha  promesa de pago]], "mmm"))</f>
        <v/>
      </c>
      <c r="T106" s="13" t="str">
        <f>IF(promesas[[#This Row],[Fecha de Pago]]="", "", TEXT(promesas[[#This Row],[Fecha de Pago]], "dd/mmm"))</f>
        <v/>
      </c>
      <c r="U106" s="13" t="str">
        <f>IF(promesas[[#This Row],[Fecha  promesa de pago]]="", "", TEXT(promesas[[#This Row],[Fecha  promesa de pago]], "dd/mmm"))</f>
        <v/>
      </c>
      <c r="V106" s="14" t="str">
        <f>IF(LEN(TRIM(promesas[[#This Row],[Fecha  promesa de pago]]))&gt;0,1,"")</f>
        <v/>
      </c>
      <c r="W106" s="14" t="str">
        <f>IF(LEN(TRIM(promesas[[#This Row],[Fecha de Pago]]))&gt;0,1,"")</f>
        <v/>
      </c>
    </row>
    <row r="107" spans="1:23" ht="15.75" customHeight="1" x14ac:dyDescent="0.25">
      <c r="A107" s="11" t="str">
        <f>TEXT(promesas[[#This Row],[Marca temporal]],"dd/mmm")</f>
        <v>06/may</v>
      </c>
      <c r="B107" s="189">
        <v>46148.688838229165</v>
      </c>
      <c r="C107" s="190" t="s">
        <v>1897</v>
      </c>
      <c r="D107" s="190">
        <v>61698682</v>
      </c>
      <c r="E107" s="191">
        <v>367015400000</v>
      </c>
      <c r="F107" s="190" t="s">
        <v>5790</v>
      </c>
      <c r="G107" s="190" t="s">
        <v>1886</v>
      </c>
      <c r="H107" s="192" t="s">
        <v>1883</v>
      </c>
      <c r="I107" s="193" t="s">
        <v>1887</v>
      </c>
      <c r="J107" s="198"/>
      <c r="K107"/>
      <c r="L107" s="194"/>
      <c r="M107" s="159" t="s">
        <v>1885</v>
      </c>
      <c r="N107"/>
      <c r="O107" s="194"/>
      <c r="P107" t="s">
        <v>2230</v>
      </c>
      <c r="Q107" s="192"/>
      <c r="R107" s="199" t="str">
        <f>IF(promesas[[#This Row],[Fecha de Pago]]="", "", TEXT(promesas[[#This Row],[Fecha de Pago]], "mmm"))</f>
        <v/>
      </c>
      <c r="S107" s="12" t="str">
        <f>IF(promesas[[#This Row],[Fecha  promesa de pago]]="", "", TEXT(promesas[[#This Row],[Fecha  promesa de pago]], "mmm"))</f>
        <v/>
      </c>
      <c r="T107" s="13" t="str">
        <f>IF(promesas[[#This Row],[Fecha de Pago]]="", "", TEXT(promesas[[#This Row],[Fecha de Pago]], "dd/mmm"))</f>
        <v/>
      </c>
      <c r="U107" s="13" t="str">
        <f>IF(promesas[[#This Row],[Fecha  promesa de pago]]="", "", TEXT(promesas[[#This Row],[Fecha  promesa de pago]], "dd/mmm"))</f>
        <v/>
      </c>
      <c r="V107" s="14" t="str">
        <f>IF(LEN(TRIM(promesas[[#This Row],[Fecha  promesa de pago]]))&gt;0,1,"")</f>
        <v/>
      </c>
      <c r="W107" s="14" t="str">
        <f>IF(LEN(TRIM(promesas[[#This Row],[Fecha de Pago]]))&gt;0,1,"")</f>
        <v/>
      </c>
    </row>
    <row r="108" spans="1:23" ht="15.75" customHeight="1" x14ac:dyDescent="0.25">
      <c r="A108" s="11" t="str">
        <f>TEXT(promesas[[#This Row],[Marca temporal]],"dd/mmm")</f>
        <v>06/may</v>
      </c>
      <c r="B108" s="189">
        <v>46148.692160370367</v>
      </c>
      <c r="C108" s="190" t="s">
        <v>1897</v>
      </c>
      <c r="D108" s="190">
        <v>68466612</v>
      </c>
      <c r="E108" s="191">
        <v>364006210000</v>
      </c>
      <c r="F108" s="190" t="s">
        <v>5791</v>
      </c>
      <c r="G108" s="190" t="s">
        <v>1886</v>
      </c>
      <c r="H108" s="192" t="s">
        <v>1883</v>
      </c>
      <c r="I108" s="193" t="s">
        <v>1887</v>
      </c>
      <c r="J108" s="198"/>
      <c r="K108"/>
      <c r="L108" s="194"/>
      <c r="M108" s="159" t="s">
        <v>1885</v>
      </c>
      <c r="N108"/>
      <c r="O108" s="194"/>
      <c r="P108" s="195" t="s">
        <v>2229</v>
      </c>
      <c r="Q108" s="192"/>
      <c r="R108" s="199" t="str">
        <f>IF(promesas[[#This Row],[Fecha de Pago]]="", "", TEXT(promesas[[#This Row],[Fecha de Pago]], "mmm"))</f>
        <v/>
      </c>
      <c r="S108" s="12" t="str">
        <f>IF(promesas[[#This Row],[Fecha  promesa de pago]]="", "", TEXT(promesas[[#This Row],[Fecha  promesa de pago]], "mmm"))</f>
        <v/>
      </c>
      <c r="T108" s="13" t="str">
        <f>IF(promesas[[#This Row],[Fecha de Pago]]="", "", TEXT(promesas[[#This Row],[Fecha de Pago]], "dd/mmm"))</f>
        <v/>
      </c>
      <c r="U108" s="13" t="str">
        <f>IF(promesas[[#This Row],[Fecha  promesa de pago]]="", "", TEXT(promesas[[#This Row],[Fecha  promesa de pago]], "dd/mmm"))</f>
        <v/>
      </c>
      <c r="V108" s="14" t="str">
        <f>IF(LEN(TRIM(promesas[[#This Row],[Fecha  promesa de pago]]))&gt;0,1,"")</f>
        <v/>
      </c>
      <c r="W108" s="14" t="str">
        <f>IF(LEN(TRIM(promesas[[#This Row],[Fecha de Pago]]))&gt;0,1,"")</f>
        <v/>
      </c>
    </row>
    <row r="109" spans="1:23" ht="15.75" customHeight="1" x14ac:dyDescent="0.25">
      <c r="A109" s="11" t="str">
        <f>TEXT(promesas[[#This Row],[Marca temporal]],"dd/mmm")</f>
        <v>06/may</v>
      </c>
      <c r="B109" s="189">
        <v>46148.702786435184</v>
      </c>
      <c r="C109" s="190" t="s">
        <v>1897</v>
      </c>
      <c r="D109" s="190">
        <v>66599184</v>
      </c>
      <c r="E109" s="191">
        <v>297068920000</v>
      </c>
      <c r="F109" s="190" t="s">
        <v>5216</v>
      </c>
      <c r="G109" s="190" t="s">
        <v>1886</v>
      </c>
      <c r="H109" s="192" t="s">
        <v>1883</v>
      </c>
      <c r="I109" s="193" t="s">
        <v>1893</v>
      </c>
      <c r="J109" s="198"/>
      <c r="K109"/>
      <c r="L109" s="194"/>
      <c r="M109" s="159" t="s">
        <v>1885</v>
      </c>
      <c r="N109"/>
      <c r="O109" s="194"/>
      <c r="P109" t="s">
        <v>2230</v>
      </c>
      <c r="Q109" s="192"/>
      <c r="R109" s="199" t="str">
        <f>IF(promesas[[#This Row],[Fecha de Pago]]="", "", TEXT(promesas[[#This Row],[Fecha de Pago]], "mmm"))</f>
        <v/>
      </c>
      <c r="S109" s="12" t="str">
        <f>IF(promesas[[#This Row],[Fecha  promesa de pago]]="", "", TEXT(promesas[[#This Row],[Fecha  promesa de pago]], "mmm"))</f>
        <v/>
      </c>
      <c r="T109" s="13" t="str">
        <f>IF(promesas[[#This Row],[Fecha de Pago]]="", "", TEXT(promesas[[#This Row],[Fecha de Pago]], "dd/mmm"))</f>
        <v/>
      </c>
      <c r="U109" s="13" t="str">
        <f>IF(promesas[[#This Row],[Fecha  promesa de pago]]="", "", TEXT(promesas[[#This Row],[Fecha  promesa de pago]], "dd/mmm"))</f>
        <v/>
      </c>
      <c r="V109" s="14" t="str">
        <f>IF(LEN(TRIM(promesas[[#This Row],[Fecha  promesa de pago]]))&gt;0,1,"")</f>
        <v/>
      </c>
      <c r="W109" s="14" t="str">
        <f>IF(LEN(TRIM(promesas[[#This Row],[Fecha de Pago]]))&gt;0,1,"")</f>
        <v/>
      </c>
    </row>
    <row r="110" spans="1:23" ht="15.75" customHeight="1" x14ac:dyDescent="0.25">
      <c r="A110" s="11" t="str">
        <f>TEXT(promesas[[#This Row],[Marca temporal]],"dd/mmm")</f>
        <v>06/may</v>
      </c>
      <c r="B110" s="189">
        <v>46148.707245081023</v>
      </c>
      <c r="C110" s="190" t="s">
        <v>1897</v>
      </c>
      <c r="D110" s="190">
        <v>67255071</v>
      </c>
      <c r="E110" s="191">
        <v>361015950000</v>
      </c>
      <c r="F110" s="190" t="s">
        <v>5325</v>
      </c>
      <c r="G110" s="190" t="s">
        <v>1886</v>
      </c>
      <c r="H110" s="192" t="s">
        <v>1883</v>
      </c>
      <c r="I110" s="193" t="s">
        <v>1893</v>
      </c>
      <c r="J110" s="198"/>
      <c r="K110"/>
      <c r="L110" s="194"/>
      <c r="M110" s="159" t="s">
        <v>1885</v>
      </c>
      <c r="N110"/>
      <c r="O110" s="194"/>
      <c r="P110" t="s">
        <v>261</v>
      </c>
      <c r="Q110" s="192"/>
      <c r="R110" s="199" t="str">
        <f>IF(promesas[[#This Row],[Fecha de Pago]]="", "", TEXT(promesas[[#This Row],[Fecha de Pago]], "mmm"))</f>
        <v/>
      </c>
      <c r="S110" s="12" t="str">
        <f>IF(promesas[[#This Row],[Fecha  promesa de pago]]="", "", TEXT(promesas[[#This Row],[Fecha  promesa de pago]], "mmm"))</f>
        <v/>
      </c>
      <c r="T110" s="13" t="str">
        <f>IF(promesas[[#This Row],[Fecha de Pago]]="", "", TEXT(promesas[[#This Row],[Fecha de Pago]], "dd/mmm"))</f>
        <v/>
      </c>
      <c r="U110" s="13" t="str">
        <f>IF(promesas[[#This Row],[Fecha  promesa de pago]]="", "", TEXT(promesas[[#This Row],[Fecha  promesa de pago]], "dd/mmm"))</f>
        <v/>
      </c>
      <c r="V110" s="14" t="str">
        <f>IF(LEN(TRIM(promesas[[#This Row],[Fecha  promesa de pago]]))&gt;0,1,"")</f>
        <v/>
      </c>
      <c r="W110" s="14" t="str">
        <f>IF(LEN(TRIM(promesas[[#This Row],[Fecha de Pago]]))&gt;0,1,"")</f>
        <v/>
      </c>
    </row>
    <row r="111" spans="1:23" ht="15.75" customHeight="1" x14ac:dyDescent="0.25">
      <c r="A111" s="11" t="str">
        <f>TEXT(promesas[[#This Row],[Marca temporal]],"dd/mmm")</f>
        <v>06/may</v>
      </c>
      <c r="B111" s="189">
        <v>46148.711925289354</v>
      </c>
      <c r="C111" s="190" t="s">
        <v>1897</v>
      </c>
      <c r="D111" s="190">
        <v>66046678</v>
      </c>
      <c r="E111" s="191">
        <v>364010560000</v>
      </c>
      <c r="F111" s="190" t="s">
        <v>5141</v>
      </c>
      <c r="G111" s="190" t="s">
        <v>1886</v>
      </c>
      <c r="H111" s="192" t="s">
        <v>1883</v>
      </c>
      <c r="I111" s="193" t="s">
        <v>1887</v>
      </c>
      <c r="J111" s="198"/>
      <c r="K111"/>
      <c r="L111" s="194"/>
      <c r="M111" s="159" t="s">
        <v>1885</v>
      </c>
      <c r="N111"/>
      <c r="O111" s="194"/>
      <c r="P111" t="s">
        <v>2230</v>
      </c>
      <c r="Q111" s="192"/>
      <c r="R111" s="199" t="str">
        <f>IF(promesas[[#This Row],[Fecha de Pago]]="", "", TEXT(promesas[[#This Row],[Fecha de Pago]], "mmm"))</f>
        <v/>
      </c>
      <c r="S111" s="12" t="str">
        <f>IF(promesas[[#This Row],[Fecha  promesa de pago]]="", "", TEXT(promesas[[#This Row],[Fecha  promesa de pago]], "mmm"))</f>
        <v/>
      </c>
      <c r="T111" s="13" t="str">
        <f>IF(promesas[[#This Row],[Fecha de Pago]]="", "", TEXT(promesas[[#This Row],[Fecha de Pago]], "dd/mmm"))</f>
        <v/>
      </c>
      <c r="U111" s="13" t="str">
        <f>IF(promesas[[#This Row],[Fecha  promesa de pago]]="", "", TEXT(promesas[[#This Row],[Fecha  promesa de pago]], "dd/mmm"))</f>
        <v/>
      </c>
      <c r="V111" s="14" t="str">
        <f>IF(LEN(TRIM(promesas[[#This Row],[Fecha  promesa de pago]]))&gt;0,1,"")</f>
        <v/>
      </c>
      <c r="W111" s="14" t="str">
        <f>IF(LEN(TRIM(promesas[[#This Row],[Fecha de Pago]]))&gt;0,1,"")</f>
        <v/>
      </c>
    </row>
    <row r="112" spans="1:23" ht="15.75" customHeight="1" x14ac:dyDescent="0.25">
      <c r="A112" s="11" t="str">
        <f>TEXT(promesas[[#This Row],[Marca temporal]],"dd/mmm")</f>
        <v>06/may</v>
      </c>
      <c r="B112" s="189">
        <v>46148.71907467593</v>
      </c>
      <c r="C112" s="190" t="s">
        <v>1897</v>
      </c>
      <c r="D112" s="190">
        <v>62750138</v>
      </c>
      <c r="E112" s="191">
        <v>325006000000</v>
      </c>
      <c r="F112" s="190">
        <v>160138889</v>
      </c>
      <c r="G112" s="190" t="s">
        <v>1886</v>
      </c>
      <c r="H112" s="192" t="s">
        <v>1883</v>
      </c>
      <c r="I112" s="193" t="s">
        <v>1884</v>
      </c>
      <c r="J112" s="198"/>
      <c r="K112" s="161">
        <v>46149</v>
      </c>
      <c r="L112" s="169">
        <v>30.44</v>
      </c>
      <c r="M112" s="159" t="s">
        <v>1885</v>
      </c>
      <c r="N112"/>
      <c r="O112" s="194"/>
      <c r="P112" s="195" t="s">
        <v>2229</v>
      </c>
      <c r="Q112" s="192"/>
      <c r="R112" s="199" t="str">
        <f>IF(promesas[[#This Row],[Fecha de Pago]]="", "", TEXT(promesas[[#This Row],[Fecha de Pago]], "mmm"))</f>
        <v/>
      </c>
      <c r="S112" s="12" t="str">
        <f>IF(promesas[[#This Row],[Fecha  promesa de pago]]="", "", TEXT(promesas[[#This Row],[Fecha  promesa de pago]], "mmm"))</f>
        <v>may</v>
      </c>
      <c r="T112" s="13" t="str">
        <f>IF(promesas[[#This Row],[Fecha de Pago]]="", "", TEXT(promesas[[#This Row],[Fecha de Pago]], "dd/mmm"))</f>
        <v/>
      </c>
      <c r="U112" s="13" t="str">
        <f>IF(promesas[[#This Row],[Fecha  promesa de pago]]="", "", TEXT(promesas[[#This Row],[Fecha  promesa de pago]], "dd/mmm"))</f>
        <v>07/may</v>
      </c>
      <c r="V112" s="14">
        <f>IF(LEN(TRIM(promesas[[#This Row],[Fecha  promesa de pago]]))&gt;0,1,"")</f>
        <v>1</v>
      </c>
      <c r="W112" s="14" t="str">
        <f>IF(LEN(TRIM(promesas[[#This Row],[Fecha de Pago]]))&gt;0,1,"")</f>
        <v/>
      </c>
    </row>
    <row r="113" spans="1:23" ht="15.75" customHeight="1" x14ac:dyDescent="0.25">
      <c r="A113" s="11" t="str">
        <f>TEXT(promesas[[#This Row],[Marca temporal]],"dd/mmm")</f>
        <v>06/may</v>
      </c>
      <c r="B113" s="189">
        <v>46148.724296168977</v>
      </c>
      <c r="C113" s="190" t="s">
        <v>1897</v>
      </c>
      <c r="D113" s="190">
        <v>65417427</v>
      </c>
      <c r="E113" s="191">
        <v>351373200000</v>
      </c>
      <c r="F113" s="190" t="s">
        <v>5065</v>
      </c>
      <c r="G113" s="190" t="s">
        <v>1886</v>
      </c>
      <c r="H113" s="192" t="s">
        <v>1883</v>
      </c>
      <c r="I113" s="193" t="s">
        <v>1887</v>
      </c>
      <c r="J113" s="198"/>
      <c r="K113"/>
      <c r="L113" s="194"/>
      <c r="M113" s="159" t="s">
        <v>1885</v>
      </c>
      <c r="N113"/>
      <c r="O113" s="194"/>
      <c r="P113" t="s">
        <v>2230</v>
      </c>
      <c r="Q113" s="192"/>
      <c r="R113" s="199" t="str">
        <f>IF(promesas[[#This Row],[Fecha de Pago]]="", "", TEXT(promesas[[#This Row],[Fecha de Pago]], "mmm"))</f>
        <v/>
      </c>
      <c r="S113" s="12" t="str">
        <f>IF(promesas[[#This Row],[Fecha  promesa de pago]]="", "", TEXT(promesas[[#This Row],[Fecha  promesa de pago]], "mmm"))</f>
        <v/>
      </c>
      <c r="T113" s="13" t="str">
        <f>IF(promesas[[#This Row],[Fecha de Pago]]="", "", TEXT(promesas[[#This Row],[Fecha de Pago]], "dd/mmm"))</f>
        <v/>
      </c>
      <c r="U113" s="13" t="str">
        <f>IF(promesas[[#This Row],[Fecha  promesa de pago]]="", "", TEXT(promesas[[#This Row],[Fecha  promesa de pago]], "dd/mmm"))</f>
        <v/>
      </c>
      <c r="V113" s="14" t="str">
        <f>IF(LEN(TRIM(promesas[[#This Row],[Fecha  promesa de pago]]))&gt;0,1,"")</f>
        <v/>
      </c>
      <c r="W113" s="14" t="str">
        <f>IF(LEN(TRIM(promesas[[#This Row],[Fecha de Pago]]))&gt;0,1,"")</f>
        <v/>
      </c>
    </row>
    <row r="114" spans="1:23" ht="15.75" customHeight="1" x14ac:dyDescent="0.25">
      <c r="A114" s="11" t="str">
        <f>TEXT(promesas[[#This Row],[Marca temporal]],"dd/mmm")</f>
        <v>06/may</v>
      </c>
      <c r="B114" s="189">
        <v>46148.728359155095</v>
      </c>
      <c r="C114" s="190" t="s">
        <v>1897</v>
      </c>
      <c r="D114" s="190">
        <v>62062713</v>
      </c>
      <c r="E114" s="191">
        <v>366007280000</v>
      </c>
      <c r="F114" s="190" t="s">
        <v>5792</v>
      </c>
      <c r="G114" s="190" t="s">
        <v>1886</v>
      </c>
      <c r="H114" s="192" t="s">
        <v>1883</v>
      </c>
      <c r="I114" s="193" t="s">
        <v>1893</v>
      </c>
      <c r="J114" s="198"/>
      <c r="K114"/>
      <c r="L114" s="194"/>
      <c r="M114" s="159" t="s">
        <v>1885</v>
      </c>
      <c r="N114"/>
      <c r="O114" s="194"/>
      <c r="P114" s="195" t="s">
        <v>2229</v>
      </c>
      <c r="Q114" s="192"/>
      <c r="R114" s="199" t="str">
        <f>IF(promesas[[#This Row],[Fecha de Pago]]="", "", TEXT(promesas[[#This Row],[Fecha de Pago]], "mmm"))</f>
        <v/>
      </c>
      <c r="S114" s="12" t="str">
        <f>IF(promesas[[#This Row],[Fecha  promesa de pago]]="", "", TEXT(promesas[[#This Row],[Fecha  promesa de pago]], "mmm"))</f>
        <v/>
      </c>
      <c r="T114" s="13" t="str">
        <f>IF(promesas[[#This Row],[Fecha de Pago]]="", "", TEXT(promesas[[#This Row],[Fecha de Pago]], "dd/mmm"))</f>
        <v/>
      </c>
      <c r="U114" s="13" t="str">
        <f>IF(promesas[[#This Row],[Fecha  promesa de pago]]="", "", TEXT(promesas[[#This Row],[Fecha  promesa de pago]], "dd/mmm"))</f>
        <v/>
      </c>
      <c r="V114" s="14" t="str">
        <f>IF(LEN(TRIM(promesas[[#This Row],[Fecha  promesa de pago]]))&gt;0,1,"")</f>
        <v/>
      </c>
      <c r="W114" s="14" t="str">
        <f>IF(LEN(TRIM(promesas[[#This Row],[Fecha de Pago]]))&gt;0,1,"")</f>
        <v/>
      </c>
    </row>
    <row r="115" spans="1:23" ht="15.75" customHeight="1" x14ac:dyDescent="0.25">
      <c r="A115" s="11" t="str">
        <f>TEXT(promesas[[#This Row],[Marca temporal]],"dd/mmm")</f>
        <v>06/may</v>
      </c>
      <c r="B115" s="189">
        <v>46148.732252465277</v>
      </c>
      <c r="C115" s="190" t="s">
        <v>1897</v>
      </c>
      <c r="D115" s="190">
        <v>69550116</v>
      </c>
      <c r="E115" s="191">
        <v>367014690000</v>
      </c>
      <c r="F115" s="190" t="s">
        <v>5793</v>
      </c>
      <c r="G115" s="190" t="s">
        <v>1886</v>
      </c>
      <c r="H115" s="192" t="s">
        <v>1883</v>
      </c>
      <c r="I115" s="193" t="s">
        <v>1893</v>
      </c>
      <c r="J115" s="198"/>
      <c r="K115"/>
      <c r="L115" s="194"/>
      <c r="M115" s="159" t="s">
        <v>1885</v>
      </c>
      <c r="N115"/>
      <c r="O115" s="194"/>
      <c r="P115" s="195" t="s">
        <v>2229</v>
      </c>
      <c r="Q115" s="192"/>
      <c r="R115" s="199" t="str">
        <f>IF(promesas[[#This Row],[Fecha de Pago]]="", "", TEXT(promesas[[#This Row],[Fecha de Pago]], "mmm"))</f>
        <v/>
      </c>
      <c r="S115" s="12" t="str">
        <f>IF(promesas[[#This Row],[Fecha  promesa de pago]]="", "", TEXT(promesas[[#This Row],[Fecha  promesa de pago]], "mmm"))</f>
        <v/>
      </c>
      <c r="T115" s="13" t="str">
        <f>IF(promesas[[#This Row],[Fecha de Pago]]="", "", TEXT(promesas[[#This Row],[Fecha de Pago]], "dd/mmm"))</f>
        <v/>
      </c>
      <c r="U115" s="13" t="str">
        <f>IF(promesas[[#This Row],[Fecha  promesa de pago]]="", "", TEXT(promesas[[#This Row],[Fecha  promesa de pago]], "dd/mmm"))</f>
        <v/>
      </c>
      <c r="V115" s="14" t="str">
        <f>IF(LEN(TRIM(promesas[[#This Row],[Fecha  promesa de pago]]))&gt;0,1,"")</f>
        <v/>
      </c>
      <c r="W115" s="14" t="str">
        <f>IF(LEN(TRIM(promesas[[#This Row],[Fecha de Pago]]))&gt;0,1,"")</f>
        <v/>
      </c>
    </row>
    <row r="116" spans="1:23" ht="15.75" customHeight="1" x14ac:dyDescent="0.25">
      <c r="A116" s="11" t="str">
        <f>TEXT(promesas[[#This Row],[Marca temporal]],"dd/mmm")</f>
        <v>06/may</v>
      </c>
      <c r="B116" s="189">
        <v>46148.736631793981</v>
      </c>
      <c r="C116" s="190" t="s">
        <v>1897</v>
      </c>
      <c r="D116" s="190">
        <v>65294266</v>
      </c>
      <c r="E116" s="191">
        <v>361013330000</v>
      </c>
      <c r="F116" s="190" t="s">
        <v>5794</v>
      </c>
      <c r="G116" s="190" t="s">
        <v>1886</v>
      </c>
      <c r="H116" s="192" t="s">
        <v>1883</v>
      </c>
      <c r="I116" s="193" t="s">
        <v>1887</v>
      </c>
      <c r="J116" s="198"/>
      <c r="K116"/>
      <c r="L116" s="194"/>
      <c r="M116" s="159" t="s">
        <v>1885</v>
      </c>
      <c r="N116"/>
      <c r="O116" s="194"/>
      <c r="P116" t="s">
        <v>261</v>
      </c>
      <c r="Q116" s="192"/>
      <c r="R116" s="199" t="str">
        <f>IF(promesas[[#This Row],[Fecha de Pago]]="", "", TEXT(promesas[[#This Row],[Fecha de Pago]], "mmm"))</f>
        <v/>
      </c>
      <c r="S116" s="12" t="str">
        <f>IF(promesas[[#This Row],[Fecha  promesa de pago]]="", "", TEXT(promesas[[#This Row],[Fecha  promesa de pago]], "mmm"))</f>
        <v/>
      </c>
      <c r="T116" s="13" t="str">
        <f>IF(promesas[[#This Row],[Fecha de Pago]]="", "", TEXT(promesas[[#This Row],[Fecha de Pago]], "dd/mmm"))</f>
        <v/>
      </c>
      <c r="U116" s="13" t="str">
        <f>IF(promesas[[#This Row],[Fecha  promesa de pago]]="", "", TEXT(promesas[[#This Row],[Fecha  promesa de pago]], "dd/mmm"))</f>
        <v/>
      </c>
      <c r="V116" s="14" t="str">
        <f>IF(LEN(TRIM(promesas[[#This Row],[Fecha  promesa de pago]]))&gt;0,1,"")</f>
        <v/>
      </c>
      <c r="W116" s="14" t="str">
        <f>IF(LEN(TRIM(promesas[[#This Row],[Fecha de Pago]]))&gt;0,1,"")</f>
        <v/>
      </c>
    </row>
    <row r="117" spans="1:23" ht="15.75" customHeight="1" x14ac:dyDescent="0.25">
      <c r="A117" s="11" t="str">
        <f>TEXT(promesas[[#This Row],[Marca temporal]],"dd/mmm")</f>
        <v>06/may</v>
      </c>
      <c r="B117" s="189">
        <v>46148.739461076388</v>
      </c>
      <c r="C117" s="190" t="s">
        <v>1897</v>
      </c>
      <c r="D117" s="190">
        <v>69943990</v>
      </c>
      <c r="E117" s="191">
        <v>369008970000</v>
      </c>
      <c r="F117" s="190" t="s">
        <v>5795</v>
      </c>
      <c r="G117" s="190" t="s">
        <v>1886</v>
      </c>
      <c r="H117" s="192" t="s">
        <v>1883</v>
      </c>
      <c r="I117" s="193" t="s">
        <v>1893</v>
      </c>
      <c r="J117" s="198"/>
      <c r="K117"/>
      <c r="L117" s="194"/>
      <c r="M117" s="159" t="s">
        <v>1885</v>
      </c>
      <c r="N117"/>
      <c r="O117" s="194"/>
      <c r="P117" t="s">
        <v>2230</v>
      </c>
      <c r="Q117" s="192"/>
      <c r="R117" s="199" t="str">
        <f>IF(promesas[[#This Row],[Fecha de Pago]]="", "", TEXT(promesas[[#This Row],[Fecha de Pago]], "mmm"))</f>
        <v/>
      </c>
      <c r="S117" s="12" t="str">
        <f>IF(promesas[[#This Row],[Fecha  promesa de pago]]="", "", TEXT(promesas[[#This Row],[Fecha  promesa de pago]], "mmm"))</f>
        <v/>
      </c>
      <c r="T117" s="13" t="str">
        <f>IF(promesas[[#This Row],[Fecha de Pago]]="", "", TEXT(promesas[[#This Row],[Fecha de Pago]], "dd/mmm"))</f>
        <v/>
      </c>
      <c r="U117" s="13" t="str">
        <f>IF(promesas[[#This Row],[Fecha  promesa de pago]]="", "", TEXT(promesas[[#This Row],[Fecha  promesa de pago]], "dd/mmm"))</f>
        <v/>
      </c>
      <c r="V117" s="14" t="str">
        <f>IF(LEN(TRIM(promesas[[#This Row],[Fecha  promesa de pago]]))&gt;0,1,"")</f>
        <v/>
      </c>
      <c r="W117" s="14" t="str">
        <f>IF(LEN(TRIM(promesas[[#This Row],[Fecha de Pago]]))&gt;0,1,"")</f>
        <v/>
      </c>
    </row>
    <row r="118" spans="1:23" ht="15.75" customHeight="1" x14ac:dyDescent="0.25">
      <c r="A118" s="11" t="str">
        <f>TEXT(promesas[[#This Row],[Marca temporal]],"dd/mmm")</f>
        <v>06/may</v>
      </c>
      <c r="B118" s="189">
        <v>46148.744181886577</v>
      </c>
      <c r="C118" s="190" t="s">
        <v>1897</v>
      </c>
      <c r="D118" s="190">
        <v>63500846</v>
      </c>
      <c r="E118" s="191">
        <v>361013340000</v>
      </c>
      <c r="F118" s="190" t="s">
        <v>4848</v>
      </c>
      <c r="G118" s="190" t="s">
        <v>1886</v>
      </c>
      <c r="H118" s="192" t="s">
        <v>1883</v>
      </c>
      <c r="I118" s="193" t="s">
        <v>1893</v>
      </c>
      <c r="J118" s="198"/>
      <c r="K118" s="161">
        <v>46149</v>
      </c>
      <c r="L118" s="169">
        <v>38</v>
      </c>
      <c r="M118" s="159" t="s">
        <v>1885</v>
      </c>
      <c r="N118"/>
      <c r="O118" s="194"/>
      <c r="P118" t="s">
        <v>2230</v>
      </c>
      <c r="Q118" s="192"/>
      <c r="R118" s="199" t="str">
        <f>IF(promesas[[#This Row],[Fecha de Pago]]="", "", TEXT(promesas[[#This Row],[Fecha de Pago]], "mmm"))</f>
        <v/>
      </c>
      <c r="S118" s="12" t="str">
        <f>IF(promesas[[#This Row],[Fecha  promesa de pago]]="", "", TEXT(promesas[[#This Row],[Fecha  promesa de pago]], "mmm"))</f>
        <v>may</v>
      </c>
      <c r="T118" s="13" t="str">
        <f>IF(promesas[[#This Row],[Fecha de Pago]]="", "", TEXT(promesas[[#This Row],[Fecha de Pago]], "dd/mmm"))</f>
        <v/>
      </c>
      <c r="U118" s="13" t="str">
        <f>IF(promesas[[#This Row],[Fecha  promesa de pago]]="", "", TEXT(promesas[[#This Row],[Fecha  promesa de pago]], "dd/mmm"))</f>
        <v>07/may</v>
      </c>
      <c r="V118" s="14">
        <f>IF(LEN(TRIM(promesas[[#This Row],[Fecha  promesa de pago]]))&gt;0,1,"")</f>
        <v>1</v>
      </c>
      <c r="W118" s="14" t="str">
        <f>IF(LEN(TRIM(promesas[[#This Row],[Fecha de Pago]]))&gt;0,1,"")</f>
        <v/>
      </c>
    </row>
    <row r="119" spans="1:23" ht="15.75" customHeight="1" x14ac:dyDescent="0.25">
      <c r="A119" s="11" t="str">
        <f>TEXT(promesas[[#This Row],[Marca temporal]],"dd/mmm")</f>
        <v>06/may</v>
      </c>
      <c r="B119" s="189">
        <v>46148.747369143515</v>
      </c>
      <c r="C119" s="190" t="s">
        <v>1897</v>
      </c>
      <c r="D119" s="190">
        <v>66153227</v>
      </c>
      <c r="E119" s="191">
        <v>363014190000</v>
      </c>
      <c r="F119" s="190" t="s">
        <v>5796</v>
      </c>
      <c r="G119" s="190" t="s">
        <v>1886</v>
      </c>
      <c r="H119" s="192" t="s">
        <v>1883</v>
      </c>
      <c r="I119" s="193" t="s">
        <v>1887</v>
      </c>
      <c r="J119" s="198"/>
      <c r="K119"/>
      <c r="L119" s="194"/>
      <c r="M119" s="159" t="s">
        <v>1885</v>
      </c>
      <c r="N119"/>
      <c r="O119" s="194"/>
      <c r="P119" t="s">
        <v>2230</v>
      </c>
      <c r="Q119" s="192"/>
      <c r="R119" s="199" t="str">
        <f>IF(promesas[[#This Row],[Fecha de Pago]]="", "", TEXT(promesas[[#This Row],[Fecha de Pago]], "mmm"))</f>
        <v/>
      </c>
      <c r="S119" s="12" t="str">
        <f>IF(promesas[[#This Row],[Fecha  promesa de pago]]="", "", TEXT(promesas[[#This Row],[Fecha  promesa de pago]], "mmm"))</f>
        <v/>
      </c>
      <c r="T119" s="13" t="str">
        <f>IF(promesas[[#This Row],[Fecha de Pago]]="", "", TEXT(promesas[[#This Row],[Fecha de Pago]], "dd/mmm"))</f>
        <v/>
      </c>
      <c r="U119" s="13" t="str">
        <f>IF(promesas[[#This Row],[Fecha  promesa de pago]]="", "", TEXT(promesas[[#This Row],[Fecha  promesa de pago]], "dd/mmm"))</f>
        <v/>
      </c>
      <c r="V119" s="14" t="str">
        <f>IF(LEN(TRIM(promesas[[#This Row],[Fecha  promesa de pago]]))&gt;0,1,"")</f>
        <v/>
      </c>
      <c r="W119" s="14" t="str">
        <f>IF(LEN(TRIM(promesas[[#This Row],[Fecha de Pago]]))&gt;0,1,"")</f>
        <v/>
      </c>
    </row>
    <row r="120" spans="1:23" ht="15.75" customHeight="1" x14ac:dyDescent="0.25">
      <c r="A120" s="11" t="str">
        <f>TEXT(promesas[[#This Row],[Marca temporal]],"dd/mmm")</f>
        <v>07/may</v>
      </c>
      <c r="B120" s="189">
        <v>46149.534386041661</v>
      </c>
      <c r="C120" s="190" t="s">
        <v>1897</v>
      </c>
      <c r="D120" s="190">
        <v>63409444</v>
      </c>
      <c r="E120" s="191">
        <v>361051570000</v>
      </c>
      <c r="F120" s="190" t="s">
        <v>5797</v>
      </c>
      <c r="G120" s="190" t="s">
        <v>1886</v>
      </c>
      <c r="H120" s="192" t="s">
        <v>1890</v>
      </c>
      <c r="I120" s="193" t="s">
        <v>1884</v>
      </c>
      <c r="J120" s="198"/>
      <c r="K120" s="161">
        <v>46149</v>
      </c>
      <c r="L120" s="169">
        <v>40.909999999999997</v>
      </c>
      <c r="M120" s="159" t="s">
        <v>1885</v>
      </c>
      <c r="N120"/>
      <c r="O120" s="194"/>
      <c r="P120" s="159" t="s">
        <v>66</v>
      </c>
      <c r="Q120" s="192"/>
      <c r="R120" s="199" t="str">
        <f>IF(promesas[[#This Row],[Fecha de Pago]]="", "", TEXT(promesas[[#This Row],[Fecha de Pago]], "mmm"))</f>
        <v/>
      </c>
      <c r="S120" s="12" t="str">
        <f>IF(promesas[[#This Row],[Fecha  promesa de pago]]="", "", TEXT(promesas[[#This Row],[Fecha  promesa de pago]], "mmm"))</f>
        <v>may</v>
      </c>
      <c r="T120" s="13" t="str">
        <f>IF(promesas[[#This Row],[Fecha de Pago]]="", "", TEXT(promesas[[#This Row],[Fecha de Pago]], "dd/mmm"))</f>
        <v/>
      </c>
      <c r="U120" s="13" t="str">
        <f>IF(promesas[[#This Row],[Fecha  promesa de pago]]="", "", TEXT(promesas[[#This Row],[Fecha  promesa de pago]], "dd/mmm"))</f>
        <v>07/may</v>
      </c>
      <c r="V120" s="14">
        <f>IF(LEN(TRIM(promesas[[#This Row],[Fecha  promesa de pago]]))&gt;0,1,"")</f>
        <v>1</v>
      </c>
      <c r="W120" s="14" t="str">
        <f>IF(LEN(TRIM(promesas[[#This Row],[Fecha de Pago]]))&gt;0,1,"")</f>
        <v/>
      </c>
    </row>
    <row r="121" spans="1:23" ht="15.75" customHeight="1" x14ac:dyDescent="0.25">
      <c r="A121" s="11" t="str">
        <f>TEXT(promesas[[#This Row],[Marca temporal]],"dd/mmm")</f>
        <v>07/may</v>
      </c>
      <c r="B121" s="189">
        <v>46149.538872743055</v>
      </c>
      <c r="C121" s="190" t="s">
        <v>1897</v>
      </c>
      <c r="D121" s="190">
        <v>69105409</v>
      </c>
      <c r="E121" s="191">
        <v>367059430000</v>
      </c>
      <c r="F121" s="190" t="s">
        <v>5798</v>
      </c>
      <c r="G121" s="190" t="s">
        <v>1886</v>
      </c>
      <c r="H121" s="192" t="s">
        <v>1890</v>
      </c>
      <c r="I121" s="193" t="s">
        <v>1884</v>
      </c>
      <c r="J121" s="198"/>
      <c r="K121" s="161">
        <v>46159</v>
      </c>
      <c r="L121" s="169">
        <v>53.2</v>
      </c>
      <c r="M121" s="159" t="s">
        <v>1885</v>
      </c>
      <c r="N121"/>
      <c r="O121" s="194"/>
      <c r="P121" s="159" t="s">
        <v>66</v>
      </c>
      <c r="Q121" s="192"/>
      <c r="R121" s="199" t="str">
        <f>IF(promesas[[#This Row],[Fecha de Pago]]="", "", TEXT(promesas[[#This Row],[Fecha de Pago]], "mmm"))</f>
        <v/>
      </c>
      <c r="S121" s="12" t="str">
        <f>IF(promesas[[#This Row],[Fecha  promesa de pago]]="", "", TEXT(promesas[[#This Row],[Fecha  promesa de pago]], "mmm"))</f>
        <v>may</v>
      </c>
      <c r="T121" s="13" t="str">
        <f>IF(promesas[[#This Row],[Fecha de Pago]]="", "", TEXT(promesas[[#This Row],[Fecha de Pago]], "dd/mmm"))</f>
        <v/>
      </c>
      <c r="U121" s="13" t="str">
        <f>IF(promesas[[#This Row],[Fecha  promesa de pago]]="", "", TEXT(promesas[[#This Row],[Fecha  promesa de pago]], "dd/mmm"))</f>
        <v>17/may</v>
      </c>
      <c r="V121" s="14">
        <f>IF(LEN(TRIM(promesas[[#This Row],[Fecha  promesa de pago]]))&gt;0,1,"")</f>
        <v>1</v>
      </c>
      <c r="W121" s="14" t="str">
        <f>IF(LEN(TRIM(promesas[[#This Row],[Fecha de Pago]]))&gt;0,1,"")</f>
        <v/>
      </c>
    </row>
    <row r="122" spans="1:23" ht="15.75" customHeight="1" x14ac:dyDescent="0.25">
      <c r="A122" s="11" t="str">
        <f>TEXT(promesas[[#This Row],[Marca temporal]],"dd/mmm")</f>
        <v>07/may</v>
      </c>
      <c r="B122" s="189">
        <v>46149.544323796297</v>
      </c>
      <c r="C122" s="190" t="s">
        <v>1897</v>
      </c>
      <c r="D122" s="190">
        <v>61682396</v>
      </c>
      <c r="E122" s="191">
        <v>268065960000</v>
      </c>
      <c r="F122" s="190" t="s">
        <v>5799</v>
      </c>
      <c r="G122" s="190" t="s">
        <v>1886</v>
      </c>
      <c r="H122" s="192" t="s">
        <v>1890</v>
      </c>
      <c r="I122" s="193" t="s">
        <v>1895</v>
      </c>
      <c r="J122" s="198"/>
      <c r="K122"/>
      <c r="L122" s="194"/>
      <c r="M122" s="159" t="s">
        <v>1885</v>
      </c>
      <c r="N122"/>
      <c r="O122" s="194"/>
      <c r="P122" s="159" t="s">
        <v>66</v>
      </c>
      <c r="Q122" s="192"/>
      <c r="R122" s="199" t="str">
        <f>IF(promesas[[#This Row],[Fecha de Pago]]="", "", TEXT(promesas[[#This Row],[Fecha de Pago]], "mmm"))</f>
        <v/>
      </c>
      <c r="S122" s="12" t="str">
        <f>IF(promesas[[#This Row],[Fecha  promesa de pago]]="", "", TEXT(promesas[[#This Row],[Fecha  promesa de pago]], "mmm"))</f>
        <v/>
      </c>
      <c r="T122" s="13" t="str">
        <f>IF(promesas[[#This Row],[Fecha de Pago]]="", "", TEXT(promesas[[#This Row],[Fecha de Pago]], "dd/mmm"))</f>
        <v/>
      </c>
      <c r="U122" s="13" t="str">
        <f>IF(promesas[[#This Row],[Fecha  promesa de pago]]="", "", TEXT(promesas[[#This Row],[Fecha  promesa de pago]], "dd/mmm"))</f>
        <v/>
      </c>
      <c r="V122" s="14" t="str">
        <f>IF(LEN(TRIM(promesas[[#This Row],[Fecha  promesa de pago]]))&gt;0,1,"")</f>
        <v/>
      </c>
      <c r="W122" s="14" t="str">
        <f>IF(LEN(TRIM(promesas[[#This Row],[Fecha de Pago]]))&gt;0,1,"")</f>
        <v/>
      </c>
    </row>
    <row r="123" spans="1:23" ht="15.75" customHeight="1" x14ac:dyDescent="0.25">
      <c r="A123" s="11" t="str">
        <f>TEXT(promesas[[#This Row],[Marca temporal]],"dd/mmm")</f>
        <v>07/may</v>
      </c>
      <c r="B123" s="189">
        <v>46149.590625717596</v>
      </c>
      <c r="C123" s="190" t="s">
        <v>1897</v>
      </c>
      <c r="D123" s="190">
        <v>69852603</v>
      </c>
      <c r="E123" s="191">
        <v>358108750000</v>
      </c>
      <c r="F123" s="190" t="s">
        <v>5800</v>
      </c>
      <c r="G123" s="190" t="s">
        <v>1886</v>
      </c>
      <c r="H123" s="192" t="s">
        <v>1890</v>
      </c>
      <c r="I123" s="193" t="s">
        <v>1884</v>
      </c>
      <c r="J123" s="198"/>
      <c r="K123" s="161">
        <v>46153</v>
      </c>
      <c r="L123" s="169">
        <v>34.85</v>
      </c>
      <c r="M123" s="159" t="s">
        <v>1885</v>
      </c>
      <c r="N123"/>
      <c r="O123" s="194"/>
      <c r="P123" s="159" t="s">
        <v>66</v>
      </c>
      <c r="Q123" s="192"/>
      <c r="R123" s="199" t="str">
        <f>IF(promesas[[#This Row],[Fecha de Pago]]="", "", TEXT(promesas[[#This Row],[Fecha de Pago]], "mmm"))</f>
        <v/>
      </c>
      <c r="S123" s="12" t="str">
        <f>IF(promesas[[#This Row],[Fecha  promesa de pago]]="", "", TEXT(promesas[[#This Row],[Fecha  promesa de pago]], "mmm"))</f>
        <v>may</v>
      </c>
      <c r="T123" s="13" t="str">
        <f>IF(promesas[[#This Row],[Fecha de Pago]]="", "", TEXT(promesas[[#This Row],[Fecha de Pago]], "dd/mmm"))</f>
        <v/>
      </c>
      <c r="U123" s="13" t="str">
        <f>IF(promesas[[#This Row],[Fecha  promesa de pago]]="", "", TEXT(promesas[[#This Row],[Fecha  promesa de pago]], "dd/mmm"))</f>
        <v>11/may</v>
      </c>
      <c r="V123" s="14">
        <f>IF(LEN(TRIM(promesas[[#This Row],[Fecha  promesa de pago]]))&gt;0,1,"")</f>
        <v>1</v>
      </c>
      <c r="W123" s="14" t="str">
        <f>IF(LEN(TRIM(promesas[[#This Row],[Fecha de Pago]]))&gt;0,1,"")</f>
        <v/>
      </c>
    </row>
    <row r="124" spans="1:23" ht="15.75" customHeight="1" x14ac:dyDescent="0.25">
      <c r="A124" s="11" t="str">
        <f>TEXT(promesas[[#This Row],[Marca temporal]],"dd/mmm")</f>
        <v>07/may</v>
      </c>
      <c r="B124" s="189">
        <v>46149.595734826391</v>
      </c>
      <c r="C124" s="190" t="s">
        <v>1897</v>
      </c>
      <c r="D124" s="190">
        <v>67254445</v>
      </c>
      <c r="E124" s="191">
        <v>367040470000</v>
      </c>
      <c r="F124" s="190" t="s">
        <v>5323</v>
      </c>
      <c r="G124" s="190" t="s">
        <v>1886</v>
      </c>
      <c r="H124" s="192" t="s">
        <v>1890</v>
      </c>
      <c r="I124" s="193" t="s">
        <v>1895</v>
      </c>
      <c r="J124" s="198"/>
      <c r="K124"/>
      <c r="L124" s="194"/>
      <c r="M124" s="159" t="s">
        <v>1885</v>
      </c>
      <c r="N124"/>
      <c r="O124" s="194"/>
      <c r="P124" s="159" t="s">
        <v>66</v>
      </c>
      <c r="Q124" s="192"/>
      <c r="R124" s="199" t="str">
        <f>IF(promesas[[#This Row],[Fecha de Pago]]="", "", TEXT(promesas[[#This Row],[Fecha de Pago]], "mmm"))</f>
        <v/>
      </c>
      <c r="S124" s="12" t="str">
        <f>IF(promesas[[#This Row],[Fecha  promesa de pago]]="", "", TEXT(promesas[[#This Row],[Fecha  promesa de pago]], "mmm"))</f>
        <v/>
      </c>
      <c r="T124" s="13" t="str">
        <f>IF(promesas[[#This Row],[Fecha de Pago]]="", "", TEXT(promesas[[#This Row],[Fecha de Pago]], "dd/mmm"))</f>
        <v/>
      </c>
      <c r="U124" s="13" t="str">
        <f>IF(promesas[[#This Row],[Fecha  promesa de pago]]="", "", TEXT(promesas[[#This Row],[Fecha  promesa de pago]], "dd/mmm"))</f>
        <v/>
      </c>
      <c r="V124" s="14" t="str">
        <f>IF(LEN(TRIM(promesas[[#This Row],[Fecha  promesa de pago]]))&gt;0,1,"")</f>
        <v/>
      </c>
      <c r="W124" s="14" t="str">
        <f>IF(LEN(TRIM(promesas[[#This Row],[Fecha de Pago]]))&gt;0,1,"")</f>
        <v/>
      </c>
    </row>
    <row r="125" spans="1:23" ht="15.75" customHeight="1" x14ac:dyDescent="0.25">
      <c r="A125" s="11" t="str">
        <f>TEXT(promesas[[#This Row],[Marca temporal]],"dd/mmm")</f>
        <v>07/may</v>
      </c>
      <c r="B125" s="189">
        <v>46149.600869502319</v>
      </c>
      <c r="C125" s="190" t="s">
        <v>1897</v>
      </c>
      <c r="D125" s="190">
        <v>62803762</v>
      </c>
      <c r="E125" s="191">
        <v>369059490000</v>
      </c>
      <c r="F125" s="190" t="s">
        <v>5801</v>
      </c>
      <c r="G125" s="190" t="s">
        <v>1886</v>
      </c>
      <c r="H125" s="192" t="s">
        <v>1890</v>
      </c>
      <c r="I125" s="193" t="s">
        <v>1893</v>
      </c>
      <c r="J125" s="198"/>
      <c r="K125"/>
      <c r="L125" s="194"/>
      <c r="M125" s="159" t="s">
        <v>1885</v>
      </c>
      <c r="N125"/>
      <c r="O125" s="194"/>
      <c r="P125" s="159" t="s">
        <v>66</v>
      </c>
      <c r="Q125" s="192"/>
      <c r="R125" s="199" t="str">
        <f>IF(promesas[[#This Row],[Fecha de Pago]]="", "", TEXT(promesas[[#This Row],[Fecha de Pago]], "mmm"))</f>
        <v/>
      </c>
      <c r="S125" s="12" t="str">
        <f>IF(promesas[[#This Row],[Fecha  promesa de pago]]="", "", TEXT(promesas[[#This Row],[Fecha  promesa de pago]], "mmm"))</f>
        <v/>
      </c>
      <c r="T125" s="13" t="str">
        <f>IF(promesas[[#This Row],[Fecha de Pago]]="", "", TEXT(promesas[[#This Row],[Fecha de Pago]], "dd/mmm"))</f>
        <v/>
      </c>
      <c r="U125" s="13" t="str">
        <f>IF(promesas[[#This Row],[Fecha  promesa de pago]]="", "", TEXT(promesas[[#This Row],[Fecha  promesa de pago]], "dd/mmm"))</f>
        <v/>
      </c>
      <c r="V125" s="14" t="str">
        <f>IF(LEN(TRIM(promesas[[#This Row],[Fecha  promesa de pago]]))&gt;0,1,"")</f>
        <v/>
      </c>
      <c r="W125" s="14" t="str">
        <f>IF(LEN(TRIM(promesas[[#This Row],[Fecha de Pago]]))&gt;0,1,"")</f>
        <v/>
      </c>
    </row>
    <row r="126" spans="1:23" ht="15.75" customHeight="1" x14ac:dyDescent="0.25">
      <c r="A126" s="11" t="str">
        <f>TEXT(promesas[[#This Row],[Marca temporal]],"dd/mmm")</f>
        <v>07/may</v>
      </c>
      <c r="B126" s="189">
        <v>46149.60430903935</v>
      </c>
      <c r="C126" s="190" t="s">
        <v>1897</v>
      </c>
      <c r="D126" s="190">
        <v>62803762</v>
      </c>
      <c r="E126" s="191">
        <v>369059490000</v>
      </c>
      <c r="F126" s="190" t="s">
        <v>5801</v>
      </c>
      <c r="G126" s="190" t="s">
        <v>1886</v>
      </c>
      <c r="H126" s="192" t="s">
        <v>1890</v>
      </c>
      <c r="I126" s="193" t="s">
        <v>1893</v>
      </c>
      <c r="J126" s="198"/>
      <c r="K126"/>
      <c r="L126" s="194"/>
      <c r="M126" s="159" t="s">
        <v>1885</v>
      </c>
      <c r="N126"/>
      <c r="O126" s="194"/>
      <c r="P126" s="159" t="s">
        <v>66</v>
      </c>
      <c r="Q126" s="192"/>
      <c r="R126" s="199" t="str">
        <f>IF(promesas[[#This Row],[Fecha de Pago]]="", "", TEXT(promesas[[#This Row],[Fecha de Pago]], "mmm"))</f>
        <v/>
      </c>
      <c r="S126" s="12" t="str">
        <f>IF(promesas[[#This Row],[Fecha  promesa de pago]]="", "", TEXT(promesas[[#This Row],[Fecha  promesa de pago]], "mmm"))</f>
        <v/>
      </c>
      <c r="T126" s="13" t="str">
        <f>IF(promesas[[#This Row],[Fecha de Pago]]="", "", TEXT(promesas[[#This Row],[Fecha de Pago]], "dd/mmm"))</f>
        <v/>
      </c>
      <c r="U126" s="13" t="str">
        <f>IF(promesas[[#This Row],[Fecha  promesa de pago]]="", "", TEXT(promesas[[#This Row],[Fecha  promesa de pago]], "dd/mmm"))</f>
        <v/>
      </c>
      <c r="V126" s="14" t="str">
        <f>IF(LEN(TRIM(promesas[[#This Row],[Fecha  promesa de pago]]))&gt;0,1,"")</f>
        <v/>
      </c>
      <c r="W126" s="14" t="str">
        <f>IF(LEN(TRIM(promesas[[#This Row],[Fecha de Pago]]))&gt;0,1,"")</f>
        <v/>
      </c>
    </row>
    <row r="127" spans="1:23" ht="15.75" customHeight="1" x14ac:dyDescent="0.25">
      <c r="A127" s="11" t="str">
        <f>TEXT(promesas[[#This Row],[Marca temporal]],"dd/mmm")</f>
        <v>07/may</v>
      </c>
      <c r="B127" s="189">
        <v>46149.609041064818</v>
      </c>
      <c r="C127" s="190" t="s">
        <v>1897</v>
      </c>
      <c r="D127" s="190">
        <v>67718475</v>
      </c>
      <c r="E127" s="191">
        <v>211019540000</v>
      </c>
      <c r="F127" s="190" t="s">
        <v>5802</v>
      </c>
      <c r="G127" s="190" t="s">
        <v>1886</v>
      </c>
      <c r="H127" s="192" t="s">
        <v>1890</v>
      </c>
      <c r="I127" s="193" t="s">
        <v>1893</v>
      </c>
      <c r="J127" s="198"/>
      <c r="K127"/>
      <c r="L127" s="194"/>
      <c r="M127" s="159" t="s">
        <v>1885</v>
      </c>
      <c r="N127"/>
      <c r="O127" s="194"/>
      <c r="P127" s="159" t="s">
        <v>66</v>
      </c>
      <c r="Q127" s="192"/>
      <c r="R127" s="199" t="str">
        <f>IF(promesas[[#This Row],[Fecha de Pago]]="", "", TEXT(promesas[[#This Row],[Fecha de Pago]], "mmm"))</f>
        <v/>
      </c>
      <c r="S127" s="12" t="str">
        <f>IF(promesas[[#This Row],[Fecha  promesa de pago]]="", "", TEXT(promesas[[#This Row],[Fecha  promesa de pago]], "mmm"))</f>
        <v/>
      </c>
      <c r="T127" s="13" t="str">
        <f>IF(promesas[[#This Row],[Fecha de Pago]]="", "", TEXT(promesas[[#This Row],[Fecha de Pago]], "dd/mmm"))</f>
        <v/>
      </c>
      <c r="U127" s="13" t="str">
        <f>IF(promesas[[#This Row],[Fecha  promesa de pago]]="", "", TEXT(promesas[[#This Row],[Fecha  promesa de pago]], "dd/mmm"))</f>
        <v/>
      </c>
      <c r="V127" s="14" t="str">
        <f>IF(LEN(TRIM(promesas[[#This Row],[Fecha  promesa de pago]]))&gt;0,1,"")</f>
        <v/>
      </c>
      <c r="W127" s="14" t="str">
        <f>IF(LEN(TRIM(promesas[[#This Row],[Fecha de Pago]]))&gt;0,1,"")</f>
        <v/>
      </c>
    </row>
    <row r="128" spans="1:23" ht="15.75" customHeight="1" x14ac:dyDescent="0.25">
      <c r="A128" s="11" t="str">
        <f>TEXT(promesas[[#This Row],[Marca temporal]],"dd/mmm")</f>
        <v>07/may</v>
      </c>
      <c r="B128" s="189">
        <v>46149.616521493052</v>
      </c>
      <c r="C128" s="190" t="s">
        <v>1897</v>
      </c>
      <c r="D128" s="190">
        <v>66827551</v>
      </c>
      <c r="E128" s="191">
        <v>366044830000</v>
      </c>
      <c r="F128" s="190" t="s">
        <v>5803</v>
      </c>
      <c r="G128" s="190" t="s">
        <v>1886</v>
      </c>
      <c r="H128" s="192" t="s">
        <v>1890</v>
      </c>
      <c r="I128" s="193" t="s">
        <v>1895</v>
      </c>
      <c r="J128" s="198"/>
      <c r="K128"/>
      <c r="L128" s="194"/>
      <c r="M128" s="159" t="s">
        <v>1885</v>
      </c>
      <c r="N128"/>
      <c r="O128" s="194"/>
      <c r="P128" s="159" t="s">
        <v>66</v>
      </c>
      <c r="Q128" s="192"/>
      <c r="R128" s="199" t="str">
        <f>IF(promesas[[#This Row],[Fecha de Pago]]="", "", TEXT(promesas[[#This Row],[Fecha de Pago]], "mmm"))</f>
        <v/>
      </c>
      <c r="S128" s="12" t="str">
        <f>IF(promesas[[#This Row],[Fecha  promesa de pago]]="", "", TEXT(promesas[[#This Row],[Fecha  promesa de pago]], "mmm"))</f>
        <v/>
      </c>
      <c r="T128" s="13" t="str">
        <f>IF(promesas[[#This Row],[Fecha de Pago]]="", "", TEXT(promesas[[#This Row],[Fecha de Pago]], "dd/mmm"))</f>
        <v/>
      </c>
      <c r="U128" s="13" t="str">
        <f>IF(promesas[[#This Row],[Fecha  promesa de pago]]="", "", TEXT(promesas[[#This Row],[Fecha  promesa de pago]], "dd/mmm"))</f>
        <v/>
      </c>
      <c r="V128" s="14" t="str">
        <f>IF(LEN(TRIM(promesas[[#This Row],[Fecha  promesa de pago]]))&gt;0,1,"")</f>
        <v/>
      </c>
      <c r="W128" s="14" t="str">
        <f>IF(LEN(TRIM(promesas[[#This Row],[Fecha de Pago]]))&gt;0,1,"")</f>
        <v/>
      </c>
    </row>
    <row r="129" spans="1:23" ht="15.75" customHeight="1" x14ac:dyDescent="0.25">
      <c r="A129" s="11" t="str">
        <f>TEXT(promesas[[#This Row],[Marca temporal]],"dd/mmm")</f>
        <v>07/may</v>
      </c>
      <c r="B129" s="189">
        <v>46149.633410856477</v>
      </c>
      <c r="C129" s="190" t="s">
        <v>1897</v>
      </c>
      <c r="D129" s="190">
        <v>61304018</v>
      </c>
      <c r="E129" s="191">
        <v>367040640000</v>
      </c>
      <c r="F129" s="190">
        <v>176307222</v>
      </c>
      <c r="G129" s="190" t="s">
        <v>1886</v>
      </c>
      <c r="H129" s="192" t="s">
        <v>1890</v>
      </c>
      <c r="I129" s="193" t="s">
        <v>1884</v>
      </c>
      <c r="J129" s="198"/>
      <c r="K129" s="161">
        <v>46150</v>
      </c>
      <c r="L129" s="169">
        <v>30.44</v>
      </c>
      <c r="M129" s="159" t="s">
        <v>1885</v>
      </c>
      <c r="N129"/>
      <c r="O129" s="194"/>
      <c r="P129" s="159" t="s">
        <v>66</v>
      </c>
      <c r="Q129" s="192"/>
      <c r="R129" s="199" t="str">
        <f>IF(promesas[[#This Row],[Fecha de Pago]]="", "", TEXT(promesas[[#This Row],[Fecha de Pago]], "mmm"))</f>
        <v/>
      </c>
      <c r="S129" s="12" t="str">
        <f>IF(promesas[[#This Row],[Fecha  promesa de pago]]="", "", TEXT(promesas[[#This Row],[Fecha  promesa de pago]], "mmm"))</f>
        <v>may</v>
      </c>
      <c r="T129" s="13" t="str">
        <f>IF(promesas[[#This Row],[Fecha de Pago]]="", "", TEXT(promesas[[#This Row],[Fecha de Pago]], "dd/mmm"))</f>
        <v/>
      </c>
      <c r="U129" s="13" t="str">
        <f>IF(promesas[[#This Row],[Fecha  promesa de pago]]="", "", TEXT(promesas[[#This Row],[Fecha  promesa de pago]], "dd/mmm"))</f>
        <v>08/may</v>
      </c>
      <c r="V129" s="14">
        <f>IF(LEN(TRIM(promesas[[#This Row],[Fecha  promesa de pago]]))&gt;0,1,"")</f>
        <v>1</v>
      </c>
      <c r="W129" s="14" t="str">
        <f>IF(LEN(TRIM(promesas[[#This Row],[Fecha de Pago]]))&gt;0,1,"")</f>
        <v/>
      </c>
    </row>
    <row r="130" spans="1:23" ht="15.75" customHeight="1" x14ac:dyDescent="0.25">
      <c r="A130" s="11" t="str">
        <f>TEXT(promesas[[#This Row],[Marca temporal]],"dd/mmm")</f>
        <v>07/may</v>
      </c>
      <c r="B130" s="189">
        <v>46149.636746076387</v>
      </c>
      <c r="C130" s="190" t="s">
        <v>1897</v>
      </c>
      <c r="D130" s="190">
        <v>62640774</v>
      </c>
      <c r="E130" s="191">
        <v>366038870000</v>
      </c>
      <c r="F130" s="190" t="s">
        <v>5804</v>
      </c>
      <c r="G130" s="190" t="s">
        <v>1886</v>
      </c>
      <c r="H130" s="192" t="s">
        <v>1890</v>
      </c>
      <c r="I130" s="193" t="s">
        <v>1893</v>
      </c>
      <c r="J130" s="198"/>
      <c r="K130"/>
      <c r="L130" s="194"/>
      <c r="M130" s="159" t="s">
        <v>1885</v>
      </c>
      <c r="N130"/>
      <c r="O130" s="194"/>
      <c r="P130" s="159" t="s">
        <v>66</v>
      </c>
      <c r="Q130" s="192"/>
      <c r="R130" s="199" t="str">
        <f>IF(promesas[[#This Row],[Fecha de Pago]]="", "", TEXT(promesas[[#This Row],[Fecha de Pago]], "mmm"))</f>
        <v/>
      </c>
      <c r="S130" s="12" t="str">
        <f>IF(promesas[[#This Row],[Fecha  promesa de pago]]="", "", TEXT(promesas[[#This Row],[Fecha  promesa de pago]], "mmm"))</f>
        <v/>
      </c>
      <c r="T130" s="13" t="str">
        <f>IF(promesas[[#This Row],[Fecha de Pago]]="", "", TEXT(promesas[[#This Row],[Fecha de Pago]], "dd/mmm"))</f>
        <v/>
      </c>
      <c r="U130" s="13" t="str">
        <f>IF(promesas[[#This Row],[Fecha  promesa de pago]]="", "", TEXT(promesas[[#This Row],[Fecha  promesa de pago]], "dd/mmm"))</f>
        <v/>
      </c>
      <c r="V130" s="14" t="str">
        <f>IF(LEN(TRIM(promesas[[#This Row],[Fecha  promesa de pago]]))&gt;0,1,"")</f>
        <v/>
      </c>
      <c r="W130" s="14" t="str">
        <f>IF(LEN(TRIM(promesas[[#This Row],[Fecha de Pago]]))&gt;0,1,"")</f>
        <v/>
      </c>
    </row>
    <row r="131" spans="1:23" ht="15.75" customHeight="1" x14ac:dyDescent="0.25">
      <c r="A131" s="11" t="str">
        <f>TEXT(promesas[[#This Row],[Marca temporal]],"dd/mmm")</f>
        <v>07/may</v>
      </c>
      <c r="B131" s="189">
        <v>46149.641042002317</v>
      </c>
      <c r="C131" s="190" t="s">
        <v>1897</v>
      </c>
      <c r="D131" s="190">
        <v>62205360</v>
      </c>
      <c r="E131" s="191">
        <v>364043650000</v>
      </c>
      <c r="F131" s="190" t="s">
        <v>5805</v>
      </c>
      <c r="G131" s="190" t="s">
        <v>1886</v>
      </c>
      <c r="H131" s="192" t="s">
        <v>1890</v>
      </c>
      <c r="I131" s="193" t="s">
        <v>1893</v>
      </c>
      <c r="J131" s="198"/>
      <c r="K131"/>
      <c r="L131" s="194"/>
      <c r="M131" s="159" t="s">
        <v>1885</v>
      </c>
      <c r="N131"/>
      <c r="O131" s="194"/>
      <c r="P131" s="159" t="s">
        <v>66</v>
      </c>
      <c r="Q131" s="192"/>
      <c r="R131" s="199" t="str">
        <f>IF(promesas[[#This Row],[Fecha de Pago]]="", "", TEXT(promesas[[#This Row],[Fecha de Pago]], "mmm"))</f>
        <v/>
      </c>
      <c r="S131" s="12" t="str">
        <f>IF(promesas[[#This Row],[Fecha  promesa de pago]]="", "", TEXT(promesas[[#This Row],[Fecha  promesa de pago]], "mmm"))</f>
        <v/>
      </c>
      <c r="T131" s="13" t="str">
        <f>IF(promesas[[#This Row],[Fecha de Pago]]="", "", TEXT(promesas[[#This Row],[Fecha de Pago]], "dd/mmm"))</f>
        <v/>
      </c>
      <c r="U131" s="13" t="str">
        <f>IF(promesas[[#This Row],[Fecha  promesa de pago]]="", "", TEXT(promesas[[#This Row],[Fecha  promesa de pago]], "dd/mmm"))</f>
        <v/>
      </c>
      <c r="V131" s="14" t="str">
        <f>IF(LEN(TRIM(promesas[[#This Row],[Fecha  promesa de pago]]))&gt;0,1,"")</f>
        <v/>
      </c>
      <c r="W131" s="14" t="str">
        <f>IF(LEN(TRIM(promesas[[#This Row],[Fecha de Pago]]))&gt;0,1,"")</f>
        <v/>
      </c>
    </row>
    <row r="132" spans="1:23" ht="15.75" customHeight="1" x14ac:dyDescent="0.25">
      <c r="A132" s="11" t="str">
        <f>TEXT(promesas[[#This Row],[Marca temporal]],"dd/mmm")</f>
        <v>07/may</v>
      </c>
      <c r="B132" s="189">
        <v>46149.652274895838</v>
      </c>
      <c r="C132" s="190" t="s">
        <v>1897</v>
      </c>
      <c r="D132" s="190">
        <v>68303645</v>
      </c>
      <c r="E132" s="191">
        <v>366010260000</v>
      </c>
      <c r="F132" s="190" t="s">
        <v>5475</v>
      </c>
      <c r="G132" s="190" t="s">
        <v>1886</v>
      </c>
      <c r="H132" s="192" t="s">
        <v>1883</v>
      </c>
      <c r="I132" s="193" t="s">
        <v>1887</v>
      </c>
      <c r="J132" s="198"/>
      <c r="K132"/>
      <c r="L132" s="194"/>
      <c r="M132" s="159" t="s">
        <v>1885</v>
      </c>
      <c r="N132"/>
      <c r="O132" s="194"/>
      <c r="P132" t="s">
        <v>2230</v>
      </c>
      <c r="Q132" s="192"/>
      <c r="R132" s="199" t="str">
        <f>IF(promesas[[#This Row],[Fecha de Pago]]="", "", TEXT(promesas[[#This Row],[Fecha de Pago]], "mmm"))</f>
        <v/>
      </c>
      <c r="S132" s="12" t="str">
        <f>IF(promesas[[#This Row],[Fecha  promesa de pago]]="", "", TEXT(promesas[[#This Row],[Fecha  promesa de pago]], "mmm"))</f>
        <v/>
      </c>
      <c r="T132" s="13" t="str">
        <f>IF(promesas[[#This Row],[Fecha de Pago]]="", "", TEXT(promesas[[#This Row],[Fecha de Pago]], "dd/mmm"))</f>
        <v/>
      </c>
      <c r="U132" s="13" t="str">
        <f>IF(promesas[[#This Row],[Fecha  promesa de pago]]="", "", TEXT(promesas[[#This Row],[Fecha  promesa de pago]], "dd/mmm"))</f>
        <v/>
      </c>
      <c r="V132" s="14" t="str">
        <f>IF(LEN(TRIM(promesas[[#This Row],[Fecha  promesa de pago]]))&gt;0,1,"")</f>
        <v/>
      </c>
      <c r="W132" s="14" t="str">
        <f>IF(LEN(TRIM(promesas[[#This Row],[Fecha de Pago]]))&gt;0,1,"")</f>
        <v/>
      </c>
    </row>
    <row r="133" spans="1:23" ht="15.75" customHeight="1" x14ac:dyDescent="0.25">
      <c r="A133" s="11" t="str">
        <f>TEXT(promesas[[#This Row],[Marca temporal]],"dd/mmm")</f>
        <v>07/may</v>
      </c>
      <c r="B133" s="189">
        <v>46149.657152766202</v>
      </c>
      <c r="C133" s="190" t="s">
        <v>1897</v>
      </c>
      <c r="D133" s="190">
        <v>67887976</v>
      </c>
      <c r="E133" s="191">
        <v>369010570000</v>
      </c>
      <c r="F133" s="190" t="s">
        <v>3787</v>
      </c>
      <c r="G133" s="190" t="s">
        <v>1886</v>
      </c>
      <c r="H133" s="192" t="s">
        <v>1883</v>
      </c>
      <c r="I133" s="193" t="s">
        <v>1887</v>
      </c>
      <c r="J133" s="198"/>
      <c r="K133"/>
      <c r="L133" s="194"/>
      <c r="M133" s="159" t="s">
        <v>1885</v>
      </c>
      <c r="N133"/>
      <c r="O133" s="194"/>
      <c r="P133" t="s">
        <v>2230</v>
      </c>
      <c r="Q133" s="192"/>
      <c r="R133" s="199" t="str">
        <f>IF(promesas[[#This Row],[Fecha de Pago]]="", "", TEXT(promesas[[#This Row],[Fecha de Pago]], "mmm"))</f>
        <v/>
      </c>
      <c r="S133" s="12" t="str">
        <f>IF(promesas[[#This Row],[Fecha  promesa de pago]]="", "", TEXT(promesas[[#This Row],[Fecha  promesa de pago]], "mmm"))</f>
        <v/>
      </c>
      <c r="T133" s="13" t="str">
        <f>IF(promesas[[#This Row],[Fecha de Pago]]="", "", TEXT(promesas[[#This Row],[Fecha de Pago]], "dd/mmm"))</f>
        <v/>
      </c>
      <c r="U133" s="13" t="str">
        <f>IF(promesas[[#This Row],[Fecha  promesa de pago]]="", "", TEXT(promesas[[#This Row],[Fecha  promesa de pago]], "dd/mmm"))</f>
        <v/>
      </c>
      <c r="V133" s="14" t="str">
        <f>IF(LEN(TRIM(promesas[[#This Row],[Fecha  promesa de pago]]))&gt;0,1,"")</f>
        <v/>
      </c>
      <c r="W133" s="14" t="str">
        <f>IF(LEN(TRIM(promesas[[#This Row],[Fecha de Pago]]))&gt;0,1,"")</f>
        <v/>
      </c>
    </row>
    <row r="134" spans="1:23" ht="15.75" customHeight="1" x14ac:dyDescent="0.25">
      <c r="A134" s="11" t="str">
        <f>TEXT(promesas[[#This Row],[Marca temporal]],"dd/mmm")</f>
        <v>07/may</v>
      </c>
      <c r="B134" s="189">
        <v>46149.662044560187</v>
      </c>
      <c r="C134" s="190" t="s">
        <v>1897</v>
      </c>
      <c r="D134" s="190">
        <v>66506172</v>
      </c>
      <c r="E134" s="191">
        <v>367013320000</v>
      </c>
      <c r="F134" s="190" t="s">
        <v>5806</v>
      </c>
      <c r="G134" s="190" t="s">
        <v>1886</v>
      </c>
      <c r="H134" s="192" t="s">
        <v>1883</v>
      </c>
      <c r="I134" s="193" t="s">
        <v>1893</v>
      </c>
      <c r="J134" s="198"/>
      <c r="K134"/>
      <c r="L134" s="194"/>
      <c r="M134" s="159" t="s">
        <v>1885</v>
      </c>
      <c r="N134"/>
      <c r="O134" s="194"/>
      <c r="P134" s="195" t="s">
        <v>2229</v>
      </c>
      <c r="Q134" s="192"/>
      <c r="R134" s="199" t="str">
        <f>IF(promesas[[#This Row],[Fecha de Pago]]="", "", TEXT(promesas[[#This Row],[Fecha de Pago]], "mmm"))</f>
        <v/>
      </c>
      <c r="S134" s="12" t="str">
        <f>IF(promesas[[#This Row],[Fecha  promesa de pago]]="", "", TEXT(promesas[[#This Row],[Fecha  promesa de pago]], "mmm"))</f>
        <v/>
      </c>
      <c r="T134" s="13" t="str">
        <f>IF(promesas[[#This Row],[Fecha de Pago]]="", "", TEXT(promesas[[#This Row],[Fecha de Pago]], "dd/mmm"))</f>
        <v/>
      </c>
      <c r="U134" s="13" t="str">
        <f>IF(promesas[[#This Row],[Fecha  promesa de pago]]="", "", TEXT(promesas[[#This Row],[Fecha  promesa de pago]], "dd/mmm"))</f>
        <v/>
      </c>
      <c r="V134" s="14" t="str">
        <f>IF(LEN(TRIM(promesas[[#This Row],[Fecha  promesa de pago]]))&gt;0,1,"")</f>
        <v/>
      </c>
      <c r="W134" s="14" t="str">
        <f>IF(LEN(TRIM(promesas[[#This Row],[Fecha de Pago]]))&gt;0,1,"")</f>
        <v/>
      </c>
    </row>
    <row r="135" spans="1:23" ht="15.75" customHeight="1" x14ac:dyDescent="0.25">
      <c r="A135" s="11" t="str">
        <f>TEXT(promesas[[#This Row],[Marca temporal]],"dd/mmm")</f>
        <v>07/may</v>
      </c>
      <c r="B135" s="189">
        <v>46149.667197418981</v>
      </c>
      <c r="C135" s="190" t="s">
        <v>1897</v>
      </c>
      <c r="D135" s="190">
        <v>68326091</v>
      </c>
      <c r="E135" s="191">
        <v>366005830000</v>
      </c>
      <c r="F135" s="190" t="s">
        <v>5477</v>
      </c>
      <c r="G135" s="190" t="s">
        <v>1886</v>
      </c>
      <c r="H135" s="192" t="s">
        <v>1883</v>
      </c>
      <c r="I135" s="193" t="s">
        <v>1887</v>
      </c>
      <c r="J135" s="198"/>
      <c r="K135"/>
      <c r="L135" s="194"/>
      <c r="M135" s="159" t="s">
        <v>1885</v>
      </c>
      <c r="N135"/>
      <c r="O135" s="194"/>
      <c r="P135" t="s">
        <v>2230</v>
      </c>
      <c r="Q135" s="192"/>
      <c r="R135" s="199" t="str">
        <f>IF(promesas[[#This Row],[Fecha de Pago]]="", "", TEXT(promesas[[#This Row],[Fecha de Pago]], "mmm"))</f>
        <v/>
      </c>
      <c r="S135" s="12" t="str">
        <f>IF(promesas[[#This Row],[Fecha  promesa de pago]]="", "", TEXT(promesas[[#This Row],[Fecha  promesa de pago]], "mmm"))</f>
        <v/>
      </c>
      <c r="T135" s="13" t="str">
        <f>IF(promesas[[#This Row],[Fecha de Pago]]="", "", TEXT(promesas[[#This Row],[Fecha de Pago]], "dd/mmm"))</f>
        <v/>
      </c>
      <c r="U135" s="13" t="str">
        <f>IF(promesas[[#This Row],[Fecha  promesa de pago]]="", "", TEXT(promesas[[#This Row],[Fecha  promesa de pago]], "dd/mmm"))</f>
        <v/>
      </c>
      <c r="V135" s="14" t="str">
        <f>IF(LEN(TRIM(promesas[[#This Row],[Fecha  promesa de pago]]))&gt;0,1,"")</f>
        <v/>
      </c>
      <c r="W135" s="14" t="str">
        <f>IF(LEN(TRIM(promesas[[#This Row],[Fecha de Pago]]))&gt;0,1,"")</f>
        <v/>
      </c>
    </row>
    <row r="136" spans="1:23" ht="15.75" customHeight="1" x14ac:dyDescent="0.25">
      <c r="A136" s="11" t="str">
        <f>TEXT(promesas[[#This Row],[Marca temporal]],"dd/mmm")</f>
        <v>07/may</v>
      </c>
      <c r="B136" s="189">
        <v>46149.671446863431</v>
      </c>
      <c r="C136" s="190" t="s">
        <v>1897</v>
      </c>
      <c r="D136" s="190">
        <v>68463089</v>
      </c>
      <c r="E136" s="191">
        <v>354196330000</v>
      </c>
      <c r="F136" s="190" t="s">
        <v>5807</v>
      </c>
      <c r="G136" s="190" t="s">
        <v>1886</v>
      </c>
      <c r="H136" s="192" t="s">
        <v>1883</v>
      </c>
      <c r="I136" s="193" t="s">
        <v>1895</v>
      </c>
      <c r="J136" s="198"/>
      <c r="K136"/>
      <c r="L136" s="194"/>
      <c r="M136" s="159" t="s">
        <v>1885</v>
      </c>
      <c r="N136"/>
      <c r="O136" s="194"/>
      <c r="P136" t="s">
        <v>2230</v>
      </c>
      <c r="Q136" s="192"/>
      <c r="R136" s="199" t="str">
        <f>IF(promesas[[#This Row],[Fecha de Pago]]="", "", TEXT(promesas[[#This Row],[Fecha de Pago]], "mmm"))</f>
        <v/>
      </c>
      <c r="S136" s="12" t="str">
        <f>IF(promesas[[#This Row],[Fecha  promesa de pago]]="", "", TEXT(promesas[[#This Row],[Fecha  promesa de pago]], "mmm"))</f>
        <v/>
      </c>
      <c r="T136" s="13" t="str">
        <f>IF(promesas[[#This Row],[Fecha de Pago]]="", "", TEXT(promesas[[#This Row],[Fecha de Pago]], "dd/mmm"))</f>
        <v/>
      </c>
      <c r="U136" s="13" t="str">
        <f>IF(promesas[[#This Row],[Fecha  promesa de pago]]="", "", TEXT(promesas[[#This Row],[Fecha  promesa de pago]], "dd/mmm"))</f>
        <v/>
      </c>
      <c r="V136" s="14" t="str">
        <f>IF(LEN(TRIM(promesas[[#This Row],[Fecha  promesa de pago]]))&gt;0,1,"")</f>
        <v/>
      </c>
      <c r="W136" s="14" t="str">
        <f>IF(LEN(TRIM(promesas[[#This Row],[Fecha de Pago]]))&gt;0,1,"")</f>
        <v/>
      </c>
    </row>
    <row r="137" spans="1:23" ht="15.75" customHeight="1" x14ac:dyDescent="0.25">
      <c r="A137" s="11" t="str">
        <f>TEXT(promesas[[#This Row],[Marca temporal]],"dd/mmm")</f>
        <v>07/may</v>
      </c>
      <c r="B137" s="189">
        <v>46149.675187962959</v>
      </c>
      <c r="C137" s="190" t="s">
        <v>1897</v>
      </c>
      <c r="D137" s="190">
        <v>68497331</v>
      </c>
      <c r="E137" s="191">
        <v>363005370000</v>
      </c>
      <c r="F137" s="190" t="s">
        <v>5499</v>
      </c>
      <c r="G137" s="190" t="s">
        <v>1886</v>
      </c>
      <c r="H137" s="192" t="s">
        <v>1883</v>
      </c>
      <c r="I137" s="193" t="s">
        <v>1894</v>
      </c>
      <c r="J137" s="198"/>
      <c r="K137"/>
      <c r="L137" s="194"/>
      <c r="M137" s="159" t="s">
        <v>1885</v>
      </c>
      <c r="N137"/>
      <c r="O137" s="194"/>
      <c r="P137" t="s">
        <v>2230</v>
      </c>
      <c r="Q137" s="192"/>
      <c r="R137" s="199" t="str">
        <f>IF(promesas[[#This Row],[Fecha de Pago]]="", "", TEXT(promesas[[#This Row],[Fecha de Pago]], "mmm"))</f>
        <v/>
      </c>
      <c r="S137" s="12" t="str">
        <f>IF(promesas[[#This Row],[Fecha  promesa de pago]]="", "", TEXT(promesas[[#This Row],[Fecha  promesa de pago]], "mmm"))</f>
        <v/>
      </c>
      <c r="T137" s="13" t="str">
        <f>IF(promesas[[#This Row],[Fecha de Pago]]="", "", TEXT(promesas[[#This Row],[Fecha de Pago]], "dd/mmm"))</f>
        <v/>
      </c>
      <c r="U137" s="13" t="str">
        <f>IF(promesas[[#This Row],[Fecha  promesa de pago]]="", "", TEXT(promesas[[#This Row],[Fecha  promesa de pago]], "dd/mmm"))</f>
        <v/>
      </c>
      <c r="V137" s="14" t="str">
        <f>IF(LEN(TRIM(promesas[[#This Row],[Fecha  promesa de pago]]))&gt;0,1,"")</f>
        <v/>
      </c>
      <c r="W137" s="14" t="str">
        <f>IF(LEN(TRIM(promesas[[#This Row],[Fecha de Pago]]))&gt;0,1,"")</f>
        <v/>
      </c>
    </row>
    <row r="138" spans="1:23" ht="15.75" customHeight="1" x14ac:dyDescent="0.25">
      <c r="A138" s="11" t="str">
        <f>TEXT(promesas[[#This Row],[Marca temporal]],"dd/mmm")</f>
        <v>07/may</v>
      </c>
      <c r="B138" s="189">
        <v>46149.680625787034</v>
      </c>
      <c r="C138" s="190" t="s">
        <v>1897</v>
      </c>
      <c r="D138" s="190">
        <v>69550116</v>
      </c>
      <c r="E138" s="191">
        <v>364012000000</v>
      </c>
      <c r="F138" s="190" t="s">
        <v>5808</v>
      </c>
      <c r="G138" s="190" t="s">
        <v>1886</v>
      </c>
      <c r="H138" s="192" t="s">
        <v>1883</v>
      </c>
      <c r="I138" s="193" t="s">
        <v>1893</v>
      </c>
      <c r="J138" s="198"/>
      <c r="K138"/>
      <c r="L138" s="194"/>
      <c r="M138" s="159" t="s">
        <v>1885</v>
      </c>
      <c r="N138"/>
      <c r="O138" s="194"/>
      <c r="P138" t="s">
        <v>2230</v>
      </c>
      <c r="Q138" s="192"/>
      <c r="R138" s="199" t="str">
        <f>IF(promesas[[#This Row],[Fecha de Pago]]="", "", TEXT(promesas[[#This Row],[Fecha de Pago]], "mmm"))</f>
        <v/>
      </c>
      <c r="S138" s="12" t="str">
        <f>IF(promesas[[#This Row],[Fecha  promesa de pago]]="", "", TEXT(promesas[[#This Row],[Fecha  promesa de pago]], "mmm"))</f>
        <v/>
      </c>
      <c r="T138" s="13" t="str">
        <f>IF(promesas[[#This Row],[Fecha de Pago]]="", "", TEXT(promesas[[#This Row],[Fecha de Pago]], "dd/mmm"))</f>
        <v/>
      </c>
      <c r="U138" s="13" t="str">
        <f>IF(promesas[[#This Row],[Fecha  promesa de pago]]="", "", TEXT(promesas[[#This Row],[Fecha  promesa de pago]], "dd/mmm"))</f>
        <v/>
      </c>
      <c r="V138" s="14" t="str">
        <f>IF(LEN(TRIM(promesas[[#This Row],[Fecha  promesa de pago]]))&gt;0,1,"")</f>
        <v/>
      </c>
      <c r="W138" s="14" t="str">
        <f>IF(LEN(TRIM(promesas[[#This Row],[Fecha de Pago]]))&gt;0,1,"")</f>
        <v/>
      </c>
    </row>
    <row r="139" spans="1:23" ht="15.75" customHeight="1" x14ac:dyDescent="0.25">
      <c r="A139" s="11" t="str">
        <f>TEXT(promesas[[#This Row],[Marca temporal]],"dd/mmm")</f>
        <v>07/may</v>
      </c>
      <c r="B139" s="189">
        <v>46149.684404942134</v>
      </c>
      <c r="C139" s="190" t="s">
        <v>1897</v>
      </c>
      <c r="D139" s="190">
        <v>65705686</v>
      </c>
      <c r="E139" s="191">
        <v>366011910000</v>
      </c>
      <c r="F139" s="190" t="s">
        <v>5106</v>
      </c>
      <c r="G139" s="190" t="s">
        <v>1886</v>
      </c>
      <c r="H139" s="192" t="s">
        <v>1883</v>
      </c>
      <c r="I139" s="193" t="s">
        <v>1887</v>
      </c>
      <c r="J139" s="198"/>
      <c r="K139"/>
      <c r="L139" s="194"/>
      <c r="M139" s="159" t="s">
        <v>1885</v>
      </c>
      <c r="N139"/>
      <c r="O139" s="194"/>
      <c r="P139" t="s">
        <v>2230</v>
      </c>
      <c r="Q139" s="192"/>
      <c r="R139" s="199" t="str">
        <f>IF(promesas[[#This Row],[Fecha de Pago]]="", "", TEXT(promesas[[#This Row],[Fecha de Pago]], "mmm"))</f>
        <v/>
      </c>
      <c r="S139" s="12" t="str">
        <f>IF(promesas[[#This Row],[Fecha  promesa de pago]]="", "", TEXT(promesas[[#This Row],[Fecha  promesa de pago]], "mmm"))</f>
        <v/>
      </c>
      <c r="T139" s="13" t="str">
        <f>IF(promesas[[#This Row],[Fecha de Pago]]="", "", TEXT(promesas[[#This Row],[Fecha de Pago]], "dd/mmm"))</f>
        <v/>
      </c>
      <c r="U139" s="13" t="str">
        <f>IF(promesas[[#This Row],[Fecha  promesa de pago]]="", "", TEXT(promesas[[#This Row],[Fecha  promesa de pago]], "dd/mmm"))</f>
        <v/>
      </c>
      <c r="V139" s="14" t="str">
        <f>IF(LEN(TRIM(promesas[[#This Row],[Fecha  promesa de pago]]))&gt;0,1,"")</f>
        <v/>
      </c>
      <c r="W139" s="14" t="str">
        <f>IF(LEN(TRIM(promesas[[#This Row],[Fecha de Pago]]))&gt;0,1,"")</f>
        <v/>
      </c>
    </row>
    <row r="140" spans="1:23" ht="15.75" customHeight="1" x14ac:dyDescent="0.25">
      <c r="A140" s="11" t="str">
        <f>TEXT(promesas[[#This Row],[Marca temporal]],"dd/mmm")</f>
        <v>07/may</v>
      </c>
      <c r="B140" s="189">
        <v>46149.690653032405</v>
      </c>
      <c r="C140" s="190" t="s">
        <v>1897</v>
      </c>
      <c r="D140" s="190">
        <v>65712096</v>
      </c>
      <c r="E140" s="191">
        <v>365008770000</v>
      </c>
      <c r="F140" s="190" t="s">
        <v>5110</v>
      </c>
      <c r="G140" s="190" t="s">
        <v>1886</v>
      </c>
      <c r="H140" s="192" t="s">
        <v>1883</v>
      </c>
      <c r="I140" s="193" t="s">
        <v>1887</v>
      </c>
      <c r="J140" s="198"/>
      <c r="K140"/>
      <c r="L140" s="194"/>
      <c r="M140" s="159" t="s">
        <v>1885</v>
      </c>
      <c r="N140"/>
      <c r="O140" s="194"/>
      <c r="P140" t="s">
        <v>2230</v>
      </c>
      <c r="Q140" s="192"/>
      <c r="R140" s="199" t="str">
        <f>IF(promesas[[#This Row],[Fecha de Pago]]="", "", TEXT(promesas[[#This Row],[Fecha de Pago]], "mmm"))</f>
        <v/>
      </c>
      <c r="S140" s="12" t="str">
        <f>IF(promesas[[#This Row],[Fecha  promesa de pago]]="", "", TEXT(promesas[[#This Row],[Fecha  promesa de pago]], "mmm"))</f>
        <v/>
      </c>
      <c r="T140" s="13" t="str">
        <f>IF(promesas[[#This Row],[Fecha de Pago]]="", "", TEXT(promesas[[#This Row],[Fecha de Pago]], "dd/mmm"))</f>
        <v/>
      </c>
      <c r="U140" s="13" t="str">
        <f>IF(promesas[[#This Row],[Fecha  promesa de pago]]="", "", TEXT(promesas[[#This Row],[Fecha  promesa de pago]], "dd/mmm"))</f>
        <v/>
      </c>
      <c r="V140" s="14" t="str">
        <f>IF(LEN(TRIM(promesas[[#This Row],[Fecha  promesa de pago]]))&gt;0,1,"")</f>
        <v/>
      </c>
      <c r="W140" s="14" t="str">
        <f>IF(LEN(TRIM(promesas[[#This Row],[Fecha de Pago]]))&gt;0,1,"")</f>
        <v/>
      </c>
    </row>
    <row r="141" spans="1:23" ht="15.75" customHeight="1" x14ac:dyDescent="0.25">
      <c r="A141" s="11" t="str">
        <f>TEXT(promesas[[#This Row],[Marca temporal]],"dd/mmm")</f>
        <v>07/may</v>
      </c>
      <c r="B141" s="189">
        <v>46149.696815358795</v>
      </c>
      <c r="C141" s="190" t="s">
        <v>1897</v>
      </c>
      <c r="D141" s="190">
        <v>67890543</v>
      </c>
      <c r="E141" s="191">
        <v>368010580000</v>
      </c>
      <c r="F141" s="190" t="s">
        <v>5809</v>
      </c>
      <c r="G141" s="190" t="s">
        <v>1886</v>
      </c>
      <c r="H141" s="192" t="s">
        <v>1883</v>
      </c>
      <c r="I141" s="193" t="s">
        <v>1887</v>
      </c>
      <c r="J141" s="198"/>
      <c r="K141"/>
      <c r="L141" s="194"/>
      <c r="M141" s="159" t="s">
        <v>1885</v>
      </c>
      <c r="N141"/>
      <c r="O141" s="194"/>
      <c r="P141" t="s">
        <v>2230</v>
      </c>
      <c r="Q141" s="192"/>
      <c r="R141" s="199" t="str">
        <f>IF(promesas[[#This Row],[Fecha de Pago]]="", "", TEXT(promesas[[#This Row],[Fecha de Pago]], "mmm"))</f>
        <v/>
      </c>
      <c r="S141" s="12" t="str">
        <f>IF(promesas[[#This Row],[Fecha  promesa de pago]]="", "", TEXT(promesas[[#This Row],[Fecha  promesa de pago]], "mmm"))</f>
        <v/>
      </c>
      <c r="T141" s="13" t="str">
        <f>IF(promesas[[#This Row],[Fecha de Pago]]="", "", TEXT(promesas[[#This Row],[Fecha de Pago]], "dd/mmm"))</f>
        <v/>
      </c>
      <c r="U141" s="13" t="str">
        <f>IF(promesas[[#This Row],[Fecha  promesa de pago]]="", "", TEXT(promesas[[#This Row],[Fecha  promesa de pago]], "dd/mmm"))</f>
        <v/>
      </c>
      <c r="V141" s="14" t="str">
        <f>IF(LEN(TRIM(promesas[[#This Row],[Fecha  promesa de pago]]))&gt;0,1,"")</f>
        <v/>
      </c>
      <c r="W141" s="14" t="str">
        <f>IF(LEN(TRIM(promesas[[#This Row],[Fecha de Pago]]))&gt;0,1,"")</f>
        <v/>
      </c>
    </row>
    <row r="142" spans="1:23" ht="15.75" customHeight="1" x14ac:dyDescent="0.25">
      <c r="A142" s="11" t="str">
        <f>TEXT(promesas[[#This Row],[Marca temporal]],"dd/mmm")</f>
        <v>07/may</v>
      </c>
      <c r="B142" s="189">
        <v>46149.704841168983</v>
      </c>
      <c r="C142" s="190" t="s">
        <v>1897</v>
      </c>
      <c r="D142" s="190">
        <v>68044367</v>
      </c>
      <c r="E142" s="191">
        <v>369009590000</v>
      </c>
      <c r="F142" s="190" t="s">
        <v>5810</v>
      </c>
      <c r="G142" s="190" t="s">
        <v>1886</v>
      </c>
      <c r="H142" s="192" t="s">
        <v>1905</v>
      </c>
      <c r="I142" s="193" t="s">
        <v>1893</v>
      </c>
      <c r="J142" s="198"/>
      <c r="K142"/>
      <c r="L142" s="194"/>
      <c r="M142" s="159" t="s">
        <v>1885</v>
      </c>
      <c r="N142"/>
      <c r="O142" s="194"/>
      <c r="P142" s="195" t="s">
        <v>2229</v>
      </c>
      <c r="Q142" s="192"/>
      <c r="R142" s="199" t="str">
        <f>IF(promesas[[#This Row],[Fecha de Pago]]="", "", TEXT(promesas[[#This Row],[Fecha de Pago]], "mmm"))</f>
        <v/>
      </c>
      <c r="S142" s="12" t="str">
        <f>IF(promesas[[#This Row],[Fecha  promesa de pago]]="", "", TEXT(promesas[[#This Row],[Fecha  promesa de pago]], "mmm"))</f>
        <v/>
      </c>
      <c r="T142" s="13" t="str">
        <f>IF(promesas[[#This Row],[Fecha de Pago]]="", "", TEXT(promesas[[#This Row],[Fecha de Pago]], "dd/mmm"))</f>
        <v/>
      </c>
      <c r="U142" s="13" t="str">
        <f>IF(promesas[[#This Row],[Fecha  promesa de pago]]="", "", TEXT(promesas[[#This Row],[Fecha  promesa de pago]], "dd/mmm"))</f>
        <v/>
      </c>
      <c r="V142" s="14" t="str">
        <f>IF(LEN(TRIM(promesas[[#This Row],[Fecha  promesa de pago]]))&gt;0,1,"")</f>
        <v/>
      </c>
      <c r="W142" s="14" t="str">
        <f>IF(LEN(TRIM(promesas[[#This Row],[Fecha de Pago]]))&gt;0,1,"")</f>
        <v/>
      </c>
    </row>
    <row r="143" spans="1:23" ht="15.75" customHeight="1" x14ac:dyDescent="0.25">
      <c r="A143" s="11" t="str">
        <f>TEXT(promesas[[#This Row],[Marca temporal]],"dd/mmm")</f>
        <v>07/may</v>
      </c>
      <c r="B143" s="189">
        <v>46149.709190844907</v>
      </c>
      <c r="C143" s="190" t="s">
        <v>1897</v>
      </c>
      <c r="D143" s="190">
        <v>64737651</v>
      </c>
      <c r="E143" s="191">
        <v>364008810000</v>
      </c>
      <c r="F143" s="190" t="s">
        <v>4973</v>
      </c>
      <c r="G143" s="190" t="s">
        <v>1886</v>
      </c>
      <c r="H143" s="192" t="s">
        <v>1883</v>
      </c>
      <c r="I143" s="193" t="s">
        <v>1887</v>
      </c>
      <c r="J143" s="198"/>
      <c r="K143"/>
      <c r="L143" s="194"/>
      <c r="M143" s="159" t="s">
        <v>1885</v>
      </c>
      <c r="N143"/>
      <c r="O143" s="194"/>
      <c r="P143" t="s">
        <v>261</v>
      </c>
      <c r="Q143" s="192"/>
      <c r="R143" s="199" t="str">
        <f>IF(promesas[[#This Row],[Fecha de Pago]]="", "", TEXT(promesas[[#This Row],[Fecha de Pago]], "mmm"))</f>
        <v/>
      </c>
      <c r="S143" s="12" t="str">
        <f>IF(promesas[[#This Row],[Fecha  promesa de pago]]="", "", TEXT(promesas[[#This Row],[Fecha  promesa de pago]], "mmm"))</f>
        <v/>
      </c>
      <c r="T143" s="13" t="str">
        <f>IF(promesas[[#This Row],[Fecha de Pago]]="", "", TEXT(promesas[[#This Row],[Fecha de Pago]], "dd/mmm"))</f>
        <v/>
      </c>
      <c r="U143" s="13" t="str">
        <f>IF(promesas[[#This Row],[Fecha  promesa de pago]]="", "", TEXT(promesas[[#This Row],[Fecha  promesa de pago]], "dd/mmm"))</f>
        <v/>
      </c>
      <c r="V143" s="14" t="str">
        <f>IF(LEN(TRIM(promesas[[#This Row],[Fecha  promesa de pago]]))&gt;0,1,"")</f>
        <v/>
      </c>
      <c r="W143" s="14" t="str">
        <f>IF(LEN(TRIM(promesas[[#This Row],[Fecha de Pago]]))&gt;0,1,"")</f>
        <v/>
      </c>
    </row>
    <row r="144" spans="1:23" ht="15.75" customHeight="1" x14ac:dyDescent="0.25">
      <c r="A144" s="11" t="str">
        <f>TEXT(promesas[[#This Row],[Marca temporal]],"dd/mmm")</f>
        <v>07/may</v>
      </c>
      <c r="B144" s="189">
        <v>46149.713618576388</v>
      </c>
      <c r="C144" s="190" t="s">
        <v>1897</v>
      </c>
      <c r="D144" s="190">
        <v>61647645</v>
      </c>
      <c r="E144" s="191">
        <v>368008220000</v>
      </c>
      <c r="F144" s="190" t="s">
        <v>4687</v>
      </c>
      <c r="G144" s="190" t="s">
        <v>1886</v>
      </c>
      <c r="H144" s="192" t="s">
        <v>1883</v>
      </c>
      <c r="I144" s="193" t="s">
        <v>1893</v>
      </c>
      <c r="J144" s="198"/>
      <c r="K144"/>
      <c r="L144" s="194"/>
      <c r="M144" s="159" t="s">
        <v>1885</v>
      </c>
      <c r="N144"/>
      <c r="O144" s="194"/>
      <c r="P144" t="s">
        <v>2230</v>
      </c>
      <c r="Q144" s="192"/>
      <c r="R144" s="199" t="str">
        <f>IF(promesas[[#This Row],[Fecha de Pago]]="", "", TEXT(promesas[[#This Row],[Fecha de Pago]], "mmm"))</f>
        <v/>
      </c>
      <c r="S144" s="12" t="str">
        <f>IF(promesas[[#This Row],[Fecha  promesa de pago]]="", "", TEXT(promesas[[#This Row],[Fecha  promesa de pago]], "mmm"))</f>
        <v/>
      </c>
      <c r="T144" s="13" t="str">
        <f>IF(promesas[[#This Row],[Fecha de Pago]]="", "", TEXT(promesas[[#This Row],[Fecha de Pago]], "dd/mmm"))</f>
        <v/>
      </c>
      <c r="U144" s="13" t="str">
        <f>IF(promesas[[#This Row],[Fecha  promesa de pago]]="", "", TEXT(promesas[[#This Row],[Fecha  promesa de pago]], "dd/mmm"))</f>
        <v/>
      </c>
      <c r="V144" s="14" t="str">
        <f>IF(LEN(TRIM(promesas[[#This Row],[Fecha  promesa de pago]]))&gt;0,1,"")</f>
        <v/>
      </c>
      <c r="W144" s="14" t="str">
        <f>IF(LEN(TRIM(promesas[[#This Row],[Fecha de Pago]]))&gt;0,1,"")</f>
        <v/>
      </c>
    </row>
    <row r="145" spans="1:23" ht="15.75" customHeight="1" x14ac:dyDescent="0.25">
      <c r="A145" s="11" t="str">
        <f>TEXT(promesas[[#This Row],[Marca temporal]],"dd/mmm")</f>
        <v>07/may</v>
      </c>
      <c r="B145" s="189">
        <v>46149.71725184028</v>
      </c>
      <c r="C145" s="190" t="s">
        <v>1897</v>
      </c>
      <c r="D145" s="190">
        <v>67286431</v>
      </c>
      <c r="E145" s="191">
        <v>364009800000</v>
      </c>
      <c r="F145" s="190" t="s">
        <v>5331</v>
      </c>
      <c r="G145" s="190" t="s">
        <v>1886</v>
      </c>
      <c r="H145" s="192" t="s">
        <v>1883</v>
      </c>
      <c r="I145" s="193" t="s">
        <v>1893</v>
      </c>
      <c r="J145" s="198"/>
      <c r="K145"/>
      <c r="L145" s="194"/>
      <c r="M145" s="159" t="s">
        <v>1885</v>
      </c>
      <c r="N145"/>
      <c r="O145" s="194"/>
      <c r="P145" t="s">
        <v>2230</v>
      </c>
      <c r="Q145" s="192"/>
      <c r="R145" s="199" t="str">
        <f>IF(promesas[[#This Row],[Fecha de Pago]]="", "", TEXT(promesas[[#This Row],[Fecha de Pago]], "mmm"))</f>
        <v/>
      </c>
      <c r="S145" s="12" t="str">
        <f>IF(promesas[[#This Row],[Fecha  promesa de pago]]="", "", TEXT(promesas[[#This Row],[Fecha  promesa de pago]], "mmm"))</f>
        <v/>
      </c>
      <c r="T145" s="13" t="str">
        <f>IF(promesas[[#This Row],[Fecha de Pago]]="", "", TEXT(promesas[[#This Row],[Fecha de Pago]], "dd/mmm"))</f>
        <v/>
      </c>
      <c r="U145" s="13" t="str">
        <f>IF(promesas[[#This Row],[Fecha  promesa de pago]]="", "", TEXT(promesas[[#This Row],[Fecha  promesa de pago]], "dd/mmm"))</f>
        <v/>
      </c>
      <c r="V145" s="14" t="str">
        <f>IF(LEN(TRIM(promesas[[#This Row],[Fecha  promesa de pago]]))&gt;0,1,"")</f>
        <v/>
      </c>
      <c r="W145" s="14" t="str">
        <f>IF(LEN(TRIM(promesas[[#This Row],[Fecha de Pago]]))&gt;0,1,"")</f>
        <v/>
      </c>
    </row>
    <row r="146" spans="1:23" ht="15.75" customHeight="1" x14ac:dyDescent="0.25">
      <c r="A146" s="11" t="str">
        <f>TEXT(promesas[[#This Row],[Marca temporal]],"dd/mmm")</f>
        <v>07/may</v>
      </c>
      <c r="B146" s="189">
        <v>46149.721114942135</v>
      </c>
      <c r="C146" s="190" t="s">
        <v>1897</v>
      </c>
      <c r="D146" s="190">
        <v>65080085</v>
      </c>
      <c r="E146" s="191">
        <v>366007080000</v>
      </c>
      <c r="F146" s="190" t="s">
        <v>5811</v>
      </c>
      <c r="G146" s="190" t="s">
        <v>1886</v>
      </c>
      <c r="H146" s="192" t="s">
        <v>1883</v>
      </c>
      <c r="I146" s="193" t="s">
        <v>1887</v>
      </c>
      <c r="J146" s="198"/>
      <c r="K146"/>
      <c r="L146" s="194"/>
      <c r="M146" s="159" t="s">
        <v>1885</v>
      </c>
      <c r="N146"/>
      <c r="O146" s="194"/>
      <c r="P146" t="s">
        <v>261</v>
      </c>
      <c r="Q146" s="192"/>
      <c r="R146" s="199" t="str">
        <f>IF(promesas[[#This Row],[Fecha de Pago]]="", "", TEXT(promesas[[#This Row],[Fecha de Pago]], "mmm"))</f>
        <v/>
      </c>
      <c r="S146" s="12" t="str">
        <f>IF(promesas[[#This Row],[Fecha  promesa de pago]]="", "", TEXT(promesas[[#This Row],[Fecha  promesa de pago]], "mmm"))</f>
        <v/>
      </c>
      <c r="T146" s="13" t="str">
        <f>IF(promesas[[#This Row],[Fecha de Pago]]="", "", TEXT(promesas[[#This Row],[Fecha de Pago]], "dd/mmm"))</f>
        <v/>
      </c>
      <c r="U146" s="13" t="str">
        <f>IF(promesas[[#This Row],[Fecha  promesa de pago]]="", "", TEXT(promesas[[#This Row],[Fecha  promesa de pago]], "dd/mmm"))</f>
        <v/>
      </c>
      <c r="V146" s="14" t="str">
        <f>IF(LEN(TRIM(promesas[[#This Row],[Fecha  promesa de pago]]))&gt;0,1,"")</f>
        <v/>
      </c>
      <c r="W146" s="14" t="str">
        <f>IF(LEN(TRIM(promesas[[#This Row],[Fecha de Pago]]))&gt;0,1,"")</f>
        <v/>
      </c>
    </row>
    <row r="147" spans="1:23" ht="15.75" customHeight="1" x14ac:dyDescent="0.25">
      <c r="A147" s="11" t="str">
        <f>TEXT(promesas[[#This Row],[Marca temporal]],"dd/mmm")</f>
        <v>07/may</v>
      </c>
      <c r="B147" s="189">
        <v>46149.735760972224</v>
      </c>
      <c r="C147" s="190" t="s">
        <v>1897</v>
      </c>
      <c r="D147" s="190">
        <v>62997078</v>
      </c>
      <c r="E147" s="191">
        <v>347291710000</v>
      </c>
      <c r="F147" s="190" t="s">
        <v>5812</v>
      </c>
      <c r="G147" s="190" t="s">
        <v>1886</v>
      </c>
      <c r="H147" s="192" t="s">
        <v>1883</v>
      </c>
      <c r="I147" s="193" t="s">
        <v>1895</v>
      </c>
      <c r="J147" s="198"/>
      <c r="K147"/>
      <c r="L147" s="194"/>
      <c r="M147" s="159" t="s">
        <v>1885</v>
      </c>
      <c r="N147"/>
      <c r="O147" s="194"/>
      <c r="P147" t="s">
        <v>2231</v>
      </c>
      <c r="Q147" s="192"/>
      <c r="R147" s="199" t="str">
        <f>IF(promesas[[#This Row],[Fecha de Pago]]="", "", TEXT(promesas[[#This Row],[Fecha de Pago]], "mmm"))</f>
        <v/>
      </c>
      <c r="S147" s="12" t="str">
        <f>IF(promesas[[#This Row],[Fecha  promesa de pago]]="", "", TEXT(promesas[[#This Row],[Fecha  promesa de pago]], "mmm"))</f>
        <v/>
      </c>
      <c r="T147" s="13" t="str">
        <f>IF(promesas[[#This Row],[Fecha de Pago]]="", "", TEXT(promesas[[#This Row],[Fecha de Pago]], "dd/mmm"))</f>
        <v/>
      </c>
      <c r="U147" s="13" t="str">
        <f>IF(promesas[[#This Row],[Fecha  promesa de pago]]="", "", TEXT(promesas[[#This Row],[Fecha  promesa de pago]], "dd/mmm"))</f>
        <v/>
      </c>
      <c r="V147" s="14" t="str">
        <f>IF(LEN(TRIM(promesas[[#This Row],[Fecha  promesa de pago]]))&gt;0,1,"")</f>
        <v/>
      </c>
      <c r="W147" s="14" t="str">
        <f>IF(LEN(TRIM(promesas[[#This Row],[Fecha de Pago]]))&gt;0,1,"")</f>
        <v/>
      </c>
    </row>
    <row r="148" spans="1:23" ht="15.75" customHeight="1" x14ac:dyDescent="0.25">
      <c r="A148" s="11" t="str">
        <f>TEXT(promesas[[#This Row],[Marca temporal]],"dd/mmm")</f>
        <v>07/may</v>
      </c>
      <c r="B148" s="189">
        <v>46149.742647696759</v>
      </c>
      <c r="C148" s="190" t="s">
        <v>1897</v>
      </c>
      <c r="D148" s="190">
        <v>68103569</v>
      </c>
      <c r="E148" s="191">
        <v>365006650000</v>
      </c>
      <c r="F148" s="190" t="s">
        <v>5813</v>
      </c>
      <c r="G148" s="190" t="s">
        <v>1886</v>
      </c>
      <c r="H148" s="192" t="s">
        <v>1891</v>
      </c>
      <c r="I148" s="193" t="s">
        <v>1884</v>
      </c>
      <c r="J148" s="198"/>
      <c r="K148"/>
      <c r="L148" s="194"/>
      <c r="M148" s="159" t="s">
        <v>1885</v>
      </c>
      <c r="N148"/>
      <c r="O148" s="194"/>
      <c r="P148" t="s">
        <v>261</v>
      </c>
      <c r="Q148" s="192"/>
      <c r="R148" s="199" t="str">
        <f>IF(promesas[[#This Row],[Fecha de Pago]]="", "", TEXT(promesas[[#This Row],[Fecha de Pago]], "mmm"))</f>
        <v/>
      </c>
      <c r="S148" s="12" t="str">
        <f>IF(promesas[[#This Row],[Fecha  promesa de pago]]="", "", TEXT(promesas[[#This Row],[Fecha  promesa de pago]], "mmm"))</f>
        <v/>
      </c>
      <c r="T148" s="13" t="str">
        <f>IF(promesas[[#This Row],[Fecha de Pago]]="", "", TEXT(promesas[[#This Row],[Fecha de Pago]], "dd/mmm"))</f>
        <v/>
      </c>
      <c r="U148" s="13" t="str">
        <f>IF(promesas[[#This Row],[Fecha  promesa de pago]]="", "", TEXT(promesas[[#This Row],[Fecha  promesa de pago]], "dd/mmm"))</f>
        <v/>
      </c>
      <c r="V148" s="14" t="str">
        <f>IF(LEN(TRIM(promesas[[#This Row],[Fecha  promesa de pago]]))&gt;0,1,"")</f>
        <v/>
      </c>
      <c r="W148" s="14" t="str">
        <f>IF(LEN(TRIM(promesas[[#This Row],[Fecha de Pago]]))&gt;0,1,"")</f>
        <v/>
      </c>
    </row>
    <row r="149" spans="1:23" ht="15.75" customHeight="1" x14ac:dyDescent="0.25">
      <c r="A149" s="11" t="str">
        <f>TEXT(promesas[[#This Row],[Marca temporal]],"dd/mmm")</f>
        <v>07/may</v>
      </c>
      <c r="B149" s="189">
        <v>46149.746719907409</v>
      </c>
      <c r="C149" s="190" t="s">
        <v>1897</v>
      </c>
      <c r="D149" s="190">
        <v>62281473</v>
      </c>
      <c r="E149" s="191">
        <v>365007830000</v>
      </c>
      <c r="F149" s="190" t="s">
        <v>4745</v>
      </c>
      <c r="G149" s="190" t="s">
        <v>1886</v>
      </c>
      <c r="H149" s="192" t="s">
        <v>1883</v>
      </c>
      <c r="I149" s="193" t="s">
        <v>1887</v>
      </c>
      <c r="J149" s="198"/>
      <c r="K149"/>
      <c r="L149" s="194"/>
      <c r="M149" s="159" t="s">
        <v>1885</v>
      </c>
      <c r="N149"/>
      <c r="O149" s="194"/>
      <c r="P149" t="s">
        <v>2230</v>
      </c>
      <c r="Q149" s="192"/>
      <c r="R149" s="199" t="str">
        <f>IF(promesas[[#This Row],[Fecha de Pago]]="", "", TEXT(promesas[[#This Row],[Fecha de Pago]], "mmm"))</f>
        <v/>
      </c>
      <c r="S149" s="12" t="str">
        <f>IF(promesas[[#This Row],[Fecha  promesa de pago]]="", "", TEXT(promesas[[#This Row],[Fecha  promesa de pago]], "mmm"))</f>
        <v/>
      </c>
      <c r="T149" s="13" t="str">
        <f>IF(promesas[[#This Row],[Fecha de Pago]]="", "", TEXT(promesas[[#This Row],[Fecha de Pago]], "dd/mmm"))</f>
        <v/>
      </c>
      <c r="U149" s="13" t="str">
        <f>IF(promesas[[#This Row],[Fecha  promesa de pago]]="", "", TEXT(promesas[[#This Row],[Fecha  promesa de pago]], "dd/mmm"))</f>
        <v/>
      </c>
      <c r="V149" s="14" t="str">
        <f>IF(LEN(TRIM(promesas[[#This Row],[Fecha  promesa de pago]]))&gt;0,1,"")</f>
        <v/>
      </c>
      <c r="W149" s="14" t="str">
        <f>IF(LEN(TRIM(promesas[[#This Row],[Fecha de Pago]]))&gt;0,1,"")</f>
        <v/>
      </c>
    </row>
    <row r="150" spans="1:23" ht="15.75" customHeight="1" x14ac:dyDescent="0.25">
      <c r="A150" s="11" t="str">
        <f>TEXT(promesas[[#This Row],[Marca temporal]],"dd/mmm")</f>
        <v>07/may</v>
      </c>
      <c r="B150" s="189">
        <v>46149.749729201387</v>
      </c>
      <c r="C150" s="190" t="s">
        <v>1897</v>
      </c>
      <c r="D150" s="190">
        <v>68745282</v>
      </c>
      <c r="E150" s="191">
        <v>368009910000</v>
      </c>
      <c r="F150" s="190" t="s">
        <v>5524</v>
      </c>
      <c r="G150" s="190" t="s">
        <v>1886</v>
      </c>
      <c r="H150" s="192" t="s">
        <v>1883</v>
      </c>
      <c r="I150" s="193" t="s">
        <v>1887</v>
      </c>
      <c r="J150" s="198"/>
      <c r="K150"/>
      <c r="L150" s="194"/>
      <c r="M150" s="159" t="s">
        <v>1885</v>
      </c>
      <c r="N150"/>
      <c r="O150" s="194"/>
      <c r="P150" t="s">
        <v>2230</v>
      </c>
      <c r="Q150" s="192"/>
      <c r="R150" s="199" t="str">
        <f>IF(promesas[[#This Row],[Fecha de Pago]]="", "", TEXT(promesas[[#This Row],[Fecha de Pago]], "mmm"))</f>
        <v/>
      </c>
      <c r="S150" s="12" t="str">
        <f>IF(promesas[[#This Row],[Fecha  promesa de pago]]="", "", TEXT(promesas[[#This Row],[Fecha  promesa de pago]], "mmm"))</f>
        <v/>
      </c>
      <c r="T150" s="13" t="str">
        <f>IF(promesas[[#This Row],[Fecha de Pago]]="", "", TEXT(promesas[[#This Row],[Fecha de Pago]], "dd/mmm"))</f>
        <v/>
      </c>
      <c r="U150" s="13" t="str">
        <f>IF(promesas[[#This Row],[Fecha  promesa de pago]]="", "", TEXT(promesas[[#This Row],[Fecha  promesa de pago]], "dd/mmm"))</f>
        <v/>
      </c>
      <c r="V150" s="14" t="str">
        <f>IF(LEN(TRIM(promesas[[#This Row],[Fecha  promesa de pago]]))&gt;0,1,"")</f>
        <v/>
      </c>
      <c r="W150" s="14" t="str">
        <f>IF(LEN(TRIM(promesas[[#This Row],[Fecha de Pago]]))&gt;0,1,"")</f>
        <v/>
      </c>
    </row>
    <row r="151" spans="1:23" ht="15.75" customHeight="1" x14ac:dyDescent="0.25">
      <c r="A151" s="11" t="str">
        <f>TEXT(promesas[[#This Row],[Marca temporal]],"dd/mmm")</f>
        <v>08/may</v>
      </c>
      <c r="B151" s="189">
        <v>46150.400171967594</v>
      </c>
      <c r="C151" s="190" t="s">
        <v>1897</v>
      </c>
      <c r="D151" s="190">
        <v>64960054</v>
      </c>
      <c r="E151" s="191">
        <v>995063180000</v>
      </c>
      <c r="F151" s="190" t="s">
        <v>4999</v>
      </c>
      <c r="G151" s="190" t="s">
        <v>1886</v>
      </c>
      <c r="H151" s="192" t="s">
        <v>1883</v>
      </c>
      <c r="I151" s="193" t="s">
        <v>1884</v>
      </c>
      <c r="J151" s="198"/>
      <c r="K151"/>
      <c r="L151" s="194"/>
      <c r="M151" s="159" t="s">
        <v>1885</v>
      </c>
      <c r="N151"/>
      <c r="O151" s="194"/>
      <c r="P151" t="s">
        <v>2230</v>
      </c>
      <c r="Q151" s="192"/>
      <c r="R151" s="199" t="str">
        <f>IF(promesas[[#This Row],[Fecha de Pago]]="", "", TEXT(promesas[[#This Row],[Fecha de Pago]], "mmm"))</f>
        <v/>
      </c>
      <c r="S151" s="12" t="str">
        <f>IF(promesas[[#This Row],[Fecha  promesa de pago]]="", "", TEXT(promesas[[#This Row],[Fecha  promesa de pago]], "mmm"))</f>
        <v/>
      </c>
      <c r="T151" s="13" t="str">
        <f>IF(promesas[[#This Row],[Fecha de Pago]]="", "", TEXT(promesas[[#This Row],[Fecha de Pago]], "dd/mmm"))</f>
        <v/>
      </c>
      <c r="U151" s="13" t="str">
        <f>IF(promesas[[#This Row],[Fecha  promesa de pago]]="", "", TEXT(promesas[[#This Row],[Fecha  promesa de pago]], "dd/mmm"))</f>
        <v/>
      </c>
      <c r="V151" s="14" t="str">
        <f>IF(LEN(TRIM(promesas[[#This Row],[Fecha  promesa de pago]]))&gt;0,1,"")</f>
        <v/>
      </c>
      <c r="W151" s="14" t="str">
        <f>IF(LEN(TRIM(promesas[[#This Row],[Fecha de Pago]]))&gt;0,1,"")</f>
        <v/>
      </c>
    </row>
    <row r="152" spans="1:23" ht="15.75" customHeight="1" x14ac:dyDescent="0.25">
      <c r="A152" s="11" t="str">
        <f>TEXT(promesas[[#This Row],[Marca temporal]],"dd/mmm")</f>
        <v>08/may</v>
      </c>
      <c r="B152" s="189">
        <v>46150.403275289354</v>
      </c>
      <c r="C152" s="190" t="s">
        <v>1897</v>
      </c>
      <c r="D152" s="190">
        <v>66103004</v>
      </c>
      <c r="E152" s="191">
        <v>353339160000</v>
      </c>
      <c r="F152" s="190" t="s">
        <v>5741</v>
      </c>
      <c r="G152" s="190" t="s">
        <v>1886</v>
      </c>
      <c r="H152" s="192" t="s">
        <v>16</v>
      </c>
      <c r="I152" s="193" t="s">
        <v>1887</v>
      </c>
      <c r="J152" s="198"/>
      <c r="K152"/>
      <c r="L152" s="194"/>
      <c r="M152" s="159" t="s">
        <v>1885</v>
      </c>
      <c r="N152"/>
      <c r="O152" s="194"/>
      <c r="P152" t="s">
        <v>2231</v>
      </c>
      <c r="Q152" s="192"/>
      <c r="R152" s="199" t="str">
        <f>IF(promesas[[#This Row],[Fecha de Pago]]="", "", TEXT(promesas[[#This Row],[Fecha de Pago]], "mmm"))</f>
        <v/>
      </c>
      <c r="S152" s="12" t="str">
        <f>IF(promesas[[#This Row],[Fecha  promesa de pago]]="", "", TEXT(promesas[[#This Row],[Fecha  promesa de pago]], "mmm"))</f>
        <v/>
      </c>
      <c r="T152" s="13" t="str">
        <f>IF(promesas[[#This Row],[Fecha de Pago]]="", "", TEXT(promesas[[#This Row],[Fecha de Pago]], "dd/mmm"))</f>
        <v/>
      </c>
      <c r="U152" s="13" t="str">
        <f>IF(promesas[[#This Row],[Fecha  promesa de pago]]="", "", TEXT(promesas[[#This Row],[Fecha  promesa de pago]], "dd/mmm"))</f>
        <v/>
      </c>
      <c r="V152" s="14" t="str">
        <f>IF(LEN(TRIM(promesas[[#This Row],[Fecha  promesa de pago]]))&gt;0,1,"")</f>
        <v/>
      </c>
      <c r="W152" s="14" t="str">
        <f>IF(LEN(TRIM(promesas[[#This Row],[Fecha de Pago]]))&gt;0,1,"")</f>
        <v/>
      </c>
    </row>
    <row r="153" spans="1:23" ht="15.75" customHeight="1" x14ac:dyDescent="0.25">
      <c r="A153" s="11" t="str">
        <f>TEXT(promesas[[#This Row],[Marca temporal]],"dd/mmm")</f>
        <v>08/may</v>
      </c>
      <c r="B153" s="189">
        <v>46150.407766585646</v>
      </c>
      <c r="C153" s="190" t="s">
        <v>1897</v>
      </c>
      <c r="D153" s="190">
        <v>65132135</v>
      </c>
      <c r="E153" s="191">
        <v>361016470000</v>
      </c>
      <c r="F153" s="190" t="s">
        <v>5022</v>
      </c>
      <c r="G153" s="190" t="s">
        <v>1886</v>
      </c>
      <c r="H153" s="192" t="s">
        <v>1883</v>
      </c>
      <c r="I153" s="193" t="s">
        <v>1887</v>
      </c>
      <c r="J153" s="198"/>
      <c r="K153"/>
      <c r="L153" s="194"/>
      <c r="M153" s="159" t="s">
        <v>1885</v>
      </c>
      <c r="N153"/>
      <c r="O153" s="194"/>
      <c r="P153" t="s">
        <v>2230</v>
      </c>
      <c r="Q153" s="192"/>
      <c r="R153" s="199" t="str">
        <f>IF(promesas[[#This Row],[Fecha de Pago]]="", "", TEXT(promesas[[#This Row],[Fecha de Pago]], "mmm"))</f>
        <v/>
      </c>
      <c r="S153" s="12" t="str">
        <f>IF(promesas[[#This Row],[Fecha  promesa de pago]]="", "", TEXT(promesas[[#This Row],[Fecha  promesa de pago]], "mmm"))</f>
        <v/>
      </c>
      <c r="T153" s="13" t="str">
        <f>IF(promesas[[#This Row],[Fecha de Pago]]="", "", TEXT(promesas[[#This Row],[Fecha de Pago]], "dd/mmm"))</f>
        <v/>
      </c>
      <c r="U153" s="13" t="str">
        <f>IF(promesas[[#This Row],[Fecha  promesa de pago]]="", "", TEXT(promesas[[#This Row],[Fecha  promesa de pago]], "dd/mmm"))</f>
        <v/>
      </c>
      <c r="V153" s="14" t="str">
        <f>IF(LEN(TRIM(promesas[[#This Row],[Fecha  promesa de pago]]))&gt;0,1,"")</f>
        <v/>
      </c>
      <c r="W153" s="14" t="str">
        <f>IF(LEN(TRIM(promesas[[#This Row],[Fecha de Pago]]))&gt;0,1,"")</f>
        <v/>
      </c>
    </row>
    <row r="154" spans="1:23" ht="15.75" customHeight="1" x14ac:dyDescent="0.25">
      <c r="A154" s="11" t="str">
        <f>TEXT(promesas[[#This Row],[Marca temporal]],"dd/mmm")</f>
        <v>08/may</v>
      </c>
      <c r="B154" s="189">
        <v>46150.412309224535</v>
      </c>
      <c r="C154" s="190" t="s">
        <v>1897</v>
      </c>
      <c r="D154" s="190">
        <v>68962490</v>
      </c>
      <c r="E154" s="191">
        <v>281011940000</v>
      </c>
      <c r="F154" s="190" t="s">
        <v>991</v>
      </c>
      <c r="G154" s="190" t="s">
        <v>1886</v>
      </c>
      <c r="H154" s="192" t="s">
        <v>1883</v>
      </c>
      <c r="I154" s="193" t="s">
        <v>1884</v>
      </c>
      <c r="J154" s="198"/>
      <c r="K154"/>
      <c r="L154" s="194"/>
      <c r="M154" s="159" t="s">
        <v>1889</v>
      </c>
      <c r="N154" s="161">
        <v>46148</v>
      </c>
      <c r="O154" s="169">
        <v>30.44</v>
      </c>
      <c r="P154" t="s">
        <v>261</v>
      </c>
      <c r="Q154" s="192"/>
      <c r="R154" s="199" t="str">
        <f>IF(promesas[[#This Row],[Fecha de Pago]]="", "", TEXT(promesas[[#This Row],[Fecha de Pago]], "mmm"))</f>
        <v>may</v>
      </c>
      <c r="S154" s="12" t="str">
        <f>IF(promesas[[#This Row],[Fecha  promesa de pago]]="", "", TEXT(promesas[[#This Row],[Fecha  promesa de pago]], "mmm"))</f>
        <v/>
      </c>
      <c r="T154" s="13" t="str">
        <f>IF(promesas[[#This Row],[Fecha de Pago]]="", "", TEXT(promesas[[#This Row],[Fecha de Pago]], "dd/mmm"))</f>
        <v>06/may</v>
      </c>
      <c r="U154" s="13" t="str">
        <f>IF(promesas[[#This Row],[Fecha  promesa de pago]]="", "", TEXT(promesas[[#This Row],[Fecha  promesa de pago]], "dd/mmm"))</f>
        <v/>
      </c>
      <c r="V154" s="14" t="str">
        <f>IF(LEN(TRIM(promesas[[#This Row],[Fecha  promesa de pago]]))&gt;0,1,"")</f>
        <v/>
      </c>
      <c r="W154" s="14">
        <f>IF(LEN(TRIM(promesas[[#This Row],[Fecha de Pago]]))&gt;0,1,"")</f>
        <v>1</v>
      </c>
    </row>
    <row r="155" spans="1:23" ht="15.75" customHeight="1" x14ac:dyDescent="0.25">
      <c r="A155" s="11" t="str">
        <f>TEXT(promesas[[#This Row],[Marca temporal]],"dd/mmm")</f>
        <v>08/may</v>
      </c>
      <c r="B155" s="189">
        <v>46150.417909560187</v>
      </c>
      <c r="C155" s="190" t="s">
        <v>1897</v>
      </c>
      <c r="D155" s="190">
        <v>64960054</v>
      </c>
      <c r="E155" s="191">
        <v>366014750000</v>
      </c>
      <c r="F155" s="190" t="s">
        <v>4047</v>
      </c>
      <c r="G155" s="190" t="s">
        <v>1886</v>
      </c>
      <c r="H155" s="192" t="s">
        <v>1890</v>
      </c>
      <c r="I155" s="193" t="s">
        <v>1887</v>
      </c>
      <c r="J155" s="198"/>
      <c r="K155"/>
      <c r="L155" s="194"/>
      <c r="M155" s="159" t="s">
        <v>1885</v>
      </c>
      <c r="N155"/>
      <c r="O155" s="194"/>
      <c r="P155" s="159" t="s">
        <v>66</v>
      </c>
      <c r="Q155" s="192"/>
      <c r="R155" s="199" t="str">
        <f>IF(promesas[[#This Row],[Fecha de Pago]]="", "", TEXT(promesas[[#This Row],[Fecha de Pago]], "mmm"))</f>
        <v/>
      </c>
      <c r="S155" s="12" t="str">
        <f>IF(promesas[[#This Row],[Fecha  promesa de pago]]="", "", TEXT(promesas[[#This Row],[Fecha  promesa de pago]], "mmm"))</f>
        <v/>
      </c>
      <c r="T155" s="13" t="str">
        <f>IF(promesas[[#This Row],[Fecha de Pago]]="", "", TEXT(promesas[[#This Row],[Fecha de Pago]], "dd/mmm"))</f>
        <v/>
      </c>
      <c r="U155" s="13" t="str">
        <f>IF(promesas[[#This Row],[Fecha  promesa de pago]]="", "", TEXT(promesas[[#This Row],[Fecha  promesa de pago]], "dd/mmm"))</f>
        <v/>
      </c>
      <c r="V155" s="14" t="str">
        <f>IF(LEN(TRIM(promesas[[#This Row],[Fecha  promesa de pago]]))&gt;0,1,"")</f>
        <v/>
      </c>
      <c r="W155" s="14" t="str">
        <f>IF(LEN(TRIM(promesas[[#This Row],[Fecha de Pago]]))&gt;0,1,"")</f>
        <v/>
      </c>
    </row>
    <row r="156" spans="1:23" ht="15.75" customHeight="1" x14ac:dyDescent="0.25">
      <c r="A156" s="11" t="str">
        <f>TEXT(promesas[[#This Row],[Marca temporal]],"dd/mmm")</f>
        <v>08/may</v>
      </c>
      <c r="B156" s="189">
        <v>46150.423096712962</v>
      </c>
      <c r="C156" s="190" t="s">
        <v>1897</v>
      </c>
      <c r="D156" s="190">
        <v>64553233</v>
      </c>
      <c r="E156" s="191">
        <v>361020260000</v>
      </c>
      <c r="F156" s="190" t="s">
        <v>5768</v>
      </c>
      <c r="G156" s="190" t="s">
        <v>1886</v>
      </c>
      <c r="H156" s="192" t="s">
        <v>1883</v>
      </c>
      <c r="I156" s="193" t="s">
        <v>1887</v>
      </c>
      <c r="J156" s="198"/>
      <c r="K156"/>
      <c r="L156" s="194"/>
      <c r="M156" s="159" t="s">
        <v>1885</v>
      </c>
      <c r="N156"/>
      <c r="O156" s="194"/>
      <c r="P156" s="195" t="s">
        <v>2229</v>
      </c>
      <c r="Q156" s="192"/>
      <c r="R156" s="199" t="str">
        <f>IF(promesas[[#This Row],[Fecha de Pago]]="", "", TEXT(promesas[[#This Row],[Fecha de Pago]], "mmm"))</f>
        <v/>
      </c>
      <c r="S156" s="12" t="str">
        <f>IF(promesas[[#This Row],[Fecha  promesa de pago]]="", "", TEXT(promesas[[#This Row],[Fecha  promesa de pago]], "mmm"))</f>
        <v/>
      </c>
      <c r="T156" s="13" t="str">
        <f>IF(promesas[[#This Row],[Fecha de Pago]]="", "", TEXT(promesas[[#This Row],[Fecha de Pago]], "dd/mmm"))</f>
        <v/>
      </c>
      <c r="U156" s="13" t="str">
        <f>IF(promesas[[#This Row],[Fecha  promesa de pago]]="", "", TEXT(promesas[[#This Row],[Fecha  promesa de pago]], "dd/mmm"))</f>
        <v/>
      </c>
      <c r="V156" s="14" t="str">
        <f>IF(LEN(TRIM(promesas[[#This Row],[Fecha  promesa de pago]]))&gt;0,1,"")</f>
        <v/>
      </c>
      <c r="W156" s="14" t="str">
        <f>IF(LEN(TRIM(promesas[[#This Row],[Fecha de Pago]]))&gt;0,1,"")</f>
        <v/>
      </c>
    </row>
    <row r="157" spans="1:23" ht="15.75" customHeight="1" x14ac:dyDescent="0.25">
      <c r="A157" s="11" t="str">
        <f>TEXT(promesas[[#This Row],[Marca temporal]],"dd/mmm")</f>
        <v>08/may</v>
      </c>
      <c r="B157" s="189">
        <v>46150.426026585643</v>
      </c>
      <c r="C157" s="190" t="s">
        <v>1897</v>
      </c>
      <c r="D157" s="190">
        <v>62750138</v>
      </c>
      <c r="E157" s="191">
        <v>325006000000</v>
      </c>
      <c r="F157" s="190">
        <v>160138889</v>
      </c>
      <c r="G157" s="190" t="s">
        <v>1886</v>
      </c>
      <c r="H157" s="192" t="s">
        <v>1883</v>
      </c>
      <c r="I157" s="193" t="s">
        <v>1888</v>
      </c>
      <c r="J157" s="198"/>
      <c r="K157"/>
      <c r="L157" s="194"/>
      <c r="M157" s="159" t="s">
        <v>1889</v>
      </c>
      <c r="N157" s="161">
        <v>46149</v>
      </c>
      <c r="O157" s="169">
        <v>30.44</v>
      </c>
      <c r="P157" t="s">
        <v>261</v>
      </c>
      <c r="Q157" s="192"/>
      <c r="R157" s="199" t="str">
        <f>IF(promesas[[#This Row],[Fecha de Pago]]="", "", TEXT(promesas[[#This Row],[Fecha de Pago]], "mmm"))</f>
        <v>may</v>
      </c>
      <c r="S157" s="12" t="str">
        <f>IF(promesas[[#This Row],[Fecha  promesa de pago]]="", "", TEXT(promesas[[#This Row],[Fecha  promesa de pago]], "mmm"))</f>
        <v/>
      </c>
      <c r="T157" s="13" t="str">
        <f>IF(promesas[[#This Row],[Fecha de Pago]]="", "", TEXT(promesas[[#This Row],[Fecha de Pago]], "dd/mmm"))</f>
        <v>07/may</v>
      </c>
      <c r="U157" s="13" t="str">
        <f>IF(promesas[[#This Row],[Fecha  promesa de pago]]="", "", TEXT(promesas[[#This Row],[Fecha  promesa de pago]], "dd/mmm"))</f>
        <v/>
      </c>
      <c r="V157" s="14" t="str">
        <f>IF(LEN(TRIM(promesas[[#This Row],[Fecha  promesa de pago]]))&gt;0,1,"")</f>
        <v/>
      </c>
      <c r="W157" s="14">
        <f>IF(LEN(TRIM(promesas[[#This Row],[Fecha de Pago]]))&gt;0,1,"")</f>
        <v>1</v>
      </c>
    </row>
    <row r="158" spans="1:23" ht="15.75" customHeight="1" x14ac:dyDescent="0.25">
      <c r="A158" s="11" t="str">
        <f>TEXT(promesas[[#This Row],[Marca temporal]],"dd/mmm")</f>
        <v>08/may</v>
      </c>
      <c r="B158" s="189">
        <v>46150.436676435187</v>
      </c>
      <c r="C158" s="190" t="s">
        <v>1897</v>
      </c>
      <c r="D158" s="190">
        <v>63500846</v>
      </c>
      <c r="E158" s="191">
        <v>361013340000</v>
      </c>
      <c r="F158" s="190" t="s">
        <v>4848</v>
      </c>
      <c r="G158" s="190" t="s">
        <v>1886</v>
      </c>
      <c r="H158" s="192" t="s">
        <v>1883</v>
      </c>
      <c r="I158" s="193" t="s">
        <v>1895</v>
      </c>
      <c r="J158" s="198"/>
      <c r="K158"/>
      <c r="L158" s="194"/>
      <c r="M158" s="159" t="s">
        <v>1885</v>
      </c>
      <c r="N158"/>
      <c r="O158" s="194"/>
      <c r="P158" t="s">
        <v>2230</v>
      </c>
      <c r="Q158" s="192"/>
      <c r="R158" s="199" t="str">
        <f>IF(promesas[[#This Row],[Fecha de Pago]]="", "", TEXT(promesas[[#This Row],[Fecha de Pago]], "mmm"))</f>
        <v/>
      </c>
      <c r="S158" s="12" t="str">
        <f>IF(promesas[[#This Row],[Fecha  promesa de pago]]="", "", TEXT(promesas[[#This Row],[Fecha  promesa de pago]], "mmm"))</f>
        <v/>
      </c>
      <c r="T158" s="13" t="str">
        <f>IF(promesas[[#This Row],[Fecha de Pago]]="", "", TEXT(promesas[[#This Row],[Fecha de Pago]], "dd/mmm"))</f>
        <v/>
      </c>
      <c r="U158" s="13" t="str">
        <f>IF(promesas[[#This Row],[Fecha  promesa de pago]]="", "", TEXT(promesas[[#This Row],[Fecha  promesa de pago]], "dd/mmm"))</f>
        <v/>
      </c>
      <c r="V158" s="14" t="str">
        <f>IF(LEN(TRIM(promesas[[#This Row],[Fecha  promesa de pago]]))&gt;0,1,"")</f>
        <v/>
      </c>
      <c r="W158" s="14" t="str">
        <f>IF(LEN(TRIM(promesas[[#This Row],[Fecha de Pago]]))&gt;0,1,"")</f>
        <v/>
      </c>
    </row>
    <row r="159" spans="1:23" ht="15.75" customHeight="1" x14ac:dyDescent="0.25">
      <c r="A159" s="11" t="str">
        <f>TEXT(promesas[[#This Row],[Marca temporal]],"dd/mmm")</f>
        <v>08/may</v>
      </c>
      <c r="B159" s="189">
        <v>46150.453806087964</v>
      </c>
      <c r="C159" s="190" t="s">
        <v>1897</v>
      </c>
      <c r="D159" s="190">
        <v>63409444</v>
      </c>
      <c r="E159" s="191">
        <v>361051570000</v>
      </c>
      <c r="F159" s="190" t="s">
        <v>5797</v>
      </c>
      <c r="G159" s="190" t="s">
        <v>1886</v>
      </c>
      <c r="H159" s="192" t="s">
        <v>1883</v>
      </c>
      <c r="I159" s="193" t="s">
        <v>1888</v>
      </c>
      <c r="J159" s="198"/>
      <c r="K159"/>
      <c r="L159" s="194"/>
      <c r="M159" s="159" t="s">
        <v>1889</v>
      </c>
      <c r="N159" s="161">
        <v>46150</v>
      </c>
      <c r="O159" s="169">
        <v>40.909999999999997</v>
      </c>
      <c r="P159" t="s">
        <v>261</v>
      </c>
      <c r="Q159" s="192"/>
      <c r="R159" s="199" t="str">
        <f>IF(promesas[[#This Row],[Fecha de Pago]]="", "", TEXT(promesas[[#This Row],[Fecha de Pago]], "mmm"))</f>
        <v>may</v>
      </c>
      <c r="S159" s="12" t="str">
        <f>IF(promesas[[#This Row],[Fecha  promesa de pago]]="", "", TEXT(promesas[[#This Row],[Fecha  promesa de pago]], "mmm"))</f>
        <v/>
      </c>
      <c r="T159" s="13" t="str">
        <f>IF(promesas[[#This Row],[Fecha de Pago]]="", "", TEXT(promesas[[#This Row],[Fecha de Pago]], "dd/mmm"))</f>
        <v>08/may</v>
      </c>
      <c r="U159" s="13" t="str">
        <f>IF(promesas[[#This Row],[Fecha  promesa de pago]]="", "", TEXT(promesas[[#This Row],[Fecha  promesa de pago]], "dd/mmm"))</f>
        <v/>
      </c>
      <c r="V159" s="14" t="str">
        <f>IF(LEN(TRIM(promesas[[#This Row],[Fecha  promesa de pago]]))&gt;0,1,"")</f>
        <v/>
      </c>
      <c r="W159" s="14">
        <f>IF(LEN(TRIM(promesas[[#This Row],[Fecha de Pago]]))&gt;0,1,"")</f>
        <v>1</v>
      </c>
    </row>
    <row r="160" spans="1:23" ht="15.75" customHeight="1" x14ac:dyDescent="0.25">
      <c r="A160" s="11" t="str">
        <f>TEXT(promesas[[#This Row],[Marca temporal]],"dd/mmm")</f>
        <v>08/may</v>
      </c>
      <c r="B160" s="189">
        <v>46150.498430590276</v>
      </c>
      <c r="C160" s="190" t="s">
        <v>1897</v>
      </c>
      <c r="D160" s="190">
        <v>66923938</v>
      </c>
      <c r="E160" s="191">
        <v>369008910000</v>
      </c>
      <c r="F160" s="190" t="s">
        <v>5814</v>
      </c>
      <c r="G160" s="190" t="s">
        <v>1886</v>
      </c>
      <c r="H160" s="192" t="s">
        <v>1883</v>
      </c>
      <c r="I160" s="193" t="s">
        <v>1893</v>
      </c>
      <c r="J160" s="198"/>
      <c r="K160"/>
      <c r="L160" s="194"/>
      <c r="M160" s="159" t="s">
        <v>1885</v>
      </c>
      <c r="N160"/>
      <c r="O160" s="194"/>
      <c r="P160" t="s">
        <v>261</v>
      </c>
      <c r="Q160" s="192"/>
      <c r="R160" s="199" t="str">
        <f>IF(promesas[[#This Row],[Fecha de Pago]]="", "", TEXT(promesas[[#This Row],[Fecha de Pago]], "mmm"))</f>
        <v/>
      </c>
      <c r="S160" s="12" t="str">
        <f>IF(promesas[[#This Row],[Fecha  promesa de pago]]="", "", TEXT(promesas[[#This Row],[Fecha  promesa de pago]], "mmm"))</f>
        <v/>
      </c>
      <c r="T160" s="13" t="str">
        <f>IF(promesas[[#This Row],[Fecha de Pago]]="", "", TEXT(promesas[[#This Row],[Fecha de Pago]], "dd/mmm"))</f>
        <v/>
      </c>
      <c r="U160" s="13" t="str">
        <f>IF(promesas[[#This Row],[Fecha  promesa de pago]]="", "", TEXT(promesas[[#This Row],[Fecha  promesa de pago]], "dd/mmm"))</f>
        <v/>
      </c>
      <c r="V160" s="14" t="str">
        <f>IF(LEN(TRIM(promesas[[#This Row],[Fecha  promesa de pago]]))&gt;0,1,"")</f>
        <v/>
      </c>
      <c r="W160" s="14" t="str">
        <f>IF(LEN(TRIM(promesas[[#This Row],[Fecha de Pago]]))&gt;0,1,"")</f>
        <v/>
      </c>
    </row>
    <row r="161" spans="1:23" ht="15.75" customHeight="1" x14ac:dyDescent="0.25">
      <c r="A161" s="11" t="str">
        <f>TEXT(promesas[[#This Row],[Marca temporal]],"dd/mmm")</f>
        <v>08/may</v>
      </c>
      <c r="B161" s="189">
        <v>46150.502051678239</v>
      </c>
      <c r="C161" s="190" t="s">
        <v>1897</v>
      </c>
      <c r="D161" s="190">
        <v>68470179</v>
      </c>
      <c r="E161" s="191">
        <v>368009960000</v>
      </c>
      <c r="F161" s="190" t="s">
        <v>5497</v>
      </c>
      <c r="G161" s="190" t="s">
        <v>1886</v>
      </c>
      <c r="H161" s="192" t="s">
        <v>1883</v>
      </c>
      <c r="I161" s="193" t="s">
        <v>1893</v>
      </c>
      <c r="J161" s="198"/>
      <c r="K161"/>
      <c r="L161" s="194"/>
      <c r="M161" s="159" t="s">
        <v>1885</v>
      </c>
      <c r="N161"/>
      <c r="O161" s="194"/>
      <c r="P161" t="s">
        <v>2230</v>
      </c>
      <c r="Q161" s="192"/>
      <c r="R161" s="199" t="str">
        <f>IF(promesas[[#This Row],[Fecha de Pago]]="", "", TEXT(promesas[[#This Row],[Fecha de Pago]], "mmm"))</f>
        <v/>
      </c>
      <c r="S161" s="12" t="str">
        <f>IF(promesas[[#This Row],[Fecha  promesa de pago]]="", "", TEXT(promesas[[#This Row],[Fecha  promesa de pago]], "mmm"))</f>
        <v/>
      </c>
      <c r="T161" s="13" t="str">
        <f>IF(promesas[[#This Row],[Fecha de Pago]]="", "", TEXT(promesas[[#This Row],[Fecha de Pago]], "dd/mmm"))</f>
        <v/>
      </c>
      <c r="U161" s="13" t="str">
        <f>IF(promesas[[#This Row],[Fecha  promesa de pago]]="", "", TEXT(promesas[[#This Row],[Fecha  promesa de pago]], "dd/mmm"))</f>
        <v/>
      </c>
      <c r="V161" s="14" t="str">
        <f>IF(LEN(TRIM(promesas[[#This Row],[Fecha  promesa de pago]]))&gt;0,1,"")</f>
        <v/>
      </c>
      <c r="W161" s="14" t="str">
        <f>IF(LEN(TRIM(promesas[[#This Row],[Fecha de Pago]]))&gt;0,1,"")</f>
        <v/>
      </c>
    </row>
    <row r="162" spans="1:23" ht="15.75" customHeight="1" x14ac:dyDescent="0.25">
      <c r="A162" s="11" t="str">
        <f>TEXT(promesas[[#This Row],[Marca temporal]],"dd/mmm")</f>
        <v>08/may</v>
      </c>
      <c r="B162" s="189">
        <v>46150.507029699074</v>
      </c>
      <c r="C162" s="190" t="s">
        <v>1897</v>
      </c>
      <c r="D162" s="190">
        <v>68857743</v>
      </c>
      <c r="E162" s="191">
        <v>369008730000</v>
      </c>
      <c r="F162" s="190" t="s">
        <v>5815</v>
      </c>
      <c r="G162" s="190" t="s">
        <v>1886</v>
      </c>
      <c r="H162" s="192" t="s">
        <v>1883</v>
      </c>
      <c r="I162" s="193" t="s">
        <v>1893</v>
      </c>
      <c r="J162" s="198"/>
      <c r="K162"/>
      <c r="L162" s="194"/>
      <c r="M162" s="159" t="s">
        <v>1885</v>
      </c>
      <c r="N162"/>
      <c r="O162" s="194"/>
      <c r="P162" t="s">
        <v>2230</v>
      </c>
      <c r="Q162" s="192"/>
      <c r="R162" s="199" t="str">
        <f>IF(promesas[[#This Row],[Fecha de Pago]]="", "", TEXT(promesas[[#This Row],[Fecha de Pago]], "mmm"))</f>
        <v/>
      </c>
      <c r="S162" s="12" t="str">
        <f>IF(promesas[[#This Row],[Fecha  promesa de pago]]="", "", TEXT(promesas[[#This Row],[Fecha  promesa de pago]], "mmm"))</f>
        <v/>
      </c>
      <c r="T162" s="13" t="str">
        <f>IF(promesas[[#This Row],[Fecha de Pago]]="", "", TEXT(promesas[[#This Row],[Fecha de Pago]], "dd/mmm"))</f>
        <v/>
      </c>
      <c r="U162" s="13" t="str">
        <f>IF(promesas[[#This Row],[Fecha  promesa de pago]]="", "", TEXT(promesas[[#This Row],[Fecha  promesa de pago]], "dd/mmm"))</f>
        <v/>
      </c>
      <c r="V162" s="14" t="str">
        <f>IF(LEN(TRIM(promesas[[#This Row],[Fecha  promesa de pago]]))&gt;0,1,"")</f>
        <v/>
      </c>
      <c r="W162" s="14" t="str">
        <f>IF(LEN(TRIM(promesas[[#This Row],[Fecha de Pago]]))&gt;0,1,"")</f>
        <v/>
      </c>
    </row>
    <row r="163" spans="1:23" ht="15.75" customHeight="1" x14ac:dyDescent="0.25">
      <c r="A163" s="11" t="str">
        <f>TEXT(promesas[[#This Row],[Marca temporal]],"dd/mmm")</f>
        <v>08/may</v>
      </c>
      <c r="B163" s="189">
        <v>46150.510812337961</v>
      </c>
      <c r="C163" s="190" t="s">
        <v>1897</v>
      </c>
      <c r="D163" s="190">
        <v>65202716</v>
      </c>
      <c r="E163" s="191">
        <v>362008910000</v>
      </c>
      <c r="F163" s="190" t="s">
        <v>5816</v>
      </c>
      <c r="G163" s="190" t="s">
        <v>1886</v>
      </c>
      <c r="H163" s="192" t="s">
        <v>1883</v>
      </c>
      <c r="I163" s="193" t="s">
        <v>1895</v>
      </c>
      <c r="J163" s="198"/>
      <c r="K163"/>
      <c r="L163" s="194"/>
      <c r="M163" s="159" t="s">
        <v>1885</v>
      </c>
      <c r="N163"/>
      <c r="O163" s="194"/>
      <c r="P163" t="s">
        <v>2230</v>
      </c>
      <c r="Q163" s="192"/>
      <c r="R163" s="199" t="str">
        <f>IF(promesas[[#This Row],[Fecha de Pago]]="", "", TEXT(promesas[[#This Row],[Fecha de Pago]], "mmm"))</f>
        <v/>
      </c>
      <c r="S163" s="12" t="str">
        <f>IF(promesas[[#This Row],[Fecha  promesa de pago]]="", "", TEXT(promesas[[#This Row],[Fecha  promesa de pago]], "mmm"))</f>
        <v/>
      </c>
      <c r="T163" s="13" t="str">
        <f>IF(promesas[[#This Row],[Fecha de Pago]]="", "", TEXT(promesas[[#This Row],[Fecha de Pago]], "dd/mmm"))</f>
        <v/>
      </c>
      <c r="U163" s="13" t="str">
        <f>IF(promesas[[#This Row],[Fecha  promesa de pago]]="", "", TEXT(promesas[[#This Row],[Fecha  promesa de pago]], "dd/mmm"))</f>
        <v/>
      </c>
      <c r="V163" s="14" t="str">
        <f>IF(LEN(TRIM(promesas[[#This Row],[Fecha  promesa de pago]]))&gt;0,1,"")</f>
        <v/>
      </c>
      <c r="W163" s="14" t="str">
        <f>IF(LEN(TRIM(promesas[[#This Row],[Fecha de Pago]]))&gt;0,1,"")</f>
        <v/>
      </c>
    </row>
    <row r="164" spans="1:23" ht="15.75" customHeight="1" x14ac:dyDescent="0.25">
      <c r="A164" s="11" t="str">
        <f>TEXT(promesas[[#This Row],[Marca temporal]],"dd/mmm")</f>
        <v>08/may</v>
      </c>
      <c r="B164" s="189">
        <v>46150.516912696759</v>
      </c>
      <c r="C164" s="190" t="s">
        <v>1897</v>
      </c>
      <c r="D164" s="190">
        <v>67455723</v>
      </c>
      <c r="E164" s="191">
        <v>363009860000</v>
      </c>
      <c r="F164" s="190" t="s">
        <v>5817</v>
      </c>
      <c r="G164" s="190" t="s">
        <v>1886</v>
      </c>
      <c r="H164" s="192" t="s">
        <v>1883</v>
      </c>
      <c r="I164" s="193" t="s">
        <v>1887</v>
      </c>
      <c r="J164" s="198"/>
      <c r="K164"/>
      <c r="L164" s="194"/>
      <c r="M164" s="159" t="s">
        <v>1885</v>
      </c>
      <c r="N164"/>
      <c r="O164" s="194"/>
      <c r="P164" t="s">
        <v>261</v>
      </c>
      <c r="Q164" s="192"/>
      <c r="R164" s="199" t="str">
        <f>IF(promesas[[#This Row],[Fecha de Pago]]="", "", TEXT(promesas[[#This Row],[Fecha de Pago]], "mmm"))</f>
        <v/>
      </c>
      <c r="S164" s="12" t="str">
        <f>IF(promesas[[#This Row],[Fecha  promesa de pago]]="", "", TEXT(promesas[[#This Row],[Fecha  promesa de pago]], "mmm"))</f>
        <v/>
      </c>
      <c r="T164" s="13" t="str">
        <f>IF(promesas[[#This Row],[Fecha de Pago]]="", "", TEXT(promesas[[#This Row],[Fecha de Pago]], "dd/mmm"))</f>
        <v/>
      </c>
      <c r="U164" s="13" t="str">
        <f>IF(promesas[[#This Row],[Fecha  promesa de pago]]="", "", TEXT(promesas[[#This Row],[Fecha  promesa de pago]], "dd/mmm"))</f>
        <v/>
      </c>
      <c r="V164" s="14" t="str">
        <f>IF(LEN(TRIM(promesas[[#This Row],[Fecha  promesa de pago]]))&gt;0,1,"")</f>
        <v/>
      </c>
      <c r="W164" s="14" t="str">
        <f>IF(LEN(TRIM(promesas[[#This Row],[Fecha de Pago]]))&gt;0,1,"")</f>
        <v/>
      </c>
    </row>
    <row r="165" spans="1:23" ht="15.75" customHeight="1" x14ac:dyDescent="0.25">
      <c r="A165" s="11" t="str">
        <f>TEXT(promesas[[#This Row],[Marca temporal]],"dd/mmm")</f>
        <v>08/may</v>
      </c>
      <c r="B165" s="189">
        <v>46150.523623159723</v>
      </c>
      <c r="C165" s="190" t="s">
        <v>1897</v>
      </c>
      <c r="D165" s="190">
        <v>61811161</v>
      </c>
      <c r="E165" s="191">
        <v>365007850000</v>
      </c>
      <c r="F165" s="190" t="s">
        <v>5818</v>
      </c>
      <c r="G165" s="190" t="s">
        <v>1886</v>
      </c>
      <c r="H165" s="192" t="s">
        <v>1883</v>
      </c>
      <c r="I165" s="193" t="s">
        <v>1887</v>
      </c>
      <c r="J165" s="198"/>
      <c r="K165"/>
      <c r="L165" s="194"/>
      <c r="M165" s="159" t="s">
        <v>1885</v>
      </c>
      <c r="N165"/>
      <c r="O165" s="194"/>
      <c r="P165" t="s">
        <v>2230</v>
      </c>
      <c r="Q165" s="192"/>
      <c r="R165" s="199" t="str">
        <f>IF(promesas[[#This Row],[Fecha de Pago]]="", "", TEXT(promesas[[#This Row],[Fecha de Pago]], "mmm"))</f>
        <v/>
      </c>
      <c r="S165" s="12" t="str">
        <f>IF(promesas[[#This Row],[Fecha  promesa de pago]]="", "", TEXT(promesas[[#This Row],[Fecha  promesa de pago]], "mmm"))</f>
        <v/>
      </c>
      <c r="T165" s="13" t="str">
        <f>IF(promesas[[#This Row],[Fecha de Pago]]="", "", TEXT(promesas[[#This Row],[Fecha de Pago]], "dd/mmm"))</f>
        <v/>
      </c>
      <c r="U165" s="13" t="str">
        <f>IF(promesas[[#This Row],[Fecha  promesa de pago]]="", "", TEXT(promesas[[#This Row],[Fecha  promesa de pago]], "dd/mmm"))</f>
        <v/>
      </c>
      <c r="V165" s="14" t="str">
        <f>IF(LEN(TRIM(promesas[[#This Row],[Fecha  promesa de pago]]))&gt;0,1,"")</f>
        <v/>
      </c>
      <c r="W165" s="14" t="str">
        <f>IF(LEN(TRIM(promesas[[#This Row],[Fecha de Pago]]))&gt;0,1,"")</f>
        <v/>
      </c>
    </row>
    <row r="166" spans="1:23" ht="15.75" customHeight="1" x14ac:dyDescent="0.25">
      <c r="A166" s="11" t="str">
        <f>TEXT(promesas[[#This Row],[Marca temporal]],"dd/mmm")</f>
        <v>08/may</v>
      </c>
      <c r="B166" s="189">
        <v>46150.527469155088</v>
      </c>
      <c r="C166" s="190" t="s">
        <v>1897</v>
      </c>
      <c r="D166" s="190">
        <v>69037739</v>
      </c>
      <c r="E166" s="191">
        <v>369008110000</v>
      </c>
      <c r="F166" s="190" t="s">
        <v>5563</v>
      </c>
      <c r="G166" s="190" t="s">
        <v>1886</v>
      </c>
      <c r="H166" s="192" t="s">
        <v>1883</v>
      </c>
      <c r="I166" s="193" t="s">
        <v>1893</v>
      </c>
      <c r="J166" s="198"/>
      <c r="K166"/>
      <c r="L166" s="194"/>
      <c r="M166" s="159" t="s">
        <v>1885</v>
      </c>
      <c r="N166"/>
      <c r="O166" s="194"/>
      <c r="P166" t="s">
        <v>2230</v>
      </c>
      <c r="Q166" s="192"/>
      <c r="R166" s="199" t="str">
        <f>IF(promesas[[#This Row],[Fecha de Pago]]="", "", TEXT(promesas[[#This Row],[Fecha de Pago]], "mmm"))</f>
        <v/>
      </c>
      <c r="S166" s="12" t="str">
        <f>IF(promesas[[#This Row],[Fecha  promesa de pago]]="", "", TEXT(promesas[[#This Row],[Fecha  promesa de pago]], "mmm"))</f>
        <v/>
      </c>
      <c r="T166" s="13" t="str">
        <f>IF(promesas[[#This Row],[Fecha de Pago]]="", "", TEXT(promesas[[#This Row],[Fecha de Pago]], "dd/mmm"))</f>
        <v/>
      </c>
      <c r="U166" s="13" t="str">
        <f>IF(promesas[[#This Row],[Fecha  promesa de pago]]="", "", TEXT(promesas[[#This Row],[Fecha  promesa de pago]], "dd/mmm"))</f>
        <v/>
      </c>
      <c r="V166" s="14" t="str">
        <f>IF(LEN(TRIM(promesas[[#This Row],[Fecha  promesa de pago]]))&gt;0,1,"")</f>
        <v/>
      </c>
      <c r="W166" s="14" t="str">
        <f>IF(LEN(TRIM(promesas[[#This Row],[Fecha de Pago]]))&gt;0,1,"")</f>
        <v/>
      </c>
    </row>
    <row r="167" spans="1:23" ht="15.75" customHeight="1" x14ac:dyDescent="0.25">
      <c r="A167" s="11" t="str">
        <f>TEXT(promesas[[#This Row],[Marca temporal]],"dd/mmm")</f>
        <v>08/may</v>
      </c>
      <c r="B167" s="189">
        <v>46150.531935173611</v>
      </c>
      <c r="C167" s="190" t="s">
        <v>1897</v>
      </c>
      <c r="D167" s="190">
        <v>66917941</v>
      </c>
      <c r="E167" s="191">
        <v>367007500000</v>
      </c>
      <c r="F167" s="190" t="s">
        <v>5819</v>
      </c>
      <c r="G167" s="190" t="s">
        <v>1886</v>
      </c>
      <c r="H167" s="192" t="s">
        <v>1883</v>
      </c>
      <c r="I167" s="193" t="s">
        <v>1887</v>
      </c>
      <c r="J167" s="198"/>
      <c r="K167"/>
      <c r="L167" s="194"/>
      <c r="M167" s="159" t="s">
        <v>1885</v>
      </c>
      <c r="N167"/>
      <c r="O167" s="194"/>
      <c r="P167" t="s">
        <v>2230</v>
      </c>
      <c r="Q167" s="192"/>
      <c r="R167" s="199" t="str">
        <f>IF(promesas[[#This Row],[Fecha de Pago]]="", "", TEXT(promesas[[#This Row],[Fecha de Pago]], "mmm"))</f>
        <v/>
      </c>
      <c r="S167" s="12" t="str">
        <f>IF(promesas[[#This Row],[Fecha  promesa de pago]]="", "", TEXT(promesas[[#This Row],[Fecha  promesa de pago]], "mmm"))</f>
        <v/>
      </c>
      <c r="T167" s="13" t="str">
        <f>IF(promesas[[#This Row],[Fecha de Pago]]="", "", TEXT(promesas[[#This Row],[Fecha de Pago]], "dd/mmm"))</f>
        <v/>
      </c>
      <c r="U167" s="13" t="str">
        <f>IF(promesas[[#This Row],[Fecha  promesa de pago]]="", "", TEXT(promesas[[#This Row],[Fecha  promesa de pago]], "dd/mmm"))</f>
        <v/>
      </c>
      <c r="V167" s="14" t="str">
        <f>IF(LEN(TRIM(promesas[[#This Row],[Fecha  promesa de pago]]))&gt;0,1,"")</f>
        <v/>
      </c>
      <c r="W167" s="14" t="str">
        <f>IF(LEN(TRIM(promesas[[#This Row],[Fecha de Pago]]))&gt;0,1,"")</f>
        <v/>
      </c>
    </row>
    <row r="168" spans="1:23" ht="15.75" customHeight="1" x14ac:dyDescent="0.25">
      <c r="A168" s="11" t="str">
        <f>TEXT(promesas[[#This Row],[Marca temporal]],"dd/mmm")</f>
        <v>08/may</v>
      </c>
      <c r="B168" s="189">
        <v>46150.534930879629</v>
      </c>
      <c r="C168" s="190" t="s">
        <v>1897</v>
      </c>
      <c r="D168" s="190">
        <v>64465003</v>
      </c>
      <c r="E168" s="191">
        <v>364006810000</v>
      </c>
      <c r="F168" s="190" t="s">
        <v>5820</v>
      </c>
      <c r="G168" s="190" t="s">
        <v>1886</v>
      </c>
      <c r="H168" s="192" t="s">
        <v>1883</v>
      </c>
      <c r="I168" s="193" t="s">
        <v>1887</v>
      </c>
      <c r="J168" s="198"/>
      <c r="K168"/>
      <c r="L168" s="194"/>
      <c r="M168" s="159" t="s">
        <v>1885</v>
      </c>
      <c r="N168"/>
      <c r="O168" s="194"/>
      <c r="P168" t="s">
        <v>2230</v>
      </c>
      <c r="Q168" s="192"/>
      <c r="R168" s="199" t="str">
        <f>IF(promesas[[#This Row],[Fecha de Pago]]="", "", TEXT(promesas[[#This Row],[Fecha de Pago]], "mmm"))</f>
        <v/>
      </c>
      <c r="S168" s="12" t="str">
        <f>IF(promesas[[#This Row],[Fecha  promesa de pago]]="", "", TEXT(promesas[[#This Row],[Fecha  promesa de pago]], "mmm"))</f>
        <v/>
      </c>
      <c r="T168" s="13" t="str">
        <f>IF(promesas[[#This Row],[Fecha de Pago]]="", "", TEXT(promesas[[#This Row],[Fecha de Pago]], "dd/mmm"))</f>
        <v/>
      </c>
      <c r="U168" s="13" t="str">
        <f>IF(promesas[[#This Row],[Fecha  promesa de pago]]="", "", TEXT(promesas[[#This Row],[Fecha  promesa de pago]], "dd/mmm"))</f>
        <v/>
      </c>
      <c r="V168" s="14" t="str">
        <f>IF(LEN(TRIM(promesas[[#This Row],[Fecha  promesa de pago]]))&gt;0,1,"")</f>
        <v/>
      </c>
      <c r="W168" s="14" t="str">
        <f>IF(LEN(TRIM(promesas[[#This Row],[Fecha de Pago]]))&gt;0,1,"")</f>
        <v/>
      </c>
    </row>
    <row r="169" spans="1:23" ht="15.75" customHeight="1" x14ac:dyDescent="0.25">
      <c r="A169" s="11" t="str">
        <f>TEXT(promesas[[#This Row],[Marca temporal]],"dd/mmm")</f>
        <v>08/may</v>
      </c>
      <c r="B169" s="189">
        <v>46150.538686851854</v>
      </c>
      <c r="C169" s="190" t="s">
        <v>1897</v>
      </c>
      <c r="D169" s="190">
        <v>67979808</v>
      </c>
      <c r="E169" s="191">
        <v>362002510000</v>
      </c>
      <c r="F169" s="190" t="s">
        <v>5821</v>
      </c>
      <c r="G169" s="190" t="s">
        <v>1886</v>
      </c>
      <c r="H169" s="192" t="s">
        <v>1883</v>
      </c>
      <c r="I169" s="193" t="s">
        <v>1893</v>
      </c>
      <c r="J169" s="198"/>
      <c r="K169"/>
      <c r="L169" s="194"/>
      <c r="M169" s="159" t="s">
        <v>1885</v>
      </c>
      <c r="N169"/>
      <c r="O169" s="194"/>
      <c r="P169" t="s">
        <v>2230</v>
      </c>
      <c r="Q169" s="192"/>
      <c r="R169" s="199" t="str">
        <f>IF(promesas[[#This Row],[Fecha de Pago]]="", "", TEXT(promesas[[#This Row],[Fecha de Pago]], "mmm"))</f>
        <v/>
      </c>
      <c r="S169" s="12" t="str">
        <f>IF(promesas[[#This Row],[Fecha  promesa de pago]]="", "", TEXT(promesas[[#This Row],[Fecha  promesa de pago]], "mmm"))</f>
        <v/>
      </c>
      <c r="T169" s="13" t="str">
        <f>IF(promesas[[#This Row],[Fecha de Pago]]="", "", TEXT(promesas[[#This Row],[Fecha de Pago]], "dd/mmm"))</f>
        <v/>
      </c>
      <c r="U169" s="13" t="str">
        <f>IF(promesas[[#This Row],[Fecha  promesa de pago]]="", "", TEXT(promesas[[#This Row],[Fecha  promesa de pago]], "dd/mmm"))</f>
        <v/>
      </c>
      <c r="V169" s="14" t="str">
        <f>IF(LEN(TRIM(promesas[[#This Row],[Fecha  promesa de pago]]))&gt;0,1,"")</f>
        <v/>
      </c>
      <c r="W169" s="14" t="str">
        <f>IF(LEN(TRIM(promesas[[#This Row],[Fecha de Pago]]))&gt;0,1,"")</f>
        <v/>
      </c>
    </row>
    <row r="170" spans="1:23" ht="15.75" customHeight="1" x14ac:dyDescent="0.25">
      <c r="A170" s="11" t="str">
        <f>TEXT(promesas[[#This Row],[Marca temporal]],"dd/mmm")</f>
        <v>08/may</v>
      </c>
      <c r="B170" s="189">
        <v>46150.541196261576</v>
      </c>
      <c r="C170" s="190" t="s">
        <v>1897</v>
      </c>
      <c r="D170" s="190">
        <v>61217263</v>
      </c>
      <c r="E170" s="191">
        <v>261072420000</v>
      </c>
      <c r="F170" s="190" t="s">
        <v>5822</v>
      </c>
      <c r="G170" s="190" t="s">
        <v>1886</v>
      </c>
      <c r="H170" s="192" t="s">
        <v>1883</v>
      </c>
      <c r="I170" s="193" t="s">
        <v>1887</v>
      </c>
      <c r="J170" s="198"/>
      <c r="K170"/>
      <c r="L170" s="194"/>
      <c r="M170" s="159" t="s">
        <v>1885</v>
      </c>
      <c r="N170"/>
      <c r="O170" s="194"/>
      <c r="P170" t="s">
        <v>261</v>
      </c>
      <c r="Q170" s="192"/>
      <c r="R170" s="199" t="str">
        <f>IF(promesas[[#This Row],[Fecha de Pago]]="", "", TEXT(promesas[[#This Row],[Fecha de Pago]], "mmm"))</f>
        <v/>
      </c>
      <c r="S170" s="12" t="str">
        <f>IF(promesas[[#This Row],[Fecha  promesa de pago]]="", "", TEXT(promesas[[#This Row],[Fecha  promesa de pago]], "mmm"))</f>
        <v/>
      </c>
      <c r="T170" s="13" t="str">
        <f>IF(promesas[[#This Row],[Fecha de Pago]]="", "", TEXT(promesas[[#This Row],[Fecha de Pago]], "dd/mmm"))</f>
        <v/>
      </c>
      <c r="U170" s="13" t="str">
        <f>IF(promesas[[#This Row],[Fecha  promesa de pago]]="", "", TEXT(promesas[[#This Row],[Fecha  promesa de pago]], "dd/mmm"))</f>
        <v/>
      </c>
      <c r="V170" s="14" t="str">
        <f>IF(LEN(TRIM(promesas[[#This Row],[Fecha  promesa de pago]]))&gt;0,1,"")</f>
        <v/>
      </c>
      <c r="W170" s="14" t="str">
        <f>IF(LEN(TRIM(promesas[[#This Row],[Fecha de Pago]]))&gt;0,1,"")</f>
        <v/>
      </c>
    </row>
    <row r="171" spans="1:23" ht="15.75" customHeight="1" x14ac:dyDescent="0.25">
      <c r="A171" s="11" t="str">
        <f>TEXT(promesas[[#This Row],[Marca temporal]],"dd/mmm")</f>
        <v>08/may</v>
      </c>
      <c r="B171" s="189">
        <v>46150.590862824072</v>
      </c>
      <c r="C171" s="190" t="s">
        <v>1897</v>
      </c>
      <c r="D171" s="190">
        <v>67890543</v>
      </c>
      <c r="E171" s="191">
        <v>361009160000</v>
      </c>
      <c r="F171" s="190" t="s">
        <v>5823</v>
      </c>
      <c r="G171" s="190" t="s">
        <v>1886</v>
      </c>
      <c r="H171" s="192" t="s">
        <v>1883</v>
      </c>
      <c r="I171" s="193" t="s">
        <v>1887</v>
      </c>
      <c r="J171" s="198"/>
      <c r="K171"/>
      <c r="L171" s="194"/>
      <c r="M171" s="159" t="s">
        <v>1885</v>
      </c>
      <c r="N171"/>
      <c r="O171" s="194"/>
      <c r="P171" t="s">
        <v>2230</v>
      </c>
      <c r="Q171" s="192"/>
      <c r="R171" s="199" t="str">
        <f>IF(promesas[[#This Row],[Fecha de Pago]]="", "", TEXT(promesas[[#This Row],[Fecha de Pago]], "mmm"))</f>
        <v/>
      </c>
      <c r="S171" s="12" t="str">
        <f>IF(promesas[[#This Row],[Fecha  promesa de pago]]="", "", TEXT(promesas[[#This Row],[Fecha  promesa de pago]], "mmm"))</f>
        <v/>
      </c>
      <c r="T171" s="13" t="str">
        <f>IF(promesas[[#This Row],[Fecha de Pago]]="", "", TEXT(promesas[[#This Row],[Fecha de Pago]], "dd/mmm"))</f>
        <v/>
      </c>
      <c r="U171" s="13" t="str">
        <f>IF(promesas[[#This Row],[Fecha  promesa de pago]]="", "", TEXT(promesas[[#This Row],[Fecha  promesa de pago]], "dd/mmm"))</f>
        <v/>
      </c>
      <c r="V171" s="14" t="str">
        <f>IF(LEN(TRIM(promesas[[#This Row],[Fecha  promesa de pago]]))&gt;0,1,"")</f>
        <v/>
      </c>
      <c r="W171" s="14" t="str">
        <f>IF(LEN(TRIM(promesas[[#This Row],[Fecha de Pago]]))&gt;0,1,"")</f>
        <v/>
      </c>
    </row>
    <row r="172" spans="1:23" ht="15.75" customHeight="1" x14ac:dyDescent="0.25">
      <c r="A172" s="11" t="str">
        <f>TEXT(promesas[[#This Row],[Marca temporal]],"dd/mmm")</f>
        <v>08/may</v>
      </c>
      <c r="B172" s="189">
        <v>46150.594276238422</v>
      </c>
      <c r="C172" s="190" t="s">
        <v>1897</v>
      </c>
      <c r="D172" s="190">
        <v>69550116</v>
      </c>
      <c r="E172" s="191">
        <v>365009020000</v>
      </c>
      <c r="F172" s="190" t="s">
        <v>5824</v>
      </c>
      <c r="G172" s="190" t="s">
        <v>1886</v>
      </c>
      <c r="H172" s="192" t="s">
        <v>1883</v>
      </c>
      <c r="I172" s="193" t="s">
        <v>1893</v>
      </c>
      <c r="J172" s="198"/>
      <c r="K172"/>
      <c r="L172" s="194"/>
      <c r="M172" s="159" t="s">
        <v>1885</v>
      </c>
      <c r="N172"/>
      <c r="O172" s="194"/>
      <c r="P172" t="s">
        <v>2230</v>
      </c>
      <c r="Q172" s="192"/>
      <c r="R172" s="199" t="str">
        <f>IF(promesas[[#This Row],[Fecha de Pago]]="", "", TEXT(promesas[[#This Row],[Fecha de Pago]], "mmm"))</f>
        <v/>
      </c>
      <c r="S172" s="12" t="str">
        <f>IF(promesas[[#This Row],[Fecha  promesa de pago]]="", "", TEXT(promesas[[#This Row],[Fecha  promesa de pago]], "mmm"))</f>
        <v/>
      </c>
      <c r="T172" s="13" t="str">
        <f>IF(promesas[[#This Row],[Fecha de Pago]]="", "", TEXT(promesas[[#This Row],[Fecha de Pago]], "dd/mmm"))</f>
        <v/>
      </c>
      <c r="U172" s="13" t="str">
        <f>IF(promesas[[#This Row],[Fecha  promesa de pago]]="", "", TEXT(promesas[[#This Row],[Fecha  promesa de pago]], "dd/mmm"))</f>
        <v/>
      </c>
      <c r="V172" s="14" t="str">
        <f>IF(LEN(TRIM(promesas[[#This Row],[Fecha  promesa de pago]]))&gt;0,1,"")</f>
        <v/>
      </c>
      <c r="W172" s="14" t="str">
        <f>IF(LEN(TRIM(promesas[[#This Row],[Fecha de Pago]]))&gt;0,1,"")</f>
        <v/>
      </c>
    </row>
    <row r="173" spans="1:23" ht="15.75" customHeight="1" x14ac:dyDescent="0.25">
      <c r="A173" s="11" t="str">
        <f>TEXT(promesas[[#This Row],[Marca temporal]],"dd/mmm")</f>
        <v>08/may</v>
      </c>
      <c r="B173" s="189">
        <v>46150.598485358802</v>
      </c>
      <c r="C173" s="190" t="s">
        <v>1897</v>
      </c>
      <c r="D173" s="190">
        <v>61001147</v>
      </c>
      <c r="E173" s="191">
        <v>362005830000</v>
      </c>
      <c r="F173" s="190" t="s">
        <v>4650</v>
      </c>
      <c r="G173" s="190" t="s">
        <v>1886</v>
      </c>
      <c r="H173" s="192" t="s">
        <v>1883</v>
      </c>
      <c r="I173" s="193" t="s">
        <v>1887</v>
      </c>
      <c r="J173" s="198"/>
      <c r="K173"/>
      <c r="L173" s="194"/>
      <c r="M173" s="159" t="s">
        <v>1885</v>
      </c>
      <c r="N173"/>
      <c r="O173" s="194"/>
      <c r="P173" t="s">
        <v>2230</v>
      </c>
      <c r="Q173" s="192"/>
      <c r="R173" s="199" t="str">
        <f>IF(promesas[[#This Row],[Fecha de Pago]]="", "", TEXT(promesas[[#This Row],[Fecha de Pago]], "mmm"))</f>
        <v/>
      </c>
      <c r="S173" s="12" t="str">
        <f>IF(promesas[[#This Row],[Fecha  promesa de pago]]="", "", TEXT(promesas[[#This Row],[Fecha  promesa de pago]], "mmm"))</f>
        <v/>
      </c>
      <c r="T173" s="13" t="str">
        <f>IF(promesas[[#This Row],[Fecha de Pago]]="", "", TEXT(promesas[[#This Row],[Fecha de Pago]], "dd/mmm"))</f>
        <v/>
      </c>
      <c r="U173" s="13" t="str">
        <f>IF(promesas[[#This Row],[Fecha  promesa de pago]]="", "", TEXT(promesas[[#This Row],[Fecha  promesa de pago]], "dd/mmm"))</f>
        <v/>
      </c>
      <c r="V173" s="14" t="str">
        <f>IF(LEN(TRIM(promesas[[#This Row],[Fecha  promesa de pago]]))&gt;0,1,"")</f>
        <v/>
      </c>
      <c r="W173" s="14" t="str">
        <f>IF(LEN(TRIM(promesas[[#This Row],[Fecha de Pago]]))&gt;0,1,"")</f>
        <v/>
      </c>
    </row>
    <row r="174" spans="1:23" ht="15.75" customHeight="1" x14ac:dyDescent="0.25">
      <c r="A174" s="11" t="str">
        <f>TEXT(promesas[[#This Row],[Marca temporal]],"dd/mmm")</f>
        <v>08/may</v>
      </c>
      <c r="B174" s="189">
        <v>46150.601795879629</v>
      </c>
      <c r="C174" s="190" t="s">
        <v>1897</v>
      </c>
      <c r="D174" s="190">
        <v>67680317</v>
      </c>
      <c r="E174" s="191">
        <v>237004350000</v>
      </c>
      <c r="F174" s="190" t="s">
        <v>5825</v>
      </c>
      <c r="G174" s="190" t="s">
        <v>1886</v>
      </c>
      <c r="H174" s="192" t="s">
        <v>1883</v>
      </c>
      <c r="I174" s="193" t="s">
        <v>1894</v>
      </c>
      <c r="J174" s="198"/>
      <c r="K174"/>
      <c r="L174" s="194"/>
      <c r="M174" s="159" t="s">
        <v>1885</v>
      </c>
      <c r="N174"/>
      <c r="O174" s="194"/>
      <c r="P174" t="s">
        <v>2230</v>
      </c>
      <c r="Q174" s="192"/>
      <c r="R174" s="199" t="str">
        <f>IF(promesas[[#This Row],[Fecha de Pago]]="", "", TEXT(promesas[[#This Row],[Fecha de Pago]], "mmm"))</f>
        <v/>
      </c>
      <c r="S174" s="12" t="str">
        <f>IF(promesas[[#This Row],[Fecha  promesa de pago]]="", "", TEXT(promesas[[#This Row],[Fecha  promesa de pago]], "mmm"))</f>
        <v/>
      </c>
      <c r="T174" s="13" t="str">
        <f>IF(promesas[[#This Row],[Fecha de Pago]]="", "", TEXT(promesas[[#This Row],[Fecha de Pago]], "dd/mmm"))</f>
        <v/>
      </c>
      <c r="U174" s="13" t="str">
        <f>IF(promesas[[#This Row],[Fecha  promesa de pago]]="", "", TEXT(promesas[[#This Row],[Fecha  promesa de pago]], "dd/mmm"))</f>
        <v/>
      </c>
      <c r="V174" s="14" t="str">
        <f>IF(LEN(TRIM(promesas[[#This Row],[Fecha  promesa de pago]]))&gt;0,1,"")</f>
        <v/>
      </c>
      <c r="W174" s="14" t="str">
        <f>IF(LEN(TRIM(promesas[[#This Row],[Fecha de Pago]]))&gt;0,1,"")</f>
        <v/>
      </c>
    </row>
    <row r="175" spans="1:23" ht="15.75" customHeight="1" x14ac:dyDescent="0.25">
      <c r="A175" s="11" t="str">
        <f>TEXT(promesas[[#This Row],[Marca temporal]],"dd/mmm")</f>
        <v>08/may</v>
      </c>
      <c r="B175" s="189">
        <v>46150.607658437497</v>
      </c>
      <c r="C175" s="190" t="s">
        <v>1897</v>
      </c>
      <c r="D175" s="190">
        <v>62256136</v>
      </c>
      <c r="E175" s="191">
        <v>306081300000</v>
      </c>
      <c r="F175" s="190" t="s">
        <v>5826</v>
      </c>
      <c r="G175" s="190" t="s">
        <v>1886</v>
      </c>
      <c r="H175" s="192" t="s">
        <v>1883</v>
      </c>
      <c r="I175" s="193" t="s">
        <v>1887</v>
      </c>
      <c r="J175" s="198"/>
      <c r="K175"/>
      <c r="L175" s="194"/>
      <c r="M175" s="159" t="s">
        <v>1885</v>
      </c>
      <c r="N175"/>
      <c r="O175" s="194"/>
      <c r="P175" s="195" t="s">
        <v>2229</v>
      </c>
      <c r="Q175" s="192"/>
      <c r="R175" s="199" t="str">
        <f>IF(promesas[[#This Row],[Fecha de Pago]]="", "", TEXT(promesas[[#This Row],[Fecha de Pago]], "mmm"))</f>
        <v/>
      </c>
      <c r="S175" s="12" t="str">
        <f>IF(promesas[[#This Row],[Fecha  promesa de pago]]="", "", TEXT(promesas[[#This Row],[Fecha  promesa de pago]], "mmm"))</f>
        <v/>
      </c>
      <c r="T175" s="13" t="str">
        <f>IF(promesas[[#This Row],[Fecha de Pago]]="", "", TEXT(promesas[[#This Row],[Fecha de Pago]], "dd/mmm"))</f>
        <v/>
      </c>
      <c r="U175" s="13" t="str">
        <f>IF(promesas[[#This Row],[Fecha  promesa de pago]]="", "", TEXT(promesas[[#This Row],[Fecha  promesa de pago]], "dd/mmm"))</f>
        <v/>
      </c>
      <c r="V175" s="14" t="str">
        <f>IF(LEN(TRIM(promesas[[#This Row],[Fecha  promesa de pago]]))&gt;0,1,"")</f>
        <v/>
      </c>
      <c r="W175" s="14" t="str">
        <f>IF(LEN(TRIM(promesas[[#This Row],[Fecha de Pago]]))&gt;0,1,"")</f>
        <v/>
      </c>
    </row>
    <row r="176" spans="1:23" ht="15.75" customHeight="1" x14ac:dyDescent="0.25">
      <c r="A176" s="11" t="str">
        <f>TEXT(promesas[[#This Row],[Marca temporal]],"dd/mmm")</f>
        <v>08/may</v>
      </c>
      <c r="B176" s="189">
        <v>46150.610355949073</v>
      </c>
      <c r="C176" s="190" t="s">
        <v>1897</v>
      </c>
      <c r="D176" s="190">
        <v>68883292</v>
      </c>
      <c r="E176" s="191">
        <v>362004830000</v>
      </c>
      <c r="F176" s="190" t="s">
        <v>5827</v>
      </c>
      <c r="G176" s="190" t="s">
        <v>1886</v>
      </c>
      <c r="H176" s="192" t="s">
        <v>1883</v>
      </c>
      <c r="I176" s="193" t="s">
        <v>1893</v>
      </c>
      <c r="J176" s="198"/>
      <c r="K176"/>
      <c r="L176" s="194"/>
      <c r="M176" s="159" t="s">
        <v>1885</v>
      </c>
      <c r="N176"/>
      <c r="O176" s="194"/>
      <c r="P176" s="195" t="s">
        <v>2229</v>
      </c>
      <c r="Q176" s="192"/>
      <c r="R176" s="199" t="str">
        <f>IF(promesas[[#This Row],[Fecha de Pago]]="", "", TEXT(promesas[[#This Row],[Fecha de Pago]], "mmm"))</f>
        <v/>
      </c>
      <c r="S176" s="12" t="str">
        <f>IF(promesas[[#This Row],[Fecha  promesa de pago]]="", "", TEXT(promesas[[#This Row],[Fecha  promesa de pago]], "mmm"))</f>
        <v/>
      </c>
      <c r="T176" s="13" t="str">
        <f>IF(promesas[[#This Row],[Fecha de Pago]]="", "", TEXT(promesas[[#This Row],[Fecha de Pago]], "dd/mmm"))</f>
        <v/>
      </c>
      <c r="U176" s="13" t="str">
        <f>IF(promesas[[#This Row],[Fecha  promesa de pago]]="", "", TEXT(promesas[[#This Row],[Fecha  promesa de pago]], "dd/mmm"))</f>
        <v/>
      </c>
      <c r="V176" s="14" t="str">
        <f>IF(LEN(TRIM(promesas[[#This Row],[Fecha  promesa de pago]]))&gt;0,1,"")</f>
        <v/>
      </c>
      <c r="W176" s="14" t="str">
        <f>IF(LEN(TRIM(promesas[[#This Row],[Fecha de Pago]]))&gt;0,1,"")</f>
        <v/>
      </c>
    </row>
    <row r="177" spans="1:23" ht="15.75" customHeight="1" x14ac:dyDescent="0.25">
      <c r="A177" s="11" t="str">
        <f>TEXT(promesas[[#This Row],[Marca temporal]],"dd/mmm")</f>
        <v>08/may</v>
      </c>
      <c r="B177" s="189">
        <v>46150.614362465276</v>
      </c>
      <c r="C177" s="190" t="s">
        <v>1897</v>
      </c>
      <c r="D177" s="190">
        <v>65023047</v>
      </c>
      <c r="E177" s="191">
        <v>364007220000</v>
      </c>
      <c r="F177" s="190" t="s">
        <v>5828</v>
      </c>
      <c r="G177" s="190" t="s">
        <v>1886</v>
      </c>
      <c r="H177" s="192" t="s">
        <v>1883</v>
      </c>
      <c r="I177" s="193" t="s">
        <v>1887</v>
      </c>
      <c r="J177" s="198"/>
      <c r="K177"/>
      <c r="L177" s="194"/>
      <c r="M177" s="159" t="s">
        <v>1885</v>
      </c>
      <c r="N177"/>
      <c r="O177" s="194"/>
      <c r="P177" s="195" t="s">
        <v>2229</v>
      </c>
      <c r="Q177" s="192"/>
      <c r="R177" s="199" t="str">
        <f>IF(promesas[[#This Row],[Fecha de Pago]]="", "", TEXT(promesas[[#This Row],[Fecha de Pago]], "mmm"))</f>
        <v/>
      </c>
      <c r="S177" s="12" t="str">
        <f>IF(promesas[[#This Row],[Fecha  promesa de pago]]="", "", TEXT(promesas[[#This Row],[Fecha  promesa de pago]], "mmm"))</f>
        <v/>
      </c>
      <c r="T177" s="13" t="str">
        <f>IF(promesas[[#This Row],[Fecha de Pago]]="", "", TEXT(promesas[[#This Row],[Fecha de Pago]], "dd/mmm"))</f>
        <v/>
      </c>
      <c r="U177" s="13" t="str">
        <f>IF(promesas[[#This Row],[Fecha  promesa de pago]]="", "", TEXT(promesas[[#This Row],[Fecha  promesa de pago]], "dd/mmm"))</f>
        <v/>
      </c>
      <c r="V177" s="14" t="str">
        <f>IF(LEN(TRIM(promesas[[#This Row],[Fecha  promesa de pago]]))&gt;0,1,"")</f>
        <v/>
      </c>
      <c r="W177" s="14" t="str">
        <f>IF(LEN(TRIM(promesas[[#This Row],[Fecha de Pago]]))&gt;0,1,"")</f>
        <v/>
      </c>
    </row>
    <row r="178" spans="1:23" ht="15.75" customHeight="1" x14ac:dyDescent="0.25">
      <c r="A178" s="11" t="str">
        <f>TEXT(promesas[[#This Row],[Marca temporal]],"dd/mmm")</f>
        <v>08/may</v>
      </c>
      <c r="B178" s="189">
        <v>46150.618145335648</v>
      </c>
      <c r="C178" s="190" t="s">
        <v>1897</v>
      </c>
      <c r="D178" s="190">
        <v>69787829</v>
      </c>
      <c r="E178" s="191">
        <v>368006930000</v>
      </c>
      <c r="F178" s="190" t="s">
        <v>5640</v>
      </c>
      <c r="G178" s="190" t="s">
        <v>1886</v>
      </c>
      <c r="H178" s="192" t="s">
        <v>1883</v>
      </c>
      <c r="I178" s="193" t="s">
        <v>1887</v>
      </c>
      <c r="J178" s="198"/>
      <c r="K178"/>
      <c r="L178" s="194"/>
      <c r="M178" s="159" t="s">
        <v>1885</v>
      </c>
      <c r="N178"/>
      <c r="O178" s="194"/>
      <c r="P178" t="s">
        <v>2230</v>
      </c>
      <c r="Q178" s="192"/>
      <c r="R178" s="199" t="str">
        <f>IF(promesas[[#This Row],[Fecha de Pago]]="", "", TEXT(promesas[[#This Row],[Fecha de Pago]], "mmm"))</f>
        <v/>
      </c>
      <c r="S178" s="12" t="str">
        <f>IF(promesas[[#This Row],[Fecha  promesa de pago]]="", "", TEXT(promesas[[#This Row],[Fecha  promesa de pago]], "mmm"))</f>
        <v/>
      </c>
      <c r="T178" s="13" t="str">
        <f>IF(promesas[[#This Row],[Fecha de Pago]]="", "", TEXT(promesas[[#This Row],[Fecha de Pago]], "dd/mmm"))</f>
        <v/>
      </c>
      <c r="U178" s="13" t="str">
        <f>IF(promesas[[#This Row],[Fecha  promesa de pago]]="", "", TEXT(promesas[[#This Row],[Fecha  promesa de pago]], "dd/mmm"))</f>
        <v/>
      </c>
      <c r="V178" s="14" t="str">
        <f>IF(LEN(TRIM(promesas[[#This Row],[Fecha  promesa de pago]]))&gt;0,1,"")</f>
        <v/>
      </c>
      <c r="W178" s="14" t="str">
        <f>IF(LEN(TRIM(promesas[[#This Row],[Fecha de Pago]]))&gt;0,1,"")</f>
        <v/>
      </c>
    </row>
    <row r="179" spans="1:23" ht="15.75" customHeight="1" x14ac:dyDescent="0.25">
      <c r="A179" s="11" t="str">
        <f>TEXT(promesas[[#This Row],[Marca temporal]],"dd/mmm")</f>
        <v>08/may</v>
      </c>
      <c r="B179" s="189">
        <v>46150.621417858798</v>
      </c>
      <c r="C179" s="190" t="s">
        <v>1897</v>
      </c>
      <c r="D179" s="190">
        <v>67744083</v>
      </c>
      <c r="E179" s="191">
        <v>367003380000</v>
      </c>
      <c r="F179" s="190" t="s">
        <v>153</v>
      </c>
      <c r="G179" s="190" t="s">
        <v>1886</v>
      </c>
      <c r="H179" s="192" t="s">
        <v>1883</v>
      </c>
      <c r="I179" s="193" t="s">
        <v>1887</v>
      </c>
      <c r="J179" s="198"/>
      <c r="K179"/>
      <c r="L179" s="194"/>
      <c r="M179" s="159" t="s">
        <v>1885</v>
      </c>
      <c r="N179"/>
      <c r="O179" s="194"/>
      <c r="P179" t="s">
        <v>261</v>
      </c>
      <c r="Q179" s="192"/>
      <c r="R179" s="199" t="str">
        <f>IF(promesas[[#This Row],[Fecha de Pago]]="", "", TEXT(promesas[[#This Row],[Fecha de Pago]], "mmm"))</f>
        <v/>
      </c>
      <c r="S179" s="12" t="str">
        <f>IF(promesas[[#This Row],[Fecha  promesa de pago]]="", "", TEXT(promesas[[#This Row],[Fecha  promesa de pago]], "mmm"))</f>
        <v/>
      </c>
      <c r="T179" s="13" t="str">
        <f>IF(promesas[[#This Row],[Fecha de Pago]]="", "", TEXT(promesas[[#This Row],[Fecha de Pago]], "dd/mmm"))</f>
        <v/>
      </c>
      <c r="U179" s="13" t="str">
        <f>IF(promesas[[#This Row],[Fecha  promesa de pago]]="", "", TEXT(promesas[[#This Row],[Fecha  promesa de pago]], "dd/mmm"))</f>
        <v/>
      </c>
      <c r="V179" s="14" t="str">
        <f>IF(LEN(TRIM(promesas[[#This Row],[Fecha  promesa de pago]]))&gt;0,1,"")</f>
        <v/>
      </c>
      <c r="W179" s="14" t="str">
        <f>IF(LEN(TRIM(promesas[[#This Row],[Fecha de Pago]]))&gt;0,1,"")</f>
        <v/>
      </c>
    </row>
    <row r="180" spans="1:23" ht="15.75" customHeight="1" x14ac:dyDescent="0.25">
      <c r="A180" s="11" t="str">
        <f>TEXT(promesas[[#This Row],[Marca temporal]],"dd/mmm")</f>
        <v>08/may</v>
      </c>
      <c r="B180" s="189">
        <v>46150.625634687502</v>
      </c>
      <c r="C180" s="190" t="s">
        <v>1897</v>
      </c>
      <c r="D180" s="190">
        <v>68343299</v>
      </c>
      <c r="E180" s="191">
        <v>365006330000</v>
      </c>
      <c r="F180" s="190" t="s">
        <v>5481</v>
      </c>
      <c r="G180" s="190" t="s">
        <v>1886</v>
      </c>
      <c r="H180" s="192" t="s">
        <v>1883</v>
      </c>
      <c r="I180" s="193" t="s">
        <v>1887</v>
      </c>
      <c r="J180" s="198"/>
      <c r="K180"/>
      <c r="L180" s="194"/>
      <c r="M180" s="159" t="s">
        <v>1885</v>
      </c>
      <c r="N180"/>
      <c r="O180" s="194"/>
      <c r="P180" t="s">
        <v>2230</v>
      </c>
      <c r="Q180" s="192"/>
      <c r="R180" s="199" t="str">
        <f>IF(promesas[[#This Row],[Fecha de Pago]]="", "", TEXT(promesas[[#This Row],[Fecha de Pago]], "mmm"))</f>
        <v/>
      </c>
      <c r="S180" s="12" t="str">
        <f>IF(promesas[[#This Row],[Fecha  promesa de pago]]="", "", TEXT(promesas[[#This Row],[Fecha  promesa de pago]], "mmm"))</f>
        <v/>
      </c>
      <c r="T180" s="13" t="str">
        <f>IF(promesas[[#This Row],[Fecha de Pago]]="", "", TEXT(promesas[[#This Row],[Fecha de Pago]], "dd/mmm"))</f>
        <v/>
      </c>
      <c r="U180" s="13" t="str">
        <f>IF(promesas[[#This Row],[Fecha  promesa de pago]]="", "", TEXT(promesas[[#This Row],[Fecha  promesa de pago]], "dd/mmm"))</f>
        <v/>
      </c>
      <c r="V180" s="14" t="str">
        <f>IF(LEN(TRIM(promesas[[#This Row],[Fecha  promesa de pago]]))&gt;0,1,"")</f>
        <v/>
      </c>
      <c r="W180" s="14" t="str">
        <f>IF(LEN(TRIM(promesas[[#This Row],[Fecha de Pago]]))&gt;0,1,"")</f>
        <v/>
      </c>
    </row>
    <row r="181" spans="1:23" ht="15.75" customHeight="1" x14ac:dyDescent="0.25">
      <c r="A181" s="11" t="str">
        <f>TEXT(promesas[[#This Row],[Marca temporal]],"dd/mmm")</f>
        <v>08/may</v>
      </c>
      <c r="B181" s="189">
        <v>46150.629174085647</v>
      </c>
      <c r="C181" s="190" t="s">
        <v>1897</v>
      </c>
      <c r="D181" s="190">
        <v>68179375</v>
      </c>
      <c r="E181" s="191">
        <v>356371330000</v>
      </c>
      <c r="F181" s="190" t="s">
        <v>5464</v>
      </c>
      <c r="G181" s="190" t="s">
        <v>1886</v>
      </c>
      <c r="H181" s="192" t="s">
        <v>1883</v>
      </c>
      <c r="I181" s="193" t="s">
        <v>1884</v>
      </c>
      <c r="J181" s="198"/>
      <c r="K181"/>
      <c r="L181" s="194"/>
      <c r="M181" s="159" t="s">
        <v>1885</v>
      </c>
      <c r="N181"/>
      <c r="O181" s="194"/>
      <c r="P181" t="s">
        <v>2230</v>
      </c>
      <c r="Q181" s="192"/>
      <c r="R181" s="199" t="str">
        <f>IF(promesas[[#This Row],[Fecha de Pago]]="", "", TEXT(promesas[[#This Row],[Fecha de Pago]], "mmm"))</f>
        <v/>
      </c>
      <c r="S181" s="12" t="str">
        <f>IF(promesas[[#This Row],[Fecha  promesa de pago]]="", "", TEXT(promesas[[#This Row],[Fecha  promesa de pago]], "mmm"))</f>
        <v/>
      </c>
      <c r="T181" s="13" t="str">
        <f>IF(promesas[[#This Row],[Fecha de Pago]]="", "", TEXT(promesas[[#This Row],[Fecha de Pago]], "dd/mmm"))</f>
        <v/>
      </c>
      <c r="U181" s="13" t="str">
        <f>IF(promesas[[#This Row],[Fecha  promesa de pago]]="", "", TEXT(promesas[[#This Row],[Fecha  promesa de pago]], "dd/mmm"))</f>
        <v/>
      </c>
      <c r="V181" s="14" t="str">
        <f>IF(LEN(TRIM(promesas[[#This Row],[Fecha  promesa de pago]]))&gt;0,1,"")</f>
        <v/>
      </c>
      <c r="W181" s="14" t="str">
        <f>IF(LEN(TRIM(promesas[[#This Row],[Fecha de Pago]]))&gt;0,1,"")</f>
        <v/>
      </c>
    </row>
    <row r="182" spans="1:23" ht="15.75" customHeight="1" x14ac:dyDescent="0.25">
      <c r="A182" s="11" t="str">
        <f>TEXT(promesas[[#This Row],[Marca temporal]],"dd/mmm")</f>
        <v>08/may</v>
      </c>
      <c r="B182" s="189">
        <v>46150.633666041671</v>
      </c>
      <c r="C182" s="190" t="s">
        <v>1897</v>
      </c>
      <c r="D182" s="190">
        <v>68461526</v>
      </c>
      <c r="E182" s="191">
        <v>206090500000</v>
      </c>
      <c r="F182" s="190" t="s">
        <v>5829</v>
      </c>
      <c r="G182" s="190" t="s">
        <v>1886</v>
      </c>
      <c r="H182" s="192" t="s">
        <v>1883</v>
      </c>
      <c r="I182" s="193" t="s">
        <v>1893</v>
      </c>
      <c r="J182" s="198"/>
      <c r="K182"/>
      <c r="L182" s="194"/>
      <c r="M182" s="159" t="s">
        <v>1885</v>
      </c>
      <c r="N182"/>
      <c r="O182" s="194"/>
      <c r="P182" s="195" t="s">
        <v>2229</v>
      </c>
      <c r="Q182" s="192"/>
      <c r="R182" s="199" t="str">
        <f>IF(promesas[[#This Row],[Fecha de Pago]]="", "", TEXT(promesas[[#This Row],[Fecha de Pago]], "mmm"))</f>
        <v/>
      </c>
      <c r="S182" s="12" t="str">
        <f>IF(promesas[[#This Row],[Fecha  promesa de pago]]="", "", TEXT(promesas[[#This Row],[Fecha  promesa de pago]], "mmm"))</f>
        <v/>
      </c>
      <c r="T182" s="13" t="str">
        <f>IF(promesas[[#This Row],[Fecha de Pago]]="", "", TEXT(promesas[[#This Row],[Fecha de Pago]], "dd/mmm"))</f>
        <v/>
      </c>
      <c r="U182" s="13" t="str">
        <f>IF(promesas[[#This Row],[Fecha  promesa de pago]]="", "", TEXT(promesas[[#This Row],[Fecha  promesa de pago]], "dd/mmm"))</f>
        <v/>
      </c>
      <c r="V182" s="14" t="str">
        <f>IF(LEN(TRIM(promesas[[#This Row],[Fecha  promesa de pago]]))&gt;0,1,"")</f>
        <v/>
      </c>
      <c r="W182" s="14" t="str">
        <f>IF(LEN(TRIM(promesas[[#This Row],[Fecha de Pago]]))&gt;0,1,"")</f>
        <v/>
      </c>
    </row>
    <row r="183" spans="1:23" ht="15.75" customHeight="1" x14ac:dyDescent="0.25">
      <c r="A183" s="11" t="str">
        <f>TEXT(promesas[[#This Row],[Marca temporal]],"dd/mmm")</f>
        <v>08/may</v>
      </c>
      <c r="B183" s="189">
        <v>46150.637750624999</v>
      </c>
      <c r="C183" s="190" t="s">
        <v>1897</v>
      </c>
      <c r="D183" s="190">
        <v>63232344</v>
      </c>
      <c r="E183" s="191">
        <v>361007930000</v>
      </c>
      <c r="F183" s="190" t="s">
        <v>4811</v>
      </c>
      <c r="G183" s="190" t="s">
        <v>1886</v>
      </c>
      <c r="H183" s="192" t="s">
        <v>1883</v>
      </c>
      <c r="I183" s="193" t="s">
        <v>1893</v>
      </c>
      <c r="J183" s="198"/>
      <c r="K183"/>
      <c r="L183" s="194"/>
      <c r="M183" s="159" t="s">
        <v>1885</v>
      </c>
      <c r="N183"/>
      <c r="O183" s="194"/>
      <c r="P183" t="s">
        <v>2230</v>
      </c>
      <c r="Q183" s="192"/>
      <c r="R183" s="199" t="str">
        <f>IF(promesas[[#This Row],[Fecha de Pago]]="", "", TEXT(promesas[[#This Row],[Fecha de Pago]], "mmm"))</f>
        <v/>
      </c>
      <c r="S183" s="12" t="str">
        <f>IF(promesas[[#This Row],[Fecha  promesa de pago]]="", "", TEXT(promesas[[#This Row],[Fecha  promesa de pago]], "mmm"))</f>
        <v/>
      </c>
      <c r="T183" s="13" t="str">
        <f>IF(promesas[[#This Row],[Fecha de Pago]]="", "", TEXT(promesas[[#This Row],[Fecha de Pago]], "dd/mmm"))</f>
        <v/>
      </c>
      <c r="U183" s="13" t="str">
        <f>IF(promesas[[#This Row],[Fecha  promesa de pago]]="", "", TEXT(promesas[[#This Row],[Fecha  promesa de pago]], "dd/mmm"))</f>
        <v/>
      </c>
      <c r="V183" s="14" t="str">
        <f>IF(LEN(TRIM(promesas[[#This Row],[Fecha  promesa de pago]]))&gt;0,1,"")</f>
        <v/>
      </c>
      <c r="W183" s="14" t="str">
        <f>IF(LEN(TRIM(promesas[[#This Row],[Fecha de Pago]]))&gt;0,1,"")</f>
        <v/>
      </c>
    </row>
    <row r="184" spans="1:23" ht="15.75" customHeight="1" x14ac:dyDescent="0.25">
      <c r="A184" s="11" t="str">
        <f>TEXT(promesas[[#This Row],[Marca temporal]],"dd/mmm")</f>
        <v>08/may</v>
      </c>
      <c r="B184" s="189">
        <v>46150.642276782411</v>
      </c>
      <c r="C184" s="190" t="s">
        <v>1897</v>
      </c>
      <c r="D184" s="190">
        <v>68740932</v>
      </c>
      <c r="E184" s="191">
        <v>364005300000</v>
      </c>
      <c r="F184" s="190" t="s">
        <v>5520</v>
      </c>
      <c r="G184" s="190" t="s">
        <v>1886</v>
      </c>
      <c r="H184" s="192" t="s">
        <v>1883</v>
      </c>
      <c r="I184" s="193" t="s">
        <v>1887</v>
      </c>
      <c r="J184" s="198"/>
      <c r="K184"/>
      <c r="L184" s="194"/>
      <c r="M184" s="159" t="s">
        <v>1885</v>
      </c>
      <c r="N184"/>
      <c r="O184" s="194"/>
      <c r="P184" t="s">
        <v>2230</v>
      </c>
      <c r="Q184" s="192"/>
      <c r="R184" s="199" t="str">
        <f>IF(promesas[[#This Row],[Fecha de Pago]]="", "", TEXT(promesas[[#This Row],[Fecha de Pago]], "mmm"))</f>
        <v/>
      </c>
      <c r="S184" s="12" t="str">
        <f>IF(promesas[[#This Row],[Fecha  promesa de pago]]="", "", TEXT(promesas[[#This Row],[Fecha  promesa de pago]], "mmm"))</f>
        <v/>
      </c>
      <c r="T184" s="13" t="str">
        <f>IF(promesas[[#This Row],[Fecha de Pago]]="", "", TEXT(promesas[[#This Row],[Fecha de Pago]], "dd/mmm"))</f>
        <v/>
      </c>
      <c r="U184" s="13" t="str">
        <f>IF(promesas[[#This Row],[Fecha  promesa de pago]]="", "", TEXT(promesas[[#This Row],[Fecha  promesa de pago]], "dd/mmm"))</f>
        <v/>
      </c>
      <c r="V184" s="14" t="str">
        <f>IF(LEN(TRIM(promesas[[#This Row],[Fecha  promesa de pago]]))&gt;0,1,"")</f>
        <v/>
      </c>
      <c r="W184" s="14" t="str">
        <f>IF(LEN(TRIM(promesas[[#This Row],[Fecha de Pago]]))&gt;0,1,"")</f>
        <v/>
      </c>
    </row>
    <row r="185" spans="1:23" ht="15.75" customHeight="1" x14ac:dyDescent="0.25">
      <c r="A185" s="11" t="str">
        <f>TEXT(promesas[[#This Row],[Marca temporal]],"dd/mmm")</f>
        <v>08/may</v>
      </c>
      <c r="B185" s="189">
        <v>46150.645484548615</v>
      </c>
      <c r="C185" s="190" t="s">
        <v>1897</v>
      </c>
      <c r="D185" s="190">
        <v>62449266</v>
      </c>
      <c r="E185" s="191">
        <v>367001330000</v>
      </c>
      <c r="F185" s="190" t="s">
        <v>5830</v>
      </c>
      <c r="G185" s="190" t="s">
        <v>1886</v>
      </c>
      <c r="H185" s="192" t="s">
        <v>1883</v>
      </c>
      <c r="I185" s="193" t="s">
        <v>1893</v>
      </c>
      <c r="J185" s="198"/>
      <c r="K185"/>
      <c r="L185" s="194"/>
      <c r="M185" s="159" t="s">
        <v>1885</v>
      </c>
      <c r="N185"/>
      <c r="O185" s="194"/>
      <c r="P185" t="s">
        <v>2230</v>
      </c>
      <c r="Q185" s="192"/>
      <c r="R185" s="199" t="str">
        <f>IF(promesas[[#This Row],[Fecha de Pago]]="", "", TEXT(promesas[[#This Row],[Fecha de Pago]], "mmm"))</f>
        <v/>
      </c>
      <c r="S185" s="12" t="str">
        <f>IF(promesas[[#This Row],[Fecha  promesa de pago]]="", "", TEXT(promesas[[#This Row],[Fecha  promesa de pago]], "mmm"))</f>
        <v/>
      </c>
      <c r="T185" s="13" t="str">
        <f>IF(promesas[[#This Row],[Fecha de Pago]]="", "", TEXT(promesas[[#This Row],[Fecha de Pago]], "dd/mmm"))</f>
        <v/>
      </c>
      <c r="U185" s="13" t="str">
        <f>IF(promesas[[#This Row],[Fecha  promesa de pago]]="", "", TEXT(promesas[[#This Row],[Fecha  promesa de pago]], "dd/mmm"))</f>
        <v/>
      </c>
      <c r="V185" s="14" t="str">
        <f>IF(LEN(TRIM(promesas[[#This Row],[Fecha  promesa de pago]]))&gt;0,1,"")</f>
        <v/>
      </c>
      <c r="W185" s="14" t="str">
        <f>IF(LEN(TRIM(promesas[[#This Row],[Fecha de Pago]]))&gt;0,1,"")</f>
        <v/>
      </c>
    </row>
    <row r="186" spans="1:23" ht="15.75" customHeight="1" x14ac:dyDescent="0.25">
      <c r="A186" s="11" t="str">
        <f>TEXT(promesas[[#This Row],[Marca temporal]],"dd/mmm")</f>
        <v>08/may</v>
      </c>
      <c r="B186" s="189">
        <v>46150.64867678241</v>
      </c>
      <c r="C186" s="190" t="s">
        <v>1897</v>
      </c>
      <c r="D186" s="190">
        <v>62449266</v>
      </c>
      <c r="E186" s="191">
        <v>367001330000</v>
      </c>
      <c r="F186" s="190" t="s">
        <v>5830</v>
      </c>
      <c r="G186" s="190" t="s">
        <v>1886</v>
      </c>
      <c r="H186" s="192" t="s">
        <v>1883</v>
      </c>
      <c r="I186" s="193" t="s">
        <v>1893</v>
      </c>
      <c r="J186" s="198"/>
      <c r="K186"/>
      <c r="L186" s="194"/>
      <c r="M186" s="159" t="s">
        <v>1885</v>
      </c>
      <c r="N186"/>
      <c r="O186" s="194"/>
      <c r="P186" t="s">
        <v>2230</v>
      </c>
      <c r="Q186" s="192"/>
      <c r="R186" s="199" t="str">
        <f>IF(promesas[[#This Row],[Fecha de Pago]]="", "", TEXT(promesas[[#This Row],[Fecha de Pago]], "mmm"))</f>
        <v/>
      </c>
      <c r="S186" s="12" t="str">
        <f>IF(promesas[[#This Row],[Fecha  promesa de pago]]="", "", TEXT(promesas[[#This Row],[Fecha  promesa de pago]], "mmm"))</f>
        <v/>
      </c>
      <c r="T186" s="13" t="str">
        <f>IF(promesas[[#This Row],[Fecha de Pago]]="", "", TEXT(promesas[[#This Row],[Fecha de Pago]], "dd/mmm"))</f>
        <v/>
      </c>
      <c r="U186" s="13" t="str">
        <f>IF(promesas[[#This Row],[Fecha  promesa de pago]]="", "", TEXT(promesas[[#This Row],[Fecha  promesa de pago]], "dd/mmm"))</f>
        <v/>
      </c>
      <c r="V186" s="14" t="str">
        <f>IF(LEN(TRIM(promesas[[#This Row],[Fecha  promesa de pago]]))&gt;0,1,"")</f>
        <v/>
      </c>
      <c r="W186" s="14" t="str">
        <f>IF(LEN(TRIM(promesas[[#This Row],[Fecha de Pago]]))&gt;0,1,"")</f>
        <v/>
      </c>
    </row>
    <row r="187" spans="1:23" ht="15.75" customHeight="1" x14ac:dyDescent="0.25">
      <c r="A187" s="11" t="str">
        <f>TEXT(promesas[[#This Row],[Marca temporal]],"dd/mmm")</f>
        <v>08/may</v>
      </c>
      <c r="B187" s="189">
        <v>46150.652565532408</v>
      </c>
      <c r="C187" s="190" t="s">
        <v>1897</v>
      </c>
      <c r="D187" s="190">
        <v>64646620</v>
      </c>
      <c r="E187" s="191">
        <v>369006440000</v>
      </c>
      <c r="F187" s="190" t="s">
        <v>5831</v>
      </c>
      <c r="G187" s="190" t="s">
        <v>1886</v>
      </c>
      <c r="H187" s="192" t="s">
        <v>1883</v>
      </c>
      <c r="I187" s="193" t="s">
        <v>1893</v>
      </c>
      <c r="J187" s="198"/>
      <c r="K187"/>
      <c r="L187" s="194"/>
      <c r="M187" s="159" t="s">
        <v>1885</v>
      </c>
      <c r="N187"/>
      <c r="O187" s="194"/>
      <c r="P187" t="s">
        <v>2230</v>
      </c>
      <c r="Q187" s="192"/>
      <c r="R187" s="199" t="str">
        <f>IF(promesas[[#This Row],[Fecha de Pago]]="", "", TEXT(promesas[[#This Row],[Fecha de Pago]], "mmm"))</f>
        <v/>
      </c>
      <c r="S187" s="12" t="str">
        <f>IF(promesas[[#This Row],[Fecha  promesa de pago]]="", "", TEXT(promesas[[#This Row],[Fecha  promesa de pago]], "mmm"))</f>
        <v/>
      </c>
      <c r="T187" s="13" t="str">
        <f>IF(promesas[[#This Row],[Fecha de Pago]]="", "", TEXT(promesas[[#This Row],[Fecha de Pago]], "dd/mmm"))</f>
        <v/>
      </c>
      <c r="U187" s="13" t="str">
        <f>IF(promesas[[#This Row],[Fecha  promesa de pago]]="", "", TEXT(promesas[[#This Row],[Fecha  promesa de pago]], "dd/mmm"))</f>
        <v/>
      </c>
      <c r="V187" s="14" t="str">
        <f>IF(LEN(TRIM(promesas[[#This Row],[Fecha  promesa de pago]]))&gt;0,1,"")</f>
        <v/>
      </c>
      <c r="W187" s="14" t="str">
        <f>IF(LEN(TRIM(promesas[[#This Row],[Fecha de Pago]]))&gt;0,1,"")</f>
        <v/>
      </c>
    </row>
    <row r="188" spans="1:23" ht="15.75" customHeight="1" x14ac:dyDescent="0.25">
      <c r="A188" s="11" t="str">
        <f>TEXT(promesas[[#This Row],[Marca temporal]],"dd/mmm")</f>
        <v>08/may</v>
      </c>
      <c r="B188" s="189">
        <v>46150.656813807873</v>
      </c>
      <c r="C188" s="190" t="s">
        <v>1897</v>
      </c>
      <c r="D188" s="190">
        <v>66552224</v>
      </c>
      <c r="E188" s="191">
        <v>369004970000</v>
      </c>
      <c r="F188" s="190" t="s">
        <v>184</v>
      </c>
      <c r="G188" s="190" t="s">
        <v>1886</v>
      </c>
      <c r="H188" s="192" t="s">
        <v>1883</v>
      </c>
      <c r="I188" s="193" t="s">
        <v>1895</v>
      </c>
      <c r="J188" s="198"/>
      <c r="K188"/>
      <c r="L188" s="194"/>
      <c r="M188" s="159" t="s">
        <v>1885</v>
      </c>
      <c r="N188"/>
      <c r="O188" s="194"/>
      <c r="P188" t="s">
        <v>2230</v>
      </c>
      <c r="Q188" s="192"/>
      <c r="R188" s="199" t="str">
        <f>IF(promesas[[#This Row],[Fecha de Pago]]="", "", TEXT(promesas[[#This Row],[Fecha de Pago]], "mmm"))</f>
        <v/>
      </c>
      <c r="S188" s="12" t="str">
        <f>IF(promesas[[#This Row],[Fecha  promesa de pago]]="", "", TEXT(promesas[[#This Row],[Fecha  promesa de pago]], "mmm"))</f>
        <v/>
      </c>
      <c r="T188" s="13" t="str">
        <f>IF(promesas[[#This Row],[Fecha de Pago]]="", "", TEXT(promesas[[#This Row],[Fecha de Pago]], "dd/mmm"))</f>
        <v/>
      </c>
      <c r="U188" s="13" t="str">
        <f>IF(promesas[[#This Row],[Fecha  promesa de pago]]="", "", TEXT(promesas[[#This Row],[Fecha  promesa de pago]], "dd/mmm"))</f>
        <v/>
      </c>
      <c r="V188" s="14" t="str">
        <f>IF(LEN(TRIM(promesas[[#This Row],[Fecha  promesa de pago]]))&gt;0,1,"")</f>
        <v/>
      </c>
      <c r="W188" s="14" t="str">
        <f>IF(LEN(TRIM(promesas[[#This Row],[Fecha de Pago]]))&gt;0,1,"")</f>
        <v/>
      </c>
    </row>
    <row r="189" spans="1:23" ht="15.75" customHeight="1" x14ac:dyDescent="0.25">
      <c r="A189" s="11" t="str">
        <f>TEXT(promesas[[#This Row],[Marca temporal]],"dd/mmm")</f>
        <v>08/may</v>
      </c>
      <c r="B189" s="189">
        <v>46150.660215057869</v>
      </c>
      <c r="C189" s="190" t="s">
        <v>1897</v>
      </c>
      <c r="D189" s="190">
        <v>62172392</v>
      </c>
      <c r="E189" s="191">
        <v>368003640000</v>
      </c>
      <c r="F189" s="190" t="s">
        <v>182</v>
      </c>
      <c r="G189" s="190" t="s">
        <v>1886</v>
      </c>
      <c r="H189" s="192" t="s">
        <v>1883</v>
      </c>
      <c r="I189" s="193" t="s">
        <v>1893</v>
      </c>
      <c r="J189" s="198"/>
      <c r="K189"/>
      <c r="L189" s="194"/>
      <c r="M189" s="159" t="s">
        <v>1885</v>
      </c>
      <c r="N189"/>
      <c r="O189" s="194"/>
      <c r="P189" s="195" t="s">
        <v>2229</v>
      </c>
      <c r="Q189" s="192"/>
      <c r="R189" s="199" t="str">
        <f>IF(promesas[[#This Row],[Fecha de Pago]]="", "", TEXT(promesas[[#This Row],[Fecha de Pago]], "mmm"))</f>
        <v/>
      </c>
      <c r="S189" s="12" t="str">
        <f>IF(promesas[[#This Row],[Fecha  promesa de pago]]="", "", TEXT(promesas[[#This Row],[Fecha  promesa de pago]], "mmm"))</f>
        <v/>
      </c>
      <c r="T189" s="13" t="str">
        <f>IF(promesas[[#This Row],[Fecha de Pago]]="", "", TEXT(promesas[[#This Row],[Fecha de Pago]], "dd/mmm"))</f>
        <v/>
      </c>
      <c r="U189" s="13" t="str">
        <f>IF(promesas[[#This Row],[Fecha  promesa de pago]]="", "", TEXT(promesas[[#This Row],[Fecha  promesa de pago]], "dd/mmm"))</f>
        <v/>
      </c>
      <c r="V189" s="14" t="str">
        <f>IF(LEN(TRIM(promesas[[#This Row],[Fecha  promesa de pago]]))&gt;0,1,"")</f>
        <v/>
      </c>
      <c r="W189" s="14" t="str">
        <f>IF(LEN(TRIM(promesas[[#This Row],[Fecha de Pago]]))&gt;0,1,"")</f>
        <v/>
      </c>
    </row>
    <row r="190" spans="1:23" ht="15.75" customHeight="1" x14ac:dyDescent="0.25">
      <c r="A190" s="11" t="str">
        <f>TEXT(promesas[[#This Row],[Marca temporal]],"dd/mmm")</f>
        <v>08/may</v>
      </c>
      <c r="B190" s="189">
        <v>46150.667254328699</v>
      </c>
      <c r="C190" s="190" t="s">
        <v>1897</v>
      </c>
      <c r="D190" s="190">
        <v>62083560</v>
      </c>
      <c r="E190" s="191">
        <v>364001250000</v>
      </c>
      <c r="F190" s="190" t="s">
        <v>179</v>
      </c>
      <c r="G190" s="190" t="s">
        <v>1886</v>
      </c>
      <c r="H190" s="192" t="s">
        <v>1883</v>
      </c>
      <c r="I190" s="193" t="s">
        <v>1884</v>
      </c>
      <c r="J190" s="198"/>
      <c r="K190"/>
      <c r="L190" s="194"/>
      <c r="M190" s="159" t="s">
        <v>1885</v>
      </c>
      <c r="N190"/>
      <c r="O190" s="194"/>
      <c r="P190" t="s">
        <v>2230</v>
      </c>
      <c r="Q190" s="192"/>
      <c r="R190" s="199" t="str">
        <f>IF(promesas[[#This Row],[Fecha de Pago]]="", "", TEXT(promesas[[#This Row],[Fecha de Pago]], "mmm"))</f>
        <v/>
      </c>
      <c r="S190" s="12" t="str">
        <f>IF(promesas[[#This Row],[Fecha  promesa de pago]]="", "", TEXT(promesas[[#This Row],[Fecha  promesa de pago]], "mmm"))</f>
        <v/>
      </c>
      <c r="T190" s="13" t="str">
        <f>IF(promesas[[#This Row],[Fecha de Pago]]="", "", TEXT(promesas[[#This Row],[Fecha de Pago]], "dd/mmm"))</f>
        <v/>
      </c>
      <c r="U190" s="13" t="str">
        <f>IF(promesas[[#This Row],[Fecha  promesa de pago]]="", "", TEXT(promesas[[#This Row],[Fecha  promesa de pago]], "dd/mmm"))</f>
        <v/>
      </c>
      <c r="V190" s="14" t="str">
        <f>IF(LEN(TRIM(promesas[[#This Row],[Fecha  promesa de pago]]))&gt;0,1,"")</f>
        <v/>
      </c>
      <c r="W190" s="14" t="str">
        <f>IF(LEN(TRIM(promesas[[#This Row],[Fecha de Pago]]))&gt;0,1,"")</f>
        <v/>
      </c>
    </row>
    <row r="191" spans="1:23" ht="15.75" customHeight="1" x14ac:dyDescent="0.25">
      <c r="A191" s="11" t="str">
        <f>TEXT(promesas[[#This Row],[Marca temporal]],"dd/mmm")</f>
        <v>08/may</v>
      </c>
      <c r="B191" s="189">
        <v>46150.670830451389</v>
      </c>
      <c r="C191" s="190" t="s">
        <v>1897</v>
      </c>
      <c r="D191" s="190">
        <v>61318661</v>
      </c>
      <c r="E191" s="191">
        <v>352351890000</v>
      </c>
      <c r="F191" s="190" t="s">
        <v>178</v>
      </c>
      <c r="G191" s="190" t="s">
        <v>1886</v>
      </c>
      <c r="H191" s="192" t="s">
        <v>1891</v>
      </c>
      <c r="I191" s="193" t="s">
        <v>1887</v>
      </c>
      <c r="J191" s="198"/>
      <c r="K191"/>
      <c r="L191" s="194"/>
      <c r="M191" s="159" t="s">
        <v>1885</v>
      </c>
      <c r="N191"/>
      <c r="O191" s="194"/>
      <c r="P191" s="159" t="s">
        <v>66</v>
      </c>
      <c r="Q191" s="192"/>
      <c r="R191" s="199" t="str">
        <f>IF(promesas[[#This Row],[Fecha de Pago]]="", "", TEXT(promesas[[#This Row],[Fecha de Pago]], "mmm"))</f>
        <v/>
      </c>
      <c r="S191" s="12" t="str">
        <f>IF(promesas[[#This Row],[Fecha  promesa de pago]]="", "", TEXT(promesas[[#This Row],[Fecha  promesa de pago]], "mmm"))</f>
        <v/>
      </c>
      <c r="T191" s="13" t="str">
        <f>IF(promesas[[#This Row],[Fecha de Pago]]="", "", TEXT(promesas[[#This Row],[Fecha de Pago]], "dd/mmm"))</f>
        <v/>
      </c>
      <c r="U191" s="13" t="str">
        <f>IF(promesas[[#This Row],[Fecha  promesa de pago]]="", "", TEXT(promesas[[#This Row],[Fecha  promesa de pago]], "dd/mmm"))</f>
        <v/>
      </c>
      <c r="V191" s="14" t="str">
        <f>IF(LEN(TRIM(promesas[[#This Row],[Fecha  promesa de pago]]))&gt;0,1,"")</f>
        <v/>
      </c>
      <c r="W191" s="14" t="str">
        <f>IF(LEN(TRIM(promesas[[#This Row],[Fecha de Pago]]))&gt;0,1,"")</f>
        <v/>
      </c>
    </row>
    <row r="192" spans="1:23" ht="15.75" customHeight="1" x14ac:dyDescent="0.25">
      <c r="A192" s="11" t="str">
        <f>TEXT(promesas[[#This Row],[Marca temporal]],"dd/mmm")</f>
        <v>08/may</v>
      </c>
      <c r="B192" s="189">
        <v>46150.675048437501</v>
      </c>
      <c r="C192" s="190" t="s">
        <v>1897</v>
      </c>
      <c r="D192" s="190">
        <v>63563448</v>
      </c>
      <c r="E192" s="191">
        <v>368003050000</v>
      </c>
      <c r="F192" s="190" t="s">
        <v>5832</v>
      </c>
      <c r="G192" s="190" t="s">
        <v>1886</v>
      </c>
      <c r="H192" s="192" t="s">
        <v>1891</v>
      </c>
      <c r="I192" s="193" t="s">
        <v>1887</v>
      </c>
      <c r="J192" s="198"/>
      <c r="K192"/>
      <c r="L192" s="194"/>
      <c r="M192" s="159" t="s">
        <v>1885</v>
      </c>
      <c r="N192"/>
      <c r="O192" s="194"/>
      <c r="P192" s="195" t="s">
        <v>2229</v>
      </c>
      <c r="Q192" s="192"/>
      <c r="R192" s="199" t="str">
        <f>IF(promesas[[#This Row],[Fecha de Pago]]="", "", TEXT(promesas[[#This Row],[Fecha de Pago]], "mmm"))</f>
        <v/>
      </c>
      <c r="S192" s="12" t="str">
        <f>IF(promesas[[#This Row],[Fecha  promesa de pago]]="", "", TEXT(promesas[[#This Row],[Fecha  promesa de pago]], "mmm"))</f>
        <v/>
      </c>
      <c r="T192" s="13" t="str">
        <f>IF(promesas[[#This Row],[Fecha de Pago]]="", "", TEXT(promesas[[#This Row],[Fecha de Pago]], "dd/mmm"))</f>
        <v/>
      </c>
      <c r="U192" s="13" t="str">
        <f>IF(promesas[[#This Row],[Fecha  promesa de pago]]="", "", TEXT(promesas[[#This Row],[Fecha  promesa de pago]], "dd/mmm"))</f>
        <v/>
      </c>
      <c r="V192" s="14" t="str">
        <f>IF(LEN(TRIM(promesas[[#This Row],[Fecha  promesa de pago]]))&gt;0,1,"")</f>
        <v/>
      </c>
      <c r="W192" s="14" t="str">
        <f>IF(LEN(TRIM(promesas[[#This Row],[Fecha de Pago]]))&gt;0,1,"")</f>
        <v/>
      </c>
    </row>
    <row r="193" spans="1:23" ht="15.75" customHeight="1" x14ac:dyDescent="0.25">
      <c r="A193" s="11" t="str">
        <f>TEXT(promesas[[#This Row],[Marca temporal]],"dd/mmm")</f>
        <v>08/may</v>
      </c>
      <c r="B193" s="189">
        <v>46150.685468263888</v>
      </c>
      <c r="C193" s="190" t="s">
        <v>1897</v>
      </c>
      <c r="D193" s="190">
        <v>60991433</v>
      </c>
      <c r="E193" s="191">
        <v>361004650000</v>
      </c>
      <c r="F193" s="190" t="s">
        <v>4648</v>
      </c>
      <c r="G193" s="190" t="s">
        <v>1886</v>
      </c>
      <c r="H193" s="192" t="s">
        <v>1891</v>
      </c>
      <c r="I193" s="193" t="s">
        <v>1887</v>
      </c>
      <c r="J193" s="198"/>
      <c r="K193"/>
      <c r="L193" s="194"/>
      <c r="M193" s="159" t="s">
        <v>1885</v>
      </c>
      <c r="N193"/>
      <c r="O193" s="194"/>
      <c r="P193" t="s">
        <v>2230</v>
      </c>
      <c r="Q193" s="192"/>
      <c r="R193" s="199" t="str">
        <f>IF(promesas[[#This Row],[Fecha de Pago]]="", "", TEXT(promesas[[#This Row],[Fecha de Pago]], "mmm"))</f>
        <v/>
      </c>
      <c r="S193" s="12" t="str">
        <f>IF(promesas[[#This Row],[Fecha  promesa de pago]]="", "", TEXT(promesas[[#This Row],[Fecha  promesa de pago]], "mmm"))</f>
        <v/>
      </c>
      <c r="T193" s="13" t="str">
        <f>IF(promesas[[#This Row],[Fecha de Pago]]="", "", TEXT(promesas[[#This Row],[Fecha de Pago]], "dd/mmm"))</f>
        <v/>
      </c>
      <c r="U193" s="13" t="str">
        <f>IF(promesas[[#This Row],[Fecha  promesa de pago]]="", "", TEXT(promesas[[#This Row],[Fecha  promesa de pago]], "dd/mmm"))</f>
        <v/>
      </c>
      <c r="V193" s="14" t="str">
        <f>IF(LEN(TRIM(promesas[[#This Row],[Fecha  promesa de pago]]))&gt;0,1,"")</f>
        <v/>
      </c>
      <c r="W193" s="14" t="str">
        <f>IF(LEN(TRIM(promesas[[#This Row],[Fecha de Pago]]))&gt;0,1,"")</f>
        <v/>
      </c>
    </row>
    <row r="194" spans="1:23" ht="15.75" customHeight="1" x14ac:dyDescent="0.25">
      <c r="A194" s="11" t="str">
        <f>TEXT(promesas[[#This Row],[Marca temporal]],"dd/mmm")</f>
        <v>08/may</v>
      </c>
      <c r="B194" s="189">
        <v>46150.688664351852</v>
      </c>
      <c r="C194" s="190" t="s">
        <v>1897</v>
      </c>
      <c r="D194" s="190">
        <v>68060885</v>
      </c>
      <c r="E194" s="191">
        <v>358375880000</v>
      </c>
      <c r="F194" s="190" t="s">
        <v>176</v>
      </c>
      <c r="G194" s="190" t="s">
        <v>1886</v>
      </c>
      <c r="H194" s="192" t="s">
        <v>1883</v>
      </c>
      <c r="I194" s="193" t="s">
        <v>1887</v>
      </c>
      <c r="J194" s="198"/>
      <c r="K194"/>
      <c r="L194" s="194"/>
      <c r="M194" s="159" t="s">
        <v>1885</v>
      </c>
      <c r="N194"/>
      <c r="O194" s="194"/>
      <c r="P194" t="s">
        <v>2230</v>
      </c>
      <c r="Q194" s="192"/>
      <c r="R194" s="199" t="str">
        <f>IF(promesas[[#This Row],[Fecha de Pago]]="", "", TEXT(promesas[[#This Row],[Fecha de Pago]], "mmm"))</f>
        <v/>
      </c>
      <c r="S194" s="12" t="str">
        <f>IF(promesas[[#This Row],[Fecha  promesa de pago]]="", "", TEXT(promesas[[#This Row],[Fecha  promesa de pago]], "mmm"))</f>
        <v/>
      </c>
      <c r="T194" s="13" t="str">
        <f>IF(promesas[[#This Row],[Fecha de Pago]]="", "", TEXT(promesas[[#This Row],[Fecha de Pago]], "dd/mmm"))</f>
        <v/>
      </c>
      <c r="U194" s="13" t="str">
        <f>IF(promesas[[#This Row],[Fecha  promesa de pago]]="", "", TEXT(promesas[[#This Row],[Fecha  promesa de pago]], "dd/mmm"))</f>
        <v/>
      </c>
      <c r="V194" s="14" t="str">
        <f>IF(LEN(TRIM(promesas[[#This Row],[Fecha  promesa de pago]]))&gt;0,1,"")</f>
        <v/>
      </c>
      <c r="W194" s="14" t="str">
        <f>IF(LEN(TRIM(promesas[[#This Row],[Fecha de Pago]]))&gt;0,1,"")</f>
        <v/>
      </c>
    </row>
    <row r="195" spans="1:23" ht="15.75" customHeight="1" x14ac:dyDescent="0.25">
      <c r="A195" s="11" t="str">
        <f>TEXT(promesas[[#This Row],[Marca temporal]],"dd/mmm")</f>
        <v>08/may</v>
      </c>
      <c r="B195" s="189">
        <v>46150.694308124999</v>
      </c>
      <c r="C195" s="190" t="s">
        <v>1897</v>
      </c>
      <c r="D195" s="190">
        <v>68745282</v>
      </c>
      <c r="E195" s="191">
        <v>362003400000</v>
      </c>
      <c r="F195" s="190" t="s">
        <v>5833</v>
      </c>
      <c r="G195" s="190" t="s">
        <v>1886</v>
      </c>
      <c r="H195" s="192" t="s">
        <v>1883</v>
      </c>
      <c r="I195" s="193" t="s">
        <v>1887</v>
      </c>
      <c r="J195" s="198"/>
      <c r="K195"/>
      <c r="L195" s="194"/>
      <c r="M195" s="159" t="s">
        <v>1885</v>
      </c>
      <c r="N195"/>
      <c r="O195" s="194"/>
      <c r="P195" t="s">
        <v>261</v>
      </c>
      <c r="Q195" s="192"/>
      <c r="R195" s="199" t="str">
        <f>IF(promesas[[#This Row],[Fecha de Pago]]="", "", TEXT(promesas[[#This Row],[Fecha de Pago]], "mmm"))</f>
        <v/>
      </c>
      <c r="S195" s="12" t="str">
        <f>IF(promesas[[#This Row],[Fecha  promesa de pago]]="", "", TEXT(promesas[[#This Row],[Fecha  promesa de pago]], "mmm"))</f>
        <v/>
      </c>
      <c r="T195" s="13" t="str">
        <f>IF(promesas[[#This Row],[Fecha de Pago]]="", "", TEXT(promesas[[#This Row],[Fecha de Pago]], "dd/mmm"))</f>
        <v/>
      </c>
      <c r="U195" s="13" t="str">
        <f>IF(promesas[[#This Row],[Fecha  promesa de pago]]="", "", TEXT(promesas[[#This Row],[Fecha  promesa de pago]], "dd/mmm"))</f>
        <v/>
      </c>
      <c r="V195" s="14" t="str">
        <f>IF(LEN(TRIM(promesas[[#This Row],[Fecha  promesa de pago]]))&gt;0,1,"")</f>
        <v/>
      </c>
      <c r="W195" s="14" t="str">
        <f>IF(LEN(TRIM(promesas[[#This Row],[Fecha de Pago]]))&gt;0,1,"")</f>
        <v/>
      </c>
    </row>
    <row r="196" spans="1:23" ht="15.75" customHeight="1" x14ac:dyDescent="0.25">
      <c r="A196" s="11" t="str">
        <f>TEXT(promesas[[#This Row],[Marca temporal]],"dd/mmm")</f>
        <v>08/may</v>
      </c>
      <c r="B196" s="189">
        <v>46150.697694131944</v>
      </c>
      <c r="C196" s="190" t="s">
        <v>1897</v>
      </c>
      <c r="D196" s="190">
        <v>67744083</v>
      </c>
      <c r="E196" s="191">
        <v>367003380000</v>
      </c>
      <c r="F196" s="190" t="s">
        <v>153</v>
      </c>
      <c r="G196" s="190" t="s">
        <v>1886</v>
      </c>
      <c r="H196" s="192" t="s">
        <v>1883</v>
      </c>
      <c r="I196" s="193" t="s">
        <v>1887</v>
      </c>
      <c r="J196" s="198"/>
      <c r="K196"/>
      <c r="L196" s="194"/>
      <c r="M196" s="159" t="s">
        <v>1885</v>
      </c>
      <c r="N196"/>
      <c r="O196" s="194"/>
      <c r="P196" t="s">
        <v>2230</v>
      </c>
      <c r="Q196" s="192"/>
      <c r="R196" s="199" t="str">
        <f>IF(promesas[[#This Row],[Fecha de Pago]]="", "", TEXT(promesas[[#This Row],[Fecha de Pago]], "mmm"))</f>
        <v/>
      </c>
      <c r="S196" s="12" t="str">
        <f>IF(promesas[[#This Row],[Fecha  promesa de pago]]="", "", TEXT(promesas[[#This Row],[Fecha  promesa de pago]], "mmm"))</f>
        <v/>
      </c>
      <c r="T196" s="13" t="str">
        <f>IF(promesas[[#This Row],[Fecha de Pago]]="", "", TEXT(promesas[[#This Row],[Fecha de Pago]], "dd/mmm"))</f>
        <v/>
      </c>
      <c r="U196" s="13" t="str">
        <f>IF(promesas[[#This Row],[Fecha  promesa de pago]]="", "", TEXT(promesas[[#This Row],[Fecha  promesa de pago]], "dd/mmm"))</f>
        <v/>
      </c>
      <c r="V196" s="14" t="str">
        <f>IF(LEN(TRIM(promesas[[#This Row],[Fecha  promesa de pago]]))&gt;0,1,"")</f>
        <v/>
      </c>
      <c r="W196" s="14" t="str">
        <f>IF(LEN(TRIM(promesas[[#This Row],[Fecha de Pago]]))&gt;0,1,"")</f>
        <v/>
      </c>
    </row>
    <row r="197" spans="1:23" ht="15.75" customHeight="1" x14ac:dyDescent="0.25">
      <c r="A197" s="11" t="str">
        <f>TEXT(promesas[[#This Row],[Marca temporal]],"dd/mmm")</f>
        <v>08/may</v>
      </c>
      <c r="B197" s="189">
        <v>46150.704868877314</v>
      </c>
      <c r="C197" s="190" t="s">
        <v>1897</v>
      </c>
      <c r="D197" s="190">
        <v>63899166</v>
      </c>
      <c r="E197" s="191">
        <v>367002700000</v>
      </c>
      <c r="F197" s="190" t="s">
        <v>175</v>
      </c>
      <c r="G197" s="190" t="s">
        <v>1886</v>
      </c>
      <c r="H197" s="192" t="s">
        <v>1883</v>
      </c>
      <c r="I197" s="193" t="s">
        <v>1887</v>
      </c>
      <c r="J197" s="198"/>
      <c r="K197"/>
      <c r="L197" s="194"/>
      <c r="M197" s="159" t="s">
        <v>1885</v>
      </c>
      <c r="N197"/>
      <c r="O197" s="194"/>
      <c r="P197" t="s">
        <v>2230</v>
      </c>
      <c r="Q197" s="192"/>
      <c r="R197" s="199" t="str">
        <f>IF(promesas[[#This Row],[Fecha de Pago]]="", "", TEXT(promesas[[#This Row],[Fecha de Pago]], "mmm"))</f>
        <v/>
      </c>
      <c r="S197" s="12" t="str">
        <f>IF(promesas[[#This Row],[Fecha  promesa de pago]]="", "", TEXT(promesas[[#This Row],[Fecha  promesa de pago]], "mmm"))</f>
        <v/>
      </c>
      <c r="T197" s="13" t="str">
        <f>IF(promesas[[#This Row],[Fecha de Pago]]="", "", TEXT(promesas[[#This Row],[Fecha de Pago]], "dd/mmm"))</f>
        <v/>
      </c>
      <c r="U197" s="13" t="str">
        <f>IF(promesas[[#This Row],[Fecha  promesa de pago]]="", "", TEXT(promesas[[#This Row],[Fecha  promesa de pago]], "dd/mmm"))</f>
        <v/>
      </c>
      <c r="V197" s="14" t="str">
        <f>IF(LEN(TRIM(promesas[[#This Row],[Fecha  promesa de pago]]))&gt;0,1,"")</f>
        <v/>
      </c>
      <c r="W197" s="14" t="str">
        <f>IF(LEN(TRIM(promesas[[#This Row],[Fecha de Pago]]))&gt;0,1,"")</f>
        <v/>
      </c>
    </row>
    <row r="198" spans="1:23" ht="15.75" customHeight="1" x14ac:dyDescent="0.25">
      <c r="A198" s="11" t="str">
        <f>TEXT(promesas[[#This Row],[Marca temporal]],"dd/mmm")</f>
        <v>08/may</v>
      </c>
      <c r="B198" s="189">
        <v>46150.708268333328</v>
      </c>
      <c r="C198" s="190" t="s">
        <v>1897</v>
      </c>
      <c r="D198" s="190">
        <v>67022119</v>
      </c>
      <c r="E198" s="191">
        <v>366003700000</v>
      </c>
      <c r="F198" s="190" t="s">
        <v>5834</v>
      </c>
      <c r="G198" s="190" t="s">
        <v>1886</v>
      </c>
      <c r="H198" s="192" t="s">
        <v>1883</v>
      </c>
      <c r="I198" s="193" t="s">
        <v>1893</v>
      </c>
      <c r="J198" s="198"/>
      <c r="K198"/>
      <c r="L198" s="194"/>
      <c r="M198" s="159" t="s">
        <v>1885</v>
      </c>
      <c r="N198"/>
      <c r="O198" s="194"/>
      <c r="P198" s="195" t="s">
        <v>2229</v>
      </c>
      <c r="Q198" s="192"/>
      <c r="R198" s="199" t="str">
        <f>IF(promesas[[#This Row],[Fecha de Pago]]="", "", TEXT(promesas[[#This Row],[Fecha de Pago]], "mmm"))</f>
        <v/>
      </c>
      <c r="S198" s="12" t="str">
        <f>IF(promesas[[#This Row],[Fecha  promesa de pago]]="", "", TEXT(promesas[[#This Row],[Fecha  promesa de pago]], "mmm"))</f>
        <v/>
      </c>
      <c r="T198" s="13" t="str">
        <f>IF(promesas[[#This Row],[Fecha de Pago]]="", "", TEXT(promesas[[#This Row],[Fecha de Pago]], "dd/mmm"))</f>
        <v/>
      </c>
      <c r="U198" s="13" t="str">
        <f>IF(promesas[[#This Row],[Fecha  promesa de pago]]="", "", TEXT(promesas[[#This Row],[Fecha  promesa de pago]], "dd/mmm"))</f>
        <v/>
      </c>
      <c r="V198" s="14" t="str">
        <f>IF(LEN(TRIM(promesas[[#This Row],[Fecha  promesa de pago]]))&gt;0,1,"")</f>
        <v/>
      </c>
      <c r="W198" s="14" t="str">
        <f>IF(LEN(TRIM(promesas[[#This Row],[Fecha de Pago]]))&gt;0,1,"")</f>
        <v/>
      </c>
    </row>
    <row r="199" spans="1:23" ht="15.75" customHeight="1" x14ac:dyDescent="0.25">
      <c r="A199" s="11" t="str">
        <f>TEXT(promesas[[#This Row],[Marca temporal]],"dd/mmm")</f>
        <v>08/may</v>
      </c>
      <c r="B199" s="189">
        <v>46150.711556064816</v>
      </c>
      <c r="C199" s="190" t="s">
        <v>1897</v>
      </c>
      <c r="D199" s="190">
        <v>64108391</v>
      </c>
      <c r="E199" s="191">
        <v>362000400000</v>
      </c>
      <c r="F199" s="190" t="s">
        <v>4908</v>
      </c>
      <c r="G199" s="190" t="s">
        <v>1886</v>
      </c>
      <c r="H199" s="192" t="s">
        <v>1883</v>
      </c>
      <c r="I199" s="193" t="s">
        <v>1887</v>
      </c>
      <c r="J199" s="198"/>
      <c r="K199"/>
      <c r="L199" s="194"/>
      <c r="M199" s="159" t="s">
        <v>1885</v>
      </c>
      <c r="N199"/>
      <c r="O199" s="194"/>
      <c r="P199" t="s">
        <v>2230</v>
      </c>
      <c r="Q199" s="192"/>
      <c r="R199" s="199" t="str">
        <f>IF(promesas[[#This Row],[Fecha de Pago]]="", "", TEXT(promesas[[#This Row],[Fecha de Pago]], "mmm"))</f>
        <v/>
      </c>
      <c r="S199" s="12" t="str">
        <f>IF(promesas[[#This Row],[Fecha  promesa de pago]]="", "", TEXT(promesas[[#This Row],[Fecha  promesa de pago]], "mmm"))</f>
        <v/>
      </c>
      <c r="T199" s="13" t="str">
        <f>IF(promesas[[#This Row],[Fecha de Pago]]="", "", TEXT(promesas[[#This Row],[Fecha de Pago]], "dd/mmm"))</f>
        <v/>
      </c>
      <c r="U199" s="13" t="str">
        <f>IF(promesas[[#This Row],[Fecha  promesa de pago]]="", "", TEXT(promesas[[#This Row],[Fecha  promesa de pago]], "dd/mmm"))</f>
        <v/>
      </c>
      <c r="V199" s="14" t="str">
        <f>IF(LEN(TRIM(promesas[[#This Row],[Fecha  promesa de pago]]))&gt;0,1,"")</f>
        <v/>
      </c>
      <c r="W199" s="14" t="str">
        <f>IF(LEN(TRIM(promesas[[#This Row],[Fecha de Pago]]))&gt;0,1,"")</f>
        <v/>
      </c>
    </row>
    <row r="200" spans="1:23" ht="15.75" customHeight="1" x14ac:dyDescent="0.25">
      <c r="A200" s="11" t="str">
        <f>TEXT(promesas[[#This Row],[Marca temporal]],"dd/mmm")</f>
        <v>08/may</v>
      </c>
      <c r="B200" s="189">
        <v>46150.718154710645</v>
      </c>
      <c r="C200" s="190" t="s">
        <v>1897</v>
      </c>
      <c r="D200" s="190">
        <v>67890453</v>
      </c>
      <c r="E200" s="191">
        <v>365003380000</v>
      </c>
      <c r="F200" s="190" t="s">
        <v>5428</v>
      </c>
      <c r="G200" s="190" t="s">
        <v>1886</v>
      </c>
      <c r="H200" s="192" t="s">
        <v>1883</v>
      </c>
      <c r="I200" s="193" t="s">
        <v>1887</v>
      </c>
      <c r="J200" s="198"/>
      <c r="K200"/>
      <c r="L200" s="194"/>
      <c r="M200" s="159" t="s">
        <v>1885</v>
      </c>
      <c r="N200"/>
      <c r="O200" s="194"/>
      <c r="P200" t="s">
        <v>2230</v>
      </c>
      <c r="Q200" s="192"/>
      <c r="R200" s="199" t="str">
        <f>IF(promesas[[#This Row],[Fecha de Pago]]="", "", TEXT(promesas[[#This Row],[Fecha de Pago]], "mmm"))</f>
        <v/>
      </c>
      <c r="S200" s="12" t="str">
        <f>IF(promesas[[#This Row],[Fecha  promesa de pago]]="", "", TEXT(promesas[[#This Row],[Fecha  promesa de pago]], "mmm"))</f>
        <v/>
      </c>
      <c r="T200" s="13" t="str">
        <f>IF(promesas[[#This Row],[Fecha de Pago]]="", "", TEXT(promesas[[#This Row],[Fecha de Pago]], "dd/mmm"))</f>
        <v/>
      </c>
      <c r="U200" s="13" t="str">
        <f>IF(promesas[[#This Row],[Fecha  promesa de pago]]="", "", TEXT(promesas[[#This Row],[Fecha  promesa de pago]], "dd/mmm"))</f>
        <v/>
      </c>
      <c r="V200" s="14" t="str">
        <f>IF(LEN(TRIM(promesas[[#This Row],[Fecha  promesa de pago]]))&gt;0,1,"")</f>
        <v/>
      </c>
      <c r="W200" s="14" t="str">
        <f>IF(LEN(TRIM(promesas[[#This Row],[Fecha de Pago]]))&gt;0,1,"")</f>
        <v/>
      </c>
    </row>
    <row r="201" spans="1:23" ht="15.75" customHeight="1" x14ac:dyDescent="0.25">
      <c r="A201" s="11" t="str">
        <f>TEXT(promesas[[#This Row],[Marca temporal]],"dd/mmm")</f>
        <v>08/may</v>
      </c>
      <c r="B201" s="189">
        <v>46150.722134756943</v>
      </c>
      <c r="C201" s="190" t="s">
        <v>1897</v>
      </c>
      <c r="D201" s="190">
        <v>65032446</v>
      </c>
      <c r="E201" s="191">
        <v>364004380000</v>
      </c>
      <c r="F201" s="190" t="s">
        <v>5835</v>
      </c>
      <c r="G201" s="190" t="s">
        <v>1886</v>
      </c>
      <c r="H201" s="192" t="s">
        <v>1883</v>
      </c>
      <c r="I201" s="193" t="s">
        <v>1887</v>
      </c>
      <c r="J201" s="198"/>
      <c r="K201"/>
      <c r="L201" s="194"/>
      <c r="M201" s="159" t="s">
        <v>1885</v>
      </c>
      <c r="N201"/>
      <c r="O201" s="194"/>
      <c r="P201" t="s">
        <v>2230</v>
      </c>
      <c r="Q201" s="192"/>
      <c r="R201" s="199" t="str">
        <f>IF(promesas[[#This Row],[Fecha de Pago]]="", "", TEXT(promesas[[#This Row],[Fecha de Pago]], "mmm"))</f>
        <v/>
      </c>
      <c r="S201" s="12" t="str">
        <f>IF(promesas[[#This Row],[Fecha  promesa de pago]]="", "", TEXT(promesas[[#This Row],[Fecha  promesa de pago]], "mmm"))</f>
        <v/>
      </c>
      <c r="T201" s="13" t="str">
        <f>IF(promesas[[#This Row],[Fecha de Pago]]="", "", TEXT(promesas[[#This Row],[Fecha de Pago]], "dd/mmm"))</f>
        <v/>
      </c>
      <c r="U201" s="13" t="str">
        <f>IF(promesas[[#This Row],[Fecha  promesa de pago]]="", "", TEXT(promesas[[#This Row],[Fecha  promesa de pago]], "dd/mmm"))</f>
        <v/>
      </c>
      <c r="V201" s="14" t="str">
        <f>IF(LEN(TRIM(promesas[[#This Row],[Fecha  promesa de pago]]))&gt;0,1,"")</f>
        <v/>
      </c>
      <c r="W201" s="14" t="str">
        <f>IF(LEN(TRIM(promesas[[#This Row],[Fecha de Pago]]))&gt;0,1,"")</f>
        <v/>
      </c>
    </row>
    <row r="202" spans="1:23" ht="15.75" customHeight="1" x14ac:dyDescent="0.25">
      <c r="A202" s="11" t="str">
        <f>TEXT(promesas[[#This Row],[Marca temporal]],"dd/mmm")</f>
        <v>08/may</v>
      </c>
      <c r="B202" s="189">
        <v>46150.725909699075</v>
      </c>
      <c r="C202" s="190" t="s">
        <v>1897</v>
      </c>
      <c r="D202" s="190">
        <v>69165201</v>
      </c>
      <c r="E202" s="191">
        <v>361003810000</v>
      </c>
      <c r="F202" s="190" t="s">
        <v>5836</v>
      </c>
      <c r="G202" s="190" t="s">
        <v>1886</v>
      </c>
      <c r="H202" s="192" t="s">
        <v>1883</v>
      </c>
      <c r="I202" s="193" t="s">
        <v>1887</v>
      </c>
      <c r="J202" s="198"/>
      <c r="K202"/>
      <c r="L202" s="194"/>
      <c r="M202" s="159" t="s">
        <v>1885</v>
      </c>
      <c r="N202"/>
      <c r="O202" s="194"/>
      <c r="P202" t="s">
        <v>2230</v>
      </c>
      <c r="Q202" s="192"/>
      <c r="R202" s="199" t="str">
        <f>IF(promesas[[#This Row],[Fecha de Pago]]="", "", TEXT(promesas[[#This Row],[Fecha de Pago]], "mmm"))</f>
        <v/>
      </c>
      <c r="S202" s="12" t="str">
        <f>IF(promesas[[#This Row],[Fecha  promesa de pago]]="", "", TEXT(promesas[[#This Row],[Fecha  promesa de pago]], "mmm"))</f>
        <v/>
      </c>
      <c r="T202" s="13" t="str">
        <f>IF(promesas[[#This Row],[Fecha de Pago]]="", "", TEXT(promesas[[#This Row],[Fecha de Pago]], "dd/mmm"))</f>
        <v/>
      </c>
      <c r="U202" s="13" t="str">
        <f>IF(promesas[[#This Row],[Fecha  promesa de pago]]="", "", TEXT(promesas[[#This Row],[Fecha  promesa de pago]], "dd/mmm"))</f>
        <v/>
      </c>
      <c r="V202" s="14" t="str">
        <f>IF(LEN(TRIM(promesas[[#This Row],[Fecha  promesa de pago]]))&gt;0,1,"")</f>
        <v/>
      </c>
      <c r="W202" s="14" t="str">
        <f>IF(LEN(TRIM(promesas[[#This Row],[Fecha de Pago]]))&gt;0,1,"")</f>
        <v/>
      </c>
    </row>
    <row r="203" spans="1:23" ht="15.75" customHeight="1" x14ac:dyDescent="0.25">
      <c r="A203" s="11" t="str">
        <f>TEXT(promesas[[#This Row],[Marca temporal]],"dd/mmm")</f>
        <v>08/may</v>
      </c>
      <c r="B203" s="189">
        <v>46150.730323067131</v>
      </c>
      <c r="C203" s="190" t="s">
        <v>1897</v>
      </c>
      <c r="D203" s="190">
        <v>64436066</v>
      </c>
      <c r="E203" s="191">
        <v>358382790000</v>
      </c>
      <c r="F203" s="190" t="s">
        <v>186</v>
      </c>
      <c r="G203" s="190" t="s">
        <v>1886</v>
      </c>
      <c r="H203" s="192" t="s">
        <v>1883</v>
      </c>
      <c r="I203" s="193" t="s">
        <v>1884</v>
      </c>
      <c r="J203" s="198"/>
      <c r="K203" s="161">
        <v>46157</v>
      </c>
      <c r="L203" s="169">
        <v>34.85</v>
      </c>
      <c r="M203" s="159" t="s">
        <v>1885</v>
      </c>
      <c r="N203"/>
      <c r="O203" s="194"/>
      <c r="P203" s="195" t="s">
        <v>2229</v>
      </c>
      <c r="Q203" s="192"/>
      <c r="R203" s="199" t="str">
        <f>IF(promesas[[#This Row],[Fecha de Pago]]="", "", TEXT(promesas[[#This Row],[Fecha de Pago]], "mmm"))</f>
        <v/>
      </c>
      <c r="S203" s="12" t="str">
        <f>IF(promesas[[#This Row],[Fecha  promesa de pago]]="", "", TEXT(promesas[[#This Row],[Fecha  promesa de pago]], "mmm"))</f>
        <v>may</v>
      </c>
      <c r="T203" s="13" t="str">
        <f>IF(promesas[[#This Row],[Fecha de Pago]]="", "", TEXT(promesas[[#This Row],[Fecha de Pago]], "dd/mmm"))</f>
        <v/>
      </c>
      <c r="U203" s="13" t="str">
        <f>IF(promesas[[#This Row],[Fecha  promesa de pago]]="", "", TEXT(promesas[[#This Row],[Fecha  promesa de pago]], "dd/mmm"))</f>
        <v>15/may</v>
      </c>
      <c r="V203" s="14">
        <f>IF(LEN(TRIM(promesas[[#This Row],[Fecha  promesa de pago]]))&gt;0,1,"")</f>
        <v>1</v>
      </c>
      <c r="W203" s="14" t="str">
        <f>IF(LEN(TRIM(promesas[[#This Row],[Fecha de Pago]]))&gt;0,1,"")</f>
        <v/>
      </c>
    </row>
    <row r="204" spans="1:23" ht="15.75" customHeight="1" x14ac:dyDescent="0.25">
      <c r="A204" s="11" t="str">
        <f>TEXT(promesas[[#This Row],[Marca temporal]],"dd/mmm")</f>
        <v>08/may</v>
      </c>
      <c r="B204" s="189">
        <v>46150.734144756949</v>
      </c>
      <c r="C204" s="190" t="s">
        <v>1897</v>
      </c>
      <c r="D204" s="190">
        <v>63907994</v>
      </c>
      <c r="E204" s="191">
        <v>363001670000</v>
      </c>
      <c r="F204" s="190" t="s">
        <v>4888</v>
      </c>
      <c r="G204" s="190" t="s">
        <v>1886</v>
      </c>
      <c r="H204" s="192" t="s">
        <v>1883</v>
      </c>
      <c r="I204" s="193" t="s">
        <v>1887</v>
      </c>
      <c r="J204" s="198"/>
      <c r="K204"/>
      <c r="L204" s="194"/>
      <c r="M204" s="159" t="s">
        <v>1885</v>
      </c>
      <c r="N204"/>
      <c r="O204" s="194"/>
      <c r="P204" t="s">
        <v>2231</v>
      </c>
      <c r="Q204" s="192"/>
      <c r="R204" s="199" t="str">
        <f>IF(promesas[[#This Row],[Fecha de Pago]]="", "", TEXT(promesas[[#This Row],[Fecha de Pago]], "mmm"))</f>
        <v/>
      </c>
      <c r="S204" s="12" t="str">
        <f>IF(promesas[[#This Row],[Fecha  promesa de pago]]="", "", TEXT(promesas[[#This Row],[Fecha  promesa de pago]], "mmm"))</f>
        <v/>
      </c>
      <c r="T204" s="13" t="str">
        <f>IF(promesas[[#This Row],[Fecha de Pago]]="", "", TEXT(promesas[[#This Row],[Fecha de Pago]], "dd/mmm"))</f>
        <v/>
      </c>
      <c r="U204" s="13" t="str">
        <f>IF(promesas[[#This Row],[Fecha  promesa de pago]]="", "", TEXT(promesas[[#This Row],[Fecha  promesa de pago]], "dd/mmm"))</f>
        <v/>
      </c>
      <c r="V204" s="14" t="str">
        <f>IF(LEN(TRIM(promesas[[#This Row],[Fecha  promesa de pago]]))&gt;0,1,"")</f>
        <v/>
      </c>
      <c r="W204" s="14" t="str">
        <f>IF(LEN(TRIM(promesas[[#This Row],[Fecha de Pago]]))&gt;0,1,"")</f>
        <v/>
      </c>
    </row>
    <row r="205" spans="1:23" ht="15.75" customHeight="1" x14ac:dyDescent="0.25">
      <c r="A205" s="11" t="str">
        <f>TEXT(promesas[[#This Row],[Marca temporal]],"dd/mmm")</f>
        <v>08/may</v>
      </c>
      <c r="B205" s="189">
        <v>46150.742756516207</v>
      </c>
      <c r="C205" s="190" t="s">
        <v>1897</v>
      </c>
      <c r="D205" s="190">
        <v>60254540</v>
      </c>
      <c r="E205" s="191">
        <v>368000930000</v>
      </c>
      <c r="F205" s="190">
        <v>185464705</v>
      </c>
      <c r="G205" s="190" t="s">
        <v>1886</v>
      </c>
      <c r="H205" s="192" t="s">
        <v>1891</v>
      </c>
      <c r="I205" s="193" t="s">
        <v>1893</v>
      </c>
      <c r="J205" s="198"/>
      <c r="K205"/>
      <c r="L205" s="194"/>
      <c r="M205" s="159" t="s">
        <v>1885</v>
      </c>
      <c r="N205"/>
      <c r="O205" s="194"/>
      <c r="P205" t="s">
        <v>261</v>
      </c>
      <c r="Q205" s="192"/>
      <c r="R205" s="199" t="str">
        <f>IF(promesas[[#This Row],[Fecha de Pago]]="", "", TEXT(promesas[[#This Row],[Fecha de Pago]], "mmm"))</f>
        <v/>
      </c>
      <c r="S205" s="12" t="str">
        <f>IF(promesas[[#This Row],[Fecha  promesa de pago]]="", "", TEXT(promesas[[#This Row],[Fecha  promesa de pago]], "mmm"))</f>
        <v/>
      </c>
      <c r="T205" s="13" t="str">
        <f>IF(promesas[[#This Row],[Fecha de Pago]]="", "", TEXT(promesas[[#This Row],[Fecha de Pago]], "dd/mmm"))</f>
        <v/>
      </c>
      <c r="U205" s="13" t="str">
        <f>IF(promesas[[#This Row],[Fecha  promesa de pago]]="", "", TEXT(promesas[[#This Row],[Fecha  promesa de pago]], "dd/mmm"))</f>
        <v/>
      </c>
      <c r="V205" s="14" t="str">
        <f>IF(LEN(TRIM(promesas[[#This Row],[Fecha  promesa de pago]]))&gt;0,1,"")</f>
        <v/>
      </c>
      <c r="W205" s="14" t="str">
        <f>IF(LEN(TRIM(promesas[[#This Row],[Fecha de Pago]]))&gt;0,1,"")</f>
        <v/>
      </c>
    </row>
    <row r="206" spans="1:23" ht="15.75" customHeight="1" x14ac:dyDescent="0.25">
      <c r="A206" s="11" t="str">
        <f>TEXT(promesas[[#This Row],[Marca temporal]],"dd/mmm")</f>
        <v>08/may</v>
      </c>
      <c r="B206" s="189">
        <v>46150.745871516207</v>
      </c>
      <c r="C206" s="190" t="s">
        <v>1897</v>
      </c>
      <c r="D206" s="190">
        <v>67600721</v>
      </c>
      <c r="E206" s="191">
        <v>362001830000</v>
      </c>
      <c r="F206" s="190" t="s">
        <v>5381</v>
      </c>
      <c r="G206" s="190" t="s">
        <v>1886</v>
      </c>
      <c r="H206" s="192" t="s">
        <v>1883</v>
      </c>
      <c r="I206" s="193" t="s">
        <v>1893</v>
      </c>
      <c r="J206" s="198"/>
      <c r="K206"/>
      <c r="L206" s="194"/>
      <c r="M206" s="159" t="s">
        <v>1885</v>
      </c>
      <c r="N206"/>
      <c r="O206" s="194"/>
      <c r="P206" t="s">
        <v>2231</v>
      </c>
      <c r="Q206" s="192"/>
      <c r="R206" s="199" t="str">
        <f>IF(promesas[[#This Row],[Fecha de Pago]]="", "", TEXT(promesas[[#This Row],[Fecha de Pago]], "mmm"))</f>
        <v/>
      </c>
      <c r="S206" s="12" t="str">
        <f>IF(promesas[[#This Row],[Fecha  promesa de pago]]="", "", TEXT(promesas[[#This Row],[Fecha  promesa de pago]], "mmm"))</f>
        <v/>
      </c>
      <c r="T206" s="13" t="str">
        <f>IF(promesas[[#This Row],[Fecha de Pago]]="", "", TEXT(promesas[[#This Row],[Fecha de Pago]], "dd/mmm"))</f>
        <v/>
      </c>
      <c r="U206" s="13" t="str">
        <f>IF(promesas[[#This Row],[Fecha  promesa de pago]]="", "", TEXT(promesas[[#This Row],[Fecha  promesa de pago]], "dd/mmm"))</f>
        <v/>
      </c>
      <c r="V206" s="14" t="str">
        <f>IF(LEN(TRIM(promesas[[#This Row],[Fecha  promesa de pago]]))&gt;0,1,"")</f>
        <v/>
      </c>
      <c r="W206" s="14" t="str">
        <f>IF(LEN(TRIM(promesas[[#This Row],[Fecha de Pago]]))&gt;0,1,"")</f>
        <v/>
      </c>
    </row>
    <row r="207" spans="1:23" ht="15.75" customHeight="1" x14ac:dyDescent="0.25">
      <c r="A207" s="11" t="str">
        <f>TEXT(promesas[[#This Row],[Marca temporal]],"dd/mmm")</f>
        <v>08/may</v>
      </c>
      <c r="B207" s="189">
        <v>46150.748152361106</v>
      </c>
      <c r="C207" s="190" t="s">
        <v>1897</v>
      </c>
      <c r="D207" s="190">
        <v>69543059</v>
      </c>
      <c r="E207" s="191">
        <v>366003620000</v>
      </c>
      <c r="F207" s="190" t="s">
        <v>5615</v>
      </c>
      <c r="G207" s="190" t="s">
        <v>1886</v>
      </c>
      <c r="H207" s="192" t="s">
        <v>1883</v>
      </c>
      <c r="I207" s="193" t="s">
        <v>1887</v>
      </c>
      <c r="J207" s="198"/>
      <c r="K207"/>
      <c r="L207" s="194"/>
      <c r="M207" s="159" t="s">
        <v>1885</v>
      </c>
      <c r="N207"/>
      <c r="O207" s="194"/>
      <c r="P207" t="s">
        <v>2231</v>
      </c>
      <c r="Q207" s="192"/>
      <c r="R207" s="199" t="str">
        <f>IF(promesas[[#This Row],[Fecha de Pago]]="", "", TEXT(promesas[[#This Row],[Fecha de Pago]], "mmm"))</f>
        <v/>
      </c>
      <c r="S207" s="12" t="str">
        <f>IF(promesas[[#This Row],[Fecha  promesa de pago]]="", "", TEXT(promesas[[#This Row],[Fecha  promesa de pago]], "mmm"))</f>
        <v/>
      </c>
      <c r="T207" s="13" t="str">
        <f>IF(promesas[[#This Row],[Fecha de Pago]]="", "", TEXT(promesas[[#This Row],[Fecha de Pago]], "dd/mmm"))</f>
        <v/>
      </c>
      <c r="U207" s="13" t="str">
        <f>IF(promesas[[#This Row],[Fecha  promesa de pago]]="", "", TEXT(promesas[[#This Row],[Fecha  promesa de pago]], "dd/mmm"))</f>
        <v/>
      </c>
      <c r="V207" s="14" t="str">
        <f>IF(LEN(TRIM(promesas[[#This Row],[Fecha  promesa de pago]]))&gt;0,1,"")</f>
        <v/>
      </c>
      <c r="W207" s="14" t="str">
        <f>IF(LEN(TRIM(promesas[[#This Row],[Fecha de Pago]]))&gt;0,1,"")</f>
        <v/>
      </c>
    </row>
    <row r="208" spans="1:23" ht="15.75" customHeight="1" x14ac:dyDescent="0.25">
      <c r="A208" s="11" t="str">
        <f>TEXT(promesas[[#This Row],[Marca temporal]],"dd/mmm")</f>
        <v>08/may</v>
      </c>
      <c r="B208" s="189">
        <v>46150.750246087962</v>
      </c>
      <c r="C208" s="190" t="s">
        <v>1897</v>
      </c>
      <c r="D208" s="190">
        <v>68594101</v>
      </c>
      <c r="E208" s="191">
        <v>361001490000</v>
      </c>
      <c r="F208" s="190" t="s">
        <v>5837</v>
      </c>
      <c r="G208" s="190" t="s">
        <v>1886</v>
      </c>
      <c r="H208" s="192" t="s">
        <v>1883</v>
      </c>
      <c r="I208" s="193" t="s">
        <v>1887</v>
      </c>
      <c r="J208" s="198"/>
      <c r="K208"/>
      <c r="L208" s="194"/>
      <c r="M208" s="159" t="s">
        <v>1885</v>
      </c>
      <c r="N208"/>
      <c r="O208" s="194"/>
      <c r="P208" t="s">
        <v>2231</v>
      </c>
      <c r="Q208" s="192"/>
      <c r="R208" s="199" t="str">
        <f>IF(promesas[[#This Row],[Fecha de Pago]]="", "", TEXT(promesas[[#This Row],[Fecha de Pago]], "mmm"))</f>
        <v/>
      </c>
      <c r="S208" s="12" t="str">
        <f>IF(promesas[[#This Row],[Fecha  promesa de pago]]="", "", TEXT(promesas[[#This Row],[Fecha  promesa de pago]], "mmm"))</f>
        <v/>
      </c>
      <c r="T208" s="13" t="str">
        <f>IF(promesas[[#This Row],[Fecha de Pago]]="", "", TEXT(promesas[[#This Row],[Fecha de Pago]], "dd/mmm"))</f>
        <v/>
      </c>
      <c r="U208" s="13" t="str">
        <f>IF(promesas[[#This Row],[Fecha  promesa de pago]]="", "", TEXT(promesas[[#This Row],[Fecha  promesa de pago]], "dd/mmm"))</f>
        <v/>
      </c>
      <c r="V208" s="14" t="str">
        <f>IF(LEN(TRIM(promesas[[#This Row],[Fecha  promesa de pago]]))&gt;0,1,"")</f>
        <v/>
      </c>
      <c r="W208" s="14" t="str">
        <f>IF(LEN(TRIM(promesas[[#This Row],[Fecha de Pago]]))&gt;0,1,"")</f>
        <v/>
      </c>
    </row>
    <row r="209" spans="1:23" ht="15.75" customHeight="1" x14ac:dyDescent="0.25">
      <c r="A209" s="11" t="str">
        <f>TEXT(promesas[[#This Row],[Marca temporal]],"dd/mmm")</f>
        <v>09/may</v>
      </c>
      <c r="B209" s="189">
        <v>46151.377939305559</v>
      </c>
      <c r="C209" s="190" t="s">
        <v>1897</v>
      </c>
      <c r="D209" s="190">
        <v>64881720</v>
      </c>
      <c r="E209" s="191">
        <v>295070430000</v>
      </c>
      <c r="F209" s="190" t="s">
        <v>568</v>
      </c>
      <c r="G209" s="190" t="s">
        <v>1886</v>
      </c>
      <c r="H209" s="192" t="s">
        <v>1883</v>
      </c>
      <c r="I209" s="193" t="s">
        <v>1892</v>
      </c>
      <c r="J209" s="198"/>
      <c r="K209"/>
      <c r="L209" s="194"/>
      <c r="M209" s="159" t="s">
        <v>1885</v>
      </c>
      <c r="N209"/>
      <c r="O209" s="194"/>
      <c r="P209" s="195" t="s">
        <v>2229</v>
      </c>
      <c r="Q209" s="192"/>
      <c r="R209" s="199" t="str">
        <f>IF(promesas[[#This Row],[Fecha de Pago]]="", "", TEXT(promesas[[#This Row],[Fecha de Pago]], "mmm"))</f>
        <v/>
      </c>
      <c r="S209" s="12" t="str">
        <f>IF(promesas[[#This Row],[Fecha  promesa de pago]]="", "", TEXT(promesas[[#This Row],[Fecha  promesa de pago]], "mmm"))</f>
        <v/>
      </c>
      <c r="T209" s="13" t="str">
        <f>IF(promesas[[#This Row],[Fecha de Pago]]="", "", TEXT(promesas[[#This Row],[Fecha de Pago]], "dd/mmm"))</f>
        <v/>
      </c>
      <c r="U209" s="13" t="str">
        <f>IF(promesas[[#This Row],[Fecha  promesa de pago]]="", "", TEXT(promesas[[#This Row],[Fecha  promesa de pago]], "dd/mmm"))</f>
        <v/>
      </c>
      <c r="V209" s="14" t="str">
        <f>IF(LEN(TRIM(promesas[[#This Row],[Fecha  promesa de pago]]))&gt;0,1,"")</f>
        <v/>
      </c>
      <c r="W209" s="14" t="str">
        <f>IF(LEN(TRIM(promesas[[#This Row],[Fecha de Pago]]))&gt;0,1,"")</f>
        <v/>
      </c>
    </row>
    <row r="210" spans="1:23" ht="15.75" customHeight="1" x14ac:dyDescent="0.25">
      <c r="A210" s="11" t="str">
        <f>TEXT(promesas[[#This Row],[Marca temporal]],"dd/mmm")</f>
        <v>09/may</v>
      </c>
      <c r="B210" s="189">
        <v>46151.380230717594</v>
      </c>
      <c r="C210" s="190" t="s">
        <v>1897</v>
      </c>
      <c r="D210" s="190">
        <v>65099454</v>
      </c>
      <c r="E210" s="191">
        <v>359363180000</v>
      </c>
      <c r="F210" s="190" t="s">
        <v>526</v>
      </c>
      <c r="G210" s="190" t="s">
        <v>1886</v>
      </c>
      <c r="H210" s="192" t="s">
        <v>1883</v>
      </c>
      <c r="I210" s="193" t="s">
        <v>1894</v>
      </c>
      <c r="J210" s="198"/>
      <c r="K210"/>
      <c r="L210" s="194"/>
      <c r="M210" s="159" t="s">
        <v>1885</v>
      </c>
      <c r="N210"/>
      <c r="O210" s="194"/>
      <c r="P210" t="s">
        <v>261</v>
      </c>
      <c r="Q210" s="192"/>
      <c r="R210" s="199" t="str">
        <f>IF(promesas[[#This Row],[Fecha de Pago]]="", "", TEXT(promesas[[#This Row],[Fecha de Pago]], "mmm"))</f>
        <v/>
      </c>
      <c r="S210" s="12" t="str">
        <f>IF(promesas[[#This Row],[Fecha  promesa de pago]]="", "", TEXT(promesas[[#This Row],[Fecha  promesa de pago]], "mmm"))</f>
        <v/>
      </c>
      <c r="T210" s="13" t="str">
        <f>IF(promesas[[#This Row],[Fecha de Pago]]="", "", TEXT(promesas[[#This Row],[Fecha de Pago]], "dd/mmm"))</f>
        <v/>
      </c>
      <c r="U210" s="13" t="str">
        <f>IF(promesas[[#This Row],[Fecha  promesa de pago]]="", "", TEXT(promesas[[#This Row],[Fecha  promesa de pago]], "dd/mmm"))</f>
        <v/>
      </c>
      <c r="V210" s="14" t="str">
        <f>IF(LEN(TRIM(promesas[[#This Row],[Fecha  promesa de pago]]))&gt;0,1,"")</f>
        <v/>
      </c>
      <c r="W210" s="14" t="str">
        <f>IF(LEN(TRIM(promesas[[#This Row],[Fecha de Pago]]))&gt;0,1,"")</f>
        <v/>
      </c>
    </row>
    <row r="211" spans="1:23" ht="15.75" customHeight="1" x14ac:dyDescent="0.25">
      <c r="A211" s="11" t="str">
        <f>TEXT(promesas[[#This Row],[Marca temporal]],"dd/mmm")</f>
        <v>09/may</v>
      </c>
      <c r="B211" s="189">
        <v>46151.383315231476</v>
      </c>
      <c r="C211" s="190" t="s">
        <v>1897</v>
      </c>
      <c r="D211" s="190">
        <v>65609410</v>
      </c>
      <c r="E211" s="191">
        <v>231005720000</v>
      </c>
      <c r="F211" s="190" t="s">
        <v>512</v>
      </c>
      <c r="G211" s="190" t="s">
        <v>1886</v>
      </c>
      <c r="H211" s="192" t="s">
        <v>1883</v>
      </c>
      <c r="I211" s="193" t="s">
        <v>1887</v>
      </c>
      <c r="J211" s="198"/>
      <c r="K211"/>
      <c r="L211" s="194"/>
      <c r="M211" s="159" t="s">
        <v>1885</v>
      </c>
      <c r="N211"/>
      <c r="O211" s="194"/>
      <c r="P211" t="s">
        <v>261</v>
      </c>
      <c r="Q211" s="192"/>
      <c r="R211" s="199" t="str">
        <f>IF(promesas[[#This Row],[Fecha de Pago]]="", "", TEXT(promesas[[#This Row],[Fecha de Pago]], "mmm"))</f>
        <v/>
      </c>
      <c r="S211" s="12" t="str">
        <f>IF(promesas[[#This Row],[Fecha  promesa de pago]]="", "", TEXT(promesas[[#This Row],[Fecha  promesa de pago]], "mmm"))</f>
        <v/>
      </c>
      <c r="T211" s="13" t="str">
        <f>IF(promesas[[#This Row],[Fecha de Pago]]="", "", TEXT(promesas[[#This Row],[Fecha de Pago]], "dd/mmm"))</f>
        <v/>
      </c>
      <c r="U211" s="13" t="str">
        <f>IF(promesas[[#This Row],[Fecha  promesa de pago]]="", "", TEXT(promesas[[#This Row],[Fecha  promesa de pago]], "dd/mmm"))</f>
        <v/>
      </c>
      <c r="V211" s="14" t="str">
        <f>IF(LEN(TRIM(promesas[[#This Row],[Fecha  promesa de pago]]))&gt;0,1,"")</f>
        <v/>
      </c>
      <c r="W211" s="14" t="str">
        <f>IF(LEN(TRIM(promesas[[#This Row],[Fecha de Pago]]))&gt;0,1,"")</f>
        <v/>
      </c>
    </row>
    <row r="212" spans="1:23" ht="15.75" customHeight="1" x14ac:dyDescent="0.25">
      <c r="A212" s="11" t="str">
        <f>TEXT(promesas[[#This Row],[Marca temporal]],"dd/mmm")</f>
        <v>09/may</v>
      </c>
      <c r="B212" s="189">
        <v>46151.384400590279</v>
      </c>
      <c r="C212" s="190" t="s">
        <v>1897</v>
      </c>
      <c r="D212" s="190">
        <v>69625968</v>
      </c>
      <c r="E212" s="191">
        <v>355370310000</v>
      </c>
      <c r="F212" s="190" t="s">
        <v>446</v>
      </c>
      <c r="G212" s="190" t="s">
        <v>1886</v>
      </c>
      <c r="H212" s="192" t="s">
        <v>1883</v>
      </c>
      <c r="I212" s="193" t="s">
        <v>1894</v>
      </c>
      <c r="J212" s="198"/>
      <c r="K212"/>
      <c r="L212" s="194"/>
      <c r="M212" s="159" t="s">
        <v>1885</v>
      </c>
      <c r="N212"/>
      <c r="O212" s="194"/>
      <c r="P212" t="s">
        <v>261</v>
      </c>
      <c r="Q212" s="192"/>
      <c r="R212" s="199" t="str">
        <f>IF(promesas[[#This Row],[Fecha de Pago]]="", "", TEXT(promesas[[#This Row],[Fecha de Pago]], "mmm"))</f>
        <v/>
      </c>
      <c r="S212" s="12" t="str">
        <f>IF(promesas[[#This Row],[Fecha  promesa de pago]]="", "", TEXT(promesas[[#This Row],[Fecha  promesa de pago]], "mmm"))</f>
        <v/>
      </c>
      <c r="T212" s="13" t="str">
        <f>IF(promesas[[#This Row],[Fecha de Pago]]="", "", TEXT(promesas[[#This Row],[Fecha de Pago]], "dd/mmm"))</f>
        <v/>
      </c>
      <c r="U212" s="13" t="str">
        <f>IF(promesas[[#This Row],[Fecha  promesa de pago]]="", "", TEXT(promesas[[#This Row],[Fecha  promesa de pago]], "dd/mmm"))</f>
        <v/>
      </c>
      <c r="V212" s="14" t="str">
        <f>IF(LEN(TRIM(promesas[[#This Row],[Fecha  promesa de pago]]))&gt;0,1,"")</f>
        <v/>
      </c>
      <c r="W212" s="14" t="str">
        <f>IF(LEN(TRIM(promesas[[#This Row],[Fecha de Pago]]))&gt;0,1,"")</f>
        <v/>
      </c>
    </row>
    <row r="213" spans="1:23" ht="15.75" customHeight="1" x14ac:dyDescent="0.25">
      <c r="A213" s="11" t="str">
        <f>TEXT(promesas[[#This Row],[Marca temporal]],"dd/mmm")</f>
        <v>09/may</v>
      </c>
      <c r="B213" s="189">
        <v>46151.385649270829</v>
      </c>
      <c r="C213" s="190" t="s">
        <v>1897</v>
      </c>
      <c r="D213" s="190">
        <v>67016214</v>
      </c>
      <c r="E213" s="191">
        <v>351370950000</v>
      </c>
      <c r="F213" s="190" t="s">
        <v>418</v>
      </c>
      <c r="G213" s="190" t="s">
        <v>1886</v>
      </c>
      <c r="H213" s="192" t="s">
        <v>1883</v>
      </c>
      <c r="I213" s="193" t="s">
        <v>1887</v>
      </c>
      <c r="J213" s="198"/>
      <c r="K213"/>
      <c r="L213" s="194"/>
      <c r="M213" s="159" t="s">
        <v>1885</v>
      </c>
      <c r="N213"/>
      <c r="O213" s="194"/>
      <c r="P213" t="s">
        <v>261</v>
      </c>
      <c r="Q213" s="192"/>
      <c r="R213" s="199" t="str">
        <f>IF(promesas[[#This Row],[Fecha de Pago]]="", "", TEXT(promesas[[#This Row],[Fecha de Pago]], "mmm"))</f>
        <v/>
      </c>
      <c r="S213" s="12" t="str">
        <f>IF(promesas[[#This Row],[Fecha  promesa de pago]]="", "", TEXT(promesas[[#This Row],[Fecha  promesa de pago]], "mmm"))</f>
        <v/>
      </c>
      <c r="T213" s="13" t="str">
        <f>IF(promesas[[#This Row],[Fecha de Pago]]="", "", TEXT(promesas[[#This Row],[Fecha de Pago]], "dd/mmm"))</f>
        <v/>
      </c>
      <c r="U213" s="13" t="str">
        <f>IF(promesas[[#This Row],[Fecha  promesa de pago]]="", "", TEXT(promesas[[#This Row],[Fecha  promesa de pago]], "dd/mmm"))</f>
        <v/>
      </c>
      <c r="V213" s="14" t="str">
        <f>IF(LEN(TRIM(promesas[[#This Row],[Fecha  promesa de pago]]))&gt;0,1,"")</f>
        <v/>
      </c>
      <c r="W213" s="14" t="str">
        <f>IF(LEN(TRIM(promesas[[#This Row],[Fecha de Pago]]))&gt;0,1,"")</f>
        <v/>
      </c>
    </row>
    <row r="214" spans="1:23" ht="15.75" customHeight="1" x14ac:dyDescent="0.25">
      <c r="A214" s="11" t="str">
        <f>TEXT(promesas[[#This Row],[Marca temporal]],"dd/mmm")</f>
        <v>09/may</v>
      </c>
      <c r="B214" s="189">
        <v>46151.38781763889</v>
      </c>
      <c r="C214" s="190" t="s">
        <v>1897</v>
      </c>
      <c r="D214" s="190">
        <v>69428987</v>
      </c>
      <c r="E214" s="191">
        <v>357343910000</v>
      </c>
      <c r="F214" s="190" t="s">
        <v>398</v>
      </c>
      <c r="G214" s="190" t="s">
        <v>1886</v>
      </c>
      <c r="H214" s="192" t="s">
        <v>1883</v>
      </c>
      <c r="I214" s="193" t="s">
        <v>1893</v>
      </c>
      <c r="J214" s="198"/>
      <c r="K214"/>
      <c r="L214" s="194"/>
      <c r="M214" s="159" t="s">
        <v>1885</v>
      </c>
      <c r="N214"/>
      <c r="O214" s="194"/>
      <c r="P214" t="s">
        <v>2230</v>
      </c>
      <c r="Q214" s="192"/>
      <c r="R214" s="199" t="str">
        <f>IF(promesas[[#This Row],[Fecha de Pago]]="", "", TEXT(promesas[[#This Row],[Fecha de Pago]], "mmm"))</f>
        <v/>
      </c>
      <c r="S214" s="12" t="str">
        <f>IF(promesas[[#This Row],[Fecha  promesa de pago]]="", "", TEXT(promesas[[#This Row],[Fecha  promesa de pago]], "mmm"))</f>
        <v/>
      </c>
      <c r="T214" s="13" t="str">
        <f>IF(promesas[[#This Row],[Fecha de Pago]]="", "", TEXT(promesas[[#This Row],[Fecha de Pago]], "dd/mmm"))</f>
        <v/>
      </c>
      <c r="U214" s="13" t="str">
        <f>IF(promesas[[#This Row],[Fecha  promesa de pago]]="", "", TEXT(promesas[[#This Row],[Fecha  promesa de pago]], "dd/mmm"))</f>
        <v/>
      </c>
      <c r="V214" s="14" t="str">
        <f>IF(LEN(TRIM(promesas[[#This Row],[Fecha  promesa de pago]]))&gt;0,1,"")</f>
        <v/>
      </c>
      <c r="W214" s="14" t="str">
        <f>IF(LEN(TRIM(promesas[[#This Row],[Fecha de Pago]]))&gt;0,1,"")</f>
        <v/>
      </c>
    </row>
    <row r="215" spans="1:23" ht="15.75" customHeight="1" x14ac:dyDescent="0.25">
      <c r="A215" s="11" t="str">
        <f>TEXT(promesas[[#This Row],[Marca temporal]],"dd/mmm")</f>
        <v>09/may</v>
      </c>
      <c r="B215" s="189">
        <v>46151.390590023148</v>
      </c>
      <c r="C215" s="190" t="s">
        <v>1897</v>
      </c>
      <c r="D215" s="190">
        <v>66020541</v>
      </c>
      <c r="E215" s="191">
        <v>357376910000</v>
      </c>
      <c r="F215" s="190" t="s">
        <v>378</v>
      </c>
      <c r="G215" s="190" t="s">
        <v>1886</v>
      </c>
      <c r="H215" s="192" t="s">
        <v>1883</v>
      </c>
      <c r="I215" s="193" t="s">
        <v>1892</v>
      </c>
      <c r="J215" s="198"/>
      <c r="K215"/>
      <c r="L215" s="194"/>
      <c r="M215" s="159" t="s">
        <v>1885</v>
      </c>
      <c r="N215"/>
      <c r="O215" s="194"/>
      <c r="P215" t="s">
        <v>261</v>
      </c>
      <c r="Q215" s="192"/>
      <c r="R215" s="199" t="str">
        <f>IF(promesas[[#This Row],[Fecha de Pago]]="", "", TEXT(promesas[[#This Row],[Fecha de Pago]], "mmm"))</f>
        <v/>
      </c>
      <c r="S215" s="12" t="str">
        <f>IF(promesas[[#This Row],[Fecha  promesa de pago]]="", "", TEXT(promesas[[#This Row],[Fecha  promesa de pago]], "mmm"))</f>
        <v/>
      </c>
      <c r="T215" s="13" t="str">
        <f>IF(promesas[[#This Row],[Fecha de Pago]]="", "", TEXT(promesas[[#This Row],[Fecha de Pago]], "dd/mmm"))</f>
        <v/>
      </c>
      <c r="U215" s="13" t="str">
        <f>IF(promesas[[#This Row],[Fecha  promesa de pago]]="", "", TEXT(promesas[[#This Row],[Fecha  promesa de pago]], "dd/mmm"))</f>
        <v/>
      </c>
      <c r="V215" s="14" t="str">
        <f>IF(LEN(TRIM(promesas[[#This Row],[Fecha  promesa de pago]]))&gt;0,1,"")</f>
        <v/>
      </c>
      <c r="W215" s="14" t="str">
        <f>IF(LEN(TRIM(promesas[[#This Row],[Fecha de Pago]]))&gt;0,1,"")</f>
        <v/>
      </c>
    </row>
    <row r="216" spans="1:23" ht="15.75" customHeight="1" x14ac:dyDescent="0.25">
      <c r="A216" s="11" t="str">
        <f>TEXT(promesas[[#This Row],[Marca temporal]],"dd/mmm")</f>
        <v>09/may</v>
      </c>
      <c r="B216" s="189">
        <v>46151.392678240736</v>
      </c>
      <c r="C216" s="190" t="s">
        <v>1897</v>
      </c>
      <c r="D216" s="190">
        <v>64366171</v>
      </c>
      <c r="E216" s="191">
        <v>351371000000</v>
      </c>
      <c r="F216" s="190" t="s">
        <v>278</v>
      </c>
      <c r="G216" s="190" t="s">
        <v>1886</v>
      </c>
      <c r="H216" s="192" t="s">
        <v>1883</v>
      </c>
      <c r="I216" s="193" t="s">
        <v>1887</v>
      </c>
      <c r="J216" s="198"/>
      <c r="K216"/>
      <c r="L216" s="194"/>
      <c r="M216" s="159" t="s">
        <v>1885</v>
      </c>
      <c r="N216"/>
      <c r="O216" s="194"/>
      <c r="P216" t="s">
        <v>2230</v>
      </c>
      <c r="Q216" s="192"/>
      <c r="R216" s="199" t="str">
        <f>IF(promesas[[#This Row],[Fecha de Pago]]="", "", TEXT(promesas[[#This Row],[Fecha de Pago]], "mmm"))</f>
        <v/>
      </c>
      <c r="S216" s="12" t="str">
        <f>IF(promesas[[#This Row],[Fecha  promesa de pago]]="", "", TEXT(promesas[[#This Row],[Fecha  promesa de pago]], "mmm"))</f>
        <v/>
      </c>
      <c r="T216" s="13" t="str">
        <f>IF(promesas[[#This Row],[Fecha de Pago]]="", "", TEXT(promesas[[#This Row],[Fecha de Pago]], "dd/mmm"))</f>
        <v/>
      </c>
      <c r="U216" s="13" t="str">
        <f>IF(promesas[[#This Row],[Fecha  promesa de pago]]="", "", TEXT(promesas[[#This Row],[Fecha  promesa de pago]], "dd/mmm"))</f>
        <v/>
      </c>
      <c r="V216" s="14" t="str">
        <f>IF(LEN(TRIM(promesas[[#This Row],[Fecha  promesa de pago]]))&gt;0,1,"")</f>
        <v/>
      </c>
      <c r="W216" s="14" t="str">
        <f>IF(LEN(TRIM(promesas[[#This Row],[Fecha de Pago]]))&gt;0,1,"")</f>
        <v/>
      </c>
    </row>
    <row r="217" spans="1:23" ht="15.75" customHeight="1" x14ac:dyDescent="0.25">
      <c r="A217" s="11" t="str">
        <f>TEXT(promesas[[#This Row],[Marca temporal]],"dd/mmm")</f>
        <v>09/may</v>
      </c>
      <c r="B217" s="189">
        <v>46151.400346527778</v>
      </c>
      <c r="C217" s="190" t="s">
        <v>1897</v>
      </c>
      <c r="D217" s="190">
        <v>68594101</v>
      </c>
      <c r="E217" s="191">
        <v>361001490000</v>
      </c>
      <c r="F217" s="190" t="s">
        <v>5837</v>
      </c>
      <c r="G217" s="190" t="s">
        <v>1886</v>
      </c>
      <c r="H217" s="192" t="s">
        <v>1883</v>
      </c>
      <c r="I217" s="193" t="s">
        <v>1895</v>
      </c>
      <c r="J217" s="198"/>
      <c r="K217"/>
      <c r="L217" s="194"/>
      <c r="M217" s="159" t="s">
        <v>1885</v>
      </c>
      <c r="N217"/>
      <c r="O217" s="194"/>
      <c r="P217" t="s">
        <v>2231</v>
      </c>
      <c r="Q217" s="192"/>
      <c r="R217" s="199" t="str">
        <f>IF(promesas[[#This Row],[Fecha de Pago]]="", "", TEXT(promesas[[#This Row],[Fecha de Pago]], "mmm"))</f>
        <v/>
      </c>
      <c r="S217" s="12" t="str">
        <f>IF(promesas[[#This Row],[Fecha  promesa de pago]]="", "", TEXT(promesas[[#This Row],[Fecha  promesa de pago]], "mmm"))</f>
        <v/>
      </c>
      <c r="T217" s="13" t="str">
        <f>IF(promesas[[#This Row],[Fecha de Pago]]="", "", TEXT(promesas[[#This Row],[Fecha de Pago]], "dd/mmm"))</f>
        <v/>
      </c>
      <c r="U217" s="13" t="str">
        <f>IF(promesas[[#This Row],[Fecha  promesa de pago]]="", "", TEXT(promesas[[#This Row],[Fecha  promesa de pago]], "dd/mmm"))</f>
        <v/>
      </c>
      <c r="V217" s="14" t="str">
        <f>IF(LEN(TRIM(promesas[[#This Row],[Fecha  promesa de pago]]))&gt;0,1,"")</f>
        <v/>
      </c>
      <c r="W217" s="14" t="str">
        <f>IF(LEN(TRIM(promesas[[#This Row],[Fecha de Pago]]))&gt;0,1,"")</f>
        <v/>
      </c>
    </row>
    <row r="218" spans="1:23" ht="15.75" customHeight="1" x14ac:dyDescent="0.25">
      <c r="A218" s="11" t="str">
        <f>TEXT(promesas[[#This Row],[Marca temporal]],"dd/mmm")</f>
        <v>09/may</v>
      </c>
      <c r="B218" s="189">
        <v>46151.40470211806</v>
      </c>
      <c r="C218" s="190" t="s">
        <v>1897</v>
      </c>
      <c r="D218" s="190">
        <v>61980833</v>
      </c>
      <c r="E218" s="191">
        <v>362001260000</v>
      </c>
      <c r="F218" s="190" t="s">
        <v>4711</v>
      </c>
      <c r="G218" s="190" t="s">
        <v>1886</v>
      </c>
      <c r="H218" s="192" t="s">
        <v>1883</v>
      </c>
      <c r="I218" s="193" t="s">
        <v>1887</v>
      </c>
      <c r="J218" s="198"/>
      <c r="K218"/>
      <c r="L218" s="194"/>
      <c r="M218" s="159" t="s">
        <v>1885</v>
      </c>
      <c r="N218"/>
      <c r="O218" s="194"/>
      <c r="P218" s="159" t="s">
        <v>66</v>
      </c>
      <c r="Q218" s="192"/>
      <c r="R218" s="199" t="str">
        <f>IF(promesas[[#This Row],[Fecha de Pago]]="", "", TEXT(promesas[[#This Row],[Fecha de Pago]], "mmm"))</f>
        <v/>
      </c>
      <c r="S218" s="12" t="str">
        <f>IF(promesas[[#This Row],[Fecha  promesa de pago]]="", "", TEXT(promesas[[#This Row],[Fecha  promesa de pago]], "mmm"))</f>
        <v/>
      </c>
      <c r="T218" s="13" t="str">
        <f>IF(promesas[[#This Row],[Fecha de Pago]]="", "", TEXT(promesas[[#This Row],[Fecha de Pago]], "dd/mmm"))</f>
        <v/>
      </c>
      <c r="U218" s="13" t="str">
        <f>IF(promesas[[#This Row],[Fecha  promesa de pago]]="", "", TEXT(promesas[[#This Row],[Fecha  promesa de pago]], "dd/mmm"))</f>
        <v/>
      </c>
      <c r="V218" s="14" t="str">
        <f>IF(LEN(TRIM(promesas[[#This Row],[Fecha  promesa de pago]]))&gt;0,1,"")</f>
        <v/>
      </c>
      <c r="W218" s="14" t="str">
        <f>IF(LEN(TRIM(promesas[[#This Row],[Fecha de Pago]]))&gt;0,1,"")</f>
        <v/>
      </c>
    </row>
    <row r="219" spans="1:23" ht="15.75" customHeight="1" x14ac:dyDescent="0.25">
      <c r="A219" s="11" t="str">
        <f>TEXT(promesas[[#This Row],[Marca temporal]],"dd/mmm")</f>
        <v>09/may</v>
      </c>
      <c r="B219" s="189">
        <v>46151.409306631947</v>
      </c>
      <c r="C219" s="190" t="s">
        <v>1897</v>
      </c>
      <c r="D219" s="190">
        <v>69373737</v>
      </c>
      <c r="E219" s="191">
        <v>363001630000</v>
      </c>
      <c r="F219" s="190" t="s">
        <v>5838</v>
      </c>
      <c r="G219" s="190" t="s">
        <v>1886</v>
      </c>
      <c r="H219" s="192" t="s">
        <v>1883</v>
      </c>
      <c r="I219" s="193" t="s">
        <v>1887</v>
      </c>
      <c r="J219" s="198"/>
      <c r="K219"/>
      <c r="L219" s="194"/>
      <c r="M219" s="159" t="s">
        <v>1885</v>
      </c>
      <c r="N219"/>
      <c r="O219" s="194"/>
      <c r="P219" t="s">
        <v>2231</v>
      </c>
      <c r="Q219" s="192"/>
      <c r="R219" s="199" t="str">
        <f>IF(promesas[[#This Row],[Fecha de Pago]]="", "", TEXT(promesas[[#This Row],[Fecha de Pago]], "mmm"))</f>
        <v/>
      </c>
      <c r="S219" s="12" t="str">
        <f>IF(promesas[[#This Row],[Fecha  promesa de pago]]="", "", TEXT(promesas[[#This Row],[Fecha  promesa de pago]], "mmm"))</f>
        <v/>
      </c>
      <c r="T219" s="13" t="str">
        <f>IF(promesas[[#This Row],[Fecha de Pago]]="", "", TEXT(promesas[[#This Row],[Fecha de Pago]], "dd/mmm"))</f>
        <v/>
      </c>
      <c r="U219" s="13" t="str">
        <f>IF(promesas[[#This Row],[Fecha  promesa de pago]]="", "", TEXT(promesas[[#This Row],[Fecha  promesa de pago]], "dd/mmm"))</f>
        <v/>
      </c>
      <c r="V219" s="14" t="str">
        <f>IF(LEN(TRIM(promesas[[#This Row],[Fecha  promesa de pago]]))&gt;0,1,"")</f>
        <v/>
      </c>
      <c r="W219" s="14" t="str">
        <f>IF(LEN(TRIM(promesas[[#This Row],[Fecha de Pago]]))&gt;0,1,"")</f>
        <v/>
      </c>
    </row>
    <row r="220" spans="1:23" ht="15.75" customHeight="1" x14ac:dyDescent="0.25">
      <c r="A220" s="11" t="str">
        <f>TEXT(promesas[[#This Row],[Marca temporal]],"dd/mmm")</f>
        <v>09/may</v>
      </c>
      <c r="B220" s="189">
        <v>46151.413135416668</v>
      </c>
      <c r="C220" s="190" t="s">
        <v>1897</v>
      </c>
      <c r="D220" s="190">
        <v>67151328</v>
      </c>
      <c r="E220" s="191">
        <v>363000580000</v>
      </c>
      <c r="F220" s="190" t="s">
        <v>5839</v>
      </c>
      <c r="G220" s="190" t="s">
        <v>1886</v>
      </c>
      <c r="H220" s="192" t="s">
        <v>1883</v>
      </c>
      <c r="I220" s="193" t="s">
        <v>1893</v>
      </c>
      <c r="J220" s="198"/>
      <c r="K220"/>
      <c r="L220" s="194"/>
      <c r="M220" s="159" t="s">
        <v>1885</v>
      </c>
      <c r="N220"/>
      <c r="O220" s="194"/>
      <c r="P220" t="s">
        <v>2231</v>
      </c>
      <c r="Q220" s="192"/>
      <c r="R220" s="199" t="str">
        <f>IF(promesas[[#This Row],[Fecha de Pago]]="", "", TEXT(promesas[[#This Row],[Fecha de Pago]], "mmm"))</f>
        <v/>
      </c>
      <c r="S220" s="12" t="str">
        <f>IF(promesas[[#This Row],[Fecha  promesa de pago]]="", "", TEXT(promesas[[#This Row],[Fecha  promesa de pago]], "mmm"))</f>
        <v/>
      </c>
      <c r="T220" s="13" t="str">
        <f>IF(promesas[[#This Row],[Fecha de Pago]]="", "", TEXT(promesas[[#This Row],[Fecha de Pago]], "dd/mmm"))</f>
        <v/>
      </c>
      <c r="U220" s="13" t="str">
        <f>IF(promesas[[#This Row],[Fecha  promesa de pago]]="", "", TEXT(promesas[[#This Row],[Fecha  promesa de pago]], "dd/mmm"))</f>
        <v/>
      </c>
      <c r="V220" s="14" t="str">
        <f>IF(LEN(TRIM(promesas[[#This Row],[Fecha  promesa de pago]]))&gt;0,1,"")</f>
        <v/>
      </c>
      <c r="W220" s="14" t="str">
        <f>IF(LEN(TRIM(promesas[[#This Row],[Fecha de Pago]]))&gt;0,1,"")</f>
        <v/>
      </c>
    </row>
    <row r="221" spans="1:23" ht="15.75" customHeight="1" x14ac:dyDescent="0.25">
      <c r="A221" s="11" t="str">
        <f>TEXT(promesas[[#This Row],[Marca temporal]],"dd/mmm")</f>
        <v>09/may</v>
      </c>
      <c r="B221" s="189">
        <v>46151.418048252315</v>
      </c>
      <c r="C221" s="190" t="s">
        <v>1897</v>
      </c>
      <c r="D221" s="190">
        <v>64742066</v>
      </c>
      <c r="E221" s="191">
        <v>361001590000</v>
      </c>
      <c r="F221" s="190" t="s">
        <v>4975</v>
      </c>
      <c r="G221" s="190" t="s">
        <v>1886</v>
      </c>
      <c r="H221" s="192" t="s">
        <v>1883</v>
      </c>
      <c r="I221" s="193" t="s">
        <v>1887</v>
      </c>
      <c r="J221" s="198"/>
      <c r="K221"/>
      <c r="L221" s="194"/>
      <c r="M221" s="159" t="s">
        <v>1885</v>
      </c>
      <c r="N221"/>
      <c r="O221" s="194"/>
      <c r="P221" t="s">
        <v>2231</v>
      </c>
      <c r="Q221" s="192"/>
      <c r="R221" s="199" t="str">
        <f>IF(promesas[[#This Row],[Fecha de Pago]]="", "", TEXT(promesas[[#This Row],[Fecha de Pago]], "mmm"))</f>
        <v/>
      </c>
      <c r="S221" s="12" t="str">
        <f>IF(promesas[[#This Row],[Fecha  promesa de pago]]="", "", TEXT(promesas[[#This Row],[Fecha  promesa de pago]], "mmm"))</f>
        <v/>
      </c>
      <c r="T221" s="13" t="str">
        <f>IF(promesas[[#This Row],[Fecha de Pago]]="", "", TEXT(promesas[[#This Row],[Fecha de Pago]], "dd/mmm"))</f>
        <v/>
      </c>
      <c r="U221" s="13" t="str">
        <f>IF(promesas[[#This Row],[Fecha  promesa de pago]]="", "", TEXT(promesas[[#This Row],[Fecha  promesa de pago]], "dd/mmm"))</f>
        <v/>
      </c>
      <c r="V221" s="14" t="str">
        <f>IF(LEN(TRIM(promesas[[#This Row],[Fecha  promesa de pago]]))&gt;0,1,"")</f>
        <v/>
      </c>
      <c r="W221" s="14" t="str">
        <f>IF(LEN(TRIM(promesas[[#This Row],[Fecha de Pago]]))&gt;0,1,"")</f>
        <v/>
      </c>
    </row>
    <row r="222" spans="1:23" ht="15.75" customHeight="1" x14ac:dyDescent="0.25">
      <c r="A222" s="11" t="str">
        <f>TEXT(promesas[[#This Row],[Marca temporal]],"dd/mmm")</f>
        <v>09/may</v>
      </c>
      <c r="B222" s="189">
        <v>46151.422836342594</v>
      </c>
      <c r="C222" s="190" t="s">
        <v>1897</v>
      </c>
      <c r="D222" s="190">
        <v>64199917</v>
      </c>
      <c r="E222" s="191">
        <v>366001430000</v>
      </c>
      <c r="F222" s="190" t="s">
        <v>4922</v>
      </c>
      <c r="G222" s="190" t="s">
        <v>1886</v>
      </c>
      <c r="H222" s="192" t="s">
        <v>1891</v>
      </c>
      <c r="I222" s="193" t="s">
        <v>1893</v>
      </c>
      <c r="J222" s="198"/>
      <c r="K222"/>
      <c r="L222" s="194"/>
      <c r="M222" s="159" t="s">
        <v>1885</v>
      </c>
      <c r="N222"/>
      <c r="O222" s="194"/>
      <c r="P222" t="s">
        <v>2230</v>
      </c>
      <c r="Q222" s="192"/>
      <c r="R222" s="199" t="str">
        <f>IF(promesas[[#This Row],[Fecha de Pago]]="", "", TEXT(promesas[[#This Row],[Fecha de Pago]], "mmm"))</f>
        <v/>
      </c>
      <c r="S222" s="12" t="str">
        <f>IF(promesas[[#This Row],[Fecha  promesa de pago]]="", "", TEXT(promesas[[#This Row],[Fecha  promesa de pago]], "mmm"))</f>
        <v/>
      </c>
      <c r="T222" s="13" t="str">
        <f>IF(promesas[[#This Row],[Fecha de Pago]]="", "", TEXT(promesas[[#This Row],[Fecha de Pago]], "dd/mmm"))</f>
        <v/>
      </c>
      <c r="U222" s="13" t="str">
        <f>IF(promesas[[#This Row],[Fecha  promesa de pago]]="", "", TEXT(promesas[[#This Row],[Fecha  promesa de pago]], "dd/mmm"))</f>
        <v/>
      </c>
      <c r="V222" s="14" t="str">
        <f>IF(LEN(TRIM(promesas[[#This Row],[Fecha  promesa de pago]]))&gt;0,1,"")</f>
        <v/>
      </c>
      <c r="W222" s="14" t="str">
        <f>IF(LEN(TRIM(promesas[[#This Row],[Fecha de Pago]]))&gt;0,1,"")</f>
        <v/>
      </c>
    </row>
    <row r="223" spans="1:23" ht="15.75" customHeight="1" x14ac:dyDescent="0.25">
      <c r="A223" s="11" t="str">
        <f>TEXT(promesas[[#This Row],[Marca temporal]],"dd/mmm")</f>
        <v>09/may</v>
      </c>
      <c r="B223" s="189">
        <v>46151.42734149305</v>
      </c>
      <c r="C223" s="190" t="s">
        <v>1897</v>
      </c>
      <c r="D223" s="190">
        <v>69267267</v>
      </c>
      <c r="E223" s="191">
        <v>358385490000</v>
      </c>
      <c r="F223" s="190" t="s">
        <v>5840</v>
      </c>
      <c r="G223" s="190" t="s">
        <v>1886</v>
      </c>
      <c r="H223" s="192" t="s">
        <v>1883</v>
      </c>
      <c r="I223" s="193" t="s">
        <v>1887</v>
      </c>
      <c r="J223" s="198"/>
      <c r="K223"/>
      <c r="L223" s="194"/>
      <c r="M223" s="159" t="s">
        <v>1885</v>
      </c>
      <c r="N223"/>
      <c r="O223" s="194"/>
      <c r="P223" t="s">
        <v>2231</v>
      </c>
      <c r="Q223" s="192"/>
      <c r="R223" s="199" t="str">
        <f>IF(promesas[[#This Row],[Fecha de Pago]]="", "", TEXT(promesas[[#This Row],[Fecha de Pago]], "mmm"))</f>
        <v/>
      </c>
      <c r="S223" s="12" t="str">
        <f>IF(promesas[[#This Row],[Fecha  promesa de pago]]="", "", TEXT(promesas[[#This Row],[Fecha  promesa de pago]], "mmm"))</f>
        <v/>
      </c>
      <c r="T223" s="13" t="str">
        <f>IF(promesas[[#This Row],[Fecha de Pago]]="", "", TEXT(promesas[[#This Row],[Fecha de Pago]], "dd/mmm"))</f>
        <v/>
      </c>
      <c r="U223" s="13" t="str">
        <f>IF(promesas[[#This Row],[Fecha  promesa de pago]]="", "", TEXT(promesas[[#This Row],[Fecha  promesa de pago]], "dd/mmm"))</f>
        <v/>
      </c>
      <c r="V223" s="14" t="str">
        <f>IF(LEN(TRIM(promesas[[#This Row],[Fecha  promesa de pago]]))&gt;0,1,"")</f>
        <v/>
      </c>
      <c r="W223" s="14" t="str">
        <f>IF(LEN(TRIM(promesas[[#This Row],[Fecha de Pago]]))&gt;0,1,"")</f>
        <v/>
      </c>
    </row>
    <row r="224" spans="1:23" ht="15.75" customHeight="1" x14ac:dyDescent="0.25">
      <c r="A224" s="11" t="str">
        <f>TEXT(promesas[[#This Row],[Marca temporal]],"dd/mmm")</f>
        <v>09/may</v>
      </c>
      <c r="B224" s="189">
        <v>46151.431132013888</v>
      </c>
      <c r="C224" s="190" t="s">
        <v>1897</v>
      </c>
      <c r="D224" s="190">
        <v>68144051</v>
      </c>
      <c r="E224" s="191">
        <v>351387490000</v>
      </c>
      <c r="F224" s="190" t="s">
        <v>5841</v>
      </c>
      <c r="G224" s="190" t="s">
        <v>1886</v>
      </c>
      <c r="H224" s="192" t="s">
        <v>1883</v>
      </c>
      <c r="I224" s="193" t="s">
        <v>1887</v>
      </c>
      <c r="J224" s="198"/>
      <c r="K224"/>
      <c r="L224" s="194"/>
      <c r="M224" s="159" t="s">
        <v>1885</v>
      </c>
      <c r="N224"/>
      <c r="O224" s="194"/>
      <c r="P224" t="s">
        <v>2231</v>
      </c>
      <c r="Q224" s="192"/>
      <c r="R224" s="199" t="str">
        <f>IF(promesas[[#This Row],[Fecha de Pago]]="", "", TEXT(promesas[[#This Row],[Fecha de Pago]], "mmm"))</f>
        <v/>
      </c>
      <c r="S224" s="12" t="str">
        <f>IF(promesas[[#This Row],[Fecha  promesa de pago]]="", "", TEXT(promesas[[#This Row],[Fecha  promesa de pago]], "mmm"))</f>
        <v/>
      </c>
      <c r="T224" s="13" t="str">
        <f>IF(promesas[[#This Row],[Fecha de Pago]]="", "", TEXT(promesas[[#This Row],[Fecha de Pago]], "dd/mmm"))</f>
        <v/>
      </c>
      <c r="U224" s="13" t="str">
        <f>IF(promesas[[#This Row],[Fecha  promesa de pago]]="", "", TEXT(promesas[[#This Row],[Fecha  promesa de pago]], "dd/mmm"))</f>
        <v/>
      </c>
      <c r="V224" s="14" t="str">
        <f>IF(LEN(TRIM(promesas[[#This Row],[Fecha  promesa de pago]]))&gt;0,1,"")</f>
        <v/>
      </c>
      <c r="W224" s="14" t="str">
        <f>IF(LEN(TRIM(promesas[[#This Row],[Fecha de Pago]]))&gt;0,1,"")</f>
        <v/>
      </c>
    </row>
    <row r="225" spans="1:23" ht="15.75" customHeight="1" x14ac:dyDescent="0.25">
      <c r="A225" s="11" t="str">
        <f>TEXT(promesas[[#This Row],[Marca temporal]],"dd/mmm")</f>
        <v>09/may</v>
      </c>
      <c r="B225" s="189">
        <v>46151.436034907412</v>
      </c>
      <c r="C225" s="190" t="s">
        <v>1897</v>
      </c>
      <c r="D225" s="190">
        <v>68831728</v>
      </c>
      <c r="E225" s="191">
        <v>364000640000</v>
      </c>
      <c r="F225" s="190" t="s">
        <v>5530</v>
      </c>
      <c r="G225" s="190" t="s">
        <v>1886</v>
      </c>
      <c r="H225" s="192" t="s">
        <v>1883</v>
      </c>
      <c r="I225" s="193" t="s">
        <v>1884</v>
      </c>
      <c r="J225" s="198"/>
      <c r="K225"/>
      <c r="L225" s="194"/>
      <c r="M225" s="159" t="s">
        <v>1885</v>
      </c>
      <c r="N225"/>
      <c r="O225" s="194"/>
      <c r="P225" t="s">
        <v>2231</v>
      </c>
      <c r="Q225" s="192"/>
      <c r="R225" s="199" t="str">
        <f>IF(promesas[[#This Row],[Fecha de Pago]]="", "", TEXT(promesas[[#This Row],[Fecha de Pago]], "mmm"))</f>
        <v/>
      </c>
      <c r="S225" s="12" t="str">
        <f>IF(promesas[[#This Row],[Fecha  promesa de pago]]="", "", TEXT(promesas[[#This Row],[Fecha  promesa de pago]], "mmm"))</f>
        <v/>
      </c>
      <c r="T225" s="13" t="str">
        <f>IF(promesas[[#This Row],[Fecha de Pago]]="", "", TEXT(promesas[[#This Row],[Fecha de Pago]], "dd/mmm"))</f>
        <v/>
      </c>
      <c r="U225" s="13" t="str">
        <f>IF(promesas[[#This Row],[Fecha  promesa de pago]]="", "", TEXT(promesas[[#This Row],[Fecha  promesa de pago]], "dd/mmm"))</f>
        <v/>
      </c>
      <c r="V225" s="14" t="str">
        <f>IF(LEN(TRIM(promesas[[#This Row],[Fecha  promesa de pago]]))&gt;0,1,"")</f>
        <v/>
      </c>
      <c r="W225" s="14" t="str">
        <f>IF(LEN(TRIM(promesas[[#This Row],[Fecha de Pago]]))&gt;0,1,"")</f>
        <v/>
      </c>
    </row>
    <row r="226" spans="1:23" ht="15.75" customHeight="1" x14ac:dyDescent="0.25">
      <c r="A226" s="11" t="str">
        <f>TEXT(promesas[[#This Row],[Marca temporal]],"dd/mmm")</f>
        <v>09/may</v>
      </c>
      <c r="B226" s="189">
        <v>46151.439907685184</v>
      </c>
      <c r="C226" s="190" t="s">
        <v>1897</v>
      </c>
      <c r="D226" s="190">
        <v>68179375</v>
      </c>
      <c r="E226" s="191">
        <v>356371330000</v>
      </c>
      <c r="F226" s="190" t="s">
        <v>5464</v>
      </c>
      <c r="G226" s="190" t="s">
        <v>1886</v>
      </c>
      <c r="H226" s="192" t="s">
        <v>1883</v>
      </c>
      <c r="I226" s="193" t="s">
        <v>1887</v>
      </c>
      <c r="J226" s="198"/>
      <c r="K226"/>
      <c r="L226" s="194"/>
      <c r="M226" s="159" t="s">
        <v>1885</v>
      </c>
      <c r="N226"/>
      <c r="O226" s="194"/>
      <c r="P226" t="s">
        <v>2231</v>
      </c>
      <c r="Q226" s="192"/>
      <c r="R226" s="199" t="str">
        <f>IF(promesas[[#This Row],[Fecha de Pago]]="", "", TEXT(promesas[[#This Row],[Fecha de Pago]], "mmm"))</f>
        <v/>
      </c>
      <c r="S226" s="12" t="str">
        <f>IF(promesas[[#This Row],[Fecha  promesa de pago]]="", "", TEXT(promesas[[#This Row],[Fecha  promesa de pago]], "mmm"))</f>
        <v/>
      </c>
      <c r="T226" s="13" t="str">
        <f>IF(promesas[[#This Row],[Fecha de Pago]]="", "", TEXT(promesas[[#This Row],[Fecha de Pago]], "dd/mmm"))</f>
        <v/>
      </c>
      <c r="U226" s="13" t="str">
        <f>IF(promesas[[#This Row],[Fecha  promesa de pago]]="", "", TEXT(promesas[[#This Row],[Fecha  promesa de pago]], "dd/mmm"))</f>
        <v/>
      </c>
      <c r="V226" s="14" t="str">
        <f>IF(LEN(TRIM(promesas[[#This Row],[Fecha  promesa de pago]]))&gt;0,1,"")</f>
        <v/>
      </c>
      <c r="W226" s="14" t="str">
        <f>IF(LEN(TRIM(promesas[[#This Row],[Fecha de Pago]]))&gt;0,1,"")</f>
        <v/>
      </c>
    </row>
    <row r="227" spans="1:23" ht="15.75" customHeight="1" x14ac:dyDescent="0.25">
      <c r="A227" s="11" t="str">
        <f>TEXT(promesas[[#This Row],[Marca temporal]],"dd/mmm")</f>
        <v>09/may</v>
      </c>
      <c r="B227" s="189">
        <v>46151.443453761574</v>
      </c>
      <c r="C227" s="190" t="s">
        <v>1897</v>
      </c>
      <c r="D227" s="190">
        <v>69692808</v>
      </c>
      <c r="E227" s="191">
        <v>364001660000</v>
      </c>
      <c r="F227" s="190" t="s">
        <v>5842</v>
      </c>
      <c r="G227" s="190" t="s">
        <v>1886</v>
      </c>
      <c r="H227" s="192" t="s">
        <v>1883</v>
      </c>
      <c r="I227" s="193" t="s">
        <v>1893</v>
      </c>
      <c r="J227" s="198"/>
      <c r="K227"/>
      <c r="L227" s="194"/>
      <c r="M227" s="159" t="s">
        <v>1885</v>
      </c>
      <c r="N227"/>
      <c r="O227" s="194"/>
      <c r="P227" t="s">
        <v>2231</v>
      </c>
      <c r="Q227" s="192"/>
      <c r="R227" s="199" t="str">
        <f>IF(promesas[[#This Row],[Fecha de Pago]]="", "", TEXT(promesas[[#This Row],[Fecha de Pago]], "mmm"))</f>
        <v/>
      </c>
      <c r="S227" s="12" t="str">
        <f>IF(promesas[[#This Row],[Fecha  promesa de pago]]="", "", TEXT(promesas[[#This Row],[Fecha  promesa de pago]], "mmm"))</f>
        <v/>
      </c>
      <c r="T227" s="13" t="str">
        <f>IF(promesas[[#This Row],[Fecha de Pago]]="", "", TEXT(promesas[[#This Row],[Fecha de Pago]], "dd/mmm"))</f>
        <v/>
      </c>
      <c r="U227" s="13" t="str">
        <f>IF(promesas[[#This Row],[Fecha  promesa de pago]]="", "", TEXT(promesas[[#This Row],[Fecha  promesa de pago]], "dd/mmm"))</f>
        <v/>
      </c>
      <c r="V227" s="14" t="str">
        <f>IF(LEN(TRIM(promesas[[#This Row],[Fecha  promesa de pago]]))&gt;0,1,"")</f>
        <v/>
      </c>
      <c r="W227" s="14" t="str">
        <f>IF(LEN(TRIM(promesas[[#This Row],[Fecha de Pago]]))&gt;0,1,"")</f>
        <v/>
      </c>
    </row>
    <row r="228" spans="1:23" ht="15.75" customHeight="1" x14ac:dyDescent="0.25">
      <c r="A228" s="11" t="str">
        <f>TEXT(promesas[[#This Row],[Marca temporal]],"dd/mmm")</f>
        <v>09/may</v>
      </c>
      <c r="B228" s="189">
        <v>46151.453075578705</v>
      </c>
      <c r="C228" s="190" t="s">
        <v>1897</v>
      </c>
      <c r="D228" s="190">
        <v>69692808</v>
      </c>
      <c r="E228" s="191">
        <v>364001660000</v>
      </c>
      <c r="F228" s="190" t="s">
        <v>5842</v>
      </c>
      <c r="G228" s="190" t="s">
        <v>1886</v>
      </c>
      <c r="H228" s="192" t="s">
        <v>1883</v>
      </c>
      <c r="I228" s="193" t="s">
        <v>1893</v>
      </c>
      <c r="J228" s="198"/>
      <c r="K228"/>
      <c r="L228" s="194"/>
      <c r="M228" s="159" t="s">
        <v>1885</v>
      </c>
      <c r="N228"/>
      <c r="O228" s="194"/>
      <c r="P228" t="s">
        <v>2231</v>
      </c>
      <c r="Q228" s="192"/>
      <c r="R228" s="199" t="str">
        <f>IF(promesas[[#This Row],[Fecha de Pago]]="", "", TEXT(promesas[[#This Row],[Fecha de Pago]], "mmm"))</f>
        <v/>
      </c>
      <c r="S228" s="12" t="str">
        <f>IF(promesas[[#This Row],[Fecha  promesa de pago]]="", "", TEXT(promesas[[#This Row],[Fecha  promesa de pago]], "mmm"))</f>
        <v/>
      </c>
      <c r="T228" s="13" t="str">
        <f>IF(promesas[[#This Row],[Fecha de Pago]]="", "", TEXT(promesas[[#This Row],[Fecha de Pago]], "dd/mmm"))</f>
        <v/>
      </c>
      <c r="U228" s="13" t="str">
        <f>IF(promesas[[#This Row],[Fecha  promesa de pago]]="", "", TEXT(promesas[[#This Row],[Fecha  promesa de pago]], "dd/mmm"))</f>
        <v/>
      </c>
      <c r="V228" s="14" t="str">
        <f>IF(LEN(TRIM(promesas[[#This Row],[Fecha  promesa de pago]]))&gt;0,1,"")</f>
        <v/>
      </c>
      <c r="W228" s="14" t="str">
        <f>IF(LEN(TRIM(promesas[[#This Row],[Fecha de Pago]]))&gt;0,1,"")</f>
        <v/>
      </c>
    </row>
    <row r="229" spans="1:23" ht="15.75" customHeight="1" x14ac:dyDescent="0.25">
      <c r="A229" s="11" t="str">
        <f>TEXT(promesas[[#This Row],[Marca temporal]],"dd/mmm")</f>
        <v>09/may</v>
      </c>
      <c r="B229" s="189">
        <v>46151.457433298609</v>
      </c>
      <c r="C229" s="190" t="s">
        <v>1897</v>
      </c>
      <c r="D229" s="190">
        <v>69020392</v>
      </c>
      <c r="E229" s="191">
        <v>369001670000</v>
      </c>
      <c r="F229" s="190" t="s">
        <v>5554</v>
      </c>
      <c r="G229" s="190" t="s">
        <v>1886</v>
      </c>
      <c r="H229" s="192" t="s">
        <v>1883</v>
      </c>
      <c r="I229" s="193" t="s">
        <v>1887</v>
      </c>
      <c r="J229" s="198"/>
      <c r="K229"/>
      <c r="L229" s="194"/>
      <c r="M229" s="159" t="s">
        <v>1885</v>
      </c>
      <c r="N229"/>
      <c r="O229" s="194"/>
      <c r="P229" t="s">
        <v>2231</v>
      </c>
      <c r="Q229" s="192"/>
      <c r="R229" s="199" t="str">
        <f>IF(promesas[[#This Row],[Fecha de Pago]]="", "", TEXT(promesas[[#This Row],[Fecha de Pago]], "mmm"))</f>
        <v/>
      </c>
      <c r="S229" s="12" t="str">
        <f>IF(promesas[[#This Row],[Fecha  promesa de pago]]="", "", TEXT(promesas[[#This Row],[Fecha  promesa de pago]], "mmm"))</f>
        <v/>
      </c>
      <c r="T229" s="13" t="str">
        <f>IF(promesas[[#This Row],[Fecha de Pago]]="", "", TEXT(promesas[[#This Row],[Fecha de Pago]], "dd/mmm"))</f>
        <v/>
      </c>
      <c r="U229" s="13" t="str">
        <f>IF(promesas[[#This Row],[Fecha  promesa de pago]]="", "", TEXT(promesas[[#This Row],[Fecha  promesa de pago]], "dd/mmm"))</f>
        <v/>
      </c>
      <c r="V229" s="14" t="str">
        <f>IF(LEN(TRIM(promesas[[#This Row],[Fecha  promesa de pago]]))&gt;0,1,"")</f>
        <v/>
      </c>
      <c r="W229" s="14" t="str">
        <f>IF(LEN(TRIM(promesas[[#This Row],[Fecha de Pago]]))&gt;0,1,"")</f>
        <v/>
      </c>
    </row>
    <row r="230" spans="1:23" ht="15.75" customHeight="1" x14ac:dyDescent="0.25">
      <c r="A230" s="11" t="str">
        <f>TEXT(promesas[[#This Row],[Marca temporal]],"dd/mmm")</f>
        <v>09/may</v>
      </c>
      <c r="B230" s="189">
        <v>46151.461789340276</v>
      </c>
      <c r="C230" s="190" t="s">
        <v>1897</v>
      </c>
      <c r="D230" s="190">
        <v>61080354</v>
      </c>
      <c r="E230" s="191">
        <v>367000120000</v>
      </c>
      <c r="F230" s="190" t="s">
        <v>5843</v>
      </c>
      <c r="G230" s="190" t="s">
        <v>1886</v>
      </c>
      <c r="H230" s="192" t="s">
        <v>1883</v>
      </c>
      <c r="I230" s="193" t="s">
        <v>1887</v>
      </c>
      <c r="J230" s="198"/>
      <c r="K230"/>
      <c r="L230" s="194"/>
      <c r="M230" s="159" t="s">
        <v>1885</v>
      </c>
      <c r="N230"/>
      <c r="O230" s="194"/>
      <c r="P230" t="s">
        <v>2231</v>
      </c>
      <c r="Q230" s="192"/>
      <c r="R230" s="199" t="str">
        <f>IF(promesas[[#This Row],[Fecha de Pago]]="", "", TEXT(promesas[[#This Row],[Fecha de Pago]], "mmm"))</f>
        <v/>
      </c>
      <c r="S230" s="12" t="str">
        <f>IF(promesas[[#This Row],[Fecha  promesa de pago]]="", "", TEXT(promesas[[#This Row],[Fecha  promesa de pago]], "mmm"))</f>
        <v/>
      </c>
      <c r="T230" s="13" t="str">
        <f>IF(promesas[[#This Row],[Fecha de Pago]]="", "", TEXT(promesas[[#This Row],[Fecha de Pago]], "dd/mmm"))</f>
        <v/>
      </c>
      <c r="U230" s="13" t="str">
        <f>IF(promesas[[#This Row],[Fecha  promesa de pago]]="", "", TEXT(promesas[[#This Row],[Fecha  promesa de pago]], "dd/mmm"))</f>
        <v/>
      </c>
      <c r="V230" s="14" t="str">
        <f>IF(LEN(TRIM(promesas[[#This Row],[Fecha  promesa de pago]]))&gt;0,1,"")</f>
        <v/>
      </c>
      <c r="W230" s="14" t="str">
        <f>IF(LEN(TRIM(promesas[[#This Row],[Fecha de Pago]]))&gt;0,1,"")</f>
        <v/>
      </c>
    </row>
    <row r="231" spans="1:23" ht="15.75" customHeight="1" x14ac:dyDescent="0.25">
      <c r="A231" s="11" t="str">
        <f>TEXT(promesas[[#This Row],[Marca temporal]],"dd/mmm")</f>
        <v>09/may</v>
      </c>
      <c r="B231" s="189">
        <v>46151.466271354162</v>
      </c>
      <c r="C231" s="190" t="s">
        <v>1897</v>
      </c>
      <c r="D231" s="190">
        <v>68259752</v>
      </c>
      <c r="E231" s="191">
        <v>363001200000</v>
      </c>
      <c r="F231" s="190" t="s">
        <v>5844</v>
      </c>
      <c r="G231" s="190" t="s">
        <v>1886</v>
      </c>
      <c r="H231" s="192" t="s">
        <v>1883</v>
      </c>
      <c r="I231" s="193" t="s">
        <v>1887</v>
      </c>
      <c r="J231" s="198"/>
      <c r="K231"/>
      <c r="L231" s="194"/>
      <c r="M231" s="159" t="s">
        <v>1885</v>
      </c>
      <c r="N231"/>
      <c r="O231" s="194"/>
      <c r="P231" t="s">
        <v>2231</v>
      </c>
      <c r="Q231" s="192"/>
      <c r="R231" s="199" t="str">
        <f>IF(promesas[[#This Row],[Fecha de Pago]]="", "", TEXT(promesas[[#This Row],[Fecha de Pago]], "mmm"))</f>
        <v/>
      </c>
      <c r="S231" s="12" t="str">
        <f>IF(promesas[[#This Row],[Fecha  promesa de pago]]="", "", TEXT(promesas[[#This Row],[Fecha  promesa de pago]], "mmm"))</f>
        <v/>
      </c>
      <c r="T231" s="13" t="str">
        <f>IF(promesas[[#This Row],[Fecha de Pago]]="", "", TEXT(promesas[[#This Row],[Fecha de Pago]], "dd/mmm"))</f>
        <v/>
      </c>
      <c r="U231" s="13" t="str">
        <f>IF(promesas[[#This Row],[Fecha  promesa de pago]]="", "", TEXT(promesas[[#This Row],[Fecha  promesa de pago]], "dd/mmm"))</f>
        <v/>
      </c>
      <c r="V231" s="14" t="str">
        <f>IF(LEN(TRIM(promesas[[#This Row],[Fecha  promesa de pago]]))&gt;0,1,"")</f>
        <v/>
      </c>
      <c r="W231" s="14" t="str">
        <f>IF(LEN(TRIM(promesas[[#This Row],[Fecha de Pago]]))&gt;0,1,"")</f>
        <v/>
      </c>
    </row>
    <row r="232" spans="1:23" ht="15.75" customHeight="1" x14ac:dyDescent="0.25">
      <c r="A232" s="11" t="str">
        <f>TEXT(promesas[[#This Row],[Marca temporal]],"dd/mmm")</f>
        <v>09/may</v>
      </c>
      <c r="B232" s="189">
        <v>46151.469102951392</v>
      </c>
      <c r="C232" s="190" t="s">
        <v>1897</v>
      </c>
      <c r="D232" s="190">
        <v>65112921</v>
      </c>
      <c r="E232" s="191">
        <v>365000800000</v>
      </c>
      <c r="F232" s="190" t="s">
        <v>5845</v>
      </c>
      <c r="G232" s="190" t="s">
        <v>1886</v>
      </c>
      <c r="H232" s="192" t="s">
        <v>1883</v>
      </c>
      <c r="I232" s="193" t="s">
        <v>1894</v>
      </c>
      <c r="J232" s="198"/>
      <c r="K232"/>
      <c r="L232" s="194"/>
      <c r="M232" s="159" t="s">
        <v>1885</v>
      </c>
      <c r="N232"/>
      <c r="O232" s="194"/>
      <c r="P232" t="s">
        <v>2231</v>
      </c>
      <c r="Q232" s="192"/>
      <c r="R232" s="199" t="str">
        <f>IF(promesas[[#This Row],[Fecha de Pago]]="", "", TEXT(promesas[[#This Row],[Fecha de Pago]], "mmm"))</f>
        <v/>
      </c>
      <c r="S232" s="12" t="str">
        <f>IF(promesas[[#This Row],[Fecha  promesa de pago]]="", "", TEXT(promesas[[#This Row],[Fecha  promesa de pago]], "mmm"))</f>
        <v/>
      </c>
      <c r="T232" s="13" t="str">
        <f>IF(promesas[[#This Row],[Fecha de Pago]]="", "", TEXT(promesas[[#This Row],[Fecha de Pago]], "dd/mmm"))</f>
        <v/>
      </c>
      <c r="U232" s="13" t="str">
        <f>IF(promesas[[#This Row],[Fecha  promesa de pago]]="", "", TEXT(promesas[[#This Row],[Fecha  promesa de pago]], "dd/mmm"))</f>
        <v/>
      </c>
      <c r="V232" s="14" t="str">
        <f>IF(LEN(TRIM(promesas[[#This Row],[Fecha  promesa de pago]]))&gt;0,1,"")</f>
        <v/>
      </c>
      <c r="W232" s="14" t="str">
        <f>IF(LEN(TRIM(promesas[[#This Row],[Fecha de Pago]]))&gt;0,1,"")</f>
        <v/>
      </c>
    </row>
    <row r="233" spans="1:23" ht="15.75" customHeight="1" x14ac:dyDescent="0.25">
      <c r="A233" s="11" t="str">
        <f>TEXT(promesas[[#This Row],[Marca temporal]],"dd/mmm")</f>
        <v>09/may</v>
      </c>
      <c r="B233" s="189">
        <v>46151.475183564813</v>
      </c>
      <c r="C233" s="190" t="s">
        <v>1897</v>
      </c>
      <c r="D233" s="190">
        <v>65611323</v>
      </c>
      <c r="E233" s="191">
        <v>353386890000</v>
      </c>
      <c r="F233" s="190" t="s">
        <v>5846</v>
      </c>
      <c r="G233" s="190" t="s">
        <v>1886</v>
      </c>
      <c r="H233" s="192" t="s">
        <v>1883</v>
      </c>
      <c r="I233" s="193" t="s">
        <v>1887</v>
      </c>
      <c r="J233" s="198"/>
      <c r="K233"/>
      <c r="L233" s="194"/>
      <c r="M233" s="159" t="s">
        <v>1885</v>
      </c>
      <c r="N233"/>
      <c r="O233" s="194"/>
      <c r="P233" t="s">
        <v>261</v>
      </c>
      <c r="Q233" s="192"/>
      <c r="R233" s="199" t="str">
        <f>IF(promesas[[#This Row],[Fecha de Pago]]="", "", TEXT(promesas[[#This Row],[Fecha de Pago]], "mmm"))</f>
        <v/>
      </c>
      <c r="S233" s="12" t="str">
        <f>IF(promesas[[#This Row],[Fecha  promesa de pago]]="", "", TEXT(promesas[[#This Row],[Fecha  promesa de pago]], "mmm"))</f>
        <v/>
      </c>
      <c r="T233" s="13" t="str">
        <f>IF(promesas[[#This Row],[Fecha de Pago]]="", "", TEXT(promesas[[#This Row],[Fecha de Pago]], "dd/mmm"))</f>
        <v/>
      </c>
      <c r="U233" s="13" t="str">
        <f>IF(promesas[[#This Row],[Fecha  promesa de pago]]="", "", TEXT(promesas[[#This Row],[Fecha  promesa de pago]], "dd/mmm"))</f>
        <v/>
      </c>
      <c r="V233" s="14" t="str">
        <f>IF(LEN(TRIM(promesas[[#This Row],[Fecha  promesa de pago]]))&gt;0,1,"")</f>
        <v/>
      </c>
      <c r="W233" s="14" t="str">
        <f>IF(LEN(TRIM(promesas[[#This Row],[Fecha de Pago]]))&gt;0,1,"")</f>
        <v/>
      </c>
    </row>
    <row r="234" spans="1:23" ht="15.75" customHeight="1" x14ac:dyDescent="0.25">
      <c r="A234" s="11" t="str">
        <f>TEXT(promesas[[#This Row],[Marca temporal]],"dd/mmm")</f>
        <v>09/may</v>
      </c>
      <c r="B234" s="189">
        <v>46151.477924120365</v>
      </c>
      <c r="C234" s="190" t="s">
        <v>1897</v>
      </c>
      <c r="D234" s="190">
        <v>66668457</v>
      </c>
      <c r="E234" s="191">
        <v>348407550000</v>
      </c>
      <c r="F234" s="190" t="s">
        <v>5847</v>
      </c>
      <c r="G234" s="190" t="s">
        <v>1886</v>
      </c>
      <c r="H234" s="192" t="s">
        <v>1883</v>
      </c>
      <c r="I234" s="193" t="s">
        <v>1893</v>
      </c>
      <c r="J234" s="198"/>
      <c r="K234"/>
      <c r="L234" s="194"/>
      <c r="M234" s="159" t="s">
        <v>1885</v>
      </c>
      <c r="N234"/>
      <c r="O234" s="194"/>
      <c r="P234" t="s">
        <v>261</v>
      </c>
      <c r="Q234" s="192"/>
      <c r="R234" s="199" t="str">
        <f>IF(promesas[[#This Row],[Fecha de Pago]]="", "", TEXT(promesas[[#This Row],[Fecha de Pago]], "mmm"))</f>
        <v/>
      </c>
      <c r="S234" s="12" t="str">
        <f>IF(promesas[[#This Row],[Fecha  promesa de pago]]="", "", TEXT(promesas[[#This Row],[Fecha  promesa de pago]], "mmm"))</f>
        <v/>
      </c>
      <c r="T234" s="13" t="str">
        <f>IF(promesas[[#This Row],[Fecha de Pago]]="", "", TEXT(promesas[[#This Row],[Fecha de Pago]], "dd/mmm"))</f>
        <v/>
      </c>
      <c r="U234" s="13" t="str">
        <f>IF(promesas[[#This Row],[Fecha  promesa de pago]]="", "", TEXT(promesas[[#This Row],[Fecha  promesa de pago]], "dd/mmm"))</f>
        <v/>
      </c>
      <c r="V234" s="14" t="str">
        <f>IF(LEN(TRIM(promesas[[#This Row],[Fecha  promesa de pago]]))&gt;0,1,"")</f>
        <v/>
      </c>
      <c r="W234" s="14" t="str">
        <f>IF(LEN(TRIM(promesas[[#This Row],[Fecha de Pago]]))&gt;0,1,"")</f>
        <v/>
      </c>
    </row>
    <row r="235" spans="1:23" ht="15.75" customHeight="1" x14ac:dyDescent="0.25">
      <c r="A235" s="11" t="str">
        <f>TEXT(promesas[[#This Row],[Marca temporal]],"dd/mmm")</f>
        <v>09/may</v>
      </c>
      <c r="B235" s="189">
        <v>46151.481795196756</v>
      </c>
      <c r="C235" s="190" t="s">
        <v>1897</v>
      </c>
      <c r="D235" s="190">
        <v>63457639</v>
      </c>
      <c r="E235" s="191">
        <v>337279550000</v>
      </c>
      <c r="F235" s="190" t="s">
        <v>5848</v>
      </c>
      <c r="G235" s="190" t="s">
        <v>1886</v>
      </c>
      <c r="H235" s="192" t="s">
        <v>1883</v>
      </c>
      <c r="I235" s="193" t="s">
        <v>1893</v>
      </c>
      <c r="J235" s="198"/>
      <c r="K235"/>
      <c r="L235" s="194"/>
      <c r="M235" s="159" t="s">
        <v>1885</v>
      </c>
      <c r="N235"/>
      <c r="O235" s="194"/>
      <c r="P235" t="s">
        <v>261</v>
      </c>
      <c r="Q235" s="192"/>
      <c r="R235" s="199" t="str">
        <f>IF(promesas[[#This Row],[Fecha de Pago]]="", "", TEXT(promesas[[#This Row],[Fecha de Pago]], "mmm"))</f>
        <v/>
      </c>
      <c r="S235" s="12" t="str">
        <f>IF(promesas[[#This Row],[Fecha  promesa de pago]]="", "", TEXT(promesas[[#This Row],[Fecha  promesa de pago]], "mmm"))</f>
        <v/>
      </c>
      <c r="T235" s="13" t="str">
        <f>IF(promesas[[#This Row],[Fecha de Pago]]="", "", TEXT(promesas[[#This Row],[Fecha de Pago]], "dd/mmm"))</f>
        <v/>
      </c>
      <c r="U235" s="13" t="str">
        <f>IF(promesas[[#This Row],[Fecha  promesa de pago]]="", "", TEXT(promesas[[#This Row],[Fecha  promesa de pago]], "dd/mmm"))</f>
        <v/>
      </c>
      <c r="V235" s="14" t="str">
        <f>IF(LEN(TRIM(promesas[[#This Row],[Fecha  promesa de pago]]))&gt;0,1,"")</f>
        <v/>
      </c>
      <c r="W235" s="14" t="str">
        <f>IF(LEN(TRIM(promesas[[#This Row],[Fecha de Pago]]))&gt;0,1,"")</f>
        <v/>
      </c>
    </row>
    <row r="236" spans="1:23" ht="15.75" customHeight="1" x14ac:dyDescent="0.25">
      <c r="A236" s="11" t="str">
        <f>TEXT(promesas[[#This Row],[Marca temporal]],"dd/mmm")</f>
        <v>09/may</v>
      </c>
      <c r="B236" s="189">
        <v>46151.497474374999</v>
      </c>
      <c r="C236" s="190" t="s">
        <v>1897</v>
      </c>
      <c r="D236" s="190">
        <v>60255440</v>
      </c>
      <c r="E236" s="191">
        <v>366087720000</v>
      </c>
      <c r="F236" s="190" t="s">
        <v>4627</v>
      </c>
      <c r="G236" s="190" t="s">
        <v>1886</v>
      </c>
      <c r="H236" s="192" t="s">
        <v>1883</v>
      </c>
      <c r="I236" s="193" t="s">
        <v>1884</v>
      </c>
      <c r="J236" s="198"/>
      <c r="K236"/>
      <c r="L236" s="194"/>
      <c r="M236" s="159" t="s">
        <v>1885</v>
      </c>
      <c r="N236"/>
      <c r="O236" s="194"/>
      <c r="P236" s="159" t="s">
        <v>66</v>
      </c>
      <c r="Q236" s="192"/>
      <c r="R236" s="199" t="str">
        <f>IF(promesas[[#This Row],[Fecha de Pago]]="", "", TEXT(promesas[[#This Row],[Fecha de Pago]], "mmm"))</f>
        <v/>
      </c>
      <c r="S236" s="12" t="str">
        <f>IF(promesas[[#This Row],[Fecha  promesa de pago]]="", "", TEXT(promesas[[#This Row],[Fecha  promesa de pago]], "mmm"))</f>
        <v/>
      </c>
      <c r="T236" s="13" t="str">
        <f>IF(promesas[[#This Row],[Fecha de Pago]]="", "", TEXT(promesas[[#This Row],[Fecha de Pago]], "dd/mmm"))</f>
        <v/>
      </c>
      <c r="U236" s="13" t="str">
        <f>IF(promesas[[#This Row],[Fecha  promesa de pago]]="", "", TEXT(promesas[[#This Row],[Fecha  promesa de pago]], "dd/mmm"))</f>
        <v/>
      </c>
      <c r="V236" s="14" t="str">
        <f>IF(LEN(TRIM(promesas[[#This Row],[Fecha  promesa de pago]]))&gt;0,1,"")</f>
        <v/>
      </c>
      <c r="W236" s="14" t="str">
        <f>IF(LEN(TRIM(promesas[[#This Row],[Fecha de Pago]]))&gt;0,1,"")</f>
        <v/>
      </c>
    </row>
    <row r="237" spans="1:23" ht="15.75" customHeight="1" x14ac:dyDescent="0.25">
      <c r="A237" s="11" t="str">
        <f>TEXT(promesas[[#This Row],[Marca temporal]],"dd/mmm")</f>
        <v>09/may</v>
      </c>
      <c r="B237" s="189">
        <v>46151.499977488427</v>
      </c>
      <c r="C237" s="190" t="s">
        <v>1897</v>
      </c>
      <c r="D237" s="190">
        <v>61237057</v>
      </c>
      <c r="E237" s="191">
        <v>364062250000</v>
      </c>
      <c r="F237" s="190" t="s">
        <v>4660</v>
      </c>
      <c r="G237" s="190" t="s">
        <v>1886</v>
      </c>
      <c r="H237" s="192" t="s">
        <v>1883</v>
      </c>
      <c r="I237" s="193" t="s">
        <v>1895</v>
      </c>
      <c r="J237" s="198"/>
      <c r="K237"/>
      <c r="L237" s="194"/>
      <c r="M237" s="159" t="s">
        <v>1885</v>
      </c>
      <c r="N237"/>
      <c r="O237" s="194"/>
      <c r="P237" s="159" t="s">
        <v>66</v>
      </c>
      <c r="Q237" s="192"/>
      <c r="R237" s="199" t="str">
        <f>IF(promesas[[#This Row],[Fecha de Pago]]="", "", TEXT(promesas[[#This Row],[Fecha de Pago]], "mmm"))</f>
        <v/>
      </c>
      <c r="S237" s="12" t="str">
        <f>IF(promesas[[#This Row],[Fecha  promesa de pago]]="", "", TEXT(promesas[[#This Row],[Fecha  promesa de pago]], "mmm"))</f>
        <v/>
      </c>
      <c r="T237" s="13" t="str">
        <f>IF(promesas[[#This Row],[Fecha de Pago]]="", "", TEXT(promesas[[#This Row],[Fecha de Pago]], "dd/mmm"))</f>
        <v/>
      </c>
      <c r="U237" s="13" t="str">
        <f>IF(promesas[[#This Row],[Fecha  promesa de pago]]="", "", TEXT(promesas[[#This Row],[Fecha  promesa de pago]], "dd/mmm"))</f>
        <v/>
      </c>
      <c r="V237" s="14" t="str">
        <f>IF(LEN(TRIM(promesas[[#This Row],[Fecha  promesa de pago]]))&gt;0,1,"")</f>
        <v/>
      </c>
      <c r="W237" s="14" t="str">
        <f>IF(LEN(TRIM(promesas[[#This Row],[Fecha de Pago]]))&gt;0,1,"")</f>
        <v/>
      </c>
    </row>
    <row r="238" spans="1:23" ht="15.75" customHeight="1" x14ac:dyDescent="0.25">
      <c r="A238" s="11" t="str">
        <f>TEXT(promesas[[#This Row],[Marca temporal]],"dd/mmm")</f>
        <v>09/may</v>
      </c>
      <c r="B238" s="189">
        <v>46151.503720138891</v>
      </c>
      <c r="C238" s="190" t="s">
        <v>1897</v>
      </c>
      <c r="D238" s="190">
        <v>61402787</v>
      </c>
      <c r="E238" s="191">
        <v>361076950000</v>
      </c>
      <c r="F238" s="190" t="s">
        <v>4671</v>
      </c>
      <c r="G238" s="190" t="s">
        <v>1886</v>
      </c>
      <c r="H238" s="192" t="s">
        <v>1891</v>
      </c>
      <c r="I238" s="193" t="s">
        <v>1884</v>
      </c>
      <c r="J238" s="198"/>
      <c r="K238" s="161">
        <v>46157</v>
      </c>
      <c r="L238" s="169">
        <v>32.42</v>
      </c>
      <c r="M238" s="159" t="s">
        <v>1885</v>
      </c>
      <c r="N238"/>
      <c r="O238" s="194"/>
      <c r="P238" s="159" t="s">
        <v>66</v>
      </c>
      <c r="Q238" s="192"/>
      <c r="R238" s="199" t="str">
        <f>IF(promesas[[#This Row],[Fecha de Pago]]="", "", TEXT(promesas[[#This Row],[Fecha de Pago]], "mmm"))</f>
        <v/>
      </c>
      <c r="S238" s="12" t="str">
        <f>IF(promesas[[#This Row],[Fecha  promesa de pago]]="", "", TEXT(promesas[[#This Row],[Fecha  promesa de pago]], "mmm"))</f>
        <v>may</v>
      </c>
      <c r="T238" s="13" t="str">
        <f>IF(promesas[[#This Row],[Fecha de Pago]]="", "", TEXT(promesas[[#This Row],[Fecha de Pago]], "dd/mmm"))</f>
        <v/>
      </c>
      <c r="U238" s="13" t="str">
        <f>IF(promesas[[#This Row],[Fecha  promesa de pago]]="", "", TEXT(promesas[[#This Row],[Fecha  promesa de pago]], "dd/mmm"))</f>
        <v>15/may</v>
      </c>
      <c r="V238" s="14">
        <f>IF(LEN(TRIM(promesas[[#This Row],[Fecha  promesa de pago]]))&gt;0,1,"")</f>
        <v>1</v>
      </c>
      <c r="W238" s="14" t="str">
        <f>IF(LEN(TRIM(promesas[[#This Row],[Fecha de Pago]]))&gt;0,1,"")</f>
        <v/>
      </c>
    </row>
    <row r="239" spans="1:23" ht="15.75" customHeight="1" x14ac:dyDescent="0.25">
      <c r="A239" s="11" t="str">
        <f>TEXT(promesas[[#This Row],[Marca temporal]],"dd/mmm")</f>
        <v>09/may</v>
      </c>
      <c r="B239" s="189">
        <v>46151.506304236114</v>
      </c>
      <c r="C239" s="190" t="s">
        <v>1897</v>
      </c>
      <c r="D239" s="190">
        <v>61520827</v>
      </c>
      <c r="E239" s="191">
        <v>803956250000</v>
      </c>
      <c r="F239" s="190" t="s">
        <v>4675</v>
      </c>
      <c r="G239" s="190" t="s">
        <v>1886</v>
      </c>
      <c r="H239" s="192" t="s">
        <v>16</v>
      </c>
      <c r="I239" s="193" t="s">
        <v>1892</v>
      </c>
      <c r="J239" s="198"/>
      <c r="K239"/>
      <c r="L239" s="194"/>
      <c r="M239" s="159" t="s">
        <v>1885</v>
      </c>
      <c r="N239"/>
      <c r="O239" s="194"/>
      <c r="P239" s="159" t="s">
        <v>66</v>
      </c>
      <c r="Q239" s="192"/>
      <c r="R239" s="199" t="str">
        <f>IF(promesas[[#This Row],[Fecha de Pago]]="", "", TEXT(promesas[[#This Row],[Fecha de Pago]], "mmm"))</f>
        <v/>
      </c>
      <c r="S239" s="12" t="str">
        <f>IF(promesas[[#This Row],[Fecha  promesa de pago]]="", "", TEXT(promesas[[#This Row],[Fecha  promesa de pago]], "mmm"))</f>
        <v/>
      </c>
      <c r="T239" s="13" t="str">
        <f>IF(promesas[[#This Row],[Fecha de Pago]]="", "", TEXT(promesas[[#This Row],[Fecha de Pago]], "dd/mmm"))</f>
        <v/>
      </c>
      <c r="U239" s="13" t="str">
        <f>IF(promesas[[#This Row],[Fecha  promesa de pago]]="", "", TEXT(promesas[[#This Row],[Fecha  promesa de pago]], "dd/mmm"))</f>
        <v/>
      </c>
      <c r="V239" s="14" t="str">
        <f>IF(LEN(TRIM(promesas[[#This Row],[Fecha  promesa de pago]]))&gt;0,1,"")</f>
        <v/>
      </c>
      <c r="W239" s="14" t="str">
        <f>IF(LEN(TRIM(promesas[[#This Row],[Fecha de Pago]]))&gt;0,1,"")</f>
        <v/>
      </c>
    </row>
    <row r="240" spans="1:23" ht="15.75" customHeight="1" x14ac:dyDescent="0.25">
      <c r="A240" s="11" t="str">
        <f>TEXT(promesas[[#This Row],[Marca temporal]],"dd/mmm")</f>
        <v>09/may</v>
      </c>
      <c r="B240" s="189">
        <v>46151.508237523143</v>
      </c>
      <c r="C240" s="190" t="s">
        <v>1897</v>
      </c>
      <c r="D240" s="190">
        <v>61603045</v>
      </c>
      <c r="E240" s="191">
        <v>356334410000</v>
      </c>
      <c r="F240" s="190" t="s">
        <v>536</v>
      </c>
      <c r="G240" s="190" t="s">
        <v>1886</v>
      </c>
      <c r="H240" s="192" t="s">
        <v>1883</v>
      </c>
      <c r="I240" s="193" t="s">
        <v>1887</v>
      </c>
      <c r="J240" s="198"/>
      <c r="K240"/>
      <c r="L240" s="194"/>
      <c r="M240" s="159" t="s">
        <v>1885</v>
      </c>
      <c r="N240"/>
      <c r="O240" s="194"/>
      <c r="P240" t="s">
        <v>2230</v>
      </c>
      <c r="Q240" s="192"/>
      <c r="R240" s="199" t="str">
        <f>IF(promesas[[#This Row],[Fecha de Pago]]="", "", TEXT(promesas[[#This Row],[Fecha de Pago]], "mmm"))</f>
        <v/>
      </c>
      <c r="S240" s="12" t="str">
        <f>IF(promesas[[#This Row],[Fecha  promesa de pago]]="", "", TEXT(promesas[[#This Row],[Fecha  promesa de pago]], "mmm"))</f>
        <v/>
      </c>
      <c r="T240" s="13" t="str">
        <f>IF(promesas[[#This Row],[Fecha de Pago]]="", "", TEXT(promesas[[#This Row],[Fecha de Pago]], "dd/mmm"))</f>
        <v/>
      </c>
      <c r="U240" s="13" t="str">
        <f>IF(promesas[[#This Row],[Fecha  promesa de pago]]="", "", TEXT(promesas[[#This Row],[Fecha  promesa de pago]], "dd/mmm"))</f>
        <v/>
      </c>
      <c r="V240" s="14" t="str">
        <f>IF(LEN(TRIM(promesas[[#This Row],[Fecha  promesa de pago]]))&gt;0,1,"")</f>
        <v/>
      </c>
      <c r="W240" s="14" t="str">
        <f>IF(LEN(TRIM(promesas[[#This Row],[Fecha de Pago]]))&gt;0,1,"")</f>
        <v/>
      </c>
    </row>
    <row r="241" spans="1:23" ht="15.75" customHeight="1" x14ac:dyDescent="0.25">
      <c r="A241" s="11" t="str">
        <f>TEXT(promesas[[#This Row],[Marca temporal]],"dd/mmm")</f>
        <v>09/may</v>
      </c>
      <c r="B241" s="189">
        <v>46151.509501435183</v>
      </c>
      <c r="C241" s="190" t="s">
        <v>1897</v>
      </c>
      <c r="D241" s="190">
        <v>61619039</v>
      </c>
      <c r="E241" s="191">
        <v>357372660000</v>
      </c>
      <c r="F241" s="190" t="s">
        <v>1372</v>
      </c>
      <c r="G241" s="190" t="s">
        <v>1886</v>
      </c>
      <c r="H241" s="192" t="s">
        <v>1883</v>
      </c>
      <c r="I241" s="193" t="s">
        <v>1892</v>
      </c>
      <c r="J241" s="198"/>
      <c r="K241"/>
      <c r="L241" s="194"/>
      <c r="M241" s="159" t="s">
        <v>1885</v>
      </c>
      <c r="N241"/>
      <c r="O241" s="194"/>
      <c r="P241" s="159" t="s">
        <v>66</v>
      </c>
      <c r="Q241" s="192"/>
      <c r="R241" s="199" t="str">
        <f>IF(promesas[[#This Row],[Fecha de Pago]]="", "", TEXT(promesas[[#This Row],[Fecha de Pago]], "mmm"))</f>
        <v/>
      </c>
      <c r="S241" s="12" t="str">
        <f>IF(promesas[[#This Row],[Fecha  promesa de pago]]="", "", TEXT(promesas[[#This Row],[Fecha  promesa de pago]], "mmm"))</f>
        <v/>
      </c>
      <c r="T241" s="13" t="str">
        <f>IF(promesas[[#This Row],[Fecha de Pago]]="", "", TEXT(promesas[[#This Row],[Fecha de Pago]], "dd/mmm"))</f>
        <v/>
      </c>
      <c r="U241" s="13" t="str">
        <f>IF(promesas[[#This Row],[Fecha  promesa de pago]]="", "", TEXT(promesas[[#This Row],[Fecha  promesa de pago]], "dd/mmm"))</f>
        <v/>
      </c>
      <c r="V241" s="14" t="str">
        <f>IF(LEN(TRIM(promesas[[#This Row],[Fecha  promesa de pago]]))&gt;0,1,"")</f>
        <v/>
      </c>
      <c r="W241" s="14" t="str">
        <f>IF(LEN(TRIM(promesas[[#This Row],[Fecha de Pago]]))&gt;0,1,"")</f>
        <v/>
      </c>
    </row>
    <row r="242" spans="1:23" ht="15.75" customHeight="1" x14ac:dyDescent="0.25">
      <c r="A242" s="11" t="str">
        <f>TEXT(promesas[[#This Row],[Marca temporal]],"dd/mmm")</f>
        <v>09/may</v>
      </c>
      <c r="B242" s="189">
        <v>46151.511156168985</v>
      </c>
      <c r="C242" s="190" t="s">
        <v>1897</v>
      </c>
      <c r="D242" s="190">
        <v>61624504</v>
      </c>
      <c r="E242" s="191">
        <v>355386920000</v>
      </c>
      <c r="F242" s="190" t="s">
        <v>1166</v>
      </c>
      <c r="G242" s="190" t="s">
        <v>1886</v>
      </c>
      <c r="H242" s="192" t="s">
        <v>1883</v>
      </c>
      <c r="I242" s="193" t="s">
        <v>1892</v>
      </c>
      <c r="J242" s="198"/>
      <c r="K242"/>
      <c r="L242" s="194"/>
      <c r="M242" s="159" t="s">
        <v>1885</v>
      </c>
      <c r="N242"/>
      <c r="O242" s="194"/>
      <c r="P242" s="159" t="s">
        <v>66</v>
      </c>
      <c r="Q242" s="192"/>
      <c r="R242" s="199" t="str">
        <f>IF(promesas[[#This Row],[Fecha de Pago]]="", "", TEXT(promesas[[#This Row],[Fecha de Pago]], "mmm"))</f>
        <v/>
      </c>
      <c r="S242" s="12" t="str">
        <f>IF(promesas[[#This Row],[Fecha  promesa de pago]]="", "", TEXT(promesas[[#This Row],[Fecha  promesa de pago]], "mmm"))</f>
        <v/>
      </c>
      <c r="T242" s="13" t="str">
        <f>IF(promesas[[#This Row],[Fecha de Pago]]="", "", TEXT(promesas[[#This Row],[Fecha de Pago]], "dd/mmm"))</f>
        <v/>
      </c>
      <c r="U242" s="13" t="str">
        <f>IF(promesas[[#This Row],[Fecha  promesa de pago]]="", "", TEXT(promesas[[#This Row],[Fecha  promesa de pago]], "dd/mmm"))</f>
        <v/>
      </c>
      <c r="V242" s="14" t="str">
        <f>IF(LEN(TRIM(promesas[[#This Row],[Fecha  promesa de pago]]))&gt;0,1,"")</f>
        <v/>
      </c>
      <c r="W242" s="14" t="str">
        <f>IF(LEN(TRIM(promesas[[#This Row],[Fecha de Pago]]))&gt;0,1,"")</f>
        <v/>
      </c>
    </row>
    <row r="243" spans="1:23" ht="15.75" customHeight="1" x14ac:dyDescent="0.25">
      <c r="A243" s="11" t="str">
        <f>TEXT(promesas[[#This Row],[Marca temporal]],"dd/mmm")</f>
        <v>09/may</v>
      </c>
      <c r="B243" s="189">
        <v>46151.514231921297</v>
      </c>
      <c r="C243" s="190" t="s">
        <v>1897</v>
      </c>
      <c r="D243" s="190">
        <v>61629844</v>
      </c>
      <c r="E243" s="191">
        <v>365036580000</v>
      </c>
      <c r="F243" s="190" t="s">
        <v>4065</v>
      </c>
      <c r="G243" s="190" t="s">
        <v>1886</v>
      </c>
      <c r="H243" s="192" t="s">
        <v>1891</v>
      </c>
      <c r="I243" s="193" t="s">
        <v>1887</v>
      </c>
      <c r="J243" s="198"/>
      <c r="K243"/>
      <c r="L243" s="194"/>
      <c r="M243" s="159" t="s">
        <v>1885</v>
      </c>
      <c r="N243"/>
      <c r="O243" s="194"/>
      <c r="P243" s="159" t="s">
        <v>66</v>
      </c>
      <c r="Q243" s="192"/>
      <c r="R243" s="199" t="str">
        <f>IF(promesas[[#This Row],[Fecha de Pago]]="", "", TEXT(promesas[[#This Row],[Fecha de Pago]], "mmm"))</f>
        <v/>
      </c>
      <c r="S243" s="12" t="str">
        <f>IF(promesas[[#This Row],[Fecha  promesa de pago]]="", "", TEXT(promesas[[#This Row],[Fecha  promesa de pago]], "mmm"))</f>
        <v/>
      </c>
      <c r="T243" s="13" t="str">
        <f>IF(promesas[[#This Row],[Fecha de Pago]]="", "", TEXT(promesas[[#This Row],[Fecha de Pago]], "dd/mmm"))</f>
        <v/>
      </c>
      <c r="U243" s="13" t="str">
        <f>IF(promesas[[#This Row],[Fecha  promesa de pago]]="", "", TEXT(promesas[[#This Row],[Fecha  promesa de pago]], "dd/mmm"))</f>
        <v/>
      </c>
      <c r="V243" s="14" t="str">
        <f>IF(LEN(TRIM(promesas[[#This Row],[Fecha  promesa de pago]]))&gt;0,1,"")</f>
        <v/>
      </c>
      <c r="W243" s="14" t="str">
        <f>IF(LEN(TRIM(promesas[[#This Row],[Fecha de Pago]]))&gt;0,1,"")</f>
        <v/>
      </c>
    </row>
    <row r="244" spans="1:23" ht="15.75" customHeight="1" x14ac:dyDescent="0.25">
      <c r="A244" s="11" t="str">
        <f>TEXT(promesas[[#This Row],[Marca temporal]],"dd/mmm")</f>
        <v>09/may</v>
      </c>
      <c r="B244" s="189">
        <v>46151.516031921296</v>
      </c>
      <c r="C244" s="190" t="s">
        <v>1897</v>
      </c>
      <c r="D244" s="190">
        <v>61646786</v>
      </c>
      <c r="E244" s="191">
        <v>367075490000</v>
      </c>
      <c r="F244" s="190" t="s">
        <v>4685</v>
      </c>
      <c r="G244" s="190" t="s">
        <v>1886</v>
      </c>
      <c r="H244" s="192" t="s">
        <v>1883</v>
      </c>
      <c r="I244" s="193" t="s">
        <v>1895</v>
      </c>
      <c r="J244" s="198"/>
      <c r="K244"/>
      <c r="L244" s="194"/>
      <c r="M244" s="159" t="s">
        <v>1885</v>
      </c>
      <c r="N244"/>
      <c r="O244" s="194"/>
      <c r="P244" s="159" t="s">
        <v>66</v>
      </c>
      <c r="Q244" s="192"/>
      <c r="R244" s="199" t="str">
        <f>IF(promesas[[#This Row],[Fecha de Pago]]="", "", TEXT(promesas[[#This Row],[Fecha de Pago]], "mmm"))</f>
        <v/>
      </c>
      <c r="S244" s="12" t="str">
        <f>IF(promesas[[#This Row],[Fecha  promesa de pago]]="", "", TEXT(promesas[[#This Row],[Fecha  promesa de pago]], "mmm"))</f>
        <v/>
      </c>
      <c r="T244" s="13" t="str">
        <f>IF(promesas[[#This Row],[Fecha de Pago]]="", "", TEXT(promesas[[#This Row],[Fecha de Pago]], "dd/mmm"))</f>
        <v/>
      </c>
      <c r="U244" s="13" t="str">
        <f>IF(promesas[[#This Row],[Fecha  promesa de pago]]="", "", TEXT(promesas[[#This Row],[Fecha  promesa de pago]], "dd/mmm"))</f>
        <v/>
      </c>
      <c r="V244" s="14" t="str">
        <f>IF(LEN(TRIM(promesas[[#This Row],[Fecha  promesa de pago]]))&gt;0,1,"")</f>
        <v/>
      </c>
      <c r="W244" s="14" t="str">
        <f>IF(LEN(TRIM(promesas[[#This Row],[Fecha de Pago]]))&gt;0,1,"")</f>
        <v/>
      </c>
    </row>
    <row r="245" spans="1:23" ht="15.75" customHeight="1" x14ac:dyDescent="0.25">
      <c r="A245" s="11" t="str">
        <f>TEXT(promesas[[#This Row],[Marca temporal]],"dd/mmm")</f>
        <v>09/may</v>
      </c>
      <c r="B245" s="189">
        <v>46151.517682696758</v>
      </c>
      <c r="C245" s="190" t="s">
        <v>1897</v>
      </c>
      <c r="D245" s="190">
        <v>61652012</v>
      </c>
      <c r="E245" s="191">
        <v>351386440000</v>
      </c>
      <c r="F245" s="190" t="s">
        <v>1160</v>
      </c>
      <c r="G245" s="190" t="s">
        <v>1886</v>
      </c>
      <c r="H245" s="192" t="s">
        <v>1883</v>
      </c>
      <c r="I245" s="193" t="s">
        <v>1894</v>
      </c>
      <c r="J245" s="198"/>
      <c r="K245"/>
      <c r="L245" s="194"/>
      <c r="M245" s="159" t="s">
        <v>1885</v>
      </c>
      <c r="N245"/>
      <c r="O245" s="194"/>
      <c r="P245" t="s">
        <v>2230</v>
      </c>
      <c r="Q245" s="192"/>
      <c r="R245" s="199" t="str">
        <f>IF(promesas[[#This Row],[Fecha de Pago]]="", "", TEXT(promesas[[#This Row],[Fecha de Pago]], "mmm"))</f>
        <v/>
      </c>
      <c r="S245" s="12" t="str">
        <f>IF(promesas[[#This Row],[Fecha  promesa de pago]]="", "", TEXT(promesas[[#This Row],[Fecha  promesa de pago]], "mmm"))</f>
        <v/>
      </c>
      <c r="T245" s="13" t="str">
        <f>IF(promesas[[#This Row],[Fecha de Pago]]="", "", TEXT(promesas[[#This Row],[Fecha de Pago]], "dd/mmm"))</f>
        <v/>
      </c>
      <c r="U245" s="13" t="str">
        <f>IF(promesas[[#This Row],[Fecha  promesa de pago]]="", "", TEXT(promesas[[#This Row],[Fecha  promesa de pago]], "dd/mmm"))</f>
        <v/>
      </c>
      <c r="V245" s="14" t="str">
        <f>IF(LEN(TRIM(promesas[[#This Row],[Fecha  promesa de pago]]))&gt;0,1,"")</f>
        <v/>
      </c>
      <c r="W245" s="14" t="str">
        <f>IF(LEN(TRIM(promesas[[#This Row],[Fecha de Pago]]))&gt;0,1,"")</f>
        <v/>
      </c>
    </row>
    <row r="246" spans="1:23" ht="15.75" customHeight="1" x14ac:dyDescent="0.25">
      <c r="A246" s="11" t="str">
        <f>TEXT(promesas[[#This Row],[Marca temporal]],"dd/mmm")</f>
        <v>09/may</v>
      </c>
      <c r="B246" s="189">
        <v>46151.520780370367</v>
      </c>
      <c r="C246" s="190" t="s">
        <v>1897</v>
      </c>
      <c r="D246" s="190">
        <v>61677688</v>
      </c>
      <c r="E246" s="191">
        <v>368092180000</v>
      </c>
      <c r="F246" s="190" t="s">
        <v>4689</v>
      </c>
      <c r="G246" s="190" t="s">
        <v>1886</v>
      </c>
      <c r="H246" s="192" t="s">
        <v>1883</v>
      </c>
      <c r="I246" s="193" t="s">
        <v>1893</v>
      </c>
      <c r="J246" s="198"/>
      <c r="K246"/>
      <c r="L246" s="194"/>
      <c r="M246" s="159" t="s">
        <v>1885</v>
      </c>
      <c r="N246"/>
      <c r="O246" s="194"/>
      <c r="P246" s="159" t="s">
        <v>66</v>
      </c>
      <c r="Q246" s="192"/>
      <c r="R246" s="199" t="str">
        <f>IF(promesas[[#This Row],[Fecha de Pago]]="", "", TEXT(promesas[[#This Row],[Fecha de Pago]], "mmm"))</f>
        <v/>
      </c>
      <c r="S246" s="12" t="str">
        <f>IF(promesas[[#This Row],[Fecha  promesa de pago]]="", "", TEXT(promesas[[#This Row],[Fecha  promesa de pago]], "mmm"))</f>
        <v/>
      </c>
      <c r="T246" s="13" t="str">
        <f>IF(promesas[[#This Row],[Fecha de Pago]]="", "", TEXT(promesas[[#This Row],[Fecha de Pago]], "dd/mmm"))</f>
        <v/>
      </c>
      <c r="U246" s="13" t="str">
        <f>IF(promesas[[#This Row],[Fecha  promesa de pago]]="", "", TEXT(promesas[[#This Row],[Fecha  promesa de pago]], "dd/mmm"))</f>
        <v/>
      </c>
      <c r="V246" s="14" t="str">
        <f>IF(LEN(TRIM(promesas[[#This Row],[Fecha  promesa de pago]]))&gt;0,1,"")</f>
        <v/>
      </c>
      <c r="W246" s="14" t="str">
        <f>IF(LEN(TRIM(promesas[[#This Row],[Fecha de Pago]]))&gt;0,1,"")</f>
        <v/>
      </c>
    </row>
    <row r="247" spans="1:23" ht="15.75" customHeight="1" x14ac:dyDescent="0.25">
      <c r="A247" s="11" t="str">
        <f>TEXT(promesas[[#This Row],[Marca temporal]],"dd/mmm")</f>
        <v>09/may</v>
      </c>
      <c r="B247" s="189">
        <v>46151.522450659722</v>
      </c>
      <c r="C247" s="190" t="s">
        <v>1897</v>
      </c>
      <c r="D247" s="190">
        <v>61762204</v>
      </c>
      <c r="E247" s="191">
        <v>351358170000</v>
      </c>
      <c r="F247" s="190" t="s">
        <v>4557</v>
      </c>
      <c r="G247" s="190" t="s">
        <v>1886</v>
      </c>
      <c r="H247" s="192" t="s">
        <v>1883</v>
      </c>
      <c r="I247" s="193" t="s">
        <v>1893</v>
      </c>
      <c r="J247" s="198"/>
      <c r="K247"/>
      <c r="L247" s="194"/>
      <c r="M247" s="159" t="s">
        <v>1885</v>
      </c>
      <c r="N247"/>
      <c r="O247" s="194"/>
      <c r="P247" t="s">
        <v>2230</v>
      </c>
      <c r="Q247" s="192"/>
      <c r="R247" s="199" t="str">
        <f>IF(promesas[[#This Row],[Fecha de Pago]]="", "", TEXT(promesas[[#This Row],[Fecha de Pago]], "mmm"))</f>
        <v/>
      </c>
      <c r="S247" s="12" t="str">
        <f>IF(promesas[[#This Row],[Fecha  promesa de pago]]="", "", TEXT(promesas[[#This Row],[Fecha  promesa de pago]], "mmm"))</f>
        <v/>
      </c>
      <c r="T247" s="13" t="str">
        <f>IF(promesas[[#This Row],[Fecha de Pago]]="", "", TEXT(promesas[[#This Row],[Fecha de Pago]], "dd/mmm"))</f>
        <v/>
      </c>
      <c r="U247" s="13" t="str">
        <f>IF(promesas[[#This Row],[Fecha  promesa de pago]]="", "", TEXT(promesas[[#This Row],[Fecha  promesa de pago]], "dd/mmm"))</f>
        <v/>
      </c>
      <c r="V247" s="14" t="str">
        <f>IF(LEN(TRIM(promesas[[#This Row],[Fecha  promesa de pago]]))&gt;0,1,"")</f>
        <v/>
      </c>
      <c r="W247" s="14" t="str">
        <f>IF(LEN(TRIM(promesas[[#This Row],[Fecha de Pago]]))&gt;0,1,"")</f>
        <v/>
      </c>
    </row>
    <row r="248" spans="1:23" ht="15.75" customHeight="1" x14ac:dyDescent="0.25">
      <c r="A248" s="11" t="str">
        <f>TEXT(promesas[[#This Row],[Marca temporal]],"dd/mmm")</f>
        <v>09/may</v>
      </c>
      <c r="B248" s="189">
        <v>46151.527705081018</v>
      </c>
      <c r="C248" s="190" t="s">
        <v>1897</v>
      </c>
      <c r="D248" s="190">
        <v>61772742</v>
      </c>
      <c r="E248" s="191">
        <v>366021580000</v>
      </c>
      <c r="F248" s="190" t="s">
        <v>5759</v>
      </c>
      <c r="G248" s="190" t="s">
        <v>1886</v>
      </c>
      <c r="H248" s="192" t="s">
        <v>1883</v>
      </c>
      <c r="I248" s="193" t="s">
        <v>1893</v>
      </c>
      <c r="J248" s="198"/>
      <c r="K248"/>
      <c r="L248" s="194"/>
      <c r="M248" s="159" t="s">
        <v>1885</v>
      </c>
      <c r="N248"/>
      <c r="O248" s="194"/>
      <c r="P248" t="s">
        <v>261</v>
      </c>
      <c r="Q248" s="192"/>
      <c r="R248" s="199" t="str">
        <f>IF(promesas[[#This Row],[Fecha de Pago]]="", "", TEXT(promesas[[#This Row],[Fecha de Pago]], "mmm"))</f>
        <v/>
      </c>
      <c r="S248" s="12" t="str">
        <f>IF(promesas[[#This Row],[Fecha  promesa de pago]]="", "", TEXT(promesas[[#This Row],[Fecha  promesa de pago]], "mmm"))</f>
        <v/>
      </c>
      <c r="T248" s="13" t="str">
        <f>IF(promesas[[#This Row],[Fecha de Pago]]="", "", TEXT(promesas[[#This Row],[Fecha de Pago]], "dd/mmm"))</f>
        <v/>
      </c>
      <c r="U248" s="13" t="str">
        <f>IF(promesas[[#This Row],[Fecha  promesa de pago]]="", "", TEXT(promesas[[#This Row],[Fecha  promesa de pago]], "dd/mmm"))</f>
        <v/>
      </c>
      <c r="V248" s="14" t="str">
        <f>IF(LEN(TRIM(promesas[[#This Row],[Fecha  promesa de pago]]))&gt;0,1,"")</f>
        <v/>
      </c>
      <c r="W248" s="14" t="str">
        <f>IF(LEN(TRIM(promesas[[#This Row],[Fecha de Pago]]))&gt;0,1,"")</f>
        <v/>
      </c>
    </row>
    <row r="249" spans="1:23" ht="15.75" customHeight="1" x14ac:dyDescent="0.25">
      <c r="A249" s="11" t="str">
        <f>TEXT(promesas[[#This Row],[Marca temporal]],"dd/mmm")</f>
        <v>09/may</v>
      </c>
      <c r="B249" s="189">
        <v>46151.529745613429</v>
      </c>
      <c r="C249" s="190" t="s">
        <v>1897</v>
      </c>
      <c r="D249" s="190">
        <v>61903275</v>
      </c>
      <c r="E249" s="191">
        <v>368050460000</v>
      </c>
      <c r="F249" s="190" t="s">
        <v>4703</v>
      </c>
      <c r="G249" s="190" t="s">
        <v>1886</v>
      </c>
      <c r="H249" s="192" t="s">
        <v>1891</v>
      </c>
      <c r="I249" s="193" t="s">
        <v>1893</v>
      </c>
      <c r="J249" s="198"/>
      <c r="K249"/>
      <c r="L249" s="194"/>
      <c r="M249" s="159" t="s">
        <v>1885</v>
      </c>
      <c r="N249"/>
      <c r="O249" s="194"/>
      <c r="P249" s="159" t="s">
        <v>66</v>
      </c>
      <c r="Q249" s="192"/>
      <c r="R249" s="199" t="str">
        <f>IF(promesas[[#This Row],[Fecha de Pago]]="", "", TEXT(promesas[[#This Row],[Fecha de Pago]], "mmm"))</f>
        <v/>
      </c>
      <c r="S249" s="12" t="str">
        <f>IF(promesas[[#This Row],[Fecha  promesa de pago]]="", "", TEXT(promesas[[#This Row],[Fecha  promesa de pago]], "mmm"))</f>
        <v/>
      </c>
      <c r="T249" s="13" t="str">
        <f>IF(promesas[[#This Row],[Fecha de Pago]]="", "", TEXT(promesas[[#This Row],[Fecha de Pago]], "dd/mmm"))</f>
        <v/>
      </c>
      <c r="U249" s="13" t="str">
        <f>IF(promesas[[#This Row],[Fecha  promesa de pago]]="", "", TEXT(promesas[[#This Row],[Fecha  promesa de pago]], "dd/mmm"))</f>
        <v/>
      </c>
      <c r="V249" s="14" t="str">
        <f>IF(LEN(TRIM(promesas[[#This Row],[Fecha  promesa de pago]]))&gt;0,1,"")</f>
        <v/>
      </c>
      <c r="W249" s="14" t="str">
        <f>IF(LEN(TRIM(promesas[[#This Row],[Fecha de Pago]]))&gt;0,1,"")</f>
        <v/>
      </c>
    </row>
    <row r="250" spans="1:23" ht="15.75" customHeight="1" x14ac:dyDescent="0.25">
      <c r="A250" s="11" t="str">
        <f>TEXT(promesas[[#This Row],[Marca temporal]],"dd/mmm")</f>
        <v>09/may</v>
      </c>
      <c r="B250" s="189">
        <v>46151.531650914352</v>
      </c>
      <c r="C250" s="190" t="s">
        <v>1897</v>
      </c>
      <c r="D250" s="190">
        <v>61963114</v>
      </c>
      <c r="E250" s="191">
        <v>199031050000</v>
      </c>
      <c r="F250" s="190" t="s">
        <v>4015</v>
      </c>
      <c r="G250" s="190" t="s">
        <v>1886</v>
      </c>
      <c r="H250" s="192" t="s">
        <v>1883</v>
      </c>
      <c r="I250" s="193" t="s">
        <v>1887</v>
      </c>
      <c r="J250" s="198"/>
      <c r="K250"/>
      <c r="L250" s="194"/>
      <c r="M250" s="159" t="s">
        <v>1885</v>
      </c>
      <c r="N250"/>
      <c r="O250" s="194"/>
      <c r="P250" t="s">
        <v>2230</v>
      </c>
      <c r="Q250" s="192"/>
      <c r="R250" s="199" t="str">
        <f>IF(promesas[[#This Row],[Fecha de Pago]]="", "", TEXT(promesas[[#This Row],[Fecha de Pago]], "mmm"))</f>
        <v/>
      </c>
      <c r="S250" s="12" t="str">
        <f>IF(promesas[[#This Row],[Fecha  promesa de pago]]="", "", TEXT(promesas[[#This Row],[Fecha  promesa de pago]], "mmm"))</f>
        <v/>
      </c>
      <c r="T250" s="13" t="str">
        <f>IF(promesas[[#This Row],[Fecha de Pago]]="", "", TEXT(promesas[[#This Row],[Fecha de Pago]], "dd/mmm"))</f>
        <v/>
      </c>
      <c r="U250" s="13" t="str">
        <f>IF(promesas[[#This Row],[Fecha  promesa de pago]]="", "", TEXT(promesas[[#This Row],[Fecha  promesa de pago]], "dd/mmm"))</f>
        <v/>
      </c>
      <c r="V250" s="14" t="str">
        <f>IF(LEN(TRIM(promesas[[#This Row],[Fecha  promesa de pago]]))&gt;0,1,"")</f>
        <v/>
      </c>
      <c r="W250" s="14" t="str">
        <f>IF(LEN(TRIM(promesas[[#This Row],[Fecha de Pago]]))&gt;0,1,"")</f>
        <v/>
      </c>
    </row>
    <row r="251" spans="1:23" ht="15.75" customHeight="1" x14ac:dyDescent="0.25">
      <c r="A251" s="11" t="str">
        <f>TEXT(promesas[[#This Row],[Marca temporal]],"dd/mmm")</f>
        <v>09/may</v>
      </c>
      <c r="B251" s="189">
        <v>46151.533583067125</v>
      </c>
      <c r="C251" s="190" t="s">
        <v>1897</v>
      </c>
      <c r="D251" s="190">
        <v>61980833</v>
      </c>
      <c r="E251" s="191">
        <v>362001260000</v>
      </c>
      <c r="F251" s="190" t="s">
        <v>4711</v>
      </c>
      <c r="G251" s="190" t="s">
        <v>1886</v>
      </c>
      <c r="H251" s="192" t="s">
        <v>1883</v>
      </c>
      <c r="I251" s="193" t="s">
        <v>1887</v>
      </c>
      <c r="J251" s="198"/>
      <c r="K251"/>
      <c r="L251" s="194"/>
      <c r="M251" s="159" t="s">
        <v>1885</v>
      </c>
      <c r="N251"/>
      <c r="O251" s="194"/>
      <c r="P251" s="159" t="s">
        <v>66</v>
      </c>
      <c r="Q251" s="192"/>
      <c r="R251" s="199" t="str">
        <f>IF(promesas[[#This Row],[Fecha de Pago]]="", "", TEXT(promesas[[#This Row],[Fecha de Pago]], "mmm"))</f>
        <v/>
      </c>
      <c r="S251" s="12" t="str">
        <f>IF(promesas[[#This Row],[Fecha  promesa de pago]]="", "", TEXT(promesas[[#This Row],[Fecha  promesa de pago]], "mmm"))</f>
        <v/>
      </c>
      <c r="T251" s="13" t="str">
        <f>IF(promesas[[#This Row],[Fecha de Pago]]="", "", TEXT(promesas[[#This Row],[Fecha de Pago]], "dd/mmm"))</f>
        <v/>
      </c>
      <c r="U251" s="13" t="str">
        <f>IF(promesas[[#This Row],[Fecha  promesa de pago]]="", "", TEXT(promesas[[#This Row],[Fecha  promesa de pago]], "dd/mmm"))</f>
        <v/>
      </c>
      <c r="V251" s="14" t="str">
        <f>IF(LEN(TRIM(promesas[[#This Row],[Fecha  promesa de pago]]))&gt;0,1,"")</f>
        <v/>
      </c>
      <c r="W251" s="14" t="str">
        <f>IF(LEN(TRIM(promesas[[#This Row],[Fecha de Pago]]))&gt;0,1,"")</f>
        <v/>
      </c>
    </row>
    <row r="252" spans="1:23" ht="15.75" customHeight="1" x14ac:dyDescent="0.25">
      <c r="A252" s="11" t="str">
        <f>TEXT(promesas[[#This Row],[Marca temporal]],"dd/mmm")</f>
        <v>09/may</v>
      </c>
      <c r="B252" s="189">
        <v>46151.534783854164</v>
      </c>
      <c r="C252" s="190" t="s">
        <v>1897</v>
      </c>
      <c r="D252" s="190">
        <v>62040017</v>
      </c>
      <c r="E252" s="191">
        <v>369051160000</v>
      </c>
      <c r="F252" s="190" t="s">
        <v>4722</v>
      </c>
      <c r="G252" s="190" t="s">
        <v>1886</v>
      </c>
      <c r="H252" s="192" t="s">
        <v>1883</v>
      </c>
      <c r="I252" s="193" t="s">
        <v>1887</v>
      </c>
      <c r="J252" s="198"/>
      <c r="K252"/>
      <c r="L252" s="194"/>
      <c r="M252" s="159" t="s">
        <v>1885</v>
      </c>
      <c r="N252"/>
      <c r="O252" s="194"/>
      <c r="P252" s="159" t="s">
        <v>66</v>
      </c>
      <c r="Q252" s="192"/>
      <c r="R252" s="199" t="str">
        <f>IF(promesas[[#This Row],[Fecha de Pago]]="", "", TEXT(promesas[[#This Row],[Fecha de Pago]], "mmm"))</f>
        <v/>
      </c>
      <c r="S252" s="12" t="str">
        <f>IF(promesas[[#This Row],[Fecha  promesa de pago]]="", "", TEXT(promesas[[#This Row],[Fecha  promesa de pago]], "mmm"))</f>
        <v/>
      </c>
      <c r="T252" s="13" t="str">
        <f>IF(promesas[[#This Row],[Fecha de Pago]]="", "", TEXT(promesas[[#This Row],[Fecha de Pago]], "dd/mmm"))</f>
        <v/>
      </c>
      <c r="U252" s="13" t="str">
        <f>IF(promesas[[#This Row],[Fecha  promesa de pago]]="", "", TEXT(promesas[[#This Row],[Fecha  promesa de pago]], "dd/mmm"))</f>
        <v/>
      </c>
      <c r="V252" s="14" t="str">
        <f>IF(LEN(TRIM(promesas[[#This Row],[Fecha  promesa de pago]]))&gt;0,1,"")</f>
        <v/>
      </c>
      <c r="W252" s="14" t="str">
        <f>IF(LEN(TRIM(promesas[[#This Row],[Fecha de Pago]]))&gt;0,1,"")</f>
        <v/>
      </c>
    </row>
    <row r="253" spans="1:23" ht="15.75" customHeight="1" x14ac:dyDescent="0.25">
      <c r="A253" s="11" t="str">
        <f>TEXT(promesas[[#This Row],[Marca temporal]],"dd/mmm")</f>
        <v>09/may</v>
      </c>
      <c r="B253" s="189">
        <v>46151.536083831015</v>
      </c>
      <c r="C253" s="190" t="s">
        <v>1897</v>
      </c>
      <c r="D253" s="190">
        <v>62083560</v>
      </c>
      <c r="E253" s="191">
        <v>364001250000</v>
      </c>
      <c r="F253" s="190" t="s">
        <v>179</v>
      </c>
      <c r="G253" s="190" t="s">
        <v>1886</v>
      </c>
      <c r="H253" s="192" t="s">
        <v>1883</v>
      </c>
      <c r="I253" s="193" t="s">
        <v>1887</v>
      </c>
      <c r="J253" s="198"/>
      <c r="K253"/>
      <c r="L253" s="194"/>
      <c r="M253" s="159" t="s">
        <v>1885</v>
      </c>
      <c r="N253"/>
      <c r="O253" s="194"/>
      <c r="P253" t="s">
        <v>261</v>
      </c>
      <c r="Q253" s="192"/>
      <c r="R253" s="199" t="str">
        <f>IF(promesas[[#This Row],[Fecha de Pago]]="", "", TEXT(promesas[[#This Row],[Fecha de Pago]], "mmm"))</f>
        <v/>
      </c>
      <c r="S253" s="12" t="str">
        <f>IF(promesas[[#This Row],[Fecha  promesa de pago]]="", "", TEXT(promesas[[#This Row],[Fecha  promesa de pago]], "mmm"))</f>
        <v/>
      </c>
      <c r="T253" s="13" t="str">
        <f>IF(promesas[[#This Row],[Fecha de Pago]]="", "", TEXT(promesas[[#This Row],[Fecha de Pago]], "dd/mmm"))</f>
        <v/>
      </c>
      <c r="U253" s="13" t="str">
        <f>IF(promesas[[#This Row],[Fecha  promesa de pago]]="", "", TEXT(promesas[[#This Row],[Fecha  promesa de pago]], "dd/mmm"))</f>
        <v/>
      </c>
      <c r="V253" s="14" t="str">
        <f>IF(LEN(TRIM(promesas[[#This Row],[Fecha  promesa de pago]]))&gt;0,1,"")</f>
        <v/>
      </c>
      <c r="W253" s="14" t="str">
        <f>IF(LEN(TRIM(promesas[[#This Row],[Fecha de Pago]]))&gt;0,1,"")</f>
        <v/>
      </c>
    </row>
    <row r="254" spans="1:23" ht="15.75" customHeight="1" x14ac:dyDescent="0.25">
      <c r="A254" s="11" t="str">
        <f>TEXT(promesas[[#This Row],[Marca temporal]],"dd/mmm")</f>
        <v>09/may</v>
      </c>
      <c r="B254" s="189">
        <v>46151.537553946764</v>
      </c>
      <c r="C254" s="190" t="s">
        <v>1897</v>
      </c>
      <c r="D254" s="190">
        <v>62131595</v>
      </c>
      <c r="E254" s="191">
        <v>369005810000</v>
      </c>
      <c r="F254" s="190" t="s">
        <v>4731</v>
      </c>
      <c r="G254" s="190" t="s">
        <v>1886</v>
      </c>
      <c r="H254" s="192" t="s">
        <v>1883</v>
      </c>
      <c r="I254" s="193" t="s">
        <v>1892</v>
      </c>
      <c r="J254" s="198"/>
      <c r="K254"/>
      <c r="L254" s="194"/>
      <c r="M254" s="159" t="s">
        <v>1885</v>
      </c>
      <c r="N254"/>
      <c r="O254" s="194"/>
      <c r="P254" t="s">
        <v>261</v>
      </c>
      <c r="Q254" s="192"/>
      <c r="R254" s="199" t="str">
        <f>IF(promesas[[#This Row],[Fecha de Pago]]="", "", TEXT(promesas[[#This Row],[Fecha de Pago]], "mmm"))</f>
        <v/>
      </c>
      <c r="S254" s="12" t="str">
        <f>IF(promesas[[#This Row],[Fecha  promesa de pago]]="", "", TEXT(promesas[[#This Row],[Fecha  promesa de pago]], "mmm"))</f>
        <v/>
      </c>
      <c r="T254" s="13" t="str">
        <f>IF(promesas[[#This Row],[Fecha de Pago]]="", "", TEXT(promesas[[#This Row],[Fecha de Pago]], "dd/mmm"))</f>
        <v/>
      </c>
      <c r="U254" s="13" t="str">
        <f>IF(promesas[[#This Row],[Fecha  promesa de pago]]="", "", TEXT(promesas[[#This Row],[Fecha  promesa de pago]], "dd/mmm"))</f>
        <v/>
      </c>
      <c r="V254" s="14" t="str">
        <f>IF(LEN(TRIM(promesas[[#This Row],[Fecha  promesa de pago]]))&gt;0,1,"")</f>
        <v/>
      </c>
      <c r="W254" s="14" t="str">
        <f>IF(LEN(TRIM(promesas[[#This Row],[Fecha de Pago]]))&gt;0,1,"")</f>
        <v/>
      </c>
    </row>
    <row r="255" spans="1:23" ht="15.75" customHeight="1" x14ac:dyDescent="0.25">
      <c r="A255" s="11" t="str">
        <f>TEXT(promesas[[#This Row],[Marca temporal]],"dd/mmm")</f>
        <v>09/may</v>
      </c>
      <c r="B255" s="189">
        <v>46151.538245752316</v>
      </c>
      <c r="C255" s="190" t="s">
        <v>1897</v>
      </c>
      <c r="D255" s="190">
        <v>62168821</v>
      </c>
      <c r="E255" s="191">
        <v>366070530000</v>
      </c>
      <c r="F255" s="190" t="s">
        <v>4735</v>
      </c>
      <c r="G255" s="190" t="s">
        <v>1886</v>
      </c>
      <c r="H255" s="192" t="s">
        <v>1883</v>
      </c>
      <c r="I255" s="193" t="s">
        <v>1894</v>
      </c>
      <c r="J255" s="198"/>
      <c r="K255"/>
      <c r="L255" s="194"/>
      <c r="M255" s="159" t="s">
        <v>1885</v>
      </c>
      <c r="N255"/>
      <c r="O255" s="194"/>
      <c r="P255" s="159" t="s">
        <v>66</v>
      </c>
      <c r="Q255" s="192"/>
      <c r="R255" s="199" t="str">
        <f>IF(promesas[[#This Row],[Fecha de Pago]]="", "", TEXT(promesas[[#This Row],[Fecha de Pago]], "mmm"))</f>
        <v/>
      </c>
      <c r="S255" s="12" t="str">
        <f>IF(promesas[[#This Row],[Fecha  promesa de pago]]="", "", TEXT(promesas[[#This Row],[Fecha  promesa de pago]], "mmm"))</f>
        <v/>
      </c>
      <c r="T255" s="13" t="str">
        <f>IF(promesas[[#This Row],[Fecha de Pago]]="", "", TEXT(promesas[[#This Row],[Fecha de Pago]], "dd/mmm"))</f>
        <v/>
      </c>
      <c r="U255" s="13" t="str">
        <f>IF(promesas[[#This Row],[Fecha  promesa de pago]]="", "", TEXT(promesas[[#This Row],[Fecha  promesa de pago]], "dd/mmm"))</f>
        <v/>
      </c>
      <c r="V255" s="14" t="str">
        <f>IF(LEN(TRIM(promesas[[#This Row],[Fecha  promesa de pago]]))&gt;0,1,"")</f>
        <v/>
      </c>
      <c r="W255" s="14" t="str">
        <f>IF(LEN(TRIM(promesas[[#This Row],[Fecha de Pago]]))&gt;0,1,"")</f>
        <v/>
      </c>
    </row>
    <row r="256" spans="1:23" ht="15.75" customHeight="1" x14ac:dyDescent="0.25">
      <c r="A256" s="11" t="str">
        <f>TEXT(promesas[[#This Row],[Marca temporal]],"dd/mmm")</f>
        <v>11/may</v>
      </c>
      <c r="B256" s="189">
        <v>46153.474609050929</v>
      </c>
      <c r="C256" s="190" t="s">
        <v>1897</v>
      </c>
      <c r="D256" s="190">
        <v>62230100</v>
      </c>
      <c r="E256" s="191">
        <v>365028030000</v>
      </c>
      <c r="F256" s="190" t="s">
        <v>4016</v>
      </c>
      <c r="G256" s="190" t="s">
        <v>1886</v>
      </c>
      <c r="H256" s="192" t="s">
        <v>1890</v>
      </c>
      <c r="I256" s="193" t="s">
        <v>1892</v>
      </c>
      <c r="J256" s="198"/>
      <c r="K256"/>
      <c r="L256" s="194"/>
      <c r="M256" s="159" t="s">
        <v>1885</v>
      </c>
      <c r="N256"/>
      <c r="O256" s="194"/>
      <c r="P256" s="159" t="s">
        <v>66</v>
      </c>
      <c r="Q256" s="192"/>
      <c r="R256" s="199" t="str">
        <f>IF(promesas[[#This Row],[Fecha de Pago]]="", "", TEXT(promesas[[#This Row],[Fecha de Pago]], "mmm"))</f>
        <v/>
      </c>
      <c r="S256" s="12" t="str">
        <f>IF(promesas[[#This Row],[Fecha  promesa de pago]]="", "", TEXT(promesas[[#This Row],[Fecha  promesa de pago]], "mmm"))</f>
        <v/>
      </c>
      <c r="T256" s="13" t="str">
        <f>IF(promesas[[#This Row],[Fecha de Pago]]="", "", TEXT(promesas[[#This Row],[Fecha de Pago]], "dd/mmm"))</f>
        <v/>
      </c>
      <c r="U256" s="13" t="str">
        <f>IF(promesas[[#This Row],[Fecha  promesa de pago]]="", "", TEXT(promesas[[#This Row],[Fecha  promesa de pago]], "dd/mmm"))</f>
        <v/>
      </c>
      <c r="V256" s="14" t="str">
        <f>IF(LEN(TRIM(promesas[[#This Row],[Fecha  promesa de pago]]))&gt;0,1,"")</f>
        <v/>
      </c>
      <c r="W256" s="14" t="str">
        <f>IF(LEN(TRIM(promesas[[#This Row],[Fecha de Pago]]))&gt;0,1,"")</f>
        <v/>
      </c>
    </row>
    <row r="257" spans="1:23" ht="15.75" customHeight="1" x14ac:dyDescent="0.25">
      <c r="A257" s="11" t="str">
        <f>TEXT(promesas[[#This Row],[Marca temporal]],"dd/mmm")</f>
        <v>11/may</v>
      </c>
      <c r="B257" s="189">
        <v>46153.483023078705</v>
      </c>
      <c r="C257" s="190" t="s">
        <v>1897</v>
      </c>
      <c r="D257" s="190">
        <v>62236883</v>
      </c>
      <c r="E257" s="191">
        <v>356366510000</v>
      </c>
      <c r="F257" s="190" t="s">
        <v>474</v>
      </c>
      <c r="G257" s="190" t="s">
        <v>1886</v>
      </c>
      <c r="H257" s="192" t="s">
        <v>1883</v>
      </c>
      <c r="I257" s="193" t="s">
        <v>1887</v>
      </c>
      <c r="J257" s="198"/>
      <c r="K257"/>
      <c r="L257" s="194"/>
      <c r="M257" s="159" t="s">
        <v>1885</v>
      </c>
      <c r="N257"/>
      <c r="O257" s="194"/>
      <c r="P257" t="s">
        <v>2230</v>
      </c>
      <c r="Q257" s="192"/>
      <c r="R257" s="199" t="str">
        <f>IF(promesas[[#This Row],[Fecha de Pago]]="", "", TEXT(promesas[[#This Row],[Fecha de Pago]], "mmm"))</f>
        <v/>
      </c>
      <c r="S257" s="12" t="str">
        <f>IF(promesas[[#This Row],[Fecha  promesa de pago]]="", "", TEXT(promesas[[#This Row],[Fecha  promesa de pago]], "mmm"))</f>
        <v/>
      </c>
      <c r="T257" s="13" t="str">
        <f>IF(promesas[[#This Row],[Fecha de Pago]]="", "", TEXT(promesas[[#This Row],[Fecha de Pago]], "dd/mmm"))</f>
        <v/>
      </c>
      <c r="U257" s="13" t="str">
        <f>IF(promesas[[#This Row],[Fecha  promesa de pago]]="", "", TEXT(promesas[[#This Row],[Fecha  promesa de pago]], "dd/mmm"))</f>
        <v/>
      </c>
      <c r="V257" s="14" t="str">
        <f>IF(LEN(TRIM(promesas[[#This Row],[Fecha  promesa de pago]]))&gt;0,1,"")</f>
        <v/>
      </c>
      <c r="W257" s="14" t="str">
        <f>IF(LEN(TRIM(promesas[[#This Row],[Fecha de Pago]]))&gt;0,1,"")</f>
        <v/>
      </c>
    </row>
    <row r="258" spans="1:23" ht="15.75" customHeight="1" x14ac:dyDescent="0.25">
      <c r="A258" s="11" t="str">
        <f>TEXT(promesas[[#This Row],[Marca temporal]],"dd/mmm")</f>
        <v>11/may</v>
      </c>
      <c r="B258" s="189">
        <v>46153.486550196758</v>
      </c>
      <c r="C258" s="190" t="s">
        <v>1897</v>
      </c>
      <c r="D258" s="190">
        <v>62281473</v>
      </c>
      <c r="E258" s="191">
        <v>365007830000</v>
      </c>
      <c r="F258" s="190" t="s">
        <v>4745</v>
      </c>
      <c r="G258" s="190" t="s">
        <v>1886</v>
      </c>
      <c r="H258" s="192" t="s">
        <v>1883</v>
      </c>
      <c r="I258" s="193" t="s">
        <v>1887</v>
      </c>
      <c r="J258" s="198"/>
      <c r="K258"/>
      <c r="L258" s="194"/>
      <c r="M258" s="159" t="s">
        <v>1885</v>
      </c>
      <c r="N258"/>
      <c r="O258" s="194"/>
      <c r="P258" t="s">
        <v>261</v>
      </c>
      <c r="Q258" s="192"/>
      <c r="R258" s="199" t="str">
        <f>IF(promesas[[#This Row],[Fecha de Pago]]="", "", TEXT(promesas[[#This Row],[Fecha de Pago]], "mmm"))</f>
        <v/>
      </c>
      <c r="S258" s="12" t="str">
        <f>IF(promesas[[#This Row],[Fecha  promesa de pago]]="", "", TEXT(promesas[[#This Row],[Fecha  promesa de pago]], "mmm"))</f>
        <v/>
      </c>
      <c r="T258" s="13" t="str">
        <f>IF(promesas[[#This Row],[Fecha de Pago]]="", "", TEXT(promesas[[#This Row],[Fecha de Pago]], "dd/mmm"))</f>
        <v/>
      </c>
      <c r="U258" s="13" t="str">
        <f>IF(promesas[[#This Row],[Fecha  promesa de pago]]="", "", TEXT(promesas[[#This Row],[Fecha  promesa de pago]], "dd/mmm"))</f>
        <v/>
      </c>
      <c r="V258" s="14" t="str">
        <f>IF(LEN(TRIM(promesas[[#This Row],[Fecha  promesa de pago]]))&gt;0,1,"")</f>
        <v/>
      </c>
      <c r="W258" s="14" t="str">
        <f>IF(LEN(TRIM(promesas[[#This Row],[Fecha de Pago]]))&gt;0,1,"")</f>
        <v/>
      </c>
    </row>
    <row r="259" spans="1:23" ht="15.75" customHeight="1" x14ac:dyDescent="0.25">
      <c r="A259" s="11" t="str">
        <f>TEXT(promesas[[#This Row],[Marca temporal]],"dd/mmm")</f>
        <v>11/may</v>
      </c>
      <c r="B259" s="189">
        <v>46153.488376134264</v>
      </c>
      <c r="C259" s="190" t="s">
        <v>1897</v>
      </c>
      <c r="D259" s="190">
        <v>62303873</v>
      </c>
      <c r="E259" s="191">
        <v>365010760000</v>
      </c>
      <c r="F259" s="190" t="s">
        <v>3895</v>
      </c>
      <c r="G259" s="190" t="s">
        <v>1886</v>
      </c>
      <c r="H259" s="192" t="s">
        <v>1883</v>
      </c>
      <c r="I259" s="193" t="s">
        <v>1892</v>
      </c>
      <c r="J259" s="198"/>
      <c r="K259"/>
      <c r="L259" s="194"/>
      <c r="M259" s="159" t="s">
        <v>1885</v>
      </c>
      <c r="N259"/>
      <c r="O259" s="194"/>
      <c r="P259" s="159" t="s">
        <v>66</v>
      </c>
      <c r="Q259" s="192"/>
      <c r="R259" s="199" t="str">
        <f>IF(promesas[[#This Row],[Fecha de Pago]]="", "", TEXT(promesas[[#This Row],[Fecha de Pago]], "mmm"))</f>
        <v/>
      </c>
      <c r="S259" s="12" t="str">
        <f>IF(promesas[[#This Row],[Fecha  promesa de pago]]="", "", TEXT(promesas[[#This Row],[Fecha  promesa de pago]], "mmm"))</f>
        <v/>
      </c>
      <c r="T259" s="13" t="str">
        <f>IF(promesas[[#This Row],[Fecha de Pago]]="", "", TEXT(promesas[[#This Row],[Fecha de Pago]], "dd/mmm"))</f>
        <v/>
      </c>
      <c r="U259" s="13" t="str">
        <f>IF(promesas[[#This Row],[Fecha  promesa de pago]]="", "", TEXT(promesas[[#This Row],[Fecha  promesa de pago]], "dd/mmm"))</f>
        <v/>
      </c>
      <c r="V259" s="14" t="str">
        <f>IF(LEN(TRIM(promesas[[#This Row],[Fecha  promesa de pago]]))&gt;0,1,"")</f>
        <v/>
      </c>
      <c r="W259" s="14" t="str">
        <f>IF(LEN(TRIM(promesas[[#This Row],[Fecha de Pago]]))&gt;0,1,"")</f>
        <v/>
      </c>
    </row>
    <row r="260" spans="1:23" ht="15.75" customHeight="1" x14ac:dyDescent="0.25">
      <c r="A260" s="11" t="str">
        <f>TEXT(promesas[[#This Row],[Marca temporal]],"dd/mmm")</f>
        <v>11/may</v>
      </c>
      <c r="B260" s="189">
        <v>46153.49058834491</v>
      </c>
      <c r="C260" s="190" t="s">
        <v>1897</v>
      </c>
      <c r="D260" s="190">
        <v>62388856</v>
      </c>
      <c r="E260" s="191">
        <v>355376430000</v>
      </c>
      <c r="F260" s="190" t="s">
        <v>365</v>
      </c>
      <c r="G260" s="190" t="s">
        <v>1886</v>
      </c>
      <c r="H260" s="192" t="s">
        <v>1883</v>
      </c>
      <c r="I260" s="193" t="s">
        <v>1887</v>
      </c>
      <c r="J260" s="198"/>
      <c r="K260"/>
      <c r="L260" s="194"/>
      <c r="M260" s="159" t="s">
        <v>1885</v>
      </c>
      <c r="N260"/>
      <c r="O260" s="194"/>
      <c r="P260" t="s">
        <v>2231</v>
      </c>
      <c r="Q260" s="192"/>
      <c r="R260" s="199" t="str">
        <f>IF(promesas[[#This Row],[Fecha de Pago]]="", "", TEXT(promesas[[#This Row],[Fecha de Pago]], "mmm"))</f>
        <v/>
      </c>
      <c r="S260" s="12" t="str">
        <f>IF(promesas[[#This Row],[Fecha  promesa de pago]]="", "", TEXT(promesas[[#This Row],[Fecha  promesa de pago]], "mmm"))</f>
        <v/>
      </c>
      <c r="T260" s="13" t="str">
        <f>IF(promesas[[#This Row],[Fecha de Pago]]="", "", TEXT(promesas[[#This Row],[Fecha de Pago]], "dd/mmm"))</f>
        <v/>
      </c>
      <c r="U260" s="13" t="str">
        <f>IF(promesas[[#This Row],[Fecha  promesa de pago]]="", "", TEXT(promesas[[#This Row],[Fecha  promesa de pago]], "dd/mmm"))</f>
        <v/>
      </c>
      <c r="V260" s="14" t="str">
        <f>IF(LEN(TRIM(promesas[[#This Row],[Fecha  promesa de pago]]))&gt;0,1,"")</f>
        <v/>
      </c>
      <c r="W260" s="14" t="str">
        <f>IF(LEN(TRIM(promesas[[#This Row],[Fecha de Pago]]))&gt;0,1,"")</f>
        <v/>
      </c>
    </row>
    <row r="261" spans="1:23" ht="15.75" customHeight="1" x14ac:dyDescent="0.25">
      <c r="A261" s="11" t="str">
        <f>TEXT(promesas[[#This Row],[Marca temporal]],"dd/mmm")</f>
        <v>11/may</v>
      </c>
      <c r="B261" s="189">
        <v>46153.493380057873</v>
      </c>
      <c r="C261" s="190" t="s">
        <v>1897</v>
      </c>
      <c r="D261" s="190">
        <v>62459001</v>
      </c>
      <c r="E261" s="191">
        <v>803290840000</v>
      </c>
      <c r="F261" s="190" t="s">
        <v>4764</v>
      </c>
      <c r="G261" s="190" t="s">
        <v>1886</v>
      </c>
      <c r="H261" s="192" t="s">
        <v>1883</v>
      </c>
      <c r="I261" s="193" t="s">
        <v>1887</v>
      </c>
      <c r="J261" s="198"/>
      <c r="K261"/>
      <c r="L261" s="194"/>
      <c r="M261" s="159" t="s">
        <v>1885</v>
      </c>
      <c r="N261"/>
      <c r="O261" s="194"/>
      <c r="P261" s="195" t="s">
        <v>2229</v>
      </c>
      <c r="Q261" s="192"/>
      <c r="R261" s="199" t="str">
        <f>IF(promesas[[#This Row],[Fecha de Pago]]="", "", TEXT(promesas[[#This Row],[Fecha de Pago]], "mmm"))</f>
        <v/>
      </c>
      <c r="S261" s="12" t="str">
        <f>IF(promesas[[#This Row],[Fecha  promesa de pago]]="", "", TEXT(promesas[[#This Row],[Fecha  promesa de pago]], "mmm"))</f>
        <v/>
      </c>
      <c r="T261" s="13" t="str">
        <f>IF(promesas[[#This Row],[Fecha de Pago]]="", "", TEXT(promesas[[#This Row],[Fecha de Pago]], "dd/mmm"))</f>
        <v/>
      </c>
      <c r="U261" s="13" t="str">
        <f>IF(promesas[[#This Row],[Fecha  promesa de pago]]="", "", TEXT(promesas[[#This Row],[Fecha  promesa de pago]], "dd/mmm"))</f>
        <v/>
      </c>
      <c r="V261" s="14" t="str">
        <f>IF(LEN(TRIM(promesas[[#This Row],[Fecha  promesa de pago]]))&gt;0,1,"")</f>
        <v/>
      </c>
      <c r="W261" s="14" t="str">
        <f>IF(LEN(TRIM(promesas[[#This Row],[Fecha de Pago]]))&gt;0,1,"")</f>
        <v/>
      </c>
    </row>
    <row r="262" spans="1:23" ht="15.75" customHeight="1" x14ac:dyDescent="0.25">
      <c r="A262" s="11" t="str">
        <f>TEXT(promesas[[#This Row],[Marca temporal]],"dd/mmm")</f>
        <v>11/may</v>
      </c>
      <c r="B262" s="189">
        <v>46153.494808495372</v>
      </c>
      <c r="C262" s="190" t="s">
        <v>1897</v>
      </c>
      <c r="D262" s="190">
        <v>62533924</v>
      </c>
      <c r="E262" s="191">
        <v>365076740000</v>
      </c>
      <c r="F262" s="190" t="s">
        <v>4766</v>
      </c>
      <c r="G262" s="190" t="s">
        <v>1886</v>
      </c>
      <c r="H262" s="192" t="s">
        <v>1883</v>
      </c>
      <c r="I262" s="193" t="s">
        <v>1892</v>
      </c>
      <c r="J262" s="198"/>
      <c r="K262"/>
      <c r="L262" s="194"/>
      <c r="M262" s="159" t="s">
        <v>1885</v>
      </c>
      <c r="N262"/>
      <c r="O262" s="194"/>
      <c r="P262" s="159" t="s">
        <v>66</v>
      </c>
      <c r="Q262" s="192"/>
      <c r="R262" s="199" t="str">
        <f>IF(promesas[[#This Row],[Fecha de Pago]]="", "", TEXT(promesas[[#This Row],[Fecha de Pago]], "mmm"))</f>
        <v/>
      </c>
      <c r="S262" s="12" t="str">
        <f>IF(promesas[[#This Row],[Fecha  promesa de pago]]="", "", TEXT(promesas[[#This Row],[Fecha  promesa de pago]], "mmm"))</f>
        <v/>
      </c>
      <c r="T262" s="13" t="str">
        <f>IF(promesas[[#This Row],[Fecha de Pago]]="", "", TEXT(promesas[[#This Row],[Fecha de Pago]], "dd/mmm"))</f>
        <v/>
      </c>
      <c r="U262" s="13" t="str">
        <f>IF(promesas[[#This Row],[Fecha  promesa de pago]]="", "", TEXT(promesas[[#This Row],[Fecha  promesa de pago]], "dd/mmm"))</f>
        <v/>
      </c>
      <c r="V262" s="14" t="str">
        <f>IF(LEN(TRIM(promesas[[#This Row],[Fecha  promesa de pago]]))&gt;0,1,"")</f>
        <v/>
      </c>
      <c r="W262" s="14" t="str">
        <f>IF(LEN(TRIM(promesas[[#This Row],[Fecha de Pago]]))&gt;0,1,"")</f>
        <v/>
      </c>
    </row>
    <row r="263" spans="1:23" ht="15.75" customHeight="1" x14ac:dyDescent="0.25">
      <c r="A263" s="11" t="str">
        <f>TEXT(promesas[[#This Row],[Marca temporal]],"dd/mmm")</f>
        <v>11/may</v>
      </c>
      <c r="B263" s="189">
        <v>46153.496430474537</v>
      </c>
      <c r="C263" s="190" t="s">
        <v>1897</v>
      </c>
      <c r="D263" s="190">
        <v>62622313</v>
      </c>
      <c r="E263" s="191">
        <v>368075200000</v>
      </c>
      <c r="F263" s="190" t="s">
        <v>4772</v>
      </c>
      <c r="G263" s="190" t="s">
        <v>1886</v>
      </c>
      <c r="H263" s="192" t="s">
        <v>1883</v>
      </c>
      <c r="I263" s="193" t="s">
        <v>1894</v>
      </c>
      <c r="J263" s="198"/>
      <c r="K263"/>
      <c r="L263" s="194"/>
      <c r="M263" s="159" t="s">
        <v>1885</v>
      </c>
      <c r="N263"/>
      <c r="O263" s="194"/>
      <c r="P263" s="159" t="s">
        <v>66</v>
      </c>
      <c r="Q263" s="192"/>
      <c r="R263" s="199" t="str">
        <f>IF(promesas[[#This Row],[Fecha de Pago]]="", "", TEXT(promesas[[#This Row],[Fecha de Pago]], "mmm"))</f>
        <v/>
      </c>
      <c r="S263" s="12" t="str">
        <f>IF(promesas[[#This Row],[Fecha  promesa de pago]]="", "", TEXT(promesas[[#This Row],[Fecha  promesa de pago]], "mmm"))</f>
        <v/>
      </c>
      <c r="T263" s="13" t="str">
        <f>IF(promesas[[#This Row],[Fecha de Pago]]="", "", TEXT(promesas[[#This Row],[Fecha de Pago]], "dd/mmm"))</f>
        <v/>
      </c>
      <c r="U263" s="13" t="str">
        <f>IF(promesas[[#This Row],[Fecha  promesa de pago]]="", "", TEXT(promesas[[#This Row],[Fecha  promesa de pago]], "dd/mmm"))</f>
        <v/>
      </c>
      <c r="V263" s="14" t="str">
        <f>IF(LEN(TRIM(promesas[[#This Row],[Fecha  promesa de pago]]))&gt;0,1,"")</f>
        <v/>
      </c>
      <c r="W263" s="14" t="str">
        <f>IF(LEN(TRIM(promesas[[#This Row],[Fecha de Pago]]))&gt;0,1,"")</f>
        <v/>
      </c>
    </row>
    <row r="264" spans="1:23" ht="15.75" customHeight="1" x14ac:dyDescent="0.25">
      <c r="A264" s="11" t="str">
        <f>TEXT(promesas[[#This Row],[Marca temporal]],"dd/mmm")</f>
        <v>11/may</v>
      </c>
      <c r="B264" s="189">
        <v>46153.497940949077</v>
      </c>
      <c r="C264" s="190" t="s">
        <v>1897</v>
      </c>
      <c r="D264" s="190">
        <v>62667442</v>
      </c>
      <c r="E264" s="191">
        <v>368018360000</v>
      </c>
      <c r="F264" s="190" t="s">
        <v>4776</v>
      </c>
      <c r="G264" s="190" t="s">
        <v>1886</v>
      </c>
      <c r="H264" s="192" t="s">
        <v>1883</v>
      </c>
      <c r="I264" s="193" t="s">
        <v>1892</v>
      </c>
      <c r="J264" s="198"/>
      <c r="K264"/>
      <c r="L264" s="194"/>
      <c r="M264" s="159" t="s">
        <v>1885</v>
      </c>
      <c r="N264"/>
      <c r="O264" s="194"/>
      <c r="P264" t="s">
        <v>261</v>
      </c>
      <c r="Q264" s="192"/>
      <c r="R264" s="199" t="str">
        <f>IF(promesas[[#This Row],[Fecha de Pago]]="", "", TEXT(promesas[[#This Row],[Fecha de Pago]], "mmm"))</f>
        <v/>
      </c>
      <c r="S264" s="12" t="str">
        <f>IF(promesas[[#This Row],[Fecha  promesa de pago]]="", "", TEXT(promesas[[#This Row],[Fecha  promesa de pago]], "mmm"))</f>
        <v/>
      </c>
      <c r="T264" s="13" t="str">
        <f>IF(promesas[[#This Row],[Fecha de Pago]]="", "", TEXT(promesas[[#This Row],[Fecha de Pago]], "dd/mmm"))</f>
        <v/>
      </c>
      <c r="U264" s="13" t="str">
        <f>IF(promesas[[#This Row],[Fecha  promesa de pago]]="", "", TEXT(promesas[[#This Row],[Fecha  promesa de pago]], "dd/mmm"))</f>
        <v/>
      </c>
      <c r="V264" s="14" t="str">
        <f>IF(LEN(TRIM(promesas[[#This Row],[Fecha  promesa de pago]]))&gt;0,1,"")</f>
        <v/>
      </c>
      <c r="W264" s="14" t="str">
        <f>IF(LEN(TRIM(promesas[[#This Row],[Fecha de Pago]]))&gt;0,1,"")</f>
        <v/>
      </c>
    </row>
    <row r="265" spans="1:23" ht="15.75" customHeight="1" x14ac:dyDescent="0.25">
      <c r="A265" s="11" t="str">
        <f>TEXT(promesas[[#This Row],[Marca temporal]],"dd/mmm")</f>
        <v>11/may</v>
      </c>
      <c r="B265" s="189">
        <v>46153.500756851849</v>
      </c>
      <c r="C265" s="190" t="s">
        <v>1897</v>
      </c>
      <c r="D265" s="190">
        <v>62699170</v>
      </c>
      <c r="E265" s="191">
        <v>359357830000</v>
      </c>
      <c r="F265" s="190" t="s">
        <v>578</v>
      </c>
      <c r="G265" s="190" t="s">
        <v>1886</v>
      </c>
      <c r="H265" s="192" t="s">
        <v>1883</v>
      </c>
      <c r="I265" s="193" t="s">
        <v>1887</v>
      </c>
      <c r="J265" s="198"/>
      <c r="K265"/>
      <c r="L265" s="194"/>
      <c r="M265" s="159" t="s">
        <v>1885</v>
      </c>
      <c r="N265"/>
      <c r="O265" s="194"/>
      <c r="P265" t="s">
        <v>2230</v>
      </c>
      <c r="Q265" s="192"/>
      <c r="R265" s="199" t="str">
        <f>IF(promesas[[#This Row],[Fecha de Pago]]="", "", TEXT(promesas[[#This Row],[Fecha de Pago]], "mmm"))</f>
        <v/>
      </c>
      <c r="S265" s="12" t="str">
        <f>IF(promesas[[#This Row],[Fecha  promesa de pago]]="", "", TEXT(promesas[[#This Row],[Fecha  promesa de pago]], "mmm"))</f>
        <v/>
      </c>
      <c r="T265" s="13" t="str">
        <f>IF(promesas[[#This Row],[Fecha de Pago]]="", "", TEXT(promesas[[#This Row],[Fecha de Pago]], "dd/mmm"))</f>
        <v/>
      </c>
      <c r="U265" s="13" t="str">
        <f>IF(promesas[[#This Row],[Fecha  promesa de pago]]="", "", TEXT(promesas[[#This Row],[Fecha  promesa de pago]], "dd/mmm"))</f>
        <v/>
      </c>
      <c r="V265" s="14" t="str">
        <f>IF(LEN(TRIM(promesas[[#This Row],[Fecha  promesa de pago]]))&gt;0,1,"")</f>
        <v/>
      </c>
      <c r="W265" s="14" t="str">
        <f>IF(LEN(TRIM(promesas[[#This Row],[Fecha de Pago]]))&gt;0,1,"")</f>
        <v/>
      </c>
    </row>
    <row r="266" spans="1:23" ht="15.75" customHeight="1" x14ac:dyDescent="0.25">
      <c r="A266" s="11" t="str">
        <f>TEXT(promesas[[#This Row],[Marca temporal]],"dd/mmm")</f>
        <v>11/may</v>
      </c>
      <c r="B266" s="189">
        <v>46153.502565972223</v>
      </c>
      <c r="C266" s="190" t="s">
        <v>1897</v>
      </c>
      <c r="D266" s="190">
        <v>62852061</v>
      </c>
      <c r="E266" s="191">
        <v>368074570000</v>
      </c>
      <c r="F266" s="190" t="s">
        <v>4786</v>
      </c>
      <c r="G266" s="190" t="s">
        <v>1886</v>
      </c>
      <c r="H266" s="192" t="s">
        <v>1883</v>
      </c>
      <c r="I266" s="193" t="s">
        <v>1892</v>
      </c>
      <c r="J266" s="198"/>
      <c r="K266"/>
      <c r="L266" s="194"/>
      <c r="M266" s="159" t="s">
        <v>1885</v>
      </c>
      <c r="N266"/>
      <c r="O266" s="194"/>
      <c r="P266" s="159" t="s">
        <v>66</v>
      </c>
      <c r="Q266" s="192"/>
      <c r="R266" s="199" t="str">
        <f>IF(promesas[[#This Row],[Fecha de Pago]]="", "", TEXT(promesas[[#This Row],[Fecha de Pago]], "mmm"))</f>
        <v/>
      </c>
      <c r="S266" s="12" t="str">
        <f>IF(promesas[[#This Row],[Fecha  promesa de pago]]="", "", TEXT(promesas[[#This Row],[Fecha  promesa de pago]], "mmm"))</f>
        <v/>
      </c>
      <c r="T266" s="13" t="str">
        <f>IF(promesas[[#This Row],[Fecha de Pago]]="", "", TEXT(promesas[[#This Row],[Fecha de Pago]], "dd/mmm"))</f>
        <v/>
      </c>
      <c r="U266" s="13" t="str">
        <f>IF(promesas[[#This Row],[Fecha  promesa de pago]]="", "", TEXT(promesas[[#This Row],[Fecha  promesa de pago]], "dd/mmm"))</f>
        <v/>
      </c>
      <c r="V266" s="14" t="str">
        <f>IF(LEN(TRIM(promesas[[#This Row],[Fecha  promesa de pago]]))&gt;0,1,"")</f>
        <v/>
      </c>
      <c r="W266" s="14" t="str">
        <f>IF(LEN(TRIM(promesas[[#This Row],[Fecha de Pago]]))&gt;0,1,"")</f>
        <v/>
      </c>
    </row>
    <row r="267" spans="1:23" ht="15.75" customHeight="1" x14ac:dyDescent="0.25">
      <c r="A267" s="11" t="str">
        <f>TEXT(promesas[[#This Row],[Marca temporal]],"dd/mmm")</f>
        <v>11/may</v>
      </c>
      <c r="B267" s="189">
        <v>46153.504810393519</v>
      </c>
      <c r="C267" s="190" t="s">
        <v>1897</v>
      </c>
      <c r="D267" s="190">
        <v>62855882</v>
      </c>
      <c r="E267" s="191">
        <v>357358800000</v>
      </c>
      <c r="F267" s="190" t="s">
        <v>562</v>
      </c>
      <c r="G267" s="190" t="s">
        <v>1886</v>
      </c>
      <c r="H267" s="192" t="s">
        <v>1883</v>
      </c>
      <c r="I267" s="193" t="s">
        <v>1895</v>
      </c>
      <c r="J267" s="198"/>
      <c r="K267"/>
      <c r="L267" s="194"/>
      <c r="M267" s="159" t="s">
        <v>1885</v>
      </c>
      <c r="N267"/>
      <c r="O267" s="194"/>
      <c r="P267" t="s">
        <v>2230</v>
      </c>
      <c r="Q267" s="192"/>
      <c r="R267" s="199" t="str">
        <f>IF(promesas[[#This Row],[Fecha de Pago]]="", "", TEXT(promesas[[#This Row],[Fecha de Pago]], "mmm"))</f>
        <v/>
      </c>
      <c r="S267" s="12" t="str">
        <f>IF(promesas[[#This Row],[Fecha  promesa de pago]]="", "", TEXT(promesas[[#This Row],[Fecha  promesa de pago]], "mmm"))</f>
        <v/>
      </c>
      <c r="T267" s="13" t="str">
        <f>IF(promesas[[#This Row],[Fecha de Pago]]="", "", TEXT(promesas[[#This Row],[Fecha de Pago]], "dd/mmm"))</f>
        <v/>
      </c>
      <c r="U267" s="13" t="str">
        <f>IF(promesas[[#This Row],[Fecha  promesa de pago]]="", "", TEXT(promesas[[#This Row],[Fecha  promesa de pago]], "dd/mmm"))</f>
        <v/>
      </c>
      <c r="V267" s="14" t="str">
        <f>IF(LEN(TRIM(promesas[[#This Row],[Fecha  promesa de pago]]))&gt;0,1,"")</f>
        <v/>
      </c>
      <c r="W267" s="14" t="str">
        <f>IF(LEN(TRIM(promesas[[#This Row],[Fecha de Pago]]))&gt;0,1,"")</f>
        <v/>
      </c>
    </row>
    <row r="268" spans="1:23" ht="15.75" customHeight="1" x14ac:dyDescent="0.25">
      <c r="A268" s="11" t="str">
        <f>TEXT(promesas[[#This Row],[Marca temporal]],"dd/mmm")</f>
        <v>11/may</v>
      </c>
      <c r="B268" s="189">
        <v>46153.50602483796</v>
      </c>
      <c r="C268" s="190" t="s">
        <v>1897</v>
      </c>
      <c r="D268" s="190">
        <v>62911877</v>
      </c>
      <c r="E268" s="191">
        <v>369004990000</v>
      </c>
      <c r="F268" s="190" t="s">
        <v>144</v>
      </c>
      <c r="G268" s="190" t="s">
        <v>1886</v>
      </c>
      <c r="H268" s="192" t="s">
        <v>1883</v>
      </c>
      <c r="I268" s="193" t="s">
        <v>1892</v>
      </c>
      <c r="J268" s="198"/>
      <c r="K268"/>
      <c r="L268" s="194"/>
      <c r="M268" s="159" t="s">
        <v>1885</v>
      </c>
      <c r="N268"/>
      <c r="O268" s="194"/>
      <c r="P268" s="159" t="s">
        <v>66</v>
      </c>
      <c r="Q268" s="192"/>
      <c r="R268" s="199" t="str">
        <f>IF(promesas[[#This Row],[Fecha de Pago]]="", "", TEXT(promesas[[#This Row],[Fecha de Pago]], "mmm"))</f>
        <v/>
      </c>
      <c r="S268" s="12" t="str">
        <f>IF(promesas[[#This Row],[Fecha  promesa de pago]]="", "", TEXT(promesas[[#This Row],[Fecha  promesa de pago]], "mmm"))</f>
        <v/>
      </c>
      <c r="T268" s="13" t="str">
        <f>IF(promesas[[#This Row],[Fecha de Pago]]="", "", TEXT(promesas[[#This Row],[Fecha de Pago]], "dd/mmm"))</f>
        <v/>
      </c>
      <c r="U268" s="13" t="str">
        <f>IF(promesas[[#This Row],[Fecha  promesa de pago]]="", "", TEXT(promesas[[#This Row],[Fecha  promesa de pago]], "dd/mmm"))</f>
        <v/>
      </c>
      <c r="V268" s="14" t="str">
        <f>IF(LEN(TRIM(promesas[[#This Row],[Fecha  promesa de pago]]))&gt;0,1,"")</f>
        <v/>
      </c>
      <c r="W268" s="14" t="str">
        <f>IF(LEN(TRIM(promesas[[#This Row],[Fecha de Pago]]))&gt;0,1,"")</f>
        <v/>
      </c>
    </row>
    <row r="269" spans="1:23" ht="15.75" customHeight="1" x14ac:dyDescent="0.25">
      <c r="A269" s="11" t="str">
        <f>TEXT(promesas[[#This Row],[Marca temporal]],"dd/mmm")</f>
        <v>11/may</v>
      </c>
      <c r="B269" s="189">
        <v>46153.507199861109</v>
      </c>
      <c r="C269" s="190" t="s">
        <v>1897</v>
      </c>
      <c r="D269" s="190">
        <v>62929601</v>
      </c>
      <c r="E269" s="191">
        <v>362011840000</v>
      </c>
      <c r="F269" s="190" t="s">
        <v>75</v>
      </c>
      <c r="G269" s="190" t="s">
        <v>1886</v>
      </c>
      <c r="H269" s="192" t="s">
        <v>1883</v>
      </c>
      <c r="I269" s="193" t="s">
        <v>1892</v>
      </c>
      <c r="J269" s="198"/>
      <c r="K269"/>
      <c r="L269" s="194"/>
      <c r="M269" s="159" t="s">
        <v>1885</v>
      </c>
      <c r="N269"/>
      <c r="O269" s="194"/>
      <c r="P269" s="159" t="s">
        <v>66</v>
      </c>
      <c r="Q269" s="192"/>
      <c r="R269" s="199" t="str">
        <f>IF(promesas[[#This Row],[Fecha de Pago]]="", "", TEXT(promesas[[#This Row],[Fecha de Pago]], "mmm"))</f>
        <v/>
      </c>
      <c r="S269" s="12" t="str">
        <f>IF(promesas[[#This Row],[Fecha  promesa de pago]]="", "", TEXT(promesas[[#This Row],[Fecha  promesa de pago]], "mmm"))</f>
        <v/>
      </c>
      <c r="T269" s="13" t="str">
        <f>IF(promesas[[#This Row],[Fecha de Pago]]="", "", TEXT(promesas[[#This Row],[Fecha de Pago]], "dd/mmm"))</f>
        <v/>
      </c>
      <c r="U269" s="13" t="str">
        <f>IF(promesas[[#This Row],[Fecha  promesa de pago]]="", "", TEXT(promesas[[#This Row],[Fecha  promesa de pago]], "dd/mmm"))</f>
        <v/>
      </c>
      <c r="V269" s="14" t="str">
        <f>IF(LEN(TRIM(promesas[[#This Row],[Fecha  promesa de pago]]))&gt;0,1,"")</f>
        <v/>
      </c>
      <c r="W269" s="14" t="str">
        <f>IF(LEN(TRIM(promesas[[#This Row],[Fecha de Pago]]))&gt;0,1,"")</f>
        <v/>
      </c>
    </row>
    <row r="270" spans="1:23" ht="15.75" customHeight="1" x14ac:dyDescent="0.25">
      <c r="A270" s="11" t="str">
        <f>TEXT(promesas[[#This Row],[Marca temporal]],"dd/mmm")</f>
        <v>11/may</v>
      </c>
      <c r="B270" s="189">
        <v>46153.509346296298</v>
      </c>
      <c r="C270" s="190" t="s">
        <v>1897</v>
      </c>
      <c r="D270" s="190">
        <v>62999100</v>
      </c>
      <c r="E270" s="191">
        <v>365053180000</v>
      </c>
      <c r="F270" s="190" t="s">
        <v>4791</v>
      </c>
      <c r="G270" s="190" t="s">
        <v>1886</v>
      </c>
      <c r="H270" s="192" t="s">
        <v>1883</v>
      </c>
      <c r="I270" s="193" t="s">
        <v>1892</v>
      </c>
      <c r="J270" s="198"/>
      <c r="K270"/>
      <c r="L270" s="194"/>
      <c r="M270" s="159" t="s">
        <v>1885</v>
      </c>
      <c r="N270"/>
      <c r="O270" s="194"/>
      <c r="P270" s="159" t="s">
        <v>66</v>
      </c>
      <c r="Q270" s="192"/>
      <c r="R270" s="199" t="str">
        <f>IF(promesas[[#This Row],[Fecha de Pago]]="", "", TEXT(promesas[[#This Row],[Fecha de Pago]], "mmm"))</f>
        <v/>
      </c>
      <c r="S270" s="12" t="str">
        <f>IF(promesas[[#This Row],[Fecha  promesa de pago]]="", "", TEXT(promesas[[#This Row],[Fecha  promesa de pago]], "mmm"))</f>
        <v/>
      </c>
      <c r="T270" s="13" t="str">
        <f>IF(promesas[[#This Row],[Fecha de Pago]]="", "", TEXT(promesas[[#This Row],[Fecha de Pago]], "dd/mmm"))</f>
        <v/>
      </c>
      <c r="U270" s="13" t="str">
        <f>IF(promesas[[#This Row],[Fecha  promesa de pago]]="", "", TEXT(promesas[[#This Row],[Fecha  promesa de pago]], "dd/mmm"))</f>
        <v/>
      </c>
      <c r="V270" s="14" t="str">
        <f>IF(LEN(TRIM(promesas[[#This Row],[Fecha  promesa de pago]]))&gt;0,1,"")</f>
        <v/>
      </c>
      <c r="W270" s="14" t="str">
        <f>IF(LEN(TRIM(promesas[[#This Row],[Fecha de Pago]]))&gt;0,1,"")</f>
        <v/>
      </c>
    </row>
    <row r="271" spans="1:23" ht="15.75" customHeight="1" x14ac:dyDescent="0.25">
      <c r="A271" s="11" t="str">
        <f>TEXT(promesas[[#This Row],[Marca temporal]],"dd/mmm")</f>
        <v>11/may</v>
      </c>
      <c r="B271" s="189">
        <v>46153.515567175928</v>
      </c>
      <c r="C271" s="190" t="s">
        <v>1897</v>
      </c>
      <c r="D271" s="190">
        <v>63065853</v>
      </c>
      <c r="E271" s="191">
        <v>343375760000</v>
      </c>
      <c r="F271" s="190" t="s">
        <v>4797</v>
      </c>
      <c r="G271" s="190" t="s">
        <v>1886</v>
      </c>
      <c r="H271" s="192" t="s">
        <v>1883</v>
      </c>
      <c r="I271" s="193" t="s">
        <v>1884</v>
      </c>
      <c r="J271" s="198"/>
      <c r="K271"/>
      <c r="L271" s="194"/>
      <c r="M271" s="159" t="s">
        <v>1885</v>
      </c>
      <c r="N271"/>
      <c r="O271" s="194"/>
      <c r="P271" s="159" t="s">
        <v>66</v>
      </c>
      <c r="Q271" s="192"/>
      <c r="R271" s="199" t="str">
        <f>IF(promesas[[#This Row],[Fecha de Pago]]="", "", TEXT(promesas[[#This Row],[Fecha de Pago]], "mmm"))</f>
        <v/>
      </c>
      <c r="S271" s="12" t="str">
        <f>IF(promesas[[#This Row],[Fecha  promesa de pago]]="", "", TEXT(promesas[[#This Row],[Fecha  promesa de pago]], "mmm"))</f>
        <v/>
      </c>
      <c r="T271" s="13" t="str">
        <f>IF(promesas[[#This Row],[Fecha de Pago]]="", "", TEXT(promesas[[#This Row],[Fecha de Pago]], "dd/mmm"))</f>
        <v/>
      </c>
      <c r="U271" s="13" t="str">
        <f>IF(promesas[[#This Row],[Fecha  promesa de pago]]="", "", TEXT(promesas[[#This Row],[Fecha  promesa de pago]], "dd/mmm"))</f>
        <v/>
      </c>
      <c r="V271" s="14" t="str">
        <f>IF(LEN(TRIM(promesas[[#This Row],[Fecha  promesa de pago]]))&gt;0,1,"")</f>
        <v/>
      </c>
      <c r="W271" s="14" t="str">
        <f>IF(LEN(TRIM(promesas[[#This Row],[Fecha de Pago]]))&gt;0,1,"")</f>
        <v/>
      </c>
    </row>
    <row r="272" spans="1:23" ht="15.75" customHeight="1" x14ac:dyDescent="0.25">
      <c r="A272" s="11" t="str">
        <f>TEXT(promesas[[#This Row],[Marca temporal]],"dd/mmm")</f>
        <v>11/may</v>
      </c>
      <c r="B272" s="189">
        <v>46153.51921943287</v>
      </c>
      <c r="C272" s="190" t="s">
        <v>1897</v>
      </c>
      <c r="D272" s="190">
        <v>63175912</v>
      </c>
      <c r="E272" s="191">
        <v>173075250000</v>
      </c>
      <c r="F272" s="190" t="s">
        <v>3980</v>
      </c>
      <c r="G272" s="190" t="s">
        <v>1886</v>
      </c>
      <c r="H272" s="192" t="s">
        <v>1883</v>
      </c>
      <c r="I272" s="193" t="s">
        <v>1884</v>
      </c>
      <c r="J272" s="198"/>
      <c r="K272"/>
      <c r="L272" s="194"/>
      <c r="M272" s="159" t="s">
        <v>1885</v>
      </c>
      <c r="N272"/>
      <c r="O272" s="194"/>
      <c r="P272" t="s">
        <v>261</v>
      </c>
      <c r="Q272" s="192"/>
      <c r="R272" s="199" t="str">
        <f>IF(promesas[[#This Row],[Fecha de Pago]]="", "", TEXT(promesas[[#This Row],[Fecha de Pago]], "mmm"))</f>
        <v/>
      </c>
      <c r="S272" s="12" t="str">
        <f>IF(promesas[[#This Row],[Fecha  promesa de pago]]="", "", TEXT(promesas[[#This Row],[Fecha  promesa de pago]], "mmm"))</f>
        <v/>
      </c>
      <c r="T272" s="13" t="str">
        <f>IF(promesas[[#This Row],[Fecha de Pago]]="", "", TEXT(promesas[[#This Row],[Fecha de Pago]], "dd/mmm"))</f>
        <v/>
      </c>
      <c r="U272" s="13" t="str">
        <f>IF(promesas[[#This Row],[Fecha  promesa de pago]]="", "", TEXT(promesas[[#This Row],[Fecha  promesa de pago]], "dd/mmm"))</f>
        <v/>
      </c>
      <c r="V272" s="14" t="str">
        <f>IF(LEN(TRIM(promesas[[#This Row],[Fecha  promesa de pago]]))&gt;0,1,"")</f>
        <v/>
      </c>
      <c r="W272" s="14" t="str">
        <f>IF(LEN(TRIM(promesas[[#This Row],[Fecha de Pago]]))&gt;0,1,"")</f>
        <v/>
      </c>
    </row>
    <row r="273" spans="1:23" ht="15.75" customHeight="1" x14ac:dyDescent="0.25">
      <c r="A273" s="11" t="str">
        <f>TEXT(promesas[[#This Row],[Marca temporal]],"dd/mmm")</f>
        <v>11/may</v>
      </c>
      <c r="B273" s="189">
        <v>46153.521910254625</v>
      </c>
      <c r="C273" s="190" t="s">
        <v>1897</v>
      </c>
      <c r="D273" s="190">
        <v>63242228</v>
      </c>
      <c r="E273" s="191">
        <v>367055540000</v>
      </c>
      <c r="F273" s="190" t="s">
        <v>4813</v>
      </c>
      <c r="G273" s="190" t="s">
        <v>1886</v>
      </c>
      <c r="H273" s="192" t="s">
        <v>1891</v>
      </c>
      <c r="I273" s="193" t="s">
        <v>1888</v>
      </c>
      <c r="J273" s="198"/>
      <c r="K273"/>
      <c r="L273" s="194"/>
      <c r="M273" s="159" t="s">
        <v>1889</v>
      </c>
      <c r="N273" s="161">
        <v>46146</v>
      </c>
      <c r="O273" s="169">
        <v>98.79</v>
      </c>
      <c r="P273" s="159" t="s">
        <v>66</v>
      </c>
      <c r="Q273" s="192"/>
      <c r="R273" s="199" t="str">
        <f>IF(promesas[[#This Row],[Fecha de Pago]]="", "", TEXT(promesas[[#This Row],[Fecha de Pago]], "mmm"))</f>
        <v>may</v>
      </c>
      <c r="S273" s="12" t="str">
        <f>IF(promesas[[#This Row],[Fecha  promesa de pago]]="", "", TEXT(promesas[[#This Row],[Fecha  promesa de pago]], "mmm"))</f>
        <v/>
      </c>
      <c r="T273" s="13" t="str">
        <f>IF(promesas[[#This Row],[Fecha de Pago]]="", "", TEXT(promesas[[#This Row],[Fecha de Pago]], "dd/mmm"))</f>
        <v>04/may</v>
      </c>
      <c r="U273" s="13" t="str">
        <f>IF(promesas[[#This Row],[Fecha  promesa de pago]]="", "", TEXT(promesas[[#This Row],[Fecha  promesa de pago]], "dd/mmm"))</f>
        <v/>
      </c>
      <c r="V273" s="14" t="str">
        <f>IF(LEN(TRIM(promesas[[#This Row],[Fecha  promesa de pago]]))&gt;0,1,"")</f>
        <v/>
      </c>
      <c r="W273" s="14">
        <f>IF(LEN(TRIM(promesas[[#This Row],[Fecha de Pago]]))&gt;0,1,"")</f>
        <v>1</v>
      </c>
    </row>
    <row r="274" spans="1:23" ht="15.75" customHeight="1" x14ac:dyDescent="0.25">
      <c r="A274" s="11" t="str">
        <f>TEXT(promesas[[#This Row],[Marca temporal]],"dd/mmm")</f>
        <v>11/may</v>
      </c>
      <c r="B274" s="189">
        <v>46153.523243935182</v>
      </c>
      <c r="C274" s="190" t="s">
        <v>1897</v>
      </c>
      <c r="D274" s="190">
        <v>63246343</v>
      </c>
      <c r="E274" s="191">
        <v>358371710000</v>
      </c>
      <c r="F274" s="190" t="s">
        <v>4816</v>
      </c>
      <c r="G274" s="190" t="s">
        <v>1886</v>
      </c>
      <c r="H274" s="192" t="s">
        <v>1883</v>
      </c>
      <c r="I274" s="193" t="s">
        <v>1895</v>
      </c>
      <c r="J274" s="198"/>
      <c r="K274"/>
      <c r="L274" s="194"/>
      <c r="M274" s="159" t="s">
        <v>1885</v>
      </c>
      <c r="N274"/>
      <c r="O274" s="194"/>
      <c r="P274" t="s">
        <v>261</v>
      </c>
      <c r="Q274" s="192"/>
      <c r="R274" s="199" t="str">
        <f>IF(promesas[[#This Row],[Fecha de Pago]]="", "", TEXT(promesas[[#This Row],[Fecha de Pago]], "mmm"))</f>
        <v/>
      </c>
      <c r="S274" s="12" t="str">
        <f>IF(promesas[[#This Row],[Fecha  promesa de pago]]="", "", TEXT(promesas[[#This Row],[Fecha  promesa de pago]], "mmm"))</f>
        <v/>
      </c>
      <c r="T274" s="13" t="str">
        <f>IF(promesas[[#This Row],[Fecha de Pago]]="", "", TEXT(promesas[[#This Row],[Fecha de Pago]], "dd/mmm"))</f>
        <v/>
      </c>
      <c r="U274" s="13" t="str">
        <f>IF(promesas[[#This Row],[Fecha  promesa de pago]]="", "", TEXT(promesas[[#This Row],[Fecha  promesa de pago]], "dd/mmm"))</f>
        <v/>
      </c>
      <c r="V274" s="14" t="str">
        <f>IF(LEN(TRIM(promesas[[#This Row],[Fecha  promesa de pago]]))&gt;0,1,"")</f>
        <v/>
      </c>
      <c r="W274" s="14" t="str">
        <f>IF(LEN(TRIM(promesas[[#This Row],[Fecha de Pago]]))&gt;0,1,"")</f>
        <v/>
      </c>
    </row>
    <row r="275" spans="1:23" ht="15.75" customHeight="1" x14ac:dyDescent="0.25">
      <c r="A275" s="11" t="str">
        <f>TEXT(promesas[[#This Row],[Marca temporal]],"dd/mmm")</f>
        <v>11/may</v>
      </c>
      <c r="B275" s="189">
        <v>46153.525728599532</v>
      </c>
      <c r="C275" s="190" t="s">
        <v>1897</v>
      </c>
      <c r="D275" s="190">
        <v>63309512</v>
      </c>
      <c r="E275" s="191">
        <v>366053870000</v>
      </c>
      <c r="F275" s="190" t="s">
        <v>4822</v>
      </c>
      <c r="G275" s="190" t="s">
        <v>1886</v>
      </c>
      <c r="H275" s="192" t="s">
        <v>1883</v>
      </c>
      <c r="I275" s="193" t="s">
        <v>1887</v>
      </c>
      <c r="J275" s="198"/>
      <c r="K275"/>
      <c r="L275" s="194"/>
      <c r="M275" s="159" t="s">
        <v>1885</v>
      </c>
      <c r="N275"/>
      <c r="O275" s="194"/>
      <c r="P275" s="159" t="s">
        <v>66</v>
      </c>
      <c r="Q275" s="192"/>
      <c r="R275" s="199" t="str">
        <f>IF(promesas[[#This Row],[Fecha de Pago]]="", "", TEXT(promesas[[#This Row],[Fecha de Pago]], "mmm"))</f>
        <v/>
      </c>
      <c r="S275" s="12" t="str">
        <f>IF(promesas[[#This Row],[Fecha  promesa de pago]]="", "", TEXT(promesas[[#This Row],[Fecha  promesa de pago]], "mmm"))</f>
        <v/>
      </c>
      <c r="T275" s="13" t="str">
        <f>IF(promesas[[#This Row],[Fecha de Pago]]="", "", TEXT(promesas[[#This Row],[Fecha de Pago]], "dd/mmm"))</f>
        <v/>
      </c>
      <c r="U275" s="13" t="str">
        <f>IF(promesas[[#This Row],[Fecha  promesa de pago]]="", "", TEXT(promesas[[#This Row],[Fecha  promesa de pago]], "dd/mmm"))</f>
        <v/>
      </c>
      <c r="V275" s="14" t="str">
        <f>IF(LEN(TRIM(promesas[[#This Row],[Fecha  promesa de pago]]))&gt;0,1,"")</f>
        <v/>
      </c>
      <c r="W275" s="14" t="str">
        <f>IF(LEN(TRIM(promesas[[#This Row],[Fecha de Pago]]))&gt;0,1,"")</f>
        <v/>
      </c>
    </row>
    <row r="276" spans="1:23" ht="15.75" customHeight="1" x14ac:dyDescent="0.25">
      <c r="A276" s="11" t="str">
        <f>TEXT(promesas[[#This Row],[Marca temporal]],"dd/mmm")</f>
        <v>11/may</v>
      </c>
      <c r="B276" s="189">
        <v>46153.528045451385</v>
      </c>
      <c r="C276" s="190" t="s">
        <v>1897</v>
      </c>
      <c r="D276" s="190">
        <v>61403797</v>
      </c>
      <c r="E276" s="191">
        <v>355376090000</v>
      </c>
      <c r="F276" s="190" t="s">
        <v>338</v>
      </c>
      <c r="G276" s="190" t="s">
        <v>1886</v>
      </c>
      <c r="H276" s="192" t="s">
        <v>1883</v>
      </c>
      <c r="I276" s="193" t="s">
        <v>1892</v>
      </c>
      <c r="J276" s="198"/>
      <c r="K276"/>
      <c r="L276" s="194"/>
      <c r="M276" s="159" t="s">
        <v>1885</v>
      </c>
      <c r="N276"/>
      <c r="O276" s="194"/>
      <c r="P276" t="s">
        <v>2230</v>
      </c>
      <c r="Q276" s="192"/>
      <c r="R276" s="199" t="str">
        <f>IF(promesas[[#This Row],[Fecha de Pago]]="", "", TEXT(promesas[[#This Row],[Fecha de Pago]], "mmm"))</f>
        <v/>
      </c>
      <c r="S276" s="12" t="str">
        <f>IF(promesas[[#This Row],[Fecha  promesa de pago]]="", "", TEXT(promesas[[#This Row],[Fecha  promesa de pago]], "mmm"))</f>
        <v/>
      </c>
      <c r="T276" s="13" t="str">
        <f>IF(promesas[[#This Row],[Fecha de Pago]]="", "", TEXT(promesas[[#This Row],[Fecha de Pago]], "dd/mmm"))</f>
        <v/>
      </c>
      <c r="U276" s="13" t="str">
        <f>IF(promesas[[#This Row],[Fecha  promesa de pago]]="", "", TEXT(promesas[[#This Row],[Fecha  promesa de pago]], "dd/mmm"))</f>
        <v/>
      </c>
      <c r="V276" s="14" t="str">
        <f>IF(LEN(TRIM(promesas[[#This Row],[Fecha  promesa de pago]]))&gt;0,1,"")</f>
        <v/>
      </c>
      <c r="W276" s="14" t="str">
        <f>IF(LEN(TRIM(promesas[[#This Row],[Fecha de Pago]]))&gt;0,1,"")</f>
        <v/>
      </c>
    </row>
    <row r="277" spans="1:23" ht="15.75" customHeight="1" x14ac:dyDescent="0.25">
      <c r="A277" s="11" t="str">
        <f>TEXT(promesas[[#This Row],[Marca temporal]],"dd/mmm")</f>
        <v>11/may</v>
      </c>
      <c r="B277" s="189">
        <v>46153.52950016204</v>
      </c>
      <c r="C277" s="190" t="s">
        <v>1897</v>
      </c>
      <c r="D277" s="190">
        <v>63337433</v>
      </c>
      <c r="E277" s="191">
        <v>363013180000</v>
      </c>
      <c r="F277" s="190" t="s">
        <v>3893</v>
      </c>
      <c r="G277" s="190" t="s">
        <v>1886</v>
      </c>
      <c r="H277" s="192" t="s">
        <v>1883</v>
      </c>
      <c r="I277" s="193" t="s">
        <v>1892</v>
      </c>
      <c r="J277" s="198"/>
      <c r="K277"/>
      <c r="L277" s="194"/>
      <c r="M277" s="159" t="s">
        <v>1885</v>
      </c>
      <c r="N277"/>
      <c r="O277" s="194"/>
      <c r="P277" s="159" t="s">
        <v>66</v>
      </c>
      <c r="Q277" s="192"/>
      <c r="R277" s="199" t="str">
        <f>IF(promesas[[#This Row],[Fecha de Pago]]="", "", TEXT(promesas[[#This Row],[Fecha de Pago]], "mmm"))</f>
        <v/>
      </c>
      <c r="S277" s="12" t="str">
        <f>IF(promesas[[#This Row],[Fecha  promesa de pago]]="", "", TEXT(promesas[[#This Row],[Fecha  promesa de pago]], "mmm"))</f>
        <v/>
      </c>
      <c r="T277" s="13" t="str">
        <f>IF(promesas[[#This Row],[Fecha de Pago]]="", "", TEXT(promesas[[#This Row],[Fecha de Pago]], "dd/mmm"))</f>
        <v/>
      </c>
      <c r="U277" s="13" t="str">
        <f>IF(promesas[[#This Row],[Fecha  promesa de pago]]="", "", TEXT(promesas[[#This Row],[Fecha  promesa de pago]], "dd/mmm"))</f>
        <v/>
      </c>
      <c r="V277" s="14" t="str">
        <f>IF(LEN(TRIM(promesas[[#This Row],[Fecha  promesa de pago]]))&gt;0,1,"")</f>
        <v/>
      </c>
      <c r="W277" s="14" t="str">
        <f>IF(LEN(TRIM(promesas[[#This Row],[Fecha de Pago]]))&gt;0,1,"")</f>
        <v/>
      </c>
    </row>
    <row r="278" spans="1:23" ht="15.75" customHeight="1" x14ac:dyDescent="0.25">
      <c r="A278" s="11" t="str">
        <f>TEXT(promesas[[#This Row],[Marca temporal]],"dd/mmm")</f>
        <v>11/may</v>
      </c>
      <c r="B278" s="189">
        <v>46153.530700578704</v>
      </c>
      <c r="C278" s="190" t="s">
        <v>1897</v>
      </c>
      <c r="D278" s="190">
        <v>63345226</v>
      </c>
      <c r="E278" s="191">
        <v>223023930000</v>
      </c>
      <c r="F278" s="190" t="s">
        <v>120</v>
      </c>
      <c r="G278" s="190" t="s">
        <v>1886</v>
      </c>
      <c r="H278" s="192" t="s">
        <v>1890</v>
      </c>
      <c r="I278" s="193" t="s">
        <v>1892</v>
      </c>
      <c r="J278" s="198"/>
      <c r="K278"/>
      <c r="L278" s="194"/>
      <c r="M278" s="159" t="s">
        <v>1885</v>
      </c>
      <c r="N278"/>
      <c r="O278" s="194"/>
      <c r="P278" s="159" t="s">
        <v>66</v>
      </c>
      <c r="Q278" s="192"/>
      <c r="R278" s="199" t="str">
        <f>IF(promesas[[#This Row],[Fecha de Pago]]="", "", TEXT(promesas[[#This Row],[Fecha de Pago]], "mmm"))</f>
        <v/>
      </c>
      <c r="S278" s="12" t="str">
        <f>IF(promesas[[#This Row],[Fecha  promesa de pago]]="", "", TEXT(promesas[[#This Row],[Fecha  promesa de pago]], "mmm"))</f>
        <v/>
      </c>
      <c r="T278" s="13" t="str">
        <f>IF(promesas[[#This Row],[Fecha de Pago]]="", "", TEXT(promesas[[#This Row],[Fecha de Pago]], "dd/mmm"))</f>
        <v/>
      </c>
      <c r="U278" s="13" t="str">
        <f>IF(promesas[[#This Row],[Fecha  promesa de pago]]="", "", TEXT(promesas[[#This Row],[Fecha  promesa de pago]], "dd/mmm"))</f>
        <v/>
      </c>
      <c r="V278" s="14" t="str">
        <f>IF(LEN(TRIM(promesas[[#This Row],[Fecha  promesa de pago]]))&gt;0,1,"")</f>
        <v/>
      </c>
      <c r="W278" s="14" t="str">
        <f>IF(LEN(TRIM(promesas[[#This Row],[Fecha de Pago]]))&gt;0,1,"")</f>
        <v/>
      </c>
    </row>
    <row r="279" spans="1:23" ht="15.75" customHeight="1" x14ac:dyDescent="0.25">
      <c r="A279" s="11" t="str">
        <f>TEXT(promesas[[#This Row],[Marca temporal]],"dd/mmm")</f>
        <v>11/may</v>
      </c>
      <c r="B279" s="189">
        <v>46153.53438394676</v>
      </c>
      <c r="C279" s="190" t="s">
        <v>1897</v>
      </c>
      <c r="D279" s="190">
        <v>63360064</v>
      </c>
      <c r="E279" s="191">
        <v>354386030000</v>
      </c>
      <c r="F279" s="190" t="s">
        <v>265</v>
      </c>
      <c r="G279" s="190" t="s">
        <v>1886</v>
      </c>
      <c r="H279" s="192" t="s">
        <v>1883</v>
      </c>
      <c r="I279" s="193" t="s">
        <v>1884</v>
      </c>
      <c r="J279" s="198"/>
      <c r="K279" s="161">
        <v>46157</v>
      </c>
      <c r="L279" s="169">
        <v>35</v>
      </c>
      <c r="M279" s="159" t="s">
        <v>1885</v>
      </c>
      <c r="N279"/>
      <c r="O279" s="194"/>
      <c r="P279" t="s">
        <v>2230</v>
      </c>
      <c r="Q279" s="192"/>
      <c r="R279" s="199" t="str">
        <f>IF(promesas[[#This Row],[Fecha de Pago]]="", "", TEXT(promesas[[#This Row],[Fecha de Pago]], "mmm"))</f>
        <v/>
      </c>
      <c r="S279" s="12" t="str">
        <f>IF(promesas[[#This Row],[Fecha  promesa de pago]]="", "", TEXT(promesas[[#This Row],[Fecha  promesa de pago]], "mmm"))</f>
        <v>may</v>
      </c>
      <c r="T279" s="13" t="str">
        <f>IF(promesas[[#This Row],[Fecha de Pago]]="", "", TEXT(promesas[[#This Row],[Fecha de Pago]], "dd/mmm"))</f>
        <v/>
      </c>
      <c r="U279" s="13" t="str">
        <f>IF(promesas[[#This Row],[Fecha  promesa de pago]]="", "", TEXT(promesas[[#This Row],[Fecha  promesa de pago]], "dd/mmm"))</f>
        <v>15/may</v>
      </c>
      <c r="V279" s="14">
        <f>IF(LEN(TRIM(promesas[[#This Row],[Fecha  promesa de pago]]))&gt;0,1,"")</f>
        <v>1</v>
      </c>
      <c r="W279" s="14" t="str">
        <f>IF(LEN(TRIM(promesas[[#This Row],[Fecha de Pago]]))&gt;0,1,"")</f>
        <v/>
      </c>
    </row>
    <row r="280" spans="1:23" ht="15.75" customHeight="1" x14ac:dyDescent="0.25">
      <c r="A280" s="11" t="str">
        <f>TEXT(promesas[[#This Row],[Marca temporal]],"dd/mmm")</f>
        <v>11/may</v>
      </c>
      <c r="B280" s="189">
        <v>46153.536254525461</v>
      </c>
      <c r="C280" s="190" t="s">
        <v>1897</v>
      </c>
      <c r="D280" s="190">
        <v>63392944</v>
      </c>
      <c r="E280" s="191">
        <v>362062100000</v>
      </c>
      <c r="F280" s="190" t="s">
        <v>4830</v>
      </c>
      <c r="G280" s="190" t="s">
        <v>1886</v>
      </c>
      <c r="H280" s="192" t="s">
        <v>1891</v>
      </c>
      <c r="I280" s="193" t="s">
        <v>1895</v>
      </c>
      <c r="J280" s="198"/>
      <c r="K280"/>
      <c r="L280" s="194"/>
      <c r="M280" s="159" t="s">
        <v>1885</v>
      </c>
      <c r="N280"/>
      <c r="O280" s="194"/>
      <c r="P280" s="159" t="s">
        <v>66</v>
      </c>
      <c r="Q280" s="192"/>
      <c r="R280" s="199" t="str">
        <f>IF(promesas[[#This Row],[Fecha de Pago]]="", "", TEXT(promesas[[#This Row],[Fecha de Pago]], "mmm"))</f>
        <v/>
      </c>
      <c r="S280" s="12" t="str">
        <f>IF(promesas[[#This Row],[Fecha  promesa de pago]]="", "", TEXT(promesas[[#This Row],[Fecha  promesa de pago]], "mmm"))</f>
        <v/>
      </c>
      <c r="T280" s="13" t="str">
        <f>IF(promesas[[#This Row],[Fecha de Pago]]="", "", TEXT(promesas[[#This Row],[Fecha de Pago]], "dd/mmm"))</f>
        <v/>
      </c>
      <c r="U280" s="13" t="str">
        <f>IF(promesas[[#This Row],[Fecha  promesa de pago]]="", "", TEXT(promesas[[#This Row],[Fecha  promesa de pago]], "dd/mmm"))</f>
        <v/>
      </c>
      <c r="V280" s="14" t="str">
        <f>IF(LEN(TRIM(promesas[[#This Row],[Fecha  promesa de pago]]))&gt;0,1,"")</f>
        <v/>
      </c>
      <c r="W280" s="14" t="str">
        <f>IF(LEN(TRIM(promesas[[#This Row],[Fecha de Pago]]))&gt;0,1,"")</f>
        <v/>
      </c>
    </row>
    <row r="281" spans="1:23" ht="15.75" customHeight="1" x14ac:dyDescent="0.25">
      <c r="A281" s="11" t="str">
        <f>TEXT(promesas[[#This Row],[Marca temporal]],"dd/mmm")</f>
        <v>11/may</v>
      </c>
      <c r="B281" s="189">
        <v>46153.537689351855</v>
      </c>
      <c r="C281" s="190" t="s">
        <v>1897</v>
      </c>
      <c r="D281" s="190">
        <v>63417972</v>
      </c>
      <c r="E281" s="191">
        <v>367022530000</v>
      </c>
      <c r="F281" s="190" t="s">
        <v>3920</v>
      </c>
      <c r="G281" s="190" t="s">
        <v>1886</v>
      </c>
      <c r="H281" s="192" t="s">
        <v>1883</v>
      </c>
      <c r="I281" s="193" t="s">
        <v>1892</v>
      </c>
      <c r="J281" s="198"/>
      <c r="K281"/>
      <c r="L281" s="194"/>
      <c r="M281" s="159" t="s">
        <v>1885</v>
      </c>
      <c r="N281"/>
      <c r="O281" s="194"/>
      <c r="P281" s="159" t="s">
        <v>66</v>
      </c>
      <c r="Q281" s="192"/>
      <c r="R281" s="199" t="str">
        <f>IF(promesas[[#This Row],[Fecha de Pago]]="", "", TEXT(promesas[[#This Row],[Fecha de Pago]], "mmm"))</f>
        <v/>
      </c>
      <c r="S281" s="12" t="str">
        <f>IF(promesas[[#This Row],[Fecha  promesa de pago]]="", "", TEXT(promesas[[#This Row],[Fecha  promesa de pago]], "mmm"))</f>
        <v/>
      </c>
      <c r="T281" s="13" t="str">
        <f>IF(promesas[[#This Row],[Fecha de Pago]]="", "", TEXT(promesas[[#This Row],[Fecha de Pago]], "dd/mmm"))</f>
        <v/>
      </c>
      <c r="U281" s="13" t="str">
        <f>IF(promesas[[#This Row],[Fecha  promesa de pago]]="", "", TEXT(promesas[[#This Row],[Fecha  promesa de pago]], "dd/mmm"))</f>
        <v/>
      </c>
      <c r="V281" s="14" t="str">
        <f>IF(LEN(TRIM(promesas[[#This Row],[Fecha  promesa de pago]]))&gt;0,1,"")</f>
        <v/>
      </c>
      <c r="W281" s="14" t="str">
        <f>IF(LEN(TRIM(promesas[[#This Row],[Fecha de Pago]]))&gt;0,1,"")</f>
        <v/>
      </c>
    </row>
    <row r="282" spans="1:23" ht="15.75" customHeight="1" x14ac:dyDescent="0.25">
      <c r="A282" s="11" t="str">
        <f>TEXT(promesas[[#This Row],[Marca temporal]],"dd/mmm")</f>
        <v>11/may</v>
      </c>
      <c r="B282" s="189">
        <v>46153.539944432865</v>
      </c>
      <c r="C282" s="190" t="s">
        <v>1897</v>
      </c>
      <c r="D282" s="190">
        <v>63432157</v>
      </c>
      <c r="E282" s="191">
        <v>366082850000</v>
      </c>
      <c r="F282" s="190" t="s">
        <v>4838</v>
      </c>
      <c r="G282" s="190" t="s">
        <v>1886</v>
      </c>
      <c r="H282" s="192" t="s">
        <v>1883</v>
      </c>
      <c r="I282" s="193" t="s">
        <v>1887</v>
      </c>
      <c r="J282" s="198"/>
      <c r="K282"/>
      <c r="L282" s="194"/>
      <c r="M282" s="159" t="s">
        <v>1885</v>
      </c>
      <c r="N282"/>
      <c r="O282" s="194"/>
      <c r="P282" t="s">
        <v>261</v>
      </c>
      <c r="Q282" s="192"/>
      <c r="R282" s="199" t="str">
        <f>IF(promesas[[#This Row],[Fecha de Pago]]="", "", TEXT(promesas[[#This Row],[Fecha de Pago]], "mmm"))</f>
        <v/>
      </c>
      <c r="S282" s="12" t="str">
        <f>IF(promesas[[#This Row],[Fecha  promesa de pago]]="", "", TEXT(promesas[[#This Row],[Fecha  promesa de pago]], "mmm"))</f>
        <v/>
      </c>
      <c r="T282" s="13" t="str">
        <f>IF(promesas[[#This Row],[Fecha de Pago]]="", "", TEXT(promesas[[#This Row],[Fecha de Pago]], "dd/mmm"))</f>
        <v/>
      </c>
      <c r="U282" s="13" t="str">
        <f>IF(promesas[[#This Row],[Fecha  promesa de pago]]="", "", TEXT(promesas[[#This Row],[Fecha  promesa de pago]], "dd/mmm"))</f>
        <v/>
      </c>
      <c r="V282" s="14" t="str">
        <f>IF(LEN(TRIM(promesas[[#This Row],[Fecha  promesa de pago]]))&gt;0,1,"")</f>
        <v/>
      </c>
      <c r="W282" s="14" t="str">
        <f>IF(LEN(TRIM(promesas[[#This Row],[Fecha de Pago]]))&gt;0,1,"")</f>
        <v/>
      </c>
    </row>
    <row r="283" spans="1:23" ht="15.75" customHeight="1" x14ac:dyDescent="0.25">
      <c r="A283" s="11" t="str">
        <f>TEXT(promesas[[#This Row],[Marca temporal]],"dd/mmm")</f>
        <v>11/may</v>
      </c>
      <c r="B283" s="189">
        <v>46153.584431145835</v>
      </c>
      <c r="C283" s="190" t="s">
        <v>1897</v>
      </c>
      <c r="D283" s="190">
        <v>69601798</v>
      </c>
      <c r="E283" s="191">
        <v>361023570000</v>
      </c>
      <c r="F283" s="190" t="s">
        <v>5622</v>
      </c>
      <c r="G283" s="190" t="s">
        <v>1886</v>
      </c>
      <c r="H283" s="192" t="s">
        <v>1883</v>
      </c>
      <c r="I283" s="193" t="s">
        <v>1893</v>
      </c>
      <c r="J283" s="198"/>
      <c r="K283"/>
      <c r="L283" s="194"/>
      <c r="M283" s="159" t="s">
        <v>1885</v>
      </c>
      <c r="N283"/>
      <c r="O283" s="194"/>
      <c r="P283" t="s">
        <v>2230</v>
      </c>
      <c r="Q283" s="192"/>
      <c r="R283" s="199" t="str">
        <f>IF(promesas[[#This Row],[Fecha de Pago]]="", "", TEXT(promesas[[#This Row],[Fecha de Pago]], "mmm"))</f>
        <v/>
      </c>
      <c r="S283" s="12" t="str">
        <f>IF(promesas[[#This Row],[Fecha  promesa de pago]]="", "", TEXT(promesas[[#This Row],[Fecha  promesa de pago]], "mmm"))</f>
        <v/>
      </c>
      <c r="T283" s="13" t="str">
        <f>IF(promesas[[#This Row],[Fecha de Pago]]="", "", TEXT(promesas[[#This Row],[Fecha de Pago]], "dd/mmm"))</f>
        <v/>
      </c>
      <c r="U283" s="13" t="str">
        <f>IF(promesas[[#This Row],[Fecha  promesa de pago]]="", "", TEXT(promesas[[#This Row],[Fecha  promesa de pago]], "dd/mmm"))</f>
        <v/>
      </c>
      <c r="V283" s="14" t="str">
        <f>IF(LEN(TRIM(promesas[[#This Row],[Fecha  promesa de pago]]))&gt;0,1,"")</f>
        <v/>
      </c>
      <c r="W283" s="14" t="str">
        <f>IF(LEN(TRIM(promesas[[#This Row],[Fecha de Pago]]))&gt;0,1,"")</f>
        <v/>
      </c>
    </row>
    <row r="284" spans="1:23" ht="15.75" customHeight="1" x14ac:dyDescent="0.25">
      <c r="A284" s="11" t="str">
        <f>TEXT(promesas[[#This Row],[Marca temporal]],"dd/mmm")</f>
        <v>11/may</v>
      </c>
      <c r="B284" s="189">
        <v>46153.58713965278</v>
      </c>
      <c r="C284" s="190" t="s">
        <v>1897</v>
      </c>
      <c r="D284" s="190">
        <v>63500846</v>
      </c>
      <c r="E284" s="191">
        <v>361013340000</v>
      </c>
      <c r="F284" s="190" t="s">
        <v>4848</v>
      </c>
      <c r="G284" s="190" t="s">
        <v>1886</v>
      </c>
      <c r="H284" s="192" t="s">
        <v>1883</v>
      </c>
      <c r="I284" s="193" t="s">
        <v>1887</v>
      </c>
      <c r="J284" s="198"/>
      <c r="K284"/>
      <c r="L284" s="194"/>
      <c r="M284" s="159" t="s">
        <v>1885</v>
      </c>
      <c r="N284"/>
      <c r="O284" s="194"/>
      <c r="P284" t="s">
        <v>261</v>
      </c>
      <c r="Q284" s="192"/>
      <c r="R284" s="199" t="str">
        <f>IF(promesas[[#This Row],[Fecha de Pago]]="", "", TEXT(promesas[[#This Row],[Fecha de Pago]], "mmm"))</f>
        <v/>
      </c>
      <c r="S284" s="12" t="str">
        <f>IF(promesas[[#This Row],[Fecha  promesa de pago]]="", "", TEXT(promesas[[#This Row],[Fecha  promesa de pago]], "mmm"))</f>
        <v/>
      </c>
      <c r="T284" s="13" t="str">
        <f>IF(promesas[[#This Row],[Fecha de Pago]]="", "", TEXT(promesas[[#This Row],[Fecha de Pago]], "dd/mmm"))</f>
        <v/>
      </c>
      <c r="U284" s="13" t="str">
        <f>IF(promesas[[#This Row],[Fecha  promesa de pago]]="", "", TEXT(promesas[[#This Row],[Fecha  promesa de pago]], "dd/mmm"))</f>
        <v/>
      </c>
      <c r="V284" s="14" t="str">
        <f>IF(LEN(TRIM(promesas[[#This Row],[Fecha  promesa de pago]]))&gt;0,1,"")</f>
        <v/>
      </c>
      <c r="W284" s="14" t="str">
        <f>IF(LEN(TRIM(promesas[[#This Row],[Fecha de Pago]]))&gt;0,1,"")</f>
        <v/>
      </c>
    </row>
    <row r="285" spans="1:23" ht="15.75" customHeight="1" x14ac:dyDescent="0.25">
      <c r="A285" s="11" t="str">
        <f>TEXT(promesas[[#This Row],[Marca temporal]],"dd/mmm")</f>
        <v>11/may</v>
      </c>
      <c r="B285" s="189">
        <v>46153.589074710646</v>
      </c>
      <c r="C285" s="190" t="s">
        <v>1897</v>
      </c>
      <c r="D285" s="190">
        <v>63515026</v>
      </c>
      <c r="E285" s="191">
        <v>355344960000</v>
      </c>
      <c r="F285" s="190" t="s">
        <v>4127</v>
      </c>
      <c r="G285" s="190" t="s">
        <v>1886</v>
      </c>
      <c r="H285" s="192" t="s">
        <v>1883</v>
      </c>
      <c r="I285" s="193" t="s">
        <v>1895</v>
      </c>
      <c r="J285" s="198"/>
      <c r="K285"/>
      <c r="L285" s="194"/>
      <c r="M285" s="159" t="s">
        <v>1885</v>
      </c>
      <c r="N285"/>
      <c r="O285" s="194"/>
      <c r="P285" s="159" t="s">
        <v>66</v>
      </c>
      <c r="Q285" s="192"/>
      <c r="R285" s="199" t="str">
        <f>IF(promesas[[#This Row],[Fecha de Pago]]="", "", TEXT(promesas[[#This Row],[Fecha de Pago]], "mmm"))</f>
        <v/>
      </c>
      <c r="S285" s="12" t="str">
        <f>IF(promesas[[#This Row],[Fecha  promesa de pago]]="", "", TEXT(promesas[[#This Row],[Fecha  promesa de pago]], "mmm"))</f>
        <v/>
      </c>
      <c r="T285" s="13" t="str">
        <f>IF(promesas[[#This Row],[Fecha de Pago]]="", "", TEXT(promesas[[#This Row],[Fecha de Pago]], "dd/mmm"))</f>
        <v/>
      </c>
      <c r="U285" s="13" t="str">
        <f>IF(promesas[[#This Row],[Fecha  promesa de pago]]="", "", TEXT(promesas[[#This Row],[Fecha  promesa de pago]], "dd/mmm"))</f>
        <v/>
      </c>
      <c r="V285" s="14" t="str">
        <f>IF(LEN(TRIM(promesas[[#This Row],[Fecha  promesa de pago]]))&gt;0,1,"")</f>
        <v/>
      </c>
      <c r="W285" s="14" t="str">
        <f>IF(LEN(TRIM(promesas[[#This Row],[Fecha de Pago]]))&gt;0,1,"")</f>
        <v/>
      </c>
    </row>
    <row r="286" spans="1:23" ht="15.75" customHeight="1" x14ac:dyDescent="0.25">
      <c r="A286" s="11" t="str">
        <f>TEXT(promesas[[#This Row],[Marca temporal]],"dd/mmm")</f>
        <v>11/may</v>
      </c>
      <c r="B286" s="189">
        <v>46153.59150923611</v>
      </c>
      <c r="C286" s="190" t="s">
        <v>1897</v>
      </c>
      <c r="D286" s="190">
        <v>63563344</v>
      </c>
      <c r="E286" s="191">
        <v>358370890000</v>
      </c>
      <c r="F286" s="190" t="s">
        <v>4159</v>
      </c>
      <c r="G286" s="190" t="s">
        <v>1886</v>
      </c>
      <c r="H286" s="192" t="s">
        <v>1883</v>
      </c>
      <c r="I286" s="193" t="s">
        <v>1887</v>
      </c>
      <c r="J286" s="198"/>
      <c r="K286"/>
      <c r="L286" s="194"/>
      <c r="M286" s="159" t="s">
        <v>1885</v>
      </c>
      <c r="N286"/>
      <c r="O286" s="194"/>
      <c r="P286" t="s">
        <v>2230</v>
      </c>
      <c r="Q286" s="192"/>
      <c r="R286" s="199" t="str">
        <f>IF(promesas[[#This Row],[Fecha de Pago]]="", "", TEXT(promesas[[#This Row],[Fecha de Pago]], "mmm"))</f>
        <v/>
      </c>
      <c r="S286" s="12" t="str">
        <f>IF(promesas[[#This Row],[Fecha  promesa de pago]]="", "", TEXT(promesas[[#This Row],[Fecha  promesa de pago]], "mmm"))</f>
        <v/>
      </c>
      <c r="T286" s="13" t="str">
        <f>IF(promesas[[#This Row],[Fecha de Pago]]="", "", TEXT(promesas[[#This Row],[Fecha de Pago]], "dd/mmm"))</f>
        <v/>
      </c>
      <c r="U286" s="13" t="str">
        <f>IF(promesas[[#This Row],[Fecha  promesa de pago]]="", "", TEXT(promesas[[#This Row],[Fecha  promesa de pago]], "dd/mmm"))</f>
        <v/>
      </c>
      <c r="V286" s="14" t="str">
        <f>IF(LEN(TRIM(promesas[[#This Row],[Fecha  promesa de pago]]))&gt;0,1,"")</f>
        <v/>
      </c>
      <c r="W286" s="14" t="str">
        <f>IF(LEN(TRIM(promesas[[#This Row],[Fecha de Pago]]))&gt;0,1,"")</f>
        <v/>
      </c>
    </row>
    <row r="287" spans="1:23" ht="15.75" customHeight="1" x14ac:dyDescent="0.25">
      <c r="A287" s="11" t="str">
        <f>TEXT(promesas[[#This Row],[Marca temporal]],"dd/mmm")</f>
        <v>11/may</v>
      </c>
      <c r="B287" s="189">
        <v>46153.593085219909</v>
      </c>
      <c r="C287" s="190" t="s">
        <v>1897</v>
      </c>
      <c r="D287" s="190">
        <v>63636494</v>
      </c>
      <c r="E287" s="191">
        <v>364051150000</v>
      </c>
      <c r="F287" s="190" t="s">
        <v>4862</v>
      </c>
      <c r="G287" s="190" t="s">
        <v>1886</v>
      </c>
      <c r="H287" s="192" t="s">
        <v>1883</v>
      </c>
      <c r="I287" s="193" t="s">
        <v>1892</v>
      </c>
      <c r="J287" s="198"/>
      <c r="K287"/>
      <c r="L287" s="194"/>
      <c r="M287" s="159" t="s">
        <v>1885</v>
      </c>
      <c r="N287"/>
      <c r="O287" s="194"/>
      <c r="P287" s="159" t="s">
        <v>66</v>
      </c>
      <c r="Q287" s="192"/>
      <c r="R287" s="199" t="str">
        <f>IF(promesas[[#This Row],[Fecha de Pago]]="", "", TEXT(promesas[[#This Row],[Fecha de Pago]], "mmm"))</f>
        <v/>
      </c>
      <c r="S287" s="12" t="str">
        <f>IF(promesas[[#This Row],[Fecha  promesa de pago]]="", "", TEXT(promesas[[#This Row],[Fecha  promesa de pago]], "mmm"))</f>
        <v/>
      </c>
      <c r="T287" s="13" t="str">
        <f>IF(promesas[[#This Row],[Fecha de Pago]]="", "", TEXT(promesas[[#This Row],[Fecha de Pago]], "dd/mmm"))</f>
        <v/>
      </c>
      <c r="U287" s="13" t="str">
        <f>IF(promesas[[#This Row],[Fecha  promesa de pago]]="", "", TEXT(promesas[[#This Row],[Fecha  promesa de pago]], "dd/mmm"))</f>
        <v/>
      </c>
      <c r="V287" s="14" t="str">
        <f>IF(LEN(TRIM(promesas[[#This Row],[Fecha  promesa de pago]]))&gt;0,1,"")</f>
        <v/>
      </c>
      <c r="W287" s="14" t="str">
        <f>IF(LEN(TRIM(promesas[[#This Row],[Fecha de Pago]]))&gt;0,1,"")</f>
        <v/>
      </c>
    </row>
    <row r="288" spans="1:23" ht="15.75" customHeight="1" x14ac:dyDescent="0.25">
      <c r="A288" s="11" t="str">
        <f>TEXT(promesas[[#This Row],[Marca temporal]],"dd/mmm")</f>
        <v>11/may</v>
      </c>
      <c r="B288" s="189">
        <v>46153.595912974539</v>
      </c>
      <c r="C288" s="190" t="s">
        <v>1897</v>
      </c>
      <c r="D288" s="190">
        <v>63681191</v>
      </c>
      <c r="E288" s="191">
        <v>367087190000</v>
      </c>
      <c r="F288" s="190" t="s">
        <v>4868</v>
      </c>
      <c r="G288" s="190" t="s">
        <v>1886</v>
      </c>
      <c r="H288" s="192" t="s">
        <v>1883</v>
      </c>
      <c r="I288" s="193" t="s">
        <v>1887</v>
      </c>
      <c r="J288" s="198"/>
      <c r="K288"/>
      <c r="L288" s="194"/>
      <c r="M288" s="159" t="s">
        <v>1885</v>
      </c>
      <c r="N288"/>
      <c r="O288" s="194"/>
      <c r="P288" s="159" t="s">
        <v>66</v>
      </c>
      <c r="Q288" s="192"/>
      <c r="R288" s="199" t="str">
        <f>IF(promesas[[#This Row],[Fecha de Pago]]="", "", TEXT(promesas[[#This Row],[Fecha de Pago]], "mmm"))</f>
        <v/>
      </c>
      <c r="S288" s="12" t="str">
        <f>IF(promesas[[#This Row],[Fecha  promesa de pago]]="", "", TEXT(promesas[[#This Row],[Fecha  promesa de pago]], "mmm"))</f>
        <v/>
      </c>
      <c r="T288" s="13" t="str">
        <f>IF(promesas[[#This Row],[Fecha de Pago]]="", "", TEXT(promesas[[#This Row],[Fecha de Pago]], "dd/mmm"))</f>
        <v/>
      </c>
      <c r="U288" s="13" t="str">
        <f>IF(promesas[[#This Row],[Fecha  promesa de pago]]="", "", TEXT(promesas[[#This Row],[Fecha  promesa de pago]], "dd/mmm"))</f>
        <v/>
      </c>
      <c r="V288" s="14" t="str">
        <f>IF(LEN(TRIM(promesas[[#This Row],[Fecha  promesa de pago]]))&gt;0,1,"")</f>
        <v/>
      </c>
      <c r="W288" s="14" t="str">
        <f>IF(LEN(TRIM(promesas[[#This Row],[Fecha de Pago]]))&gt;0,1,"")</f>
        <v/>
      </c>
    </row>
    <row r="289" spans="1:23" ht="15.75" customHeight="1" x14ac:dyDescent="0.25">
      <c r="A289" s="11" t="str">
        <f>TEXT(promesas[[#This Row],[Marca temporal]],"dd/mmm")</f>
        <v>11/may</v>
      </c>
      <c r="B289" s="189">
        <v>46153.596632696761</v>
      </c>
      <c r="C289" s="190" t="s">
        <v>1897</v>
      </c>
      <c r="D289" s="190">
        <v>63787210</v>
      </c>
      <c r="E289" s="191">
        <v>367036390000</v>
      </c>
      <c r="F289" s="190" t="s">
        <v>4060</v>
      </c>
      <c r="G289" s="190" t="s">
        <v>1886</v>
      </c>
      <c r="H289" s="192" t="s">
        <v>1883</v>
      </c>
      <c r="I289" s="193" t="s">
        <v>1892</v>
      </c>
      <c r="J289" s="198"/>
      <c r="K289"/>
      <c r="L289" s="194"/>
      <c r="M289" s="159" t="s">
        <v>1885</v>
      </c>
      <c r="N289"/>
      <c r="O289" s="194"/>
      <c r="P289" s="159" t="s">
        <v>66</v>
      </c>
      <c r="Q289" s="192"/>
      <c r="R289" s="199" t="str">
        <f>IF(promesas[[#This Row],[Fecha de Pago]]="", "", TEXT(promesas[[#This Row],[Fecha de Pago]], "mmm"))</f>
        <v/>
      </c>
      <c r="S289" s="12" t="str">
        <f>IF(promesas[[#This Row],[Fecha  promesa de pago]]="", "", TEXT(promesas[[#This Row],[Fecha  promesa de pago]], "mmm"))</f>
        <v/>
      </c>
      <c r="T289" s="13" t="str">
        <f>IF(promesas[[#This Row],[Fecha de Pago]]="", "", TEXT(promesas[[#This Row],[Fecha de Pago]], "dd/mmm"))</f>
        <v/>
      </c>
      <c r="U289" s="13" t="str">
        <f>IF(promesas[[#This Row],[Fecha  promesa de pago]]="", "", TEXT(promesas[[#This Row],[Fecha  promesa de pago]], "dd/mmm"))</f>
        <v/>
      </c>
      <c r="V289" s="14" t="str">
        <f>IF(LEN(TRIM(promesas[[#This Row],[Fecha  promesa de pago]]))&gt;0,1,"")</f>
        <v/>
      </c>
      <c r="W289" s="14" t="str">
        <f>IF(LEN(TRIM(promesas[[#This Row],[Fecha de Pago]]))&gt;0,1,"")</f>
        <v/>
      </c>
    </row>
    <row r="290" spans="1:23" ht="15.75" customHeight="1" x14ac:dyDescent="0.25">
      <c r="A290" s="11" t="str">
        <f>TEXT(promesas[[#This Row],[Marca temporal]],"dd/mmm")</f>
        <v>11/may</v>
      </c>
      <c r="B290" s="189">
        <v>46153.597973379627</v>
      </c>
      <c r="C290" s="190" t="s">
        <v>1897</v>
      </c>
      <c r="D290" s="190">
        <v>63844918</v>
      </c>
      <c r="E290" s="191">
        <v>352367240000</v>
      </c>
      <c r="F290" s="190" t="s">
        <v>1463</v>
      </c>
      <c r="G290" s="190" t="s">
        <v>1886</v>
      </c>
      <c r="H290" s="192" t="s">
        <v>1883</v>
      </c>
      <c r="I290" s="193" t="s">
        <v>1892</v>
      </c>
      <c r="J290" s="198"/>
      <c r="K290"/>
      <c r="L290" s="194"/>
      <c r="M290" s="159" t="s">
        <v>1885</v>
      </c>
      <c r="N290"/>
      <c r="O290" s="194"/>
      <c r="P290" s="159" t="s">
        <v>66</v>
      </c>
      <c r="Q290" s="192"/>
      <c r="R290" s="199" t="str">
        <f>IF(promesas[[#This Row],[Fecha de Pago]]="", "", TEXT(promesas[[#This Row],[Fecha de Pago]], "mmm"))</f>
        <v/>
      </c>
      <c r="S290" s="12" t="str">
        <f>IF(promesas[[#This Row],[Fecha  promesa de pago]]="", "", TEXT(promesas[[#This Row],[Fecha  promesa de pago]], "mmm"))</f>
        <v/>
      </c>
      <c r="T290" s="13" t="str">
        <f>IF(promesas[[#This Row],[Fecha de Pago]]="", "", TEXT(promesas[[#This Row],[Fecha de Pago]], "dd/mmm"))</f>
        <v/>
      </c>
      <c r="U290" s="13" t="str">
        <f>IF(promesas[[#This Row],[Fecha  promesa de pago]]="", "", TEXT(promesas[[#This Row],[Fecha  promesa de pago]], "dd/mmm"))</f>
        <v/>
      </c>
      <c r="V290" s="14" t="str">
        <f>IF(LEN(TRIM(promesas[[#This Row],[Fecha  promesa de pago]]))&gt;0,1,"")</f>
        <v/>
      </c>
      <c r="W290" s="14" t="str">
        <f>IF(LEN(TRIM(promesas[[#This Row],[Fecha de Pago]]))&gt;0,1,"")</f>
        <v/>
      </c>
    </row>
    <row r="291" spans="1:23" ht="15.75" customHeight="1" x14ac:dyDescent="0.25">
      <c r="A291" s="11" t="str">
        <f>TEXT(promesas[[#This Row],[Marca temporal]],"dd/mmm")</f>
        <v>11/may</v>
      </c>
      <c r="B291" s="189">
        <v>46153.599903368056</v>
      </c>
      <c r="C291" s="190" t="s">
        <v>1897</v>
      </c>
      <c r="D291" s="190">
        <v>63883898</v>
      </c>
      <c r="E291" s="191">
        <v>362072600000</v>
      </c>
      <c r="F291" s="190" t="s">
        <v>4884</v>
      </c>
      <c r="G291" s="190" t="s">
        <v>1886</v>
      </c>
      <c r="H291" s="192" t="s">
        <v>1883</v>
      </c>
      <c r="I291" s="193" t="s">
        <v>1893</v>
      </c>
      <c r="J291" s="198"/>
      <c r="K291"/>
      <c r="L291" s="194"/>
      <c r="M291" s="159" t="s">
        <v>1885</v>
      </c>
      <c r="N291"/>
      <c r="O291" s="194"/>
      <c r="P291" s="159" t="s">
        <v>66</v>
      </c>
      <c r="Q291" s="192"/>
      <c r="R291" s="199" t="str">
        <f>IF(promesas[[#This Row],[Fecha de Pago]]="", "", TEXT(promesas[[#This Row],[Fecha de Pago]], "mmm"))</f>
        <v/>
      </c>
      <c r="S291" s="12" t="str">
        <f>IF(promesas[[#This Row],[Fecha  promesa de pago]]="", "", TEXT(promesas[[#This Row],[Fecha  promesa de pago]], "mmm"))</f>
        <v/>
      </c>
      <c r="T291" s="13" t="str">
        <f>IF(promesas[[#This Row],[Fecha de Pago]]="", "", TEXT(promesas[[#This Row],[Fecha de Pago]], "dd/mmm"))</f>
        <v/>
      </c>
      <c r="U291" s="13" t="str">
        <f>IF(promesas[[#This Row],[Fecha  promesa de pago]]="", "", TEXT(promesas[[#This Row],[Fecha  promesa de pago]], "dd/mmm"))</f>
        <v/>
      </c>
      <c r="V291" s="14" t="str">
        <f>IF(LEN(TRIM(promesas[[#This Row],[Fecha  promesa de pago]]))&gt;0,1,"")</f>
        <v/>
      </c>
      <c r="W291" s="14" t="str">
        <f>IF(LEN(TRIM(promesas[[#This Row],[Fecha de Pago]]))&gt;0,1,"")</f>
        <v/>
      </c>
    </row>
    <row r="292" spans="1:23" ht="15.75" customHeight="1" x14ac:dyDescent="0.25">
      <c r="A292" s="11" t="str">
        <f>TEXT(promesas[[#This Row],[Marca temporal]],"dd/mmm")</f>
        <v>11/may</v>
      </c>
      <c r="B292" s="189">
        <v>46153.601070381948</v>
      </c>
      <c r="C292" s="190" t="s">
        <v>1897</v>
      </c>
      <c r="D292" s="190">
        <v>63893244</v>
      </c>
      <c r="E292" s="191">
        <v>362058960000</v>
      </c>
      <c r="F292" s="190" t="s">
        <v>4886</v>
      </c>
      <c r="G292" s="190" t="s">
        <v>1886</v>
      </c>
      <c r="H292" s="192" t="s">
        <v>1883</v>
      </c>
      <c r="I292" s="193" t="s">
        <v>1892</v>
      </c>
      <c r="J292" s="198"/>
      <c r="K292"/>
      <c r="L292" s="194"/>
      <c r="M292" s="159" t="s">
        <v>1885</v>
      </c>
      <c r="N292"/>
      <c r="O292" s="194"/>
      <c r="P292" s="159" t="s">
        <v>66</v>
      </c>
      <c r="Q292" s="192"/>
      <c r="R292" s="199" t="str">
        <f>IF(promesas[[#This Row],[Fecha de Pago]]="", "", TEXT(promesas[[#This Row],[Fecha de Pago]], "mmm"))</f>
        <v/>
      </c>
      <c r="S292" s="12" t="str">
        <f>IF(promesas[[#This Row],[Fecha  promesa de pago]]="", "", TEXT(promesas[[#This Row],[Fecha  promesa de pago]], "mmm"))</f>
        <v/>
      </c>
      <c r="T292" s="13" t="str">
        <f>IF(promesas[[#This Row],[Fecha de Pago]]="", "", TEXT(promesas[[#This Row],[Fecha de Pago]], "dd/mmm"))</f>
        <v/>
      </c>
      <c r="U292" s="13" t="str">
        <f>IF(promesas[[#This Row],[Fecha  promesa de pago]]="", "", TEXT(promesas[[#This Row],[Fecha  promesa de pago]], "dd/mmm"))</f>
        <v/>
      </c>
      <c r="V292" s="14" t="str">
        <f>IF(LEN(TRIM(promesas[[#This Row],[Fecha  promesa de pago]]))&gt;0,1,"")</f>
        <v/>
      </c>
      <c r="W292" s="14" t="str">
        <f>IF(LEN(TRIM(promesas[[#This Row],[Fecha de Pago]]))&gt;0,1,"")</f>
        <v/>
      </c>
    </row>
    <row r="293" spans="1:23" ht="15.75" customHeight="1" x14ac:dyDescent="0.25">
      <c r="A293" s="11" t="str">
        <f>TEXT(promesas[[#This Row],[Marca temporal]],"dd/mmm")</f>
        <v>11/may</v>
      </c>
      <c r="B293" s="189">
        <v>46153.602905833337</v>
      </c>
      <c r="C293" s="190" t="s">
        <v>1897</v>
      </c>
      <c r="D293" s="190">
        <v>63925643</v>
      </c>
      <c r="E293" s="191">
        <v>366029990000</v>
      </c>
      <c r="F293" s="190" t="s">
        <v>4000</v>
      </c>
      <c r="G293" s="190" t="s">
        <v>1886</v>
      </c>
      <c r="H293" s="192" t="s">
        <v>1883</v>
      </c>
      <c r="I293" s="193" t="s">
        <v>1892</v>
      </c>
      <c r="J293" s="198"/>
      <c r="K293"/>
      <c r="L293" s="194"/>
      <c r="M293" s="159" t="s">
        <v>1885</v>
      </c>
      <c r="N293"/>
      <c r="O293" s="194"/>
      <c r="P293" s="159" t="s">
        <v>66</v>
      </c>
      <c r="Q293" s="192"/>
      <c r="R293" s="199" t="str">
        <f>IF(promesas[[#This Row],[Fecha de Pago]]="", "", TEXT(promesas[[#This Row],[Fecha de Pago]], "mmm"))</f>
        <v/>
      </c>
      <c r="S293" s="12" t="str">
        <f>IF(promesas[[#This Row],[Fecha  promesa de pago]]="", "", TEXT(promesas[[#This Row],[Fecha  promesa de pago]], "mmm"))</f>
        <v/>
      </c>
      <c r="T293" s="13" t="str">
        <f>IF(promesas[[#This Row],[Fecha de Pago]]="", "", TEXT(promesas[[#This Row],[Fecha de Pago]], "dd/mmm"))</f>
        <v/>
      </c>
      <c r="U293" s="13" t="str">
        <f>IF(promesas[[#This Row],[Fecha  promesa de pago]]="", "", TEXT(promesas[[#This Row],[Fecha  promesa de pago]], "dd/mmm"))</f>
        <v/>
      </c>
      <c r="V293" s="14" t="str">
        <f>IF(LEN(TRIM(promesas[[#This Row],[Fecha  promesa de pago]]))&gt;0,1,"")</f>
        <v/>
      </c>
      <c r="W293" s="14" t="str">
        <f>IF(LEN(TRIM(promesas[[#This Row],[Fecha de Pago]]))&gt;0,1,"")</f>
        <v/>
      </c>
    </row>
    <row r="294" spans="1:23" ht="15.75" customHeight="1" x14ac:dyDescent="0.25">
      <c r="A294" s="11" t="str">
        <f>TEXT(promesas[[#This Row],[Marca temporal]],"dd/mmm")</f>
        <v>11/may</v>
      </c>
      <c r="B294" s="189">
        <v>46153.604822847221</v>
      </c>
      <c r="C294" s="190" t="s">
        <v>1897</v>
      </c>
      <c r="D294" s="190">
        <v>63979985</v>
      </c>
      <c r="E294" s="191">
        <v>367068970000</v>
      </c>
      <c r="F294" s="190" t="s">
        <v>4894</v>
      </c>
      <c r="G294" s="190" t="s">
        <v>1886</v>
      </c>
      <c r="H294" s="192" t="s">
        <v>1883</v>
      </c>
      <c r="I294" s="193" t="s">
        <v>1887</v>
      </c>
      <c r="J294" s="198"/>
      <c r="K294"/>
      <c r="L294" s="194"/>
      <c r="M294" s="159" t="s">
        <v>1885</v>
      </c>
      <c r="N294"/>
      <c r="O294" s="194"/>
      <c r="P294" s="159" t="s">
        <v>66</v>
      </c>
      <c r="Q294" s="192"/>
      <c r="R294" s="199" t="str">
        <f>IF(promesas[[#This Row],[Fecha de Pago]]="", "", TEXT(promesas[[#This Row],[Fecha de Pago]], "mmm"))</f>
        <v/>
      </c>
      <c r="S294" s="12" t="str">
        <f>IF(promesas[[#This Row],[Fecha  promesa de pago]]="", "", TEXT(promesas[[#This Row],[Fecha  promesa de pago]], "mmm"))</f>
        <v/>
      </c>
      <c r="T294" s="13" t="str">
        <f>IF(promesas[[#This Row],[Fecha de Pago]]="", "", TEXT(promesas[[#This Row],[Fecha de Pago]], "dd/mmm"))</f>
        <v/>
      </c>
      <c r="U294" s="13" t="str">
        <f>IF(promesas[[#This Row],[Fecha  promesa de pago]]="", "", TEXT(promesas[[#This Row],[Fecha  promesa de pago]], "dd/mmm"))</f>
        <v/>
      </c>
      <c r="V294" s="14" t="str">
        <f>IF(LEN(TRIM(promesas[[#This Row],[Fecha  promesa de pago]]))&gt;0,1,"")</f>
        <v/>
      </c>
      <c r="W294" s="14" t="str">
        <f>IF(LEN(TRIM(promesas[[#This Row],[Fecha de Pago]]))&gt;0,1,"")</f>
        <v/>
      </c>
    </row>
    <row r="295" spans="1:23" ht="15.75" customHeight="1" x14ac:dyDescent="0.25">
      <c r="A295" s="11" t="str">
        <f>TEXT(promesas[[#This Row],[Marca temporal]],"dd/mmm")</f>
        <v>11/may</v>
      </c>
      <c r="B295" s="189">
        <v>46153.606553831021</v>
      </c>
      <c r="C295" s="190" t="s">
        <v>1897</v>
      </c>
      <c r="D295" s="190">
        <v>64024594</v>
      </c>
      <c r="E295" s="191">
        <v>367012450000</v>
      </c>
      <c r="F295" s="190" t="s">
        <v>3868</v>
      </c>
      <c r="G295" s="190" t="s">
        <v>1886</v>
      </c>
      <c r="H295" s="192" t="s">
        <v>1883</v>
      </c>
      <c r="I295" s="193" t="s">
        <v>1892</v>
      </c>
      <c r="J295" s="198"/>
      <c r="K295"/>
      <c r="L295" s="194"/>
      <c r="M295" s="159" t="s">
        <v>1885</v>
      </c>
      <c r="N295"/>
      <c r="O295" s="194"/>
      <c r="P295" s="159" t="s">
        <v>66</v>
      </c>
      <c r="Q295" s="192"/>
      <c r="R295" s="199" t="str">
        <f>IF(promesas[[#This Row],[Fecha de Pago]]="", "", TEXT(promesas[[#This Row],[Fecha de Pago]], "mmm"))</f>
        <v/>
      </c>
      <c r="S295" s="12" t="str">
        <f>IF(promesas[[#This Row],[Fecha  promesa de pago]]="", "", TEXT(promesas[[#This Row],[Fecha  promesa de pago]], "mmm"))</f>
        <v/>
      </c>
      <c r="T295" s="13" t="str">
        <f>IF(promesas[[#This Row],[Fecha de Pago]]="", "", TEXT(promesas[[#This Row],[Fecha de Pago]], "dd/mmm"))</f>
        <v/>
      </c>
      <c r="U295" s="13" t="str">
        <f>IF(promesas[[#This Row],[Fecha  promesa de pago]]="", "", TEXT(promesas[[#This Row],[Fecha  promesa de pago]], "dd/mmm"))</f>
        <v/>
      </c>
      <c r="V295" s="14" t="str">
        <f>IF(LEN(TRIM(promesas[[#This Row],[Fecha  promesa de pago]]))&gt;0,1,"")</f>
        <v/>
      </c>
      <c r="W295" s="14" t="str">
        <f>IF(LEN(TRIM(promesas[[#This Row],[Fecha de Pago]]))&gt;0,1,"")</f>
        <v/>
      </c>
    </row>
    <row r="296" spans="1:23" ht="15.75" customHeight="1" x14ac:dyDescent="0.25">
      <c r="A296" s="11" t="str">
        <f>TEXT(promesas[[#This Row],[Marca temporal]],"dd/mmm")</f>
        <v>11/may</v>
      </c>
      <c r="B296" s="189">
        <v>46153.607782372681</v>
      </c>
      <c r="C296" s="190" t="s">
        <v>1897</v>
      </c>
      <c r="D296" s="190">
        <v>64079225</v>
      </c>
      <c r="E296" s="191">
        <v>359242000000</v>
      </c>
      <c r="F296" s="190" t="s">
        <v>3871</v>
      </c>
      <c r="G296" s="190" t="s">
        <v>1886</v>
      </c>
      <c r="H296" s="192" t="s">
        <v>1883</v>
      </c>
      <c r="I296" s="193" t="s">
        <v>1892</v>
      </c>
      <c r="J296" s="198"/>
      <c r="K296"/>
      <c r="L296" s="194"/>
      <c r="M296" s="159" t="s">
        <v>1885</v>
      </c>
      <c r="N296"/>
      <c r="O296" s="194"/>
      <c r="P296" s="159" t="s">
        <v>66</v>
      </c>
      <c r="Q296" s="192"/>
      <c r="R296" s="199" t="str">
        <f>IF(promesas[[#This Row],[Fecha de Pago]]="", "", TEXT(promesas[[#This Row],[Fecha de Pago]], "mmm"))</f>
        <v/>
      </c>
      <c r="S296" s="12" t="str">
        <f>IF(promesas[[#This Row],[Fecha  promesa de pago]]="", "", TEXT(promesas[[#This Row],[Fecha  promesa de pago]], "mmm"))</f>
        <v/>
      </c>
      <c r="T296" s="13" t="str">
        <f>IF(promesas[[#This Row],[Fecha de Pago]]="", "", TEXT(promesas[[#This Row],[Fecha de Pago]], "dd/mmm"))</f>
        <v/>
      </c>
      <c r="U296" s="13" t="str">
        <f>IF(promesas[[#This Row],[Fecha  promesa de pago]]="", "", TEXT(promesas[[#This Row],[Fecha  promesa de pago]], "dd/mmm"))</f>
        <v/>
      </c>
      <c r="V296" s="14" t="str">
        <f>IF(LEN(TRIM(promesas[[#This Row],[Fecha  promesa de pago]]))&gt;0,1,"")</f>
        <v/>
      </c>
      <c r="W296" s="14" t="str">
        <f>IF(LEN(TRIM(promesas[[#This Row],[Fecha de Pago]]))&gt;0,1,"")</f>
        <v/>
      </c>
    </row>
    <row r="297" spans="1:23" ht="15.75" customHeight="1" x14ac:dyDescent="0.25">
      <c r="A297" s="11" t="str">
        <f>TEXT(promesas[[#This Row],[Marca temporal]],"dd/mmm")</f>
        <v>11/may</v>
      </c>
      <c r="B297" s="189">
        <v>46153.614514814813</v>
      </c>
      <c r="C297" s="190" t="s">
        <v>1897</v>
      </c>
      <c r="D297" s="190">
        <v>64099284</v>
      </c>
      <c r="E297" s="191">
        <v>351367510000</v>
      </c>
      <c r="F297" s="190" t="s">
        <v>486</v>
      </c>
      <c r="G297" s="190" t="s">
        <v>1886</v>
      </c>
      <c r="H297" s="192" t="s">
        <v>1883</v>
      </c>
      <c r="I297" s="193" t="s">
        <v>1887</v>
      </c>
      <c r="J297" s="198"/>
      <c r="K297"/>
      <c r="L297" s="194"/>
      <c r="M297" s="159" t="s">
        <v>1885</v>
      </c>
      <c r="N297"/>
      <c r="O297" s="194"/>
      <c r="P297" t="s">
        <v>2230</v>
      </c>
      <c r="Q297" s="192"/>
      <c r="R297" s="199" t="str">
        <f>IF(promesas[[#This Row],[Fecha de Pago]]="", "", TEXT(promesas[[#This Row],[Fecha de Pago]], "mmm"))</f>
        <v/>
      </c>
      <c r="S297" s="12" t="str">
        <f>IF(promesas[[#This Row],[Fecha  promesa de pago]]="", "", TEXT(promesas[[#This Row],[Fecha  promesa de pago]], "mmm"))</f>
        <v/>
      </c>
      <c r="T297" s="13" t="str">
        <f>IF(promesas[[#This Row],[Fecha de Pago]]="", "", TEXT(promesas[[#This Row],[Fecha de Pago]], "dd/mmm"))</f>
        <v/>
      </c>
      <c r="U297" s="13" t="str">
        <f>IF(promesas[[#This Row],[Fecha  promesa de pago]]="", "", TEXT(promesas[[#This Row],[Fecha  promesa de pago]], "dd/mmm"))</f>
        <v/>
      </c>
      <c r="V297" s="14" t="str">
        <f>IF(LEN(TRIM(promesas[[#This Row],[Fecha  promesa de pago]]))&gt;0,1,"")</f>
        <v/>
      </c>
      <c r="W297" s="14" t="str">
        <f>IF(LEN(TRIM(promesas[[#This Row],[Fecha de Pago]]))&gt;0,1,"")</f>
        <v/>
      </c>
    </row>
    <row r="298" spans="1:23" ht="15.75" customHeight="1" x14ac:dyDescent="0.25">
      <c r="A298" s="11" t="str">
        <f>TEXT(promesas[[#This Row],[Marca temporal]],"dd/mmm")</f>
        <v>11/may</v>
      </c>
      <c r="B298" s="189">
        <v>46153.617990405095</v>
      </c>
      <c r="C298" s="190" t="s">
        <v>1897</v>
      </c>
      <c r="D298" s="190">
        <v>64152539</v>
      </c>
      <c r="E298" s="191">
        <v>358358460000</v>
      </c>
      <c r="F298" s="190" t="s">
        <v>4912</v>
      </c>
      <c r="G298" s="190" t="s">
        <v>1886</v>
      </c>
      <c r="H298" s="192" t="s">
        <v>1883</v>
      </c>
      <c r="I298" s="193" t="s">
        <v>1887</v>
      </c>
      <c r="J298" s="198"/>
      <c r="K298"/>
      <c r="L298" s="194"/>
      <c r="M298" s="159" t="s">
        <v>1885</v>
      </c>
      <c r="N298"/>
      <c r="O298" s="194"/>
      <c r="P298" t="s">
        <v>261</v>
      </c>
      <c r="Q298" s="192"/>
      <c r="R298" s="199" t="str">
        <f>IF(promesas[[#This Row],[Fecha de Pago]]="", "", TEXT(promesas[[#This Row],[Fecha de Pago]], "mmm"))</f>
        <v/>
      </c>
      <c r="S298" s="12" t="str">
        <f>IF(promesas[[#This Row],[Fecha  promesa de pago]]="", "", TEXT(promesas[[#This Row],[Fecha  promesa de pago]], "mmm"))</f>
        <v/>
      </c>
      <c r="T298" s="13" t="str">
        <f>IF(promesas[[#This Row],[Fecha de Pago]]="", "", TEXT(promesas[[#This Row],[Fecha de Pago]], "dd/mmm"))</f>
        <v/>
      </c>
      <c r="U298" s="13" t="str">
        <f>IF(promesas[[#This Row],[Fecha  promesa de pago]]="", "", TEXT(promesas[[#This Row],[Fecha  promesa de pago]], "dd/mmm"))</f>
        <v/>
      </c>
      <c r="V298" s="14" t="str">
        <f>IF(LEN(TRIM(promesas[[#This Row],[Fecha  promesa de pago]]))&gt;0,1,"")</f>
        <v/>
      </c>
      <c r="W298" s="14" t="str">
        <f>IF(LEN(TRIM(promesas[[#This Row],[Fecha de Pago]]))&gt;0,1,"")</f>
        <v/>
      </c>
    </row>
    <row r="299" spans="1:23" ht="15.75" customHeight="1" x14ac:dyDescent="0.25">
      <c r="A299" s="11" t="str">
        <f>TEXT(promesas[[#This Row],[Marca temporal]],"dd/mmm")</f>
        <v>11/may</v>
      </c>
      <c r="B299" s="189">
        <v>46153.61967586806</v>
      </c>
      <c r="C299" s="190" t="s">
        <v>1897</v>
      </c>
      <c r="D299" s="190">
        <v>64188477</v>
      </c>
      <c r="E299" s="191">
        <v>366087300000</v>
      </c>
      <c r="F299" s="190" t="s">
        <v>4918</v>
      </c>
      <c r="G299" s="190" t="s">
        <v>1886</v>
      </c>
      <c r="H299" s="192" t="s">
        <v>1883</v>
      </c>
      <c r="I299" s="193" t="s">
        <v>1888</v>
      </c>
      <c r="J299" s="198"/>
      <c r="K299"/>
      <c r="L299" s="194"/>
      <c r="M299" s="159" t="s">
        <v>1889</v>
      </c>
      <c r="N299" s="161">
        <v>46150</v>
      </c>
      <c r="O299" s="169">
        <v>29.88</v>
      </c>
      <c r="P299" s="159" t="s">
        <v>66</v>
      </c>
      <c r="Q299" s="192"/>
      <c r="R299" s="199" t="str">
        <f>IF(promesas[[#This Row],[Fecha de Pago]]="", "", TEXT(promesas[[#This Row],[Fecha de Pago]], "mmm"))</f>
        <v>may</v>
      </c>
      <c r="S299" s="12" t="str">
        <f>IF(promesas[[#This Row],[Fecha  promesa de pago]]="", "", TEXT(promesas[[#This Row],[Fecha  promesa de pago]], "mmm"))</f>
        <v/>
      </c>
      <c r="T299" s="13" t="str">
        <f>IF(promesas[[#This Row],[Fecha de Pago]]="", "", TEXT(promesas[[#This Row],[Fecha de Pago]], "dd/mmm"))</f>
        <v>08/may</v>
      </c>
      <c r="U299" s="13" t="str">
        <f>IF(promesas[[#This Row],[Fecha  promesa de pago]]="", "", TEXT(promesas[[#This Row],[Fecha  promesa de pago]], "dd/mmm"))</f>
        <v/>
      </c>
      <c r="V299" s="14" t="str">
        <f>IF(LEN(TRIM(promesas[[#This Row],[Fecha  promesa de pago]]))&gt;0,1,"")</f>
        <v/>
      </c>
      <c r="W299" s="14">
        <f>IF(LEN(TRIM(promesas[[#This Row],[Fecha de Pago]]))&gt;0,1,"")</f>
        <v>1</v>
      </c>
    </row>
    <row r="300" spans="1:23" ht="15.75" customHeight="1" x14ac:dyDescent="0.25">
      <c r="A300" s="11" t="str">
        <f>TEXT(promesas[[#This Row],[Marca temporal]],"dd/mmm")</f>
        <v>11/may</v>
      </c>
      <c r="B300" s="189">
        <v>46153.620816585651</v>
      </c>
      <c r="C300" s="190" t="s">
        <v>1897</v>
      </c>
      <c r="D300" s="190">
        <v>64198354</v>
      </c>
      <c r="E300" s="191">
        <v>351363260000</v>
      </c>
      <c r="F300" s="190" t="s">
        <v>1444</v>
      </c>
      <c r="G300" s="190" t="s">
        <v>1886</v>
      </c>
      <c r="H300" s="192" t="s">
        <v>1883</v>
      </c>
      <c r="I300" s="193" t="s">
        <v>1892</v>
      </c>
      <c r="J300" s="198"/>
      <c r="K300"/>
      <c r="L300" s="194"/>
      <c r="M300" s="159" t="s">
        <v>1885</v>
      </c>
      <c r="N300"/>
      <c r="O300" s="194"/>
      <c r="P300" s="159" t="s">
        <v>66</v>
      </c>
      <c r="Q300" s="192"/>
      <c r="R300" s="199" t="str">
        <f>IF(promesas[[#This Row],[Fecha de Pago]]="", "", TEXT(promesas[[#This Row],[Fecha de Pago]], "mmm"))</f>
        <v/>
      </c>
      <c r="S300" s="12" t="str">
        <f>IF(promesas[[#This Row],[Fecha  promesa de pago]]="", "", TEXT(promesas[[#This Row],[Fecha  promesa de pago]], "mmm"))</f>
        <v/>
      </c>
      <c r="T300" s="13" t="str">
        <f>IF(promesas[[#This Row],[Fecha de Pago]]="", "", TEXT(promesas[[#This Row],[Fecha de Pago]], "dd/mmm"))</f>
        <v/>
      </c>
      <c r="U300" s="13" t="str">
        <f>IF(promesas[[#This Row],[Fecha  promesa de pago]]="", "", TEXT(promesas[[#This Row],[Fecha  promesa de pago]], "dd/mmm"))</f>
        <v/>
      </c>
      <c r="V300" s="14" t="str">
        <f>IF(LEN(TRIM(promesas[[#This Row],[Fecha  promesa de pago]]))&gt;0,1,"")</f>
        <v/>
      </c>
      <c r="W300" s="14" t="str">
        <f>IF(LEN(TRIM(promesas[[#This Row],[Fecha de Pago]]))&gt;0,1,"")</f>
        <v/>
      </c>
    </row>
    <row r="301" spans="1:23" ht="15.75" customHeight="1" x14ac:dyDescent="0.25">
      <c r="A301" s="11" t="str">
        <f>TEXT(promesas[[#This Row],[Marca temporal]],"dd/mmm")</f>
        <v>11/may</v>
      </c>
      <c r="B301" s="189">
        <v>46153.622714756944</v>
      </c>
      <c r="C301" s="190" t="s">
        <v>1897</v>
      </c>
      <c r="D301" s="190">
        <v>64199917</v>
      </c>
      <c r="E301" s="191">
        <v>366001430000</v>
      </c>
      <c r="F301" s="190" t="s">
        <v>4922</v>
      </c>
      <c r="G301" s="190" t="s">
        <v>1886</v>
      </c>
      <c r="H301" s="192" t="s">
        <v>1891</v>
      </c>
      <c r="I301" s="193" t="s">
        <v>1895</v>
      </c>
      <c r="J301" s="198"/>
      <c r="K301"/>
      <c r="L301" s="194"/>
      <c r="M301" s="159" t="s">
        <v>1885</v>
      </c>
      <c r="N301"/>
      <c r="O301" s="194"/>
      <c r="P301" t="s">
        <v>261</v>
      </c>
      <c r="Q301" s="192"/>
      <c r="R301" s="199" t="str">
        <f>IF(promesas[[#This Row],[Fecha de Pago]]="", "", TEXT(promesas[[#This Row],[Fecha de Pago]], "mmm"))</f>
        <v/>
      </c>
      <c r="S301" s="12" t="str">
        <f>IF(promesas[[#This Row],[Fecha  promesa de pago]]="", "", TEXT(promesas[[#This Row],[Fecha  promesa de pago]], "mmm"))</f>
        <v/>
      </c>
      <c r="T301" s="13" t="str">
        <f>IF(promesas[[#This Row],[Fecha de Pago]]="", "", TEXT(promesas[[#This Row],[Fecha de Pago]], "dd/mmm"))</f>
        <v/>
      </c>
      <c r="U301" s="13" t="str">
        <f>IF(promesas[[#This Row],[Fecha  promesa de pago]]="", "", TEXT(promesas[[#This Row],[Fecha  promesa de pago]], "dd/mmm"))</f>
        <v/>
      </c>
      <c r="V301" s="14" t="str">
        <f>IF(LEN(TRIM(promesas[[#This Row],[Fecha  promesa de pago]]))&gt;0,1,"")</f>
        <v/>
      </c>
      <c r="W301" s="14" t="str">
        <f>IF(LEN(TRIM(promesas[[#This Row],[Fecha de Pago]]))&gt;0,1,"")</f>
        <v/>
      </c>
    </row>
    <row r="302" spans="1:23" ht="15.75" customHeight="1" x14ac:dyDescent="0.25">
      <c r="A302" s="11" t="str">
        <f>TEXT(promesas[[#This Row],[Marca temporal]],"dd/mmm")</f>
        <v>11/may</v>
      </c>
      <c r="B302" s="189">
        <v>46153.624711307872</v>
      </c>
      <c r="C302" s="190" t="s">
        <v>1897</v>
      </c>
      <c r="D302" s="190">
        <v>64203466</v>
      </c>
      <c r="E302" s="191">
        <v>368073600000</v>
      </c>
      <c r="F302" s="190" t="s">
        <v>4924</v>
      </c>
      <c r="G302" s="190" t="s">
        <v>1886</v>
      </c>
      <c r="H302" s="192" t="s">
        <v>1883</v>
      </c>
      <c r="I302" s="193" t="s">
        <v>1887</v>
      </c>
      <c r="J302" s="198"/>
      <c r="K302"/>
      <c r="L302" s="194"/>
      <c r="M302" s="159" t="s">
        <v>1885</v>
      </c>
      <c r="N302"/>
      <c r="O302" s="194"/>
      <c r="P302" s="159" t="s">
        <v>66</v>
      </c>
      <c r="Q302" s="192"/>
      <c r="R302" s="199" t="str">
        <f>IF(promesas[[#This Row],[Fecha de Pago]]="", "", TEXT(promesas[[#This Row],[Fecha de Pago]], "mmm"))</f>
        <v/>
      </c>
      <c r="S302" s="12" t="str">
        <f>IF(promesas[[#This Row],[Fecha  promesa de pago]]="", "", TEXT(promesas[[#This Row],[Fecha  promesa de pago]], "mmm"))</f>
        <v/>
      </c>
      <c r="T302" s="13" t="str">
        <f>IF(promesas[[#This Row],[Fecha de Pago]]="", "", TEXT(promesas[[#This Row],[Fecha de Pago]], "dd/mmm"))</f>
        <v/>
      </c>
      <c r="U302" s="13" t="str">
        <f>IF(promesas[[#This Row],[Fecha  promesa de pago]]="", "", TEXT(promesas[[#This Row],[Fecha  promesa de pago]], "dd/mmm"))</f>
        <v/>
      </c>
      <c r="V302" s="14" t="str">
        <f>IF(LEN(TRIM(promesas[[#This Row],[Fecha  promesa de pago]]))&gt;0,1,"")</f>
        <v/>
      </c>
      <c r="W302" s="14" t="str">
        <f>IF(LEN(TRIM(promesas[[#This Row],[Fecha de Pago]]))&gt;0,1,"")</f>
        <v/>
      </c>
    </row>
    <row r="303" spans="1:23" ht="15.75" customHeight="1" x14ac:dyDescent="0.25">
      <c r="A303" s="11" t="str">
        <f>TEXT(promesas[[#This Row],[Marca temporal]],"dd/mmm")</f>
        <v>11/may</v>
      </c>
      <c r="B303" s="189">
        <v>46153.626025590274</v>
      </c>
      <c r="C303" s="190" t="s">
        <v>1897</v>
      </c>
      <c r="D303" s="190">
        <v>64237069</v>
      </c>
      <c r="E303" s="191">
        <v>368092250000</v>
      </c>
      <c r="F303" s="190" t="s">
        <v>4926</v>
      </c>
      <c r="G303" s="190" t="s">
        <v>1886</v>
      </c>
      <c r="H303" s="192" t="s">
        <v>1883</v>
      </c>
      <c r="I303" s="193" t="s">
        <v>1887</v>
      </c>
      <c r="J303" s="198"/>
      <c r="K303"/>
      <c r="L303" s="194"/>
      <c r="M303" s="159" t="s">
        <v>1885</v>
      </c>
      <c r="N303"/>
      <c r="O303" s="194"/>
      <c r="P303" s="159" t="s">
        <v>66</v>
      </c>
      <c r="Q303" s="192"/>
      <c r="R303" s="199" t="str">
        <f>IF(promesas[[#This Row],[Fecha de Pago]]="", "", TEXT(promesas[[#This Row],[Fecha de Pago]], "mmm"))</f>
        <v/>
      </c>
      <c r="S303" s="12" t="str">
        <f>IF(promesas[[#This Row],[Fecha  promesa de pago]]="", "", TEXT(promesas[[#This Row],[Fecha  promesa de pago]], "mmm"))</f>
        <v/>
      </c>
      <c r="T303" s="13" t="str">
        <f>IF(promesas[[#This Row],[Fecha de Pago]]="", "", TEXT(promesas[[#This Row],[Fecha de Pago]], "dd/mmm"))</f>
        <v/>
      </c>
      <c r="U303" s="13" t="str">
        <f>IF(promesas[[#This Row],[Fecha  promesa de pago]]="", "", TEXT(promesas[[#This Row],[Fecha  promesa de pago]], "dd/mmm"))</f>
        <v/>
      </c>
      <c r="V303" s="14" t="str">
        <f>IF(LEN(TRIM(promesas[[#This Row],[Fecha  promesa de pago]]))&gt;0,1,"")</f>
        <v/>
      </c>
      <c r="W303" s="14" t="str">
        <f>IF(LEN(TRIM(promesas[[#This Row],[Fecha de Pago]]))&gt;0,1,"")</f>
        <v/>
      </c>
    </row>
    <row r="304" spans="1:23" ht="15.75" customHeight="1" x14ac:dyDescent="0.25">
      <c r="A304" s="11" t="str">
        <f>TEXT(promesas[[#This Row],[Marca temporal]],"dd/mmm")</f>
        <v>11/may</v>
      </c>
      <c r="B304" s="189">
        <v>46153.628623333338</v>
      </c>
      <c r="C304" s="190" t="s">
        <v>1897</v>
      </c>
      <c r="D304" s="190">
        <v>64242878</v>
      </c>
      <c r="E304" s="191">
        <v>357356010000</v>
      </c>
      <c r="F304" s="190" t="s">
        <v>3814</v>
      </c>
      <c r="G304" s="190" t="s">
        <v>1886</v>
      </c>
      <c r="H304" s="192" t="s">
        <v>1883</v>
      </c>
      <c r="I304" s="193" t="s">
        <v>1887</v>
      </c>
      <c r="J304" s="198"/>
      <c r="K304"/>
      <c r="L304" s="194"/>
      <c r="M304" s="159" t="s">
        <v>1885</v>
      </c>
      <c r="N304"/>
      <c r="O304" s="194"/>
      <c r="P304" s="159" t="s">
        <v>66</v>
      </c>
      <c r="Q304" s="192"/>
      <c r="R304" s="199" t="str">
        <f>IF(promesas[[#This Row],[Fecha de Pago]]="", "", TEXT(promesas[[#This Row],[Fecha de Pago]], "mmm"))</f>
        <v/>
      </c>
      <c r="S304" s="12" t="str">
        <f>IF(promesas[[#This Row],[Fecha  promesa de pago]]="", "", TEXT(promesas[[#This Row],[Fecha  promesa de pago]], "mmm"))</f>
        <v/>
      </c>
      <c r="T304" s="13" t="str">
        <f>IF(promesas[[#This Row],[Fecha de Pago]]="", "", TEXT(promesas[[#This Row],[Fecha de Pago]], "dd/mmm"))</f>
        <v/>
      </c>
      <c r="U304" s="13" t="str">
        <f>IF(promesas[[#This Row],[Fecha  promesa de pago]]="", "", TEXT(promesas[[#This Row],[Fecha  promesa de pago]], "dd/mmm"))</f>
        <v/>
      </c>
      <c r="V304" s="14" t="str">
        <f>IF(LEN(TRIM(promesas[[#This Row],[Fecha  promesa de pago]]))&gt;0,1,"")</f>
        <v/>
      </c>
      <c r="W304" s="14" t="str">
        <f>IF(LEN(TRIM(promesas[[#This Row],[Fecha de Pago]]))&gt;0,1,"")</f>
        <v/>
      </c>
    </row>
    <row r="305" spans="1:23" ht="15.75" customHeight="1" x14ac:dyDescent="0.25">
      <c r="A305" s="11" t="str">
        <f>TEXT(promesas[[#This Row],[Marca temporal]],"dd/mmm")</f>
        <v>11/may</v>
      </c>
      <c r="B305" s="189">
        <v>46153.629931736112</v>
      </c>
      <c r="C305" s="190" t="s">
        <v>1897</v>
      </c>
      <c r="D305" s="190">
        <v>64279466</v>
      </c>
      <c r="E305" s="191">
        <v>328076230000</v>
      </c>
      <c r="F305" s="190" t="s">
        <v>4930</v>
      </c>
      <c r="G305" s="190" t="s">
        <v>1886</v>
      </c>
      <c r="H305" s="192" t="s">
        <v>1883</v>
      </c>
      <c r="I305" s="193" t="s">
        <v>1892</v>
      </c>
      <c r="J305" s="198"/>
      <c r="K305"/>
      <c r="L305" s="194"/>
      <c r="M305" s="159" t="s">
        <v>1885</v>
      </c>
      <c r="N305"/>
      <c r="O305" s="194"/>
      <c r="P305" s="159" t="s">
        <v>66</v>
      </c>
      <c r="Q305" s="192"/>
      <c r="R305" s="199" t="str">
        <f>IF(promesas[[#This Row],[Fecha de Pago]]="", "", TEXT(promesas[[#This Row],[Fecha de Pago]], "mmm"))</f>
        <v/>
      </c>
      <c r="S305" s="12" t="str">
        <f>IF(promesas[[#This Row],[Fecha  promesa de pago]]="", "", TEXT(promesas[[#This Row],[Fecha  promesa de pago]], "mmm"))</f>
        <v/>
      </c>
      <c r="T305" s="13" t="str">
        <f>IF(promesas[[#This Row],[Fecha de Pago]]="", "", TEXT(promesas[[#This Row],[Fecha de Pago]], "dd/mmm"))</f>
        <v/>
      </c>
      <c r="U305" s="13" t="str">
        <f>IF(promesas[[#This Row],[Fecha  promesa de pago]]="", "", TEXT(promesas[[#This Row],[Fecha  promesa de pago]], "dd/mmm"))</f>
        <v/>
      </c>
      <c r="V305" s="14" t="str">
        <f>IF(LEN(TRIM(promesas[[#This Row],[Fecha  promesa de pago]]))&gt;0,1,"")</f>
        <v/>
      </c>
      <c r="W305" s="14" t="str">
        <f>IF(LEN(TRIM(promesas[[#This Row],[Fecha de Pago]]))&gt;0,1,"")</f>
        <v/>
      </c>
    </row>
    <row r="306" spans="1:23" ht="15.75" customHeight="1" x14ac:dyDescent="0.25">
      <c r="A306" s="11" t="str">
        <f>TEXT(promesas[[#This Row],[Marca temporal]],"dd/mmm")</f>
        <v>11/may</v>
      </c>
      <c r="B306" s="189">
        <v>46153.631785138889</v>
      </c>
      <c r="C306" s="190" t="s">
        <v>1897</v>
      </c>
      <c r="D306" s="190">
        <v>64296356</v>
      </c>
      <c r="E306" s="191">
        <v>351247450000</v>
      </c>
      <c r="F306" s="190" t="s">
        <v>3875</v>
      </c>
      <c r="G306" s="190" t="s">
        <v>1886</v>
      </c>
      <c r="H306" s="192" t="s">
        <v>1883</v>
      </c>
      <c r="I306" s="193" t="s">
        <v>1892</v>
      </c>
      <c r="J306" s="198"/>
      <c r="K306"/>
      <c r="L306" s="194"/>
      <c r="M306" s="159" t="s">
        <v>1885</v>
      </c>
      <c r="N306"/>
      <c r="O306" s="194"/>
      <c r="P306" s="159" t="s">
        <v>66</v>
      </c>
      <c r="Q306" s="192"/>
      <c r="R306" s="199" t="str">
        <f>IF(promesas[[#This Row],[Fecha de Pago]]="", "", TEXT(promesas[[#This Row],[Fecha de Pago]], "mmm"))</f>
        <v/>
      </c>
      <c r="S306" s="12" t="str">
        <f>IF(promesas[[#This Row],[Fecha  promesa de pago]]="", "", TEXT(promesas[[#This Row],[Fecha  promesa de pago]], "mmm"))</f>
        <v/>
      </c>
      <c r="T306" s="13" t="str">
        <f>IF(promesas[[#This Row],[Fecha de Pago]]="", "", TEXT(promesas[[#This Row],[Fecha de Pago]], "dd/mmm"))</f>
        <v/>
      </c>
      <c r="U306" s="13" t="str">
        <f>IF(promesas[[#This Row],[Fecha  promesa de pago]]="", "", TEXT(promesas[[#This Row],[Fecha  promesa de pago]], "dd/mmm"))</f>
        <v/>
      </c>
      <c r="V306" s="14" t="str">
        <f>IF(LEN(TRIM(promesas[[#This Row],[Fecha  promesa de pago]]))&gt;0,1,"")</f>
        <v/>
      </c>
      <c r="W306" s="14" t="str">
        <f>IF(LEN(TRIM(promesas[[#This Row],[Fecha de Pago]]))&gt;0,1,"")</f>
        <v/>
      </c>
    </row>
    <row r="307" spans="1:23" ht="15.75" customHeight="1" x14ac:dyDescent="0.25">
      <c r="A307" s="11" t="str">
        <f>TEXT(promesas[[#This Row],[Marca temporal]],"dd/mmm")</f>
        <v>11/may</v>
      </c>
      <c r="B307" s="189">
        <v>46153.635047557866</v>
      </c>
      <c r="C307" s="190" t="s">
        <v>1897</v>
      </c>
      <c r="D307" s="190">
        <v>64314000</v>
      </c>
      <c r="E307" s="191">
        <v>362085290000</v>
      </c>
      <c r="F307" s="190" t="s">
        <v>4936</v>
      </c>
      <c r="G307" s="190" t="s">
        <v>1886</v>
      </c>
      <c r="H307" s="192" t="s">
        <v>1891</v>
      </c>
      <c r="I307" s="193" t="s">
        <v>1895</v>
      </c>
      <c r="J307" s="198"/>
      <c r="K307"/>
      <c r="L307" s="194"/>
      <c r="M307" s="159" t="s">
        <v>1885</v>
      </c>
      <c r="N307"/>
      <c r="O307" s="194"/>
      <c r="P307" s="159" t="s">
        <v>66</v>
      </c>
      <c r="Q307" s="192"/>
      <c r="R307" s="199" t="str">
        <f>IF(promesas[[#This Row],[Fecha de Pago]]="", "", TEXT(promesas[[#This Row],[Fecha de Pago]], "mmm"))</f>
        <v/>
      </c>
      <c r="S307" s="12" t="str">
        <f>IF(promesas[[#This Row],[Fecha  promesa de pago]]="", "", TEXT(promesas[[#This Row],[Fecha  promesa de pago]], "mmm"))</f>
        <v/>
      </c>
      <c r="T307" s="13" t="str">
        <f>IF(promesas[[#This Row],[Fecha de Pago]]="", "", TEXT(promesas[[#This Row],[Fecha de Pago]], "dd/mmm"))</f>
        <v/>
      </c>
      <c r="U307" s="13" t="str">
        <f>IF(promesas[[#This Row],[Fecha  promesa de pago]]="", "", TEXT(promesas[[#This Row],[Fecha  promesa de pago]], "dd/mmm"))</f>
        <v/>
      </c>
      <c r="V307" s="14" t="str">
        <f>IF(LEN(TRIM(promesas[[#This Row],[Fecha  promesa de pago]]))&gt;0,1,"")</f>
        <v/>
      </c>
      <c r="W307" s="14" t="str">
        <f>IF(LEN(TRIM(promesas[[#This Row],[Fecha de Pago]]))&gt;0,1,"")</f>
        <v/>
      </c>
    </row>
    <row r="308" spans="1:23" ht="15.75" customHeight="1" x14ac:dyDescent="0.25">
      <c r="A308" s="11" t="str">
        <f>TEXT(promesas[[#This Row],[Marca temporal]],"dd/mmm")</f>
        <v>11/may</v>
      </c>
      <c r="B308" s="189">
        <v>46153.637675104168</v>
      </c>
      <c r="C308" s="190" t="s">
        <v>1897</v>
      </c>
      <c r="D308" s="190">
        <v>64345234</v>
      </c>
      <c r="E308" s="191">
        <v>346058410000</v>
      </c>
      <c r="F308" s="190" t="s">
        <v>1438</v>
      </c>
      <c r="G308" s="190" t="s">
        <v>1886</v>
      </c>
      <c r="H308" s="192" t="s">
        <v>16</v>
      </c>
      <c r="I308" s="193" t="s">
        <v>1892</v>
      </c>
      <c r="J308" s="198"/>
      <c r="K308"/>
      <c r="L308" s="194"/>
      <c r="M308" s="159" t="s">
        <v>1885</v>
      </c>
      <c r="N308"/>
      <c r="O308" s="194"/>
      <c r="P308" s="159" t="s">
        <v>66</v>
      </c>
      <c r="Q308" s="192"/>
      <c r="R308" s="199" t="str">
        <f>IF(promesas[[#This Row],[Fecha de Pago]]="", "", TEXT(promesas[[#This Row],[Fecha de Pago]], "mmm"))</f>
        <v/>
      </c>
      <c r="S308" s="12" t="str">
        <f>IF(promesas[[#This Row],[Fecha  promesa de pago]]="", "", TEXT(promesas[[#This Row],[Fecha  promesa de pago]], "mmm"))</f>
        <v/>
      </c>
      <c r="T308" s="13" t="str">
        <f>IF(promesas[[#This Row],[Fecha de Pago]]="", "", TEXT(promesas[[#This Row],[Fecha de Pago]], "dd/mmm"))</f>
        <v/>
      </c>
      <c r="U308" s="13" t="str">
        <f>IF(promesas[[#This Row],[Fecha  promesa de pago]]="", "", TEXT(promesas[[#This Row],[Fecha  promesa de pago]], "dd/mmm"))</f>
        <v/>
      </c>
      <c r="V308" s="14" t="str">
        <f>IF(LEN(TRIM(promesas[[#This Row],[Fecha  promesa de pago]]))&gt;0,1,"")</f>
        <v/>
      </c>
      <c r="W308" s="14" t="str">
        <f>IF(LEN(TRIM(promesas[[#This Row],[Fecha de Pago]]))&gt;0,1,"")</f>
        <v/>
      </c>
    </row>
    <row r="309" spans="1:23" ht="15.75" customHeight="1" x14ac:dyDescent="0.25">
      <c r="A309" s="11" t="str">
        <f>TEXT(promesas[[#This Row],[Marca temporal]],"dd/mmm")</f>
        <v>11/may</v>
      </c>
      <c r="B309" s="189">
        <v>46153.640172280095</v>
      </c>
      <c r="C309" s="190" t="s">
        <v>1897</v>
      </c>
      <c r="D309" s="190">
        <v>64374707</v>
      </c>
      <c r="E309" s="191">
        <v>368046040000</v>
      </c>
      <c r="F309" s="190" t="s">
        <v>4944</v>
      </c>
      <c r="G309" s="190" t="s">
        <v>1886</v>
      </c>
      <c r="H309" s="192" t="s">
        <v>1891</v>
      </c>
      <c r="I309" s="193" t="s">
        <v>1887</v>
      </c>
      <c r="J309" s="198"/>
      <c r="K309"/>
      <c r="L309" s="194"/>
      <c r="M309" s="159" t="s">
        <v>1885</v>
      </c>
      <c r="N309"/>
      <c r="O309" s="194"/>
      <c r="P309" s="159" t="s">
        <v>66</v>
      </c>
      <c r="Q309" s="192"/>
      <c r="R309" s="199" t="str">
        <f>IF(promesas[[#This Row],[Fecha de Pago]]="", "", TEXT(promesas[[#This Row],[Fecha de Pago]], "mmm"))</f>
        <v/>
      </c>
      <c r="S309" s="12" t="str">
        <f>IF(promesas[[#This Row],[Fecha  promesa de pago]]="", "", TEXT(promesas[[#This Row],[Fecha  promesa de pago]], "mmm"))</f>
        <v/>
      </c>
      <c r="T309" s="13" t="str">
        <f>IF(promesas[[#This Row],[Fecha de Pago]]="", "", TEXT(promesas[[#This Row],[Fecha de Pago]], "dd/mmm"))</f>
        <v/>
      </c>
      <c r="U309" s="13" t="str">
        <f>IF(promesas[[#This Row],[Fecha  promesa de pago]]="", "", TEXT(promesas[[#This Row],[Fecha  promesa de pago]], "dd/mmm"))</f>
        <v/>
      </c>
      <c r="V309" s="14" t="str">
        <f>IF(LEN(TRIM(promesas[[#This Row],[Fecha  promesa de pago]]))&gt;0,1,"")</f>
        <v/>
      </c>
      <c r="W309" s="14" t="str">
        <f>IF(LEN(TRIM(promesas[[#This Row],[Fecha de Pago]]))&gt;0,1,"")</f>
        <v/>
      </c>
    </row>
    <row r="310" spans="1:23" ht="15.75" customHeight="1" x14ac:dyDescent="0.25">
      <c r="A310" s="11" t="str">
        <f>TEXT(promesas[[#This Row],[Marca temporal]],"dd/mmm")</f>
        <v>11/may</v>
      </c>
      <c r="B310" s="189">
        <v>46153.642667453707</v>
      </c>
      <c r="C310" s="190" t="s">
        <v>1897</v>
      </c>
      <c r="D310" s="190">
        <v>64437334</v>
      </c>
      <c r="E310" s="191">
        <v>368074250000</v>
      </c>
      <c r="F310" s="190" t="s">
        <v>4950</v>
      </c>
      <c r="G310" s="190" t="s">
        <v>1886</v>
      </c>
      <c r="H310" s="192" t="s">
        <v>1883</v>
      </c>
      <c r="I310" s="193" t="s">
        <v>1894</v>
      </c>
      <c r="J310" s="198"/>
      <c r="K310"/>
      <c r="L310" s="194"/>
      <c r="M310" s="159" t="s">
        <v>1885</v>
      </c>
      <c r="N310"/>
      <c r="O310" s="194"/>
      <c r="P310" s="159" t="s">
        <v>66</v>
      </c>
      <c r="Q310" s="192"/>
      <c r="R310" s="199" t="str">
        <f>IF(promesas[[#This Row],[Fecha de Pago]]="", "", TEXT(promesas[[#This Row],[Fecha de Pago]], "mmm"))</f>
        <v/>
      </c>
      <c r="S310" s="12" t="str">
        <f>IF(promesas[[#This Row],[Fecha  promesa de pago]]="", "", TEXT(promesas[[#This Row],[Fecha  promesa de pago]], "mmm"))</f>
        <v/>
      </c>
      <c r="T310" s="13" t="str">
        <f>IF(promesas[[#This Row],[Fecha de Pago]]="", "", TEXT(promesas[[#This Row],[Fecha de Pago]], "dd/mmm"))</f>
        <v/>
      </c>
      <c r="U310" s="13" t="str">
        <f>IF(promesas[[#This Row],[Fecha  promesa de pago]]="", "", TEXT(promesas[[#This Row],[Fecha  promesa de pago]], "dd/mmm"))</f>
        <v/>
      </c>
      <c r="V310" s="14" t="str">
        <f>IF(LEN(TRIM(promesas[[#This Row],[Fecha  promesa de pago]]))&gt;0,1,"")</f>
        <v/>
      </c>
      <c r="W310" s="14" t="str">
        <f>IF(LEN(TRIM(promesas[[#This Row],[Fecha de Pago]]))&gt;0,1,"")</f>
        <v/>
      </c>
    </row>
    <row r="311" spans="1:23" ht="15.75" customHeight="1" x14ac:dyDescent="0.25">
      <c r="A311" s="11" t="str">
        <f>TEXT(promesas[[#This Row],[Marca temporal]],"dd/mmm")</f>
        <v>11/may</v>
      </c>
      <c r="B311" s="189">
        <v>46153.644336331017</v>
      </c>
      <c r="C311" s="190" t="s">
        <v>1897</v>
      </c>
      <c r="D311" s="190">
        <v>64453028</v>
      </c>
      <c r="E311" s="191">
        <v>362083770000</v>
      </c>
      <c r="F311" s="190" t="s">
        <v>4954</v>
      </c>
      <c r="G311" s="190" t="s">
        <v>1886</v>
      </c>
      <c r="H311" s="192" t="s">
        <v>1883</v>
      </c>
      <c r="I311" s="193" t="s">
        <v>1887</v>
      </c>
      <c r="J311" s="198"/>
      <c r="K311"/>
      <c r="L311" s="194"/>
      <c r="M311" s="159" t="s">
        <v>1885</v>
      </c>
      <c r="N311"/>
      <c r="O311" s="194"/>
      <c r="P311" s="159" t="s">
        <v>66</v>
      </c>
      <c r="Q311" s="192"/>
      <c r="R311" s="199" t="str">
        <f>IF(promesas[[#This Row],[Fecha de Pago]]="", "", TEXT(promesas[[#This Row],[Fecha de Pago]], "mmm"))</f>
        <v/>
      </c>
      <c r="S311" s="12" t="str">
        <f>IF(promesas[[#This Row],[Fecha  promesa de pago]]="", "", TEXT(promesas[[#This Row],[Fecha  promesa de pago]], "mmm"))</f>
        <v/>
      </c>
      <c r="T311" s="13" t="str">
        <f>IF(promesas[[#This Row],[Fecha de Pago]]="", "", TEXT(promesas[[#This Row],[Fecha de Pago]], "dd/mmm"))</f>
        <v/>
      </c>
      <c r="U311" s="13" t="str">
        <f>IF(promesas[[#This Row],[Fecha  promesa de pago]]="", "", TEXT(promesas[[#This Row],[Fecha  promesa de pago]], "dd/mmm"))</f>
        <v/>
      </c>
      <c r="V311" s="14" t="str">
        <f>IF(LEN(TRIM(promesas[[#This Row],[Fecha  promesa de pago]]))&gt;0,1,"")</f>
        <v/>
      </c>
      <c r="W311" s="14" t="str">
        <f>IF(LEN(TRIM(promesas[[#This Row],[Fecha de Pago]]))&gt;0,1,"")</f>
        <v/>
      </c>
    </row>
    <row r="312" spans="1:23" ht="15.75" customHeight="1" x14ac:dyDescent="0.25">
      <c r="A312" s="11" t="str">
        <f>TEXT(promesas[[#This Row],[Marca temporal]],"dd/mmm")</f>
        <v>11/may</v>
      </c>
      <c r="B312" s="189">
        <v>46153.645741192129</v>
      </c>
      <c r="C312" s="190" t="s">
        <v>1897</v>
      </c>
      <c r="D312" s="190">
        <v>64531329</v>
      </c>
      <c r="E312" s="191">
        <v>351365030000</v>
      </c>
      <c r="F312" s="190" t="s">
        <v>1466</v>
      </c>
      <c r="G312" s="190" t="s">
        <v>1886</v>
      </c>
      <c r="H312" s="192" t="s">
        <v>1883</v>
      </c>
      <c r="I312" s="193" t="s">
        <v>1892</v>
      </c>
      <c r="J312" s="198"/>
      <c r="K312"/>
      <c r="L312" s="194"/>
      <c r="M312" s="159" t="s">
        <v>1885</v>
      </c>
      <c r="N312"/>
      <c r="O312" s="194"/>
      <c r="P312" s="159" t="s">
        <v>66</v>
      </c>
      <c r="Q312" s="192"/>
      <c r="R312" s="199" t="str">
        <f>IF(promesas[[#This Row],[Fecha de Pago]]="", "", TEXT(promesas[[#This Row],[Fecha de Pago]], "mmm"))</f>
        <v/>
      </c>
      <c r="S312" s="12" t="str">
        <f>IF(promesas[[#This Row],[Fecha  promesa de pago]]="", "", TEXT(promesas[[#This Row],[Fecha  promesa de pago]], "mmm"))</f>
        <v/>
      </c>
      <c r="T312" s="13" t="str">
        <f>IF(promesas[[#This Row],[Fecha de Pago]]="", "", TEXT(promesas[[#This Row],[Fecha de Pago]], "dd/mmm"))</f>
        <v/>
      </c>
      <c r="U312" s="13" t="str">
        <f>IF(promesas[[#This Row],[Fecha  promesa de pago]]="", "", TEXT(promesas[[#This Row],[Fecha  promesa de pago]], "dd/mmm"))</f>
        <v/>
      </c>
      <c r="V312" s="14" t="str">
        <f>IF(LEN(TRIM(promesas[[#This Row],[Fecha  promesa de pago]]))&gt;0,1,"")</f>
        <v/>
      </c>
      <c r="W312" s="14" t="str">
        <f>IF(LEN(TRIM(promesas[[#This Row],[Fecha de Pago]]))&gt;0,1,"")</f>
        <v/>
      </c>
    </row>
    <row r="313" spans="1:23" ht="15.75" customHeight="1" x14ac:dyDescent="0.25">
      <c r="A313" s="11" t="str">
        <f>TEXT(promesas[[#This Row],[Marca temporal]],"dd/mmm")</f>
        <v>11/may</v>
      </c>
      <c r="B313" s="189">
        <v>46153.647919710653</v>
      </c>
      <c r="C313" s="190" t="s">
        <v>1897</v>
      </c>
      <c r="D313" s="190">
        <v>64552409</v>
      </c>
      <c r="E313" s="191">
        <v>356378610000</v>
      </c>
      <c r="F313" s="190" t="s">
        <v>1250</v>
      </c>
      <c r="G313" s="190" t="s">
        <v>1886</v>
      </c>
      <c r="H313" s="192" t="s">
        <v>1890</v>
      </c>
      <c r="I313" s="193" t="s">
        <v>1892</v>
      </c>
      <c r="J313" s="198"/>
      <c r="K313"/>
      <c r="L313" s="194"/>
      <c r="M313" s="159" t="s">
        <v>1885</v>
      </c>
      <c r="N313"/>
      <c r="O313" s="194"/>
      <c r="P313" s="159" t="s">
        <v>66</v>
      </c>
      <c r="Q313" s="192"/>
      <c r="R313" s="199" t="str">
        <f>IF(promesas[[#This Row],[Fecha de Pago]]="", "", TEXT(promesas[[#This Row],[Fecha de Pago]], "mmm"))</f>
        <v/>
      </c>
      <c r="S313" s="12" t="str">
        <f>IF(promesas[[#This Row],[Fecha  promesa de pago]]="", "", TEXT(promesas[[#This Row],[Fecha  promesa de pago]], "mmm"))</f>
        <v/>
      </c>
      <c r="T313" s="13" t="str">
        <f>IF(promesas[[#This Row],[Fecha de Pago]]="", "", TEXT(promesas[[#This Row],[Fecha de Pago]], "dd/mmm"))</f>
        <v/>
      </c>
      <c r="U313" s="13" t="str">
        <f>IF(promesas[[#This Row],[Fecha  promesa de pago]]="", "", TEXT(promesas[[#This Row],[Fecha  promesa de pago]], "dd/mmm"))</f>
        <v/>
      </c>
      <c r="V313" s="14" t="str">
        <f>IF(LEN(TRIM(promesas[[#This Row],[Fecha  promesa de pago]]))&gt;0,1,"")</f>
        <v/>
      </c>
      <c r="W313" s="14" t="str">
        <f>IF(LEN(TRIM(promesas[[#This Row],[Fecha de Pago]]))&gt;0,1,"")</f>
        <v/>
      </c>
    </row>
    <row r="314" spans="1:23" ht="15.75" customHeight="1" x14ac:dyDescent="0.25">
      <c r="A314" s="11" t="str">
        <f>TEXT(promesas[[#This Row],[Marca temporal]],"dd/mmm")</f>
        <v>11/may</v>
      </c>
      <c r="B314" s="189">
        <v>46153.65013065972</v>
      </c>
      <c r="C314" s="190" t="s">
        <v>1897</v>
      </c>
      <c r="D314" s="190">
        <v>64575908</v>
      </c>
      <c r="E314" s="191">
        <v>356366700000</v>
      </c>
      <c r="F314" s="190" t="s">
        <v>508</v>
      </c>
      <c r="G314" s="190" t="s">
        <v>1886</v>
      </c>
      <c r="H314" s="192" t="s">
        <v>1883</v>
      </c>
      <c r="I314" s="193" t="s">
        <v>1895</v>
      </c>
      <c r="J314" s="198"/>
      <c r="K314"/>
      <c r="L314" s="194"/>
      <c r="M314" s="159" t="s">
        <v>1885</v>
      </c>
      <c r="N314"/>
      <c r="O314" s="194"/>
      <c r="P314" t="s">
        <v>2230</v>
      </c>
      <c r="Q314" s="192"/>
      <c r="R314" s="199" t="str">
        <f>IF(promesas[[#This Row],[Fecha de Pago]]="", "", TEXT(promesas[[#This Row],[Fecha de Pago]], "mmm"))</f>
        <v/>
      </c>
      <c r="S314" s="12" t="str">
        <f>IF(promesas[[#This Row],[Fecha  promesa de pago]]="", "", TEXT(promesas[[#This Row],[Fecha  promesa de pago]], "mmm"))</f>
        <v/>
      </c>
      <c r="T314" s="13" t="str">
        <f>IF(promesas[[#This Row],[Fecha de Pago]]="", "", TEXT(promesas[[#This Row],[Fecha de Pago]], "dd/mmm"))</f>
        <v/>
      </c>
      <c r="U314" s="13" t="str">
        <f>IF(promesas[[#This Row],[Fecha  promesa de pago]]="", "", TEXT(promesas[[#This Row],[Fecha  promesa de pago]], "dd/mmm"))</f>
        <v/>
      </c>
      <c r="V314" s="14" t="str">
        <f>IF(LEN(TRIM(promesas[[#This Row],[Fecha  promesa de pago]]))&gt;0,1,"")</f>
        <v/>
      </c>
      <c r="W314" s="14" t="str">
        <f>IF(LEN(TRIM(promesas[[#This Row],[Fecha de Pago]]))&gt;0,1,"")</f>
        <v/>
      </c>
    </row>
    <row r="315" spans="1:23" ht="15.75" customHeight="1" x14ac:dyDescent="0.25">
      <c r="A315" s="11" t="str">
        <f>TEXT(promesas[[#This Row],[Marca temporal]],"dd/mmm")</f>
        <v>11/may</v>
      </c>
      <c r="B315" s="189">
        <v>46153.651225092588</v>
      </c>
      <c r="C315" s="190" t="s">
        <v>1897</v>
      </c>
      <c r="D315" s="190">
        <v>64620677</v>
      </c>
      <c r="E315" s="191">
        <v>358340200000</v>
      </c>
      <c r="F315" s="190" t="s">
        <v>1390</v>
      </c>
      <c r="G315" s="190" t="s">
        <v>1886</v>
      </c>
      <c r="H315" s="192" t="s">
        <v>1890</v>
      </c>
      <c r="I315" s="193" t="s">
        <v>1892</v>
      </c>
      <c r="J315" s="198"/>
      <c r="K315"/>
      <c r="L315" s="194"/>
      <c r="M315" s="159" t="s">
        <v>1885</v>
      </c>
      <c r="N315"/>
      <c r="O315" s="194"/>
      <c r="P315" s="159" t="s">
        <v>66</v>
      </c>
      <c r="Q315" s="192"/>
      <c r="R315" s="199" t="str">
        <f>IF(promesas[[#This Row],[Fecha de Pago]]="", "", TEXT(promesas[[#This Row],[Fecha de Pago]], "mmm"))</f>
        <v/>
      </c>
      <c r="S315" s="12" t="str">
        <f>IF(promesas[[#This Row],[Fecha  promesa de pago]]="", "", TEXT(promesas[[#This Row],[Fecha  promesa de pago]], "mmm"))</f>
        <v/>
      </c>
      <c r="T315" s="13" t="str">
        <f>IF(promesas[[#This Row],[Fecha de Pago]]="", "", TEXT(promesas[[#This Row],[Fecha de Pago]], "dd/mmm"))</f>
        <v/>
      </c>
      <c r="U315" s="13" t="str">
        <f>IF(promesas[[#This Row],[Fecha  promesa de pago]]="", "", TEXT(promesas[[#This Row],[Fecha  promesa de pago]], "dd/mmm"))</f>
        <v/>
      </c>
      <c r="V315" s="14" t="str">
        <f>IF(LEN(TRIM(promesas[[#This Row],[Fecha  promesa de pago]]))&gt;0,1,"")</f>
        <v/>
      </c>
      <c r="W315" s="14" t="str">
        <f>IF(LEN(TRIM(promesas[[#This Row],[Fecha de Pago]]))&gt;0,1,"")</f>
        <v/>
      </c>
    </row>
    <row r="316" spans="1:23" ht="15.75" customHeight="1" x14ac:dyDescent="0.25">
      <c r="A316" s="11" t="str">
        <f>TEXT(promesas[[#This Row],[Marca temporal]],"dd/mmm")</f>
        <v>11/may</v>
      </c>
      <c r="B316" s="189">
        <v>46153.653723912037</v>
      </c>
      <c r="C316" s="190" t="s">
        <v>1897</v>
      </c>
      <c r="D316" s="190">
        <v>64657965</v>
      </c>
      <c r="E316" s="191">
        <v>362076850000</v>
      </c>
      <c r="F316" s="190" t="s">
        <v>4967</v>
      </c>
      <c r="G316" s="190" t="s">
        <v>1886</v>
      </c>
      <c r="H316" s="192" t="s">
        <v>1883</v>
      </c>
      <c r="I316" s="193" t="s">
        <v>1884</v>
      </c>
      <c r="J316" s="198"/>
      <c r="K316" s="161">
        <v>46154</v>
      </c>
      <c r="L316" s="169">
        <v>20.5</v>
      </c>
      <c r="M316" s="159" t="s">
        <v>1885</v>
      </c>
      <c r="N316"/>
      <c r="O316" s="194"/>
      <c r="P316" s="159" t="s">
        <v>66</v>
      </c>
      <c r="Q316" s="192"/>
      <c r="R316" s="199" t="str">
        <f>IF(promesas[[#This Row],[Fecha de Pago]]="", "", TEXT(promesas[[#This Row],[Fecha de Pago]], "mmm"))</f>
        <v/>
      </c>
      <c r="S316" s="12" t="str">
        <f>IF(promesas[[#This Row],[Fecha  promesa de pago]]="", "", TEXT(promesas[[#This Row],[Fecha  promesa de pago]], "mmm"))</f>
        <v>may</v>
      </c>
      <c r="T316" s="13" t="str">
        <f>IF(promesas[[#This Row],[Fecha de Pago]]="", "", TEXT(promesas[[#This Row],[Fecha de Pago]], "dd/mmm"))</f>
        <v/>
      </c>
      <c r="U316" s="13" t="str">
        <f>IF(promesas[[#This Row],[Fecha  promesa de pago]]="", "", TEXT(promesas[[#This Row],[Fecha  promesa de pago]], "dd/mmm"))</f>
        <v>12/may</v>
      </c>
      <c r="V316" s="14">
        <f>IF(LEN(TRIM(promesas[[#This Row],[Fecha  promesa de pago]]))&gt;0,1,"")</f>
        <v>1</v>
      </c>
      <c r="W316" s="14" t="str">
        <f>IF(LEN(TRIM(promesas[[#This Row],[Fecha de Pago]]))&gt;0,1,"")</f>
        <v/>
      </c>
    </row>
    <row r="317" spans="1:23" ht="15.75" customHeight="1" x14ac:dyDescent="0.25">
      <c r="A317" s="11" t="str">
        <f>TEXT(promesas[[#This Row],[Marca temporal]],"dd/mmm")</f>
        <v>11/may</v>
      </c>
      <c r="B317" s="189">
        <v>46153.65560697917</v>
      </c>
      <c r="C317" s="190" t="s">
        <v>1897</v>
      </c>
      <c r="D317" s="190">
        <v>64683071</v>
      </c>
      <c r="E317" s="191">
        <v>363023100000</v>
      </c>
      <c r="F317" s="190" t="s">
        <v>3963</v>
      </c>
      <c r="G317" s="190" t="s">
        <v>1886</v>
      </c>
      <c r="H317" s="192" t="s">
        <v>1883</v>
      </c>
      <c r="I317" s="193" t="s">
        <v>1887</v>
      </c>
      <c r="J317" s="198"/>
      <c r="K317"/>
      <c r="L317" s="194"/>
      <c r="M317" s="159" t="s">
        <v>1885</v>
      </c>
      <c r="N317"/>
      <c r="O317" s="194"/>
      <c r="P317" t="s">
        <v>261</v>
      </c>
      <c r="Q317" s="192"/>
      <c r="R317" s="199" t="str">
        <f>IF(promesas[[#This Row],[Fecha de Pago]]="", "", TEXT(promesas[[#This Row],[Fecha de Pago]], "mmm"))</f>
        <v/>
      </c>
      <c r="S317" s="12" t="str">
        <f>IF(promesas[[#This Row],[Fecha  promesa de pago]]="", "", TEXT(promesas[[#This Row],[Fecha  promesa de pago]], "mmm"))</f>
        <v/>
      </c>
      <c r="T317" s="13" t="str">
        <f>IF(promesas[[#This Row],[Fecha de Pago]]="", "", TEXT(promesas[[#This Row],[Fecha de Pago]], "dd/mmm"))</f>
        <v/>
      </c>
      <c r="U317" s="13" t="str">
        <f>IF(promesas[[#This Row],[Fecha  promesa de pago]]="", "", TEXT(promesas[[#This Row],[Fecha  promesa de pago]], "dd/mmm"))</f>
        <v/>
      </c>
      <c r="V317" s="14" t="str">
        <f>IF(LEN(TRIM(promesas[[#This Row],[Fecha  promesa de pago]]))&gt;0,1,"")</f>
        <v/>
      </c>
      <c r="W317" s="14" t="str">
        <f>IF(LEN(TRIM(promesas[[#This Row],[Fecha de Pago]]))&gt;0,1,"")</f>
        <v/>
      </c>
    </row>
    <row r="318" spans="1:23" ht="15.75" customHeight="1" x14ac:dyDescent="0.25">
      <c r="A318" s="11" t="str">
        <f>TEXT(promesas[[#This Row],[Marca temporal]],"dd/mmm")</f>
        <v>11/may</v>
      </c>
      <c r="B318" s="189">
        <v>46153.656878310183</v>
      </c>
      <c r="C318" s="190" t="s">
        <v>1897</v>
      </c>
      <c r="D318" s="190">
        <v>64702061</v>
      </c>
      <c r="E318" s="191">
        <v>368002400000</v>
      </c>
      <c r="F318" s="190" t="s">
        <v>204</v>
      </c>
      <c r="G318" s="190" t="s">
        <v>1886</v>
      </c>
      <c r="H318" s="192" t="s">
        <v>1883</v>
      </c>
      <c r="I318" s="193" t="s">
        <v>1892</v>
      </c>
      <c r="J318" s="198"/>
      <c r="K318"/>
      <c r="L318" s="194"/>
      <c r="M318" s="159" t="s">
        <v>1885</v>
      </c>
      <c r="N318"/>
      <c r="O318" s="194"/>
      <c r="P318" s="159" t="s">
        <v>66</v>
      </c>
      <c r="Q318" s="192"/>
      <c r="R318" s="199" t="str">
        <f>IF(promesas[[#This Row],[Fecha de Pago]]="", "", TEXT(promesas[[#This Row],[Fecha de Pago]], "mmm"))</f>
        <v/>
      </c>
      <c r="S318" s="12" t="str">
        <f>IF(promesas[[#This Row],[Fecha  promesa de pago]]="", "", TEXT(promesas[[#This Row],[Fecha  promesa de pago]], "mmm"))</f>
        <v/>
      </c>
      <c r="T318" s="13" t="str">
        <f>IF(promesas[[#This Row],[Fecha de Pago]]="", "", TEXT(promesas[[#This Row],[Fecha de Pago]], "dd/mmm"))</f>
        <v/>
      </c>
      <c r="U318" s="13" t="str">
        <f>IF(promesas[[#This Row],[Fecha  promesa de pago]]="", "", TEXT(promesas[[#This Row],[Fecha  promesa de pago]], "dd/mmm"))</f>
        <v/>
      </c>
      <c r="V318" s="14" t="str">
        <f>IF(LEN(TRIM(promesas[[#This Row],[Fecha  promesa de pago]]))&gt;0,1,"")</f>
        <v/>
      </c>
      <c r="W318" s="14" t="str">
        <f>IF(LEN(TRIM(promesas[[#This Row],[Fecha de Pago]]))&gt;0,1,"")</f>
        <v/>
      </c>
    </row>
    <row r="319" spans="1:23" ht="15.75" customHeight="1" x14ac:dyDescent="0.25">
      <c r="A319" s="11" t="str">
        <f>TEXT(promesas[[#This Row],[Marca temporal]],"dd/mmm")</f>
        <v>11/may</v>
      </c>
      <c r="B319" s="189">
        <v>46153.65982630787</v>
      </c>
      <c r="C319" s="190" t="s">
        <v>1897</v>
      </c>
      <c r="D319" s="190">
        <v>64737651</v>
      </c>
      <c r="E319" s="191">
        <v>364008810000</v>
      </c>
      <c r="F319" s="190" t="s">
        <v>4973</v>
      </c>
      <c r="G319" s="190" t="s">
        <v>1886</v>
      </c>
      <c r="H319" s="192" t="s">
        <v>1883</v>
      </c>
      <c r="I319" s="193" t="s">
        <v>1888</v>
      </c>
      <c r="J319" s="198"/>
      <c r="K319"/>
      <c r="L319" s="194"/>
      <c r="M319" s="159" t="s">
        <v>1889</v>
      </c>
      <c r="N319" s="161">
        <v>46149</v>
      </c>
      <c r="O319" s="169">
        <v>41</v>
      </c>
      <c r="P319" s="159" t="s">
        <v>66</v>
      </c>
      <c r="Q319" s="192"/>
      <c r="R319" s="199" t="str">
        <f>IF(promesas[[#This Row],[Fecha de Pago]]="", "", TEXT(promesas[[#This Row],[Fecha de Pago]], "mmm"))</f>
        <v>may</v>
      </c>
      <c r="S319" s="12" t="str">
        <f>IF(promesas[[#This Row],[Fecha  promesa de pago]]="", "", TEXT(promesas[[#This Row],[Fecha  promesa de pago]], "mmm"))</f>
        <v/>
      </c>
      <c r="T319" s="13" t="str">
        <f>IF(promesas[[#This Row],[Fecha de Pago]]="", "", TEXT(promesas[[#This Row],[Fecha de Pago]], "dd/mmm"))</f>
        <v>07/may</v>
      </c>
      <c r="U319" s="13" t="str">
        <f>IF(promesas[[#This Row],[Fecha  promesa de pago]]="", "", TEXT(promesas[[#This Row],[Fecha  promesa de pago]], "dd/mmm"))</f>
        <v/>
      </c>
      <c r="V319" s="14" t="str">
        <f>IF(LEN(TRIM(promesas[[#This Row],[Fecha  promesa de pago]]))&gt;0,1,"")</f>
        <v/>
      </c>
      <c r="W319" s="14">
        <f>IF(LEN(TRIM(promesas[[#This Row],[Fecha de Pago]]))&gt;0,1,"")</f>
        <v>1</v>
      </c>
    </row>
    <row r="320" spans="1:23" ht="15.75" customHeight="1" x14ac:dyDescent="0.25">
      <c r="A320" s="11" t="str">
        <f>TEXT(promesas[[#This Row],[Marca temporal]],"dd/mmm")</f>
        <v>11/may</v>
      </c>
      <c r="B320" s="189">
        <v>46153.662768483795</v>
      </c>
      <c r="C320" s="190" t="s">
        <v>1897</v>
      </c>
      <c r="D320" s="190">
        <v>64745635</v>
      </c>
      <c r="E320" s="191">
        <v>363068220000</v>
      </c>
      <c r="F320" s="190" t="s">
        <v>4979</v>
      </c>
      <c r="G320" s="190" t="s">
        <v>1886</v>
      </c>
      <c r="H320" s="192" t="s">
        <v>1883</v>
      </c>
      <c r="I320" s="193" t="s">
        <v>1895</v>
      </c>
      <c r="J320" s="198"/>
      <c r="K320"/>
      <c r="L320" s="194"/>
      <c r="M320" s="159" t="s">
        <v>1885</v>
      </c>
      <c r="N320"/>
      <c r="O320" s="194"/>
      <c r="P320" s="159" t="s">
        <v>66</v>
      </c>
      <c r="Q320" s="192"/>
      <c r="R320" s="199" t="str">
        <f>IF(promesas[[#This Row],[Fecha de Pago]]="", "", TEXT(promesas[[#This Row],[Fecha de Pago]], "mmm"))</f>
        <v/>
      </c>
      <c r="S320" s="12" t="str">
        <f>IF(promesas[[#This Row],[Fecha  promesa de pago]]="", "", TEXT(promesas[[#This Row],[Fecha  promesa de pago]], "mmm"))</f>
        <v/>
      </c>
      <c r="T320" s="13" t="str">
        <f>IF(promesas[[#This Row],[Fecha de Pago]]="", "", TEXT(promesas[[#This Row],[Fecha de Pago]], "dd/mmm"))</f>
        <v/>
      </c>
      <c r="U320" s="13" t="str">
        <f>IF(promesas[[#This Row],[Fecha  promesa de pago]]="", "", TEXT(promesas[[#This Row],[Fecha  promesa de pago]], "dd/mmm"))</f>
        <v/>
      </c>
      <c r="V320" s="14" t="str">
        <f>IF(LEN(TRIM(promesas[[#This Row],[Fecha  promesa de pago]]))&gt;0,1,"")</f>
        <v/>
      </c>
      <c r="W320" s="14" t="str">
        <f>IF(LEN(TRIM(promesas[[#This Row],[Fecha de Pago]]))&gt;0,1,"")</f>
        <v/>
      </c>
    </row>
    <row r="321" spans="1:23" ht="15.75" customHeight="1" x14ac:dyDescent="0.25">
      <c r="A321" s="11" t="str">
        <f>TEXT(promesas[[#This Row],[Marca temporal]],"dd/mmm")</f>
        <v>11/may</v>
      </c>
      <c r="B321" s="189">
        <v>46153.666336157403</v>
      </c>
      <c r="C321" s="190" t="s">
        <v>1897</v>
      </c>
      <c r="D321" s="190">
        <v>64867841</v>
      </c>
      <c r="E321" s="191">
        <v>369088900000</v>
      </c>
      <c r="F321" s="190" t="s">
        <v>4987</v>
      </c>
      <c r="G321" s="190" t="s">
        <v>1886</v>
      </c>
      <c r="H321" s="192" t="s">
        <v>1883</v>
      </c>
      <c r="I321" s="193" t="s">
        <v>1887</v>
      </c>
      <c r="J321" s="198"/>
      <c r="K321"/>
      <c r="L321" s="194"/>
      <c r="M321" s="159" t="s">
        <v>1885</v>
      </c>
      <c r="N321"/>
      <c r="O321" s="194"/>
      <c r="P321" s="159" t="s">
        <v>66</v>
      </c>
      <c r="Q321" s="192"/>
      <c r="R321" s="199" t="str">
        <f>IF(promesas[[#This Row],[Fecha de Pago]]="", "", TEXT(promesas[[#This Row],[Fecha de Pago]], "mmm"))</f>
        <v/>
      </c>
      <c r="S321" s="12" t="str">
        <f>IF(promesas[[#This Row],[Fecha  promesa de pago]]="", "", TEXT(promesas[[#This Row],[Fecha  promesa de pago]], "mmm"))</f>
        <v/>
      </c>
      <c r="T321" s="13" t="str">
        <f>IF(promesas[[#This Row],[Fecha de Pago]]="", "", TEXT(promesas[[#This Row],[Fecha de Pago]], "dd/mmm"))</f>
        <v/>
      </c>
      <c r="U321" s="13" t="str">
        <f>IF(promesas[[#This Row],[Fecha  promesa de pago]]="", "", TEXT(promesas[[#This Row],[Fecha  promesa de pago]], "dd/mmm"))</f>
        <v/>
      </c>
      <c r="V321" s="14" t="str">
        <f>IF(LEN(TRIM(promesas[[#This Row],[Fecha  promesa de pago]]))&gt;0,1,"")</f>
        <v/>
      </c>
      <c r="W321" s="14" t="str">
        <f>IF(LEN(TRIM(promesas[[#This Row],[Fecha de Pago]]))&gt;0,1,"")</f>
        <v/>
      </c>
    </row>
    <row r="322" spans="1:23" ht="15.75" customHeight="1" x14ac:dyDescent="0.25">
      <c r="A322" s="11" t="str">
        <f>TEXT(promesas[[#This Row],[Marca temporal]],"dd/mmm")</f>
        <v>11/may</v>
      </c>
      <c r="B322" s="189">
        <v>46153.674232847217</v>
      </c>
      <c r="C322" s="190" t="s">
        <v>1897</v>
      </c>
      <c r="D322" s="190">
        <v>64928299</v>
      </c>
      <c r="E322" s="191">
        <v>363081470000</v>
      </c>
      <c r="F322" s="190" t="s">
        <v>4993</v>
      </c>
      <c r="G322" s="190" t="s">
        <v>1886</v>
      </c>
      <c r="H322" s="192" t="s">
        <v>1883</v>
      </c>
      <c r="I322" s="193" t="s">
        <v>1893</v>
      </c>
      <c r="J322" s="198"/>
      <c r="K322"/>
      <c r="L322" s="194"/>
      <c r="M322" s="159" t="s">
        <v>1885</v>
      </c>
      <c r="N322"/>
      <c r="O322" s="194"/>
      <c r="P322" s="159" t="s">
        <v>66</v>
      </c>
      <c r="Q322" s="192"/>
      <c r="R322" s="199" t="str">
        <f>IF(promesas[[#This Row],[Fecha de Pago]]="", "", TEXT(promesas[[#This Row],[Fecha de Pago]], "mmm"))</f>
        <v/>
      </c>
      <c r="S322" s="12" t="str">
        <f>IF(promesas[[#This Row],[Fecha  promesa de pago]]="", "", TEXT(promesas[[#This Row],[Fecha  promesa de pago]], "mmm"))</f>
        <v/>
      </c>
      <c r="T322" s="13" t="str">
        <f>IF(promesas[[#This Row],[Fecha de Pago]]="", "", TEXT(promesas[[#This Row],[Fecha de Pago]], "dd/mmm"))</f>
        <v/>
      </c>
      <c r="U322" s="13" t="str">
        <f>IF(promesas[[#This Row],[Fecha  promesa de pago]]="", "", TEXT(promesas[[#This Row],[Fecha  promesa de pago]], "dd/mmm"))</f>
        <v/>
      </c>
      <c r="V322" s="14" t="str">
        <f>IF(LEN(TRIM(promesas[[#This Row],[Fecha  promesa de pago]]))&gt;0,1,"")</f>
        <v/>
      </c>
      <c r="W322" s="14" t="str">
        <f>IF(LEN(TRIM(promesas[[#This Row],[Fecha de Pago]]))&gt;0,1,"")</f>
        <v/>
      </c>
    </row>
    <row r="323" spans="1:23" ht="15.75" customHeight="1" x14ac:dyDescent="0.25">
      <c r="A323" s="11" t="str">
        <f>TEXT(promesas[[#This Row],[Marca temporal]],"dd/mmm")</f>
        <v>11/may</v>
      </c>
      <c r="B323" s="189">
        <v>46153.675192893519</v>
      </c>
      <c r="C323" s="190" t="s">
        <v>1897</v>
      </c>
      <c r="D323" s="190">
        <v>64942046</v>
      </c>
      <c r="E323" s="191">
        <v>366044960000</v>
      </c>
      <c r="F323" s="190" t="s">
        <v>4154</v>
      </c>
      <c r="G323" s="190" t="s">
        <v>1886</v>
      </c>
      <c r="H323" s="192" t="s">
        <v>1883</v>
      </c>
      <c r="I323" s="193" t="s">
        <v>1892</v>
      </c>
      <c r="J323" s="198"/>
      <c r="K323"/>
      <c r="L323" s="194"/>
      <c r="M323" s="159" t="s">
        <v>1885</v>
      </c>
      <c r="N323"/>
      <c r="O323" s="194"/>
      <c r="P323" s="159" t="s">
        <v>66</v>
      </c>
      <c r="Q323" s="192"/>
      <c r="R323" s="199" t="str">
        <f>IF(promesas[[#This Row],[Fecha de Pago]]="", "", TEXT(promesas[[#This Row],[Fecha de Pago]], "mmm"))</f>
        <v/>
      </c>
      <c r="S323" s="12" t="str">
        <f>IF(promesas[[#This Row],[Fecha  promesa de pago]]="", "", TEXT(promesas[[#This Row],[Fecha  promesa de pago]], "mmm"))</f>
        <v/>
      </c>
      <c r="T323" s="13" t="str">
        <f>IF(promesas[[#This Row],[Fecha de Pago]]="", "", TEXT(promesas[[#This Row],[Fecha de Pago]], "dd/mmm"))</f>
        <v/>
      </c>
      <c r="U323" s="13" t="str">
        <f>IF(promesas[[#This Row],[Fecha  promesa de pago]]="", "", TEXT(promesas[[#This Row],[Fecha  promesa de pago]], "dd/mmm"))</f>
        <v/>
      </c>
      <c r="V323" s="14" t="str">
        <f>IF(LEN(TRIM(promesas[[#This Row],[Fecha  promesa de pago]]))&gt;0,1,"")</f>
        <v/>
      </c>
      <c r="W323" s="14" t="str">
        <f>IF(LEN(TRIM(promesas[[#This Row],[Fecha de Pago]]))&gt;0,1,"")</f>
        <v/>
      </c>
    </row>
    <row r="324" spans="1:23" ht="15.75" customHeight="1" x14ac:dyDescent="0.25">
      <c r="A324" s="11" t="str">
        <f>TEXT(promesas[[#This Row],[Marca temporal]],"dd/mmm")</f>
        <v>11/may</v>
      </c>
      <c r="B324" s="189">
        <v>46153.678669641202</v>
      </c>
      <c r="C324" s="190" t="s">
        <v>1897</v>
      </c>
      <c r="D324" s="190">
        <v>64960054</v>
      </c>
      <c r="E324" s="191">
        <v>995063180000</v>
      </c>
      <c r="F324" s="190" t="s">
        <v>4999</v>
      </c>
      <c r="G324" s="190" t="s">
        <v>1886</v>
      </c>
      <c r="H324" s="192" t="s">
        <v>1883</v>
      </c>
      <c r="I324" s="193" t="s">
        <v>1884</v>
      </c>
      <c r="J324" s="198"/>
      <c r="K324" s="161">
        <v>46157</v>
      </c>
      <c r="L324" s="169">
        <v>52.3</v>
      </c>
      <c r="M324" s="159" t="s">
        <v>1885</v>
      </c>
      <c r="N324"/>
      <c r="O324" s="194"/>
      <c r="P324" t="s">
        <v>261</v>
      </c>
      <c r="Q324" s="192"/>
      <c r="R324" s="199" t="str">
        <f>IF(promesas[[#This Row],[Fecha de Pago]]="", "", TEXT(promesas[[#This Row],[Fecha de Pago]], "mmm"))</f>
        <v/>
      </c>
      <c r="S324" s="12" t="str">
        <f>IF(promesas[[#This Row],[Fecha  promesa de pago]]="", "", TEXT(promesas[[#This Row],[Fecha  promesa de pago]], "mmm"))</f>
        <v>may</v>
      </c>
      <c r="T324" s="13" t="str">
        <f>IF(promesas[[#This Row],[Fecha de Pago]]="", "", TEXT(promesas[[#This Row],[Fecha de Pago]], "dd/mmm"))</f>
        <v/>
      </c>
      <c r="U324" s="13" t="str">
        <f>IF(promesas[[#This Row],[Fecha  promesa de pago]]="", "", TEXT(promesas[[#This Row],[Fecha  promesa de pago]], "dd/mmm"))</f>
        <v>15/may</v>
      </c>
      <c r="V324" s="14">
        <f>IF(LEN(TRIM(promesas[[#This Row],[Fecha  promesa de pago]]))&gt;0,1,"")</f>
        <v>1</v>
      </c>
      <c r="W324" s="14" t="str">
        <f>IF(LEN(TRIM(promesas[[#This Row],[Fecha de Pago]]))&gt;0,1,"")</f>
        <v/>
      </c>
    </row>
    <row r="325" spans="1:23" ht="15.75" customHeight="1" x14ac:dyDescent="0.25">
      <c r="A325" s="11" t="str">
        <f>TEXT(promesas[[#This Row],[Marca temporal]],"dd/mmm")</f>
        <v>11/may</v>
      </c>
      <c r="B325" s="189">
        <v>46153.684809826387</v>
      </c>
      <c r="C325" s="190" t="s">
        <v>1897</v>
      </c>
      <c r="D325" s="190">
        <v>65014507</v>
      </c>
      <c r="E325" s="191">
        <v>367086100000</v>
      </c>
      <c r="F325" s="190" t="s">
        <v>5003</v>
      </c>
      <c r="G325" s="190" t="s">
        <v>1886</v>
      </c>
      <c r="H325" s="192" t="s">
        <v>1883</v>
      </c>
      <c r="I325" s="193" t="s">
        <v>1884</v>
      </c>
      <c r="J325" s="198"/>
      <c r="K325" s="161">
        <v>46154</v>
      </c>
      <c r="L325" s="169">
        <v>33.64</v>
      </c>
      <c r="M325" s="159" t="s">
        <v>1885</v>
      </c>
      <c r="N325"/>
      <c r="O325" s="194"/>
      <c r="P325" s="159" t="s">
        <v>66</v>
      </c>
      <c r="Q325" s="192"/>
      <c r="R325" s="199" t="str">
        <f>IF(promesas[[#This Row],[Fecha de Pago]]="", "", TEXT(promesas[[#This Row],[Fecha de Pago]], "mmm"))</f>
        <v/>
      </c>
      <c r="S325" s="12" t="str">
        <f>IF(promesas[[#This Row],[Fecha  promesa de pago]]="", "", TEXT(promesas[[#This Row],[Fecha  promesa de pago]], "mmm"))</f>
        <v>may</v>
      </c>
      <c r="T325" s="13" t="str">
        <f>IF(promesas[[#This Row],[Fecha de Pago]]="", "", TEXT(promesas[[#This Row],[Fecha de Pago]], "dd/mmm"))</f>
        <v/>
      </c>
      <c r="U325" s="13" t="str">
        <f>IF(promesas[[#This Row],[Fecha  promesa de pago]]="", "", TEXT(promesas[[#This Row],[Fecha  promesa de pago]], "dd/mmm"))</f>
        <v>12/may</v>
      </c>
      <c r="V325" s="14">
        <f>IF(LEN(TRIM(promesas[[#This Row],[Fecha  promesa de pago]]))&gt;0,1,"")</f>
        <v>1</v>
      </c>
      <c r="W325" s="14" t="str">
        <f>IF(LEN(TRIM(promesas[[#This Row],[Fecha de Pago]]))&gt;0,1,"")</f>
        <v/>
      </c>
    </row>
    <row r="326" spans="1:23" ht="15.75" customHeight="1" x14ac:dyDescent="0.25">
      <c r="A326" s="11" t="str">
        <f>TEXT(promesas[[#This Row],[Marca temporal]],"dd/mmm")</f>
        <v>11/may</v>
      </c>
      <c r="B326" s="189">
        <v>46153.687380370371</v>
      </c>
      <c r="C326" s="190" t="s">
        <v>1897</v>
      </c>
      <c r="D326" s="190">
        <v>65033484</v>
      </c>
      <c r="E326" s="191">
        <v>356360130000</v>
      </c>
      <c r="F326" s="190" t="s">
        <v>1490</v>
      </c>
      <c r="G326" s="190" t="s">
        <v>1886</v>
      </c>
      <c r="H326" s="192" t="s">
        <v>1883</v>
      </c>
      <c r="I326" s="193" t="s">
        <v>1892</v>
      </c>
      <c r="J326" s="198"/>
      <c r="K326"/>
      <c r="L326" s="194"/>
      <c r="M326" s="159" t="s">
        <v>1885</v>
      </c>
      <c r="N326"/>
      <c r="O326" s="194"/>
      <c r="P326" s="159" t="s">
        <v>66</v>
      </c>
      <c r="Q326" s="192"/>
      <c r="R326" s="199" t="str">
        <f>IF(promesas[[#This Row],[Fecha de Pago]]="", "", TEXT(promesas[[#This Row],[Fecha de Pago]], "mmm"))</f>
        <v/>
      </c>
      <c r="S326" s="12" t="str">
        <f>IF(promesas[[#This Row],[Fecha  promesa de pago]]="", "", TEXT(promesas[[#This Row],[Fecha  promesa de pago]], "mmm"))</f>
        <v/>
      </c>
      <c r="T326" s="13" t="str">
        <f>IF(promesas[[#This Row],[Fecha de Pago]]="", "", TEXT(promesas[[#This Row],[Fecha de Pago]], "dd/mmm"))</f>
        <v/>
      </c>
      <c r="U326" s="13" t="str">
        <f>IF(promesas[[#This Row],[Fecha  promesa de pago]]="", "", TEXT(promesas[[#This Row],[Fecha  promesa de pago]], "dd/mmm"))</f>
        <v/>
      </c>
      <c r="V326" s="14" t="str">
        <f>IF(LEN(TRIM(promesas[[#This Row],[Fecha  promesa de pago]]))&gt;0,1,"")</f>
        <v/>
      </c>
      <c r="W326" s="14" t="str">
        <f>IF(LEN(TRIM(promesas[[#This Row],[Fecha de Pago]]))&gt;0,1,"")</f>
        <v/>
      </c>
    </row>
    <row r="327" spans="1:23" ht="15.75" customHeight="1" x14ac:dyDescent="0.25">
      <c r="A327" s="11" t="str">
        <f>TEXT(promesas[[#This Row],[Marca temporal]],"dd/mmm")</f>
        <v>11/may</v>
      </c>
      <c r="B327" s="189">
        <v>46153.688921307868</v>
      </c>
      <c r="C327" s="190" t="s">
        <v>1897</v>
      </c>
      <c r="D327" s="190">
        <v>65065945</v>
      </c>
      <c r="E327" s="191">
        <v>369028250000</v>
      </c>
      <c r="F327" s="190" t="s">
        <v>5012</v>
      </c>
      <c r="G327" s="190" t="s">
        <v>1886</v>
      </c>
      <c r="H327" s="192" t="s">
        <v>1883</v>
      </c>
      <c r="I327" s="193" t="s">
        <v>1894</v>
      </c>
      <c r="J327" s="198"/>
      <c r="K327"/>
      <c r="L327" s="194"/>
      <c r="M327" s="159" t="s">
        <v>1885</v>
      </c>
      <c r="N327"/>
      <c r="O327" s="194"/>
      <c r="P327" t="s">
        <v>261</v>
      </c>
      <c r="Q327" s="192"/>
      <c r="R327" s="199" t="str">
        <f>IF(promesas[[#This Row],[Fecha de Pago]]="", "", TEXT(promesas[[#This Row],[Fecha de Pago]], "mmm"))</f>
        <v/>
      </c>
      <c r="S327" s="12" t="str">
        <f>IF(promesas[[#This Row],[Fecha  promesa de pago]]="", "", TEXT(promesas[[#This Row],[Fecha  promesa de pago]], "mmm"))</f>
        <v/>
      </c>
      <c r="T327" s="13" t="str">
        <f>IF(promesas[[#This Row],[Fecha de Pago]]="", "", TEXT(promesas[[#This Row],[Fecha de Pago]], "dd/mmm"))</f>
        <v/>
      </c>
      <c r="U327" s="13" t="str">
        <f>IF(promesas[[#This Row],[Fecha  promesa de pago]]="", "", TEXT(promesas[[#This Row],[Fecha  promesa de pago]], "dd/mmm"))</f>
        <v/>
      </c>
      <c r="V327" s="14" t="str">
        <f>IF(LEN(TRIM(promesas[[#This Row],[Fecha  promesa de pago]]))&gt;0,1,"")</f>
        <v/>
      </c>
      <c r="W327" s="14" t="str">
        <f>IF(LEN(TRIM(promesas[[#This Row],[Fecha de Pago]]))&gt;0,1,"")</f>
        <v/>
      </c>
    </row>
    <row r="328" spans="1:23" ht="15.75" customHeight="1" x14ac:dyDescent="0.25">
      <c r="A328" s="11" t="str">
        <f>TEXT(promesas[[#This Row],[Marca temporal]],"dd/mmm")</f>
        <v>11/may</v>
      </c>
      <c r="B328" s="189">
        <v>46153.694592175925</v>
      </c>
      <c r="C328" s="190" t="s">
        <v>1897</v>
      </c>
      <c r="D328" s="190">
        <v>65085834</v>
      </c>
      <c r="E328" s="191">
        <v>363083850000</v>
      </c>
      <c r="F328" s="190" t="s">
        <v>5014</v>
      </c>
      <c r="G328" s="190" t="s">
        <v>1886</v>
      </c>
      <c r="H328" s="192" t="s">
        <v>1905</v>
      </c>
      <c r="I328" s="193" t="s">
        <v>1884</v>
      </c>
      <c r="J328" s="198"/>
      <c r="K328" s="161">
        <v>46157</v>
      </c>
      <c r="L328" s="169">
        <v>32.24</v>
      </c>
      <c r="M328" s="159" t="s">
        <v>1885</v>
      </c>
      <c r="N328"/>
      <c r="O328" s="194"/>
      <c r="P328" s="159" t="s">
        <v>66</v>
      </c>
      <c r="Q328" s="192"/>
      <c r="R328" s="199" t="str">
        <f>IF(promesas[[#This Row],[Fecha de Pago]]="", "", TEXT(promesas[[#This Row],[Fecha de Pago]], "mmm"))</f>
        <v/>
      </c>
      <c r="S328" s="12" t="str">
        <f>IF(promesas[[#This Row],[Fecha  promesa de pago]]="", "", TEXT(promesas[[#This Row],[Fecha  promesa de pago]], "mmm"))</f>
        <v>may</v>
      </c>
      <c r="T328" s="13" t="str">
        <f>IF(promesas[[#This Row],[Fecha de Pago]]="", "", TEXT(promesas[[#This Row],[Fecha de Pago]], "dd/mmm"))</f>
        <v/>
      </c>
      <c r="U328" s="13" t="str">
        <f>IF(promesas[[#This Row],[Fecha  promesa de pago]]="", "", TEXT(promesas[[#This Row],[Fecha  promesa de pago]], "dd/mmm"))</f>
        <v>15/may</v>
      </c>
      <c r="V328" s="14">
        <f>IF(LEN(TRIM(promesas[[#This Row],[Fecha  promesa de pago]]))&gt;0,1,"")</f>
        <v>1</v>
      </c>
      <c r="W328" s="14" t="str">
        <f>IF(LEN(TRIM(promesas[[#This Row],[Fecha de Pago]]))&gt;0,1,"")</f>
        <v/>
      </c>
    </row>
    <row r="329" spans="1:23" ht="15.75" customHeight="1" x14ac:dyDescent="0.25">
      <c r="A329" s="11" t="str">
        <f>TEXT(promesas[[#This Row],[Marca temporal]],"dd/mmm")</f>
        <v>11/may</v>
      </c>
      <c r="B329" s="189">
        <v>46153.696281724537</v>
      </c>
      <c r="C329" s="190" t="s">
        <v>1897</v>
      </c>
      <c r="D329" s="190">
        <v>65122191</v>
      </c>
      <c r="E329" s="191">
        <v>366080900000</v>
      </c>
      <c r="F329" s="190" t="s">
        <v>5020</v>
      </c>
      <c r="G329" s="190" t="s">
        <v>1886</v>
      </c>
      <c r="H329" s="192" t="s">
        <v>1883</v>
      </c>
      <c r="I329" s="193" t="s">
        <v>1892</v>
      </c>
      <c r="J329" s="198"/>
      <c r="K329"/>
      <c r="L329" s="194"/>
      <c r="M329" s="159" t="s">
        <v>1885</v>
      </c>
      <c r="N329"/>
      <c r="O329" s="194"/>
      <c r="P329" s="159" t="s">
        <v>66</v>
      </c>
      <c r="Q329" s="192"/>
      <c r="R329" s="199" t="str">
        <f>IF(promesas[[#This Row],[Fecha de Pago]]="", "", TEXT(promesas[[#This Row],[Fecha de Pago]], "mmm"))</f>
        <v/>
      </c>
      <c r="S329" s="12" t="str">
        <f>IF(promesas[[#This Row],[Fecha  promesa de pago]]="", "", TEXT(promesas[[#This Row],[Fecha  promesa de pago]], "mmm"))</f>
        <v/>
      </c>
      <c r="T329" s="13" t="str">
        <f>IF(promesas[[#This Row],[Fecha de Pago]]="", "", TEXT(promesas[[#This Row],[Fecha de Pago]], "dd/mmm"))</f>
        <v/>
      </c>
      <c r="U329" s="13" t="str">
        <f>IF(promesas[[#This Row],[Fecha  promesa de pago]]="", "", TEXT(promesas[[#This Row],[Fecha  promesa de pago]], "dd/mmm"))</f>
        <v/>
      </c>
      <c r="V329" s="14" t="str">
        <f>IF(LEN(TRIM(promesas[[#This Row],[Fecha  promesa de pago]]))&gt;0,1,"")</f>
        <v/>
      </c>
      <c r="W329" s="14" t="str">
        <f>IF(LEN(TRIM(promesas[[#This Row],[Fecha de Pago]]))&gt;0,1,"")</f>
        <v/>
      </c>
    </row>
    <row r="330" spans="1:23" ht="15.75" customHeight="1" x14ac:dyDescent="0.25">
      <c r="A330" s="11" t="str">
        <f>TEXT(promesas[[#This Row],[Marca temporal]],"dd/mmm")</f>
        <v>11/may</v>
      </c>
      <c r="B330" s="189">
        <v>46153.700034074078</v>
      </c>
      <c r="C330" s="190" t="s">
        <v>1897</v>
      </c>
      <c r="D330" s="190">
        <v>65132135</v>
      </c>
      <c r="E330" s="191">
        <v>361016470000</v>
      </c>
      <c r="F330" s="190" t="s">
        <v>5022</v>
      </c>
      <c r="G330" s="190" t="s">
        <v>1886</v>
      </c>
      <c r="H330" s="192" t="s">
        <v>1883</v>
      </c>
      <c r="I330" s="193" t="s">
        <v>1893</v>
      </c>
      <c r="J330" s="198"/>
      <c r="K330"/>
      <c r="L330" s="194"/>
      <c r="M330" s="159" t="s">
        <v>1885</v>
      </c>
      <c r="N330"/>
      <c r="O330" s="194"/>
      <c r="P330" t="s">
        <v>261</v>
      </c>
      <c r="Q330" s="192"/>
      <c r="R330" s="199" t="str">
        <f>IF(promesas[[#This Row],[Fecha de Pago]]="", "", TEXT(promesas[[#This Row],[Fecha de Pago]], "mmm"))</f>
        <v/>
      </c>
      <c r="S330" s="12" t="str">
        <f>IF(promesas[[#This Row],[Fecha  promesa de pago]]="", "", TEXT(promesas[[#This Row],[Fecha  promesa de pago]], "mmm"))</f>
        <v/>
      </c>
      <c r="T330" s="13" t="str">
        <f>IF(promesas[[#This Row],[Fecha de Pago]]="", "", TEXT(promesas[[#This Row],[Fecha de Pago]], "dd/mmm"))</f>
        <v/>
      </c>
      <c r="U330" s="13" t="str">
        <f>IF(promesas[[#This Row],[Fecha  promesa de pago]]="", "", TEXT(promesas[[#This Row],[Fecha  promesa de pago]], "dd/mmm"))</f>
        <v/>
      </c>
      <c r="V330" s="14" t="str">
        <f>IF(LEN(TRIM(promesas[[#This Row],[Fecha  promesa de pago]]))&gt;0,1,"")</f>
        <v/>
      </c>
      <c r="W330" s="14" t="str">
        <f>IF(LEN(TRIM(promesas[[#This Row],[Fecha de Pago]]))&gt;0,1,"")</f>
        <v/>
      </c>
    </row>
    <row r="331" spans="1:23" ht="15.75" customHeight="1" x14ac:dyDescent="0.25">
      <c r="A331" s="11" t="str">
        <f>TEXT(promesas[[#This Row],[Marca temporal]],"dd/mmm")</f>
        <v>11/may</v>
      </c>
      <c r="B331" s="189">
        <v>46153.701148391207</v>
      </c>
      <c r="C331" s="190" t="s">
        <v>1897</v>
      </c>
      <c r="D331" s="190">
        <v>65215997</v>
      </c>
      <c r="E331" s="191">
        <v>364028150000</v>
      </c>
      <c r="F331" s="190" t="s">
        <v>3991</v>
      </c>
      <c r="G331" s="190" t="s">
        <v>1886</v>
      </c>
      <c r="H331" s="192" t="s">
        <v>1883</v>
      </c>
      <c r="I331" s="193" t="s">
        <v>1893</v>
      </c>
      <c r="J331" s="198"/>
      <c r="K331"/>
      <c r="L331" s="194"/>
      <c r="M331" s="159" t="s">
        <v>1885</v>
      </c>
      <c r="N331"/>
      <c r="O331" s="194"/>
      <c r="P331" t="s">
        <v>261</v>
      </c>
      <c r="Q331" s="192"/>
      <c r="R331" s="199" t="str">
        <f>IF(promesas[[#This Row],[Fecha de Pago]]="", "", TEXT(promesas[[#This Row],[Fecha de Pago]], "mmm"))</f>
        <v/>
      </c>
      <c r="S331" s="12" t="str">
        <f>IF(promesas[[#This Row],[Fecha  promesa de pago]]="", "", TEXT(promesas[[#This Row],[Fecha  promesa de pago]], "mmm"))</f>
        <v/>
      </c>
      <c r="T331" s="13" t="str">
        <f>IF(promesas[[#This Row],[Fecha de Pago]]="", "", TEXT(promesas[[#This Row],[Fecha de Pago]], "dd/mmm"))</f>
        <v/>
      </c>
      <c r="U331" s="13" t="str">
        <f>IF(promesas[[#This Row],[Fecha  promesa de pago]]="", "", TEXT(promesas[[#This Row],[Fecha  promesa de pago]], "dd/mmm"))</f>
        <v/>
      </c>
      <c r="V331" s="14" t="str">
        <f>IF(LEN(TRIM(promesas[[#This Row],[Fecha  promesa de pago]]))&gt;0,1,"")</f>
        <v/>
      </c>
      <c r="W331" s="14" t="str">
        <f>IF(LEN(TRIM(promesas[[#This Row],[Fecha de Pago]]))&gt;0,1,"")</f>
        <v/>
      </c>
    </row>
    <row r="332" spans="1:23" ht="15.75" customHeight="1" x14ac:dyDescent="0.25">
      <c r="A332" s="11" t="str">
        <f>TEXT(promesas[[#This Row],[Marca temporal]],"dd/mmm")</f>
        <v>11/may</v>
      </c>
      <c r="B332" s="189">
        <v>46153.704607233798</v>
      </c>
      <c r="C332" s="190" t="s">
        <v>1897</v>
      </c>
      <c r="D332" s="190">
        <v>65227543</v>
      </c>
      <c r="E332" s="191">
        <v>351262510000</v>
      </c>
      <c r="F332" s="190" t="s">
        <v>3886</v>
      </c>
      <c r="G332" s="190" t="s">
        <v>1886</v>
      </c>
      <c r="H332" s="192" t="s">
        <v>1883</v>
      </c>
      <c r="I332" s="193" t="s">
        <v>1892</v>
      </c>
      <c r="J332" s="198"/>
      <c r="K332"/>
      <c r="L332" s="194"/>
      <c r="M332" s="159" t="s">
        <v>1885</v>
      </c>
      <c r="N332"/>
      <c r="O332" s="194"/>
      <c r="P332" s="159" t="s">
        <v>66</v>
      </c>
      <c r="Q332" s="192"/>
      <c r="R332" s="199" t="str">
        <f>IF(promesas[[#This Row],[Fecha de Pago]]="", "", TEXT(promesas[[#This Row],[Fecha de Pago]], "mmm"))</f>
        <v/>
      </c>
      <c r="S332" s="12" t="str">
        <f>IF(promesas[[#This Row],[Fecha  promesa de pago]]="", "", TEXT(promesas[[#This Row],[Fecha  promesa de pago]], "mmm"))</f>
        <v/>
      </c>
      <c r="T332" s="13" t="str">
        <f>IF(promesas[[#This Row],[Fecha de Pago]]="", "", TEXT(promesas[[#This Row],[Fecha de Pago]], "dd/mmm"))</f>
        <v/>
      </c>
      <c r="U332" s="13" t="str">
        <f>IF(promesas[[#This Row],[Fecha  promesa de pago]]="", "", TEXT(promesas[[#This Row],[Fecha  promesa de pago]], "dd/mmm"))</f>
        <v/>
      </c>
      <c r="V332" s="14" t="str">
        <f>IF(LEN(TRIM(promesas[[#This Row],[Fecha  promesa de pago]]))&gt;0,1,"")</f>
        <v/>
      </c>
      <c r="W332" s="14" t="str">
        <f>IF(LEN(TRIM(promesas[[#This Row],[Fecha de Pago]]))&gt;0,1,"")</f>
        <v/>
      </c>
    </row>
    <row r="333" spans="1:23" ht="15.75" customHeight="1" x14ac:dyDescent="0.25">
      <c r="A333" s="11" t="str">
        <f>TEXT(promesas[[#This Row],[Marca temporal]],"dd/mmm")</f>
        <v>11/may</v>
      </c>
      <c r="B333" s="189">
        <v>46153.707930497687</v>
      </c>
      <c r="C333" s="190" t="s">
        <v>1897</v>
      </c>
      <c r="D333" s="190">
        <v>65271425</v>
      </c>
      <c r="E333" s="191">
        <v>369092440000</v>
      </c>
      <c r="F333" s="190" t="s">
        <v>5037</v>
      </c>
      <c r="G333" s="190" t="s">
        <v>1886</v>
      </c>
      <c r="H333" s="192" t="s">
        <v>16</v>
      </c>
      <c r="I333" s="193" t="s">
        <v>1893</v>
      </c>
      <c r="J333" s="198"/>
      <c r="K333"/>
      <c r="L333" s="194"/>
      <c r="M333" s="159" t="s">
        <v>1885</v>
      </c>
      <c r="N333"/>
      <c r="O333" s="194"/>
      <c r="P333" s="159" t="s">
        <v>66</v>
      </c>
      <c r="Q333" s="192"/>
      <c r="R333" s="199" t="str">
        <f>IF(promesas[[#This Row],[Fecha de Pago]]="", "", TEXT(promesas[[#This Row],[Fecha de Pago]], "mmm"))</f>
        <v/>
      </c>
      <c r="S333" s="12" t="str">
        <f>IF(promesas[[#This Row],[Fecha  promesa de pago]]="", "", TEXT(promesas[[#This Row],[Fecha  promesa de pago]], "mmm"))</f>
        <v/>
      </c>
      <c r="T333" s="13" t="str">
        <f>IF(promesas[[#This Row],[Fecha de Pago]]="", "", TEXT(promesas[[#This Row],[Fecha de Pago]], "dd/mmm"))</f>
        <v/>
      </c>
      <c r="U333" s="13" t="str">
        <f>IF(promesas[[#This Row],[Fecha  promesa de pago]]="", "", TEXT(promesas[[#This Row],[Fecha  promesa de pago]], "dd/mmm"))</f>
        <v/>
      </c>
      <c r="V333" s="14" t="str">
        <f>IF(LEN(TRIM(promesas[[#This Row],[Fecha  promesa de pago]]))&gt;0,1,"")</f>
        <v/>
      </c>
      <c r="W333" s="14" t="str">
        <f>IF(LEN(TRIM(promesas[[#This Row],[Fecha de Pago]]))&gt;0,1,"")</f>
        <v/>
      </c>
    </row>
    <row r="334" spans="1:23" ht="15.75" customHeight="1" x14ac:dyDescent="0.25">
      <c r="A334" s="11" t="str">
        <f>TEXT(promesas[[#This Row],[Marca temporal]],"dd/mmm")</f>
        <v>11/may</v>
      </c>
      <c r="B334" s="189">
        <v>46153.710570925927</v>
      </c>
      <c r="C334" s="190" t="s">
        <v>1897</v>
      </c>
      <c r="D334" s="190">
        <v>65294266</v>
      </c>
      <c r="E334" s="191">
        <v>363053950000</v>
      </c>
      <c r="F334" s="190" t="s">
        <v>5041</v>
      </c>
      <c r="G334" s="190" t="s">
        <v>1886</v>
      </c>
      <c r="H334" s="192" t="s">
        <v>1883</v>
      </c>
      <c r="I334" s="193" t="s">
        <v>1887</v>
      </c>
      <c r="J334" s="198"/>
      <c r="K334"/>
      <c r="L334" s="194"/>
      <c r="M334" s="159" t="s">
        <v>1885</v>
      </c>
      <c r="N334"/>
      <c r="O334" s="194"/>
      <c r="P334" s="159" t="s">
        <v>66</v>
      </c>
      <c r="Q334" s="192"/>
      <c r="R334" s="199" t="str">
        <f>IF(promesas[[#This Row],[Fecha de Pago]]="", "", TEXT(promesas[[#This Row],[Fecha de Pago]], "mmm"))</f>
        <v/>
      </c>
      <c r="S334" s="12" t="str">
        <f>IF(promesas[[#This Row],[Fecha  promesa de pago]]="", "", TEXT(promesas[[#This Row],[Fecha  promesa de pago]], "mmm"))</f>
        <v/>
      </c>
      <c r="T334" s="13" t="str">
        <f>IF(promesas[[#This Row],[Fecha de Pago]]="", "", TEXT(promesas[[#This Row],[Fecha de Pago]], "dd/mmm"))</f>
        <v/>
      </c>
      <c r="U334" s="13" t="str">
        <f>IF(promesas[[#This Row],[Fecha  promesa de pago]]="", "", TEXT(promesas[[#This Row],[Fecha  promesa de pago]], "dd/mmm"))</f>
        <v/>
      </c>
      <c r="V334" s="14" t="str">
        <f>IF(LEN(TRIM(promesas[[#This Row],[Fecha  promesa de pago]]))&gt;0,1,"")</f>
        <v/>
      </c>
      <c r="W334" s="14" t="str">
        <f>IF(LEN(TRIM(promesas[[#This Row],[Fecha de Pago]]))&gt;0,1,"")</f>
        <v/>
      </c>
    </row>
    <row r="335" spans="1:23" ht="15.75" customHeight="1" x14ac:dyDescent="0.25">
      <c r="A335" s="11" t="str">
        <f>TEXT(promesas[[#This Row],[Marca temporal]],"dd/mmm")</f>
        <v>11/may</v>
      </c>
      <c r="B335" s="189">
        <v>46153.714934085649</v>
      </c>
      <c r="C335" s="190" t="s">
        <v>1897</v>
      </c>
      <c r="D335" s="190">
        <v>65326159</v>
      </c>
      <c r="E335" s="191">
        <v>219061750000</v>
      </c>
      <c r="F335" s="190" t="s">
        <v>5049</v>
      </c>
      <c r="G335" s="190" t="s">
        <v>1886</v>
      </c>
      <c r="H335" s="192" t="s">
        <v>1883</v>
      </c>
      <c r="I335" s="193" t="s">
        <v>1884</v>
      </c>
      <c r="J335" s="198"/>
      <c r="K335"/>
      <c r="L335" s="194"/>
      <c r="M335" s="159" t="s">
        <v>1885</v>
      </c>
      <c r="N335"/>
      <c r="O335" s="194"/>
      <c r="P335" s="159" t="s">
        <v>66</v>
      </c>
      <c r="Q335" s="192"/>
      <c r="R335" s="199" t="str">
        <f>IF(promesas[[#This Row],[Fecha de Pago]]="", "", TEXT(promesas[[#This Row],[Fecha de Pago]], "mmm"))</f>
        <v/>
      </c>
      <c r="S335" s="12" t="str">
        <f>IF(promesas[[#This Row],[Fecha  promesa de pago]]="", "", TEXT(promesas[[#This Row],[Fecha  promesa de pago]], "mmm"))</f>
        <v/>
      </c>
      <c r="T335" s="13" t="str">
        <f>IF(promesas[[#This Row],[Fecha de Pago]]="", "", TEXT(promesas[[#This Row],[Fecha de Pago]], "dd/mmm"))</f>
        <v/>
      </c>
      <c r="U335" s="13" t="str">
        <f>IF(promesas[[#This Row],[Fecha  promesa de pago]]="", "", TEXT(promesas[[#This Row],[Fecha  promesa de pago]], "dd/mmm"))</f>
        <v/>
      </c>
      <c r="V335" s="14" t="str">
        <f>IF(LEN(TRIM(promesas[[#This Row],[Fecha  promesa de pago]]))&gt;0,1,"")</f>
        <v/>
      </c>
      <c r="W335" s="14" t="str">
        <f>IF(LEN(TRIM(promesas[[#This Row],[Fecha de Pago]]))&gt;0,1,"")</f>
        <v/>
      </c>
    </row>
    <row r="336" spans="1:23" ht="15.75" customHeight="1" x14ac:dyDescent="0.25">
      <c r="A336" s="11" t="str">
        <f>TEXT(promesas[[#This Row],[Marca temporal]],"dd/mmm")</f>
        <v>11/may</v>
      </c>
      <c r="B336" s="189">
        <v>46153.716889930554</v>
      </c>
      <c r="C336" s="190" t="s">
        <v>1897</v>
      </c>
      <c r="D336" s="190">
        <v>65404671</v>
      </c>
      <c r="E336" s="191">
        <v>362004080000</v>
      </c>
      <c r="F336" s="190" t="s">
        <v>188</v>
      </c>
      <c r="G336" s="190" t="s">
        <v>1886</v>
      </c>
      <c r="H336" s="192" t="s">
        <v>1883</v>
      </c>
      <c r="I336" s="193" t="s">
        <v>1887</v>
      </c>
      <c r="J336" s="198"/>
      <c r="K336"/>
      <c r="L336" s="194"/>
      <c r="M336" s="159" t="s">
        <v>1885</v>
      </c>
      <c r="N336"/>
      <c r="O336" s="194"/>
      <c r="P336" s="159" t="s">
        <v>66</v>
      </c>
      <c r="Q336" s="192"/>
      <c r="R336" s="199" t="str">
        <f>IF(promesas[[#This Row],[Fecha de Pago]]="", "", TEXT(promesas[[#This Row],[Fecha de Pago]], "mmm"))</f>
        <v/>
      </c>
      <c r="S336" s="12" t="str">
        <f>IF(promesas[[#This Row],[Fecha  promesa de pago]]="", "", TEXT(promesas[[#This Row],[Fecha  promesa de pago]], "mmm"))</f>
        <v/>
      </c>
      <c r="T336" s="13" t="str">
        <f>IF(promesas[[#This Row],[Fecha de Pago]]="", "", TEXT(promesas[[#This Row],[Fecha de Pago]], "dd/mmm"))</f>
        <v/>
      </c>
      <c r="U336" s="13" t="str">
        <f>IF(promesas[[#This Row],[Fecha  promesa de pago]]="", "", TEXT(promesas[[#This Row],[Fecha  promesa de pago]], "dd/mmm"))</f>
        <v/>
      </c>
      <c r="V336" s="14" t="str">
        <f>IF(LEN(TRIM(promesas[[#This Row],[Fecha  promesa de pago]]))&gt;0,1,"")</f>
        <v/>
      </c>
      <c r="W336" s="14" t="str">
        <f>IF(LEN(TRIM(promesas[[#This Row],[Fecha de Pago]]))&gt;0,1,"")</f>
        <v/>
      </c>
    </row>
    <row r="337" spans="1:23" ht="15.75" customHeight="1" x14ac:dyDescent="0.25">
      <c r="A337" s="11" t="str">
        <f>TEXT(promesas[[#This Row],[Marca temporal]],"dd/mmm")</f>
        <v>11/may</v>
      </c>
      <c r="B337" s="189">
        <v>46153.718900752312</v>
      </c>
      <c r="C337" s="190" t="s">
        <v>1897</v>
      </c>
      <c r="D337" s="190">
        <v>65423731</v>
      </c>
      <c r="E337" s="191">
        <v>363074050000</v>
      </c>
      <c r="F337" s="190" t="s">
        <v>5069</v>
      </c>
      <c r="G337" s="190" t="s">
        <v>1886</v>
      </c>
      <c r="H337" s="192" t="s">
        <v>1883</v>
      </c>
      <c r="I337" s="193" t="s">
        <v>1893</v>
      </c>
      <c r="J337" s="198"/>
      <c r="K337"/>
      <c r="L337" s="194"/>
      <c r="M337" s="159" t="s">
        <v>1885</v>
      </c>
      <c r="N337"/>
      <c r="O337" s="194"/>
      <c r="P337" s="159" t="s">
        <v>66</v>
      </c>
      <c r="Q337" s="192"/>
      <c r="R337" s="199" t="str">
        <f>IF(promesas[[#This Row],[Fecha de Pago]]="", "", TEXT(promesas[[#This Row],[Fecha de Pago]], "mmm"))</f>
        <v/>
      </c>
      <c r="S337" s="12" t="str">
        <f>IF(promesas[[#This Row],[Fecha  promesa de pago]]="", "", TEXT(promesas[[#This Row],[Fecha  promesa de pago]], "mmm"))</f>
        <v/>
      </c>
      <c r="T337" s="13" t="str">
        <f>IF(promesas[[#This Row],[Fecha de Pago]]="", "", TEXT(promesas[[#This Row],[Fecha de Pago]], "dd/mmm"))</f>
        <v/>
      </c>
      <c r="U337" s="13" t="str">
        <f>IF(promesas[[#This Row],[Fecha  promesa de pago]]="", "", TEXT(promesas[[#This Row],[Fecha  promesa de pago]], "dd/mmm"))</f>
        <v/>
      </c>
      <c r="V337" s="14" t="str">
        <f>IF(LEN(TRIM(promesas[[#This Row],[Fecha  promesa de pago]]))&gt;0,1,"")</f>
        <v/>
      </c>
      <c r="W337" s="14" t="str">
        <f>IF(LEN(TRIM(promesas[[#This Row],[Fecha de Pago]]))&gt;0,1,"")</f>
        <v/>
      </c>
    </row>
    <row r="338" spans="1:23" ht="15.75" customHeight="1" x14ac:dyDescent="0.25">
      <c r="A338" s="11" t="str">
        <f>TEXT(promesas[[#This Row],[Marca temporal]],"dd/mmm")</f>
        <v>11/may</v>
      </c>
      <c r="B338" s="189">
        <v>46153.720278576387</v>
      </c>
      <c r="C338" s="190" t="s">
        <v>1897</v>
      </c>
      <c r="D338" s="190">
        <v>65431104</v>
      </c>
      <c r="E338" s="191">
        <v>365082280000</v>
      </c>
      <c r="F338" s="190" t="s">
        <v>5071</v>
      </c>
      <c r="G338" s="190" t="s">
        <v>1886</v>
      </c>
      <c r="H338" s="192" t="s">
        <v>1883</v>
      </c>
      <c r="I338" s="193" t="s">
        <v>1892</v>
      </c>
      <c r="J338" s="198"/>
      <c r="K338"/>
      <c r="L338" s="194"/>
      <c r="M338" s="159" t="s">
        <v>1885</v>
      </c>
      <c r="N338"/>
      <c r="O338" s="194"/>
      <c r="P338" s="159" t="s">
        <v>66</v>
      </c>
      <c r="Q338" s="192"/>
      <c r="R338" s="199" t="str">
        <f>IF(promesas[[#This Row],[Fecha de Pago]]="", "", TEXT(promesas[[#This Row],[Fecha de Pago]], "mmm"))</f>
        <v/>
      </c>
      <c r="S338" s="12" t="str">
        <f>IF(promesas[[#This Row],[Fecha  promesa de pago]]="", "", TEXT(promesas[[#This Row],[Fecha  promesa de pago]], "mmm"))</f>
        <v/>
      </c>
      <c r="T338" s="13" t="str">
        <f>IF(promesas[[#This Row],[Fecha de Pago]]="", "", TEXT(promesas[[#This Row],[Fecha de Pago]], "dd/mmm"))</f>
        <v/>
      </c>
      <c r="U338" s="13" t="str">
        <f>IF(promesas[[#This Row],[Fecha  promesa de pago]]="", "", TEXT(promesas[[#This Row],[Fecha  promesa de pago]], "dd/mmm"))</f>
        <v/>
      </c>
      <c r="V338" s="14" t="str">
        <f>IF(LEN(TRIM(promesas[[#This Row],[Fecha  promesa de pago]]))&gt;0,1,"")</f>
        <v/>
      </c>
      <c r="W338" s="14" t="str">
        <f>IF(LEN(TRIM(promesas[[#This Row],[Fecha de Pago]]))&gt;0,1,"")</f>
        <v/>
      </c>
    </row>
    <row r="339" spans="1:23" ht="15.75" customHeight="1" x14ac:dyDescent="0.25">
      <c r="A339" s="11" t="str">
        <f>TEXT(promesas[[#This Row],[Marca temporal]],"dd/mmm")</f>
        <v>11/may</v>
      </c>
      <c r="B339" s="189">
        <v>46153.721599282406</v>
      </c>
      <c r="C339" s="190" t="s">
        <v>1897</v>
      </c>
      <c r="D339" s="190">
        <v>65456463</v>
      </c>
      <c r="E339" s="191">
        <v>356371560000</v>
      </c>
      <c r="F339" s="190" t="s">
        <v>3839</v>
      </c>
      <c r="G339" s="190" t="s">
        <v>1886</v>
      </c>
      <c r="H339" s="192" t="s">
        <v>1883</v>
      </c>
      <c r="I339" s="193" t="s">
        <v>1892</v>
      </c>
      <c r="J339" s="198"/>
      <c r="K339"/>
      <c r="L339" s="194"/>
      <c r="M339" s="159" t="s">
        <v>1885</v>
      </c>
      <c r="N339"/>
      <c r="O339" s="194"/>
      <c r="P339" s="159" t="s">
        <v>66</v>
      </c>
      <c r="Q339" s="192"/>
      <c r="R339" s="199" t="str">
        <f>IF(promesas[[#This Row],[Fecha de Pago]]="", "", TEXT(promesas[[#This Row],[Fecha de Pago]], "mmm"))</f>
        <v/>
      </c>
      <c r="S339" s="12" t="str">
        <f>IF(promesas[[#This Row],[Fecha  promesa de pago]]="", "", TEXT(promesas[[#This Row],[Fecha  promesa de pago]], "mmm"))</f>
        <v/>
      </c>
      <c r="T339" s="13" t="str">
        <f>IF(promesas[[#This Row],[Fecha de Pago]]="", "", TEXT(promesas[[#This Row],[Fecha de Pago]], "dd/mmm"))</f>
        <v/>
      </c>
      <c r="U339" s="13" t="str">
        <f>IF(promesas[[#This Row],[Fecha  promesa de pago]]="", "", TEXT(promesas[[#This Row],[Fecha  promesa de pago]], "dd/mmm"))</f>
        <v/>
      </c>
      <c r="V339" s="14" t="str">
        <f>IF(LEN(TRIM(promesas[[#This Row],[Fecha  promesa de pago]]))&gt;0,1,"")</f>
        <v/>
      </c>
      <c r="W339" s="14" t="str">
        <f>IF(LEN(TRIM(promesas[[#This Row],[Fecha de Pago]]))&gt;0,1,"")</f>
        <v/>
      </c>
    </row>
    <row r="340" spans="1:23" ht="15.75" customHeight="1" x14ac:dyDescent="0.25">
      <c r="A340" s="11" t="str">
        <f>TEXT(promesas[[#This Row],[Marca temporal]],"dd/mmm")</f>
        <v>11/may</v>
      </c>
      <c r="B340" s="189">
        <v>46153.72264954861</v>
      </c>
      <c r="C340" s="190" t="s">
        <v>1897</v>
      </c>
      <c r="D340" s="190">
        <v>65475593</v>
      </c>
      <c r="E340" s="191">
        <v>358363240000</v>
      </c>
      <c r="F340" s="190" t="s">
        <v>1500</v>
      </c>
      <c r="G340" s="190" t="s">
        <v>1886</v>
      </c>
      <c r="H340" s="192" t="s">
        <v>1883</v>
      </c>
      <c r="I340" s="193" t="s">
        <v>1892</v>
      </c>
      <c r="J340" s="198"/>
      <c r="K340"/>
      <c r="L340" s="194"/>
      <c r="M340" s="159" t="s">
        <v>1885</v>
      </c>
      <c r="N340"/>
      <c r="O340" s="194"/>
      <c r="P340" s="159" t="s">
        <v>66</v>
      </c>
      <c r="Q340" s="192"/>
      <c r="R340" s="199" t="str">
        <f>IF(promesas[[#This Row],[Fecha de Pago]]="", "", TEXT(promesas[[#This Row],[Fecha de Pago]], "mmm"))</f>
        <v/>
      </c>
      <c r="S340" s="12" t="str">
        <f>IF(promesas[[#This Row],[Fecha  promesa de pago]]="", "", TEXT(promesas[[#This Row],[Fecha  promesa de pago]], "mmm"))</f>
        <v/>
      </c>
      <c r="T340" s="13" t="str">
        <f>IF(promesas[[#This Row],[Fecha de Pago]]="", "", TEXT(promesas[[#This Row],[Fecha de Pago]], "dd/mmm"))</f>
        <v/>
      </c>
      <c r="U340" s="13" t="str">
        <f>IF(promesas[[#This Row],[Fecha  promesa de pago]]="", "", TEXT(promesas[[#This Row],[Fecha  promesa de pago]], "dd/mmm"))</f>
        <v/>
      </c>
      <c r="V340" s="14" t="str">
        <f>IF(LEN(TRIM(promesas[[#This Row],[Fecha  promesa de pago]]))&gt;0,1,"")</f>
        <v/>
      </c>
      <c r="W340" s="14" t="str">
        <f>IF(LEN(TRIM(promesas[[#This Row],[Fecha de Pago]]))&gt;0,1,"")</f>
        <v/>
      </c>
    </row>
    <row r="341" spans="1:23" ht="15.75" customHeight="1" x14ac:dyDescent="0.25">
      <c r="A341" s="11" t="str">
        <f>TEXT(promesas[[#This Row],[Marca temporal]],"dd/mmm")</f>
        <v>11/may</v>
      </c>
      <c r="B341" s="189">
        <v>46153.725339479162</v>
      </c>
      <c r="C341" s="190" t="s">
        <v>1897</v>
      </c>
      <c r="D341" s="190">
        <v>65476390</v>
      </c>
      <c r="E341" s="191">
        <v>365021010000</v>
      </c>
      <c r="F341" s="190" t="s">
        <v>5077</v>
      </c>
      <c r="G341" s="190" t="s">
        <v>1886</v>
      </c>
      <c r="H341" s="192" t="s">
        <v>1883</v>
      </c>
      <c r="I341" s="193" t="s">
        <v>1895</v>
      </c>
      <c r="J341" s="198"/>
      <c r="K341"/>
      <c r="L341" s="194"/>
      <c r="M341" s="159" t="s">
        <v>1885</v>
      </c>
      <c r="N341"/>
      <c r="O341" s="194"/>
      <c r="P341" t="s">
        <v>261</v>
      </c>
      <c r="Q341" s="192"/>
      <c r="R341" s="199" t="str">
        <f>IF(promesas[[#This Row],[Fecha de Pago]]="", "", TEXT(promesas[[#This Row],[Fecha de Pago]], "mmm"))</f>
        <v/>
      </c>
      <c r="S341" s="12" t="str">
        <f>IF(promesas[[#This Row],[Fecha  promesa de pago]]="", "", TEXT(promesas[[#This Row],[Fecha  promesa de pago]], "mmm"))</f>
        <v/>
      </c>
      <c r="T341" s="13" t="str">
        <f>IF(promesas[[#This Row],[Fecha de Pago]]="", "", TEXT(promesas[[#This Row],[Fecha de Pago]], "dd/mmm"))</f>
        <v/>
      </c>
      <c r="U341" s="13" t="str">
        <f>IF(promesas[[#This Row],[Fecha  promesa de pago]]="", "", TEXT(promesas[[#This Row],[Fecha  promesa de pago]], "dd/mmm"))</f>
        <v/>
      </c>
      <c r="V341" s="14" t="str">
        <f>IF(LEN(TRIM(promesas[[#This Row],[Fecha  promesa de pago]]))&gt;0,1,"")</f>
        <v/>
      </c>
      <c r="W341" s="14" t="str">
        <f>IF(LEN(TRIM(promesas[[#This Row],[Fecha de Pago]]))&gt;0,1,"")</f>
        <v/>
      </c>
    </row>
    <row r="342" spans="1:23" ht="15.75" customHeight="1" x14ac:dyDescent="0.25">
      <c r="A342" s="11" t="str">
        <f>TEXT(promesas[[#This Row],[Marca temporal]],"dd/mmm")</f>
        <v>11/may</v>
      </c>
      <c r="B342" s="189">
        <v>46153.727786342592</v>
      </c>
      <c r="C342" s="190" t="s">
        <v>1897</v>
      </c>
      <c r="D342" s="190">
        <v>65511214</v>
      </c>
      <c r="E342" s="191">
        <v>359331240000</v>
      </c>
      <c r="F342" s="190" t="s">
        <v>1154</v>
      </c>
      <c r="G342" s="190" t="s">
        <v>1886</v>
      </c>
      <c r="H342" s="192" t="s">
        <v>1883</v>
      </c>
      <c r="I342" s="193" t="s">
        <v>1888</v>
      </c>
      <c r="J342" s="198"/>
      <c r="K342"/>
      <c r="L342" s="194"/>
      <c r="M342" s="159" t="s">
        <v>1889</v>
      </c>
      <c r="N342" s="161">
        <v>46142</v>
      </c>
      <c r="O342" s="169">
        <v>35.5</v>
      </c>
      <c r="P342" t="s">
        <v>261</v>
      </c>
      <c r="Q342" s="192"/>
      <c r="R342" s="199" t="str">
        <f>IF(promesas[[#This Row],[Fecha de Pago]]="", "", TEXT(promesas[[#This Row],[Fecha de Pago]], "mmm"))</f>
        <v>abr</v>
      </c>
      <c r="S342" s="12" t="str">
        <f>IF(promesas[[#This Row],[Fecha  promesa de pago]]="", "", TEXT(promesas[[#This Row],[Fecha  promesa de pago]], "mmm"))</f>
        <v/>
      </c>
      <c r="T342" s="13" t="str">
        <f>IF(promesas[[#This Row],[Fecha de Pago]]="", "", TEXT(promesas[[#This Row],[Fecha de Pago]], "dd/mmm"))</f>
        <v>30/abr</v>
      </c>
      <c r="U342" s="13" t="str">
        <f>IF(promesas[[#This Row],[Fecha  promesa de pago]]="", "", TEXT(promesas[[#This Row],[Fecha  promesa de pago]], "dd/mmm"))</f>
        <v/>
      </c>
      <c r="V342" s="14" t="str">
        <f>IF(LEN(TRIM(promesas[[#This Row],[Fecha  promesa de pago]]))&gt;0,1,"")</f>
        <v/>
      </c>
      <c r="W342" s="14">
        <f>IF(LEN(TRIM(promesas[[#This Row],[Fecha de Pago]]))&gt;0,1,"")</f>
        <v>1</v>
      </c>
    </row>
    <row r="343" spans="1:23" ht="15.75" customHeight="1" x14ac:dyDescent="0.25">
      <c r="A343" s="11" t="str">
        <f>TEXT(promesas[[#This Row],[Marca temporal]],"dd/mmm")</f>
        <v>11/may</v>
      </c>
      <c r="B343" s="189">
        <v>46153.730337071756</v>
      </c>
      <c r="C343" s="190" t="s">
        <v>1897</v>
      </c>
      <c r="D343" s="190">
        <v>65560923</v>
      </c>
      <c r="E343" s="191">
        <v>367071540000</v>
      </c>
      <c r="F343" s="190" t="s">
        <v>5084</v>
      </c>
      <c r="G343" s="190" t="s">
        <v>1886</v>
      </c>
      <c r="H343" s="192" t="s">
        <v>1883</v>
      </c>
      <c r="I343" s="193" t="s">
        <v>1893</v>
      </c>
      <c r="J343" s="198"/>
      <c r="K343"/>
      <c r="L343" s="194"/>
      <c r="M343" s="159" t="s">
        <v>1885</v>
      </c>
      <c r="N343"/>
      <c r="O343" s="194"/>
      <c r="P343" s="159" t="s">
        <v>66</v>
      </c>
      <c r="Q343" s="192"/>
      <c r="R343" s="199" t="str">
        <f>IF(promesas[[#This Row],[Fecha de Pago]]="", "", TEXT(promesas[[#This Row],[Fecha de Pago]], "mmm"))</f>
        <v/>
      </c>
      <c r="S343" s="12" t="str">
        <f>IF(promesas[[#This Row],[Fecha  promesa de pago]]="", "", TEXT(promesas[[#This Row],[Fecha  promesa de pago]], "mmm"))</f>
        <v/>
      </c>
      <c r="T343" s="13" t="str">
        <f>IF(promesas[[#This Row],[Fecha de Pago]]="", "", TEXT(promesas[[#This Row],[Fecha de Pago]], "dd/mmm"))</f>
        <v/>
      </c>
      <c r="U343" s="13" t="str">
        <f>IF(promesas[[#This Row],[Fecha  promesa de pago]]="", "", TEXT(promesas[[#This Row],[Fecha  promesa de pago]], "dd/mmm"))</f>
        <v/>
      </c>
      <c r="V343" s="14" t="str">
        <f>IF(LEN(TRIM(promesas[[#This Row],[Fecha  promesa de pago]]))&gt;0,1,"")</f>
        <v/>
      </c>
      <c r="W343" s="14" t="str">
        <f>IF(LEN(TRIM(promesas[[#This Row],[Fecha de Pago]]))&gt;0,1,"")</f>
        <v/>
      </c>
    </row>
    <row r="344" spans="1:23" ht="15.75" customHeight="1" x14ac:dyDescent="0.25">
      <c r="A344" s="11" t="str">
        <f>TEXT(promesas[[#This Row],[Marca temporal]],"dd/mmm")</f>
        <v>11/may</v>
      </c>
      <c r="B344" s="189">
        <v>46153.732325023149</v>
      </c>
      <c r="C344" s="190" t="s">
        <v>1897</v>
      </c>
      <c r="D344" s="190">
        <v>65566105</v>
      </c>
      <c r="E344" s="191">
        <v>365007830000</v>
      </c>
      <c r="F344" s="190" t="s">
        <v>4745</v>
      </c>
      <c r="G344" s="190" t="s">
        <v>1886</v>
      </c>
      <c r="H344" s="192" t="s">
        <v>1883</v>
      </c>
      <c r="I344" s="193" t="s">
        <v>1894</v>
      </c>
      <c r="J344" s="198"/>
      <c r="K344"/>
      <c r="L344" s="194"/>
      <c r="M344" s="159" t="s">
        <v>1885</v>
      </c>
      <c r="N344"/>
      <c r="O344" s="194"/>
      <c r="P344" t="s">
        <v>261</v>
      </c>
      <c r="Q344" s="192"/>
      <c r="R344" s="199" t="str">
        <f>IF(promesas[[#This Row],[Fecha de Pago]]="", "", TEXT(promesas[[#This Row],[Fecha de Pago]], "mmm"))</f>
        <v/>
      </c>
      <c r="S344" s="12" t="str">
        <f>IF(promesas[[#This Row],[Fecha  promesa de pago]]="", "", TEXT(promesas[[#This Row],[Fecha  promesa de pago]], "mmm"))</f>
        <v/>
      </c>
      <c r="T344" s="13" t="str">
        <f>IF(promesas[[#This Row],[Fecha de Pago]]="", "", TEXT(promesas[[#This Row],[Fecha de Pago]], "dd/mmm"))</f>
        <v/>
      </c>
      <c r="U344" s="13" t="str">
        <f>IF(promesas[[#This Row],[Fecha  promesa de pago]]="", "", TEXT(promesas[[#This Row],[Fecha  promesa de pago]], "dd/mmm"))</f>
        <v/>
      </c>
      <c r="V344" s="14" t="str">
        <f>IF(LEN(TRIM(promesas[[#This Row],[Fecha  promesa de pago]]))&gt;0,1,"")</f>
        <v/>
      </c>
      <c r="W344" s="14" t="str">
        <f>IF(LEN(TRIM(promesas[[#This Row],[Fecha de Pago]]))&gt;0,1,"")</f>
        <v/>
      </c>
    </row>
    <row r="345" spans="1:23" ht="15.75" customHeight="1" x14ac:dyDescent="0.25">
      <c r="A345" s="11" t="str">
        <f>TEXT(promesas[[#This Row],[Marca temporal]],"dd/mmm")</f>
        <v>11/may</v>
      </c>
      <c r="B345" s="189">
        <v>46153.733277511579</v>
      </c>
      <c r="C345" s="190" t="s">
        <v>1897</v>
      </c>
      <c r="D345" s="190">
        <v>65572252</v>
      </c>
      <c r="E345" s="191">
        <v>369080990000</v>
      </c>
      <c r="F345" s="190" t="s">
        <v>5093</v>
      </c>
      <c r="G345" s="190" t="s">
        <v>1886</v>
      </c>
      <c r="H345" s="192" t="s">
        <v>1883</v>
      </c>
      <c r="I345" s="193" t="s">
        <v>1893</v>
      </c>
      <c r="J345" s="198"/>
      <c r="K345"/>
      <c r="L345" s="194"/>
      <c r="M345" s="159" t="s">
        <v>1885</v>
      </c>
      <c r="N345"/>
      <c r="O345" s="194"/>
      <c r="P345" s="159" t="s">
        <v>66</v>
      </c>
      <c r="Q345" s="192"/>
      <c r="R345" s="199" t="str">
        <f>IF(promesas[[#This Row],[Fecha de Pago]]="", "", TEXT(promesas[[#This Row],[Fecha de Pago]], "mmm"))</f>
        <v/>
      </c>
      <c r="S345" s="12" t="str">
        <f>IF(promesas[[#This Row],[Fecha  promesa de pago]]="", "", TEXT(promesas[[#This Row],[Fecha  promesa de pago]], "mmm"))</f>
        <v/>
      </c>
      <c r="T345" s="13" t="str">
        <f>IF(promesas[[#This Row],[Fecha de Pago]]="", "", TEXT(promesas[[#This Row],[Fecha de Pago]], "dd/mmm"))</f>
        <v/>
      </c>
      <c r="U345" s="13" t="str">
        <f>IF(promesas[[#This Row],[Fecha  promesa de pago]]="", "", TEXT(promesas[[#This Row],[Fecha  promesa de pago]], "dd/mmm"))</f>
        <v/>
      </c>
      <c r="V345" s="14" t="str">
        <f>IF(LEN(TRIM(promesas[[#This Row],[Fecha  promesa de pago]]))&gt;0,1,"")</f>
        <v/>
      </c>
      <c r="W345" s="14" t="str">
        <f>IF(LEN(TRIM(promesas[[#This Row],[Fecha de Pago]]))&gt;0,1,"")</f>
        <v/>
      </c>
    </row>
    <row r="346" spans="1:23" ht="15.75" customHeight="1" x14ac:dyDescent="0.25">
      <c r="A346" s="11" t="str">
        <f>TEXT(promesas[[#This Row],[Marca temporal]],"dd/mmm")</f>
        <v>11/may</v>
      </c>
      <c r="B346" s="189">
        <v>46153.734615810186</v>
      </c>
      <c r="C346" s="190" t="s">
        <v>1897</v>
      </c>
      <c r="D346" s="190">
        <v>65579008</v>
      </c>
      <c r="E346" s="191">
        <v>362014660000</v>
      </c>
      <c r="F346" s="190" t="s">
        <v>3881</v>
      </c>
      <c r="G346" s="190" t="s">
        <v>1886</v>
      </c>
      <c r="H346" s="192" t="s">
        <v>1883</v>
      </c>
      <c r="I346" s="193" t="s">
        <v>1892</v>
      </c>
      <c r="J346" s="198"/>
      <c r="K346"/>
      <c r="L346" s="194"/>
      <c r="M346" s="159" t="s">
        <v>1885</v>
      </c>
      <c r="N346"/>
      <c r="O346" s="194"/>
      <c r="P346" s="159" t="s">
        <v>66</v>
      </c>
      <c r="Q346" s="192"/>
      <c r="R346" s="199" t="str">
        <f>IF(promesas[[#This Row],[Fecha de Pago]]="", "", TEXT(promesas[[#This Row],[Fecha de Pago]], "mmm"))</f>
        <v/>
      </c>
      <c r="S346" s="12" t="str">
        <f>IF(promesas[[#This Row],[Fecha  promesa de pago]]="", "", TEXT(promesas[[#This Row],[Fecha  promesa de pago]], "mmm"))</f>
        <v/>
      </c>
      <c r="T346" s="13" t="str">
        <f>IF(promesas[[#This Row],[Fecha de Pago]]="", "", TEXT(promesas[[#This Row],[Fecha de Pago]], "dd/mmm"))</f>
        <v/>
      </c>
      <c r="U346" s="13" t="str">
        <f>IF(promesas[[#This Row],[Fecha  promesa de pago]]="", "", TEXT(promesas[[#This Row],[Fecha  promesa de pago]], "dd/mmm"))</f>
        <v/>
      </c>
      <c r="V346" s="14" t="str">
        <f>IF(LEN(TRIM(promesas[[#This Row],[Fecha  promesa de pago]]))&gt;0,1,"")</f>
        <v/>
      </c>
      <c r="W346" s="14" t="str">
        <f>IF(LEN(TRIM(promesas[[#This Row],[Fecha de Pago]]))&gt;0,1,"")</f>
        <v/>
      </c>
    </row>
    <row r="347" spans="1:23" ht="15.75" customHeight="1" x14ac:dyDescent="0.25">
      <c r="A347" s="11" t="str">
        <f>TEXT(promesas[[#This Row],[Marca temporal]],"dd/mmm")</f>
        <v>11/may</v>
      </c>
      <c r="B347" s="189">
        <v>46153.73690304398</v>
      </c>
      <c r="C347" s="190" t="s">
        <v>1897</v>
      </c>
      <c r="D347" s="190">
        <v>65608513</v>
      </c>
      <c r="E347" s="191">
        <v>363000200000</v>
      </c>
      <c r="F347" s="190" t="s">
        <v>200</v>
      </c>
      <c r="G347" s="190" t="s">
        <v>1886</v>
      </c>
      <c r="H347" s="192" t="s">
        <v>1883</v>
      </c>
      <c r="I347" s="193" t="s">
        <v>1887</v>
      </c>
      <c r="J347" s="198"/>
      <c r="K347"/>
      <c r="L347" s="194"/>
      <c r="M347" s="159" t="s">
        <v>1885</v>
      </c>
      <c r="N347"/>
      <c r="O347" s="194"/>
      <c r="P347" s="159" t="s">
        <v>66</v>
      </c>
      <c r="Q347" s="192"/>
      <c r="R347" s="199" t="str">
        <f>IF(promesas[[#This Row],[Fecha de Pago]]="", "", TEXT(promesas[[#This Row],[Fecha de Pago]], "mmm"))</f>
        <v/>
      </c>
      <c r="S347" s="12" t="str">
        <f>IF(promesas[[#This Row],[Fecha  promesa de pago]]="", "", TEXT(promesas[[#This Row],[Fecha  promesa de pago]], "mmm"))</f>
        <v/>
      </c>
      <c r="T347" s="13" t="str">
        <f>IF(promesas[[#This Row],[Fecha de Pago]]="", "", TEXT(promesas[[#This Row],[Fecha de Pago]], "dd/mmm"))</f>
        <v/>
      </c>
      <c r="U347" s="13" t="str">
        <f>IF(promesas[[#This Row],[Fecha  promesa de pago]]="", "", TEXT(promesas[[#This Row],[Fecha  promesa de pago]], "dd/mmm"))</f>
        <v/>
      </c>
      <c r="V347" s="14" t="str">
        <f>IF(LEN(TRIM(promesas[[#This Row],[Fecha  promesa de pago]]))&gt;0,1,"")</f>
        <v/>
      </c>
      <c r="W347" s="14" t="str">
        <f>IF(LEN(TRIM(promesas[[#This Row],[Fecha de Pago]]))&gt;0,1,"")</f>
        <v/>
      </c>
    </row>
    <row r="348" spans="1:23" ht="15.75" customHeight="1" x14ac:dyDescent="0.25">
      <c r="A348" s="11" t="str">
        <f>TEXT(promesas[[#This Row],[Marca temporal]],"dd/mmm")</f>
        <v>11/may</v>
      </c>
      <c r="B348" s="189">
        <v>46153.738532048606</v>
      </c>
      <c r="C348" s="190" t="s">
        <v>1897</v>
      </c>
      <c r="D348" s="190">
        <v>65702797</v>
      </c>
      <c r="E348" s="191">
        <v>365084050000</v>
      </c>
      <c r="F348" s="190" t="s">
        <v>5104</v>
      </c>
      <c r="G348" s="190" t="s">
        <v>1886</v>
      </c>
      <c r="H348" s="192" t="s">
        <v>1883</v>
      </c>
      <c r="I348" s="193" t="s">
        <v>1892</v>
      </c>
      <c r="J348" s="198"/>
      <c r="K348"/>
      <c r="L348" s="194"/>
      <c r="M348" s="159" t="s">
        <v>1885</v>
      </c>
      <c r="N348"/>
      <c r="O348" s="194"/>
      <c r="P348" s="159" t="s">
        <v>66</v>
      </c>
      <c r="Q348" s="192"/>
      <c r="R348" s="199" t="str">
        <f>IF(promesas[[#This Row],[Fecha de Pago]]="", "", TEXT(promesas[[#This Row],[Fecha de Pago]], "mmm"))</f>
        <v/>
      </c>
      <c r="S348" s="12" t="str">
        <f>IF(promesas[[#This Row],[Fecha  promesa de pago]]="", "", TEXT(promesas[[#This Row],[Fecha  promesa de pago]], "mmm"))</f>
        <v/>
      </c>
      <c r="T348" s="13" t="str">
        <f>IF(promesas[[#This Row],[Fecha de Pago]]="", "", TEXT(promesas[[#This Row],[Fecha de Pago]], "dd/mmm"))</f>
        <v/>
      </c>
      <c r="U348" s="13" t="str">
        <f>IF(promesas[[#This Row],[Fecha  promesa de pago]]="", "", TEXT(promesas[[#This Row],[Fecha  promesa de pago]], "dd/mmm"))</f>
        <v/>
      </c>
      <c r="V348" s="14" t="str">
        <f>IF(LEN(TRIM(promesas[[#This Row],[Fecha  promesa de pago]]))&gt;0,1,"")</f>
        <v/>
      </c>
      <c r="W348" s="14" t="str">
        <f>IF(LEN(TRIM(promesas[[#This Row],[Fecha de Pago]]))&gt;0,1,"")</f>
        <v/>
      </c>
    </row>
    <row r="349" spans="1:23" ht="15.75" customHeight="1" x14ac:dyDescent="0.25">
      <c r="A349" s="11" t="str">
        <f>TEXT(promesas[[#This Row],[Marca temporal]],"dd/mmm")</f>
        <v>11/may</v>
      </c>
      <c r="B349" s="189">
        <v>46153.740223738423</v>
      </c>
      <c r="C349" s="190" t="s">
        <v>1897</v>
      </c>
      <c r="D349" s="190">
        <v>65709766</v>
      </c>
      <c r="E349" s="191">
        <v>352061060000</v>
      </c>
      <c r="F349" s="190" t="s">
        <v>5108</v>
      </c>
      <c r="G349" s="190" t="s">
        <v>1886</v>
      </c>
      <c r="H349" s="192" t="s">
        <v>1883</v>
      </c>
      <c r="I349" s="193" t="s">
        <v>1892</v>
      </c>
      <c r="J349" s="198"/>
      <c r="K349"/>
      <c r="L349" s="194"/>
      <c r="M349" s="159" t="s">
        <v>1885</v>
      </c>
      <c r="N349"/>
      <c r="O349" s="194"/>
      <c r="P349" t="s">
        <v>261</v>
      </c>
      <c r="Q349" s="192"/>
      <c r="R349" s="199" t="str">
        <f>IF(promesas[[#This Row],[Fecha de Pago]]="", "", TEXT(promesas[[#This Row],[Fecha de Pago]], "mmm"))</f>
        <v/>
      </c>
      <c r="S349" s="12" t="str">
        <f>IF(promesas[[#This Row],[Fecha  promesa de pago]]="", "", TEXT(promesas[[#This Row],[Fecha  promesa de pago]], "mmm"))</f>
        <v/>
      </c>
      <c r="T349" s="13" t="str">
        <f>IF(promesas[[#This Row],[Fecha de Pago]]="", "", TEXT(promesas[[#This Row],[Fecha de Pago]], "dd/mmm"))</f>
        <v/>
      </c>
      <c r="U349" s="13" t="str">
        <f>IF(promesas[[#This Row],[Fecha  promesa de pago]]="", "", TEXT(promesas[[#This Row],[Fecha  promesa de pago]], "dd/mmm"))</f>
        <v/>
      </c>
      <c r="V349" s="14" t="str">
        <f>IF(LEN(TRIM(promesas[[#This Row],[Fecha  promesa de pago]]))&gt;0,1,"")</f>
        <v/>
      </c>
      <c r="W349" s="14" t="str">
        <f>IF(LEN(TRIM(promesas[[#This Row],[Fecha de Pago]]))&gt;0,1,"")</f>
        <v/>
      </c>
    </row>
    <row r="350" spans="1:23" ht="15.75" customHeight="1" x14ac:dyDescent="0.25">
      <c r="A350" s="11" t="str">
        <f>TEXT(promesas[[#This Row],[Marca temporal]],"dd/mmm")</f>
        <v>11/may</v>
      </c>
      <c r="B350" s="189">
        <v>46153.742848090274</v>
      </c>
      <c r="C350" s="190" t="s">
        <v>1897</v>
      </c>
      <c r="D350" s="190">
        <v>65712096</v>
      </c>
      <c r="E350" s="191">
        <v>365008770000</v>
      </c>
      <c r="F350" s="190" t="s">
        <v>5110</v>
      </c>
      <c r="G350" s="190" t="s">
        <v>1886</v>
      </c>
      <c r="H350" s="192" t="s">
        <v>1883</v>
      </c>
      <c r="I350" s="193" t="s">
        <v>1887</v>
      </c>
      <c r="J350" s="198"/>
      <c r="K350"/>
      <c r="L350" s="194"/>
      <c r="M350" s="159" t="s">
        <v>1885</v>
      </c>
      <c r="N350"/>
      <c r="O350" s="194"/>
      <c r="P350" t="s">
        <v>261</v>
      </c>
      <c r="Q350" s="192"/>
      <c r="R350" s="199" t="str">
        <f>IF(promesas[[#This Row],[Fecha de Pago]]="", "", TEXT(promesas[[#This Row],[Fecha de Pago]], "mmm"))</f>
        <v/>
      </c>
      <c r="S350" s="12" t="str">
        <f>IF(promesas[[#This Row],[Fecha  promesa de pago]]="", "", TEXT(promesas[[#This Row],[Fecha  promesa de pago]], "mmm"))</f>
        <v/>
      </c>
      <c r="T350" s="13" t="str">
        <f>IF(promesas[[#This Row],[Fecha de Pago]]="", "", TEXT(promesas[[#This Row],[Fecha de Pago]], "dd/mmm"))</f>
        <v/>
      </c>
      <c r="U350" s="13" t="str">
        <f>IF(promesas[[#This Row],[Fecha  promesa de pago]]="", "", TEXT(promesas[[#This Row],[Fecha  promesa de pago]], "dd/mmm"))</f>
        <v/>
      </c>
      <c r="V350" s="14" t="str">
        <f>IF(LEN(TRIM(promesas[[#This Row],[Fecha  promesa de pago]]))&gt;0,1,"")</f>
        <v/>
      </c>
      <c r="W350" s="14" t="str">
        <f>IF(LEN(TRIM(promesas[[#This Row],[Fecha de Pago]]))&gt;0,1,"")</f>
        <v/>
      </c>
    </row>
    <row r="351" spans="1:23" ht="15.75" customHeight="1" x14ac:dyDescent="0.25">
      <c r="A351" s="11" t="str">
        <f>TEXT(promesas[[#This Row],[Marca temporal]],"dd/mmm")</f>
        <v>11/may</v>
      </c>
      <c r="B351" s="189">
        <v>46153.745032488427</v>
      </c>
      <c r="C351" s="190" t="s">
        <v>1897</v>
      </c>
      <c r="D351" s="190">
        <v>65811775</v>
      </c>
      <c r="E351" s="191">
        <v>984072480000</v>
      </c>
      <c r="F351" s="190" t="s">
        <v>4004</v>
      </c>
      <c r="G351" s="190" t="s">
        <v>1886</v>
      </c>
      <c r="H351" s="192" t="s">
        <v>1883</v>
      </c>
      <c r="I351" s="193" t="s">
        <v>1892</v>
      </c>
      <c r="J351" s="198"/>
      <c r="K351"/>
      <c r="L351" s="194"/>
      <c r="M351" s="159" t="s">
        <v>1885</v>
      </c>
      <c r="N351"/>
      <c r="O351" s="194"/>
      <c r="P351" s="159" t="s">
        <v>66</v>
      </c>
      <c r="Q351" s="192"/>
      <c r="R351" s="199" t="str">
        <f>IF(promesas[[#This Row],[Fecha de Pago]]="", "", TEXT(promesas[[#This Row],[Fecha de Pago]], "mmm"))</f>
        <v/>
      </c>
      <c r="S351" s="12" t="str">
        <f>IF(promesas[[#This Row],[Fecha  promesa de pago]]="", "", TEXT(promesas[[#This Row],[Fecha  promesa de pago]], "mmm"))</f>
        <v/>
      </c>
      <c r="T351" s="13" t="str">
        <f>IF(promesas[[#This Row],[Fecha de Pago]]="", "", TEXT(promesas[[#This Row],[Fecha de Pago]], "dd/mmm"))</f>
        <v/>
      </c>
      <c r="U351" s="13" t="str">
        <f>IF(promesas[[#This Row],[Fecha  promesa de pago]]="", "", TEXT(promesas[[#This Row],[Fecha  promesa de pago]], "dd/mmm"))</f>
        <v/>
      </c>
      <c r="V351" s="14" t="str">
        <f>IF(LEN(TRIM(promesas[[#This Row],[Fecha  promesa de pago]]))&gt;0,1,"")</f>
        <v/>
      </c>
      <c r="W351" s="14" t="str">
        <f>IF(LEN(TRIM(promesas[[#This Row],[Fecha de Pago]]))&gt;0,1,"")</f>
        <v/>
      </c>
    </row>
    <row r="352" spans="1:23" ht="15.75" customHeight="1" x14ac:dyDescent="0.25">
      <c r="A352" s="11" t="str">
        <f>TEXT(promesas[[#This Row],[Marca temporal]],"dd/mmm")</f>
        <v>11/may</v>
      </c>
      <c r="B352" s="189">
        <v>46153.746520648143</v>
      </c>
      <c r="C352" s="190" t="s">
        <v>1897</v>
      </c>
      <c r="D352" s="190">
        <v>65822235</v>
      </c>
      <c r="E352" s="191">
        <v>361017650000</v>
      </c>
      <c r="F352" s="190" t="s">
        <v>3900</v>
      </c>
      <c r="G352" s="190" t="s">
        <v>1886</v>
      </c>
      <c r="H352" s="192" t="s">
        <v>1883</v>
      </c>
      <c r="I352" s="193" t="s">
        <v>1892</v>
      </c>
      <c r="J352" s="198"/>
      <c r="K352"/>
      <c r="L352" s="194"/>
      <c r="M352" s="159" t="s">
        <v>1885</v>
      </c>
      <c r="N352"/>
      <c r="O352" s="194"/>
      <c r="P352" s="159" t="s">
        <v>66</v>
      </c>
      <c r="Q352" s="192"/>
      <c r="R352" s="199" t="str">
        <f>IF(promesas[[#This Row],[Fecha de Pago]]="", "", TEXT(promesas[[#This Row],[Fecha de Pago]], "mmm"))</f>
        <v/>
      </c>
      <c r="S352" s="12" t="str">
        <f>IF(promesas[[#This Row],[Fecha  promesa de pago]]="", "", TEXT(promesas[[#This Row],[Fecha  promesa de pago]], "mmm"))</f>
        <v/>
      </c>
      <c r="T352" s="13" t="str">
        <f>IF(promesas[[#This Row],[Fecha de Pago]]="", "", TEXT(promesas[[#This Row],[Fecha de Pago]], "dd/mmm"))</f>
        <v/>
      </c>
      <c r="U352" s="13" t="str">
        <f>IF(promesas[[#This Row],[Fecha  promesa de pago]]="", "", TEXT(promesas[[#This Row],[Fecha  promesa de pago]], "dd/mmm"))</f>
        <v/>
      </c>
      <c r="V352" s="14" t="str">
        <f>IF(LEN(TRIM(promesas[[#This Row],[Fecha  promesa de pago]]))&gt;0,1,"")</f>
        <v/>
      </c>
      <c r="W352" s="14" t="str">
        <f>IF(LEN(TRIM(promesas[[#This Row],[Fecha de Pago]]))&gt;0,1,"")</f>
        <v/>
      </c>
    </row>
    <row r="353" spans="1:23" ht="15.75" customHeight="1" x14ac:dyDescent="0.25">
      <c r="A353" s="11" t="str">
        <f>TEXT(promesas[[#This Row],[Marca temporal]],"dd/mmm")</f>
        <v>11/may</v>
      </c>
      <c r="B353" s="189">
        <v>46153.7485031713</v>
      </c>
      <c r="C353" s="190" t="s">
        <v>1897</v>
      </c>
      <c r="D353" s="190">
        <v>64689457</v>
      </c>
      <c r="E353" s="191">
        <v>367081470000</v>
      </c>
      <c r="F353" s="190" t="s">
        <v>4971</v>
      </c>
      <c r="G353" s="190" t="s">
        <v>1886</v>
      </c>
      <c r="H353" s="192" t="s">
        <v>1883</v>
      </c>
      <c r="I353" s="193" t="s">
        <v>1887</v>
      </c>
      <c r="J353" s="198"/>
      <c r="K353"/>
      <c r="L353" s="194"/>
      <c r="M353" s="159" t="s">
        <v>1885</v>
      </c>
      <c r="N353"/>
      <c r="O353" s="194"/>
      <c r="P353" s="159" t="s">
        <v>66</v>
      </c>
      <c r="Q353" s="192"/>
      <c r="R353" s="199" t="str">
        <f>IF(promesas[[#This Row],[Fecha de Pago]]="", "", TEXT(promesas[[#This Row],[Fecha de Pago]], "mmm"))</f>
        <v/>
      </c>
      <c r="S353" s="12" t="str">
        <f>IF(promesas[[#This Row],[Fecha  promesa de pago]]="", "", TEXT(promesas[[#This Row],[Fecha  promesa de pago]], "mmm"))</f>
        <v/>
      </c>
      <c r="T353" s="13" t="str">
        <f>IF(promesas[[#This Row],[Fecha de Pago]]="", "", TEXT(promesas[[#This Row],[Fecha de Pago]], "dd/mmm"))</f>
        <v/>
      </c>
      <c r="U353" s="13" t="str">
        <f>IF(promesas[[#This Row],[Fecha  promesa de pago]]="", "", TEXT(promesas[[#This Row],[Fecha  promesa de pago]], "dd/mmm"))</f>
        <v/>
      </c>
      <c r="V353" s="14" t="str">
        <f>IF(LEN(TRIM(promesas[[#This Row],[Fecha  promesa de pago]]))&gt;0,1,"")</f>
        <v/>
      </c>
      <c r="W353" s="14" t="str">
        <f>IF(LEN(TRIM(promesas[[#This Row],[Fecha de Pago]]))&gt;0,1,"")</f>
        <v/>
      </c>
    </row>
    <row r="354" spans="1:23" ht="15.75" customHeight="1" x14ac:dyDescent="0.25">
      <c r="A354" s="11" t="str">
        <f>TEXT(promesas[[#This Row],[Marca temporal]],"dd/mmm")</f>
        <v>11/may</v>
      </c>
      <c r="B354" s="189">
        <v>46153.74942133102</v>
      </c>
      <c r="C354" s="190" t="s">
        <v>1897</v>
      </c>
      <c r="D354" s="190">
        <v>65873326</v>
      </c>
      <c r="E354" s="191">
        <v>353376580000</v>
      </c>
      <c r="F354" s="190" t="s">
        <v>3846</v>
      </c>
      <c r="G354" s="190" t="s">
        <v>1886</v>
      </c>
      <c r="H354" s="192" t="s">
        <v>1883</v>
      </c>
      <c r="I354" s="193" t="s">
        <v>1892</v>
      </c>
      <c r="J354" s="198"/>
      <c r="K354"/>
      <c r="L354" s="194"/>
      <c r="M354" s="159" t="s">
        <v>1885</v>
      </c>
      <c r="N354"/>
      <c r="O354" s="194"/>
      <c r="P354" s="159" t="s">
        <v>66</v>
      </c>
      <c r="Q354" s="192"/>
      <c r="R354" s="199" t="str">
        <f>IF(promesas[[#This Row],[Fecha de Pago]]="", "", TEXT(promesas[[#This Row],[Fecha de Pago]], "mmm"))</f>
        <v/>
      </c>
      <c r="S354" s="12" t="str">
        <f>IF(promesas[[#This Row],[Fecha  promesa de pago]]="", "", TEXT(promesas[[#This Row],[Fecha  promesa de pago]], "mmm"))</f>
        <v/>
      </c>
      <c r="T354" s="13" t="str">
        <f>IF(promesas[[#This Row],[Fecha de Pago]]="", "", TEXT(promesas[[#This Row],[Fecha de Pago]], "dd/mmm"))</f>
        <v/>
      </c>
      <c r="U354" s="13" t="str">
        <f>IF(promesas[[#This Row],[Fecha  promesa de pago]]="", "", TEXT(promesas[[#This Row],[Fecha  promesa de pago]], "dd/mmm"))</f>
        <v/>
      </c>
      <c r="V354" s="14" t="str">
        <f>IF(LEN(TRIM(promesas[[#This Row],[Fecha  promesa de pago]]))&gt;0,1,"")</f>
        <v/>
      </c>
      <c r="W354" s="14" t="str">
        <f>IF(LEN(TRIM(promesas[[#This Row],[Fecha de Pago]]))&gt;0,1,"")</f>
        <v/>
      </c>
    </row>
    <row r="355" spans="1:23" ht="15.75" customHeight="1" x14ac:dyDescent="0.25">
      <c r="A355" s="11" t="str">
        <f>TEXT(promesas[[#This Row],[Marca temporal]],"dd/mmm")</f>
        <v>12/may</v>
      </c>
      <c r="B355" s="189">
        <v>46154.384080763892</v>
      </c>
      <c r="C355" s="190" t="s">
        <v>1897</v>
      </c>
      <c r="D355" s="190">
        <v>65884067</v>
      </c>
      <c r="E355" s="191">
        <v>362020240000</v>
      </c>
      <c r="F355" s="190" t="s">
        <v>5118</v>
      </c>
      <c r="G355" s="190" t="s">
        <v>1886</v>
      </c>
      <c r="H355" s="192" t="s">
        <v>1883</v>
      </c>
      <c r="I355" s="193" t="s">
        <v>1888</v>
      </c>
      <c r="J355" s="198"/>
      <c r="K355"/>
      <c r="L355" s="194"/>
      <c r="M355" s="159" t="s">
        <v>1889</v>
      </c>
      <c r="N355" s="161">
        <v>46146</v>
      </c>
      <c r="O355" s="169">
        <v>105</v>
      </c>
      <c r="P355" t="s">
        <v>261</v>
      </c>
      <c r="Q355" s="192"/>
      <c r="R355" s="199" t="str">
        <f>IF(promesas[[#This Row],[Fecha de Pago]]="", "", TEXT(promesas[[#This Row],[Fecha de Pago]], "mmm"))</f>
        <v>may</v>
      </c>
      <c r="S355" s="12" t="str">
        <f>IF(promesas[[#This Row],[Fecha  promesa de pago]]="", "", TEXT(promesas[[#This Row],[Fecha  promesa de pago]], "mmm"))</f>
        <v/>
      </c>
      <c r="T355" s="13" t="str">
        <f>IF(promesas[[#This Row],[Fecha de Pago]]="", "", TEXT(promesas[[#This Row],[Fecha de Pago]], "dd/mmm"))</f>
        <v>04/may</v>
      </c>
      <c r="U355" s="13" t="str">
        <f>IF(promesas[[#This Row],[Fecha  promesa de pago]]="", "", TEXT(promesas[[#This Row],[Fecha  promesa de pago]], "dd/mmm"))</f>
        <v/>
      </c>
      <c r="V355" s="14" t="str">
        <f>IF(LEN(TRIM(promesas[[#This Row],[Fecha  promesa de pago]]))&gt;0,1,"")</f>
        <v/>
      </c>
      <c r="W355" s="14">
        <f>IF(LEN(TRIM(promesas[[#This Row],[Fecha de Pago]]))&gt;0,1,"")</f>
        <v>1</v>
      </c>
    </row>
    <row r="356" spans="1:23" ht="15.75" customHeight="1" x14ac:dyDescent="0.25">
      <c r="A356" s="11" t="str">
        <f>TEXT(promesas[[#This Row],[Marca temporal]],"dd/mmm")</f>
        <v>12/may</v>
      </c>
      <c r="B356" s="189">
        <v>46154.386853761578</v>
      </c>
      <c r="C356" s="190" t="s">
        <v>1897</v>
      </c>
      <c r="D356" s="190">
        <v>67611194</v>
      </c>
      <c r="E356" s="191">
        <v>155078170000</v>
      </c>
      <c r="F356" s="190" t="s">
        <v>5673</v>
      </c>
      <c r="G356" s="190" t="s">
        <v>1886</v>
      </c>
      <c r="H356" s="192" t="s">
        <v>1883</v>
      </c>
      <c r="I356" s="193" t="s">
        <v>1892</v>
      </c>
      <c r="J356" s="198"/>
      <c r="K356"/>
      <c r="L356" s="194"/>
      <c r="M356" s="159" t="s">
        <v>1885</v>
      </c>
      <c r="N356"/>
      <c r="O356" s="194"/>
      <c r="P356" t="s">
        <v>261</v>
      </c>
      <c r="Q356" s="192"/>
      <c r="R356" s="199" t="str">
        <f>IF(promesas[[#This Row],[Fecha de Pago]]="", "", TEXT(promesas[[#This Row],[Fecha de Pago]], "mmm"))</f>
        <v/>
      </c>
      <c r="S356" s="12" t="str">
        <f>IF(promesas[[#This Row],[Fecha  promesa de pago]]="", "", TEXT(promesas[[#This Row],[Fecha  promesa de pago]], "mmm"))</f>
        <v/>
      </c>
      <c r="T356" s="13" t="str">
        <f>IF(promesas[[#This Row],[Fecha de Pago]]="", "", TEXT(promesas[[#This Row],[Fecha de Pago]], "dd/mmm"))</f>
        <v/>
      </c>
      <c r="U356" s="13" t="str">
        <f>IF(promesas[[#This Row],[Fecha  promesa de pago]]="", "", TEXT(promesas[[#This Row],[Fecha  promesa de pago]], "dd/mmm"))</f>
        <v/>
      </c>
      <c r="V356" s="14" t="str">
        <f>IF(LEN(TRIM(promesas[[#This Row],[Fecha  promesa de pago]]))&gt;0,1,"")</f>
        <v/>
      </c>
      <c r="W356" s="14" t="str">
        <f>IF(LEN(TRIM(promesas[[#This Row],[Fecha de Pago]]))&gt;0,1,"")</f>
        <v/>
      </c>
    </row>
    <row r="357" spans="1:23" ht="15.75" customHeight="1" x14ac:dyDescent="0.25">
      <c r="A357" s="11" t="str">
        <f>TEXT(promesas[[#This Row],[Marca temporal]],"dd/mmm")</f>
        <v>12/may</v>
      </c>
      <c r="B357" s="189">
        <v>46154.393098321758</v>
      </c>
      <c r="C357" s="190" t="s">
        <v>1897</v>
      </c>
      <c r="D357" s="190">
        <v>61304018</v>
      </c>
      <c r="E357" s="191">
        <v>367040640000</v>
      </c>
      <c r="F357" s="190">
        <v>176307222</v>
      </c>
      <c r="G357" s="190" t="s">
        <v>1886</v>
      </c>
      <c r="H357" s="192" t="s">
        <v>1883</v>
      </c>
      <c r="I357" s="193" t="s">
        <v>1884</v>
      </c>
      <c r="J357" s="198"/>
      <c r="K357" s="161">
        <v>46159</v>
      </c>
      <c r="L357" s="169">
        <v>30.44</v>
      </c>
      <c r="M357" s="159" t="s">
        <v>1885</v>
      </c>
      <c r="N357"/>
      <c r="O357" s="194"/>
      <c r="P357" s="195" t="s">
        <v>2229</v>
      </c>
      <c r="Q357" s="192"/>
      <c r="R357" s="199" t="str">
        <f>IF(promesas[[#This Row],[Fecha de Pago]]="", "", TEXT(promesas[[#This Row],[Fecha de Pago]], "mmm"))</f>
        <v/>
      </c>
      <c r="S357" s="12" t="str">
        <f>IF(promesas[[#This Row],[Fecha  promesa de pago]]="", "", TEXT(promesas[[#This Row],[Fecha  promesa de pago]], "mmm"))</f>
        <v>may</v>
      </c>
      <c r="T357" s="13" t="str">
        <f>IF(promesas[[#This Row],[Fecha de Pago]]="", "", TEXT(promesas[[#This Row],[Fecha de Pago]], "dd/mmm"))</f>
        <v/>
      </c>
      <c r="U357" s="13" t="str">
        <f>IF(promesas[[#This Row],[Fecha  promesa de pago]]="", "", TEXT(promesas[[#This Row],[Fecha  promesa de pago]], "dd/mmm"))</f>
        <v>17/may</v>
      </c>
      <c r="V357" s="14">
        <f>IF(LEN(TRIM(promesas[[#This Row],[Fecha  promesa de pago]]))&gt;0,1,"")</f>
        <v>1</v>
      </c>
      <c r="W357" s="14" t="str">
        <f>IF(LEN(TRIM(promesas[[#This Row],[Fecha de Pago]]))&gt;0,1,"")</f>
        <v/>
      </c>
    </row>
    <row r="358" spans="1:23" ht="15.75" customHeight="1" x14ac:dyDescent="0.25">
      <c r="A358" s="11" t="str">
        <f>TEXT(promesas[[#This Row],[Marca temporal]],"dd/mmm")</f>
        <v>12/may</v>
      </c>
      <c r="B358" s="189">
        <v>46154.39813342593</v>
      </c>
      <c r="C358" s="190" t="s">
        <v>1897</v>
      </c>
      <c r="D358" s="190">
        <v>69912701</v>
      </c>
      <c r="E358" s="191">
        <v>332267060000</v>
      </c>
      <c r="F358" s="190" t="s">
        <v>4576</v>
      </c>
      <c r="G358" s="190" t="s">
        <v>1886</v>
      </c>
      <c r="H358" s="192" t="s">
        <v>1883</v>
      </c>
      <c r="I358" s="193" t="s">
        <v>1888</v>
      </c>
      <c r="J358" s="198"/>
      <c r="K358"/>
      <c r="L358" s="194"/>
      <c r="M358" s="159" t="s">
        <v>1889</v>
      </c>
      <c r="N358" s="161">
        <v>46148</v>
      </c>
      <c r="O358" s="169">
        <v>46.36</v>
      </c>
      <c r="P358" s="195" t="s">
        <v>2229</v>
      </c>
      <c r="Q358" s="192"/>
      <c r="R358" s="199" t="str">
        <f>IF(promesas[[#This Row],[Fecha de Pago]]="", "", TEXT(promesas[[#This Row],[Fecha de Pago]], "mmm"))</f>
        <v>may</v>
      </c>
      <c r="S358" s="12" t="str">
        <f>IF(promesas[[#This Row],[Fecha  promesa de pago]]="", "", TEXT(promesas[[#This Row],[Fecha  promesa de pago]], "mmm"))</f>
        <v/>
      </c>
      <c r="T358" s="13" t="str">
        <f>IF(promesas[[#This Row],[Fecha de Pago]]="", "", TEXT(promesas[[#This Row],[Fecha de Pago]], "dd/mmm"))</f>
        <v>06/may</v>
      </c>
      <c r="U358" s="13" t="str">
        <f>IF(promesas[[#This Row],[Fecha  promesa de pago]]="", "", TEXT(promesas[[#This Row],[Fecha  promesa de pago]], "dd/mmm"))</f>
        <v/>
      </c>
      <c r="V358" s="14" t="str">
        <f>IF(LEN(TRIM(promesas[[#This Row],[Fecha  promesa de pago]]))&gt;0,1,"")</f>
        <v/>
      </c>
      <c r="W358" s="14">
        <f>IF(LEN(TRIM(promesas[[#This Row],[Fecha de Pago]]))&gt;0,1,"")</f>
        <v>1</v>
      </c>
    </row>
    <row r="359" spans="1:23" ht="15.75" customHeight="1" x14ac:dyDescent="0.25">
      <c r="A359" s="11" t="str">
        <f>TEXT(promesas[[#This Row],[Marca temporal]],"dd/mmm")</f>
        <v>12/may</v>
      </c>
      <c r="B359" s="189">
        <v>46154.402260277777</v>
      </c>
      <c r="C359" s="190" t="s">
        <v>1897</v>
      </c>
      <c r="D359" s="190">
        <v>64381146</v>
      </c>
      <c r="E359" s="191">
        <v>361023080000</v>
      </c>
      <c r="F359" s="190" t="s">
        <v>4946</v>
      </c>
      <c r="G359" s="190" t="s">
        <v>1886</v>
      </c>
      <c r="H359" s="192" t="s">
        <v>1883</v>
      </c>
      <c r="I359" s="193" t="s">
        <v>1888</v>
      </c>
      <c r="J359" s="198"/>
      <c r="K359"/>
      <c r="L359" s="194"/>
      <c r="M359" s="159" t="s">
        <v>1889</v>
      </c>
      <c r="N359" s="161">
        <v>46150</v>
      </c>
      <c r="O359" s="169">
        <v>26</v>
      </c>
      <c r="P359" t="s">
        <v>2230</v>
      </c>
      <c r="Q359" s="192"/>
      <c r="R359" s="199" t="str">
        <f>IF(promesas[[#This Row],[Fecha de Pago]]="", "", TEXT(promesas[[#This Row],[Fecha de Pago]], "mmm"))</f>
        <v>may</v>
      </c>
      <c r="S359" s="12" t="str">
        <f>IF(promesas[[#This Row],[Fecha  promesa de pago]]="", "", TEXT(promesas[[#This Row],[Fecha  promesa de pago]], "mmm"))</f>
        <v/>
      </c>
      <c r="T359" s="13" t="str">
        <f>IF(promesas[[#This Row],[Fecha de Pago]]="", "", TEXT(promesas[[#This Row],[Fecha de Pago]], "dd/mmm"))</f>
        <v>08/may</v>
      </c>
      <c r="U359" s="13" t="str">
        <f>IF(promesas[[#This Row],[Fecha  promesa de pago]]="", "", TEXT(promesas[[#This Row],[Fecha  promesa de pago]], "dd/mmm"))</f>
        <v/>
      </c>
      <c r="V359" s="14" t="str">
        <f>IF(LEN(TRIM(promesas[[#This Row],[Fecha  promesa de pago]]))&gt;0,1,"")</f>
        <v/>
      </c>
      <c r="W359" s="14">
        <f>IF(LEN(TRIM(promesas[[#This Row],[Fecha de Pago]]))&gt;0,1,"")</f>
        <v>1</v>
      </c>
    </row>
    <row r="360" spans="1:23" ht="15.75" customHeight="1" x14ac:dyDescent="0.25">
      <c r="A360" s="11" t="str">
        <f>TEXT(promesas[[#This Row],[Marca temporal]],"dd/mmm")</f>
        <v>12/may</v>
      </c>
      <c r="B360" s="189">
        <v>46154.409022187501</v>
      </c>
      <c r="C360" s="190" t="s">
        <v>1897</v>
      </c>
      <c r="D360" s="190">
        <v>62083560</v>
      </c>
      <c r="E360" s="191">
        <v>364001250000</v>
      </c>
      <c r="F360" s="190" t="s">
        <v>179</v>
      </c>
      <c r="G360" s="190" t="s">
        <v>1886</v>
      </c>
      <c r="H360" s="192" t="s">
        <v>1883</v>
      </c>
      <c r="I360" s="193" t="s">
        <v>1887</v>
      </c>
      <c r="J360" s="198"/>
      <c r="K360"/>
      <c r="L360" s="194"/>
      <c r="M360" s="159" t="s">
        <v>1885</v>
      </c>
      <c r="N360"/>
      <c r="O360" s="194"/>
      <c r="P360" s="159" t="s">
        <v>66</v>
      </c>
      <c r="Q360" s="192"/>
      <c r="R360" s="199" t="str">
        <f>IF(promesas[[#This Row],[Fecha de Pago]]="", "", TEXT(promesas[[#This Row],[Fecha de Pago]], "mmm"))</f>
        <v/>
      </c>
      <c r="S360" s="12" t="str">
        <f>IF(promesas[[#This Row],[Fecha  promesa de pago]]="", "", TEXT(promesas[[#This Row],[Fecha  promesa de pago]], "mmm"))</f>
        <v/>
      </c>
      <c r="T360" s="13" t="str">
        <f>IF(promesas[[#This Row],[Fecha de Pago]]="", "", TEXT(promesas[[#This Row],[Fecha de Pago]], "dd/mmm"))</f>
        <v/>
      </c>
      <c r="U360" s="13" t="str">
        <f>IF(promesas[[#This Row],[Fecha  promesa de pago]]="", "", TEXT(promesas[[#This Row],[Fecha  promesa de pago]], "dd/mmm"))</f>
        <v/>
      </c>
      <c r="V360" s="14" t="str">
        <f>IF(LEN(TRIM(promesas[[#This Row],[Fecha  promesa de pago]]))&gt;0,1,"")</f>
        <v/>
      </c>
      <c r="W360" s="14" t="str">
        <f>IF(LEN(TRIM(promesas[[#This Row],[Fecha de Pago]]))&gt;0,1,"")</f>
        <v/>
      </c>
    </row>
    <row r="361" spans="1:23" ht="15.75" customHeight="1" x14ac:dyDescent="0.25">
      <c r="A361" s="11" t="str">
        <f>TEXT(promesas[[#This Row],[Marca temporal]],"dd/mmm")</f>
        <v>12/may</v>
      </c>
      <c r="B361" s="189">
        <v>46154.411504675925</v>
      </c>
      <c r="C361" s="190" t="s">
        <v>1897</v>
      </c>
      <c r="D361" s="190">
        <v>66030778</v>
      </c>
      <c r="E361" s="191">
        <v>297038390000</v>
      </c>
      <c r="F361" s="190" t="s">
        <v>256</v>
      </c>
      <c r="G361" s="190" t="s">
        <v>1886</v>
      </c>
      <c r="H361" s="192" t="s">
        <v>1883</v>
      </c>
      <c r="I361" s="193" t="s">
        <v>1884</v>
      </c>
      <c r="J361" s="198"/>
      <c r="K361" s="161">
        <v>46157</v>
      </c>
      <c r="L361" s="169">
        <v>27.37</v>
      </c>
      <c r="M361" s="159" t="s">
        <v>1885</v>
      </c>
      <c r="N361"/>
      <c r="O361" s="194"/>
      <c r="P361" t="s">
        <v>261</v>
      </c>
      <c r="Q361" s="192"/>
      <c r="R361" s="199" t="str">
        <f>IF(promesas[[#This Row],[Fecha de Pago]]="", "", TEXT(promesas[[#This Row],[Fecha de Pago]], "mmm"))</f>
        <v/>
      </c>
      <c r="S361" s="12" t="str">
        <f>IF(promesas[[#This Row],[Fecha  promesa de pago]]="", "", TEXT(promesas[[#This Row],[Fecha  promesa de pago]], "mmm"))</f>
        <v>may</v>
      </c>
      <c r="T361" s="13" t="str">
        <f>IF(promesas[[#This Row],[Fecha de Pago]]="", "", TEXT(promesas[[#This Row],[Fecha de Pago]], "dd/mmm"))</f>
        <v/>
      </c>
      <c r="U361" s="13" t="str">
        <f>IF(promesas[[#This Row],[Fecha  promesa de pago]]="", "", TEXT(promesas[[#This Row],[Fecha  promesa de pago]], "dd/mmm"))</f>
        <v>15/may</v>
      </c>
      <c r="V361" s="14">
        <f>IF(LEN(TRIM(promesas[[#This Row],[Fecha  promesa de pago]]))&gt;0,1,"")</f>
        <v>1</v>
      </c>
      <c r="W361" s="14" t="str">
        <f>IF(LEN(TRIM(promesas[[#This Row],[Fecha de Pago]]))&gt;0,1,"")</f>
        <v/>
      </c>
    </row>
    <row r="362" spans="1:23" ht="15.75" customHeight="1" x14ac:dyDescent="0.25">
      <c r="A362" s="11" t="str">
        <f>TEXT(promesas[[#This Row],[Marca temporal]],"dd/mmm")</f>
        <v>12/may</v>
      </c>
      <c r="B362" s="189">
        <v>46154.413574456019</v>
      </c>
      <c r="C362" s="190" t="s">
        <v>1897</v>
      </c>
      <c r="D362" s="190">
        <v>66047682</v>
      </c>
      <c r="E362" s="191">
        <v>361074360000</v>
      </c>
      <c r="F362" s="190" t="s">
        <v>4590</v>
      </c>
      <c r="G362" s="190" t="s">
        <v>1886</v>
      </c>
      <c r="H362" s="192" t="s">
        <v>1890</v>
      </c>
      <c r="I362" s="193" t="s">
        <v>1884</v>
      </c>
      <c r="J362" s="198"/>
      <c r="K362" s="161">
        <v>46157</v>
      </c>
      <c r="L362" s="169">
        <v>37.520000000000003</v>
      </c>
      <c r="M362" s="159" t="s">
        <v>1885</v>
      </c>
      <c r="N362"/>
      <c r="O362" s="194"/>
      <c r="P362" s="159" t="s">
        <v>66</v>
      </c>
      <c r="Q362" s="192"/>
      <c r="R362" s="199" t="str">
        <f>IF(promesas[[#This Row],[Fecha de Pago]]="", "", TEXT(promesas[[#This Row],[Fecha de Pago]], "mmm"))</f>
        <v/>
      </c>
      <c r="S362" s="12" t="str">
        <f>IF(promesas[[#This Row],[Fecha  promesa de pago]]="", "", TEXT(promesas[[#This Row],[Fecha  promesa de pago]], "mmm"))</f>
        <v>may</v>
      </c>
      <c r="T362" s="13" t="str">
        <f>IF(promesas[[#This Row],[Fecha de Pago]]="", "", TEXT(promesas[[#This Row],[Fecha de Pago]], "dd/mmm"))</f>
        <v/>
      </c>
      <c r="U362" s="13" t="str">
        <f>IF(promesas[[#This Row],[Fecha  promesa de pago]]="", "", TEXT(promesas[[#This Row],[Fecha  promesa de pago]], "dd/mmm"))</f>
        <v>15/may</v>
      </c>
      <c r="V362" s="14">
        <f>IF(LEN(TRIM(promesas[[#This Row],[Fecha  promesa de pago]]))&gt;0,1,"")</f>
        <v>1</v>
      </c>
      <c r="W362" s="14" t="str">
        <f>IF(LEN(TRIM(promesas[[#This Row],[Fecha de Pago]]))&gt;0,1,"")</f>
        <v/>
      </c>
    </row>
    <row r="363" spans="1:23" ht="15.75" customHeight="1" x14ac:dyDescent="0.25">
      <c r="A363" s="11" t="str">
        <f>TEXT(promesas[[#This Row],[Marca temporal]],"dd/mmm")</f>
        <v>12/may</v>
      </c>
      <c r="B363" s="189">
        <v>46154.417601886569</v>
      </c>
      <c r="C363" s="190" t="s">
        <v>1897</v>
      </c>
      <c r="D363" s="190">
        <v>66093967</v>
      </c>
      <c r="E363" s="191">
        <v>364073280000</v>
      </c>
      <c r="F363" s="190" t="s">
        <v>5148</v>
      </c>
      <c r="G363" s="190" t="s">
        <v>1886</v>
      </c>
      <c r="H363" s="192" t="s">
        <v>1883</v>
      </c>
      <c r="I363" s="193" t="s">
        <v>1887</v>
      </c>
      <c r="J363" s="198"/>
      <c r="K363"/>
      <c r="L363" s="194"/>
      <c r="M363" s="159" t="s">
        <v>1885</v>
      </c>
      <c r="N363"/>
      <c r="O363" s="194"/>
      <c r="P363" s="159" t="s">
        <v>66</v>
      </c>
      <c r="Q363" s="192"/>
      <c r="R363" s="199" t="str">
        <f>IF(promesas[[#This Row],[Fecha de Pago]]="", "", TEXT(promesas[[#This Row],[Fecha de Pago]], "mmm"))</f>
        <v/>
      </c>
      <c r="S363" s="12" t="str">
        <f>IF(promesas[[#This Row],[Fecha  promesa de pago]]="", "", TEXT(promesas[[#This Row],[Fecha  promesa de pago]], "mmm"))</f>
        <v/>
      </c>
      <c r="T363" s="13" t="str">
        <f>IF(promesas[[#This Row],[Fecha de Pago]]="", "", TEXT(promesas[[#This Row],[Fecha de Pago]], "dd/mmm"))</f>
        <v/>
      </c>
      <c r="U363" s="13" t="str">
        <f>IF(promesas[[#This Row],[Fecha  promesa de pago]]="", "", TEXT(promesas[[#This Row],[Fecha  promesa de pago]], "dd/mmm"))</f>
        <v/>
      </c>
      <c r="V363" s="14" t="str">
        <f>IF(LEN(TRIM(promesas[[#This Row],[Fecha  promesa de pago]]))&gt;0,1,"")</f>
        <v/>
      </c>
      <c r="W363" s="14" t="str">
        <f>IF(LEN(TRIM(promesas[[#This Row],[Fecha de Pago]]))&gt;0,1,"")</f>
        <v/>
      </c>
    </row>
    <row r="364" spans="1:23" ht="15.75" customHeight="1" x14ac:dyDescent="0.25">
      <c r="A364" s="11" t="str">
        <f>TEXT(promesas[[#This Row],[Marca temporal]],"dd/mmm")</f>
        <v>12/may</v>
      </c>
      <c r="B364" s="189">
        <v>46154.421301076392</v>
      </c>
      <c r="C364" s="190" t="s">
        <v>1897</v>
      </c>
      <c r="D364" s="190">
        <v>66122768</v>
      </c>
      <c r="E364" s="191">
        <v>365028920000</v>
      </c>
      <c r="F364" s="190" t="s">
        <v>5151</v>
      </c>
      <c r="G364" s="190" t="s">
        <v>1886</v>
      </c>
      <c r="H364" s="192" t="s">
        <v>1883</v>
      </c>
      <c r="I364" s="193" t="s">
        <v>1893</v>
      </c>
      <c r="J364" s="198"/>
      <c r="K364"/>
      <c r="L364" s="194"/>
      <c r="M364" s="159" t="s">
        <v>1885</v>
      </c>
      <c r="N364"/>
      <c r="O364" s="194"/>
      <c r="P364" t="s">
        <v>261</v>
      </c>
      <c r="Q364" s="192"/>
      <c r="R364" s="199" t="str">
        <f>IF(promesas[[#This Row],[Fecha de Pago]]="", "", TEXT(promesas[[#This Row],[Fecha de Pago]], "mmm"))</f>
        <v/>
      </c>
      <c r="S364" s="12" t="str">
        <f>IF(promesas[[#This Row],[Fecha  promesa de pago]]="", "", TEXT(promesas[[#This Row],[Fecha  promesa de pago]], "mmm"))</f>
        <v/>
      </c>
      <c r="T364" s="13" t="str">
        <f>IF(promesas[[#This Row],[Fecha de Pago]]="", "", TEXT(promesas[[#This Row],[Fecha de Pago]], "dd/mmm"))</f>
        <v/>
      </c>
      <c r="U364" s="13" t="str">
        <f>IF(promesas[[#This Row],[Fecha  promesa de pago]]="", "", TEXT(promesas[[#This Row],[Fecha  promesa de pago]], "dd/mmm"))</f>
        <v/>
      </c>
      <c r="V364" s="14" t="str">
        <f>IF(LEN(TRIM(promesas[[#This Row],[Fecha  promesa de pago]]))&gt;0,1,"")</f>
        <v/>
      </c>
      <c r="W364" s="14" t="str">
        <f>IF(LEN(TRIM(promesas[[#This Row],[Fecha de Pago]]))&gt;0,1,"")</f>
        <v/>
      </c>
    </row>
    <row r="365" spans="1:23" ht="15.75" customHeight="1" x14ac:dyDescent="0.25">
      <c r="A365" s="11" t="str">
        <f>TEXT(promesas[[#This Row],[Marca temporal]],"dd/mmm")</f>
        <v>12/may</v>
      </c>
      <c r="B365" s="189">
        <v>46154.423541504628</v>
      </c>
      <c r="C365" s="190" t="s">
        <v>1897</v>
      </c>
      <c r="D365" s="190">
        <v>66143731</v>
      </c>
      <c r="E365" s="191">
        <v>358374390000</v>
      </c>
      <c r="F365" s="190" t="s">
        <v>424</v>
      </c>
      <c r="G365" s="190" t="s">
        <v>1886</v>
      </c>
      <c r="H365" s="192" t="s">
        <v>1883</v>
      </c>
      <c r="I365" s="193" t="s">
        <v>1895</v>
      </c>
      <c r="J365" s="198"/>
      <c r="K365"/>
      <c r="L365" s="194"/>
      <c r="M365" s="159" t="s">
        <v>1885</v>
      </c>
      <c r="N365"/>
      <c r="O365" s="194"/>
      <c r="P365" t="s">
        <v>2230</v>
      </c>
      <c r="Q365" s="192"/>
      <c r="R365" s="199" t="str">
        <f>IF(promesas[[#This Row],[Fecha de Pago]]="", "", TEXT(promesas[[#This Row],[Fecha de Pago]], "mmm"))</f>
        <v/>
      </c>
      <c r="S365" s="12" t="str">
        <f>IF(promesas[[#This Row],[Fecha  promesa de pago]]="", "", TEXT(promesas[[#This Row],[Fecha  promesa de pago]], "mmm"))</f>
        <v/>
      </c>
      <c r="T365" s="13" t="str">
        <f>IF(promesas[[#This Row],[Fecha de Pago]]="", "", TEXT(promesas[[#This Row],[Fecha de Pago]], "dd/mmm"))</f>
        <v/>
      </c>
      <c r="U365" s="13" t="str">
        <f>IF(promesas[[#This Row],[Fecha  promesa de pago]]="", "", TEXT(promesas[[#This Row],[Fecha  promesa de pago]], "dd/mmm"))</f>
        <v/>
      </c>
      <c r="V365" s="14" t="str">
        <f>IF(LEN(TRIM(promesas[[#This Row],[Fecha  promesa de pago]]))&gt;0,1,"")</f>
        <v/>
      </c>
      <c r="W365" s="14" t="str">
        <f>IF(LEN(TRIM(promesas[[#This Row],[Fecha de Pago]]))&gt;0,1,"")</f>
        <v/>
      </c>
    </row>
    <row r="366" spans="1:23" ht="15.75" customHeight="1" x14ac:dyDescent="0.25">
      <c r="A366" s="11" t="str">
        <f>TEXT(promesas[[#This Row],[Marca temporal]],"dd/mmm")</f>
        <v>12/may</v>
      </c>
      <c r="B366" s="189">
        <v>46154.425259710653</v>
      </c>
      <c r="C366" s="190" t="s">
        <v>1897</v>
      </c>
      <c r="D366" s="190">
        <v>66173749</v>
      </c>
      <c r="E366" s="191">
        <v>358359760000</v>
      </c>
      <c r="F366" s="190" t="s">
        <v>1442</v>
      </c>
      <c r="G366" s="190" t="s">
        <v>1886</v>
      </c>
      <c r="H366" s="192" t="s">
        <v>1883</v>
      </c>
      <c r="I366" s="193" t="s">
        <v>1892</v>
      </c>
      <c r="J366" s="198"/>
      <c r="K366"/>
      <c r="L366" s="194"/>
      <c r="M366" s="159" t="s">
        <v>1885</v>
      </c>
      <c r="N366"/>
      <c r="O366" s="194"/>
      <c r="P366" s="159" t="s">
        <v>66</v>
      </c>
      <c r="Q366" s="192"/>
      <c r="R366" s="199" t="str">
        <f>IF(promesas[[#This Row],[Fecha de Pago]]="", "", TEXT(promesas[[#This Row],[Fecha de Pago]], "mmm"))</f>
        <v/>
      </c>
      <c r="S366" s="12" t="str">
        <f>IF(promesas[[#This Row],[Fecha  promesa de pago]]="", "", TEXT(promesas[[#This Row],[Fecha  promesa de pago]], "mmm"))</f>
        <v/>
      </c>
      <c r="T366" s="13" t="str">
        <f>IF(promesas[[#This Row],[Fecha de Pago]]="", "", TEXT(promesas[[#This Row],[Fecha de Pago]], "dd/mmm"))</f>
        <v/>
      </c>
      <c r="U366" s="13" t="str">
        <f>IF(promesas[[#This Row],[Fecha  promesa de pago]]="", "", TEXT(promesas[[#This Row],[Fecha  promesa de pago]], "dd/mmm"))</f>
        <v/>
      </c>
      <c r="V366" s="14" t="str">
        <f>IF(LEN(TRIM(promesas[[#This Row],[Fecha  promesa de pago]]))&gt;0,1,"")</f>
        <v/>
      </c>
      <c r="W366" s="14" t="str">
        <f>IF(LEN(TRIM(promesas[[#This Row],[Fecha de Pago]]))&gt;0,1,"")</f>
        <v/>
      </c>
    </row>
    <row r="367" spans="1:23" ht="15.75" customHeight="1" x14ac:dyDescent="0.25">
      <c r="A367" s="11" t="str">
        <f>TEXT(promesas[[#This Row],[Marca temporal]],"dd/mmm")</f>
        <v>12/may</v>
      </c>
      <c r="B367" s="189">
        <v>46154.427093645834</v>
      </c>
      <c r="C367" s="190" t="s">
        <v>1897</v>
      </c>
      <c r="D367" s="190">
        <v>66241362</v>
      </c>
      <c r="E367" s="191">
        <v>367037840000</v>
      </c>
      <c r="F367" s="190" t="s">
        <v>5039</v>
      </c>
      <c r="G367" s="190" t="s">
        <v>1886</v>
      </c>
      <c r="H367" s="192" t="s">
        <v>1883</v>
      </c>
      <c r="I367" s="193" t="s">
        <v>1887</v>
      </c>
      <c r="J367" s="198"/>
      <c r="K367"/>
      <c r="L367" s="194"/>
      <c r="M367" s="159" t="s">
        <v>1885</v>
      </c>
      <c r="N367"/>
      <c r="O367" s="194"/>
      <c r="P367" s="159" t="s">
        <v>66</v>
      </c>
      <c r="Q367" s="192"/>
      <c r="R367" s="199" t="str">
        <f>IF(promesas[[#This Row],[Fecha de Pago]]="", "", TEXT(promesas[[#This Row],[Fecha de Pago]], "mmm"))</f>
        <v/>
      </c>
      <c r="S367" s="12" t="str">
        <f>IF(promesas[[#This Row],[Fecha  promesa de pago]]="", "", TEXT(promesas[[#This Row],[Fecha  promesa de pago]], "mmm"))</f>
        <v/>
      </c>
      <c r="T367" s="13" t="str">
        <f>IF(promesas[[#This Row],[Fecha de Pago]]="", "", TEXT(promesas[[#This Row],[Fecha de Pago]], "dd/mmm"))</f>
        <v/>
      </c>
      <c r="U367" s="13" t="str">
        <f>IF(promesas[[#This Row],[Fecha  promesa de pago]]="", "", TEXT(promesas[[#This Row],[Fecha  promesa de pago]], "dd/mmm"))</f>
        <v/>
      </c>
      <c r="V367" s="14" t="str">
        <f>IF(LEN(TRIM(promesas[[#This Row],[Fecha  promesa de pago]]))&gt;0,1,"")</f>
        <v/>
      </c>
      <c r="W367" s="14" t="str">
        <f>IF(LEN(TRIM(promesas[[#This Row],[Fecha de Pago]]))&gt;0,1,"")</f>
        <v/>
      </c>
    </row>
    <row r="368" spans="1:23" ht="15.75" customHeight="1" x14ac:dyDescent="0.25">
      <c r="A368" s="11" t="str">
        <f>TEXT(promesas[[#This Row],[Marca temporal]],"dd/mmm")</f>
        <v>12/may</v>
      </c>
      <c r="B368" s="189">
        <v>46154.428948217595</v>
      </c>
      <c r="C368" s="190" t="s">
        <v>1897</v>
      </c>
      <c r="D368" s="190">
        <v>66265074</v>
      </c>
      <c r="E368" s="191">
        <v>368091250000</v>
      </c>
      <c r="F368" s="190" t="s">
        <v>5161</v>
      </c>
      <c r="G368" s="190" t="s">
        <v>1886</v>
      </c>
      <c r="H368" s="192" t="s">
        <v>1883</v>
      </c>
      <c r="I368" s="193" t="s">
        <v>1887</v>
      </c>
      <c r="J368" s="198"/>
      <c r="K368"/>
      <c r="L368" s="194"/>
      <c r="M368" s="159" t="s">
        <v>1885</v>
      </c>
      <c r="N368"/>
      <c r="O368" s="194"/>
      <c r="P368" s="159" t="s">
        <v>66</v>
      </c>
      <c r="Q368" s="192"/>
      <c r="R368" s="199" t="str">
        <f>IF(promesas[[#This Row],[Fecha de Pago]]="", "", TEXT(promesas[[#This Row],[Fecha de Pago]], "mmm"))</f>
        <v/>
      </c>
      <c r="S368" s="12" t="str">
        <f>IF(promesas[[#This Row],[Fecha  promesa de pago]]="", "", TEXT(promesas[[#This Row],[Fecha  promesa de pago]], "mmm"))</f>
        <v/>
      </c>
      <c r="T368" s="13" t="str">
        <f>IF(promesas[[#This Row],[Fecha de Pago]]="", "", TEXT(promesas[[#This Row],[Fecha de Pago]], "dd/mmm"))</f>
        <v/>
      </c>
      <c r="U368" s="13" t="str">
        <f>IF(promesas[[#This Row],[Fecha  promesa de pago]]="", "", TEXT(promesas[[#This Row],[Fecha  promesa de pago]], "dd/mmm"))</f>
        <v/>
      </c>
      <c r="V368" s="14" t="str">
        <f>IF(LEN(TRIM(promesas[[#This Row],[Fecha  promesa de pago]]))&gt;0,1,"")</f>
        <v/>
      </c>
      <c r="W368" s="14" t="str">
        <f>IF(LEN(TRIM(promesas[[#This Row],[Fecha de Pago]]))&gt;0,1,"")</f>
        <v/>
      </c>
    </row>
    <row r="369" spans="1:23" ht="15.75" customHeight="1" x14ac:dyDescent="0.25">
      <c r="A369" s="11" t="str">
        <f>TEXT(promesas[[#This Row],[Marca temporal]],"dd/mmm")</f>
        <v>12/may</v>
      </c>
      <c r="B369" s="189">
        <v>46154.4303978588</v>
      </c>
      <c r="C369" s="190" t="s">
        <v>1897</v>
      </c>
      <c r="D369" s="190">
        <v>66351466</v>
      </c>
      <c r="E369" s="191">
        <v>358365770000</v>
      </c>
      <c r="F369" s="190" t="s">
        <v>1452</v>
      </c>
      <c r="G369" s="190" t="s">
        <v>1886</v>
      </c>
      <c r="H369" s="192" t="s">
        <v>1883</v>
      </c>
      <c r="I369" s="193" t="s">
        <v>1892</v>
      </c>
      <c r="J369" s="198"/>
      <c r="K369"/>
      <c r="L369" s="194"/>
      <c r="M369" s="159" t="s">
        <v>1885</v>
      </c>
      <c r="N369"/>
      <c r="O369" s="194"/>
      <c r="P369" s="159" t="s">
        <v>66</v>
      </c>
      <c r="Q369" s="192"/>
      <c r="R369" s="199" t="str">
        <f>IF(promesas[[#This Row],[Fecha de Pago]]="", "", TEXT(promesas[[#This Row],[Fecha de Pago]], "mmm"))</f>
        <v/>
      </c>
      <c r="S369" s="12" t="str">
        <f>IF(promesas[[#This Row],[Fecha  promesa de pago]]="", "", TEXT(promesas[[#This Row],[Fecha  promesa de pago]], "mmm"))</f>
        <v/>
      </c>
      <c r="T369" s="13" t="str">
        <f>IF(promesas[[#This Row],[Fecha de Pago]]="", "", TEXT(promesas[[#This Row],[Fecha de Pago]], "dd/mmm"))</f>
        <v/>
      </c>
      <c r="U369" s="13" t="str">
        <f>IF(promesas[[#This Row],[Fecha  promesa de pago]]="", "", TEXT(promesas[[#This Row],[Fecha  promesa de pago]], "dd/mmm"))</f>
        <v/>
      </c>
      <c r="V369" s="14" t="str">
        <f>IF(LEN(TRIM(promesas[[#This Row],[Fecha  promesa de pago]]))&gt;0,1,"")</f>
        <v/>
      </c>
      <c r="W369" s="14" t="str">
        <f>IF(LEN(TRIM(promesas[[#This Row],[Fecha de Pago]]))&gt;0,1,"")</f>
        <v/>
      </c>
    </row>
    <row r="370" spans="1:23" ht="15.75" customHeight="1" x14ac:dyDescent="0.25">
      <c r="A370" s="11" t="str">
        <f>TEXT(promesas[[#This Row],[Marca temporal]],"dd/mmm")</f>
        <v>12/may</v>
      </c>
      <c r="B370" s="189">
        <v>46154.432585821763</v>
      </c>
      <c r="C370" s="190" t="s">
        <v>1897</v>
      </c>
      <c r="D370" s="190">
        <v>66368350</v>
      </c>
      <c r="E370" s="191">
        <v>364028220000</v>
      </c>
      <c r="F370" s="190" t="s">
        <v>3971</v>
      </c>
      <c r="G370" s="190" t="s">
        <v>1886</v>
      </c>
      <c r="H370" s="192" t="s">
        <v>1883</v>
      </c>
      <c r="I370" s="193" t="s">
        <v>1892</v>
      </c>
      <c r="J370" s="198"/>
      <c r="K370"/>
      <c r="L370" s="194"/>
      <c r="M370" s="159" t="s">
        <v>1885</v>
      </c>
      <c r="N370"/>
      <c r="O370" s="194"/>
      <c r="P370" s="159" t="s">
        <v>66</v>
      </c>
      <c r="Q370" s="192"/>
      <c r="R370" s="199" t="str">
        <f>IF(promesas[[#This Row],[Fecha de Pago]]="", "", TEXT(promesas[[#This Row],[Fecha de Pago]], "mmm"))</f>
        <v/>
      </c>
      <c r="S370" s="12" t="str">
        <f>IF(promesas[[#This Row],[Fecha  promesa de pago]]="", "", TEXT(promesas[[#This Row],[Fecha  promesa de pago]], "mmm"))</f>
        <v/>
      </c>
      <c r="T370" s="13" t="str">
        <f>IF(promesas[[#This Row],[Fecha de Pago]]="", "", TEXT(promesas[[#This Row],[Fecha de Pago]], "dd/mmm"))</f>
        <v/>
      </c>
      <c r="U370" s="13" t="str">
        <f>IF(promesas[[#This Row],[Fecha  promesa de pago]]="", "", TEXT(promesas[[#This Row],[Fecha  promesa de pago]], "dd/mmm"))</f>
        <v/>
      </c>
      <c r="V370" s="14" t="str">
        <f>IF(LEN(TRIM(promesas[[#This Row],[Fecha  promesa de pago]]))&gt;0,1,"")</f>
        <v/>
      </c>
      <c r="W370" s="14" t="str">
        <f>IF(LEN(TRIM(promesas[[#This Row],[Fecha de Pago]]))&gt;0,1,"")</f>
        <v/>
      </c>
    </row>
    <row r="371" spans="1:23" ht="15.75" customHeight="1" x14ac:dyDescent="0.25">
      <c r="A371" s="11" t="str">
        <f>TEXT(promesas[[#This Row],[Marca temporal]],"dd/mmm")</f>
        <v>12/may</v>
      </c>
      <c r="B371" s="189">
        <v>46154.438708807866</v>
      </c>
      <c r="C371" s="190" t="s">
        <v>1897</v>
      </c>
      <c r="D371" s="190">
        <v>66386600</v>
      </c>
      <c r="E371" s="191">
        <v>367037660000</v>
      </c>
      <c r="F371" s="190" t="s">
        <v>4103</v>
      </c>
      <c r="G371" s="190" t="s">
        <v>1886</v>
      </c>
      <c r="H371" s="192" t="s">
        <v>1883</v>
      </c>
      <c r="I371" s="193" t="s">
        <v>1884</v>
      </c>
      <c r="J371" s="198"/>
      <c r="K371" s="161">
        <v>46158</v>
      </c>
      <c r="L371" s="169">
        <v>30.44</v>
      </c>
      <c r="M371" s="159" t="s">
        <v>1885</v>
      </c>
      <c r="N371"/>
      <c r="O371" s="194"/>
      <c r="P371" s="159" t="s">
        <v>66</v>
      </c>
      <c r="Q371" s="192"/>
      <c r="R371" s="199" t="str">
        <f>IF(promesas[[#This Row],[Fecha de Pago]]="", "", TEXT(promesas[[#This Row],[Fecha de Pago]], "mmm"))</f>
        <v/>
      </c>
      <c r="S371" s="12" t="str">
        <f>IF(promesas[[#This Row],[Fecha  promesa de pago]]="", "", TEXT(promesas[[#This Row],[Fecha  promesa de pago]], "mmm"))</f>
        <v>may</v>
      </c>
      <c r="T371" s="13" t="str">
        <f>IF(promesas[[#This Row],[Fecha de Pago]]="", "", TEXT(promesas[[#This Row],[Fecha de Pago]], "dd/mmm"))</f>
        <v/>
      </c>
      <c r="U371" s="13" t="str">
        <f>IF(promesas[[#This Row],[Fecha  promesa de pago]]="", "", TEXT(promesas[[#This Row],[Fecha  promesa de pago]], "dd/mmm"))</f>
        <v>16/may</v>
      </c>
      <c r="V371" s="14">
        <f>IF(LEN(TRIM(promesas[[#This Row],[Fecha  promesa de pago]]))&gt;0,1,"")</f>
        <v>1</v>
      </c>
      <c r="W371" s="14" t="str">
        <f>IF(LEN(TRIM(promesas[[#This Row],[Fecha de Pago]]))&gt;0,1,"")</f>
        <v/>
      </c>
    </row>
    <row r="372" spans="1:23" ht="15.75" customHeight="1" x14ac:dyDescent="0.25">
      <c r="A372" s="11" t="str">
        <f>TEXT(promesas[[#This Row],[Marca temporal]],"dd/mmm")</f>
        <v>12/may</v>
      </c>
      <c r="B372" s="189">
        <v>46154.441629027773</v>
      </c>
      <c r="C372" s="190" t="s">
        <v>1897</v>
      </c>
      <c r="D372" s="190">
        <v>66463899</v>
      </c>
      <c r="E372" s="191">
        <v>365015690000</v>
      </c>
      <c r="F372" s="190" t="s">
        <v>3890</v>
      </c>
      <c r="G372" s="190" t="s">
        <v>1886</v>
      </c>
      <c r="H372" s="192" t="s">
        <v>1891</v>
      </c>
      <c r="I372" s="193" t="s">
        <v>1894</v>
      </c>
      <c r="J372" s="198"/>
      <c r="K372"/>
      <c r="L372" s="194"/>
      <c r="M372" s="159" t="s">
        <v>1885</v>
      </c>
      <c r="N372"/>
      <c r="O372" s="194"/>
      <c r="P372" s="159" t="s">
        <v>66</v>
      </c>
      <c r="Q372" s="192"/>
      <c r="R372" s="199" t="str">
        <f>IF(promesas[[#This Row],[Fecha de Pago]]="", "", TEXT(promesas[[#This Row],[Fecha de Pago]], "mmm"))</f>
        <v/>
      </c>
      <c r="S372" s="12" t="str">
        <f>IF(promesas[[#This Row],[Fecha  promesa de pago]]="", "", TEXT(promesas[[#This Row],[Fecha  promesa de pago]], "mmm"))</f>
        <v/>
      </c>
      <c r="T372" s="13" t="str">
        <f>IF(promesas[[#This Row],[Fecha de Pago]]="", "", TEXT(promesas[[#This Row],[Fecha de Pago]], "dd/mmm"))</f>
        <v/>
      </c>
      <c r="U372" s="13" t="str">
        <f>IF(promesas[[#This Row],[Fecha  promesa de pago]]="", "", TEXT(promesas[[#This Row],[Fecha  promesa de pago]], "dd/mmm"))</f>
        <v/>
      </c>
      <c r="V372" s="14" t="str">
        <f>IF(LEN(TRIM(promesas[[#This Row],[Fecha  promesa de pago]]))&gt;0,1,"")</f>
        <v/>
      </c>
      <c r="W372" s="14" t="str">
        <f>IF(LEN(TRIM(promesas[[#This Row],[Fecha de Pago]]))&gt;0,1,"")</f>
        <v/>
      </c>
    </row>
    <row r="373" spans="1:23" ht="15.75" customHeight="1" x14ac:dyDescent="0.25">
      <c r="A373" s="11" t="str">
        <f>TEXT(promesas[[#This Row],[Marca temporal]],"dd/mmm")</f>
        <v>12/may</v>
      </c>
      <c r="B373" s="189">
        <v>46154.443191562503</v>
      </c>
      <c r="C373" s="190" t="s">
        <v>1897</v>
      </c>
      <c r="D373" s="190">
        <v>66507107</v>
      </c>
      <c r="E373" s="191">
        <v>352369050000</v>
      </c>
      <c r="F373" s="190" t="s">
        <v>1409</v>
      </c>
      <c r="G373" s="190" t="s">
        <v>1886</v>
      </c>
      <c r="H373" s="192" t="s">
        <v>1883</v>
      </c>
      <c r="I373" s="193" t="s">
        <v>1892</v>
      </c>
      <c r="J373" s="198"/>
      <c r="K373"/>
      <c r="L373" s="194"/>
      <c r="M373" s="159" t="s">
        <v>1885</v>
      </c>
      <c r="N373"/>
      <c r="O373" s="194"/>
      <c r="P373" s="159" t="s">
        <v>66</v>
      </c>
      <c r="Q373" s="192"/>
      <c r="R373" s="199" t="str">
        <f>IF(promesas[[#This Row],[Fecha de Pago]]="", "", TEXT(promesas[[#This Row],[Fecha de Pago]], "mmm"))</f>
        <v/>
      </c>
      <c r="S373" s="12" t="str">
        <f>IF(promesas[[#This Row],[Fecha  promesa de pago]]="", "", TEXT(promesas[[#This Row],[Fecha  promesa de pago]], "mmm"))</f>
        <v/>
      </c>
      <c r="T373" s="13" t="str">
        <f>IF(promesas[[#This Row],[Fecha de Pago]]="", "", TEXT(promesas[[#This Row],[Fecha de Pago]], "dd/mmm"))</f>
        <v/>
      </c>
      <c r="U373" s="13" t="str">
        <f>IF(promesas[[#This Row],[Fecha  promesa de pago]]="", "", TEXT(promesas[[#This Row],[Fecha  promesa de pago]], "dd/mmm"))</f>
        <v/>
      </c>
      <c r="V373" s="14" t="str">
        <f>IF(LEN(TRIM(promesas[[#This Row],[Fecha  promesa de pago]]))&gt;0,1,"")</f>
        <v/>
      </c>
      <c r="W373" s="14" t="str">
        <f>IF(LEN(TRIM(promesas[[#This Row],[Fecha de Pago]]))&gt;0,1,"")</f>
        <v/>
      </c>
    </row>
    <row r="374" spans="1:23" ht="15.75" customHeight="1" x14ac:dyDescent="0.25">
      <c r="A374" s="11" t="str">
        <f>TEXT(promesas[[#This Row],[Marca temporal]],"dd/mmm")</f>
        <v>12/may</v>
      </c>
      <c r="B374" s="189">
        <v>46154.445005439818</v>
      </c>
      <c r="C374" s="190" t="s">
        <v>1897</v>
      </c>
      <c r="D374" s="190">
        <v>66510030</v>
      </c>
      <c r="E374" s="191">
        <v>366017240000</v>
      </c>
      <c r="F374" s="190" t="s">
        <v>3897</v>
      </c>
      <c r="G374" s="190" t="s">
        <v>1886</v>
      </c>
      <c r="H374" s="192" t="s">
        <v>1883</v>
      </c>
      <c r="I374" s="193" t="s">
        <v>1892</v>
      </c>
      <c r="J374" s="198"/>
      <c r="K374"/>
      <c r="L374" s="194"/>
      <c r="M374" s="159" t="s">
        <v>1885</v>
      </c>
      <c r="N374"/>
      <c r="O374" s="194"/>
      <c r="P374" s="159" t="s">
        <v>66</v>
      </c>
      <c r="Q374" s="192"/>
      <c r="R374" s="199" t="str">
        <f>IF(promesas[[#This Row],[Fecha de Pago]]="", "", TEXT(promesas[[#This Row],[Fecha de Pago]], "mmm"))</f>
        <v/>
      </c>
      <c r="S374" s="12" t="str">
        <f>IF(promesas[[#This Row],[Fecha  promesa de pago]]="", "", TEXT(promesas[[#This Row],[Fecha  promesa de pago]], "mmm"))</f>
        <v/>
      </c>
      <c r="T374" s="13" t="str">
        <f>IF(promesas[[#This Row],[Fecha de Pago]]="", "", TEXT(promesas[[#This Row],[Fecha de Pago]], "dd/mmm"))</f>
        <v/>
      </c>
      <c r="U374" s="13" t="str">
        <f>IF(promesas[[#This Row],[Fecha  promesa de pago]]="", "", TEXT(promesas[[#This Row],[Fecha  promesa de pago]], "dd/mmm"))</f>
        <v/>
      </c>
      <c r="V374" s="14" t="str">
        <f>IF(LEN(TRIM(promesas[[#This Row],[Fecha  promesa de pago]]))&gt;0,1,"")</f>
        <v/>
      </c>
      <c r="W374" s="14" t="str">
        <f>IF(LEN(TRIM(promesas[[#This Row],[Fecha de Pago]]))&gt;0,1,"")</f>
        <v/>
      </c>
    </row>
    <row r="375" spans="1:23" ht="15.75" customHeight="1" x14ac:dyDescent="0.25">
      <c r="A375" s="11" t="str">
        <f>TEXT(promesas[[#This Row],[Marca temporal]],"dd/mmm")</f>
        <v>12/may</v>
      </c>
      <c r="B375" s="189">
        <v>46154.446035555557</v>
      </c>
      <c r="C375" s="190" t="s">
        <v>1897</v>
      </c>
      <c r="D375" s="190">
        <v>66525594</v>
      </c>
      <c r="E375" s="191">
        <v>359363260000</v>
      </c>
      <c r="F375" s="190" t="s">
        <v>1488</v>
      </c>
      <c r="G375" s="190" t="s">
        <v>1886</v>
      </c>
      <c r="H375" s="192" t="s">
        <v>1883</v>
      </c>
      <c r="I375" s="193" t="s">
        <v>1892</v>
      </c>
      <c r="J375" s="198"/>
      <c r="K375"/>
      <c r="L375" s="194"/>
      <c r="M375" s="159" t="s">
        <v>1885</v>
      </c>
      <c r="N375"/>
      <c r="O375" s="194"/>
      <c r="P375" s="159" t="s">
        <v>66</v>
      </c>
      <c r="Q375" s="192"/>
      <c r="R375" s="199" t="str">
        <f>IF(promesas[[#This Row],[Fecha de Pago]]="", "", TEXT(promesas[[#This Row],[Fecha de Pago]], "mmm"))</f>
        <v/>
      </c>
      <c r="S375" s="12" t="str">
        <f>IF(promesas[[#This Row],[Fecha  promesa de pago]]="", "", TEXT(promesas[[#This Row],[Fecha  promesa de pago]], "mmm"))</f>
        <v/>
      </c>
      <c r="T375" s="13" t="str">
        <f>IF(promesas[[#This Row],[Fecha de Pago]]="", "", TEXT(promesas[[#This Row],[Fecha de Pago]], "dd/mmm"))</f>
        <v/>
      </c>
      <c r="U375" s="13" t="str">
        <f>IF(promesas[[#This Row],[Fecha  promesa de pago]]="", "", TEXT(promesas[[#This Row],[Fecha  promesa de pago]], "dd/mmm"))</f>
        <v/>
      </c>
      <c r="V375" s="14" t="str">
        <f>IF(LEN(TRIM(promesas[[#This Row],[Fecha  promesa de pago]]))&gt;0,1,"")</f>
        <v/>
      </c>
      <c r="W375" s="14" t="str">
        <f>IF(LEN(TRIM(promesas[[#This Row],[Fecha de Pago]]))&gt;0,1,"")</f>
        <v/>
      </c>
    </row>
    <row r="376" spans="1:23" ht="15.75" customHeight="1" x14ac:dyDescent="0.25">
      <c r="A376" s="11" t="str">
        <f>TEXT(promesas[[#This Row],[Marca temporal]],"dd/mmm")</f>
        <v>12/may</v>
      </c>
      <c r="B376" s="189">
        <v>46154.451515891204</v>
      </c>
      <c r="C376" s="190" t="s">
        <v>1897</v>
      </c>
      <c r="D376" s="190">
        <v>66545512</v>
      </c>
      <c r="E376" s="191">
        <v>352375610000</v>
      </c>
      <c r="F376" s="190" t="s">
        <v>386</v>
      </c>
      <c r="G376" s="190" t="s">
        <v>1886</v>
      </c>
      <c r="H376" s="192" t="s">
        <v>1883</v>
      </c>
      <c r="I376" s="193" t="s">
        <v>1894</v>
      </c>
      <c r="J376" s="198"/>
      <c r="K376"/>
      <c r="L376" s="194"/>
      <c r="M376" s="159" t="s">
        <v>1885</v>
      </c>
      <c r="N376"/>
      <c r="O376" s="194"/>
      <c r="P376" s="159" t="s">
        <v>66</v>
      </c>
      <c r="Q376" s="192"/>
      <c r="R376" s="199" t="str">
        <f>IF(promesas[[#This Row],[Fecha de Pago]]="", "", TEXT(promesas[[#This Row],[Fecha de Pago]], "mmm"))</f>
        <v/>
      </c>
      <c r="S376" s="12" t="str">
        <f>IF(promesas[[#This Row],[Fecha  promesa de pago]]="", "", TEXT(promesas[[#This Row],[Fecha  promesa de pago]], "mmm"))</f>
        <v/>
      </c>
      <c r="T376" s="13" t="str">
        <f>IF(promesas[[#This Row],[Fecha de Pago]]="", "", TEXT(promesas[[#This Row],[Fecha de Pago]], "dd/mmm"))</f>
        <v/>
      </c>
      <c r="U376" s="13" t="str">
        <f>IF(promesas[[#This Row],[Fecha  promesa de pago]]="", "", TEXT(promesas[[#This Row],[Fecha  promesa de pago]], "dd/mmm"))</f>
        <v/>
      </c>
      <c r="V376" s="14" t="str">
        <f>IF(LEN(TRIM(promesas[[#This Row],[Fecha  promesa de pago]]))&gt;0,1,"")</f>
        <v/>
      </c>
      <c r="W376" s="14" t="str">
        <f>IF(LEN(TRIM(promesas[[#This Row],[Fecha de Pago]]))&gt;0,1,"")</f>
        <v/>
      </c>
    </row>
    <row r="377" spans="1:23" ht="15.75" customHeight="1" x14ac:dyDescent="0.25">
      <c r="A377" s="11" t="str">
        <f>TEXT(promesas[[#This Row],[Marca temporal]],"dd/mmm")</f>
        <v>12/may</v>
      </c>
      <c r="B377" s="189">
        <v>46154.456168263889</v>
      </c>
      <c r="C377" s="190" t="s">
        <v>1897</v>
      </c>
      <c r="D377" s="190">
        <v>66552224</v>
      </c>
      <c r="E377" s="191">
        <v>369004970000</v>
      </c>
      <c r="F377" s="190" t="s">
        <v>184</v>
      </c>
      <c r="G377" s="190" t="s">
        <v>1886</v>
      </c>
      <c r="H377" s="192" t="s">
        <v>1883</v>
      </c>
      <c r="I377" s="193" t="s">
        <v>1887</v>
      </c>
      <c r="J377" s="198"/>
      <c r="K377"/>
      <c r="L377" s="194"/>
      <c r="M377" s="159" t="s">
        <v>1889</v>
      </c>
      <c r="N377"/>
      <c r="O377" s="194"/>
      <c r="P377" t="s">
        <v>261</v>
      </c>
      <c r="Q377" s="192"/>
      <c r="R377" s="199" t="str">
        <f>IF(promesas[[#This Row],[Fecha de Pago]]="", "", TEXT(promesas[[#This Row],[Fecha de Pago]], "mmm"))</f>
        <v/>
      </c>
      <c r="S377" s="12" t="str">
        <f>IF(promesas[[#This Row],[Fecha  promesa de pago]]="", "", TEXT(promesas[[#This Row],[Fecha  promesa de pago]], "mmm"))</f>
        <v/>
      </c>
      <c r="T377" s="13" t="str">
        <f>IF(promesas[[#This Row],[Fecha de Pago]]="", "", TEXT(promesas[[#This Row],[Fecha de Pago]], "dd/mmm"))</f>
        <v/>
      </c>
      <c r="U377" s="13" t="str">
        <f>IF(promesas[[#This Row],[Fecha  promesa de pago]]="", "", TEXT(promesas[[#This Row],[Fecha  promesa de pago]], "dd/mmm"))</f>
        <v/>
      </c>
      <c r="V377" s="14" t="str">
        <f>IF(LEN(TRIM(promesas[[#This Row],[Fecha  promesa de pago]]))&gt;0,1,"")</f>
        <v/>
      </c>
      <c r="W377" s="14" t="str">
        <f>IF(LEN(TRIM(promesas[[#This Row],[Fecha de Pago]]))&gt;0,1,"")</f>
        <v/>
      </c>
    </row>
    <row r="378" spans="1:23" ht="15.75" customHeight="1" x14ac:dyDescent="0.25">
      <c r="A378" s="11" t="str">
        <f>TEXT(promesas[[#This Row],[Marca temporal]],"dd/mmm")</f>
        <v>12/may</v>
      </c>
      <c r="B378" s="189">
        <v>46154.461932719903</v>
      </c>
      <c r="C378" s="190" t="s">
        <v>1897</v>
      </c>
      <c r="D378" s="190">
        <v>66563690</v>
      </c>
      <c r="E378" s="191">
        <v>367071660000</v>
      </c>
      <c r="F378" s="190" t="s">
        <v>5208</v>
      </c>
      <c r="G378" s="190" t="s">
        <v>1886</v>
      </c>
      <c r="H378" s="192" t="s">
        <v>1883</v>
      </c>
      <c r="I378" s="193" t="s">
        <v>1887</v>
      </c>
      <c r="J378" s="198"/>
      <c r="K378"/>
      <c r="L378" s="194"/>
      <c r="M378" s="159" t="s">
        <v>1885</v>
      </c>
      <c r="N378"/>
      <c r="O378" s="194"/>
      <c r="P378" s="159" t="s">
        <v>66</v>
      </c>
      <c r="Q378" s="192"/>
      <c r="R378" s="199" t="str">
        <f>IF(promesas[[#This Row],[Fecha de Pago]]="", "", TEXT(promesas[[#This Row],[Fecha de Pago]], "mmm"))</f>
        <v/>
      </c>
      <c r="S378" s="12" t="str">
        <f>IF(promesas[[#This Row],[Fecha  promesa de pago]]="", "", TEXT(promesas[[#This Row],[Fecha  promesa de pago]], "mmm"))</f>
        <v/>
      </c>
      <c r="T378" s="13" t="str">
        <f>IF(promesas[[#This Row],[Fecha de Pago]]="", "", TEXT(promesas[[#This Row],[Fecha de Pago]], "dd/mmm"))</f>
        <v/>
      </c>
      <c r="U378" s="13" t="str">
        <f>IF(promesas[[#This Row],[Fecha  promesa de pago]]="", "", TEXT(promesas[[#This Row],[Fecha  promesa de pago]], "dd/mmm"))</f>
        <v/>
      </c>
      <c r="V378" s="14" t="str">
        <f>IF(LEN(TRIM(promesas[[#This Row],[Fecha  promesa de pago]]))&gt;0,1,"")</f>
        <v/>
      </c>
      <c r="W378" s="14" t="str">
        <f>IF(LEN(TRIM(promesas[[#This Row],[Fecha de Pago]]))&gt;0,1,"")</f>
        <v/>
      </c>
    </row>
    <row r="379" spans="1:23" ht="15.75" customHeight="1" x14ac:dyDescent="0.25">
      <c r="A379" s="11" t="str">
        <f>TEXT(promesas[[#This Row],[Marca temporal]],"dd/mmm")</f>
        <v>12/may</v>
      </c>
      <c r="B379" s="189">
        <v>46154.46372550926</v>
      </c>
      <c r="C379" s="190" t="s">
        <v>1897</v>
      </c>
      <c r="D379" s="190">
        <v>66566488</v>
      </c>
      <c r="E379" s="191">
        <v>366007100000</v>
      </c>
      <c r="F379" s="190" t="s">
        <v>132</v>
      </c>
      <c r="G379" s="190" t="s">
        <v>1886</v>
      </c>
      <c r="H379" s="192" t="s">
        <v>1883</v>
      </c>
      <c r="I379" s="193" t="s">
        <v>1892</v>
      </c>
      <c r="J379" s="198"/>
      <c r="K379"/>
      <c r="L379" s="194"/>
      <c r="M379" s="159" t="s">
        <v>1885</v>
      </c>
      <c r="N379"/>
      <c r="O379" s="194"/>
      <c r="P379" s="159" t="s">
        <v>66</v>
      </c>
      <c r="Q379" s="192"/>
      <c r="R379" s="199" t="str">
        <f>IF(promesas[[#This Row],[Fecha de Pago]]="", "", TEXT(promesas[[#This Row],[Fecha de Pago]], "mmm"))</f>
        <v/>
      </c>
      <c r="S379" s="12" t="str">
        <f>IF(promesas[[#This Row],[Fecha  promesa de pago]]="", "", TEXT(promesas[[#This Row],[Fecha  promesa de pago]], "mmm"))</f>
        <v/>
      </c>
      <c r="T379" s="13" t="str">
        <f>IF(promesas[[#This Row],[Fecha de Pago]]="", "", TEXT(promesas[[#This Row],[Fecha de Pago]], "dd/mmm"))</f>
        <v/>
      </c>
      <c r="U379" s="13" t="str">
        <f>IF(promesas[[#This Row],[Fecha  promesa de pago]]="", "", TEXT(promesas[[#This Row],[Fecha  promesa de pago]], "dd/mmm"))</f>
        <v/>
      </c>
      <c r="V379" s="14" t="str">
        <f>IF(LEN(TRIM(promesas[[#This Row],[Fecha  promesa de pago]]))&gt;0,1,"")</f>
        <v/>
      </c>
      <c r="W379" s="14" t="str">
        <f>IF(LEN(TRIM(promesas[[#This Row],[Fecha de Pago]]))&gt;0,1,"")</f>
        <v/>
      </c>
    </row>
    <row r="380" spans="1:23" ht="15.75" customHeight="1" x14ac:dyDescent="0.25">
      <c r="A380" s="11" t="str">
        <f>TEXT(promesas[[#This Row],[Marca temporal]],"dd/mmm")</f>
        <v>12/may</v>
      </c>
      <c r="B380" s="189">
        <v>46154.464705300925</v>
      </c>
      <c r="C380" s="190" t="s">
        <v>1897</v>
      </c>
      <c r="D380" s="190">
        <v>66580217</v>
      </c>
      <c r="E380" s="191">
        <v>367025630000</v>
      </c>
      <c r="F380" s="190" t="s">
        <v>3948</v>
      </c>
      <c r="G380" s="190" t="s">
        <v>1886</v>
      </c>
      <c r="H380" s="192" t="s">
        <v>1883</v>
      </c>
      <c r="I380" s="193" t="s">
        <v>1892</v>
      </c>
      <c r="J380" s="198"/>
      <c r="K380"/>
      <c r="L380" s="194"/>
      <c r="M380" s="159" t="s">
        <v>1885</v>
      </c>
      <c r="N380"/>
      <c r="O380" s="194"/>
      <c r="P380" s="159" t="s">
        <v>66</v>
      </c>
      <c r="Q380" s="192"/>
      <c r="R380" s="199" t="str">
        <f>IF(promesas[[#This Row],[Fecha de Pago]]="", "", TEXT(promesas[[#This Row],[Fecha de Pago]], "mmm"))</f>
        <v/>
      </c>
      <c r="S380" s="12" t="str">
        <f>IF(promesas[[#This Row],[Fecha  promesa de pago]]="", "", TEXT(promesas[[#This Row],[Fecha  promesa de pago]], "mmm"))</f>
        <v/>
      </c>
      <c r="T380" s="13" t="str">
        <f>IF(promesas[[#This Row],[Fecha de Pago]]="", "", TEXT(promesas[[#This Row],[Fecha de Pago]], "dd/mmm"))</f>
        <v/>
      </c>
      <c r="U380" s="13" t="str">
        <f>IF(promesas[[#This Row],[Fecha  promesa de pago]]="", "", TEXT(promesas[[#This Row],[Fecha  promesa de pago]], "dd/mmm"))</f>
        <v/>
      </c>
      <c r="V380" s="14" t="str">
        <f>IF(LEN(TRIM(promesas[[#This Row],[Fecha  promesa de pago]]))&gt;0,1,"")</f>
        <v/>
      </c>
      <c r="W380" s="14" t="str">
        <f>IF(LEN(TRIM(promesas[[#This Row],[Fecha de Pago]]))&gt;0,1,"")</f>
        <v/>
      </c>
    </row>
    <row r="381" spans="1:23" ht="15.75" customHeight="1" x14ac:dyDescent="0.25">
      <c r="A381" s="11" t="str">
        <f>TEXT(promesas[[#This Row],[Marca temporal]],"dd/mmm")</f>
        <v>12/may</v>
      </c>
      <c r="B381" s="189">
        <v>46154.468603703703</v>
      </c>
      <c r="C381" s="190" t="s">
        <v>1897</v>
      </c>
      <c r="D381" s="190">
        <v>66596740</v>
      </c>
      <c r="E381" s="191">
        <v>354369980000</v>
      </c>
      <c r="F381" s="190" t="s">
        <v>4522</v>
      </c>
      <c r="G381" s="190" t="s">
        <v>1886</v>
      </c>
      <c r="H381" s="192" t="s">
        <v>1883</v>
      </c>
      <c r="I381" s="193" t="s">
        <v>1895</v>
      </c>
      <c r="J381" s="198"/>
      <c r="K381"/>
      <c r="L381" s="194"/>
      <c r="M381" s="159" t="s">
        <v>1885</v>
      </c>
      <c r="N381"/>
      <c r="O381" s="194"/>
      <c r="P381" t="s">
        <v>2230</v>
      </c>
      <c r="Q381" s="192"/>
      <c r="R381" s="199" t="str">
        <f>IF(promesas[[#This Row],[Fecha de Pago]]="", "", TEXT(promesas[[#This Row],[Fecha de Pago]], "mmm"))</f>
        <v/>
      </c>
      <c r="S381" s="12" t="str">
        <f>IF(promesas[[#This Row],[Fecha  promesa de pago]]="", "", TEXT(promesas[[#This Row],[Fecha  promesa de pago]], "mmm"))</f>
        <v/>
      </c>
      <c r="T381" s="13" t="str">
        <f>IF(promesas[[#This Row],[Fecha de Pago]]="", "", TEXT(promesas[[#This Row],[Fecha de Pago]], "dd/mmm"))</f>
        <v/>
      </c>
      <c r="U381" s="13" t="str">
        <f>IF(promesas[[#This Row],[Fecha  promesa de pago]]="", "", TEXT(promesas[[#This Row],[Fecha  promesa de pago]], "dd/mmm"))</f>
        <v/>
      </c>
      <c r="V381" s="14" t="str">
        <f>IF(LEN(TRIM(promesas[[#This Row],[Fecha  promesa de pago]]))&gt;0,1,"")</f>
        <v/>
      </c>
      <c r="W381" s="14" t="str">
        <f>IF(LEN(TRIM(promesas[[#This Row],[Fecha de Pago]]))&gt;0,1,"")</f>
        <v/>
      </c>
    </row>
    <row r="382" spans="1:23" ht="15.75" customHeight="1" x14ac:dyDescent="0.25">
      <c r="A382" s="11" t="str">
        <f>TEXT(promesas[[#This Row],[Marca temporal]],"dd/mmm")</f>
        <v>12/may</v>
      </c>
      <c r="B382" s="189">
        <v>46154.471647013888</v>
      </c>
      <c r="C382" s="190" t="s">
        <v>1897</v>
      </c>
      <c r="D382" s="190">
        <v>66622600</v>
      </c>
      <c r="E382" s="191">
        <v>354379010000</v>
      </c>
      <c r="F382" s="190" t="s">
        <v>1266</v>
      </c>
      <c r="G382" s="190" t="s">
        <v>1886</v>
      </c>
      <c r="H382" s="192" t="s">
        <v>1883</v>
      </c>
      <c r="I382" s="193" t="s">
        <v>1892</v>
      </c>
      <c r="J382" s="198"/>
      <c r="K382"/>
      <c r="L382" s="194"/>
      <c r="M382" s="159" t="s">
        <v>1885</v>
      </c>
      <c r="N382"/>
      <c r="O382" s="194"/>
      <c r="P382" s="159" t="s">
        <v>66</v>
      </c>
      <c r="Q382" s="192"/>
      <c r="R382" s="199" t="str">
        <f>IF(promesas[[#This Row],[Fecha de Pago]]="", "", TEXT(promesas[[#This Row],[Fecha de Pago]], "mmm"))</f>
        <v/>
      </c>
      <c r="S382" s="12" t="str">
        <f>IF(promesas[[#This Row],[Fecha  promesa de pago]]="", "", TEXT(promesas[[#This Row],[Fecha  promesa de pago]], "mmm"))</f>
        <v/>
      </c>
      <c r="T382" s="13" t="str">
        <f>IF(promesas[[#This Row],[Fecha de Pago]]="", "", TEXT(promesas[[#This Row],[Fecha de Pago]], "dd/mmm"))</f>
        <v/>
      </c>
      <c r="U382" s="13" t="str">
        <f>IF(promesas[[#This Row],[Fecha  promesa de pago]]="", "", TEXT(promesas[[#This Row],[Fecha  promesa de pago]], "dd/mmm"))</f>
        <v/>
      </c>
      <c r="V382" s="14" t="str">
        <f>IF(LEN(TRIM(promesas[[#This Row],[Fecha  promesa de pago]]))&gt;0,1,"")</f>
        <v/>
      </c>
      <c r="W382" s="14" t="str">
        <f>IF(LEN(TRIM(promesas[[#This Row],[Fecha de Pago]]))&gt;0,1,"")</f>
        <v/>
      </c>
    </row>
    <row r="383" spans="1:23" ht="15.75" customHeight="1" x14ac:dyDescent="0.25">
      <c r="A383" s="11" t="str">
        <f>TEXT(promesas[[#This Row],[Marca temporal]],"dd/mmm")</f>
        <v>12/may</v>
      </c>
      <c r="B383" s="189">
        <v>46154.472887557873</v>
      </c>
      <c r="C383" s="190" t="s">
        <v>1897</v>
      </c>
      <c r="D383" s="190">
        <v>66643639</v>
      </c>
      <c r="E383" s="191">
        <v>363051380000</v>
      </c>
      <c r="F383" s="190" t="s">
        <v>5222</v>
      </c>
      <c r="G383" s="190" t="s">
        <v>1886</v>
      </c>
      <c r="H383" s="192" t="s">
        <v>1883</v>
      </c>
      <c r="I383" s="193" t="s">
        <v>1887</v>
      </c>
      <c r="J383" s="198"/>
      <c r="K383"/>
      <c r="L383" s="194"/>
      <c r="M383" s="159" t="s">
        <v>1885</v>
      </c>
      <c r="N383"/>
      <c r="O383" s="194"/>
      <c r="P383" s="159" t="s">
        <v>66</v>
      </c>
      <c r="Q383" s="192"/>
      <c r="R383" s="199" t="str">
        <f>IF(promesas[[#This Row],[Fecha de Pago]]="", "", TEXT(promesas[[#This Row],[Fecha de Pago]], "mmm"))</f>
        <v/>
      </c>
      <c r="S383" s="12" t="str">
        <f>IF(promesas[[#This Row],[Fecha  promesa de pago]]="", "", TEXT(promesas[[#This Row],[Fecha  promesa de pago]], "mmm"))</f>
        <v/>
      </c>
      <c r="T383" s="13" t="str">
        <f>IF(promesas[[#This Row],[Fecha de Pago]]="", "", TEXT(promesas[[#This Row],[Fecha de Pago]], "dd/mmm"))</f>
        <v/>
      </c>
      <c r="U383" s="13" t="str">
        <f>IF(promesas[[#This Row],[Fecha  promesa de pago]]="", "", TEXT(promesas[[#This Row],[Fecha  promesa de pago]], "dd/mmm"))</f>
        <v/>
      </c>
      <c r="V383" s="14" t="str">
        <f>IF(LEN(TRIM(promesas[[#This Row],[Fecha  promesa de pago]]))&gt;0,1,"")</f>
        <v/>
      </c>
      <c r="W383" s="14" t="str">
        <f>IF(LEN(TRIM(promesas[[#This Row],[Fecha de Pago]]))&gt;0,1,"")</f>
        <v/>
      </c>
    </row>
    <row r="384" spans="1:23" ht="15.75" customHeight="1" x14ac:dyDescent="0.25">
      <c r="A384" s="11" t="str">
        <f>TEXT(promesas[[#This Row],[Marca temporal]],"dd/mmm")</f>
        <v>12/may</v>
      </c>
      <c r="B384" s="189">
        <v>46154.475948634259</v>
      </c>
      <c r="C384" s="190" t="s">
        <v>1897</v>
      </c>
      <c r="D384" s="190">
        <v>66663505</v>
      </c>
      <c r="E384" s="191">
        <v>356363530000</v>
      </c>
      <c r="F384" s="190" t="s">
        <v>3828</v>
      </c>
      <c r="G384" s="190" t="s">
        <v>1886</v>
      </c>
      <c r="H384" s="192" t="s">
        <v>1883</v>
      </c>
      <c r="I384" s="193" t="s">
        <v>1888</v>
      </c>
      <c r="J384" s="198"/>
      <c r="K384"/>
      <c r="L384" s="194"/>
      <c r="M384" s="159" t="s">
        <v>1889</v>
      </c>
      <c r="N384" s="161">
        <v>46139</v>
      </c>
      <c r="O384" s="169">
        <v>31.03</v>
      </c>
      <c r="P384" s="159" t="s">
        <v>66</v>
      </c>
      <c r="Q384" s="192"/>
      <c r="R384" s="199" t="str">
        <f>IF(promesas[[#This Row],[Fecha de Pago]]="", "", TEXT(promesas[[#This Row],[Fecha de Pago]], "mmm"))</f>
        <v>abr</v>
      </c>
      <c r="S384" s="12" t="str">
        <f>IF(promesas[[#This Row],[Fecha  promesa de pago]]="", "", TEXT(promesas[[#This Row],[Fecha  promesa de pago]], "mmm"))</f>
        <v/>
      </c>
      <c r="T384" s="13" t="str">
        <f>IF(promesas[[#This Row],[Fecha de Pago]]="", "", TEXT(promesas[[#This Row],[Fecha de Pago]], "dd/mmm"))</f>
        <v>27/abr</v>
      </c>
      <c r="U384" s="13" t="str">
        <f>IF(promesas[[#This Row],[Fecha  promesa de pago]]="", "", TEXT(promesas[[#This Row],[Fecha  promesa de pago]], "dd/mmm"))</f>
        <v/>
      </c>
      <c r="V384" s="14" t="str">
        <f>IF(LEN(TRIM(promesas[[#This Row],[Fecha  promesa de pago]]))&gt;0,1,"")</f>
        <v/>
      </c>
      <c r="W384" s="14">
        <f>IF(LEN(TRIM(promesas[[#This Row],[Fecha de Pago]]))&gt;0,1,"")</f>
        <v>1</v>
      </c>
    </row>
    <row r="385" spans="1:23" ht="15.75" customHeight="1" x14ac:dyDescent="0.25">
      <c r="A385" s="11" t="str">
        <f>TEXT(promesas[[#This Row],[Marca temporal]],"dd/mmm")</f>
        <v>12/may</v>
      </c>
      <c r="B385" s="189">
        <v>46154.477760046298</v>
      </c>
      <c r="C385" s="190" t="s">
        <v>1897</v>
      </c>
      <c r="D385" s="190">
        <v>66680977</v>
      </c>
      <c r="E385" s="191">
        <v>355386550000</v>
      </c>
      <c r="F385" s="190" t="s">
        <v>258</v>
      </c>
      <c r="G385" s="190" t="s">
        <v>1886</v>
      </c>
      <c r="H385" s="192" t="s">
        <v>1883</v>
      </c>
      <c r="I385" s="193" t="s">
        <v>1892</v>
      </c>
      <c r="J385" s="198"/>
      <c r="K385"/>
      <c r="L385" s="194"/>
      <c r="M385" s="159" t="s">
        <v>1885</v>
      </c>
      <c r="N385"/>
      <c r="O385" s="194"/>
      <c r="P385" s="159" t="s">
        <v>66</v>
      </c>
      <c r="Q385" s="192"/>
      <c r="R385" s="199" t="str">
        <f>IF(promesas[[#This Row],[Fecha de Pago]]="", "", TEXT(promesas[[#This Row],[Fecha de Pago]], "mmm"))</f>
        <v/>
      </c>
      <c r="S385" s="12" t="str">
        <f>IF(promesas[[#This Row],[Fecha  promesa de pago]]="", "", TEXT(promesas[[#This Row],[Fecha  promesa de pago]], "mmm"))</f>
        <v/>
      </c>
      <c r="T385" s="13" t="str">
        <f>IF(promesas[[#This Row],[Fecha de Pago]]="", "", TEXT(promesas[[#This Row],[Fecha de Pago]], "dd/mmm"))</f>
        <v/>
      </c>
      <c r="U385" s="13" t="str">
        <f>IF(promesas[[#This Row],[Fecha  promesa de pago]]="", "", TEXT(promesas[[#This Row],[Fecha  promesa de pago]], "dd/mmm"))</f>
        <v/>
      </c>
      <c r="V385" s="14" t="str">
        <f>IF(LEN(TRIM(promesas[[#This Row],[Fecha  promesa de pago]]))&gt;0,1,"")</f>
        <v/>
      </c>
      <c r="W385" s="14" t="str">
        <f>IF(LEN(TRIM(promesas[[#This Row],[Fecha de Pago]]))&gt;0,1,"")</f>
        <v/>
      </c>
    </row>
    <row r="386" spans="1:23" ht="15.75" customHeight="1" x14ac:dyDescent="0.25">
      <c r="A386" s="11" t="str">
        <f>TEXT(promesas[[#This Row],[Marca temporal]],"dd/mmm")</f>
        <v>12/may</v>
      </c>
      <c r="B386" s="189">
        <v>46154.480388379627</v>
      </c>
      <c r="C386" s="190" t="s">
        <v>1897</v>
      </c>
      <c r="D386" s="190">
        <v>66737890</v>
      </c>
      <c r="E386" s="191">
        <v>368088930000</v>
      </c>
      <c r="F386" s="190" t="s">
        <v>5231</v>
      </c>
      <c r="G386" s="190" t="s">
        <v>1886</v>
      </c>
      <c r="H386" s="192" t="s">
        <v>1883</v>
      </c>
      <c r="I386" s="193" t="s">
        <v>1894</v>
      </c>
      <c r="J386" s="198"/>
      <c r="K386"/>
      <c r="L386" s="194"/>
      <c r="M386" s="159" t="s">
        <v>1885</v>
      </c>
      <c r="N386"/>
      <c r="O386" s="194"/>
      <c r="P386" s="159" t="s">
        <v>66</v>
      </c>
      <c r="Q386" s="192"/>
      <c r="R386" s="199" t="str">
        <f>IF(promesas[[#This Row],[Fecha de Pago]]="", "", TEXT(promesas[[#This Row],[Fecha de Pago]], "mmm"))</f>
        <v/>
      </c>
      <c r="S386" s="12" t="str">
        <f>IF(promesas[[#This Row],[Fecha  promesa de pago]]="", "", TEXT(promesas[[#This Row],[Fecha  promesa de pago]], "mmm"))</f>
        <v/>
      </c>
      <c r="T386" s="13" t="str">
        <f>IF(promesas[[#This Row],[Fecha de Pago]]="", "", TEXT(promesas[[#This Row],[Fecha de Pago]], "dd/mmm"))</f>
        <v/>
      </c>
      <c r="U386" s="13" t="str">
        <f>IF(promesas[[#This Row],[Fecha  promesa de pago]]="", "", TEXT(promesas[[#This Row],[Fecha  promesa de pago]], "dd/mmm"))</f>
        <v/>
      </c>
      <c r="V386" s="14" t="str">
        <f>IF(LEN(TRIM(promesas[[#This Row],[Fecha  promesa de pago]]))&gt;0,1,"")</f>
        <v/>
      </c>
      <c r="W386" s="14" t="str">
        <f>IF(LEN(TRIM(promesas[[#This Row],[Fecha de Pago]]))&gt;0,1,"")</f>
        <v/>
      </c>
    </row>
    <row r="387" spans="1:23" ht="15.75" customHeight="1" x14ac:dyDescent="0.25">
      <c r="A387" s="11" t="str">
        <f>TEXT(promesas[[#This Row],[Marca temporal]],"dd/mmm")</f>
        <v>12/may</v>
      </c>
      <c r="B387" s="189">
        <v>46154.481897291669</v>
      </c>
      <c r="C387" s="190" t="s">
        <v>1897</v>
      </c>
      <c r="D387" s="190">
        <v>66766082</v>
      </c>
      <c r="E387" s="191">
        <v>365060660000</v>
      </c>
      <c r="F387" s="190" t="s">
        <v>5235</v>
      </c>
      <c r="G387" s="190" t="s">
        <v>1886</v>
      </c>
      <c r="H387" s="192" t="s">
        <v>1883</v>
      </c>
      <c r="I387" s="193" t="s">
        <v>1888</v>
      </c>
      <c r="J387" s="198"/>
      <c r="K387"/>
      <c r="L387" s="194"/>
      <c r="M387" s="159" t="s">
        <v>1889</v>
      </c>
      <c r="N387" s="161">
        <v>46153</v>
      </c>
      <c r="O387" s="169">
        <v>30.44</v>
      </c>
      <c r="P387" s="159" t="s">
        <v>66</v>
      </c>
      <c r="Q387" s="192"/>
      <c r="R387" s="199" t="str">
        <f>IF(promesas[[#This Row],[Fecha de Pago]]="", "", TEXT(promesas[[#This Row],[Fecha de Pago]], "mmm"))</f>
        <v>may</v>
      </c>
      <c r="S387" s="12" t="str">
        <f>IF(promesas[[#This Row],[Fecha  promesa de pago]]="", "", TEXT(promesas[[#This Row],[Fecha  promesa de pago]], "mmm"))</f>
        <v/>
      </c>
      <c r="T387" s="13" t="str">
        <f>IF(promesas[[#This Row],[Fecha de Pago]]="", "", TEXT(promesas[[#This Row],[Fecha de Pago]], "dd/mmm"))</f>
        <v>11/may</v>
      </c>
      <c r="U387" s="13" t="str">
        <f>IF(promesas[[#This Row],[Fecha  promesa de pago]]="", "", TEXT(promesas[[#This Row],[Fecha  promesa de pago]], "dd/mmm"))</f>
        <v/>
      </c>
      <c r="V387" s="14" t="str">
        <f>IF(LEN(TRIM(promesas[[#This Row],[Fecha  promesa de pago]]))&gt;0,1,"")</f>
        <v/>
      </c>
      <c r="W387" s="14">
        <f>IF(LEN(TRIM(promesas[[#This Row],[Fecha de Pago]]))&gt;0,1,"")</f>
        <v>1</v>
      </c>
    </row>
    <row r="388" spans="1:23" ht="15.75" customHeight="1" x14ac:dyDescent="0.25">
      <c r="A388" s="11" t="str">
        <f>TEXT(promesas[[#This Row],[Marca temporal]],"dd/mmm")</f>
        <v>12/may</v>
      </c>
      <c r="B388" s="189">
        <v>46154.483721539349</v>
      </c>
      <c r="C388" s="190" t="s">
        <v>1897</v>
      </c>
      <c r="D388" s="190">
        <v>66786577</v>
      </c>
      <c r="E388" s="191">
        <v>361028770000</v>
      </c>
      <c r="F388" s="190" t="s">
        <v>4002</v>
      </c>
      <c r="G388" s="190" t="s">
        <v>1886</v>
      </c>
      <c r="H388" s="192" t="s">
        <v>1883</v>
      </c>
      <c r="I388" s="193" t="s">
        <v>1892</v>
      </c>
      <c r="J388" s="198"/>
      <c r="K388"/>
      <c r="L388" s="194"/>
      <c r="M388" s="159" t="s">
        <v>1885</v>
      </c>
      <c r="N388"/>
      <c r="O388" s="194"/>
      <c r="P388" s="159" t="s">
        <v>66</v>
      </c>
      <c r="Q388" s="192"/>
      <c r="R388" s="199" t="str">
        <f>IF(promesas[[#This Row],[Fecha de Pago]]="", "", TEXT(promesas[[#This Row],[Fecha de Pago]], "mmm"))</f>
        <v/>
      </c>
      <c r="S388" s="12" t="str">
        <f>IF(promesas[[#This Row],[Fecha  promesa de pago]]="", "", TEXT(promesas[[#This Row],[Fecha  promesa de pago]], "mmm"))</f>
        <v/>
      </c>
      <c r="T388" s="13" t="str">
        <f>IF(promesas[[#This Row],[Fecha de Pago]]="", "", TEXT(promesas[[#This Row],[Fecha de Pago]], "dd/mmm"))</f>
        <v/>
      </c>
      <c r="U388" s="13" t="str">
        <f>IF(promesas[[#This Row],[Fecha  promesa de pago]]="", "", TEXT(promesas[[#This Row],[Fecha  promesa de pago]], "dd/mmm"))</f>
        <v/>
      </c>
      <c r="V388" s="14" t="str">
        <f>IF(LEN(TRIM(promesas[[#This Row],[Fecha  promesa de pago]]))&gt;0,1,"")</f>
        <v/>
      </c>
      <c r="W388" s="14" t="str">
        <f>IF(LEN(TRIM(promesas[[#This Row],[Fecha de Pago]]))&gt;0,1,"")</f>
        <v/>
      </c>
    </row>
    <row r="389" spans="1:23" ht="15.75" customHeight="1" x14ac:dyDescent="0.25">
      <c r="A389" s="11" t="str">
        <f>TEXT(promesas[[#This Row],[Marca temporal]],"dd/mmm")</f>
        <v>12/may</v>
      </c>
      <c r="B389" s="189">
        <v>46154.485702812497</v>
      </c>
      <c r="C389" s="190" t="s">
        <v>1897</v>
      </c>
      <c r="D389" s="190">
        <v>66809593</v>
      </c>
      <c r="E389" s="191">
        <v>355356060000</v>
      </c>
      <c r="F389" s="190" t="s">
        <v>5240</v>
      </c>
      <c r="G389" s="190" t="s">
        <v>1886</v>
      </c>
      <c r="H389" s="192" t="s">
        <v>1883</v>
      </c>
      <c r="I389" s="193" t="s">
        <v>1887</v>
      </c>
      <c r="J389" s="198"/>
      <c r="K389"/>
      <c r="L389" s="194"/>
      <c r="M389" s="159" t="s">
        <v>1885</v>
      </c>
      <c r="N389"/>
      <c r="O389" s="194"/>
      <c r="P389" t="s">
        <v>261</v>
      </c>
      <c r="Q389" s="192"/>
      <c r="R389" s="199" t="str">
        <f>IF(promesas[[#This Row],[Fecha de Pago]]="", "", TEXT(promesas[[#This Row],[Fecha de Pago]], "mmm"))</f>
        <v/>
      </c>
      <c r="S389" s="12" t="str">
        <f>IF(promesas[[#This Row],[Fecha  promesa de pago]]="", "", TEXT(promesas[[#This Row],[Fecha  promesa de pago]], "mmm"))</f>
        <v/>
      </c>
      <c r="T389" s="13" t="str">
        <f>IF(promesas[[#This Row],[Fecha de Pago]]="", "", TEXT(promesas[[#This Row],[Fecha de Pago]], "dd/mmm"))</f>
        <v/>
      </c>
      <c r="U389" s="13" t="str">
        <f>IF(promesas[[#This Row],[Fecha  promesa de pago]]="", "", TEXT(promesas[[#This Row],[Fecha  promesa de pago]], "dd/mmm"))</f>
        <v/>
      </c>
      <c r="V389" s="14" t="str">
        <f>IF(LEN(TRIM(promesas[[#This Row],[Fecha  promesa de pago]]))&gt;0,1,"")</f>
        <v/>
      </c>
      <c r="W389" s="14" t="str">
        <f>IF(LEN(TRIM(promesas[[#This Row],[Fecha de Pago]]))&gt;0,1,"")</f>
        <v/>
      </c>
    </row>
    <row r="390" spans="1:23" ht="15.75" customHeight="1" x14ac:dyDescent="0.25">
      <c r="A390" s="11" t="str">
        <f>TEXT(promesas[[#This Row],[Marca temporal]],"dd/mmm")</f>
        <v>12/may</v>
      </c>
      <c r="B390" s="189">
        <v>46154.487892268517</v>
      </c>
      <c r="C390" s="190" t="s">
        <v>1897</v>
      </c>
      <c r="D390" s="190">
        <v>66857499</v>
      </c>
      <c r="E390" s="191">
        <v>361065780000</v>
      </c>
      <c r="F390" s="190" t="s">
        <v>5244</v>
      </c>
      <c r="G390" s="190" t="s">
        <v>1886</v>
      </c>
      <c r="H390" s="192" t="s">
        <v>1883</v>
      </c>
      <c r="I390" s="193" t="s">
        <v>1895</v>
      </c>
      <c r="J390" s="198"/>
      <c r="K390"/>
      <c r="L390" s="194"/>
      <c r="M390" s="159" t="s">
        <v>1885</v>
      </c>
      <c r="N390"/>
      <c r="O390" s="194"/>
      <c r="P390" s="159" t="s">
        <v>66</v>
      </c>
      <c r="Q390" s="192"/>
      <c r="R390" s="199" t="str">
        <f>IF(promesas[[#This Row],[Fecha de Pago]]="", "", TEXT(promesas[[#This Row],[Fecha de Pago]], "mmm"))</f>
        <v/>
      </c>
      <c r="S390" s="12" t="str">
        <f>IF(promesas[[#This Row],[Fecha  promesa de pago]]="", "", TEXT(promesas[[#This Row],[Fecha  promesa de pago]], "mmm"))</f>
        <v/>
      </c>
      <c r="T390" s="13" t="str">
        <f>IF(promesas[[#This Row],[Fecha de Pago]]="", "", TEXT(promesas[[#This Row],[Fecha de Pago]], "dd/mmm"))</f>
        <v/>
      </c>
      <c r="U390" s="13" t="str">
        <f>IF(promesas[[#This Row],[Fecha  promesa de pago]]="", "", TEXT(promesas[[#This Row],[Fecha  promesa de pago]], "dd/mmm"))</f>
        <v/>
      </c>
      <c r="V390" s="14" t="str">
        <f>IF(LEN(TRIM(promesas[[#This Row],[Fecha  promesa de pago]]))&gt;0,1,"")</f>
        <v/>
      </c>
      <c r="W390" s="14" t="str">
        <f>IF(LEN(TRIM(promesas[[#This Row],[Fecha de Pago]]))&gt;0,1,"")</f>
        <v/>
      </c>
    </row>
    <row r="391" spans="1:23" ht="15.75" customHeight="1" x14ac:dyDescent="0.25">
      <c r="A391" s="11" t="str">
        <f>TEXT(promesas[[#This Row],[Marca temporal]],"dd/mmm")</f>
        <v>12/may</v>
      </c>
      <c r="B391" s="189">
        <v>46154.490617615738</v>
      </c>
      <c r="C391" s="190" t="s">
        <v>1897</v>
      </c>
      <c r="D391" s="190">
        <v>66892012</v>
      </c>
      <c r="E391" s="191">
        <v>365018880000</v>
      </c>
      <c r="F391" s="190" t="s">
        <v>3918</v>
      </c>
      <c r="G391" s="190" t="s">
        <v>1886</v>
      </c>
      <c r="H391" s="192" t="s">
        <v>1883</v>
      </c>
      <c r="I391" s="193" t="s">
        <v>1892</v>
      </c>
      <c r="J391" s="198"/>
      <c r="K391"/>
      <c r="L391" s="194"/>
      <c r="M391" s="159" t="s">
        <v>1885</v>
      </c>
      <c r="N391"/>
      <c r="O391" s="194"/>
      <c r="P391" s="159" t="s">
        <v>66</v>
      </c>
      <c r="Q391" s="192"/>
      <c r="R391" s="199" t="str">
        <f>IF(promesas[[#This Row],[Fecha de Pago]]="", "", TEXT(promesas[[#This Row],[Fecha de Pago]], "mmm"))</f>
        <v/>
      </c>
      <c r="S391" s="12" t="str">
        <f>IF(promesas[[#This Row],[Fecha  promesa de pago]]="", "", TEXT(promesas[[#This Row],[Fecha  promesa de pago]], "mmm"))</f>
        <v/>
      </c>
      <c r="T391" s="13" t="str">
        <f>IF(promesas[[#This Row],[Fecha de Pago]]="", "", TEXT(promesas[[#This Row],[Fecha de Pago]], "dd/mmm"))</f>
        <v/>
      </c>
      <c r="U391" s="13" t="str">
        <f>IF(promesas[[#This Row],[Fecha  promesa de pago]]="", "", TEXT(promesas[[#This Row],[Fecha  promesa de pago]], "dd/mmm"))</f>
        <v/>
      </c>
      <c r="V391" s="14" t="str">
        <f>IF(LEN(TRIM(promesas[[#This Row],[Fecha  promesa de pago]]))&gt;0,1,"")</f>
        <v/>
      </c>
      <c r="W391" s="14" t="str">
        <f>IF(LEN(TRIM(promesas[[#This Row],[Fecha de Pago]]))&gt;0,1,"")</f>
        <v/>
      </c>
    </row>
    <row r="392" spans="1:23" ht="15.75" customHeight="1" x14ac:dyDescent="0.25">
      <c r="A392" s="11" t="str">
        <f>TEXT(promesas[[#This Row],[Marca temporal]],"dd/mmm")</f>
        <v>12/may</v>
      </c>
      <c r="B392" s="189">
        <v>46154.492790902776</v>
      </c>
      <c r="C392" s="190" t="s">
        <v>1897</v>
      </c>
      <c r="D392" s="190">
        <v>66910678</v>
      </c>
      <c r="E392" s="191">
        <v>369029410000</v>
      </c>
      <c r="F392" s="190" t="s">
        <v>5250</v>
      </c>
      <c r="G392" s="190" t="s">
        <v>1886</v>
      </c>
      <c r="H392" s="192" t="s">
        <v>1883</v>
      </c>
      <c r="I392" s="193" t="s">
        <v>1887</v>
      </c>
      <c r="J392" s="198"/>
      <c r="K392"/>
      <c r="L392" s="194"/>
      <c r="M392" s="159" t="s">
        <v>1885</v>
      </c>
      <c r="N392"/>
      <c r="O392" s="194"/>
      <c r="P392" t="s">
        <v>261</v>
      </c>
      <c r="Q392" s="192"/>
      <c r="R392" s="199" t="str">
        <f>IF(promesas[[#This Row],[Fecha de Pago]]="", "", TEXT(promesas[[#This Row],[Fecha de Pago]], "mmm"))</f>
        <v/>
      </c>
      <c r="S392" s="12" t="str">
        <f>IF(promesas[[#This Row],[Fecha  promesa de pago]]="", "", TEXT(promesas[[#This Row],[Fecha  promesa de pago]], "mmm"))</f>
        <v/>
      </c>
      <c r="T392" s="13" t="str">
        <f>IF(promesas[[#This Row],[Fecha de Pago]]="", "", TEXT(promesas[[#This Row],[Fecha de Pago]], "dd/mmm"))</f>
        <v/>
      </c>
      <c r="U392" s="13" t="str">
        <f>IF(promesas[[#This Row],[Fecha  promesa de pago]]="", "", TEXT(promesas[[#This Row],[Fecha  promesa de pago]], "dd/mmm"))</f>
        <v/>
      </c>
      <c r="V392" s="14" t="str">
        <f>IF(LEN(TRIM(promesas[[#This Row],[Fecha  promesa de pago]]))&gt;0,1,"")</f>
        <v/>
      </c>
      <c r="W392" s="14" t="str">
        <f>IF(LEN(TRIM(promesas[[#This Row],[Fecha de Pago]]))&gt;0,1,"")</f>
        <v/>
      </c>
    </row>
    <row r="393" spans="1:23" ht="15.75" customHeight="1" x14ac:dyDescent="0.25">
      <c r="A393" s="11" t="str">
        <f>TEXT(promesas[[#This Row],[Marca temporal]],"dd/mmm")</f>
        <v>12/may</v>
      </c>
      <c r="B393" s="189">
        <v>46154.497309016202</v>
      </c>
      <c r="C393" s="190" t="s">
        <v>1897</v>
      </c>
      <c r="D393" s="190">
        <v>66955631</v>
      </c>
      <c r="E393" s="191">
        <v>361078820000</v>
      </c>
      <c r="F393" s="190" t="s">
        <v>5258</v>
      </c>
      <c r="G393" s="190" t="s">
        <v>1886</v>
      </c>
      <c r="H393" s="192" t="s">
        <v>1883</v>
      </c>
      <c r="I393" s="193" t="s">
        <v>1884</v>
      </c>
      <c r="J393" s="198"/>
      <c r="K393" s="161">
        <v>46158</v>
      </c>
      <c r="L393" s="169">
        <v>60.88</v>
      </c>
      <c r="M393" s="159" t="s">
        <v>1885</v>
      </c>
      <c r="N393"/>
      <c r="O393" s="194"/>
      <c r="P393" s="159" t="s">
        <v>66</v>
      </c>
      <c r="Q393" s="192"/>
      <c r="R393" s="199" t="str">
        <f>IF(promesas[[#This Row],[Fecha de Pago]]="", "", TEXT(promesas[[#This Row],[Fecha de Pago]], "mmm"))</f>
        <v/>
      </c>
      <c r="S393" s="12" t="str">
        <f>IF(promesas[[#This Row],[Fecha  promesa de pago]]="", "", TEXT(promesas[[#This Row],[Fecha  promesa de pago]], "mmm"))</f>
        <v>may</v>
      </c>
      <c r="T393" s="13" t="str">
        <f>IF(promesas[[#This Row],[Fecha de Pago]]="", "", TEXT(promesas[[#This Row],[Fecha de Pago]], "dd/mmm"))</f>
        <v/>
      </c>
      <c r="U393" s="13" t="str">
        <f>IF(promesas[[#This Row],[Fecha  promesa de pago]]="", "", TEXT(promesas[[#This Row],[Fecha  promesa de pago]], "dd/mmm"))</f>
        <v>16/may</v>
      </c>
      <c r="V393" s="14">
        <f>IF(LEN(TRIM(promesas[[#This Row],[Fecha  promesa de pago]]))&gt;0,1,"")</f>
        <v>1</v>
      </c>
      <c r="W393" s="14" t="str">
        <f>IF(LEN(TRIM(promesas[[#This Row],[Fecha de Pago]]))&gt;0,1,"")</f>
        <v/>
      </c>
    </row>
    <row r="394" spans="1:23" ht="15.75" customHeight="1" x14ac:dyDescent="0.25">
      <c r="A394" s="11" t="str">
        <f>TEXT(promesas[[#This Row],[Marca temporal]],"dd/mmm")</f>
        <v>12/may</v>
      </c>
      <c r="B394" s="189">
        <v>46154.499065949072</v>
      </c>
      <c r="C394" s="190" t="s">
        <v>1897</v>
      </c>
      <c r="D394" s="190">
        <v>66975549</v>
      </c>
      <c r="E394" s="191">
        <v>367089590000</v>
      </c>
      <c r="F394" s="190" t="s">
        <v>5264</v>
      </c>
      <c r="G394" s="190" t="s">
        <v>1886</v>
      </c>
      <c r="H394" s="192" t="s">
        <v>1883</v>
      </c>
      <c r="I394" s="193" t="s">
        <v>1893</v>
      </c>
      <c r="J394" s="198"/>
      <c r="K394"/>
      <c r="L394" s="194"/>
      <c r="M394" s="159" t="s">
        <v>1885</v>
      </c>
      <c r="N394"/>
      <c r="O394" s="194"/>
      <c r="P394" s="159" t="s">
        <v>66</v>
      </c>
      <c r="Q394" s="192"/>
      <c r="R394" s="199" t="str">
        <f>IF(promesas[[#This Row],[Fecha de Pago]]="", "", TEXT(promesas[[#This Row],[Fecha de Pago]], "mmm"))</f>
        <v/>
      </c>
      <c r="S394" s="12" t="str">
        <f>IF(promesas[[#This Row],[Fecha  promesa de pago]]="", "", TEXT(promesas[[#This Row],[Fecha  promesa de pago]], "mmm"))</f>
        <v/>
      </c>
      <c r="T394" s="13" t="str">
        <f>IF(promesas[[#This Row],[Fecha de Pago]]="", "", TEXT(promesas[[#This Row],[Fecha de Pago]], "dd/mmm"))</f>
        <v/>
      </c>
      <c r="U394" s="13" t="str">
        <f>IF(promesas[[#This Row],[Fecha  promesa de pago]]="", "", TEXT(promesas[[#This Row],[Fecha  promesa de pago]], "dd/mmm"))</f>
        <v/>
      </c>
      <c r="V394" s="14" t="str">
        <f>IF(LEN(TRIM(promesas[[#This Row],[Fecha  promesa de pago]]))&gt;0,1,"")</f>
        <v/>
      </c>
      <c r="W394" s="14" t="str">
        <f>IF(LEN(TRIM(promesas[[#This Row],[Fecha de Pago]]))&gt;0,1,"")</f>
        <v/>
      </c>
    </row>
    <row r="395" spans="1:23" ht="15.75" customHeight="1" x14ac:dyDescent="0.25">
      <c r="A395" s="11" t="str">
        <f>TEXT(promesas[[#This Row],[Marca temporal]],"dd/mmm")</f>
        <v>12/may</v>
      </c>
      <c r="B395" s="189">
        <v>46154.501157407409</v>
      </c>
      <c r="C395" s="190" t="s">
        <v>1897</v>
      </c>
      <c r="D395" s="190">
        <v>66989352</v>
      </c>
      <c r="E395" s="191">
        <v>368039340000</v>
      </c>
      <c r="F395" s="190" t="s">
        <v>4102</v>
      </c>
      <c r="G395" s="190" t="s">
        <v>1886</v>
      </c>
      <c r="H395" s="192" t="s">
        <v>1883</v>
      </c>
      <c r="I395" s="193" t="s">
        <v>1887</v>
      </c>
      <c r="J395" s="198"/>
      <c r="K395"/>
      <c r="L395" s="194"/>
      <c r="M395" s="159" t="s">
        <v>1885</v>
      </c>
      <c r="N395"/>
      <c r="O395" s="194"/>
      <c r="P395" s="159" t="s">
        <v>66</v>
      </c>
      <c r="Q395" s="192"/>
      <c r="R395" s="199" t="str">
        <f>IF(promesas[[#This Row],[Fecha de Pago]]="", "", TEXT(promesas[[#This Row],[Fecha de Pago]], "mmm"))</f>
        <v/>
      </c>
      <c r="S395" s="12" t="str">
        <f>IF(promesas[[#This Row],[Fecha  promesa de pago]]="", "", TEXT(promesas[[#This Row],[Fecha  promesa de pago]], "mmm"))</f>
        <v/>
      </c>
      <c r="T395" s="13" t="str">
        <f>IF(promesas[[#This Row],[Fecha de Pago]]="", "", TEXT(promesas[[#This Row],[Fecha de Pago]], "dd/mmm"))</f>
        <v/>
      </c>
      <c r="U395" s="13" t="str">
        <f>IF(promesas[[#This Row],[Fecha  promesa de pago]]="", "", TEXT(promesas[[#This Row],[Fecha  promesa de pago]], "dd/mmm"))</f>
        <v/>
      </c>
      <c r="V395" s="14" t="str">
        <f>IF(LEN(TRIM(promesas[[#This Row],[Fecha  promesa de pago]]))&gt;0,1,"")</f>
        <v/>
      </c>
      <c r="W395" s="14" t="str">
        <f>IF(LEN(TRIM(promesas[[#This Row],[Fecha de Pago]]))&gt;0,1,"")</f>
        <v/>
      </c>
    </row>
    <row r="396" spans="1:23" ht="15.75" customHeight="1" x14ac:dyDescent="0.25">
      <c r="A396" s="11" t="str">
        <f>TEXT(promesas[[#This Row],[Marca temporal]],"dd/mmm")</f>
        <v>12/may</v>
      </c>
      <c r="B396" s="189">
        <v>46154.503291539353</v>
      </c>
      <c r="C396" s="190" t="s">
        <v>1897</v>
      </c>
      <c r="D396" s="190">
        <v>67049348</v>
      </c>
      <c r="E396" s="191">
        <v>363003760000</v>
      </c>
      <c r="F396" s="190" t="s">
        <v>206</v>
      </c>
      <c r="G396" s="190" t="s">
        <v>1886</v>
      </c>
      <c r="H396" s="192" t="s">
        <v>1883</v>
      </c>
      <c r="I396" s="193" t="s">
        <v>1892</v>
      </c>
      <c r="J396" s="198"/>
      <c r="K396"/>
      <c r="L396" s="194"/>
      <c r="M396" s="159" t="s">
        <v>1885</v>
      </c>
      <c r="N396"/>
      <c r="O396" s="194"/>
      <c r="P396" s="159" t="s">
        <v>66</v>
      </c>
      <c r="Q396" s="192"/>
      <c r="R396" s="199" t="str">
        <f>IF(promesas[[#This Row],[Fecha de Pago]]="", "", TEXT(promesas[[#This Row],[Fecha de Pago]], "mmm"))</f>
        <v/>
      </c>
      <c r="S396" s="12" t="str">
        <f>IF(promesas[[#This Row],[Fecha  promesa de pago]]="", "", TEXT(promesas[[#This Row],[Fecha  promesa de pago]], "mmm"))</f>
        <v/>
      </c>
      <c r="T396" s="13" t="str">
        <f>IF(promesas[[#This Row],[Fecha de Pago]]="", "", TEXT(promesas[[#This Row],[Fecha de Pago]], "dd/mmm"))</f>
        <v/>
      </c>
      <c r="U396" s="13" t="str">
        <f>IF(promesas[[#This Row],[Fecha  promesa de pago]]="", "", TEXT(promesas[[#This Row],[Fecha  promesa de pago]], "dd/mmm"))</f>
        <v/>
      </c>
      <c r="V396" s="14" t="str">
        <f>IF(LEN(TRIM(promesas[[#This Row],[Fecha  promesa de pago]]))&gt;0,1,"")</f>
        <v/>
      </c>
      <c r="W396" s="14" t="str">
        <f>IF(LEN(TRIM(promesas[[#This Row],[Fecha de Pago]]))&gt;0,1,"")</f>
        <v/>
      </c>
    </row>
    <row r="397" spans="1:23" ht="15.75" customHeight="1" x14ac:dyDescent="0.25">
      <c r="A397" s="11" t="str">
        <f>TEXT(promesas[[#This Row],[Marca temporal]],"dd/mmm")</f>
        <v>12/may</v>
      </c>
      <c r="B397" s="189">
        <v>46154.504768067127</v>
      </c>
      <c r="C397" s="190" t="s">
        <v>1897</v>
      </c>
      <c r="D397" s="190">
        <v>67071435</v>
      </c>
      <c r="E397" s="191">
        <v>366056820000</v>
      </c>
      <c r="F397" s="190" t="s">
        <v>5268</v>
      </c>
      <c r="G397" s="190" t="s">
        <v>1886</v>
      </c>
      <c r="H397" s="192" t="s">
        <v>1883</v>
      </c>
      <c r="I397" s="193" t="s">
        <v>1895</v>
      </c>
      <c r="J397" s="198"/>
      <c r="K397"/>
      <c r="L397" s="194"/>
      <c r="M397" s="159" t="s">
        <v>1885</v>
      </c>
      <c r="N397"/>
      <c r="O397" s="194"/>
      <c r="P397" s="159" t="s">
        <v>66</v>
      </c>
      <c r="Q397" s="192"/>
      <c r="R397" s="199" t="str">
        <f>IF(promesas[[#This Row],[Fecha de Pago]]="", "", TEXT(promesas[[#This Row],[Fecha de Pago]], "mmm"))</f>
        <v/>
      </c>
      <c r="S397" s="12" t="str">
        <f>IF(promesas[[#This Row],[Fecha  promesa de pago]]="", "", TEXT(promesas[[#This Row],[Fecha  promesa de pago]], "mmm"))</f>
        <v/>
      </c>
      <c r="T397" s="13" t="str">
        <f>IF(promesas[[#This Row],[Fecha de Pago]]="", "", TEXT(promesas[[#This Row],[Fecha de Pago]], "dd/mmm"))</f>
        <v/>
      </c>
      <c r="U397" s="13" t="str">
        <f>IF(promesas[[#This Row],[Fecha  promesa de pago]]="", "", TEXT(promesas[[#This Row],[Fecha  promesa de pago]], "dd/mmm"))</f>
        <v/>
      </c>
      <c r="V397" s="14" t="str">
        <f>IF(LEN(TRIM(promesas[[#This Row],[Fecha  promesa de pago]]))&gt;0,1,"")</f>
        <v/>
      </c>
      <c r="W397" s="14" t="str">
        <f>IF(LEN(TRIM(promesas[[#This Row],[Fecha de Pago]]))&gt;0,1,"")</f>
        <v/>
      </c>
    </row>
    <row r="398" spans="1:23" ht="15.75" customHeight="1" x14ac:dyDescent="0.25">
      <c r="A398" s="11" t="str">
        <f>TEXT(promesas[[#This Row],[Marca temporal]],"dd/mmm")</f>
        <v>12/may</v>
      </c>
      <c r="B398" s="189">
        <v>46154.518283541664</v>
      </c>
      <c r="C398" s="190" t="s">
        <v>1897</v>
      </c>
      <c r="D398" s="190">
        <v>67081297</v>
      </c>
      <c r="E398" s="191">
        <v>362074360000</v>
      </c>
      <c r="F398" s="190" t="s">
        <v>5849</v>
      </c>
      <c r="G398" s="190" t="s">
        <v>1886</v>
      </c>
      <c r="H398" s="192" t="s">
        <v>1891</v>
      </c>
      <c r="I398" s="193" t="s">
        <v>1884</v>
      </c>
      <c r="J398" s="198"/>
      <c r="K398"/>
      <c r="L398" s="194"/>
      <c r="M398" s="159" t="s">
        <v>1885</v>
      </c>
      <c r="N398"/>
      <c r="O398" s="194"/>
      <c r="P398" s="159" t="s">
        <v>66</v>
      </c>
      <c r="Q398" s="192"/>
      <c r="R398" s="199" t="str">
        <f>IF(promesas[[#This Row],[Fecha de Pago]]="", "", TEXT(promesas[[#This Row],[Fecha de Pago]], "mmm"))</f>
        <v/>
      </c>
      <c r="S398" s="12" t="str">
        <f>IF(promesas[[#This Row],[Fecha  promesa de pago]]="", "", TEXT(promesas[[#This Row],[Fecha  promesa de pago]], "mmm"))</f>
        <v/>
      </c>
      <c r="T398" s="13" t="str">
        <f>IF(promesas[[#This Row],[Fecha de Pago]]="", "", TEXT(promesas[[#This Row],[Fecha de Pago]], "dd/mmm"))</f>
        <v/>
      </c>
      <c r="U398" s="13" t="str">
        <f>IF(promesas[[#This Row],[Fecha  promesa de pago]]="", "", TEXT(promesas[[#This Row],[Fecha  promesa de pago]], "dd/mmm"))</f>
        <v/>
      </c>
      <c r="V398" s="14" t="str">
        <f>IF(LEN(TRIM(promesas[[#This Row],[Fecha  promesa de pago]]))&gt;0,1,"")</f>
        <v/>
      </c>
      <c r="W398" s="14" t="str">
        <f>IF(LEN(TRIM(promesas[[#This Row],[Fecha de Pago]]))&gt;0,1,"")</f>
        <v/>
      </c>
    </row>
    <row r="399" spans="1:23" ht="15.75" customHeight="1" x14ac:dyDescent="0.25">
      <c r="A399" s="11" t="str">
        <f>TEXT(promesas[[#This Row],[Marca temporal]],"dd/mmm")</f>
        <v>12/may</v>
      </c>
      <c r="B399" s="189">
        <v>46154.521100231483</v>
      </c>
      <c r="C399" s="190" t="s">
        <v>1897</v>
      </c>
      <c r="D399" s="190">
        <v>67136569</v>
      </c>
      <c r="E399" s="191">
        <v>364058780000</v>
      </c>
      <c r="F399" s="190" t="s">
        <v>5289</v>
      </c>
      <c r="G399" s="190" t="s">
        <v>1886</v>
      </c>
      <c r="H399" s="192" t="s">
        <v>1883</v>
      </c>
      <c r="I399" s="193" t="s">
        <v>1887</v>
      </c>
      <c r="J399" s="198"/>
      <c r="K399"/>
      <c r="L399" s="194"/>
      <c r="M399" s="159" t="s">
        <v>1885</v>
      </c>
      <c r="N399"/>
      <c r="O399" s="194"/>
      <c r="P399" s="159" t="s">
        <v>66</v>
      </c>
      <c r="Q399" s="192"/>
      <c r="R399" s="199" t="str">
        <f>IF(promesas[[#This Row],[Fecha de Pago]]="", "", TEXT(promesas[[#This Row],[Fecha de Pago]], "mmm"))</f>
        <v/>
      </c>
      <c r="S399" s="12" t="str">
        <f>IF(promesas[[#This Row],[Fecha  promesa de pago]]="", "", TEXT(promesas[[#This Row],[Fecha  promesa de pago]], "mmm"))</f>
        <v/>
      </c>
      <c r="T399" s="13" t="str">
        <f>IF(promesas[[#This Row],[Fecha de Pago]]="", "", TEXT(promesas[[#This Row],[Fecha de Pago]], "dd/mmm"))</f>
        <v/>
      </c>
      <c r="U399" s="13" t="str">
        <f>IF(promesas[[#This Row],[Fecha  promesa de pago]]="", "", TEXT(promesas[[#This Row],[Fecha  promesa de pago]], "dd/mmm"))</f>
        <v/>
      </c>
      <c r="V399" s="14" t="str">
        <f>IF(LEN(TRIM(promesas[[#This Row],[Fecha  promesa de pago]]))&gt;0,1,"")</f>
        <v/>
      </c>
      <c r="W399" s="14" t="str">
        <f>IF(LEN(TRIM(promesas[[#This Row],[Fecha de Pago]]))&gt;0,1,"")</f>
        <v/>
      </c>
    </row>
    <row r="400" spans="1:23" ht="15.75" customHeight="1" x14ac:dyDescent="0.25">
      <c r="A400" s="11" t="str">
        <f>TEXT(promesas[[#This Row],[Marca temporal]],"dd/mmm")</f>
        <v>12/may</v>
      </c>
      <c r="B400" s="189">
        <v>46154.522843460647</v>
      </c>
      <c r="C400" s="190" t="s">
        <v>1897</v>
      </c>
      <c r="D400" s="190">
        <v>67160698</v>
      </c>
      <c r="E400" s="191">
        <v>358381690000</v>
      </c>
      <c r="F400" s="190" t="s">
        <v>1248</v>
      </c>
      <c r="G400" s="190" t="s">
        <v>1886</v>
      </c>
      <c r="H400" s="192" t="s">
        <v>1890</v>
      </c>
      <c r="I400" s="193" t="s">
        <v>1892</v>
      </c>
      <c r="J400" s="198"/>
      <c r="K400"/>
      <c r="L400" s="194"/>
      <c r="M400" s="159" t="s">
        <v>1885</v>
      </c>
      <c r="N400"/>
      <c r="O400" s="194"/>
      <c r="P400" s="159" t="s">
        <v>66</v>
      </c>
      <c r="Q400" s="192"/>
      <c r="R400" s="199" t="str">
        <f>IF(promesas[[#This Row],[Fecha de Pago]]="", "", TEXT(promesas[[#This Row],[Fecha de Pago]], "mmm"))</f>
        <v/>
      </c>
      <c r="S400" s="12" t="str">
        <f>IF(promesas[[#This Row],[Fecha  promesa de pago]]="", "", TEXT(promesas[[#This Row],[Fecha  promesa de pago]], "mmm"))</f>
        <v/>
      </c>
      <c r="T400" s="13" t="str">
        <f>IF(promesas[[#This Row],[Fecha de Pago]]="", "", TEXT(promesas[[#This Row],[Fecha de Pago]], "dd/mmm"))</f>
        <v/>
      </c>
      <c r="U400" s="13" t="str">
        <f>IF(promesas[[#This Row],[Fecha  promesa de pago]]="", "", TEXT(promesas[[#This Row],[Fecha  promesa de pago]], "dd/mmm"))</f>
        <v/>
      </c>
      <c r="V400" s="14" t="str">
        <f>IF(LEN(TRIM(promesas[[#This Row],[Fecha  promesa de pago]]))&gt;0,1,"")</f>
        <v/>
      </c>
      <c r="W400" s="14" t="str">
        <f>IF(LEN(TRIM(promesas[[#This Row],[Fecha de Pago]]))&gt;0,1,"")</f>
        <v/>
      </c>
    </row>
    <row r="401" spans="1:23" ht="15.75" customHeight="1" x14ac:dyDescent="0.25">
      <c r="A401" s="11" t="str">
        <f>TEXT(promesas[[#This Row],[Marca temporal]],"dd/mmm")</f>
        <v>12/may</v>
      </c>
      <c r="B401" s="189">
        <v>46154.525150497684</v>
      </c>
      <c r="C401" s="190" t="s">
        <v>1897</v>
      </c>
      <c r="D401" s="190">
        <v>67180582</v>
      </c>
      <c r="E401" s="191">
        <v>345459610000</v>
      </c>
      <c r="F401" s="190" t="s">
        <v>1258</v>
      </c>
      <c r="G401" s="190" t="s">
        <v>1886</v>
      </c>
      <c r="H401" s="192" t="s">
        <v>1883</v>
      </c>
      <c r="I401" s="193" t="s">
        <v>1892</v>
      </c>
      <c r="J401" s="198"/>
      <c r="K401"/>
      <c r="L401" s="194"/>
      <c r="M401" s="159" t="s">
        <v>1885</v>
      </c>
      <c r="N401"/>
      <c r="O401" s="194"/>
      <c r="P401" s="159" t="s">
        <v>66</v>
      </c>
      <c r="Q401" s="192"/>
      <c r="R401" s="199" t="str">
        <f>IF(promesas[[#This Row],[Fecha de Pago]]="", "", TEXT(promesas[[#This Row],[Fecha de Pago]], "mmm"))</f>
        <v/>
      </c>
      <c r="S401" s="12" t="str">
        <f>IF(promesas[[#This Row],[Fecha  promesa de pago]]="", "", TEXT(promesas[[#This Row],[Fecha  promesa de pago]], "mmm"))</f>
        <v/>
      </c>
      <c r="T401" s="13" t="str">
        <f>IF(promesas[[#This Row],[Fecha de Pago]]="", "", TEXT(promesas[[#This Row],[Fecha de Pago]], "dd/mmm"))</f>
        <v/>
      </c>
      <c r="U401" s="13" t="str">
        <f>IF(promesas[[#This Row],[Fecha  promesa de pago]]="", "", TEXT(promesas[[#This Row],[Fecha  promesa de pago]], "dd/mmm"))</f>
        <v/>
      </c>
      <c r="V401" s="14" t="str">
        <f>IF(LEN(TRIM(promesas[[#This Row],[Fecha  promesa de pago]]))&gt;0,1,"")</f>
        <v/>
      </c>
      <c r="W401" s="14" t="str">
        <f>IF(LEN(TRIM(promesas[[#This Row],[Fecha de Pago]]))&gt;0,1,"")</f>
        <v/>
      </c>
    </row>
    <row r="402" spans="1:23" ht="15.75" customHeight="1" x14ac:dyDescent="0.25">
      <c r="A402" s="11" t="str">
        <f>TEXT(promesas[[#This Row],[Marca temporal]],"dd/mmm")</f>
        <v>12/may</v>
      </c>
      <c r="B402" s="189">
        <v>46154.528481180554</v>
      </c>
      <c r="C402" s="190" t="s">
        <v>1897</v>
      </c>
      <c r="D402" s="190">
        <v>67195746</v>
      </c>
      <c r="E402" s="191">
        <v>363076480000</v>
      </c>
      <c r="F402" s="190" t="s">
        <v>5301</v>
      </c>
      <c r="G402" s="190" t="s">
        <v>1886</v>
      </c>
      <c r="H402" s="192" t="s">
        <v>1883</v>
      </c>
      <c r="I402" s="193" t="s">
        <v>1884</v>
      </c>
      <c r="J402" s="198"/>
      <c r="K402" s="161">
        <v>46155</v>
      </c>
      <c r="L402" s="169">
        <v>32.79</v>
      </c>
      <c r="M402" s="159" t="s">
        <v>1885</v>
      </c>
      <c r="N402"/>
      <c r="O402" s="194"/>
      <c r="P402" s="159" t="s">
        <v>66</v>
      </c>
      <c r="Q402" s="192"/>
      <c r="R402" s="199" t="str">
        <f>IF(promesas[[#This Row],[Fecha de Pago]]="", "", TEXT(promesas[[#This Row],[Fecha de Pago]], "mmm"))</f>
        <v/>
      </c>
      <c r="S402" s="12" t="str">
        <f>IF(promesas[[#This Row],[Fecha  promesa de pago]]="", "", TEXT(promesas[[#This Row],[Fecha  promesa de pago]], "mmm"))</f>
        <v>may</v>
      </c>
      <c r="T402" s="13" t="str">
        <f>IF(promesas[[#This Row],[Fecha de Pago]]="", "", TEXT(promesas[[#This Row],[Fecha de Pago]], "dd/mmm"))</f>
        <v/>
      </c>
      <c r="U402" s="13" t="str">
        <f>IF(promesas[[#This Row],[Fecha  promesa de pago]]="", "", TEXT(promesas[[#This Row],[Fecha  promesa de pago]], "dd/mmm"))</f>
        <v>13/may</v>
      </c>
      <c r="V402" s="14">
        <f>IF(LEN(TRIM(promesas[[#This Row],[Fecha  promesa de pago]]))&gt;0,1,"")</f>
        <v>1</v>
      </c>
      <c r="W402" s="14" t="str">
        <f>IF(LEN(TRIM(promesas[[#This Row],[Fecha de Pago]]))&gt;0,1,"")</f>
        <v/>
      </c>
    </row>
    <row r="403" spans="1:23" ht="15.75" customHeight="1" x14ac:dyDescent="0.25">
      <c r="A403" s="11" t="str">
        <f>TEXT(promesas[[#This Row],[Marca temporal]],"dd/mmm")</f>
        <v>12/may</v>
      </c>
      <c r="B403" s="189">
        <v>46154.533398020838</v>
      </c>
      <c r="C403" s="190" t="s">
        <v>1897</v>
      </c>
      <c r="D403" s="190">
        <v>67208780</v>
      </c>
      <c r="E403" s="191">
        <v>369080710000</v>
      </c>
      <c r="F403" s="190" t="s">
        <v>5307</v>
      </c>
      <c r="G403" s="190" t="s">
        <v>1886</v>
      </c>
      <c r="H403" s="192" t="s">
        <v>1883</v>
      </c>
      <c r="I403" s="193" t="s">
        <v>1887</v>
      </c>
      <c r="J403" s="198"/>
      <c r="K403"/>
      <c r="L403" s="194"/>
      <c r="M403" s="159" t="s">
        <v>1885</v>
      </c>
      <c r="N403"/>
      <c r="O403" s="194"/>
      <c r="P403" s="159" t="s">
        <v>66</v>
      </c>
      <c r="Q403" s="192"/>
      <c r="R403" s="199" t="str">
        <f>IF(promesas[[#This Row],[Fecha de Pago]]="", "", TEXT(promesas[[#This Row],[Fecha de Pago]], "mmm"))</f>
        <v/>
      </c>
      <c r="S403" s="12" t="str">
        <f>IF(promesas[[#This Row],[Fecha  promesa de pago]]="", "", TEXT(promesas[[#This Row],[Fecha  promesa de pago]], "mmm"))</f>
        <v/>
      </c>
      <c r="T403" s="13" t="str">
        <f>IF(promesas[[#This Row],[Fecha de Pago]]="", "", TEXT(promesas[[#This Row],[Fecha de Pago]], "dd/mmm"))</f>
        <v/>
      </c>
      <c r="U403" s="13" t="str">
        <f>IF(promesas[[#This Row],[Fecha  promesa de pago]]="", "", TEXT(promesas[[#This Row],[Fecha  promesa de pago]], "dd/mmm"))</f>
        <v/>
      </c>
      <c r="V403" s="14" t="str">
        <f>IF(LEN(TRIM(promesas[[#This Row],[Fecha  promesa de pago]]))&gt;0,1,"")</f>
        <v/>
      </c>
      <c r="W403" s="14" t="str">
        <f>IF(LEN(TRIM(promesas[[#This Row],[Fecha de Pago]]))&gt;0,1,"")</f>
        <v/>
      </c>
    </row>
    <row r="404" spans="1:23" ht="15.75" customHeight="1" x14ac:dyDescent="0.25">
      <c r="A404" s="11" t="str">
        <f>TEXT(promesas[[#This Row],[Marca temporal]],"dd/mmm")</f>
        <v>12/may</v>
      </c>
      <c r="B404" s="189">
        <v>46154.536172835651</v>
      </c>
      <c r="C404" s="190" t="s">
        <v>1897</v>
      </c>
      <c r="D404" s="190">
        <v>67209412</v>
      </c>
      <c r="E404" s="191">
        <v>351328870000</v>
      </c>
      <c r="F404" s="190" t="s">
        <v>5309</v>
      </c>
      <c r="G404" s="190" t="s">
        <v>1886</v>
      </c>
      <c r="H404" s="192" t="s">
        <v>1883</v>
      </c>
      <c r="I404" s="193" t="s">
        <v>1894</v>
      </c>
      <c r="J404" s="198"/>
      <c r="K404"/>
      <c r="L404" s="194"/>
      <c r="M404" s="159" t="s">
        <v>1885</v>
      </c>
      <c r="N404"/>
      <c r="O404" s="194"/>
      <c r="P404" s="159" t="s">
        <v>66</v>
      </c>
      <c r="Q404" s="192"/>
      <c r="R404" s="199" t="str">
        <f>IF(promesas[[#This Row],[Fecha de Pago]]="", "", TEXT(promesas[[#This Row],[Fecha de Pago]], "mmm"))</f>
        <v/>
      </c>
      <c r="S404" s="12" t="str">
        <f>IF(promesas[[#This Row],[Fecha  promesa de pago]]="", "", TEXT(promesas[[#This Row],[Fecha  promesa de pago]], "mmm"))</f>
        <v/>
      </c>
      <c r="T404" s="13" t="str">
        <f>IF(promesas[[#This Row],[Fecha de Pago]]="", "", TEXT(promesas[[#This Row],[Fecha de Pago]], "dd/mmm"))</f>
        <v/>
      </c>
      <c r="U404" s="13" t="str">
        <f>IF(promesas[[#This Row],[Fecha  promesa de pago]]="", "", TEXT(promesas[[#This Row],[Fecha  promesa de pago]], "dd/mmm"))</f>
        <v/>
      </c>
      <c r="V404" s="14" t="str">
        <f>IF(LEN(TRIM(promesas[[#This Row],[Fecha  promesa de pago]]))&gt;0,1,"")</f>
        <v/>
      </c>
      <c r="W404" s="14" t="str">
        <f>IF(LEN(TRIM(promesas[[#This Row],[Fecha de Pago]]))&gt;0,1,"")</f>
        <v/>
      </c>
    </row>
    <row r="405" spans="1:23" ht="15.75" customHeight="1" x14ac:dyDescent="0.25">
      <c r="A405" s="11" t="str">
        <f>TEXT(promesas[[#This Row],[Marca temporal]],"dd/mmm")</f>
        <v>12/may</v>
      </c>
      <c r="B405" s="189">
        <v>46154.538166122686</v>
      </c>
      <c r="C405" s="190" t="s">
        <v>1897</v>
      </c>
      <c r="D405" s="190">
        <v>66508861</v>
      </c>
      <c r="E405" s="191">
        <v>367087490000</v>
      </c>
      <c r="F405" s="190" t="s">
        <v>5198</v>
      </c>
      <c r="G405" s="190" t="s">
        <v>1886</v>
      </c>
      <c r="H405" s="192" t="s">
        <v>1883</v>
      </c>
      <c r="I405" s="193" t="s">
        <v>1887</v>
      </c>
      <c r="J405" s="198"/>
      <c r="K405"/>
      <c r="L405" s="194"/>
      <c r="M405" s="159" t="s">
        <v>1885</v>
      </c>
      <c r="N405"/>
      <c r="O405" s="194"/>
      <c r="P405" s="159" t="s">
        <v>66</v>
      </c>
      <c r="Q405" s="192"/>
      <c r="R405" s="199" t="str">
        <f>IF(promesas[[#This Row],[Fecha de Pago]]="", "", TEXT(promesas[[#This Row],[Fecha de Pago]], "mmm"))</f>
        <v/>
      </c>
      <c r="S405" s="12" t="str">
        <f>IF(promesas[[#This Row],[Fecha  promesa de pago]]="", "", TEXT(promesas[[#This Row],[Fecha  promesa de pago]], "mmm"))</f>
        <v/>
      </c>
      <c r="T405" s="13" t="str">
        <f>IF(promesas[[#This Row],[Fecha de Pago]]="", "", TEXT(promesas[[#This Row],[Fecha de Pago]], "dd/mmm"))</f>
        <v/>
      </c>
      <c r="U405" s="13" t="str">
        <f>IF(promesas[[#This Row],[Fecha  promesa de pago]]="", "", TEXT(promesas[[#This Row],[Fecha  promesa de pago]], "dd/mmm"))</f>
        <v/>
      </c>
      <c r="V405" s="14" t="str">
        <f>IF(LEN(TRIM(promesas[[#This Row],[Fecha  promesa de pago]]))&gt;0,1,"")</f>
        <v/>
      </c>
      <c r="W405" s="14" t="str">
        <f>IF(LEN(TRIM(promesas[[#This Row],[Fecha de Pago]]))&gt;0,1,"")</f>
        <v/>
      </c>
    </row>
    <row r="406" spans="1:23" ht="15.75" customHeight="1" x14ac:dyDescent="0.25">
      <c r="A406" s="11" t="str">
        <f>TEXT(promesas[[#This Row],[Marca temporal]],"dd/mmm")</f>
        <v>12/may</v>
      </c>
      <c r="B406" s="189">
        <v>46154.539444155089</v>
      </c>
      <c r="C406" s="190" t="s">
        <v>1897</v>
      </c>
      <c r="D406" s="190">
        <v>67224350</v>
      </c>
      <c r="E406" s="191">
        <v>367054000000</v>
      </c>
      <c r="F406" s="190" t="s">
        <v>5315</v>
      </c>
      <c r="G406" s="190" t="s">
        <v>1886</v>
      </c>
      <c r="H406" s="192" t="s">
        <v>1883</v>
      </c>
      <c r="I406" s="193" t="s">
        <v>1887</v>
      </c>
      <c r="J406" s="198"/>
      <c r="K406"/>
      <c r="L406" s="194"/>
      <c r="M406" s="159" t="s">
        <v>1885</v>
      </c>
      <c r="N406"/>
      <c r="O406" s="194"/>
      <c r="P406" s="159" t="s">
        <v>66</v>
      </c>
      <c r="Q406" s="192"/>
      <c r="R406" s="199" t="str">
        <f>IF(promesas[[#This Row],[Fecha de Pago]]="", "", TEXT(promesas[[#This Row],[Fecha de Pago]], "mmm"))</f>
        <v/>
      </c>
      <c r="S406" s="12" t="str">
        <f>IF(promesas[[#This Row],[Fecha  promesa de pago]]="", "", TEXT(promesas[[#This Row],[Fecha  promesa de pago]], "mmm"))</f>
        <v/>
      </c>
      <c r="T406" s="13" t="str">
        <f>IF(promesas[[#This Row],[Fecha de Pago]]="", "", TEXT(promesas[[#This Row],[Fecha de Pago]], "dd/mmm"))</f>
        <v/>
      </c>
      <c r="U406" s="13" t="str">
        <f>IF(promesas[[#This Row],[Fecha  promesa de pago]]="", "", TEXT(promesas[[#This Row],[Fecha  promesa de pago]], "dd/mmm"))</f>
        <v/>
      </c>
      <c r="V406" s="14" t="str">
        <f>IF(LEN(TRIM(promesas[[#This Row],[Fecha  promesa de pago]]))&gt;0,1,"")</f>
        <v/>
      </c>
      <c r="W406" s="14" t="str">
        <f>IF(LEN(TRIM(promesas[[#This Row],[Fecha de Pago]]))&gt;0,1,"")</f>
        <v/>
      </c>
    </row>
    <row r="407" spans="1:23" ht="15.75" customHeight="1" x14ac:dyDescent="0.25">
      <c r="A407" s="11" t="str">
        <f>TEXT(promesas[[#This Row],[Marca temporal]],"dd/mmm")</f>
        <v>12/may</v>
      </c>
      <c r="B407" s="189">
        <v>46154.587089224537</v>
      </c>
      <c r="C407" s="190" t="s">
        <v>1897</v>
      </c>
      <c r="D407" s="190">
        <v>67237216</v>
      </c>
      <c r="E407" s="191">
        <v>351361340000</v>
      </c>
      <c r="F407" s="190" t="s">
        <v>540</v>
      </c>
      <c r="G407" s="190" t="s">
        <v>1886</v>
      </c>
      <c r="H407" s="192" t="s">
        <v>1883</v>
      </c>
      <c r="I407" s="193" t="s">
        <v>1893</v>
      </c>
      <c r="J407" s="198"/>
      <c r="K407"/>
      <c r="L407" s="194"/>
      <c r="M407" s="159" t="s">
        <v>1885</v>
      </c>
      <c r="N407"/>
      <c r="O407" s="194"/>
      <c r="P407" t="s">
        <v>2230</v>
      </c>
      <c r="Q407" s="192"/>
      <c r="R407" s="199" t="str">
        <f>IF(promesas[[#This Row],[Fecha de Pago]]="", "", TEXT(promesas[[#This Row],[Fecha de Pago]], "mmm"))</f>
        <v/>
      </c>
      <c r="S407" s="12" t="str">
        <f>IF(promesas[[#This Row],[Fecha  promesa de pago]]="", "", TEXT(promesas[[#This Row],[Fecha  promesa de pago]], "mmm"))</f>
        <v/>
      </c>
      <c r="T407" s="13" t="str">
        <f>IF(promesas[[#This Row],[Fecha de Pago]]="", "", TEXT(promesas[[#This Row],[Fecha de Pago]], "dd/mmm"))</f>
        <v/>
      </c>
      <c r="U407" s="13" t="str">
        <f>IF(promesas[[#This Row],[Fecha  promesa de pago]]="", "", TEXT(promesas[[#This Row],[Fecha  promesa de pago]], "dd/mmm"))</f>
        <v/>
      </c>
      <c r="V407" s="14" t="str">
        <f>IF(LEN(TRIM(promesas[[#This Row],[Fecha  promesa de pago]]))&gt;0,1,"")</f>
        <v/>
      </c>
      <c r="W407" s="14" t="str">
        <f>IF(LEN(TRIM(promesas[[#This Row],[Fecha de Pago]]))&gt;0,1,"")</f>
        <v/>
      </c>
    </row>
    <row r="408" spans="1:23" ht="15.75" customHeight="1" x14ac:dyDescent="0.25">
      <c r="A408" s="11" t="str">
        <f>TEXT(promesas[[#This Row],[Marca temporal]],"dd/mmm")</f>
        <v>12/may</v>
      </c>
      <c r="B408" s="189">
        <v>46154.589936550925</v>
      </c>
      <c r="C408" s="190" t="s">
        <v>1897</v>
      </c>
      <c r="D408" s="190">
        <v>67254445</v>
      </c>
      <c r="E408" s="191">
        <v>367040470000</v>
      </c>
      <c r="F408" s="190" t="s">
        <v>5323</v>
      </c>
      <c r="G408" s="190" t="s">
        <v>1886</v>
      </c>
      <c r="H408" s="192" t="s">
        <v>1890</v>
      </c>
      <c r="I408" s="193" t="s">
        <v>1887</v>
      </c>
      <c r="J408" s="198"/>
      <c r="K408"/>
      <c r="L408" s="194"/>
      <c r="M408" s="159" t="s">
        <v>1885</v>
      </c>
      <c r="N408"/>
      <c r="O408" s="194"/>
      <c r="P408" s="159" t="s">
        <v>66</v>
      </c>
      <c r="Q408" s="192"/>
      <c r="R408" s="199" t="str">
        <f>IF(promesas[[#This Row],[Fecha de Pago]]="", "", TEXT(promesas[[#This Row],[Fecha de Pago]], "mmm"))</f>
        <v/>
      </c>
      <c r="S408" s="12" t="str">
        <f>IF(promesas[[#This Row],[Fecha  promesa de pago]]="", "", TEXT(promesas[[#This Row],[Fecha  promesa de pago]], "mmm"))</f>
        <v/>
      </c>
      <c r="T408" s="13" t="str">
        <f>IF(promesas[[#This Row],[Fecha de Pago]]="", "", TEXT(promesas[[#This Row],[Fecha de Pago]], "dd/mmm"))</f>
        <v/>
      </c>
      <c r="U408" s="13" t="str">
        <f>IF(promesas[[#This Row],[Fecha  promesa de pago]]="", "", TEXT(promesas[[#This Row],[Fecha  promesa de pago]], "dd/mmm"))</f>
        <v/>
      </c>
      <c r="V408" s="14" t="str">
        <f>IF(LEN(TRIM(promesas[[#This Row],[Fecha  promesa de pago]]))&gt;0,1,"")</f>
        <v/>
      </c>
      <c r="W408" s="14" t="str">
        <f>IF(LEN(TRIM(promesas[[#This Row],[Fecha de Pago]]))&gt;0,1,"")</f>
        <v/>
      </c>
    </row>
    <row r="409" spans="1:23" ht="15.75" customHeight="1" x14ac:dyDescent="0.25">
      <c r="A409" s="11" t="str">
        <f>TEXT(promesas[[#This Row],[Marca temporal]],"dd/mmm")</f>
        <v>12/may</v>
      </c>
      <c r="B409" s="189">
        <v>46154.591181145835</v>
      </c>
      <c r="C409" s="190" t="s">
        <v>1897</v>
      </c>
      <c r="D409" s="190">
        <v>67282492</v>
      </c>
      <c r="E409" s="191">
        <v>364001020000</v>
      </c>
      <c r="F409" s="190" t="s">
        <v>242</v>
      </c>
      <c r="G409" s="190" t="s">
        <v>1886</v>
      </c>
      <c r="H409" s="192" t="s">
        <v>1883</v>
      </c>
      <c r="I409" s="193" t="s">
        <v>1892</v>
      </c>
      <c r="J409" s="198"/>
      <c r="K409"/>
      <c r="L409" s="194"/>
      <c r="M409" s="159" t="s">
        <v>1885</v>
      </c>
      <c r="N409"/>
      <c r="O409" s="194"/>
      <c r="P409" s="159" t="s">
        <v>66</v>
      </c>
      <c r="Q409" s="192"/>
      <c r="R409" s="199" t="str">
        <f>IF(promesas[[#This Row],[Fecha de Pago]]="", "", TEXT(promesas[[#This Row],[Fecha de Pago]], "mmm"))</f>
        <v/>
      </c>
      <c r="S409" s="12" t="str">
        <f>IF(promesas[[#This Row],[Fecha  promesa de pago]]="", "", TEXT(promesas[[#This Row],[Fecha  promesa de pago]], "mmm"))</f>
        <v/>
      </c>
      <c r="T409" s="13" t="str">
        <f>IF(promesas[[#This Row],[Fecha de Pago]]="", "", TEXT(promesas[[#This Row],[Fecha de Pago]], "dd/mmm"))</f>
        <v/>
      </c>
      <c r="U409" s="13" t="str">
        <f>IF(promesas[[#This Row],[Fecha  promesa de pago]]="", "", TEXT(promesas[[#This Row],[Fecha  promesa de pago]], "dd/mmm"))</f>
        <v/>
      </c>
      <c r="V409" s="14" t="str">
        <f>IF(LEN(TRIM(promesas[[#This Row],[Fecha  promesa de pago]]))&gt;0,1,"")</f>
        <v/>
      </c>
      <c r="W409" s="14" t="str">
        <f>IF(LEN(TRIM(promesas[[#This Row],[Fecha de Pago]]))&gt;0,1,"")</f>
        <v/>
      </c>
    </row>
    <row r="410" spans="1:23" ht="15.75" customHeight="1" x14ac:dyDescent="0.25">
      <c r="A410" s="11" t="str">
        <f>TEXT(promesas[[#This Row],[Marca temporal]],"dd/mmm")</f>
        <v>12/may</v>
      </c>
      <c r="B410" s="189">
        <v>46154.592568020831</v>
      </c>
      <c r="C410" s="190" t="s">
        <v>1897</v>
      </c>
      <c r="D410" s="190">
        <v>67293087</v>
      </c>
      <c r="E410" s="191">
        <v>356379510000</v>
      </c>
      <c r="F410" s="190" t="s">
        <v>1246</v>
      </c>
      <c r="G410" s="190" t="s">
        <v>1886</v>
      </c>
      <c r="H410" s="192" t="s">
        <v>1883</v>
      </c>
      <c r="I410" s="193" t="s">
        <v>1887</v>
      </c>
      <c r="J410" s="198"/>
      <c r="K410"/>
      <c r="L410" s="194"/>
      <c r="M410" s="159" t="s">
        <v>1885</v>
      </c>
      <c r="N410"/>
      <c r="O410" s="194"/>
      <c r="P410" s="159" t="s">
        <v>66</v>
      </c>
      <c r="Q410" s="192"/>
      <c r="R410" s="199" t="str">
        <f>IF(promesas[[#This Row],[Fecha de Pago]]="", "", TEXT(promesas[[#This Row],[Fecha de Pago]], "mmm"))</f>
        <v/>
      </c>
      <c r="S410" s="12" t="str">
        <f>IF(promesas[[#This Row],[Fecha  promesa de pago]]="", "", TEXT(promesas[[#This Row],[Fecha  promesa de pago]], "mmm"))</f>
        <v/>
      </c>
      <c r="T410" s="13" t="str">
        <f>IF(promesas[[#This Row],[Fecha de Pago]]="", "", TEXT(promesas[[#This Row],[Fecha de Pago]], "dd/mmm"))</f>
        <v/>
      </c>
      <c r="U410" s="13" t="str">
        <f>IF(promesas[[#This Row],[Fecha  promesa de pago]]="", "", TEXT(promesas[[#This Row],[Fecha  promesa de pago]], "dd/mmm"))</f>
        <v/>
      </c>
      <c r="V410" s="14" t="str">
        <f>IF(LEN(TRIM(promesas[[#This Row],[Fecha  promesa de pago]]))&gt;0,1,"")</f>
        <v/>
      </c>
      <c r="W410" s="14" t="str">
        <f>IF(LEN(TRIM(promesas[[#This Row],[Fecha de Pago]]))&gt;0,1,"")</f>
        <v/>
      </c>
    </row>
    <row r="411" spans="1:23" ht="15.75" customHeight="1" x14ac:dyDescent="0.25">
      <c r="A411" s="11" t="str">
        <f>TEXT(promesas[[#This Row],[Marca temporal]],"dd/mmm")</f>
        <v>12/may</v>
      </c>
      <c r="B411" s="189">
        <v>46154.594021296296</v>
      </c>
      <c r="C411" s="190" t="s">
        <v>1897</v>
      </c>
      <c r="D411" s="190">
        <v>67313117</v>
      </c>
      <c r="E411" s="191">
        <v>365002870000</v>
      </c>
      <c r="F411" s="190" t="s">
        <v>224</v>
      </c>
      <c r="G411" s="190" t="s">
        <v>1886</v>
      </c>
      <c r="H411" s="192" t="s">
        <v>1883</v>
      </c>
      <c r="I411" s="193" t="s">
        <v>1892</v>
      </c>
      <c r="J411" s="198"/>
      <c r="K411"/>
      <c r="L411" s="194"/>
      <c r="M411" s="159" t="s">
        <v>1885</v>
      </c>
      <c r="N411"/>
      <c r="O411" s="194"/>
      <c r="P411" s="159" t="s">
        <v>66</v>
      </c>
      <c r="Q411" s="192"/>
      <c r="R411" s="199" t="str">
        <f>IF(promesas[[#This Row],[Fecha de Pago]]="", "", TEXT(promesas[[#This Row],[Fecha de Pago]], "mmm"))</f>
        <v/>
      </c>
      <c r="S411" s="12" t="str">
        <f>IF(promesas[[#This Row],[Fecha  promesa de pago]]="", "", TEXT(promesas[[#This Row],[Fecha  promesa de pago]], "mmm"))</f>
        <v/>
      </c>
      <c r="T411" s="13" t="str">
        <f>IF(promesas[[#This Row],[Fecha de Pago]]="", "", TEXT(promesas[[#This Row],[Fecha de Pago]], "dd/mmm"))</f>
        <v/>
      </c>
      <c r="U411" s="13" t="str">
        <f>IF(promesas[[#This Row],[Fecha  promesa de pago]]="", "", TEXT(promesas[[#This Row],[Fecha  promesa de pago]], "dd/mmm"))</f>
        <v/>
      </c>
      <c r="V411" s="14" t="str">
        <f>IF(LEN(TRIM(promesas[[#This Row],[Fecha  promesa de pago]]))&gt;0,1,"")</f>
        <v/>
      </c>
      <c r="W411" s="14" t="str">
        <f>IF(LEN(TRIM(promesas[[#This Row],[Fecha de Pago]]))&gt;0,1,"")</f>
        <v/>
      </c>
    </row>
    <row r="412" spans="1:23" ht="15.75" customHeight="1" x14ac:dyDescent="0.25">
      <c r="A412" s="11" t="str">
        <f>TEXT(promesas[[#This Row],[Marca temporal]],"dd/mmm")</f>
        <v>12/may</v>
      </c>
      <c r="B412" s="189">
        <v>46154.595858090281</v>
      </c>
      <c r="C412" s="190" t="s">
        <v>1897</v>
      </c>
      <c r="D412" s="190">
        <v>67331934</v>
      </c>
      <c r="E412" s="191">
        <v>365036310000</v>
      </c>
      <c r="F412" s="190" t="s">
        <v>4076</v>
      </c>
      <c r="G412" s="190" t="s">
        <v>1886</v>
      </c>
      <c r="H412" s="192" t="s">
        <v>1883</v>
      </c>
      <c r="I412" s="193" t="s">
        <v>1893</v>
      </c>
      <c r="J412" s="198"/>
      <c r="K412"/>
      <c r="L412" s="194"/>
      <c r="M412" s="159" t="s">
        <v>1885</v>
      </c>
      <c r="N412"/>
      <c r="O412" s="194"/>
      <c r="P412" s="159" t="s">
        <v>66</v>
      </c>
      <c r="Q412" s="192"/>
      <c r="R412" s="199" t="str">
        <f>IF(promesas[[#This Row],[Fecha de Pago]]="", "", TEXT(promesas[[#This Row],[Fecha de Pago]], "mmm"))</f>
        <v/>
      </c>
      <c r="S412" s="12" t="str">
        <f>IF(promesas[[#This Row],[Fecha  promesa de pago]]="", "", TEXT(promesas[[#This Row],[Fecha  promesa de pago]], "mmm"))</f>
        <v/>
      </c>
      <c r="T412" s="13" t="str">
        <f>IF(promesas[[#This Row],[Fecha de Pago]]="", "", TEXT(promesas[[#This Row],[Fecha de Pago]], "dd/mmm"))</f>
        <v/>
      </c>
      <c r="U412" s="13" t="str">
        <f>IF(promesas[[#This Row],[Fecha  promesa de pago]]="", "", TEXT(promesas[[#This Row],[Fecha  promesa de pago]], "dd/mmm"))</f>
        <v/>
      </c>
      <c r="V412" s="14" t="str">
        <f>IF(LEN(TRIM(promesas[[#This Row],[Fecha  promesa de pago]]))&gt;0,1,"")</f>
        <v/>
      </c>
      <c r="W412" s="14" t="str">
        <f>IF(LEN(TRIM(promesas[[#This Row],[Fecha de Pago]]))&gt;0,1,"")</f>
        <v/>
      </c>
    </row>
    <row r="413" spans="1:23" ht="15.75" customHeight="1" x14ac:dyDescent="0.25">
      <c r="A413" s="11" t="str">
        <f>TEXT(promesas[[#This Row],[Marca temporal]],"dd/mmm")</f>
        <v>12/may</v>
      </c>
      <c r="B413" s="189">
        <v>46154.597561469913</v>
      </c>
      <c r="C413" s="190" t="s">
        <v>1897</v>
      </c>
      <c r="D413" s="190">
        <v>67348721</v>
      </c>
      <c r="E413" s="191">
        <v>369058970000</v>
      </c>
      <c r="F413" s="190" t="s">
        <v>5337</v>
      </c>
      <c r="G413" s="190" t="s">
        <v>1886</v>
      </c>
      <c r="H413" s="192" t="s">
        <v>1883</v>
      </c>
      <c r="I413" s="193" t="s">
        <v>1887</v>
      </c>
      <c r="J413" s="198"/>
      <c r="K413"/>
      <c r="L413" s="194"/>
      <c r="M413" s="159" t="s">
        <v>1885</v>
      </c>
      <c r="N413"/>
      <c r="O413" s="194"/>
      <c r="P413" s="159" t="s">
        <v>66</v>
      </c>
      <c r="Q413" s="192"/>
      <c r="R413" s="199" t="str">
        <f>IF(promesas[[#This Row],[Fecha de Pago]]="", "", TEXT(promesas[[#This Row],[Fecha de Pago]], "mmm"))</f>
        <v/>
      </c>
      <c r="S413" s="12" t="str">
        <f>IF(promesas[[#This Row],[Fecha  promesa de pago]]="", "", TEXT(promesas[[#This Row],[Fecha  promesa de pago]], "mmm"))</f>
        <v/>
      </c>
      <c r="T413" s="13" t="str">
        <f>IF(promesas[[#This Row],[Fecha de Pago]]="", "", TEXT(promesas[[#This Row],[Fecha de Pago]], "dd/mmm"))</f>
        <v/>
      </c>
      <c r="U413" s="13" t="str">
        <f>IF(promesas[[#This Row],[Fecha  promesa de pago]]="", "", TEXT(promesas[[#This Row],[Fecha  promesa de pago]], "dd/mmm"))</f>
        <v/>
      </c>
      <c r="V413" s="14" t="str">
        <f>IF(LEN(TRIM(promesas[[#This Row],[Fecha  promesa de pago]]))&gt;0,1,"")</f>
        <v/>
      </c>
      <c r="W413" s="14" t="str">
        <f>IF(LEN(TRIM(promesas[[#This Row],[Fecha de Pago]]))&gt;0,1,"")</f>
        <v/>
      </c>
    </row>
    <row r="414" spans="1:23" ht="15.75" customHeight="1" x14ac:dyDescent="0.25">
      <c r="A414" s="11" t="str">
        <f>TEXT(promesas[[#This Row],[Marca temporal]],"dd/mmm")</f>
        <v>12/may</v>
      </c>
      <c r="B414" s="189">
        <v>46154.598418553243</v>
      </c>
      <c r="C414" s="190" t="s">
        <v>1897</v>
      </c>
      <c r="D414" s="190">
        <v>67370576</v>
      </c>
      <c r="E414" s="191">
        <v>186074840000</v>
      </c>
      <c r="F414" s="190" t="s">
        <v>1474</v>
      </c>
      <c r="G414" s="190" t="s">
        <v>1886</v>
      </c>
      <c r="H414" s="192" t="s">
        <v>1883</v>
      </c>
      <c r="I414" s="193" t="s">
        <v>1892</v>
      </c>
      <c r="J414" s="198"/>
      <c r="K414"/>
      <c r="L414" s="194"/>
      <c r="M414" s="159" t="s">
        <v>1885</v>
      </c>
      <c r="N414"/>
      <c r="O414" s="194"/>
      <c r="P414" s="159" t="s">
        <v>66</v>
      </c>
      <c r="Q414" s="192"/>
      <c r="R414" s="199" t="str">
        <f>IF(promesas[[#This Row],[Fecha de Pago]]="", "", TEXT(promesas[[#This Row],[Fecha de Pago]], "mmm"))</f>
        <v/>
      </c>
      <c r="S414" s="12" t="str">
        <f>IF(promesas[[#This Row],[Fecha  promesa de pago]]="", "", TEXT(promesas[[#This Row],[Fecha  promesa de pago]], "mmm"))</f>
        <v/>
      </c>
      <c r="T414" s="13" t="str">
        <f>IF(promesas[[#This Row],[Fecha de Pago]]="", "", TEXT(promesas[[#This Row],[Fecha de Pago]], "dd/mmm"))</f>
        <v/>
      </c>
      <c r="U414" s="13" t="str">
        <f>IF(promesas[[#This Row],[Fecha  promesa de pago]]="", "", TEXT(promesas[[#This Row],[Fecha  promesa de pago]], "dd/mmm"))</f>
        <v/>
      </c>
      <c r="V414" s="14" t="str">
        <f>IF(LEN(TRIM(promesas[[#This Row],[Fecha  promesa de pago]]))&gt;0,1,"")</f>
        <v/>
      </c>
      <c r="W414" s="14" t="str">
        <f>IF(LEN(TRIM(promesas[[#This Row],[Fecha de Pago]]))&gt;0,1,"")</f>
        <v/>
      </c>
    </row>
    <row r="415" spans="1:23" ht="15.75" customHeight="1" x14ac:dyDescent="0.25">
      <c r="A415" s="11" t="str">
        <f>TEXT(promesas[[#This Row],[Marca temporal]],"dd/mmm")</f>
        <v>12/may</v>
      </c>
      <c r="B415" s="189">
        <v>46154.599827615741</v>
      </c>
      <c r="C415" s="190" t="s">
        <v>1897</v>
      </c>
      <c r="D415" s="190">
        <v>67418170</v>
      </c>
      <c r="E415" s="191">
        <v>316012930000</v>
      </c>
      <c r="F415" s="190" t="s">
        <v>5348</v>
      </c>
      <c r="G415" s="190" t="s">
        <v>1886</v>
      </c>
      <c r="H415" s="192" t="s">
        <v>1883</v>
      </c>
      <c r="I415" s="193" t="s">
        <v>1892</v>
      </c>
      <c r="J415" s="198"/>
      <c r="K415"/>
      <c r="L415" s="194"/>
      <c r="M415" s="159" t="s">
        <v>1885</v>
      </c>
      <c r="N415"/>
      <c r="O415" s="194"/>
      <c r="P415" s="159" t="s">
        <v>66</v>
      </c>
      <c r="Q415" s="192"/>
      <c r="R415" s="199" t="str">
        <f>IF(promesas[[#This Row],[Fecha de Pago]]="", "", TEXT(promesas[[#This Row],[Fecha de Pago]], "mmm"))</f>
        <v/>
      </c>
      <c r="S415" s="12" t="str">
        <f>IF(promesas[[#This Row],[Fecha  promesa de pago]]="", "", TEXT(promesas[[#This Row],[Fecha  promesa de pago]], "mmm"))</f>
        <v/>
      </c>
      <c r="T415" s="13" t="str">
        <f>IF(promesas[[#This Row],[Fecha de Pago]]="", "", TEXT(promesas[[#This Row],[Fecha de Pago]], "dd/mmm"))</f>
        <v/>
      </c>
      <c r="U415" s="13" t="str">
        <f>IF(promesas[[#This Row],[Fecha  promesa de pago]]="", "", TEXT(promesas[[#This Row],[Fecha  promesa de pago]], "dd/mmm"))</f>
        <v/>
      </c>
      <c r="V415" s="14" t="str">
        <f>IF(LEN(TRIM(promesas[[#This Row],[Fecha  promesa de pago]]))&gt;0,1,"")</f>
        <v/>
      </c>
      <c r="W415" s="14" t="str">
        <f>IF(LEN(TRIM(promesas[[#This Row],[Fecha de Pago]]))&gt;0,1,"")</f>
        <v/>
      </c>
    </row>
    <row r="416" spans="1:23" ht="15.75" customHeight="1" x14ac:dyDescent="0.25">
      <c r="A416" s="11" t="str">
        <f>TEXT(promesas[[#This Row],[Marca temporal]],"dd/mmm")</f>
        <v>12/may</v>
      </c>
      <c r="B416" s="189">
        <v>46154.601713078708</v>
      </c>
      <c r="C416" s="190" t="s">
        <v>1897</v>
      </c>
      <c r="D416" s="190">
        <v>67435533</v>
      </c>
      <c r="E416" s="191">
        <v>364079420000</v>
      </c>
      <c r="F416" s="190" t="s">
        <v>5303</v>
      </c>
      <c r="G416" s="190" t="s">
        <v>1886</v>
      </c>
      <c r="H416" s="192" t="s">
        <v>1891</v>
      </c>
      <c r="I416" s="193" t="s">
        <v>1888</v>
      </c>
      <c r="J416" s="198"/>
      <c r="K416"/>
      <c r="L416" s="194"/>
      <c r="M416" s="159" t="s">
        <v>1889</v>
      </c>
      <c r="N416" s="161">
        <v>46146</v>
      </c>
      <c r="O416" s="169">
        <v>32.42</v>
      </c>
      <c r="P416" s="159" t="s">
        <v>66</v>
      </c>
      <c r="Q416" s="192"/>
      <c r="R416" s="199" t="str">
        <f>IF(promesas[[#This Row],[Fecha de Pago]]="", "", TEXT(promesas[[#This Row],[Fecha de Pago]], "mmm"))</f>
        <v>may</v>
      </c>
      <c r="S416" s="12" t="str">
        <f>IF(promesas[[#This Row],[Fecha  promesa de pago]]="", "", TEXT(promesas[[#This Row],[Fecha  promesa de pago]], "mmm"))</f>
        <v/>
      </c>
      <c r="T416" s="13" t="str">
        <f>IF(promesas[[#This Row],[Fecha de Pago]]="", "", TEXT(promesas[[#This Row],[Fecha de Pago]], "dd/mmm"))</f>
        <v>04/may</v>
      </c>
      <c r="U416" s="13" t="str">
        <f>IF(promesas[[#This Row],[Fecha  promesa de pago]]="", "", TEXT(promesas[[#This Row],[Fecha  promesa de pago]], "dd/mmm"))</f>
        <v/>
      </c>
      <c r="V416" s="14" t="str">
        <f>IF(LEN(TRIM(promesas[[#This Row],[Fecha  promesa de pago]]))&gt;0,1,"")</f>
        <v/>
      </c>
      <c r="W416" s="14">
        <f>IF(LEN(TRIM(promesas[[#This Row],[Fecha de Pago]]))&gt;0,1,"")</f>
        <v>1</v>
      </c>
    </row>
    <row r="417" spans="1:23" ht="15.75" customHeight="1" x14ac:dyDescent="0.25">
      <c r="A417" s="11" t="str">
        <f>TEXT(promesas[[#This Row],[Marca temporal]],"dd/mmm")</f>
        <v>12/may</v>
      </c>
      <c r="B417" s="189">
        <v>46154.603824849539</v>
      </c>
      <c r="C417" s="190" t="s">
        <v>1897</v>
      </c>
      <c r="D417" s="190">
        <v>67453214</v>
      </c>
      <c r="E417" s="191">
        <v>359346870000</v>
      </c>
      <c r="F417" s="190" t="s">
        <v>266</v>
      </c>
      <c r="G417" s="190" t="s">
        <v>1886</v>
      </c>
      <c r="H417" s="192" t="s">
        <v>1883</v>
      </c>
      <c r="I417" s="193" t="s">
        <v>1887</v>
      </c>
      <c r="J417" s="198"/>
      <c r="K417"/>
      <c r="L417" s="194"/>
      <c r="M417" s="159" t="s">
        <v>1885</v>
      </c>
      <c r="N417"/>
      <c r="O417" s="194"/>
      <c r="P417" t="s">
        <v>2230</v>
      </c>
      <c r="Q417" s="192"/>
      <c r="R417" s="199" t="str">
        <f>IF(promesas[[#This Row],[Fecha de Pago]]="", "", TEXT(promesas[[#This Row],[Fecha de Pago]], "mmm"))</f>
        <v/>
      </c>
      <c r="S417" s="12" t="str">
        <f>IF(promesas[[#This Row],[Fecha  promesa de pago]]="", "", TEXT(promesas[[#This Row],[Fecha  promesa de pago]], "mmm"))</f>
        <v/>
      </c>
      <c r="T417" s="13" t="str">
        <f>IF(promesas[[#This Row],[Fecha de Pago]]="", "", TEXT(promesas[[#This Row],[Fecha de Pago]], "dd/mmm"))</f>
        <v/>
      </c>
      <c r="U417" s="13" t="str">
        <f>IF(promesas[[#This Row],[Fecha  promesa de pago]]="", "", TEXT(promesas[[#This Row],[Fecha  promesa de pago]], "dd/mmm"))</f>
        <v/>
      </c>
      <c r="V417" s="14" t="str">
        <f>IF(LEN(TRIM(promesas[[#This Row],[Fecha  promesa de pago]]))&gt;0,1,"")</f>
        <v/>
      </c>
      <c r="W417" s="14" t="str">
        <f>IF(LEN(TRIM(promesas[[#This Row],[Fecha de Pago]]))&gt;0,1,"")</f>
        <v/>
      </c>
    </row>
    <row r="418" spans="1:23" ht="15.75" customHeight="1" x14ac:dyDescent="0.25">
      <c r="A418" s="11" t="str">
        <f>TEXT(promesas[[#This Row],[Marca temporal]],"dd/mmm")</f>
        <v>12/may</v>
      </c>
      <c r="B418" s="189">
        <v>46154.605149641204</v>
      </c>
      <c r="C418" s="190" t="s">
        <v>1897</v>
      </c>
      <c r="D418" s="190">
        <v>67465348</v>
      </c>
      <c r="E418" s="191">
        <v>366041300000</v>
      </c>
      <c r="F418" s="190" t="s">
        <v>4104</v>
      </c>
      <c r="G418" s="190" t="s">
        <v>1886</v>
      </c>
      <c r="H418" s="192" t="s">
        <v>1883</v>
      </c>
      <c r="I418" s="193" t="s">
        <v>1895</v>
      </c>
      <c r="J418" s="198"/>
      <c r="K418"/>
      <c r="L418" s="194"/>
      <c r="M418" s="159" t="s">
        <v>1885</v>
      </c>
      <c r="N418"/>
      <c r="O418" s="194"/>
      <c r="P418" s="159" t="s">
        <v>66</v>
      </c>
      <c r="Q418" s="192"/>
      <c r="R418" s="199" t="str">
        <f>IF(promesas[[#This Row],[Fecha de Pago]]="", "", TEXT(promesas[[#This Row],[Fecha de Pago]], "mmm"))</f>
        <v/>
      </c>
      <c r="S418" s="12" t="str">
        <f>IF(promesas[[#This Row],[Fecha  promesa de pago]]="", "", TEXT(promesas[[#This Row],[Fecha  promesa de pago]], "mmm"))</f>
        <v/>
      </c>
      <c r="T418" s="13" t="str">
        <f>IF(promesas[[#This Row],[Fecha de Pago]]="", "", TEXT(promesas[[#This Row],[Fecha de Pago]], "dd/mmm"))</f>
        <v/>
      </c>
      <c r="U418" s="13" t="str">
        <f>IF(promesas[[#This Row],[Fecha  promesa de pago]]="", "", TEXT(promesas[[#This Row],[Fecha  promesa de pago]], "dd/mmm"))</f>
        <v/>
      </c>
      <c r="V418" s="14" t="str">
        <f>IF(LEN(TRIM(promesas[[#This Row],[Fecha  promesa de pago]]))&gt;0,1,"")</f>
        <v/>
      </c>
      <c r="W418" s="14" t="str">
        <f>IF(LEN(TRIM(promesas[[#This Row],[Fecha de Pago]]))&gt;0,1,"")</f>
        <v/>
      </c>
    </row>
    <row r="419" spans="1:23" ht="15.75" customHeight="1" x14ac:dyDescent="0.25">
      <c r="A419" s="11" t="str">
        <f>TEXT(promesas[[#This Row],[Marca temporal]],"dd/mmm")</f>
        <v>12/may</v>
      </c>
      <c r="B419" s="189">
        <v>46154.607627488425</v>
      </c>
      <c r="C419" s="190" t="s">
        <v>1897</v>
      </c>
      <c r="D419" s="190">
        <v>67489669</v>
      </c>
      <c r="E419" s="191">
        <v>312003050000</v>
      </c>
      <c r="F419" s="190" t="s">
        <v>5353</v>
      </c>
      <c r="G419" s="190" t="s">
        <v>1886</v>
      </c>
      <c r="H419" s="192" t="s">
        <v>1883</v>
      </c>
      <c r="I419" s="193" t="s">
        <v>1887</v>
      </c>
      <c r="J419" s="198"/>
      <c r="K419"/>
      <c r="L419" s="194"/>
      <c r="M419" s="159" t="s">
        <v>1885</v>
      </c>
      <c r="N419"/>
      <c r="O419" s="194"/>
      <c r="P419" s="159" t="s">
        <v>66</v>
      </c>
      <c r="Q419" s="192"/>
      <c r="R419" s="199" t="str">
        <f>IF(promesas[[#This Row],[Fecha de Pago]]="", "", TEXT(promesas[[#This Row],[Fecha de Pago]], "mmm"))</f>
        <v/>
      </c>
      <c r="S419" s="12" t="str">
        <f>IF(promesas[[#This Row],[Fecha  promesa de pago]]="", "", TEXT(promesas[[#This Row],[Fecha  promesa de pago]], "mmm"))</f>
        <v/>
      </c>
      <c r="T419" s="13" t="str">
        <f>IF(promesas[[#This Row],[Fecha de Pago]]="", "", TEXT(promesas[[#This Row],[Fecha de Pago]], "dd/mmm"))</f>
        <v/>
      </c>
      <c r="U419" s="13" t="str">
        <f>IF(promesas[[#This Row],[Fecha  promesa de pago]]="", "", TEXT(promesas[[#This Row],[Fecha  promesa de pago]], "dd/mmm"))</f>
        <v/>
      </c>
      <c r="V419" s="14" t="str">
        <f>IF(LEN(TRIM(promesas[[#This Row],[Fecha  promesa de pago]]))&gt;0,1,"")</f>
        <v/>
      </c>
      <c r="W419" s="14" t="str">
        <f>IF(LEN(TRIM(promesas[[#This Row],[Fecha de Pago]]))&gt;0,1,"")</f>
        <v/>
      </c>
    </row>
    <row r="420" spans="1:23" ht="15.75" customHeight="1" x14ac:dyDescent="0.25">
      <c r="A420" s="11" t="str">
        <f>TEXT(promesas[[#This Row],[Marca temporal]],"dd/mmm")</f>
        <v>12/may</v>
      </c>
      <c r="B420" s="189">
        <v>46154.609855277777</v>
      </c>
      <c r="C420" s="190" t="s">
        <v>1897</v>
      </c>
      <c r="D420" s="190">
        <v>67517061</v>
      </c>
      <c r="E420" s="191">
        <v>369028070000</v>
      </c>
      <c r="F420" s="190" t="s">
        <v>4597</v>
      </c>
      <c r="G420" s="190" t="s">
        <v>1886</v>
      </c>
      <c r="H420" s="192" t="s">
        <v>1883</v>
      </c>
      <c r="I420" s="193" t="s">
        <v>1887</v>
      </c>
      <c r="J420" s="198"/>
      <c r="K420"/>
      <c r="L420" s="194"/>
      <c r="M420" s="159" t="s">
        <v>1885</v>
      </c>
      <c r="N420"/>
      <c r="O420" s="194"/>
      <c r="P420" t="s">
        <v>261</v>
      </c>
      <c r="Q420" s="192"/>
      <c r="R420" s="199" t="str">
        <f>IF(promesas[[#This Row],[Fecha de Pago]]="", "", TEXT(promesas[[#This Row],[Fecha de Pago]], "mmm"))</f>
        <v/>
      </c>
      <c r="S420" s="12" t="str">
        <f>IF(promesas[[#This Row],[Fecha  promesa de pago]]="", "", TEXT(promesas[[#This Row],[Fecha  promesa de pago]], "mmm"))</f>
        <v/>
      </c>
      <c r="T420" s="13" t="str">
        <f>IF(promesas[[#This Row],[Fecha de Pago]]="", "", TEXT(promesas[[#This Row],[Fecha de Pago]], "dd/mmm"))</f>
        <v/>
      </c>
      <c r="U420" s="13" t="str">
        <f>IF(promesas[[#This Row],[Fecha  promesa de pago]]="", "", TEXT(promesas[[#This Row],[Fecha  promesa de pago]], "dd/mmm"))</f>
        <v/>
      </c>
      <c r="V420" s="14" t="str">
        <f>IF(LEN(TRIM(promesas[[#This Row],[Fecha  promesa de pago]]))&gt;0,1,"")</f>
        <v/>
      </c>
      <c r="W420" s="14" t="str">
        <f>IF(LEN(TRIM(promesas[[#This Row],[Fecha de Pago]]))&gt;0,1,"")</f>
        <v/>
      </c>
    </row>
    <row r="421" spans="1:23" ht="15.75" customHeight="1" x14ac:dyDescent="0.25">
      <c r="A421" s="11" t="str">
        <f>TEXT(promesas[[#This Row],[Marca temporal]],"dd/mmm")</f>
        <v>12/may</v>
      </c>
      <c r="B421" s="189">
        <v>46154.611472349541</v>
      </c>
      <c r="C421" s="190" t="s">
        <v>1897</v>
      </c>
      <c r="D421" s="190">
        <v>67566693</v>
      </c>
      <c r="E421" s="191">
        <v>354383320000</v>
      </c>
      <c r="F421" s="190">
        <v>180126738</v>
      </c>
      <c r="G421" s="190" t="s">
        <v>1886</v>
      </c>
      <c r="H421" s="192" t="s">
        <v>1891</v>
      </c>
      <c r="I421" s="193" t="s">
        <v>1893</v>
      </c>
      <c r="J421" s="198"/>
      <c r="K421"/>
      <c r="L421" s="194"/>
      <c r="M421" s="159" t="s">
        <v>1885</v>
      </c>
      <c r="N421"/>
      <c r="O421" s="194"/>
      <c r="P421" t="s">
        <v>261</v>
      </c>
      <c r="Q421" s="192"/>
      <c r="R421" s="199" t="str">
        <f>IF(promesas[[#This Row],[Fecha de Pago]]="", "", TEXT(promesas[[#This Row],[Fecha de Pago]], "mmm"))</f>
        <v/>
      </c>
      <c r="S421" s="12" t="str">
        <f>IF(promesas[[#This Row],[Fecha  promesa de pago]]="", "", TEXT(promesas[[#This Row],[Fecha  promesa de pago]], "mmm"))</f>
        <v/>
      </c>
      <c r="T421" s="13" t="str">
        <f>IF(promesas[[#This Row],[Fecha de Pago]]="", "", TEXT(promesas[[#This Row],[Fecha de Pago]], "dd/mmm"))</f>
        <v/>
      </c>
      <c r="U421" s="13" t="str">
        <f>IF(promesas[[#This Row],[Fecha  promesa de pago]]="", "", TEXT(promesas[[#This Row],[Fecha  promesa de pago]], "dd/mmm"))</f>
        <v/>
      </c>
      <c r="V421" s="14" t="str">
        <f>IF(LEN(TRIM(promesas[[#This Row],[Fecha  promesa de pago]]))&gt;0,1,"")</f>
        <v/>
      </c>
      <c r="W421" s="14" t="str">
        <f>IF(LEN(TRIM(promesas[[#This Row],[Fecha de Pago]]))&gt;0,1,"")</f>
        <v/>
      </c>
    </row>
    <row r="422" spans="1:23" ht="15.75" customHeight="1" x14ac:dyDescent="0.25">
      <c r="A422" s="11" t="str">
        <f>TEXT(promesas[[#This Row],[Marca temporal]],"dd/mmm")</f>
        <v>12/may</v>
      </c>
      <c r="B422" s="189">
        <v>46154.614026435185</v>
      </c>
      <c r="C422" s="190" t="s">
        <v>1897</v>
      </c>
      <c r="D422" s="190">
        <v>67580009</v>
      </c>
      <c r="E422" s="191">
        <v>283006560000</v>
      </c>
      <c r="F422" s="190" t="s">
        <v>5379</v>
      </c>
      <c r="G422" s="190" t="s">
        <v>1886</v>
      </c>
      <c r="H422" s="192" t="s">
        <v>1883</v>
      </c>
      <c r="I422" s="193" t="s">
        <v>1893</v>
      </c>
      <c r="J422" s="198"/>
      <c r="K422"/>
      <c r="L422" s="194"/>
      <c r="M422" s="159" t="s">
        <v>1885</v>
      </c>
      <c r="N422"/>
      <c r="O422" s="194"/>
      <c r="P422" s="159" t="s">
        <v>66</v>
      </c>
      <c r="Q422" s="192"/>
      <c r="R422" s="199" t="str">
        <f>IF(promesas[[#This Row],[Fecha de Pago]]="", "", TEXT(promesas[[#This Row],[Fecha de Pago]], "mmm"))</f>
        <v/>
      </c>
      <c r="S422" s="12" t="str">
        <f>IF(promesas[[#This Row],[Fecha  promesa de pago]]="", "", TEXT(promesas[[#This Row],[Fecha  promesa de pago]], "mmm"))</f>
        <v/>
      </c>
      <c r="T422" s="13" t="str">
        <f>IF(promesas[[#This Row],[Fecha de Pago]]="", "", TEXT(promesas[[#This Row],[Fecha de Pago]], "dd/mmm"))</f>
        <v/>
      </c>
      <c r="U422" s="13" t="str">
        <f>IF(promesas[[#This Row],[Fecha  promesa de pago]]="", "", TEXT(promesas[[#This Row],[Fecha  promesa de pago]], "dd/mmm"))</f>
        <v/>
      </c>
      <c r="V422" s="14" t="str">
        <f>IF(LEN(TRIM(promesas[[#This Row],[Fecha  promesa de pago]]))&gt;0,1,"")</f>
        <v/>
      </c>
      <c r="W422" s="14" t="str">
        <f>IF(LEN(TRIM(promesas[[#This Row],[Fecha de Pago]]))&gt;0,1,"")</f>
        <v/>
      </c>
    </row>
    <row r="423" spans="1:23" ht="15.75" customHeight="1" x14ac:dyDescent="0.25">
      <c r="A423" s="11" t="str">
        <f>TEXT(promesas[[#This Row],[Marca temporal]],"dd/mmm")</f>
        <v>12/may</v>
      </c>
      <c r="B423" s="189">
        <v>46154.615212928242</v>
      </c>
      <c r="C423" s="190" t="s">
        <v>1897</v>
      </c>
      <c r="D423" s="190">
        <v>67666967</v>
      </c>
      <c r="E423" s="191">
        <v>364075570000</v>
      </c>
      <c r="F423" s="190" t="s">
        <v>5387</v>
      </c>
      <c r="G423" s="190" t="s">
        <v>1886</v>
      </c>
      <c r="H423" s="192" t="s">
        <v>1883</v>
      </c>
      <c r="I423" s="193" t="s">
        <v>1887</v>
      </c>
      <c r="J423" s="198"/>
      <c r="K423"/>
      <c r="L423" s="194"/>
      <c r="M423" s="159" t="s">
        <v>1885</v>
      </c>
      <c r="N423"/>
      <c r="O423" s="194"/>
      <c r="P423" s="159" t="s">
        <v>66</v>
      </c>
      <c r="Q423" s="192"/>
      <c r="R423" s="199" t="str">
        <f>IF(promesas[[#This Row],[Fecha de Pago]]="", "", TEXT(promesas[[#This Row],[Fecha de Pago]], "mmm"))</f>
        <v/>
      </c>
      <c r="S423" s="12" t="str">
        <f>IF(promesas[[#This Row],[Fecha  promesa de pago]]="", "", TEXT(promesas[[#This Row],[Fecha  promesa de pago]], "mmm"))</f>
        <v/>
      </c>
      <c r="T423" s="13" t="str">
        <f>IF(promesas[[#This Row],[Fecha de Pago]]="", "", TEXT(promesas[[#This Row],[Fecha de Pago]], "dd/mmm"))</f>
        <v/>
      </c>
      <c r="U423" s="13" t="str">
        <f>IF(promesas[[#This Row],[Fecha  promesa de pago]]="", "", TEXT(promesas[[#This Row],[Fecha  promesa de pago]], "dd/mmm"))</f>
        <v/>
      </c>
      <c r="V423" s="14" t="str">
        <f>IF(LEN(TRIM(promesas[[#This Row],[Fecha  promesa de pago]]))&gt;0,1,"")</f>
        <v/>
      </c>
      <c r="W423" s="14" t="str">
        <f>IF(LEN(TRIM(promesas[[#This Row],[Fecha de Pago]]))&gt;0,1,"")</f>
        <v/>
      </c>
    </row>
    <row r="424" spans="1:23" ht="15.75" customHeight="1" x14ac:dyDescent="0.25">
      <c r="A424" s="11" t="str">
        <f>TEXT(promesas[[#This Row],[Marca temporal]],"dd/mmm")</f>
        <v>12/may</v>
      </c>
      <c r="B424" s="189">
        <v>46154.618004942131</v>
      </c>
      <c r="C424" s="190" t="s">
        <v>1897</v>
      </c>
      <c r="D424" s="190">
        <v>67680989</v>
      </c>
      <c r="E424" s="191">
        <v>353370310000</v>
      </c>
      <c r="F424" s="190" t="s">
        <v>367</v>
      </c>
      <c r="G424" s="190" t="s">
        <v>1886</v>
      </c>
      <c r="H424" s="192" t="s">
        <v>1891</v>
      </c>
      <c r="I424" s="193" t="s">
        <v>1893</v>
      </c>
      <c r="J424" s="198"/>
      <c r="K424"/>
      <c r="L424" s="194"/>
      <c r="M424" s="159" t="s">
        <v>1885</v>
      </c>
      <c r="N424"/>
      <c r="O424" s="194"/>
      <c r="P424" t="s">
        <v>2230</v>
      </c>
      <c r="Q424" s="192"/>
      <c r="R424" s="199" t="str">
        <f>IF(promesas[[#This Row],[Fecha de Pago]]="", "", TEXT(promesas[[#This Row],[Fecha de Pago]], "mmm"))</f>
        <v/>
      </c>
      <c r="S424" s="12" t="str">
        <f>IF(promesas[[#This Row],[Fecha  promesa de pago]]="", "", TEXT(promesas[[#This Row],[Fecha  promesa de pago]], "mmm"))</f>
        <v/>
      </c>
      <c r="T424" s="13" t="str">
        <f>IF(promesas[[#This Row],[Fecha de Pago]]="", "", TEXT(promesas[[#This Row],[Fecha de Pago]], "dd/mmm"))</f>
        <v/>
      </c>
      <c r="U424" s="13" t="str">
        <f>IF(promesas[[#This Row],[Fecha  promesa de pago]]="", "", TEXT(promesas[[#This Row],[Fecha  promesa de pago]], "dd/mmm"))</f>
        <v/>
      </c>
      <c r="V424" s="14" t="str">
        <f>IF(LEN(TRIM(promesas[[#This Row],[Fecha  promesa de pago]]))&gt;0,1,"")</f>
        <v/>
      </c>
      <c r="W424" s="14" t="str">
        <f>IF(LEN(TRIM(promesas[[#This Row],[Fecha de Pago]]))&gt;0,1,"")</f>
        <v/>
      </c>
    </row>
    <row r="425" spans="1:23" ht="15.75" customHeight="1" x14ac:dyDescent="0.25">
      <c r="A425" s="11" t="str">
        <f>TEXT(promesas[[#This Row],[Marca temporal]],"dd/mmm")</f>
        <v>12/may</v>
      </c>
      <c r="B425" s="189">
        <v>46154.620544699079</v>
      </c>
      <c r="C425" s="190" t="s">
        <v>1897</v>
      </c>
      <c r="D425" s="190">
        <v>67739033</v>
      </c>
      <c r="E425" s="191">
        <v>355377910000</v>
      </c>
      <c r="F425" s="190" t="s">
        <v>340</v>
      </c>
      <c r="G425" s="190" t="s">
        <v>1886</v>
      </c>
      <c r="H425" s="192" t="s">
        <v>1883</v>
      </c>
      <c r="I425" s="193" t="s">
        <v>1887</v>
      </c>
      <c r="J425" s="198"/>
      <c r="K425"/>
      <c r="L425" s="194"/>
      <c r="M425" s="159" t="s">
        <v>1885</v>
      </c>
      <c r="N425"/>
      <c r="O425" s="194"/>
      <c r="P425" t="s">
        <v>2230</v>
      </c>
      <c r="Q425" s="192"/>
      <c r="R425" s="199" t="str">
        <f>IF(promesas[[#This Row],[Fecha de Pago]]="", "", TEXT(promesas[[#This Row],[Fecha de Pago]], "mmm"))</f>
        <v/>
      </c>
      <c r="S425" s="12" t="str">
        <f>IF(promesas[[#This Row],[Fecha  promesa de pago]]="", "", TEXT(promesas[[#This Row],[Fecha  promesa de pago]], "mmm"))</f>
        <v/>
      </c>
      <c r="T425" s="13" t="str">
        <f>IF(promesas[[#This Row],[Fecha de Pago]]="", "", TEXT(promesas[[#This Row],[Fecha de Pago]], "dd/mmm"))</f>
        <v/>
      </c>
      <c r="U425" s="13" t="str">
        <f>IF(promesas[[#This Row],[Fecha  promesa de pago]]="", "", TEXT(promesas[[#This Row],[Fecha  promesa de pago]], "dd/mmm"))</f>
        <v/>
      </c>
      <c r="V425" s="14" t="str">
        <f>IF(LEN(TRIM(promesas[[#This Row],[Fecha  promesa de pago]]))&gt;0,1,"")</f>
        <v/>
      </c>
      <c r="W425" s="14" t="str">
        <f>IF(LEN(TRIM(promesas[[#This Row],[Fecha de Pago]]))&gt;0,1,"")</f>
        <v/>
      </c>
    </row>
    <row r="426" spans="1:23" ht="15.75" customHeight="1" x14ac:dyDescent="0.25">
      <c r="A426" s="11" t="str">
        <f>TEXT(promesas[[#This Row],[Marca temporal]],"dd/mmm")</f>
        <v>12/may</v>
      </c>
      <c r="B426" s="189">
        <v>46154.622548842592</v>
      </c>
      <c r="C426" s="190" t="s">
        <v>1897</v>
      </c>
      <c r="D426" s="190">
        <v>67776351</v>
      </c>
      <c r="E426" s="191">
        <v>365083110000</v>
      </c>
      <c r="F426" s="190" t="s">
        <v>5402</v>
      </c>
      <c r="G426" s="190" t="s">
        <v>1886</v>
      </c>
      <c r="H426" s="192" t="s">
        <v>1883</v>
      </c>
      <c r="I426" s="193" t="s">
        <v>1887</v>
      </c>
      <c r="J426" s="198"/>
      <c r="K426"/>
      <c r="L426" s="194"/>
      <c r="M426" s="159" t="s">
        <v>1885</v>
      </c>
      <c r="N426"/>
      <c r="O426" s="194"/>
      <c r="P426" s="159" t="s">
        <v>66</v>
      </c>
      <c r="Q426" s="192"/>
      <c r="R426" s="199" t="str">
        <f>IF(promesas[[#This Row],[Fecha de Pago]]="", "", TEXT(promesas[[#This Row],[Fecha de Pago]], "mmm"))</f>
        <v/>
      </c>
      <c r="S426" s="12" t="str">
        <f>IF(promesas[[#This Row],[Fecha  promesa de pago]]="", "", TEXT(promesas[[#This Row],[Fecha  promesa de pago]], "mmm"))</f>
        <v/>
      </c>
      <c r="T426" s="13" t="str">
        <f>IF(promesas[[#This Row],[Fecha de Pago]]="", "", TEXT(promesas[[#This Row],[Fecha de Pago]], "dd/mmm"))</f>
        <v/>
      </c>
      <c r="U426" s="13" t="str">
        <f>IF(promesas[[#This Row],[Fecha  promesa de pago]]="", "", TEXT(promesas[[#This Row],[Fecha  promesa de pago]], "dd/mmm"))</f>
        <v/>
      </c>
      <c r="V426" s="14" t="str">
        <f>IF(LEN(TRIM(promesas[[#This Row],[Fecha  promesa de pago]]))&gt;0,1,"")</f>
        <v/>
      </c>
      <c r="W426" s="14" t="str">
        <f>IF(LEN(TRIM(promesas[[#This Row],[Fecha de Pago]]))&gt;0,1,"")</f>
        <v/>
      </c>
    </row>
    <row r="427" spans="1:23" ht="15.75" customHeight="1" x14ac:dyDescent="0.25">
      <c r="A427" s="11" t="str">
        <f>TEXT(promesas[[#This Row],[Marca temporal]],"dd/mmm")</f>
        <v>12/may</v>
      </c>
      <c r="B427" s="189">
        <v>46154.624732928241</v>
      </c>
      <c r="C427" s="190" t="s">
        <v>1897</v>
      </c>
      <c r="D427" s="190">
        <v>67818022</v>
      </c>
      <c r="E427" s="191">
        <v>357367140000</v>
      </c>
      <c r="F427" s="190" t="s">
        <v>5410</v>
      </c>
      <c r="G427" s="190" t="s">
        <v>1886</v>
      </c>
      <c r="H427" s="192" t="s">
        <v>1891</v>
      </c>
      <c r="I427" s="193" t="s">
        <v>1898</v>
      </c>
      <c r="J427" s="198"/>
      <c r="K427"/>
      <c r="L427" s="194"/>
      <c r="M427" s="159" t="s">
        <v>1885</v>
      </c>
      <c r="N427"/>
      <c r="O427" s="194"/>
      <c r="P427" t="s">
        <v>261</v>
      </c>
      <c r="Q427" s="192"/>
      <c r="R427" s="199" t="str">
        <f>IF(promesas[[#This Row],[Fecha de Pago]]="", "", TEXT(promesas[[#This Row],[Fecha de Pago]], "mmm"))</f>
        <v/>
      </c>
      <c r="S427" s="12" t="str">
        <f>IF(promesas[[#This Row],[Fecha  promesa de pago]]="", "", TEXT(promesas[[#This Row],[Fecha  promesa de pago]], "mmm"))</f>
        <v/>
      </c>
      <c r="T427" s="13" t="str">
        <f>IF(promesas[[#This Row],[Fecha de Pago]]="", "", TEXT(promesas[[#This Row],[Fecha de Pago]], "dd/mmm"))</f>
        <v/>
      </c>
      <c r="U427" s="13" t="str">
        <f>IF(promesas[[#This Row],[Fecha  promesa de pago]]="", "", TEXT(promesas[[#This Row],[Fecha  promesa de pago]], "dd/mmm"))</f>
        <v/>
      </c>
      <c r="V427" s="14" t="str">
        <f>IF(LEN(TRIM(promesas[[#This Row],[Fecha  promesa de pago]]))&gt;0,1,"")</f>
        <v/>
      </c>
      <c r="W427" s="14" t="str">
        <f>IF(LEN(TRIM(promesas[[#This Row],[Fecha de Pago]]))&gt;0,1,"")</f>
        <v/>
      </c>
    </row>
    <row r="428" spans="1:23" ht="15.75" customHeight="1" x14ac:dyDescent="0.25">
      <c r="A428" s="11" t="str">
        <f>TEXT(promesas[[#This Row],[Marca temporal]],"dd/mmm")</f>
        <v>12/may</v>
      </c>
      <c r="B428" s="189">
        <v>46154.626813495372</v>
      </c>
      <c r="C428" s="190" t="s">
        <v>1897</v>
      </c>
      <c r="D428" s="190">
        <v>67847694</v>
      </c>
      <c r="E428" s="191">
        <v>283003350000</v>
      </c>
      <c r="F428" s="190" t="s">
        <v>5412</v>
      </c>
      <c r="G428" s="190" t="s">
        <v>1886</v>
      </c>
      <c r="H428" s="192" t="s">
        <v>1883</v>
      </c>
      <c r="I428" s="193" t="s">
        <v>1887</v>
      </c>
      <c r="J428" s="198"/>
      <c r="K428"/>
      <c r="L428" s="194"/>
      <c r="M428" s="159" t="s">
        <v>1885</v>
      </c>
      <c r="N428"/>
      <c r="O428" s="194"/>
      <c r="P428" s="159" t="s">
        <v>66</v>
      </c>
      <c r="Q428" s="192"/>
      <c r="R428" s="199" t="str">
        <f>IF(promesas[[#This Row],[Fecha de Pago]]="", "", TEXT(promesas[[#This Row],[Fecha de Pago]], "mmm"))</f>
        <v/>
      </c>
      <c r="S428" s="12" t="str">
        <f>IF(promesas[[#This Row],[Fecha  promesa de pago]]="", "", TEXT(promesas[[#This Row],[Fecha  promesa de pago]], "mmm"))</f>
        <v/>
      </c>
      <c r="T428" s="13" t="str">
        <f>IF(promesas[[#This Row],[Fecha de Pago]]="", "", TEXT(promesas[[#This Row],[Fecha de Pago]], "dd/mmm"))</f>
        <v/>
      </c>
      <c r="U428" s="13" t="str">
        <f>IF(promesas[[#This Row],[Fecha  promesa de pago]]="", "", TEXT(promesas[[#This Row],[Fecha  promesa de pago]], "dd/mmm"))</f>
        <v/>
      </c>
      <c r="V428" s="14" t="str">
        <f>IF(LEN(TRIM(promesas[[#This Row],[Fecha  promesa de pago]]))&gt;0,1,"")</f>
        <v/>
      </c>
      <c r="W428" s="14" t="str">
        <f>IF(LEN(TRIM(promesas[[#This Row],[Fecha de Pago]]))&gt;0,1,"")</f>
        <v/>
      </c>
    </row>
    <row r="429" spans="1:23" ht="15.75" customHeight="1" x14ac:dyDescent="0.25">
      <c r="A429" s="11" t="str">
        <f>TEXT(promesas[[#This Row],[Marca temporal]],"dd/mmm")</f>
        <v>12/may</v>
      </c>
      <c r="B429" s="189">
        <v>46154.630048437495</v>
      </c>
      <c r="C429" s="190" t="s">
        <v>1897</v>
      </c>
      <c r="D429" s="190">
        <v>67850903</v>
      </c>
      <c r="E429" s="191">
        <v>366089970000</v>
      </c>
      <c r="F429" s="190" t="s">
        <v>5416</v>
      </c>
      <c r="G429" s="190" t="s">
        <v>1886</v>
      </c>
      <c r="H429" s="192" t="s">
        <v>1891</v>
      </c>
      <c r="I429" s="193" t="s">
        <v>1887</v>
      </c>
      <c r="J429" s="198"/>
      <c r="K429"/>
      <c r="L429" s="194"/>
      <c r="M429" s="159" t="s">
        <v>1885</v>
      </c>
      <c r="N429"/>
      <c r="O429" s="194"/>
      <c r="P429" s="159" t="s">
        <v>66</v>
      </c>
      <c r="Q429" s="192"/>
      <c r="R429" s="199" t="str">
        <f>IF(promesas[[#This Row],[Fecha de Pago]]="", "", TEXT(promesas[[#This Row],[Fecha de Pago]], "mmm"))</f>
        <v/>
      </c>
      <c r="S429" s="12" t="str">
        <f>IF(promesas[[#This Row],[Fecha  promesa de pago]]="", "", TEXT(promesas[[#This Row],[Fecha  promesa de pago]], "mmm"))</f>
        <v/>
      </c>
      <c r="T429" s="13" t="str">
        <f>IF(promesas[[#This Row],[Fecha de Pago]]="", "", TEXT(promesas[[#This Row],[Fecha de Pago]], "dd/mmm"))</f>
        <v/>
      </c>
      <c r="U429" s="13" t="str">
        <f>IF(promesas[[#This Row],[Fecha  promesa de pago]]="", "", TEXT(promesas[[#This Row],[Fecha  promesa de pago]], "dd/mmm"))</f>
        <v/>
      </c>
      <c r="V429" s="14" t="str">
        <f>IF(LEN(TRIM(promesas[[#This Row],[Fecha  promesa de pago]]))&gt;0,1,"")</f>
        <v/>
      </c>
      <c r="W429" s="14" t="str">
        <f>IF(LEN(TRIM(promesas[[#This Row],[Fecha de Pago]]))&gt;0,1,"")</f>
        <v/>
      </c>
    </row>
    <row r="430" spans="1:23" ht="15.75" customHeight="1" x14ac:dyDescent="0.25">
      <c r="A430" s="11" t="str">
        <f>TEXT(promesas[[#This Row],[Marca temporal]],"dd/mmm")</f>
        <v>12/may</v>
      </c>
      <c r="B430" s="189">
        <v>46154.636701805561</v>
      </c>
      <c r="C430" s="190" t="s">
        <v>1897</v>
      </c>
      <c r="D430" s="190">
        <v>67880204</v>
      </c>
      <c r="E430" s="191">
        <v>358373810000</v>
      </c>
      <c r="F430" s="190" t="s">
        <v>3848</v>
      </c>
      <c r="G430" s="190" t="s">
        <v>1886</v>
      </c>
      <c r="H430" s="192" t="s">
        <v>1883</v>
      </c>
      <c r="I430" s="193" t="s">
        <v>1892</v>
      </c>
      <c r="J430" s="198"/>
      <c r="K430"/>
      <c r="L430" s="194"/>
      <c r="M430" s="159" t="s">
        <v>1885</v>
      </c>
      <c r="N430"/>
      <c r="O430" s="194"/>
      <c r="P430" s="159" t="s">
        <v>66</v>
      </c>
      <c r="Q430" s="192"/>
      <c r="R430" s="199" t="str">
        <f>IF(promesas[[#This Row],[Fecha de Pago]]="", "", TEXT(promesas[[#This Row],[Fecha de Pago]], "mmm"))</f>
        <v/>
      </c>
      <c r="S430" s="12" t="str">
        <f>IF(promesas[[#This Row],[Fecha  promesa de pago]]="", "", TEXT(promesas[[#This Row],[Fecha  promesa de pago]], "mmm"))</f>
        <v/>
      </c>
      <c r="T430" s="13" t="str">
        <f>IF(promesas[[#This Row],[Fecha de Pago]]="", "", TEXT(promesas[[#This Row],[Fecha de Pago]], "dd/mmm"))</f>
        <v/>
      </c>
      <c r="U430" s="13" t="str">
        <f>IF(promesas[[#This Row],[Fecha  promesa de pago]]="", "", TEXT(promesas[[#This Row],[Fecha  promesa de pago]], "dd/mmm"))</f>
        <v/>
      </c>
      <c r="V430" s="14" t="str">
        <f>IF(LEN(TRIM(promesas[[#This Row],[Fecha  promesa de pago]]))&gt;0,1,"")</f>
        <v/>
      </c>
      <c r="W430" s="14" t="str">
        <f>IF(LEN(TRIM(promesas[[#This Row],[Fecha de Pago]]))&gt;0,1,"")</f>
        <v/>
      </c>
    </row>
    <row r="431" spans="1:23" ht="15.75" customHeight="1" x14ac:dyDescent="0.25">
      <c r="A431" s="11" t="str">
        <f>TEXT(promesas[[#This Row],[Marca temporal]],"dd/mmm")</f>
        <v>12/may</v>
      </c>
      <c r="B431" s="189">
        <v>46154.639459722224</v>
      </c>
      <c r="C431" s="190" t="s">
        <v>1897</v>
      </c>
      <c r="D431" s="190">
        <v>67887976</v>
      </c>
      <c r="E431" s="191">
        <v>369010570000</v>
      </c>
      <c r="F431" s="190" t="s">
        <v>3787</v>
      </c>
      <c r="G431" s="190" t="s">
        <v>1886</v>
      </c>
      <c r="H431" s="192" t="s">
        <v>1883</v>
      </c>
      <c r="I431" s="193" t="s">
        <v>1887</v>
      </c>
      <c r="J431" s="198"/>
      <c r="K431"/>
      <c r="L431" s="194"/>
      <c r="M431" s="159" t="s">
        <v>1885</v>
      </c>
      <c r="N431"/>
      <c r="O431" s="194"/>
      <c r="P431" t="s">
        <v>261</v>
      </c>
      <c r="Q431" s="192"/>
      <c r="R431" s="199" t="str">
        <f>IF(promesas[[#This Row],[Fecha de Pago]]="", "", TEXT(promesas[[#This Row],[Fecha de Pago]], "mmm"))</f>
        <v/>
      </c>
      <c r="S431" s="12" t="str">
        <f>IF(promesas[[#This Row],[Fecha  promesa de pago]]="", "", TEXT(promesas[[#This Row],[Fecha  promesa de pago]], "mmm"))</f>
        <v/>
      </c>
      <c r="T431" s="13" t="str">
        <f>IF(promesas[[#This Row],[Fecha de Pago]]="", "", TEXT(promesas[[#This Row],[Fecha de Pago]], "dd/mmm"))</f>
        <v/>
      </c>
      <c r="U431" s="13" t="str">
        <f>IF(promesas[[#This Row],[Fecha  promesa de pago]]="", "", TEXT(promesas[[#This Row],[Fecha  promesa de pago]], "dd/mmm"))</f>
        <v/>
      </c>
      <c r="V431" s="14" t="str">
        <f>IF(LEN(TRIM(promesas[[#This Row],[Fecha  promesa de pago]]))&gt;0,1,"")</f>
        <v/>
      </c>
      <c r="W431" s="14" t="str">
        <f>IF(LEN(TRIM(promesas[[#This Row],[Fecha de Pago]]))&gt;0,1,"")</f>
        <v/>
      </c>
    </row>
    <row r="432" spans="1:23" ht="15.75" customHeight="1" x14ac:dyDescent="0.25">
      <c r="A432" s="11" t="str">
        <f>TEXT(promesas[[#This Row],[Marca temporal]],"dd/mmm")</f>
        <v>12/may</v>
      </c>
      <c r="B432" s="189">
        <v>46154.641850798609</v>
      </c>
      <c r="C432" s="190" t="s">
        <v>1897</v>
      </c>
      <c r="D432" s="190">
        <v>67890453</v>
      </c>
      <c r="E432" s="191">
        <v>369053400000</v>
      </c>
      <c r="F432" s="190" t="s">
        <v>5426</v>
      </c>
      <c r="G432" s="190" t="s">
        <v>1886</v>
      </c>
      <c r="H432" s="192" t="s">
        <v>1883</v>
      </c>
      <c r="I432" s="193" t="s">
        <v>1887</v>
      </c>
      <c r="J432" s="198"/>
      <c r="K432"/>
      <c r="L432" s="194"/>
      <c r="M432" s="159" t="s">
        <v>1885</v>
      </c>
      <c r="N432"/>
      <c r="O432" s="194"/>
      <c r="P432" s="159" t="s">
        <v>66</v>
      </c>
      <c r="Q432" s="192"/>
      <c r="R432" s="199" t="str">
        <f>IF(promesas[[#This Row],[Fecha de Pago]]="", "", TEXT(promesas[[#This Row],[Fecha de Pago]], "mmm"))</f>
        <v/>
      </c>
      <c r="S432" s="12" t="str">
        <f>IF(promesas[[#This Row],[Fecha  promesa de pago]]="", "", TEXT(promesas[[#This Row],[Fecha  promesa de pago]], "mmm"))</f>
        <v/>
      </c>
      <c r="T432" s="13" t="str">
        <f>IF(promesas[[#This Row],[Fecha de Pago]]="", "", TEXT(promesas[[#This Row],[Fecha de Pago]], "dd/mmm"))</f>
        <v/>
      </c>
      <c r="U432" s="13" t="str">
        <f>IF(promesas[[#This Row],[Fecha  promesa de pago]]="", "", TEXT(promesas[[#This Row],[Fecha  promesa de pago]], "dd/mmm"))</f>
        <v/>
      </c>
      <c r="V432" s="14" t="str">
        <f>IF(LEN(TRIM(promesas[[#This Row],[Fecha  promesa de pago]]))&gt;0,1,"")</f>
        <v/>
      </c>
      <c r="W432" s="14" t="str">
        <f>IF(LEN(TRIM(promesas[[#This Row],[Fecha de Pago]]))&gt;0,1,"")</f>
        <v/>
      </c>
    </row>
    <row r="433" spans="1:23" ht="15.75" customHeight="1" x14ac:dyDescent="0.25">
      <c r="A433" s="11" t="str">
        <f>TEXT(promesas[[#This Row],[Marca temporal]],"dd/mmm")</f>
        <v>12/may</v>
      </c>
      <c r="B433" s="189">
        <v>46154.64338011574</v>
      </c>
      <c r="C433" s="190" t="s">
        <v>1897</v>
      </c>
      <c r="D433" s="190">
        <v>67910828</v>
      </c>
      <c r="E433" s="191">
        <v>361075500000</v>
      </c>
      <c r="F433" s="190" t="s">
        <v>5434</v>
      </c>
      <c r="G433" s="190" t="s">
        <v>1886</v>
      </c>
      <c r="H433" s="192" t="s">
        <v>1883</v>
      </c>
      <c r="I433" s="193" t="s">
        <v>1887</v>
      </c>
      <c r="J433" s="198"/>
      <c r="K433"/>
      <c r="L433" s="194"/>
      <c r="M433" s="159" t="s">
        <v>1885</v>
      </c>
      <c r="N433"/>
      <c r="O433" s="194"/>
      <c r="P433" s="159" t="s">
        <v>66</v>
      </c>
      <c r="Q433" s="192"/>
      <c r="R433" s="199" t="str">
        <f>IF(promesas[[#This Row],[Fecha de Pago]]="", "", TEXT(promesas[[#This Row],[Fecha de Pago]], "mmm"))</f>
        <v/>
      </c>
      <c r="S433" s="12" t="str">
        <f>IF(promesas[[#This Row],[Fecha  promesa de pago]]="", "", TEXT(promesas[[#This Row],[Fecha  promesa de pago]], "mmm"))</f>
        <v/>
      </c>
      <c r="T433" s="13" t="str">
        <f>IF(promesas[[#This Row],[Fecha de Pago]]="", "", TEXT(promesas[[#This Row],[Fecha de Pago]], "dd/mmm"))</f>
        <v/>
      </c>
      <c r="U433" s="13" t="str">
        <f>IF(promesas[[#This Row],[Fecha  promesa de pago]]="", "", TEXT(promesas[[#This Row],[Fecha  promesa de pago]], "dd/mmm"))</f>
        <v/>
      </c>
      <c r="V433" s="14" t="str">
        <f>IF(LEN(TRIM(promesas[[#This Row],[Fecha  promesa de pago]]))&gt;0,1,"")</f>
        <v/>
      </c>
      <c r="W433" s="14" t="str">
        <f>IF(LEN(TRIM(promesas[[#This Row],[Fecha de Pago]]))&gt;0,1,"")</f>
        <v/>
      </c>
    </row>
    <row r="434" spans="1:23" ht="15.75" customHeight="1" x14ac:dyDescent="0.25">
      <c r="A434" s="11" t="str">
        <f>TEXT(promesas[[#This Row],[Marca temporal]],"dd/mmm")</f>
        <v>12/may</v>
      </c>
      <c r="B434" s="189">
        <v>46154.644706481486</v>
      </c>
      <c r="C434" s="190" t="s">
        <v>1897</v>
      </c>
      <c r="D434" s="190">
        <v>67931627</v>
      </c>
      <c r="E434" s="191">
        <v>345447110000</v>
      </c>
      <c r="F434" s="190" t="s">
        <v>448</v>
      </c>
      <c r="G434" s="190" t="s">
        <v>1886</v>
      </c>
      <c r="H434" s="192" t="s">
        <v>1883</v>
      </c>
      <c r="I434" s="193" t="s">
        <v>1887</v>
      </c>
      <c r="J434" s="198"/>
      <c r="K434"/>
      <c r="L434" s="194"/>
      <c r="M434" s="159" t="s">
        <v>1885</v>
      </c>
      <c r="N434"/>
      <c r="O434" s="194"/>
      <c r="P434" t="s">
        <v>2230</v>
      </c>
      <c r="Q434" s="192"/>
      <c r="R434" s="199" t="str">
        <f>IF(promesas[[#This Row],[Fecha de Pago]]="", "", TEXT(promesas[[#This Row],[Fecha de Pago]], "mmm"))</f>
        <v/>
      </c>
      <c r="S434" s="12" t="str">
        <f>IF(promesas[[#This Row],[Fecha  promesa de pago]]="", "", TEXT(promesas[[#This Row],[Fecha  promesa de pago]], "mmm"))</f>
        <v/>
      </c>
      <c r="T434" s="13" t="str">
        <f>IF(promesas[[#This Row],[Fecha de Pago]]="", "", TEXT(promesas[[#This Row],[Fecha de Pago]], "dd/mmm"))</f>
        <v/>
      </c>
      <c r="U434" s="13" t="str">
        <f>IF(promesas[[#This Row],[Fecha  promesa de pago]]="", "", TEXT(promesas[[#This Row],[Fecha  promesa de pago]], "dd/mmm"))</f>
        <v/>
      </c>
      <c r="V434" s="14" t="str">
        <f>IF(LEN(TRIM(promesas[[#This Row],[Fecha  promesa de pago]]))&gt;0,1,"")</f>
        <v/>
      </c>
      <c r="W434" s="14" t="str">
        <f>IF(LEN(TRIM(promesas[[#This Row],[Fecha de Pago]]))&gt;0,1,"")</f>
        <v/>
      </c>
    </row>
    <row r="435" spans="1:23" ht="15.75" customHeight="1" x14ac:dyDescent="0.25">
      <c r="A435" s="11" t="str">
        <f>TEXT(promesas[[#This Row],[Marca temporal]],"dd/mmm")</f>
        <v>12/may</v>
      </c>
      <c r="B435" s="189">
        <v>46154.650374398145</v>
      </c>
      <c r="C435" s="190" t="s">
        <v>1897</v>
      </c>
      <c r="D435" s="190">
        <v>67943025</v>
      </c>
      <c r="E435" s="191">
        <v>355384590000</v>
      </c>
      <c r="F435" s="190" t="s">
        <v>5440</v>
      </c>
      <c r="G435" s="190" t="s">
        <v>1886</v>
      </c>
      <c r="H435" s="192" t="s">
        <v>1883</v>
      </c>
      <c r="I435" s="193" t="s">
        <v>1884</v>
      </c>
      <c r="J435" s="198"/>
      <c r="K435" s="161">
        <v>46156</v>
      </c>
      <c r="L435" s="169">
        <v>50</v>
      </c>
      <c r="M435" s="159" t="s">
        <v>1885</v>
      </c>
      <c r="N435"/>
      <c r="O435" s="194"/>
      <c r="P435" t="s">
        <v>261</v>
      </c>
      <c r="Q435" s="192"/>
      <c r="R435" s="199" t="str">
        <f>IF(promesas[[#This Row],[Fecha de Pago]]="", "", TEXT(promesas[[#This Row],[Fecha de Pago]], "mmm"))</f>
        <v/>
      </c>
      <c r="S435" s="12" t="str">
        <f>IF(promesas[[#This Row],[Fecha  promesa de pago]]="", "", TEXT(promesas[[#This Row],[Fecha  promesa de pago]], "mmm"))</f>
        <v>may</v>
      </c>
      <c r="T435" s="13" t="str">
        <f>IF(promesas[[#This Row],[Fecha de Pago]]="", "", TEXT(promesas[[#This Row],[Fecha de Pago]], "dd/mmm"))</f>
        <v/>
      </c>
      <c r="U435" s="13" t="str">
        <f>IF(promesas[[#This Row],[Fecha  promesa de pago]]="", "", TEXT(promesas[[#This Row],[Fecha  promesa de pago]], "dd/mmm"))</f>
        <v>14/may</v>
      </c>
      <c r="V435" s="14">
        <f>IF(LEN(TRIM(promesas[[#This Row],[Fecha  promesa de pago]]))&gt;0,1,"")</f>
        <v>1</v>
      </c>
      <c r="W435" s="14" t="str">
        <f>IF(LEN(TRIM(promesas[[#This Row],[Fecha de Pago]]))&gt;0,1,"")</f>
        <v/>
      </c>
    </row>
    <row r="436" spans="1:23" ht="15.75" customHeight="1" x14ac:dyDescent="0.25">
      <c r="A436" s="11" t="str">
        <f>TEXT(promesas[[#This Row],[Marca temporal]],"dd/mmm")</f>
        <v>12/may</v>
      </c>
      <c r="B436" s="189">
        <v>46154.653439999995</v>
      </c>
      <c r="C436" s="190" t="s">
        <v>1897</v>
      </c>
      <c r="D436" s="190">
        <v>68060885</v>
      </c>
      <c r="E436" s="191">
        <v>358375880000</v>
      </c>
      <c r="F436" s="190" t="s">
        <v>176</v>
      </c>
      <c r="G436" s="190" t="s">
        <v>1886</v>
      </c>
      <c r="H436" s="192" t="s">
        <v>1883</v>
      </c>
      <c r="I436" s="193" t="s">
        <v>1887</v>
      </c>
      <c r="J436" s="198"/>
      <c r="K436"/>
      <c r="L436" s="194"/>
      <c r="M436" s="159" t="s">
        <v>1885</v>
      </c>
      <c r="N436"/>
      <c r="O436" s="194"/>
      <c r="P436" t="s">
        <v>261</v>
      </c>
      <c r="Q436" s="192"/>
      <c r="R436" s="199" t="str">
        <f>IF(promesas[[#This Row],[Fecha de Pago]]="", "", TEXT(promesas[[#This Row],[Fecha de Pago]], "mmm"))</f>
        <v/>
      </c>
      <c r="S436" s="12" t="str">
        <f>IF(promesas[[#This Row],[Fecha  promesa de pago]]="", "", TEXT(promesas[[#This Row],[Fecha  promesa de pago]], "mmm"))</f>
        <v/>
      </c>
      <c r="T436" s="13" t="str">
        <f>IF(promesas[[#This Row],[Fecha de Pago]]="", "", TEXT(promesas[[#This Row],[Fecha de Pago]], "dd/mmm"))</f>
        <v/>
      </c>
      <c r="U436" s="13" t="str">
        <f>IF(promesas[[#This Row],[Fecha  promesa de pago]]="", "", TEXT(promesas[[#This Row],[Fecha  promesa de pago]], "dd/mmm"))</f>
        <v/>
      </c>
      <c r="V436" s="14" t="str">
        <f>IF(LEN(TRIM(promesas[[#This Row],[Fecha  promesa de pago]]))&gt;0,1,"")</f>
        <v/>
      </c>
      <c r="W436" s="14" t="str">
        <f>IF(LEN(TRIM(promesas[[#This Row],[Fecha de Pago]]))&gt;0,1,"")</f>
        <v/>
      </c>
    </row>
    <row r="437" spans="1:23" ht="15.75" customHeight="1" x14ac:dyDescent="0.25">
      <c r="A437" s="11" t="str">
        <f>TEXT(promesas[[#This Row],[Marca temporal]],"dd/mmm")</f>
        <v>12/may</v>
      </c>
      <c r="B437" s="189">
        <v>46154.654668298608</v>
      </c>
      <c r="C437" s="190" t="s">
        <v>1897</v>
      </c>
      <c r="D437" s="190">
        <v>68087495</v>
      </c>
      <c r="E437" s="191">
        <v>359373520000</v>
      </c>
      <c r="F437" s="190" t="s">
        <v>1330</v>
      </c>
      <c r="G437" s="190" t="s">
        <v>1886</v>
      </c>
      <c r="H437" s="192" t="s">
        <v>1883</v>
      </c>
      <c r="I437" s="193" t="s">
        <v>1892</v>
      </c>
      <c r="J437" s="198"/>
      <c r="K437"/>
      <c r="L437" s="194"/>
      <c r="M437" s="159" t="s">
        <v>1885</v>
      </c>
      <c r="N437"/>
      <c r="O437" s="194"/>
      <c r="P437" s="159" t="s">
        <v>66</v>
      </c>
      <c r="Q437" s="192"/>
      <c r="R437" s="199" t="str">
        <f>IF(promesas[[#This Row],[Fecha de Pago]]="", "", TEXT(promesas[[#This Row],[Fecha de Pago]], "mmm"))</f>
        <v/>
      </c>
      <c r="S437" s="12" t="str">
        <f>IF(promesas[[#This Row],[Fecha  promesa de pago]]="", "", TEXT(promesas[[#This Row],[Fecha  promesa de pago]], "mmm"))</f>
        <v/>
      </c>
      <c r="T437" s="13" t="str">
        <f>IF(promesas[[#This Row],[Fecha de Pago]]="", "", TEXT(promesas[[#This Row],[Fecha de Pago]], "dd/mmm"))</f>
        <v/>
      </c>
      <c r="U437" s="13" t="str">
        <f>IF(promesas[[#This Row],[Fecha  promesa de pago]]="", "", TEXT(promesas[[#This Row],[Fecha  promesa de pago]], "dd/mmm"))</f>
        <v/>
      </c>
      <c r="V437" s="14" t="str">
        <f>IF(LEN(TRIM(promesas[[#This Row],[Fecha  promesa de pago]]))&gt;0,1,"")</f>
        <v/>
      </c>
      <c r="W437" s="14" t="str">
        <f>IF(LEN(TRIM(promesas[[#This Row],[Fecha de Pago]]))&gt;0,1,"")</f>
        <v/>
      </c>
    </row>
    <row r="438" spans="1:23" ht="15.75" customHeight="1" x14ac:dyDescent="0.25">
      <c r="A438" s="11" t="str">
        <f>TEXT(promesas[[#This Row],[Marca temporal]],"dd/mmm")</f>
        <v>12/may</v>
      </c>
      <c r="B438" s="189">
        <v>46154.659846203707</v>
      </c>
      <c r="C438" s="190" t="s">
        <v>1897</v>
      </c>
      <c r="D438" s="190">
        <v>68116284</v>
      </c>
      <c r="E438" s="191">
        <v>351374970000</v>
      </c>
      <c r="F438" s="190" t="s">
        <v>1354</v>
      </c>
      <c r="G438" s="190" t="s">
        <v>1886</v>
      </c>
      <c r="H438" s="192" t="s">
        <v>1883</v>
      </c>
      <c r="I438" s="193" t="s">
        <v>1884</v>
      </c>
      <c r="J438" s="198"/>
      <c r="K438" s="161">
        <v>46157</v>
      </c>
      <c r="L438" s="169">
        <v>30.44</v>
      </c>
      <c r="M438" s="159" t="s">
        <v>1885</v>
      </c>
      <c r="N438"/>
      <c r="O438" s="194"/>
      <c r="P438" t="s">
        <v>2230</v>
      </c>
      <c r="Q438" s="192"/>
      <c r="R438" s="199" t="str">
        <f>IF(promesas[[#This Row],[Fecha de Pago]]="", "", TEXT(promesas[[#This Row],[Fecha de Pago]], "mmm"))</f>
        <v/>
      </c>
      <c r="S438" s="12" t="str">
        <f>IF(promesas[[#This Row],[Fecha  promesa de pago]]="", "", TEXT(promesas[[#This Row],[Fecha  promesa de pago]], "mmm"))</f>
        <v>may</v>
      </c>
      <c r="T438" s="13" t="str">
        <f>IF(promesas[[#This Row],[Fecha de Pago]]="", "", TEXT(promesas[[#This Row],[Fecha de Pago]], "dd/mmm"))</f>
        <v/>
      </c>
      <c r="U438" s="13" t="str">
        <f>IF(promesas[[#This Row],[Fecha  promesa de pago]]="", "", TEXT(promesas[[#This Row],[Fecha  promesa de pago]], "dd/mmm"))</f>
        <v>15/may</v>
      </c>
      <c r="V438" s="14">
        <f>IF(LEN(TRIM(promesas[[#This Row],[Fecha  promesa de pago]]))&gt;0,1,"")</f>
        <v>1</v>
      </c>
      <c r="W438" s="14" t="str">
        <f>IF(LEN(TRIM(promesas[[#This Row],[Fecha de Pago]]))&gt;0,1,"")</f>
        <v/>
      </c>
    </row>
    <row r="439" spans="1:23" ht="15.75" customHeight="1" x14ac:dyDescent="0.25">
      <c r="A439" s="11" t="str">
        <f>TEXT(promesas[[#This Row],[Marca temporal]],"dd/mmm")</f>
        <v>12/may</v>
      </c>
      <c r="B439" s="189">
        <v>46154.661486608791</v>
      </c>
      <c r="C439" s="190" t="s">
        <v>1897</v>
      </c>
      <c r="D439" s="190">
        <v>68184307</v>
      </c>
      <c r="E439" s="191">
        <v>346382020000</v>
      </c>
      <c r="F439" s="190" t="s">
        <v>138</v>
      </c>
      <c r="G439" s="190" t="s">
        <v>1886</v>
      </c>
      <c r="H439" s="192" t="s">
        <v>1883</v>
      </c>
      <c r="I439" s="193" t="s">
        <v>1892</v>
      </c>
      <c r="J439" s="198"/>
      <c r="K439"/>
      <c r="L439" s="194"/>
      <c r="M439" s="159" t="s">
        <v>1885</v>
      </c>
      <c r="N439"/>
      <c r="O439" s="194"/>
      <c r="P439" s="159" t="s">
        <v>66</v>
      </c>
      <c r="Q439" s="192"/>
      <c r="R439" s="199" t="str">
        <f>IF(promesas[[#This Row],[Fecha de Pago]]="", "", TEXT(promesas[[#This Row],[Fecha de Pago]], "mmm"))</f>
        <v/>
      </c>
      <c r="S439" s="12" t="str">
        <f>IF(promesas[[#This Row],[Fecha  promesa de pago]]="", "", TEXT(promesas[[#This Row],[Fecha  promesa de pago]], "mmm"))</f>
        <v/>
      </c>
      <c r="T439" s="13" t="str">
        <f>IF(promesas[[#This Row],[Fecha de Pago]]="", "", TEXT(promesas[[#This Row],[Fecha de Pago]], "dd/mmm"))</f>
        <v/>
      </c>
      <c r="U439" s="13" t="str">
        <f>IF(promesas[[#This Row],[Fecha  promesa de pago]]="", "", TEXT(promesas[[#This Row],[Fecha  promesa de pago]], "dd/mmm"))</f>
        <v/>
      </c>
      <c r="V439" s="14" t="str">
        <f>IF(LEN(TRIM(promesas[[#This Row],[Fecha  promesa de pago]]))&gt;0,1,"")</f>
        <v/>
      </c>
      <c r="W439" s="14" t="str">
        <f>IF(LEN(TRIM(promesas[[#This Row],[Fecha de Pago]]))&gt;0,1,"")</f>
        <v/>
      </c>
    </row>
    <row r="440" spans="1:23" ht="15.75" customHeight="1" x14ac:dyDescent="0.25">
      <c r="A440" s="11" t="str">
        <f>TEXT(promesas[[#This Row],[Marca temporal]],"dd/mmm")</f>
        <v>12/may</v>
      </c>
      <c r="B440" s="189">
        <v>46154.664174270831</v>
      </c>
      <c r="C440" s="190" t="s">
        <v>1897</v>
      </c>
      <c r="D440" s="190">
        <v>68211872</v>
      </c>
      <c r="E440" s="191">
        <v>368014280000</v>
      </c>
      <c r="F440" s="190" t="s">
        <v>3876</v>
      </c>
      <c r="G440" s="190" t="s">
        <v>1886</v>
      </c>
      <c r="H440" s="192" t="s">
        <v>1891</v>
      </c>
      <c r="I440" s="193" t="s">
        <v>1887</v>
      </c>
      <c r="J440" s="198"/>
      <c r="K440"/>
      <c r="L440" s="194"/>
      <c r="M440" s="159" t="s">
        <v>1885</v>
      </c>
      <c r="N440"/>
      <c r="O440" s="194"/>
      <c r="P440" s="159" t="s">
        <v>66</v>
      </c>
      <c r="Q440" s="192"/>
      <c r="R440" s="199" t="str">
        <f>IF(promesas[[#This Row],[Fecha de Pago]]="", "", TEXT(promesas[[#This Row],[Fecha de Pago]], "mmm"))</f>
        <v/>
      </c>
      <c r="S440" s="12" t="str">
        <f>IF(promesas[[#This Row],[Fecha  promesa de pago]]="", "", TEXT(promesas[[#This Row],[Fecha  promesa de pago]], "mmm"))</f>
        <v/>
      </c>
      <c r="T440" s="13" t="str">
        <f>IF(promesas[[#This Row],[Fecha de Pago]]="", "", TEXT(promesas[[#This Row],[Fecha de Pago]], "dd/mmm"))</f>
        <v/>
      </c>
      <c r="U440" s="13" t="str">
        <f>IF(promesas[[#This Row],[Fecha  promesa de pago]]="", "", TEXT(promesas[[#This Row],[Fecha  promesa de pago]], "dd/mmm"))</f>
        <v/>
      </c>
      <c r="V440" s="14" t="str">
        <f>IF(LEN(TRIM(promesas[[#This Row],[Fecha  promesa de pago]]))&gt;0,1,"")</f>
        <v/>
      </c>
      <c r="W440" s="14" t="str">
        <f>IF(LEN(TRIM(promesas[[#This Row],[Fecha de Pago]]))&gt;0,1,"")</f>
        <v/>
      </c>
    </row>
    <row r="441" spans="1:23" ht="15.75" customHeight="1" x14ac:dyDescent="0.25">
      <c r="A441" s="11" t="str">
        <f>TEXT(promesas[[#This Row],[Marca temporal]],"dd/mmm")</f>
        <v>12/may</v>
      </c>
      <c r="B441" s="189">
        <v>46154.666175289356</v>
      </c>
      <c r="C441" s="190" t="s">
        <v>1897</v>
      </c>
      <c r="D441" s="190">
        <v>68299587</v>
      </c>
      <c r="E441" s="191">
        <v>356375320000</v>
      </c>
      <c r="F441" s="190" t="s">
        <v>1350</v>
      </c>
      <c r="G441" s="190" t="s">
        <v>1886</v>
      </c>
      <c r="H441" s="192" t="s">
        <v>1883</v>
      </c>
      <c r="I441" s="193" t="s">
        <v>1892</v>
      </c>
      <c r="J441" s="198"/>
      <c r="K441"/>
      <c r="L441" s="194"/>
      <c r="M441" s="159" t="s">
        <v>1885</v>
      </c>
      <c r="N441"/>
      <c r="O441" s="194"/>
      <c r="P441" s="159" t="s">
        <v>66</v>
      </c>
      <c r="Q441" s="192"/>
      <c r="R441" s="199" t="str">
        <f>IF(promesas[[#This Row],[Fecha de Pago]]="", "", TEXT(promesas[[#This Row],[Fecha de Pago]], "mmm"))</f>
        <v/>
      </c>
      <c r="S441" s="12" t="str">
        <f>IF(promesas[[#This Row],[Fecha  promesa de pago]]="", "", TEXT(promesas[[#This Row],[Fecha  promesa de pago]], "mmm"))</f>
        <v/>
      </c>
      <c r="T441" s="13" t="str">
        <f>IF(promesas[[#This Row],[Fecha de Pago]]="", "", TEXT(promesas[[#This Row],[Fecha de Pago]], "dd/mmm"))</f>
        <v/>
      </c>
      <c r="U441" s="13" t="str">
        <f>IF(promesas[[#This Row],[Fecha  promesa de pago]]="", "", TEXT(promesas[[#This Row],[Fecha  promesa de pago]], "dd/mmm"))</f>
        <v/>
      </c>
      <c r="V441" s="14" t="str">
        <f>IF(LEN(TRIM(promesas[[#This Row],[Fecha  promesa de pago]]))&gt;0,1,"")</f>
        <v/>
      </c>
      <c r="W441" s="14" t="str">
        <f>IF(LEN(TRIM(promesas[[#This Row],[Fecha de Pago]]))&gt;0,1,"")</f>
        <v/>
      </c>
    </row>
    <row r="442" spans="1:23" ht="15.75" customHeight="1" x14ac:dyDescent="0.25">
      <c r="A442" s="11" t="str">
        <f>TEXT(promesas[[#This Row],[Marca temporal]],"dd/mmm")</f>
        <v>12/may</v>
      </c>
      <c r="B442" s="189">
        <v>46154.669090462965</v>
      </c>
      <c r="C442" s="190" t="s">
        <v>1897</v>
      </c>
      <c r="D442" s="190">
        <v>68303645</v>
      </c>
      <c r="E442" s="191">
        <v>366010260000</v>
      </c>
      <c r="F442" s="190" t="s">
        <v>5475</v>
      </c>
      <c r="G442" s="190" t="s">
        <v>1886</v>
      </c>
      <c r="H442" s="192" t="s">
        <v>1883</v>
      </c>
      <c r="I442" s="193" t="s">
        <v>1887</v>
      </c>
      <c r="J442" s="198"/>
      <c r="K442"/>
      <c r="L442" s="194"/>
      <c r="M442" s="159" t="s">
        <v>1885</v>
      </c>
      <c r="N442"/>
      <c r="O442" s="194"/>
      <c r="P442" t="s">
        <v>261</v>
      </c>
      <c r="Q442" s="192"/>
      <c r="R442" s="199" t="str">
        <f>IF(promesas[[#This Row],[Fecha de Pago]]="", "", TEXT(promesas[[#This Row],[Fecha de Pago]], "mmm"))</f>
        <v/>
      </c>
      <c r="S442" s="12" t="str">
        <f>IF(promesas[[#This Row],[Fecha  promesa de pago]]="", "", TEXT(promesas[[#This Row],[Fecha  promesa de pago]], "mmm"))</f>
        <v/>
      </c>
      <c r="T442" s="13" t="str">
        <f>IF(promesas[[#This Row],[Fecha de Pago]]="", "", TEXT(promesas[[#This Row],[Fecha de Pago]], "dd/mmm"))</f>
        <v/>
      </c>
      <c r="U442" s="13" t="str">
        <f>IF(promesas[[#This Row],[Fecha  promesa de pago]]="", "", TEXT(promesas[[#This Row],[Fecha  promesa de pago]], "dd/mmm"))</f>
        <v/>
      </c>
      <c r="V442" s="14" t="str">
        <f>IF(LEN(TRIM(promesas[[#This Row],[Fecha  promesa de pago]]))&gt;0,1,"")</f>
        <v/>
      </c>
      <c r="W442" s="14" t="str">
        <f>IF(LEN(TRIM(promesas[[#This Row],[Fecha de Pago]]))&gt;0,1,"")</f>
        <v/>
      </c>
    </row>
    <row r="443" spans="1:23" ht="15.75" customHeight="1" x14ac:dyDescent="0.25">
      <c r="A443" s="11" t="str">
        <f>TEXT(promesas[[#This Row],[Marca temporal]],"dd/mmm")</f>
        <v>12/may</v>
      </c>
      <c r="B443" s="189">
        <v>46154.671615405096</v>
      </c>
      <c r="C443" s="190" t="s">
        <v>1897</v>
      </c>
      <c r="D443" s="190">
        <v>68383673</v>
      </c>
      <c r="E443" s="191">
        <v>361071000000</v>
      </c>
      <c r="F443" s="190" t="s">
        <v>5489</v>
      </c>
      <c r="G443" s="190" t="s">
        <v>1886</v>
      </c>
      <c r="H443" s="192" t="s">
        <v>1883</v>
      </c>
      <c r="I443" s="193" t="s">
        <v>1887</v>
      </c>
      <c r="J443" s="198"/>
      <c r="K443"/>
      <c r="L443" s="194"/>
      <c r="M443" s="159" t="s">
        <v>1885</v>
      </c>
      <c r="N443"/>
      <c r="O443" s="194"/>
      <c r="P443" s="159" t="s">
        <v>66</v>
      </c>
      <c r="Q443" s="192"/>
      <c r="R443" s="199" t="str">
        <f>IF(promesas[[#This Row],[Fecha de Pago]]="", "", TEXT(promesas[[#This Row],[Fecha de Pago]], "mmm"))</f>
        <v/>
      </c>
      <c r="S443" s="12" t="str">
        <f>IF(promesas[[#This Row],[Fecha  promesa de pago]]="", "", TEXT(promesas[[#This Row],[Fecha  promesa de pago]], "mmm"))</f>
        <v/>
      </c>
      <c r="T443" s="13" t="str">
        <f>IF(promesas[[#This Row],[Fecha de Pago]]="", "", TEXT(promesas[[#This Row],[Fecha de Pago]], "dd/mmm"))</f>
        <v/>
      </c>
      <c r="U443" s="13" t="str">
        <f>IF(promesas[[#This Row],[Fecha  promesa de pago]]="", "", TEXT(promesas[[#This Row],[Fecha  promesa de pago]], "dd/mmm"))</f>
        <v/>
      </c>
      <c r="V443" s="14" t="str">
        <f>IF(LEN(TRIM(promesas[[#This Row],[Fecha  promesa de pago]]))&gt;0,1,"")</f>
        <v/>
      </c>
      <c r="W443" s="14" t="str">
        <f>IF(LEN(TRIM(promesas[[#This Row],[Fecha de Pago]]))&gt;0,1,"")</f>
        <v/>
      </c>
    </row>
    <row r="444" spans="1:23" ht="15.75" customHeight="1" x14ac:dyDescent="0.25">
      <c r="A444" s="11" t="str">
        <f>TEXT(promesas[[#This Row],[Marca temporal]],"dd/mmm")</f>
        <v>12/may</v>
      </c>
      <c r="B444" s="189">
        <v>46154.672726932869</v>
      </c>
      <c r="C444" s="190" t="s">
        <v>1897</v>
      </c>
      <c r="D444" s="190">
        <v>68451482</v>
      </c>
      <c r="E444" s="191">
        <v>353363240000</v>
      </c>
      <c r="F444" s="190" t="s">
        <v>1424</v>
      </c>
      <c r="G444" s="190" t="s">
        <v>1886</v>
      </c>
      <c r="H444" s="192" t="s">
        <v>1883</v>
      </c>
      <c r="I444" s="193" t="s">
        <v>1892</v>
      </c>
      <c r="J444" s="198"/>
      <c r="K444"/>
      <c r="L444" s="194"/>
      <c r="M444" s="159" t="s">
        <v>1885</v>
      </c>
      <c r="N444"/>
      <c r="O444" s="194"/>
      <c r="P444" s="159" t="s">
        <v>66</v>
      </c>
      <c r="Q444" s="192"/>
      <c r="R444" s="199" t="str">
        <f>IF(promesas[[#This Row],[Fecha de Pago]]="", "", TEXT(promesas[[#This Row],[Fecha de Pago]], "mmm"))</f>
        <v/>
      </c>
      <c r="S444" s="12" t="str">
        <f>IF(promesas[[#This Row],[Fecha  promesa de pago]]="", "", TEXT(promesas[[#This Row],[Fecha  promesa de pago]], "mmm"))</f>
        <v/>
      </c>
      <c r="T444" s="13" t="str">
        <f>IF(promesas[[#This Row],[Fecha de Pago]]="", "", TEXT(promesas[[#This Row],[Fecha de Pago]], "dd/mmm"))</f>
        <v/>
      </c>
      <c r="U444" s="13" t="str">
        <f>IF(promesas[[#This Row],[Fecha  promesa de pago]]="", "", TEXT(promesas[[#This Row],[Fecha  promesa de pago]], "dd/mmm"))</f>
        <v/>
      </c>
      <c r="V444" s="14" t="str">
        <f>IF(LEN(TRIM(promesas[[#This Row],[Fecha  promesa de pago]]))&gt;0,1,"")</f>
        <v/>
      </c>
      <c r="W444" s="14" t="str">
        <f>IF(LEN(TRIM(promesas[[#This Row],[Fecha de Pago]]))&gt;0,1,"")</f>
        <v/>
      </c>
    </row>
    <row r="445" spans="1:23" ht="15.75" customHeight="1" x14ac:dyDescent="0.25">
      <c r="A445" s="11" t="str">
        <f>TEXT(promesas[[#This Row],[Marca temporal]],"dd/mmm")</f>
        <v>12/may</v>
      </c>
      <c r="B445" s="189">
        <v>46154.673573831024</v>
      </c>
      <c r="C445" s="190" t="s">
        <v>1897</v>
      </c>
      <c r="D445" s="190">
        <v>68481258</v>
      </c>
      <c r="E445" s="191">
        <v>358375590000</v>
      </c>
      <c r="F445" s="190" t="s">
        <v>1328</v>
      </c>
      <c r="G445" s="190" t="s">
        <v>1886</v>
      </c>
      <c r="H445" s="192" t="s">
        <v>1883</v>
      </c>
      <c r="I445" s="193" t="s">
        <v>1892</v>
      </c>
      <c r="J445" s="198"/>
      <c r="K445"/>
      <c r="L445" s="194"/>
      <c r="M445" s="159" t="s">
        <v>1885</v>
      </c>
      <c r="N445"/>
      <c r="O445" s="194"/>
      <c r="P445" s="159" t="s">
        <v>66</v>
      </c>
      <c r="Q445" s="192"/>
      <c r="R445" s="199" t="str">
        <f>IF(promesas[[#This Row],[Fecha de Pago]]="", "", TEXT(promesas[[#This Row],[Fecha de Pago]], "mmm"))</f>
        <v/>
      </c>
      <c r="S445" s="12" t="str">
        <f>IF(promesas[[#This Row],[Fecha  promesa de pago]]="", "", TEXT(promesas[[#This Row],[Fecha  promesa de pago]], "mmm"))</f>
        <v/>
      </c>
      <c r="T445" s="13" t="str">
        <f>IF(promesas[[#This Row],[Fecha de Pago]]="", "", TEXT(promesas[[#This Row],[Fecha de Pago]], "dd/mmm"))</f>
        <v/>
      </c>
      <c r="U445" s="13" t="str">
        <f>IF(promesas[[#This Row],[Fecha  promesa de pago]]="", "", TEXT(promesas[[#This Row],[Fecha  promesa de pago]], "dd/mmm"))</f>
        <v/>
      </c>
      <c r="V445" s="14" t="str">
        <f>IF(LEN(TRIM(promesas[[#This Row],[Fecha  promesa de pago]]))&gt;0,1,"")</f>
        <v/>
      </c>
      <c r="W445" s="14" t="str">
        <f>IF(LEN(TRIM(promesas[[#This Row],[Fecha de Pago]]))&gt;0,1,"")</f>
        <v/>
      </c>
    </row>
    <row r="446" spans="1:23" ht="15.75" customHeight="1" x14ac:dyDescent="0.25">
      <c r="A446" s="11" t="str">
        <f>TEXT(promesas[[#This Row],[Marca temporal]],"dd/mmm")</f>
        <v>12/may</v>
      </c>
      <c r="B446" s="189">
        <v>46154.675642083334</v>
      </c>
      <c r="C446" s="190" t="s">
        <v>1897</v>
      </c>
      <c r="D446" s="190">
        <v>68497331</v>
      </c>
      <c r="E446" s="191">
        <v>363005370000</v>
      </c>
      <c r="F446" s="190" t="s">
        <v>5499</v>
      </c>
      <c r="G446" s="190" t="s">
        <v>1886</v>
      </c>
      <c r="H446" s="192" t="s">
        <v>1883</v>
      </c>
      <c r="I446" s="193" t="s">
        <v>1894</v>
      </c>
      <c r="J446" s="198"/>
      <c r="K446"/>
      <c r="L446" s="194"/>
      <c r="M446" s="159" t="s">
        <v>1885</v>
      </c>
      <c r="N446"/>
      <c r="O446" s="194"/>
      <c r="P446" t="s">
        <v>261</v>
      </c>
      <c r="Q446" s="192"/>
      <c r="R446" s="199" t="str">
        <f>IF(promesas[[#This Row],[Fecha de Pago]]="", "", TEXT(promesas[[#This Row],[Fecha de Pago]], "mmm"))</f>
        <v/>
      </c>
      <c r="S446" s="12" t="str">
        <f>IF(promesas[[#This Row],[Fecha  promesa de pago]]="", "", TEXT(promesas[[#This Row],[Fecha  promesa de pago]], "mmm"))</f>
        <v/>
      </c>
      <c r="T446" s="13" t="str">
        <f>IF(promesas[[#This Row],[Fecha de Pago]]="", "", TEXT(promesas[[#This Row],[Fecha de Pago]], "dd/mmm"))</f>
        <v/>
      </c>
      <c r="U446" s="13" t="str">
        <f>IF(promesas[[#This Row],[Fecha  promesa de pago]]="", "", TEXT(promesas[[#This Row],[Fecha  promesa de pago]], "dd/mmm"))</f>
        <v/>
      </c>
      <c r="V446" s="14" t="str">
        <f>IF(LEN(TRIM(promesas[[#This Row],[Fecha  promesa de pago]]))&gt;0,1,"")</f>
        <v/>
      </c>
      <c r="W446" s="14" t="str">
        <f>IF(LEN(TRIM(promesas[[#This Row],[Fecha de Pago]]))&gt;0,1,"")</f>
        <v/>
      </c>
    </row>
    <row r="447" spans="1:23" ht="15.75" customHeight="1" x14ac:dyDescent="0.25">
      <c r="A447" s="11" t="str">
        <f>TEXT(promesas[[#This Row],[Marca temporal]],"dd/mmm")</f>
        <v>12/may</v>
      </c>
      <c r="B447" s="189">
        <v>46154.676579699073</v>
      </c>
      <c r="C447" s="190" t="s">
        <v>1897</v>
      </c>
      <c r="D447" s="190">
        <v>68551019</v>
      </c>
      <c r="E447" s="191">
        <v>365076060000</v>
      </c>
      <c r="F447" s="190" t="s">
        <v>5501</v>
      </c>
      <c r="G447" s="190" t="s">
        <v>1886</v>
      </c>
      <c r="H447" s="192" t="s">
        <v>1883</v>
      </c>
      <c r="I447" s="193" t="s">
        <v>1892</v>
      </c>
      <c r="J447" s="198"/>
      <c r="K447"/>
      <c r="L447" s="194"/>
      <c r="M447" s="159" t="s">
        <v>1885</v>
      </c>
      <c r="N447"/>
      <c r="O447" s="194"/>
      <c r="P447" s="159" t="s">
        <v>66</v>
      </c>
      <c r="Q447" s="192"/>
      <c r="R447" s="199" t="str">
        <f>IF(promesas[[#This Row],[Fecha de Pago]]="", "", TEXT(promesas[[#This Row],[Fecha de Pago]], "mmm"))</f>
        <v/>
      </c>
      <c r="S447" s="12" t="str">
        <f>IF(promesas[[#This Row],[Fecha  promesa de pago]]="", "", TEXT(promesas[[#This Row],[Fecha  promesa de pago]], "mmm"))</f>
        <v/>
      </c>
      <c r="T447" s="13" t="str">
        <f>IF(promesas[[#This Row],[Fecha de Pago]]="", "", TEXT(promesas[[#This Row],[Fecha de Pago]], "dd/mmm"))</f>
        <v/>
      </c>
      <c r="U447" s="13" t="str">
        <f>IF(promesas[[#This Row],[Fecha  promesa de pago]]="", "", TEXT(promesas[[#This Row],[Fecha  promesa de pago]], "dd/mmm"))</f>
        <v/>
      </c>
      <c r="V447" s="14" t="str">
        <f>IF(LEN(TRIM(promesas[[#This Row],[Fecha  promesa de pago]]))&gt;0,1,"")</f>
        <v/>
      </c>
      <c r="W447" s="14" t="str">
        <f>IF(LEN(TRIM(promesas[[#This Row],[Fecha de Pago]]))&gt;0,1,"")</f>
        <v/>
      </c>
    </row>
    <row r="448" spans="1:23" ht="15.75" customHeight="1" x14ac:dyDescent="0.25">
      <c r="A448" s="11" t="str">
        <f>TEXT(promesas[[#This Row],[Marca temporal]],"dd/mmm")</f>
        <v>12/may</v>
      </c>
      <c r="B448" s="189">
        <v>46154.678366944441</v>
      </c>
      <c r="C448" s="190" t="s">
        <v>1897</v>
      </c>
      <c r="D448" s="190">
        <v>68565271</v>
      </c>
      <c r="E448" s="191">
        <v>351359270000</v>
      </c>
      <c r="F448" s="190" t="s">
        <v>554</v>
      </c>
      <c r="G448" s="190" t="s">
        <v>1886</v>
      </c>
      <c r="H448" s="192" t="s">
        <v>1883</v>
      </c>
      <c r="I448" s="193" t="s">
        <v>1887</v>
      </c>
      <c r="J448" s="198"/>
      <c r="K448"/>
      <c r="L448" s="194"/>
      <c r="M448" s="159" t="s">
        <v>1885</v>
      </c>
      <c r="N448"/>
      <c r="O448" s="194"/>
      <c r="P448" t="s">
        <v>2230</v>
      </c>
      <c r="Q448" s="192"/>
      <c r="R448" s="199" t="str">
        <f>IF(promesas[[#This Row],[Fecha de Pago]]="", "", TEXT(promesas[[#This Row],[Fecha de Pago]], "mmm"))</f>
        <v/>
      </c>
      <c r="S448" s="12" t="str">
        <f>IF(promesas[[#This Row],[Fecha  promesa de pago]]="", "", TEXT(promesas[[#This Row],[Fecha  promesa de pago]], "mmm"))</f>
        <v/>
      </c>
      <c r="T448" s="13" t="str">
        <f>IF(promesas[[#This Row],[Fecha de Pago]]="", "", TEXT(promesas[[#This Row],[Fecha de Pago]], "dd/mmm"))</f>
        <v/>
      </c>
      <c r="U448" s="13" t="str">
        <f>IF(promesas[[#This Row],[Fecha  promesa de pago]]="", "", TEXT(promesas[[#This Row],[Fecha  promesa de pago]], "dd/mmm"))</f>
        <v/>
      </c>
      <c r="V448" s="14" t="str">
        <f>IF(LEN(TRIM(promesas[[#This Row],[Fecha  promesa de pago]]))&gt;0,1,"")</f>
        <v/>
      </c>
      <c r="W448" s="14" t="str">
        <f>IF(LEN(TRIM(promesas[[#This Row],[Fecha de Pago]]))&gt;0,1,"")</f>
        <v/>
      </c>
    </row>
    <row r="449" spans="1:23" ht="15.75" customHeight="1" x14ac:dyDescent="0.25">
      <c r="A449" s="11" t="str">
        <f>TEXT(promesas[[#This Row],[Marca temporal]],"dd/mmm")</f>
        <v>12/may</v>
      </c>
      <c r="B449" s="189">
        <v>46154.680105231484</v>
      </c>
      <c r="C449" s="190" t="s">
        <v>1897</v>
      </c>
      <c r="D449" s="190">
        <v>68578388</v>
      </c>
      <c r="E449" s="191">
        <v>368023750000</v>
      </c>
      <c r="F449" s="190" t="s">
        <v>5505</v>
      </c>
      <c r="G449" s="190" t="s">
        <v>1886</v>
      </c>
      <c r="H449" s="192" t="s">
        <v>1883</v>
      </c>
      <c r="I449" s="193" t="s">
        <v>1893</v>
      </c>
      <c r="J449" s="198"/>
      <c r="K449"/>
      <c r="L449" s="194"/>
      <c r="M449" s="159" t="s">
        <v>1885</v>
      </c>
      <c r="N449"/>
      <c r="O449" s="194"/>
      <c r="P449" t="s">
        <v>261</v>
      </c>
      <c r="Q449" s="192"/>
      <c r="R449" s="199" t="str">
        <f>IF(promesas[[#This Row],[Fecha de Pago]]="", "", TEXT(promesas[[#This Row],[Fecha de Pago]], "mmm"))</f>
        <v/>
      </c>
      <c r="S449" s="12" t="str">
        <f>IF(promesas[[#This Row],[Fecha  promesa de pago]]="", "", TEXT(promesas[[#This Row],[Fecha  promesa de pago]], "mmm"))</f>
        <v/>
      </c>
      <c r="T449" s="13" t="str">
        <f>IF(promesas[[#This Row],[Fecha de Pago]]="", "", TEXT(promesas[[#This Row],[Fecha de Pago]], "dd/mmm"))</f>
        <v/>
      </c>
      <c r="U449" s="13" t="str">
        <f>IF(promesas[[#This Row],[Fecha  promesa de pago]]="", "", TEXT(promesas[[#This Row],[Fecha  promesa de pago]], "dd/mmm"))</f>
        <v/>
      </c>
      <c r="V449" s="14" t="str">
        <f>IF(LEN(TRIM(promesas[[#This Row],[Fecha  promesa de pago]]))&gt;0,1,"")</f>
        <v/>
      </c>
      <c r="W449" s="14" t="str">
        <f>IF(LEN(TRIM(promesas[[#This Row],[Fecha de Pago]]))&gt;0,1,"")</f>
        <v/>
      </c>
    </row>
    <row r="450" spans="1:23" ht="15.75" customHeight="1" x14ac:dyDescent="0.25">
      <c r="A450" s="11" t="str">
        <f>TEXT(promesas[[#This Row],[Marca temporal]],"dd/mmm")</f>
        <v>12/may</v>
      </c>
      <c r="B450" s="189">
        <v>46154.682290497687</v>
      </c>
      <c r="C450" s="190" t="s">
        <v>1897</v>
      </c>
      <c r="D450" s="190">
        <v>68588708</v>
      </c>
      <c r="E450" s="191">
        <v>366000710000</v>
      </c>
      <c r="F450" s="190" t="s">
        <v>222</v>
      </c>
      <c r="G450" s="190" t="s">
        <v>1886</v>
      </c>
      <c r="H450" s="192" t="s">
        <v>1883</v>
      </c>
      <c r="I450" s="193" t="s">
        <v>1892</v>
      </c>
      <c r="J450" s="198"/>
      <c r="K450"/>
      <c r="L450" s="194"/>
      <c r="M450" s="159" t="s">
        <v>1885</v>
      </c>
      <c r="N450"/>
      <c r="O450" s="194"/>
      <c r="P450" s="159" t="s">
        <v>66</v>
      </c>
      <c r="Q450" s="192"/>
      <c r="R450" s="199" t="str">
        <f>IF(promesas[[#This Row],[Fecha de Pago]]="", "", TEXT(promesas[[#This Row],[Fecha de Pago]], "mmm"))</f>
        <v/>
      </c>
      <c r="S450" s="12" t="str">
        <f>IF(promesas[[#This Row],[Fecha  promesa de pago]]="", "", TEXT(promesas[[#This Row],[Fecha  promesa de pago]], "mmm"))</f>
        <v/>
      </c>
      <c r="T450" s="13" t="str">
        <f>IF(promesas[[#This Row],[Fecha de Pago]]="", "", TEXT(promesas[[#This Row],[Fecha de Pago]], "dd/mmm"))</f>
        <v/>
      </c>
      <c r="U450" s="13" t="str">
        <f>IF(promesas[[#This Row],[Fecha  promesa de pago]]="", "", TEXT(promesas[[#This Row],[Fecha  promesa de pago]], "dd/mmm"))</f>
        <v/>
      </c>
      <c r="V450" s="14" t="str">
        <f>IF(LEN(TRIM(promesas[[#This Row],[Fecha  promesa de pago]]))&gt;0,1,"")</f>
        <v/>
      </c>
      <c r="W450" s="14" t="str">
        <f>IF(LEN(TRIM(promesas[[#This Row],[Fecha de Pago]]))&gt;0,1,"")</f>
        <v/>
      </c>
    </row>
    <row r="451" spans="1:23" ht="15.75" customHeight="1" x14ac:dyDescent="0.25">
      <c r="A451" s="11" t="str">
        <f>TEXT(promesas[[#This Row],[Marca temporal]],"dd/mmm")</f>
        <v>12/may</v>
      </c>
      <c r="B451" s="189">
        <v>46154.683931504631</v>
      </c>
      <c r="C451" s="190" t="s">
        <v>1897</v>
      </c>
      <c r="D451" s="190">
        <v>68593774</v>
      </c>
      <c r="E451" s="191">
        <v>351373720000</v>
      </c>
      <c r="F451" s="190" t="s">
        <v>1305</v>
      </c>
      <c r="G451" s="190" t="s">
        <v>1886</v>
      </c>
      <c r="H451" s="192" t="s">
        <v>1883</v>
      </c>
      <c r="I451" s="193" t="s">
        <v>1892</v>
      </c>
      <c r="J451" s="198"/>
      <c r="K451"/>
      <c r="L451" s="194"/>
      <c r="M451" s="159" t="s">
        <v>1885</v>
      </c>
      <c r="N451"/>
      <c r="O451" s="194"/>
      <c r="P451" s="159" t="s">
        <v>66</v>
      </c>
      <c r="Q451" s="192"/>
      <c r="R451" s="199" t="str">
        <f>IF(promesas[[#This Row],[Fecha de Pago]]="", "", TEXT(promesas[[#This Row],[Fecha de Pago]], "mmm"))</f>
        <v/>
      </c>
      <c r="S451" s="12" t="str">
        <f>IF(promesas[[#This Row],[Fecha  promesa de pago]]="", "", TEXT(promesas[[#This Row],[Fecha  promesa de pago]], "mmm"))</f>
        <v/>
      </c>
      <c r="T451" s="13" t="str">
        <f>IF(promesas[[#This Row],[Fecha de Pago]]="", "", TEXT(promesas[[#This Row],[Fecha de Pago]], "dd/mmm"))</f>
        <v/>
      </c>
      <c r="U451" s="13" t="str">
        <f>IF(promesas[[#This Row],[Fecha  promesa de pago]]="", "", TEXT(promesas[[#This Row],[Fecha  promesa de pago]], "dd/mmm"))</f>
        <v/>
      </c>
      <c r="V451" s="14" t="str">
        <f>IF(LEN(TRIM(promesas[[#This Row],[Fecha  promesa de pago]]))&gt;0,1,"")</f>
        <v/>
      </c>
      <c r="W451" s="14" t="str">
        <f>IF(LEN(TRIM(promesas[[#This Row],[Fecha de Pago]]))&gt;0,1,"")</f>
        <v/>
      </c>
    </row>
    <row r="452" spans="1:23" ht="15.75" customHeight="1" x14ac:dyDescent="0.25">
      <c r="A452" s="11" t="str">
        <f>TEXT(promesas[[#This Row],[Marca temporal]],"dd/mmm")</f>
        <v>12/may</v>
      </c>
      <c r="B452" s="189">
        <v>46154.685825462962</v>
      </c>
      <c r="C452" s="190" t="s">
        <v>1897</v>
      </c>
      <c r="D452" s="190">
        <v>68594598</v>
      </c>
      <c r="E452" s="191">
        <v>283011120000</v>
      </c>
      <c r="F452" s="190" t="s">
        <v>5507</v>
      </c>
      <c r="G452" s="190" t="s">
        <v>1886</v>
      </c>
      <c r="H452" s="192" t="s">
        <v>1883</v>
      </c>
      <c r="I452" s="193" t="s">
        <v>1887</v>
      </c>
      <c r="J452" s="198"/>
      <c r="K452"/>
      <c r="L452" s="194"/>
      <c r="M452" s="159" t="s">
        <v>1885</v>
      </c>
      <c r="N452"/>
      <c r="O452" s="194"/>
      <c r="P452" t="s">
        <v>261</v>
      </c>
      <c r="Q452" s="192"/>
      <c r="R452" s="199" t="str">
        <f>IF(promesas[[#This Row],[Fecha de Pago]]="", "", TEXT(promesas[[#This Row],[Fecha de Pago]], "mmm"))</f>
        <v/>
      </c>
      <c r="S452" s="12" t="str">
        <f>IF(promesas[[#This Row],[Fecha  promesa de pago]]="", "", TEXT(promesas[[#This Row],[Fecha  promesa de pago]], "mmm"))</f>
        <v/>
      </c>
      <c r="T452" s="13" t="str">
        <f>IF(promesas[[#This Row],[Fecha de Pago]]="", "", TEXT(promesas[[#This Row],[Fecha de Pago]], "dd/mmm"))</f>
        <v/>
      </c>
      <c r="U452" s="13" t="str">
        <f>IF(promesas[[#This Row],[Fecha  promesa de pago]]="", "", TEXT(promesas[[#This Row],[Fecha  promesa de pago]], "dd/mmm"))</f>
        <v/>
      </c>
      <c r="V452" s="14" t="str">
        <f>IF(LEN(TRIM(promesas[[#This Row],[Fecha  promesa de pago]]))&gt;0,1,"")</f>
        <v/>
      </c>
      <c r="W452" s="14" t="str">
        <f>IF(LEN(TRIM(promesas[[#This Row],[Fecha de Pago]]))&gt;0,1,"")</f>
        <v/>
      </c>
    </row>
    <row r="453" spans="1:23" ht="15.75" customHeight="1" x14ac:dyDescent="0.25">
      <c r="A453" s="11" t="str">
        <f>TEXT(promesas[[#This Row],[Marca temporal]],"dd/mmm")</f>
        <v>12/may</v>
      </c>
      <c r="B453" s="189">
        <v>46154.689987754631</v>
      </c>
      <c r="C453" s="190" t="s">
        <v>1897</v>
      </c>
      <c r="D453" s="190">
        <v>68612220</v>
      </c>
      <c r="E453" s="191">
        <v>352368230000</v>
      </c>
      <c r="F453" s="190" t="s">
        <v>466</v>
      </c>
      <c r="G453" s="190" t="s">
        <v>1886</v>
      </c>
      <c r="H453" s="192" t="s">
        <v>1883</v>
      </c>
      <c r="I453" s="193" t="s">
        <v>1884</v>
      </c>
      <c r="J453" s="198"/>
      <c r="K453" s="161">
        <v>46157</v>
      </c>
      <c r="L453" s="169">
        <v>62.44</v>
      </c>
      <c r="M453" s="159" t="s">
        <v>1885</v>
      </c>
      <c r="N453"/>
      <c r="O453" s="194"/>
      <c r="P453" t="s">
        <v>2230</v>
      </c>
      <c r="Q453" s="192"/>
      <c r="R453" s="199" t="str">
        <f>IF(promesas[[#This Row],[Fecha de Pago]]="", "", TEXT(promesas[[#This Row],[Fecha de Pago]], "mmm"))</f>
        <v/>
      </c>
      <c r="S453" s="12" t="str">
        <f>IF(promesas[[#This Row],[Fecha  promesa de pago]]="", "", TEXT(promesas[[#This Row],[Fecha  promesa de pago]], "mmm"))</f>
        <v>may</v>
      </c>
      <c r="T453" s="13" t="str">
        <f>IF(promesas[[#This Row],[Fecha de Pago]]="", "", TEXT(promesas[[#This Row],[Fecha de Pago]], "dd/mmm"))</f>
        <v/>
      </c>
      <c r="U453" s="13" t="str">
        <f>IF(promesas[[#This Row],[Fecha  promesa de pago]]="", "", TEXT(promesas[[#This Row],[Fecha  promesa de pago]], "dd/mmm"))</f>
        <v>15/may</v>
      </c>
      <c r="V453" s="14">
        <f>IF(LEN(TRIM(promesas[[#This Row],[Fecha  promesa de pago]]))&gt;0,1,"")</f>
        <v>1</v>
      </c>
      <c r="W453" s="14" t="str">
        <f>IF(LEN(TRIM(promesas[[#This Row],[Fecha de Pago]]))&gt;0,1,"")</f>
        <v/>
      </c>
    </row>
    <row r="454" spans="1:23" ht="15.75" customHeight="1" x14ac:dyDescent="0.25">
      <c r="A454" s="11" t="str">
        <f>TEXT(promesas[[#This Row],[Marca temporal]],"dd/mmm")</f>
        <v>12/may</v>
      </c>
      <c r="B454" s="189">
        <v>46154.691391261571</v>
      </c>
      <c r="C454" s="190" t="s">
        <v>1897</v>
      </c>
      <c r="D454" s="190">
        <v>68652769</v>
      </c>
      <c r="E454" s="191">
        <v>354358120000</v>
      </c>
      <c r="F454" s="190" t="s">
        <v>5512</v>
      </c>
      <c r="G454" s="190" t="s">
        <v>1886</v>
      </c>
      <c r="H454" s="192" t="s">
        <v>1883</v>
      </c>
      <c r="I454" s="193" t="s">
        <v>1892</v>
      </c>
      <c r="J454" s="198"/>
      <c r="K454"/>
      <c r="L454" s="194"/>
      <c r="M454" s="159" t="s">
        <v>1885</v>
      </c>
      <c r="N454"/>
      <c r="O454" s="194"/>
      <c r="P454" t="s">
        <v>261</v>
      </c>
      <c r="Q454" s="192"/>
      <c r="R454" s="199" t="str">
        <f>IF(promesas[[#This Row],[Fecha de Pago]]="", "", TEXT(promesas[[#This Row],[Fecha de Pago]], "mmm"))</f>
        <v/>
      </c>
      <c r="S454" s="12" t="str">
        <f>IF(promesas[[#This Row],[Fecha  promesa de pago]]="", "", TEXT(promesas[[#This Row],[Fecha  promesa de pago]], "mmm"))</f>
        <v/>
      </c>
      <c r="T454" s="13" t="str">
        <f>IF(promesas[[#This Row],[Fecha de Pago]]="", "", TEXT(promesas[[#This Row],[Fecha de Pago]], "dd/mmm"))</f>
        <v/>
      </c>
      <c r="U454" s="13" t="str">
        <f>IF(promesas[[#This Row],[Fecha  promesa de pago]]="", "", TEXT(promesas[[#This Row],[Fecha  promesa de pago]], "dd/mmm"))</f>
        <v/>
      </c>
      <c r="V454" s="14" t="str">
        <f>IF(LEN(TRIM(promesas[[#This Row],[Fecha  promesa de pago]]))&gt;0,1,"")</f>
        <v/>
      </c>
      <c r="W454" s="14" t="str">
        <f>IF(LEN(TRIM(promesas[[#This Row],[Fecha de Pago]]))&gt;0,1,"")</f>
        <v/>
      </c>
    </row>
    <row r="455" spans="1:23" ht="15.75" customHeight="1" x14ac:dyDescent="0.25">
      <c r="A455" s="11" t="str">
        <f>TEXT(promesas[[#This Row],[Marca temporal]],"dd/mmm")</f>
        <v>12/may</v>
      </c>
      <c r="B455" s="189">
        <v>46154.692972152778</v>
      </c>
      <c r="C455" s="190" t="s">
        <v>1897</v>
      </c>
      <c r="D455" s="190">
        <v>68705237</v>
      </c>
      <c r="E455" s="191">
        <v>368033760000</v>
      </c>
      <c r="F455" s="190" t="s">
        <v>4034</v>
      </c>
      <c r="G455" s="190" t="s">
        <v>1886</v>
      </c>
      <c r="H455" s="192" t="s">
        <v>1883</v>
      </c>
      <c r="I455" s="193" t="s">
        <v>1892</v>
      </c>
      <c r="J455" s="198"/>
      <c r="K455"/>
      <c r="L455" s="194"/>
      <c r="M455" s="159" t="s">
        <v>1885</v>
      </c>
      <c r="N455"/>
      <c r="O455" s="194"/>
      <c r="P455" s="159" t="s">
        <v>66</v>
      </c>
      <c r="Q455" s="192"/>
      <c r="R455" s="199" t="str">
        <f>IF(promesas[[#This Row],[Fecha de Pago]]="", "", TEXT(promesas[[#This Row],[Fecha de Pago]], "mmm"))</f>
        <v/>
      </c>
      <c r="S455" s="12" t="str">
        <f>IF(promesas[[#This Row],[Fecha  promesa de pago]]="", "", TEXT(promesas[[#This Row],[Fecha  promesa de pago]], "mmm"))</f>
        <v/>
      </c>
      <c r="T455" s="13" t="str">
        <f>IF(promesas[[#This Row],[Fecha de Pago]]="", "", TEXT(promesas[[#This Row],[Fecha de Pago]], "dd/mmm"))</f>
        <v/>
      </c>
      <c r="U455" s="13" t="str">
        <f>IF(promesas[[#This Row],[Fecha  promesa de pago]]="", "", TEXT(promesas[[#This Row],[Fecha  promesa de pago]], "dd/mmm"))</f>
        <v/>
      </c>
      <c r="V455" s="14" t="str">
        <f>IF(LEN(TRIM(promesas[[#This Row],[Fecha  promesa de pago]]))&gt;0,1,"")</f>
        <v/>
      </c>
      <c r="W455" s="14" t="str">
        <f>IF(LEN(TRIM(promesas[[#This Row],[Fecha de Pago]]))&gt;0,1,"")</f>
        <v/>
      </c>
    </row>
    <row r="456" spans="1:23" ht="15.75" customHeight="1" x14ac:dyDescent="0.25">
      <c r="A456" s="11" t="str">
        <f>TEXT(promesas[[#This Row],[Marca temporal]],"dd/mmm")</f>
        <v>12/may</v>
      </c>
      <c r="B456" s="189">
        <v>46154.693906354165</v>
      </c>
      <c r="C456" s="190" t="s">
        <v>1897</v>
      </c>
      <c r="D456" s="190">
        <v>68724479</v>
      </c>
      <c r="E456" s="191">
        <v>358364450000</v>
      </c>
      <c r="F456" s="190" t="s">
        <v>3829</v>
      </c>
      <c r="G456" s="190" t="s">
        <v>1886</v>
      </c>
      <c r="H456" s="192" t="s">
        <v>1883</v>
      </c>
      <c r="I456" s="193" t="s">
        <v>1892</v>
      </c>
      <c r="J456" s="198"/>
      <c r="K456"/>
      <c r="L456" s="194"/>
      <c r="M456" s="159" t="s">
        <v>1885</v>
      </c>
      <c r="N456"/>
      <c r="O456" s="194"/>
      <c r="P456" s="159" t="s">
        <v>66</v>
      </c>
      <c r="Q456" s="192"/>
      <c r="R456" s="199" t="str">
        <f>IF(promesas[[#This Row],[Fecha de Pago]]="", "", TEXT(promesas[[#This Row],[Fecha de Pago]], "mmm"))</f>
        <v/>
      </c>
      <c r="S456" s="12" t="str">
        <f>IF(promesas[[#This Row],[Fecha  promesa de pago]]="", "", TEXT(promesas[[#This Row],[Fecha  promesa de pago]], "mmm"))</f>
        <v/>
      </c>
      <c r="T456" s="13" t="str">
        <f>IF(promesas[[#This Row],[Fecha de Pago]]="", "", TEXT(promesas[[#This Row],[Fecha de Pago]], "dd/mmm"))</f>
        <v/>
      </c>
      <c r="U456" s="13" t="str">
        <f>IF(promesas[[#This Row],[Fecha  promesa de pago]]="", "", TEXT(promesas[[#This Row],[Fecha  promesa de pago]], "dd/mmm"))</f>
        <v/>
      </c>
      <c r="V456" s="14" t="str">
        <f>IF(LEN(TRIM(promesas[[#This Row],[Fecha  promesa de pago]]))&gt;0,1,"")</f>
        <v/>
      </c>
      <c r="W456" s="14" t="str">
        <f>IF(LEN(TRIM(promesas[[#This Row],[Fecha de Pago]]))&gt;0,1,"")</f>
        <v/>
      </c>
    </row>
    <row r="457" spans="1:23" ht="15.75" customHeight="1" x14ac:dyDescent="0.25">
      <c r="A457" s="11" t="str">
        <f>TEXT(promesas[[#This Row],[Marca temporal]],"dd/mmm")</f>
        <v>12/may</v>
      </c>
      <c r="B457" s="189">
        <v>46154.695400613426</v>
      </c>
      <c r="C457" s="190" t="s">
        <v>1897</v>
      </c>
      <c r="D457" s="190">
        <v>68740932</v>
      </c>
      <c r="E457" s="191">
        <v>364005300000</v>
      </c>
      <c r="F457" s="190" t="s">
        <v>5520</v>
      </c>
      <c r="G457" s="190" t="s">
        <v>1886</v>
      </c>
      <c r="H457" s="192" t="s">
        <v>1883</v>
      </c>
      <c r="I457" s="193" t="s">
        <v>1887</v>
      </c>
      <c r="J457" s="198"/>
      <c r="K457"/>
      <c r="L457" s="194"/>
      <c r="M457" s="159" t="s">
        <v>1885</v>
      </c>
      <c r="N457"/>
      <c r="O457" s="194"/>
      <c r="P457" t="s">
        <v>261</v>
      </c>
      <c r="Q457" s="192"/>
      <c r="R457" s="199" t="str">
        <f>IF(promesas[[#This Row],[Fecha de Pago]]="", "", TEXT(promesas[[#This Row],[Fecha de Pago]], "mmm"))</f>
        <v/>
      </c>
      <c r="S457" s="12" t="str">
        <f>IF(promesas[[#This Row],[Fecha  promesa de pago]]="", "", TEXT(promesas[[#This Row],[Fecha  promesa de pago]], "mmm"))</f>
        <v/>
      </c>
      <c r="T457" s="13" t="str">
        <f>IF(promesas[[#This Row],[Fecha de Pago]]="", "", TEXT(promesas[[#This Row],[Fecha de Pago]], "dd/mmm"))</f>
        <v/>
      </c>
      <c r="U457" s="13" t="str">
        <f>IF(promesas[[#This Row],[Fecha  promesa de pago]]="", "", TEXT(promesas[[#This Row],[Fecha  promesa de pago]], "dd/mmm"))</f>
        <v/>
      </c>
      <c r="V457" s="14" t="str">
        <f>IF(LEN(TRIM(promesas[[#This Row],[Fecha  promesa de pago]]))&gt;0,1,"")</f>
        <v/>
      </c>
      <c r="W457" s="14" t="str">
        <f>IF(LEN(TRIM(promesas[[#This Row],[Fecha de Pago]]))&gt;0,1,"")</f>
        <v/>
      </c>
    </row>
    <row r="458" spans="1:23" ht="15.75" customHeight="1" x14ac:dyDescent="0.25">
      <c r="A458" s="11" t="str">
        <f>TEXT(promesas[[#This Row],[Marca temporal]],"dd/mmm")</f>
        <v>12/may</v>
      </c>
      <c r="B458" s="189">
        <v>46154.696118611115</v>
      </c>
      <c r="C458" s="190" t="s">
        <v>1897</v>
      </c>
      <c r="D458" s="190">
        <v>68745282</v>
      </c>
      <c r="E458" s="191">
        <v>354386270000</v>
      </c>
      <c r="F458" s="190">
        <v>118866555</v>
      </c>
      <c r="G458" s="190" t="s">
        <v>1886</v>
      </c>
      <c r="H458" s="192" t="s">
        <v>1883</v>
      </c>
      <c r="I458" s="193" t="s">
        <v>1892</v>
      </c>
      <c r="J458" s="198"/>
      <c r="K458"/>
      <c r="L458" s="194"/>
      <c r="M458" s="159" t="s">
        <v>1885</v>
      </c>
      <c r="N458"/>
      <c r="O458" s="194"/>
      <c r="P458" s="159" t="s">
        <v>66</v>
      </c>
      <c r="Q458" s="192"/>
      <c r="R458" s="199" t="str">
        <f>IF(promesas[[#This Row],[Fecha de Pago]]="", "", TEXT(promesas[[#This Row],[Fecha de Pago]], "mmm"))</f>
        <v/>
      </c>
      <c r="S458" s="12" t="str">
        <f>IF(promesas[[#This Row],[Fecha  promesa de pago]]="", "", TEXT(promesas[[#This Row],[Fecha  promesa de pago]], "mmm"))</f>
        <v/>
      </c>
      <c r="T458" s="13" t="str">
        <f>IF(promesas[[#This Row],[Fecha de Pago]]="", "", TEXT(promesas[[#This Row],[Fecha de Pago]], "dd/mmm"))</f>
        <v/>
      </c>
      <c r="U458" s="13" t="str">
        <f>IF(promesas[[#This Row],[Fecha  promesa de pago]]="", "", TEXT(promesas[[#This Row],[Fecha  promesa de pago]], "dd/mmm"))</f>
        <v/>
      </c>
      <c r="V458" s="14" t="str">
        <f>IF(LEN(TRIM(promesas[[#This Row],[Fecha  promesa de pago]]))&gt;0,1,"")</f>
        <v/>
      </c>
      <c r="W458" s="14" t="str">
        <f>IF(LEN(TRIM(promesas[[#This Row],[Fecha de Pago]]))&gt;0,1,"")</f>
        <v/>
      </c>
    </row>
    <row r="459" spans="1:23" ht="15.75" customHeight="1" x14ac:dyDescent="0.25">
      <c r="A459" s="11" t="str">
        <f>TEXT(promesas[[#This Row],[Marca temporal]],"dd/mmm")</f>
        <v>12/may</v>
      </c>
      <c r="B459" s="189">
        <v>46154.697252141203</v>
      </c>
      <c r="C459" s="190" t="s">
        <v>1897</v>
      </c>
      <c r="D459" s="190">
        <v>68775065</v>
      </c>
      <c r="E459" s="191">
        <v>323068970000</v>
      </c>
      <c r="F459" s="190" t="s">
        <v>4037</v>
      </c>
      <c r="G459" s="190" t="s">
        <v>1886</v>
      </c>
      <c r="H459" s="192" t="s">
        <v>1883</v>
      </c>
      <c r="I459" s="193" t="s">
        <v>1892</v>
      </c>
      <c r="J459" s="198"/>
      <c r="K459"/>
      <c r="L459" s="194"/>
      <c r="M459" s="159" t="s">
        <v>1885</v>
      </c>
      <c r="N459"/>
      <c r="O459" s="194"/>
      <c r="P459" s="159" t="s">
        <v>66</v>
      </c>
      <c r="Q459" s="192"/>
      <c r="R459" s="199" t="str">
        <f>IF(promesas[[#This Row],[Fecha de Pago]]="", "", TEXT(promesas[[#This Row],[Fecha de Pago]], "mmm"))</f>
        <v/>
      </c>
      <c r="S459" s="12" t="str">
        <f>IF(promesas[[#This Row],[Fecha  promesa de pago]]="", "", TEXT(promesas[[#This Row],[Fecha  promesa de pago]], "mmm"))</f>
        <v/>
      </c>
      <c r="T459" s="13" t="str">
        <f>IF(promesas[[#This Row],[Fecha de Pago]]="", "", TEXT(promesas[[#This Row],[Fecha de Pago]], "dd/mmm"))</f>
        <v/>
      </c>
      <c r="U459" s="13" t="str">
        <f>IF(promesas[[#This Row],[Fecha  promesa de pago]]="", "", TEXT(promesas[[#This Row],[Fecha  promesa de pago]], "dd/mmm"))</f>
        <v/>
      </c>
      <c r="V459" s="14" t="str">
        <f>IF(LEN(TRIM(promesas[[#This Row],[Fecha  promesa de pago]]))&gt;0,1,"")</f>
        <v/>
      </c>
      <c r="W459" s="14" t="str">
        <f>IF(LEN(TRIM(promesas[[#This Row],[Fecha de Pago]]))&gt;0,1,"")</f>
        <v/>
      </c>
    </row>
    <row r="460" spans="1:23" ht="15.75" customHeight="1" x14ac:dyDescent="0.25">
      <c r="A460" s="11" t="str">
        <f>TEXT(promesas[[#This Row],[Marca temporal]],"dd/mmm")</f>
        <v>12/may</v>
      </c>
      <c r="B460" s="189">
        <v>46154.698187800925</v>
      </c>
      <c r="C460" s="190" t="s">
        <v>1897</v>
      </c>
      <c r="D460" s="190">
        <v>68811259</v>
      </c>
      <c r="E460" s="191">
        <v>359374450000</v>
      </c>
      <c r="F460" s="190" t="s">
        <v>3862</v>
      </c>
      <c r="G460" s="190" t="s">
        <v>1886</v>
      </c>
      <c r="H460" s="192" t="s">
        <v>1883</v>
      </c>
      <c r="I460" s="193" t="s">
        <v>1892</v>
      </c>
      <c r="J460" s="198"/>
      <c r="K460"/>
      <c r="L460" s="194"/>
      <c r="M460" s="159" t="s">
        <v>1885</v>
      </c>
      <c r="N460"/>
      <c r="O460" s="194"/>
      <c r="P460" s="159" t="s">
        <v>66</v>
      </c>
      <c r="Q460" s="192"/>
      <c r="R460" s="199" t="str">
        <f>IF(promesas[[#This Row],[Fecha de Pago]]="", "", TEXT(promesas[[#This Row],[Fecha de Pago]], "mmm"))</f>
        <v/>
      </c>
      <c r="S460" s="12" t="str">
        <f>IF(promesas[[#This Row],[Fecha  promesa de pago]]="", "", TEXT(promesas[[#This Row],[Fecha  promesa de pago]], "mmm"))</f>
        <v/>
      </c>
      <c r="T460" s="13" t="str">
        <f>IF(promesas[[#This Row],[Fecha de Pago]]="", "", TEXT(promesas[[#This Row],[Fecha de Pago]], "dd/mmm"))</f>
        <v/>
      </c>
      <c r="U460" s="13" t="str">
        <f>IF(promesas[[#This Row],[Fecha  promesa de pago]]="", "", TEXT(promesas[[#This Row],[Fecha  promesa de pago]], "dd/mmm"))</f>
        <v/>
      </c>
      <c r="V460" s="14" t="str">
        <f>IF(LEN(TRIM(promesas[[#This Row],[Fecha  promesa de pago]]))&gt;0,1,"")</f>
        <v/>
      </c>
      <c r="W460" s="14" t="str">
        <f>IF(LEN(TRIM(promesas[[#This Row],[Fecha de Pago]]))&gt;0,1,"")</f>
        <v/>
      </c>
    </row>
    <row r="461" spans="1:23" ht="15.75" customHeight="1" x14ac:dyDescent="0.25">
      <c r="A461" s="11" t="str">
        <f>TEXT(promesas[[#This Row],[Marca temporal]],"dd/mmm")</f>
        <v>13/may</v>
      </c>
      <c r="B461" s="189">
        <v>46155.39368040509</v>
      </c>
      <c r="C461" s="190" t="s">
        <v>1897</v>
      </c>
      <c r="D461" s="190">
        <v>68827027</v>
      </c>
      <c r="E461" s="191">
        <v>365024500000</v>
      </c>
      <c r="F461" s="190" t="s">
        <v>5528</v>
      </c>
      <c r="G461" s="190" t="s">
        <v>1886</v>
      </c>
      <c r="H461" s="192" t="s">
        <v>1883</v>
      </c>
      <c r="I461" s="193" t="s">
        <v>1887</v>
      </c>
      <c r="J461" s="198"/>
      <c r="K461"/>
      <c r="L461" s="194"/>
      <c r="M461" s="159" t="s">
        <v>1885</v>
      </c>
      <c r="N461"/>
      <c r="O461" s="194"/>
      <c r="P461" t="s">
        <v>261</v>
      </c>
      <c r="Q461" s="192"/>
      <c r="R461" s="199" t="str">
        <f>IF(promesas[[#This Row],[Fecha de Pago]]="", "", TEXT(promesas[[#This Row],[Fecha de Pago]], "mmm"))</f>
        <v/>
      </c>
      <c r="S461" s="12" t="str">
        <f>IF(promesas[[#This Row],[Fecha  promesa de pago]]="", "", TEXT(promesas[[#This Row],[Fecha  promesa de pago]], "mmm"))</f>
        <v/>
      </c>
      <c r="T461" s="13" t="str">
        <f>IF(promesas[[#This Row],[Fecha de Pago]]="", "", TEXT(promesas[[#This Row],[Fecha de Pago]], "dd/mmm"))</f>
        <v/>
      </c>
      <c r="U461" s="13" t="str">
        <f>IF(promesas[[#This Row],[Fecha  promesa de pago]]="", "", TEXT(promesas[[#This Row],[Fecha  promesa de pago]], "dd/mmm"))</f>
        <v/>
      </c>
      <c r="V461" s="14" t="str">
        <f>IF(LEN(TRIM(promesas[[#This Row],[Fecha  promesa de pago]]))&gt;0,1,"")</f>
        <v/>
      </c>
      <c r="W461" s="14" t="str">
        <f>IF(LEN(TRIM(promesas[[#This Row],[Fecha de Pago]]))&gt;0,1,"")</f>
        <v/>
      </c>
    </row>
    <row r="462" spans="1:23" ht="15.75" customHeight="1" x14ac:dyDescent="0.25">
      <c r="A462" s="11" t="str">
        <f>TEXT(promesas[[#This Row],[Marca temporal]],"dd/mmm")</f>
        <v>13/may</v>
      </c>
      <c r="B462" s="189">
        <v>46155.394534270832</v>
      </c>
      <c r="C462" s="190" t="s">
        <v>1897</v>
      </c>
      <c r="D462" s="190">
        <v>68872570</v>
      </c>
      <c r="E462" s="191">
        <v>351385850000</v>
      </c>
      <c r="F462" s="190" t="s">
        <v>3939</v>
      </c>
      <c r="G462" s="190" t="s">
        <v>1886</v>
      </c>
      <c r="H462" s="192" t="s">
        <v>1883</v>
      </c>
      <c r="I462" s="193" t="s">
        <v>1892</v>
      </c>
      <c r="J462" s="198"/>
      <c r="K462"/>
      <c r="L462" s="194"/>
      <c r="M462" s="159" t="s">
        <v>1885</v>
      </c>
      <c r="N462"/>
      <c r="O462" s="194"/>
      <c r="P462" s="159" t="s">
        <v>66</v>
      </c>
      <c r="Q462" s="192"/>
      <c r="R462" s="199" t="str">
        <f>IF(promesas[[#This Row],[Fecha de Pago]]="", "", TEXT(promesas[[#This Row],[Fecha de Pago]], "mmm"))</f>
        <v/>
      </c>
      <c r="S462" s="12" t="str">
        <f>IF(promesas[[#This Row],[Fecha  promesa de pago]]="", "", TEXT(promesas[[#This Row],[Fecha  promesa de pago]], "mmm"))</f>
        <v/>
      </c>
      <c r="T462" s="13" t="str">
        <f>IF(promesas[[#This Row],[Fecha de Pago]]="", "", TEXT(promesas[[#This Row],[Fecha de Pago]], "dd/mmm"))</f>
        <v/>
      </c>
      <c r="U462" s="13" t="str">
        <f>IF(promesas[[#This Row],[Fecha  promesa de pago]]="", "", TEXT(promesas[[#This Row],[Fecha  promesa de pago]], "dd/mmm"))</f>
        <v/>
      </c>
      <c r="V462" s="14" t="str">
        <f>IF(LEN(TRIM(promesas[[#This Row],[Fecha  promesa de pago]]))&gt;0,1,"")</f>
        <v/>
      </c>
      <c r="W462" s="14" t="str">
        <f>IF(LEN(TRIM(promesas[[#This Row],[Fecha de Pago]]))&gt;0,1,"")</f>
        <v/>
      </c>
    </row>
    <row r="463" spans="1:23" ht="15.75" customHeight="1" x14ac:dyDescent="0.25">
      <c r="A463" s="11" t="str">
        <f>TEXT(promesas[[#This Row],[Marca temporal]],"dd/mmm")</f>
        <v>13/may</v>
      </c>
      <c r="B463" s="189">
        <v>46155.397098067129</v>
      </c>
      <c r="C463" s="190" t="s">
        <v>1897</v>
      </c>
      <c r="D463" s="190">
        <v>68905432</v>
      </c>
      <c r="E463" s="191">
        <v>353352650000</v>
      </c>
      <c r="F463" s="190" t="s">
        <v>580</v>
      </c>
      <c r="G463" s="190" t="s">
        <v>1886</v>
      </c>
      <c r="H463" s="192" t="s">
        <v>1883</v>
      </c>
      <c r="I463" s="193" t="s">
        <v>1887</v>
      </c>
      <c r="J463" s="198"/>
      <c r="K463"/>
      <c r="L463" s="194"/>
      <c r="M463" s="159" t="s">
        <v>1885</v>
      </c>
      <c r="N463"/>
      <c r="O463" s="194"/>
      <c r="P463" t="s">
        <v>2230</v>
      </c>
      <c r="Q463" s="192"/>
      <c r="R463" s="199" t="str">
        <f>IF(promesas[[#This Row],[Fecha de Pago]]="", "", TEXT(promesas[[#This Row],[Fecha de Pago]], "mmm"))</f>
        <v/>
      </c>
      <c r="S463" s="12" t="str">
        <f>IF(promesas[[#This Row],[Fecha  promesa de pago]]="", "", TEXT(promesas[[#This Row],[Fecha  promesa de pago]], "mmm"))</f>
        <v/>
      </c>
      <c r="T463" s="13" t="str">
        <f>IF(promesas[[#This Row],[Fecha de Pago]]="", "", TEXT(promesas[[#This Row],[Fecha de Pago]], "dd/mmm"))</f>
        <v/>
      </c>
      <c r="U463" s="13" t="str">
        <f>IF(promesas[[#This Row],[Fecha  promesa de pago]]="", "", TEXT(promesas[[#This Row],[Fecha  promesa de pago]], "dd/mmm"))</f>
        <v/>
      </c>
      <c r="V463" s="14" t="str">
        <f>IF(LEN(TRIM(promesas[[#This Row],[Fecha  promesa de pago]]))&gt;0,1,"")</f>
        <v/>
      </c>
      <c r="W463" s="14" t="str">
        <f>IF(LEN(TRIM(promesas[[#This Row],[Fecha de Pago]]))&gt;0,1,"")</f>
        <v/>
      </c>
    </row>
    <row r="464" spans="1:23" ht="15.75" customHeight="1" x14ac:dyDescent="0.25">
      <c r="A464" s="11" t="str">
        <f>TEXT(promesas[[#This Row],[Marca temporal]],"dd/mmm")</f>
        <v>13/may</v>
      </c>
      <c r="B464" s="189">
        <v>46155.400464328704</v>
      </c>
      <c r="C464" s="190" t="s">
        <v>1897</v>
      </c>
      <c r="D464" s="190">
        <v>68955068</v>
      </c>
      <c r="E464" s="191">
        <v>368062750000</v>
      </c>
      <c r="F464" s="190" t="s">
        <v>5544</v>
      </c>
      <c r="G464" s="190" t="s">
        <v>1886</v>
      </c>
      <c r="H464" s="192" t="s">
        <v>1883</v>
      </c>
      <c r="I464" s="193" t="s">
        <v>1887</v>
      </c>
      <c r="J464" s="198"/>
      <c r="K464"/>
      <c r="L464" s="194"/>
      <c r="M464" s="159" t="s">
        <v>1885</v>
      </c>
      <c r="N464"/>
      <c r="O464" s="194"/>
      <c r="P464" s="159" t="s">
        <v>66</v>
      </c>
      <c r="Q464" s="192"/>
      <c r="R464" s="199" t="str">
        <f>IF(promesas[[#This Row],[Fecha de Pago]]="", "", TEXT(promesas[[#This Row],[Fecha de Pago]], "mmm"))</f>
        <v/>
      </c>
      <c r="S464" s="12" t="str">
        <f>IF(promesas[[#This Row],[Fecha  promesa de pago]]="", "", TEXT(promesas[[#This Row],[Fecha  promesa de pago]], "mmm"))</f>
        <v/>
      </c>
      <c r="T464" s="13" t="str">
        <f>IF(promesas[[#This Row],[Fecha de Pago]]="", "", TEXT(promesas[[#This Row],[Fecha de Pago]], "dd/mmm"))</f>
        <v/>
      </c>
      <c r="U464" s="13" t="str">
        <f>IF(promesas[[#This Row],[Fecha  promesa de pago]]="", "", TEXT(promesas[[#This Row],[Fecha  promesa de pago]], "dd/mmm"))</f>
        <v/>
      </c>
      <c r="V464" s="14" t="str">
        <f>IF(LEN(TRIM(promesas[[#This Row],[Fecha  promesa de pago]]))&gt;0,1,"")</f>
        <v/>
      </c>
      <c r="W464" s="14" t="str">
        <f>IF(LEN(TRIM(promesas[[#This Row],[Fecha de Pago]]))&gt;0,1,"")</f>
        <v/>
      </c>
    </row>
    <row r="465" spans="1:23" ht="15.75" customHeight="1" x14ac:dyDescent="0.25">
      <c r="A465" s="11" t="str">
        <f>TEXT(promesas[[#This Row],[Marca temporal]],"dd/mmm")</f>
        <v>13/may</v>
      </c>
      <c r="B465" s="189">
        <v>46155.402649745374</v>
      </c>
      <c r="C465" s="190" t="s">
        <v>1897</v>
      </c>
      <c r="D465" s="190">
        <v>69029941</v>
      </c>
      <c r="E465" s="191">
        <v>357374630000</v>
      </c>
      <c r="F465" s="190" t="s">
        <v>1368</v>
      </c>
      <c r="G465" s="190" t="s">
        <v>1886</v>
      </c>
      <c r="H465" s="192" t="s">
        <v>1883</v>
      </c>
      <c r="I465" s="193" t="s">
        <v>1892</v>
      </c>
      <c r="J465" s="198"/>
      <c r="K465"/>
      <c r="L465" s="194"/>
      <c r="M465" s="159" t="s">
        <v>1885</v>
      </c>
      <c r="N465"/>
      <c r="O465" s="194"/>
      <c r="P465" s="159" t="s">
        <v>66</v>
      </c>
      <c r="Q465" s="192"/>
      <c r="R465" s="199" t="str">
        <f>IF(promesas[[#This Row],[Fecha de Pago]]="", "", TEXT(promesas[[#This Row],[Fecha de Pago]], "mmm"))</f>
        <v/>
      </c>
      <c r="S465" s="12" t="str">
        <f>IF(promesas[[#This Row],[Fecha  promesa de pago]]="", "", TEXT(promesas[[#This Row],[Fecha  promesa de pago]], "mmm"))</f>
        <v/>
      </c>
      <c r="T465" s="13" t="str">
        <f>IF(promesas[[#This Row],[Fecha de Pago]]="", "", TEXT(promesas[[#This Row],[Fecha de Pago]], "dd/mmm"))</f>
        <v/>
      </c>
      <c r="U465" s="13" t="str">
        <f>IF(promesas[[#This Row],[Fecha  promesa de pago]]="", "", TEXT(promesas[[#This Row],[Fecha  promesa de pago]], "dd/mmm"))</f>
        <v/>
      </c>
      <c r="V465" s="14" t="str">
        <f>IF(LEN(TRIM(promesas[[#This Row],[Fecha  promesa de pago]]))&gt;0,1,"")</f>
        <v/>
      </c>
      <c r="W465" s="14" t="str">
        <f>IF(LEN(TRIM(promesas[[#This Row],[Fecha de Pago]]))&gt;0,1,"")</f>
        <v/>
      </c>
    </row>
    <row r="466" spans="1:23" ht="15.75" customHeight="1" x14ac:dyDescent="0.25">
      <c r="A466" s="11" t="str">
        <f>TEXT(promesas[[#This Row],[Marca temporal]],"dd/mmm")</f>
        <v>13/may</v>
      </c>
      <c r="B466" s="189">
        <v>46155.405521319444</v>
      </c>
      <c r="C466" s="190" t="s">
        <v>1897</v>
      </c>
      <c r="D466" s="190">
        <v>69035704</v>
      </c>
      <c r="E466" s="191">
        <v>361073850000</v>
      </c>
      <c r="F466" s="190" t="s">
        <v>5561</v>
      </c>
      <c r="G466" s="190" t="s">
        <v>1886</v>
      </c>
      <c r="H466" s="192" t="s">
        <v>1883</v>
      </c>
      <c r="I466" s="193" t="s">
        <v>1887</v>
      </c>
      <c r="J466" s="198"/>
      <c r="K466"/>
      <c r="L466" s="194"/>
      <c r="M466" s="159" t="s">
        <v>1885</v>
      </c>
      <c r="N466"/>
      <c r="O466" s="194"/>
      <c r="P466" s="159" t="s">
        <v>66</v>
      </c>
      <c r="Q466" s="192"/>
      <c r="R466" s="199" t="str">
        <f>IF(promesas[[#This Row],[Fecha de Pago]]="", "", TEXT(promesas[[#This Row],[Fecha de Pago]], "mmm"))</f>
        <v/>
      </c>
      <c r="S466" s="12" t="str">
        <f>IF(promesas[[#This Row],[Fecha  promesa de pago]]="", "", TEXT(promesas[[#This Row],[Fecha  promesa de pago]], "mmm"))</f>
        <v/>
      </c>
      <c r="T466" s="13" t="str">
        <f>IF(promesas[[#This Row],[Fecha de Pago]]="", "", TEXT(promesas[[#This Row],[Fecha de Pago]], "dd/mmm"))</f>
        <v/>
      </c>
      <c r="U466" s="13" t="str">
        <f>IF(promesas[[#This Row],[Fecha  promesa de pago]]="", "", TEXT(promesas[[#This Row],[Fecha  promesa de pago]], "dd/mmm"))</f>
        <v/>
      </c>
      <c r="V466" s="14" t="str">
        <f>IF(LEN(TRIM(promesas[[#This Row],[Fecha  promesa de pago]]))&gt;0,1,"")</f>
        <v/>
      </c>
      <c r="W466" s="14" t="str">
        <f>IF(LEN(TRIM(promesas[[#This Row],[Fecha de Pago]]))&gt;0,1,"")</f>
        <v/>
      </c>
    </row>
    <row r="467" spans="1:23" ht="15.75" customHeight="1" x14ac:dyDescent="0.25">
      <c r="A467" s="11" t="str">
        <f>TEXT(promesas[[#This Row],[Marca temporal]],"dd/mmm")</f>
        <v>13/may</v>
      </c>
      <c r="B467" s="189">
        <v>46155.408576423608</v>
      </c>
      <c r="C467" s="190" t="s">
        <v>1897</v>
      </c>
      <c r="D467" s="190">
        <v>69092525</v>
      </c>
      <c r="E467" s="191">
        <v>367043220000</v>
      </c>
      <c r="F467" s="190" t="s">
        <v>4108</v>
      </c>
      <c r="G467" s="190" t="s">
        <v>1886</v>
      </c>
      <c r="H467" s="192" t="s">
        <v>1883</v>
      </c>
      <c r="I467" s="193" t="s">
        <v>1895</v>
      </c>
      <c r="J467" s="198"/>
      <c r="K467"/>
      <c r="L467" s="194"/>
      <c r="M467" s="159" t="s">
        <v>1885</v>
      </c>
      <c r="N467"/>
      <c r="O467" s="194"/>
      <c r="P467" s="159" t="s">
        <v>66</v>
      </c>
      <c r="Q467" s="192"/>
      <c r="R467" s="199" t="str">
        <f>IF(promesas[[#This Row],[Fecha de Pago]]="", "", TEXT(promesas[[#This Row],[Fecha de Pago]], "mmm"))</f>
        <v/>
      </c>
      <c r="S467" s="12" t="str">
        <f>IF(promesas[[#This Row],[Fecha  promesa de pago]]="", "", TEXT(promesas[[#This Row],[Fecha  promesa de pago]], "mmm"))</f>
        <v/>
      </c>
      <c r="T467" s="13" t="str">
        <f>IF(promesas[[#This Row],[Fecha de Pago]]="", "", TEXT(promesas[[#This Row],[Fecha de Pago]], "dd/mmm"))</f>
        <v/>
      </c>
      <c r="U467" s="13" t="str">
        <f>IF(promesas[[#This Row],[Fecha  promesa de pago]]="", "", TEXT(promesas[[#This Row],[Fecha  promesa de pago]], "dd/mmm"))</f>
        <v/>
      </c>
      <c r="V467" s="14" t="str">
        <f>IF(LEN(TRIM(promesas[[#This Row],[Fecha  promesa de pago]]))&gt;0,1,"")</f>
        <v/>
      </c>
      <c r="W467" s="14" t="str">
        <f>IF(LEN(TRIM(promesas[[#This Row],[Fecha de Pago]]))&gt;0,1,"")</f>
        <v/>
      </c>
    </row>
    <row r="468" spans="1:23" ht="15.75" customHeight="1" x14ac:dyDescent="0.25">
      <c r="A468" s="11" t="str">
        <f>TEXT(promesas[[#This Row],[Marca temporal]],"dd/mmm")</f>
        <v>13/may</v>
      </c>
      <c r="B468" s="189">
        <v>46155.412833773153</v>
      </c>
      <c r="C468" s="190" t="s">
        <v>1897</v>
      </c>
      <c r="D468" s="190">
        <v>69100559</v>
      </c>
      <c r="E468" s="191">
        <v>362084080000</v>
      </c>
      <c r="F468" s="190" t="s">
        <v>5570</v>
      </c>
      <c r="G468" s="190" t="s">
        <v>1886</v>
      </c>
      <c r="H468" s="192" t="s">
        <v>1891</v>
      </c>
      <c r="I468" s="193" t="s">
        <v>1887</v>
      </c>
      <c r="J468" s="198"/>
      <c r="K468"/>
      <c r="L468" s="194"/>
      <c r="M468" s="159" t="s">
        <v>1885</v>
      </c>
      <c r="N468"/>
      <c r="O468" s="194"/>
      <c r="P468" s="159" t="s">
        <v>66</v>
      </c>
      <c r="Q468" s="192"/>
      <c r="R468" s="199" t="str">
        <f>IF(promesas[[#This Row],[Fecha de Pago]]="", "", TEXT(promesas[[#This Row],[Fecha de Pago]], "mmm"))</f>
        <v/>
      </c>
      <c r="S468" s="12" t="str">
        <f>IF(promesas[[#This Row],[Fecha  promesa de pago]]="", "", TEXT(promesas[[#This Row],[Fecha  promesa de pago]], "mmm"))</f>
        <v/>
      </c>
      <c r="T468" s="13" t="str">
        <f>IF(promesas[[#This Row],[Fecha de Pago]]="", "", TEXT(promesas[[#This Row],[Fecha de Pago]], "dd/mmm"))</f>
        <v/>
      </c>
      <c r="U468" s="13" t="str">
        <f>IF(promesas[[#This Row],[Fecha  promesa de pago]]="", "", TEXT(promesas[[#This Row],[Fecha  promesa de pago]], "dd/mmm"))</f>
        <v/>
      </c>
      <c r="V468" s="14" t="str">
        <f>IF(LEN(TRIM(promesas[[#This Row],[Fecha  promesa de pago]]))&gt;0,1,"")</f>
        <v/>
      </c>
      <c r="W468" s="14" t="str">
        <f>IF(LEN(TRIM(promesas[[#This Row],[Fecha de Pago]]))&gt;0,1,"")</f>
        <v/>
      </c>
    </row>
    <row r="469" spans="1:23" ht="15.75" customHeight="1" x14ac:dyDescent="0.25">
      <c r="A469" s="11" t="str">
        <f>TEXT(promesas[[#This Row],[Marca temporal]],"dd/mmm")</f>
        <v>13/may</v>
      </c>
      <c r="B469" s="189">
        <v>46155.415654143522</v>
      </c>
      <c r="C469" s="190" t="s">
        <v>1897</v>
      </c>
      <c r="D469" s="190">
        <v>69143489</v>
      </c>
      <c r="E469" s="191">
        <v>361004700000</v>
      </c>
      <c r="F469" s="190" t="s">
        <v>108</v>
      </c>
      <c r="G469" s="190" t="s">
        <v>1886</v>
      </c>
      <c r="H469" s="192" t="s">
        <v>1891</v>
      </c>
      <c r="I469" s="193" t="s">
        <v>1884</v>
      </c>
      <c r="J469" s="198"/>
      <c r="K469"/>
      <c r="L469" s="194"/>
      <c r="M469" s="159" t="s">
        <v>1885</v>
      </c>
      <c r="N469"/>
      <c r="O469" s="194"/>
      <c r="P469" s="159" t="s">
        <v>66</v>
      </c>
      <c r="Q469" s="192"/>
      <c r="R469" s="199" t="str">
        <f>IF(promesas[[#This Row],[Fecha de Pago]]="", "", TEXT(promesas[[#This Row],[Fecha de Pago]], "mmm"))</f>
        <v/>
      </c>
      <c r="S469" s="12" t="str">
        <f>IF(promesas[[#This Row],[Fecha  promesa de pago]]="", "", TEXT(promesas[[#This Row],[Fecha  promesa de pago]], "mmm"))</f>
        <v/>
      </c>
      <c r="T469" s="13" t="str">
        <f>IF(promesas[[#This Row],[Fecha de Pago]]="", "", TEXT(promesas[[#This Row],[Fecha de Pago]], "dd/mmm"))</f>
        <v/>
      </c>
      <c r="U469" s="13" t="str">
        <f>IF(promesas[[#This Row],[Fecha  promesa de pago]]="", "", TEXT(promesas[[#This Row],[Fecha  promesa de pago]], "dd/mmm"))</f>
        <v/>
      </c>
      <c r="V469" s="14" t="str">
        <f>IF(LEN(TRIM(promesas[[#This Row],[Fecha  promesa de pago]]))&gt;0,1,"")</f>
        <v/>
      </c>
      <c r="W469" s="14" t="str">
        <f>IF(LEN(TRIM(promesas[[#This Row],[Fecha de Pago]]))&gt;0,1,"")</f>
        <v/>
      </c>
    </row>
    <row r="470" spans="1:23" ht="15.75" customHeight="1" x14ac:dyDescent="0.25">
      <c r="A470" s="11" t="str">
        <f>TEXT(promesas[[#This Row],[Marca temporal]],"dd/mmm")</f>
        <v>13/may</v>
      </c>
      <c r="B470" s="189">
        <v>46155.41950668981</v>
      </c>
      <c r="C470" s="190" t="s">
        <v>1897</v>
      </c>
      <c r="D470" s="190">
        <v>69185227</v>
      </c>
      <c r="E470" s="191">
        <v>363005140000</v>
      </c>
      <c r="F470" s="190" t="s">
        <v>5576</v>
      </c>
      <c r="G470" s="190" t="s">
        <v>1886</v>
      </c>
      <c r="H470" s="192" t="s">
        <v>1883</v>
      </c>
      <c r="I470" s="193" t="s">
        <v>1892</v>
      </c>
      <c r="J470" s="198"/>
      <c r="K470"/>
      <c r="L470" s="194"/>
      <c r="M470" s="159" t="s">
        <v>1885</v>
      </c>
      <c r="N470"/>
      <c r="O470" s="194"/>
      <c r="P470" t="s">
        <v>261</v>
      </c>
      <c r="Q470" s="192"/>
      <c r="R470" s="199" t="str">
        <f>IF(promesas[[#This Row],[Fecha de Pago]]="", "", TEXT(promesas[[#This Row],[Fecha de Pago]], "mmm"))</f>
        <v/>
      </c>
      <c r="S470" s="12" t="str">
        <f>IF(promesas[[#This Row],[Fecha  promesa de pago]]="", "", TEXT(promesas[[#This Row],[Fecha  promesa de pago]], "mmm"))</f>
        <v/>
      </c>
      <c r="T470" s="13" t="str">
        <f>IF(promesas[[#This Row],[Fecha de Pago]]="", "", TEXT(promesas[[#This Row],[Fecha de Pago]], "dd/mmm"))</f>
        <v/>
      </c>
      <c r="U470" s="13" t="str">
        <f>IF(promesas[[#This Row],[Fecha  promesa de pago]]="", "", TEXT(promesas[[#This Row],[Fecha  promesa de pago]], "dd/mmm"))</f>
        <v/>
      </c>
      <c r="V470" s="14" t="str">
        <f>IF(LEN(TRIM(promesas[[#This Row],[Fecha  promesa de pago]]))&gt;0,1,"")</f>
        <v/>
      </c>
      <c r="W470" s="14" t="str">
        <f>IF(LEN(TRIM(promesas[[#This Row],[Fecha de Pago]]))&gt;0,1,"")</f>
        <v/>
      </c>
    </row>
    <row r="471" spans="1:23" ht="15.75" customHeight="1" x14ac:dyDescent="0.25">
      <c r="A471" s="11" t="str">
        <f>TEXT(promesas[[#This Row],[Marca temporal]],"dd/mmm")</f>
        <v>13/may</v>
      </c>
      <c r="B471" s="189">
        <v>46155.422933819442</v>
      </c>
      <c r="C471" s="190" t="s">
        <v>1897</v>
      </c>
      <c r="D471" s="190">
        <v>69304080</v>
      </c>
      <c r="E471" s="191">
        <v>352382530000</v>
      </c>
      <c r="F471" s="190" t="s">
        <v>3859</v>
      </c>
      <c r="G471" s="190" t="s">
        <v>1886</v>
      </c>
      <c r="H471" s="192" t="s">
        <v>1883</v>
      </c>
      <c r="I471" s="193" t="s">
        <v>1888</v>
      </c>
      <c r="J471" s="198"/>
      <c r="K471"/>
      <c r="L471" s="194"/>
      <c r="M471" s="159" t="s">
        <v>1889</v>
      </c>
      <c r="N471" s="161">
        <v>46153</v>
      </c>
      <c r="O471" s="169">
        <v>30.44</v>
      </c>
      <c r="P471" s="159" t="s">
        <v>66</v>
      </c>
      <c r="Q471" s="192"/>
      <c r="R471" s="199" t="str">
        <f>IF(promesas[[#This Row],[Fecha de Pago]]="", "", TEXT(promesas[[#This Row],[Fecha de Pago]], "mmm"))</f>
        <v>may</v>
      </c>
      <c r="S471" s="12" t="str">
        <f>IF(promesas[[#This Row],[Fecha  promesa de pago]]="", "", TEXT(promesas[[#This Row],[Fecha  promesa de pago]], "mmm"))</f>
        <v/>
      </c>
      <c r="T471" s="13" t="str">
        <f>IF(promesas[[#This Row],[Fecha de Pago]]="", "", TEXT(promesas[[#This Row],[Fecha de Pago]], "dd/mmm"))</f>
        <v>11/may</v>
      </c>
      <c r="U471" s="13" t="str">
        <f>IF(promesas[[#This Row],[Fecha  promesa de pago]]="", "", TEXT(promesas[[#This Row],[Fecha  promesa de pago]], "dd/mmm"))</f>
        <v/>
      </c>
      <c r="V471" s="14" t="str">
        <f>IF(LEN(TRIM(promesas[[#This Row],[Fecha  promesa de pago]]))&gt;0,1,"")</f>
        <v/>
      </c>
      <c r="W471" s="14">
        <f>IF(LEN(TRIM(promesas[[#This Row],[Fecha de Pago]]))&gt;0,1,"")</f>
        <v>1</v>
      </c>
    </row>
    <row r="472" spans="1:23" ht="15.75" customHeight="1" x14ac:dyDescent="0.25">
      <c r="A472" s="11" t="str">
        <f>TEXT(promesas[[#This Row],[Marca temporal]],"dd/mmm")</f>
        <v>13/may</v>
      </c>
      <c r="B472" s="189">
        <v>46155.425717673614</v>
      </c>
      <c r="C472" s="190" t="s">
        <v>1897</v>
      </c>
      <c r="D472" s="190">
        <v>69332905</v>
      </c>
      <c r="E472" s="191">
        <v>366017230000</v>
      </c>
      <c r="F472" s="190" t="s">
        <v>5592</v>
      </c>
      <c r="G472" s="190" t="s">
        <v>1886</v>
      </c>
      <c r="H472" s="192" t="s">
        <v>1883</v>
      </c>
      <c r="I472" s="193" t="s">
        <v>1894</v>
      </c>
      <c r="J472" s="198"/>
      <c r="K472"/>
      <c r="L472" s="194"/>
      <c r="M472" s="159" t="s">
        <v>1885</v>
      </c>
      <c r="N472"/>
      <c r="O472" s="194"/>
      <c r="P472" t="s">
        <v>261</v>
      </c>
      <c r="Q472" s="192"/>
      <c r="R472" s="199" t="str">
        <f>IF(promesas[[#This Row],[Fecha de Pago]]="", "", TEXT(promesas[[#This Row],[Fecha de Pago]], "mmm"))</f>
        <v/>
      </c>
      <c r="S472" s="12" t="str">
        <f>IF(promesas[[#This Row],[Fecha  promesa de pago]]="", "", TEXT(promesas[[#This Row],[Fecha  promesa de pago]], "mmm"))</f>
        <v/>
      </c>
      <c r="T472" s="13" t="str">
        <f>IF(promesas[[#This Row],[Fecha de Pago]]="", "", TEXT(promesas[[#This Row],[Fecha de Pago]], "dd/mmm"))</f>
        <v/>
      </c>
      <c r="U472" s="13" t="str">
        <f>IF(promesas[[#This Row],[Fecha  promesa de pago]]="", "", TEXT(promesas[[#This Row],[Fecha  promesa de pago]], "dd/mmm"))</f>
        <v/>
      </c>
      <c r="V472" s="14" t="str">
        <f>IF(LEN(TRIM(promesas[[#This Row],[Fecha  promesa de pago]]))&gt;0,1,"")</f>
        <v/>
      </c>
      <c r="W472" s="14" t="str">
        <f>IF(LEN(TRIM(promesas[[#This Row],[Fecha de Pago]]))&gt;0,1,"")</f>
        <v/>
      </c>
    </row>
    <row r="473" spans="1:23" ht="15.75" customHeight="1" x14ac:dyDescent="0.25">
      <c r="A473" s="11" t="str">
        <f>TEXT(promesas[[#This Row],[Marca temporal]],"dd/mmm")</f>
        <v>13/may</v>
      </c>
      <c r="B473" s="189">
        <v>46155.428729606487</v>
      </c>
      <c r="C473" s="190" t="s">
        <v>1897</v>
      </c>
      <c r="D473" s="190">
        <v>69360050</v>
      </c>
      <c r="E473" s="191">
        <v>358382810000</v>
      </c>
      <c r="F473" s="190" t="s">
        <v>5597</v>
      </c>
      <c r="G473" s="190" t="s">
        <v>1886</v>
      </c>
      <c r="H473" s="192" t="s">
        <v>1883</v>
      </c>
      <c r="I473" s="193" t="s">
        <v>1887</v>
      </c>
      <c r="J473" s="198"/>
      <c r="K473"/>
      <c r="L473" s="194"/>
      <c r="M473" s="159" t="s">
        <v>1885</v>
      </c>
      <c r="N473"/>
      <c r="O473" s="194"/>
      <c r="P473" t="s">
        <v>261</v>
      </c>
      <c r="Q473" s="192"/>
      <c r="R473" s="199" t="str">
        <f>IF(promesas[[#This Row],[Fecha de Pago]]="", "", TEXT(promesas[[#This Row],[Fecha de Pago]], "mmm"))</f>
        <v/>
      </c>
      <c r="S473" s="12" t="str">
        <f>IF(promesas[[#This Row],[Fecha  promesa de pago]]="", "", TEXT(promesas[[#This Row],[Fecha  promesa de pago]], "mmm"))</f>
        <v/>
      </c>
      <c r="T473" s="13" t="str">
        <f>IF(promesas[[#This Row],[Fecha de Pago]]="", "", TEXT(promesas[[#This Row],[Fecha de Pago]], "dd/mmm"))</f>
        <v/>
      </c>
      <c r="U473" s="13" t="str">
        <f>IF(promesas[[#This Row],[Fecha  promesa de pago]]="", "", TEXT(promesas[[#This Row],[Fecha  promesa de pago]], "dd/mmm"))</f>
        <v/>
      </c>
      <c r="V473" s="14" t="str">
        <f>IF(LEN(TRIM(promesas[[#This Row],[Fecha  promesa de pago]]))&gt;0,1,"")</f>
        <v/>
      </c>
      <c r="W473" s="14" t="str">
        <f>IF(LEN(TRIM(promesas[[#This Row],[Fecha de Pago]]))&gt;0,1,"")</f>
        <v/>
      </c>
    </row>
    <row r="474" spans="1:23" ht="15.75" customHeight="1" x14ac:dyDescent="0.25">
      <c r="A474" s="11" t="str">
        <f>TEXT(promesas[[#This Row],[Marca temporal]],"dd/mmm")</f>
        <v>13/may</v>
      </c>
      <c r="B474" s="189">
        <v>46155.429787881949</v>
      </c>
      <c r="C474" s="190" t="s">
        <v>1897</v>
      </c>
      <c r="D474" s="190">
        <v>69387381</v>
      </c>
      <c r="E474" s="191">
        <v>359356930000</v>
      </c>
      <c r="F474" s="190" t="s">
        <v>1476</v>
      </c>
      <c r="G474" s="190" t="s">
        <v>1886</v>
      </c>
      <c r="H474" s="192" t="s">
        <v>1883</v>
      </c>
      <c r="I474" s="193" t="s">
        <v>1892</v>
      </c>
      <c r="J474" s="198"/>
      <c r="K474"/>
      <c r="L474" s="194"/>
      <c r="M474" s="159" t="s">
        <v>1885</v>
      </c>
      <c r="N474"/>
      <c r="O474" s="194"/>
      <c r="P474" s="159" t="s">
        <v>66</v>
      </c>
      <c r="Q474" s="192"/>
      <c r="R474" s="199" t="str">
        <f>IF(promesas[[#This Row],[Fecha de Pago]]="", "", TEXT(promesas[[#This Row],[Fecha de Pago]], "mmm"))</f>
        <v/>
      </c>
      <c r="S474" s="12" t="str">
        <f>IF(promesas[[#This Row],[Fecha  promesa de pago]]="", "", TEXT(promesas[[#This Row],[Fecha  promesa de pago]], "mmm"))</f>
        <v/>
      </c>
      <c r="T474" s="13" t="str">
        <f>IF(promesas[[#This Row],[Fecha de Pago]]="", "", TEXT(promesas[[#This Row],[Fecha de Pago]], "dd/mmm"))</f>
        <v/>
      </c>
      <c r="U474" s="13" t="str">
        <f>IF(promesas[[#This Row],[Fecha  promesa de pago]]="", "", TEXT(promesas[[#This Row],[Fecha  promesa de pago]], "dd/mmm"))</f>
        <v/>
      </c>
      <c r="V474" s="14" t="str">
        <f>IF(LEN(TRIM(promesas[[#This Row],[Fecha  promesa de pago]]))&gt;0,1,"")</f>
        <v/>
      </c>
      <c r="W474" s="14" t="str">
        <f>IF(LEN(TRIM(promesas[[#This Row],[Fecha de Pago]]))&gt;0,1,"")</f>
        <v/>
      </c>
    </row>
    <row r="475" spans="1:23" ht="15.75" customHeight="1" x14ac:dyDescent="0.25">
      <c r="A475" s="11" t="str">
        <f>TEXT(promesas[[#This Row],[Marca temporal]],"dd/mmm")</f>
        <v>13/may</v>
      </c>
      <c r="B475" s="189">
        <v>46155.436750555557</v>
      </c>
      <c r="C475" s="190" t="s">
        <v>1897</v>
      </c>
      <c r="D475" s="190">
        <v>69393189</v>
      </c>
      <c r="E475" s="191">
        <v>354353480000</v>
      </c>
      <c r="F475" s="190" t="s">
        <v>582</v>
      </c>
      <c r="G475" s="190" t="s">
        <v>1886</v>
      </c>
      <c r="H475" s="192" t="s">
        <v>1883</v>
      </c>
      <c r="I475" s="193" t="s">
        <v>1884</v>
      </c>
      <c r="J475" s="198"/>
      <c r="K475" s="161">
        <v>46157</v>
      </c>
      <c r="L475" s="169">
        <v>30.81</v>
      </c>
      <c r="M475" s="159" t="s">
        <v>1885</v>
      </c>
      <c r="N475"/>
      <c r="O475" s="194"/>
      <c r="P475" t="s">
        <v>2230</v>
      </c>
      <c r="Q475" s="192"/>
      <c r="R475" s="199" t="str">
        <f>IF(promesas[[#This Row],[Fecha de Pago]]="", "", TEXT(promesas[[#This Row],[Fecha de Pago]], "mmm"))</f>
        <v/>
      </c>
      <c r="S475" s="12" t="str">
        <f>IF(promesas[[#This Row],[Fecha  promesa de pago]]="", "", TEXT(promesas[[#This Row],[Fecha  promesa de pago]], "mmm"))</f>
        <v>may</v>
      </c>
      <c r="T475" s="13" t="str">
        <f>IF(promesas[[#This Row],[Fecha de Pago]]="", "", TEXT(promesas[[#This Row],[Fecha de Pago]], "dd/mmm"))</f>
        <v/>
      </c>
      <c r="U475" s="13" t="str">
        <f>IF(promesas[[#This Row],[Fecha  promesa de pago]]="", "", TEXT(promesas[[#This Row],[Fecha  promesa de pago]], "dd/mmm"))</f>
        <v>15/may</v>
      </c>
      <c r="V475" s="14">
        <f>IF(LEN(TRIM(promesas[[#This Row],[Fecha  promesa de pago]]))&gt;0,1,"")</f>
        <v>1</v>
      </c>
      <c r="W475" s="14" t="str">
        <f>IF(LEN(TRIM(promesas[[#This Row],[Fecha de Pago]]))&gt;0,1,"")</f>
        <v/>
      </c>
    </row>
    <row r="476" spans="1:23" ht="15.75" customHeight="1" x14ac:dyDescent="0.25">
      <c r="A476" s="11" t="str">
        <f>TEXT(promesas[[#This Row],[Marca temporal]],"dd/mmm")</f>
        <v>13/may</v>
      </c>
      <c r="B476" s="189">
        <v>46155.438752696762</v>
      </c>
      <c r="C476" s="190" t="s">
        <v>1897</v>
      </c>
      <c r="D476" s="190">
        <v>69408166</v>
      </c>
      <c r="E476" s="191">
        <v>369084930000</v>
      </c>
      <c r="F476" s="190" t="s">
        <v>5601</v>
      </c>
      <c r="G476" s="190" t="s">
        <v>1886</v>
      </c>
      <c r="H476" s="192" t="s">
        <v>1883</v>
      </c>
      <c r="I476" s="193" t="s">
        <v>1895</v>
      </c>
      <c r="J476" s="198"/>
      <c r="K476"/>
      <c r="L476" s="194"/>
      <c r="M476" s="159" t="s">
        <v>1885</v>
      </c>
      <c r="N476"/>
      <c r="O476" s="194"/>
      <c r="P476" s="159" t="s">
        <v>66</v>
      </c>
      <c r="Q476" s="192"/>
      <c r="R476" s="199" t="str">
        <f>IF(promesas[[#This Row],[Fecha de Pago]]="", "", TEXT(promesas[[#This Row],[Fecha de Pago]], "mmm"))</f>
        <v/>
      </c>
      <c r="S476" s="12" t="str">
        <f>IF(promesas[[#This Row],[Fecha  promesa de pago]]="", "", TEXT(promesas[[#This Row],[Fecha  promesa de pago]], "mmm"))</f>
        <v/>
      </c>
      <c r="T476" s="13" t="str">
        <f>IF(promesas[[#This Row],[Fecha de Pago]]="", "", TEXT(promesas[[#This Row],[Fecha de Pago]], "dd/mmm"))</f>
        <v/>
      </c>
      <c r="U476" s="13" t="str">
        <f>IF(promesas[[#This Row],[Fecha  promesa de pago]]="", "", TEXT(promesas[[#This Row],[Fecha  promesa de pago]], "dd/mmm"))</f>
        <v/>
      </c>
      <c r="V476" s="14" t="str">
        <f>IF(LEN(TRIM(promesas[[#This Row],[Fecha  promesa de pago]]))&gt;0,1,"")</f>
        <v/>
      </c>
      <c r="W476" s="14" t="str">
        <f>IF(LEN(TRIM(promesas[[#This Row],[Fecha de Pago]]))&gt;0,1,"")</f>
        <v/>
      </c>
    </row>
    <row r="477" spans="1:23" ht="15.75" customHeight="1" x14ac:dyDescent="0.25">
      <c r="A477" s="11" t="str">
        <f>TEXT(promesas[[#This Row],[Marca temporal]],"dd/mmm")</f>
        <v>13/may</v>
      </c>
      <c r="B477" s="189">
        <v>46155.439513182871</v>
      </c>
      <c r="C477" s="190" t="s">
        <v>1897</v>
      </c>
      <c r="D477" s="190">
        <v>67927520</v>
      </c>
      <c r="E477" s="191">
        <v>369001490000</v>
      </c>
      <c r="F477" s="190" t="s">
        <v>230</v>
      </c>
      <c r="G477" s="190" t="s">
        <v>1886</v>
      </c>
      <c r="H477" s="192" t="s">
        <v>1883</v>
      </c>
      <c r="I477" s="193" t="s">
        <v>1892</v>
      </c>
      <c r="J477" s="198"/>
      <c r="K477"/>
      <c r="L477" s="194"/>
      <c r="M477" s="159" t="s">
        <v>1885</v>
      </c>
      <c r="N477"/>
      <c r="O477" s="194"/>
      <c r="P477" s="159" t="s">
        <v>66</v>
      </c>
      <c r="Q477" s="192"/>
      <c r="R477" s="199" t="str">
        <f>IF(promesas[[#This Row],[Fecha de Pago]]="", "", TEXT(promesas[[#This Row],[Fecha de Pago]], "mmm"))</f>
        <v/>
      </c>
      <c r="S477" s="12" t="str">
        <f>IF(promesas[[#This Row],[Fecha  promesa de pago]]="", "", TEXT(promesas[[#This Row],[Fecha  promesa de pago]], "mmm"))</f>
        <v/>
      </c>
      <c r="T477" s="13" t="str">
        <f>IF(promesas[[#This Row],[Fecha de Pago]]="", "", TEXT(promesas[[#This Row],[Fecha de Pago]], "dd/mmm"))</f>
        <v/>
      </c>
      <c r="U477" s="13" t="str">
        <f>IF(promesas[[#This Row],[Fecha  promesa de pago]]="", "", TEXT(promesas[[#This Row],[Fecha  promesa de pago]], "dd/mmm"))</f>
        <v/>
      </c>
      <c r="V477" s="14" t="str">
        <f>IF(LEN(TRIM(promesas[[#This Row],[Fecha  promesa de pago]]))&gt;0,1,"")</f>
        <v/>
      </c>
      <c r="W477" s="14" t="str">
        <f>IF(LEN(TRIM(promesas[[#This Row],[Fecha de Pago]]))&gt;0,1,"")</f>
        <v/>
      </c>
    </row>
    <row r="478" spans="1:23" ht="15.75" customHeight="1" x14ac:dyDescent="0.25">
      <c r="A478" s="11" t="str">
        <f>TEXT(promesas[[#This Row],[Marca temporal]],"dd/mmm")</f>
        <v>13/may</v>
      </c>
      <c r="B478" s="189">
        <v>46155.44150375</v>
      </c>
      <c r="C478" s="190" t="s">
        <v>1897</v>
      </c>
      <c r="D478" s="190">
        <v>68034721</v>
      </c>
      <c r="E478" s="191">
        <v>367052350000</v>
      </c>
      <c r="F478" s="190" t="s">
        <v>5450</v>
      </c>
      <c r="G478" s="190" t="s">
        <v>1886</v>
      </c>
      <c r="H478" s="192" t="s">
        <v>1883</v>
      </c>
      <c r="I478" s="193" t="s">
        <v>1893</v>
      </c>
      <c r="J478" s="198"/>
      <c r="K478"/>
      <c r="L478" s="194"/>
      <c r="M478" s="159" t="s">
        <v>1885</v>
      </c>
      <c r="N478"/>
      <c r="O478" s="194"/>
      <c r="P478" s="159" t="s">
        <v>66</v>
      </c>
      <c r="Q478" s="192"/>
      <c r="R478" s="199" t="str">
        <f>IF(promesas[[#This Row],[Fecha de Pago]]="", "", TEXT(promesas[[#This Row],[Fecha de Pago]], "mmm"))</f>
        <v/>
      </c>
      <c r="S478" s="12" t="str">
        <f>IF(promesas[[#This Row],[Fecha  promesa de pago]]="", "", TEXT(promesas[[#This Row],[Fecha  promesa de pago]], "mmm"))</f>
        <v/>
      </c>
      <c r="T478" s="13" t="str">
        <f>IF(promesas[[#This Row],[Fecha de Pago]]="", "", TEXT(promesas[[#This Row],[Fecha de Pago]], "dd/mmm"))</f>
        <v/>
      </c>
      <c r="U478" s="13" t="str">
        <f>IF(promesas[[#This Row],[Fecha  promesa de pago]]="", "", TEXT(promesas[[#This Row],[Fecha  promesa de pago]], "dd/mmm"))</f>
        <v/>
      </c>
      <c r="V478" s="14" t="str">
        <f>IF(LEN(TRIM(promesas[[#This Row],[Fecha  promesa de pago]]))&gt;0,1,"")</f>
        <v/>
      </c>
      <c r="W478" s="14" t="str">
        <f>IF(LEN(TRIM(promesas[[#This Row],[Fecha de Pago]]))&gt;0,1,"")</f>
        <v/>
      </c>
    </row>
    <row r="479" spans="1:23" ht="15.75" customHeight="1" x14ac:dyDescent="0.25">
      <c r="A479" s="11" t="str">
        <f>TEXT(promesas[[#This Row],[Marca temporal]],"dd/mmm")</f>
        <v>13/may</v>
      </c>
      <c r="B479" s="189">
        <v>46155.44369763889</v>
      </c>
      <c r="C479" s="190" t="s">
        <v>1897</v>
      </c>
      <c r="D479" s="190">
        <v>68390878</v>
      </c>
      <c r="E479" s="191">
        <v>364069810000</v>
      </c>
      <c r="F479" s="190" t="s">
        <v>5491</v>
      </c>
      <c r="G479" s="190" t="s">
        <v>1886</v>
      </c>
      <c r="H479" s="192" t="s">
        <v>1883</v>
      </c>
      <c r="I479" s="193" t="s">
        <v>1887</v>
      </c>
      <c r="J479" s="198"/>
      <c r="K479"/>
      <c r="L479" s="194"/>
      <c r="M479" s="159" t="s">
        <v>1885</v>
      </c>
      <c r="N479"/>
      <c r="O479" s="194"/>
      <c r="P479" s="159" t="s">
        <v>66</v>
      </c>
      <c r="Q479" s="192"/>
      <c r="R479" s="199" t="str">
        <f>IF(promesas[[#This Row],[Fecha de Pago]]="", "", TEXT(promesas[[#This Row],[Fecha de Pago]], "mmm"))</f>
        <v/>
      </c>
      <c r="S479" s="12" t="str">
        <f>IF(promesas[[#This Row],[Fecha  promesa de pago]]="", "", TEXT(promesas[[#This Row],[Fecha  promesa de pago]], "mmm"))</f>
        <v/>
      </c>
      <c r="T479" s="13" t="str">
        <f>IF(promesas[[#This Row],[Fecha de Pago]]="", "", TEXT(promesas[[#This Row],[Fecha de Pago]], "dd/mmm"))</f>
        <v/>
      </c>
      <c r="U479" s="13" t="str">
        <f>IF(promesas[[#This Row],[Fecha  promesa de pago]]="", "", TEXT(promesas[[#This Row],[Fecha  promesa de pago]], "dd/mmm"))</f>
        <v/>
      </c>
      <c r="V479" s="14" t="str">
        <f>IF(LEN(TRIM(promesas[[#This Row],[Fecha  promesa de pago]]))&gt;0,1,"")</f>
        <v/>
      </c>
      <c r="W479" s="14" t="str">
        <f>IF(LEN(TRIM(promesas[[#This Row],[Fecha de Pago]]))&gt;0,1,"")</f>
        <v/>
      </c>
    </row>
    <row r="480" spans="1:23" ht="15.75" customHeight="1" x14ac:dyDescent="0.25">
      <c r="A480" s="11" t="str">
        <f>TEXT(promesas[[#This Row],[Marca temporal]],"dd/mmm")</f>
        <v>13/may</v>
      </c>
      <c r="B480" s="189">
        <v>46155.444853854162</v>
      </c>
      <c r="C480" s="190" t="s">
        <v>1897</v>
      </c>
      <c r="D480" s="190">
        <v>69470413</v>
      </c>
      <c r="E480" s="191">
        <v>363049680000</v>
      </c>
      <c r="F480" s="190" t="s">
        <v>5609</v>
      </c>
      <c r="G480" s="190" t="s">
        <v>1886</v>
      </c>
      <c r="H480" s="192" t="s">
        <v>1883</v>
      </c>
      <c r="I480" s="193" t="s">
        <v>1893</v>
      </c>
      <c r="J480" s="198"/>
      <c r="K480"/>
      <c r="L480" s="194"/>
      <c r="M480" s="159" t="s">
        <v>1885</v>
      </c>
      <c r="N480"/>
      <c r="O480" s="194"/>
      <c r="P480" s="159" t="s">
        <v>66</v>
      </c>
      <c r="Q480" s="192"/>
      <c r="R480" s="199" t="str">
        <f>IF(promesas[[#This Row],[Fecha de Pago]]="", "", TEXT(promesas[[#This Row],[Fecha de Pago]], "mmm"))</f>
        <v/>
      </c>
      <c r="S480" s="12" t="str">
        <f>IF(promesas[[#This Row],[Fecha  promesa de pago]]="", "", TEXT(promesas[[#This Row],[Fecha  promesa de pago]], "mmm"))</f>
        <v/>
      </c>
      <c r="T480" s="13" t="str">
        <f>IF(promesas[[#This Row],[Fecha de Pago]]="", "", TEXT(promesas[[#This Row],[Fecha de Pago]], "dd/mmm"))</f>
        <v/>
      </c>
      <c r="U480" s="13" t="str">
        <f>IF(promesas[[#This Row],[Fecha  promesa de pago]]="", "", TEXT(promesas[[#This Row],[Fecha  promesa de pago]], "dd/mmm"))</f>
        <v/>
      </c>
      <c r="V480" s="14" t="str">
        <f>IF(LEN(TRIM(promesas[[#This Row],[Fecha  promesa de pago]]))&gt;0,1,"")</f>
        <v/>
      </c>
      <c r="W480" s="14" t="str">
        <f>IF(LEN(TRIM(promesas[[#This Row],[Fecha de Pago]]))&gt;0,1,"")</f>
        <v/>
      </c>
    </row>
    <row r="481" spans="1:23" ht="15.75" customHeight="1" x14ac:dyDescent="0.25">
      <c r="A481" s="11" t="str">
        <f>TEXT(promesas[[#This Row],[Marca temporal]],"dd/mmm")</f>
        <v>13/may</v>
      </c>
      <c r="B481" s="189">
        <v>46155.45370445602</v>
      </c>
      <c r="C481" s="190" t="s">
        <v>1897</v>
      </c>
      <c r="D481" s="190">
        <v>69481398</v>
      </c>
      <c r="E481" s="191">
        <v>224005930000</v>
      </c>
      <c r="F481" s="190" t="s">
        <v>5611</v>
      </c>
      <c r="G481" s="190" t="s">
        <v>1886</v>
      </c>
      <c r="H481" s="192" t="s">
        <v>1883</v>
      </c>
      <c r="I481" s="193" t="s">
        <v>1887</v>
      </c>
      <c r="J481" s="198"/>
      <c r="K481"/>
      <c r="L481" s="194"/>
      <c r="M481" s="159" t="s">
        <v>1885</v>
      </c>
      <c r="N481"/>
      <c r="O481" s="194"/>
      <c r="P481" s="159" t="s">
        <v>66</v>
      </c>
      <c r="Q481" s="192"/>
      <c r="R481" s="199" t="str">
        <f>IF(promesas[[#This Row],[Fecha de Pago]]="", "", TEXT(promesas[[#This Row],[Fecha de Pago]], "mmm"))</f>
        <v/>
      </c>
      <c r="S481" s="12" t="str">
        <f>IF(promesas[[#This Row],[Fecha  promesa de pago]]="", "", TEXT(promesas[[#This Row],[Fecha  promesa de pago]], "mmm"))</f>
        <v/>
      </c>
      <c r="T481" s="13" t="str">
        <f>IF(promesas[[#This Row],[Fecha de Pago]]="", "", TEXT(promesas[[#This Row],[Fecha de Pago]], "dd/mmm"))</f>
        <v/>
      </c>
      <c r="U481" s="13" t="str">
        <f>IF(promesas[[#This Row],[Fecha  promesa de pago]]="", "", TEXT(promesas[[#This Row],[Fecha  promesa de pago]], "dd/mmm"))</f>
        <v/>
      </c>
      <c r="V481" s="14" t="str">
        <f>IF(LEN(TRIM(promesas[[#This Row],[Fecha  promesa de pago]]))&gt;0,1,"")</f>
        <v/>
      </c>
      <c r="W481" s="14" t="str">
        <f>IF(LEN(TRIM(promesas[[#This Row],[Fecha de Pago]]))&gt;0,1,"")</f>
        <v/>
      </c>
    </row>
    <row r="482" spans="1:23" ht="15.75" customHeight="1" x14ac:dyDescent="0.25">
      <c r="A482" s="11" t="str">
        <f>TEXT(promesas[[#This Row],[Marca temporal]],"dd/mmm")</f>
        <v>13/may</v>
      </c>
      <c r="B482" s="189">
        <v>46155.456081863427</v>
      </c>
      <c r="C482" s="190" t="s">
        <v>1897</v>
      </c>
      <c r="D482" s="190">
        <v>69543059</v>
      </c>
      <c r="E482" s="191">
        <v>366003620000</v>
      </c>
      <c r="F482" s="190" t="s">
        <v>5615</v>
      </c>
      <c r="G482" s="190" t="s">
        <v>1886</v>
      </c>
      <c r="H482" s="192" t="s">
        <v>1883</v>
      </c>
      <c r="I482" s="193" t="s">
        <v>1887</v>
      </c>
      <c r="J482" s="198"/>
      <c r="K482"/>
      <c r="L482" s="194"/>
      <c r="M482" s="159" t="s">
        <v>1885</v>
      </c>
      <c r="N482"/>
      <c r="O482" s="194"/>
      <c r="P482" t="s">
        <v>261</v>
      </c>
      <c r="Q482" s="192"/>
      <c r="R482" s="199" t="str">
        <f>IF(promesas[[#This Row],[Fecha de Pago]]="", "", TEXT(promesas[[#This Row],[Fecha de Pago]], "mmm"))</f>
        <v/>
      </c>
      <c r="S482" s="12" t="str">
        <f>IF(promesas[[#This Row],[Fecha  promesa de pago]]="", "", TEXT(promesas[[#This Row],[Fecha  promesa de pago]], "mmm"))</f>
        <v/>
      </c>
      <c r="T482" s="13" t="str">
        <f>IF(promesas[[#This Row],[Fecha de Pago]]="", "", TEXT(promesas[[#This Row],[Fecha de Pago]], "dd/mmm"))</f>
        <v/>
      </c>
      <c r="U482" s="13" t="str">
        <f>IF(promesas[[#This Row],[Fecha  promesa de pago]]="", "", TEXT(promesas[[#This Row],[Fecha  promesa de pago]], "dd/mmm"))</f>
        <v/>
      </c>
      <c r="V482" s="14" t="str">
        <f>IF(LEN(TRIM(promesas[[#This Row],[Fecha  promesa de pago]]))&gt;0,1,"")</f>
        <v/>
      </c>
      <c r="W482" s="14" t="str">
        <f>IF(LEN(TRIM(promesas[[#This Row],[Fecha de Pago]]))&gt;0,1,"")</f>
        <v/>
      </c>
    </row>
    <row r="483" spans="1:23" ht="15.75" customHeight="1" x14ac:dyDescent="0.25">
      <c r="A483" s="11" t="str">
        <f>TEXT(promesas[[#This Row],[Marca temporal]],"dd/mmm")</f>
        <v>13/may</v>
      </c>
      <c r="B483" s="189">
        <v>46155.459183287036</v>
      </c>
      <c r="C483" s="190" t="s">
        <v>1897</v>
      </c>
      <c r="D483" s="190">
        <v>69569872</v>
      </c>
      <c r="E483" s="191">
        <v>351353190000</v>
      </c>
      <c r="F483" s="190" t="s">
        <v>592</v>
      </c>
      <c r="G483" s="190" t="s">
        <v>1886</v>
      </c>
      <c r="H483" s="192" t="s">
        <v>1883</v>
      </c>
      <c r="I483" s="193" t="s">
        <v>1887</v>
      </c>
      <c r="J483" s="198"/>
      <c r="K483"/>
      <c r="L483" s="194"/>
      <c r="M483" s="159" t="s">
        <v>1885</v>
      </c>
      <c r="N483"/>
      <c r="O483" s="194"/>
      <c r="P483" t="s">
        <v>2230</v>
      </c>
      <c r="Q483" s="192"/>
      <c r="R483" s="199" t="str">
        <f>IF(promesas[[#This Row],[Fecha de Pago]]="", "", TEXT(promesas[[#This Row],[Fecha de Pago]], "mmm"))</f>
        <v/>
      </c>
      <c r="S483" s="12" t="str">
        <f>IF(promesas[[#This Row],[Fecha  promesa de pago]]="", "", TEXT(promesas[[#This Row],[Fecha  promesa de pago]], "mmm"))</f>
        <v/>
      </c>
      <c r="T483" s="13" t="str">
        <f>IF(promesas[[#This Row],[Fecha de Pago]]="", "", TEXT(promesas[[#This Row],[Fecha de Pago]], "dd/mmm"))</f>
        <v/>
      </c>
      <c r="U483" s="13" t="str">
        <f>IF(promesas[[#This Row],[Fecha  promesa de pago]]="", "", TEXT(promesas[[#This Row],[Fecha  promesa de pago]], "dd/mmm"))</f>
        <v/>
      </c>
      <c r="V483" s="14" t="str">
        <f>IF(LEN(TRIM(promesas[[#This Row],[Fecha  promesa de pago]]))&gt;0,1,"")</f>
        <v/>
      </c>
      <c r="W483" s="14" t="str">
        <f>IF(LEN(TRIM(promesas[[#This Row],[Fecha de Pago]]))&gt;0,1,"")</f>
        <v/>
      </c>
    </row>
    <row r="484" spans="1:23" ht="15.75" customHeight="1" x14ac:dyDescent="0.25">
      <c r="A484" s="11" t="str">
        <f>TEXT(promesas[[#This Row],[Marca temporal]],"dd/mmm")</f>
        <v>13/may</v>
      </c>
      <c r="B484" s="189">
        <v>46155.460681990742</v>
      </c>
      <c r="C484" s="190" t="s">
        <v>1897</v>
      </c>
      <c r="D484" s="190">
        <v>69636656</v>
      </c>
      <c r="E484" s="191">
        <v>368028370000</v>
      </c>
      <c r="F484" s="190" t="s">
        <v>4598</v>
      </c>
      <c r="G484" s="190" t="s">
        <v>1886</v>
      </c>
      <c r="H484" s="192" t="s">
        <v>1883</v>
      </c>
      <c r="I484" s="193" t="s">
        <v>1887</v>
      </c>
      <c r="J484" s="198"/>
      <c r="K484"/>
      <c r="L484" s="194"/>
      <c r="M484" s="159" t="s">
        <v>1885</v>
      </c>
      <c r="N484"/>
      <c r="O484" s="194"/>
      <c r="P484" t="s">
        <v>261</v>
      </c>
      <c r="Q484" s="192"/>
      <c r="R484" s="199" t="str">
        <f>IF(promesas[[#This Row],[Fecha de Pago]]="", "", TEXT(promesas[[#This Row],[Fecha de Pago]], "mmm"))</f>
        <v/>
      </c>
      <c r="S484" s="12" t="str">
        <f>IF(promesas[[#This Row],[Fecha  promesa de pago]]="", "", TEXT(promesas[[#This Row],[Fecha  promesa de pago]], "mmm"))</f>
        <v/>
      </c>
      <c r="T484" s="13" t="str">
        <f>IF(promesas[[#This Row],[Fecha de Pago]]="", "", TEXT(promesas[[#This Row],[Fecha de Pago]], "dd/mmm"))</f>
        <v/>
      </c>
      <c r="U484" s="13" t="str">
        <f>IF(promesas[[#This Row],[Fecha  promesa de pago]]="", "", TEXT(promesas[[#This Row],[Fecha  promesa de pago]], "dd/mmm"))</f>
        <v/>
      </c>
      <c r="V484" s="14" t="str">
        <f>IF(LEN(TRIM(promesas[[#This Row],[Fecha  promesa de pago]]))&gt;0,1,"")</f>
        <v/>
      </c>
      <c r="W484" s="14" t="str">
        <f>IF(LEN(TRIM(promesas[[#This Row],[Fecha de Pago]]))&gt;0,1,"")</f>
        <v/>
      </c>
    </row>
    <row r="485" spans="1:23" ht="15.75" customHeight="1" x14ac:dyDescent="0.25">
      <c r="A485" s="11" t="str">
        <f>TEXT(promesas[[#This Row],[Marca temporal]],"dd/mmm")</f>
        <v>13/may</v>
      </c>
      <c r="B485" s="189">
        <v>46155.463460949075</v>
      </c>
      <c r="C485" s="190" t="s">
        <v>1897</v>
      </c>
      <c r="D485" s="190">
        <v>69669701</v>
      </c>
      <c r="E485" s="191">
        <v>367037110000</v>
      </c>
      <c r="F485" s="190" t="s">
        <v>4089</v>
      </c>
      <c r="G485" s="190" t="s">
        <v>1886</v>
      </c>
      <c r="H485" s="192" t="s">
        <v>1891</v>
      </c>
      <c r="I485" s="193" t="s">
        <v>1887</v>
      </c>
      <c r="J485" s="198"/>
      <c r="K485"/>
      <c r="L485" s="194"/>
      <c r="M485" s="159" t="s">
        <v>1885</v>
      </c>
      <c r="N485"/>
      <c r="O485" s="194"/>
      <c r="P485" s="159" t="s">
        <v>66</v>
      </c>
      <c r="Q485" s="192"/>
      <c r="R485" s="199" t="str">
        <f>IF(promesas[[#This Row],[Fecha de Pago]]="", "", TEXT(promesas[[#This Row],[Fecha de Pago]], "mmm"))</f>
        <v/>
      </c>
      <c r="S485" s="12" t="str">
        <f>IF(promesas[[#This Row],[Fecha  promesa de pago]]="", "", TEXT(promesas[[#This Row],[Fecha  promesa de pago]], "mmm"))</f>
        <v/>
      </c>
      <c r="T485" s="13" t="str">
        <f>IF(promesas[[#This Row],[Fecha de Pago]]="", "", TEXT(promesas[[#This Row],[Fecha de Pago]], "dd/mmm"))</f>
        <v/>
      </c>
      <c r="U485" s="13" t="str">
        <f>IF(promesas[[#This Row],[Fecha  promesa de pago]]="", "", TEXT(promesas[[#This Row],[Fecha  promesa de pago]], "dd/mmm"))</f>
        <v/>
      </c>
      <c r="V485" s="14" t="str">
        <f>IF(LEN(TRIM(promesas[[#This Row],[Fecha  promesa de pago]]))&gt;0,1,"")</f>
        <v/>
      </c>
      <c r="W485" s="14" t="str">
        <f>IF(LEN(TRIM(promesas[[#This Row],[Fecha de Pago]]))&gt;0,1,"")</f>
        <v/>
      </c>
    </row>
    <row r="486" spans="1:23" ht="15.75" customHeight="1" x14ac:dyDescent="0.25">
      <c r="A486" s="11" t="str">
        <f>TEXT(promesas[[#This Row],[Marca temporal]],"dd/mmm")</f>
        <v>13/may</v>
      </c>
      <c r="B486" s="189">
        <v>46155.465553935181</v>
      </c>
      <c r="C486" s="190" t="s">
        <v>1897</v>
      </c>
      <c r="D486" s="190">
        <v>69741714</v>
      </c>
      <c r="E486" s="191">
        <v>357371870000</v>
      </c>
      <c r="F486" s="190" t="s">
        <v>5634</v>
      </c>
      <c r="G486" s="190" t="s">
        <v>1886</v>
      </c>
      <c r="H486" s="192" t="s">
        <v>1883</v>
      </c>
      <c r="I486" s="193" t="s">
        <v>1887</v>
      </c>
      <c r="J486" s="198"/>
      <c r="K486"/>
      <c r="L486" s="194"/>
      <c r="M486" s="159" t="s">
        <v>1885</v>
      </c>
      <c r="N486"/>
      <c r="O486" s="194"/>
      <c r="P486" t="s">
        <v>261</v>
      </c>
      <c r="Q486" s="192"/>
      <c r="R486" s="199" t="str">
        <f>IF(promesas[[#This Row],[Fecha de Pago]]="", "", TEXT(promesas[[#This Row],[Fecha de Pago]], "mmm"))</f>
        <v/>
      </c>
      <c r="S486" s="12" t="str">
        <f>IF(promesas[[#This Row],[Fecha  promesa de pago]]="", "", TEXT(promesas[[#This Row],[Fecha  promesa de pago]], "mmm"))</f>
        <v/>
      </c>
      <c r="T486" s="13" t="str">
        <f>IF(promesas[[#This Row],[Fecha de Pago]]="", "", TEXT(promesas[[#This Row],[Fecha de Pago]], "dd/mmm"))</f>
        <v/>
      </c>
      <c r="U486" s="13" t="str">
        <f>IF(promesas[[#This Row],[Fecha  promesa de pago]]="", "", TEXT(promesas[[#This Row],[Fecha  promesa de pago]], "dd/mmm"))</f>
        <v/>
      </c>
      <c r="V486" s="14" t="str">
        <f>IF(LEN(TRIM(promesas[[#This Row],[Fecha  promesa de pago]]))&gt;0,1,"")</f>
        <v/>
      </c>
      <c r="W486" s="14" t="str">
        <f>IF(LEN(TRIM(promesas[[#This Row],[Fecha de Pago]]))&gt;0,1,"")</f>
        <v/>
      </c>
    </row>
    <row r="487" spans="1:23" ht="15.75" customHeight="1" x14ac:dyDescent="0.25">
      <c r="A487" s="11" t="str">
        <f>TEXT(promesas[[#This Row],[Marca temporal]],"dd/mmm")</f>
        <v>13/may</v>
      </c>
      <c r="B487" s="189">
        <v>46155.468780844909</v>
      </c>
      <c r="C487" s="190" t="s">
        <v>1897</v>
      </c>
      <c r="D487" s="190">
        <v>69818907</v>
      </c>
      <c r="E487" s="191">
        <v>366069140000</v>
      </c>
      <c r="F487" s="190" t="s">
        <v>5642</v>
      </c>
      <c r="G487" s="190" t="s">
        <v>1886</v>
      </c>
      <c r="H487" s="192" t="s">
        <v>1883</v>
      </c>
      <c r="I487" s="193" t="s">
        <v>1894</v>
      </c>
      <c r="J487" s="198"/>
      <c r="K487"/>
      <c r="L487" s="194"/>
      <c r="M487" s="159" t="s">
        <v>1885</v>
      </c>
      <c r="N487"/>
      <c r="O487" s="194"/>
      <c r="P487" s="159" t="s">
        <v>66</v>
      </c>
      <c r="Q487" s="192"/>
      <c r="R487" s="199" t="str">
        <f>IF(promesas[[#This Row],[Fecha de Pago]]="", "", TEXT(promesas[[#This Row],[Fecha de Pago]], "mmm"))</f>
        <v/>
      </c>
      <c r="S487" s="12" t="str">
        <f>IF(promesas[[#This Row],[Fecha  promesa de pago]]="", "", TEXT(promesas[[#This Row],[Fecha  promesa de pago]], "mmm"))</f>
        <v/>
      </c>
      <c r="T487" s="13" t="str">
        <f>IF(promesas[[#This Row],[Fecha de Pago]]="", "", TEXT(promesas[[#This Row],[Fecha de Pago]], "dd/mmm"))</f>
        <v/>
      </c>
      <c r="U487" s="13" t="str">
        <f>IF(promesas[[#This Row],[Fecha  promesa de pago]]="", "", TEXT(promesas[[#This Row],[Fecha  promesa de pago]], "dd/mmm"))</f>
        <v/>
      </c>
      <c r="V487" s="14" t="str">
        <f>IF(LEN(TRIM(promesas[[#This Row],[Fecha  promesa de pago]]))&gt;0,1,"")</f>
        <v/>
      </c>
      <c r="W487" s="14" t="str">
        <f>IF(LEN(TRIM(promesas[[#This Row],[Fecha de Pago]]))&gt;0,1,"")</f>
        <v/>
      </c>
    </row>
    <row r="488" spans="1:23" ht="15.75" customHeight="1" x14ac:dyDescent="0.25">
      <c r="A488" s="11" t="str">
        <f>TEXT(promesas[[#This Row],[Marca temporal]],"dd/mmm")</f>
        <v>13/may</v>
      </c>
      <c r="B488" s="189">
        <v>46155.474680474537</v>
      </c>
      <c r="C488" s="190" t="s">
        <v>1897</v>
      </c>
      <c r="D488" s="190">
        <v>69845555</v>
      </c>
      <c r="E488" s="191">
        <v>358354380000</v>
      </c>
      <c r="F488" s="190" t="s">
        <v>1592</v>
      </c>
      <c r="G488" s="190" t="s">
        <v>1886</v>
      </c>
      <c r="H488" s="192" t="s">
        <v>1891</v>
      </c>
      <c r="I488" s="193" t="s">
        <v>1887</v>
      </c>
      <c r="J488" s="198"/>
      <c r="K488"/>
      <c r="L488" s="194"/>
      <c r="M488" s="159" t="s">
        <v>1885</v>
      </c>
      <c r="N488"/>
      <c r="O488" s="194"/>
      <c r="P488" s="159" t="s">
        <v>66</v>
      </c>
      <c r="Q488" s="192"/>
      <c r="R488" s="199" t="str">
        <f>IF(promesas[[#This Row],[Fecha de Pago]]="", "", TEXT(promesas[[#This Row],[Fecha de Pago]], "mmm"))</f>
        <v/>
      </c>
      <c r="S488" s="12" t="str">
        <f>IF(promesas[[#This Row],[Fecha  promesa de pago]]="", "", TEXT(promesas[[#This Row],[Fecha  promesa de pago]], "mmm"))</f>
        <v/>
      </c>
      <c r="T488" s="13" t="str">
        <f>IF(promesas[[#This Row],[Fecha de Pago]]="", "", TEXT(promesas[[#This Row],[Fecha de Pago]], "dd/mmm"))</f>
        <v/>
      </c>
      <c r="U488" s="13" t="str">
        <f>IF(promesas[[#This Row],[Fecha  promesa de pago]]="", "", TEXT(promesas[[#This Row],[Fecha  promesa de pago]], "dd/mmm"))</f>
        <v/>
      </c>
      <c r="V488" s="14" t="str">
        <f>IF(LEN(TRIM(promesas[[#This Row],[Fecha  promesa de pago]]))&gt;0,1,"")</f>
        <v/>
      </c>
      <c r="W488" s="14" t="str">
        <f>IF(LEN(TRIM(promesas[[#This Row],[Fecha de Pago]]))&gt;0,1,"")</f>
        <v/>
      </c>
    </row>
    <row r="489" spans="1:23" ht="15.75" customHeight="1" x14ac:dyDescent="0.25">
      <c r="A489" s="11" t="str">
        <f>TEXT(promesas[[#This Row],[Marca temporal]],"dd/mmm")</f>
        <v>13/may</v>
      </c>
      <c r="B489" s="189">
        <v>46155.475746284719</v>
      </c>
      <c r="C489" s="190" t="s">
        <v>1897</v>
      </c>
      <c r="D489" s="190">
        <v>69916876</v>
      </c>
      <c r="E489" s="191">
        <v>368009770000</v>
      </c>
      <c r="F489" s="190" t="s">
        <v>90</v>
      </c>
      <c r="G489" s="190" t="s">
        <v>1886</v>
      </c>
      <c r="H489" s="192" t="s">
        <v>1883</v>
      </c>
      <c r="I489" s="193" t="s">
        <v>1892</v>
      </c>
      <c r="J489" s="198"/>
      <c r="K489"/>
      <c r="L489" s="194"/>
      <c r="M489" s="159" t="s">
        <v>1885</v>
      </c>
      <c r="N489"/>
      <c r="O489" s="194"/>
      <c r="P489" s="159" t="s">
        <v>66</v>
      </c>
      <c r="Q489" s="192"/>
      <c r="R489" s="199" t="str">
        <f>IF(promesas[[#This Row],[Fecha de Pago]]="", "", TEXT(promesas[[#This Row],[Fecha de Pago]], "mmm"))</f>
        <v/>
      </c>
      <c r="S489" s="12" t="str">
        <f>IF(promesas[[#This Row],[Fecha  promesa de pago]]="", "", TEXT(promesas[[#This Row],[Fecha  promesa de pago]], "mmm"))</f>
        <v/>
      </c>
      <c r="T489" s="13" t="str">
        <f>IF(promesas[[#This Row],[Fecha de Pago]]="", "", TEXT(promesas[[#This Row],[Fecha de Pago]], "dd/mmm"))</f>
        <v/>
      </c>
      <c r="U489" s="13" t="str">
        <f>IF(promesas[[#This Row],[Fecha  promesa de pago]]="", "", TEXT(promesas[[#This Row],[Fecha  promesa de pago]], "dd/mmm"))</f>
        <v/>
      </c>
      <c r="V489" s="14" t="str">
        <f>IF(LEN(TRIM(promesas[[#This Row],[Fecha  promesa de pago]]))&gt;0,1,"")</f>
        <v/>
      </c>
      <c r="W489" s="14" t="str">
        <f>IF(LEN(TRIM(promesas[[#This Row],[Fecha de Pago]]))&gt;0,1,"")</f>
        <v/>
      </c>
    </row>
    <row r="490" spans="1:23" ht="15.75" customHeight="1" x14ac:dyDescent="0.25">
      <c r="A490" s="11" t="str">
        <f>TEXT(promesas[[#This Row],[Marca temporal]],"dd/mmm")</f>
        <v>13/may</v>
      </c>
      <c r="B490" s="189">
        <v>46155.478065995369</v>
      </c>
      <c r="C490" s="190" t="s">
        <v>1897</v>
      </c>
      <c r="D490" s="190">
        <v>69935261</v>
      </c>
      <c r="E490" s="191">
        <v>365048240000</v>
      </c>
      <c r="F490" s="190" t="s">
        <v>5649</v>
      </c>
      <c r="G490" s="190" t="s">
        <v>1886</v>
      </c>
      <c r="H490" s="192" t="s">
        <v>1883</v>
      </c>
      <c r="I490" s="193" t="s">
        <v>1893</v>
      </c>
      <c r="J490" s="198"/>
      <c r="K490"/>
      <c r="L490" s="194"/>
      <c r="M490" s="159" t="s">
        <v>1885</v>
      </c>
      <c r="N490"/>
      <c r="O490" s="194"/>
      <c r="P490" s="159" t="s">
        <v>66</v>
      </c>
      <c r="Q490" s="192"/>
      <c r="R490" s="199" t="str">
        <f>IF(promesas[[#This Row],[Fecha de Pago]]="", "", TEXT(promesas[[#This Row],[Fecha de Pago]], "mmm"))</f>
        <v/>
      </c>
      <c r="S490" s="12" t="str">
        <f>IF(promesas[[#This Row],[Fecha  promesa de pago]]="", "", TEXT(promesas[[#This Row],[Fecha  promesa de pago]], "mmm"))</f>
        <v/>
      </c>
      <c r="T490" s="13" t="str">
        <f>IF(promesas[[#This Row],[Fecha de Pago]]="", "", TEXT(promesas[[#This Row],[Fecha de Pago]], "dd/mmm"))</f>
        <v/>
      </c>
      <c r="U490" s="13" t="str">
        <f>IF(promesas[[#This Row],[Fecha  promesa de pago]]="", "", TEXT(promesas[[#This Row],[Fecha  promesa de pago]], "dd/mmm"))</f>
        <v/>
      </c>
      <c r="V490" s="14" t="str">
        <f>IF(LEN(TRIM(promesas[[#This Row],[Fecha  promesa de pago]]))&gt;0,1,"")</f>
        <v/>
      </c>
      <c r="W490" s="14" t="str">
        <f>IF(LEN(TRIM(promesas[[#This Row],[Fecha de Pago]]))&gt;0,1,"")</f>
        <v/>
      </c>
    </row>
    <row r="491" spans="1:23" ht="15.75" customHeight="1" x14ac:dyDescent="0.25">
      <c r="A491" s="11" t="str">
        <f>TEXT(promesas[[#This Row],[Marca temporal]],"dd/mmm")</f>
        <v>13/may</v>
      </c>
      <c r="B491" s="189">
        <v>46155.480437488426</v>
      </c>
      <c r="C491" s="190" t="s">
        <v>1897</v>
      </c>
      <c r="D491" s="190">
        <v>69984531</v>
      </c>
      <c r="E491" s="191">
        <v>362006100000</v>
      </c>
      <c r="F491" s="190" t="s">
        <v>84</v>
      </c>
      <c r="G491" s="190" t="s">
        <v>1886</v>
      </c>
      <c r="H491" s="192" t="s">
        <v>1883</v>
      </c>
      <c r="I491" s="193" t="s">
        <v>1892</v>
      </c>
      <c r="J491" s="198"/>
      <c r="K491"/>
      <c r="L491" s="194"/>
      <c r="M491" s="159" t="s">
        <v>1885</v>
      </c>
      <c r="N491"/>
      <c r="O491" s="194"/>
      <c r="P491" s="159" t="s">
        <v>66</v>
      </c>
      <c r="Q491" s="192"/>
      <c r="R491" s="199" t="str">
        <f>IF(promesas[[#This Row],[Fecha de Pago]]="", "", TEXT(promesas[[#This Row],[Fecha de Pago]], "mmm"))</f>
        <v/>
      </c>
      <c r="S491" s="12" t="str">
        <f>IF(promesas[[#This Row],[Fecha  promesa de pago]]="", "", TEXT(promesas[[#This Row],[Fecha  promesa de pago]], "mmm"))</f>
        <v/>
      </c>
      <c r="T491" s="13" t="str">
        <f>IF(promesas[[#This Row],[Fecha de Pago]]="", "", TEXT(promesas[[#This Row],[Fecha de Pago]], "dd/mmm"))</f>
        <v/>
      </c>
      <c r="U491" s="13" t="str">
        <f>IF(promesas[[#This Row],[Fecha  promesa de pago]]="", "", TEXT(promesas[[#This Row],[Fecha  promesa de pago]], "dd/mmm"))</f>
        <v/>
      </c>
      <c r="V491" s="14" t="str">
        <f>IF(LEN(TRIM(promesas[[#This Row],[Fecha  promesa de pago]]))&gt;0,1,"")</f>
        <v/>
      </c>
      <c r="W491" s="14" t="str">
        <f>IF(LEN(TRIM(promesas[[#This Row],[Fecha de Pago]]))&gt;0,1,"")</f>
        <v/>
      </c>
    </row>
    <row r="492" spans="1:23" ht="15.75" customHeight="1" x14ac:dyDescent="0.25">
      <c r="A492" s="11" t="str">
        <f>TEXT(promesas[[#This Row],[Marca temporal]],"dd/mmm")</f>
        <v>13/may</v>
      </c>
      <c r="B492" s="189">
        <v>46155.484127442134</v>
      </c>
      <c r="C492" s="190" t="s">
        <v>1897</v>
      </c>
      <c r="D492" s="190">
        <v>69106337</v>
      </c>
      <c r="E492" s="191">
        <v>361051250000</v>
      </c>
      <c r="F492" s="190" t="s">
        <v>5572</v>
      </c>
      <c r="G492" s="190" t="s">
        <v>1886</v>
      </c>
      <c r="H492" s="192" t="s">
        <v>1883</v>
      </c>
      <c r="I492" s="193" t="s">
        <v>1895</v>
      </c>
      <c r="J492" s="198"/>
      <c r="K492"/>
      <c r="L492" s="194"/>
      <c r="M492" s="159" t="s">
        <v>1885</v>
      </c>
      <c r="N492"/>
      <c r="O492" s="194"/>
      <c r="P492" s="159" t="s">
        <v>66</v>
      </c>
      <c r="Q492" s="192"/>
      <c r="R492" s="199" t="str">
        <f>IF(promesas[[#This Row],[Fecha de Pago]]="", "", TEXT(promesas[[#This Row],[Fecha de Pago]], "mmm"))</f>
        <v/>
      </c>
      <c r="S492" s="12" t="str">
        <f>IF(promesas[[#This Row],[Fecha  promesa de pago]]="", "", TEXT(promesas[[#This Row],[Fecha  promesa de pago]], "mmm"))</f>
        <v/>
      </c>
      <c r="T492" s="13" t="str">
        <f>IF(promesas[[#This Row],[Fecha de Pago]]="", "", TEXT(promesas[[#This Row],[Fecha de Pago]], "dd/mmm"))</f>
        <v/>
      </c>
      <c r="U492" s="13" t="str">
        <f>IF(promesas[[#This Row],[Fecha  promesa de pago]]="", "", TEXT(promesas[[#This Row],[Fecha  promesa de pago]], "dd/mmm"))</f>
        <v/>
      </c>
      <c r="V492" s="14" t="str">
        <f>IF(LEN(TRIM(promesas[[#This Row],[Fecha  promesa de pago]]))&gt;0,1,"")</f>
        <v/>
      </c>
      <c r="W492" s="14" t="str">
        <f>IF(LEN(TRIM(promesas[[#This Row],[Fecha de Pago]]))&gt;0,1,"")</f>
        <v/>
      </c>
    </row>
    <row r="493" spans="1:23" ht="15.75" customHeight="1" x14ac:dyDescent="0.25">
      <c r="A493" s="11" t="str">
        <f>TEXT(promesas[[#This Row],[Marca temporal]],"dd/mmm")</f>
        <v>13/may</v>
      </c>
      <c r="B493" s="189">
        <v>46155.503769537041</v>
      </c>
      <c r="C493" s="190" t="s">
        <v>1897</v>
      </c>
      <c r="D493" s="190">
        <v>69852603</v>
      </c>
      <c r="E493" s="191">
        <v>358108750000</v>
      </c>
      <c r="F493" s="190" t="s">
        <v>5800</v>
      </c>
      <c r="G493" s="190" t="s">
        <v>1886</v>
      </c>
      <c r="H493" s="192" t="s">
        <v>1883</v>
      </c>
      <c r="I493" s="193" t="s">
        <v>1888</v>
      </c>
      <c r="J493" s="198"/>
      <c r="K493"/>
      <c r="L493" s="194"/>
      <c r="M493" s="159" t="s">
        <v>1889</v>
      </c>
      <c r="N493" s="161">
        <v>46155</v>
      </c>
      <c r="O493" s="169">
        <v>34.85</v>
      </c>
      <c r="P493" t="s">
        <v>261</v>
      </c>
      <c r="Q493" s="192"/>
      <c r="R493" s="199" t="str">
        <f>IF(promesas[[#This Row],[Fecha de Pago]]="", "", TEXT(promesas[[#This Row],[Fecha de Pago]], "mmm"))</f>
        <v>may</v>
      </c>
      <c r="S493" s="12" t="str">
        <f>IF(promesas[[#This Row],[Fecha  promesa de pago]]="", "", TEXT(promesas[[#This Row],[Fecha  promesa de pago]], "mmm"))</f>
        <v/>
      </c>
      <c r="T493" s="13" t="str">
        <f>IF(promesas[[#This Row],[Fecha de Pago]]="", "", TEXT(promesas[[#This Row],[Fecha de Pago]], "dd/mmm"))</f>
        <v>13/may</v>
      </c>
      <c r="U493" s="13" t="str">
        <f>IF(promesas[[#This Row],[Fecha  promesa de pago]]="", "", TEXT(promesas[[#This Row],[Fecha  promesa de pago]], "dd/mmm"))</f>
        <v/>
      </c>
      <c r="V493" s="14" t="str">
        <f>IF(LEN(TRIM(promesas[[#This Row],[Fecha  promesa de pago]]))&gt;0,1,"")</f>
        <v/>
      </c>
      <c r="W493" s="14">
        <f>IF(LEN(TRIM(promesas[[#This Row],[Fecha de Pago]]))&gt;0,1,"")</f>
        <v>1</v>
      </c>
    </row>
    <row r="494" spans="1:23" ht="15.75" customHeight="1" x14ac:dyDescent="0.25">
      <c r="A494" s="11" t="str">
        <f>TEXT(promesas[[#This Row],[Marca temporal]],"dd/mmm")</f>
        <v>13/may</v>
      </c>
      <c r="B494" s="189">
        <v>46155.51041599537</v>
      </c>
      <c r="C494" s="190" t="s">
        <v>1897</v>
      </c>
      <c r="D494" s="190">
        <v>60019453</v>
      </c>
      <c r="E494" s="191">
        <v>341402490000</v>
      </c>
      <c r="F494" s="190" t="s">
        <v>5677</v>
      </c>
      <c r="G494" s="190" t="s">
        <v>1886</v>
      </c>
      <c r="H494" s="192" t="s">
        <v>1883</v>
      </c>
      <c r="I494" s="193" t="s">
        <v>1888</v>
      </c>
      <c r="J494" s="198"/>
      <c r="K494"/>
      <c r="L494" s="194"/>
      <c r="M494" s="159" t="s">
        <v>1889</v>
      </c>
      <c r="N494" s="161">
        <v>46142</v>
      </c>
      <c r="O494" s="169">
        <v>37.520000000000003</v>
      </c>
      <c r="P494" s="159" t="s">
        <v>66</v>
      </c>
      <c r="Q494" s="192"/>
      <c r="R494" s="199" t="str">
        <f>IF(promesas[[#This Row],[Fecha de Pago]]="", "", TEXT(promesas[[#This Row],[Fecha de Pago]], "mmm"))</f>
        <v>abr</v>
      </c>
      <c r="S494" s="12" t="str">
        <f>IF(promesas[[#This Row],[Fecha  promesa de pago]]="", "", TEXT(promesas[[#This Row],[Fecha  promesa de pago]], "mmm"))</f>
        <v/>
      </c>
      <c r="T494" s="13" t="str">
        <f>IF(promesas[[#This Row],[Fecha de Pago]]="", "", TEXT(promesas[[#This Row],[Fecha de Pago]], "dd/mmm"))</f>
        <v>30/abr</v>
      </c>
      <c r="U494" s="13" t="str">
        <f>IF(promesas[[#This Row],[Fecha  promesa de pago]]="", "", TEXT(promesas[[#This Row],[Fecha  promesa de pago]], "dd/mmm"))</f>
        <v/>
      </c>
      <c r="V494" s="14" t="str">
        <f>IF(LEN(TRIM(promesas[[#This Row],[Fecha  promesa de pago]]))&gt;0,1,"")</f>
        <v/>
      </c>
      <c r="W494" s="14">
        <f>IF(LEN(TRIM(promesas[[#This Row],[Fecha de Pago]]))&gt;0,1,"")</f>
        <v>1</v>
      </c>
    </row>
    <row r="495" spans="1:23" ht="15.75" customHeight="1" x14ac:dyDescent="0.25">
      <c r="A495" s="11" t="str">
        <f>TEXT(promesas[[#This Row],[Marca temporal]],"dd/mmm")</f>
        <v>13/may</v>
      </c>
      <c r="B495" s="189">
        <v>46155.51548263889</v>
      </c>
      <c r="C495" s="190" t="s">
        <v>1897</v>
      </c>
      <c r="D495" s="190">
        <v>65014507</v>
      </c>
      <c r="E495" s="191">
        <v>367086100000</v>
      </c>
      <c r="F495" s="190" t="s">
        <v>5003</v>
      </c>
      <c r="G495" s="190" t="s">
        <v>1886</v>
      </c>
      <c r="H495" s="192" t="s">
        <v>1883</v>
      </c>
      <c r="I495" s="193" t="s">
        <v>1888</v>
      </c>
      <c r="J495" s="198"/>
      <c r="K495"/>
      <c r="L495" s="194"/>
      <c r="M495" s="159" t="s">
        <v>1889</v>
      </c>
      <c r="N495" s="161">
        <v>46154</v>
      </c>
      <c r="O495" s="169">
        <v>33.64</v>
      </c>
      <c r="P495" s="159" t="s">
        <v>66</v>
      </c>
      <c r="Q495" s="192"/>
      <c r="R495" s="199" t="str">
        <f>IF(promesas[[#This Row],[Fecha de Pago]]="", "", TEXT(promesas[[#This Row],[Fecha de Pago]], "mmm"))</f>
        <v>may</v>
      </c>
      <c r="S495" s="12" t="str">
        <f>IF(promesas[[#This Row],[Fecha  promesa de pago]]="", "", TEXT(promesas[[#This Row],[Fecha  promesa de pago]], "mmm"))</f>
        <v/>
      </c>
      <c r="T495" s="13" t="str">
        <f>IF(promesas[[#This Row],[Fecha de Pago]]="", "", TEXT(promesas[[#This Row],[Fecha de Pago]], "dd/mmm"))</f>
        <v>12/may</v>
      </c>
      <c r="U495" s="13" t="str">
        <f>IF(promesas[[#This Row],[Fecha  promesa de pago]]="", "", TEXT(promesas[[#This Row],[Fecha  promesa de pago]], "dd/mmm"))</f>
        <v/>
      </c>
      <c r="V495" s="14" t="str">
        <f>IF(LEN(TRIM(promesas[[#This Row],[Fecha  promesa de pago]]))&gt;0,1,"")</f>
        <v/>
      </c>
      <c r="W495" s="14">
        <f>IF(LEN(TRIM(promesas[[#This Row],[Fecha de Pago]]))&gt;0,1,"")</f>
        <v>1</v>
      </c>
    </row>
    <row r="496" spans="1:23" ht="15.75" customHeight="1" x14ac:dyDescent="0.25">
      <c r="A496" s="11" t="str">
        <f>TEXT(promesas[[#This Row],[Marca temporal]],"dd/mmm")</f>
        <v>13/may</v>
      </c>
      <c r="B496" s="189">
        <v>46155.525428067129</v>
      </c>
      <c r="C496" s="190" t="s">
        <v>1897</v>
      </c>
      <c r="D496" s="190">
        <v>67195746</v>
      </c>
      <c r="E496" s="191">
        <v>363076480000</v>
      </c>
      <c r="F496" s="190" t="s">
        <v>5301</v>
      </c>
      <c r="G496" s="190" t="s">
        <v>1886</v>
      </c>
      <c r="H496" s="192" t="s">
        <v>1883</v>
      </c>
      <c r="I496" s="193" t="s">
        <v>1888</v>
      </c>
      <c r="J496" s="198"/>
      <c r="K496"/>
      <c r="L496" s="194"/>
      <c r="M496" s="159" t="s">
        <v>1889</v>
      </c>
      <c r="N496" s="161">
        <v>46155</v>
      </c>
      <c r="O496" s="169">
        <v>32.79</v>
      </c>
      <c r="P496" s="159" t="s">
        <v>66</v>
      </c>
      <c r="Q496" s="192"/>
      <c r="R496" s="199" t="str">
        <f>IF(promesas[[#This Row],[Fecha de Pago]]="", "", TEXT(promesas[[#This Row],[Fecha de Pago]], "mmm"))</f>
        <v>may</v>
      </c>
      <c r="S496" s="12" t="str">
        <f>IF(promesas[[#This Row],[Fecha  promesa de pago]]="", "", TEXT(promesas[[#This Row],[Fecha  promesa de pago]], "mmm"))</f>
        <v/>
      </c>
      <c r="T496" s="13" t="str">
        <f>IF(promesas[[#This Row],[Fecha de Pago]]="", "", TEXT(promesas[[#This Row],[Fecha de Pago]], "dd/mmm"))</f>
        <v>13/may</v>
      </c>
      <c r="U496" s="13" t="str">
        <f>IF(promesas[[#This Row],[Fecha  promesa de pago]]="", "", TEXT(promesas[[#This Row],[Fecha  promesa de pago]], "dd/mmm"))</f>
        <v/>
      </c>
      <c r="V496" s="14" t="str">
        <f>IF(LEN(TRIM(promesas[[#This Row],[Fecha  promesa de pago]]))&gt;0,1,"")</f>
        <v/>
      </c>
      <c r="W496" s="14">
        <f>IF(LEN(TRIM(promesas[[#This Row],[Fecha de Pago]]))&gt;0,1,"")</f>
        <v>1</v>
      </c>
    </row>
    <row r="497" spans="1:23" ht="15.75" customHeight="1" x14ac:dyDescent="0.25">
      <c r="A497" s="11" t="str">
        <f>TEXT(promesas[[#This Row],[Marca temporal]],"dd/mmm")</f>
        <v>13/may</v>
      </c>
      <c r="B497" s="189">
        <v>46155.60293793981</v>
      </c>
      <c r="C497" s="190" t="s">
        <v>1897</v>
      </c>
      <c r="D497" s="190">
        <v>60014341</v>
      </c>
      <c r="E497" s="191">
        <v>366076280000</v>
      </c>
      <c r="F497" s="190" t="s">
        <v>4616</v>
      </c>
      <c r="G497" s="190" t="s">
        <v>1886</v>
      </c>
      <c r="H497" s="192" t="s">
        <v>1883</v>
      </c>
      <c r="I497" s="193" t="s">
        <v>1887</v>
      </c>
      <c r="J497" s="198"/>
      <c r="K497"/>
      <c r="L497" s="194"/>
      <c r="M497" s="159" t="s">
        <v>1885</v>
      </c>
      <c r="N497"/>
      <c r="O497" s="194"/>
      <c r="P497" s="159" t="s">
        <v>66</v>
      </c>
      <c r="Q497" s="192"/>
      <c r="R497" s="199" t="str">
        <f>IF(promesas[[#This Row],[Fecha de Pago]]="", "", TEXT(promesas[[#This Row],[Fecha de Pago]], "mmm"))</f>
        <v/>
      </c>
      <c r="S497" s="12" t="str">
        <f>IF(promesas[[#This Row],[Fecha  promesa de pago]]="", "", TEXT(promesas[[#This Row],[Fecha  promesa de pago]], "mmm"))</f>
        <v/>
      </c>
      <c r="T497" s="13" t="str">
        <f>IF(promesas[[#This Row],[Fecha de Pago]]="", "", TEXT(promesas[[#This Row],[Fecha de Pago]], "dd/mmm"))</f>
        <v/>
      </c>
      <c r="U497" s="13" t="str">
        <f>IF(promesas[[#This Row],[Fecha  promesa de pago]]="", "", TEXT(promesas[[#This Row],[Fecha  promesa de pago]], "dd/mmm"))</f>
        <v/>
      </c>
      <c r="V497" s="14" t="str">
        <f>IF(LEN(TRIM(promesas[[#This Row],[Fecha  promesa de pago]]))&gt;0,1,"")</f>
        <v/>
      </c>
      <c r="W497" s="14" t="str">
        <f>IF(LEN(TRIM(promesas[[#This Row],[Fecha de Pago]]))&gt;0,1,"")</f>
        <v/>
      </c>
    </row>
    <row r="498" spans="1:23" ht="15.75" customHeight="1" x14ac:dyDescent="0.25">
      <c r="A498" s="11" t="str">
        <f>TEXT(promesas[[#This Row],[Marca temporal]],"dd/mmm")</f>
        <v>13/may</v>
      </c>
      <c r="B498" s="189">
        <v>46155.605733449076</v>
      </c>
      <c r="C498" s="190" t="s">
        <v>1897</v>
      </c>
      <c r="D498" s="190">
        <v>60146263</v>
      </c>
      <c r="E498" s="191">
        <v>369013330000</v>
      </c>
      <c r="F498" s="190" t="s">
        <v>70</v>
      </c>
      <c r="G498" s="190" t="s">
        <v>1886</v>
      </c>
      <c r="H498" s="192" t="s">
        <v>1883</v>
      </c>
      <c r="I498" s="193" t="s">
        <v>1893</v>
      </c>
      <c r="J498" s="198"/>
      <c r="K498"/>
      <c r="L498" s="194"/>
      <c r="M498" s="159" t="s">
        <v>1885</v>
      </c>
      <c r="N498"/>
      <c r="O498" s="194"/>
      <c r="P498" t="s">
        <v>261</v>
      </c>
      <c r="Q498" s="192"/>
      <c r="R498" s="199" t="str">
        <f>IF(promesas[[#This Row],[Fecha de Pago]]="", "", TEXT(promesas[[#This Row],[Fecha de Pago]], "mmm"))</f>
        <v/>
      </c>
      <c r="S498" s="12" t="str">
        <f>IF(promesas[[#This Row],[Fecha  promesa de pago]]="", "", TEXT(promesas[[#This Row],[Fecha  promesa de pago]], "mmm"))</f>
        <v/>
      </c>
      <c r="T498" s="13" t="str">
        <f>IF(promesas[[#This Row],[Fecha de Pago]]="", "", TEXT(promesas[[#This Row],[Fecha de Pago]], "dd/mmm"))</f>
        <v/>
      </c>
      <c r="U498" s="13" t="str">
        <f>IF(promesas[[#This Row],[Fecha  promesa de pago]]="", "", TEXT(promesas[[#This Row],[Fecha  promesa de pago]], "dd/mmm"))</f>
        <v/>
      </c>
      <c r="V498" s="14" t="str">
        <f>IF(LEN(TRIM(promesas[[#This Row],[Fecha  promesa de pago]]))&gt;0,1,"")</f>
        <v/>
      </c>
      <c r="W498" s="14" t="str">
        <f>IF(LEN(TRIM(promesas[[#This Row],[Fecha de Pago]]))&gt;0,1,"")</f>
        <v/>
      </c>
    </row>
    <row r="499" spans="1:23" ht="15.75" customHeight="1" x14ac:dyDescent="0.25">
      <c r="A499" s="11" t="str">
        <f>TEXT(promesas[[#This Row],[Marca temporal]],"dd/mmm")</f>
        <v>13/may</v>
      </c>
      <c r="B499" s="189">
        <v>46155.606761041665</v>
      </c>
      <c r="C499" s="190" t="s">
        <v>1897</v>
      </c>
      <c r="D499" s="190">
        <v>60177725</v>
      </c>
      <c r="E499" s="191">
        <v>363065110000</v>
      </c>
      <c r="F499" s="190" t="s">
        <v>4623</v>
      </c>
      <c r="G499" s="190" t="s">
        <v>1886</v>
      </c>
      <c r="H499" s="192" t="s">
        <v>1883</v>
      </c>
      <c r="I499" s="193" t="s">
        <v>1892</v>
      </c>
      <c r="J499" s="198"/>
      <c r="K499"/>
      <c r="L499" s="194"/>
      <c r="M499" s="159" t="s">
        <v>1885</v>
      </c>
      <c r="N499"/>
      <c r="O499" s="194"/>
      <c r="P499" s="159" t="s">
        <v>66</v>
      </c>
      <c r="Q499" s="192"/>
      <c r="R499" s="199" t="str">
        <f>IF(promesas[[#This Row],[Fecha de Pago]]="", "", TEXT(promesas[[#This Row],[Fecha de Pago]], "mmm"))</f>
        <v/>
      </c>
      <c r="S499" s="12" t="str">
        <f>IF(promesas[[#This Row],[Fecha  promesa de pago]]="", "", TEXT(promesas[[#This Row],[Fecha  promesa de pago]], "mmm"))</f>
        <v/>
      </c>
      <c r="T499" s="13" t="str">
        <f>IF(promesas[[#This Row],[Fecha de Pago]]="", "", TEXT(promesas[[#This Row],[Fecha de Pago]], "dd/mmm"))</f>
        <v/>
      </c>
      <c r="U499" s="13" t="str">
        <f>IF(promesas[[#This Row],[Fecha  promesa de pago]]="", "", TEXT(promesas[[#This Row],[Fecha  promesa de pago]], "dd/mmm"))</f>
        <v/>
      </c>
      <c r="V499" s="14" t="str">
        <f>IF(LEN(TRIM(promesas[[#This Row],[Fecha  promesa de pago]]))&gt;0,1,"")</f>
        <v/>
      </c>
      <c r="W499" s="14" t="str">
        <f>IF(LEN(TRIM(promesas[[#This Row],[Fecha de Pago]]))&gt;0,1,"")</f>
        <v/>
      </c>
    </row>
    <row r="500" spans="1:23" ht="15.75" customHeight="1" x14ac:dyDescent="0.25">
      <c r="A500" s="11" t="str">
        <f>TEXT(promesas[[#This Row],[Marca temporal]],"dd/mmm")</f>
        <v>13/may</v>
      </c>
      <c r="B500" s="189">
        <v>46155.608203506941</v>
      </c>
      <c r="C500" s="190" t="s">
        <v>1897</v>
      </c>
      <c r="D500" s="190">
        <v>60199324</v>
      </c>
      <c r="E500" s="191">
        <v>368006110000</v>
      </c>
      <c r="F500" s="190" t="s">
        <v>4625</v>
      </c>
      <c r="G500" s="190" t="s">
        <v>1886</v>
      </c>
      <c r="H500" s="192" t="s">
        <v>1883</v>
      </c>
      <c r="I500" s="193" t="s">
        <v>1892</v>
      </c>
      <c r="J500" s="198"/>
      <c r="K500"/>
      <c r="L500" s="194"/>
      <c r="M500" s="159" t="s">
        <v>1885</v>
      </c>
      <c r="N500"/>
      <c r="O500" s="194"/>
      <c r="P500" t="s">
        <v>261</v>
      </c>
      <c r="Q500" s="192"/>
      <c r="R500" s="199" t="str">
        <f>IF(promesas[[#This Row],[Fecha de Pago]]="", "", TEXT(promesas[[#This Row],[Fecha de Pago]], "mmm"))</f>
        <v/>
      </c>
      <c r="S500" s="12" t="str">
        <f>IF(promesas[[#This Row],[Fecha  promesa de pago]]="", "", TEXT(promesas[[#This Row],[Fecha  promesa de pago]], "mmm"))</f>
        <v/>
      </c>
      <c r="T500" s="13" t="str">
        <f>IF(promesas[[#This Row],[Fecha de Pago]]="", "", TEXT(promesas[[#This Row],[Fecha de Pago]], "dd/mmm"))</f>
        <v/>
      </c>
      <c r="U500" s="13" t="str">
        <f>IF(promesas[[#This Row],[Fecha  promesa de pago]]="", "", TEXT(promesas[[#This Row],[Fecha  promesa de pago]], "dd/mmm"))</f>
        <v/>
      </c>
      <c r="V500" s="14" t="str">
        <f>IF(LEN(TRIM(promesas[[#This Row],[Fecha  promesa de pago]]))&gt;0,1,"")</f>
        <v/>
      </c>
      <c r="W500" s="14" t="str">
        <f>IF(LEN(TRIM(promesas[[#This Row],[Fecha de Pago]]))&gt;0,1,"")</f>
        <v/>
      </c>
    </row>
    <row r="501" spans="1:23" ht="15.75" customHeight="1" x14ac:dyDescent="0.25">
      <c r="A501" s="11" t="str">
        <f>TEXT(promesas[[#This Row],[Marca temporal]],"dd/mmm")</f>
        <v>13/may</v>
      </c>
      <c r="B501" s="189">
        <v>46155.610666134264</v>
      </c>
      <c r="C501" s="190" t="s">
        <v>1897</v>
      </c>
      <c r="D501" s="190">
        <v>60343819</v>
      </c>
      <c r="E501" s="191">
        <v>361073620000</v>
      </c>
      <c r="F501" s="190" t="s">
        <v>4631</v>
      </c>
      <c r="G501" s="190" t="s">
        <v>1886</v>
      </c>
      <c r="H501" s="192" t="s">
        <v>1883</v>
      </c>
      <c r="I501" s="193" t="s">
        <v>1887</v>
      </c>
      <c r="J501" s="198"/>
      <c r="K501"/>
      <c r="L501" s="194"/>
      <c r="M501" s="159" t="s">
        <v>1885</v>
      </c>
      <c r="N501"/>
      <c r="O501" s="194"/>
      <c r="P501" s="159" t="s">
        <v>66</v>
      </c>
      <c r="Q501" s="192"/>
      <c r="R501" s="199" t="str">
        <f>IF(promesas[[#This Row],[Fecha de Pago]]="", "", TEXT(promesas[[#This Row],[Fecha de Pago]], "mmm"))</f>
        <v/>
      </c>
      <c r="S501" s="12" t="str">
        <f>IF(promesas[[#This Row],[Fecha  promesa de pago]]="", "", TEXT(promesas[[#This Row],[Fecha  promesa de pago]], "mmm"))</f>
        <v/>
      </c>
      <c r="T501" s="13" t="str">
        <f>IF(promesas[[#This Row],[Fecha de Pago]]="", "", TEXT(promesas[[#This Row],[Fecha de Pago]], "dd/mmm"))</f>
        <v/>
      </c>
      <c r="U501" s="13" t="str">
        <f>IF(promesas[[#This Row],[Fecha  promesa de pago]]="", "", TEXT(promesas[[#This Row],[Fecha  promesa de pago]], "dd/mmm"))</f>
        <v/>
      </c>
      <c r="V501" s="14" t="str">
        <f>IF(LEN(TRIM(promesas[[#This Row],[Fecha  promesa de pago]]))&gt;0,1,"")</f>
        <v/>
      </c>
      <c r="W501" s="14" t="str">
        <f>IF(LEN(TRIM(promesas[[#This Row],[Fecha de Pago]]))&gt;0,1,"")</f>
        <v/>
      </c>
    </row>
    <row r="502" spans="1:23" ht="15.75" customHeight="1" x14ac:dyDescent="0.25">
      <c r="A502" s="11" t="str">
        <f>TEXT(promesas[[#This Row],[Marca temporal]],"dd/mmm")</f>
        <v>13/may</v>
      </c>
      <c r="B502" s="189">
        <v>46155.612544594907</v>
      </c>
      <c r="C502" s="190" t="s">
        <v>1897</v>
      </c>
      <c r="D502" s="190">
        <v>60512175</v>
      </c>
      <c r="E502" s="191">
        <v>368004580000</v>
      </c>
      <c r="F502" s="190" t="s">
        <v>1923</v>
      </c>
      <c r="G502" s="190" t="s">
        <v>1886</v>
      </c>
      <c r="H502" s="192" t="s">
        <v>1883</v>
      </c>
      <c r="I502" s="193" t="s">
        <v>1887</v>
      </c>
      <c r="J502" s="198"/>
      <c r="K502"/>
      <c r="L502" s="194"/>
      <c r="M502" s="159" t="s">
        <v>1885</v>
      </c>
      <c r="N502"/>
      <c r="O502" s="194"/>
      <c r="P502" s="159" t="s">
        <v>66</v>
      </c>
      <c r="Q502" s="192"/>
      <c r="R502" s="199" t="str">
        <f>IF(promesas[[#This Row],[Fecha de Pago]]="", "", TEXT(promesas[[#This Row],[Fecha de Pago]], "mmm"))</f>
        <v/>
      </c>
      <c r="S502" s="12" t="str">
        <f>IF(promesas[[#This Row],[Fecha  promesa de pago]]="", "", TEXT(promesas[[#This Row],[Fecha  promesa de pago]], "mmm"))</f>
        <v/>
      </c>
      <c r="T502" s="13" t="str">
        <f>IF(promesas[[#This Row],[Fecha de Pago]]="", "", TEXT(promesas[[#This Row],[Fecha de Pago]], "dd/mmm"))</f>
        <v/>
      </c>
      <c r="U502" s="13" t="str">
        <f>IF(promesas[[#This Row],[Fecha  promesa de pago]]="", "", TEXT(promesas[[#This Row],[Fecha  promesa de pago]], "dd/mmm"))</f>
        <v/>
      </c>
      <c r="V502" s="14" t="str">
        <f>IF(LEN(TRIM(promesas[[#This Row],[Fecha  promesa de pago]]))&gt;0,1,"")</f>
        <v/>
      </c>
      <c r="W502" s="14" t="str">
        <f>IF(LEN(TRIM(promesas[[#This Row],[Fecha de Pago]]))&gt;0,1,"")</f>
        <v/>
      </c>
    </row>
    <row r="503" spans="1:23" ht="15.75" customHeight="1" x14ac:dyDescent="0.25">
      <c r="A503" s="11" t="str">
        <f>TEXT(promesas[[#This Row],[Marca temporal]],"dd/mmm")</f>
        <v>13/may</v>
      </c>
      <c r="B503" s="189">
        <v>46155.61425175926</v>
      </c>
      <c r="C503" s="190" t="s">
        <v>1897</v>
      </c>
      <c r="D503" s="190">
        <v>60604019</v>
      </c>
      <c r="E503" s="191">
        <v>362075190000</v>
      </c>
      <c r="F503" s="190" t="s">
        <v>4644</v>
      </c>
      <c r="G503" s="190" t="s">
        <v>1886</v>
      </c>
      <c r="H503" s="192" t="s">
        <v>1883</v>
      </c>
      <c r="I503" s="193" t="s">
        <v>1895</v>
      </c>
      <c r="J503" s="198"/>
      <c r="K503"/>
      <c r="L503" s="194"/>
      <c r="M503" s="159" t="s">
        <v>1885</v>
      </c>
      <c r="N503"/>
      <c r="O503" s="194"/>
      <c r="P503" s="159" t="s">
        <v>66</v>
      </c>
      <c r="Q503" s="192"/>
      <c r="R503" s="199" t="str">
        <f>IF(promesas[[#This Row],[Fecha de Pago]]="", "", TEXT(promesas[[#This Row],[Fecha de Pago]], "mmm"))</f>
        <v/>
      </c>
      <c r="S503" s="12" t="str">
        <f>IF(promesas[[#This Row],[Fecha  promesa de pago]]="", "", TEXT(promesas[[#This Row],[Fecha  promesa de pago]], "mmm"))</f>
        <v/>
      </c>
      <c r="T503" s="13" t="str">
        <f>IF(promesas[[#This Row],[Fecha de Pago]]="", "", TEXT(promesas[[#This Row],[Fecha de Pago]], "dd/mmm"))</f>
        <v/>
      </c>
      <c r="U503" s="13" t="str">
        <f>IF(promesas[[#This Row],[Fecha  promesa de pago]]="", "", TEXT(promesas[[#This Row],[Fecha  promesa de pago]], "dd/mmm"))</f>
        <v/>
      </c>
      <c r="V503" s="14" t="str">
        <f>IF(LEN(TRIM(promesas[[#This Row],[Fecha  promesa de pago]]))&gt;0,1,"")</f>
        <v/>
      </c>
      <c r="W503" s="14" t="str">
        <f>IF(LEN(TRIM(promesas[[#This Row],[Fecha de Pago]]))&gt;0,1,"")</f>
        <v/>
      </c>
    </row>
    <row r="504" spans="1:23" ht="15.75" customHeight="1" x14ac:dyDescent="0.25">
      <c r="A504" s="11" t="str">
        <f>TEXT(promesas[[#This Row],[Marca temporal]],"dd/mmm")</f>
        <v>13/may</v>
      </c>
      <c r="B504" s="189">
        <v>46155.6169328588</v>
      </c>
      <c r="C504" s="190" t="s">
        <v>1897</v>
      </c>
      <c r="D504" s="190">
        <v>60696170</v>
      </c>
      <c r="E504" s="191">
        <v>359370290000</v>
      </c>
      <c r="F504" s="190" t="s">
        <v>1422</v>
      </c>
      <c r="G504" s="190" t="s">
        <v>1886</v>
      </c>
      <c r="H504" s="192" t="s">
        <v>1883</v>
      </c>
      <c r="I504" s="193" t="s">
        <v>1887</v>
      </c>
      <c r="J504" s="198"/>
      <c r="K504"/>
      <c r="L504" s="194"/>
      <c r="M504" s="159" t="s">
        <v>1885</v>
      </c>
      <c r="N504"/>
      <c r="O504" s="194"/>
      <c r="P504" t="s">
        <v>2230</v>
      </c>
      <c r="Q504" s="192"/>
      <c r="R504" s="199" t="str">
        <f>IF(promesas[[#This Row],[Fecha de Pago]]="", "", TEXT(promesas[[#This Row],[Fecha de Pago]], "mmm"))</f>
        <v/>
      </c>
      <c r="S504" s="12" t="str">
        <f>IF(promesas[[#This Row],[Fecha  promesa de pago]]="", "", TEXT(promesas[[#This Row],[Fecha  promesa de pago]], "mmm"))</f>
        <v/>
      </c>
      <c r="T504" s="13" t="str">
        <f>IF(promesas[[#This Row],[Fecha de Pago]]="", "", TEXT(promesas[[#This Row],[Fecha de Pago]], "dd/mmm"))</f>
        <v/>
      </c>
      <c r="U504" s="13" t="str">
        <f>IF(promesas[[#This Row],[Fecha  promesa de pago]]="", "", TEXT(promesas[[#This Row],[Fecha  promesa de pago]], "dd/mmm"))</f>
        <v/>
      </c>
      <c r="V504" s="14" t="str">
        <f>IF(LEN(TRIM(promesas[[#This Row],[Fecha  promesa de pago]]))&gt;0,1,"")</f>
        <v/>
      </c>
      <c r="W504" s="14" t="str">
        <f>IF(LEN(TRIM(promesas[[#This Row],[Fecha de Pago]]))&gt;0,1,"")</f>
        <v/>
      </c>
    </row>
    <row r="505" spans="1:23" ht="15.75" customHeight="1" x14ac:dyDescent="0.25">
      <c r="A505" s="11" t="str">
        <f>TEXT(promesas[[#This Row],[Marca temporal]],"dd/mmm")</f>
        <v>13/may</v>
      </c>
      <c r="B505" s="189">
        <v>46155.619279791666</v>
      </c>
      <c r="C505" s="190" t="s">
        <v>1897</v>
      </c>
      <c r="D505" s="190">
        <v>61060987</v>
      </c>
      <c r="E505" s="191">
        <v>362030030000</v>
      </c>
      <c r="F505" s="190">
        <v>172438856</v>
      </c>
      <c r="G505" s="190" t="s">
        <v>1886</v>
      </c>
      <c r="H505" s="192" t="s">
        <v>1883</v>
      </c>
      <c r="I505" s="193" t="s">
        <v>1887</v>
      </c>
      <c r="J505" s="198"/>
      <c r="K505"/>
      <c r="L505" s="194"/>
      <c r="M505" s="159" t="s">
        <v>1885</v>
      </c>
      <c r="N505"/>
      <c r="O505" s="194"/>
      <c r="P505" s="195" t="s">
        <v>2229</v>
      </c>
      <c r="Q505" s="192"/>
      <c r="R505" s="199" t="str">
        <f>IF(promesas[[#This Row],[Fecha de Pago]]="", "", TEXT(promesas[[#This Row],[Fecha de Pago]], "mmm"))</f>
        <v/>
      </c>
      <c r="S505" s="12" t="str">
        <f>IF(promesas[[#This Row],[Fecha  promesa de pago]]="", "", TEXT(promesas[[#This Row],[Fecha  promesa de pago]], "mmm"))</f>
        <v/>
      </c>
      <c r="T505" s="13" t="str">
        <f>IF(promesas[[#This Row],[Fecha de Pago]]="", "", TEXT(promesas[[#This Row],[Fecha de Pago]], "dd/mmm"))</f>
        <v/>
      </c>
      <c r="U505" s="13" t="str">
        <f>IF(promesas[[#This Row],[Fecha  promesa de pago]]="", "", TEXT(promesas[[#This Row],[Fecha  promesa de pago]], "dd/mmm"))</f>
        <v/>
      </c>
      <c r="V505" s="14" t="str">
        <f>IF(LEN(TRIM(promesas[[#This Row],[Fecha  promesa de pago]]))&gt;0,1,"")</f>
        <v/>
      </c>
      <c r="W505" s="14" t="str">
        <f>IF(LEN(TRIM(promesas[[#This Row],[Fecha de Pago]]))&gt;0,1,"")</f>
        <v/>
      </c>
    </row>
    <row r="506" spans="1:23" ht="15.75" customHeight="1" x14ac:dyDescent="0.25">
      <c r="A506" s="11" t="str">
        <f>TEXT(promesas[[#This Row],[Marca temporal]],"dd/mmm")</f>
        <v>13/may</v>
      </c>
      <c r="B506" s="189">
        <v>46155.621054085648</v>
      </c>
      <c r="C506" s="190" t="s">
        <v>1897</v>
      </c>
      <c r="D506" s="190">
        <v>61219189</v>
      </c>
      <c r="E506" s="191">
        <v>358367750000</v>
      </c>
      <c r="F506" s="190" t="s">
        <v>1446</v>
      </c>
      <c r="G506" s="190" t="s">
        <v>1886</v>
      </c>
      <c r="H506" s="192" t="s">
        <v>1883</v>
      </c>
      <c r="I506" s="193" t="s">
        <v>1892</v>
      </c>
      <c r="J506" s="198"/>
      <c r="K506"/>
      <c r="L506" s="194"/>
      <c r="M506" s="159" t="s">
        <v>1885</v>
      </c>
      <c r="N506"/>
      <c r="O506" s="194"/>
      <c r="P506" s="159" t="s">
        <v>66</v>
      </c>
      <c r="Q506" s="192"/>
      <c r="R506" s="199" t="str">
        <f>IF(promesas[[#This Row],[Fecha de Pago]]="", "", TEXT(promesas[[#This Row],[Fecha de Pago]], "mmm"))</f>
        <v/>
      </c>
      <c r="S506" s="12" t="str">
        <f>IF(promesas[[#This Row],[Fecha  promesa de pago]]="", "", TEXT(promesas[[#This Row],[Fecha  promesa de pago]], "mmm"))</f>
        <v/>
      </c>
      <c r="T506" s="13" t="str">
        <f>IF(promesas[[#This Row],[Fecha de Pago]]="", "", TEXT(promesas[[#This Row],[Fecha de Pago]], "dd/mmm"))</f>
        <v/>
      </c>
      <c r="U506" s="13" t="str">
        <f>IF(promesas[[#This Row],[Fecha  promesa de pago]]="", "", TEXT(promesas[[#This Row],[Fecha  promesa de pago]], "dd/mmm"))</f>
        <v/>
      </c>
      <c r="V506" s="14" t="str">
        <f>IF(LEN(TRIM(promesas[[#This Row],[Fecha  promesa de pago]]))&gt;0,1,"")</f>
        <v/>
      </c>
      <c r="W506" s="14" t="str">
        <f>IF(LEN(TRIM(promesas[[#This Row],[Fecha de Pago]]))&gt;0,1,"")</f>
        <v/>
      </c>
    </row>
    <row r="507" spans="1:23" ht="15.75" customHeight="1" x14ac:dyDescent="0.25">
      <c r="A507" s="11" t="str">
        <f>TEXT(promesas[[#This Row],[Marca temporal]],"dd/mmm")</f>
        <v>13/may</v>
      </c>
      <c r="B507" s="189">
        <v>46155.626388958335</v>
      </c>
      <c r="C507" s="190" t="s">
        <v>1897</v>
      </c>
      <c r="D507" s="190">
        <v>61229793</v>
      </c>
      <c r="E507" s="191">
        <v>206076270000</v>
      </c>
      <c r="F507" s="190" t="s">
        <v>4658</v>
      </c>
      <c r="G507" s="190" t="s">
        <v>1886</v>
      </c>
      <c r="H507" s="192" t="s">
        <v>1883</v>
      </c>
      <c r="I507" s="193" t="s">
        <v>1884</v>
      </c>
      <c r="J507" s="198"/>
      <c r="K507"/>
      <c r="L507" s="194"/>
      <c r="M507" s="159" t="s">
        <v>1885</v>
      </c>
      <c r="N507"/>
      <c r="O507" s="194"/>
      <c r="P507" s="159" t="s">
        <v>66</v>
      </c>
      <c r="Q507" s="192"/>
      <c r="R507" s="199" t="str">
        <f>IF(promesas[[#This Row],[Fecha de Pago]]="", "", TEXT(promesas[[#This Row],[Fecha de Pago]], "mmm"))</f>
        <v/>
      </c>
      <c r="S507" s="12" t="str">
        <f>IF(promesas[[#This Row],[Fecha  promesa de pago]]="", "", TEXT(promesas[[#This Row],[Fecha  promesa de pago]], "mmm"))</f>
        <v/>
      </c>
      <c r="T507" s="13" t="str">
        <f>IF(promesas[[#This Row],[Fecha de Pago]]="", "", TEXT(promesas[[#This Row],[Fecha de Pago]], "dd/mmm"))</f>
        <v/>
      </c>
      <c r="U507" s="13" t="str">
        <f>IF(promesas[[#This Row],[Fecha  promesa de pago]]="", "", TEXT(promesas[[#This Row],[Fecha  promesa de pago]], "dd/mmm"))</f>
        <v/>
      </c>
      <c r="V507" s="14" t="str">
        <f>IF(LEN(TRIM(promesas[[#This Row],[Fecha  promesa de pago]]))&gt;0,1,"")</f>
        <v/>
      </c>
      <c r="W507" s="14" t="str">
        <f>IF(LEN(TRIM(promesas[[#This Row],[Fecha de Pago]]))&gt;0,1,"")</f>
        <v/>
      </c>
    </row>
    <row r="508" spans="1:23" ht="15.75" customHeight="1" x14ac:dyDescent="0.25">
      <c r="A508" s="11" t="str">
        <f>TEXT(promesas[[#This Row],[Marca temporal]],"dd/mmm")</f>
        <v>13/may</v>
      </c>
      <c r="B508" s="189">
        <v>46155.630299803241</v>
      </c>
      <c r="C508" s="190" t="s">
        <v>1897</v>
      </c>
      <c r="D508" s="190">
        <v>61573042</v>
      </c>
      <c r="E508" s="191">
        <v>206054610000</v>
      </c>
      <c r="F508" s="190" t="s">
        <v>4677</v>
      </c>
      <c r="G508" s="190" t="s">
        <v>1886</v>
      </c>
      <c r="H508" s="192" t="s">
        <v>1883</v>
      </c>
      <c r="I508" s="193" t="s">
        <v>1884</v>
      </c>
      <c r="J508" s="198"/>
      <c r="K508" s="161">
        <v>46174</v>
      </c>
      <c r="L508" s="169">
        <v>25.68</v>
      </c>
      <c r="M508" s="159" t="s">
        <v>1885</v>
      </c>
      <c r="N508"/>
      <c r="O508" s="194"/>
      <c r="P508" s="159" t="s">
        <v>66</v>
      </c>
      <c r="Q508" s="192"/>
      <c r="R508" s="199" t="str">
        <f>IF(promesas[[#This Row],[Fecha de Pago]]="", "", TEXT(promesas[[#This Row],[Fecha de Pago]], "mmm"))</f>
        <v/>
      </c>
      <c r="S508" s="12" t="str">
        <f>IF(promesas[[#This Row],[Fecha  promesa de pago]]="", "", TEXT(promesas[[#This Row],[Fecha  promesa de pago]], "mmm"))</f>
        <v>jun</v>
      </c>
      <c r="T508" s="13" t="str">
        <f>IF(promesas[[#This Row],[Fecha de Pago]]="", "", TEXT(promesas[[#This Row],[Fecha de Pago]], "dd/mmm"))</f>
        <v/>
      </c>
      <c r="U508" s="13" t="str">
        <f>IF(promesas[[#This Row],[Fecha  promesa de pago]]="", "", TEXT(promesas[[#This Row],[Fecha  promesa de pago]], "dd/mmm"))</f>
        <v>01/jun</v>
      </c>
      <c r="V508" s="14">
        <f>IF(LEN(TRIM(promesas[[#This Row],[Fecha  promesa de pago]]))&gt;0,1,"")</f>
        <v>1</v>
      </c>
      <c r="W508" s="14" t="str">
        <f>IF(LEN(TRIM(promesas[[#This Row],[Fecha de Pago]]))&gt;0,1,"")</f>
        <v/>
      </c>
    </row>
    <row r="509" spans="1:23" ht="15.75" customHeight="1" x14ac:dyDescent="0.25">
      <c r="A509" s="11" t="str">
        <f>TEXT(promesas[[#This Row],[Marca temporal]],"dd/mmm")</f>
        <v>13/may</v>
      </c>
      <c r="B509" s="189">
        <v>46155.633195937495</v>
      </c>
      <c r="C509" s="190" t="s">
        <v>1897</v>
      </c>
      <c r="D509" s="190">
        <v>61621914</v>
      </c>
      <c r="E509" s="191">
        <v>361082610000</v>
      </c>
      <c r="F509" s="190" t="s">
        <v>4679</v>
      </c>
      <c r="G509" s="190" t="s">
        <v>1886</v>
      </c>
      <c r="H509" s="192" t="s">
        <v>1883</v>
      </c>
      <c r="I509" s="193" t="s">
        <v>1887</v>
      </c>
      <c r="J509" s="198"/>
      <c r="K509"/>
      <c r="L509" s="194"/>
      <c r="M509" s="159" t="s">
        <v>1885</v>
      </c>
      <c r="N509"/>
      <c r="O509" s="194"/>
      <c r="P509" s="159" t="s">
        <v>66</v>
      </c>
      <c r="Q509" s="192"/>
      <c r="R509" s="199" t="str">
        <f>IF(promesas[[#This Row],[Fecha de Pago]]="", "", TEXT(promesas[[#This Row],[Fecha de Pago]], "mmm"))</f>
        <v/>
      </c>
      <c r="S509" s="12" t="str">
        <f>IF(promesas[[#This Row],[Fecha  promesa de pago]]="", "", TEXT(promesas[[#This Row],[Fecha  promesa de pago]], "mmm"))</f>
        <v/>
      </c>
      <c r="T509" s="13" t="str">
        <f>IF(promesas[[#This Row],[Fecha de Pago]]="", "", TEXT(promesas[[#This Row],[Fecha de Pago]], "dd/mmm"))</f>
        <v/>
      </c>
      <c r="U509" s="13" t="str">
        <f>IF(promesas[[#This Row],[Fecha  promesa de pago]]="", "", TEXT(promesas[[#This Row],[Fecha  promesa de pago]], "dd/mmm"))</f>
        <v/>
      </c>
      <c r="V509" s="14" t="str">
        <f>IF(LEN(TRIM(promesas[[#This Row],[Fecha  promesa de pago]]))&gt;0,1,"")</f>
        <v/>
      </c>
      <c r="W509" s="14" t="str">
        <f>IF(LEN(TRIM(promesas[[#This Row],[Fecha de Pago]]))&gt;0,1,"")</f>
        <v/>
      </c>
    </row>
    <row r="510" spans="1:23" ht="15.75" customHeight="1" x14ac:dyDescent="0.25">
      <c r="A510" s="11" t="str">
        <f>TEXT(promesas[[#This Row],[Marca temporal]],"dd/mmm")</f>
        <v>13/may</v>
      </c>
      <c r="B510" s="189">
        <v>46155.634688472222</v>
      </c>
      <c r="C510" s="190" t="s">
        <v>1897</v>
      </c>
      <c r="D510" s="190">
        <v>61667807</v>
      </c>
      <c r="E510" s="191">
        <v>358198720000</v>
      </c>
      <c r="F510" s="190" t="s">
        <v>1496</v>
      </c>
      <c r="G510" s="190" t="s">
        <v>1886</v>
      </c>
      <c r="H510" s="192" t="s">
        <v>1883</v>
      </c>
      <c r="I510" s="193" t="s">
        <v>1892</v>
      </c>
      <c r="J510" s="198"/>
      <c r="K510"/>
      <c r="L510" s="194"/>
      <c r="M510" s="159" t="s">
        <v>1885</v>
      </c>
      <c r="N510"/>
      <c r="O510" s="194"/>
      <c r="P510" s="159" t="s">
        <v>66</v>
      </c>
      <c r="Q510" s="192"/>
      <c r="R510" s="199" t="str">
        <f>IF(promesas[[#This Row],[Fecha de Pago]]="", "", TEXT(promesas[[#This Row],[Fecha de Pago]], "mmm"))</f>
        <v/>
      </c>
      <c r="S510" s="12" t="str">
        <f>IF(promesas[[#This Row],[Fecha  promesa de pago]]="", "", TEXT(promesas[[#This Row],[Fecha  promesa de pago]], "mmm"))</f>
        <v/>
      </c>
      <c r="T510" s="13" t="str">
        <f>IF(promesas[[#This Row],[Fecha de Pago]]="", "", TEXT(promesas[[#This Row],[Fecha de Pago]], "dd/mmm"))</f>
        <v/>
      </c>
      <c r="U510" s="13" t="str">
        <f>IF(promesas[[#This Row],[Fecha  promesa de pago]]="", "", TEXT(promesas[[#This Row],[Fecha  promesa de pago]], "dd/mmm"))</f>
        <v/>
      </c>
      <c r="V510" s="14" t="str">
        <f>IF(LEN(TRIM(promesas[[#This Row],[Fecha  promesa de pago]]))&gt;0,1,"")</f>
        <v/>
      </c>
      <c r="W510" s="14" t="str">
        <f>IF(LEN(TRIM(promesas[[#This Row],[Fecha de Pago]]))&gt;0,1,"")</f>
        <v/>
      </c>
    </row>
    <row r="511" spans="1:23" ht="15.75" customHeight="1" x14ac:dyDescent="0.25">
      <c r="A511" s="11" t="str">
        <f>TEXT(promesas[[#This Row],[Marca temporal]],"dd/mmm")</f>
        <v>13/may</v>
      </c>
      <c r="B511" s="189">
        <v>46155.638343935185</v>
      </c>
      <c r="C511" s="190" t="s">
        <v>1897</v>
      </c>
      <c r="D511" s="190">
        <v>61902839</v>
      </c>
      <c r="E511" s="191">
        <v>366093020000</v>
      </c>
      <c r="F511" s="190" t="s">
        <v>4701</v>
      </c>
      <c r="G511" s="190" t="s">
        <v>1886</v>
      </c>
      <c r="H511" s="192" t="s">
        <v>1891</v>
      </c>
      <c r="I511" s="193" t="s">
        <v>1884</v>
      </c>
      <c r="J511" s="198"/>
      <c r="K511" s="161">
        <v>46158</v>
      </c>
      <c r="L511" s="169">
        <v>36.26</v>
      </c>
      <c r="M511" s="159" t="s">
        <v>1885</v>
      </c>
      <c r="N511"/>
      <c r="O511" s="194"/>
      <c r="P511" s="159" t="s">
        <v>66</v>
      </c>
      <c r="Q511" s="192"/>
      <c r="R511" s="199" t="str">
        <f>IF(promesas[[#This Row],[Fecha de Pago]]="", "", TEXT(promesas[[#This Row],[Fecha de Pago]], "mmm"))</f>
        <v/>
      </c>
      <c r="S511" s="12" t="str">
        <f>IF(promesas[[#This Row],[Fecha  promesa de pago]]="", "", TEXT(promesas[[#This Row],[Fecha  promesa de pago]], "mmm"))</f>
        <v>may</v>
      </c>
      <c r="T511" s="13" t="str">
        <f>IF(promesas[[#This Row],[Fecha de Pago]]="", "", TEXT(promesas[[#This Row],[Fecha de Pago]], "dd/mmm"))</f>
        <v/>
      </c>
      <c r="U511" s="13" t="str">
        <f>IF(promesas[[#This Row],[Fecha  promesa de pago]]="", "", TEXT(promesas[[#This Row],[Fecha  promesa de pago]], "dd/mmm"))</f>
        <v>16/may</v>
      </c>
      <c r="V511" s="14">
        <f>IF(LEN(TRIM(promesas[[#This Row],[Fecha  promesa de pago]]))&gt;0,1,"")</f>
        <v>1</v>
      </c>
      <c r="W511" s="14" t="str">
        <f>IF(LEN(TRIM(promesas[[#This Row],[Fecha de Pago]]))&gt;0,1,"")</f>
        <v/>
      </c>
    </row>
    <row r="512" spans="1:23" ht="15.75" customHeight="1" x14ac:dyDescent="0.25">
      <c r="A512" s="11" t="str">
        <f>TEXT(promesas[[#This Row],[Marca temporal]],"dd/mmm")</f>
        <v>13/may</v>
      </c>
      <c r="B512" s="189">
        <v>46155.639788368055</v>
      </c>
      <c r="C512" s="190" t="s">
        <v>1897</v>
      </c>
      <c r="D512" s="190">
        <v>61983253</v>
      </c>
      <c r="E512" s="191">
        <v>363028920000</v>
      </c>
      <c r="F512" s="190" t="s">
        <v>3964</v>
      </c>
      <c r="G512" s="190" t="s">
        <v>1886</v>
      </c>
      <c r="H512" s="192" t="s">
        <v>1883</v>
      </c>
      <c r="I512" s="193" t="s">
        <v>1892</v>
      </c>
      <c r="J512" s="198"/>
      <c r="K512"/>
      <c r="L512" s="194"/>
      <c r="M512" s="159" t="s">
        <v>1885</v>
      </c>
      <c r="N512"/>
      <c r="O512" s="194"/>
      <c r="P512" s="159" t="s">
        <v>66</v>
      </c>
      <c r="Q512" s="192"/>
      <c r="R512" s="199" t="str">
        <f>IF(promesas[[#This Row],[Fecha de Pago]]="", "", TEXT(promesas[[#This Row],[Fecha de Pago]], "mmm"))</f>
        <v/>
      </c>
      <c r="S512" s="12" t="str">
        <f>IF(promesas[[#This Row],[Fecha  promesa de pago]]="", "", TEXT(promesas[[#This Row],[Fecha  promesa de pago]], "mmm"))</f>
        <v/>
      </c>
      <c r="T512" s="13" t="str">
        <f>IF(promesas[[#This Row],[Fecha de Pago]]="", "", TEXT(promesas[[#This Row],[Fecha de Pago]], "dd/mmm"))</f>
        <v/>
      </c>
      <c r="U512" s="13" t="str">
        <f>IF(promesas[[#This Row],[Fecha  promesa de pago]]="", "", TEXT(promesas[[#This Row],[Fecha  promesa de pago]], "dd/mmm"))</f>
        <v/>
      </c>
      <c r="V512" s="14" t="str">
        <f>IF(LEN(TRIM(promesas[[#This Row],[Fecha  promesa de pago]]))&gt;0,1,"")</f>
        <v/>
      </c>
      <c r="W512" s="14" t="str">
        <f>IF(LEN(TRIM(promesas[[#This Row],[Fecha de Pago]]))&gt;0,1,"")</f>
        <v/>
      </c>
    </row>
    <row r="513" spans="1:23" ht="15.75" customHeight="1" x14ac:dyDescent="0.25">
      <c r="A513" s="11" t="str">
        <f>TEXT(promesas[[#This Row],[Marca temporal]],"dd/mmm")</f>
        <v>13/may</v>
      </c>
      <c r="B513" s="189">
        <v>46155.642878796294</v>
      </c>
      <c r="C513" s="190" t="s">
        <v>1897</v>
      </c>
      <c r="D513" s="190">
        <v>61989416</v>
      </c>
      <c r="E513" s="191">
        <v>362008590000</v>
      </c>
      <c r="F513" s="190" t="s">
        <v>4715</v>
      </c>
      <c r="G513" s="190" t="s">
        <v>1886</v>
      </c>
      <c r="H513" s="192" t="s">
        <v>1883</v>
      </c>
      <c r="I513" s="193" t="s">
        <v>1887</v>
      </c>
      <c r="J513" s="198"/>
      <c r="K513"/>
      <c r="L513" s="194"/>
      <c r="M513" s="159" t="s">
        <v>1885</v>
      </c>
      <c r="N513"/>
      <c r="O513" s="194"/>
      <c r="P513" t="s">
        <v>261</v>
      </c>
      <c r="Q513" s="192"/>
      <c r="R513" s="199" t="str">
        <f>IF(promesas[[#This Row],[Fecha de Pago]]="", "", TEXT(promesas[[#This Row],[Fecha de Pago]], "mmm"))</f>
        <v/>
      </c>
      <c r="S513" s="12" t="str">
        <f>IF(promesas[[#This Row],[Fecha  promesa de pago]]="", "", TEXT(promesas[[#This Row],[Fecha  promesa de pago]], "mmm"))</f>
        <v/>
      </c>
      <c r="T513" s="13" t="str">
        <f>IF(promesas[[#This Row],[Fecha de Pago]]="", "", TEXT(promesas[[#This Row],[Fecha de Pago]], "dd/mmm"))</f>
        <v/>
      </c>
      <c r="U513" s="13" t="str">
        <f>IF(promesas[[#This Row],[Fecha  promesa de pago]]="", "", TEXT(promesas[[#This Row],[Fecha  promesa de pago]], "dd/mmm"))</f>
        <v/>
      </c>
      <c r="V513" s="14" t="str">
        <f>IF(LEN(TRIM(promesas[[#This Row],[Fecha  promesa de pago]]))&gt;0,1,"")</f>
        <v/>
      </c>
      <c r="W513" s="14" t="str">
        <f>IF(LEN(TRIM(promesas[[#This Row],[Fecha de Pago]]))&gt;0,1,"")</f>
        <v/>
      </c>
    </row>
    <row r="514" spans="1:23" ht="15.75" customHeight="1" x14ac:dyDescent="0.25">
      <c r="A514" s="11" t="str">
        <f>TEXT(promesas[[#This Row],[Marca temporal]],"dd/mmm")</f>
        <v>13/may</v>
      </c>
      <c r="B514" s="189">
        <v>46155.645464594912</v>
      </c>
      <c r="C514" s="190" t="s">
        <v>1897</v>
      </c>
      <c r="D514" s="190">
        <v>62119868</v>
      </c>
      <c r="E514" s="191">
        <v>367075060000</v>
      </c>
      <c r="F514" s="190" t="s">
        <v>4729</v>
      </c>
      <c r="G514" s="190" t="s">
        <v>1886</v>
      </c>
      <c r="H514" s="192" t="s">
        <v>1883</v>
      </c>
      <c r="I514" s="193" t="s">
        <v>1895</v>
      </c>
      <c r="J514" s="198"/>
      <c r="K514"/>
      <c r="L514" s="194"/>
      <c r="M514" s="159" t="s">
        <v>1885</v>
      </c>
      <c r="N514"/>
      <c r="O514" s="194"/>
      <c r="P514" s="159" t="s">
        <v>66</v>
      </c>
      <c r="Q514" s="192"/>
      <c r="R514" s="199" t="str">
        <f>IF(promesas[[#This Row],[Fecha de Pago]]="", "", TEXT(promesas[[#This Row],[Fecha de Pago]], "mmm"))</f>
        <v/>
      </c>
      <c r="S514" s="12" t="str">
        <f>IF(promesas[[#This Row],[Fecha  promesa de pago]]="", "", TEXT(promesas[[#This Row],[Fecha  promesa de pago]], "mmm"))</f>
        <v/>
      </c>
      <c r="T514" s="13" t="str">
        <f>IF(promesas[[#This Row],[Fecha de Pago]]="", "", TEXT(promesas[[#This Row],[Fecha de Pago]], "dd/mmm"))</f>
        <v/>
      </c>
      <c r="U514" s="13" t="str">
        <f>IF(promesas[[#This Row],[Fecha  promesa de pago]]="", "", TEXT(promesas[[#This Row],[Fecha  promesa de pago]], "dd/mmm"))</f>
        <v/>
      </c>
      <c r="V514" s="14" t="str">
        <f>IF(LEN(TRIM(promesas[[#This Row],[Fecha  promesa de pago]]))&gt;0,1,"")</f>
        <v/>
      </c>
      <c r="W514" s="14" t="str">
        <f>IF(LEN(TRIM(promesas[[#This Row],[Fecha de Pago]]))&gt;0,1,"")</f>
        <v/>
      </c>
    </row>
    <row r="515" spans="1:23" ht="15.75" customHeight="1" x14ac:dyDescent="0.25">
      <c r="A515" s="11" t="str">
        <f>TEXT(promesas[[#This Row],[Marca temporal]],"dd/mmm")</f>
        <v>13/may</v>
      </c>
      <c r="B515" s="189">
        <v>46155.646870775468</v>
      </c>
      <c r="C515" s="190" t="s">
        <v>1897</v>
      </c>
      <c r="D515" s="190">
        <v>62204387</v>
      </c>
      <c r="E515" s="191">
        <v>369050150000</v>
      </c>
      <c r="F515" s="190">
        <v>62204387</v>
      </c>
      <c r="G515" s="190" t="s">
        <v>1886</v>
      </c>
      <c r="H515" s="192" t="s">
        <v>1883</v>
      </c>
      <c r="I515" s="193" t="s">
        <v>1892</v>
      </c>
      <c r="J515" s="198"/>
      <c r="K515"/>
      <c r="L515" s="194"/>
      <c r="M515" s="159" t="s">
        <v>1885</v>
      </c>
      <c r="N515"/>
      <c r="O515" s="194"/>
      <c r="P515" s="159" t="s">
        <v>66</v>
      </c>
      <c r="Q515" s="192"/>
      <c r="R515" s="199" t="str">
        <f>IF(promesas[[#This Row],[Fecha de Pago]]="", "", TEXT(promesas[[#This Row],[Fecha de Pago]], "mmm"))</f>
        <v/>
      </c>
      <c r="S515" s="12" t="str">
        <f>IF(promesas[[#This Row],[Fecha  promesa de pago]]="", "", TEXT(promesas[[#This Row],[Fecha  promesa de pago]], "mmm"))</f>
        <v/>
      </c>
      <c r="T515" s="13" t="str">
        <f>IF(promesas[[#This Row],[Fecha de Pago]]="", "", TEXT(promesas[[#This Row],[Fecha de Pago]], "dd/mmm"))</f>
        <v/>
      </c>
      <c r="U515" s="13" t="str">
        <f>IF(promesas[[#This Row],[Fecha  promesa de pago]]="", "", TEXT(promesas[[#This Row],[Fecha  promesa de pago]], "dd/mmm"))</f>
        <v/>
      </c>
      <c r="V515" s="14" t="str">
        <f>IF(LEN(TRIM(promesas[[#This Row],[Fecha  promesa de pago]]))&gt;0,1,"")</f>
        <v/>
      </c>
      <c r="W515" s="14" t="str">
        <f>IF(LEN(TRIM(promesas[[#This Row],[Fecha de Pago]]))&gt;0,1,"")</f>
        <v/>
      </c>
    </row>
    <row r="516" spans="1:23" ht="15.75" customHeight="1" x14ac:dyDescent="0.25">
      <c r="A516" s="11" t="str">
        <f>TEXT(promesas[[#This Row],[Marca temporal]],"dd/mmm")</f>
        <v>13/may</v>
      </c>
      <c r="B516" s="189">
        <v>46155.649204513888</v>
      </c>
      <c r="C516" s="190" t="s">
        <v>1897</v>
      </c>
      <c r="D516" s="190">
        <v>62213643</v>
      </c>
      <c r="E516" s="191">
        <v>369074860000</v>
      </c>
      <c r="F516" s="190" t="s">
        <v>4739</v>
      </c>
      <c r="G516" s="190" t="s">
        <v>1886</v>
      </c>
      <c r="H516" s="192" t="s">
        <v>1883</v>
      </c>
      <c r="I516" s="193" t="s">
        <v>1893</v>
      </c>
      <c r="J516" s="198"/>
      <c r="K516"/>
      <c r="L516" s="194"/>
      <c r="M516" s="159" t="s">
        <v>1885</v>
      </c>
      <c r="N516"/>
      <c r="O516" s="194"/>
      <c r="P516" s="159" t="s">
        <v>66</v>
      </c>
      <c r="Q516" s="192"/>
      <c r="R516" s="199" t="str">
        <f>IF(promesas[[#This Row],[Fecha de Pago]]="", "", TEXT(promesas[[#This Row],[Fecha de Pago]], "mmm"))</f>
        <v/>
      </c>
      <c r="S516" s="12" t="str">
        <f>IF(promesas[[#This Row],[Fecha  promesa de pago]]="", "", TEXT(promesas[[#This Row],[Fecha  promesa de pago]], "mmm"))</f>
        <v/>
      </c>
      <c r="T516" s="13" t="str">
        <f>IF(promesas[[#This Row],[Fecha de Pago]]="", "", TEXT(promesas[[#This Row],[Fecha de Pago]], "dd/mmm"))</f>
        <v/>
      </c>
      <c r="U516" s="13" t="str">
        <f>IF(promesas[[#This Row],[Fecha  promesa de pago]]="", "", TEXT(promesas[[#This Row],[Fecha  promesa de pago]], "dd/mmm"))</f>
        <v/>
      </c>
      <c r="V516" s="14" t="str">
        <f>IF(LEN(TRIM(promesas[[#This Row],[Fecha  promesa de pago]]))&gt;0,1,"")</f>
        <v/>
      </c>
      <c r="W516" s="14" t="str">
        <f>IF(LEN(TRIM(promesas[[#This Row],[Fecha de Pago]]))&gt;0,1,"")</f>
        <v/>
      </c>
    </row>
    <row r="517" spans="1:23" ht="15.75" customHeight="1" x14ac:dyDescent="0.25">
      <c r="A517" s="11" t="str">
        <f>TEXT(promesas[[#This Row],[Marca temporal]],"dd/mmm")</f>
        <v>13/may</v>
      </c>
      <c r="B517" s="189">
        <v>46155.65209993055</v>
      </c>
      <c r="C517" s="190" t="s">
        <v>1897</v>
      </c>
      <c r="D517" s="190">
        <v>62283674</v>
      </c>
      <c r="E517" s="191">
        <v>362045230000</v>
      </c>
      <c r="F517" s="190" t="s">
        <v>4147</v>
      </c>
      <c r="G517" s="190" t="s">
        <v>1886</v>
      </c>
      <c r="H517" s="192" t="s">
        <v>1883</v>
      </c>
      <c r="I517" s="193" t="s">
        <v>1887</v>
      </c>
      <c r="J517" s="198"/>
      <c r="K517"/>
      <c r="L517" s="194"/>
      <c r="M517" s="159" t="s">
        <v>1885</v>
      </c>
      <c r="N517"/>
      <c r="O517" s="194"/>
      <c r="P517" s="159" t="s">
        <v>66</v>
      </c>
      <c r="Q517" s="192"/>
      <c r="R517" s="199" t="str">
        <f>IF(promesas[[#This Row],[Fecha de Pago]]="", "", TEXT(promesas[[#This Row],[Fecha de Pago]], "mmm"))</f>
        <v/>
      </c>
      <c r="S517" s="12" t="str">
        <f>IF(promesas[[#This Row],[Fecha  promesa de pago]]="", "", TEXT(promesas[[#This Row],[Fecha  promesa de pago]], "mmm"))</f>
        <v/>
      </c>
      <c r="T517" s="13" t="str">
        <f>IF(promesas[[#This Row],[Fecha de Pago]]="", "", TEXT(promesas[[#This Row],[Fecha de Pago]], "dd/mmm"))</f>
        <v/>
      </c>
      <c r="U517" s="13" t="str">
        <f>IF(promesas[[#This Row],[Fecha  promesa de pago]]="", "", TEXT(promesas[[#This Row],[Fecha  promesa de pago]], "dd/mmm"))</f>
        <v/>
      </c>
      <c r="V517" s="14" t="str">
        <f>IF(LEN(TRIM(promesas[[#This Row],[Fecha  promesa de pago]]))&gt;0,1,"")</f>
        <v/>
      </c>
      <c r="W517" s="14" t="str">
        <f>IF(LEN(TRIM(promesas[[#This Row],[Fecha de Pago]]))&gt;0,1,"")</f>
        <v/>
      </c>
    </row>
    <row r="518" spans="1:23" ht="15.75" customHeight="1" x14ac:dyDescent="0.25">
      <c r="A518" s="11" t="str">
        <f>TEXT(promesas[[#This Row],[Marca temporal]],"dd/mmm")</f>
        <v>13/may</v>
      </c>
      <c r="B518" s="189">
        <v>46155.656774374998</v>
      </c>
      <c r="C518" s="190" t="s">
        <v>1897</v>
      </c>
      <c r="D518" s="190">
        <v>62362257</v>
      </c>
      <c r="E518" s="191">
        <v>368065490000</v>
      </c>
      <c r="F518" s="190" t="s">
        <v>4752</v>
      </c>
      <c r="G518" s="190" t="s">
        <v>1886</v>
      </c>
      <c r="H518" s="192" t="s">
        <v>1883</v>
      </c>
      <c r="I518" s="193" t="s">
        <v>1884</v>
      </c>
      <c r="J518" s="198"/>
      <c r="K518"/>
      <c r="L518" s="194"/>
      <c r="M518" s="159" t="s">
        <v>1885</v>
      </c>
      <c r="N518"/>
      <c r="O518" s="194"/>
      <c r="P518" s="159" t="s">
        <v>66</v>
      </c>
      <c r="Q518" s="192"/>
      <c r="R518" s="199" t="str">
        <f>IF(promesas[[#This Row],[Fecha de Pago]]="", "", TEXT(promesas[[#This Row],[Fecha de Pago]], "mmm"))</f>
        <v/>
      </c>
      <c r="S518" s="12" t="str">
        <f>IF(promesas[[#This Row],[Fecha  promesa de pago]]="", "", TEXT(promesas[[#This Row],[Fecha  promesa de pago]], "mmm"))</f>
        <v/>
      </c>
      <c r="T518" s="13" t="str">
        <f>IF(promesas[[#This Row],[Fecha de Pago]]="", "", TEXT(promesas[[#This Row],[Fecha de Pago]], "dd/mmm"))</f>
        <v/>
      </c>
      <c r="U518" s="13" t="str">
        <f>IF(promesas[[#This Row],[Fecha  promesa de pago]]="", "", TEXT(promesas[[#This Row],[Fecha  promesa de pago]], "dd/mmm"))</f>
        <v/>
      </c>
      <c r="V518" s="14" t="str">
        <f>IF(LEN(TRIM(promesas[[#This Row],[Fecha  promesa de pago]]))&gt;0,1,"")</f>
        <v/>
      </c>
      <c r="W518" s="14" t="str">
        <f>IF(LEN(TRIM(promesas[[#This Row],[Fecha de Pago]]))&gt;0,1,"")</f>
        <v/>
      </c>
    </row>
    <row r="519" spans="1:23" ht="15.75" customHeight="1" x14ac:dyDescent="0.25">
      <c r="A519" s="11" t="str">
        <f>TEXT(promesas[[#This Row],[Marca temporal]],"dd/mmm")</f>
        <v>13/may</v>
      </c>
      <c r="B519" s="189">
        <v>46155.659046898145</v>
      </c>
      <c r="C519" s="190" t="s">
        <v>1897</v>
      </c>
      <c r="D519" s="190">
        <v>62424841</v>
      </c>
      <c r="E519" s="191">
        <v>362090810000</v>
      </c>
      <c r="F519" s="190" t="s">
        <v>4760</v>
      </c>
      <c r="G519" s="190" t="s">
        <v>1886</v>
      </c>
      <c r="H519" s="192" t="s">
        <v>1883</v>
      </c>
      <c r="I519" s="193" t="s">
        <v>1887</v>
      </c>
      <c r="J519" s="198"/>
      <c r="K519"/>
      <c r="L519" s="194"/>
      <c r="M519" s="159" t="s">
        <v>1885</v>
      </c>
      <c r="N519"/>
      <c r="O519" s="194"/>
      <c r="P519" s="159" t="s">
        <v>66</v>
      </c>
      <c r="Q519" s="192"/>
      <c r="R519" s="199" t="str">
        <f>IF(promesas[[#This Row],[Fecha de Pago]]="", "", TEXT(promesas[[#This Row],[Fecha de Pago]], "mmm"))</f>
        <v/>
      </c>
      <c r="S519" s="12" t="str">
        <f>IF(promesas[[#This Row],[Fecha  promesa de pago]]="", "", TEXT(promesas[[#This Row],[Fecha  promesa de pago]], "mmm"))</f>
        <v/>
      </c>
      <c r="T519" s="13" t="str">
        <f>IF(promesas[[#This Row],[Fecha de Pago]]="", "", TEXT(promesas[[#This Row],[Fecha de Pago]], "dd/mmm"))</f>
        <v/>
      </c>
      <c r="U519" s="13" t="str">
        <f>IF(promesas[[#This Row],[Fecha  promesa de pago]]="", "", TEXT(promesas[[#This Row],[Fecha  promesa de pago]], "dd/mmm"))</f>
        <v/>
      </c>
      <c r="V519" s="14" t="str">
        <f>IF(LEN(TRIM(promesas[[#This Row],[Fecha  promesa de pago]]))&gt;0,1,"")</f>
        <v/>
      </c>
      <c r="W519" s="14" t="str">
        <f>IF(LEN(TRIM(promesas[[#This Row],[Fecha de Pago]]))&gt;0,1,"")</f>
        <v/>
      </c>
    </row>
    <row r="520" spans="1:23" ht="15.75" customHeight="1" x14ac:dyDescent="0.25">
      <c r="A520" s="11" t="str">
        <f>TEXT(promesas[[#This Row],[Marca temporal]],"dd/mmm")</f>
        <v>13/may</v>
      </c>
      <c r="B520" s="189">
        <v>46155.662067314814</v>
      </c>
      <c r="C520" s="190" t="s">
        <v>1897</v>
      </c>
      <c r="D520" s="190">
        <v>62547114</v>
      </c>
      <c r="E520" s="191">
        <v>356358370000</v>
      </c>
      <c r="F520" s="190" t="s">
        <v>4768</v>
      </c>
      <c r="G520" s="190" t="s">
        <v>1886</v>
      </c>
      <c r="H520" s="192" t="s">
        <v>1883</v>
      </c>
      <c r="I520" s="193" t="s">
        <v>1884</v>
      </c>
      <c r="J520" s="198"/>
      <c r="K520" s="161">
        <v>46156</v>
      </c>
      <c r="L520" s="169">
        <v>40.07</v>
      </c>
      <c r="M520" s="159" t="s">
        <v>1885</v>
      </c>
      <c r="N520"/>
      <c r="O520" s="194"/>
      <c r="P520" t="s">
        <v>261</v>
      </c>
      <c r="Q520" s="192"/>
      <c r="R520" s="199" t="str">
        <f>IF(promesas[[#This Row],[Fecha de Pago]]="", "", TEXT(promesas[[#This Row],[Fecha de Pago]], "mmm"))</f>
        <v/>
      </c>
      <c r="S520" s="12" t="str">
        <f>IF(promesas[[#This Row],[Fecha  promesa de pago]]="", "", TEXT(promesas[[#This Row],[Fecha  promesa de pago]], "mmm"))</f>
        <v>may</v>
      </c>
      <c r="T520" s="13" t="str">
        <f>IF(promesas[[#This Row],[Fecha de Pago]]="", "", TEXT(promesas[[#This Row],[Fecha de Pago]], "dd/mmm"))</f>
        <v/>
      </c>
      <c r="U520" s="13" t="str">
        <f>IF(promesas[[#This Row],[Fecha  promesa de pago]]="", "", TEXT(promesas[[#This Row],[Fecha  promesa de pago]], "dd/mmm"))</f>
        <v>14/may</v>
      </c>
      <c r="V520" s="14">
        <f>IF(LEN(TRIM(promesas[[#This Row],[Fecha  promesa de pago]]))&gt;0,1,"")</f>
        <v>1</v>
      </c>
      <c r="W520" s="14" t="str">
        <f>IF(LEN(TRIM(promesas[[#This Row],[Fecha de Pago]]))&gt;0,1,"")</f>
        <v/>
      </c>
    </row>
    <row r="521" spans="1:23" ht="15.75" customHeight="1" x14ac:dyDescent="0.25">
      <c r="A521" s="11" t="str">
        <f>TEXT(promesas[[#This Row],[Marca temporal]],"dd/mmm")</f>
        <v>13/may</v>
      </c>
      <c r="B521" s="189">
        <v>46155.664252372684</v>
      </c>
      <c r="C521" s="190" t="s">
        <v>1897</v>
      </c>
      <c r="D521" s="190">
        <v>62663429</v>
      </c>
      <c r="E521" s="191">
        <v>278068620000</v>
      </c>
      <c r="F521" s="190" t="s">
        <v>1418</v>
      </c>
      <c r="G521" s="190" t="s">
        <v>1886</v>
      </c>
      <c r="H521" s="192" t="s">
        <v>16</v>
      </c>
      <c r="I521" s="193" t="s">
        <v>1892</v>
      </c>
      <c r="J521" s="198"/>
      <c r="K521"/>
      <c r="L521" s="194"/>
      <c r="M521" s="159" t="s">
        <v>1885</v>
      </c>
      <c r="N521"/>
      <c r="O521" s="194"/>
      <c r="P521" s="159" t="s">
        <v>66</v>
      </c>
      <c r="Q521" s="192"/>
      <c r="R521" s="199" t="str">
        <f>IF(promesas[[#This Row],[Fecha de Pago]]="", "", TEXT(promesas[[#This Row],[Fecha de Pago]], "mmm"))</f>
        <v/>
      </c>
      <c r="S521" s="12" t="str">
        <f>IF(promesas[[#This Row],[Fecha  promesa de pago]]="", "", TEXT(promesas[[#This Row],[Fecha  promesa de pago]], "mmm"))</f>
        <v/>
      </c>
      <c r="T521" s="13" t="str">
        <f>IF(promesas[[#This Row],[Fecha de Pago]]="", "", TEXT(promesas[[#This Row],[Fecha de Pago]], "dd/mmm"))</f>
        <v/>
      </c>
      <c r="U521" s="13" t="str">
        <f>IF(promesas[[#This Row],[Fecha  promesa de pago]]="", "", TEXT(promesas[[#This Row],[Fecha  promesa de pago]], "dd/mmm"))</f>
        <v/>
      </c>
      <c r="V521" s="14" t="str">
        <f>IF(LEN(TRIM(promesas[[#This Row],[Fecha  promesa de pago]]))&gt;0,1,"")</f>
        <v/>
      </c>
      <c r="W521" s="14" t="str">
        <f>IF(LEN(TRIM(promesas[[#This Row],[Fecha de Pago]]))&gt;0,1,"")</f>
        <v/>
      </c>
    </row>
    <row r="522" spans="1:23" ht="15.75" customHeight="1" x14ac:dyDescent="0.25">
      <c r="A522" s="11" t="str">
        <f>TEXT(promesas[[#This Row],[Marca temporal]],"dd/mmm")</f>
        <v>13/may</v>
      </c>
      <c r="B522" s="189">
        <v>46155.673242303237</v>
      </c>
      <c r="C522" s="190" t="s">
        <v>1897</v>
      </c>
      <c r="D522" s="190">
        <v>62663936</v>
      </c>
      <c r="E522" s="191">
        <v>352371800000</v>
      </c>
      <c r="F522" s="190" t="s">
        <v>1386</v>
      </c>
      <c r="G522" s="190" t="s">
        <v>1886</v>
      </c>
      <c r="H522" s="192" t="s">
        <v>1891</v>
      </c>
      <c r="I522" s="193" t="s">
        <v>1895</v>
      </c>
      <c r="J522" s="198"/>
      <c r="K522"/>
      <c r="L522" s="194"/>
      <c r="M522" s="159" t="s">
        <v>1885</v>
      </c>
      <c r="N522"/>
      <c r="O522" s="194"/>
      <c r="P522" s="159" t="s">
        <v>66</v>
      </c>
      <c r="Q522" s="192"/>
      <c r="R522" s="199" t="str">
        <f>IF(promesas[[#This Row],[Fecha de Pago]]="", "", TEXT(promesas[[#This Row],[Fecha de Pago]], "mmm"))</f>
        <v/>
      </c>
      <c r="S522" s="12" t="str">
        <f>IF(promesas[[#This Row],[Fecha  promesa de pago]]="", "", TEXT(promesas[[#This Row],[Fecha  promesa de pago]], "mmm"))</f>
        <v/>
      </c>
      <c r="T522" s="13" t="str">
        <f>IF(promesas[[#This Row],[Fecha de Pago]]="", "", TEXT(promesas[[#This Row],[Fecha de Pago]], "dd/mmm"))</f>
        <v/>
      </c>
      <c r="U522" s="13" t="str">
        <f>IF(promesas[[#This Row],[Fecha  promesa de pago]]="", "", TEXT(promesas[[#This Row],[Fecha  promesa de pago]], "dd/mmm"))</f>
        <v/>
      </c>
      <c r="V522" s="14" t="str">
        <f>IF(LEN(TRIM(promesas[[#This Row],[Fecha  promesa de pago]]))&gt;0,1,"")</f>
        <v/>
      </c>
      <c r="W522" s="14" t="str">
        <f>IF(LEN(TRIM(promesas[[#This Row],[Fecha de Pago]]))&gt;0,1,"")</f>
        <v/>
      </c>
    </row>
    <row r="523" spans="1:23" ht="15.75" customHeight="1" x14ac:dyDescent="0.25">
      <c r="A523" s="11" t="str">
        <f>TEXT(promesas[[#This Row],[Marca temporal]],"dd/mmm")</f>
        <v>13/may</v>
      </c>
      <c r="B523" s="189">
        <v>46155.674909351852</v>
      </c>
      <c r="C523" s="190" t="s">
        <v>1897</v>
      </c>
      <c r="D523" s="190">
        <v>62748580</v>
      </c>
      <c r="E523" s="191">
        <v>366015110000</v>
      </c>
      <c r="F523" s="190" t="s">
        <v>4782</v>
      </c>
      <c r="G523" s="190" t="s">
        <v>1886</v>
      </c>
      <c r="H523" s="192" t="s">
        <v>1883</v>
      </c>
      <c r="I523" s="193" t="s">
        <v>1892</v>
      </c>
      <c r="J523" s="198"/>
      <c r="K523"/>
      <c r="L523" s="194"/>
      <c r="M523" s="159" t="s">
        <v>1885</v>
      </c>
      <c r="N523"/>
      <c r="O523" s="194"/>
      <c r="P523" t="s">
        <v>261</v>
      </c>
      <c r="Q523" s="192"/>
      <c r="R523" s="199" t="str">
        <f>IF(promesas[[#This Row],[Fecha de Pago]]="", "", TEXT(promesas[[#This Row],[Fecha de Pago]], "mmm"))</f>
        <v/>
      </c>
      <c r="S523" s="12" t="str">
        <f>IF(promesas[[#This Row],[Fecha  promesa de pago]]="", "", TEXT(promesas[[#This Row],[Fecha  promesa de pago]], "mmm"))</f>
        <v/>
      </c>
      <c r="T523" s="13" t="str">
        <f>IF(promesas[[#This Row],[Fecha de Pago]]="", "", TEXT(promesas[[#This Row],[Fecha de Pago]], "dd/mmm"))</f>
        <v/>
      </c>
      <c r="U523" s="13" t="str">
        <f>IF(promesas[[#This Row],[Fecha  promesa de pago]]="", "", TEXT(promesas[[#This Row],[Fecha  promesa de pago]], "dd/mmm"))</f>
        <v/>
      </c>
      <c r="V523" s="14" t="str">
        <f>IF(LEN(TRIM(promesas[[#This Row],[Fecha  promesa de pago]]))&gt;0,1,"")</f>
        <v/>
      </c>
      <c r="W523" s="14" t="str">
        <f>IF(LEN(TRIM(promesas[[#This Row],[Fecha de Pago]]))&gt;0,1,"")</f>
        <v/>
      </c>
    </row>
    <row r="524" spans="1:23" ht="15.75" customHeight="1" x14ac:dyDescent="0.25">
      <c r="A524" s="11" t="str">
        <f>TEXT(promesas[[#This Row],[Marca temporal]],"dd/mmm")</f>
        <v>13/may</v>
      </c>
      <c r="B524" s="189">
        <v>46155.675805196763</v>
      </c>
      <c r="C524" s="190" t="s">
        <v>1897</v>
      </c>
      <c r="D524" s="190">
        <v>62844482</v>
      </c>
      <c r="E524" s="191">
        <v>353369980000</v>
      </c>
      <c r="F524" s="190" t="s">
        <v>1309</v>
      </c>
      <c r="G524" s="190" t="s">
        <v>1886</v>
      </c>
      <c r="H524" s="192" t="s">
        <v>1883</v>
      </c>
      <c r="I524" s="193" t="s">
        <v>1892</v>
      </c>
      <c r="J524" s="198"/>
      <c r="K524"/>
      <c r="L524" s="194"/>
      <c r="M524" s="159" t="s">
        <v>1885</v>
      </c>
      <c r="N524"/>
      <c r="O524" s="194"/>
      <c r="P524" s="159" t="s">
        <v>66</v>
      </c>
      <c r="Q524" s="192"/>
      <c r="R524" s="199" t="str">
        <f>IF(promesas[[#This Row],[Fecha de Pago]]="", "", TEXT(promesas[[#This Row],[Fecha de Pago]], "mmm"))</f>
        <v/>
      </c>
      <c r="S524" s="12" t="str">
        <f>IF(promesas[[#This Row],[Fecha  promesa de pago]]="", "", TEXT(promesas[[#This Row],[Fecha  promesa de pago]], "mmm"))</f>
        <v/>
      </c>
      <c r="T524" s="13" t="str">
        <f>IF(promesas[[#This Row],[Fecha de Pago]]="", "", TEXT(promesas[[#This Row],[Fecha de Pago]], "dd/mmm"))</f>
        <v/>
      </c>
      <c r="U524" s="13" t="str">
        <f>IF(promesas[[#This Row],[Fecha  promesa de pago]]="", "", TEXT(promesas[[#This Row],[Fecha  promesa de pago]], "dd/mmm"))</f>
        <v/>
      </c>
      <c r="V524" s="14" t="str">
        <f>IF(LEN(TRIM(promesas[[#This Row],[Fecha  promesa de pago]]))&gt;0,1,"")</f>
        <v/>
      </c>
      <c r="W524" s="14" t="str">
        <f>IF(LEN(TRIM(promesas[[#This Row],[Fecha de Pago]]))&gt;0,1,"")</f>
        <v/>
      </c>
    </row>
    <row r="525" spans="1:23" ht="15.75" customHeight="1" x14ac:dyDescent="0.25">
      <c r="A525" s="11" t="str">
        <f>TEXT(promesas[[#This Row],[Marca temporal]],"dd/mmm")</f>
        <v>13/may</v>
      </c>
      <c r="B525" s="189">
        <v>46155.677227662032</v>
      </c>
      <c r="C525" s="190" t="s">
        <v>1897</v>
      </c>
      <c r="D525" s="190">
        <v>62905565</v>
      </c>
      <c r="E525" s="191">
        <v>367023580000</v>
      </c>
      <c r="F525" s="190" t="s">
        <v>3942</v>
      </c>
      <c r="G525" s="190" t="s">
        <v>1886</v>
      </c>
      <c r="H525" s="192" t="s">
        <v>1883</v>
      </c>
      <c r="I525" s="193" t="s">
        <v>1892</v>
      </c>
      <c r="J525" s="198"/>
      <c r="K525"/>
      <c r="L525" s="194"/>
      <c r="M525" s="159" t="s">
        <v>1885</v>
      </c>
      <c r="N525"/>
      <c r="O525" s="194"/>
      <c r="P525" s="159" t="s">
        <v>66</v>
      </c>
      <c r="Q525" s="192"/>
      <c r="R525" s="199" t="str">
        <f>IF(promesas[[#This Row],[Fecha de Pago]]="", "", TEXT(promesas[[#This Row],[Fecha de Pago]], "mmm"))</f>
        <v/>
      </c>
      <c r="S525" s="12" t="str">
        <f>IF(promesas[[#This Row],[Fecha  promesa de pago]]="", "", TEXT(promesas[[#This Row],[Fecha  promesa de pago]], "mmm"))</f>
        <v/>
      </c>
      <c r="T525" s="13" t="str">
        <f>IF(promesas[[#This Row],[Fecha de Pago]]="", "", TEXT(promesas[[#This Row],[Fecha de Pago]], "dd/mmm"))</f>
        <v/>
      </c>
      <c r="U525" s="13" t="str">
        <f>IF(promesas[[#This Row],[Fecha  promesa de pago]]="", "", TEXT(promesas[[#This Row],[Fecha  promesa de pago]], "dd/mmm"))</f>
        <v/>
      </c>
      <c r="V525" s="14" t="str">
        <f>IF(LEN(TRIM(promesas[[#This Row],[Fecha  promesa de pago]]))&gt;0,1,"")</f>
        <v/>
      </c>
      <c r="W525" s="14" t="str">
        <f>IF(LEN(TRIM(promesas[[#This Row],[Fecha de Pago]]))&gt;0,1,"")</f>
        <v/>
      </c>
    </row>
    <row r="526" spans="1:23" ht="15.75" customHeight="1" x14ac:dyDescent="0.25">
      <c r="A526" s="11" t="str">
        <f>TEXT(promesas[[#This Row],[Marca temporal]],"dd/mmm")</f>
        <v>13/may</v>
      </c>
      <c r="B526" s="189">
        <v>46155.678889594907</v>
      </c>
      <c r="C526" s="190" t="s">
        <v>1897</v>
      </c>
      <c r="D526" s="190">
        <v>62995272</v>
      </c>
      <c r="E526" s="191">
        <v>358369630000</v>
      </c>
      <c r="F526" s="190" t="s">
        <v>384</v>
      </c>
      <c r="G526" s="190" t="s">
        <v>1886</v>
      </c>
      <c r="H526" s="192" t="s">
        <v>1883</v>
      </c>
      <c r="I526" s="193" t="s">
        <v>1894</v>
      </c>
      <c r="J526" s="198"/>
      <c r="K526"/>
      <c r="L526" s="194"/>
      <c r="M526" s="159" t="s">
        <v>1885</v>
      </c>
      <c r="N526"/>
      <c r="O526" s="194"/>
      <c r="P526" t="s">
        <v>2230</v>
      </c>
      <c r="Q526" s="192"/>
      <c r="R526" s="199" t="str">
        <f>IF(promesas[[#This Row],[Fecha de Pago]]="", "", TEXT(promesas[[#This Row],[Fecha de Pago]], "mmm"))</f>
        <v/>
      </c>
      <c r="S526" s="12" t="str">
        <f>IF(promesas[[#This Row],[Fecha  promesa de pago]]="", "", TEXT(promesas[[#This Row],[Fecha  promesa de pago]], "mmm"))</f>
        <v/>
      </c>
      <c r="T526" s="13" t="str">
        <f>IF(promesas[[#This Row],[Fecha de Pago]]="", "", TEXT(promesas[[#This Row],[Fecha de Pago]], "dd/mmm"))</f>
        <v/>
      </c>
      <c r="U526" s="13" t="str">
        <f>IF(promesas[[#This Row],[Fecha  promesa de pago]]="", "", TEXT(promesas[[#This Row],[Fecha  promesa de pago]], "dd/mmm"))</f>
        <v/>
      </c>
      <c r="V526" s="14" t="str">
        <f>IF(LEN(TRIM(promesas[[#This Row],[Fecha  promesa de pago]]))&gt;0,1,"")</f>
        <v/>
      </c>
      <c r="W526" s="14" t="str">
        <f>IF(LEN(TRIM(promesas[[#This Row],[Fecha de Pago]]))&gt;0,1,"")</f>
        <v/>
      </c>
    </row>
    <row r="527" spans="1:23" ht="15.75" customHeight="1" x14ac:dyDescent="0.25">
      <c r="A527" s="11" t="str">
        <f>TEXT(promesas[[#This Row],[Marca temporal]],"dd/mmm")</f>
        <v>13/may</v>
      </c>
      <c r="B527" s="189">
        <v>46155.680140185184</v>
      </c>
      <c r="C527" s="190" t="s">
        <v>1897</v>
      </c>
      <c r="D527" s="190">
        <v>63030594</v>
      </c>
      <c r="E527" s="191">
        <v>357357890000</v>
      </c>
      <c r="F527" s="190" t="s">
        <v>1413</v>
      </c>
      <c r="G527" s="190" t="s">
        <v>1886</v>
      </c>
      <c r="H527" s="192" t="s">
        <v>1883</v>
      </c>
      <c r="I527" s="193" t="s">
        <v>1892</v>
      </c>
      <c r="J527" s="198"/>
      <c r="K527"/>
      <c r="L527" s="194"/>
      <c r="M527" s="159" t="s">
        <v>1885</v>
      </c>
      <c r="N527"/>
      <c r="O527" s="194"/>
      <c r="P527" s="159" t="s">
        <v>66</v>
      </c>
      <c r="Q527" s="192"/>
      <c r="R527" s="199" t="str">
        <f>IF(promesas[[#This Row],[Fecha de Pago]]="", "", TEXT(promesas[[#This Row],[Fecha de Pago]], "mmm"))</f>
        <v/>
      </c>
      <c r="S527" s="12" t="str">
        <f>IF(promesas[[#This Row],[Fecha  promesa de pago]]="", "", TEXT(promesas[[#This Row],[Fecha  promesa de pago]], "mmm"))</f>
        <v/>
      </c>
      <c r="T527" s="13" t="str">
        <f>IF(promesas[[#This Row],[Fecha de Pago]]="", "", TEXT(promesas[[#This Row],[Fecha de Pago]], "dd/mmm"))</f>
        <v/>
      </c>
      <c r="U527" s="13" t="str">
        <f>IF(promesas[[#This Row],[Fecha  promesa de pago]]="", "", TEXT(promesas[[#This Row],[Fecha  promesa de pago]], "dd/mmm"))</f>
        <v/>
      </c>
      <c r="V527" s="14" t="str">
        <f>IF(LEN(TRIM(promesas[[#This Row],[Fecha  promesa de pago]]))&gt;0,1,"")</f>
        <v/>
      </c>
      <c r="W527" s="14" t="str">
        <f>IF(LEN(TRIM(promesas[[#This Row],[Fecha de Pago]]))&gt;0,1,"")</f>
        <v/>
      </c>
    </row>
    <row r="528" spans="1:23" ht="15.75" customHeight="1" x14ac:dyDescent="0.25">
      <c r="A528" s="11" t="str">
        <f>TEXT(promesas[[#This Row],[Marca temporal]],"dd/mmm")</f>
        <v>13/may</v>
      </c>
      <c r="B528" s="189">
        <v>46155.682169525462</v>
      </c>
      <c r="C528" s="190" t="s">
        <v>1897</v>
      </c>
      <c r="D528" s="190">
        <v>63096925</v>
      </c>
      <c r="E528" s="191">
        <v>358346740000</v>
      </c>
      <c r="F528" s="190" t="s">
        <v>4803</v>
      </c>
      <c r="G528" s="190" t="s">
        <v>1886</v>
      </c>
      <c r="H528" s="192" t="s">
        <v>1883</v>
      </c>
      <c r="I528" s="193" t="s">
        <v>1895</v>
      </c>
      <c r="J528" s="198"/>
      <c r="K528"/>
      <c r="L528" s="194"/>
      <c r="M528" s="159" t="s">
        <v>1885</v>
      </c>
      <c r="N528"/>
      <c r="O528" s="194"/>
      <c r="P528" s="159" t="s">
        <v>66</v>
      </c>
      <c r="Q528" s="192"/>
      <c r="R528" s="199" t="str">
        <f>IF(promesas[[#This Row],[Fecha de Pago]]="", "", TEXT(promesas[[#This Row],[Fecha de Pago]], "mmm"))</f>
        <v/>
      </c>
      <c r="S528" s="12" t="str">
        <f>IF(promesas[[#This Row],[Fecha  promesa de pago]]="", "", TEXT(promesas[[#This Row],[Fecha  promesa de pago]], "mmm"))</f>
        <v/>
      </c>
      <c r="T528" s="13" t="str">
        <f>IF(promesas[[#This Row],[Fecha de Pago]]="", "", TEXT(promesas[[#This Row],[Fecha de Pago]], "dd/mmm"))</f>
        <v/>
      </c>
      <c r="U528" s="13" t="str">
        <f>IF(promesas[[#This Row],[Fecha  promesa de pago]]="", "", TEXT(promesas[[#This Row],[Fecha  promesa de pago]], "dd/mmm"))</f>
        <v/>
      </c>
      <c r="V528" s="14" t="str">
        <f>IF(LEN(TRIM(promesas[[#This Row],[Fecha  promesa de pago]]))&gt;0,1,"")</f>
        <v/>
      </c>
      <c r="W528" s="14" t="str">
        <f>IF(LEN(TRIM(promesas[[#This Row],[Fecha de Pago]]))&gt;0,1,"")</f>
        <v/>
      </c>
    </row>
    <row r="529" spans="1:23" ht="15.75" customHeight="1" x14ac:dyDescent="0.25">
      <c r="A529" s="11" t="str">
        <f>TEXT(promesas[[#This Row],[Marca temporal]],"dd/mmm")</f>
        <v>13/may</v>
      </c>
      <c r="B529" s="189">
        <v>46155.685648125</v>
      </c>
      <c r="C529" s="190" t="s">
        <v>1897</v>
      </c>
      <c r="D529" s="190">
        <v>63131031</v>
      </c>
      <c r="E529" s="191">
        <v>354358390000</v>
      </c>
      <c r="F529" s="190" t="s">
        <v>546</v>
      </c>
      <c r="G529" s="190" t="s">
        <v>1886</v>
      </c>
      <c r="H529" s="192" t="s">
        <v>1883</v>
      </c>
      <c r="I529" s="193" t="s">
        <v>1893</v>
      </c>
      <c r="J529" s="198"/>
      <c r="K529"/>
      <c r="L529" s="194"/>
      <c r="M529" s="159" t="s">
        <v>1885</v>
      </c>
      <c r="N529"/>
      <c r="O529" s="194"/>
      <c r="P529" t="s">
        <v>2230</v>
      </c>
      <c r="Q529" s="192"/>
      <c r="R529" s="199" t="str">
        <f>IF(promesas[[#This Row],[Fecha de Pago]]="", "", TEXT(promesas[[#This Row],[Fecha de Pago]], "mmm"))</f>
        <v/>
      </c>
      <c r="S529" s="12" t="str">
        <f>IF(promesas[[#This Row],[Fecha  promesa de pago]]="", "", TEXT(promesas[[#This Row],[Fecha  promesa de pago]], "mmm"))</f>
        <v/>
      </c>
      <c r="T529" s="13" t="str">
        <f>IF(promesas[[#This Row],[Fecha de Pago]]="", "", TEXT(promesas[[#This Row],[Fecha de Pago]], "dd/mmm"))</f>
        <v/>
      </c>
      <c r="U529" s="13" t="str">
        <f>IF(promesas[[#This Row],[Fecha  promesa de pago]]="", "", TEXT(promesas[[#This Row],[Fecha  promesa de pago]], "dd/mmm"))</f>
        <v/>
      </c>
      <c r="V529" s="14" t="str">
        <f>IF(LEN(TRIM(promesas[[#This Row],[Fecha  promesa de pago]]))&gt;0,1,"")</f>
        <v/>
      </c>
      <c r="W529" s="14" t="str">
        <f>IF(LEN(TRIM(promesas[[#This Row],[Fecha de Pago]]))&gt;0,1,"")</f>
        <v/>
      </c>
    </row>
    <row r="530" spans="1:23" ht="15.75" customHeight="1" x14ac:dyDescent="0.25">
      <c r="A530" s="11" t="str">
        <f>TEXT(promesas[[#This Row],[Marca temporal]],"dd/mmm")</f>
        <v>13/may</v>
      </c>
      <c r="B530" s="189">
        <v>46155.688386666661</v>
      </c>
      <c r="C530" s="190" t="s">
        <v>1897</v>
      </c>
      <c r="D530" s="190">
        <v>63155740</v>
      </c>
      <c r="E530" s="191">
        <v>367093770000</v>
      </c>
      <c r="F530" s="190" t="s">
        <v>4805</v>
      </c>
      <c r="G530" s="190" t="s">
        <v>1886</v>
      </c>
      <c r="H530" s="192" t="s">
        <v>1891</v>
      </c>
      <c r="I530" s="193" t="s">
        <v>1884</v>
      </c>
      <c r="J530" s="198"/>
      <c r="K530" s="161">
        <v>46158</v>
      </c>
      <c r="L530" s="169">
        <v>33.49</v>
      </c>
      <c r="M530" s="159" t="s">
        <v>1885</v>
      </c>
      <c r="N530"/>
      <c r="O530" s="194"/>
      <c r="P530" s="159" t="s">
        <v>66</v>
      </c>
      <c r="Q530" s="192"/>
      <c r="R530" s="199" t="str">
        <f>IF(promesas[[#This Row],[Fecha de Pago]]="", "", TEXT(promesas[[#This Row],[Fecha de Pago]], "mmm"))</f>
        <v/>
      </c>
      <c r="S530" s="12" t="str">
        <f>IF(promesas[[#This Row],[Fecha  promesa de pago]]="", "", TEXT(promesas[[#This Row],[Fecha  promesa de pago]], "mmm"))</f>
        <v>may</v>
      </c>
      <c r="T530" s="13" t="str">
        <f>IF(promesas[[#This Row],[Fecha de Pago]]="", "", TEXT(promesas[[#This Row],[Fecha de Pago]], "dd/mmm"))</f>
        <v/>
      </c>
      <c r="U530" s="13" t="str">
        <f>IF(promesas[[#This Row],[Fecha  promesa de pago]]="", "", TEXT(promesas[[#This Row],[Fecha  promesa de pago]], "dd/mmm"))</f>
        <v>16/may</v>
      </c>
      <c r="V530" s="14">
        <f>IF(LEN(TRIM(promesas[[#This Row],[Fecha  promesa de pago]]))&gt;0,1,"")</f>
        <v>1</v>
      </c>
      <c r="W530" s="14" t="str">
        <f>IF(LEN(TRIM(promesas[[#This Row],[Fecha de Pago]]))&gt;0,1,"")</f>
        <v/>
      </c>
    </row>
    <row r="531" spans="1:23" ht="15.75" customHeight="1" x14ac:dyDescent="0.25">
      <c r="A531" s="11" t="str">
        <f>TEXT(promesas[[#This Row],[Marca temporal]],"dd/mmm")</f>
        <v>13/may</v>
      </c>
      <c r="B531" s="189">
        <v>46155.69034833333</v>
      </c>
      <c r="C531" s="190" t="s">
        <v>1897</v>
      </c>
      <c r="D531" s="190">
        <v>63197407</v>
      </c>
      <c r="E531" s="191">
        <v>275067830000</v>
      </c>
      <c r="F531" s="190" t="s">
        <v>192</v>
      </c>
      <c r="G531" s="190" t="s">
        <v>1886</v>
      </c>
      <c r="H531" s="192" t="s">
        <v>1883</v>
      </c>
      <c r="I531" s="193" t="s">
        <v>1892</v>
      </c>
      <c r="J531" s="198"/>
      <c r="K531"/>
      <c r="L531" s="194"/>
      <c r="M531" s="159" t="s">
        <v>1885</v>
      </c>
      <c r="N531"/>
      <c r="O531" s="194"/>
      <c r="P531" s="159" t="s">
        <v>66</v>
      </c>
      <c r="Q531" s="192"/>
      <c r="R531" s="199" t="str">
        <f>IF(promesas[[#This Row],[Fecha de Pago]]="", "", TEXT(promesas[[#This Row],[Fecha de Pago]], "mmm"))</f>
        <v/>
      </c>
      <c r="S531" s="12" t="str">
        <f>IF(promesas[[#This Row],[Fecha  promesa de pago]]="", "", TEXT(promesas[[#This Row],[Fecha  promesa de pago]], "mmm"))</f>
        <v/>
      </c>
      <c r="T531" s="13" t="str">
        <f>IF(promesas[[#This Row],[Fecha de Pago]]="", "", TEXT(promesas[[#This Row],[Fecha de Pago]], "dd/mmm"))</f>
        <v/>
      </c>
      <c r="U531" s="13" t="str">
        <f>IF(promesas[[#This Row],[Fecha  promesa de pago]]="", "", TEXT(promesas[[#This Row],[Fecha  promesa de pago]], "dd/mmm"))</f>
        <v/>
      </c>
      <c r="V531" s="14" t="str">
        <f>IF(LEN(TRIM(promesas[[#This Row],[Fecha  promesa de pago]]))&gt;0,1,"")</f>
        <v/>
      </c>
      <c r="W531" s="14" t="str">
        <f>IF(LEN(TRIM(promesas[[#This Row],[Fecha de Pago]]))&gt;0,1,"")</f>
        <v/>
      </c>
    </row>
    <row r="532" spans="1:23" ht="15.75" customHeight="1" x14ac:dyDescent="0.25">
      <c r="A532" s="11" t="str">
        <f>TEXT(promesas[[#This Row],[Marca temporal]],"dd/mmm")</f>
        <v>13/may</v>
      </c>
      <c r="B532" s="189">
        <v>46155.692495347219</v>
      </c>
      <c r="C532" s="190" t="s">
        <v>1897</v>
      </c>
      <c r="D532" s="190">
        <v>63267385</v>
      </c>
      <c r="E532" s="191">
        <v>354379790000</v>
      </c>
      <c r="F532" s="190" t="s">
        <v>3852</v>
      </c>
      <c r="G532" s="190" t="s">
        <v>1886</v>
      </c>
      <c r="H532" s="192" t="s">
        <v>1883</v>
      </c>
      <c r="I532" s="193" t="s">
        <v>1892</v>
      </c>
      <c r="J532" s="198"/>
      <c r="K532"/>
      <c r="L532" s="194"/>
      <c r="M532" s="159" t="s">
        <v>1885</v>
      </c>
      <c r="N532"/>
      <c r="O532" s="194"/>
      <c r="P532" s="159" t="s">
        <v>66</v>
      </c>
      <c r="Q532" s="192"/>
      <c r="R532" s="199" t="str">
        <f>IF(promesas[[#This Row],[Fecha de Pago]]="", "", TEXT(promesas[[#This Row],[Fecha de Pago]], "mmm"))</f>
        <v/>
      </c>
      <c r="S532" s="12" t="str">
        <f>IF(promesas[[#This Row],[Fecha  promesa de pago]]="", "", TEXT(promesas[[#This Row],[Fecha  promesa de pago]], "mmm"))</f>
        <v/>
      </c>
      <c r="T532" s="13" t="str">
        <f>IF(promesas[[#This Row],[Fecha de Pago]]="", "", TEXT(promesas[[#This Row],[Fecha de Pago]], "dd/mmm"))</f>
        <v/>
      </c>
      <c r="U532" s="13" t="str">
        <f>IF(promesas[[#This Row],[Fecha  promesa de pago]]="", "", TEXT(promesas[[#This Row],[Fecha  promesa de pago]], "dd/mmm"))</f>
        <v/>
      </c>
      <c r="V532" s="14" t="str">
        <f>IF(LEN(TRIM(promesas[[#This Row],[Fecha  promesa de pago]]))&gt;0,1,"")</f>
        <v/>
      </c>
      <c r="W532" s="14" t="str">
        <f>IF(LEN(TRIM(promesas[[#This Row],[Fecha de Pago]]))&gt;0,1,"")</f>
        <v/>
      </c>
    </row>
    <row r="533" spans="1:23" ht="15.75" customHeight="1" x14ac:dyDescent="0.25">
      <c r="A533" s="11" t="str">
        <f>TEXT(promesas[[#This Row],[Marca temporal]],"dd/mmm")</f>
        <v>13/may</v>
      </c>
      <c r="B533" s="189">
        <v>46155.694617037036</v>
      </c>
      <c r="C533" s="190" t="s">
        <v>1897</v>
      </c>
      <c r="D533" s="190">
        <v>63270813</v>
      </c>
      <c r="E533" s="191">
        <v>363029740000</v>
      </c>
      <c r="F533" s="190" t="s">
        <v>3979</v>
      </c>
      <c r="G533" s="190" t="s">
        <v>1886</v>
      </c>
      <c r="H533" s="192" t="s">
        <v>1883</v>
      </c>
      <c r="I533" s="193" t="s">
        <v>1895</v>
      </c>
      <c r="J533" s="198"/>
      <c r="K533"/>
      <c r="L533" s="194"/>
      <c r="M533" s="159" t="s">
        <v>1885</v>
      </c>
      <c r="N533"/>
      <c r="O533" s="194"/>
      <c r="P533" t="s">
        <v>261</v>
      </c>
      <c r="Q533" s="192"/>
      <c r="R533" s="199" t="str">
        <f>IF(promesas[[#This Row],[Fecha de Pago]]="", "", TEXT(promesas[[#This Row],[Fecha de Pago]], "mmm"))</f>
        <v/>
      </c>
      <c r="S533" s="12" t="str">
        <f>IF(promesas[[#This Row],[Fecha  promesa de pago]]="", "", TEXT(promesas[[#This Row],[Fecha  promesa de pago]], "mmm"))</f>
        <v/>
      </c>
      <c r="T533" s="13" t="str">
        <f>IF(promesas[[#This Row],[Fecha de Pago]]="", "", TEXT(promesas[[#This Row],[Fecha de Pago]], "dd/mmm"))</f>
        <v/>
      </c>
      <c r="U533" s="13" t="str">
        <f>IF(promesas[[#This Row],[Fecha  promesa de pago]]="", "", TEXT(promesas[[#This Row],[Fecha  promesa de pago]], "dd/mmm"))</f>
        <v/>
      </c>
      <c r="V533" s="14" t="str">
        <f>IF(LEN(TRIM(promesas[[#This Row],[Fecha  promesa de pago]]))&gt;0,1,"")</f>
        <v/>
      </c>
      <c r="W533" s="14" t="str">
        <f>IF(LEN(TRIM(promesas[[#This Row],[Fecha de Pago]]))&gt;0,1,"")</f>
        <v/>
      </c>
    </row>
    <row r="534" spans="1:23" ht="15.75" customHeight="1" x14ac:dyDescent="0.25">
      <c r="A534" s="11" t="str">
        <f>TEXT(promesas[[#This Row],[Marca temporal]],"dd/mmm")</f>
        <v>13/may</v>
      </c>
      <c r="B534" s="189">
        <v>46155.696890162042</v>
      </c>
      <c r="C534" s="190" t="s">
        <v>1897</v>
      </c>
      <c r="D534" s="190">
        <v>63333333</v>
      </c>
      <c r="E534" s="191">
        <v>185066630000</v>
      </c>
      <c r="F534" s="190" t="s">
        <v>1436</v>
      </c>
      <c r="G534" s="190" t="s">
        <v>1886</v>
      </c>
      <c r="H534" s="192" t="s">
        <v>1883</v>
      </c>
      <c r="I534" s="193" t="s">
        <v>1887</v>
      </c>
      <c r="J534" s="198"/>
      <c r="K534"/>
      <c r="L534" s="194"/>
      <c r="M534" s="159" t="s">
        <v>1885</v>
      </c>
      <c r="N534"/>
      <c r="O534" s="194"/>
      <c r="P534" s="159" t="s">
        <v>66</v>
      </c>
      <c r="Q534" s="192"/>
      <c r="R534" s="199" t="str">
        <f>IF(promesas[[#This Row],[Fecha de Pago]]="", "", TEXT(promesas[[#This Row],[Fecha de Pago]], "mmm"))</f>
        <v/>
      </c>
      <c r="S534" s="12" t="str">
        <f>IF(promesas[[#This Row],[Fecha  promesa de pago]]="", "", TEXT(promesas[[#This Row],[Fecha  promesa de pago]], "mmm"))</f>
        <v/>
      </c>
      <c r="T534" s="13" t="str">
        <f>IF(promesas[[#This Row],[Fecha de Pago]]="", "", TEXT(promesas[[#This Row],[Fecha de Pago]], "dd/mmm"))</f>
        <v/>
      </c>
      <c r="U534" s="13" t="str">
        <f>IF(promesas[[#This Row],[Fecha  promesa de pago]]="", "", TEXT(promesas[[#This Row],[Fecha  promesa de pago]], "dd/mmm"))</f>
        <v/>
      </c>
      <c r="V534" s="14" t="str">
        <f>IF(LEN(TRIM(promesas[[#This Row],[Fecha  promesa de pago]]))&gt;0,1,"")</f>
        <v/>
      </c>
      <c r="W534" s="14" t="str">
        <f>IF(LEN(TRIM(promesas[[#This Row],[Fecha de Pago]]))&gt;0,1,"")</f>
        <v/>
      </c>
    </row>
    <row r="535" spans="1:23" ht="15.75" customHeight="1" x14ac:dyDescent="0.25">
      <c r="A535" s="11" t="str">
        <f>TEXT(promesas[[#This Row],[Marca temporal]],"dd/mmm")</f>
        <v>13/may</v>
      </c>
      <c r="B535" s="189">
        <v>46155.699142905098</v>
      </c>
      <c r="C535" s="190" t="s">
        <v>1897</v>
      </c>
      <c r="D535" s="190">
        <v>63405001</v>
      </c>
      <c r="E535" s="191">
        <v>183050720000</v>
      </c>
      <c r="F535" s="190" t="s">
        <v>1338</v>
      </c>
      <c r="G535" s="190" t="s">
        <v>1886</v>
      </c>
      <c r="H535" s="192" t="s">
        <v>1883</v>
      </c>
      <c r="I535" s="193" t="s">
        <v>1892</v>
      </c>
      <c r="J535" s="198"/>
      <c r="K535"/>
      <c r="L535" s="194"/>
      <c r="M535" s="159" t="s">
        <v>1885</v>
      </c>
      <c r="N535"/>
      <c r="O535" s="194"/>
      <c r="P535" s="159" t="s">
        <v>66</v>
      </c>
      <c r="Q535" s="192"/>
      <c r="R535" s="199" t="str">
        <f>IF(promesas[[#This Row],[Fecha de Pago]]="", "", TEXT(promesas[[#This Row],[Fecha de Pago]], "mmm"))</f>
        <v/>
      </c>
      <c r="S535" s="12" t="str">
        <f>IF(promesas[[#This Row],[Fecha  promesa de pago]]="", "", TEXT(promesas[[#This Row],[Fecha  promesa de pago]], "mmm"))</f>
        <v/>
      </c>
      <c r="T535" s="13" t="str">
        <f>IF(promesas[[#This Row],[Fecha de Pago]]="", "", TEXT(promesas[[#This Row],[Fecha de Pago]], "dd/mmm"))</f>
        <v/>
      </c>
      <c r="U535" s="13" t="str">
        <f>IF(promesas[[#This Row],[Fecha  promesa de pago]]="", "", TEXT(promesas[[#This Row],[Fecha  promesa de pago]], "dd/mmm"))</f>
        <v/>
      </c>
      <c r="V535" s="14" t="str">
        <f>IF(LEN(TRIM(promesas[[#This Row],[Fecha  promesa de pago]]))&gt;0,1,"")</f>
        <v/>
      </c>
      <c r="W535" s="14" t="str">
        <f>IF(LEN(TRIM(promesas[[#This Row],[Fecha de Pago]]))&gt;0,1,"")</f>
        <v/>
      </c>
    </row>
    <row r="536" spans="1:23" ht="15.75" customHeight="1" x14ac:dyDescent="0.25">
      <c r="A536" s="11" t="str">
        <f>TEXT(promesas[[#This Row],[Marca temporal]],"dd/mmm")</f>
        <v>13/may</v>
      </c>
      <c r="B536" s="189">
        <v>46155.700932094907</v>
      </c>
      <c r="C536" s="190" t="s">
        <v>1897</v>
      </c>
      <c r="D536" s="190">
        <v>63440247</v>
      </c>
      <c r="E536" s="191">
        <v>351374870000</v>
      </c>
      <c r="F536" s="190" t="s">
        <v>4840</v>
      </c>
      <c r="G536" s="190" t="s">
        <v>1886</v>
      </c>
      <c r="H536" s="192" t="s">
        <v>1883</v>
      </c>
      <c r="I536" s="193" t="s">
        <v>1895</v>
      </c>
      <c r="J536" s="198"/>
      <c r="K536"/>
      <c r="L536" s="194"/>
      <c r="M536" s="159" t="s">
        <v>1885</v>
      </c>
      <c r="N536"/>
      <c r="O536" s="194"/>
      <c r="P536" t="s">
        <v>261</v>
      </c>
      <c r="Q536" s="192"/>
      <c r="R536" s="199" t="str">
        <f>IF(promesas[[#This Row],[Fecha de Pago]]="", "", TEXT(promesas[[#This Row],[Fecha de Pago]], "mmm"))</f>
        <v/>
      </c>
      <c r="S536" s="12" t="str">
        <f>IF(promesas[[#This Row],[Fecha  promesa de pago]]="", "", TEXT(promesas[[#This Row],[Fecha  promesa de pago]], "mmm"))</f>
        <v/>
      </c>
      <c r="T536" s="13" t="str">
        <f>IF(promesas[[#This Row],[Fecha de Pago]]="", "", TEXT(promesas[[#This Row],[Fecha de Pago]], "dd/mmm"))</f>
        <v/>
      </c>
      <c r="U536" s="13" t="str">
        <f>IF(promesas[[#This Row],[Fecha  promesa de pago]]="", "", TEXT(promesas[[#This Row],[Fecha  promesa de pago]], "dd/mmm"))</f>
        <v/>
      </c>
      <c r="V536" s="14" t="str">
        <f>IF(LEN(TRIM(promesas[[#This Row],[Fecha  promesa de pago]]))&gt;0,1,"")</f>
        <v/>
      </c>
      <c r="W536" s="14" t="str">
        <f>IF(LEN(TRIM(promesas[[#This Row],[Fecha de Pago]]))&gt;0,1,"")</f>
        <v/>
      </c>
    </row>
    <row r="537" spans="1:23" ht="15.75" customHeight="1" x14ac:dyDescent="0.25">
      <c r="A537" s="11" t="str">
        <f>TEXT(promesas[[#This Row],[Marca temporal]],"dd/mmm")</f>
        <v>13/may</v>
      </c>
      <c r="B537" s="189">
        <v>46155.705286076394</v>
      </c>
      <c r="C537" s="190" t="s">
        <v>1897</v>
      </c>
      <c r="D537" s="190">
        <v>63509275</v>
      </c>
      <c r="E537" s="191">
        <v>321053950000</v>
      </c>
      <c r="F537" s="190" t="s">
        <v>4850</v>
      </c>
      <c r="G537" s="190" t="s">
        <v>1886</v>
      </c>
      <c r="H537" s="192" t="s">
        <v>1883</v>
      </c>
      <c r="I537" s="193" t="s">
        <v>1895</v>
      </c>
      <c r="J537" s="198"/>
      <c r="K537"/>
      <c r="L537" s="194"/>
      <c r="M537" s="159" t="s">
        <v>1885</v>
      </c>
      <c r="N537"/>
      <c r="O537" s="194"/>
      <c r="P537" s="159" t="s">
        <v>66</v>
      </c>
      <c r="Q537" s="192"/>
      <c r="R537" s="199" t="str">
        <f>IF(promesas[[#This Row],[Fecha de Pago]]="", "", TEXT(promesas[[#This Row],[Fecha de Pago]], "mmm"))</f>
        <v/>
      </c>
      <c r="S537" s="12" t="str">
        <f>IF(promesas[[#This Row],[Fecha  promesa de pago]]="", "", TEXT(promesas[[#This Row],[Fecha  promesa de pago]], "mmm"))</f>
        <v/>
      </c>
      <c r="T537" s="13" t="str">
        <f>IF(promesas[[#This Row],[Fecha de Pago]]="", "", TEXT(promesas[[#This Row],[Fecha de Pago]], "dd/mmm"))</f>
        <v/>
      </c>
      <c r="U537" s="13" t="str">
        <f>IF(promesas[[#This Row],[Fecha  promesa de pago]]="", "", TEXT(promesas[[#This Row],[Fecha  promesa de pago]], "dd/mmm"))</f>
        <v/>
      </c>
      <c r="V537" s="14" t="str">
        <f>IF(LEN(TRIM(promesas[[#This Row],[Fecha  promesa de pago]]))&gt;0,1,"")</f>
        <v/>
      </c>
      <c r="W537" s="14" t="str">
        <f>IF(LEN(TRIM(promesas[[#This Row],[Fecha de Pago]]))&gt;0,1,"")</f>
        <v/>
      </c>
    </row>
    <row r="538" spans="1:23" ht="15.75" customHeight="1" x14ac:dyDescent="0.25">
      <c r="A538" s="11" t="str">
        <f>TEXT(promesas[[#This Row],[Marca temporal]],"dd/mmm")</f>
        <v>13/may</v>
      </c>
      <c r="B538" s="189">
        <v>46155.706775925923</v>
      </c>
      <c r="C538" s="190" t="s">
        <v>1897</v>
      </c>
      <c r="D538" s="190">
        <v>63535798</v>
      </c>
      <c r="E538" s="191">
        <v>366033420000</v>
      </c>
      <c r="F538" s="190" t="s">
        <v>4035</v>
      </c>
      <c r="G538" s="190" t="s">
        <v>1886</v>
      </c>
      <c r="H538" s="192" t="s">
        <v>1883</v>
      </c>
      <c r="I538" s="193" t="s">
        <v>1892</v>
      </c>
      <c r="J538" s="198"/>
      <c r="K538"/>
      <c r="L538" s="194"/>
      <c r="M538" s="159" t="s">
        <v>1885</v>
      </c>
      <c r="N538"/>
      <c r="O538" s="194"/>
      <c r="P538" s="159" t="s">
        <v>66</v>
      </c>
      <c r="Q538" s="192"/>
      <c r="R538" s="199" t="str">
        <f>IF(promesas[[#This Row],[Fecha de Pago]]="", "", TEXT(promesas[[#This Row],[Fecha de Pago]], "mmm"))</f>
        <v/>
      </c>
      <c r="S538" s="12" t="str">
        <f>IF(promesas[[#This Row],[Fecha  promesa de pago]]="", "", TEXT(promesas[[#This Row],[Fecha  promesa de pago]], "mmm"))</f>
        <v/>
      </c>
      <c r="T538" s="13" t="str">
        <f>IF(promesas[[#This Row],[Fecha de Pago]]="", "", TEXT(promesas[[#This Row],[Fecha de Pago]], "dd/mmm"))</f>
        <v/>
      </c>
      <c r="U538" s="13" t="str">
        <f>IF(promesas[[#This Row],[Fecha  promesa de pago]]="", "", TEXT(promesas[[#This Row],[Fecha  promesa de pago]], "dd/mmm"))</f>
        <v/>
      </c>
      <c r="V538" s="14" t="str">
        <f>IF(LEN(TRIM(promesas[[#This Row],[Fecha  promesa de pago]]))&gt;0,1,"")</f>
        <v/>
      </c>
      <c r="W538" s="14" t="str">
        <f>IF(LEN(TRIM(promesas[[#This Row],[Fecha de Pago]]))&gt;0,1,"")</f>
        <v/>
      </c>
    </row>
    <row r="539" spans="1:23" ht="15.75" customHeight="1" x14ac:dyDescent="0.25">
      <c r="A539" s="11" t="str">
        <f>TEXT(promesas[[#This Row],[Marca temporal]],"dd/mmm")</f>
        <v>13/may</v>
      </c>
      <c r="B539" s="189">
        <v>46155.708197858796</v>
      </c>
      <c r="C539" s="190" t="s">
        <v>1897</v>
      </c>
      <c r="D539" s="190">
        <v>63573718</v>
      </c>
      <c r="E539" s="191">
        <v>369007690000</v>
      </c>
      <c r="F539" s="190" t="s">
        <v>130</v>
      </c>
      <c r="G539" s="190" t="s">
        <v>1886</v>
      </c>
      <c r="H539" s="192" t="s">
        <v>1883</v>
      </c>
      <c r="I539" s="193" t="s">
        <v>1892</v>
      </c>
      <c r="J539" s="198"/>
      <c r="K539"/>
      <c r="L539" s="194"/>
      <c r="M539" s="159" t="s">
        <v>1885</v>
      </c>
      <c r="N539"/>
      <c r="O539" s="194"/>
      <c r="P539" t="s">
        <v>261</v>
      </c>
      <c r="Q539" s="192"/>
      <c r="R539" s="199" t="str">
        <f>IF(promesas[[#This Row],[Fecha de Pago]]="", "", TEXT(promesas[[#This Row],[Fecha de Pago]], "mmm"))</f>
        <v/>
      </c>
      <c r="S539" s="12" t="str">
        <f>IF(promesas[[#This Row],[Fecha  promesa de pago]]="", "", TEXT(promesas[[#This Row],[Fecha  promesa de pago]], "mmm"))</f>
        <v/>
      </c>
      <c r="T539" s="13" t="str">
        <f>IF(promesas[[#This Row],[Fecha de Pago]]="", "", TEXT(promesas[[#This Row],[Fecha de Pago]], "dd/mmm"))</f>
        <v/>
      </c>
      <c r="U539" s="13" t="str">
        <f>IF(promesas[[#This Row],[Fecha  promesa de pago]]="", "", TEXT(promesas[[#This Row],[Fecha  promesa de pago]], "dd/mmm"))</f>
        <v/>
      </c>
      <c r="V539" s="14" t="str">
        <f>IF(LEN(TRIM(promesas[[#This Row],[Fecha  promesa de pago]]))&gt;0,1,"")</f>
        <v/>
      </c>
      <c r="W539" s="14" t="str">
        <f>IF(LEN(TRIM(promesas[[#This Row],[Fecha de Pago]]))&gt;0,1,"")</f>
        <v/>
      </c>
    </row>
    <row r="540" spans="1:23" ht="15.75" customHeight="1" x14ac:dyDescent="0.25">
      <c r="A540" s="11" t="str">
        <f>TEXT(promesas[[#This Row],[Marca temporal]],"dd/mmm")</f>
        <v>13/may</v>
      </c>
      <c r="B540" s="189">
        <v>46155.710040937498</v>
      </c>
      <c r="C540" s="190" t="s">
        <v>1897</v>
      </c>
      <c r="D540" s="190">
        <v>63677380</v>
      </c>
      <c r="E540" s="191">
        <v>365090940000</v>
      </c>
      <c r="F540" s="190" t="s">
        <v>4864</v>
      </c>
      <c r="G540" s="190" t="s">
        <v>1886</v>
      </c>
      <c r="H540" s="192" t="s">
        <v>1883</v>
      </c>
      <c r="I540" s="193" t="s">
        <v>1895</v>
      </c>
      <c r="J540" s="198"/>
      <c r="K540"/>
      <c r="L540" s="194"/>
      <c r="M540" s="159" t="s">
        <v>1885</v>
      </c>
      <c r="N540"/>
      <c r="O540" s="194"/>
      <c r="P540" s="159" t="s">
        <v>66</v>
      </c>
      <c r="Q540" s="192"/>
      <c r="R540" s="199" t="str">
        <f>IF(promesas[[#This Row],[Fecha de Pago]]="", "", TEXT(promesas[[#This Row],[Fecha de Pago]], "mmm"))</f>
        <v/>
      </c>
      <c r="S540" s="12" t="str">
        <f>IF(promesas[[#This Row],[Fecha  promesa de pago]]="", "", TEXT(promesas[[#This Row],[Fecha  promesa de pago]], "mmm"))</f>
        <v/>
      </c>
      <c r="T540" s="13" t="str">
        <f>IF(promesas[[#This Row],[Fecha de Pago]]="", "", TEXT(promesas[[#This Row],[Fecha de Pago]], "dd/mmm"))</f>
        <v/>
      </c>
      <c r="U540" s="13" t="str">
        <f>IF(promesas[[#This Row],[Fecha  promesa de pago]]="", "", TEXT(promesas[[#This Row],[Fecha  promesa de pago]], "dd/mmm"))</f>
        <v/>
      </c>
      <c r="V540" s="14" t="str">
        <f>IF(LEN(TRIM(promesas[[#This Row],[Fecha  promesa de pago]]))&gt;0,1,"")</f>
        <v/>
      </c>
      <c r="W540" s="14" t="str">
        <f>IF(LEN(TRIM(promesas[[#This Row],[Fecha de Pago]]))&gt;0,1,"")</f>
        <v/>
      </c>
    </row>
    <row r="541" spans="1:23" ht="15.75" customHeight="1" x14ac:dyDescent="0.25">
      <c r="A541" s="11" t="str">
        <f>TEXT(promesas[[#This Row],[Marca temporal]],"dd/mmm")</f>
        <v>13/may</v>
      </c>
      <c r="B541" s="189">
        <v>46155.713257800926</v>
      </c>
      <c r="C541" s="190" t="s">
        <v>1897</v>
      </c>
      <c r="D541" s="190">
        <v>63730149</v>
      </c>
      <c r="E541" s="191">
        <v>361021270000</v>
      </c>
      <c r="F541" s="190" t="s">
        <v>3940</v>
      </c>
      <c r="G541" s="190" t="s">
        <v>1886</v>
      </c>
      <c r="H541" s="192" t="s">
        <v>1883</v>
      </c>
      <c r="I541" s="193" t="s">
        <v>1892</v>
      </c>
      <c r="J541" s="198"/>
      <c r="K541"/>
      <c r="L541" s="194"/>
      <c r="M541" s="159" t="s">
        <v>1885</v>
      </c>
      <c r="N541"/>
      <c r="O541" s="194"/>
      <c r="P541" s="159" t="s">
        <v>66</v>
      </c>
      <c r="Q541" s="192"/>
      <c r="R541" s="199" t="str">
        <f>IF(promesas[[#This Row],[Fecha de Pago]]="", "", TEXT(promesas[[#This Row],[Fecha de Pago]], "mmm"))</f>
        <v/>
      </c>
      <c r="S541" s="12" t="str">
        <f>IF(promesas[[#This Row],[Fecha  promesa de pago]]="", "", TEXT(promesas[[#This Row],[Fecha  promesa de pago]], "mmm"))</f>
        <v/>
      </c>
      <c r="T541" s="13" t="str">
        <f>IF(promesas[[#This Row],[Fecha de Pago]]="", "", TEXT(promesas[[#This Row],[Fecha de Pago]], "dd/mmm"))</f>
        <v/>
      </c>
      <c r="U541" s="13" t="str">
        <f>IF(promesas[[#This Row],[Fecha  promesa de pago]]="", "", TEXT(promesas[[#This Row],[Fecha  promesa de pago]], "dd/mmm"))</f>
        <v/>
      </c>
      <c r="V541" s="14" t="str">
        <f>IF(LEN(TRIM(promesas[[#This Row],[Fecha  promesa de pago]]))&gt;0,1,"")</f>
        <v/>
      </c>
      <c r="W541" s="14" t="str">
        <f>IF(LEN(TRIM(promesas[[#This Row],[Fecha de Pago]]))&gt;0,1,"")</f>
        <v/>
      </c>
    </row>
    <row r="542" spans="1:23" ht="15.75" customHeight="1" x14ac:dyDescent="0.25">
      <c r="A542" s="11" t="str">
        <f>TEXT(promesas[[#This Row],[Marca temporal]],"dd/mmm")</f>
        <v>13/may</v>
      </c>
      <c r="B542" s="189">
        <v>46155.714786493059</v>
      </c>
      <c r="C542" s="190" t="s">
        <v>1897</v>
      </c>
      <c r="D542" s="190">
        <v>63781156</v>
      </c>
      <c r="E542" s="191">
        <v>367065980000</v>
      </c>
      <c r="F542" s="190" t="s">
        <v>4876</v>
      </c>
      <c r="G542" s="190" t="s">
        <v>1886</v>
      </c>
      <c r="H542" s="192" t="s">
        <v>1883</v>
      </c>
      <c r="I542" s="193" t="s">
        <v>1892</v>
      </c>
      <c r="J542" s="198"/>
      <c r="K542"/>
      <c r="L542" s="194"/>
      <c r="M542" s="159" t="s">
        <v>1885</v>
      </c>
      <c r="N542"/>
      <c r="O542" s="194"/>
      <c r="P542" s="159" t="s">
        <v>66</v>
      </c>
      <c r="Q542" s="192"/>
      <c r="R542" s="199" t="str">
        <f>IF(promesas[[#This Row],[Fecha de Pago]]="", "", TEXT(promesas[[#This Row],[Fecha de Pago]], "mmm"))</f>
        <v/>
      </c>
      <c r="S542" s="12" t="str">
        <f>IF(promesas[[#This Row],[Fecha  promesa de pago]]="", "", TEXT(promesas[[#This Row],[Fecha  promesa de pago]], "mmm"))</f>
        <v/>
      </c>
      <c r="T542" s="13" t="str">
        <f>IF(promesas[[#This Row],[Fecha de Pago]]="", "", TEXT(promesas[[#This Row],[Fecha de Pago]], "dd/mmm"))</f>
        <v/>
      </c>
      <c r="U542" s="13" t="str">
        <f>IF(promesas[[#This Row],[Fecha  promesa de pago]]="", "", TEXT(promesas[[#This Row],[Fecha  promesa de pago]], "dd/mmm"))</f>
        <v/>
      </c>
      <c r="V542" s="14" t="str">
        <f>IF(LEN(TRIM(promesas[[#This Row],[Fecha  promesa de pago]]))&gt;0,1,"")</f>
        <v/>
      </c>
      <c r="W542" s="14" t="str">
        <f>IF(LEN(TRIM(promesas[[#This Row],[Fecha de Pago]]))&gt;0,1,"")</f>
        <v/>
      </c>
    </row>
    <row r="543" spans="1:23" ht="15.75" customHeight="1" x14ac:dyDescent="0.25">
      <c r="A543" s="11" t="str">
        <f>TEXT(promesas[[#This Row],[Marca temporal]],"dd/mmm")</f>
        <v>13/may</v>
      </c>
      <c r="B543" s="189">
        <v>46155.715793240743</v>
      </c>
      <c r="C543" s="190" t="s">
        <v>1897</v>
      </c>
      <c r="D543" s="190">
        <v>63835021</v>
      </c>
      <c r="E543" s="191">
        <v>362012510000</v>
      </c>
      <c r="F543" s="190" t="s">
        <v>3877</v>
      </c>
      <c r="G543" s="190" t="s">
        <v>1886</v>
      </c>
      <c r="H543" s="192" t="s">
        <v>1883</v>
      </c>
      <c r="I543" s="193" t="s">
        <v>1892</v>
      </c>
      <c r="J543" s="198"/>
      <c r="K543"/>
      <c r="L543" s="194"/>
      <c r="M543" s="159" t="s">
        <v>1885</v>
      </c>
      <c r="N543"/>
      <c r="O543" s="194"/>
      <c r="P543" s="159" t="s">
        <v>66</v>
      </c>
      <c r="Q543" s="192"/>
      <c r="R543" s="199" t="str">
        <f>IF(promesas[[#This Row],[Fecha de Pago]]="", "", TEXT(promesas[[#This Row],[Fecha de Pago]], "mmm"))</f>
        <v/>
      </c>
      <c r="S543" s="12" t="str">
        <f>IF(promesas[[#This Row],[Fecha  promesa de pago]]="", "", TEXT(promesas[[#This Row],[Fecha  promesa de pago]], "mmm"))</f>
        <v/>
      </c>
      <c r="T543" s="13" t="str">
        <f>IF(promesas[[#This Row],[Fecha de Pago]]="", "", TEXT(promesas[[#This Row],[Fecha de Pago]], "dd/mmm"))</f>
        <v/>
      </c>
      <c r="U543" s="13" t="str">
        <f>IF(promesas[[#This Row],[Fecha  promesa de pago]]="", "", TEXT(promesas[[#This Row],[Fecha  promesa de pago]], "dd/mmm"))</f>
        <v/>
      </c>
      <c r="V543" s="14" t="str">
        <f>IF(LEN(TRIM(promesas[[#This Row],[Fecha  promesa de pago]]))&gt;0,1,"")</f>
        <v/>
      </c>
      <c r="W543" s="14" t="str">
        <f>IF(LEN(TRIM(promesas[[#This Row],[Fecha de Pago]]))&gt;0,1,"")</f>
        <v/>
      </c>
    </row>
    <row r="544" spans="1:23" ht="15.75" customHeight="1" x14ac:dyDescent="0.25">
      <c r="A544" s="11" t="str">
        <f>TEXT(promesas[[#This Row],[Marca temporal]],"dd/mmm")</f>
        <v>13/may</v>
      </c>
      <c r="B544" s="189">
        <v>46155.718059629631</v>
      </c>
      <c r="C544" s="190" t="s">
        <v>1897</v>
      </c>
      <c r="D544" s="190">
        <v>63838397</v>
      </c>
      <c r="E544" s="191">
        <v>366068670000</v>
      </c>
      <c r="F544" s="190" t="s">
        <v>4878</v>
      </c>
      <c r="G544" s="190" t="s">
        <v>1886</v>
      </c>
      <c r="H544" s="192" t="s">
        <v>1883</v>
      </c>
      <c r="I544" s="193" t="s">
        <v>1887</v>
      </c>
      <c r="J544" s="198"/>
      <c r="K544"/>
      <c r="L544" s="194"/>
      <c r="M544" s="159" t="s">
        <v>1885</v>
      </c>
      <c r="N544"/>
      <c r="O544" s="194"/>
      <c r="P544" s="159" t="s">
        <v>66</v>
      </c>
      <c r="Q544" s="192"/>
      <c r="R544" s="199" t="str">
        <f>IF(promesas[[#This Row],[Fecha de Pago]]="", "", TEXT(promesas[[#This Row],[Fecha de Pago]], "mmm"))</f>
        <v/>
      </c>
      <c r="S544" s="12" t="str">
        <f>IF(promesas[[#This Row],[Fecha  promesa de pago]]="", "", TEXT(promesas[[#This Row],[Fecha  promesa de pago]], "mmm"))</f>
        <v/>
      </c>
      <c r="T544" s="13" t="str">
        <f>IF(promesas[[#This Row],[Fecha de Pago]]="", "", TEXT(promesas[[#This Row],[Fecha de Pago]], "dd/mmm"))</f>
        <v/>
      </c>
      <c r="U544" s="13" t="str">
        <f>IF(promesas[[#This Row],[Fecha  promesa de pago]]="", "", TEXT(promesas[[#This Row],[Fecha  promesa de pago]], "dd/mmm"))</f>
        <v/>
      </c>
      <c r="V544" s="14" t="str">
        <f>IF(LEN(TRIM(promesas[[#This Row],[Fecha  promesa de pago]]))&gt;0,1,"")</f>
        <v/>
      </c>
      <c r="W544" s="14" t="str">
        <f>IF(LEN(TRIM(promesas[[#This Row],[Fecha de Pago]]))&gt;0,1,"")</f>
        <v/>
      </c>
    </row>
    <row r="545" spans="1:23" ht="15.75" customHeight="1" x14ac:dyDescent="0.25">
      <c r="A545" s="11" t="str">
        <f>TEXT(promesas[[#This Row],[Marca temporal]],"dd/mmm")</f>
        <v>13/may</v>
      </c>
      <c r="B545" s="189">
        <v>46155.720371099538</v>
      </c>
      <c r="C545" s="190" t="s">
        <v>1897</v>
      </c>
      <c r="D545" s="190">
        <v>63865641</v>
      </c>
      <c r="E545" s="191">
        <v>354383650000</v>
      </c>
      <c r="F545" s="190" t="s">
        <v>4024</v>
      </c>
      <c r="G545" s="190" t="s">
        <v>1886</v>
      </c>
      <c r="H545" s="192" t="s">
        <v>1883</v>
      </c>
      <c r="I545" s="193" t="s">
        <v>1895</v>
      </c>
      <c r="J545" s="198"/>
      <c r="K545"/>
      <c r="L545" s="194"/>
      <c r="M545" s="159" t="s">
        <v>1885</v>
      </c>
      <c r="N545"/>
      <c r="O545" s="194"/>
      <c r="P545" t="s">
        <v>261</v>
      </c>
      <c r="Q545" s="192"/>
      <c r="R545" s="199" t="str">
        <f>IF(promesas[[#This Row],[Fecha de Pago]]="", "", TEXT(promesas[[#This Row],[Fecha de Pago]], "mmm"))</f>
        <v/>
      </c>
      <c r="S545" s="12" t="str">
        <f>IF(promesas[[#This Row],[Fecha  promesa de pago]]="", "", TEXT(promesas[[#This Row],[Fecha  promesa de pago]], "mmm"))</f>
        <v/>
      </c>
      <c r="T545" s="13" t="str">
        <f>IF(promesas[[#This Row],[Fecha de Pago]]="", "", TEXT(promesas[[#This Row],[Fecha de Pago]], "dd/mmm"))</f>
        <v/>
      </c>
      <c r="U545" s="13" t="str">
        <f>IF(promesas[[#This Row],[Fecha  promesa de pago]]="", "", TEXT(promesas[[#This Row],[Fecha  promesa de pago]], "dd/mmm"))</f>
        <v/>
      </c>
      <c r="V545" s="14" t="str">
        <f>IF(LEN(TRIM(promesas[[#This Row],[Fecha  promesa de pago]]))&gt;0,1,"")</f>
        <v/>
      </c>
      <c r="W545" s="14" t="str">
        <f>IF(LEN(TRIM(promesas[[#This Row],[Fecha de Pago]]))&gt;0,1,"")</f>
        <v/>
      </c>
    </row>
    <row r="546" spans="1:23" ht="15.75" customHeight="1" x14ac:dyDescent="0.25">
      <c r="A546" s="11" t="str">
        <f>TEXT(promesas[[#This Row],[Marca temporal]],"dd/mmm")</f>
        <v>13/may</v>
      </c>
      <c r="B546" s="189">
        <v>46155.722715578704</v>
      </c>
      <c r="C546" s="190" t="s">
        <v>1897</v>
      </c>
      <c r="D546" s="190">
        <v>63907994</v>
      </c>
      <c r="E546" s="191">
        <v>363001670000</v>
      </c>
      <c r="F546" s="190" t="s">
        <v>4888</v>
      </c>
      <c r="G546" s="190" t="s">
        <v>1886</v>
      </c>
      <c r="H546" s="192" t="s">
        <v>1883</v>
      </c>
      <c r="I546" s="193" t="s">
        <v>1887</v>
      </c>
      <c r="J546" s="198"/>
      <c r="K546"/>
      <c r="L546" s="194"/>
      <c r="M546" s="159" t="s">
        <v>1885</v>
      </c>
      <c r="N546"/>
      <c r="O546" s="194"/>
      <c r="P546" t="s">
        <v>261</v>
      </c>
      <c r="Q546" s="192"/>
      <c r="R546" s="199" t="str">
        <f>IF(promesas[[#This Row],[Fecha de Pago]]="", "", TEXT(promesas[[#This Row],[Fecha de Pago]], "mmm"))</f>
        <v/>
      </c>
      <c r="S546" s="12" t="str">
        <f>IF(promesas[[#This Row],[Fecha  promesa de pago]]="", "", TEXT(promesas[[#This Row],[Fecha  promesa de pago]], "mmm"))</f>
        <v/>
      </c>
      <c r="T546" s="13" t="str">
        <f>IF(promesas[[#This Row],[Fecha de Pago]]="", "", TEXT(promesas[[#This Row],[Fecha de Pago]], "dd/mmm"))</f>
        <v/>
      </c>
      <c r="U546" s="13" t="str">
        <f>IF(promesas[[#This Row],[Fecha  promesa de pago]]="", "", TEXT(promesas[[#This Row],[Fecha  promesa de pago]], "dd/mmm"))</f>
        <v/>
      </c>
      <c r="V546" s="14" t="str">
        <f>IF(LEN(TRIM(promesas[[#This Row],[Fecha  promesa de pago]]))&gt;0,1,"")</f>
        <v/>
      </c>
      <c r="W546" s="14" t="str">
        <f>IF(LEN(TRIM(promesas[[#This Row],[Fecha de Pago]]))&gt;0,1,"")</f>
        <v/>
      </c>
    </row>
    <row r="547" spans="1:23" ht="15.75" customHeight="1" x14ac:dyDescent="0.25">
      <c r="A547" s="11" t="str">
        <f>TEXT(promesas[[#This Row],[Marca temporal]],"dd/mmm")</f>
        <v>13/may</v>
      </c>
      <c r="B547" s="189">
        <v>46155.724576284723</v>
      </c>
      <c r="C547" s="190" t="s">
        <v>1897</v>
      </c>
      <c r="D547" s="190">
        <v>63943208</v>
      </c>
      <c r="E547" s="191">
        <v>305059430000</v>
      </c>
      <c r="F547" s="190" t="s">
        <v>4892</v>
      </c>
      <c r="G547" s="190" t="s">
        <v>1886</v>
      </c>
      <c r="H547" s="192" t="s">
        <v>1883</v>
      </c>
      <c r="I547" s="193" t="s">
        <v>1893</v>
      </c>
      <c r="J547" s="198"/>
      <c r="K547"/>
      <c r="L547" s="194"/>
      <c r="M547" s="159" t="s">
        <v>1885</v>
      </c>
      <c r="N547"/>
      <c r="O547" s="194"/>
      <c r="P547" s="159" t="s">
        <v>66</v>
      </c>
      <c r="Q547" s="192"/>
      <c r="R547" s="199" t="str">
        <f>IF(promesas[[#This Row],[Fecha de Pago]]="", "", TEXT(promesas[[#This Row],[Fecha de Pago]], "mmm"))</f>
        <v/>
      </c>
      <c r="S547" s="12" t="str">
        <f>IF(promesas[[#This Row],[Fecha  promesa de pago]]="", "", TEXT(promesas[[#This Row],[Fecha  promesa de pago]], "mmm"))</f>
        <v/>
      </c>
      <c r="T547" s="13" t="str">
        <f>IF(promesas[[#This Row],[Fecha de Pago]]="", "", TEXT(promesas[[#This Row],[Fecha de Pago]], "dd/mmm"))</f>
        <v/>
      </c>
      <c r="U547" s="13" t="str">
        <f>IF(promesas[[#This Row],[Fecha  promesa de pago]]="", "", TEXT(promesas[[#This Row],[Fecha  promesa de pago]], "dd/mmm"))</f>
        <v/>
      </c>
      <c r="V547" s="14" t="str">
        <f>IF(LEN(TRIM(promesas[[#This Row],[Fecha  promesa de pago]]))&gt;0,1,"")</f>
        <v/>
      </c>
      <c r="W547" s="14" t="str">
        <f>IF(LEN(TRIM(promesas[[#This Row],[Fecha de Pago]]))&gt;0,1,"")</f>
        <v/>
      </c>
    </row>
    <row r="548" spans="1:23" ht="15.75" customHeight="1" x14ac:dyDescent="0.25">
      <c r="A548" s="11" t="str">
        <f>TEXT(promesas[[#This Row],[Marca temporal]],"dd/mmm")</f>
        <v>13/may</v>
      </c>
      <c r="B548" s="189">
        <v>46155.727488483797</v>
      </c>
      <c r="C548" s="190" t="s">
        <v>1897</v>
      </c>
      <c r="D548" s="190">
        <v>63981239</v>
      </c>
      <c r="E548" s="191">
        <v>368053950000</v>
      </c>
      <c r="F548" s="190" t="s">
        <v>4896</v>
      </c>
      <c r="G548" s="190" t="s">
        <v>1886</v>
      </c>
      <c r="H548" s="192" t="s">
        <v>1883</v>
      </c>
      <c r="I548" s="193" t="s">
        <v>1887</v>
      </c>
      <c r="J548" s="198"/>
      <c r="K548"/>
      <c r="L548" s="194"/>
      <c r="M548" s="159" t="s">
        <v>1885</v>
      </c>
      <c r="N548"/>
      <c r="O548" s="194"/>
      <c r="P548" s="159" t="s">
        <v>66</v>
      </c>
      <c r="Q548" s="192"/>
      <c r="R548" s="199" t="str">
        <f>IF(promesas[[#This Row],[Fecha de Pago]]="", "", TEXT(promesas[[#This Row],[Fecha de Pago]], "mmm"))</f>
        <v/>
      </c>
      <c r="S548" s="12" t="str">
        <f>IF(promesas[[#This Row],[Fecha  promesa de pago]]="", "", TEXT(promesas[[#This Row],[Fecha  promesa de pago]], "mmm"))</f>
        <v/>
      </c>
      <c r="T548" s="13" t="str">
        <f>IF(promesas[[#This Row],[Fecha de Pago]]="", "", TEXT(promesas[[#This Row],[Fecha de Pago]], "dd/mmm"))</f>
        <v/>
      </c>
      <c r="U548" s="13" t="str">
        <f>IF(promesas[[#This Row],[Fecha  promesa de pago]]="", "", TEXT(promesas[[#This Row],[Fecha  promesa de pago]], "dd/mmm"))</f>
        <v/>
      </c>
      <c r="V548" s="14" t="str">
        <f>IF(LEN(TRIM(promesas[[#This Row],[Fecha  promesa de pago]]))&gt;0,1,"")</f>
        <v/>
      </c>
      <c r="W548" s="14" t="str">
        <f>IF(LEN(TRIM(promesas[[#This Row],[Fecha de Pago]]))&gt;0,1,"")</f>
        <v/>
      </c>
    </row>
    <row r="549" spans="1:23" ht="15.75" customHeight="1" x14ac:dyDescent="0.25">
      <c r="A549" s="11" t="str">
        <f>TEXT(promesas[[#This Row],[Marca temporal]],"dd/mmm")</f>
        <v>13/may</v>
      </c>
      <c r="B549" s="189">
        <v>46155.728578599534</v>
      </c>
      <c r="C549" s="190" t="s">
        <v>1897</v>
      </c>
      <c r="D549" s="190">
        <v>64047882</v>
      </c>
      <c r="E549" s="191">
        <v>357369900000</v>
      </c>
      <c r="F549" s="190" t="s">
        <v>454</v>
      </c>
      <c r="G549" s="190" t="s">
        <v>1886</v>
      </c>
      <c r="H549" s="192" t="s">
        <v>1883</v>
      </c>
      <c r="I549" s="193" t="s">
        <v>1893</v>
      </c>
      <c r="J549" s="198"/>
      <c r="K549"/>
      <c r="L549" s="194"/>
      <c r="M549" s="159" t="s">
        <v>1885</v>
      </c>
      <c r="N549"/>
      <c r="O549" s="194"/>
      <c r="P549" t="s">
        <v>2230</v>
      </c>
      <c r="Q549" s="192"/>
      <c r="R549" s="199" t="str">
        <f>IF(promesas[[#This Row],[Fecha de Pago]]="", "", TEXT(promesas[[#This Row],[Fecha de Pago]], "mmm"))</f>
        <v/>
      </c>
      <c r="S549" s="12" t="str">
        <f>IF(promesas[[#This Row],[Fecha  promesa de pago]]="", "", TEXT(promesas[[#This Row],[Fecha  promesa de pago]], "mmm"))</f>
        <v/>
      </c>
      <c r="T549" s="13" t="str">
        <f>IF(promesas[[#This Row],[Fecha de Pago]]="", "", TEXT(promesas[[#This Row],[Fecha de Pago]], "dd/mmm"))</f>
        <v/>
      </c>
      <c r="U549" s="13" t="str">
        <f>IF(promesas[[#This Row],[Fecha  promesa de pago]]="", "", TEXT(promesas[[#This Row],[Fecha  promesa de pago]], "dd/mmm"))</f>
        <v/>
      </c>
      <c r="V549" s="14" t="str">
        <f>IF(LEN(TRIM(promesas[[#This Row],[Fecha  promesa de pago]]))&gt;0,1,"")</f>
        <v/>
      </c>
      <c r="W549" s="14" t="str">
        <f>IF(LEN(TRIM(promesas[[#This Row],[Fecha de Pago]]))&gt;0,1,"")</f>
        <v/>
      </c>
    </row>
    <row r="550" spans="1:23" ht="15.75" customHeight="1" x14ac:dyDescent="0.25">
      <c r="A550" s="11" t="str">
        <f>TEXT(promesas[[#This Row],[Marca temporal]],"dd/mmm")</f>
        <v>13/may</v>
      </c>
      <c r="B550" s="189">
        <v>46155.732994618054</v>
      </c>
      <c r="C550" s="190" t="s">
        <v>1897</v>
      </c>
      <c r="D550" s="190">
        <v>64084980</v>
      </c>
      <c r="E550" s="191">
        <v>217002760000</v>
      </c>
      <c r="F550" s="190" t="s">
        <v>4906</v>
      </c>
      <c r="G550" s="190" t="s">
        <v>1886</v>
      </c>
      <c r="H550" s="192" t="s">
        <v>1883</v>
      </c>
      <c r="I550" s="193" t="s">
        <v>1892</v>
      </c>
      <c r="J550" s="198"/>
      <c r="K550"/>
      <c r="L550" s="194"/>
      <c r="M550" s="159" t="s">
        <v>1885</v>
      </c>
      <c r="N550"/>
      <c r="O550" s="194"/>
      <c r="P550" s="159" t="s">
        <v>66</v>
      </c>
      <c r="Q550" s="192"/>
      <c r="R550" s="199" t="str">
        <f>IF(promesas[[#This Row],[Fecha de Pago]]="", "", TEXT(promesas[[#This Row],[Fecha de Pago]], "mmm"))</f>
        <v/>
      </c>
      <c r="S550" s="12" t="str">
        <f>IF(promesas[[#This Row],[Fecha  promesa de pago]]="", "", TEXT(promesas[[#This Row],[Fecha  promesa de pago]], "mmm"))</f>
        <v/>
      </c>
      <c r="T550" s="13" t="str">
        <f>IF(promesas[[#This Row],[Fecha de Pago]]="", "", TEXT(promesas[[#This Row],[Fecha de Pago]], "dd/mmm"))</f>
        <v/>
      </c>
      <c r="U550" s="13" t="str">
        <f>IF(promesas[[#This Row],[Fecha  promesa de pago]]="", "", TEXT(promesas[[#This Row],[Fecha  promesa de pago]], "dd/mmm"))</f>
        <v/>
      </c>
      <c r="V550" s="14" t="str">
        <f>IF(LEN(TRIM(promesas[[#This Row],[Fecha  promesa de pago]]))&gt;0,1,"")</f>
        <v/>
      </c>
      <c r="W550" s="14" t="str">
        <f>IF(LEN(TRIM(promesas[[#This Row],[Fecha de Pago]]))&gt;0,1,"")</f>
        <v/>
      </c>
    </row>
    <row r="551" spans="1:23" ht="15.75" customHeight="1" x14ac:dyDescent="0.25">
      <c r="A551" s="11" t="str">
        <f>TEXT(promesas[[#This Row],[Marca temporal]],"dd/mmm")</f>
        <v>13/may</v>
      </c>
      <c r="B551" s="189">
        <v>46155.734386099539</v>
      </c>
      <c r="C551" s="190" t="s">
        <v>1897</v>
      </c>
      <c r="D551" s="190">
        <v>64108391</v>
      </c>
      <c r="E551" s="191">
        <v>362000400000</v>
      </c>
      <c r="F551" s="190" t="s">
        <v>4908</v>
      </c>
      <c r="G551" s="190" t="s">
        <v>1886</v>
      </c>
      <c r="H551" s="192" t="s">
        <v>1883</v>
      </c>
      <c r="I551" s="193" t="s">
        <v>1887</v>
      </c>
      <c r="J551" s="198"/>
      <c r="K551"/>
      <c r="L551" s="194"/>
      <c r="M551" s="159" t="s">
        <v>1885</v>
      </c>
      <c r="N551"/>
      <c r="O551" s="194"/>
      <c r="P551" t="s">
        <v>261</v>
      </c>
      <c r="Q551" s="192"/>
      <c r="R551" s="199" t="str">
        <f>IF(promesas[[#This Row],[Fecha de Pago]]="", "", TEXT(promesas[[#This Row],[Fecha de Pago]], "mmm"))</f>
        <v/>
      </c>
      <c r="S551" s="12" t="str">
        <f>IF(promesas[[#This Row],[Fecha  promesa de pago]]="", "", TEXT(promesas[[#This Row],[Fecha  promesa de pago]], "mmm"))</f>
        <v/>
      </c>
      <c r="T551" s="13" t="str">
        <f>IF(promesas[[#This Row],[Fecha de Pago]]="", "", TEXT(promesas[[#This Row],[Fecha de Pago]], "dd/mmm"))</f>
        <v/>
      </c>
      <c r="U551" s="13" t="str">
        <f>IF(promesas[[#This Row],[Fecha  promesa de pago]]="", "", TEXT(promesas[[#This Row],[Fecha  promesa de pago]], "dd/mmm"))</f>
        <v/>
      </c>
      <c r="V551" s="14" t="str">
        <f>IF(LEN(TRIM(promesas[[#This Row],[Fecha  promesa de pago]]))&gt;0,1,"")</f>
        <v/>
      </c>
      <c r="W551" s="14" t="str">
        <f>IF(LEN(TRIM(promesas[[#This Row],[Fecha de Pago]]))&gt;0,1,"")</f>
        <v/>
      </c>
    </row>
    <row r="552" spans="1:23" ht="15.75" customHeight="1" x14ac:dyDescent="0.25">
      <c r="A552" s="11" t="str">
        <f>TEXT(promesas[[#This Row],[Marca temporal]],"dd/mmm")</f>
        <v>13/may</v>
      </c>
      <c r="B552" s="189">
        <v>46155.736325787038</v>
      </c>
      <c r="C552" s="190" t="s">
        <v>1897</v>
      </c>
      <c r="D552" s="190">
        <v>64151950</v>
      </c>
      <c r="E552" s="191">
        <v>249011980000</v>
      </c>
      <c r="F552" s="190" t="s">
        <v>4021</v>
      </c>
      <c r="G552" s="190" t="s">
        <v>1886</v>
      </c>
      <c r="H552" s="192" t="s">
        <v>1883</v>
      </c>
      <c r="I552" s="193" t="s">
        <v>1887</v>
      </c>
      <c r="J552" s="198"/>
      <c r="K552"/>
      <c r="L552" s="194"/>
      <c r="M552" s="159" t="s">
        <v>1885</v>
      </c>
      <c r="N552"/>
      <c r="O552" s="194"/>
      <c r="P552" s="159" t="s">
        <v>66</v>
      </c>
      <c r="Q552" s="192"/>
      <c r="R552" s="199" t="str">
        <f>IF(promesas[[#This Row],[Fecha de Pago]]="", "", TEXT(promesas[[#This Row],[Fecha de Pago]], "mmm"))</f>
        <v/>
      </c>
      <c r="S552" s="12" t="str">
        <f>IF(promesas[[#This Row],[Fecha  promesa de pago]]="", "", TEXT(promesas[[#This Row],[Fecha  promesa de pago]], "mmm"))</f>
        <v/>
      </c>
      <c r="T552" s="13" t="str">
        <f>IF(promesas[[#This Row],[Fecha de Pago]]="", "", TEXT(promesas[[#This Row],[Fecha de Pago]], "dd/mmm"))</f>
        <v/>
      </c>
      <c r="U552" s="13" t="str">
        <f>IF(promesas[[#This Row],[Fecha  promesa de pago]]="", "", TEXT(promesas[[#This Row],[Fecha  promesa de pago]], "dd/mmm"))</f>
        <v/>
      </c>
      <c r="V552" s="14" t="str">
        <f>IF(LEN(TRIM(promesas[[#This Row],[Fecha  promesa de pago]]))&gt;0,1,"")</f>
        <v/>
      </c>
      <c r="W552" s="14" t="str">
        <f>IF(LEN(TRIM(promesas[[#This Row],[Fecha de Pago]]))&gt;0,1,"")</f>
        <v/>
      </c>
    </row>
    <row r="553" spans="1:23" ht="15.75" customHeight="1" x14ac:dyDescent="0.25">
      <c r="A553" s="11" t="str">
        <f>TEXT(promesas[[#This Row],[Marca temporal]],"dd/mmm")</f>
        <v>13/may</v>
      </c>
      <c r="B553" s="189">
        <v>46155.738449629629</v>
      </c>
      <c r="C553" s="190" t="s">
        <v>1897</v>
      </c>
      <c r="D553" s="190">
        <v>64170798</v>
      </c>
      <c r="E553" s="191">
        <v>357357140000</v>
      </c>
      <c r="F553" s="190" t="s">
        <v>1582</v>
      </c>
      <c r="G553" s="190" t="s">
        <v>1886</v>
      </c>
      <c r="H553" s="192" t="s">
        <v>1883</v>
      </c>
      <c r="I553" s="193" t="s">
        <v>1887</v>
      </c>
      <c r="J553" s="198"/>
      <c r="K553"/>
      <c r="L553" s="194"/>
      <c r="M553" s="159" t="s">
        <v>1885</v>
      </c>
      <c r="N553"/>
      <c r="O553" s="194"/>
      <c r="P553" s="159" t="s">
        <v>66</v>
      </c>
      <c r="Q553" s="192"/>
      <c r="R553" s="199" t="str">
        <f>IF(promesas[[#This Row],[Fecha de Pago]]="", "", TEXT(promesas[[#This Row],[Fecha de Pago]], "mmm"))</f>
        <v/>
      </c>
      <c r="S553" s="12" t="str">
        <f>IF(promesas[[#This Row],[Fecha  promesa de pago]]="", "", TEXT(promesas[[#This Row],[Fecha  promesa de pago]], "mmm"))</f>
        <v/>
      </c>
      <c r="T553" s="13" t="str">
        <f>IF(promesas[[#This Row],[Fecha de Pago]]="", "", TEXT(promesas[[#This Row],[Fecha de Pago]], "dd/mmm"))</f>
        <v/>
      </c>
      <c r="U553" s="13" t="str">
        <f>IF(promesas[[#This Row],[Fecha  promesa de pago]]="", "", TEXT(promesas[[#This Row],[Fecha  promesa de pago]], "dd/mmm"))</f>
        <v/>
      </c>
      <c r="V553" s="14" t="str">
        <f>IF(LEN(TRIM(promesas[[#This Row],[Fecha  promesa de pago]]))&gt;0,1,"")</f>
        <v/>
      </c>
      <c r="W553" s="14" t="str">
        <f>IF(LEN(TRIM(promesas[[#This Row],[Fecha de Pago]]))&gt;0,1,"")</f>
        <v/>
      </c>
    </row>
    <row r="554" spans="1:23" ht="15.75" customHeight="1" x14ac:dyDescent="0.25">
      <c r="A554" s="11" t="str">
        <f>TEXT(promesas[[#This Row],[Marca temporal]],"dd/mmm")</f>
        <v>13/may</v>
      </c>
      <c r="B554" s="189">
        <v>46155.739792372682</v>
      </c>
      <c r="C554" s="190" t="s">
        <v>1897</v>
      </c>
      <c r="D554" s="190">
        <v>64271911</v>
      </c>
      <c r="E554" s="191">
        <v>361046740000</v>
      </c>
      <c r="F554" s="190" t="s">
        <v>4928</v>
      </c>
      <c r="G554" s="190" t="s">
        <v>1886</v>
      </c>
      <c r="H554" s="192" t="s">
        <v>1883</v>
      </c>
      <c r="I554" s="193" t="s">
        <v>1893</v>
      </c>
      <c r="J554" s="198"/>
      <c r="K554"/>
      <c r="L554" s="194"/>
      <c r="M554" s="159" t="s">
        <v>1885</v>
      </c>
      <c r="N554"/>
      <c r="O554" s="194"/>
      <c r="P554" s="159" t="s">
        <v>66</v>
      </c>
      <c r="Q554" s="192"/>
      <c r="R554" s="199" t="str">
        <f>IF(promesas[[#This Row],[Fecha de Pago]]="", "", TEXT(promesas[[#This Row],[Fecha de Pago]], "mmm"))</f>
        <v/>
      </c>
      <c r="S554" s="12" t="str">
        <f>IF(promesas[[#This Row],[Fecha  promesa de pago]]="", "", TEXT(promesas[[#This Row],[Fecha  promesa de pago]], "mmm"))</f>
        <v/>
      </c>
      <c r="T554" s="13" t="str">
        <f>IF(promesas[[#This Row],[Fecha de Pago]]="", "", TEXT(promesas[[#This Row],[Fecha de Pago]], "dd/mmm"))</f>
        <v/>
      </c>
      <c r="U554" s="13" t="str">
        <f>IF(promesas[[#This Row],[Fecha  promesa de pago]]="", "", TEXT(promesas[[#This Row],[Fecha  promesa de pago]], "dd/mmm"))</f>
        <v/>
      </c>
      <c r="V554" s="14" t="str">
        <f>IF(LEN(TRIM(promesas[[#This Row],[Fecha  promesa de pago]]))&gt;0,1,"")</f>
        <v/>
      </c>
      <c r="W554" s="14" t="str">
        <f>IF(LEN(TRIM(promesas[[#This Row],[Fecha de Pago]]))&gt;0,1,"")</f>
        <v/>
      </c>
    </row>
    <row r="555" spans="1:23" ht="15.75" customHeight="1" x14ac:dyDescent="0.25">
      <c r="A555" s="11" t="str">
        <f>TEXT(promesas[[#This Row],[Marca temporal]],"dd/mmm")</f>
        <v>13/may</v>
      </c>
      <c r="B555" s="189">
        <v>46155.74286460648</v>
      </c>
      <c r="C555" s="190" t="s">
        <v>1897</v>
      </c>
      <c r="D555" s="190">
        <v>64303024</v>
      </c>
      <c r="E555" s="191">
        <v>363000680000</v>
      </c>
      <c r="F555" s="190" t="s">
        <v>238</v>
      </c>
      <c r="G555" s="190" t="s">
        <v>1886</v>
      </c>
      <c r="H555" s="192" t="s">
        <v>1883</v>
      </c>
      <c r="I555" s="193" t="s">
        <v>1892</v>
      </c>
      <c r="J555" s="198"/>
      <c r="K555"/>
      <c r="L555" s="194"/>
      <c r="M555" s="159" t="s">
        <v>1885</v>
      </c>
      <c r="N555"/>
      <c r="O555" s="194"/>
      <c r="P555" s="159" t="s">
        <v>66</v>
      </c>
      <c r="Q555" s="192"/>
      <c r="R555" s="199" t="str">
        <f>IF(promesas[[#This Row],[Fecha de Pago]]="", "", TEXT(promesas[[#This Row],[Fecha de Pago]], "mmm"))</f>
        <v/>
      </c>
      <c r="S555" s="12" t="str">
        <f>IF(promesas[[#This Row],[Fecha  promesa de pago]]="", "", TEXT(promesas[[#This Row],[Fecha  promesa de pago]], "mmm"))</f>
        <v/>
      </c>
      <c r="T555" s="13" t="str">
        <f>IF(promesas[[#This Row],[Fecha de Pago]]="", "", TEXT(promesas[[#This Row],[Fecha de Pago]], "dd/mmm"))</f>
        <v/>
      </c>
      <c r="U555" s="13" t="str">
        <f>IF(promesas[[#This Row],[Fecha  promesa de pago]]="", "", TEXT(promesas[[#This Row],[Fecha  promesa de pago]], "dd/mmm"))</f>
        <v/>
      </c>
      <c r="V555" s="14" t="str">
        <f>IF(LEN(TRIM(promesas[[#This Row],[Fecha  promesa de pago]]))&gt;0,1,"")</f>
        <v/>
      </c>
      <c r="W555" s="14" t="str">
        <f>IF(LEN(TRIM(promesas[[#This Row],[Fecha de Pago]]))&gt;0,1,"")</f>
        <v/>
      </c>
    </row>
    <row r="556" spans="1:23" ht="15.75" customHeight="1" x14ac:dyDescent="0.25">
      <c r="A556" s="11" t="str">
        <f>TEXT(promesas[[#This Row],[Marca temporal]],"dd/mmm")</f>
        <v>13/may</v>
      </c>
      <c r="B556" s="189">
        <v>46155.745083298607</v>
      </c>
      <c r="C556" s="190" t="s">
        <v>1897</v>
      </c>
      <c r="D556" s="190">
        <v>64320903</v>
      </c>
      <c r="E556" s="191">
        <v>352366440000</v>
      </c>
      <c r="F556" s="190" t="s">
        <v>516</v>
      </c>
      <c r="G556" s="190" t="s">
        <v>1886</v>
      </c>
      <c r="H556" s="192" t="s">
        <v>1883</v>
      </c>
      <c r="I556" s="193" t="s">
        <v>1887</v>
      </c>
      <c r="J556" s="198"/>
      <c r="K556"/>
      <c r="L556" s="194"/>
      <c r="M556" s="159" t="s">
        <v>1885</v>
      </c>
      <c r="N556"/>
      <c r="O556" s="194"/>
      <c r="P556" t="s">
        <v>2230</v>
      </c>
      <c r="Q556" s="192"/>
      <c r="R556" s="199" t="str">
        <f>IF(promesas[[#This Row],[Fecha de Pago]]="", "", TEXT(promesas[[#This Row],[Fecha de Pago]], "mmm"))</f>
        <v/>
      </c>
      <c r="S556" s="12" t="str">
        <f>IF(promesas[[#This Row],[Fecha  promesa de pago]]="", "", TEXT(promesas[[#This Row],[Fecha  promesa de pago]], "mmm"))</f>
        <v/>
      </c>
      <c r="T556" s="13" t="str">
        <f>IF(promesas[[#This Row],[Fecha de Pago]]="", "", TEXT(promesas[[#This Row],[Fecha de Pago]], "dd/mmm"))</f>
        <v/>
      </c>
      <c r="U556" s="13" t="str">
        <f>IF(promesas[[#This Row],[Fecha  promesa de pago]]="", "", TEXT(promesas[[#This Row],[Fecha  promesa de pago]], "dd/mmm"))</f>
        <v/>
      </c>
      <c r="V556" s="14" t="str">
        <f>IF(LEN(TRIM(promesas[[#This Row],[Fecha  promesa de pago]]))&gt;0,1,"")</f>
        <v/>
      </c>
      <c r="W556" s="14" t="str">
        <f>IF(LEN(TRIM(promesas[[#This Row],[Fecha de Pago]]))&gt;0,1,"")</f>
        <v/>
      </c>
    </row>
    <row r="557" spans="1:23" ht="15.75" customHeight="1" x14ac:dyDescent="0.25">
      <c r="A557" s="11" t="str">
        <f>TEXT(promesas[[#This Row],[Marca temporal]],"dd/mmm")</f>
        <v>13/may</v>
      </c>
      <c r="B557" s="189">
        <v>46155.746258460647</v>
      </c>
      <c r="C557" s="190" t="s">
        <v>1897</v>
      </c>
      <c r="D557" s="190">
        <v>64364799</v>
      </c>
      <c r="E557" s="191">
        <v>365014860000</v>
      </c>
      <c r="F557" s="190" t="s">
        <v>4504</v>
      </c>
      <c r="G557" s="190" t="s">
        <v>1886</v>
      </c>
      <c r="H557" s="192" t="s">
        <v>1883</v>
      </c>
      <c r="I557" s="193" t="s">
        <v>1892</v>
      </c>
      <c r="J557" s="198"/>
      <c r="K557"/>
      <c r="L557" s="194"/>
      <c r="M557" s="159" t="s">
        <v>1885</v>
      </c>
      <c r="N557"/>
      <c r="O557" s="194"/>
      <c r="P557" s="159" t="s">
        <v>66</v>
      </c>
      <c r="Q557" s="192"/>
      <c r="R557" s="199" t="str">
        <f>IF(promesas[[#This Row],[Fecha de Pago]]="", "", TEXT(promesas[[#This Row],[Fecha de Pago]], "mmm"))</f>
        <v/>
      </c>
      <c r="S557" s="12" t="str">
        <f>IF(promesas[[#This Row],[Fecha  promesa de pago]]="", "", TEXT(promesas[[#This Row],[Fecha  promesa de pago]], "mmm"))</f>
        <v/>
      </c>
      <c r="T557" s="13" t="str">
        <f>IF(promesas[[#This Row],[Fecha de Pago]]="", "", TEXT(promesas[[#This Row],[Fecha de Pago]], "dd/mmm"))</f>
        <v/>
      </c>
      <c r="U557" s="13" t="str">
        <f>IF(promesas[[#This Row],[Fecha  promesa de pago]]="", "", TEXT(promesas[[#This Row],[Fecha  promesa de pago]], "dd/mmm"))</f>
        <v/>
      </c>
      <c r="V557" s="14" t="str">
        <f>IF(LEN(TRIM(promesas[[#This Row],[Fecha  promesa de pago]]))&gt;0,1,"")</f>
        <v/>
      </c>
      <c r="W557" s="14" t="str">
        <f>IF(LEN(TRIM(promesas[[#This Row],[Fecha de Pago]]))&gt;0,1,"")</f>
        <v/>
      </c>
    </row>
    <row r="558" spans="1:23" ht="15.75" customHeight="1" x14ac:dyDescent="0.25">
      <c r="A558" s="11" t="str">
        <f>TEXT(promesas[[#This Row],[Marca temporal]],"dd/mmm")</f>
        <v>13/may</v>
      </c>
      <c r="B558" s="189">
        <v>46155.747530821754</v>
      </c>
      <c r="C558" s="190" t="s">
        <v>1897</v>
      </c>
      <c r="D558" s="190">
        <v>64366435</v>
      </c>
      <c r="E558" s="191">
        <v>366056840000</v>
      </c>
      <c r="F558" s="190" t="s">
        <v>4942</v>
      </c>
      <c r="G558" s="190" t="s">
        <v>1886</v>
      </c>
      <c r="H558" s="192" t="s">
        <v>1905</v>
      </c>
      <c r="I558" s="193" t="s">
        <v>1887</v>
      </c>
      <c r="J558" s="198"/>
      <c r="K558"/>
      <c r="L558" s="194"/>
      <c r="M558" s="159" t="s">
        <v>1885</v>
      </c>
      <c r="N558"/>
      <c r="O558" s="194"/>
      <c r="P558" s="159" t="s">
        <v>66</v>
      </c>
      <c r="Q558" s="192"/>
      <c r="R558" s="199" t="str">
        <f>IF(promesas[[#This Row],[Fecha de Pago]]="", "", TEXT(promesas[[#This Row],[Fecha de Pago]], "mmm"))</f>
        <v/>
      </c>
      <c r="S558" s="12" t="str">
        <f>IF(promesas[[#This Row],[Fecha  promesa de pago]]="", "", TEXT(promesas[[#This Row],[Fecha  promesa de pago]], "mmm"))</f>
        <v/>
      </c>
      <c r="T558" s="13" t="str">
        <f>IF(promesas[[#This Row],[Fecha de Pago]]="", "", TEXT(promesas[[#This Row],[Fecha de Pago]], "dd/mmm"))</f>
        <v/>
      </c>
      <c r="U558" s="13" t="str">
        <f>IF(promesas[[#This Row],[Fecha  promesa de pago]]="", "", TEXT(promesas[[#This Row],[Fecha  promesa de pago]], "dd/mmm"))</f>
        <v/>
      </c>
      <c r="V558" s="14" t="str">
        <f>IF(LEN(TRIM(promesas[[#This Row],[Fecha  promesa de pago]]))&gt;0,1,"")</f>
        <v/>
      </c>
      <c r="W558" s="14" t="str">
        <f>IF(LEN(TRIM(promesas[[#This Row],[Fecha de Pago]]))&gt;0,1,"")</f>
        <v/>
      </c>
    </row>
    <row r="559" spans="1:23" ht="15.75" customHeight="1" x14ac:dyDescent="0.25">
      <c r="A559" s="11" t="str">
        <f>TEXT(promesas[[#This Row],[Marca temporal]],"dd/mmm")</f>
        <v>13/may</v>
      </c>
      <c r="B559" s="189">
        <v>46155.748534675928</v>
      </c>
      <c r="C559" s="190" t="s">
        <v>1897</v>
      </c>
      <c r="D559" s="190">
        <v>64446859</v>
      </c>
      <c r="E559" s="191">
        <v>315023150000</v>
      </c>
      <c r="F559" s="190" t="s">
        <v>4132</v>
      </c>
      <c r="G559" s="190" t="s">
        <v>1886</v>
      </c>
      <c r="H559" s="192" t="s">
        <v>1883</v>
      </c>
      <c r="I559" s="193" t="s">
        <v>1887</v>
      </c>
      <c r="J559" s="198"/>
      <c r="K559"/>
      <c r="L559" s="194"/>
      <c r="M559" s="159" t="s">
        <v>1885</v>
      </c>
      <c r="N559"/>
      <c r="O559" s="194"/>
      <c r="P559" s="159" t="s">
        <v>66</v>
      </c>
      <c r="Q559" s="192"/>
      <c r="R559" s="199" t="str">
        <f>IF(promesas[[#This Row],[Fecha de Pago]]="", "", TEXT(promesas[[#This Row],[Fecha de Pago]], "mmm"))</f>
        <v/>
      </c>
      <c r="S559" s="12" t="str">
        <f>IF(promesas[[#This Row],[Fecha  promesa de pago]]="", "", TEXT(promesas[[#This Row],[Fecha  promesa de pago]], "mmm"))</f>
        <v/>
      </c>
      <c r="T559" s="13" t="str">
        <f>IF(promesas[[#This Row],[Fecha de Pago]]="", "", TEXT(promesas[[#This Row],[Fecha de Pago]], "dd/mmm"))</f>
        <v/>
      </c>
      <c r="U559" s="13" t="str">
        <f>IF(promesas[[#This Row],[Fecha  promesa de pago]]="", "", TEXT(promesas[[#This Row],[Fecha  promesa de pago]], "dd/mmm"))</f>
        <v/>
      </c>
      <c r="V559" s="14" t="str">
        <f>IF(LEN(TRIM(promesas[[#This Row],[Fecha  promesa de pago]]))&gt;0,1,"")</f>
        <v/>
      </c>
      <c r="W559" s="14" t="str">
        <f>IF(LEN(TRIM(promesas[[#This Row],[Fecha de Pago]]))&gt;0,1,"")</f>
        <v/>
      </c>
    </row>
    <row r="560" spans="1:23" ht="15.75" customHeight="1" x14ac:dyDescent="0.25">
      <c r="A560" s="11" t="str">
        <f>TEXT(promesas[[#This Row],[Marca temporal]],"dd/mmm")</f>
        <v>13/may</v>
      </c>
      <c r="B560" s="189">
        <v>46155.749477754631</v>
      </c>
      <c r="C560" s="190" t="s">
        <v>1897</v>
      </c>
      <c r="D560" s="190">
        <v>64521528</v>
      </c>
      <c r="E560" s="191">
        <v>362001930000</v>
      </c>
      <c r="F560" s="190" t="s">
        <v>234</v>
      </c>
      <c r="G560" s="190" t="s">
        <v>1886</v>
      </c>
      <c r="H560" s="192" t="s">
        <v>1883</v>
      </c>
      <c r="I560" s="193" t="s">
        <v>1892</v>
      </c>
      <c r="J560" s="198"/>
      <c r="K560"/>
      <c r="L560" s="194"/>
      <c r="M560" s="159" t="s">
        <v>1885</v>
      </c>
      <c r="N560"/>
      <c r="O560" s="194"/>
      <c r="P560" s="159" t="s">
        <v>66</v>
      </c>
      <c r="Q560" s="192"/>
      <c r="R560" s="199" t="str">
        <f>IF(promesas[[#This Row],[Fecha de Pago]]="", "", TEXT(promesas[[#This Row],[Fecha de Pago]], "mmm"))</f>
        <v/>
      </c>
      <c r="S560" s="12" t="str">
        <f>IF(promesas[[#This Row],[Fecha  promesa de pago]]="", "", TEXT(promesas[[#This Row],[Fecha  promesa de pago]], "mmm"))</f>
        <v/>
      </c>
      <c r="T560" s="13" t="str">
        <f>IF(promesas[[#This Row],[Fecha de Pago]]="", "", TEXT(promesas[[#This Row],[Fecha de Pago]], "dd/mmm"))</f>
        <v/>
      </c>
      <c r="U560" s="13" t="str">
        <f>IF(promesas[[#This Row],[Fecha  promesa de pago]]="", "", TEXT(promesas[[#This Row],[Fecha  promesa de pago]], "dd/mmm"))</f>
        <v/>
      </c>
      <c r="V560" s="14" t="str">
        <f>IF(LEN(TRIM(promesas[[#This Row],[Fecha  promesa de pago]]))&gt;0,1,"")</f>
        <v/>
      </c>
      <c r="W560" s="14" t="str">
        <f>IF(LEN(TRIM(promesas[[#This Row],[Fecha de Pago]]))&gt;0,1,"")</f>
        <v/>
      </c>
    </row>
    <row r="561" spans="1:23" ht="15.75" customHeight="1" x14ac:dyDescent="0.25">
      <c r="A561" s="11" t="str">
        <f>TEXT(promesas[[#This Row],[Marca temporal]],"dd/mmm")</f>
        <v>13/may</v>
      </c>
      <c r="B561" s="189">
        <v>46155.752023692126</v>
      </c>
      <c r="C561" s="190" t="s">
        <v>1897</v>
      </c>
      <c r="D561" s="190">
        <v>64528326</v>
      </c>
      <c r="E561" s="191">
        <v>364091220000</v>
      </c>
      <c r="F561" s="190" t="s">
        <v>5850</v>
      </c>
      <c r="G561" s="190" t="s">
        <v>1886</v>
      </c>
      <c r="H561" s="192" t="s">
        <v>1891</v>
      </c>
      <c r="I561" s="193" t="s">
        <v>1895</v>
      </c>
      <c r="J561" s="198"/>
      <c r="K561" s="161">
        <v>46158</v>
      </c>
      <c r="L561" s="169">
        <v>34.53</v>
      </c>
      <c r="M561" s="159" t="s">
        <v>1885</v>
      </c>
      <c r="N561"/>
      <c r="O561" s="194"/>
      <c r="P561" s="159" t="s">
        <v>66</v>
      </c>
      <c r="Q561" s="192"/>
      <c r="R561" s="199" t="str">
        <f>IF(promesas[[#This Row],[Fecha de Pago]]="", "", TEXT(promesas[[#This Row],[Fecha de Pago]], "mmm"))</f>
        <v/>
      </c>
      <c r="S561" s="12" t="str">
        <f>IF(promesas[[#This Row],[Fecha  promesa de pago]]="", "", TEXT(promesas[[#This Row],[Fecha  promesa de pago]], "mmm"))</f>
        <v>may</v>
      </c>
      <c r="T561" s="13" t="str">
        <f>IF(promesas[[#This Row],[Fecha de Pago]]="", "", TEXT(promesas[[#This Row],[Fecha de Pago]], "dd/mmm"))</f>
        <v/>
      </c>
      <c r="U561" s="13" t="str">
        <f>IF(promesas[[#This Row],[Fecha  promesa de pago]]="", "", TEXT(promesas[[#This Row],[Fecha  promesa de pago]], "dd/mmm"))</f>
        <v>16/may</v>
      </c>
      <c r="V561" s="14">
        <f>IF(LEN(TRIM(promesas[[#This Row],[Fecha  promesa de pago]]))&gt;0,1,"")</f>
        <v>1</v>
      </c>
      <c r="W561" s="14" t="str">
        <f>IF(LEN(TRIM(promesas[[#This Row],[Fecha de Pago]]))&gt;0,1,"")</f>
        <v/>
      </c>
    </row>
    <row r="562" spans="1:23" ht="15.75" customHeight="1" x14ac:dyDescent="0.25">
      <c r="A562" s="11" t="str">
        <f>TEXT(promesas[[#This Row],[Marca temporal]],"dd/mmm")</f>
        <v>14/may</v>
      </c>
      <c r="B562" s="189">
        <v>46156.378346782411</v>
      </c>
      <c r="C562" s="190" t="s">
        <v>1897</v>
      </c>
      <c r="D562" s="190">
        <v>64600861</v>
      </c>
      <c r="E562" s="191">
        <v>353361830000</v>
      </c>
      <c r="F562" s="190" t="s">
        <v>3825</v>
      </c>
      <c r="G562" s="190" t="s">
        <v>1886</v>
      </c>
      <c r="H562" s="192" t="s">
        <v>1883</v>
      </c>
      <c r="I562" s="193" t="s">
        <v>1892</v>
      </c>
      <c r="J562" s="198"/>
      <c r="K562"/>
      <c r="L562" s="194"/>
      <c r="M562" s="159" t="s">
        <v>1885</v>
      </c>
      <c r="N562"/>
      <c r="O562" s="194"/>
      <c r="P562" s="159" t="s">
        <v>66</v>
      </c>
      <c r="Q562" s="192"/>
      <c r="R562" s="199" t="str">
        <f>IF(promesas[[#This Row],[Fecha de Pago]]="", "", TEXT(promesas[[#This Row],[Fecha de Pago]], "mmm"))</f>
        <v/>
      </c>
      <c r="S562" s="12" t="str">
        <f>IF(promesas[[#This Row],[Fecha  promesa de pago]]="", "", TEXT(promesas[[#This Row],[Fecha  promesa de pago]], "mmm"))</f>
        <v/>
      </c>
      <c r="T562" s="13" t="str">
        <f>IF(promesas[[#This Row],[Fecha de Pago]]="", "", TEXT(promesas[[#This Row],[Fecha de Pago]], "dd/mmm"))</f>
        <v/>
      </c>
      <c r="U562" s="13" t="str">
        <f>IF(promesas[[#This Row],[Fecha  promesa de pago]]="", "", TEXT(promesas[[#This Row],[Fecha  promesa de pago]], "dd/mmm"))</f>
        <v/>
      </c>
      <c r="V562" s="14" t="str">
        <f>IF(LEN(TRIM(promesas[[#This Row],[Fecha  promesa de pago]]))&gt;0,1,"")</f>
        <v/>
      </c>
      <c r="W562" s="14" t="str">
        <f>IF(LEN(TRIM(promesas[[#This Row],[Fecha de Pago]]))&gt;0,1,"")</f>
        <v/>
      </c>
    </row>
    <row r="563" spans="1:23" ht="15.75" customHeight="1" x14ac:dyDescent="0.25">
      <c r="A563" s="11" t="str">
        <f>TEXT(promesas[[#This Row],[Marca temporal]],"dd/mmm")</f>
        <v>14/may</v>
      </c>
      <c r="B563" s="189">
        <v>46156.381440196754</v>
      </c>
      <c r="C563" s="190" t="s">
        <v>1897</v>
      </c>
      <c r="D563" s="190">
        <v>64624750</v>
      </c>
      <c r="E563" s="191">
        <v>354384850000</v>
      </c>
      <c r="F563" s="190" t="s">
        <v>248</v>
      </c>
      <c r="G563" s="190" t="s">
        <v>1886</v>
      </c>
      <c r="H563" s="192" t="s">
        <v>1883</v>
      </c>
      <c r="I563" s="193" t="s">
        <v>1892</v>
      </c>
      <c r="J563" s="198"/>
      <c r="K563"/>
      <c r="L563" s="194"/>
      <c r="M563" s="159" t="s">
        <v>1885</v>
      </c>
      <c r="N563"/>
      <c r="O563" s="194"/>
      <c r="P563" s="159" t="s">
        <v>66</v>
      </c>
      <c r="Q563" s="192"/>
      <c r="R563" s="199" t="str">
        <f>IF(promesas[[#This Row],[Fecha de Pago]]="", "", TEXT(promesas[[#This Row],[Fecha de Pago]], "mmm"))</f>
        <v/>
      </c>
      <c r="S563" s="12" t="str">
        <f>IF(promesas[[#This Row],[Fecha  promesa de pago]]="", "", TEXT(promesas[[#This Row],[Fecha  promesa de pago]], "mmm"))</f>
        <v/>
      </c>
      <c r="T563" s="13" t="str">
        <f>IF(promesas[[#This Row],[Fecha de Pago]]="", "", TEXT(promesas[[#This Row],[Fecha de Pago]], "dd/mmm"))</f>
        <v/>
      </c>
      <c r="U563" s="13" t="str">
        <f>IF(promesas[[#This Row],[Fecha  promesa de pago]]="", "", TEXT(promesas[[#This Row],[Fecha  promesa de pago]], "dd/mmm"))</f>
        <v/>
      </c>
      <c r="V563" s="14" t="str">
        <f>IF(LEN(TRIM(promesas[[#This Row],[Fecha  promesa de pago]]))&gt;0,1,"")</f>
        <v/>
      </c>
      <c r="W563" s="14" t="str">
        <f>IF(LEN(TRIM(promesas[[#This Row],[Fecha de Pago]]))&gt;0,1,"")</f>
        <v/>
      </c>
    </row>
    <row r="564" spans="1:23" ht="15.75" customHeight="1" x14ac:dyDescent="0.25">
      <c r="A564" s="11" t="str">
        <f>TEXT(promesas[[#This Row],[Marca temporal]],"dd/mmm")</f>
        <v>14/may</v>
      </c>
      <c r="B564" s="189">
        <v>46156.382934618057</v>
      </c>
      <c r="C564" s="190" t="s">
        <v>1897</v>
      </c>
      <c r="D564" s="190">
        <v>64664474</v>
      </c>
      <c r="E564" s="191">
        <v>357371860000</v>
      </c>
      <c r="F564" s="190" t="s">
        <v>1299</v>
      </c>
      <c r="G564" s="190" t="s">
        <v>1886</v>
      </c>
      <c r="H564" s="192" t="s">
        <v>1883</v>
      </c>
      <c r="I564" s="193" t="s">
        <v>1892</v>
      </c>
      <c r="J564" s="198"/>
      <c r="K564"/>
      <c r="L564" s="194"/>
      <c r="M564" s="159" t="s">
        <v>1885</v>
      </c>
      <c r="N564"/>
      <c r="O564" s="194"/>
      <c r="P564" s="159" t="s">
        <v>66</v>
      </c>
      <c r="Q564" s="192"/>
      <c r="R564" s="199" t="str">
        <f>IF(promesas[[#This Row],[Fecha de Pago]]="", "", TEXT(promesas[[#This Row],[Fecha de Pago]], "mmm"))</f>
        <v/>
      </c>
      <c r="S564" s="12" t="str">
        <f>IF(promesas[[#This Row],[Fecha  promesa de pago]]="", "", TEXT(promesas[[#This Row],[Fecha  promesa de pago]], "mmm"))</f>
        <v/>
      </c>
      <c r="T564" s="13" t="str">
        <f>IF(promesas[[#This Row],[Fecha de Pago]]="", "", TEXT(promesas[[#This Row],[Fecha de Pago]], "dd/mmm"))</f>
        <v/>
      </c>
      <c r="U564" s="13" t="str">
        <f>IF(promesas[[#This Row],[Fecha  promesa de pago]]="", "", TEXT(promesas[[#This Row],[Fecha  promesa de pago]], "dd/mmm"))</f>
        <v/>
      </c>
      <c r="V564" s="14" t="str">
        <f>IF(LEN(TRIM(promesas[[#This Row],[Fecha  promesa de pago]]))&gt;0,1,"")</f>
        <v/>
      </c>
      <c r="W564" s="14" t="str">
        <f>IF(LEN(TRIM(promesas[[#This Row],[Fecha de Pago]]))&gt;0,1,"")</f>
        <v/>
      </c>
    </row>
    <row r="565" spans="1:23" ht="15.75" customHeight="1" x14ac:dyDescent="0.25">
      <c r="A565" s="11" t="str">
        <f>TEXT(promesas[[#This Row],[Marca temporal]],"dd/mmm")</f>
        <v>14/may</v>
      </c>
      <c r="B565" s="189">
        <v>46156.387598287038</v>
      </c>
      <c r="C565" s="190" t="s">
        <v>1897</v>
      </c>
      <c r="D565" s="190">
        <v>64725908</v>
      </c>
      <c r="E565" s="191">
        <v>358374780000</v>
      </c>
      <c r="F565" s="190" t="s">
        <v>350</v>
      </c>
      <c r="G565" s="190" t="s">
        <v>1886</v>
      </c>
      <c r="H565" s="192" t="s">
        <v>1883</v>
      </c>
      <c r="I565" s="193" t="s">
        <v>1895</v>
      </c>
      <c r="J565" s="198"/>
      <c r="K565"/>
      <c r="L565" s="194"/>
      <c r="M565" s="159" t="s">
        <v>1885</v>
      </c>
      <c r="N565"/>
      <c r="O565" s="194"/>
      <c r="P565" t="s">
        <v>2231</v>
      </c>
      <c r="Q565" s="192"/>
      <c r="R565" s="199" t="str">
        <f>IF(promesas[[#This Row],[Fecha de Pago]]="", "", TEXT(promesas[[#This Row],[Fecha de Pago]], "mmm"))</f>
        <v/>
      </c>
      <c r="S565" s="12" t="str">
        <f>IF(promesas[[#This Row],[Fecha  promesa de pago]]="", "", TEXT(promesas[[#This Row],[Fecha  promesa de pago]], "mmm"))</f>
        <v/>
      </c>
      <c r="T565" s="13" t="str">
        <f>IF(promesas[[#This Row],[Fecha de Pago]]="", "", TEXT(promesas[[#This Row],[Fecha de Pago]], "dd/mmm"))</f>
        <v/>
      </c>
      <c r="U565" s="13" t="str">
        <f>IF(promesas[[#This Row],[Fecha  promesa de pago]]="", "", TEXT(promesas[[#This Row],[Fecha  promesa de pago]], "dd/mmm"))</f>
        <v/>
      </c>
      <c r="V565" s="14" t="str">
        <f>IF(LEN(TRIM(promesas[[#This Row],[Fecha  promesa de pago]]))&gt;0,1,"")</f>
        <v/>
      </c>
      <c r="W565" s="14" t="str">
        <f>IF(LEN(TRIM(promesas[[#This Row],[Fecha de Pago]]))&gt;0,1,"")</f>
        <v/>
      </c>
    </row>
    <row r="566" spans="1:23" ht="15.75" customHeight="1" x14ac:dyDescent="0.25">
      <c r="A566" s="11" t="str">
        <f>TEXT(promesas[[#This Row],[Marca temporal]],"dd/mmm")</f>
        <v>14/may</v>
      </c>
      <c r="B566" s="189">
        <v>46156.389384062495</v>
      </c>
      <c r="C566" s="190" t="s">
        <v>1897</v>
      </c>
      <c r="D566" s="190">
        <v>64746422</v>
      </c>
      <c r="E566" s="191">
        <v>369031330000</v>
      </c>
      <c r="F566" s="190" t="s">
        <v>4106</v>
      </c>
      <c r="G566" s="190" t="s">
        <v>1886</v>
      </c>
      <c r="H566" s="192" t="s">
        <v>1883</v>
      </c>
      <c r="I566" s="193" t="s">
        <v>1887</v>
      </c>
      <c r="J566" s="198"/>
      <c r="K566"/>
      <c r="L566" s="194"/>
      <c r="M566" s="159" t="s">
        <v>1885</v>
      </c>
      <c r="N566"/>
      <c r="O566" s="194"/>
      <c r="P566" s="159" t="s">
        <v>66</v>
      </c>
      <c r="Q566" s="192"/>
      <c r="R566" s="199" t="str">
        <f>IF(promesas[[#This Row],[Fecha de Pago]]="", "", TEXT(promesas[[#This Row],[Fecha de Pago]], "mmm"))</f>
        <v/>
      </c>
      <c r="S566" s="12" t="str">
        <f>IF(promesas[[#This Row],[Fecha  promesa de pago]]="", "", TEXT(promesas[[#This Row],[Fecha  promesa de pago]], "mmm"))</f>
        <v/>
      </c>
      <c r="T566" s="13" t="str">
        <f>IF(promesas[[#This Row],[Fecha de Pago]]="", "", TEXT(promesas[[#This Row],[Fecha de Pago]], "dd/mmm"))</f>
        <v/>
      </c>
      <c r="U566" s="13" t="str">
        <f>IF(promesas[[#This Row],[Fecha  promesa de pago]]="", "", TEXT(promesas[[#This Row],[Fecha  promesa de pago]], "dd/mmm"))</f>
        <v/>
      </c>
      <c r="V566" s="14" t="str">
        <f>IF(LEN(TRIM(promesas[[#This Row],[Fecha  promesa de pago]]))&gt;0,1,"")</f>
        <v/>
      </c>
      <c r="W566" s="14" t="str">
        <f>IF(LEN(TRIM(promesas[[#This Row],[Fecha de Pago]]))&gt;0,1,"")</f>
        <v/>
      </c>
    </row>
    <row r="567" spans="1:23" ht="15.75" customHeight="1" x14ac:dyDescent="0.25">
      <c r="A567" s="11" t="str">
        <f>TEXT(promesas[[#This Row],[Marca temporal]],"dd/mmm")</f>
        <v>14/may</v>
      </c>
      <c r="B567" s="189">
        <v>46156.391222361111</v>
      </c>
      <c r="C567" s="190" t="s">
        <v>1897</v>
      </c>
      <c r="D567" s="190">
        <v>64872844</v>
      </c>
      <c r="E567" s="191">
        <v>366028830000</v>
      </c>
      <c r="F567" s="190" t="s">
        <v>4007</v>
      </c>
      <c r="G567" s="190" t="s">
        <v>1886</v>
      </c>
      <c r="H567" s="192" t="s">
        <v>1883</v>
      </c>
      <c r="I567" s="193" t="s">
        <v>1892</v>
      </c>
      <c r="J567" s="198"/>
      <c r="K567"/>
      <c r="L567" s="194"/>
      <c r="M567" s="159" t="s">
        <v>1885</v>
      </c>
      <c r="N567"/>
      <c r="O567" s="194"/>
      <c r="P567" s="159" t="s">
        <v>66</v>
      </c>
      <c r="Q567" s="192"/>
      <c r="R567" s="199" t="str">
        <f>IF(promesas[[#This Row],[Fecha de Pago]]="", "", TEXT(promesas[[#This Row],[Fecha de Pago]], "mmm"))</f>
        <v/>
      </c>
      <c r="S567" s="12" t="str">
        <f>IF(promesas[[#This Row],[Fecha  promesa de pago]]="", "", TEXT(promesas[[#This Row],[Fecha  promesa de pago]], "mmm"))</f>
        <v/>
      </c>
      <c r="T567" s="13" t="str">
        <f>IF(promesas[[#This Row],[Fecha de Pago]]="", "", TEXT(promesas[[#This Row],[Fecha de Pago]], "dd/mmm"))</f>
        <v/>
      </c>
      <c r="U567" s="13" t="str">
        <f>IF(promesas[[#This Row],[Fecha  promesa de pago]]="", "", TEXT(promesas[[#This Row],[Fecha  promesa de pago]], "dd/mmm"))</f>
        <v/>
      </c>
      <c r="V567" s="14" t="str">
        <f>IF(LEN(TRIM(promesas[[#This Row],[Fecha  promesa de pago]]))&gt;0,1,"")</f>
        <v/>
      </c>
      <c r="W567" s="14" t="str">
        <f>IF(LEN(TRIM(promesas[[#This Row],[Fecha de Pago]]))&gt;0,1,"")</f>
        <v/>
      </c>
    </row>
    <row r="568" spans="1:23" ht="15.75" customHeight="1" x14ac:dyDescent="0.25">
      <c r="A568" s="11" t="str">
        <f>TEXT(promesas[[#This Row],[Marca temporal]],"dd/mmm")</f>
        <v>14/may</v>
      </c>
      <c r="B568" s="189">
        <v>46156.392310011579</v>
      </c>
      <c r="C568" s="190" t="s">
        <v>1897</v>
      </c>
      <c r="D568" s="190">
        <v>64881720</v>
      </c>
      <c r="E568" s="191">
        <v>295070430000</v>
      </c>
      <c r="F568" s="190" t="s">
        <v>568</v>
      </c>
      <c r="G568" s="190" t="s">
        <v>1886</v>
      </c>
      <c r="H568" s="192" t="s">
        <v>1883</v>
      </c>
      <c r="I568" s="193" t="s">
        <v>1892</v>
      </c>
      <c r="J568" s="198"/>
      <c r="K568"/>
      <c r="L568" s="194"/>
      <c r="M568" s="159" t="s">
        <v>1885</v>
      </c>
      <c r="N568"/>
      <c r="O568" s="194"/>
      <c r="P568" t="s">
        <v>2230</v>
      </c>
      <c r="Q568" s="192"/>
      <c r="R568" s="199" t="str">
        <f>IF(promesas[[#This Row],[Fecha de Pago]]="", "", TEXT(promesas[[#This Row],[Fecha de Pago]], "mmm"))</f>
        <v/>
      </c>
      <c r="S568" s="12" t="str">
        <f>IF(promesas[[#This Row],[Fecha  promesa de pago]]="", "", TEXT(promesas[[#This Row],[Fecha  promesa de pago]], "mmm"))</f>
        <v/>
      </c>
      <c r="T568" s="13" t="str">
        <f>IF(promesas[[#This Row],[Fecha de Pago]]="", "", TEXT(promesas[[#This Row],[Fecha de Pago]], "dd/mmm"))</f>
        <v/>
      </c>
      <c r="U568" s="13" t="str">
        <f>IF(promesas[[#This Row],[Fecha  promesa de pago]]="", "", TEXT(promesas[[#This Row],[Fecha  promesa de pago]], "dd/mmm"))</f>
        <v/>
      </c>
      <c r="V568" s="14" t="str">
        <f>IF(LEN(TRIM(promesas[[#This Row],[Fecha  promesa de pago]]))&gt;0,1,"")</f>
        <v/>
      </c>
      <c r="W568" s="14" t="str">
        <f>IF(LEN(TRIM(promesas[[#This Row],[Fecha de Pago]]))&gt;0,1,"")</f>
        <v/>
      </c>
    </row>
    <row r="569" spans="1:23" ht="15.75" customHeight="1" x14ac:dyDescent="0.25">
      <c r="A569" s="11" t="str">
        <f>TEXT(promesas[[#This Row],[Marca temporal]],"dd/mmm")</f>
        <v>14/may</v>
      </c>
      <c r="B569" s="189">
        <v>46156.395907951388</v>
      </c>
      <c r="C569" s="190" t="s">
        <v>1897</v>
      </c>
      <c r="D569" s="190">
        <v>64925118</v>
      </c>
      <c r="E569" s="191">
        <v>368089740000</v>
      </c>
      <c r="F569" s="190" t="s">
        <v>4991</v>
      </c>
      <c r="G569" s="190" t="s">
        <v>1886</v>
      </c>
      <c r="H569" s="192" t="s">
        <v>1883</v>
      </c>
      <c r="I569" s="193" t="s">
        <v>1884</v>
      </c>
      <c r="J569" s="198"/>
      <c r="K569" s="161">
        <v>46158</v>
      </c>
      <c r="L569" s="169">
        <v>60.88</v>
      </c>
      <c r="M569" s="159" t="s">
        <v>1885</v>
      </c>
      <c r="N569"/>
      <c r="O569" s="194"/>
      <c r="P569" s="159" t="s">
        <v>66</v>
      </c>
      <c r="Q569" s="192"/>
      <c r="R569" s="199" t="str">
        <f>IF(promesas[[#This Row],[Fecha de Pago]]="", "", TEXT(promesas[[#This Row],[Fecha de Pago]], "mmm"))</f>
        <v/>
      </c>
      <c r="S569" s="12" t="str">
        <f>IF(promesas[[#This Row],[Fecha  promesa de pago]]="", "", TEXT(promesas[[#This Row],[Fecha  promesa de pago]], "mmm"))</f>
        <v>may</v>
      </c>
      <c r="T569" s="13" t="str">
        <f>IF(promesas[[#This Row],[Fecha de Pago]]="", "", TEXT(promesas[[#This Row],[Fecha de Pago]], "dd/mmm"))</f>
        <v/>
      </c>
      <c r="U569" s="13" t="str">
        <f>IF(promesas[[#This Row],[Fecha  promesa de pago]]="", "", TEXT(promesas[[#This Row],[Fecha  promesa de pago]], "dd/mmm"))</f>
        <v>16/may</v>
      </c>
      <c r="V569" s="14">
        <f>IF(LEN(TRIM(promesas[[#This Row],[Fecha  promesa de pago]]))&gt;0,1,"")</f>
        <v>1</v>
      </c>
      <c r="W569" s="14" t="str">
        <f>IF(LEN(TRIM(promesas[[#This Row],[Fecha de Pago]]))&gt;0,1,"")</f>
        <v/>
      </c>
    </row>
    <row r="570" spans="1:23" ht="15.75" customHeight="1" x14ac:dyDescent="0.25">
      <c r="A570" s="11" t="str">
        <f>TEXT(promesas[[#This Row],[Marca temporal]],"dd/mmm")</f>
        <v>14/may</v>
      </c>
      <c r="B570" s="189">
        <v>46156.39913982639</v>
      </c>
      <c r="C570" s="190" t="s">
        <v>1897</v>
      </c>
      <c r="D570" s="190">
        <v>64944140</v>
      </c>
      <c r="E570" s="191">
        <v>291005610000</v>
      </c>
      <c r="F570" s="190" t="s">
        <v>1222</v>
      </c>
      <c r="G570" s="190" t="s">
        <v>1886</v>
      </c>
      <c r="H570" s="192" t="s">
        <v>1883</v>
      </c>
      <c r="I570" s="193" t="s">
        <v>1888</v>
      </c>
      <c r="J570" s="198"/>
      <c r="K570"/>
      <c r="L570" s="194"/>
      <c r="M570" s="159" t="s">
        <v>1889</v>
      </c>
      <c r="N570" s="161">
        <v>46151</v>
      </c>
      <c r="O570" s="169">
        <v>2.8</v>
      </c>
      <c r="P570" s="159" t="s">
        <v>66</v>
      </c>
      <c r="Q570" s="192"/>
      <c r="R570" s="199" t="str">
        <f>IF(promesas[[#This Row],[Fecha de Pago]]="", "", TEXT(promesas[[#This Row],[Fecha de Pago]], "mmm"))</f>
        <v>may</v>
      </c>
      <c r="S570" s="12" t="str">
        <f>IF(promesas[[#This Row],[Fecha  promesa de pago]]="", "", TEXT(promesas[[#This Row],[Fecha  promesa de pago]], "mmm"))</f>
        <v/>
      </c>
      <c r="T570" s="13" t="str">
        <f>IF(promesas[[#This Row],[Fecha de Pago]]="", "", TEXT(promesas[[#This Row],[Fecha de Pago]], "dd/mmm"))</f>
        <v>09/may</v>
      </c>
      <c r="U570" s="13" t="str">
        <f>IF(promesas[[#This Row],[Fecha  promesa de pago]]="", "", TEXT(promesas[[#This Row],[Fecha  promesa de pago]], "dd/mmm"))</f>
        <v/>
      </c>
      <c r="V570" s="14" t="str">
        <f>IF(LEN(TRIM(promesas[[#This Row],[Fecha  promesa de pago]]))&gt;0,1,"")</f>
        <v/>
      </c>
      <c r="W570" s="14">
        <f>IF(LEN(TRIM(promesas[[#This Row],[Fecha de Pago]]))&gt;0,1,"")</f>
        <v>1</v>
      </c>
    </row>
    <row r="571" spans="1:23" ht="15.75" customHeight="1" x14ac:dyDescent="0.25">
      <c r="A571" s="11" t="str">
        <f>TEXT(promesas[[#This Row],[Marca temporal]],"dd/mmm")</f>
        <v>14/may</v>
      </c>
      <c r="B571" s="189">
        <v>46156.402866307872</v>
      </c>
      <c r="C571" s="190" t="s">
        <v>1897</v>
      </c>
      <c r="D571" s="190">
        <v>64957028</v>
      </c>
      <c r="E571" s="191">
        <v>363040350000</v>
      </c>
      <c r="F571" s="190" t="s">
        <v>4054</v>
      </c>
      <c r="G571" s="190" t="s">
        <v>1886</v>
      </c>
      <c r="H571" s="192" t="s">
        <v>1883</v>
      </c>
      <c r="I571" s="193" t="s">
        <v>1895</v>
      </c>
      <c r="J571" s="198"/>
      <c r="K571"/>
      <c r="L571" s="194"/>
      <c r="M571" s="159" t="s">
        <v>1885</v>
      </c>
      <c r="N571"/>
      <c r="O571" s="194"/>
      <c r="P571" s="159" t="s">
        <v>66</v>
      </c>
      <c r="Q571" s="192"/>
      <c r="R571" s="199" t="str">
        <f>IF(promesas[[#This Row],[Fecha de Pago]]="", "", TEXT(promesas[[#This Row],[Fecha de Pago]], "mmm"))</f>
        <v/>
      </c>
      <c r="S571" s="12" t="str">
        <f>IF(promesas[[#This Row],[Fecha  promesa de pago]]="", "", TEXT(promesas[[#This Row],[Fecha  promesa de pago]], "mmm"))</f>
        <v/>
      </c>
      <c r="T571" s="13" t="str">
        <f>IF(promesas[[#This Row],[Fecha de Pago]]="", "", TEXT(promesas[[#This Row],[Fecha de Pago]], "dd/mmm"))</f>
        <v/>
      </c>
      <c r="U571" s="13" t="str">
        <f>IF(promesas[[#This Row],[Fecha  promesa de pago]]="", "", TEXT(promesas[[#This Row],[Fecha  promesa de pago]], "dd/mmm"))</f>
        <v/>
      </c>
      <c r="V571" s="14" t="str">
        <f>IF(LEN(TRIM(promesas[[#This Row],[Fecha  promesa de pago]]))&gt;0,1,"")</f>
        <v/>
      </c>
      <c r="W571" s="14" t="str">
        <f>IF(LEN(TRIM(promesas[[#This Row],[Fecha de Pago]]))&gt;0,1,"")</f>
        <v/>
      </c>
    </row>
    <row r="572" spans="1:23" ht="15.75" customHeight="1" x14ac:dyDescent="0.25">
      <c r="A572" s="11" t="str">
        <f>TEXT(promesas[[#This Row],[Marca temporal]],"dd/mmm")</f>
        <v>14/may</v>
      </c>
      <c r="B572" s="189">
        <v>46156.405853680553</v>
      </c>
      <c r="C572" s="190" t="s">
        <v>1897</v>
      </c>
      <c r="D572" s="190">
        <v>64962898</v>
      </c>
      <c r="E572" s="191">
        <v>355379210000</v>
      </c>
      <c r="F572" s="190" t="s">
        <v>1230</v>
      </c>
      <c r="G572" s="190" t="s">
        <v>1886</v>
      </c>
      <c r="H572" s="192" t="s">
        <v>1883</v>
      </c>
      <c r="I572" s="193" t="s">
        <v>1892</v>
      </c>
      <c r="J572" s="198"/>
      <c r="K572"/>
      <c r="L572" s="194"/>
      <c r="M572" s="159" t="s">
        <v>1885</v>
      </c>
      <c r="N572"/>
      <c r="O572" s="194"/>
      <c r="P572" s="159" t="s">
        <v>66</v>
      </c>
      <c r="Q572" s="192"/>
      <c r="R572" s="199" t="str">
        <f>IF(promesas[[#This Row],[Fecha de Pago]]="", "", TEXT(promesas[[#This Row],[Fecha de Pago]], "mmm"))</f>
        <v/>
      </c>
      <c r="S572" s="12" t="str">
        <f>IF(promesas[[#This Row],[Fecha  promesa de pago]]="", "", TEXT(promesas[[#This Row],[Fecha  promesa de pago]], "mmm"))</f>
        <v/>
      </c>
      <c r="T572" s="13" t="str">
        <f>IF(promesas[[#This Row],[Fecha de Pago]]="", "", TEXT(promesas[[#This Row],[Fecha de Pago]], "dd/mmm"))</f>
        <v/>
      </c>
      <c r="U572" s="13" t="str">
        <f>IF(promesas[[#This Row],[Fecha  promesa de pago]]="", "", TEXT(promesas[[#This Row],[Fecha  promesa de pago]], "dd/mmm"))</f>
        <v/>
      </c>
      <c r="V572" s="14" t="str">
        <f>IF(LEN(TRIM(promesas[[#This Row],[Fecha  promesa de pago]]))&gt;0,1,"")</f>
        <v/>
      </c>
      <c r="W572" s="14" t="str">
        <f>IF(LEN(TRIM(promesas[[#This Row],[Fecha de Pago]]))&gt;0,1,"")</f>
        <v/>
      </c>
    </row>
    <row r="573" spans="1:23" ht="15.75" customHeight="1" x14ac:dyDescent="0.25">
      <c r="A573" s="11" t="str">
        <f>TEXT(promesas[[#This Row],[Marca temporal]],"dd/mmm")</f>
        <v>14/may</v>
      </c>
      <c r="B573" s="189">
        <v>46156.409885231478</v>
      </c>
      <c r="C573" s="190" t="s">
        <v>1897</v>
      </c>
      <c r="D573" s="190">
        <v>65026286</v>
      </c>
      <c r="E573" s="191">
        <v>353377540000</v>
      </c>
      <c r="F573" s="190" t="s">
        <v>1318</v>
      </c>
      <c r="G573" s="190" t="s">
        <v>1886</v>
      </c>
      <c r="H573" s="192" t="s">
        <v>1883</v>
      </c>
      <c r="I573" s="193" t="s">
        <v>1892</v>
      </c>
      <c r="J573" s="198"/>
      <c r="K573"/>
      <c r="L573" s="194"/>
      <c r="M573" s="159" t="s">
        <v>1885</v>
      </c>
      <c r="N573"/>
      <c r="O573" s="194"/>
      <c r="P573" s="159" t="s">
        <v>66</v>
      </c>
      <c r="Q573" s="192"/>
      <c r="R573" s="199" t="str">
        <f>IF(promesas[[#This Row],[Fecha de Pago]]="", "", TEXT(promesas[[#This Row],[Fecha de Pago]], "mmm"))</f>
        <v/>
      </c>
      <c r="S573" s="12" t="str">
        <f>IF(promesas[[#This Row],[Fecha  promesa de pago]]="", "", TEXT(promesas[[#This Row],[Fecha  promesa de pago]], "mmm"))</f>
        <v/>
      </c>
      <c r="T573" s="13" t="str">
        <f>IF(promesas[[#This Row],[Fecha de Pago]]="", "", TEXT(promesas[[#This Row],[Fecha de Pago]], "dd/mmm"))</f>
        <v/>
      </c>
      <c r="U573" s="13" t="str">
        <f>IF(promesas[[#This Row],[Fecha  promesa de pago]]="", "", TEXT(promesas[[#This Row],[Fecha  promesa de pago]], "dd/mmm"))</f>
        <v/>
      </c>
      <c r="V573" s="14" t="str">
        <f>IF(LEN(TRIM(promesas[[#This Row],[Fecha  promesa de pago]]))&gt;0,1,"")</f>
        <v/>
      </c>
      <c r="W573" s="14" t="str">
        <f>IF(LEN(TRIM(promesas[[#This Row],[Fecha de Pago]]))&gt;0,1,"")</f>
        <v/>
      </c>
    </row>
    <row r="574" spans="1:23" ht="15.75" customHeight="1" x14ac:dyDescent="0.25">
      <c r="A574" s="11" t="str">
        <f>TEXT(promesas[[#This Row],[Marca temporal]],"dd/mmm")</f>
        <v>14/may</v>
      </c>
      <c r="B574" s="189">
        <v>46156.414727731477</v>
      </c>
      <c r="C574" s="190" t="s">
        <v>1897</v>
      </c>
      <c r="D574" s="190">
        <v>65055421</v>
      </c>
      <c r="E574" s="191">
        <v>365029440000</v>
      </c>
      <c r="F574" s="190" t="s">
        <v>5010</v>
      </c>
      <c r="G574" s="190" t="s">
        <v>1886</v>
      </c>
      <c r="H574" s="192" t="s">
        <v>1883</v>
      </c>
      <c r="I574" s="193" t="s">
        <v>1895</v>
      </c>
      <c r="J574" s="198"/>
      <c r="K574"/>
      <c r="L574" s="194"/>
      <c r="M574" s="159" t="s">
        <v>1885</v>
      </c>
      <c r="N574"/>
      <c r="O574" s="194"/>
      <c r="P574" t="s">
        <v>261</v>
      </c>
      <c r="Q574" s="192"/>
      <c r="R574" s="199" t="str">
        <f>IF(promesas[[#This Row],[Fecha de Pago]]="", "", TEXT(promesas[[#This Row],[Fecha de Pago]], "mmm"))</f>
        <v/>
      </c>
      <c r="S574" s="12" t="str">
        <f>IF(promesas[[#This Row],[Fecha  promesa de pago]]="", "", TEXT(promesas[[#This Row],[Fecha  promesa de pago]], "mmm"))</f>
        <v/>
      </c>
      <c r="T574" s="13" t="str">
        <f>IF(promesas[[#This Row],[Fecha de Pago]]="", "", TEXT(promesas[[#This Row],[Fecha de Pago]], "dd/mmm"))</f>
        <v/>
      </c>
      <c r="U574" s="13" t="str">
        <f>IF(promesas[[#This Row],[Fecha  promesa de pago]]="", "", TEXT(promesas[[#This Row],[Fecha  promesa de pago]], "dd/mmm"))</f>
        <v/>
      </c>
      <c r="V574" s="14" t="str">
        <f>IF(LEN(TRIM(promesas[[#This Row],[Fecha  promesa de pago]]))&gt;0,1,"")</f>
        <v/>
      </c>
      <c r="W574" s="14" t="str">
        <f>IF(LEN(TRIM(promesas[[#This Row],[Fecha de Pago]]))&gt;0,1,"")</f>
        <v/>
      </c>
    </row>
    <row r="575" spans="1:23" ht="15.75" customHeight="1" x14ac:dyDescent="0.25">
      <c r="A575" s="11" t="str">
        <f>TEXT(promesas[[#This Row],[Marca temporal]],"dd/mmm")</f>
        <v>14/may</v>
      </c>
      <c r="B575" s="189">
        <v>46156.418953194443</v>
      </c>
      <c r="C575" s="190" t="s">
        <v>1897</v>
      </c>
      <c r="D575" s="190">
        <v>65101667</v>
      </c>
      <c r="E575" s="191">
        <v>352375580000</v>
      </c>
      <c r="F575" s="190" t="s">
        <v>3844</v>
      </c>
      <c r="G575" s="190" t="s">
        <v>1886</v>
      </c>
      <c r="H575" s="192" t="s">
        <v>1883</v>
      </c>
      <c r="I575" s="193" t="s">
        <v>1892</v>
      </c>
      <c r="J575" s="198"/>
      <c r="K575"/>
      <c r="L575" s="194"/>
      <c r="M575" s="159" t="s">
        <v>1885</v>
      </c>
      <c r="N575"/>
      <c r="O575" s="194"/>
      <c r="P575" s="159" t="s">
        <v>66</v>
      </c>
      <c r="Q575" s="192"/>
      <c r="R575" s="199" t="str">
        <f>IF(promesas[[#This Row],[Fecha de Pago]]="", "", TEXT(promesas[[#This Row],[Fecha de Pago]], "mmm"))</f>
        <v/>
      </c>
      <c r="S575" s="12" t="str">
        <f>IF(promesas[[#This Row],[Fecha  promesa de pago]]="", "", TEXT(promesas[[#This Row],[Fecha  promesa de pago]], "mmm"))</f>
        <v/>
      </c>
      <c r="T575" s="13" t="str">
        <f>IF(promesas[[#This Row],[Fecha de Pago]]="", "", TEXT(promesas[[#This Row],[Fecha de Pago]], "dd/mmm"))</f>
        <v/>
      </c>
      <c r="U575" s="13" t="str">
        <f>IF(promesas[[#This Row],[Fecha  promesa de pago]]="", "", TEXT(promesas[[#This Row],[Fecha  promesa de pago]], "dd/mmm"))</f>
        <v/>
      </c>
      <c r="V575" s="14" t="str">
        <f>IF(LEN(TRIM(promesas[[#This Row],[Fecha  promesa de pago]]))&gt;0,1,"")</f>
        <v/>
      </c>
      <c r="W575" s="14" t="str">
        <f>IF(LEN(TRIM(promesas[[#This Row],[Fecha de Pago]]))&gt;0,1,"")</f>
        <v/>
      </c>
    </row>
    <row r="576" spans="1:23" ht="15.75" customHeight="1" x14ac:dyDescent="0.25">
      <c r="A576" s="11" t="str">
        <f>TEXT(promesas[[#This Row],[Marca temporal]],"dd/mmm")</f>
        <v>14/may</v>
      </c>
      <c r="B576" s="189">
        <v>46156.423431979165</v>
      </c>
      <c r="C576" s="190" t="s">
        <v>1897</v>
      </c>
      <c r="D576" s="190">
        <v>65125950</v>
      </c>
      <c r="E576" s="191">
        <v>362006550000</v>
      </c>
      <c r="F576" s="190" t="s">
        <v>3910</v>
      </c>
      <c r="G576" s="190" t="s">
        <v>1886</v>
      </c>
      <c r="H576" s="192" t="s">
        <v>1883</v>
      </c>
      <c r="I576" s="193" t="s">
        <v>1887</v>
      </c>
      <c r="J576" s="198"/>
      <c r="K576"/>
      <c r="L576" s="194"/>
      <c r="M576" s="159" t="s">
        <v>1885</v>
      </c>
      <c r="N576"/>
      <c r="O576" s="194"/>
      <c r="P576" s="159" t="s">
        <v>66</v>
      </c>
      <c r="Q576" s="192"/>
      <c r="R576" s="199" t="str">
        <f>IF(promesas[[#This Row],[Fecha de Pago]]="", "", TEXT(promesas[[#This Row],[Fecha de Pago]], "mmm"))</f>
        <v/>
      </c>
      <c r="S576" s="12" t="str">
        <f>IF(promesas[[#This Row],[Fecha  promesa de pago]]="", "", TEXT(promesas[[#This Row],[Fecha  promesa de pago]], "mmm"))</f>
        <v/>
      </c>
      <c r="T576" s="13" t="str">
        <f>IF(promesas[[#This Row],[Fecha de Pago]]="", "", TEXT(promesas[[#This Row],[Fecha de Pago]], "dd/mmm"))</f>
        <v/>
      </c>
      <c r="U576" s="13" t="str">
        <f>IF(promesas[[#This Row],[Fecha  promesa de pago]]="", "", TEXT(promesas[[#This Row],[Fecha  promesa de pago]], "dd/mmm"))</f>
        <v/>
      </c>
      <c r="V576" s="14" t="str">
        <f>IF(LEN(TRIM(promesas[[#This Row],[Fecha  promesa de pago]]))&gt;0,1,"")</f>
        <v/>
      </c>
      <c r="W576" s="14" t="str">
        <f>IF(LEN(TRIM(promesas[[#This Row],[Fecha de Pago]]))&gt;0,1,"")</f>
        <v/>
      </c>
    </row>
    <row r="577" spans="1:23" ht="15.75" customHeight="1" x14ac:dyDescent="0.25">
      <c r="A577" s="11" t="str">
        <f>TEXT(promesas[[#This Row],[Marca temporal]],"dd/mmm")</f>
        <v>14/may</v>
      </c>
      <c r="B577" s="189">
        <v>46156.428363437502</v>
      </c>
      <c r="C577" s="190" t="s">
        <v>1897</v>
      </c>
      <c r="D577" s="190">
        <v>65224736</v>
      </c>
      <c r="E577" s="191">
        <v>367071610000</v>
      </c>
      <c r="F577" s="190" t="s">
        <v>4587</v>
      </c>
      <c r="G577" s="190" t="s">
        <v>1886</v>
      </c>
      <c r="H577" s="192" t="s">
        <v>1890</v>
      </c>
      <c r="I577" s="193" t="s">
        <v>1893</v>
      </c>
      <c r="J577" s="198"/>
      <c r="K577"/>
      <c r="L577" s="194"/>
      <c r="M577" s="159" t="s">
        <v>1885</v>
      </c>
      <c r="N577"/>
      <c r="O577" s="194"/>
      <c r="P577" s="159" t="s">
        <v>66</v>
      </c>
      <c r="Q577" s="192"/>
      <c r="R577" s="199" t="str">
        <f>IF(promesas[[#This Row],[Fecha de Pago]]="", "", TEXT(promesas[[#This Row],[Fecha de Pago]], "mmm"))</f>
        <v/>
      </c>
      <c r="S577" s="12" t="str">
        <f>IF(promesas[[#This Row],[Fecha  promesa de pago]]="", "", TEXT(promesas[[#This Row],[Fecha  promesa de pago]], "mmm"))</f>
        <v/>
      </c>
      <c r="T577" s="13" t="str">
        <f>IF(promesas[[#This Row],[Fecha de Pago]]="", "", TEXT(promesas[[#This Row],[Fecha de Pago]], "dd/mmm"))</f>
        <v/>
      </c>
      <c r="U577" s="13" t="str">
        <f>IF(promesas[[#This Row],[Fecha  promesa de pago]]="", "", TEXT(promesas[[#This Row],[Fecha  promesa de pago]], "dd/mmm"))</f>
        <v/>
      </c>
      <c r="V577" s="14" t="str">
        <f>IF(LEN(TRIM(promesas[[#This Row],[Fecha  promesa de pago]]))&gt;0,1,"")</f>
        <v/>
      </c>
      <c r="W577" s="14" t="str">
        <f>IF(LEN(TRIM(promesas[[#This Row],[Fecha de Pago]]))&gt;0,1,"")</f>
        <v/>
      </c>
    </row>
    <row r="578" spans="1:23" ht="15.75" customHeight="1" x14ac:dyDescent="0.25">
      <c r="A578" s="11" t="str">
        <f>TEXT(promesas[[#This Row],[Marca temporal]],"dd/mmm")</f>
        <v>14/may</v>
      </c>
      <c r="B578" s="189">
        <v>46156.440059479166</v>
      </c>
      <c r="C578" s="190" t="s">
        <v>1897</v>
      </c>
      <c r="D578" s="190">
        <v>68283213</v>
      </c>
      <c r="E578" s="191">
        <v>369092440000</v>
      </c>
      <c r="F578" s="190" t="s">
        <v>5037</v>
      </c>
      <c r="G578" s="190" t="s">
        <v>1886</v>
      </c>
      <c r="H578" s="192" t="s">
        <v>16</v>
      </c>
      <c r="I578" s="193" t="s">
        <v>1895</v>
      </c>
      <c r="J578" s="198"/>
      <c r="K578" s="161">
        <v>46157</v>
      </c>
      <c r="L578" s="169">
        <v>30.44</v>
      </c>
      <c r="M578" s="159" t="s">
        <v>1885</v>
      </c>
      <c r="N578"/>
      <c r="O578" s="194"/>
      <c r="P578" s="159" t="s">
        <v>66</v>
      </c>
      <c r="Q578" s="192"/>
      <c r="R578" s="199" t="str">
        <f>IF(promesas[[#This Row],[Fecha de Pago]]="", "", TEXT(promesas[[#This Row],[Fecha de Pago]], "mmm"))</f>
        <v/>
      </c>
      <c r="S578" s="12" t="str">
        <f>IF(promesas[[#This Row],[Fecha  promesa de pago]]="", "", TEXT(promesas[[#This Row],[Fecha  promesa de pago]], "mmm"))</f>
        <v>may</v>
      </c>
      <c r="T578" s="13" t="str">
        <f>IF(promesas[[#This Row],[Fecha de Pago]]="", "", TEXT(promesas[[#This Row],[Fecha de Pago]], "dd/mmm"))</f>
        <v/>
      </c>
      <c r="U578" s="13" t="str">
        <f>IF(promesas[[#This Row],[Fecha  promesa de pago]]="", "", TEXT(promesas[[#This Row],[Fecha  promesa de pago]], "dd/mmm"))</f>
        <v>15/may</v>
      </c>
      <c r="V578" s="14">
        <f>IF(LEN(TRIM(promesas[[#This Row],[Fecha  promesa de pago]]))&gt;0,1,"")</f>
        <v>1</v>
      </c>
      <c r="W578" s="14" t="str">
        <f>IF(LEN(TRIM(promesas[[#This Row],[Fecha de Pago]]))&gt;0,1,"")</f>
        <v/>
      </c>
    </row>
    <row r="579" spans="1:23" ht="15.75" customHeight="1" x14ac:dyDescent="0.25">
      <c r="A579" s="11" t="str">
        <f>TEXT(promesas[[#This Row],[Marca temporal]],"dd/mmm")</f>
        <v>14/may</v>
      </c>
      <c r="B579" s="189">
        <v>46156.446886956022</v>
      </c>
      <c r="C579" s="190" t="s">
        <v>1897</v>
      </c>
      <c r="D579" s="190">
        <v>65376410</v>
      </c>
      <c r="E579" s="191">
        <v>357380660000</v>
      </c>
      <c r="F579" s="190" t="s">
        <v>1268</v>
      </c>
      <c r="G579" s="190" t="s">
        <v>1886</v>
      </c>
      <c r="H579" s="192" t="s">
        <v>1883</v>
      </c>
      <c r="I579" s="193" t="s">
        <v>1892</v>
      </c>
      <c r="J579" s="198"/>
      <c r="K579"/>
      <c r="L579" s="194"/>
      <c r="M579" s="159" t="s">
        <v>1885</v>
      </c>
      <c r="N579"/>
      <c r="O579" s="194"/>
      <c r="P579" s="159" t="s">
        <v>66</v>
      </c>
      <c r="Q579" s="192"/>
      <c r="R579" s="199" t="str">
        <f>IF(promesas[[#This Row],[Fecha de Pago]]="", "", TEXT(promesas[[#This Row],[Fecha de Pago]], "mmm"))</f>
        <v/>
      </c>
      <c r="S579" s="12" t="str">
        <f>IF(promesas[[#This Row],[Fecha  promesa de pago]]="", "", TEXT(promesas[[#This Row],[Fecha  promesa de pago]], "mmm"))</f>
        <v/>
      </c>
      <c r="T579" s="13" t="str">
        <f>IF(promesas[[#This Row],[Fecha de Pago]]="", "", TEXT(promesas[[#This Row],[Fecha de Pago]], "dd/mmm"))</f>
        <v/>
      </c>
      <c r="U579" s="13" t="str">
        <f>IF(promesas[[#This Row],[Fecha  promesa de pago]]="", "", TEXT(promesas[[#This Row],[Fecha  promesa de pago]], "dd/mmm"))</f>
        <v/>
      </c>
      <c r="V579" s="14" t="str">
        <f>IF(LEN(TRIM(promesas[[#This Row],[Fecha  promesa de pago]]))&gt;0,1,"")</f>
        <v/>
      </c>
      <c r="W579" s="14" t="str">
        <f>IF(LEN(TRIM(promesas[[#This Row],[Fecha de Pago]]))&gt;0,1,"")</f>
        <v/>
      </c>
    </row>
    <row r="580" spans="1:23" ht="15.75" customHeight="1" x14ac:dyDescent="0.25">
      <c r="A580" s="11" t="str">
        <f>TEXT(promesas[[#This Row],[Marca temporal]],"dd/mmm")</f>
        <v>14/may</v>
      </c>
      <c r="B580" s="189">
        <v>46156.450372488427</v>
      </c>
      <c r="C580" s="190" t="s">
        <v>1897</v>
      </c>
      <c r="D580" s="190">
        <v>65391567</v>
      </c>
      <c r="E580" s="191">
        <v>367065970000</v>
      </c>
      <c r="F580" s="190" t="s">
        <v>5057</v>
      </c>
      <c r="G580" s="190" t="s">
        <v>1886</v>
      </c>
      <c r="H580" s="192" t="s">
        <v>1883</v>
      </c>
      <c r="I580" s="193" t="s">
        <v>1887</v>
      </c>
      <c r="J580" s="198"/>
      <c r="K580"/>
      <c r="L580" s="194"/>
      <c r="M580" s="159" t="s">
        <v>1885</v>
      </c>
      <c r="N580"/>
      <c r="O580" s="194"/>
      <c r="P580" s="159" t="s">
        <v>66</v>
      </c>
      <c r="Q580" s="192"/>
      <c r="R580" s="199" t="str">
        <f>IF(promesas[[#This Row],[Fecha de Pago]]="", "", TEXT(promesas[[#This Row],[Fecha de Pago]], "mmm"))</f>
        <v/>
      </c>
      <c r="S580" s="12" t="str">
        <f>IF(promesas[[#This Row],[Fecha  promesa de pago]]="", "", TEXT(promesas[[#This Row],[Fecha  promesa de pago]], "mmm"))</f>
        <v/>
      </c>
      <c r="T580" s="13" t="str">
        <f>IF(promesas[[#This Row],[Fecha de Pago]]="", "", TEXT(promesas[[#This Row],[Fecha de Pago]], "dd/mmm"))</f>
        <v/>
      </c>
      <c r="U580" s="13" t="str">
        <f>IF(promesas[[#This Row],[Fecha  promesa de pago]]="", "", TEXT(promesas[[#This Row],[Fecha  promesa de pago]], "dd/mmm"))</f>
        <v/>
      </c>
      <c r="V580" s="14" t="str">
        <f>IF(LEN(TRIM(promesas[[#This Row],[Fecha  promesa de pago]]))&gt;0,1,"")</f>
        <v/>
      </c>
      <c r="W580" s="14" t="str">
        <f>IF(LEN(TRIM(promesas[[#This Row],[Fecha de Pago]]))&gt;0,1,"")</f>
        <v/>
      </c>
    </row>
    <row r="581" spans="1:23" ht="15.75" customHeight="1" x14ac:dyDescent="0.25">
      <c r="A581" s="11" t="str">
        <f>TEXT(promesas[[#This Row],[Marca temporal]],"dd/mmm")</f>
        <v>14/may</v>
      </c>
      <c r="B581" s="189">
        <v>46156.45626121528</v>
      </c>
      <c r="C581" s="190" t="s">
        <v>1897</v>
      </c>
      <c r="D581" s="190">
        <v>65446163</v>
      </c>
      <c r="E581" s="191">
        <v>369024670000</v>
      </c>
      <c r="F581" s="190" t="s">
        <v>5073</v>
      </c>
      <c r="G581" s="190" t="s">
        <v>1886</v>
      </c>
      <c r="H581" s="192" t="s">
        <v>1883</v>
      </c>
      <c r="I581" s="193" t="s">
        <v>1884</v>
      </c>
      <c r="J581" s="198"/>
      <c r="K581"/>
      <c r="L581" s="194"/>
      <c r="M581" s="159" t="s">
        <v>1885</v>
      </c>
      <c r="N581"/>
      <c r="O581" s="194"/>
      <c r="P581" t="s">
        <v>261</v>
      </c>
      <c r="Q581" s="192"/>
      <c r="R581" s="199" t="str">
        <f>IF(promesas[[#This Row],[Fecha de Pago]]="", "", TEXT(promesas[[#This Row],[Fecha de Pago]], "mmm"))</f>
        <v/>
      </c>
      <c r="S581" s="12" t="str">
        <f>IF(promesas[[#This Row],[Fecha  promesa de pago]]="", "", TEXT(promesas[[#This Row],[Fecha  promesa de pago]], "mmm"))</f>
        <v/>
      </c>
      <c r="T581" s="13" t="str">
        <f>IF(promesas[[#This Row],[Fecha de Pago]]="", "", TEXT(promesas[[#This Row],[Fecha de Pago]], "dd/mmm"))</f>
        <v/>
      </c>
      <c r="U581" s="13" t="str">
        <f>IF(promesas[[#This Row],[Fecha  promesa de pago]]="", "", TEXT(promesas[[#This Row],[Fecha  promesa de pago]], "dd/mmm"))</f>
        <v/>
      </c>
      <c r="V581" s="14" t="str">
        <f>IF(LEN(TRIM(promesas[[#This Row],[Fecha  promesa de pago]]))&gt;0,1,"")</f>
        <v/>
      </c>
      <c r="W581" s="14" t="str">
        <f>IF(LEN(TRIM(promesas[[#This Row],[Fecha de Pago]]))&gt;0,1,"")</f>
        <v/>
      </c>
    </row>
    <row r="582" spans="1:23" ht="15.75" customHeight="1" x14ac:dyDescent="0.25">
      <c r="A582" s="11" t="str">
        <f>TEXT(promesas[[#This Row],[Marca temporal]],"dd/mmm")</f>
        <v>14/may</v>
      </c>
      <c r="B582" s="189">
        <v>46156.45902248843</v>
      </c>
      <c r="C582" s="190" t="s">
        <v>1897</v>
      </c>
      <c r="D582" s="190">
        <v>65510120</v>
      </c>
      <c r="E582" s="191">
        <v>362005030000</v>
      </c>
      <c r="F582" s="190" t="s">
        <v>5851</v>
      </c>
      <c r="G582" s="190" t="s">
        <v>1886</v>
      </c>
      <c r="H582" s="192" t="s">
        <v>1891</v>
      </c>
      <c r="I582" s="193" t="s">
        <v>1887</v>
      </c>
      <c r="J582" s="198"/>
      <c r="K582"/>
      <c r="L582" s="194"/>
      <c r="M582" s="159" t="s">
        <v>1885</v>
      </c>
      <c r="N582"/>
      <c r="O582" s="194"/>
      <c r="P582" s="159" t="s">
        <v>66</v>
      </c>
      <c r="Q582" s="192"/>
      <c r="R582" s="199" t="str">
        <f>IF(promesas[[#This Row],[Fecha de Pago]]="", "", TEXT(promesas[[#This Row],[Fecha de Pago]], "mmm"))</f>
        <v/>
      </c>
      <c r="S582" s="12" t="str">
        <f>IF(promesas[[#This Row],[Fecha  promesa de pago]]="", "", TEXT(promesas[[#This Row],[Fecha  promesa de pago]], "mmm"))</f>
        <v/>
      </c>
      <c r="T582" s="13" t="str">
        <f>IF(promesas[[#This Row],[Fecha de Pago]]="", "", TEXT(promesas[[#This Row],[Fecha de Pago]], "dd/mmm"))</f>
        <v/>
      </c>
      <c r="U582" s="13" t="str">
        <f>IF(promesas[[#This Row],[Fecha  promesa de pago]]="", "", TEXT(promesas[[#This Row],[Fecha  promesa de pago]], "dd/mmm"))</f>
        <v/>
      </c>
      <c r="V582" s="14" t="str">
        <f>IF(LEN(TRIM(promesas[[#This Row],[Fecha  promesa de pago]]))&gt;0,1,"")</f>
        <v/>
      </c>
      <c r="W582" s="14" t="str">
        <f>IF(LEN(TRIM(promesas[[#This Row],[Fecha de Pago]]))&gt;0,1,"")</f>
        <v/>
      </c>
    </row>
    <row r="583" spans="1:23" ht="15.75" customHeight="1" x14ac:dyDescent="0.25">
      <c r="A583" s="11" t="str">
        <f>TEXT(promesas[[#This Row],[Marca temporal]],"dd/mmm")</f>
        <v>14/may</v>
      </c>
      <c r="B583" s="189">
        <v>46156.461617881941</v>
      </c>
      <c r="C583" s="190" t="s">
        <v>1897</v>
      </c>
      <c r="D583" s="190">
        <v>65572662</v>
      </c>
      <c r="E583" s="191">
        <v>368070410000</v>
      </c>
      <c r="F583" s="190" t="s">
        <v>5095</v>
      </c>
      <c r="G583" s="190" t="s">
        <v>1886</v>
      </c>
      <c r="H583" s="192" t="s">
        <v>1883</v>
      </c>
      <c r="I583" s="193" t="s">
        <v>1887</v>
      </c>
      <c r="J583" s="198"/>
      <c r="K583"/>
      <c r="L583" s="194"/>
      <c r="M583" s="159" t="s">
        <v>1885</v>
      </c>
      <c r="N583"/>
      <c r="O583" s="194"/>
      <c r="P583" s="159" t="s">
        <v>66</v>
      </c>
      <c r="Q583" s="192"/>
      <c r="R583" s="199" t="str">
        <f>IF(promesas[[#This Row],[Fecha de Pago]]="", "", TEXT(promesas[[#This Row],[Fecha de Pago]], "mmm"))</f>
        <v/>
      </c>
      <c r="S583" s="12" t="str">
        <f>IF(promesas[[#This Row],[Fecha  promesa de pago]]="", "", TEXT(promesas[[#This Row],[Fecha  promesa de pago]], "mmm"))</f>
        <v/>
      </c>
      <c r="T583" s="13" t="str">
        <f>IF(promesas[[#This Row],[Fecha de Pago]]="", "", TEXT(promesas[[#This Row],[Fecha de Pago]], "dd/mmm"))</f>
        <v/>
      </c>
      <c r="U583" s="13" t="str">
        <f>IF(promesas[[#This Row],[Fecha  promesa de pago]]="", "", TEXT(promesas[[#This Row],[Fecha  promesa de pago]], "dd/mmm"))</f>
        <v/>
      </c>
      <c r="V583" s="14" t="str">
        <f>IF(LEN(TRIM(promesas[[#This Row],[Fecha  promesa de pago]]))&gt;0,1,"")</f>
        <v/>
      </c>
      <c r="W583" s="14" t="str">
        <f>IF(LEN(TRIM(promesas[[#This Row],[Fecha de Pago]]))&gt;0,1,"")</f>
        <v/>
      </c>
    </row>
    <row r="584" spans="1:23" ht="15.75" customHeight="1" x14ac:dyDescent="0.25">
      <c r="A584" s="11" t="str">
        <f>TEXT(promesas[[#This Row],[Marca temporal]],"dd/mmm")</f>
        <v>14/may</v>
      </c>
      <c r="B584" s="189">
        <v>46156.463412256941</v>
      </c>
      <c r="C584" s="190" t="s">
        <v>1897</v>
      </c>
      <c r="D584" s="190">
        <v>65675141</v>
      </c>
      <c r="E584" s="191">
        <v>363009000000</v>
      </c>
      <c r="F584" s="190" t="s">
        <v>5102</v>
      </c>
      <c r="G584" s="190" t="s">
        <v>1886</v>
      </c>
      <c r="H584" s="192" t="s">
        <v>1883</v>
      </c>
      <c r="I584" s="193" t="s">
        <v>1887</v>
      </c>
      <c r="J584" s="198"/>
      <c r="K584"/>
      <c r="L584" s="194"/>
      <c r="M584" s="159" t="s">
        <v>1885</v>
      </c>
      <c r="N584"/>
      <c r="O584" s="194"/>
      <c r="P584" t="s">
        <v>261</v>
      </c>
      <c r="Q584" s="192"/>
      <c r="R584" s="199" t="str">
        <f>IF(promesas[[#This Row],[Fecha de Pago]]="", "", TEXT(promesas[[#This Row],[Fecha de Pago]], "mmm"))</f>
        <v/>
      </c>
      <c r="S584" s="12" t="str">
        <f>IF(promesas[[#This Row],[Fecha  promesa de pago]]="", "", TEXT(promesas[[#This Row],[Fecha  promesa de pago]], "mmm"))</f>
        <v/>
      </c>
      <c r="T584" s="13" t="str">
        <f>IF(promesas[[#This Row],[Fecha de Pago]]="", "", TEXT(promesas[[#This Row],[Fecha de Pago]], "dd/mmm"))</f>
        <v/>
      </c>
      <c r="U584" s="13" t="str">
        <f>IF(promesas[[#This Row],[Fecha  promesa de pago]]="", "", TEXT(promesas[[#This Row],[Fecha  promesa de pago]], "dd/mmm"))</f>
        <v/>
      </c>
      <c r="V584" s="14" t="str">
        <f>IF(LEN(TRIM(promesas[[#This Row],[Fecha  promesa de pago]]))&gt;0,1,"")</f>
        <v/>
      </c>
      <c r="W584" s="14" t="str">
        <f>IF(LEN(TRIM(promesas[[#This Row],[Fecha de Pago]]))&gt;0,1,"")</f>
        <v/>
      </c>
    </row>
    <row r="585" spans="1:23" ht="15.75" customHeight="1" x14ac:dyDescent="0.25">
      <c r="A585" s="11" t="str">
        <f>TEXT(promesas[[#This Row],[Marca temporal]],"dd/mmm")</f>
        <v>14/may</v>
      </c>
      <c r="B585" s="189">
        <v>46156.465591168977</v>
      </c>
      <c r="C585" s="190" t="s">
        <v>1897</v>
      </c>
      <c r="D585" s="190">
        <v>65723109</v>
      </c>
      <c r="E585" s="191">
        <v>366065930000</v>
      </c>
      <c r="F585" s="190" t="s">
        <v>5112</v>
      </c>
      <c r="G585" s="190" t="s">
        <v>1886</v>
      </c>
      <c r="H585" s="192" t="s">
        <v>1883</v>
      </c>
      <c r="I585" s="193" t="s">
        <v>1894</v>
      </c>
      <c r="J585" s="198"/>
      <c r="K585"/>
      <c r="L585" s="194"/>
      <c r="M585" s="159" t="s">
        <v>1885</v>
      </c>
      <c r="N585"/>
      <c r="O585" s="194"/>
      <c r="P585" s="159" t="s">
        <v>66</v>
      </c>
      <c r="Q585" s="192"/>
      <c r="R585" s="199" t="str">
        <f>IF(promesas[[#This Row],[Fecha de Pago]]="", "", TEXT(promesas[[#This Row],[Fecha de Pago]], "mmm"))</f>
        <v/>
      </c>
      <c r="S585" s="12" t="str">
        <f>IF(promesas[[#This Row],[Fecha  promesa de pago]]="", "", TEXT(promesas[[#This Row],[Fecha  promesa de pago]], "mmm"))</f>
        <v/>
      </c>
      <c r="T585" s="13" t="str">
        <f>IF(promesas[[#This Row],[Fecha de Pago]]="", "", TEXT(promesas[[#This Row],[Fecha de Pago]], "dd/mmm"))</f>
        <v/>
      </c>
      <c r="U585" s="13" t="str">
        <f>IF(promesas[[#This Row],[Fecha  promesa de pago]]="", "", TEXT(promesas[[#This Row],[Fecha  promesa de pago]], "dd/mmm"))</f>
        <v/>
      </c>
      <c r="V585" s="14" t="str">
        <f>IF(LEN(TRIM(promesas[[#This Row],[Fecha  promesa de pago]]))&gt;0,1,"")</f>
        <v/>
      </c>
      <c r="W585" s="14" t="str">
        <f>IF(LEN(TRIM(promesas[[#This Row],[Fecha de Pago]]))&gt;0,1,"")</f>
        <v/>
      </c>
    </row>
    <row r="586" spans="1:23" ht="15.75" customHeight="1" x14ac:dyDescent="0.25">
      <c r="A586" s="11" t="str">
        <f>TEXT(promesas[[#This Row],[Marca temporal]],"dd/mmm")</f>
        <v>14/may</v>
      </c>
      <c r="B586" s="189">
        <v>46156.467573761576</v>
      </c>
      <c r="C586" s="190" t="s">
        <v>1897</v>
      </c>
      <c r="D586" s="190">
        <v>65763166</v>
      </c>
      <c r="E586" s="191">
        <v>357357600000</v>
      </c>
      <c r="F586" s="190" t="s">
        <v>576</v>
      </c>
      <c r="G586" s="190" t="s">
        <v>1886</v>
      </c>
      <c r="H586" s="192" t="s">
        <v>1883</v>
      </c>
      <c r="I586" s="193" t="s">
        <v>1887</v>
      </c>
      <c r="J586" s="198"/>
      <c r="K586"/>
      <c r="L586" s="194"/>
      <c r="M586" s="159" t="s">
        <v>1885</v>
      </c>
      <c r="N586"/>
      <c r="O586" s="194"/>
      <c r="P586" t="s">
        <v>2230</v>
      </c>
      <c r="Q586" s="192"/>
      <c r="R586" s="199" t="str">
        <f>IF(promesas[[#This Row],[Fecha de Pago]]="", "", TEXT(promesas[[#This Row],[Fecha de Pago]], "mmm"))</f>
        <v/>
      </c>
      <c r="S586" s="12" t="str">
        <f>IF(promesas[[#This Row],[Fecha  promesa de pago]]="", "", TEXT(promesas[[#This Row],[Fecha  promesa de pago]], "mmm"))</f>
        <v/>
      </c>
      <c r="T586" s="13" t="str">
        <f>IF(promesas[[#This Row],[Fecha de Pago]]="", "", TEXT(promesas[[#This Row],[Fecha de Pago]], "dd/mmm"))</f>
        <v/>
      </c>
      <c r="U586" s="13" t="str">
        <f>IF(promesas[[#This Row],[Fecha  promesa de pago]]="", "", TEXT(promesas[[#This Row],[Fecha  promesa de pago]], "dd/mmm"))</f>
        <v/>
      </c>
      <c r="V586" s="14" t="str">
        <f>IF(LEN(TRIM(promesas[[#This Row],[Fecha  promesa de pago]]))&gt;0,1,"")</f>
        <v/>
      </c>
      <c r="W586" s="14" t="str">
        <f>IF(LEN(TRIM(promesas[[#This Row],[Fecha de Pago]]))&gt;0,1,"")</f>
        <v/>
      </c>
    </row>
    <row r="587" spans="1:23" ht="15.75" customHeight="1" x14ac:dyDescent="0.25">
      <c r="A587" s="11" t="str">
        <f>TEXT(promesas[[#This Row],[Marca temporal]],"dd/mmm")</f>
        <v>14/may</v>
      </c>
      <c r="B587" s="189">
        <v>46156.469944895834</v>
      </c>
      <c r="C587" s="190" t="s">
        <v>1897</v>
      </c>
      <c r="D587" s="190">
        <v>65880586</v>
      </c>
      <c r="E587" s="191">
        <v>353360370000</v>
      </c>
      <c r="F587" s="190" t="s">
        <v>1524</v>
      </c>
      <c r="G587" s="190" t="s">
        <v>1886</v>
      </c>
      <c r="H587" s="192" t="s">
        <v>1891</v>
      </c>
      <c r="I587" s="193" t="s">
        <v>1887</v>
      </c>
      <c r="J587" s="198"/>
      <c r="K587"/>
      <c r="L587" s="194"/>
      <c r="M587" s="159" t="s">
        <v>1885</v>
      </c>
      <c r="N587"/>
      <c r="O587" s="194"/>
      <c r="P587" s="159" t="s">
        <v>66</v>
      </c>
      <c r="Q587" s="192"/>
      <c r="R587" s="199" t="str">
        <f>IF(promesas[[#This Row],[Fecha de Pago]]="", "", TEXT(promesas[[#This Row],[Fecha de Pago]], "mmm"))</f>
        <v/>
      </c>
      <c r="S587" s="12" t="str">
        <f>IF(promesas[[#This Row],[Fecha  promesa de pago]]="", "", TEXT(promesas[[#This Row],[Fecha  promesa de pago]], "mmm"))</f>
        <v/>
      </c>
      <c r="T587" s="13" t="str">
        <f>IF(promesas[[#This Row],[Fecha de Pago]]="", "", TEXT(promesas[[#This Row],[Fecha de Pago]], "dd/mmm"))</f>
        <v/>
      </c>
      <c r="U587" s="13" t="str">
        <f>IF(promesas[[#This Row],[Fecha  promesa de pago]]="", "", TEXT(promesas[[#This Row],[Fecha  promesa de pago]], "dd/mmm"))</f>
        <v/>
      </c>
      <c r="V587" s="14" t="str">
        <f>IF(LEN(TRIM(promesas[[#This Row],[Fecha  promesa de pago]]))&gt;0,1,"")</f>
        <v/>
      </c>
      <c r="W587" s="14" t="str">
        <f>IF(LEN(TRIM(promesas[[#This Row],[Fecha de Pago]]))&gt;0,1,"")</f>
        <v/>
      </c>
    </row>
    <row r="588" spans="1:23" ht="15.75" customHeight="1" x14ac:dyDescent="0.25">
      <c r="A588" s="11" t="str">
        <f>TEXT(promesas[[#This Row],[Marca temporal]],"dd/mmm")</f>
        <v>14/may</v>
      </c>
      <c r="B588" s="189">
        <v>46156.471764224538</v>
      </c>
      <c r="C588" s="190" t="s">
        <v>1897</v>
      </c>
      <c r="D588" s="190">
        <v>65896977</v>
      </c>
      <c r="E588" s="191">
        <v>357361480000</v>
      </c>
      <c r="F588" s="190" t="s">
        <v>1494</v>
      </c>
      <c r="G588" s="190" t="s">
        <v>1886</v>
      </c>
      <c r="H588" s="192" t="s">
        <v>1883</v>
      </c>
      <c r="I588" s="193" t="s">
        <v>1892</v>
      </c>
      <c r="J588" s="198"/>
      <c r="K588"/>
      <c r="L588" s="194"/>
      <c r="M588" s="159" t="s">
        <v>1885</v>
      </c>
      <c r="N588"/>
      <c r="O588" s="194"/>
      <c r="P588" s="159" t="s">
        <v>66</v>
      </c>
      <c r="Q588" s="192"/>
      <c r="R588" s="199" t="str">
        <f>IF(promesas[[#This Row],[Fecha de Pago]]="", "", TEXT(promesas[[#This Row],[Fecha de Pago]], "mmm"))</f>
        <v/>
      </c>
      <c r="S588" s="12" t="str">
        <f>IF(promesas[[#This Row],[Fecha  promesa de pago]]="", "", TEXT(promesas[[#This Row],[Fecha  promesa de pago]], "mmm"))</f>
        <v/>
      </c>
      <c r="T588" s="13" t="str">
        <f>IF(promesas[[#This Row],[Fecha de Pago]]="", "", TEXT(promesas[[#This Row],[Fecha de Pago]], "dd/mmm"))</f>
        <v/>
      </c>
      <c r="U588" s="13" t="str">
        <f>IF(promesas[[#This Row],[Fecha  promesa de pago]]="", "", TEXT(promesas[[#This Row],[Fecha  promesa de pago]], "dd/mmm"))</f>
        <v/>
      </c>
      <c r="V588" s="14" t="str">
        <f>IF(LEN(TRIM(promesas[[#This Row],[Fecha  promesa de pago]]))&gt;0,1,"")</f>
        <v/>
      </c>
      <c r="W588" s="14" t="str">
        <f>IF(LEN(TRIM(promesas[[#This Row],[Fecha de Pago]]))&gt;0,1,"")</f>
        <v/>
      </c>
    </row>
    <row r="589" spans="1:23" ht="15.75" customHeight="1" x14ac:dyDescent="0.25">
      <c r="A589" s="11" t="str">
        <f>TEXT(promesas[[#This Row],[Marca temporal]],"dd/mmm")</f>
        <v>14/may</v>
      </c>
      <c r="B589" s="189">
        <v>46156.475348831023</v>
      </c>
      <c r="C589" s="190" t="s">
        <v>1897</v>
      </c>
      <c r="D589" s="190">
        <v>65924574</v>
      </c>
      <c r="E589" s="191">
        <v>362067450000</v>
      </c>
      <c r="F589" s="190" t="s">
        <v>5126</v>
      </c>
      <c r="G589" s="190" t="s">
        <v>1886</v>
      </c>
      <c r="H589" s="192" t="s">
        <v>1883</v>
      </c>
      <c r="I589" s="193" t="s">
        <v>1887</v>
      </c>
      <c r="J589" s="198"/>
      <c r="K589"/>
      <c r="L589" s="194"/>
      <c r="M589" s="159" t="s">
        <v>1885</v>
      </c>
      <c r="N589"/>
      <c r="O589" s="194"/>
      <c r="P589" s="159" t="s">
        <v>66</v>
      </c>
      <c r="Q589" s="192"/>
      <c r="R589" s="199" t="str">
        <f>IF(promesas[[#This Row],[Fecha de Pago]]="", "", TEXT(promesas[[#This Row],[Fecha de Pago]], "mmm"))</f>
        <v/>
      </c>
      <c r="S589" s="12" t="str">
        <f>IF(promesas[[#This Row],[Fecha  promesa de pago]]="", "", TEXT(promesas[[#This Row],[Fecha  promesa de pago]], "mmm"))</f>
        <v/>
      </c>
      <c r="T589" s="13" t="str">
        <f>IF(promesas[[#This Row],[Fecha de Pago]]="", "", TEXT(promesas[[#This Row],[Fecha de Pago]], "dd/mmm"))</f>
        <v/>
      </c>
      <c r="U589" s="13" t="str">
        <f>IF(promesas[[#This Row],[Fecha  promesa de pago]]="", "", TEXT(promesas[[#This Row],[Fecha  promesa de pago]], "dd/mmm"))</f>
        <v/>
      </c>
      <c r="V589" s="14" t="str">
        <f>IF(LEN(TRIM(promesas[[#This Row],[Fecha  promesa de pago]]))&gt;0,1,"")</f>
        <v/>
      </c>
      <c r="W589" s="14" t="str">
        <f>IF(LEN(TRIM(promesas[[#This Row],[Fecha de Pago]]))&gt;0,1,"")</f>
        <v/>
      </c>
    </row>
    <row r="590" spans="1:23" ht="15.75" customHeight="1" x14ac:dyDescent="0.25">
      <c r="A590" s="11" t="str">
        <f>TEXT(promesas[[#This Row],[Marca temporal]],"dd/mmm")</f>
        <v>14/may</v>
      </c>
      <c r="B590" s="189">
        <v>46156.477189756944</v>
      </c>
      <c r="C590" s="190" t="s">
        <v>1897</v>
      </c>
      <c r="D590" s="190">
        <v>65961267</v>
      </c>
      <c r="E590" s="191">
        <v>369088960000</v>
      </c>
      <c r="F590" s="190" t="s">
        <v>5132</v>
      </c>
      <c r="G590" s="190" t="s">
        <v>1886</v>
      </c>
      <c r="H590" s="192" t="s">
        <v>1883</v>
      </c>
      <c r="I590" s="193" t="s">
        <v>1887</v>
      </c>
      <c r="J590" s="198"/>
      <c r="K590"/>
      <c r="L590" s="194"/>
      <c r="M590" s="159" t="s">
        <v>1885</v>
      </c>
      <c r="N590"/>
      <c r="O590" s="194"/>
      <c r="P590" s="159" t="s">
        <v>66</v>
      </c>
      <c r="Q590" s="192"/>
      <c r="R590" s="199" t="str">
        <f>IF(promesas[[#This Row],[Fecha de Pago]]="", "", TEXT(promesas[[#This Row],[Fecha de Pago]], "mmm"))</f>
        <v/>
      </c>
      <c r="S590" s="12" t="str">
        <f>IF(promesas[[#This Row],[Fecha  promesa de pago]]="", "", TEXT(promesas[[#This Row],[Fecha  promesa de pago]], "mmm"))</f>
        <v/>
      </c>
      <c r="T590" s="13" t="str">
        <f>IF(promesas[[#This Row],[Fecha de Pago]]="", "", TEXT(promesas[[#This Row],[Fecha de Pago]], "dd/mmm"))</f>
        <v/>
      </c>
      <c r="U590" s="13" t="str">
        <f>IF(promesas[[#This Row],[Fecha  promesa de pago]]="", "", TEXT(promesas[[#This Row],[Fecha  promesa de pago]], "dd/mmm"))</f>
        <v/>
      </c>
      <c r="V590" s="14" t="str">
        <f>IF(LEN(TRIM(promesas[[#This Row],[Fecha  promesa de pago]]))&gt;0,1,"")</f>
        <v/>
      </c>
      <c r="W590" s="14" t="str">
        <f>IF(LEN(TRIM(promesas[[#This Row],[Fecha de Pago]]))&gt;0,1,"")</f>
        <v/>
      </c>
    </row>
    <row r="591" spans="1:23" ht="15.75" customHeight="1" x14ac:dyDescent="0.25">
      <c r="A591" s="11" t="str">
        <f>TEXT(promesas[[#This Row],[Marca temporal]],"dd/mmm")</f>
        <v>14/may</v>
      </c>
      <c r="B591" s="189">
        <v>46156.479596956022</v>
      </c>
      <c r="C591" s="190" t="s">
        <v>1897</v>
      </c>
      <c r="D591" s="190">
        <v>65986159</v>
      </c>
      <c r="E591" s="191">
        <v>365015340000</v>
      </c>
      <c r="F591" s="190" t="s">
        <v>3949</v>
      </c>
      <c r="G591" s="190" t="s">
        <v>1886</v>
      </c>
      <c r="H591" s="192" t="s">
        <v>1883</v>
      </c>
      <c r="I591" s="193" t="s">
        <v>1892</v>
      </c>
      <c r="J591" s="198"/>
      <c r="K591"/>
      <c r="L591" s="194"/>
      <c r="M591" s="159" t="s">
        <v>1885</v>
      </c>
      <c r="N591"/>
      <c r="O591" s="194"/>
      <c r="P591" s="159" t="s">
        <v>66</v>
      </c>
      <c r="Q591" s="192"/>
      <c r="R591" s="199" t="str">
        <f>IF(promesas[[#This Row],[Fecha de Pago]]="", "", TEXT(promesas[[#This Row],[Fecha de Pago]], "mmm"))</f>
        <v/>
      </c>
      <c r="S591" s="12" t="str">
        <f>IF(promesas[[#This Row],[Fecha  promesa de pago]]="", "", TEXT(promesas[[#This Row],[Fecha  promesa de pago]], "mmm"))</f>
        <v/>
      </c>
      <c r="T591" s="13" t="str">
        <f>IF(promesas[[#This Row],[Fecha de Pago]]="", "", TEXT(promesas[[#This Row],[Fecha de Pago]], "dd/mmm"))</f>
        <v/>
      </c>
      <c r="U591" s="13" t="str">
        <f>IF(promesas[[#This Row],[Fecha  promesa de pago]]="", "", TEXT(promesas[[#This Row],[Fecha  promesa de pago]], "dd/mmm"))</f>
        <v/>
      </c>
      <c r="V591" s="14" t="str">
        <f>IF(LEN(TRIM(promesas[[#This Row],[Fecha  promesa de pago]]))&gt;0,1,"")</f>
        <v/>
      </c>
      <c r="W591" s="14" t="str">
        <f>IF(LEN(TRIM(promesas[[#This Row],[Fecha de Pago]]))&gt;0,1,"")</f>
        <v/>
      </c>
    </row>
    <row r="592" spans="1:23" ht="15.75" customHeight="1" x14ac:dyDescent="0.25">
      <c r="A592" s="11" t="str">
        <f>TEXT(promesas[[#This Row],[Marca temporal]],"dd/mmm")</f>
        <v>14/may</v>
      </c>
      <c r="B592" s="189">
        <v>46156.486300682867</v>
      </c>
      <c r="C592" s="190" t="s">
        <v>1897</v>
      </c>
      <c r="D592" s="190">
        <v>64353268</v>
      </c>
      <c r="E592" s="191">
        <v>361092140000</v>
      </c>
      <c r="F592" s="190" t="s">
        <v>4940</v>
      </c>
      <c r="G592" s="190" t="s">
        <v>1886</v>
      </c>
      <c r="H592" s="192" t="s">
        <v>1883</v>
      </c>
      <c r="I592" s="193" t="s">
        <v>1884</v>
      </c>
      <c r="J592" s="198"/>
      <c r="K592" s="161">
        <v>46158</v>
      </c>
      <c r="L592" s="169">
        <v>30.44</v>
      </c>
      <c r="M592" s="159" t="s">
        <v>1885</v>
      </c>
      <c r="N592"/>
      <c r="O592" s="194"/>
      <c r="P592" s="159" t="s">
        <v>66</v>
      </c>
      <c r="Q592" s="192"/>
      <c r="R592" s="199" t="str">
        <f>IF(promesas[[#This Row],[Fecha de Pago]]="", "", TEXT(promesas[[#This Row],[Fecha de Pago]], "mmm"))</f>
        <v/>
      </c>
      <c r="S592" s="12" t="str">
        <f>IF(promesas[[#This Row],[Fecha  promesa de pago]]="", "", TEXT(promesas[[#This Row],[Fecha  promesa de pago]], "mmm"))</f>
        <v>may</v>
      </c>
      <c r="T592" s="13" t="str">
        <f>IF(promesas[[#This Row],[Fecha de Pago]]="", "", TEXT(promesas[[#This Row],[Fecha de Pago]], "dd/mmm"))</f>
        <v/>
      </c>
      <c r="U592" s="13" t="str">
        <f>IF(promesas[[#This Row],[Fecha  promesa de pago]]="", "", TEXT(promesas[[#This Row],[Fecha  promesa de pago]], "dd/mmm"))</f>
        <v>16/may</v>
      </c>
      <c r="V592" s="14">
        <f>IF(LEN(TRIM(promesas[[#This Row],[Fecha  promesa de pago]]))&gt;0,1,"")</f>
        <v>1</v>
      </c>
      <c r="W592" s="14" t="str">
        <f>IF(LEN(TRIM(promesas[[#This Row],[Fecha de Pago]]))&gt;0,1,"")</f>
        <v/>
      </c>
    </row>
    <row r="593" spans="1:23" ht="15.75" customHeight="1" x14ac:dyDescent="0.25">
      <c r="A593" s="11" t="str">
        <f>TEXT(promesas[[#This Row],[Marca temporal]],"dd/mmm")</f>
        <v>14/may</v>
      </c>
      <c r="B593" s="189">
        <v>46156.488932407403</v>
      </c>
      <c r="C593" s="190" t="s">
        <v>1897</v>
      </c>
      <c r="D593" s="190">
        <v>66067131</v>
      </c>
      <c r="E593" s="191">
        <v>366050400000</v>
      </c>
      <c r="F593" s="190" t="s">
        <v>5146</v>
      </c>
      <c r="G593" s="190" t="s">
        <v>1886</v>
      </c>
      <c r="H593" s="192" t="s">
        <v>1883</v>
      </c>
      <c r="I593" s="193" t="s">
        <v>1895</v>
      </c>
      <c r="J593" s="198"/>
      <c r="K593"/>
      <c r="L593" s="194"/>
      <c r="M593" s="159" t="s">
        <v>1885</v>
      </c>
      <c r="N593"/>
      <c r="O593" s="194"/>
      <c r="P593" s="159" t="s">
        <v>66</v>
      </c>
      <c r="Q593" s="192"/>
      <c r="R593" s="199" t="str">
        <f>IF(promesas[[#This Row],[Fecha de Pago]]="", "", TEXT(promesas[[#This Row],[Fecha de Pago]], "mmm"))</f>
        <v/>
      </c>
      <c r="S593" s="12" t="str">
        <f>IF(promesas[[#This Row],[Fecha  promesa de pago]]="", "", TEXT(promesas[[#This Row],[Fecha  promesa de pago]], "mmm"))</f>
        <v/>
      </c>
      <c r="T593" s="13" t="str">
        <f>IF(promesas[[#This Row],[Fecha de Pago]]="", "", TEXT(promesas[[#This Row],[Fecha de Pago]], "dd/mmm"))</f>
        <v/>
      </c>
      <c r="U593" s="13" t="str">
        <f>IF(promesas[[#This Row],[Fecha  promesa de pago]]="", "", TEXT(promesas[[#This Row],[Fecha  promesa de pago]], "dd/mmm"))</f>
        <v/>
      </c>
      <c r="V593" s="14" t="str">
        <f>IF(LEN(TRIM(promesas[[#This Row],[Fecha  promesa de pago]]))&gt;0,1,"")</f>
        <v/>
      </c>
      <c r="W593" s="14" t="str">
        <f>IF(LEN(TRIM(promesas[[#This Row],[Fecha de Pago]]))&gt;0,1,"")</f>
        <v/>
      </c>
    </row>
    <row r="594" spans="1:23" ht="15.75" customHeight="1" x14ac:dyDescent="0.25">
      <c r="A594" s="11" t="str">
        <f>TEXT(promesas[[#This Row],[Marca temporal]],"dd/mmm")</f>
        <v>14/may</v>
      </c>
      <c r="B594" s="189">
        <v>46156.490648321764</v>
      </c>
      <c r="C594" s="190" t="s">
        <v>1897</v>
      </c>
      <c r="D594" s="190">
        <v>66151597</v>
      </c>
      <c r="E594" s="191">
        <v>354338820000</v>
      </c>
      <c r="F594" s="190" t="s">
        <v>3824</v>
      </c>
      <c r="G594" s="190" t="s">
        <v>1886</v>
      </c>
      <c r="H594" s="192" t="s">
        <v>1883</v>
      </c>
      <c r="I594" s="193" t="s">
        <v>1892</v>
      </c>
      <c r="J594" s="198"/>
      <c r="K594"/>
      <c r="L594" s="194"/>
      <c r="M594" s="159" t="s">
        <v>1885</v>
      </c>
      <c r="N594"/>
      <c r="O594" s="194"/>
      <c r="P594" s="159" t="s">
        <v>66</v>
      </c>
      <c r="Q594" s="192"/>
      <c r="R594" s="199" t="str">
        <f>IF(promesas[[#This Row],[Fecha de Pago]]="", "", TEXT(promesas[[#This Row],[Fecha de Pago]], "mmm"))</f>
        <v/>
      </c>
      <c r="S594" s="12" t="str">
        <f>IF(promesas[[#This Row],[Fecha  promesa de pago]]="", "", TEXT(promesas[[#This Row],[Fecha  promesa de pago]], "mmm"))</f>
        <v/>
      </c>
      <c r="T594" s="13" t="str">
        <f>IF(promesas[[#This Row],[Fecha de Pago]]="", "", TEXT(promesas[[#This Row],[Fecha de Pago]], "dd/mmm"))</f>
        <v/>
      </c>
      <c r="U594" s="13" t="str">
        <f>IF(promesas[[#This Row],[Fecha  promesa de pago]]="", "", TEXT(promesas[[#This Row],[Fecha  promesa de pago]], "dd/mmm"))</f>
        <v/>
      </c>
      <c r="V594" s="14" t="str">
        <f>IF(LEN(TRIM(promesas[[#This Row],[Fecha  promesa de pago]]))&gt;0,1,"")</f>
        <v/>
      </c>
      <c r="W594" s="14" t="str">
        <f>IF(LEN(TRIM(promesas[[#This Row],[Fecha de Pago]]))&gt;0,1,"")</f>
        <v/>
      </c>
    </row>
    <row r="595" spans="1:23" ht="15.75" customHeight="1" x14ac:dyDescent="0.25">
      <c r="A595" s="11" t="str">
        <f>TEXT(promesas[[#This Row],[Marca temporal]],"dd/mmm")</f>
        <v>14/may</v>
      </c>
      <c r="B595" s="189">
        <v>46156.493671562501</v>
      </c>
      <c r="C595" s="190" t="s">
        <v>1897</v>
      </c>
      <c r="D595" s="190">
        <v>66171962</v>
      </c>
      <c r="E595" s="191">
        <v>356182480000</v>
      </c>
      <c r="F595" s="190" t="s">
        <v>4019</v>
      </c>
      <c r="G595" s="190" t="s">
        <v>1886</v>
      </c>
      <c r="H595" s="192" t="s">
        <v>1883</v>
      </c>
      <c r="I595" s="193" t="s">
        <v>1894</v>
      </c>
      <c r="J595" s="198"/>
      <c r="K595"/>
      <c r="L595" s="194"/>
      <c r="M595" s="159" t="s">
        <v>1885</v>
      </c>
      <c r="N595"/>
      <c r="O595" s="194"/>
      <c r="P595" s="159" t="s">
        <v>66</v>
      </c>
      <c r="Q595" s="192"/>
      <c r="R595" s="199" t="str">
        <f>IF(promesas[[#This Row],[Fecha de Pago]]="", "", TEXT(promesas[[#This Row],[Fecha de Pago]], "mmm"))</f>
        <v/>
      </c>
      <c r="S595" s="12" t="str">
        <f>IF(promesas[[#This Row],[Fecha  promesa de pago]]="", "", TEXT(promesas[[#This Row],[Fecha  promesa de pago]], "mmm"))</f>
        <v/>
      </c>
      <c r="T595" s="13" t="str">
        <f>IF(promesas[[#This Row],[Fecha de Pago]]="", "", TEXT(promesas[[#This Row],[Fecha de Pago]], "dd/mmm"))</f>
        <v/>
      </c>
      <c r="U595" s="13" t="str">
        <f>IF(promesas[[#This Row],[Fecha  promesa de pago]]="", "", TEXT(promesas[[#This Row],[Fecha  promesa de pago]], "dd/mmm"))</f>
        <v/>
      </c>
      <c r="V595" s="14" t="str">
        <f>IF(LEN(TRIM(promesas[[#This Row],[Fecha  promesa de pago]]))&gt;0,1,"")</f>
        <v/>
      </c>
      <c r="W595" s="14" t="str">
        <f>IF(LEN(TRIM(promesas[[#This Row],[Fecha de Pago]]))&gt;0,1,"")</f>
        <v/>
      </c>
    </row>
    <row r="596" spans="1:23" ht="15.75" customHeight="1" x14ac:dyDescent="0.25">
      <c r="A596" s="11" t="str">
        <f>TEXT(promesas[[#This Row],[Marca temporal]],"dd/mmm")</f>
        <v>14/may</v>
      </c>
      <c r="B596" s="189">
        <v>46156.495258773153</v>
      </c>
      <c r="C596" s="190" t="s">
        <v>1897</v>
      </c>
      <c r="D596" s="190">
        <v>66223422</v>
      </c>
      <c r="E596" s="191">
        <v>365026990000</v>
      </c>
      <c r="F596" s="190" t="s">
        <v>4014</v>
      </c>
      <c r="G596" s="190" t="s">
        <v>1886</v>
      </c>
      <c r="H596" s="192" t="s">
        <v>1883</v>
      </c>
      <c r="I596" s="193" t="s">
        <v>1892</v>
      </c>
      <c r="J596" s="198"/>
      <c r="K596"/>
      <c r="L596" s="194"/>
      <c r="M596" s="159" t="s">
        <v>1885</v>
      </c>
      <c r="N596"/>
      <c r="O596" s="194"/>
      <c r="P596" s="159" t="s">
        <v>66</v>
      </c>
      <c r="Q596" s="192"/>
      <c r="R596" s="199" t="str">
        <f>IF(promesas[[#This Row],[Fecha de Pago]]="", "", TEXT(promesas[[#This Row],[Fecha de Pago]], "mmm"))</f>
        <v/>
      </c>
      <c r="S596" s="12" t="str">
        <f>IF(promesas[[#This Row],[Fecha  promesa de pago]]="", "", TEXT(promesas[[#This Row],[Fecha  promesa de pago]], "mmm"))</f>
        <v/>
      </c>
      <c r="T596" s="13" t="str">
        <f>IF(promesas[[#This Row],[Fecha de Pago]]="", "", TEXT(promesas[[#This Row],[Fecha de Pago]], "dd/mmm"))</f>
        <v/>
      </c>
      <c r="U596" s="13" t="str">
        <f>IF(promesas[[#This Row],[Fecha  promesa de pago]]="", "", TEXT(promesas[[#This Row],[Fecha  promesa de pago]], "dd/mmm"))</f>
        <v/>
      </c>
      <c r="V596" s="14" t="str">
        <f>IF(LEN(TRIM(promesas[[#This Row],[Fecha  promesa de pago]]))&gt;0,1,"")</f>
        <v/>
      </c>
      <c r="W596" s="14" t="str">
        <f>IF(LEN(TRIM(promesas[[#This Row],[Fecha de Pago]]))&gt;0,1,"")</f>
        <v/>
      </c>
    </row>
    <row r="597" spans="1:23" ht="15.75" customHeight="1" x14ac:dyDescent="0.25">
      <c r="A597" s="11" t="str">
        <f>TEXT(promesas[[#This Row],[Marca temporal]],"dd/mmm")</f>
        <v>14/may</v>
      </c>
      <c r="B597" s="189">
        <v>46156.498066944449</v>
      </c>
      <c r="C597" s="190" t="s">
        <v>1897</v>
      </c>
      <c r="D597" s="190">
        <v>66262556</v>
      </c>
      <c r="E597" s="191">
        <v>366083680000</v>
      </c>
      <c r="F597" s="190" t="s">
        <v>5159</v>
      </c>
      <c r="G597" s="190" t="s">
        <v>1886</v>
      </c>
      <c r="H597" s="192" t="s">
        <v>1883</v>
      </c>
      <c r="I597" s="193" t="s">
        <v>1887</v>
      </c>
      <c r="J597" s="198"/>
      <c r="K597"/>
      <c r="L597" s="194"/>
      <c r="M597" s="159" t="s">
        <v>1885</v>
      </c>
      <c r="N597"/>
      <c r="O597" s="194"/>
      <c r="P597" s="159" t="s">
        <v>66</v>
      </c>
      <c r="Q597" s="192"/>
      <c r="R597" s="199" t="str">
        <f>IF(promesas[[#This Row],[Fecha de Pago]]="", "", TEXT(promesas[[#This Row],[Fecha de Pago]], "mmm"))</f>
        <v/>
      </c>
      <c r="S597" s="12" t="str">
        <f>IF(promesas[[#This Row],[Fecha  promesa de pago]]="", "", TEXT(promesas[[#This Row],[Fecha  promesa de pago]], "mmm"))</f>
        <v/>
      </c>
      <c r="T597" s="13" t="str">
        <f>IF(promesas[[#This Row],[Fecha de Pago]]="", "", TEXT(promesas[[#This Row],[Fecha de Pago]], "dd/mmm"))</f>
        <v/>
      </c>
      <c r="U597" s="13" t="str">
        <f>IF(promesas[[#This Row],[Fecha  promesa de pago]]="", "", TEXT(promesas[[#This Row],[Fecha  promesa de pago]], "dd/mmm"))</f>
        <v/>
      </c>
      <c r="V597" s="14" t="str">
        <f>IF(LEN(TRIM(promesas[[#This Row],[Fecha  promesa de pago]]))&gt;0,1,"")</f>
        <v/>
      </c>
      <c r="W597" s="14" t="str">
        <f>IF(LEN(TRIM(promesas[[#This Row],[Fecha de Pago]]))&gt;0,1,"")</f>
        <v/>
      </c>
    </row>
    <row r="598" spans="1:23" ht="15.75" customHeight="1" x14ac:dyDescent="0.25">
      <c r="A598" s="11" t="str">
        <f>TEXT(promesas[[#This Row],[Marca temporal]],"dd/mmm")</f>
        <v>14/may</v>
      </c>
      <c r="B598" s="189">
        <v>46156.50075324074</v>
      </c>
      <c r="C598" s="190" t="s">
        <v>1897</v>
      </c>
      <c r="D598" s="190">
        <v>66386838</v>
      </c>
      <c r="E598" s="191">
        <v>364028530000</v>
      </c>
      <c r="F598" s="190">
        <v>167126182</v>
      </c>
      <c r="G598" s="190" t="s">
        <v>1886</v>
      </c>
      <c r="H598" s="192" t="s">
        <v>1883</v>
      </c>
      <c r="I598" s="193" t="s">
        <v>1887</v>
      </c>
      <c r="J598" s="198"/>
      <c r="K598"/>
      <c r="L598" s="194"/>
      <c r="M598" s="159" t="s">
        <v>1885</v>
      </c>
      <c r="N598"/>
      <c r="O598" s="194"/>
      <c r="P598" t="s">
        <v>261</v>
      </c>
      <c r="Q598" s="192"/>
      <c r="R598" s="199" t="str">
        <f>IF(promesas[[#This Row],[Fecha de Pago]]="", "", TEXT(promesas[[#This Row],[Fecha de Pago]], "mmm"))</f>
        <v/>
      </c>
      <c r="S598" s="12" t="str">
        <f>IF(promesas[[#This Row],[Fecha  promesa de pago]]="", "", TEXT(promesas[[#This Row],[Fecha  promesa de pago]], "mmm"))</f>
        <v/>
      </c>
      <c r="T598" s="13" t="str">
        <f>IF(promesas[[#This Row],[Fecha de Pago]]="", "", TEXT(promesas[[#This Row],[Fecha de Pago]], "dd/mmm"))</f>
        <v/>
      </c>
      <c r="U598" s="13" t="str">
        <f>IF(promesas[[#This Row],[Fecha  promesa de pago]]="", "", TEXT(promesas[[#This Row],[Fecha  promesa de pago]], "dd/mmm"))</f>
        <v/>
      </c>
      <c r="V598" s="14" t="str">
        <f>IF(LEN(TRIM(promesas[[#This Row],[Fecha  promesa de pago]]))&gt;0,1,"")</f>
        <v/>
      </c>
      <c r="W598" s="14" t="str">
        <f>IF(LEN(TRIM(promesas[[#This Row],[Fecha de Pago]]))&gt;0,1,"")</f>
        <v/>
      </c>
    </row>
    <row r="599" spans="1:23" ht="15.75" customHeight="1" x14ac:dyDescent="0.25">
      <c r="A599" s="11" t="str">
        <f>TEXT(promesas[[#This Row],[Marca temporal]],"dd/mmm")</f>
        <v>14/may</v>
      </c>
      <c r="B599" s="189">
        <v>46156.504261689814</v>
      </c>
      <c r="C599" s="190" t="s">
        <v>1897</v>
      </c>
      <c r="D599" s="190">
        <v>66434489</v>
      </c>
      <c r="E599" s="191">
        <v>367071160000</v>
      </c>
      <c r="F599" s="190" t="s">
        <v>5186</v>
      </c>
      <c r="G599" s="190" t="s">
        <v>1886</v>
      </c>
      <c r="H599" s="192" t="s">
        <v>1883</v>
      </c>
      <c r="I599" s="193" t="s">
        <v>1893</v>
      </c>
      <c r="J599" s="198"/>
      <c r="K599"/>
      <c r="L599" s="194"/>
      <c r="M599" s="159" t="s">
        <v>1885</v>
      </c>
      <c r="N599"/>
      <c r="O599" s="194"/>
      <c r="P599" s="159" t="s">
        <v>66</v>
      </c>
      <c r="Q599" s="192"/>
      <c r="R599" s="199" t="str">
        <f>IF(promesas[[#This Row],[Fecha de Pago]]="", "", TEXT(promesas[[#This Row],[Fecha de Pago]], "mmm"))</f>
        <v/>
      </c>
      <c r="S599" s="12" t="str">
        <f>IF(promesas[[#This Row],[Fecha  promesa de pago]]="", "", TEXT(promesas[[#This Row],[Fecha  promesa de pago]], "mmm"))</f>
        <v/>
      </c>
      <c r="T599" s="13" t="str">
        <f>IF(promesas[[#This Row],[Fecha de Pago]]="", "", TEXT(promesas[[#This Row],[Fecha de Pago]], "dd/mmm"))</f>
        <v/>
      </c>
      <c r="U599" s="13" t="str">
        <f>IF(promesas[[#This Row],[Fecha  promesa de pago]]="", "", TEXT(promesas[[#This Row],[Fecha  promesa de pago]], "dd/mmm"))</f>
        <v/>
      </c>
      <c r="V599" s="14" t="str">
        <f>IF(LEN(TRIM(promesas[[#This Row],[Fecha  promesa de pago]]))&gt;0,1,"")</f>
        <v/>
      </c>
      <c r="W599" s="14" t="str">
        <f>IF(LEN(TRIM(promesas[[#This Row],[Fecha de Pago]]))&gt;0,1,"")</f>
        <v/>
      </c>
    </row>
    <row r="600" spans="1:23" ht="15.75" customHeight="1" x14ac:dyDescent="0.25">
      <c r="A600" s="11" t="str">
        <f>TEXT(promesas[[#This Row],[Marca temporal]],"dd/mmm")</f>
        <v>14/may</v>
      </c>
      <c r="B600" s="189">
        <v>46156.506068101851</v>
      </c>
      <c r="C600" s="190" t="s">
        <v>1897</v>
      </c>
      <c r="D600" s="190">
        <v>66442725</v>
      </c>
      <c r="E600" s="191">
        <v>357379270000</v>
      </c>
      <c r="F600" s="190" t="s">
        <v>5188</v>
      </c>
      <c r="G600" s="190" t="s">
        <v>1886</v>
      </c>
      <c r="H600" s="192" t="s">
        <v>1883</v>
      </c>
      <c r="I600" s="193" t="s">
        <v>1892</v>
      </c>
      <c r="J600" s="198"/>
      <c r="K600"/>
      <c r="L600" s="194"/>
      <c r="M600" s="159" t="s">
        <v>1885</v>
      </c>
      <c r="N600"/>
      <c r="O600" s="194"/>
      <c r="P600" t="s">
        <v>261</v>
      </c>
      <c r="Q600" s="192"/>
      <c r="R600" s="199" t="str">
        <f>IF(promesas[[#This Row],[Fecha de Pago]]="", "", TEXT(promesas[[#This Row],[Fecha de Pago]], "mmm"))</f>
        <v/>
      </c>
      <c r="S600" s="12" t="str">
        <f>IF(promesas[[#This Row],[Fecha  promesa de pago]]="", "", TEXT(promesas[[#This Row],[Fecha  promesa de pago]], "mmm"))</f>
        <v/>
      </c>
      <c r="T600" s="13" t="str">
        <f>IF(promesas[[#This Row],[Fecha de Pago]]="", "", TEXT(promesas[[#This Row],[Fecha de Pago]], "dd/mmm"))</f>
        <v/>
      </c>
      <c r="U600" s="13" t="str">
        <f>IF(promesas[[#This Row],[Fecha  promesa de pago]]="", "", TEXT(promesas[[#This Row],[Fecha  promesa de pago]], "dd/mmm"))</f>
        <v/>
      </c>
      <c r="V600" s="14" t="str">
        <f>IF(LEN(TRIM(promesas[[#This Row],[Fecha  promesa de pago]]))&gt;0,1,"")</f>
        <v/>
      </c>
      <c r="W600" s="14" t="str">
        <f>IF(LEN(TRIM(promesas[[#This Row],[Fecha de Pago]]))&gt;0,1,"")</f>
        <v/>
      </c>
    </row>
    <row r="601" spans="1:23" ht="15.75" customHeight="1" x14ac:dyDescent="0.25">
      <c r="A601" s="11" t="str">
        <f>TEXT(promesas[[#This Row],[Marca temporal]],"dd/mmm")</f>
        <v>14/may</v>
      </c>
      <c r="B601" s="189">
        <v>46156.507553449075</v>
      </c>
      <c r="C601" s="190" t="s">
        <v>1897</v>
      </c>
      <c r="D601" s="190">
        <v>66499032</v>
      </c>
      <c r="E601" s="191">
        <v>362039070000</v>
      </c>
      <c r="F601" s="190" t="s">
        <v>4149</v>
      </c>
      <c r="G601" s="190" t="s">
        <v>1886</v>
      </c>
      <c r="H601" s="192" t="s">
        <v>1883</v>
      </c>
      <c r="I601" s="193" t="s">
        <v>1893</v>
      </c>
      <c r="J601" s="198"/>
      <c r="K601"/>
      <c r="L601" s="194"/>
      <c r="M601" s="159" t="s">
        <v>1885</v>
      </c>
      <c r="N601"/>
      <c r="O601" s="194"/>
      <c r="P601" s="159" t="s">
        <v>66</v>
      </c>
      <c r="Q601" s="192"/>
      <c r="R601" s="199" t="str">
        <f>IF(promesas[[#This Row],[Fecha de Pago]]="", "", TEXT(promesas[[#This Row],[Fecha de Pago]], "mmm"))</f>
        <v/>
      </c>
      <c r="S601" s="12" t="str">
        <f>IF(promesas[[#This Row],[Fecha  promesa de pago]]="", "", TEXT(promesas[[#This Row],[Fecha  promesa de pago]], "mmm"))</f>
        <v/>
      </c>
      <c r="T601" s="13" t="str">
        <f>IF(promesas[[#This Row],[Fecha de Pago]]="", "", TEXT(promesas[[#This Row],[Fecha de Pago]], "dd/mmm"))</f>
        <v/>
      </c>
      <c r="U601" s="13" t="str">
        <f>IF(promesas[[#This Row],[Fecha  promesa de pago]]="", "", TEXT(promesas[[#This Row],[Fecha  promesa de pago]], "dd/mmm"))</f>
        <v/>
      </c>
      <c r="V601" s="14" t="str">
        <f>IF(LEN(TRIM(promesas[[#This Row],[Fecha  promesa de pago]]))&gt;0,1,"")</f>
        <v/>
      </c>
      <c r="W601" s="14" t="str">
        <f>IF(LEN(TRIM(promesas[[#This Row],[Fecha de Pago]]))&gt;0,1,"")</f>
        <v/>
      </c>
    </row>
    <row r="602" spans="1:23" ht="15.75" customHeight="1" x14ac:dyDescent="0.25">
      <c r="A602" s="11" t="str">
        <f>TEXT(promesas[[#This Row],[Marca temporal]],"dd/mmm")</f>
        <v>14/may</v>
      </c>
      <c r="B602" s="189">
        <v>46156.508792523149</v>
      </c>
      <c r="C602" s="190" t="s">
        <v>1897</v>
      </c>
      <c r="D602" s="190">
        <v>66524322</v>
      </c>
      <c r="E602" s="191">
        <v>364090700000</v>
      </c>
      <c r="F602" s="190" t="s">
        <v>5200</v>
      </c>
      <c r="G602" s="190" t="s">
        <v>1886</v>
      </c>
      <c r="H602" s="192" t="s">
        <v>1883</v>
      </c>
      <c r="I602" s="193" t="s">
        <v>1894</v>
      </c>
      <c r="J602" s="198"/>
      <c r="K602"/>
      <c r="L602" s="194"/>
      <c r="M602" s="159" t="s">
        <v>1885</v>
      </c>
      <c r="N602"/>
      <c r="O602" s="194"/>
      <c r="P602" s="159" t="s">
        <v>66</v>
      </c>
      <c r="Q602" s="192"/>
      <c r="R602" s="199" t="str">
        <f>IF(promesas[[#This Row],[Fecha de Pago]]="", "", TEXT(promesas[[#This Row],[Fecha de Pago]], "mmm"))</f>
        <v/>
      </c>
      <c r="S602" s="12" t="str">
        <f>IF(promesas[[#This Row],[Fecha  promesa de pago]]="", "", TEXT(promesas[[#This Row],[Fecha  promesa de pago]], "mmm"))</f>
        <v/>
      </c>
      <c r="T602" s="13" t="str">
        <f>IF(promesas[[#This Row],[Fecha de Pago]]="", "", TEXT(promesas[[#This Row],[Fecha de Pago]], "dd/mmm"))</f>
        <v/>
      </c>
      <c r="U602" s="13" t="str">
        <f>IF(promesas[[#This Row],[Fecha  promesa de pago]]="", "", TEXT(promesas[[#This Row],[Fecha  promesa de pago]], "dd/mmm"))</f>
        <v/>
      </c>
      <c r="V602" s="14" t="str">
        <f>IF(LEN(TRIM(promesas[[#This Row],[Fecha  promesa de pago]]))&gt;0,1,"")</f>
        <v/>
      </c>
      <c r="W602" s="14" t="str">
        <f>IF(LEN(TRIM(promesas[[#This Row],[Fecha de Pago]]))&gt;0,1,"")</f>
        <v/>
      </c>
    </row>
    <row r="603" spans="1:23" ht="15.75" customHeight="1" x14ac:dyDescent="0.25">
      <c r="A603" s="11" t="str">
        <f>TEXT(promesas[[#This Row],[Marca temporal]],"dd/mmm")</f>
        <v>14/may</v>
      </c>
      <c r="B603" s="189">
        <v>46156.511798912034</v>
      </c>
      <c r="C603" s="190" t="s">
        <v>1897</v>
      </c>
      <c r="D603" s="190">
        <v>66546767</v>
      </c>
      <c r="E603" s="191">
        <v>364027820000</v>
      </c>
      <c r="F603" s="190" t="s">
        <v>3955</v>
      </c>
      <c r="G603" s="190" t="s">
        <v>1886</v>
      </c>
      <c r="H603" s="192" t="s">
        <v>1883</v>
      </c>
      <c r="I603" s="193" t="s">
        <v>1887</v>
      </c>
      <c r="J603" s="198"/>
      <c r="K603"/>
      <c r="L603" s="194"/>
      <c r="M603" s="159" t="s">
        <v>1885</v>
      </c>
      <c r="N603"/>
      <c r="O603" s="194"/>
      <c r="P603" t="s">
        <v>261</v>
      </c>
      <c r="Q603" s="192"/>
      <c r="R603" s="199" t="str">
        <f>IF(promesas[[#This Row],[Fecha de Pago]]="", "", TEXT(promesas[[#This Row],[Fecha de Pago]], "mmm"))</f>
        <v/>
      </c>
      <c r="S603" s="12" t="str">
        <f>IF(promesas[[#This Row],[Fecha  promesa de pago]]="", "", TEXT(promesas[[#This Row],[Fecha  promesa de pago]], "mmm"))</f>
        <v/>
      </c>
      <c r="T603" s="13" t="str">
        <f>IF(promesas[[#This Row],[Fecha de Pago]]="", "", TEXT(promesas[[#This Row],[Fecha de Pago]], "dd/mmm"))</f>
        <v/>
      </c>
      <c r="U603" s="13" t="str">
        <f>IF(promesas[[#This Row],[Fecha  promesa de pago]]="", "", TEXT(promesas[[#This Row],[Fecha  promesa de pago]], "dd/mmm"))</f>
        <v/>
      </c>
      <c r="V603" s="14" t="str">
        <f>IF(LEN(TRIM(promesas[[#This Row],[Fecha  promesa de pago]]))&gt;0,1,"")</f>
        <v/>
      </c>
      <c r="W603" s="14" t="str">
        <f>IF(LEN(TRIM(promesas[[#This Row],[Fecha de Pago]]))&gt;0,1,"")</f>
        <v/>
      </c>
    </row>
    <row r="604" spans="1:23" ht="15.75" customHeight="1" x14ac:dyDescent="0.25">
      <c r="A604" s="11" t="str">
        <f>TEXT(promesas[[#This Row],[Marca temporal]],"dd/mmm")</f>
        <v>14/may</v>
      </c>
      <c r="B604" s="189">
        <v>46156.512807812498</v>
      </c>
      <c r="C604" s="190" t="s">
        <v>1897</v>
      </c>
      <c r="D604" s="190">
        <v>66598941</v>
      </c>
      <c r="E604" s="191">
        <v>366008710000</v>
      </c>
      <c r="F604" s="190" t="s">
        <v>5214</v>
      </c>
      <c r="G604" s="190" t="s">
        <v>1886</v>
      </c>
      <c r="H604" s="192" t="s">
        <v>1883</v>
      </c>
      <c r="I604" s="193" t="s">
        <v>1892</v>
      </c>
      <c r="J604" s="198"/>
      <c r="K604"/>
      <c r="L604" s="194"/>
      <c r="M604" s="159" t="s">
        <v>1885</v>
      </c>
      <c r="N604"/>
      <c r="O604" s="194"/>
      <c r="P604" t="s">
        <v>261</v>
      </c>
      <c r="Q604" s="192"/>
      <c r="R604" s="199" t="str">
        <f>IF(promesas[[#This Row],[Fecha de Pago]]="", "", TEXT(promesas[[#This Row],[Fecha de Pago]], "mmm"))</f>
        <v/>
      </c>
      <c r="S604" s="12" t="str">
        <f>IF(promesas[[#This Row],[Fecha  promesa de pago]]="", "", TEXT(promesas[[#This Row],[Fecha  promesa de pago]], "mmm"))</f>
        <v/>
      </c>
      <c r="T604" s="13" t="str">
        <f>IF(promesas[[#This Row],[Fecha de Pago]]="", "", TEXT(promesas[[#This Row],[Fecha de Pago]], "dd/mmm"))</f>
        <v/>
      </c>
      <c r="U604" s="13" t="str">
        <f>IF(promesas[[#This Row],[Fecha  promesa de pago]]="", "", TEXT(promesas[[#This Row],[Fecha  promesa de pago]], "dd/mmm"))</f>
        <v/>
      </c>
      <c r="V604" s="14" t="str">
        <f>IF(LEN(TRIM(promesas[[#This Row],[Fecha  promesa de pago]]))&gt;0,1,"")</f>
        <v/>
      </c>
      <c r="W604" s="14" t="str">
        <f>IF(LEN(TRIM(promesas[[#This Row],[Fecha de Pago]]))&gt;0,1,"")</f>
        <v/>
      </c>
    </row>
    <row r="605" spans="1:23" ht="15.75" customHeight="1" x14ac:dyDescent="0.25">
      <c r="A605" s="11" t="str">
        <f>TEXT(promesas[[#This Row],[Marca temporal]],"dd/mmm")</f>
        <v>14/may</v>
      </c>
      <c r="B605" s="189">
        <v>46156.51437326389</v>
      </c>
      <c r="C605" s="190" t="s">
        <v>1897</v>
      </c>
      <c r="D605" s="190">
        <v>66612798</v>
      </c>
      <c r="E605" s="191">
        <v>204075450000</v>
      </c>
      <c r="F605" s="190" t="s">
        <v>1348</v>
      </c>
      <c r="G605" s="190" t="s">
        <v>1886</v>
      </c>
      <c r="H605" s="192" t="s">
        <v>1883</v>
      </c>
      <c r="I605" s="193" t="s">
        <v>1892</v>
      </c>
      <c r="J605" s="198"/>
      <c r="K605"/>
      <c r="L605" s="194"/>
      <c r="M605" s="159" t="s">
        <v>1885</v>
      </c>
      <c r="N605"/>
      <c r="O605" s="194"/>
      <c r="P605" s="159" t="s">
        <v>66</v>
      </c>
      <c r="Q605" s="192"/>
      <c r="R605" s="199" t="str">
        <f>IF(promesas[[#This Row],[Fecha de Pago]]="", "", TEXT(promesas[[#This Row],[Fecha de Pago]], "mmm"))</f>
        <v/>
      </c>
      <c r="S605" s="12" t="str">
        <f>IF(promesas[[#This Row],[Fecha  promesa de pago]]="", "", TEXT(promesas[[#This Row],[Fecha  promesa de pago]], "mmm"))</f>
        <v/>
      </c>
      <c r="T605" s="13" t="str">
        <f>IF(promesas[[#This Row],[Fecha de Pago]]="", "", TEXT(promesas[[#This Row],[Fecha de Pago]], "dd/mmm"))</f>
        <v/>
      </c>
      <c r="U605" s="13" t="str">
        <f>IF(promesas[[#This Row],[Fecha  promesa de pago]]="", "", TEXT(promesas[[#This Row],[Fecha  promesa de pago]], "dd/mmm"))</f>
        <v/>
      </c>
      <c r="V605" s="14" t="str">
        <f>IF(LEN(TRIM(promesas[[#This Row],[Fecha  promesa de pago]]))&gt;0,1,"")</f>
        <v/>
      </c>
      <c r="W605" s="14" t="str">
        <f>IF(LEN(TRIM(promesas[[#This Row],[Fecha de Pago]]))&gt;0,1,"")</f>
        <v/>
      </c>
    </row>
    <row r="606" spans="1:23" ht="15.75" customHeight="1" x14ac:dyDescent="0.25">
      <c r="A606" s="11" t="str">
        <f>TEXT(promesas[[#This Row],[Marca temporal]],"dd/mmm")</f>
        <v>14/may</v>
      </c>
      <c r="B606" s="189">
        <v>46156.521761909724</v>
      </c>
      <c r="C606" s="190" t="s">
        <v>1897</v>
      </c>
      <c r="D606" s="190">
        <v>66633423</v>
      </c>
      <c r="E606" s="191">
        <v>353383400000</v>
      </c>
      <c r="F606" s="190" t="s">
        <v>286</v>
      </c>
      <c r="G606" s="190" t="s">
        <v>1886</v>
      </c>
      <c r="H606" s="192" t="s">
        <v>1883</v>
      </c>
      <c r="I606" s="193" t="s">
        <v>1887</v>
      </c>
      <c r="J606" s="198"/>
      <c r="K606"/>
      <c r="L606" s="194"/>
      <c r="M606" s="159" t="s">
        <v>1885</v>
      </c>
      <c r="N606"/>
      <c r="O606" s="194"/>
      <c r="P606" t="s">
        <v>2230</v>
      </c>
      <c r="Q606" s="192"/>
      <c r="R606" s="199" t="str">
        <f>IF(promesas[[#This Row],[Fecha de Pago]]="", "", TEXT(promesas[[#This Row],[Fecha de Pago]], "mmm"))</f>
        <v/>
      </c>
      <c r="S606" s="12" t="str">
        <f>IF(promesas[[#This Row],[Fecha  promesa de pago]]="", "", TEXT(promesas[[#This Row],[Fecha  promesa de pago]], "mmm"))</f>
        <v/>
      </c>
      <c r="T606" s="13" t="str">
        <f>IF(promesas[[#This Row],[Fecha de Pago]]="", "", TEXT(promesas[[#This Row],[Fecha de Pago]], "dd/mmm"))</f>
        <v/>
      </c>
      <c r="U606" s="13" t="str">
        <f>IF(promesas[[#This Row],[Fecha  promesa de pago]]="", "", TEXT(promesas[[#This Row],[Fecha  promesa de pago]], "dd/mmm"))</f>
        <v/>
      </c>
      <c r="V606" s="14" t="str">
        <f>IF(LEN(TRIM(promesas[[#This Row],[Fecha  promesa de pago]]))&gt;0,1,"")</f>
        <v/>
      </c>
      <c r="W606" s="14" t="str">
        <f>IF(LEN(TRIM(promesas[[#This Row],[Fecha de Pago]]))&gt;0,1,"")</f>
        <v/>
      </c>
    </row>
    <row r="607" spans="1:23" ht="15.75" customHeight="1" x14ac:dyDescent="0.25">
      <c r="A607" s="11" t="str">
        <f>TEXT(promesas[[#This Row],[Marca temporal]],"dd/mmm")</f>
        <v>14/may</v>
      </c>
      <c r="B607" s="189">
        <v>46156.527156608798</v>
      </c>
      <c r="C607" s="190" t="s">
        <v>1897</v>
      </c>
      <c r="D607" s="190">
        <v>66680118</v>
      </c>
      <c r="E607" s="191">
        <v>367042770000</v>
      </c>
      <c r="F607" s="190" t="s">
        <v>4126</v>
      </c>
      <c r="G607" s="190" t="s">
        <v>1886</v>
      </c>
      <c r="H607" s="192" t="s">
        <v>1891</v>
      </c>
      <c r="I607" s="193" t="s">
        <v>1884</v>
      </c>
      <c r="J607" s="198"/>
      <c r="K607" s="161">
        <v>46159</v>
      </c>
      <c r="L607" s="169">
        <v>50</v>
      </c>
      <c r="M607" s="159" t="s">
        <v>1885</v>
      </c>
      <c r="N607"/>
      <c r="O607" s="194"/>
      <c r="P607" s="159" t="s">
        <v>66</v>
      </c>
      <c r="Q607" s="192"/>
      <c r="R607" s="199" t="str">
        <f>IF(promesas[[#This Row],[Fecha de Pago]]="", "", TEXT(promesas[[#This Row],[Fecha de Pago]], "mmm"))</f>
        <v/>
      </c>
      <c r="S607" s="12" t="str">
        <f>IF(promesas[[#This Row],[Fecha  promesa de pago]]="", "", TEXT(promesas[[#This Row],[Fecha  promesa de pago]], "mmm"))</f>
        <v>may</v>
      </c>
      <c r="T607" s="13" t="str">
        <f>IF(promesas[[#This Row],[Fecha de Pago]]="", "", TEXT(promesas[[#This Row],[Fecha de Pago]], "dd/mmm"))</f>
        <v/>
      </c>
      <c r="U607" s="13" t="str">
        <f>IF(promesas[[#This Row],[Fecha  promesa de pago]]="", "", TEXT(promesas[[#This Row],[Fecha  promesa de pago]], "dd/mmm"))</f>
        <v>17/may</v>
      </c>
      <c r="V607" s="14">
        <f>IF(LEN(TRIM(promesas[[#This Row],[Fecha  promesa de pago]]))&gt;0,1,"")</f>
        <v>1</v>
      </c>
      <c r="W607" s="14" t="str">
        <f>IF(LEN(TRIM(promesas[[#This Row],[Fecha de Pago]]))&gt;0,1,"")</f>
        <v/>
      </c>
    </row>
    <row r="608" spans="1:23" ht="15.75" customHeight="1" x14ac:dyDescent="0.25">
      <c r="A608" s="11" t="str">
        <f>TEXT(promesas[[#This Row],[Marca temporal]],"dd/mmm")</f>
        <v>14/may</v>
      </c>
      <c r="B608" s="189">
        <v>46156.528364861108</v>
      </c>
      <c r="C608" s="190" t="s">
        <v>1897</v>
      </c>
      <c r="D608" s="190">
        <v>66838567</v>
      </c>
      <c r="E608" s="191">
        <v>355385090000</v>
      </c>
      <c r="F608" s="190" t="s">
        <v>254</v>
      </c>
      <c r="G608" s="190" t="s">
        <v>1886</v>
      </c>
      <c r="H608" s="192" t="s">
        <v>1883</v>
      </c>
      <c r="I608" s="193" t="s">
        <v>1892</v>
      </c>
      <c r="J608" s="198"/>
      <c r="K608"/>
      <c r="L608" s="194"/>
      <c r="M608" s="159" t="s">
        <v>1885</v>
      </c>
      <c r="N608"/>
      <c r="O608" s="194"/>
      <c r="P608" s="159" t="s">
        <v>66</v>
      </c>
      <c r="Q608" s="192"/>
      <c r="R608" s="199" t="str">
        <f>IF(promesas[[#This Row],[Fecha de Pago]]="", "", TEXT(promesas[[#This Row],[Fecha de Pago]], "mmm"))</f>
        <v/>
      </c>
      <c r="S608" s="12" t="str">
        <f>IF(promesas[[#This Row],[Fecha  promesa de pago]]="", "", TEXT(promesas[[#This Row],[Fecha  promesa de pago]], "mmm"))</f>
        <v/>
      </c>
      <c r="T608" s="13" t="str">
        <f>IF(promesas[[#This Row],[Fecha de Pago]]="", "", TEXT(promesas[[#This Row],[Fecha de Pago]], "dd/mmm"))</f>
        <v/>
      </c>
      <c r="U608" s="13" t="str">
        <f>IF(promesas[[#This Row],[Fecha  promesa de pago]]="", "", TEXT(promesas[[#This Row],[Fecha  promesa de pago]], "dd/mmm"))</f>
        <v/>
      </c>
      <c r="V608" s="14" t="str">
        <f>IF(LEN(TRIM(promesas[[#This Row],[Fecha  promesa de pago]]))&gt;0,1,"")</f>
        <v/>
      </c>
      <c r="W608" s="14" t="str">
        <f>IF(LEN(TRIM(promesas[[#This Row],[Fecha de Pago]]))&gt;0,1,"")</f>
        <v/>
      </c>
    </row>
    <row r="609" spans="1:23" ht="15.75" customHeight="1" x14ac:dyDescent="0.25">
      <c r="A609" s="11" t="str">
        <f>TEXT(promesas[[#This Row],[Marca temporal]],"dd/mmm")</f>
        <v>14/may</v>
      </c>
      <c r="B609" s="189">
        <v>46156.529606585653</v>
      </c>
      <c r="C609" s="190" t="s">
        <v>1897</v>
      </c>
      <c r="D609" s="190">
        <v>66862471</v>
      </c>
      <c r="E609" s="191">
        <v>362036560000</v>
      </c>
      <c r="F609" s="190" t="s">
        <v>4069</v>
      </c>
      <c r="G609" s="190" t="s">
        <v>1886</v>
      </c>
      <c r="H609" s="192" t="s">
        <v>1883</v>
      </c>
      <c r="I609" s="193" t="s">
        <v>1892</v>
      </c>
      <c r="J609" s="198"/>
      <c r="K609"/>
      <c r="L609" s="194"/>
      <c r="M609" s="159" t="s">
        <v>1885</v>
      </c>
      <c r="N609"/>
      <c r="O609" s="194"/>
      <c r="P609" s="159" t="s">
        <v>66</v>
      </c>
      <c r="Q609" s="192"/>
      <c r="R609" s="199" t="str">
        <f>IF(promesas[[#This Row],[Fecha de Pago]]="", "", TEXT(promesas[[#This Row],[Fecha de Pago]], "mmm"))</f>
        <v/>
      </c>
      <c r="S609" s="12" t="str">
        <f>IF(promesas[[#This Row],[Fecha  promesa de pago]]="", "", TEXT(promesas[[#This Row],[Fecha  promesa de pago]], "mmm"))</f>
        <v/>
      </c>
      <c r="T609" s="13" t="str">
        <f>IF(promesas[[#This Row],[Fecha de Pago]]="", "", TEXT(promesas[[#This Row],[Fecha de Pago]], "dd/mmm"))</f>
        <v/>
      </c>
      <c r="U609" s="13" t="str">
        <f>IF(promesas[[#This Row],[Fecha  promesa de pago]]="", "", TEXT(promesas[[#This Row],[Fecha  promesa de pago]], "dd/mmm"))</f>
        <v/>
      </c>
      <c r="V609" s="14" t="str">
        <f>IF(LEN(TRIM(promesas[[#This Row],[Fecha  promesa de pago]]))&gt;0,1,"")</f>
        <v/>
      </c>
      <c r="W609" s="14" t="str">
        <f>IF(LEN(TRIM(promesas[[#This Row],[Fecha de Pago]]))&gt;0,1,"")</f>
        <v/>
      </c>
    </row>
    <row r="610" spans="1:23" ht="15.75" customHeight="1" x14ac:dyDescent="0.25">
      <c r="A610" s="11" t="str">
        <f>TEXT(promesas[[#This Row],[Marca temporal]],"dd/mmm")</f>
        <v>14/may</v>
      </c>
      <c r="B610" s="189">
        <v>46156.532463159718</v>
      </c>
      <c r="C610" s="190" t="s">
        <v>1897</v>
      </c>
      <c r="D610" s="190">
        <v>66898270</v>
      </c>
      <c r="E610" s="191">
        <v>337026240000</v>
      </c>
      <c r="F610" s="190" t="s">
        <v>5248</v>
      </c>
      <c r="G610" s="190" t="s">
        <v>1886</v>
      </c>
      <c r="H610" s="192" t="s">
        <v>1883</v>
      </c>
      <c r="I610" s="193" t="s">
        <v>1888</v>
      </c>
      <c r="J610" s="198"/>
      <c r="K610"/>
      <c r="L610" s="194"/>
      <c r="M610" s="159" t="s">
        <v>1889</v>
      </c>
      <c r="N610" s="161">
        <v>46120</v>
      </c>
      <c r="O610" s="169">
        <v>52.63</v>
      </c>
      <c r="P610" s="159" t="s">
        <v>66</v>
      </c>
      <c r="Q610" s="192"/>
      <c r="R610" s="199" t="str">
        <f>IF(promesas[[#This Row],[Fecha de Pago]]="", "", TEXT(promesas[[#This Row],[Fecha de Pago]], "mmm"))</f>
        <v>abr</v>
      </c>
      <c r="S610" s="12" t="str">
        <f>IF(promesas[[#This Row],[Fecha  promesa de pago]]="", "", TEXT(promesas[[#This Row],[Fecha  promesa de pago]], "mmm"))</f>
        <v/>
      </c>
      <c r="T610" s="13" t="str">
        <f>IF(promesas[[#This Row],[Fecha de Pago]]="", "", TEXT(promesas[[#This Row],[Fecha de Pago]], "dd/mmm"))</f>
        <v>08/abr</v>
      </c>
      <c r="U610" s="13" t="str">
        <f>IF(promesas[[#This Row],[Fecha  promesa de pago]]="", "", TEXT(promesas[[#This Row],[Fecha  promesa de pago]], "dd/mmm"))</f>
        <v/>
      </c>
      <c r="V610" s="14" t="str">
        <f>IF(LEN(TRIM(promesas[[#This Row],[Fecha  promesa de pago]]))&gt;0,1,"")</f>
        <v/>
      </c>
      <c r="W610" s="14">
        <f>IF(LEN(TRIM(promesas[[#This Row],[Fecha de Pago]]))&gt;0,1,"")</f>
        <v>1</v>
      </c>
    </row>
    <row r="611" spans="1:23" ht="15.75" customHeight="1" x14ac:dyDescent="0.25">
      <c r="A611" s="11" t="str">
        <f>TEXT(promesas[[#This Row],[Marca temporal]],"dd/mmm")</f>
        <v>14/may</v>
      </c>
      <c r="B611" s="189">
        <v>46156.534128437503</v>
      </c>
      <c r="C611" s="190" t="s">
        <v>1897</v>
      </c>
      <c r="D611" s="190">
        <v>66959290</v>
      </c>
      <c r="E611" s="191">
        <v>369057020000</v>
      </c>
      <c r="F611" s="190" t="s">
        <v>5260</v>
      </c>
      <c r="G611" s="190" t="s">
        <v>1886</v>
      </c>
      <c r="H611" s="192" t="s">
        <v>1883</v>
      </c>
      <c r="I611" s="193" t="s">
        <v>1895</v>
      </c>
      <c r="J611" s="198"/>
      <c r="K611"/>
      <c r="L611" s="194"/>
      <c r="M611" s="159" t="s">
        <v>1885</v>
      </c>
      <c r="N611"/>
      <c r="O611" s="194"/>
      <c r="P611" s="159" t="s">
        <v>66</v>
      </c>
      <c r="Q611" s="192"/>
      <c r="R611" s="199" t="str">
        <f>IF(promesas[[#This Row],[Fecha de Pago]]="", "", TEXT(promesas[[#This Row],[Fecha de Pago]], "mmm"))</f>
        <v/>
      </c>
      <c r="S611" s="12" t="str">
        <f>IF(promesas[[#This Row],[Fecha  promesa de pago]]="", "", TEXT(promesas[[#This Row],[Fecha  promesa de pago]], "mmm"))</f>
        <v/>
      </c>
      <c r="T611" s="13" t="str">
        <f>IF(promesas[[#This Row],[Fecha de Pago]]="", "", TEXT(promesas[[#This Row],[Fecha de Pago]], "dd/mmm"))</f>
        <v/>
      </c>
      <c r="U611" s="13" t="str">
        <f>IF(promesas[[#This Row],[Fecha  promesa de pago]]="", "", TEXT(promesas[[#This Row],[Fecha  promesa de pago]], "dd/mmm"))</f>
        <v/>
      </c>
      <c r="V611" s="14" t="str">
        <f>IF(LEN(TRIM(promesas[[#This Row],[Fecha  promesa de pago]]))&gt;0,1,"")</f>
        <v/>
      </c>
      <c r="W611" s="14" t="str">
        <f>IF(LEN(TRIM(promesas[[#This Row],[Fecha de Pago]]))&gt;0,1,"")</f>
        <v/>
      </c>
    </row>
    <row r="612" spans="1:23" ht="15.75" customHeight="1" x14ac:dyDescent="0.25">
      <c r="A612" s="11" t="str">
        <f>TEXT(promesas[[#This Row],[Marca temporal]],"dd/mmm")</f>
        <v>14/may</v>
      </c>
      <c r="B612" s="189">
        <v>46156.535824444443</v>
      </c>
      <c r="C612" s="190" t="s">
        <v>1897</v>
      </c>
      <c r="D612" s="190">
        <v>66960174</v>
      </c>
      <c r="E612" s="191">
        <v>366044600000</v>
      </c>
      <c r="F612" s="190" t="s">
        <v>4145</v>
      </c>
      <c r="G612" s="190" t="s">
        <v>1886</v>
      </c>
      <c r="H612" s="192" t="s">
        <v>1883</v>
      </c>
      <c r="I612" s="193" t="s">
        <v>1894</v>
      </c>
      <c r="J612" s="198"/>
      <c r="K612"/>
      <c r="L612" s="194"/>
      <c r="M612" s="159" t="s">
        <v>1885</v>
      </c>
      <c r="N612"/>
      <c r="O612" s="194"/>
      <c r="P612" s="159" t="s">
        <v>66</v>
      </c>
      <c r="Q612" s="192"/>
      <c r="R612" s="199" t="str">
        <f>IF(promesas[[#This Row],[Fecha de Pago]]="", "", TEXT(promesas[[#This Row],[Fecha de Pago]], "mmm"))</f>
        <v/>
      </c>
      <c r="S612" s="12" t="str">
        <f>IF(promesas[[#This Row],[Fecha  promesa de pago]]="", "", TEXT(promesas[[#This Row],[Fecha  promesa de pago]], "mmm"))</f>
        <v/>
      </c>
      <c r="T612" s="13" t="str">
        <f>IF(promesas[[#This Row],[Fecha de Pago]]="", "", TEXT(promesas[[#This Row],[Fecha de Pago]], "dd/mmm"))</f>
        <v/>
      </c>
      <c r="U612" s="13" t="str">
        <f>IF(promesas[[#This Row],[Fecha  promesa de pago]]="", "", TEXT(promesas[[#This Row],[Fecha  promesa de pago]], "dd/mmm"))</f>
        <v/>
      </c>
      <c r="V612" s="14" t="str">
        <f>IF(LEN(TRIM(promesas[[#This Row],[Fecha  promesa de pago]]))&gt;0,1,"")</f>
        <v/>
      </c>
      <c r="W612" s="14" t="str">
        <f>IF(LEN(TRIM(promesas[[#This Row],[Fecha de Pago]]))&gt;0,1,"")</f>
        <v/>
      </c>
    </row>
    <row r="613" spans="1:23" ht="15.75" customHeight="1" x14ac:dyDescent="0.25">
      <c r="A613" s="11" t="str">
        <f>TEXT(promesas[[#This Row],[Marca temporal]],"dd/mmm")</f>
        <v>14/may</v>
      </c>
      <c r="B613" s="189">
        <v>46156.538764502315</v>
      </c>
      <c r="C613" s="190" t="s">
        <v>1897</v>
      </c>
      <c r="D613" s="190">
        <v>67005858</v>
      </c>
      <c r="E613" s="191">
        <v>357364590000</v>
      </c>
      <c r="F613" s="190" t="s">
        <v>1260</v>
      </c>
      <c r="G613" s="190" t="s">
        <v>1886</v>
      </c>
      <c r="H613" s="192" t="s">
        <v>1883</v>
      </c>
      <c r="I613" s="193" t="s">
        <v>1887</v>
      </c>
      <c r="J613" s="198"/>
      <c r="K613"/>
      <c r="L613" s="194"/>
      <c r="M613" s="159" t="s">
        <v>1885</v>
      </c>
      <c r="N613"/>
      <c r="O613" s="194"/>
      <c r="P613" s="159" t="s">
        <v>66</v>
      </c>
      <c r="Q613" s="192"/>
      <c r="R613" s="199" t="str">
        <f>IF(promesas[[#This Row],[Fecha de Pago]]="", "", TEXT(promesas[[#This Row],[Fecha de Pago]], "mmm"))</f>
        <v/>
      </c>
      <c r="S613" s="12" t="str">
        <f>IF(promesas[[#This Row],[Fecha  promesa de pago]]="", "", TEXT(promesas[[#This Row],[Fecha  promesa de pago]], "mmm"))</f>
        <v/>
      </c>
      <c r="T613" s="13" t="str">
        <f>IF(promesas[[#This Row],[Fecha de Pago]]="", "", TEXT(promesas[[#This Row],[Fecha de Pago]], "dd/mmm"))</f>
        <v/>
      </c>
      <c r="U613" s="13" t="str">
        <f>IF(promesas[[#This Row],[Fecha  promesa de pago]]="", "", TEXT(promesas[[#This Row],[Fecha  promesa de pago]], "dd/mmm"))</f>
        <v/>
      </c>
      <c r="V613" s="14" t="str">
        <f>IF(LEN(TRIM(promesas[[#This Row],[Fecha  promesa de pago]]))&gt;0,1,"")</f>
        <v/>
      </c>
      <c r="W613" s="14" t="str">
        <f>IF(LEN(TRIM(promesas[[#This Row],[Fecha de Pago]]))&gt;0,1,"")</f>
        <v/>
      </c>
    </row>
    <row r="614" spans="1:23" ht="15.75" customHeight="1" x14ac:dyDescent="0.25">
      <c r="A614" s="11" t="str">
        <f>TEXT(promesas[[#This Row],[Marca temporal]],"dd/mmm")</f>
        <v>14/may</v>
      </c>
      <c r="B614" s="189">
        <v>46156.539833622686</v>
      </c>
      <c r="C614" s="190" t="s">
        <v>1897</v>
      </c>
      <c r="D614" s="190">
        <v>67016214</v>
      </c>
      <c r="E614" s="191">
        <v>351370950000</v>
      </c>
      <c r="F614" s="190" t="s">
        <v>418</v>
      </c>
      <c r="G614" s="190" t="s">
        <v>1886</v>
      </c>
      <c r="H614" s="192" t="s">
        <v>1883</v>
      </c>
      <c r="I614" s="193" t="s">
        <v>1895</v>
      </c>
      <c r="J614" s="198"/>
      <c r="K614"/>
      <c r="L614" s="194"/>
      <c r="M614" s="159" t="s">
        <v>1885</v>
      </c>
      <c r="N614"/>
      <c r="O614" s="194"/>
      <c r="P614" t="s">
        <v>2230</v>
      </c>
      <c r="Q614" s="192"/>
      <c r="R614" s="199" t="str">
        <f>IF(promesas[[#This Row],[Fecha de Pago]]="", "", TEXT(promesas[[#This Row],[Fecha de Pago]], "mmm"))</f>
        <v/>
      </c>
      <c r="S614" s="12" t="str">
        <f>IF(promesas[[#This Row],[Fecha  promesa de pago]]="", "", TEXT(promesas[[#This Row],[Fecha  promesa de pago]], "mmm"))</f>
        <v/>
      </c>
      <c r="T614" s="13" t="str">
        <f>IF(promesas[[#This Row],[Fecha de Pago]]="", "", TEXT(promesas[[#This Row],[Fecha de Pago]], "dd/mmm"))</f>
        <v/>
      </c>
      <c r="U614" s="13" t="str">
        <f>IF(promesas[[#This Row],[Fecha  promesa de pago]]="", "", TEXT(promesas[[#This Row],[Fecha  promesa de pago]], "dd/mmm"))</f>
        <v/>
      </c>
      <c r="V614" s="14" t="str">
        <f>IF(LEN(TRIM(promesas[[#This Row],[Fecha  promesa de pago]]))&gt;0,1,"")</f>
        <v/>
      </c>
      <c r="W614" s="14" t="str">
        <f>IF(LEN(TRIM(promesas[[#This Row],[Fecha de Pago]]))&gt;0,1,"")</f>
        <v/>
      </c>
    </row>
    <row r="615" spans="1:23" ht="15.75" customHeight="1" x14ac:dyDescent="0.25">
      <c r="A615" s="11" t="str">
        <f>TEXT(promesas[[#This Row],[Marca temporal]],"dd/mmm")</f>
        <v>14/may</v>
      </c>
      <c r="B615" s="189">
        <v>46156.587547407413</v>
      </c>
      <c r="C615" s="190" t="s">
        <v>1897</v>
      </c>
      <c r="D615" s="190">
        <v>67031272</v>
      </c>
      <c r="E615" s="191">
        <v>361004030000</v>
      </c>
      <c r="F615" s="190" t="s">
        <v>194</v>
      </c>
      <c r="G615" s="190" t="s">
        <v>1886</v>
      </c>
      <c r="H615" s="192" t="s">
        <v>1883</v>
      </c>
      <c r="I615" s="193" t="s">
        <v>1892</v>
      </c>
      <c r="J615" s="198"/>
      <c r="K615"/>
      <c r="L615" s="194"/>
      <c r="M615" s="159" t="s">
        <v>1885</v>
      </c>
      <c r="N615"/>
      <c r="O615" s="194"/>
      <c r="P615" s="159" t="s">
        <v>66</v>
      </c>
      <c r="Q615" s="192"/>
      <c r="R615" s="199" t="str">
        <f>IF(promesas[[#This Row],[Fecha de Pago]]="", "", TEXT(promesas[[#This Row],[Fecha de Pago]], "mmm"))</f>
        <v/>
      </c>
      <c r="S615" s="12" t="str">
        <f>IF(promesas[[#This Row],[Fecha  promesa de pago]]="", "", TEXT(promesas[[#This Row],[Fecha  promesa de pago]], "mmm"))</f>
        <v/>
      </c>
      <c r="T615" s="13" t="str">
        <f>IF(promesas[[#This Row],[Fecha de Pago]]="", "", TEXT(promesas[[#This Row],[Fecha de Pago]], "dd/mmm"))</f>
        <v/>
      </c>
      <c r="U615" s="13" t="str">
        <f>IF(promesas[[#This Row],[Fecha  promesa de pago]]="", "", TEXT(promesas[[#This Row],[Fecha  promesa de pago]], "dd/mmm"))</f>
        <v/>
      </c>
      <c r="V615" s="14" t="str">
        <f>IF(LEN(TRIM(promesas[[#This Row],[Fecha  promesa de pago]]))&gt;0,1,"")</f>
        <v/>
      </c>
      <c r="W615" s="14" t="str">
        <f>IF(LEN(TRIM(promesas[[#This Row],[Fecha de Pago]]))&gt;0,1,"")</f>
        <v/>
      </c>
    </row>
    <row r="616" spans="1:23" ht="15.75" customHeight="1" x14ac:dyDescent="0.25">
      <c r="A616" s="11" t="str">
        <f>TEXT(promesas[[#This Row],[Marca temporal]],"dd/mmm")</f>
        <v>14/may</v>
      </c>
      <c r="B616" s="189">
        <v>46156.589883854162</v>
      </c>
      <c r="C616" s="190" t="s">
        <v>1897</v>
      </c>
      <c r="D616" s="190">
        <v>65099454</v>
      </c>
      <c r="E616" s="191">
        <v>359363180000</v>
      </c>
      <c r="F616" s="190" t="s">
        <v>526</v>
      </c>
      <c r="G616" s="190" t="s">
        <v>1886</v>
      </c>
      <c r="H616" s="192" t="s">
        <v>1883</v>
      </c>
      <c r="I616" s="193" t="s">
        <v>1893</v>
      </c>
      <c r="J616" s="198"/>
      <c r="K616"/>
      <c r="L616" s="194"/>
      <c r="M616" s="159" t="s">
        <v>1885</v>
      </c>
      <c r="N616"/>
      <c r="O616" s="194"/>
      <c r="P616" t="s">
        <v>2230</v>
      </c>
      <c r="Q616" s="192"/>
      <c r="R616" s="199" t="str">
        <f>IF(promesas[[#This Row],[Fecha de Pago]]="", "", TEXT(promesas[[#This Row],[Fecha de Pago]], "mmm"))</f>
        <v/>
      </c>
      <c r="S616" s="12" t="str">
        <f>IF(promesas[[#This Row],[Fecha  promesa de pago]]="", "", TEXT(promesas[[#This Row],[Fecha  promesa de pago]], "mmm"))</f>
        <v/>
      </c>
      <c r="T616" s="13" t="str">
        <f>IF(promesas[[#This Row],[Fecha de Pago]]="", "", TEXT(promesas[[#This Row],[Fecha de Pago]], "dd/mmm"))</f>
        <v/>
      </c>
      <c r="U616" s="13" t="str">
        <f>IF(promesas[[#This Row],[Fecha  promesa de pago]]="", "", TEXT(promesas[[#This Row],[Fecha  promesa de pago]], "dd/mmm"))</f>
        <v/>
      </c>
      <c r="V616" s="14" t="str">
        <f>IF(LEN(TRIM(promesas[[#This Row],[Fecha  promesa de pago]]))&gt;0,1,"")</f>
        <v/>
      </c>
      <c r="W616" s="14" t="str">
        <f>IF(LEN(TRIM(promesas[[#This Row],[Fecha de Pago]]))&gt;0,1,"")</f>
        <v/>
      </c>
    </row>
    <row r="617" spans="1:23" ht="15.75" customHeight="1" x14ac:dyDescent="0.25">
      <c r="A617" s="11" t="str">
        <f>TEXT(promesas[[#This Row],[Marca temporal]],"dd/mmm")</f>
        <v>14/may</v>
      </c>
      <c r="B617" s="189">
        <v>46156.59163923611</v>
      </c>
      <c r="C617" s="190" t="s">
        <v>1897</v>
      </c>
      <c r="D617" s="190">
        <v>67082235</v>
      </c>
      <c r="E617" s="191">
        <v>367055060000</v>
      </c>
      <c r="F617" s="190" t="s">
        <v>5276</v>
      </c>
      <c r="G617" s="190" t="s">
        <v>1886</v>
      </c>
      <c r="H617" s="192" t="s">
        <v>1883</v>
      </c>
      <c r="I617" s="193" t="s">
        <v>1887</v>
      </c>
      <c r="J617" s="198"/>
      <c r="K617"/>
      <c r="L617" s="194"/>
      <c r="M617" s="159" t="s">
        <v>1885</v>
      </c>
      <c r="N617"/>
      <c r="O617" s="194"/>
      <c r="P617" s="159" t="s">
        <v>66</v>
      </c>
      <c r="Q617" s="192"/>
      <c r="R617" s="199" t="str">
        <f>IF(promesas[[#This Row],[Fecha de Pago]]="", "", TEXT(promesas[[#This Row],[Fecha de Pago]], "mmm"))</f>
        <v/>
      </c>
      <c r="S617" s="12" t="str">
        <f>IF(promesas[[#This Row],[Fecha  promesa de pago]]="", "", TEXT(promesas[[#This Row],[Fecha  promesa de pago]], "mmm"))</f>
        <v/>
      </c>
      <c r="T617" s="13" t="str">
        <f>IF(promesas[[#This Row],[Fecha de Pago]]="", "", TEXT(promesas[[#This Row],[Fecha de Pago]], "dd/mmm"))</f>
        <v/>
      </c>
      <c r="U617" s="13" t="str">
        <f>IF(promesas[[#This Row],[Fecha  promesa de pago]]="", "", TEXT(promesas[[#This Row],[Fecha  promesa de pago]], "dd/mmm"))</f>
        <v/>
      </c>
      <c r="V617" s="14" t="str">
        <f>IF(LEN(TRIM(promesas[[#This Row],[Fecha  promesa de pago]]))&gt;0,1,"")</f>
        <v/>
      </c>
      <c r="W617" s="14" t="str">
        <f>IF(LEN(TRIM(promesas[[#This Row],[Fecha de Pago]]))&gt;0,1,"")</f>
        <v/>
      </c>
    </row>
    <row r="618" spans="1:23" ht="15.75" customHeight="1" x14ac:dyDescent="0.25">
      <c r="A618" s="11" t="str">
        <f>TEXT(promesas[[#This Row],[Marca temporal]],"dd/mmm")</f>
        <v>14/may</v>
      </c>
      <c r="B618" s="189">
        <v>46156.594472696757</v>
      </c>
      <c r="C618" s="190" t="s">
        <v>1897</v>
      </c>
      <c r="D618" s="190">
        <v>65665749</v>
      </c>
      <c r="E618" s="191">
        <v>365077090000</v>
      </c>
      <c r="F618" s="190" t="s">
        <v>5101</v>
      </c>
      <c r="G618" s="190" t="s">
        <v>1886</v>
      </c>
      <c r="H618" s="192" t="s">
        <v>1883</v>
      </c>
      <c r="I618" s="193" t="s">
        <v>1894</v>
      </c>
      <c r="J618" s="198"/>
      <c r="K618"/>
      <c r="L618" s="194"/>
      <c r="M618" s="159" t="s">
        <v>1885</v>
      </c>
      <c r="N618"/>
      <c r="O618" s="194"/>
      <c r="P618" s="159" t="s">
        <v>66</v>
      </c>
      <c r="Q618" s="192"/>
      <c r="R618" s="199" t="str">
        <f>IF(promesas[[#This Row],[Fecha de Pago]]="", "", TEXT(promesas[[#This Row],[Fecha de Pago]], "mmm"))</f>
        <v/>
      </c>
      <c r="S618" s="12" t="str">
        <f>IF(promesas[[#This Row],[Fecha  promesa de pago]]="", "", TEXT(promesas[[#This Row],[Fecha  promesa de pago]], "mmm"))</f>
        <v/>
      </c>
      <c r="T618" s="13" t="str">
        <f>IF(promesas[[#This Row],[Fecha de Pago]]="", "", TEXT(promesas[[#This Row],[Fecha de Pago]], "dd/mmm"))</f>
        <v/>
      </c>
      <c r="U618" s="13" t="str">
        <f>IF(promesas[[#This Row],[Fecha  promesa de pago]]="", "", TEXT(promesas[[#This Row],[Fecha  promesa de pago]], "dd/mmm"))</f>
        <v/>
      </c>
      <c r="V618" s="14" t="str">
        <f>IF(LEN(TRIM(promesas[[#This Row],[Fecha  promesa de pago]]))&gt;0,1,"")</f>
        <v/>
      </c>
      <c r="W618" s="14" t="str">
        <f>IF(LEN(TRIM(promesas[[#This Row],[Fecha de Pago]]))&gt;0,1,"")</f>
        <v/>
      </c>
    </row>
    <row r="619" spans="1:23" ht="15.75" customHeight="1" x14ac:dyDescent="0.25">
      <c r="A619" s="11" t="str">
        <f>TEXT(promesas[[#This Row],[Marca temporal]],"dd/mmm")</f>
        <v>14/may</v>
      </c>
      <c r="B619" s="189">
        <v>46156.596054837966</v>
      </c>
      <c r="C619" s="190" t="s">
        <v>1897</v>
      </c>
      <c r="D619" s="190">
        <v>67095666</v>
      </c>
      <c r="E619" s="191">
        <v>364063540000</v>
      </c>
      <c r="F619" s="190" t="s">
        <v>5280</v>
      </c>
      <c r="G619" s="190" t="s">
        <v>1886</v>
      </c>
      <c r="H619" s="192" t="s">
        <v>1883</v>
      </c>
      <c r="I619" s="193" t="s">
        <v>1892</v>
      </c>
      <c r="J619" s="198"/>
      <c r="K619"/>
      <c r="L619" s="194"/>
      <c r="M619" s="159" t="s">
        <v>1885</v>
      </c>
      <c r="N619"/>
      <c r="O619" s="194"/>
      <c r="P619" s="159" t="s">
        <v>66</v>
      </c>
      <c r="Q619" s="192"/>
      <c r="R619" s="199" t="str">
        <f>IF(promesas[[#This Row],[Fecha de Pago]]="", "", TEXT(promesas[[#This Row],[Fecha de Pago]], "mmm"))</f>
        <v/>
      </c>
      <c r="S619" s="12" t="str">
        <f>IF(promesas[[#This Row],[Fecha  promesa de pago]]="", "", TEXT(promesas[[#This Row],[Fecha  promesa de pago]], "mmm"))</f>
        <v/>
      </c>
      <c r="T619" s="13" t="str">
        <f>IF(promesas[[#This Row],[Fecha de Pago]]="", "", TEXT(promesas[[#This Row],[Fecha de Pago]], "dd/mmm"))</f>
        <v/>
      </c>
      <c r="U619" s="13" t="str">
        <f>IF(promesas[[#This Row],[Fecha  promesa de pago]]="", "", TEXT(promesas[[#This Row],[Fecha  promesa de pago]], "dd/mmm"))</f>
        <v/>
      </c>
      <c r="V619" s="14" t="str">
        <f>IF(LEN(TRIM(promesas[[#This Row],[Fecha  promesa de pago]]))&gt;0,1,"")</f>
        <v/>
      </c>
      <c r="W619" s="14" t="str">
        <f>IF(LEN(TRIM(promesas[[#This Row],[Fecha de Pago]]))&gt;0,1,"")</f>
        <v/>
      </c>
    </row>
    <row r="620" spans="1:23" ht="15.75" customHeight="1" x14ac:dyDescent="0.25">
      <c r="A620" s="11" t="str">
        <f>TEXT(promesas[[#This Row],[Marca temporal]],"dd/mmm")</f>
        <v>14/may</v>
      </c>
      <c r="B620" s="189">
        <v>46156.603344733798</v>
      </c>
      <c r="C620" s="190" t="s">
        <v>1897</v>
      </c>
      <c r="D620" s="190">
        <v>64657965</v>
      </c>
      <c r="E620" s="191">
        <v>362076850000</v>
      </c>
      <c r="F620" s="190" t="s">
        <v>4967</v>
      </c>
      <c r="G620" s="190" t="s">
        <v>1886</v>
      </c>
      <c r="H620" s="192" t="s">
        <v>1883</v>
      </c>
      <c r="I620" s="193" t="s">
        <v>1884</v>
      </c>
      <c r="J620" s="198"/>
      <c r="K620" s="161">
        <v>46157</v>
      </c>
      <c r="L620" s="169">
        <v>20.5</v>
      </c>
      <c r="M620" s="159" t="s">
        <v>1885</v>
      </c>
      <c r="N620"/>
      <c r="O620" s="194"/>
      <c r="P620" s="159" t="s">
        <v>66</v>
      </c>
      <c r="Q620" s="192"/>
      <c r="R620" s="199" t="str">
        <f>IF(promesas[[#This Row],[Fecha de Pago]]="", "", TEXT(promesas[[#This Row],[Fecha de Pago]], "mmm"))</f>
        <v/>
      </c>
      <c r="S620" s="12" t="str">
        <f>IF(promesas[[#This Row],[Fecha  promesa de pago]]="", "", TEXT(promesas[[#This Row],[Fecha  promesa de pago]], "mmm"))</f>
        <v>may</v>
      </c>
      <c r="T620" s="13" t="str">
        <f>IF(promesas[[#This Row],[Fecha de Pago]]="", "", TEXT(promesas[[#This Row],[Fecha de Pago]], "dd/mmm"))</f>
        <v/>
      </c>
      <c r="U620" s="13" t="str">
        <f>IF(promesas[[#This Row],[Fecha  promesa de pago]]="", "", TEXT(promesas[[#This Row],[Fecha  promesa de pago]], "dd/mmm"))</f>
        <v>15/may</v>
      </c>
      <c r="V620" s="14">
        <f>IF(LEN(TRIM(promesas[[#This Row],[Fecha  promesa de pago]]))&gt;0,1,"")</f>
        <v>1</v>
      </c>
      <c r="W620" s="14" t="str">
        <f>IF(LEN(TRIM(promesas[[#This Row],[Fecha de Pago]]))&gt;0,1,"")</f>
        <v/>
      </c>
    </row>
    <row r="621" spans="1:23" ht="15.75" customHeight="1" x14ac:dyDescent="0.25">
      <c r="A621" s="11" t="str">
        <f>TEXT(promesas[[#This Row],[Marca temporal]],"dd/mmm")</f>
        <v>14/may</v>
      </c>
      <c r="B621" s="189">
        <v>46156.607232627313</v>
      </c>
      <c r="C621" s="190" t="s">
        <v>1897</v>
      </c>
      <c r="D621" s="190">
        <v>67130824</v>
      </c>
      <c r="E621" s="191">
        <v>352363030000</v>
      </c>
      <c r="F621" s="190" t="s">
        <v>3833</v>
      </c>
      <c r="G621" s="190" t="s">
        <v>1886</v>
      </c>
      <c r="H621" s="192" t="s">
        <v>1883</v>
      </c>
      <c r="I621" s="193" t="s">
        <v>1892</v>
      </c>
      <c r="J621" s="198"/>
      <c r="K621"/>
      <c r="L621" s="194"/>
      <c r="M621" s="159" t="s">
        <v>1885</v>
      </c>
      <c r="N621"/>
      <c r="O621" s="194"/>
      <c r="P621" s="159" t="s">
        <v>66</v>
      </c>
      <c r="Q621" s="192"/>
      <c r="R621" s="199" t="str">
        <f>IF(promesas[[#This Row],[Fecha de Pago]]="", "", TEXT(promesas[[#This Row],[Fecha de Pago]], "mmm"))</f>
        <v/>
      </c>
      <c r="S621" s="12" t="str">
        <f>IF(promesas[[#This Row],[Fecha  promesa de pago]]="", "", TEXT(promesas[[#This Row],[Fecha  promesa de pago]], "mmm"))</f>
        <v/>
      </c>
      <c r="T621" s="13" t="str">
        <f>IF(promesas[[#This Row],[Fecha de Pago]]="", "", TEXT(promesas[[#This Row],[Fecha de Pago]], "dd/mmm"))</f>
        <v/>
      </c>
      <c r="U621" s="13" t="str">
        <f>IF(promesas[[#This Row],[Fecha  promesa de pago]]="", "", TEXT(promesas[[#This Row],[Fecha  promesa de pago]], "dd/mmm"))</f>
        <v/>
      </c>
      <c r="V621" s="14" t="str">
        <f>IF(LEN(TRIM(promesas[[#This Row],[Fecha  promesa de pago]]))&gt;0,1,"")</f>
        <v/>
      </c>
      <c r="W621" s="14" t="str">
        <f>IF(LEN(TRIM(promesas[[#This Row],[Fecha de Pago]]))&gt;0,1,"")</f>
        <v/>
      </c>
    </row>
    <row r="622" spans="1:23" ht="15.75" customHeight="1" x14ac:dyDescent="0.25">
      <c r="A622" s="11" t="str">
        <f>TEXT(promesas[[#This Row],[Marca temporal]],"dd/mmm")</f>
        <v>14/may</v>
      </c>
      <c r="B622" s="189">
        <v>46156.611699108791</v>
      </c>
      <c r="C622" s="190" t="s">
        <v>1897</v>
      </c>
      <c r="D622" s="190">
        <v>67161815</v>
      </c>
      <c r="E622" s="191">
        <v>363042870000</v>
      </c>
      <c r="F622" s="190" t="s">
        <v>4125</v>
      </c>
      <c r="G622" s="190" t="s">
        <v>1886</v>
      </c>
      <c r="H622" s="192" t="s">
        <v>1891</v>
      </c>
      <c r="I622" s="193" t="s">
        <v>1893</v>
      </c>
      <c r="J622" s="198"/>
      <c r="K622"/>
      <c r="L622" s="194"/>
      <c r="M622" s="159" t="s">
        <v>1885</v>
      </c>
      <c r="N622"/>
      <c r="O622" s="194"/>
      <c r="P622" s="159" t="s">
        <v>66</v>
      </c>
      <c r="Q622" s="192"/>
      <c r="R622" s="199" t="str">
        <f>IF(promesas[[#This Row],[Fecha de Pago]]="", "", TEXT(promesas[[#This Row],[Fecha de Pago]], "mmm"))</f>
        <v/>
      </c>
      <c r="S622" s="12" t="str">
        <f>IF(promesas[[#This Row],[Fecha  promesa de pago]]="", "", TEXT(promesas[[#This Row],[Fecha  promesa de pago]], "mmm"))</f>
        <v/>
      </c>
      <c r="T622" s="13" t="str">
        <f>IF(promesas[[#This Row],[Fecha de Pago]]="", "", TEXT(promesas[[#This Row],[Fecha de Pago]], "dd/mmm"))</f>
        <v/>
      </c>
      <c r="U622" s="13" t="str">
        <f>IF(promesas[[#This Row],[Fecha  promesa de pago]]="", "", TEXT(promesas[[#This Row],[Fecha  promesa de pago]], "dd/mmm"))</f>
        <v/>
      </c>
      <c r="V622" s="14" t="str">
        <f>IF(LEN(TRIM(promesas[[#This Row],[Fecha  promesa de pago]]))&gt;0,1,"")</f>
        <v/>
      </c>
      <c r="W622" s="14" t="str">
        <f>IF(LEN(TRIM(promesas[[#This Row],[Fecha de Pago]]))&gt;0,1,"")</f>
        <v/>
      </c>
    </row>
    <row r="623" spans="1:23" ht="15.75" customHeight="1" x14ac:dyDescent="0.25">
      <c r="A623" s="11" t="str">
        <f>TEXT(promesas[[#This Row],[Marca temporal]],"dd/mmm")</f>
        <v>14/may</v>
      </c>
      <c r="B623" s="189">
        <v>46156.614810393519</v>
      </c>
      <c r="C623" s="190" t="s">
        <v>1897</v>
      </c>
      <c r="D623" s="190">
        <v>67176750</v>
      </c>
      <c r="E623" s="191">
        <v>369036530000</v>
      </c>
      <c r="F623" s="190" t="s">
        <v>4078</v>
      </c>
      <c r="G623" s="190" t="s">
        <v>1886</v>
      </c>
      <c r="H623" s="192" t="s">
        <v>1883</v>
      </c>
      <c r="I623" s="193" t="s">
        <v>1884</v>
      </c>
      <c r="J623" s="198"/>
      <c r="K623" s="161">
        <v>46159</v>
      </c>
      <c r="L623" s="169">
        <v>91.32</v>
      </c>
      <c r="M623" s="159" t="s">
        <v>1885</v>
      </c>
      <c r="N623"/>
      <c r="O623" s="194"/>
      <c r="P623" s="159" t="s">
        <v>66</v>
      </c>
      <c r="Q623" s="192"/>
      <c r="R623" s="199" t="str">
        <f>IF(promesas[[#This Row],[Fecha de Pago]]="", "", TEXT(promesas[[#This Row],[Fecha de Pago]], "mmm"))</f>
        <v/>
      </c>
      <c r="S623" s="12" t="str">
        <f>IF(promesas[[#This Row],[Fecha  promesa de pago]]="", "", TEXT(promesas[[#This Row],[Fecha  promesa de pago]], "mmm"))</f>
        <v>may</v>
      </c>
      <c r="T623" s="13" t="str">
        <f>IF(promesas[[#This Row],[Fecha de Pago]]="", "", TEXT(promesas[[#This Row],[Fecha de Pago]], "dd/mmm"))</f>
        <v/>
      </c>
      <c r="U623" s="13" t="str">
        <f>IF(promesas[[#This Row],[Fecha  promesa de pago]]="", "", TEXT(promesas[[#This Row],[Fecha  promesa de pago]], "dd/mmm"))</f>
        <v>17/may</v>
      </c>
      <c r="V623" s="14">
        <f>IF(LEN(TRIM(promesas[[#This Row],[Fecha  promesa de pago]]))&gt;0,1,"")</f>
        <v>1</v>
      </c>
      <c r="W623" s="14" t="str">
        <f>IF(LEN(TRIM(promesas[[#This Row],[Fecha de Pago]]))&gt;0,1,"")</f>
        <v/>
      </c>
    </row>
    <row r="624" spans="1:23" ht="15.75" customHeight="1" x14ac:dyDescent="0.25">
      <c r="A624" s="11" t="str">
        <f>TEXT(promesas[[#This Row],[Marca temporal]],"dd/mmm")</f>
        <v>14/may</v>
      </c>
      <c r="B624" s="189">
        <v>46156.617156412038</v>
      </c>
      <c r="C624" s="190" t="s">
        <v>1897</v>
      </c>
      <c r="D624" s="190">
        <v>67220324</v>
      </c>
      <c r="E624" s="191">
        <v>359360090000</v>
      </c>
      <c r="F624" s="190" t="s">
        <v>5313</v>
      </c>
      <c r="G624" s="190" t="s">
        <v>1886</v>
      </c>
      <c r="H624" s="192" t="s">
        <v>1883</v>
      </c>
      <c r="I624" s="193" t="s">
        <v>1892</v>
      </c>
      <c r="J624" s="198"/>
      <c r="K624"/>
      <c r="L624" s="194"/>
      <c r="M624" s="159" t="s">
        <v>1885</v>
      </c>
      <c r="N624"/>
      <c r="O624" s="194"/>
      <c r="P624" t="s">
        <v>261</v>
      </c>
      <c r="Q624" s="192"/>
      <c r="R624" s="199" t="str">
        <f>IF(promesas[[#This Row],[Fecha de Pago]]="", "", TEXT(promesas[[#This Row],[Fecha de Pago]], "mmm"))</f>
        <v/>
      </c>
      <c r="S624" s="12" t="str">
        <f>IF(promesas[[#This Row],[Fecha  promesa de pago]]="", "", TEXT(promesas[[#This Row],[Fecha  promesa de pago]], "mmm"))</f>
        <v/>
      </c>
      <c r="T624" s="13" t="str">
        <f>IF(promesas[[#This Row],[Fecha de Pago]]="", "", TEXT(promesas[[#This Row],[Fecha de Pago]], "dd/mmm"))</f>
        <v/>
      </c>
      <c r="U624" s="13" t="str">
        <f>IF(promesas[[#This Row],[Fecha  promesa de pago]]="", "", TEXT(promesas[[#This Row],[Fecha  promesa de pago]], "dd/mmm"))</f>
        <v/>
      </c>
      <c r="V624" s="14" t="str">
        <f>IF(LEN(TRIM(promesas[[#This Row],[Fecha  promesa de pago]]))&gt;0,1,"")</f>
        <v/>
      </c>
      <c r="W624" s="14" t="str">
        <f>IF(LEN(TRIM(promesas[[#This Row],[Fecha de Pago]]))&gt;0,1,"")</f>
        <v/>
      </c>
    </row>
    <row r="625" spans="1:23" ht="15.75" customHeight="1" x14ac:dyDescent="0.25">
      <c r="A625" s="11" t="str">
        <f>TEXT(promesas[[#This Row],[Marca temporal]],"dd/mmm")</f>
        <v>14/may</v>
      </c>
      <c r="B625" s="189">
        <v>46156.619463078707</v>
      </c>
      <c r="C625" s="190" t="s">
        <v>1897</v>
      </c>
      <c r="D625" s="190">
        <v>67241498</v>
      </c>
      <c r="E625" s="191">
        <v>366010560000</v>
      </c>
      <c r="F625" s="190" t="s">
        <v>5321</v>
      </c>
      <c r="G625" s="190" t="s">
        <v>1886</v>
      </c>
      <c r="H625" s="192" t="s">
        <v>1883</v>
      </c>
      <c r="I625" s="193" t="s">
        <v>1892</v>
      </c>
      <c r="J625" s="198"/>
      <c r="K625"/>
      <c r="L625" s="194"/>
      <c r="M625" s="159" t="s">
        <v>1885</v>
      </c>
      <c r="N625"/>
      <c r="O625" s="194"/>
      <c r="P625" t="s">
        <v>261</v>
      </c>
      <c r="Q625" s="192"/>
      <c r="R625" s="199" t="str">
        <f>IF(promesas[[#This Row],[Fecha de Pago]]="", "", TEXT(promesas[[#This Row],[Fecha de Pago]], "mmm"))</f>
        <v/>
      </c>
      <c r="S625" s="12" t="str">
        <f>IF(promesas[[#This Row],[Fecha  promesa de pago]]="", "", TEXT(promesas[[#This Row],[Fecha  promesa de pago]], "mmm"))</f>
        <v/>
      </c>
      <c r="T625" s="13" t="str">
        <f>IF(promesas[[#This Row],[Fecha de Pago]]="", "", TEXT(promesas[[#This Row],[Fecha de Pago]], "dd/mmm"))</f>
        <v/>
      </c>
      <c r="U625" s="13" t="str">
        <f>IF(promesas[[#This Row],[Fecha  promesa de pago]]="", "", TEXT(promesas[[#This Row],[Fecha  promesa de pago]], "dd/mmm"))</f>
        <v/>
      </c>
      <c r="V625" s="14" t="str">
        <f>IF(LEN(TRIM(promesas[[#This Row],[Fecha  promesa de pago]]))&gt;0,1,"")</f>
        <v/>
      </c>
      <c r="W625" s="14" t="str">
        <f>IF(LEN(TRIM(promesas[[#This Row],[Fecha de Pago]]))&gt;0,1,"")</f>
        <v/>
      </c>
    </row>
    <row r="626" spans="1:23" ht="15.75" customHeight="1" x14ac:dyDescent="0.25">
      <c r="A626" s="11" t="str">
        <f>TEXT(promesas[[#This Row],[Marca temporal]],"dd/mmm")</f>
        <v>14/may</v>
      </c>
      <c r="B626" s="189">
        <v>46156.622023680553</v>
      </c>
      <c r="C626" s="190" t="s">
        <v>1897</v>
      </c>
      <c r="D626" s="190">
        <v>67286431</v>
      </c>
      <c r="E626" s="191">
        <v>364009800000</v>
      </c>
      <c r="F626" s="190" t="s">
        <v>5331</v>
      </c>
      <c r="G626" s="190" t="s">
        <v>1886</v>
      </c>
      <c r="H626" s="192" t="s">
        <v>1883</v>
      </c>
      <c r="I626" s="193" t="s">
        <v>1893</v>
      </c>
      <c r="J626" s="198"/>
      <c r="K626"/>
      <c r="L626" s="194"/>
      <c r="M626" s="159" t="s">
        <v>1885</v>
      </c>
      <c r="N626"/>
      <c r="O626" s="194"/>
      <c r="P626" t="s">
        <v>261</v>
      </c>
      <c r="Q626" s="192"/>
      <c r="R626" s="199" t="str">
        <f>IF(promesas[[#This Row],[Fecha de Pago]]="", "", TEXT(promesas[[#This Row],[Fecha de Pago]], "mmm"))</f>
        <v/>
      </c>
      <c r="S626" s="12" t="str">
        <f>IF(promesas[[#This Row],[Fecha  promesa de pago]]="", "", TEXT(promesas[[#This Row],[Fecha  promesa de pago]], "mmm"))</f>
        <v/>
      </c>
      <c r="T626" s="13" t="str">
        <f>IF(promesas[[#This Row],[Fecha de Pago]]="", "", TEXT(promesas[[#This Row],[Fecha de Pago]], "dd/mmm"))</f>
        <v/>
      </c>
      <c r="U626" s="13" t="str">
        <f>IF(promesas[[#This Row],[Fecha  promesa de pago]]="", "", TEXT(promesas[[#This Row],[Fecha  promesa de pago]], "dd/mmm"))</f>
        <v/>
      </c>
      <c r="V626" s="14" t="str">
        <f>IF(LEN(TRIM(promesas[[#This Row],[Fecha  promesa de pago]]))&gt;0,1,"")</f>
        <v/>
      </c>
      <c r="W626" s="14" t="str">
        <f>IF(LEN(TRIM(promesas[[#This Row],[Fecha de Pago]]))&gt;0,1,"")</f>
        <v/>
      </c>
    </row>
    <row r="627" spans="1:23" ht="15.75" customHeight="1" x14ac:dyDescent="0.25">
      <c r="A627" s="11" t="str">
        <f>TEXT(promesas[[#This Row],[Marca temporal]],"dd/mmm")</f>
        <v>14/may</v>
      </c>
      <c r="B627" s="189">
        <v>46156.623595081022</v>
      </c>
      <c r="C627" s="190" t="s">
        <v>1897</v>
      </c>
      <c r="D627" s="190">
        <v>67322843</v>
      </c>
      <c r="E627" s="191">
        <v>355372380000</v>
      </c>
      <c r="F627" s="190" t="s">
        <v>1212</v>
      </c>
      <c r="G627" s="190" t="s">
        <v>1886</v>
      </c>
      <c r="H627" s="192" t="s">
        <v>1883</v>
      </c>
      <c r="I627" s="193" t="s">
        <v>1892</v>
      </c>
      <c r="J627" s="198"/>
      <c r="K627"/>
      <c r="L627" s="194"/>
      <c r="M627" s="159" t="s">
        <v>1885</v>
      </c>
      <c r="N627"/>
      <c r="O627" s="194"/>
      <c r="P627" s="159" t="s">
        <v>66</v>
      </c>
      <c r="Q627" s="192"/>
      <c r="R627" s="199" t="str">
        <f>IF(promesas[[#This Row],[Fecha de Pago]]="", "", TEXT(promesas[[#This Row],[Fecha de Pago]], "mmm"))</f>
        <v/>
      </c>
      <c r="S627" s="12" t="str">
        <f>IF(promesas[[#This Row],[Fecha  promesa de pago]]="", "", TEXT(promesas[[#This Row],[Fecha  promesa de pago]], "mmm"))</f>
        <v/>
      </c>
      <c r="T627" s="13" t="str">
        <f>IF(promesas[[#This Row],[Fecha de Pago]]="", "", TEXT(promesas[[#This Row],[Fecha de Pago]], "dd/mmm"))</f>
        <v/>
      </c>
      <c r="U627" s="13" t="str">
        <f>IF(promesas[[#This Row],[Fecha  promesa de pago]]="", "", TEXT(promesas[[#This Row],[Fecha  promesa de pago]], "dd/mmm"))</f>
        <v/>
      </c>
      <c r="V627" s="14" t="str">
        <f>IF(LEN(TRIM(promesas[[#This Row],[Fecha  promesa de pago]]))&gt;0,1,"")</f>
        <v/>
      </c>
      <c r="W627" s="14" t="str">
        <f>IF(LEN(TRIM(promesas[[#This Row],[Fecha de Pago]]))&gt;0,1,"")</f>
        <v/>
      </c>
    </row>
    <row r="628" spans="1:23" ht="15.75" customHeight="1" x14ac:dyDescent="0.25">
      <c r="A628" s="11" t="str">
        <f>TEXT(promesas[[#This Row],[Marca temporal]],"dd/mmm")</f>
        <v>14/may</v>
      </c>
      <c r="B628" s="189">
        <v>46156.624951030091</v>
      </c>
      <c r="C628" s="190" t="s">
        <v>1897</v>
      </c>
      <c r="D628" s="190">
        <v>67336577</v>
      </c>
      <c r="E628" s="191">
        <v>354379990000</v>
      </c>
      <c r="F628" s="190" t="s">
        <v>1252</v>
      </c>
      <c r="G628" s="190" t="s">
        <v>1886</v>
      </c>
      <c r="H628" s="192" t="s">
        <v>16</v>
      </c>
      <c r="I628" s="193" t="s">
        <v>1892</v>
      </c>
      <c r="J628" s="198"/>
      <c r="K628"/>
      <c r="L628" s="194"/>
      <c r="M628" s="159" t="s">
        <v>1885</v>
      </c>
      <c r="N628"/>
      <c r="O628" s="194"/>
      <c r="P628" s="159" t="s">
        <v>66</v>
      </c>
      <c r="Q628" s="192"/>
      <c r="R628" s="199" t="str">
        <f>IF(promesas[[#This Row],[Fecha de Pago]]="", "", TEXT(promesas[[#This Row],[Fecha de Pago]], "mmm"))</f>
        <v/>
      </c>
      <c r="S628" s="12" t="str">
        <f>IF(promesas[[#This Row],[Fecha  promesa de pago]]="", "", TEXT(promesas[[#This Row],[Fecha  promesa de pago]], "mmm"))</f>
        <v/>
      </c>
      <c r="T628" s="13" t="str">
        <f>IF(promesas[[#This Row],[Fecha de Pago]]="", "", TEXT(promesas[[#This Row],[Fecha de Pago]], "dd/mmm"))</f>
        <v/>
      </c>
      <c r="U628" s="13" t="str">
        <f>IF(promesas[[#This Row],[Fecha  promesa de pago]]="", "", TEXT(promesas[[#This Row],[Fecha  promesa de pago]], "dd/mmm"))</f>
        <v/>
      </c>
      <c r="V628" s="14" t="str">
        <f>IF(LEN(TRIM(promesas[[#This Row],[Fecha  promesa de pago]]))&gt;0,1,"")</f>
        <v/>
      </c>
      <c r="W628" s="14" t="str">
        <f>IF(LEN(TRIM(promesas[[#This Row],[Fecha de Pago]]))&gt;0,1,"")</f>
        <v/>
      </c>
    </row>
    <row r="629" spans="1:23" ht="15.75" customHeight="1" x14ac:dyDescent="0.25">
      <c r="A629" s="11" t="str">
        <f>TEXT(promesas[[#This Row],[Marca temporal]],"dd/mmm")</f>
        <v>14/may</v>
      </c>
      <c r="B629" s="189">
        <v>46156.62718398148</v>
      </c>
      <c r="C629" s="190" t="s">
        <v>1897</v>
      </c>
      <c r="D629" s="190">
        <v>67353215</v>
      </c>
      <c r="E629" s="191">
        <v>361048040000</v>
      </c>
      <c r="F629" s="190" t="s">
        <v>5340</v>
      </c>
      <c r="G629" s="190" t="s">
        <v>1886</v>
      </c>
      <c r="H629" s="192" t="s">
        <v>1883</v>
      </c>
      <c r="I629" s="193" t="s">
        <v>1887</v>
      </c>
      <c r="J629" s="198"/>
      <c r="K629"/>
      <c r="L629" s="194"/>
      <c r="M629" s="159" t="s">
        <v>1885</v>
      </c>
      <c r="N629"/>
      <c r="O629" s="194"/>
      <c r="P629" s="159" t="s">
        <v>66</v>
      </c>
      <c r="Q629" s="192"/>
      <c r="R629" s="199" t="str">
        <f>IF(promesas[[#This Row],[Fecha de Pago]]="", "", TEXT(promesas[[#This Row],[Fecha de Pago]], "mmm"))</f>
        <v/>
      </c>
      <c r="S629" s="12" t="str">
        <f>IF(promesas[[#This Row],[Fecha  promesa de pago]]="", "", TEXT(promesas[[#This Row],[Fecha  promesa de pago]], "mmm"))</f>
        <v/>
      </c>
      <c r="T629" s="13" t="str">
        <f>IF(promesas[[#This Row],[Fecha de Pago]]="", "", TEXT(promesas[[#This Row],[Fecha de Pago]], "dd/mmm"))</f>
        <v/>
      </c>
      <c r="U629" s="13" t="str">
        <f>IF(promesas[[#This Row],[Fecha  promesa de pago]]="", "", TEXT(promesas[[#This Row],[Fecha  promesa de pago]], "dd/mmm"))</f>
        <v/>
      </c>
      <c r="V629" s="14" t="str">
        <f>IF(LEN(TRIM(promesas[[#This Row],[Fecha  promesa de pago]]))&gt;0,1,"")</f>
        <v/>
      </c>
      <c r="W629" s="14" t="str">
        <f>IF(LEN(TRIM(promesas[[#This Row],[Fecha de Pago]]))&gt;0,1,"")</f>
        <v/>
      </c>
    </row>
    <row r="630" spans="1:23" ht="15.75" customHeight="1" x14ac:dyDescent="0.25">
      <c r="A630" s="11" t="str">
        <f>TEXT(promesas[[#This Row],[Marca temporal]],"dd/mmm")</f>
        <v>14/may</v>
      </c>
      <c r="B630" s="189">
        <v>46156.633163321763</v>
      </c>
      <c r="C630" s="190" t="s">
        <v>1897</v>
      </c>
      <c r="D630" s="190">
        <v>67394428</v>
      </c>
      <c r="E630" s="191">
        <v>365088760000</v>
      </c>
      <c r="F630" s="190" t="s">
        <v>5346</v>
      </c>
      <c r="G630" s="190" t="s">
        <v>1886</v>
      </c>
      <c r="H630" s="192" t="s">
        <v>1891</v>
      </c>
      <c r="I630" s="193" t="s">
        <v>1884</v>
      </c>
      <c r="J630" s="198"/>
      <c r="K630" s="161">
        <v>46160</v>
      </c>
      <c r="L630" s="169">
        <v>22</v>
      </c>
      <c r="M630" s="159" t="s">
        <v>1885</v>
      </c>
      <c r="N630"/>
      <c r="O630" s="194"/>
      <c r="P630" s="159" t="s">
        <v>66</v>
      </c>
      <c r="Q630" s="192"/>
      <c r="R630" s="199" t="str">
        <f>IF(promesas[[#This Row],[Fecha de Pago]]="", "", TEXT(promesas[[#This Row],[Fecha de Pago]], "mmm"))</f>
        <v/>
      </c>
      <c r="S630" s="12" t="str">
        <f>IF(promesas[[#This Row],[Fecha  promesa de pago]]="", "", TEXT(promesas[[#This Row],[Fecha  promesa de pago]], "mmm"))</f>
        <v>may</v>
      </c>
      <c r="T630" s="13" t="str">
        <f>IF(promesas[[#This Row],[Fecha de Pago]]="", "", TEXT(promesas[[#This Row],[Fecha de Pago]], "dd/mmm"))</f>
        <v/>
      </c>
      <c r="U630" s="13" t="str">
        <f>IF(promesas[[#This Row],[Fecha  promesa de pago]]="", "", TEXT(promesas[[#This Row],[Fecha  promesa de pago]], "dd/mmm"))</f>
        <v>18/may</v>
      </c>
      <c r="V630" s="14">
        <f>IF(LEN(TRIM(promesas[[#This Row],[Fecha  promesa de pago]]))&gt;0,1,"")</f>
        <v>1</v>
      </c>
      <c r="W630" s="14" t="str">
        <f>IF(LEN(TRIM(promesas[[#This Row],[Fecha de Pago]]))&gt;0,1,"")</f>
        <v/>
      </c>
    </row>
    <row r="631" spans="1:23" ht="15.75" customHeight="1" x14ac:dyDescent="0.25">
      <c r="A631" s="11" t="str">
        <f>TEXT(promesas[[#This Row],[Marca temporal]],"dd/mmm")</f>
        <v>14/may</v>
      </c>
      <c r="B631" s="189">
        <v>46156.634957349539</v>
      </c>
      <c r="C631" s="190" t="s">
        <v>1897</v>
      </c>
      <c r="D631" s="190">
        <v>67505466</v>
      </c>
      <c r="E631" s="191">
        <v>351358960000</v>
      </c>
      <c r="F631" s="190" t="s">
        <v>5355</v>
      </c>
      <c r="G631" s="190" t="s">
        <v>1886</v>
      </c>
      <c r="H631" s="192" t="s">
        <v>1883</v>
      </c>
      <c r="I631" s="193" t="s">
        <v>1892</v>
      </c>
      <c r="J631" s="198"/>
      <c r="K631"/>
      <c r="L631" s="194"/>
      <c r="M631" s="159" t="s">
        <v>1885</v>
      </c>
      <c r="N631"/>
      <c r="O631" s="194"/>
      <c r="P631" t="s">
        <v>261</v>
      </c>
      <c r="Q631" s="192"/>
      <c r="R631" s="199" t="str">
        <f>IF(promesas[[#This Row],[Fecha de Pago]]="", "", TEXT(promesas[[#This Row],[Fecha de Pago]], "mmm"))</f>
        <v/>
      </c>
      <c r="S631" s="12" t="str">
        <f>IF(promesas[[#This Row],[Fecha  promesa de pago]]="", "", TEXT(promesas[[#This Row],[Fecha  promesa de pago]], "mmm"))</f>
        <v/>
      </c>
      <c r="T631" s="13" t="str">
        <f>IF(promesas[[#This Row],[Fecha de Pago]]="", "", TEXT(promesas[[#This Row],[Fecha de Pago]], "dd/mmm"))</f>
        <v/>
      </c>
      <c r="U631" s="13" t="str">
        <f>IF(promesas[[#This Row],[Fecha  promesa de pago]]="", "", TEXT(promesas[[#This Row],[Fecha  promesa de pago]], "dd/mmm"))</f>
        <v/>
      </c>
      <c r="V631" s="14" t="str">
        <f>IF(LEN(TRIM(promesas[[#This Row],[Fecha  promesa de pago]]))&gt;0,1,"")</f>
        <v/>
      </c>
      <c r="W631" s="14" t="str">
        <f>IF(LEN(TRIM(promesas[[#This Row],[Fecha de Pago]]))&gt;0,1,"")</f>
        <v/>
      </c>
    </row>
    <row r="632" spans="1:23" ht="15.75" customHeight="1" x14ac:dyDescent="0.25">
      <c r="A632" s="11" t="str">
        <f>TEXT(promesas[[#This Row],[Marca temporal]],"dd/mmm")</f>
        <v>14/may</v>
      </c>
      <c r="B632" s="189">
        <v>46156.637396481485</v>
      </c>
      <c r="C632" s="190" t="s">
        <v>1897</v>
      </c>
      <c r="D632" s="190">
        <v>67517166</v>
      </c>
      <c r="E632" s="191">
        <v>361037260000</v>
      </c>
      <c r="F632" s="190" t="s">
        <v>4067</v>
      </c>
      <c r="G632" s="190" t="s">
        <v>1886</v>
      </c>
      <c r="H632" s="192" t="s">
        <v>1883</v>
      </c>
      <c r="I632" s="193" t="s">
        <v>1892</v>
      </c>
      <c r="J632" s="198"/>
      <c r="K632"/>
      <c r="L632" s="194"/>
      <c r="M632" s="159" t="s">
        <v>1885</v>
      </c>
      <c r="N632"/>
      <c r="O632" s="194"/>
      <c r="P632" s="159" t="s">
        <v>66</v>
      </c>
      <c r="Q632" s="192"/>
      <c r="R632" s="199" t="str">
        <f>IF(promesas[[#This Row],[Fecha de Pago]]="", "", TEXT(promesas[[#This Row],[Fecha de Pago]], "mmm"))</f>
        <v/>
      </c>
      <c r="S632" s="12" t="str">
        <f>IF(promesas[[#This Row],[Fecha  promesa de pago]]="", "", TEXT(promesas[[#This Row],[Fecha  promesa de pago]], "mmm"))</f>
        <v/>
      </c>
      <c r="T632" s="13" t="str">
        <f>IF(promesas[[#This Row],[Fecha de Pago]]="", "", TEXT(promesas[[#This Row],[Fecha de Pago]], "dd/mmm"))</f>
        <v/>
      </c>
      <c r="U632" s="13" t="str">
        <f>IF(promesas[[#This Row],[Fecha  promesa de pago]]="", "", TEXT(promesas[[#This Row],[Fecha  promesa de pago]], "dd/mmm"))</f>
        <v/>
      </c>
      <c r="V632" s="14" t="str">
        <f>IF(LEN(TRIM(promesas[[#This Row],[Fecha  promesa de pago]]))&gt;0,1,"")</f>
        <v/>
      </c>
      <c r="W632" s="14" t="str">
        <f>IF(LEN(TRIM(promesas[[#This Row],[Fecha de Pago]]))&gt;0,1,"")</f>
        <v/>
      </c>
    </row>
    <row r="633" spans="1:23" ht="15.75" customHeight="1" x14ac:dyDescent="0.25">
      <c r="A633" s="11" t="str">
        <f>TEXT(promesas[[#This Row],[Marca temporal]],"dd/mmm")</f>
        <v>14/may</v>
      </c>
      <c r="B633" s="189">
        <v>46156.641180127313</v>
      </c>
      <c r="C633" s="190" t="s">
        <v>1897</v>
      </c>
      <c r="D633" s="190">
        <v>67529215</v>
      </c>
      <c r="E633" s="191">
        <v>365056880000</v>
      </c>
      <c r="F633" s="190" t="s">
        <v>5364</v>
      </c>
      <c r="G633" s="190" t="s">
        <v>1886</v>
      </c>
      <c r="H633" s="192" t="s">
        <v>1883</v>
      </c>
      <c r="I633" s="193" t="s">
        <v>1893</v>
      </c>
      <c r="J633" s="198"/>
      <c r="K633"/>
      <c r="L633" s="194"/>
      <c r="M633" s="159" t="s">
        <v>1885</v>
      </c>
      <c r="N633"/>
      <c r="O633" s="194"/>
      <c r="P633" s="159" t="s">
        <v>66</v>
      </c>
      <c r="Q633" s="192"/>
      <c r="R633" s="199" t="str">
        <f>IF(promesas[[#This Row],[Fecha de Pago]]="", "", TEXT(promesas[[#This Row],[Fecha de Pago]], "mmm"))</f>
        <v/>
      </c>
      <c r="S633" s="12" t="str">
        <f>IF(promesas[[#This Row],[Fecha  promesa de pago]]="", "", TEXT(promesas[[#This Row],[Fecha  promesa de pago]], "mmm"))</f>
        <v/>
      </c>
      <c r="T633" s="13" t="str">
        <f>IF(promesas[[#This Row],[Fecha de Pago]]="", "", TEXT(promesas[[#This Row],[Fecha de Pago]], "dd/mmm"))</f>
        <v/>
      </c>
      <c r="U633" s="13" t="str">
        <f>IF(promesas[[#This Row],[Fecha  promesa de pago]]="", "", TEXT(promesas[[#This Row],[Fecha  promesa de pago]], "dd/mmm"))</f>
        <v/>
      </c>
      <c r="V633" s="14" t="str">
        <f>IF(LEN(TRIM(promesas[[#This Row],[Fecha  promesa de pago]]))&gt;0,1,"")</f>
        <v/>
      </c>
      <c r="W633" s="14" t="str">
        <f>IF(LEN(TRIM(promesas[[#This Row],[Fecha de Pago]]))&gt;0,1,"")</f>
        <v/>
      </c>
    </row>
    <row r="634" spans="1:23" ht="15.75" customHeight="1" x14ac:dyDescent="0.25">
      <c r="A634" s="11" t="str">
        <f>TEXT(promesas[[#This Row],[Marca temporal]],"dd/mmm")</f>
        <v>14/may</v>
      </c>
      <c r="B634" s="189">
        <v>46156.643908182872</v>
      </c>
      <c r="C634" s="190" t="s">
        <v>1897</v>
      </c>
      <c r="D634" s="190">
        <v>67549384</v>
      </c>
      <c r="E634" s="191">
        <v>367053310000</v>
      </c>
      <c r="F634" s="190" t="s">
        <v>5368</v>
      </c>
      <c r="G634" s="190" t="s">
        <v>1886</v>
      </c>
      <c r="H634" s="192" t="s">
        <v>1883</v>
      </c>
      <c r="I634" s="193" t="s">
        <v>1887</v>
      </c>
      <c r="J634" s="198"/>
      <c r="K634"/>
      <c r="L634" s="194"/>
      <c r="M634" s="159" t="s">
        <v>1885</v>
      </c>
      <c r="N634"/>
      <c r="O634" s="194"/>
      <c r="P634" s="159" t="s">
        <v>66</v>
      </c>
      <c r="Q634" s="192"/>
      <c r="R634" s="199" t="str">
        <f>IF(promesas[[#This Row],[Fecha de Pago]]="", "", TEXT(promesas[[#This Row],[Fecha de Pago]], "mmm"))</f>
        <v/>
      </c>
      <c r="S634" s="12" t="str">
        <f>IF(promesas[[#This Row],[Fecha  promesa de pago]]="", "", TEXT(promesas[[#This Row],[Fecha  promesa de pago]], "mmm"))</f>
        <v/>
      </c>
      <c r="T634" s="13" t="str">
        <f>IF(promesas[[#This Row],[Fecha de Pago]]="", "", TEXT(promesas[[#This Row],[Fecha de Pago]], "dd/mmm"))</f>
        <v/>
      </c>
      <c r="U634" s="13" t="str">
        <f>IF(promesas[[#This Row],[Fecha  promesa de pago]]="", "", TEXT(promesas[[#This Row],[Fecha  promesa de pago]], "dd/mmm"))</f>
        <v/>
      </c>
      <c r="V634" s="14" t="str">
        <f>IF(LEN(TRIM(promesas[[#This Row],[Fecha  promesa de pago]]))&gt;0,1,"")</f>
        <v/>
      </c>
      <c r="W634" s="14" t="str">
        <f>IF(LEN(TRIM(promesas[[#This Row],[Fecha de Pago]]))&gt;0,1,"")</f>
        <v/>
      </c>
    </row>
    <row r="635" spans="1:23" ht="15.75" customHeight="1" x14ac:dyDescent="0.25">
      <c r="A635" s="11" t="str">
        <f>TEXT(promesas[[#This Row],[Marca temporal]],"dd/mmm")</f>
        <v>14/may</v>
      </c>
      <c r="B635" s="189">
        <v>46156.646278796296</v>
      </c>
      <c r="C635" s="190" t="s">
        <v>1897</v>
      </c>
      <c r="D635" s="190">
        <v>67576042</v>
      </c>
      <c r="E635" s="191">
        <v>365049820000</v>
      </c>
      <c r="F635" s="190" t="s">
        <v>5377</v>
      </c>
      <c r="G635" s="190" t="s">
        <v>1886</v>
      </c>
      <c r="H635" s="192" t="s">
        <v>1883</v>
      </c>
      <c r="I635" s="193" t="s">
        <v>1893</v>
      </c>
      <c r="J635" s="198"/>
      <c r="K635"/>
      <c r="L635" s="194"/>
      <c r="M635" s="159" t="s">
        <v>1885</v>
      </c>
      <c r="N635"/>
      <c r="O635" s="194"/>
      <c r="P635" s="159" t="s">
        <v>66</v>
      </c>
      <c r="Q635" s="192"/>
      <c r="R635" s="199" t="str">
        <f>IF(promesas[[#This Row],[Fecha de Pago]]="", "", TEXT(promesas[[#This Row],[Fecha de Pago]], "mmm"))</f>
        <v/>
      </c>
      <c r="S635" s="12" t="str">
        <f>IF(promesas[[#This Row],[Fecha  promesa de pago]]="", "", TEXT(promesas[[#This Row],[Fecha  promesa de pago]], "mmm"))</f>
        <v/>
      </c>
      <c r="T635" s="13" t="str">
        <f>IF(promesas[[#This Row],[Fecha de Pago]]="", "", TEXT(promesas[[#This Row],[Fecha de Pago]], "dd/mmm"))</f>
        <v/>
      </c>
      <c r="U635" s="13" t="str">
        <f>IF(promesas[[#This Row],[Fecha  promesa de pago]]="", "", TEXT(promesas[[#This Row],[Fecha  promesa de pago]], "dd/mmm"))</f>
        <v/>
      </c>
      <c r="V635" s="14" t="str">
        <f>IF(LEN(TRIM(promesas[[#This Row],[Fecha  promesa de pago]]))&gt;0,1,"")</f>
        <v/>
      </c>
      <c r="W635" s="14" t="str">
        <f>IF(LEN(TRIM(promesas[[#This Row],[Fecha de Pago]]))&gt;0,1,"")</f>
        <v/>
      </c>
    </row>
    <row r="636" spans="1:23" ht="15.75" customHeight="1" x14ac:dyDescent="0.25">
      <c r="A636" s="11" t="str">
        <f>TEXT(promesas[[#This Row],[Marca temporal]],"dd/mmm")</f>
        <v>14/may</v>
      </c>
      <c r="B636" s="189">
        <v>46156.650419884259</v>
      </c>
      <c r="C636" s="190" t="s">
        <v>1897</v>
      </c>
      <c r="D636" s="190">
        <v>67631318</v>
      </c>
      <c r="E636" s="191">
        <v>366070150000</v>
      </c>
      <c r="F636" s="190" t="s">
        <v>5385</v>
      </c>
      <c r="G636" s="190" t="s">
        <v>1886</v>
      </c>
      <c r="H636" s="192" t="s">
        <v>1883</v>
      </c>
      <c r="I636" s="193" t="s">
        <v>1887</v>
      </c>
      <c r="J636" s="198"/>
      <c r="K636"/>
      <c r="L636" s="194"/>
      <c r="M636" s="159" t="s">
        <v>1885</v>
      </c>
      <c r="N636"/>
      <c r="O636" s="194"/>
      <c r="P636" s="159" t="s">
        <v>66</v>
      </c>
      <c r="Q636" s="192"/>
      <c r="R636" s="199" t="str">
        <f>IF(promesas[[#This Row],[Fecha de Pago]]="", "", TEXT(promesas[[#This Row],[Fecha de Pago]], "mmm"))</f>
        <v/>
      </c>
      <c r="S636" s="12" t="str">
        <f>IF(promesas[[#This Row],[Fecha  promesa de pago]]="", "", TEXT(promesas[[#This Row],[Fecha  promesa de pago]], "mmm"))</f>
        <v/>
      </c>
      <c r="T636" s="13" t="str">
        <f>IF(promesas[[#This Row],[Fecha de Pago]]="", "", TEXT(promesas[[#This Row],[Fecha de Pago]], "dd/mmm"))</f>
        <v/>
      </c>
      <c r="U636" s="13" t="str">
        <f>IF(promesas[[#This Row],[Fecha  promesa de pago]]="", "", TEXT(promesas[[#This Row],[Fecha  promesa de pago]], "dd/mmm"))</f>
        <v/>
      </c>
      <c r="V636" s="14" t="str">
        <f>IF(LEN(TRIM(promesas[[#This Row],[Fecha  promesa de pago]]))&gt;0,1,"")</f>
        <v/>
      </c>
      <c r="W636" s="14" t="str">
        <f>IF(LEN(TRIM(promesas[[#This Row],[Fecha de Pago]]))&gt;0,1,"")</f>
        <v/>
      </c>
    </row>
    <row r="637" spans="1:23" ht="15.75" customHeight="1" x14ac:dyDescent="0.25">
      <c r="A637" s="11" t="str">
        <f>TEXT(promesas[[#This Row],[Marca temporal]],"dd/mmm")</f>
        <v>14/may</v>
      </c>
      <c r="B637" s="189">
        <v>46156.661137974537</v>
      </c>
      <c r="C637" s="190" t="s">
        <v>1897</v>
      </c>
      <c r="D637" s="190">
        <v>67752319</v>
      </c>
      <c r="E637" s="191">
        <v>367091090000</v>
      </c>
      <c r="F637" s="190" t="s">
        <v>5400</v>
      </c>
      <c r="G637" s="190" t="s">
        <v>1886</v>
      </c>
      <c r="H637" s="192" t="s">
        <v>1883</v>
      </c>
      <c r="I637" s="193" t="s">
        <v>1887</v>
      </c>
      <c r="J637" s="198"/>
      <c r="K637"/>
      <c r="L637" s="194"/>
      <c r="M637" s="159" t="s">
        <v>1885</v>
      </c>
      <c r="N637"/>
      <c r="O637" s="194"/>
      <c r="P637" s="159" t="s">
        <v>66</v>
      </c>
      <c r="Q637" s="192"/>
      <c r="R637" s="199" t="str">
        <f>IF(promesas[[#This Row],[Fecha de Pago]]="", "", TEXT(promesas[[#This Row],[Fecha de Pago]], "mmm"))</f>
        <v/>
      </c>
      <c r="S637" s="12" t="str">
        <f>IF(promesas[[#This Row],[Fecha  promesa de pago]]="", "", TEXT(promesas[[#This Row],[Fecha  promesa de pago]], "mmm"))</f>
        <v/>
      </c>
      <c r="T637" s="13" t="str">
        <f>IF(promesas[[#This Row],[Fecha de Pago]]="", "", TEXT(promesas[[#This Row],[Fecha de Pago]], "dd/mmm"))</f>
        <v/>
      </c>
      <c r="U637" s="13" t="str">
        <f>IF(promesas[[#This Row],[Fecha  promesa de pago]]="", "", TEXT(promesas[[#This Row],[Fecha  promesa de pago]], "dd/mmm"))</f>
        <v/>
      </c>
      <c r="V637" s="14" t="str">
        <f>IF(LEN(TRIM(promesas[[#This Row],[Fecha  promesa de pago]]))&gt;0,1,"")</f>
        <v/>
      </c>
      <c r="W637" s="14" t="str">
        <f>IF(LEN(TRIM(promesas[[#This Row],[Fecha de Pago]]))&gt;0,1,"")</f>
        <v/>
      </c>
    </row>
    <row r="638" spans="1:23" ht="15.75" customHeight="1" x14ac:dyDescent="0.25">
      <c r="A638" s="11" t="str">
        <f>TEXT(promesas[[#This Row],[Marca temporal]],"dd/mmm")</f>
        <v>14/may</v>
      </c>
      <c r="B638" s="189">
        <v>46156.664571562505</v>
      </c>
      <c r="C638" s="190" t="s">
        <v>1897</v>
      </c>
      <c r="D638" s="190">
        <v>67795397</v>
      </c>
      <c r="E638" s="191">
        <v>364059480000</v>
      </c>
      <c r="F638" s="190" t="s">
        <v>5406</v>
      </c>
      <c r="G638" s="190" t="s">
        <v>1886</v>
      </c>
      <c r="H638" s="192" t="s">
        <v>16</v>
      </c>
      <c r="I638" s="193" t="s">
        <v>1893</v>
      </c>
      <c r="J638" s="198"/>
      <c r="K638"/>
      <c r="L638" s="194"/>
      <c r="M638" s="159" t="s">
        <v>1885</v>
      </c>
      <c r="N638"/>
      <c r="O638" s="194"/>
      <c r="P638" s="159" t="s">
        <v>66</v>
      </c>
      <c r="Q638" s="192"/>
      <c r="R638" s="199" t="str">
        <f>IF(promesas[[#This Row],[Fecha de Pago]]="", "", TEXT(promesas[[#This Row],[Fecha de Pago]], "mmm"))</f>
        <v/>
      </c>
      <c r="S638" s="12" t="str">
        <f>IF(promesas[[#This Row],[Fecha  promesa de pago]]="", "", TEXT(promesas[[#This Row],[Fecha  promesa de pago]], "mmm"))</f>
        <v/>
      </c>
      <c r="T638" s="13" t="str">
        <f>IF(promesas[[#This Row],[Fecha de Pago]]="", "", TEXT(promesas[[#This Row],[Fecha de Pago]], "dd/mmm"))</f>
        <v/>
      </c>
      <c r="U638" s="13" t="str">
        <f>IF(promesas[[#This Row],[Fecha  promesa de pago]]="", "", TEXT(promesas[[#This Row],[Fecha  promesa de pago]], "dd/mmm"))</f>
        <v/>
      </c>
      <c r="V638" s="14" t="str">
        <f>IF(LEN(TRIM(promesas[[#This Row],[Fecha  promesa de pago]]))&gt;0,1,"")</f>
        <v/>
      </c>
      <c r="W638" s="14" t="str">
        <f>IF(LEN(TRIM(promesas[[#This Row],[Fecha de Pago]]))&gt;0,1,"")</f>
        <v/>
      </c>
    </row>
    <row r="639" spans="1:23" ht="15.75" customHeight="1" x14ac:dyDescent="0.25">
      <c r="A639" s="11" t="str">
        <f>TEXT(promesas[[#This Row],[Marca temporal]],"dd/mmm")</f>
        <v>14/may</v>
      </c>
      <c r="B639" s="189">
        <v>46156.668295451389</v>
      </c>
      <c r="C639" s="190" t="s">
        <v>1897</v>
      </c>
      <c r="D639" s="190">
        <v>67848077</v>
      </c>
      <c r="E639" s="191">
        <v>206053820000</v>
      </c>
      <c r="F639" s="190" t="s">
        <v>5414</v>
      </c>
      <c r="G639" s="190" t="s">
        <v>1886</v>
      </c>
      <c r="H639" s="192" t="s">
        <v>1883</v>
      </c>
      <c r="I639" s="193" t="s">
        <v>1887</v>
      </c>
      <c r="J639" s="198"/>
      <c r="K639"/>
      <c r="L639" s="194"/>
      <c r="M639" s="159" t="s">
        <v>1885</v>
      </c>
      <c r="N639"/>
      <c r="O639" s="194"/>
      <c r="P639" s="159" t="s">
        <v>66</v>
      </c>
      <c r="Q639" s="192"/>
      <c r="R639" s="199" t="str">
        <f>IF(promesas[[#This Row],[Fecha de Pago]]="", "", TEXT(promesas[[#This Row],[Fecha de Pago]], "mmm"))</f>
        <v/>
      </c>
      <c r="S639" s="12" t="str">
        <f>IF(promesas[[#This Row],[Fecha  promesa de pago]]="", "", TEXT(promesas[[#This Row],[Fecha  promesa de pago]], "mmm"))</f>
        <v/>
      </c>
      <c r="T639" s="13" t="str">
        <f>IF(promesas[[#This Row],[Fecha de Pago]]="", "", TEXT(promesas[[#This Row],[Fecha de Pago]], "dd/mmm"))</f>
        <v/>
      </c>
      <c r="U639" s="13" t="str">
        <f>IF(promesas[[#This Row],[Fecha  promesa de pago]]="", "", TEXT(promesas[[#This Row],[Fecha  promesa de pago]], "dd/mmm"))</f>
        <v/>
      </c>
      <c r="V639" s="14" t="str">
        <f>IF(LEN(TRIM(promesas[[#This Row],[Fecha  promesa de pago]]))&gt;0,1,"")</f>
        <v/>
      </c>
      <c r="W639" s="14" t="str">
        <f>IF(LEN(TRIM(promesas[[#This Row],[Fecha de Pago]]))&gt;0,1,"")</f>
        <v/>
      </c>
    </row>
    <row r="640" spans="1:23" ht="15.75" customHeight="1" x14ac:dyDescent="0.25">
      <c r="A640" s="11" t="str">
        <f>TEXT(promesas[[#This Row],[Marca temporal]],"dd/mmm")</f>
        <v>14/may</v>
      </c>
      <c r="B640" s="189">
        <v>46156.675649155091</v>
      </c>
      <c r="C640" s="190" t="s">
        <v>1897</v>
      </c>
      <c r="D640" s="190">
        <v>67890453</v>
      </c>
      <c r="E640" s="191">
        <v>365003380000</v>
      </c>
      <c r="F640" s="190" t="s">
        <v>5428</v>
      </c>
      <c r="G640" s="190" t="s">
        <v>1886</v>
      </c>
      <c r="H640" s="192" t="s">
        <v>1883</v>
      </c>
      <c r="I640" s="193" t="s">
        <v>1887</v>
      </c>
      <c r="J640" s="198"/>
      <c r="K640"/>
      <c r="L640" s="194"/>
      <c r="M640" s="159" t="s">
        <v>1885</v>
      </c>
      <c r="N640"/>
      <c r="O640" s="194"/>
      <c r="P640" t="s">
        <v>261</v>
      </c>
      <c r="Q640" s="192"/>
      <c r="R640" s="199" t="str">
        <f>IF(promesas[[#This Row],[Fecha de Pago]]="", "", TEXT(promesas[[#This Row],[Fecha de Pago]], "mmm"))</f>
        <v/>
      </c>
      <c r="S640" s="12" t="str">
        <f>IF(promesas[[#This Row],[Fecha  promesa de pago]]="", "", TEXT(promesas[[#This Row],[Fecha  promesa de pago]], "mmm"))</f>
        <v/>
      </c>
      <c r="T640" s="13" t="str">
        <f>IF(promesas[[#This Row],[Fecha de Pago]]="", "", TEXT(promesas[[#This Row],[Fecha de Pago]], "dd/mmm"))</f>
        <v/>
      </c>
      <c r="U640" s="13" t="str">
        <f>IF(promesas[[#This Row],[Fecha  promesa de pago]]="", "", TEXT(promesas[[#This Row],[Fecha  promesa de pago]], "dd/mmm"))</f>
        <v/>
      </c>
      <c r="V640" s="14" t="str">
        <f>IF(LEN(TRIM(promesas[[#This Row],[Fecha  promesa de pago]]))&gt;0,1,"")</f>
        <v/>
      </c>
      <c r="W640" s="14" t="str">
        <f>IF(LEN(TRIM(promesas[[#This Row],[Fecha de Pago]]))&gt;0,1,"")</f>
        <v/>
      </c>
    </row>
    <row r="641" spans="1:23" ht="15.75" customHeight="1" x14ac:dyDescent="0.25">
      <c r="A641" s="11" t="str">
        <f>TEXT(promesas[[#This Row],[Marca temporal]],"dd/mmm")</f>
        <v>14/may</v>
      </c>
      <c r="B641" s="189">
        <v>46156.718292222227</v>
      </c>
      <c r="C641" s="190" t="s">
        <v>1897</v>
      </c>
      <c r="D641" s="190">
        <v>67890543</v>
      </c>
      <c r="E641" s="191">
        <v>244013920000</v>
      </c>
      <c r="F641" s="190" t="s">
        <v>342</v>
      </c>
      <c r="G641" s="190" t="s">
        <v>1886</v>
      </c>
      <c r="H641" s="192" t="s">
        <v>1883</v>
      </c>
      <c r="I641" s="193" t="s">
        <v>1887</v>
      </c>
      <c r="J641" s="198"/>
      <c r="K641"/>
      <c r="L641" s="194"/>
      <c r="M641" s="159" t="s">
        <v>1885</v>
      </c>
      <c r="N641"/>
      <c r="O641" s="194"/>
      <c r="P641" t="s">
        <v>2230</v>
      </c>
      <c r="Q641" s="192"/>
      <c r="R641" s="199" t="str">
        <f>IF(promesas[[#This Row],[Fecha de Pago]]="", "", TEXT(promesas[[#This Row],[Fecha de Pago]], "mmm"))</f>
        <v/>
      </c>
      <c r="S641" s="12" t="str">
        <f>IF(promesas[[#This Row],[Fecha  promesa de pago]]="", "", TEXT(promesas[[#This Row],[Fecha  promesa de pago]], "mmm"))</f>
        <v/>
      </c>
      <c r="T641" s="13" t="str">
        <f>IF(promesas[[#This Row],[Fecha de Pago]]="", "", TEXT(promesas[[#This Row],[Fecha de Pago]], "dd/mmm"))</f>
        <v/>
      </c>
      <c r="U641" s="13" t="str">
        <f>IF(promesas[[#This Row],[Fecha  promesa de pago]]="", "", TEXT(promesas[[#This Row],[Fecha  promesa de pago]], "dd/mmm"))</f>
        <v/>
      </c>
      <c r="V641" s="14" t="str">
        <f>IF(LEN(TRIM(promesas[[#This Row],[Fecha  promesa de pago]]))&gt;0,1,"")</f>
        <v/>
      </c>
      <c r="W641" s="14" t="str">
        <f>IF(LEN(TRIM(promesas[[#This Row],[Fecha de Pago]]))&gt;0,1,"")</f>
        <v/>
      </c>
    </row>
    <row r="642" spans="1:23" ht="15.75" customHeight="1" x14ac:dyDescent="0.25">
      <c r="A642" s="11" t="str">
        <f>TEXT(promesas[[#This Row],[Marca temporal]],"dd/mmm")</f>
        <v>14/may</v>
      </c>
      <c r="B642" s="189">
        <v>46156.719773055556</v>
      </c>
      <c r="C642" s="190" t="s">
        <v>1897</v>
      </c>
      <c r="D642" s="190">
        <v>67899021</v>
      </c>
      <c r="E642" s="191">
        <v>362058960000</v>
      </c>
      <c r="F642" s="190" t="s">
        <v>4886</v>
      </c>
      <c r="G642" s="190" t="s">
        <v>1886</v>
      </c>
      <c r="H642" s="192" t="s">
        <v>1883</v>
      </c>
      <c r="I642" s="193" t="s">
        <v>1892</v>
      </c>
      <c r="J642" s="198"/>
      <c r="K642"/>
      <c r="L642" s="194"/>
      <c r="M642" s="159" t="s">
        <v>1885</v>
      </c>
      <c r="N642"/>
      <c r="O642" s="194"/>
      <c r="P642" s="159" t="s">
        <v>66</v>
      </c>
      <c r="Q642" s="192"/>
      <c r="R642" s="199" t="str">
        <f>IF(promesas[[#This Row],[Fecha de Pago]]="", "", TEXT(promesas[[#This Row],[Fecha de Pago]], "mmm"))</f>
        <v/>
      </c>
      <c r="S642" s="12" t="str">
        <f>IF(promesas[[#This Row],[Fecha  promesa de pago]]="", "", TEXT(promesas[[#This Row],[Fecha  promesa de pago]], "mmm"))</f>
        <v/>
      </c>
      <c r="T642" s="13" t="str">
        <f>IF(promesas[[#This Row],[Fecha de Pago]]="", "", TEXT(promesas[[#This Row],[Fecha de Pago]], "dd/mmm"))</f>
        <v/>
      </c>
      <c r="U642" s="13" t="str">
        <f>IF(promesas[[#This Row],[Fecha  promesa de pago]]="", "", TEXT(promesas[[#This Row],[Fecha  promesa de pago]], "dd/mmm"))</f>
        <v/>
      </c>
      <c r="V642" s="14" t="str">
        <f>IF(LEN(TRIM(promesas[[#This Row],[Fecha  promesa de pago]]))&gt;0,1,"")</f>
        <v/>
      </c>
      <c r="W642" s="14" t="str">
        <f>IF(LEN(TRIM(promesas[[#This Row],[Fecha de Pago]]))&gt;0,1,"")</f>
        <v/>
      </c>
    </row>
    <row r="643" spans="1:23" ht="15.75" customHeight="1" x14ac:dyDescent="0.25">
      <c r="A643" s="11" t="str">
        <f>TEXT(promesas[[#This Row],[Marca temporal]],"dd/mmm")</f>
        <v>14/may</v>
      </c>
      <c r="B643" s="189">
        <v>46156.722710104164</v>
      </c>
      <c r="C643" s="190" t="s">
        <v>1897</v>
      </c>
      <c r="D643" s="190">
        <v>67906485</v>
      </c>
      <c r="E643" s="191">
        <v>363083890000</v>
      </c>
      <c r="F643" s="190" t="s">
        <v>5432</v>
      </c>
      <c r="G643" s="190" t="s">
        <v>1886</v>
      </c>
      <c r="H643" s="192" t="s">
        <v>1883</v>
      </c>
      <c r="I643" s="193" t="s">
        <v>1887</v>
      </c>
      <c r="J643" s="198"/>
      <c r="K643"/>
      <c r="L643" s="194"/>
      <c r="M643" s="159" t="s">
        <v>1885</v>
      </c>
      <c r="N643"/>
      <c r="O643" s="194"/>
      <c r="P643" s="159" t="s">
        <v>66</v>
      </c>
      <c r="Q643" s="192"/>
      <c r="R643" s="199" t="str">
        <f>IF(promesas[[#This Row],[Fecha de Pago]]="", "", TEXT(promesas[[#This Row],[Fecha de Pago]], "mmm"))</f>
        <v/>
      </c>
      <c r="S643" s="12" t="str">
        <f>IF(promesas[[#This Row],[Fecha  promesa de pago]]="", "", TEXT(promesas[[#This Row],[Fecha  promesa de pago]], "mmm"))</f>
        <v/>
      </c>
      <c r="T643" s="13" t="str">
        <f>IF(promesas[[#This Row],[Fecha de Pago]]="", "", TEXT(promesas[[#This Row],[Fecha de Pago]], "dd/mmm"))</f>
        <v/>
      </c>
      <c r="U643" s="13" t="str">
        <f>IF(promesas[[#This Row],[Fecha  promesa de pago]]="", "", TEXT(promesas[[#This Row],[Fecha  promesa de pago]], "dd/mmm"))</f>
        <v/>
      </c>
      <c r="V643" s="14" t="str">
        <f>IF(LEN(TRIM(promesas[[#This Row],[Fecha  promesa de pago]]))&gt;0,1,"")</f>
        <v/>
      </c>
      <c r="W643" s="14" t="str">
        <f>IF(LEN(TRIM(promesas[[#This Row],[Fecha de Pago]]))&gt;0,1,"")</f>
        <v/>
      </c>
    </row>
    <row r="644" spans="1:23" ht="15.75" customHeight="1" x14ac:dyDescent="0.25">
      <c r="A644" s="11" t="str">
        <f>TEXT(promesas[[#This Row],[Marca temporal]],"dd/mmm")</f>
        <v>14/may</v>
      </c>
      <c r="B644" s="189">
        <v>46156.723996354165</v>
      </c>
      <c r="C644" s="190" t="s">
        <v>1897</v>
      </c>
      <c r="D644" s="190">
        <v>67917692</v>
      </c>
      <c r="E644" s="191">
        <v>349454890000</v>
      </c>
      <c r="F644" s="190" t="s">
        <v>5436</v>
      </c>
      <c r="G644" s="190" t="s">
        <v>1886</v>
      </c>
      <c r="H644" s="192" t="s">
        <v>16</v>
      </c>
      <c r="I644" s="193" t="s">
        <v>1887</v>
      </c>
      <c r="J644" s="198"/>
      <c r="K644"/>
      <c r="L644" s="194"/>
      <c r="M644" s="159" t="s">
        <v>1885</v>
      </c>
      <c r="N644"/>
      <c r="O644" s="194"/>
      <c r="P644" s="159" t="s">
        <v>66</v>
      </c>
      <c r="Q644" s="192"/>
      <c r="R644" s="199" t="str">
        <f>IF(promesas[[#This Row],[Fecha de Pago]]="", "", TEXT(promesas[[#This Row],[Fecha de Pago]], "mmm"))</f>
        <v/>
      </c>
      <c r="S644" s="12" t="str">
        <f>IF(promesas[[#This Row],[Fecha  promesa de pago]]="", "", TEXT(promesas[[#This Row],[Fecha  promesa de pago]], "mmm"))</f>
        <v/>
      </c>
      <c r="T644" s="13" t="str">
        <f>IF(promesas[[#This Row],[Fecha de Pago]]="", "", TEXT(promesas[[#This Row],[Fecha de Pago]], "dd/mmm"))</f>
        <v/>
      </c>
      <c r="U644" s="13" t="str">
        <f>IF(promesas[[#This Row],[Fecha  promesa de pago]]="", "", TEXT(promesas[[#This Row],[Fecha  promesa de pago]], "dd/mmm"))</f>
        <v/>
      </c>
      <c r="V644" s="14" t="str">
        <f>IF(LEN(TRIM(promesas[[#This Row],[Fecha  promesa de pago]]))&gt;0,1,"")</f>
        <v/>
      </c>
      <c r="W644" s="14" t="str">
        <f>IF(LEN(TRIM(promesas[[#This Row],[Fecha de Pago]]))&gt;0,1,"")</f>
        <v/>
      </c>
    </row>
    <row r="645" spans="1:23" ht="15.75" customHeight="1" x14ac:dyDescent="0.25">
      <c r="A645" s="11" t="str">
        <f>TEXT(promesas[[#This Row],[Marca temporal]],"dd/mmm")</f>
        <v>14/may</v>
      </c>
      <c r="B645" s="189">
        <v>46156.726111956013</v>
      </c>
      <c r="C645" s="190" t="s">
        <v>1897</v>
      </c>
      <c r="D645" s="190">
        <v>67944507</v>
      </c>
      <c r="E645" s="191">
        <v>366087520000</v>
      </c>
      <c r="F645" s="190" t="s">
        <v>5442</v>
      </c>
      <c r="G645" s="190" t="s">
        <v>1886</v>
      </c>
      <c r="H645" s="192" t="s">
        <v>1883</v>
      </c>
      <c r="I645" s="193" t="s">
        <v>1894</v>
      </c>
      <c r="J645" s="198"/>
      <c r="K645"/>
      <c r="L645" s="194"/>
      <c r="M645" s="159" t="s">
        <v>1885</v>
      </c>
      <c r="N645"/>
      <c r="O645" s="194"/>
      <c r="P645" s="159" t="s">
        <v>66</v>
      </c>
      <c r="Q645" s="192"/>
      <c r="R645" s="199" t="str">
        <f>IF(promesas[[#This Row],[Fecha de Pago]]="", "", TEXT(promesas[[#This Row],[Fecha de Pago]], "mmm"))</f>
        <v/>
      </c>
      <c r="S645" s="12" t="str">
        <f>IF(promesas[[#This Row],[Fecha  promesa de pago]]="", "", TEXT(promesas[[#This Row],[Fecha  promesa de pago]], "mmm"))</f>
        <v/>
      </c>
      <c r="T645" s="13" t="str">
        <f>IF(promesas[[#This Row],[Fecha de Pago]]="", "", TEXT(promesas[[#This Row],[Fecha de Pago]], "dd/mmm"))</f>
        <v/>
      </c>
      <c r="U645" s="13" t="str">
        <f>IF(promesas[[#This Row],[Fecha  promesa de pago]]="", "", TEXT(promesas[[#This Row],[Fecha  promesa de pago]], "dd/mmm"))</f>
        <v/>
      </c>
      <c r="V645" s="14" t="str">
        <f>IF(LEN(TRIM(promesas[[#This Row],[Fecha  promesa de pago]]))&gt;0,1,"")</f>
        <v/>
      </c>
      <c r="W645" s="14" t="str">
        <f>IF(LEN(TRIM(promesas[[#This Row],[Fecha de Pago]]))&gt;0,1,"")</f>
        <v/>
      </c>
    </row>
    <row r="646" spans="1:23" ht="15.75" customHeight="1" x14ac:dyDescent="0.25">
      <c r="A646" s="11" t="str">
        <f>TEXT(promesas[[#This Row],[Marca temporal]],"dd/mmm")</f>
        <v>14/may</v>
      </c>
      <c r="B646" s="189">
        <v>46156.727076828705</v>
      </c>
      <c r="C646" s="190" t="s">
        <v>1897</v>
      </c>
      <c r="D646" s="190">
        <v>67965157</v>
      </c>
      <c r="E646" s="191">
        <v>362026410000</v>
      </c>
      <c r="F646" s="190" t="s">
        <v>3956</v>
      </c>
      <c r="G646" s="190" t="s">
        <v>1886</v>
      </c>
      <c r="H646" s="192" t="s">
        <v>1883</v>
      </c>
      <c r="I646" s="193" t="s">
        <v>1892</v>
      </c>
      <c r="J646" s="198"/>
      <c r="K646"/>
      <c r="L646" s="194"/>
      <c r="M646" s="159" t="s">
        <v>1885</v>
      </c>
      <c r="N646"/>
      <c r="O646" s="194"/>
      <c r="P646" s="159" t="s">
        <v>66</v>
      </c>
      <c r="Q646" s="192"/>
      <c r="R646" s="199" t="str">
        <f>IF(promesas[[#This Row],[Fecha de Pago]]="", "", TEXT(promesas[[#This Row],[Fecha de Pago]], "mmm"))</f>
        <v/>
      </c>
      <c r="S646" s="12" t="str">
        <f>IF(promesas[[#This Row],[Fecha  promesa de pago]]="", "", TEXT(promesas[[#This Row],[Fecha  promesa de pago]], "mmm"))</f>
        <v/>
      </c>
      <c r="T646" s="13" t="str">
        <f>IF(promesas[[#This Row],[Fecha de Pago]]="", "", TEXT(promesas[[#This Row],[Fecha de Pago]], "dd/mmm"))</f>
        <v/>
      </c>
      <c r="U646" s="13" t="str">
        <f>IF(promesas[[#This Row],[Fecha  promesa de pago]]="", "", TEXT(promesas[[#This Row],[Fecha  promesa de pago]], "dd/mmm"))</f>
        <v/>
      </c>
      <c r="V646" s="14" t="str">
        <f>IF(LEN(TRIM(promesas[[#This Row],[Fecha  promesa de pago]]))&gt;0,1,"")</f>
        <v/>
      </c>
      <c r="W646" s="14" t="str">
        <f>IF(LEN(TRIM(promesas[[#This Row],[Fecha de Pago]]))&gt;0,1,"")</f>
        <v/>
      </c>
    </row>
    <row r="647" spans="1:23" ht="15.75" customHeight="1" x14ac:dyDescent="0.25">
      <c r="A647" s="11" t="str">
        <f>TEXT(promesas[[#This Row],[Marca temporal]],"dd/mmm")</f>
        <v>14/may</v>
      </c>
      <c r="B647" s="189">
        <v>46156.728300636576</v>
      </c>
      <c r="C647" s="190" t="s">
        <v>1897</v>
      </c>
      <c r="D647" s="190">
        <v>68004840</v>
      </c>
      <c r="E647" s="191">
        <v>366004010000</v>
      </c>
      <c r="F647" s="190" t="s">
        <v>196</v>
      </c>
      <c r="G647" s="190" t="s">
        <v>1886</v>
      </c>
      <c r="H647" s="192" t="s">
        <v>1883</v>
      </c>
      <c r="I647" s="193" t="s">
        <v>1892</v>
      </c>
      <c r="J647" s="198"/>
      <c r="K647"/>
      <c r="L647" s="194"/>
      <c r="M647" s="159" t="s">
        <v>1885</v>
      </c>
      <c r="N647"/>
      <c r="O647" s="194"/>
      <c r="P647" s="159" t="s">
        <v>66</v>
      </c>
      <c r="Q647" s="192"/>
      <c r="R647" s="199" t="str">
        <f>IF(promesas[[#This Row],[Fecha de Pago]]="", "", TEXT(promesas[[#This Row],[Fecha de Pago]], "mmm"))</f>
        <v/>
      </c>
      <c r="S647" s="12" t="str">
        <f>IF(promesas[[#This Row],[Fecha  promesa de pago]]="", "", TEXT(promesas[[#This Row],[Fecha  promesa de pago]], "mmm"))</f>
        <v/>
      </c>
      <c r="T647" s="13" t="str">
        <f>IF(promesas[[#This Row],[Fecha de Pago]]="", "", TEXT(promesas[[#This Row],[Fecha de Pago]], "dd/mmm"))</f>
        <v/>
      </c>
      <c r="U647" s="13" t="str">
        <f>IF(promesas[[#This Row],[Fecha  promesa de pago]]="", "", TEXT(promesas[[#This Row],[Fecha  promesa de pago]], "dd/mmm"))</f>
        <v/>
      </c>
      <c r="V647" s="14" t="str">
        <f>IF(LEN(TRIM(promesas[[#This Row],[Fecha  promesa de pago]]))&gt;0,1,"")</f>
        <v/>
      </c>
      <c r="W647" s="14" t="str">
        <f>IF(LEN(TRIM(promesas[[#This Row],[Fecha de Pago]]))&gt;0,1,"")</f>
        <v/>
      </c>
    </row>
    <row r="648" spans="1:23" ht="15.75" customHeight="1" x14ac:dyDescent="0.25">
      <c r="A648" s="11" t="str">
        <f>TEXT(promesas[[#This Row],[Marca temporal]],"dd/mmm")</f>
        <v>14/may</v>
      </c>
      <c r="B648" s="189">
        <v>46156.730292534718</v>
      </c>
      <c r="C648" s="190" t="s">
        <v>1897</v>
      </c>
      <c r="D648" s="190">
        <v>68057007</v>
      </c>
      <c r="E648" s="191">
        <v>351366550000</v>
      </c>
      <c r="F648" s="190" t="s">
        <v>498</v>
      </c>
      <c r="G648" s="190" t="s">
        <v>1886</v>
      </c>
      <c r="H648" s="192" t="s">
        <v>1883</v>
      </c>
      <c r="I648" s="193" t="s">
        <v>1895</v>
      </c>
      <c r="J648" s="198"/>
      <c r="K648"/>
      <c r="L648" s="194"/>
      <c r="M648" s="159" t="s">
        <v>1885</v>
      </c>
      <c r="N648"/>
      <c r="O648" s="194"/>
      <c r="P648" t="s">
        <v>2230</v>
      </c>
      <c r="Q648" s="192"/>
      <c r="R648" s="199" t="str">
        <f>IF(promesas[[#This Row],[Fecha de Pago]]="", "", TEXT(promesas[[#This Row],[Fecha de Pago]], "mmm"))</f>
        <v/>
      </c>
      <c r="S648" s="12" t="str">
        <f>IF(promesas[[#This Row],[Fecha  promesa de pago]]="", "", TEXT(promesas[[#This Row],[Fecha  promesa de pago]], "mmm"))</f>
        <v/>
      </c>
      <c r="T648" s="13" t="str">
        <f>IF(promesas[[#This Row],[Fecha de Pago]]="", "", TEXT(promesas[[#This Row],[Fecha de Pago]], "dd/mmm"))</f>
        <v/>
      </c>
      <c r="U648" s="13" t="str">
        <f>IF(promesas[[#This Row],[Fecha  promesa de pago]]="", "", TEXT(promesas[[#This Row],[Fecha  promesa de pago]], "dd/mmm"))</f>
        <v/>
      </c>
      <c r="V648" s="14" t="str">
        <f>IF(LEN(TRIM(promesas[[#This Row],[Fecha  promesa de pago]]))&gt;0,1,"")</f>
        <v/>
      </c>
      <c r="W648" s="14" t="str">
        <f>IF(LEN(TRIM(promesas[[#This Row],[Fecha de Pago]]))&gt;0,1,"")</f>
        <v/>
      </c>
    </row>
    <row r="649" spans="1:23" ht="15.75" customHeight="1" x14ac:dyDescent="0.25">
      <c r="A649" s="11" t="str">
        <f>TEXT(promesas[[#This Row],[Marca temporal]],"dd/mmm")</f>
        <v>14/may</v>
      </c>
      <c r="B649" s="189">
        <v>46156.733503078707</v>
      </c>
      <c r="C649" s="190" t="s">
        <v>1897</v>
      </c>
      <c r="D649" s="190">
        <v>68082860</v>
      </c>
      <c r="E649" s="191">
        <v>369044140000</v>
      </c>
      <c r="F649" s="190" t="s">
        <v>4143</v>
      </c>
      <c r="G649" s="190" t="s">
        <v>1886</v>
      </c>
      <c r="H649" s="192" t="s">
        <v>1883</v>
      </c>
      <c r="I649" s="193" t="s">
        <v>1887</v>
      </c>
      <c r="J649" s="198"/>
      <c r="K649"/>
      <c r="L649" s="194"/>
      <c r="M649" s="159" t="s">
        <v>1885</v>
      </c>
      <c r="N649"/>
      <c r="O649" s="194"/>
      <c r="P649" s="159" t="s">
        <v>66</v>
      </c>
      <c r="Q649" s="192"/>
      <c r="R649" s="199" t="str">
        <f>IF(promesas[[#This Row],[Fecha de Pago]]="", "", TEXT(promesas[[#This Row],[Fecha de Pago]], "mmm"))</f>
        <v/>
      </c>
      <c r="S649" s="12" t="str">
        <f>IF(promesas[[#This Row],[Fecha  promesa de pago]]="", "", TEXT(promesas[[#This Row],[Fecha  promesa de pago]], "mmm"))</f>
        <v/>
      </c>
      <c r="T649" s="13" t="str">
        <f>IF(promesas[[#This Row],[Fecha de Pago]]="", "", TEXT(promesas[[#This Row],[Fecha de Pago]], "dd/mmm"))</f>
        <v/>
      </c>
      <c r="U649" s="13" t="str">
        <f>IF(promesas[[#This Row],[Fecha  promesa de pago]]="", "", TEXT(promesas[[#This Row],[Fecha  promesa de pago]], "dd/mmm"))</f>
        <v/>
      </c>
      <c r="V649" s="14" t="str">
        <f>IF(LEN(TRIM(promesas[[#This Row],[Fecha  promesa de pago]]))&gt;0,1,"")</f>
        <v/>
      </c>
      <c r="W649" s="14" t="str">
        <f>IF(LEN(TRIM(promesas[[#This Row],[Fecha de Pago]]))&gt;0,1,"")</f>
        <v/>
      </c>
    </row>
    <row r="650" spans="1:23" ht="15.75" customHeight="1" x14ac:dyDescent="0.25">
      <c r="A650" s="11" t="str">
        <f>TEXT(promesas[[#This Row],[Marca temporal]],"dd/mmm")</f>
        <v>14/may</v>
      </c>
      <c r="B650" s="189">
        <v>46156.735003946756</v>
      </c>
      <c r="C650" s="190" t="s">
        <v>1897</v>
      </c>
      <c r="D650" s="190">
        <v>68134876</v>
      </c>
      <c r="E650" s="191">
        <v>367081280000</v>
      </c>
      <c r="F650" s="190" t="s">
        <v>5459</v>
      </c>
      <c r="G650" s="190" t="s">
        <v>1886</v>
      </c>
      <c r="H650" s="192" t="s">
        <v>1883</v>
      </c>
      <c r="I650" s="193" t="s">
        <v>1892</v>
      </c>
      <c r="J650" s="198"/>
      <c r="K650"/>
      <c r="L650" s="194"/>
      <c r="M650" s="159" t="s">
        <v>1885</v>
      </c>
      <c r="N650"/>
      <c r="O650" s="194"/>
      <c r="P650" s="159" t="s">
        <v>66</v>
      </c>
      <c r="Q650" s="192"/>
      <c r="R650" s="199" t="str">
        <f>IF(promesas[[#This Row],[Fecha de Pago]]="", "", TEXT(promesas[[#This Row],[Fecha de Pago]], "mmm"))</f>
        <v/>
      </c>
      <c r="S650" s="12" t="str">
        <f>IF(promesas[[#This Row],[Fecha  promesa de pago]]="", "", TEXT(promesas[[#This Row],[Fecha  promesa de pago]], "mmm"))</f>
        <v/>
      </c>
      <c r="T650" s="13" t="str">
        <f>IF(promesas[[#This Row],[Fecha de Pago]]="", "", TEXT(promesas[[#This Row],[Fecha de Pago]], "dd/mmm"))</f>
        <v/>
      </c>
      <c r="U650" s="13" t="str">
        <f>IF(promesas[[#This Row],[Fecha  promesa de pago]]="", "", TEXT(promesas[[#This Row],[Fecha  promesa de pago]], "dd/mmm"))</f>
        <v/>
      </c>
      <c r="V650" s="14" t="str">
        <f>IF(LEN(TRIM(promesas[[#This Row],[Fecha  promesa de pago]]))&gt;0,1,"")</f>
        <v/>
      </c>
      <c r="W650" s="14" t="str">
        <f>IF(LEN(TRIM(promesas[[#This Row],[Fecha de Pago]]))&gt;0,1,"")</f>
        <v/>
      </c>
    </row>
    <row r="651" spans="1:23" ht="15.75" customHeight="1" x14ac:dyDescent="0.25">
      <c r="A651" s="11" t="str">
        <f>TEXT(promesas[[#This Row],[Marca temporal]],"dd/mmm")</f>
        <v>14/may</v>
      </c>
      <c r="B651" s="189">
        <v>46156.736224201391</v>
      </c>
      <c r="C651" s="190" t="s">
        <v>1897</v>
      </c>
      <c r="D651" s="190">
        <v>68150976</v>
      </c>
      <c r="E651" s="191">
        <v>367037860000</v>
      </c>
      <c r="F651" s="190" t="s">
        <v>4153</v>
      </c>
      <c r="G651" s="190" t="s">
        <v>1886</v>
      </c>
      <c r="H651" s="192" t="s">
        <v>1883</v>
      </c>
      <c r="I651" s="193" t="s">
        <v>1887</v>
      </c>
      <c r="J651" s="198"/>
      <c r="K651"/>
      <c r="L651" s="194"/>
      <c r="M651" s="159" t="s">
        <v>1885</v>
      </c>
      <c r="N651"/>
      <c r="O651" s="194"/>
      <c r="P651" s="159" t="s">
        <v>66</v>
      </c>
      <c r="Q651" s="192"/>
      <c r="R651" s="199" t="str">
        <f>IF(promesas[[#This Row],[Fecha de Pago]]="", "", TEXT(promesas[[#This Row],[Fecha de Pago]], "mmm"))</f>
        <v/>
      </c>
      <c r="S651" s="12" t="str">
        <f>IF(promesas[[#This Row],[Fecha  promesa de pago]]="", "", TEXT(promesas[[#This Row],[Fecha  promesa de pago]], "mmm"))</f>
        <v/>
      </c>
      <c r="T651" s="13" t="str">
        <f>IF(promesas[[#This Row],[Fecha de Pago]]="", "", TEXT(promesas[[#This Row],[Fecha de Pago]], "dd/mmm"))</f>
        <v/>
      </c>
      <c r="U651" s="13" t="str">
        <f>IF(promesas[[#This Row],[Fecha  promesa de pago]]="", "", TEXT(promesas[[#This Row],[Fecha  promesa de pago]], "dd/mmm"))</f>
        <v/>
      </c>
      <c r="V651" s="14" t="str">
        <f>IF(LEN(TRIM(promesas[[#This Row],[Fecha  promesa de pago]]))&gt;0,1,"")</f>
        <v/>
      </c>
      <c r="W651" s="14" t="str">
        <f>IF(LEN(TRIM(promesas[[#This Row],[Fecha de Pago]]))&gt;0,1,"")</f>
        <v/>
      </c>
    </row>
    <row r="652" spans="1:23" ht="15.75" customHeight="1" x14ac:dyDescent="0.25">
      <c r="A652" s="11" t="str">
        <f>TEXT(promesas[[#This Row],[Marca temporal]],"dd/mmm")</f>
        <v>14/may</v>
      </c>
      <c r="B652" s="189">
        <v>46156.738427835648</v>
      </c>
      <c r="C652" s="190" t="s">
        <v>1897</v>
      </c>
      <c r="D652" s="190">
        <v>68179400</v>
      </c>
      <c r="E652" s="191">
        <v>363017480000</v>
      </c>
      <c r="F652" s="190" t="s">
        <v>3892</v>
      </c>
      <c r="G652" s="190" t="s">
        <v>1886</v>
      </c>
      <c r="H652" s="192" t="s">
        <v>1883</v>
      </c>
      <c r="I652" s="193" t="s">
        <v>1892</v>
      </c>
      <c r="J652" s="198"/>
      <c r="K652"/>
      <c r="L652" s="194"/>
      <c r="M652" s="159" t="s">
        <v>1885</v>
      </c>
      <c r="N652"/>
      <c r="O652" s="194"/>
      <c r="P652" s="159" t="s">
        <v>66</v>
      </c>
      <c r="Q652" s="192"/>
      <c r="R652" s="199" t="str">
        <f>IF(promesas[[#This Row],[Fecha de Pago]]="", "", TEXT(promesas[[#This Row],[Fecha de Pago]], "mmm"))</f>
        <v/>
      </c>
      <c r="S652" s="12" t="str">
        <f>IF(promesas[[#This Row],[Fecha  promesa de pago]]="", "", TEXT(promesas[[#This Row],[Fecha  promesa de pago]], "mmm"))</f>
        <v/>
      </c>
      <c r="T652" s="13" t="str">
        <f>IF(promesas[[#This Row],[Fecha de Pago]]="", "", TEXT(promesas[[#This Row],[Fecha de Pago]], "dd/mmm"))</f>
        <v/>
      </c>
      <c r="U652" s="13" t="str">
        <f>IF(promesas[[#This Row],[Fecha  promesa de pago]]="", "", TEXT(promesas[[#This Row],[Fecha  promesa de pago]], "dd/mmm"))</f>
        <v/>
      </c>
      <c r="V652" s="14" t="str">
        <f>IF(LEN(TRIM(promesas[[#This Row],[Fecha  promesa de pago]]))&gt;0,1,"")</f>
        <v/>
      </c>
      <c r="W652" s="14" t="str">
        <f>IF(LEN(TRIM(promesas[[#This Row],[Fecha de Pago]]))&gt;0,1,"")</f>
        <v/>
      </c>
    </row>
    <row r="653" spans="1:23" ht="15.75" customHeight="1" x14ac:dyDescent="0.25">
      <c r="A653" s="11" t="str">
        <f>TEXT(promesas[[#This Row],[Marca temporal]],"dd/mmm")</f>
        <v>14/may</v>
      </c>
      <c r="B653" s="189">
        <v>46156.739954618053</v>
      </c>
      <c r="C653" s="190" t="s">
        <v>1897</v>
      </c>
      <c r="D653" s="190">
        <v>68204109</v>
      </c>
      <c r="E653" s="191">
        <v>366056030000</v>
      </c>
      <c r="F653" s="190" t="s">
        <v>5470</v>
      </c>
      <c r="G653" s="190" t="s">
        <v>1886</v>
      </c>
      <c r="H653" s="192" t="s">
        <v>1883</v>
      </c>
      <c r="I653" s="193" t="s">
        <v>1893</v>
      </c>
      <c r="J653" s="198"/>
      <c r="K653"/>
      <c r="L653" s="194"/>
      <c r="M653" s="159" t="s">
        <v>1885</v>
      </c>
      <c r="N653"/>
      <c r="O653" s="194"/>
      <c r="P653" s="159" t="s">
        <v>66</v>
      </c>
      <c r="Q653" s="192"/>
      <c r="R653" s="199" t="str">
        <f>IF(promesas[[#This Row],[Fecha de Pago]]="", "", TEXT(promesas[[#This Row],[Fecha de Pago]], "mmm"))</f>
        <v/>
      </c>
      <c r="S653" s="12" t="str">
        <f>IF(promesas[[#This Row],[Fecha  promesa de pago]]="", "", TEXT(promesas[[#This Row],[Fecha  promesa de pago]], "mmm"))</f>
        <v/>
      </c>
      <c r="T653" s="13" t="str">
        <f>IF(promesas[[#This Row],[Fecha de Pago]]="", "", TEXT(promesas[[#This Row],[Fecha de Pago]], "dd/mmm"))</f>
        <v/>
      </c>
      <c r="U653" s="13" t="str">
        <f>IF(promesas[[#This Row],[Fecha  promesa de pago]]="", "", TEXT(promesas[[#This Row],[Fecha  promesa de pago]], "dd/mmm"))</f>
        <v/>
      </c>
      <c r="V653" s="14" t="str">
        <f>IF(LEN(TRIM(promesas[[#This Row],[Fecha  promesa de pago]]))&gt;0,1,"")</f>
        <v/>
      </c>
      <c r="W653" s="14" t="str">
        <f>IF(LEN(TRIM(promesas[[#This Row],[Fecha de Pago]]))&gt;0,1,"")</f>
        <v/>
      </c>
    </row>
    <row r="654" spans="1:23" ht="15.75" customHeight="1" x14ac:dyDescent="0.25">
      <c r="A654" s="11" t="str">
        <f>TEXT(promesas[[#This Row],[Marca temporal]],"dd/mmm")</f>
        <v>14/may</v>
      </c>
      <c r="B654" s="189">
        <v>46156.744035972224</v>
      </c>
      <c r="C654" s="190" t="s">
        <v>1897</v>
      </c>
      <c r="D654" s="190">
        <v>68235940</v>
      </c>
      <c r="E654" s="191">
        <v>234010250000</v>
      </c>
      <c r="F654" s="190" t="s">
        <v>518</v>
      </c>
      <c r="G654" s="190" t="s">
        <v>1886</v>
      </c>
      <c r="H654" s="192" t="s">
        <v>1883</v>
      </c>
      <c r="I654" s="193" t="s">
        <v>1895</v>
      </c>
      <c r="J654" s="198"/>
      <c r="K654"/>
      <c r="L654" s="194"/>
      <c r="M654" s="159" t="s">
        <v>1885</v>
      </c>
      <c r="N654"/>
      <c r="O654" s="194"/>
      <c r="P654" t="s">
        <v>2230</v>
      </c>
      <c r="Q654" s="192"/>
      <c r="R654" s="199" t="str">
        <f>IF(promesas[[#This Row],[Fecha de Pago]]="", "", TEXT(promesas[[#This Row],[Fecha de Pago]], "mmm"))</f>
        <v/>
      </c>
      <c r="S654" s="12" t="str">
        <f>IF(promesas[[#This Row],[Fecha  promesa de pago]]="", "", TEXT(promesas[[#This Row],[Fecha  promesa de pago]], "mmm"))</f>
        <v/>
      </c>
      <c r="T654" s="13" t="str">
        <f>IF(promesas[[#This Row],[Fecha de Pago]]="", "", TEXT(promesas[[#This Row],[Fecha de Pago]], "dd/mmm"))</f>
        <v/>
      </c>
      <c r="U654" s="13" t="str">
        <f>IF(promesas[[#This Row],[Fecha  promesa de pago]]="", "", TEXT(promesas[[#This Row],[Fecha  promesa de pago]], "dd/mmm"))</f>
        <v/>
      </c>
      <c r="V654" s="14" t="str">
        <f>IF(LEN(TRIM(promesas[[#This Row],[Fecha  promesa de pago]]))&gt;0,1,"")</f>
        <v/>
      </c>
      <c r="W654" s="14" t="str">
        <f>IF(LEN(TRIM(promesas[[#This Row],[Fecha de Pago]]))&gt;0,1,"")</f>
        <v/>
      </c>
    </row>
    <row r="655" spans="1:23" ht="15.75" customHeight="1" x14ac:dyDescent="0.25">
      <c r="A655" s="11" t="str">
        <f>TEXT(promesas[[#This Row],[Marca temporal]],"dd/mmm")</f>
        <v>14/may</v>
      </c>
      <c r="B655" s="189">
        <v>46156.746247708332</v>
      </c>
      <c r="C655" s="190" t="s">
        <v>1897</v>
      </c>
      <c r="D655" s="190">
        <v>68284706</v>
      </c>
      <c r="E655" s="191">
        <v>368030360000</v>
      </c>
      <c r="F655" s="190" t="s">
        <v>4018</v>
      </c>
      <c r="G655" s="190" t="s">
        <v>1886</v>
      </c>
      <c r="H655" s="192" t="s">
        <v>1883</v>
      </c>
      <c r="I655" s="193" t="s">
        <v>1892</v>
      </c>
      <c r="J655" s="198"/>
      <c r="K655"/>
      <c r="L655" s="194"/>
      <c r="M655" s="159" t="s">
        <v>1885</v>
      </c>
      <c r="N655"/>
      <c r="O655" s="194"/>
      <c r="P655" s="159" t="s">
        <v>66</v>
      </c>
      <c r="Q655" s="192"/>
      <c r="R655" s="199" t="str">
        <f>IF(promesas[[#This Row],[Fecha de Pago]]="", "", TEXT(promesas[[#This Row],[Fecha de Pago]], "mmm"))</f>
        <v/>
      </c>
      <c r="S655" s="12" t="str">
        <f>IF(promesas[[#This Row],[Fecha  promesa de pago]]="", "", TEXT(promesas[[#This Row],[Fecha  promesa de pago]], "mmm"))</f>
        <v/>
      </c>
      <c r="T655" s="13" t="str">
        <f>IF(promesas[[#This Row],[Fecha de Pago]]="", "", TEXT(promesas[[#This Row],[Fecha de Pago]], "dd/mmm"))</f>
        <v/>
      </c>
      <c r="U655" s="13" t="str">
        <f>IF(promesas[[#This Row],[Fecha  promesa de pago]]="", "", TEXT(promesas[[#This Row],[Fecha  promesa de pago]], "dd/mmm"))</f>
        <v/>
      </c>
      <c r="V655" s="14" t="str">
        <f>IF(LEN(TRIM(promesas[[#This Row],[Fecha  promesa de pago]]))&gt;0,1,"")</f>
        <v/>
      </c>
      <c r="W655" s="14" t="str">
        <f>IF(LEN(TRIM(promesas[[#This Row],[Fecha de Pago]]))&gt;0,1,"")</f>
        <v/>
      </c>
    </row>
    <row r="656" spans="1:23" ht="15.75" customHeight="1" x14ac:dyDescent="0.25">
      <c r="A656" s="11" t="str">
        <f>TEXT(promesas[[#This Row],[Marca temporal]],"dd/mmm")</f>
        <v>14/may</v>
      </c>
      <c r="B656" s="189">
        <v>46156.747289490741</v>
      </c>
      <c r="C656" s="190" t="s">
        <v>1897</v>
      </c>
      <c r="D656" s="190">
        <v>68313374</v>
      </c>
      <c r="E656" s="191">
        <v>367021200000</v>
      </c>
      <c r="F656" s="190" t="s">
        <v>3927</v>
      </c>
      <c r="G656" s="190" t="s">
        <v>1886</v>
      </c>
      <c r="H656" s="192" t="s">
        <v>1883</v>
      </c>
      <c r="I656" s="193" t="s">
        <v>1892</v>
      </c>
      <c r="J656" s="198"/>
      <c r="K656"/>
      <c r="L656" s="194"/>
      <c r="M656" s="159" t="s">
        <v>1885</v>
      </c>
      <c r="N656"/>
      <c r="O656" s="194"/>
      <c r="P656" s="159" t="s">
        <v>66</v>
      </c>
      <c r="Q656" s="192"/>
      <c r="R656" s="199" t="str">
        <f>IF(promesas[[#This Row],[Fecha de Pago]]="", "", TEXT(promesas[[#This Row],[Fecha de Pago]], "mmm"))</f>
        <v/>
      </c>
      <c r="S656" s="12" t="str">
        <f>IF(promesas[[#This Row],[Fecha  promesa de pago]]="", "", TEXT(promesas[[#This Row],[Fecha  promesa de pago]], "mmm"))</f>
        <v/>
      </c>
      <c r="T656" s="13" t="str">
        <f>IF(promesas[[#This Row],[Fecha de Pago]]="", "", TEXT(promesas[[#This Row],[Fecha de Pago]], "dd/mmm"))</f>
        <v/>
      </c>
      <c r="U656" s="13" t="str">
        <f>IF(promesas[[#This Row],[Fecha  promesa de pago]]="", "", TEXT(promesas[[#This Row],[Fecha  promesa de pago]], "dd/mmm"))</f>
        <v/>
      </c>
      <c r="V656" s="14" t="str">
        <f>IF(LEN(TRIM(promesas[[#This Row],[Fecha  promesa de pago]]))&gt;0,1,"")</f>
        <v/>
      </c>
      <c r="W656" s="14" t="str">
        <f>IF(LEN(TRIM(promesas[[#This Row],[Fecha de Pago]]))&gt;0,1,"")</f>
        <v/>
      </c>
    </row>
    <row r="657" spans="1:23" ht="15.75" customHeight="1" x14ac:dyDescent="0.25">
      <c r="A657" s="11" t="str">
        <f>TEXT(promesas[[#This Row],[Marca temporal]],"dd/mmm")</f>
        <v>14/may</v>
      </c>
      <c r="B657" s="189">
        <v>46156.748404409722</v>
      </c>
      <c r="C657" s="190" t="s">
        <v>1897</v>
      </c>
      <c r="D657" s="190">
        <v>68326091</v>
      </c>
      <c r="E657" s="191">
        <v>366005830000</v>
      </c>
      <c r="F657" s="190" t="s">
        <v>5477</v>
      </c>
      <c r="G657" s="190" t="s">
        <v>1886</v>
      </c>
      <c r="H657" s="192" t="s">
        <v>1883</v>
      </c>
      <c r="I657" s="193" t="s">
        <v>1895</v>
      </c>
      <c r="J657" s="198"/>
      <c r="K657"/>
      <c r="L657" s="194"/>
      <c r="M657" s="159" t="s">
        <v>1885</v>
      </c>
      <c r="N657"/>
      <c r="O657" s="194"/>
      <c r="P657" t="s">
        <v>261</v>
      </c>
      <c r="Q657" s="192"/>
      <c r="R657" s="199" t="str">
        <f>IF(promesas[[#This Row],[Fecha de Pago]]="", "", TEXT(promesas[[#This Row],[Fecha de Pago]], "mmm"))</f>
        <v/>
      </c>
      <c r="S657" s="12" t="str">
        <f>IF(promesas[[#This Row],[Fecha  promesa de pago]]="", "", TEXT(promesas[[#This Row],[Fecha  promesa de pago]], "mmm"))</f>
        <v/>
      </c>
      <c r="T657" s="13" t="str">
        <f>IF(promesas[[#This Row],[Fecha de Pago]]="", "", TEXT(promesas[[#This Row],[Fecha de Pago]], "dd/mmm"))</f>
        <v/>
      </c>
      <c r="U657" s="13" t="str">
        <f>IF(promesas[[#This Row],[Fecha  promesa de pago]]="", "", TEXT(promesas[[#This Row],[Fecha  promesa de pago]], "dd/mmm"))</f>
        <v/>
      </c>
      <c r="V657" s="14" t="str">
        <f>IF(LEN(TRIM(promesas[[#This Row],[Fecha  promesa de pago]]))&gt;0,1,"")</f>
        <v/>
      </c>
      <c r="W657" s="14" t="str">
        <f>IF(LEN(TRIM(promesas[[#This Row],[Fecha de Pago]]))&gt;0,1,"")</f>
        <v/>
      </c>
    </row>
    <row r="658" spans="1:23" ht="15.75" customHeight="1" x14ac:dyDescent="0.25">
      <c r="A658" s="11" t="str">
        <f>TEXT(promesas[[#This Row],[Marca temporal]],"dd/mmm")</f>
        <v>15/may</v>
      </c>
      <c r="B658" s="189">
        <v>46157.401446782409</v>
      </c>
      <c r="C658" s="190" t="s">
        <v>1897</v>
      </c>
      <c r="D658" s="190">
        <v>68369773</v>
      </c>
      <c r="E658" s="191">
        <v>358354670000</v>
      </c>
      <c r="F658" s="190" t="s">
        <v>5485</v>
      </c>
      <c r="G658" s="190" t="s">
        <v>1886</v>
      </c>
      <c r="H658" s="192" t="s">
        <v>1883</v>
      </c>
      <c r="I658" s="193" t="s">
        <v>1884</v>
      </c>
      <c r="J658" s="198"/>
      <c r="K658" s="161">
        <v>46173</v>
      </c>
      <c r="L658" s="169">
        <v>40</v>
      </c>
      <c r="M658" s="159" t="s">
        <v>1885</v>
      </c>
      <c r="N658"/>
      <c r="O658" s="194"/>
      <c r="P658" t="s">
        <v>261</v>
      </c>
      <c r="Q658" s="192"/>
      <c r="R658" s="199" t="str">
        <f>IF(promesas[[#This Row],[Fecha de Pago]]="", "", TEXT(promesas[[#This Row],[Fecha de Pago]], "mmm"))</f>
        <v/>
      </c>
      <c r="S658" s="12" t="str">
        <f>IF(promesas[[#This Row],[Fecha  promesa de pago]]="", "", TEXT(promesas[[#This Row],[Fecha  promesa de pago]], "mmm"))</f>
        <v>may</v>
      </c>
      <c r="T658" s="13" t="str">
        <f>IF(promesas[[#This Row],[Fecha de Pago]]="", "", TEXT(promesas[[#This Row],[Fecha de Pago]], "dd/mmm"))</f>
        <v/>
      </c>
      <c r="U658" s="13" t="str">
        <f>IF(promesas[[#This Row],[Fecha  promesa de pago]]="", "", TEXT(promesas[[#This Row],[Fecha  promesa de pago]], "dd/mmm"))</f>
        <v>31/may</v>
      </c>
      <c r="V658" s="14">
        <f>IF(LEN(TRIM(promesas[[#This Row],[Fecha  promesa de pago]]))&gt;0,1,"")</f>
        <v>1</v>
      </c>
      <c r="W658" s="14" t="str">
        <f>IF(LEN(TRIM(promesas[[#This Row],[Fecha de Pago]]))&gt;0,1,"")</f>
        <v/>
      </c>
    </row>
    <row r="659" spans="1:23" ht="15.75" customHeight="1" x14ac:dyDescent="0.25">
      <c r="A659" s="11" t="str">
        <f>TEXT(promesas[[#This Row],[Marca temporal]],"dd/mmm")</f>
        <v>15/may</v>
      </c>
      <c r="B659" s="189">
        <v>46157.4090005787</v>
      </c>
      <c r="C659" s="190" t="s">
        <v>1897</v>
      </c>
      <c r="D659" s="190">
        <v>68452412</v>
      </c>
      <c r="E659" s="191">
        <v>194075090000</v>
      </c>
      <c r="F659" s="190" t="s">
        <v>5495</v>
      </c>
      <c r="G659" s="190" t="s">
        <v>1886</v>
      </c>
      <c r="H659" s="192" t="s">
        <v>1883</v>
      </c>
      <c r="I659" s="193" t="s">
        <v>1884</v>
      </c>
      <c r="J659" s="198"/>
      <c r="K659" s="161">
        <v>46160</v>
      </c>
      <c r="L659" s="169">
        <v>60.88</v>
      </c>
      <c r="M659" s="159" t="s">
        <v>1885</v>
      </c>
      <c r="N659"/>
      <c r="O659" s="194"/>
      <c r="P659" s="159" t="s">
        <v>66</v>
      </c>
      <c r="Q659" s="192"/>
      <c r="R659" s="199" t="str">
        <f>IF(promesas[[#This Row],[Fecha de Pago]]="", "", TEXT(promesas[[#This Row],[Fecha de Pago]], "mmm"))</f>
        <v/>
      </c>
      <c r="S659" s="12" t="str">
        <f>IF(promesas[[#This Row],[Fecha  promesa de pago]]="", "", TEXT(promesas[[#This Row],[Fecha  promesa de pago]], "mmm"))</f>
        <v>may</v>
      </c>
      <c r="T659" s="13" t="str">
        <f>IF(promesas[[#This Row],[Fecha de Pago]]="", "", TEXT(promesas[[#This Row],[Fecha de Pago]], "dd/mmm"))</f>
        <v/>
      </c>
      <c r="U659" s="13" t="str">
        <f>IF(promesas[[#This Row],[Fecha  promesa de pago]]="", "", TEXT(promesas[[#This Row],[Fecha  promesa de pago]], "dd/mmm"))</f>
        <v>18/may</v>
      </c>
      <c r="V659" s="14">
        <f>IF(LEN(TRIM(promesas[[#This Row],[Fecha  promesa de pago]]))&gt;0,1,"")</f>
        <v>1</v>
      </c>
      <c r="W659" s="14" t="str">
        <f>IF(LEN(TRIM(promesas[[#This Row],[Fecha de Pago]]))&gt;0,1,"")</f>
        <v/>
      </c>
    </row>
    <row r="660" spans="1:23" ht="15.75" customHeight="1" x14ac:dyDescent="0.25">
      <c r="A660" s="11" t="str">
        <f>TEXT(promesas[[#This Row],[Marca temporal]],"dd/mmm")</f>
        <v>15/may</v>
      </c>
      <c r="B660" s="189">
        <v>46157.41004707176</v>
      </c>
      <c r="C660" s="190" t="s">
        <v>1897</v>
      </c>
      <c r="D660" s="190">
        <v>68629734</v>
      </c>
      <c r="E660" s="191">
        <v>295094610000</v>
      </c>
      <c r="F660" s="190" t="s">
        <v>1570</v>
      </c>
      <c r="G660" s="190" t="s">
        <v>1886</v>
      </c>
      <c r="H660" s="192" t="s">
        <v>1883</v>
      </c>
      <c r="I660" s="193" t="s">
        <v>1892</v>
      </c>
      <c r="J660" s="198"/>
      <c r="K660"/>
      <c r="L660" s="194"/>
      <c r="M660" s="159" t="s">
        <v>1885</v>
      </c>
      <c r="N660"/>
      <c r="O660" s="194"/>
      <c r="P660" s="159" t="s">
        <v>66</v>
      </c>
      <c r="Q660" s="192"/>
      <c r="R660" s="199" t="str">
        <f>IF(promesas[[#This Row],[Fecha de Pago]]="", "", TEXT(promesas[[#This Row],[Fecha de Pago]], "mmm"))</f>
        <v/>
      </c>
      <c r="S660" s="12" t="str">
        <f>IF(promesas[[#This Row],[Fecha  promesa de pago]]="", "", TEXT(promesas[[#This Row],[Fecha  promesa de pago]], "mmm"))</f>
        <v/>
      </c>
      <c r="T660" s="13" t="str">
        <f>IF(promesas[[#This Row],[Fecha de Pago]]="", "", TEXT(promesas[[#This Row],[Fecha de Pago]], "dd/mmm"))</f>
        <v/>
      </c>
      <c r="U660" s="13" t="str">
        <f>IF(promesas[[#This Row],[Fecha  promesa de pago]]="", "", TEXT(promesas[[#This Row],[Fecha  promesa de pago]], "dd/mmm"))</f>
        <v/>
      </c>
      <c r="V660" s="14" t="str">
        <f>IF(LEN(TRIM(promesas[[#This Row],[Fecha  promesa de pago]]))&gt;0,1,"")</f>
        <v/>
      </c>
      <c r="W660" s="14" t="str">
        <f>IF(LEN(TRIM(promesas[[#This Row],[Fecha de Pago]]))&gt;0,1,"")</f>
        <v/>
      </c>
    </row>
    <row r="661" spans="1:23" ht="15.75" customHeight="1" x14ac:dyDescent="0.25">
      <c r="A661" s="11" t="str">
        <f>TEXT(promesas[[#This Row],[Marca temporal]],"dd/mmm")</f>
        <v>15/may</v>
      </c>
      <c r="B661" s="189">
        <v>46157.412172476848</v>
      </c>
      <c r="C661" s="190" t="s">
        <v>1897</v>
      </c>
      <c r="D661" s="190">
        <v>68671953</v>
      </c>
      <c r="E661" s="191">
        <v>354365570000</v>
      </c>
      <c r="F661" s="190" t="s">
        <v>1470</v>
      </c>
      <c r="G661" s="190" t="s">
        <v>1886</v>
      </c>
      <c r="H661" s="192" t="s">
        <v>1883</v>
      </c>
      <c r="I661" s="193" t="s">
        <v>1892</v>
      </c>
      <c r="J661" s="198"/>
      <c r="K661"/>
      <c r="L661" s="194"/>
      <c r="M661" s="159" t="s">
        <v>1885</v>
      </c>
      <c r="N661"/>
      <c r="O661" s="194"/>
      <c r="P661" s="159" t="s">
        <v>66</v>
      </c>
      <c r="Q661" s="192"/>
      <c r="R661" s="199" t="str">
        <f>IF(promesas[[#This Row],[Fecha de Pago]]="", "", TEXT(promesas[[#This Row],[Fecha de Pago]], "mmm"))</f>
        <v/>
      </c>
      <c r="S661" s="12" t="str">
        <f>IF(promesas[[#This Row],[Fecha  promesa de pago]]="", "", TEXT(promesas[[#This Row],[Fecha  promesa de pago]], "mmm"))</f>
        <v/>
      </c>
      <c r="T661" s="13" t="str">
        <f>IF(promesas[[#This Row],[Fecha de Pago]]="", "", TEXT(promesas[[#This Row],[Fecha de Pago]], "dd/mmm"))</f>
        <v/>
      </c>
      <c r="U661" s="13" t="str">
        <f>IF(promesas[[#This Row],[Fecha  promesa de pago]]="", "", TEXT(promesas[[#This Row],[Fecha  promesa de pago]], "dd/mmm"))</f>
        <v/>
      </c>
      <c r="V661" s="14" t="str">
        <f>IF(LEN(TRIM(promesas[[#This Row],[Fecha  promesa de pago]]))&gt;0,1,"")</f>
        <v/>
      </c>
      <c r="W661" s="14" t="str">
        <f>IF(LEN(TRIM(promesas[[#This Row],[Fecha de Pago]]))&gt;0,1,"")</f>
        <v/>
      </c>
    </row>
    <row r="662" spans="1:23" ht="15.75" customHeight="1" x14ac:dyDescent="0.25">
      <c r="A662" s="11" t="str">
        <f>TEXT(promesas[[#This Row],[Marca temporal]],"dd/mmm")</f>
        <v>15/may</v>
      </c>
      <c r="B662" s="189">
        <v>46157.418956134265</v>
      </c>
      <c r="C662" s="190" t="s">
        <v>1897</v>
      </c>
      <c r="D662" s="190">
        <v>68702493</v>
      </c>
      <c r="E662" s="191">
        <v>364064270000</v>
      </c>
      <c r="F662" s="190" t="s">
        <v>5514</v>
      </c>
      <c r="G662" s="190" t="s">
        <v>1886</v>
      </c>
      <c r="H662" s="192" t="s">
        <v>1883</v>
      </c>
      <c r="I662" s="193" t="s">
        <v>1887</v>
      </c>
      <c r="J662" s="198"/>
      <c r="K662"/>
      <c r="L662" s="194"/>
      <c r="M662" s="159" t="s">
        <v>1885</v>
      </c>
      <c r="N662"/>
      <c r="O662" s="194"/>
      <c r="P662" s="159" t="s">
        <v>66</v>
      </c>
      <c r="Q662" s="192"/>
      <c r="R662" s="199" t="str">
        <f>IF(promesas[[#This Row],[Fecha de Pago]]="", "", TEXT(promesas[[#This Row],[Fecha de Pago]], "mmm"))</f>
        <v/>
      </c>
      <c r="S662" s="12" t="str">
        <f>IF(promesas[[#This Row],[Fecha  promesa de pago]]="", "", TEXT(promesas[[#This Row],[Fecha  promesa de pago]], "mmm"))</f>
        <v/>
      </c>
      <c r="T662" s="13" t="str">
        <f>IF(promesas[[#This Row],[Fecha de Pago]]="", "", TEXT(promesas[[#This Row],[Fecha de Pago]], "dd/mmm"))</f>
        <v/>
      </c>
      <c r="U662" s="13" t="str">
        <f>IF(promesas[[#This Row],[Fecha  promesa de pago]]="", "", TEXT(promesas[[#This Row],[Fecha  promesa de pago]], "dd/mmm"))</f>
        <v/>
      </c>
      <c r="V662" s="14" t="str">
        <f>IF(LEN(TRIM(promesas[[#This Row],[Fecha  promesa de pago]]))&gt;0,1,"")</f>
        <v/>
      </c>
      <c r="W662" s="14" t="str">
        <f>IF(LEN(TRIM(promesas[[#This Row],[Fecha de Pago]]))&gt;0,1,"")</f>
        <v/>
      </c>
    </row>
    <row r="663" spans="1:23" ht="15.75" customHeight="1" x14ac:dyDescent="0.25">
      <c r="A663" s="11" t="str">
        <f>TEXT(promesas[[#This Row],[Marca temporal]],"dd/mmm")</f>
        <v>15/may</v>
      </c>
      <c r="B663" s="189">
        <v>46157.42073460648</v>
      </c>
      <c r="C663" s="190" t="s">
        <v>1897</v>
      </c>
      <c r="D663" s="190">
        <v>68765432</v>
      </c>
      <c r="E663" s="191">
        <v>282001570000</v>
      </c>
      <c r="F663" s="190" t="s">
        <v>1282</v>
      </c>
      <c r="G663" s="190" t="s">
        <v>1886</v>
      </c>
      <c r="H663" s="192" t="s">
        <v>1883</v>
      </c>
      <c r="I663" s="193" t="s">
        <v>1892</v>
      </c>
      <c r="J663" s="198"/>
      <c r="K663"/>
      <c r="L663" s="194"/>
      <c r="M663" s="159" t="s">
        <v>1885</v>
      </c>
      <c r="N663"/>
      <c r="O663" s="194"/>
      <c r="P663" s="159" t="s">
        <v>66</v>
      </c>
      <c r="Q663" s="192"/>
      <c r="R663" s="199" t="str">
        <f>IF(promesas[[#This Row],[Fecha de Pago]]="", "", TEXT(promesas[[#This Row],[Fecha de Pago]], "mmm"))</f>
        <v/>
      </c>
      <c r="S663" s="12" t="str">
        <f>IF(promesas[[#This Row],[Fecha  promesa de pago]]="", "", TEXT(promesas[[#This Row],[Fecha  promesa de pago]], "mmm"))</f>
        <v/>
      </c>
      <c r="T663" s="13" t="str">
        <f>IF(promesas[[#This Row],[Fecha de Pago]]="", "", TEXT(promesas[[#This Row],[Fecha de Pago]], "dd/mmm"))</f>
        <v/>
      </c>
      <c r="U663" s="13" t="str">
        <f>IF(promesas[[#This Row],[Fecha  promesa de pago]]="", "", TEXT(promesas[[#This Row],[Fecha  promesa de pago]], "dd/mmm"))</f>
        <v/>
      </c>
      <c r="V663" s="14" t="str">
        <f>IF(LEN(TRIM(promesas[[#This Row],[Fecha  promesa de pago]]))&gt;0,1,"")</f>
        <v/>
      </c>
      <c r="W663" s="14" t="str">
        <f>IF(LEN(TRIM(promesas[[#This Row],[Fecha de Pago]]))&gt;0,1,"")</f>
        <v/>
      </c>
    </row>
    <row r="664" spans="1:23" ht="15.75" customHeight="1" x14ac:dyDescent="0.25">
      <c r="A664" s="11" t="str">
        <f>TEXT(promesas[[#This Row],[Marca temporal]],"dd/mmm")</f>
        <v>15/may</v>
      </c>
      <c r="B664" s="189">
        <v>46157.422983206023</v>
      </c>
      <c r="C664" s="190" t="s">
        <v>1897</v>
      </c>
      <c r="D664" s="190">
        <v>67089173</v>
      </c>
      <c r="E664" s="191">
        <v>366015700000</v>
      </c>
      <c r="F664" s="190" t="s">
        <v>3896</v>
      </c>
      <c r="G664" s="190" t="s">
        <v>1886</v>
      </c>
      <c r="H664" s="192" t="s">
        <v>1883</v>
      </c>
      <c r="I664" s="193" t="s">
        <v>1892</v>
      </c>
      <c r="J664" s="198"/>
      <c r="K664"/>
      <c r="L664" s="194"/>
      <c r="M664" s="159" t="s">
        <v>1885</v>
      </c>
      <c r="N664"/>
      <c r="O664" s="194"/>
      <c r="P664" s="159" t="s">
        <v>66</v>
      </c>
      <c r="Q664" s="192"/>
      <c r="R664" s="199" t="str">
        <f>IF(promesas[[#This Row],[Fecha de Pago]]="", "", TEXT(promesas[[#This Row],[Fecha de Pago]], "mmm"))</f>
        <v/>
      </c>
      <c r="S664" s="12" t="str">
        <f>IF(promesas[[#This Row],[Fecha  promesa de pago]]="", "", TEXT(promesas[[#This Row],[Fecha  promesa de pago]], "mmm"))</f>
        <v/>
      </c>
      <c r="T664" s="13" t="str">
        <f>IF(promesas[[#This Row],[Fecha de Pago]]="", "", TEXT(promesas[[#This Row],[Fecha de Pago]], "dd/mmm"))</f>
        <v/>
      </c>
      <c r="U664" s="13" t="str">
        <f>IF(promesas[[#This Row],[Fecha  promesa de pago]]="", "", TEXT(promesas[[#This Row],[Fecha  promesa de pago]], "dd/mmm"))</f>
        <v/>
      </c>
      <c r="V664" s="14" t="str">
        <f>IF(LEN(TRIM(promesas[[#This Row],[Fecha  promesa de pago]]))&gt;0,1,"")</f>
        <v/>
      </c>
      <c r="W664" s="14" t="str">
        <f>IF(LEN(TRIM(promesas[[#This Row],[Fecha de Pago]]))&gt;0,1,"")</f>
        <v/>
      </c>
    </row>
    <row r="665" spans="1:23" ht="15.75" customHeight="1" x14ac:dyDescent="0.25">
      <c r="A665" s="11" t="str">
        <f>TEXT(promesas[[#This Row],[Marca temporal]],"dd/mmm")</f>
        <v>15/may</v>
      </c>
      <c r="B665" s="189">
        <v>46157.426743414355</v>
      </c>
      <c r="C665" s="190" t="s">
        <v>1897</v>
      </c>
      <c r="D665" s="190">
        <v>68865082</v>
      </c>
      <c r="E665" s="191">
        <v>367057200000</v>
      </c>
      <c r="F665" s="190" t="s">
        <v>5533</v>
      </c>
      <c r="G665" s="190" t="s">
        <v>1886</v>
      </c>
      <c r="H665" s="192" t="s">
        <v>1883</v>
      </c>
      <c r="I665" s="193" t="s">
        <v>1887</v>
      </c>
      <c r="J665" s="198"/>
      <c r="K665"/>
      <c r="L665" s="194"/>
      <c r="M665" s="159" t="s">
        <v>1885</v>
      </c>
      <c r="N665"/>
      <c r="O665" s="194"/>
      <c r="P665" s="159" t="s">
        <v>66</v>
      </c>
      <c r="Q665" s="192"/>
      <c r="R665" s="199" t="str">
        <f>IF(promesas[[#This Row],[Fecha de Pago]]="", "", TEXT(promesas[[#This Row],[Fecha de Pago]], "mmm"))</f>
        <v/>
      </c>
      <c r="S665" s="12" t="str">
        <f>IF(promesas[[#This Row],[Fecha  promesa de pago]]="", "", TEXT(promesas[[#This Row],[Fecha  promesa de pago]], "mmm"))</f>
        <v/>
      </c>
      <c r="T665" s="13" t="str">
        <f>IF(promesas[[#This Row],[Fecha de Pago]]="", "", TEXT(promesas[[#This Row],[Fecha de Pago]], "dd/mmm"))</f>
        <v/>
      </c>
      <c r="U665" s="13" t="str">
        <f>IF(promesas[[#This Row],[Fecha  promesa de pago]]="", "", TEXT(promesas[[#This Row],[Fecha  promesa de pago]], "dd/mmm"))</f>
        <v/>
      </c>
      <c r="V665" s="14" t="str">
        <f>IF(LEN(TRIM(promesas[[#This Row],[Fecha  promesa de pago]]))&gt;0,1,"")</f>
        <v/>
      </c>
      <c r="W665" s="14" t="str">
        <f>IF(LEN(TRIM(promesas[[#This Row],[Fecha de Pago]]))&gt;0,1,"")</f>
        <v/>
      </c>
    </row>
    <row r="666" spans="1:23" ht="15.75" customHeight="1" x14ac:dyDescent="0.25">
      <c r="A666" s="11" t="str">
        <f>TEXT(promesas[[#This Row],[Marca temporal]],"dd/mmm")</f>
        <v>15/may</v>
      </c>
      <c r="B666" s="189">
        <v>46157.428063449071</v>
      </c>
      <c r="C666" s="190" t="s">
        <v>1897</v>
      </c>
      <c r="D666" s="190">
        <v>68905432</v>
      </c>
      <c r="E666" s="191">
        <v>365034070000</v>
      </c>
      <c r="F666" s="190" t="s">
        <v>4057</v>
      </c>
      <c r="G666" s="190" t="s">
        <v>1886</v>
      </c>
      <c r="H666" s="192" t="s">
        <v>1883</v>
      </c>
      <c r="I666" s="193" t="s">
        <v>1892</v>
      </c>
      <c r="J666" s="198"/>
      <c r="K666"/>
      <c r="L666" s="194"/>
      <c r="M666" s="159" t="s">
        <v>1885</v>
      </c>
      <c r="N666"/>
      <c r="O666" s="194"/>
      <c r="P666" s="159" t="s">
        <v>66</v>
      </c>
      <c r="Q666" s="192"/>
      <c r="R666" s="199" t="str">
        <f>IF(promesas[[#This Row],[Fecha de Pago]]="", "", TEXT(promesas[[#This Row],[Fecha de Pago]], "mmm"))</f>
        <v/>
      </c>
      <c r="S666" s="12" t="str">
        <f>IF(promesas[[#This Row],[Fecha  promesa de pago]]="", "", TEXT(promesas[[#This Row],[Fecha  promesa de pago]], "mmm"))</f>
        <v/>
      </c>
      <c r="T666" s="13" t="str">
        <f>IF(promesas[[#This Row],[Fecha de Pago]]="", "", TEXT(promesas[[#This Row],[Fecha de Pago]], "dd/mmm"))</f>
        <v/>
      </c>
      <c r="U666" s="13" t="str">
        <f>IF(promesas[[#This Row],[Fecha  promesa de pago]]="", "", TEXT(promesas[[#This Row],[Fecha  promesa de pago]], "dd/mmm"))</f>
        <v/>
      </c>
      <c r="V666" s="14" t="str">
        <f>IF(LEN(TRIM(promesas[[#This Row],[Fecha  promesa de pago]]))&gt;0,1,"")</f>
        <v/>
      </c>
      <c r="W666" s="14" t="str">
        <f>IF(LEN(TRIM(promesas[[#This Row],[Fecha de Pago]]))&gt;0,1,"")</f>
        <v/>
      </c>
    </row>
    <row r="667" spans="1:23" ht="15.75" customHeight="1" x14ac:dyDescent="0.25">
      <c r="A667" s="11" t="str">
        <f>TEXT(promesas[[#This Row],[Marca temporal]],"dd/mmm")</f>
        <v>15/may</v>
      </c>
      <c r="B667" s="189">
        <v>46157.430061250001</v>
      </c>
      <c r="C667" s="190" t="s">
        <v>1897</v>
      </c>
      <c r="D667" s="190">
        <v>68907654</v>
      </c>
      <c r="E667" s="191">
        <v>361031490000</v>
      </c>
      <c r="F667" s="190" t="s">
        <v>4029</v>
      </c>
      <c r="G667" s="190" t="s">
        <v>1886</v>
      </c>
      <c r="H667" s="192" t="s">
        <v>1883</v>
      </c>
      <c r="I667" s="193" t="s">
        <v>1892</v>
      </c>
      <c r="J667" s="198"/>
      <c r="K667"/>
      <c r="L667" s="194"/>
      <c r="M667" s="159" t="s">
        <v>1885</v>
      </c>
      <c r="N667"/>
      <c r="O667" s="194"/>
      <c r="P667" s="159" t="s">
        <v>66</v>
      </c>
      <c r="Q667" s="192"/>
      <c r="R667" s="199" t="str">
        <f>IF(promesas[[#This Row],[Fecha de Pago]]="", "", TEXT(promesas[[#This Row],[Fecha de Pago]], "mmm"))</f>
        <v/>
      </c>
      <c r="S667" s="12" t="str">
        <f>IF(promesas[[#This Row],[Fecha  promesa de pago]]="", "", TEXT(promesas[[#This Row],[Fecha  promesa de pago]], "mmm"))</f>
        <v/>
      </c>
      <c r="T667" s="13" t="str">
        <f>IF(promesas[[#This Row],[Fecha de Pago]]="", "", TEXT(promesas[[#This Row],[Fecha de Pago]], "dd/mmm"))</f>
        <v/>
      </c>
      <c r="U667" s="13" t="str">
        <f>IF(promesas[[#This Row],[Fecha  promesa de pago]]="", "", TEXT(promesas[[#This Row],[Fecha  promesa de pago]], "dd/mmm"))</f>
        <v/>
      </c>
      <c r="V667" s="14" t="str">
        <f>IF(LEN(TRIM(promesas[[#This Row],[Fecha  promesa de pago]]))&gt;0,1,"")</f>
        <v/>
      </c>
      <c r="W667" s="14" t="str">
        <f>IF(LEN(TRIM(promesas[[#This Row],[Fecha de Pago]]))&gt;0,1,"")</f>
        <v/>
      </c>
    </row>
    <row r="668" spans="1:23" ht="15.75" customHeight="1" x14ac:dyDescent="0.25">
      <c r="A668" s="11" t="str">
        <f>TEXT(promesas[[#This Row],[Marca temporal]],"dd/mmm")</f>
        <v>15/may</v>
      </c>
      <c r="B668" s="189">
        <v>46157.433936759262</v>
      </c>
      <c r="C668" s="190" t="s">
        <v>1897</v>
      </c>
      <c r="D668" s="190">
        <v>68927243</v>
      </c>
      <c r="E668" s="191">
        <v>363070580000</v>
      </c>
      <c r="F668" s="190" t="s">
        <v>5540</v>
      </c>
      <c r="G668" s="190" t="s">
        <v>1886</v>
      </c>
      <c r="H668" s="192" t="s">
        <v>1883</v>
      </c>
      <c r="I668" s="193" t="s">
        <v>1893</v>
      </c>
      <c r="J668" s="198"/>
      <c r="K668"/>
      <c r="L668" s="194"/>
      <c r="M668" s="159" t="s">
        <v>1885</v>
      </c>
      <c r="N668"/>
      <c r="O668" s="194"/>
      <c r="P668" s="159" t="s">
        <v>66</v>
      </c>
      <c r="Q668" s="192"/>
      <c r="R668" s="199" t="str">
        <f>IF(promesas[[#This Row],[Fecha de Pago]]="", "", TEXT(promesas[[#This Row],[Fecha de Pago]], "mmm"))</f>
        <v/>
      </c>
      <c r="S668" s="12" t="str">
        <f>IF(promesas[[#This Row],[Fecha  promesa de pago]]="", "", TEXT(promesas[[#This Row],[Fecha  promesa de pago]], "mmm"))</f>
        <v/>
      </c>
      <c r="T668" s="13" t="str">
        <f>IF(promesas[[#This Row],[Fecha de Pago]]="", "", TEXT(promesas[[#This Row],[Fecha de Pago]], "dd/mmm"))</f>
        <v/>
      </c>
      <c r="U668" s="13" t="str">
        <f>IF(promesas[[#This Row],[Fecha  promesa de pago]]="", "", TEXT(promesas[[#This Row],[Fecha  promesa de pago]], "dd/mmm"))</f>
        <v/>
      </c>
      <c r="V668" s="14" t="str">
        <f>IF(LEN(TRIM(promesas[[#This Row],[Fecha  promesa de pago]]))&gt;0,1,"")</f>
        <v/>
      </c>
      <c r="W668" s="14" t="str">
        <f>IF(LEN(TRIM(promesas[[#This Row],[Fecha de Pago]]))&gt;0,1,"")</f>
        <v/>
      </c>
    </row>
    <row r="669" spans="1:23" ht="15.75" customHeight="1" x14ac:dyDescent="0.25">
      <c r="A669" s="11" t="str">
        <f>TEXT(promesas[[#This Row],[Marca temporal]],"dd/mmm")</f>
        <v>15/may</v>
      </c>
      <c r="B669" s="189">
        <v>46157.435990625003</v>
      </c>
      <c r="C669" s="190" t="s">
        <v>1897</v>
      </c>
      <c r="D669" s="190">
        <v>68959356</v>
      </c>
      <c r="E669" s="191">
        <v>366073560000</v>
      </c>
      <c r="F669" s="190" t="s">
        <v>5546</v>
      </c>
      <c r="G669" s="190" t="s">
        <v>1886</v>
      </c>
      <c r="H669" s="192" t="s">
        <v>1883</v>
      </c>
      <c r="I669" s="193" t="s">
        <v>1892</v>
      </c>
      <c r="J669" s="198"/>
      <c r="K669"/>
      <c r="L669" s="194"/>
      <c r="M669" s="159" t="s">
        <v>1885</v>
      </c>
      <c r="N669"/>
      <c r="O669" s="194"/>
      <c r="P669" s="159" t="s">
        <v>66</v>
      </c>
      <c r="Q669" s="192"/>
      <c r="R669" s="199" t="str">
        <f>IF(promesas[[#This Row],[Fecha de Pago]]="", "", TEXT(promesas[[#This Row],[Fecha de Pago]], "mmm"))</f>
        <v/>
      </c>
      <c r="S669" s="12" t="str">
        <f>IF(promesas[[#This Row],[Fecha  promesa de pago]]="", "", TEXT(promesas[[#This Row],[Fecha  promesa de pago]], "mmm"))</f>
        <v/>
      </c>
      <c r="T669" s="13" t="str">
        <f>IF(promesas[[#This Row],[Fecha de Pago]]="", "", TEXT(promesas[[#This Row],[Fecha de Pago]], "dd/mmm"))</f>
        <v/>
      </c>
      <c r="U669" s="13" t="str">
        <f>IF(promesas[[#This Row],[Fecha  promesa de pago]]="", "", TEXT(promesas[[#This Row],[Fecha  promesa de pago]], "dd/mmm"))</f>
        <v/>
      </c>
      <c r="V669" s="14" t="str">
        <f>IF(LEN(TRIM(promesas[[#This Row],[Fecha  promesa de pago]]))&gt;0,1,"")</f>
        <v/>
      </c>
      <c r="W669" s="14" t="str">
        <f>IF(LEN(TRIM(promesas[[#This Row],[Fecha de Pago]]))&gt;0,1,"")</f>
        <v/>
      </c>
    </row>
    <row r="670" spans="1:23" ht="15.75" customHeight="1" x14ac:dyDescent="0.25">
      <c r="A670" s="11" t="str">
        <f>TEXT(promesas[[#This Row],[Marca temporal]],"dd/mmm")</f>
        <v>15/may</v>
      </c>
      <c r="B670" s="189">
        <v>46157.459303715281</v>
      </c>
      <c r="C670" s="190" t="s">
        <v>1897</v>
      </c>
      <c r="D670" s="190">
        <v>69045247</v>
      </c>
      <c r="E670" s="191">
        <v>364055280000</v>
      </c>
      <c r="F670" s="190" t="s">
        <v>4584</v>
      </c>
      <c r="G670" s="190" t="s">
        <v>1886</v>
      </c>
      <c r="H670" s="192" t="s">
        <v>1890</v>
      </c>
      <c r="I670" s="193" t="s">
        <v>1895</v>
      </c>
      <c r="J670" s="198"/>
      <c r="K670"/>
      <c r="L670" s="194"/>
      <c r="M670" s="159" t="s">
        <v>1885</v>
      </c>
      <c r="N670"/>
      <c r="O670" s="194"/>
      <c r="P670" s="159" t="s">
        <v>66</v>
      </c>
      <c r="Q670" s="192"/>
      <c r="R670" s="199" t="str">
        <f>IF(promesas[[#This Row],[Fecha de Pago]]="", "", TEXT(promesas[[#This Row],[Fecha de Pago]], "mmm"))</f>
        <v/>
      </c>
      <c r="S670" s="12" t="str">
        <f>IF(promesas[[#This Row],[Fecha  promesa de pago]]="", "", TEXT(promesas[[#This Row],[Fecha  promesa de pago]], "mmm"))</f>
        <v/>
      </c>
      <c r="T670" s="13" t="str">
        <f>IF(promesas[[#This Row],[Fecha de Pago]]="", "", TEXT(promesas[[#This Row],[Fecha de Pago]], "dd/mmm"))</f>
        <v/>
      </c>
      <c r="U670" s="13" t="str">
        <f>IF(promesas[[#This Row],[Fecha  promesa de pago]]="", "", TEXT(promesas[[#This Row],[Fecha  promesa de pago]], "dd/mmm"))</f>
        <v/>
      </c>
      <c r="V670" s="14" t="str">
        <f>IF(LEN(TRIM(promesas[[#This Row],[Fecha  promesa de pago]]))&gt;0,1,"")</f>
        <v/>
      </c>
      <c r="W670" s="14" t="str">
        <f>IF(LEN(TRIM(promesas[[#This Row],[Fecha de Pago]]))&gt;0,1,"")</f>
        <v/>
      </c>
    </row>
    <row r="671" spans="1:23" ht="15.75" customHeight="1" x14ac:dyDescent="0.25">
      <c r="A671" s="11" t="str">
        <f>TEXT(promesas[[#This Row],[Marca temporal]],"dd/mmm")</f>
        <v>15/may</v>
      </c>
      <c r="B671" s="189">
        <v>46157.461358993052</v>
      </c>
      <c r="C671" s="190" t="s">
        <v>1897</v>
      </c>
      <c r="D671" s="190">
        <v>69053546</v>
      </c>
      <c r="E671" s="191">
        <v>363061230000</v>
      </c>
      <c r="F671" s="190" t="s">
        <v>5566</v>
      </c>
      <c r="G671" s="190" t="s">
        <v>1886</v>
      </c>
      <c r="H671" s="192" t="s">
        <v>1883</v>
      </c>
      <c r="I671" s="193" t="s">
        <v>1893</v>
      </c>
      <c r="J671" s="198"/>
      <c r="K671"/>
      <c r="L671" s="194"/>
      <c r="M671" s="159" t="s">
        <v>1885</v>
      </c>
      <c r="N671"/>
      <c r="O671" s="194"/>
      <c r="P671" s="159" t="s">
        <v>66</v>
      </c>
      <c r="Q671" s="192"/>
      <c r="R671" s="199" t="str">
        <f>IF(promesas[[#This Row],[Fecha de Pago]]="", "", TEXT(promesas[[#This Row],[Fecha de Pago]], "mmm"))</f>
        <v/>
      </c>
      <c r="S671" s="12" t="str">
        <f>IF(promesas[[#This Row],[Fecha  promesa de pago]]="", "", TEXT(promesas[[#This Row],[Fecha  promesa de pago]], "mmm"))</f>
        <v/>
      </c>
      <c r="T671" s="13" t="str">
        <f>IF(promesas[[#This Row],[Fecha de Pago]]="", "", TEXT(promesas[[#This Row],[Fecha de Pago]], "dd/mmm"))</f>
        <v/>
      </c>
      <c r="U671" s="13" t="str">
        <f>IF(promesas[[#This Row],[Fecha  promesa de pago]]="", "", TEXT(promesas[[#This Row],[Fecha  promesa de pago]], "dd/mmm"))</f>
        <v/>
      </c>
      <c r="V671" s="14" t="str">
        <f>IF(LEN(TRIM(promesas[[#This Row],[Fecha  promesa de pago]]))&gt;0,1,"")</f>
        <v/>
      </c>
      <c r="W671" s="14" t="str">
        <f>IF(LEN(TRIM(promesas[[#This Row],[Fecha de Pago]]))&gt;0,1,"")</f>
        <v/>
      </c>
    </row>
    <row r="672" spans="1:23" ht="15.75" customHeight="1" x14ac:dyDescent="0.25">
      <c r="A672" s="11" t="str">
        <f>TEXT(promesas[[#This Row],[Marca temporal]],"dd/mmm")</f>
        <v>15/may</v>
      </c>
      <c r="B672" s="189">
        <v>46157.471840185186</v>
      </c>
      <c r="C672" s="190" t="s">
        <v>1897</v>
      </c>
      <c r="D672" s="190">
        <v>69112797</v>
      </c>
      <c r="E672" s="191">
        <v>356346790000</v>
      </c>
      <c r="F672" s="190" t="s">
        <v>586</v>
      </c>
      <c r="G672" s="190" t="s">
        <v>1886</v>
      </c>
      <c r="H672" s="192" t="s">
        <v>1883</v>
      </c>
      <c r="I672" s="193" t="s">
        <v>1895</v>
      </c>
      <c r="J672" s="198"/>
      <c r="K672"/>
      <c r="L672" s="194"/>
      <c r="M672" s="159" t="s">
        <v>1885</v>
      </c>
      <c r="N672"/>
      <c r="O672" s="194"/>
      <c r="P672" t="s">
        <v>2230</v>
      </c>
      <c r="Q672" s="192"/>
      <c r="R672" s="199" t="str">
        <f>IF(promesas[[#This Row],[Fecha de Pago]]="", "", TEXT(promesas[[#This Row],[Fecha de Pago]], "mmm"))</f>
        <v/>
      </c>
      <c r="S672" s="12" t="str">
        <f>IF(promesas[[#This Row],[Fecha  promesa de pago]]="", "", TEXT(promesas[[#This Row],[Fecha  promesa de pago]], "mmm"))</f>
        <v/>
      </c>
      <c r="T672" s="13" t="str">
        <f>IF(promesas[[#This Row],[Fecha de Pago]]="", "", TEXT(promesas[[#This Row],[Fecha de Pago]], "dd/mmm"))</f>
        <v/>
      </c>
      <c r="U672" s="13" t="str">
        <f>IF(promesas[[#This Row],[Fecha  promesa de pago]]="", "", TEXT(promesas[[#This Row],[Fecha  promesa de pago]], "dd/mmm"))</f>
        <v/>
      </c>
      <c r="V672" s="14" t="str">
        <f>IF(LEN(TRIM(promesas[[#This Row],[Fecha  promesa de pago]]))&gt;0,1,"")</f>
        <v/>
      </c>
      <c r="W672" s="14" t="str">
        <f>IF(LEN(TRIM(promesas[[#This Row],[Fecha de Pago]]))&gt;0,1,"")</f>
        <v/>
      </c>
    </row>
    <row r="673" spans="1:23" ht="15.75" customHeight="1" x14ac:dyDescent="0.25">
      <c r="A673" s="11" t="str">
        <f>TEXT(promesas[[#This Row],[Marca temporal]],"dd/mmm")</f>
        <v>15/may</v>
      </c>
      <c r="B673" s="189">
        <v>46157.47339042824</v>
      </c>
      <c r="C673" s="190" t="s">
        <v>1897</v>
      </c>
      <c r="D673" s="190">
        <v>69125409</v>
      </c>
      <c r="E673" s="191">
        <v>804071480000</v>
      </c>
      <c r="F673" s="190" t="s">
        <v>5574</v>
      </c>
      <c r="G673" s="190" t="s">
        <v>1886</v>
      </c>
      <c r="H673" s="192" t="s">
        <v>1883</v>
      </c>
      <c r="I673" s="193" t="s">
        <v>1892</v>
      </c>
      <c r="J673" s="198"/>
      <c r="K673"/>
      <c r="L673" s="194"/>
      <c r="M673" s="159" t="s">
        <v>1885</v>
      </c>
      <c r="N673"/>
      <c r="O673" s="194"/>
      <c r="P673" s="159" t="s">
        <v>66</v>
      </c>
      <c r="Q673" s="192"/>
      <c r="R673" s="199" t="str">
        <f>IF(promesas[[#This Row],[Fecha de Pago]]="", "", TEXT(promesas[[#This Row],[Fecha de Pago]], "mmm"))</f>
        <v/>
      </c>
      <c r="S673" s="12" t="str">
        <f>IF(promesas[[#This Row],[Fecha  promesa de pago]]="", "", TEXT(promesas[[#This Row],[Fecha  promesa de pago]], "mmm"))</f>
        <v/>
      </c>
      <c r="T673" s="13" t="str">
        <f>IF(promesas[[#This Row],[Fecha de Pago]]="", "", TEXT(promesas[[#This Row],[Fecha de Pago]], "dd/mmm"))</f>
        <v/>
      </c>
      <c r="U673" s="13" t="str">
        <f>IF(promesas[[#This Row],[Fecha  promesa de pago]]="", "", TEXT(promesas[[#This Row],[Fecha  promesa de pago]], "dd/mmm"))</f>
        <v/>
      </c>
      <c r="V673" s="14" t="str">
        <f>IF(LEN(TRIM(promesas[[#This Row],[Fecha  promesa de pago]]))&gt;0,1,"")</f>
        <v/>
      </c>
      <c r="W673" s="14" t="str">
        <f>IF(LEN(TRIM(promesas[[#This Row],[Fecha de Pago]]))&gt;0,1,"")</f>
        <v/>
      </c>
    </row>
    <row r="674" spans="1:23" ht="15.75" customHeight="1" x14ac:dyDescent="0.25">
      <c r="A674" s="11" t="str">
        <f>TEXT(promesas[[#This Row],[Marca temporal]],"dd/mmm")</f>
        <v>15/may</v>
      </c>
      <c r="B674" s="189">
        <v>46157.475718541667</v>
      </c>
      <c r="C674" s="190" t="s">
        <v>1897</v>
      </c>
      <c r="D674" s="190">
        <v>69224900</v>
      </c>
      <c r="E674" s="191">
        <v>359386900000</v>
      </c>
      <c r="F674" s="190" t="s">
        <v>5582</v>
      </c>
      <c r="G674" s="190" t="s">
        <v>1886</v>
      </c>
      <c r="H674" s="192" t="s">
        <v>1883</v>
      </c>
      <c r="I674" s="193" t="s">
        <v>1892</v>
      </c>
      <c r="J674" s="198"/>
      <c r="K674"/>
      <c r="L674" s="194"/>
      <c r="M674" s="159" t="s">
        <v>1885</v>
      </c>
      <c r="N674"/>
      <c r="O674" s="194"/>
      <c r="P674" t="s">
        <v>261</v>
      </c>
      <c r="Q674" s="192"/>
      <c r="R674" s="199" t="str">
        <f>IF(promesas[[#This Row],[Fecha de Pago]]="", "", TEXT(promesas[[#This Row],[Fecha de Pago]], "mmm"))</f>
        <v/>
      </c>
      <c r="S674" s="12" t="str">
        <f>IF(promesas[[#This Row],[Fecha  promesa de pago]]="", "", TEXT(promesas[[#This Row],[Fecha  promesa de pago]], "mmm"))</f>
        <v/>
      </c>
      <c r="T674" s="13" t="str">
        <f>IF(promesas[[#This Row],[Fecha de Pago]]="", "", TEXT(promesas[[#This Row],[Fecha de Pago]], "dd/mmm"))</f>
        <v/>
      </c>
      <c r="U674" s="13" t="str">
        <f>IF(promesas[[#This Row],[Fecha  promesa de pago]]="", "", TEXT(promesas[[#This Row],[Fecha  promesa de pago]], "dd/mmm"))</f>
        <v/>
      </c>
      <c r="V674" s="14" t="str">
        <f>IF(LEN(TRIM(promesas[[#This Row],[Fecha  promesa de pago]]))&gt;0,1,"")</f>
        <v/>
      </c>
      <c r="W674" s="14" t="str">
        <f>IF(LEN(TRIM(promesas[[#This Row],[Fecha de Pago]]))&gt;0,1,"")</f>
        <v/>
      </c>
    </row>
    <row r="675" spans="1:23" ht="15.75" customHeight="1" x14ac:dyDescent="0.25">
      <c r="A675" s="11" t="str">
        <f>TEXT(promesas[[#This Row],[Marca temporal]],"dd/mmm")</f>
        <v>15/may</v>
      </c>
      <c r="B675" s="189">
        <v>46157.477648159722</v>
      </c>
      <c r="C675" s="190" t="s">
        <v>1897</v>
      </c>
      <c r="D675" s="190" t="s">
        <v>116</v>
      </c>
      <c r="E675" s="191">
        <v>362010280000</v>
      </c>
      <c r="F675" s="190" t="s">
        <v>116</v>
      </c>
      <c r="G675" s="190" t="s">
        <v>1886</v>
      </c>
      <c r="H675" s="192" t="s">
        <v>1883</v>
      </c>
      <c r="I675" s="193" t="s">
        <v>1892</v>
      </c>
      <c r="J675" s="198"/>
      <c r="K675"/>
      <c r="L675" s="194"/>
      <c r="M675"/>
      <c r="N675"/>
      <c r="O675" s="194"/>
      <c r="P675" s="159" t="s">
        <v>66</v>
      </c>
      <c r="Q675" s="192"/>
      <c r="R675" s="199" t="str">
        <f>IF(promesas[[#This Row],[Fecha de Pago]]="", "", TEXT(promesas[[#This Row],[Fecha de Pago]], "mmm"))</f>
        <v/>
      </c>
      <c r="S675" s="12" t="str">
        <f>IF(promesas[[#This Row],[Fecha  promesa de pago]]="", "", TEXT(promesas[[#This Row],[Fecha  promesa de pago]], "mmm"))</f>
        <v/>
      </c>
      <c r="T675" s="13" t="str">
        <f>IF(promesas[[#This Row],[Fecha de Pago]]="", "", TEXT(promesas[[#This Row],[Fecha de Pago]], "dd/mmm"))</f>
        <v/>
      </c>
      <c r="U675" s="13" t="str">
        <f>IF(promesas[[#This Row],[Fecha  promesa de pago]]="", "", TEXT(promesas[[#This Row],[Fecha  promesa de pago]], "dd/mmm"))</f>
        <v/>
      </c>
      <c r="V675" s="14" t="str">
        <f>IF(LEN(TRIM(promesas[[#This Row],[Fecha  promesa de pago]]))&gt;0,1,"")</f>
        <v/>
      </c>
      <c r="W675" s="14" t="str">
        <f>IF(LEN(TRIM(promesas[[#This Row],[Fecha de Pago]]))&gt;0,1,"")</f>
        <v/>
      </c>
    </row>
    <row r="676" spans="1:23" ht="15.75" customHeight="1" x14ac:dyDescent="0.25">
      <c r="A676" s="11" t="str">
        <f>TEXT(promesas[[#This Row],[Marca temporal]],"dd/mmm")</f>
        <v>15/may</v>
      </c>
      <c r="B676" s="189">
        <v>46157.479963854166</v>
      </c>
      <c r="C676" s="190" t="s">
        <v>1897</v>
      </c>
      <c r="D676" s="190">
        <v>69323059</v>
      </c>
      <c r="E676" s="191">
        <v>362076820000</v>
      </c>
      <c r="F676" s="190" t="s">
        <v>5590</v>
      </c>
      <c r="G676" s="190" t="s">
        <v>1886</v>
      </c>
      <c r="H676" s="192" t="s">
        <v>1883</v>
      </c>
      <c r="I676" s="193" t="s">
        <v>1893</v>
      </c>
      <c r="J676" s="198"/>
      <c r="K676"/>
      <c r="L676" s="194"/>
      <c r="M676" s="159" t="s">
        <v>1885</v>
      </c>
      <c r="N676"/>
      <c r="O676" s="194"/>
      <c r="P676" s="159" t="s">
        <v>66</v>
      </c>
      <c r="Q676" s="192"/>
      <c r="R676" s="199" t="str">
        <f>IF(promesas[[#This Row],[Fecha de Pago]]="", "", TEXT(promesas[[#This Row],[Fecha de Pago]], "mmm"))</f>
        <v/>
      </c>
      <c r="S676" s="12" t="str">
        <f>IF(promesas[[#This Row],[Fecha  promesa de pago]]="", "", TEXT(promesas[[#This Row],[Fecha  promesa de pago]], "mmm"))</f>
        <v/>
      </c>
      <c r="T676" s="13" t="str">
        <f>IF(promesas[[#This Row],[Fecha de Pago]]="", "", TEXT(promesas[[#This Row],[Fecha de Pago]], "dd/mmm"))</f>
        <v/>
      </c>
      <c r="U676" s="13" t="str">
        <f>IF(promesas[[#This Row],[Fecha  promesa de pago]]="", "", TEXT(promesas[[#This Row],[Fecha  promesa de pago]], "dd/mmm"))</f>
        <v/>
      </c>
      <c r="V676" s="14" t="str">
        <f>IF(LEN(TRIM(promesas[[#This Row],[Fecha  promesa de pago]]))&gt;0,1,"")</f>
        <v/>
      </c>
      <c r="W676" s="14" t="str">
        <f>IF(LEN(TRIM(promesas[[#This Row],[Fecha de Pago]]))&gt;0,1,"")</f>
        <v/>
      </c>
    </row>
    <row r="677" spans="1:23" ht="15.75" customHeight="1" x14ac:dyDescent="0.25">
      <c r="A677" s="11" t="str">
        <f>TEXT(promesas[[#This Row],[Marca temporal]],"dd/mmm")</f>
        <v>15/may</v>
      </c>
      <c r="B677" s="189">
        <v>46157.483266504627</v>
      </c>
      <c r="C677" s="190" t="s">
        <v>1897</v>
      </c>
      <c r="D677" s="190">
        <v>69365329</v>
      </c>
      <c r="E677" s="191">
        <v>366007030000</v>
      </c>
      <c r="F677" s="190" t="s">
        <v>134</v>
      </c>
      <c r="G677" s="190" t="s">
        <v>1886</v>
      </c>
      <c r="H677" s="192" t="s">
        <v>1883</v>
      </c>
      <c r="I677" s="193" t="s">
        <v>1887</v>
      </c>
      <c r="J677" s="198"/>
      <c r="K677"/>
      <c r="L677" s="194"/>
      <c r="M677" s="159" t="s">
        <v>1885</v>
      </c>
      <c r="N677"/>
      <c r="O677" s="194"/>
      <c r="P677" s="159" t="s">
        <v>66</v>
      </c>
      <c r="Q677" s="192"/>
      <c r="R677" s="199" t="str">
        <f>IF(promesas[[#This Row],[Fecha de Pago]]="", "", TEXT(promesas[[#This Row],[Fecha de Pago]], "mmm"))</f>
        <v/>
      </c>
      <c r="S677" s="12" t="str">
        <f>IF(promesas[[#This Row],[Fecha  promesa de pago]]="", "", TEXT(promesas[[#This Row],[Fecha  promesa de pago]], "mmm"))</f>
        <v/>
      </c>
      <c r="T677" s="13" t="str">
        <f>IF(promesas[[#This Row],[Fecha de Pago]]="", "", TEXT(promesas[[#This Row],[Fecha de Pago]], "dd/mmm"))</f>
        <v/>
      </c>
      <c r="U677" s="13" t="str">
        <f>IF(promesas[[#This Row],[Fecha  promesa de pago]]="", "", TEXT(promesas[[#This Row],[Fecha  promesa de pago]], "dd/mmm"))</f>
        <v/>
      </c>
      <c r="V677" s="14" t="str">
        <f>IF(LEN(TRIM(promesas[[#This Row],[Fecha  promesa de pago]]))&gt;0,1,"")</f>
        <v/>
      </c>
      <c r="W677" s="14" t="str">
        <f>IF(LEN(TRIM(promesas[[#This Row],[Fecha de Pago]]))&gt;0,1,"")</f>
        <v/>
      </c>
    </row>
    <row r="678" spans="1:23" ht="15.75" customHeight="1" x14ac:dyDescent="0.25">
      <c r="A678" s="11" t="str">
        <f>TEXT(promesas[[#This Row],[Marca temporal]],"dd/mmm")</f>
        <v>15/may</v>
      </c>
      <c r="B678" s="189">
        <v>46157.486528645837</v>
      </c>
      <c r="C678" s="190" t="s">
        <v>1897</v>
      </c>
      <c r="D678" s="190">
        <v>69434421</v>
      </c>
      <c r="E678" s="191">
        <v>351370820000</v>
      </c>
      <c r="F678" s="190" t="s">
        <v>3840</v>
      </c>
      <c r="G678" s="190" t="s">
        <v>1886</v>
      </c>
      <c r="H678" s="192" t="s">
        <v>1883</v>
      </c>
      <c r="I678" s="193" t="s">
        <v>1892</v>
      </c>
      <c r="J678" s="198"/>
      <c r="K678"/>
      <c r="L678" s="194"/>
      <c r="M678" s="159" t="s">
        <v>1885</v>
      </c>
      <c r="N678"/>
      <c r="O678" s="194"/>
      <c r="P678" s="159" t="s">
        <v>66</v>
      </c>
      <c r="Q678" s="192"/>
      <c r="R678" s="199" t="str">
        <f>IF(promesas[[#This Row],[Fecha de Pago]]="", "", TEXT(promesas[[#This Row],[Fecha de Pago]], "mmm"))</f>
        <v/>
      </c>
      <c r="S678" s="12" t="str">
        <f>IF(promesas[[#This Row],[Fecha  promesa de pago]]="", "", TEXT(promesas[[#This Row],[Fecha  promesa de pago]], "mmm"))</f>
        <v/>
      </c>
      <c r="T678" s="13" t="str">
        <f>IF(promesas[[#This Row],[Fecha de Pago]]="", "", TEXT(promesas[[#This Row],[Fecha de Pago]], "dd/mmm"))</f>
        <v/>
      </c>
      <c r="U678" s="13" t="str">
        <f>IF(promesas[[#This Row],[Fecha  promesa de pago]]="", "", TEXT(promesas[[#This Row],[Fecha  promesa de pago]], "dd/mmm"))</f>
        <v/>
      </c>
      <c r="V678" s="14" t="str">
        <f>IF(LEN(TRIM(promesas[[#This Row],[Fecha  promesa de pago]]))&gt;0,1,"")</f>
        <v/>
      </c>
      <c r="W678" s="14" t="str">
        <f>IF(LEN(TRIM(promesas[[#This Row],[Fecha de Pago]]))&gt;0,1,"")</f>
        <v/>
      </c>
    </row>
    <row r="679" spans="1:23" ht="15.75" customHeight="1" x14ac:dyDescent="0.25">
      <c r="A679" s="11" t="str">
        <f>TEXT(promesas[[#This Row],[Marca temporal]],"dd/mmm")</f>
        <v>15/may</v>
      </c>
      <c r="B679" s="189">
        <v>46157.490938310184</v>
      </c>
      <c r="C679" s="190" t="s">
        <v>1897</v>
      </c>
      <c r="D679" s="190">
        <v>69456048</v>
      </c>
      <c r="E679" s="191">
        <v>361058600000</v>
      </c>
      <c r="F679" s="190" t="s">
        <v>5607</v>
      </c>
      <c r="G679" s="190" t="s">
        <v>1886</v>
      </c>
      <c r="H679" s="192" t="s">
        <v>1883</v>
      </c>
      <c r="I679" s="193" t="s">
        <v>1895</v>
      </c>
      <c r="J679" s="198"/>
      <c r="K679" s="161">
        <v>46157</v>
      </c>
      <c r="L679" s="169">
        <v>30.44</v>
      </c>
      <c r="M679" s="159" t="s">
        <v>1885</v>
      </c>
      <c r="N679"/>
      <c r="O679" s="194"/>
      <c r="P679" s="159" t="s">
        <v>66</v>
      </c>
      <c r="Q679" s="192"/>
      <c r="R679" s="199" t="str">
        <f>IF(promesas[[#This Row],[Fecha de Pago]]="", "", TEXT(promesas[[#This Row],[Fecha de Pago]], "mmm"))</f>
        <v/>
      </c>
      <c r="S679" s="12" t="str">
        <f>IF(promesas[[#This Row],[Fecha  promesa de pago]]="", "", TEXT(promesas[[#This Row],[Fecha  promesa de pago]], "mmm"))</f>
        <v>may</v>
      </c>
      <c r="T679" s="13" t="str">
        <f>IF(promesas[[#This Row],[Fecha de Pago]]="", "", TEXT(promesas[[#This Row],[Fecha de Pago]], "dd/mmm"))</f>
        <v/>
      </c>
      <c r="U679" s="13" t="str">
        <f>IF(promesas[[#This Row],[Fecha  promesa de pago]]="", "", TEXT(promesas[[#This Row],[Fecha  promesa de pago]], "dd/mmm"))</f>
        <v>15/may</v>
      </c>
      <c r="V679" s="14">
        <f>IF(LEN(TRIM(promesas[[#This Row],[Fecha  promesa de pago]]))&gt;0,1,"")</f>
        <v>1</v>
      </c>
      <c r="W679" s="14" t="str">
        <f>IF(LEN(TRIM(promesas[[#This Row],[Fecha de Pago]]))&gt;0,1,"")</f>
        <v/>
      </c>
    </row>
    <row r="680" spans="1:23" ht="15.75" customHeight="1" x14ac:dyDescent="0.25">
      <c r="A680" s="11" t="str">
        <f>TEXT(promesas[[#This Row],[Marca temporal]],"dd/mmm")</f>
        <v>15/may</v>
      </c>
      <c r="B680" s="189">
        <v>46157.493295740744</v>
      </c>
      <c r="C680" s="190" t="s">
        <v>1897</v>
      </c>
      <c r="D680" s="190">
        <v>69490703</v>
      </c>
      <c r="E680" s="191">
        <v>365027410000</v>
      </c>
      <c r="F680" s="190" t="s">
        <v>4010</v>
      </c>
      <c r="G680" s="190" t="s">
        <v>1886</v>
      </c>
      <c r="H680" s="192" t="s">
        <v>1883</v>
      </c>
      <c r="I680" s="193" t="s">
        <v>1892</v>
      </c>
      <c r="J680" s="198"/>
      <c r="K680"/>
      <c r="L680" s="194"/>
      <c r="M680" s="159" t="s">
        <v>1885</v>
      </c>
      <c r="N680"/>
      <c r="O680" s="194"/>
      <c r="P680" s="159" t="s">
        <v>66</v>
      </c>
      <c r="Q680" s="192"/>
      <c r="R680" s="199" t="str">
        <f>IF(promesas[[#This Row],[Fecha de Pago]]="", "", TEXT(promesas[[#This Row],[Fecha de Pago]], "mmm"))</f>
        <v/>
      </c>
      <c r="S680" s="12" t="str">
        <f>IF(promesas[[#This Row],[Fecha  promesa de pago]]="", "", TEXT(promesas[[#This Row],[Fecha  promesa de pago]], "mmm"))</f>
        <v/>
      </c>
      <c r="T680" s="13" t="str">
        <f>IF(promesas[[#This Row],[Fecha de Pago]]="", "", TEXT(promesas[[#This Row],[Fecha de Pago]], "dd/mmm"))</f>
        <v/>
      </c>
      <c r="U680" s="13" t="str">
        <f>IF(promesas[[#This Row],[Fecha  promesa de pago]]="", "", TEXT(promesas[[#This Row],[Fecha  promesa de pago]], "dd/mmm"))</f>
        <v/>
      </c>
      <c r="V680" s="14" t="str">
        <f>IF(LEN(TRIM(promesas[[#This Row],[Fecha  promesa de pago]]))&gt;0,1,"")</f>
        <v/>
      </c>
      <c r="W680" s="14" t="str">
        <f>IF(LEN(TRIM(promesas[[#This Row],[Fecha de Pago]]))&gt;0,1,"")</f>
        <v/>
      </c>
    </row>
    <row r="681" spans="1:23" ht="15.75" customHeight="1" x14ac:dyDescent="0.25">
      <c r="A681" s="11" t="str">
        <f>TEXT(promesas[[#This Row],[Marca temporal]],"dd/mmm")</f>
        <v>15/may</v>
      </c>
      <c r="B681" s="189">
        <v>46157.494379444441</v>
      </c>
      <c r="C681" s="190" t="s">
        <v>1897</v>
      </c>
      <c r="D681" s="190">
        <v>69500888</v>
      </c>
      <c r="E681" s="191">
        <v>363007180000</v>
      </c>
      <c r="F681" s="190" t="s">
        <v>152</v>
      </c>
      <c r="G681" s="190" t="s">
        <v>1886</v>
      </c>
      <c r="H681" s="192" t="s">
        <v>1883</v>
      </c>
      <c r="I681" s="193" t="s">
        <v>1892</v>
      </c>
      <c r="J681" s="198"/>
      <c r="K681"/>
      <c r="L681" s="194"/>
      <c r="M681" s="159" t="s">
        <v>1885</v>
      </c>
      <c r="N681"/>
      <c r="O681" s="194"/>
      <c r="P681" s="159" t="s">
        <v>66</v>
      </c>
      <c r="Q681" s="192"/>
      <c r="R681" s="199" t="str">
        <f>IF(promesas[[#This Row],[Fecha de Pago]]="", "", TEXT(promesas[[#This Row],[Fecha de Pago]], "mmm"))</f>
        <v/>
      </c>
      <c r="S681" s="12" t="str">
        <f>IF(promesas[[#This Row],[Fecha  promesa de pago]]="", "", TEXT(promesas[[#This Row],[Fecha  promesa de pago]], "mmm"))</f>
        <v/>
      </c>
      <c r="T681" s="13" t="str">
        <f>IF(promesas[[#This Row],[Fecha de Pago]]="", "", TEXT(promesas[[#This Row],[Fecha de Pago]], "dd/mmm"))</f>
        <v/>
      </c>
      <c r="U681" s="13" t="str">
        <f>IF(promesas[[#This Row],[Fecha  promesa de pago]]="", "", TEXT(promesas[[#This Row],[Fecha  promesa de pago]], "dd/mmm"))</f>
        <v/>
      </c>
      <c r="V681" s="14" t="str">
        <f>IF(LEN(TRIM(promesas[[#This Row],[Fecha  promesa de pago]]))&gt;0,1,"")</f>
        <v/>
      </c>
      <c r="W681" s="14" t="str">
        <f>IF(LEN(TRIM(promesas[[#This Row],[Fecha de Pago]]))&gt;0,1,"")</f>
        <v/>
      </c>
    </row>
    <row r="682" spans="1:23" ht="15.75" customHeight="1" x14ac:dyDescent="0.25">
      <c r="A682" s="11" t="str">
        <f>TEXT(promesas[[#This Row],[Marca temporal]],"dd/mmm")</f>
        <v>15/may</v>
      </c>
      <c r="B682" s="189">
        <v>46157.495927546297</v>
      </c>
      <c r="C682" s="190" t="s">
        <v>1897</v>
      </c>
      <c r="D682" s="190">
        <v>69547874</v>
      </c>
      <c r="E682" s="191">
        <v>359041980000</v>
      </c>
      <c r="F682" s="190" t="s">
        <v>5617</v>
      </c>
      <c r="G682" s="190" t="s">
        <v>1886</v>
      </c>
      <c r="H682" s="192" t="s">
        <v>1883</v>
      </c>
      <c r="I682" s="193" t="s">
        <v>1895</v>
      </c>
      <c r="J682" s="198"/>
      <c r="K682"/>
      <c r="L682" s="194"/>
      <c r="M682" s="159" t="s">
        <v>1885</v>
      </c>
      <c r="N682"/>
      <c r="O682" s="194"/>
      <c r="P682" s="159" t="s">
        <v>66</v>
      </c>
      <c r="Q682" s="192"/>
      <c r="R682" s="199" t="str">
        <f>IF(promesas[[#This Row],[Fecha de Pago]]="", "", TEXT(promesas[[#This Row],[Fecha de Pago]], "mmm"))</f>
        <v/>
      </c>
      <c r="S682" s="12" t="str">
        <f>IF(promesas[[#This Row],[Fecha  promesa de pago]]="", "", TEXT(promesas[[#This Row],[Fecha  promesa de pago]], "mmm"))</f>
        <v/>
      </c>
      <c r="T682" s="13" t="str">
        <f>IF(promesas[[#This Row],[Fecha de Pago]]="", "", TEXT(promesas[[#This Row],[Fecha de Pago]], "dd/mmm"))</f>
        <v/>
      </c>
      <c r="U682" s="13" t="str">
        <f>IF(promesas[[#This Row],[Fecha  promesa de pago]]="", "", TEXT(promesas[[#This Row],[Fecha  promesa de pago]], "dd/mmm"))</f>
        <v/>
      </c>
      <c r="V682" s="14" t="str">
        <f>IF(LEN(TRIM(promesas[[#This Row],[Fecha  promesa de pago]]))&gt;0,1,"")</f>
        <v/>
      </c>
      <c r="W682" s="14" t="str">
        <f>IF(LEN(TRIM(promesas[[#This Row],[Fecha de Pago]]))&gt;0,1,"")</f>
        <v/>
      </c>
    </row>
    <row r="683" spans="1:23" ht="15.75" customHeight="1" x14ac:dyDescent="0.25">
      <c r="A683" s="11" t="str">
        <f>TEXT(promesas[[#This Row],[Marca temporal]],"dd/mmm")</f>
        <v>15/may</v>
      </c>
      <c r="B683" s="189">
        <v>46157.497592129628</v>
      </c>
      <c r="C683" s="190" t="s">
        <v>1897</v>
      </c>
      <c r="D683" s="190">
        <v>69574862</v>
      </c>
      <c r="E683" s="191">
        <v>354376890000</v>
      </c>
      <c r="F683" s="190" t="s">
        <v>1240</v>
      </c>
      <c r="G683" s="190" t="s">
        <v>1886</v>
      </c>
      <c r="H683" s="192" t="s">
        <v>1883</v>
      </c>
      <c r="I683" s="193" t="s">
        <v>1892</v>
      </c>
      <c r="J683" s="198"/>
      <c r="K683"/>
      <c r="L683" s="194"/>
      <c r="M683" s="159" t="s">
        <v>1885</v>
      </c>
      <c r="N683"/>
      <c r="O683" s="194"/>
      <c r="P683" s="159" t="s">
        <v>66</v>
      </c>
      <c r="Q683" s="192"/>
      <c r="R683" s="199" t="str">
        <f>IF(promesas[[#This Row],[Fecha de Pago]]="", "", TEXT(promesas[[#This Row],[Fecha de Pago]], "mmm"))</f>
        <v/>
      </c>
      <c r="S683" s="12" t="str">
        <f>IF(promesas[[#This Row],[Fecha  promesa de pago]]="", "", TEXT(promesas[[#This Row],[Fecha  promesa de pago]], "mmm"))</f>
        <v/>
      </c>
      <c r="T683" s="13" t="str">
        <f>IF(promesas[[#This Row],[Fecha de Pago]]="", "", TEXT(promesas[[#This Row],[Fecha de Pago]], "dd/mmm"))</f>
        <v/>
      </c>
      <c r="U683" s="13" t="str">
        <f>IF(promesas[[#This Row],[Fecha  promesa de pago]]="", "", TEXT(promesas[[#This Row],[Fecha  promesa de pago]], "dd/mmm"))</f>
        <v/>
      </c>
      <c r="V683" s="14" t="str">
        <f>IF(LEN(TRIM(promesas[[#This Row],[Fecha  promesa de pago]]))&gt;0,1,"")</f>
        <v/>
      </c>
      <c r="W683" s="14" t="str">
        <f>IF(LEN(TRIM(promesas[[#This Row],[Fecha de Pago]]))&gt;0,1,"")</f>
        <v/>
      </c>
    </row>
    <row r="684" spans="1:23" ht="15.75" customHeight="1" x14ac:dyDescent="0.25">
      <c r="A684" s="11" t="str">
        <f>TEXT(promesas[[#This Row],[Marca temporal]],"dd/mmm")</f>
        <v>15/may</v>
      </c>
      <c r="B684" s="189">
        <v>46157.500442962963</v>
      </c>
      <c r="C684" s="190" t="s">
        <v>1897</v>
      </c>
      <c r="D684" s="190">
        <v>69617993</v>
      </c>
      <c r="E684" s="191">
        <v>354355420000</v>
      </c>
      <c r="F684" s="190" t="s">
        <v>5624</v>
      </c>
      <c r="G684" s="190" t="s">
        <v>1886</v>
      </c>
      <c r="H684" s="192" t="s">
        <v>1883</v>
      </c>
      <c r="I684" s="193" t="s">
        <v>1887</v>
      </c>
      <c r="J684" s="198"/>
      <c r="K684"/>
      <c r="L684" s="194"/>
      <c r="M684" s="159" t="s">
        <v>1885</v>
      </c>
      <c r="N684"/>
      <c r="O684" s="194"/>
      <c r="P684" t="s">
        <v>261</v>
      </c>
      <c r="Q684" s="192"/>
      <c r="R684" s="199" t="str">
        <f>IF(promesas[[#This Row],[Fecha de Pago]]="", "", TEXT(promesas[[#This Row],[Fecha de Pago]], "mmm"))</f>
        <v/>
      </c>
      <c r="S684" s="12" t="str">
        <f>IF(promesas[[#This Row],[Fecha  promesa de pago]]="", "", TEXT(promesas[[#This Row],[Fecha  promesa de pago]], "mmm"))</f>
        <v/>
      </c>
      <c r="T684" s="13" t="str">
        <f>IF(promesas[[#This Row],[Fecha de Pago]]="", "", TEXT(promesas[[#This Row],[Fecha de Pago]], "dd/mmm"))</f>
        <v/>
      </c>
      <c r="U684" s="13" t="str">
        <f>IF(promesas[[#This Row],[Fecha  promesa de pago]]="", "", TEXT(promesas[[#This Row],[Fecha  promesa de pago]], "dd/mmm"))</f>
        <v/>
      </c>
      <c r="V684" s="14" t="str">
        <f>IF(LEN(TRIM(promesas[[#This Row],[Fecha  promesa de pago]]))&gt;0,1,"")</f>
        <v/>
      </c>
      <c r="W684" s="14" t="str">
        <f>IF(LEN(TRIM(promesas[[#This Row],[Fecha de Pago]]))&gt;0,1,"")</f>
        <v/>
      </c>
    </row>
    <row r="685" spans="1:23" ht="15.75" customHeight="1" x14ac:dyDescent="0.25">
      <c r="A685" s="11" t="str">
        <f>TEXT(promesas[[#This Row],[Marca temporal]],"dd/mmm")</f>
        <v>15/may</v>
      </c>
      <c r="B685" s="189">
        <v>46157.501664131945</v>
      </c>
      <c r="C685" s="190" t="s">
        <v>1897</v>
      </c>
      <c r="D685" s="190">
        <v>69706405</v>
      </c>
      <c r="E685" s="191">
        <v>352308220000</v>
      </c>
      <c r="F685" s="190" t="s">
        <v>3817</v>
      </c>
      <c r="G685" s="190" t="s">
        <v>1886</v>
      </c>
      <c r="H685" s="192" t="s">
        <v>1883</v>
      </c>
      <c r="I685" s="193" t="s">
        <v>1892</v>
      </c>
      <c r="J685" s="198"/>
      <c r="K685"/>
      <c r="L685" s="194"/>
      <c r="M685" s="159" t="s">
        <v>1885</v>
      </c>
      <c r="N685"/>
      <c r="O685" s="194"/>
      <c r="P685" s="159" t="s">
        <v>66</v>
      </c>
      <c r="Q685" s="192"/>
      <c r="R685" s="199" t="str">
        <f>IF(promesas[[#This Row],[Fecha de Pago]]="", "", TEXT(promesas[[#This Row],[Fecha de Pago]], "mmm"))</f>
        <v/>
      </c>
      <c r="S685" s="12" t="str">
        <f>IF(promesas[[#This Row],[Fecha  promesa de pago]]="", "", TEXT(promesas[[#This Row],[Fecha  promesa de pago]], "mmm"))</f>
        <v/>
      </c>
      <c r="T685" s="13" t="str">
        <f>IF(promesas[[#This Row],[Fecha de Pago]]="", "", TEXT(promesas[[#This Row],[Fecha de Pago]], "dd/mmm"))</f>
        <v/>
      </c>
      <c r="U685" s="13" t="str">
        <f>IF(promesas[[#This Row],[Fecha  promesa de pago]]="", "", TEXT(promesas[[#This Row],[Fecha  promesa de pago]], "dd/mmm"))</f>
        <v/>
      </c>
      <c r="V685" s="14" t="str">
        <f>IF(LEN(TRIM(promesas[[#This Row],[Fecha  promesa de pago]]))&gt;0,1,"")</f>
        <v/>
      </c>
      <c r="W685" s="14" t="str">
        <f>IF(LEN(TRIM(promesas[[#This Row],[Fecha de Pago]]))&gt;0,1,"")</f>
        <v/>
      </c>
    </row>
    <row r="686" spans="1:23" ht="15.75" customHeight="1" x14ac:dyDescent="0.25">
      <c r="A686" s="11" t="str">
        <f>TEXT(promesas[[#This Row],[Marca temporal]],"dd/mmm")</f>
        <v>15/may</v>
      </c>
      <c r="B686" s="189">
        <v>46157.508945520836</v>
      </c>
      <c r="C686" s="190" t="s">
        <v>1897</v>
      </c>
      <c r="D686" s="190">
        <v>69725396</v>
      </c>
      <c r="E686" s="191">
        <v>358372590000</v>
      </c>
      <c r="F686" s="190" t="s">
        <v>1382</v>
      </c>
      <c r="G686" s="190" t="s">
        <v>1886</v>
      </c>
      <c r="H686" s="192" t="s">
        <v>1883</v>
      </c>
      <c r="I686" s="193" t="s">
        <v>1892</v>
      </c>
      <c r="J686" s="198"/>
      <c r="K686"/>
      <c r="L686" s="194"/>
      <c r="M686" s="159" t="s">
        <v>1885</v>
      </c>
      <c r="N686"/>
      <c r="O686" s="194"/>
      <c r="P686" s="159" t="s">
        <v>66</v>
      </c>
      <c r="Q686" s="192"/>
      <c r="R686" s="199" t="str">
        <f>IF(promesas[[#This Row],[Fecha de Pago]]="", "", TEXT(promesas[[#This Row],[Fecha de Pago]], "mmm"))</f>
        <v/>
      </c>
      <c r="S686" s="12" t="str">
        <f>IF(promesas[[#This Row],[Fecha  promesa de pago]]="", "", TEXT(promesas[[#This Row],[Fecha  promesa de pago]], "mmm"))</f>
        <v/>
      </c>
      <c r="T686" s="13" t="str">
        <f>IF(promesas[[#This Row],[Fecha de Pago]]="", "", TEXT(promesas[[#This Row],[Fecha de Pago]], "dd/mmm"))</f>
        <v/>
      </c>
      <c r="U686" s="13" t="str">
        <f>IF(promesas[[#This Row],[Fecha  promesa de pago]]="", "", TEXT(promesas[[#This Row],[Fecha  promesa de pago]], "dd/mmm"))</f>
        <v/>
      </c>
      <c r="V686" s="14" t="str">
        <f>IF(LEN(TRIM(promesas[[#This Row],[Fecha  promesa de pago]]))&gt;0,1,"")</f>
        <v/>
      </c>
      <c r="W686" s="14" t="str">
        <f>IF(LEN(TRIM(promesas[[#This Row],[Fecha de Pago]]))&gt;0,1,"")</f>
        <v/>
      </c>
    </row>
    <row r="687" spans="1:23" ht="15.75" customHeight="1" x14ac:dyDescent="0.25">
      <c r="A687" s="11" t="str">
        <f>TEXT(promesas[[#This Row],[Marca temporal]],"dd/mmm")</f>
        <v>15/may</v>
      </c>
      <c r="B687" s="189">
        <v>46157.509919641205</v>
      </c>
      <c r="C687" s="190" t="s">
        <v>1897</v>
      </c>
      <c r="D687" s="190">
        <v>69786590</v>
      </c>
      <c r="E687" s="191">
        <v>367024750000</v>
      </c>
      <c r="F687" s="190" t="s">
        <v>3961</v>
      </c>
      <c r="G687" s="190" t="s">
        <v>1886</v>
      </c>
      <c r="H687" s="192" t="s">
        <v>1883</v>
      </c>
      <c r="I687" s="193" t="s">
        <v>1892</v>
      </c>
      <c r="J687" s="198"/>
      <c r="K687"/>
      <c r="L687" s="194"/>
      <c r="M687" s="159" t="s">
        <v>1885</v>
      </c>
      <c r="N687"/>
      <c r="O687" s="194"/>
      <c r="P687" s="159" t="s">
        <v>66</v>
      </c>
      <c r="Q687" s="192"/>
      <c r="R687" s="199" t="str">
        <f>IF(promesas[[#This Row],[Fecha de Pago]]="", "", TEXT(promesas[[#This Row],[Fecha de Pago]], "mmm"))</f>
        <v/>
      </c>
      <c r="S687" s="12" t="str">
        <f>IF(promesas[[#This Row],[Fecha  promesa de pago]]="", "", TEXT(promesas[[#This Row],[Fecha  promesa de pago]], "mmm"))</f>
        <v/>
      </c>
      <c r="T687" s="13" t="str">
        <f>IF(promesas[[#This Row],[Fecha de Pago]]="", "", TEXT(promesas[[#This Row],[Fecha de Pago]], "dd/mmm"))</f>
        <v/>
      </c>
      <c r="U687" s="13" t="str">
        <f>IF(promesas[[#This Row],[Fecha  promesa de pago]]="", "", TEXT(promesas[[#This Row],[Fecha  promesa de pago]], "dd/mmm"))</f>
        <v/>
      </c>
      <c r="V687" s="14" t="str">
        <f>IF(LEN(TRIM(promesas[[#This Row],[Fecha  promesa de pago]]))&gt;0,1,"")</f>
        <v/>
      </c>
      <c r="W687" s="14" t="str">
        <f>IF(LEN(TRIM(promesas[[#This Row],[Fecha de Pago]]))&gt;0,1,"")</f>
        <v/>
      </c>
    </row>
    <row r="688" spans="1:23" ht="15.75" customHeight="1" x14ac:dyDescent="0.25">
      <c r="A688" s="11" t="str">
        <f>TEXT(promesas[[#This Row],[Marca temporal]],"dd/mmm")</f>
        <v>15/may</v>
      </c>
      <c r="B688" s="189">
        <v>46157.51836105324</v>
      </c>
      <c r="C688" s="190" t="s">
        <v>1897</v>
      </c>
      <c r="D688" s="190">
        <v>69841788</v>
      </c>
      <c r="E688" s="191">
        <v>363092040000</v>
      </c>
      <c r="F688" s="190" t="s">
        <v>5647</v>
      </c>
      <c r="G688" s="190" t="s">
        <v>1886</v>
      </c>
      <c r="H688" s="192" t="s">
        <v>1883</v>
      </c>
      <c r="I688" s="193" t="s">
        <v>1884</v>
      </c>
      <c r="J688" s="198"/>
      <c r="K688" s="161">
        <v>46162</v>
      </c>
      <c r="L688" s="169">
        <v>41.01</v>
      </c>
      <c r="M688" s="159" t="s">
        <v>1885</v>
      </c>
      <c r="N688"/>
      <c r="O688" s="194"/>
      <c r="P688" s="159" t="s">
        <v>66</v>
      </c>
      <c r="Q688" s="192"/>
      <c r="R688" s="199" t="str">
        <f>IF(promesas[[#This Row],[Fecha de Pago]]="", "", TEXT(promesas[[#This Row],[Fecha de Pago]], "mmm"))</f>
        <v/>
      </c>
      <c r="S688" s="12" t="str">
        <f>IF(promesas[[#This Row],[Fecha  promesa de pago]]="", "", TEXT(promesas[[#This Row],[Fecha  promesa de pago]], "mmm"))</f>
        <v>may</v>
      </c>
      <c r="T688" s="13" t="str">
        <f>IF(promesas[[#This Row],[Fecha de Pago]]="", "", TEXT(promesas[[#This Row],[Fecha de Pago]], "dd/mmm"))</f>
        <v/>
      </c>
      <c r="U688" s="13" t="str">
        <f>IF(promesas[[#This Row],[Fecha  promesa de pago]]="", "", TEXT(promesas[[#This Row],[Fecha  promesa de pago]], "dd/mmm"))</f>
        <v>20/may</v>
      </c>
      <c r="V688" s="14">
        <f>IF(LEN(TRIM(promesas[[#This Row],[Fecha  promesa de pago]]))&gt;0,1,"")</f>
        <v>1</v>
      </c>
      <c r="W688" s="14" t="str">
        <f>IF(LEN(TRIM(promesas[[#This Row],[Fecha de Pago]]))&gt;0,1,"")</f>
        <v/>
      </c>
    </row>
    <row r="689" spans="1:23" ht="15.75" customHeight="1" x14ac:dyDescent="0.25">
      <c r="A689" s="11" t="str">
        <f>TEXT(promesas[[#This Row],[Marca temporal]],"dd/mmm")</f>
        <v>15/may</v>
      </c>
      <c r="B689" s="189">
        <v>46157.52190206018</v>
      </c>
      <c r="C689" s="190" t="s">
        <v>1897</v>
      </c>
      <c r="D689" s="190">
        <v>69960820</v>
      </c>
      <c r="E689" s="191">
        <v>351360350000</v>
      </c>
      <c r="F689" s="190" t="s">
        <v>5653</v>
      </c>
      <c r="G689" s="190" t="s">
        <v>1886</v>
      </c>
      <c r="H689" s="192" t="s">
        <v>1883</v>
      </c>
      <c r="I689" s="193" t="s">
        <v>1895</v>
      </c>
      <c r="J689" s="198"/>
      <c r="K689" s="161">
        <v>46157</v>
      </c>
      <c r="L689" s="169">
        <v>30.35</v>
      </c>
      <c r="M689" s="159" t="s">
        <v>1885</v>
      </c>
      <c r="N689"/>
      <c r="O689" s="194"/>
      <c r="P689" t="s">
        <v>261</v>
      </c>
      <c r="Q689" s="192"/>
      <c r="R689" s="199" t="str">
        <f>IF(promesas[[#This Row],[Fecha de Pago]]="", "", TEXT(promesas[[#This Row],[Fecha de Pago]], "mmm"))</f>
        <v/>
      </c>
      <c r="S689" s="12" t="str">
        <f>IF(promesas[[#This Row],[Fecha  promesa de pago]]="", "", TEXT(promesas[[#This Row],[Fecha  promesa de pago]], "mmm"))</f>
        <v>may</v>
      </c>
      <c r="T689" s="13" t="str">
        <f>IF(promesas[[#This Row],[Fecha de Pago]]="", "", TEXT(promesas[[#This Row],[Fecha de Pago]], "dd/mmm"))</f>
        <v/>
      </c>
      <c r="U689" s="13" t="str">
        <f>IF(promesas[[#This Row],[Fecha  promesa de pago]]="", "", TEXT(promesas[[#This Row],[Fecha  promesa de pago]], "dd/mmm"))</f>
        <v>15/may</v>
      </c>
      <c r="V689" s="14">
        <f>IF(LEN(TRIM(promesas[[#This Row],[Fecha  promesa de pago]]))&gt;0,1,"")</f>
        <v>1</v>
      </c>
      <c r="W689" s="14" t="str">
        <f>IF(LEN(TRIM(promesas[[#This Row],[Fecha de Pago]]))&gt;0,1,"")</f>
        <v/>
      </c>
    </row>
    <row r="690" spans="1:23" ht="15.75" customHeight="1" x14ac:dyDescent="0.25">
      <c r="A690" s="11" t="str">
        <f>TEXT(promesas[[#This Row],[Marca temporal]],"dd/mmm")</f>
        <v>15/may</v>
      </c>
      <c r="B690" s="189">
        <v>46157.525961851847</v>
      </c>
      <c r="C690" s="190" t="s">
        <v>1897</v>
      </c>
      <c r="D690" s="190">
        <v>69156333</v>
      </c>
      <c r="E690" s="191">
        <v>209100520000</v>
      </c>
      <c r="F690" s="190" t="s">
        <v>3908</v>
      </c>
      <c r="G690" s="190" t="s">
        <v>1886</v>
      </c>
      <c r="H690" s="192" t="s">
        <v>1883</v>
      </c>
      <c r="I690" s="193" t="s">
        <v>1892</v>
      </c>
      <c r="J690" s="198"/>
      <c r="K690"/>
      <c r="L690" s="194"/>
      <c r="M690" s="159" t="s">
        <v>1885</v>
      </c>
      <c r="N690"/>
      <c r="O690" s="194"/>
      <c r="P690" s="159" t="s">
        <v>66</v>
      </c>
      <c r="Q690" s="192"/>
      <c r="R690" s="199" t="str">
        <f>IF(promesas[[#This Row],[Fecha de Pago]]="", "", TEXT(promesas[[#This Row],[Fecha de Pago]], "mmm"))</f>
        <v/>
      </c>
      <c r="S690" s="12" t="str">
        <f>IF(promesas[[#This Row],[Fecha  promesa de pago]]="", "", TEXT(promesas[[#This Row],[Fecha  promesa de pago]], "mmm"))</f>
        <v/>
      </c>
      <c r="T690" s="13" t="str">
        <f>IF(promesas[[#This Row],[Fecha de Pago]]="", "", TEXT(promesas[[#This Row],[Fecha de Pago]], "dd/mmm"))</f>
        <v/>
      </c>
      <c r="U690" s="13" t="str">
        <f>IF(promesas[[#This Row],[Fecha  promesa de pago]]="", "", TEXT(promesas[[#This Row],[Fecha  promesa de pago]], "dd/mmm"))</f>
        <v/>
      </c>
      <c r="V690" s="14" t="str">
        <f>IF(LEN(TRIM(promesas[[#This Row],[Fecha  promesa de pago]]))&gt;0,1,"")</f>
        <v/>
      </c>
      <c r="W690" s="14" t="str">
        <f>IF(LEN(TRIM(promesas[[#This Row],[Fecha de Pago]]))&gt;0,1,"")</f>
        <v/>
      </c>
    </row>
    <row r="691" spans="1:23" ht="15.75" customHeight="1" x14ac:dyDescent="0.25">
      <c r="A691" s="11" t="str">
        <f>TEXT(promesas[[#This Row],[Marca temporal]],"dd/mmm")</f>
        <v>15/may</v>
      </c>
      <c r="B691" s="189">
        <v>46157.528593055555</v>
      </c>
      <c r="C691" s="190" t="s">
        <v>1897</v>
      </c>
      <c r="D691" s="190">
        <v>69477856</v>
      </c>
      <c r="E691" s="191">
        <v>367006670000</v>
      </c>
      <c r="F691" s="190" t="s">
        <v>169</v>
      </c>
      <c r="G691" s="190" t="s">
        <v>1886</v>
      </c>
      <c r="H691" s="192" t="s">
        <v>1883</v>
      </c>
      <c r="I691" s="193" t="s">
        <v>1892</v>
      </c>
      <c r="J691" s="198"/>
      <c r="K691"/>
      <c r="L691" s="194"/>
      <c r="M691" s="159" t="s">
        <v>1885</v>
      </c>
      <c r="N691"/>
      <c r="O691" s="194"/>
      <c r="P691" s="159" t="s">
        <v>66</v>
      </c>
      <c r="Q691" s="192"/>
      <c r="R691" s="199" t="str">
        <f>IF(promesas[[#This Row],[Fecha de Pago]]="", "", TEXT(promesas[[#This Row],[Fecha de Pago]], "mmm"))</f>
        <v/>
      </c>
      <c r="S691" s="12" t="str">
        <f>IF(promesas[[#This Row],[Fecha  promesa de pago]]="", "", TEXT(promesas[[#This Row],[Fecha  promesa de pago]], "mmm"))</f>
        <v/>
      </c>
      <c r="T691" s="13" t="str">
        <f>IF(promesas[[#This Row],[Fecha de Pago]]="", "", TEXT(promesas[[#This Row],[Fecha de Pago]], "dd/mmm"))</f>
        <v/>
      </c>
      <c r="U691" s="13" t="str">
        <f>IF(promesas[[#This Row],[Fecha  promesa de pago]]="", "", TEXT(promesas[[#This Row],[Fecha  promesa de pago]], "dd/mmm"))</f>
        <v/>
      </c>
      <c r="V691" s="14" t="str">
        <f>IF(LEN(TRIM(promesas[[#This Row],[Fecha  promesa de pago]]))&gt;0,1,"")</f>
        <v/>
      </c>
      <c r="W691" s="14" t="str">
        <f>IF(LEN(TRIM(promesas[[#This Row],[Fecha de Pago]]))&gt;0,1,"")</f>
        <v/>
      </c>
    </row>
    <row r="692" spans="1:23" ht="15.75" customHeight="1" x14ac:dyDescent="0.25">
      <c r="A692" s="11" t="str">
        <f>TEXT(promesas[[#This Row],[Marca temporal]],"dd/mmm")</f>
        <v>16/may</v>
      </c>
      <c r="B692" s="189">
        <v>46158.428651631941</v>
      </c>
      <c r="C692" s="190" t="s">
        <v>1897</v>
      </c>
      <c r="D692" s="190">
        <v>67943025</v>
      </c>
      <c r="E692" s="191">
        <v>355384590000</v>
      </c>
      <c r="F692" s="190" t="s">
        <v>5440</v>
      </c>
      <c r="G692" s="190" t="s">
        <v>1886</v>
      </c>
      <c r="H692" s="192" t="s">
        <v>1883</v>
      </c>
      <c r="I692" s="193" t="s">
        <v>1884</v>
      </c>
      <c r="J692" s="198"/>
      <c r="K692" s="161">
        <v>46159</v>
      </c>
      <c r="L692" s="169">
        <v>40</v>
      </c>
      <c r="M692" s="159" t="s">
        <v>1885</v>
      </c>
      <c r="N692"/>
      <c r="O692" s="194"/>
      <c r="P692" t="s">
        <v>261</v>
      </c>
      <c r="Q692" s="192"/>
      <c r="R692" s="199" t="str">
        <f>IF(promesas[[#This Row],[Fecha de Pago]]="", "", TEXT(promesas[[#This Row],[Fecha de Pago]], "mmm"))</f>
        <v/>
      </c>
      <c r="S692" s="12" t="str">
        <f>IF(promesas[[#This Row],[Fecha  promesa de pago]]="", "", TEXT(promesas[[#This Row],[Fecha  promesa de pago]], "mmm"))</f>
        <v>may</v>
      </c>
      <c r="T692" s="13" t="str">
        <f>IF(promesas[[#This Row],[Fecha de Pago]]="", "", TEXT(promesas[[#This Row],[Fecha de Pago]], "dd/mmm"))</f>
        <v/>
      </c>
      <c r="U692" s="13" t="str">
        <f>IF(promesas[[#This Row],[Fecha  promesa de pago]]="", "", TEXT(promesas[[#This Row],[Fecha  promesa de pago]], "dd/mmm"))</f>
        <v>17/may</v>
      </c>
      <c r="V692" s="14">
        <f>IF(LEN(TRIM(promesas[[#This Row],[Fecha  promesa de pago]]))&gt;0,1,"")</f>
        <v>1</v>
      </c>
      <c r="W692" s="14" t="str">
        <f>IF(LEN(TRIM(promesas[[#This Row],[Fecha de Pago]]))&gt;0,1,"")</f>
        <v/>
      </c>
    </row>
    <row r="693" spans="1:23" ht="15.75" customHeight="1" x14ac:dyDescent="0.25">
      <c r="A693" s="11" t="str">
        <f>TEXT(promesas[[#This Row],[Marca temporal]],"dd/mmm")</f>
        <v>16/may</v>
      </c>
      <c r="B693" s="189">
        <v>46158.434541261573</v>
      </c>
      <c r="C693" s="190" t="s">
        <v>1897</v>
      </c>
      <c r="D693" s="190">
        <v>62547114</v>
      </c>
      <c r="E693" s="191">
        <v>356358370000</v>
      </c>
      <c r="F693" s="190" t="s">
        <v>4768</v>
      </c>
      <c r="G693" s="190" t="s">
        <v>1886</v>
      </c>
      <c r="H693" s="192" t="s">
        <v>1883</v>
      </c>
      <c r="I693" s="193" t="s">
        <v>1884</v>
      </c>
      <c r="J693" s="198"/>
      <c r="K693" s="161">
        <v>46158</v>
      </c>
      <c r="L693" s="169">
        <v>40.07</v>
      </c>
      <c r="M693" s="159" t="s">
        <v>1885</v>
      </c>
      <c r="N693"/>
      <c r="O693" s="194"/>
      <c r="P693" t="s">
        <v>261</v>
      </c>
      <c r="Q693" s="192"/>
      <c r="R693" s="199" t="str">
        <f>IF(promesas[[#This Row],[Fecha de Pago]]="", "", TEXT(promesas[[#This Row],[Fecha de Pago]], "mmm"))</f>
        <v/>
      </c>
      <c r="S693" s="12" t="str">
        <f>IF(promesas[[#This Row],[Fecha  promesa de pago]]="", "", TEXT(promesas[[#This Row],[Fecha  promesa de pago]], "mmm"))</f>
        <v>may</v>
      </c>
      <c r="T693" s="13" t="str">
        <f>IF(promesas[[#This Row],[Fecha de Pago]]="", "", TEXT(promesas[[#This Row],[Fecha de Pago]], "dd/mmm"))</f>
        <v/>
      </c>
      <c r="U693" s="13" t="str">
        <f>IF(promesas[[#This Row],[Fecha  promesa de pago]]="", "", TEXT(promesas[[#This Row],[Fecha  promesa de pago]], "dd/mmm"))</f>
        <v>16/may</v>
      </c>
      <c r="V693" s="14">
        <f>IF(LEN(TRIM(promesas[[#This Row],[Fecha  promesa de pago]]))&gt;0,1,"")</f>
        <v>1</v>
      </c>
      <c r="W693" s="14" t="str">
        <f>IF(LEN(TRIM(promesas[[#This Row],[Fecha de Pago]]))&gt;0,1,"")</f>
        <v/>
      </c>
    </row>
    <row r="694" spans="1:23" ht="15.75" customHeight="1" x14ac:dyDescent="0.25">
      <c r="A694" s="11" t="str">
        <f>TEXT(promesas[[#This Row],[Marca temporal]],"dd/mmm")</f>
        <v>16/may</v>
      </c>
      <c r="B694" s="189">
        <v>46158.447105347223</v>
      </c>
      <c r="C694" s="190" t="s">
        <v>1897</v>
      </c>
      <c r="D694" s="190">
        <v>68824497</v>
      </c>
      <c r="E694" s="191">
        <v>364023730000</v>
      </c>
      <c r="F694" s="190" t="s">
        <v>5752</v>
      </c>
      <c r="G694" s="190" t="s">
        <v>1886</v>
      </c>
      <c r="H694" s="192" t="s">
        <v>1883</v>
      </c>
      <c r="I694" s="193" t="s">
        <v>1895</v>
      </c>
      <c r="J694" s="198"/>
      <c r="K694"/>
      <c r="L694" s="194"/>
      <c r="M694" s="159" t="s">
        <v>1885</v>
      </c>
      <c r="N694"/>
      <c r="O694" s="194"/>
      <c r="P694" t="s">
        <v>2230</v>
      </c>
      <c r="Q694" s="192"/>
      <c r="R694" s="199" t="str">
        <f>IF(promesas[[#This Row],[Fecha de Pago]]="", "", TEXT(promesas[[#This Row],[Fecha de Pago]], "mmm"))</f>
        <v/>
      </c>
      <c r="S694" s="12" t="str">
        <f>IF(promesas[[#This Row],[Fecha  promesa de pago]]="", "", TEXT(promesas[[#This Row],[Fecha  promesa de pago]], "mmm"))</f>
        <v/>
      </c>
      <c r="T694" s="13" t="str">
        <f>IF(promesas[[#This Row],[Fecha de Pago]]="", "", TEXT(promesas[[#This Row],[Fecha de Pago]], "dd/mmm"))</f>
        <v/>
      </c>
      <c r="U694" s="13" t="str">
        <f>IF(promesas[[#This Row],[Fecha  promesa de pago]]="", "", TEXT(promesas[[#This Row],[Fecha  promesa de pago]], "dd/mmm"))</f>
        <v/>
      </c>
      <c r="V694" s="14" t="str">
        <f>IF(LEN(TRIM(promesas[[#This Row],[Fecha  promesa de pago]]))&gt;0,1,"")</f>
        <v/>
      </c>
      <c r="W694" s="14" t="str">
        <f>IF(LEN(TRIM(promesas[[#This Row],[Fecha de Pago]]))&gt;0,1,"")</f>
        <v/>
      </c>
    </row>
    <row r="695" spans="1:23" ht="15.75" customHeight="1" x14ac:dyDescent="0.25">
      <c r="A695" s="11" t="str">
        <f>TEXT(promesas[[#This Row],[Marca temporal]],"dd/mmm")</f>
        <v>16/may</v>
      </c>
      <c r="B695" s="189">
        <v>46158.450990520832</v>
      </c>
      <c r="C695" s="190" t="s">
        <v>1897</v>
      </c>
      <c r="D695" s="190">
        <v>66819667</v>
      </c>
      <c r="E695" s="191">
        <v>366021350000</v>
      </c>
      <c r="F695" s="190" t="s">
        <v>5760</v>
      </c>
      <c r="G695" s="190" t="s">
        <v>1886</v>
      </c>
      <c r="H695" s="192" t="s">
        <v>1883</v>
      </c>
      <c r="I695" s="193" t="s">
        <v>1888</v>
      </c>
      <c r="J695" s="198"/>
      <c r="K695"/>
      <c r="L695" s="194"/>
      <c r="M695" s="159" t="s">
        <v>1889</v>
      </c>
      <c r="N695" s="161">
        <v>46154</v>
      </c>
      <c r="O695" s="169">
        <v>15.64</v>
      </c>
      <c r="P695" s="195" t="s">
        <v>2229</v>
      </c>
      <c r="Q695" s="192"/>
      <c r="R695" s="199" t="str">
        <f>IF(promesas[[#This Row],[Fecha de Pago]]="", "", TEXT(promesas[[#This Row],[Fecha de Pago]], "mmm"))</f>
        <v>may</v>
      </c>
      <c r="S695" s="12" t="str">
        <f>IF(promesas[[#This Row],[Fecha  promesa de pago]]="", "", TEXT(promesas[[#This Row],[Fecha  promesa de pago]], "mmm"))</f>
        <v/>
      </c>
      <c r="T695" s="13" t="str">
        <f>IF(promesas[[#This Row],[Fecha de Pago]]="", "", TEXT(promesas[[#This Row],[Fecha de Pago]], "dd/mmm"))</f>
        <v>12/may</v>
      </c>
      <c r="U695" s="13" t="str">
        <f>IF(promesas[[#This Row],[Fecha  promesa de pago]]="", "", TEXT(promesas[[#This Row],[Fecha  promesa de pago]], "dd/mmm"))</f>
        <v/>
      </c>
      <c r="V695" s="14" t="str">
        <f>IF(LEN(TRIM(promesas[[#This Row],[Fecha  promesa de pago]]))&gt;0,1,"")</f>
        <v/>
      </c>
      <c r="W695" s="14">
        <f>IF(LEN(TRIM(promesas[[#This Row],[Fecha de Pago]]))&gt;0,1,"")</f>
        <v>1</v>
      </c>
    </row>
    <row r="696" spans="1:23" ht="15.75" customHeight="1" x14ac:dyDescent="0.25">
      <c r="A696" s="11" t="str">
        <f>TEXT(promesas[[#This Row],[Marca temporal]],"dd/mmm")</f>
        <v>16/may</v>
      </c>
      <c r="B696" s="189">
        <v>46158.457027245371</v>
      </c>
      <c r="C696" s="190" t="s">
        <v>1897</v>
      </c>
      <c r="D696" s="190">
        <v>64436066</v>
      </c>
      <c r="E696" s="191">
        <v>358382790000</v>
      </c>
      <c r="F696" s="190" t="s">
        <v>186</v>
      </c>
      <c r="G696" s="190" t="s">
        <v>1886</v>
      </c>
      <c r="H696" s="192" t="s">
        <v>1883</v>
      </c>
      <c r="I696" s="193" t="s">
        <v>1884</v>
      </c>
      <c r="J696" s="198"/>
      <c r="K696"/>
      <c r="L696" s="194"/>
      <c r="M696" s="159" t="s">
        <v>1889</v>
      </c>
      <c r="N696" s="161">
        <v>46157</v>
      </c>
      <c r="O696" s="169">
        <v>34.85</v>
      </c>
      <c r="P696" s="159" t="s">
        <v>66</v>
      </c>
      <c r="Q696" s="192"/>
      <c r="R696" s="199" t="str">
        <f>IF(promesas[[#This Row],[Fecha de Pago]]="", "", TEXT(promesas[[#This Row],[Fecha de Pago]], "mmm"))</f>
        <v>may</v>
      </c>
      <c r="S696" s="12" t="str">
        <f>IF(promesas[[#This Row],[Fecha  promesa de pago]]="", "", TEXT(promesas[[#This Row],[Fecha  promesa de pago]], "mmm"))</f>
        <v/>
      </c>
      <c r="T696" s="13" t="str">
        <f>IF(promesas[[#This Row],[Fecha de Pago]]="", "", TEXT(promesas[[#This Row],[Fecha de Pago]], "dd/mmm"))</f>
        <v>15/may</v>
      </c>
      <c r="U696" s="13" t="str">
        <f>IF(promesas[[#This Row],[Fecha  promesa de pago]]="", "", TEXT(promesas[[#This Row],[Fecha  promesa de pago]], "dd/mmm"))</f>
        <v/>
      </c>
      <c r="V696" s="14" t="str">
        <f>IF(LEN(TRIM(promesas[[#This Row],[Fecha  promesa de pago]]))&gt;0,1,"")</f>
        <v/>
      </c>
      <c r="W696" s="14">
        <f>IF(LEN(TRIM(promesas[[#This Row],[Fecha de Pago]]))&gt;0,1,"")</f>
        <v>1</v>
      </c>
    </row>
    <row r="697" spans="1:23" ht="15.75" customHeight="1" x14ac:dyDescent="0.25">
      <c r="A697" s="11" t="str">
        <f>TEXT(promesas[[#This Row],[Marca temporal]],"dd/mmm")</f>
        <v>16/may</v>
      </c>
      <c r="B697" s="189">
        <v>46158.463543645834</v>
      </c>
      <c r="C697" s="190" t="s">
        <v>1897</v>
      </c>
      <c r="D697" s="190">
        <v>63360064</v>
      </c>
      <c r="E697" s="191">
        <v>354386030000</v>
      </c>
      <c r="F697" s="190" t="s">
        <v>265</v>
      </c>
      <c r="G697" s="190" t="s">
        <v>1886</v>
      </c>
      <c r="H697" s="192" t="s">
        <v>1883</v>
      </c>
      <c r="I697" s="193" t="s">
        <v>1887</v>
      </c>
      <c r="J697" s="198"/>
      <c r="K697"/>
      <c r="L697" s="194"/>
      <c r="M697" s="159" t="s">
        <v>1885</v>
      </c>
      <c r="N697"/>
      <c r="O697" s="194"/>
      <c r="P697" t="s">
        <v>2230</v>
      </c>
      <c r="Q697" s="192"/>
      <c r="R697" s="199" t="str">
        <f>IF(promesas[[#This Row],[Fecha de Pago]]="", "", TEXT(promesas[[#This Row],[Fecha de Pago]], "mmm"))</f>
        <v/>
      </c>
      <c r="S697" s="12" t="str">
        <f>IF(promesas[[#This Row],[Fecha  promesa de pago]]="", "", TEXT(promesas[[#This Row],[Fecha  promesa de pago]], "mmm"))</f>
        <v/>
      </c>
      <c r="T697" s="13" t="str">
        <f>IF(promesas[[#This Row],[Fecha de Pago]]="", "", TEXT(promesas[[#This Row],[Fecha de Pago]], "dd/mmm"))</f>
        <v/>
      </c>
      <c r="U697" s="13" t="str">
        <f>IF(promesas[[#This Row],[Fecha  promesa de pago]]="", "", TEXT(promesas[[#This Row],[Fecha  promesa de pago]], "dd/mmm"))</f>
        <v/>
      </c>
      <c r="V697" s="14" t="str">
        <f>IF(LEN(TRIM(promesas[[#This Row],[Fecha  promesa de pago]]))&gt;0,1,"")</f>
        <v/>
      </c>
      <c r="W697" s="14" t="str">
        <f>IF(LEN(TRIM(promesas[[#This Row],[Fecha de Pago]]))&gt;0,1,"")</f>
        <v/>
      </c>
    </row>
    <row r="698" spans="1:23" ht="15.75" customHeight="1" x14ac:dyDescent="0.25">
      <c r="A698" s="11" t="str">
        <f>TEXT(promesas[[#This Row],[Marca temporal]],"dd/mmm")</f>
        <v>16/may</v>
      </c>
      <c r="B698" s="189">
        <v>46158.470236307869</v>
      </c>
      <c r="C698" s="190" t="s">
        <v>1897</v>
      </c>
      <c r="D698" s="190">
        <v>64960054</v>
      </c>
      <c r="E698" s="191">
        <v>995063180000</v>
      </c>
      <c r="F698" s="190" t="s">
        <v>4999</v>
      </c>
      <c r="G698" s="190" t="s">
        <v>1886</v>
      </c>
      <c r="H698" s="192" t="s">
        <v>1883</v>
      </c>
      <c r="I698" s="193" t="s">
        <v>1893</v>
      </c>
      <c r="J698" s="198"/>
      <c r="K698"/>
      <c r="L698" s="194"/>
      <c r="M698" s="159" t="s">
        <v>1885</v>
      </c>
      <c r="N698"/>
      <c r="O698" s="194"/>
      <c r="P698" t="s">
        <v>261</v>
      </c>
      <c r="Q698" s="192"/>
      <c r="R698" s="199" t="str">
        <f>IF(promesas[[#This Row],[Fecha de Pago]]="", "", TEXT(promesas[[#This Row],[Fecha de Pago]], "mmm"))</f>
        <v/>
      </c>
      <c r="S698" s="12" t="str">
        <f>IF(promesas[[#This Row],[Fecha  promesa de pago]]="", "", TEXT(promesas[[#This Row],[Fecha  promesa de pago]], "mmm"))</f>
        <v/>
      </c>
      <c r="T698" s="13" t="str">
        <f>IF(promesas[[#This Row],[Fecha de Pago]]="", "", TEXT(promesas[[#This Row],[Fecha de Pago]], "dd/mmm"))</f>
        <v/>
      </c>
      <c r="U698" s="13" t="str">
        <f>IF(promesas[[#This Row],[Fecha  promesa de pago]]="", "", TEXT(promesas[[#This Row],[Fecha  promesa de pago]], "dd/mmm"))</f>
        <v/>
      </c>
      <c r="V698" s="14" t="str">
        <f>IF(LEN(TRIM(promesas[[#This Row],[Fecha  promesa de pago]]))&gt;0,1,"")</f>
        <v/>
      </c>
      <c r="W698" s="14" t="str">
        <f>IF(LEN(TRIM(promesas[[#This Row],[Fecha de Pago]]))&gt;0,1,"")</f>
        <v/>
      </c>
    </row>
    <row r="699" spans="1:23" ht="15.75" customHeight="1" x14ac:dyDescent="0.25">
      <c r="A699" s="11" t="str">
        <f>TEXT(promesas[[#This Row],[Marca temporal]],"dd/mmm")</f>
        <v>16/may</v>
      </c>
      <c r="B699" s="189">
        <v>46158.476071643519</v>
      </c>
      <c r="C699" s="190" t="s">
        <v>1897</v>
      </c>
      <c r="D699" s="190">
        <v>67729632</v>
      </c>
      <c r="E699" s="191">
        <v>361007990000</v>
      </c>
      <c r="F699" s="190" t="s">
        <v>5777</v>
      </c>
      <c r="G699" s="190" t="s">
        <v>1886</v>
      </c>
      <c r="H699" s="192" t="s">
        <v>1883</v>
      </c>
      <c r="I699" s="193" t="s">
        <v>1893</v>
      </c>
      <c r="J699" s="198"/>
      <c r="K699"/>
      <c r="L699" s="194"/>
      <c r="M699" s="159" t="s">
        <v>1885</v>
      </c>
      <c r="N699"/>
      <c r="O699" s="194"/>
      <c r="P699" s="195" t="s">
        <v>2229</v>
      </c>
      <c r="Q699" s="192"/>
      <c r="R699" s="199" t="str">
        <f>IF(promesas[[#This Row],[Fecha de Pago]]="", "", TEXT(promesas[[#This Row],[Fecha de Pago]], "mmm"))</f>
        <v/>
      </c>
      <c r="S699" s="12" t="str">
        <f>IF(promesas[[#This Row],[Fecha  promesa de pago]]="", "", TEXT(promesas[[#This Row],[Fecha  promesa de pago]], "mmm"))</f>
        <v/>
      </c>
      <c r="T699" s="13" t="str">
        <f>IF(promesas[[#This Row],[Fecha de Pago]]="", "", TEXT(promesas[[#This Row],[Fecha de Pago]], "dd/mmm"))</f>
        <v/>
      </c>
      <c r="U699" s="13" t="str">
        <f>IF(promesas[[#This Row],[Fecha  promesa de pago]]="", "", TEXT(promesas[[#This Row],[Fecha  promesa de pago]], "dd/mmm"))</f>
        <v/>
      </c>
      <c r="V699" s="14" t="str">
        <f>IF(LEN(TRIM(promesas[[#This Row],[Fecha  promesa de pago]]))&gt;0,1,"")</f>
        <v/>
      </c>
      <c r="W699" s="14" t="str">
        <f>IF(LEN(TRIM(promesas[[#This Row],[Fecha de Pago]]))&gt;0,1,"")</f>
        <v/>
      </c>
    </row>
    <row r="700" spans="1:23" ht="15.75" customHeight="1" x14ac:dyDescent="0.25">
      <c r="A700" s="11" t="str">
        <f>TEXT(promesas[[#This Row],[Marca temporal]],"dd/mmm")</f>
        <v>16/may</v>
      </c>
      <c r="B700" s="189">
        <v>46158.482187650465</v>
      </c>
      <c r="C700" s="190" t="s">
        <v>1897</v>
      </c>
      <c r="D700" s="190">
        <v>65085834</v>
      </c>
      <c r="E700" s="191">
        <v>363083850000</v>
      </c>
      <c r="F700" s="190" t="s">
        <v>5014</v>
      </c>
      <c r="G700" s="190" t="s">
        <v>1886</v>
      </c>
      <c r="H700" s="192" t="s">
        <v>1905</v>
      </c>
      <c r="I700" s="193" t="s">
        <v>1887</v>
      </c>
      <c r="J700" s="198"/>
      <c r="K700"/>
      <c r="L700" s="194"/>
      <c r="M700" s="159" t="s">
        <v>1885</v>
      </c>
      <c r="N700"/>
      <c r="O700" s="194"/>
      <c r="P700" s="159" t="s">
        <v>66</v>
      </c>
      <c r="Q700" s="192"/>
      <c r="R700" s="199" t="str">
        <f>IF(promesas[[#This Row],[Fecha de Pago]]="", "", TEXT(promesas[[#This Row],[Fecha de Pago]], "mmm"))</f>
        <v/>
      </c>
      <c r="S700" s="12" t="str">
        <f>IF(promesas[[#This Row],[Fecha  promesa de pago]]="", "", TEXT(promesas[[#This Row],[Fecha  promesa de pago]], "mmm"))</f>
        <v/>
      </c>
      <c r="T700" s="13" t="str">
        <f>IF(promesas[[#This Row],[Fecha de Pago]]="", "", TEXT(promesas[[#This Row],[Fecha de Pago]], "dd/mmm"))</f>
        <v/>
      </c>
      <c r="U700" s="13" t="str">
        <f>IF(promesas[[#This Row],[Fecha  promesa de pago]]="", "", TEXT(promesas[[#This Row],[Fecha  promesa de pago]], "dd/mmm"))</f>
        <v/>
      </c>
      <c r="V700" s="14" t="str">
        <f>IF(LEN(TRIM(promesas[[#This Row],[Fecha  promesa de pago]]))&gt;0,1,"")</f>
        <v/>
      </c>
      <c r="W700" s="14" t="str">
        <f>IF(LEN(TRIM(promesas[[#This Row],[Fecha de Pago]]))&gt;0,1,"")</f>
        <v/>
      </c>
    </row>
    <row r="701" spans="1:23" ht="15.75" customHeight="1" x14ac:dyDescent="0.25">
      <c r="A701" s="11" t="str">
        <f>TEXT(promesas[[#This Row],[Marca temporal]],"dd/mmm")</f>
        <v>16/may</v>
      </c>
      <c r="B701" s="189">
        <v>46158.487308310185</v>
      </c>
      <c r="C701" s="190" t="s">
        <v>1897</v>
      </c>
      <c r="D701" s="190">
        <v>66047682</v>
      </c>
      <c r="E701" s="191">
        <v>361074360000</v>
      </c>
      <c r="F701" s="190" t="s">
        <v>4590</v>
      </c>
      <c r="G701" s="190" t="s">
        <v>1886</v>
      </c>
      <c r="H701" s="192" t="s">
        <v>1890</v>
      </c>
      <c r="I701" s="193" t="s">
        <v>1884</v>
      </c>
      <c r="J701" s="198"/>
      <c r="K701" s="161">
        <v>46158</v>
      </c>
      <c r="L701" s="169">
        <v>37.520000000000003</v>
      </c>
      <c r="M701" s="159" t="s">
        <v>1885</v>
      </c>
      <c r="N701"/>
      <c r="O701" s="194"/>
      <c r="P701" s="159" t="s">
        <v>66</v>
      </c>
      <c r="Q701" s="192"/>
      <c r="R701" s="199" t="str">
        <f>IF(promesas[[#This Row],[Fecha de Pago]]="", "", TEXT(promesas[[#This Row],[Fecha de Pago]], "mmm"))</f>
        <v/>
      </c>
      <c r="S701" s="12" t="str">
        <f>IF(promesas[[#This Row],[Fecha  promesa de pago]]="", "", TEXT(promesas[[#This Row],[Fecha  promesa de pago]], "mmm"))</f>
        <v>may</v>
      </c>
      <c r="T701" s="13" t="str">
        <f>IF(promesas[[#This Row],[Fecha de Pago]]="", "", TEXT(promesas[[#This Row],[Fecha de Pago]], "dd/mmm"))</f>
        <v/>
      </c>
      <c r="U701" s="13" t="str">
        <f>IF(promesas[[#This Row],[Fecha  promesa de pago]]="", "", TEXT(promesas[[#This Row],[Fecha  promesa de pago]], "dd/mmm"))</f>
        <v>16/may</v>
      </c>
      <c r="V701" s="14">
        <f>IF(LEN(TRIM(promesas[[#This Row],[Fecha  promesa de pago]]))&gt;0,1,"")</f>
        <v>1</v>
      </c>
      <c r="W701" s="14" t="str">
        <f>IF(LEN(TRIM(promesas[[#This Row],[Fecha de Pago]]))&gt;0,1,"")</f>
        <v/>
      </c>
    </row>
    <row r="702" spans="1:23" ht="15.75" customHeight="1" x14ac:dyDescent="0.25">
      <c r="A702" s="11" t="str">
        <f>TEXT(promesas[[#This Row],[Marca temporal]],"dd/mmm")</f>
        <v>16/may</v>
      </c>
      <c r="B702" s="189">
        <v>46158.493893182866</v>
      </c>
      <c r="C702" s="190" t="s">
        <v>1897</v>
      </c>
      <c r="D702" s="190">
        <v>68116284</v>
      </c>
      <c r="E702" s="191">
        <v>351374970000</v>
      </c>
      <c r="F702" s="190" t="s">
        <v>1354</v>
      </c>
      <c r="G702" s="190" t="s">
        <v>1886</v>
      </c>
      <c r="H702" s="192" t="s">
        <v>1883</v>
      </c>
      <c r="I702" s="193" t="s">
        <v>1887</v>
      </c>
      <c r="J702" s="198"/>
      <c r="K702"/>
      <c r="L702" s="194"/>
      <c r="M702" s="159" t="s">
        <v>1885</v>
      </c>
      <c r="N702"/>
      <c r="O702" s="194"/>
      <c r="P702" t="s">
        <v>2230</v>
      </c>
      <c r="Q702" s="192"/>
      <c r="R702" s="199" t="str">
        <f>IF(promesas[[#This Row],[Fecha de Pago]]="", "", TEXT(promesas[[#This Row],[Fecha de Pago]], "mmm"))</f>
        <v/>
      </c>
      <c r="S702" s="12" t="str">
        <f>IF(promesas[[#This Row],[Fecha  promesa de pago]]="", "", TEXT(promesas[[#This Row],[Fecha  promesa de pago]], "mmm"))</f>
        <v/>
      </c>
      <c r="T702" s="13" t="str">
        <f>IF(promesas[[#This Row],[Fecha de Pago]]="", "", TEXT(promesas[[#This Row],[Fecha de Pago]], "dd/mmm"))</f>
        <v/>
      </c>
      <c r="U702" s="13" t="str">
        <f>IF(promesas[[#This Row],[Fecha  promesa de pago]]="", "", TEXT(promesas[[#This Row],[Fecha  promesa de pago]], "dd/mmm"))</f>
        <v/>
      </c>
      <c r="V702" s="14" t="str">
        <f>IF(LEN(TRIM(promesas[[#This Row],[Fecha  promesa de pago]]))&gt;0,1,"")</f>
        <v/>
      </c>
      <c r="W702" s="14" t="str">
        <f>IF(LEN(TRIM(promesas[[#This Row],[Fecha de Pago]]))&gt;0,1,"")</f>
        <v/>
      </c>
    </row>
    <row r="703" spans="1:23" ht="15.75" customHeight="1" x14ac:dyDescent="0.25">
      <c r="A703" s="11" t="str">
        <f>TEXT(promesas[[#This Row],[Marca temporal]],"dd/mmm")</f>
        <v>16/may</v>
      </c>
      <c r="B703" s="189">
        <v>46158.503122604168</v>
      </c>
      <c r="C703" s="190" t="s">
        <v>1897</v>
      </c>
      <c r="D703" s="190">
        <v>68612220</v>
      </c>
      <c r="E703" s="191">
        <v>352368230000</v>
      </c>
      <c r="F703" s="190" t="s">
        <v>466</v>
      </c>
      <c r="G703" s="190" t="s">
        <v>1886</v>
      </c>
      <c r="H703" s="192" t="s">
        <v>1883</v>
      </c>
      <c r="I703" s="193" t="s">
        <v>1893</v>
      </c>
      <c r="J703" s="198"/>
      <c r="K703"/>
      <c r="L703" s="194"/>
      <c r="M703" s="159" t="s">
        <v>1885</v>
      </c>
      <c r="N703"/>
      <c r="O703" s="194"/>
      <c r="P703" t="s">
        <v>2230</v>
      </c>
      <c r="Q703" s="192"/>
      <c r="R703" s="199" t="str">
        <f>IF(promesas[[#This Row],[Fecha de Pago]]="", "", TEXT(promesas[[#This Row],[Fecha de Pago]], "mmm"))</f>
        <v/>
      </c>
      <c r="S703" s="12" t="str">
        <f>IF(promesas[[#This Row],[Fecha  promesa de pago]]="", "", TEXT(promesas[[#This Row],[Fecha  promesa de pago]], "mmm"))</f>
        <v/>
      </c>
      <c r="T703" s="13" t="str">
        <f>IF(promesas[[#This Row],[Fecha de Pago]]="", "", TEXT(promesas[[#This Row],[Fecha de Pago]], "dd/mmm"))</f>
        <v/>
      </c>
      <c r="U703" s="13" t="str">
        <f>IF(promesas[[#This Row],[Fecha  promesa de pago]]="", "", TEXT(promesas[[#This Row],[Fecha  promesa de pago]], "dd/mmm"))</f>
        <v/>
      </c>
      <c r="V703" s="14" t="str">
        <f>IF(LEN(TRIM(promesas[[#This Row],[Fecha  promesa de pago]]))&gt;0,1,"")</f>
        <v/>
      </c>
      <c r="W703" s="14" t="str">
        <f>IF(LEN(TRIM(promesas[[#This Row],[Fecha de Pago]]))&gt;0,1,"")</f>
        <v/>
      </c>
    </row>
    <row r="704" spans="1:23" ht="15.75" customHeight="1" x14ac:dyDescent="0.25">
      <c r="A704" s="11" t="str">
        <f>TEXT(promesas[[#This Row],[Marca temporal]],"dd/mmm")</f>
        <v>16/may</v>
      </c>
      <c r="B704" s="189">
        <v>46158.51026664352</v>
      </c>
      <c r="C704" s="190" t="s">
        <v>1897</v>
      </c>
      <c r="D704" s="190">
        <v>69393189</v>
      </c>
      <c r="E704" s="191">
        <v>354353480000</v>
      </c>
      <c r="F704" s="190" t="s">
        <v>582</v>
      </c>
      <c r="G704" s="190" t="s">
        <v>1886</v>
      </c>
      <c r="H704" s="192" t="s">
        <v>1883</v>
      </c>
      <c r="I704" s="193" t="s">
        <v>1884</v>
      </c>
      <c r="J704" s="198"/>
      <c r="K704" s="161">
        <v>46158</v>
      </c>
      <c r="L704" s="169">
        <v>30.81</v>
      </c>
      <c r="M704" s="159" t="s">
        <v>1885</v>
      </c>
      <c r="N704"/>
      <c r="O704" s="194"/>
      <c r="P704" t="s">
        <v>2230</v>
      </c>
      <c r="Q704" s="192"/>
      <c r="R704" s="199" t="str">
        <f>IF(promesas[[#This Row],[Fecha de Pago]]="", "", TEXT(promesas[[#This Row],[Fecha de Pago]], "mmm"))</f>
        <v/>
      </c>
      <c r="S704" s="12" t="str">
        <f>IF(promesas[[#This Row],[Fecha  promesa de pago]]="", "", TEXT(promesas[[#This Row],[Fecha  promesa de pago]], "mmm"))</f>
        <v>may</v>
      </c>
      <c r="T704" s="13" t="str">
        <f>IF(promesas[[#This Row],[Fecha de Pago]]="", "", TEXT(promesas[[#This Row],[Fecha de Pago]], "dd/mmm"))</f>
        <v/>
      </c>
      <c r="U704" s="13" t="str">
        <f>IF(promesas[[#This Row],[Fecha  promesa de pago]]="", "", TEXT(promesas[[#This Row],[Fecha  promesa de pago]], "dd/mmm"))</f>
        <v>16/may</v>
      </c>
      <c r="V704" s="14">
        <f>IF(LEN(TRIM(promesas[[#This Row],[Fecha  promesa de pago]]))&gt;0,1,"")</f>
        <v>1</v>
      </c>
      <c r="W704" s="14" t="str">
        <f>IF(LEN(TRIM(promesas[[#This Row],[Fecha de Pago]]))&gt;0,1,"")</f>
        <v/>
      </c>
    </row>
    <row r="705" spans="1:23" ht="15.75" customHeight="1" x14ac:dyDescent="0.25">
      <c r="A705" s="11" t="str">
        <f>TEXT(promesas[[#This Row],[Marca temporal]],"dd/mmm")</f>
        <v>16/may</v>
      </c>
      <c r="B705" s="189">
        <v>46158.513864016204</v>
      </c>
      <c r="C705" s="190" t="s">
        <v>1897</v>
      </c>
      <c r="D705" s="190">
        <v>65271425</v>
      </c>
      <c r="E705" s="191">
        <v>369092440000</v>
      </c>
      <c r="F705" s="190" t="s">
        <v>5037</v>
      </c>
      <c r="G705" s="190" t="s">
        <v>1886</v>
      </c>
      <c r="H705" s="192" t="s">
        <v>16</v>
      </c>
      <c r="I705" s="193" t="s">
        <v>1893</v>
      </c>
      <c r="J705" s="198"/>
      <c r="K705"/>
      <c r="L705" s="194"/>
      <c r="M705" s="159" t="s">
        <v>1885</v>
      </c>
      <c r="N705"/>
      <c r="O705" s="194"/>
      <c r="P705" s="159" t="s">
        <v>66</v>
      </c>
      <c r="Q705" s="192"/>
      <c r="R705" s="199" t="str">
        <f>IF(promesas[[#This Row],[Fecha de Pago]]="", "", TEXT(promesas[[#This Row],[Fecha de Pago]], "mmm"))</f>
        <v/>
      </c>
      <c r="S705" s="12" t="str">
        <f>IF(promesas[[#This Row],[Fecha  promesa de pago]]="", "", TEXT(promesas[[#This Row],[Fecha  promesa de pago]], "mmm"))</f>
        <v/>
      </c>
      <c r="T705" s="13" t="str">
        <f>IF(promesas[[#This Row],[Fecha de Pago]]="", "", TEXT(promesas[[#This Row],[Fecha de Pago]], "dd/mmm"))</f>
        <v/>
      </c>
      <c r="U705" s="13" t="str">
        <f>IF(promesas[[#This Row],[Fecha  promesa de pago]]="", "", TEXT(promesas[[#This Row],[Fecha  promesa de pago]], "dd/mmm"))</f>
        <v/>
      </c>
      <c r="V705" s="14" t="str">
        <f>IF(LEN(TRIM(promesas[[#This Row],[Fecha  promesa de pago]]))&gt;0,1,"")</f>
        <v/>
      </c>
      <c r="W705" s="14" t="str">
        <f>IF(LEN(TRIM(promesas[[#This Row],[Fecha de Pago]]))&gt;0,1,"")</f>
        <v/>
      </c>
    </row>
    <row r="706" spans="1:23" ht="15.75" customHeight="1" x14ac:dyDescent="0.25">
      <c r="A706" s="11" t="str">
        <f>TEXT(promesas[[#This Row],[Marca temporal]],"dd/mmm")</f>
        <v>16/may</v>
      </c>
      <c r="B706" s="189">
        <v>46158.520034085646</v>
      </c>
      <c r="C706" s="190" t="s">
        <v>1897</v>
      </c>
      <c r="D706" s="190">
        <v>64657965</v>
      </c>
      <c r="E706" s="191">
        <v>362076850000</v>
      </c>
      <c r="F706" s="190" t="s">
        <v>4967</v>
      </c>
      <c r="G706" s="190" t="s">
        <v>1886</v>
      </c>
      <c r="H706" s="192" t="s">
        <v>1883</v>
      </c>
      <c r="I706" s="193" t="s">
        <v>1893</v>
      </c>
      <c r="J706" s="198"/>
      <c r="K706"/>
      <c r="L706" s="194"/>
      <c r="M706" s="159" t="s">
        <v>1885</v>
      </c>
      <c r="N706"/>
      <c r="O706" s="194"/>
      <c r="P706" s="159" t="s">
        <v>66</v>
      </c>
      <c r="Q706" s="192"/>
      <c r="R706" s="199" t="str">
        <f>IF(promesas[[#This Row],[Fecha de Pago]]="", "", TEXT(promesas[[#This Row],[Fecha de Pago]], "mmm"))</f>
        <v/>
      </c>
      <c r="S706" s="12" t="str">
        <f>IF(promesas[[#This Row],[Fecha  promesa de pago]]="", "", TEXT(promesas[[#This Row],[Fecha  promesa de pago]], "mmm"))</f>
        <v/>
      </c>
      <c r="T706" s="13" t="str">
        <f>IF(promesas[[#This Row],[Fecha de Pago]]="", "", TEXT(promesas[[#This Row],[Fecha de Pago]], "dd/mmm"))</f>
        <v/>
      </c>
      <c r="U706" s="13" t="str">
        <f>IF(promesas[[#This Row],[Fecha  promesa de pago]]="", "", TEXT(promesas[[#This Row],[Fecha  promesa de pago]], "dd/mmm"))</f>
        <v/>
      </c>
      <c r="V706" s="14" t="str">
        <f>IF(LEN(TRIM(promesas[[#This Row],[Fecha  promesa de pago]]))&gt;0,1,"")</f>
        <v/>
      </c>
      <c r="W706" s="14" t="str">
        <f>IF(LEN(TRIM(promesas[[#This Row],[Fecha de Pago]]))&gt;0,1,"")</f>
        <v/>
      </c>
    </row>
    <row r="707" spans="1:23" ht="15.75" customHeight="1" x14ac:dyDescent="0.25">
      <c r="A707" s="11" t="str">
        <f>TEXT(promesas[[#This Row],[Marca temporal]],"dd/mmm")</f>
        <v>16/may</v>
      </c>
      <c r="B707" s="189">
        <v>46158.528933414353</v>
      </c>
      <c r="C707" s="190" t="s">
        <v>1897</v>
      </c>
      <c r="D707" s="190">
        <v>61617598</v>
      </c>
      <c r="E707" s="191">
        <v>363026030000</v>
      </c>
      <c r="F707" s="190" t="s">
        <v>3967</v>
      </c>
      <c r="G707" s="190" t="s">
        <v>1886</v>
      </c>
      <c r="H707" s="192" t="s">
        <v>1891</v>
      </c>
      <c r="I707" s="193" t="s">
        <v>1884</v>
      </c>
      <c r="J707" s="198"/>
      <c r="K707" s="161">
        <v>46158</v>
      </c>
      <c r="L707" s="169">
        <v>20</v>
      </c>
      <c r="M707" s="159" t="s">
        <v>1885</v>
      </c>
      <c r="N707"/>
      <c r="O707" s="194"/>
      <c r="P707" s="159" t="s">
        <v>66</v>
      </c>
      <c r="Q707" s="192"/>
      <c r="R707" s="199" t="str">
        <f>IF(promesas[[#This Row],[Fecha de Pago]]="", "", TEXT(promesas[[#This Row],[Fecha de Pago]], "mmm"))</f>
        <v/>
      </c>
      <c r="S707" s="12" t="str">
        <f>IF(promesas[[#This Row],[Fecha  promesa de pago]]="", "", TEXT(promesas[[#This Row],[Fecha  promesa de pago]], "mmm"))</f>
        <v>may</v>
      </c>
      <c r="T707" s="13" t="str">
        <f>IF(promesas[[#This Row],[Fecha de Pago]]="", "", TEXT(promesas[[#This Row],[Fecha de Pago]], "dd/mmm"))</f>
        <v/>
      </c>
      <c r="U707" s="13" t="str">
        <f>IF(promesas[[#This Row],[Fecha  promesa de pago]]="", "", TEXT(promesas[[#This Row],[Fecha  promesa de pago]], "dd/mmm"))</f>
        <v>16/may</v>
      </c>
      <c r="V707" s="14">
        <f>IF(LEN(TRIM(promesas[[#This Row],[Fecha  promesa de pago]]))&gt;0,1,"")</f>
        <v>1</v>
      </c>
      <c r="W707" s="14" t="str">
        <f>IF(LEN(TRIM(promesas[[#This Row],[Fecha de Pago]]))&gt;0,1,"")</f>
        <v/>
      </c>
    </row>
    <row r="708" spans="1:23" ht="15.75" customHeight="1" x14ac:dyDescent="0.25">
      <c r="A708" s="11" t="str">
        <f>TEXT(promesas[[#This Row],[Marca temporal]],"dd/mmm")</f>
        <v>16/may</v>
      </c>
      <c r="B708" s="189">
        <v>46158.532078379634</v>
      </c>
      <c r="C708" s="190" t="s">
        <v>1897</v>
      </c>
      <c r="D708" s="190">
        <v>61905419</v>
      </c>
      <c r="E708" s="191">
        <v>362066750000</v>
      </c>
      <c r="F708" s="190" t="s">
        <v>4705</v>
      </c>
      <c r="G708" s="190" t="s">
        <v>1886</v>
      </c>
      <c r="H708" s="192" t="s">
        <v>1883</v>
      </c>
      <c r="I708" s="193" t="s">
        <v>1887</v>
      </c>
      <c r="J708" s="198"/>
      <c r="K708"/>
      <c r="L708" s="194"/>
      <c r="M708" s="159" t="s">
        <v>1885</v>
      </c>
      <c r="N708"/>
      <c r="O708" s="194"/>
      <c r="P708" s="159" t="s">
        <v>66</v>
      </c>
      <c r="Q708" s="192"/>
      <c r="R708" s="199" t="str">
        <f>IF(promesas[[#This Row],[Fecha de Pago]]="", "", TEXT(promesas[[#This Row],[Fecha de Pago]], "mmm"))</f>
        <v/>
      </c>
      <c r="S708" s="12" t="str">
        <f>IF(promesas[[#This Row],[Fecha  promesa de pago]]="", "", TEXT(promesas[[#This Row],[Fecha  promesa de pago]], "mmm"))</f>
        <v/>
      </c>
      <c r="T708" s="13" t="str">
        <f>IF(promesas[[#This Row],[Fecha de Pago]]="", "", TEXT(promesas[[#This Row],[Fecha de Pago]], "dd/mmm"))</f>
        <v/>
      </c>
      <c r="U708" s="13" t="str">
        <f>IF(promesas[[#This Row],[Fecha  promesa de pago]]="", "", TEXT(promesas[[#This Row],[Fecha  promesa de pago]], "dd/mmm"))</f>
        <v/>
      </c>
      <c r="V708" s="14" t="str">
        <f>IF(LEN(TRIM(promesas[[#This Row],[Fecha  promesa de pago]]))&gt;0,1,"")</f>
        <v/>
      </c>
      <c r="W708" s="14" t="str">
        <f>IF(LEN(TRIM(promesas[[#This Row],[Fecha de Pago]]))&gt;0,1,"")</f>
        <v/>
      </c>
    </row>
    <row r="709" spans="1:23" ht="15.75" customHeight="1" x14ac:dyDescent="0.25">
      <c r="A709" s="11" t="str">
        <f>TEXT(promesas[[#This Row],[Marca temporal]],"dd/mmm")</f>
        <v>16/may</v>
      </c>
      <c r="B709" s="189">
        <v>46158.535364027775</v>
      </c>
      <c r="C709" s="190" t="s">
        <v>1897</v>
      </c>
      <c r="D709" s="190">
        <v>62038247</v>
      </c>
      <c r="E709" s="191">
        <v>363086960000</v>
      </c>
      <c r="F709" s="190" t="s">
        <v>4719</v>
      </c>
      <c r="G709" s="190" t="s">
        <v>1886</v>
      </c>
      <c r="H709" s="192" t="s">
        <v>1890</v>
      </c>
      <c r="I709" s="193" t="s">
        <v>1888</v>
      </c>
      <c r="J709" s="198"/>
      <c r="K709"/>
      <c r="L709" s="194"/>
      <c r="M709" s="159" t="s">
        <v>1889</v>
      </c>
      <c r="N709" s="161">
        <v>46153</v>
      </c>
      <c r="O709" s="194"/>
      <c r="P709" s="159" t="s">
        <v>66</v>
      </c>
      <c r="Q709" s="192"/>
      <c r="R709" s="199" t="str">
        <f>IF(promesas[[#This Row],[Fecha de Pago]]="", "", TEXT(promesas[[#This Row],[Fecha de Pago]], "mmm"))</f>
        <v>may</v>
      </c>
      <c r="S709" s="12" t="str">
        <f>IF(promesas[[#This Row],[Fecha  promesa de pago]]="", "", TEXT(promesas[[#This Row],[Fecha  promesa de pago]], "mmm"))</f>
        <v/>
      </c>
      <c r="T709" s="13" t="str">
        <f>IF(promesas[[#This Row],[Fecha de Pago]]="", "", TEXT(promesas[[#This Row],[Fecha de Pago]], "dd/mmm"))</f>
        <v>11/may</v>
      </c>
      <c r="U709" s="13" t="str">
        <f>IF(promesas[[#This Row],[Fecha  promesa de pago]]="", "", TEXT(promesas[[#This Row],[Fecha  promesa de pago]], "dd/mmm"))</f>
        <v/>
      </c>
      <c r="V709" s="14" t="str">
        <f>IF(LEN(TRIM(promesas[[#This Row],[Fecha  promesa de pago]]))&gt;0,1,"")</f>
        <v/>
      </c>
      <c r="W709" s="14">
        <f>IF(LEN(TRIM(promesas[[#This Row],[Fecha de Pago]]))&gt;0,1,"")</f>
        <v>1</v>
      </c>
    </row>
    <row r="710" spans="1:23" ht="15.75" customHeight="1" x14ac:dyDescent="0.25">
      <c r="A710" s="11" t="str">
        <f>TEXT(promesas[[#This Row],[Marca temporal]],"dd/mmm")</f>
        <v>16/may</v>
      </c>
      <c r="B710" s="189">
        <v>46158.538086597226</v>
      </c>
      <c r="C710" s="190" t="s">
        <v>1897</v>
      </c>
      <c r="D710" s="190">
        <v>62210828</v>
      </c>
      <c r="E710" s="191">
        <v>352377850000</v>
      </c>
      <c r="F710" s="190" t="s">
        <v>276</v>
      </c>
      <c r="G710" s="190" t="s">
        <v>1886</v>
      </c>
      <c r="H710" s="192" t="s">
        <v>1883</v>
      </c>
      <c r="I710" s="193" t="s">
        <v>1887</v>
      </c>
      <c r="J710" s="198"/>
      <c r="K710"/>
      <c r="L710" s="194"/>
      <c r="M710" s="159" t="s">
        <v>1885</v>
      </c>
      <c r="N710"/>
      <c r="O710" s="194"/>
      <c r="P710" t="s">
        <v>2230</v>
      </c>
      <c r="Q710" s="192"/>
      <c r="R710" s="199" t="str">
        <f>IF(promesas[[#This Row],[Fecha de Pago]]="", "", TEXT(promesas[[#This Row],[Fecha de Pago]], "mmm"))</f>
        <v/>
      </c>
      <c r="S710" s="12" t="str">
        <f>IF(promesas[[#This Row],[Fecha  promesa de pago]]="", "", TEXT(promesas[[#This Row],[Fecha  promesa de pago]], "mmm"))</f>
        <v/>
      </c>
      <c r="T710" s="13" t="str">
        <f>IF(promesas[[#This Row],[Fecha de Pago]]="", "", TEXT(promesas[[#This Row],[Fecha de Pago]], "dd/mmm"))</f>
        <v/>
      </c>
      <c r="U710" s="13" t="str">
        <f>IF(promesas[[#This Row],[Fecha  promesa de pago]]="", "", TEXT(promesas[[#This Row],[Fecha  promesa de pago]], "dd/mmm"))</f>
        <v/>
      </c>
      <c r="V710" s="14" t="str">
        <f>IF(LEN(TRIM(promesas[[#This Row],[Fecha  promesa de pago]]))&gt;0,1,"")</f>
        <v/>
      </c>
      <c r="W710" s="14" t="str">
        <f>IF(LEN(TRIM(promesas[[#This Row],[Fecha de Pago]]))&gt;0,1,"")</f>
        <v/>
      </c>
    </row>
    <row r="711" spans="1:23" ht="15.75" customHeight="1" x14ac:dyDescent="0.25">
      <c r="A711" s="11" t="str">
        <f>TEXT(promesas[[#This Row],[Marca temporal]],"dd/mmm")</f>
        <v>16/may</v>
      </c>
      <c r="B711" s="189">
        <v>46158.539592847221</v>
      </c>
      <c r="C711" s="190" t="s">
        <v>1897</v>
      </c>
      <c r="D711" s="190">
        <v>62285645</v>
      </c>
      <c r="E711" s="191">
        <v>355368170000</v>
      </c>
      <c r="F711" s="190" t="s">
        <v>464</v>
      </c>
      <c r="G711" s="190" t="s">
        <v>1886</v>
      </c>
      <c r="H711" s="192" t="s">
        <v>1883</v>
      </c>
      <c r="I711" s="193" t="s">
        <v>1896</v>
      </c>
      <c r="J711" s="198"/>
      <c r="K711"/>
      <c r="L711" s="194"/>
      <c r="M711" s="159" t="s">
        <v>1885</v>
      </c>
      <c r="N711"/>
      <c r="O711" s="194"/>
      <c r="P711" t="s">
        <v>2230</v>
      </c>
      <c r="Q711" s="192"/>
      <c r="R711" s="199" t="str">
        <f>IF(promesas[[#This Row],[Fecha de Pago]]="", "", TEXT(promesas[[#This Row],[Fecha de Pago]], "mmm"))</f>
        <v/>
      </c>
      <c r="S711" s="12" t="str">
        <f>IF(promesas[[#This Row],[Fecha  promesa de pago]]="", "", TEXT(promesas[[#This Row],[Fecha  promesa de pago]], "mmm"))</f>
        <v/>
      </c>
      <c r="T711" s="13" t="str">
        <f>IF(promesas[[#This Row],[Fecha de Pago]]="", "", TEXT(promesas[[#This Row],[Fecha de Pago]], "dd/mmm"))</f>
        <v/>
      </c>
      <c r="U711" s="13" t="str">
        <f>IF(promesas[[#This Row],[Fecha  promesa de pago]]="", "", TEXT(promesas[[#This Row],[Fecha  promesa de pago]], "dd/mmm"))</f>
        <v/>
      </c>
      <c r="V711" s="14" t="str">
        <f>IF(LEN(TRIM(promesas[[#This Row],[Fecha  promesa de pago]]))&gt;0,1,"")</f>
        <v/>
      </c>
      <c r="W711" s="14" t="str">
        <f>IF(LEN(TRIM(promesas[[#This Row],[Fecha de Pago]]))&gt;0,1,"")</f>
        <v/>
      </c>
    </row>
    <row r="712" spans="1:23" ht="15.75" customHeight="1" x14ac:dyDescent="0.25">
      <c r="A712" s="11" t="str">
        <f>TEXT(promesas[[#This Row],[Marca temporal]],"dd/mmm")</f>
        <v>18/may</v>
      </c>
      <c r="B712" s="189">
        <v>46160.384753912032</v>
      </c>
      <c r="C712" s="190" t="s">
        <v>1897</v>
      </c>
      <c r="D712" s="190">
        <v>62286447</v>
      </c>
      <c r="E712" s="191">
        <v>352386280000</v>
      </c>
      <c r="F712" s="190" t="s">
        <v>4541</v>
      </c>
      <c r="G712" s="190" t="s">
        <v>1886</v>
      </c>
      <c r="H712" s="192" t="s">
        <v>1883</v>
      </c>
      <c r="I712" s="193" t="s">
        <v>1892</v>
      </c>
      <c r="J712" s="198"/>
      <c r="K712"/>
      <c r="L712" s="194"/>
      <c r="M712" s="159" t="s">
        <v>1885</v>
      </c>
      <c r="N712"/>
      <c r="O712" s="194"/>
      <c r="P712" t="s">
        <v>2230</v>
      </c>
      <c r="Q712" s="192"/>
      <c r="R712" s="199" t="str">
        <f>IF(promesas[[#This Row],[Fecha de Pago]]="", "", TEXT(promesas[[#This Row],[Fecha de Pago]], "mmm"))</f>
        <v/>
      </c>
      <c r="S712" s="12" t="str">
        <f>IF(promesas[[#This Row],[Fecha  promesa de pago]]="", "", TEXT(promesas[[#This Row],[Fecha  promesa de pago]], "mmm"))</f>
        <v/>
      </c>
      <c r="T712" s="13" t="str">
        <f>IF(promesas[[#This Row],[Fecha de Pago]]="", "", TEXT(promesas[[#This Row],[Fecha de Pago]], "dd/mmm"))</f>
        <v/>
      </c>
      <c r="U712" s="13" t="str">
        <f>IF(promesas[[#This Row],[Fecha  promesa de pago]]="", "", TEXT(promesas[[#This Row],[Fecha  promesa de pago]], "dd/mmm"))</f>
        <v/>
      </c>
      <c r="V712" s="14" t="str">
        <f>IF(LEN(TRIM(promesas[[#This Row],[Fecha  promesa de pago]]))&gt;0,1,"")</f>
        <v/>
      </c>
      <c r="W712" s="14" t="str">
        <f>IF(LEN(TRIM(promesas[[#This Row],[Fecha de Pago]]))&gt;0,1,"")</f>
        <v/>
      </c>
    </row>
    <row r="713" spans="1:23" ht="15.75" customHeight="1" x14ac:dyDescent="0.25">
      <c r="A713" s="11" t="str">
        <f>TEXT(promesas[[#This Row],[Marca temporal]],"dd/mmm")</f>
        <v>18/may</v>
      </c>
      <c r="B713" s="189">
        <v>46160.385651655088</v>
      </c>
      <c r="C713" s="190" t="s">
        <v>1897</v>
      </c>
      <c r="D713" s="190">
        <v>62393565</v>
      </c>
      <c r="E713" s="191">
        <v>351386650000</v>
      </c>
      <c r="F713" s="190" t="s">
        <v>263</v>
      </c>
      <c r="G713" s="190" t="s">
        <v>1886</v>
      </c>
      <c r="H713" s="192" t="s">
        <v>1883</v>
      </c>
      <c r="I713" s="193" t="s">
        <v>1894</v>
      </c>
      <c r="J713" s="198"/>
      <c r="K713"/>
      <c r="L713" s="194"/>
      <c r="M713" s="159" t="s">
        <v>1885</v>
      </c>
      <c r="N713"/>
      <c r="O713" s="194"/>
      <c r="P713" t="s">
        <v>2230</v>
      </c>
      <c r="Q713" s="192"/>
      <c r="R713" s="199" t="str">
        <f>IF(promesas[[#This Row],[Fecha de Pago]]="", "", TEXT(promesas[[#This Row],[Fecha de Pago]], "mmm"))</f>
        <v/>
      </c>
      <c r="S713" s="12" t="str">
        <f>IF(promesas[[#This Row],[Fecha  promesa de pago]]="", "", TEXT(promesas[[#This Row],[Fecha  promesa de pago]], "mmm"))</f>
        <v/>
      </c>
      <c r="T713" s="13" t="str">
        <f>IF(promesas[[#This Row],[Fecha de Pago]]="", "", TEXT(promesas[[#This Row],[Fecha de Pago]], "dd/mmm"))</f>
        <v/>
      </c>
      <c r="U713" s="13" t="str">
        <f>IF(promesas[[#This Row],[Fecha  promesa de pago]]="", "", TEXT(promesas[[#This Row],[Fecha  promesa de pago]], "dd/mmm"))</f>
        <v/>
      </c>
      <c r="V713" s="14" t="str">
        <f>IF(LEN(TRIM(promesas[[#This Row],[Fecha  promesa de pago]]))&gt;0,1,"")</f>
        <v/>
      </c>
      <c r="W713" s="14" t="str">
        <f>IF(LEN(TRIM(promesas[[#This Row],[Fecha de Pago]]))&gt;0,1,"")</f>
        <v/>
      </c>
    </row>
    <row r="714" spans="1:23" ht="15.75" customHeight="1" x14ac:dyDescent="0.25">
      <c r="A714" s="11" t="str">
        <f>TEXT(promesas[[#This Row],[Marca temporal]],"dd/mmm")</f>
        <v>18/may</v>
      </c>
      <c r="B714" s="189">
        <v>46160.387383171299</v>
      </c>
      <c r="C714" s="190" t="s">
        <v>1897</v>
      </c>
      <c r="D714" s="190">
        <v>62505662</v>
      </c>
      <c r="E714" s="191">
        <v>363021920000</v>
      </c>
      <c r="F714" s="190" t="s">
        <v>3934</v>
      </c>
      <c r="G714" s="190" t="s">
        <v>1886</v>
      </c>
      <c r="H714" s="192" t="s">
        <v>1883</v>
      </c>
      <c r="I714" s="193" t="s">
        <v>1894</v>
      </c>
      <c r="J714" s="198"/>
      <c r="K714"/>
      <c r="L714" s="194"/>
      <c r="M714" s="159" t="s">
        <v>1885</v>
      </c>
      <c r="N714"/>
      <c r="O714" s="194"/>
      <c r="P714" t="s">
        <v>261</v>
      </c>
      <c r="Q714" s="192"/>
      <c r="R714" s="199" t="str">
        <f>IF(promesas[[#This Row],[Fecha de Pago]]="", "", TEXT(promesas[[#This Row],[Fecha de Pago]], "mmm"))</f>
        <v/>
      </c>
      <c r="S714" s="12" t="str">
        <f>IF(promesas[[#This Row],[Fecha  promesa de pago]]="", "", TEXT(promesas[[#This Row],[Fecha  promesa de pago]], "mmm"))</f>
        <v/>
      </c>
      <c r="T714" s="13" t="str">
        <f>IF(promesas[[#This Row],[Fecha de Pago]]="", "", TEXT(promesas[[#This Row],[Fecha de Pago]], "dd/mmm"))</f>
        <v/>
      </c>
      <c r="U714" s="13" t="str">
        <f>IF(promesas[[#This Row],[Fecha  promesa de pago]]="", "", TEXT(promesas[[#This Row],[Fecha  promesa de pago]], "dd/mmm"))</f>
        <v/>
      </c>
      <c r="V714" s="14" t="str">
        <f>IF(LEN(TRIM(promesas[[#This Row],[Fecha  promesa de pago]]))&gt;0,1,"")</f>
        <v/>
      </c>
      <c r="W714" s="14" t="str">
        <f>IF(LEN(TRIM(promesas[[#This Row],[Fecha de Pago]]))&gt;0,1,"")</f>
        <v/>
      </c>
    </row>
    <row r="715" spans="1:23" ht="15.75" customHeight="1" x14ac:dyDescent="0.25">
      <c r="A715" s="11" t="str">
        <f>TEXT(promesas[[#This Row],[Marca temporal]],"dd/mmm")</f>
        <v>18/may</v>
      </c>
      <c r="B715" s="189">
        <v>46160.388720868053</v>
      </c>
      <c r="C715" s="190" t="s">
        <v>1897</v>
      </c>
      <c r="D715" s="190">
        <v>62622378</v>
      </c>
      <c r="E715" s="191">
        <v>206096480000</v>
      </c>
      <c r="F715" s="190" t="s">
        <v>3974</v>
      </c>
      <c r="G715" s="190" t="s">
        <v>1886</v>
      </c>
      <c r="H715" s="192" t="s">
        <v>1883</v>
      </c>
      <c r="I715" s="193" t="s">
        <v>1892</v>
      </c>
      <c r="J715" s="198"/>
      <c r="K715"/>
      <c r="L715" s="194"/>
      <c r="M715" s="159" t="s">
        <v>1885</v>
      </c>
      <c r="N715"/>
      <c r="O715" s="194"/>
      <c r="P715" s="159" t="s">
        <v>66</v>
      </c>
      <c r="Q715" s="192"/>
      <c r="R715" s="199" t="str">
        <f>IF(promesas[[#This Row],[Fecha de Pago]]="", "", TEXT(promesas[[#This Row],[Fecha de Pago]], "mmm"))</f>
        <v/>
      </c>
      <c r="S715" s="12" t="str">
        <f>IF(promesas[[#This Row],[Fecha  promesa de pago]]="", "", TEXT(promesas[[#This Row],[Fecha  promesa de pago]], "mmm"))</f>
        <v/>
      </c>
      <c r="T715" s="13" t="str">
        <f>IF(promesas[[#This Row],[Fecha de Pago]]="", "", TEXT(promesas[[#This Row],[Fecha de Pago]], "dd/mmm"))</f>
        <v/>
      </c>
      <c r="U715" s="13" t="str">
        <f>IF(promesas[[#This Row],[Fecha  promesa de pago]]="", "", TEXT(promesas[[#This Row],[Fecha  promesa de pago]], "dd/mmm"))</f>
        <v/>
      </c>
      <c r="V715" s="14" t="str">
        <f>IF(LEN(TRIM(promesas[[#This Row],[Fecha  promesa de pago]]))&gt;0,1,"")</f>
        <v/>
      </c>
      <c r="W715" s="14" t="str">
        <f>IF(LEN(TRIM(promesas[[#This Row],[Fecha de Pago]]))&gt;0,1,"")</f>
        <v/>
      </c>
    </row>
    <row r="716" spans="1:23" ht="15.75" customHeight="1" x14ac:dyDescent="0.25">
      <c r="A716" s="11" t="str">
        <f>TEXT(promesas[[#This Row],[Marca temporal]],"dd/mmm")</f>
        <v>18/may</v>
      </c>
      <c r="B716" s="189">
        <v>46160.393204351851</v>
      </c>
      <c r="C716" s="190" t="s">
        <v>1897</v>
      </c>
      <c r="D716" s="190">
        <v>62685947</v>
      </c>
      <c r="E716" s="191">
        <v>364033810000</v>
      </c>
      <c r="F716" s="190" t="s">
        <v>4051</v>
      </c>
      <c r="G716" s="190" t="s">
        <v>1886</v>
      </c>
      <c r="H716" s="192" t="s">
        <v>1883</v>
      </c>
      <c r="I716" s="193" t="s">
        <v>1892</v>
      </c>
      <c r="J716" s="198"/>
      <c r="K716"/>
      <c r="L716" s="194"/>
      <c r="M716" s="159" t="s">
        <v>1885</v>
      </c>
      <c r="N716"/>
      <c r="O716" s="194"/>
      <c r="P716" s="159" t="s">
        <v>66</v>
      </c>
      <c r="Q716" s="192"/>
      <c r="R716" s="199" t="str">
        <f>IF(promesas[[#This Row],[Fecha de Pago]]="", "", TEXT(promesas[[#This Row],[Fecha de Pago]], "mmm"))</f>
        <v/>
      </c>
      <c r="S716" s="12" t="str">
        <f>IF(promesas[[#This Row],[Fecha  promesa de pago]]="", "", TEXT(promesas[[#This Row],[Fecha  promesa de pago]], "mmm"))</f>
        <v/>
      </c>
      <c r="T716" s="13" t="str">
        <f>IF(promesas[[#This Row],[Fecha de Pago]]="", "", TEXT(promesas[[#This Row],[Fecha de Pago]], "dd/mmm"))</f>
        <v/>
      </c>
      <c r="U716" s="13" t="str">
        <f>IF(promesas[[#This Row],[Fecha  promesa de pago]]="", "", TEXT(promesas[[#This Row],[Fecha  promesa de pago]], "dd/mmm"))</f>
        <v/>
      </c>
      <c r="V716" s="14" t="str">
        <f>IF(LEN(TRIM(promesas[[#This Row],[Fecha  promesa de pago]]))&gt;0,1,"")</f>
        <v/>
      </c>
      <c r="W716" s="14" t="str">
        <f>IF(LEN(TRIM(promesas[[#This Row],[Fecha de Pago]]))&gt;0,1,"")</f>
        <v/>
      </c>
    </row>
    <row r="717" spans="1:23" ht="15.75" customHeight="1" x14ac:dyDescent="0.25">
      <c r="A717" s="11" t="str">
        <f>TEXT(promesas[[#This Row],[Marca temporal]],"dd/mmm")</f>
        <v>18/may</v>
      </c>
      <c r="B717" s="189">
        <v>46160.394596724538</v>
      </c>
      <c r="C717" s="190" t="s">
        <v>1897</v>
      </c>
      <c r="D717" s="190">
        <v>62725842</v>
      </c>
      <c r="E717" s="191">
        <v>364093600000</v>
      </c>
      <c r="F717" s="190" t="s">
        <v>4780</v>
      </c>
      <c r="G717" s="190" t="s">
        <v>1886</v>
      </c>
      <c r="H717" s="192" t="s">
        <v>1883</v>
      </c>
      <c r="I717" s="193" t="s">
        <v>1892</v>
      </c>
      <c r="J717" s="198"/>
      <c r="K717"/>
      <c r="L717" s="194"/>
      <c r="M717" s="159" t="s">
        <v>1885</v>
      </c>
      <c r="N717"/>
      <c r="O717" s="194"/>
      <c r="P717" s="159" t="s">
        <v>66</v>
      </c>
      <c r="Q717" s="192"/>
      <c r="R717" s="199" t="str">
        <f>IF(promesas[[#This Row],[Fecha de Pago]]="", "", TEXT(promesas[[#This Row],[Fecha de Pago]], "mmm"))</f>
        <v/>
      </c>
      <c r="S717" s="12" t="str">
        <f>IF(promesas[[#This Row],[Fecha  promesa de pago]]="", "", TEXT(promesas[[#This Row],[Fecha  promesa de pago]], "mmm"))</f>
        <v/>
      </c>
      <c r="T717" s="13" t="str">
        <f>IF(promesas[[#This Row],[Fecha de Pago]]="", "", TEXT(promesas[[#This Row],[Fecha de Pago]], "dd/mmm"))</f>
        <v/>
      </c>
      <c r="U717" s="13" t="str">
        <f>IF(promesas[[#This Row],[Fecha  promesa de pago]]="", "", TEXT(promesas[[#This Row],[Fecha  promesa de pago]], "dd/mmm"))</f>
        <v/>
      </c>
      <c r="V717" s="14" t="str">
        <f>IF(LEN(TRIM(promesas[[#This Row],[Fecha  promesa de pago]]))&gt;0,1,"")</f>
        <v/>
      </c>
      <c r="W717" s="14" t="str">
        <f>IF(LEN(TRIM(promesas[[#This Row],[Fecha de Pago]]))&gt;0,1,"")</f>
        <v/>
      </c>
    </row>
    <row r="718" spans="1:23" ht="15.75" customHeight="1" x14ac:dyDescent="0.25">
      <c r="A718" s="11" t="str">
        <f>TEXT(promesas[[#This Row],[Marca temporal]],"dd/mmm")</f>
        <v>18/may</v>
      </c>
      <c r="B718" s="189">
        <v>46160.397689259262</v>
      </c>
      <c r="C718" s="190" t="s">
        <v>1897</v>
      </c>
      <c r="D718" s="190">
        <v>62862998</v>
      </c>
      <c r="E718" s="191">
        <v>345322750000</v>
      </c>
      <c r="F718" s="190" t="s">
        <v>847</v>
      </c>
      <c r="G718" s="190" t="s">
        <v>1886</v>
      </c>
      <c r="H718" s="192" t="s">
        <v>1883</v>
      </c>
      <c r="I718" s="193" t="s">
        <v>1892</v>
      </c>
      <c r="J718" s="198"/>
      <c r="K718"/>
      <c r="L718" s="194"/>
      <c r="M718" s="159" t="s">
        <v>1885</v>
      </c>
      <c r="N718"/>
      <c r="O718" s="194"/>
      <c r="P718" s="159" t="s">
        <v>66</v>
      </c>
      <c r="Q718" s="192"/>
      <c r="R718" s="199" t="str">
        <f>IF(promesas[[#This Row],[Fecha de Pago]]="", "", TEXT(promesas[[#This Row],[Fecha de Pago]], "mmm"))</f>
        <v/>
      </c>
      <c r="S718" s="12" t="str">
        <f>IF(promesas[[#This Row],[Fecha  promesa de pago]]="", "", TEXT(promesas[[#This Row],[Fecha  promesa de pago]], "mmm"))</f>
        <v/>
      </c>
      <c r="T718" s="13" t="str">
        <f>IF(promesas[[#This Row],[Fecha de Pago]]="", "", TEXT(promesas[[#This Row],[Fecha de Pago]], "dd/mmm"))</f>
        <v/>
      </c>
      <c r="U718" s="13" t="str">
        <f>IF(promesas[[#This Row],[Fecha  promesa de pago]]="", "", TEXT(promesas[[#This Row],[Fecha  promesa de pago]], "dd/mmm"))</f>
        <v/>
      </c>
      <c r="V718" s="14" t="str">
        <f>IF(LEN(TRIM(promesas[[#This Row],[Fecha  promesa de pago]]))&gt;0,1,"")</f>
        <v/>
      </c>
      <c r="W718" s="14" t="str">
        <f>IF(LEN(TRIM(promesas[[#This Row],[Fecha de Pago]]))&gt;0,1,"")</f>
        <v/>
      </c>
    </row>
    <row r="719" spans="1:23" ht="15.75" customHeight="1" x14ac:dyDescent="0.25">
      <c r="A719" s="11" t="str">
        <f>TEXT(promesas[[#This Row],[Marca temporal]],"dd/mmm")</f>
        <v>18/may</v>
      </c>
      <c r="B719" s="189">
        <v>46160.399243252316</v>
      </c>
      <c r="C719" s="190" t="s">
        <v>1897</v>
      </c>
      <c r="D719" s="190">
        <v>63058274</v>
      </c>
      <c r="E719" s="191">
        <v>361014760000</v>
      </c>
      <c r="F719" s="190" t="s">
        <v>3902</v>
      </c>
      <c r="G719" s="190" t="s">
        <v>1886</v>
      </c>
      <c r="H719" s="192" t="s">
        <v>1883</v>
      </c>
      <c r="I719" s="193" t="s">
        <v>1892</v>
      </c>
      <c r="J719" s="198"/>
      <c r="K719"/>
      <c r="L719" s="194"/>
      <c r="M719" s="159" t="s">
        <v>1885</v>
      </c>
      <c r="N719"/>
      <c r="O719" s="194"/>
      <c r="P719" s="159" t="s">
        <v>66</v>
      </c>
      <c r="Q719" s="192"/>
      <c r="R719" s="199" t="str">
        <f>IF(promesas[[#This Row],[Fecha de Pago]]="", "", TEXT(promesas[[#This Row],[Fecha de Pago]], "mmm"))</f>
        <v/>
      </c>
      <c r="S719" s="12" t="str">
        <f>IF(promesas[[#This Row],[Fecha  promesa de pago]]="", "", TEXT(promesas[[#This Row],[Fecha  promesa de pago]], "mmm"))</f>
        <v/>
      </c>
      <c r="T719" s="13" t="str">
        <f>IF(promesas[[#This Row],[Fecha de Pago]]="", "", TEXT(promesas[[#This Row],[Fecha de Pago]], "dd/mmm"))</f>
        <v/>
      </c>
      <c r="U719" s="13" t="str">
        <f>IF(promesas[[#This Row],[Fecha  promesa de pago]]="", "", TEXT(promesas[[#This Row],[Fecha  promesa de pago]], "dd/mmm"))</f>
        <v/>
      </c>
      <c r="V719" s="14" t="str">
        <f>IF(LEN(TRIM(promesas[[#This Row],[Fecha  promesa de pago]]))&gt;0,1,"")</f>
        <v/>
      </c>
      <c r="W719" s="14" t="str">
        <f>IF(LEN(TRIM(promesas[[#This Row],[Fecha de Pago]]))&gt;0,1,"")</f>
        <v/>
      </c>
    </row>
    <row r="720" spans="1:23" ht="15.75" customHeight="1" x14ac:dyDescent="0.25">
      <c r="A720" s="11" t="str">
        <f>TEXT(promesas[[#This Row],[Marca temporal]],"dd/mmm")</f>
        <v>18/may</v>
      </c>
      <c r="B720" s="189">
        <v>46160.401356076385</v>
      </c>
      <c r="C720" s="190" t="s">
        <v>1897</v>
      </c>
      <c r="D720" s="190">
        <v>63093862</v>
      </c>
      <c r="E720" s="191">
        <v>364074660000</v>
      </c>
      <c r="F720" s="190" t="s">
        <v>4801</v>
      </c>
      <c r="G720" s="190" t="s">
        <v>1886</v>
      </c>
      <c r="H720" s="192" t="s">
        <v>1883</v>
      </c>
      <c r="I720" s="193" t="s">
        <v>1887</v>
      </c>
      <c r="J720" s="198"/>
      <c r="K720"/>
      <c r="L720" s="194"/>
      <c r="M720" s="159" t="s">
        <v>1885</v>
      </c>
      <c r="N720"/>
      <c r="O720" s="194"/>
      <c r="P720" s="159" t="s">
        <v>66</v>
      </c>
      <c r="Q720" s="192"/>
      <c r="R720" s="199" t="str">
        <f>IF(promesas[[#This Row],[Fecha de Pago]]="", "", TEXT(promesas[[#This Row],[Fecha de Pago]], "mmm"))</f>
        <v/>
      </c>
      <c r="S720" s="12" t="str">
        <f>IF(promesas[[#This Row],[Fecha  promesa de pago]]="", "", TEXT(promesas[[#This Row],[Fecha  promesa de pago]], "mmm"))</f>
        <v/>
      </c>
      <c r="T720" s="13" t="str">
        <f>IF(promesas[[#This Row],[Fecha de Pago]]="", "", TEXT(promesas[[#This Row],[Fecha de Pago]], "dd/mmm"))</f>
        <v/>
      </c>
      <c r="U720" s="13" t="str">
        <f>IF(promesas[[#This Row],[Fecha  promesa de pago]]="", "", TEXT(promesas[[#This Row],[Fecha  promesa de pago]], "dd/mmm"))</f>
        <v/>
      </c>
      <c r="V720" s="14" t="str">
        <f>IF(LEN(TRIM(promesas[[#This Row],[Fecha  promesa de pago]]))&gt;0,1,"")</f>
        <v/>
      </c>
      <c r="W720" s="14" t="str">
        <f>IF(LEN(TRIM(promesas[[#This Row],[Fecha de Pago]]))&gt;0,1,"")</f>
        <v/>
      </c>
    </row>
    <row r="721" spans="1:23" ht="15.75" customHeight="1" x14ac:dyDescent="0.25">
      <c r="A721" s="11" t="str">
        <f>TEXT(promesas[[#This Row],[Marca temporal]],"dd/mmm")</f>
        <v>18/may</v>
      </c>
      <c r="B721" s="189">
        <v>46160.408868611106</v>
      </c>
      <c r="C721" s="190" t="s">
        <v>1897</v>
      </c>
      <c r="D721" s="190">
        <v>63140940</v>
      </c>
      <c r="E721" s="191">
        <v>216045700000</v>
      </c>
      <c r="F721" s="190" t="s">
        <v>96</v>
      </c>
      <c r="G721" s="190" t="s">
        <v>1886</v>
      </c>
      <c r="H721" s="192" t="s">
        <v>1883</v>
      </c>
      <c r="I721" s="193" t="s">
        <v>1892</v>
      </c>
      <c r="J721" s="198"/>
      <c r="K721"/>
      <c r="L721" s="194"/>
      <c r="M721" s="159" t="s">
        <v>1885</v>
      </c>
      <c r="N721"/>
      <c r="O721" s="194"/>
      <c r="P721" s="159" t="s">
        <v>66</v>
      </c>
      <c r="Q721" s="192"/>
      <c r="R721" s="199" t="str">
        <f>IF(promesas[[#This Row],[Fecha de Pago]]="", "", TEXT(promesas[[#This Row],[Fecha de Pago]], "mmm"))</f>
        <v/>
      </c>
      <c r="S721" s="12" t="str">
        <f>IF(promesas[[#This Row],[Fecha  promesa de pago]]="", "", TEXT(promesas[[#This Row],[Fecha  promesa de pago]], "mmm"))</f>
        <v/>
      </c>
      <c r="T721" s="13" t="str">
        <f>IF(promesas[[#This Row],[Fecha de Pago]]="", "", TEXT(promesas[[#This Row],[Fecha de Pago]], "dd/mmm"))</f>
        <v/>
      </c>
      <c r="U721" s="13" t="str">
        <f>IF(promesas[[#This Row],[Fecha  promesa de pago]]="", "", TEXT(promesas[[#This Row],[Fecha  promesa de pago]], "dd/mmm"))</f>
        <v/>
      </c>
      <c r="V721" s="14" t="str">
        <f>IF(LEN(TRIM(promesas[[#This Row],[Fecha  promesa de pago]]))&gt;0,1,"")</f>
        <v/>
      </c>
      <c r="W721" s="14" t="str">
        <f>IF(LEN(TRIM(promesas[[#This Row],[Fecha de Pago]]))&gt;0,1,"")</f>
        <v/>
      </c>
    </row>
    <row r="722" spans="1:23" ht="15.75" customHeight="1" x14ac:dyDescent="0.25">
      <c r="A722" s="11" t="str">
        <f>TEXT(promesas[[#This Row],[Marca temporal]],"dd/mmm")</f>
        <v>18/may</v>
      </c>
      <c r="B722" s="189">
        <v>46160.412880694443</v>
      </c>
      <c r="C722" s="190" t="s">
        <v>1897</v>
      </c>
      <c r="D722" s="190">
        <v>63165778</v>
      </c>
      <c r="E722" s="191">
        <v>366023610000</v>
      </c>
      <c r="F722" s="190" t="s">
        <v>4809</v>
      </c>
      <c r="G722" s="190" t="s">
        <v>1886</v>
      </c>
      <c r="H722" s="192" t="s">
        <v>1883</v>
      </c>
      <c r="I722" s="193" t="s">
        <v>1887</v>
      </c>
      <c r="J722" s="198"/>
      <c r="K722"/>
      <c r="L722" s="194"/>
      <c r="M722" s="159" t="s">
        <v>1885</v>
      </c>
      <c r="N722"/>
      <c r="O722" s="194"/>
      <c r="P722" t="s">
        <v>261</v>
      </c>
      <c r="Q722" s="192"/>
      <c r="R722" s="199" t="str">
        <f>IF(promesas[[#This Row],[Fecha de Pago]]="", "", TEXT(promesas[[#This Row],[Fecha de Pago]], "mmm"))</f>
        <v/>
      </c>
      <c r="S722" s="12" t="str">
        <f>IF(promesas[[#This Row],[Fecha  promesa de pago]]="", "", TEXT(promesas[[#This Row],[Fecha  promesa de pago]], "mmm"))</f>
        <v/>
      </c>
      <c r="T722" s="13" t="str">
        <f>IF(promesas[[#This Row],[Fecha de Pago]]="", "", TEXT(promesas[[#This Row],[Fecha de Pago]], "dd/mmm"))</f>
        <v/>
      </c>
      <c r="U722" s="13" t="str">
        <f>IF(promesas[[#This Row],[Fecha  promesa de pago]]="", "", TEXT(promesas[[#This Row],[Fecha  promesa de pago]], "dd/mmm"))</f>
        <v/>
      </c>
      <c r="V722" s="14" t="str">
        <f>IF(LEN(TRIM(promesas[[#This Row],[Fecha  promesa de pago]]))&gt;0,1,"")</f>
        <v/>
      </c>
      <c r="W722" s="14" t="str">
        <f>IF(LEN(TRIM(promesas[[#This Row],[Fecha de Pago]]))&gt;0,1,"")</f>
        <v/>
      </c>
    </row>
    <row r="723" spans="1:23" ht="15.75" customHeight="1" x14ac:dyDescent="0.25">
      <c r="A723" s="11" t="str">
        <f>TEXT(promesas[[#This Row],[Marca temporal]],"dd/mmm")</f>
        <v>18/may</v>
      </c>
      <c r="B723" s="189">
        <v>46160.416414317129</v>
      </c>
      <c r="C723" s="190" t="s">
        <v>1897</v>
      </c>
      <c r="D723" s="190">
        <v>63319808</v>
      </c>
      <c r="E723" s="191">
        <v>365065890000</v>
      </c>
      <c r="F723" s="190" t="s">
        <v>4824</v>
      </c>
      <c r="G723" s="190" t="s">
        <v>1886</v>
      </c>
      <c r="H723" s="192" t="s">
        <v>1883</v>
      </c>
      <c r="I723" s="193" t="s">
        <v>1895</v>
      </c>
      <c r="J723" s="198"/>
      <c r="K723"/>
      <c r="L723" s="194"/>
      <c r="M723" s="159" t="s">
        <v>1885</v>
      </c>
      <c r="N723"/>
      <c r="O723" s="194"/>
      <c r="P723" s="159" t="s">
        <v>66</v>
      </c>
      <c r="Q723" s="192"/>
      <c r="R723" s="199" t="str">
        <f>IF(promesas[[#This Row],[Fecha de Pago]]="", "", TEXT(promesas[[#This Row],[Fecha de Pago]], "mmm"))</f>
        <v/>
      </c>
      <c r="S723" s="12" t="str">
        <f>IF(promesas[[#This Row],[Fecha  promesa de pago]]="", "", TEXT(promesas[[#This Row],[Fecha  promesa de pago]], "mmm"))</f>
        <v/>
      </c>
      <c r="T723" s="13" t="str">
        <f>IF(promesas[[#This Row],[Fecha de Pago]]="", "", TEXT(promesas[[#This Row],[Fecha de Pago]], "dd/mmm"))</f>
        <v/>
      </c>
      <c r="U723" s="13" t="str">
        <f>IF(promesas[[#This Row],[Fecha  promesa de pago]]="", "", TEXT(promesas[[#This Row],[Fecha  promesa de pago]], "dd/mmm"))</f>
        <v/>
      </c>
      <c r="V723" s="14" t="str">
        <f>IF(LEN(TRIM(promesas[[#This Row],[Fecha  promesa de pago]]))&gt;0,1,"")</f>
        <v/>
      </c>
      <c r="W723" s="14" t="str">
        <f>IF(LEN(TRIM(promesas[[#This Row],[Fecha de Pago]]))&gt;0,1,"")</f>
        <v/>
      </c>
    </row>
    <row r="724" spans="1:23" ht="15.75" customHeight="1" x14ac:dyDescent="0.25">
      <c r="A724" s="11" t="str">
        <f>TEXT(promesas[[#This Row],[Marca temporal]],"dd/mmm")</f>
        <v>18/may</v>
      </c>
      <c r="B724" s="189">
        <v>46160.419840416667</v>
      </c>
      <c r="C724" s="190" t="s">
        <v>1897</v>
      </c>
      <c r="D724" s="190">
        <v>63368388</v>
      </c>
      <c r="E724" s="191">
        <v>362012640000</v>
      </c>
      <c r="F724" s="190" t="s">
        <v>4826</v>
      </c>
      <c r="G724" s="190" t="s">
        <v>1886</v>
      </c>
      <c r="H724" s="192" t="s">
        <v>1883</v>
      </c>
      <c r="I724" s="193" t="s">
        <v>1893</v>
      </c>
      <c r="J724" s="198"/>
      <c r="K724"/>
      <c r="L724" s="194"/>
      <c r="M724" s="159" t="s">
        <v>1885</v>
      </c>
      <c r="N724"/>
      <c r="O724" s="194"/>
      <c r="P724" t="s">
        <v>261</v>
      </c>
      <c r="Q724" s="192"/>
      <c r="R724" s="199" t="str">
        <f>IF(promesas[[#This Row],[Fecha de Pago]]="", "", TEXT(promesas[[#This Row],[Fecha de Pago]], "mmm"))</f>
        <v/>
      </c>
      <c r="S724" s="12" t="str">
        <f>IF(promesas[[#This Row],[Fecha  promesa de pago]]="", "", TEXT(promesas[[#This Row],[Fecha  promesa de pago]], "mmm"))</f>
        <v/>
      </c>
      <c r="T724" s="13" t="str">
        <f>IF(promesas[[#This Row],[Fecha de Pago]]="", "", TEXT(promesas[[#This Row],[Fecha de Pago]], "dd/mmm"))</f>
        <v/>
      </c>
      <c r="U724" s="13" t="str">
        <f>IF(promesas[[#This Row],[Fecha  promesa de pago]]="", "", TEXT(promesas[[#This Row],[Fecha  promesa de pago]], "dd/mmm"))</f>
        <v/>
      </c>
      <c r="V724" s="14" t="str">
        <f>IF(LEN(TRIM(promesas[[#This Row],[Fecha  promesa de pago]]))&gt;0,1,"")</f>
        <v/>
      </c>
      <c r="W724" s="14" t="str">
        <f>IF(LEN(TRIM(promesas[[#This Row],[Fecha de Pago]]))&gt;0,1,"")</f>
        <v/>
      </c>
    </row>
    <row r="725" spans="1:23" ht="15.75" customHeight="1" x14ac:dyDescent="0.25">
      <c r="A725" s="11" t="str">
        <f>TEXT(promesas[[#This Row],[Marca temporal]],"dd/mmm")</f>
        <v>18/may</v>
      </c>
      <c r="B725" s="189">
        <v>46160.428464537035</v>
      </c>
      <c r="C725" s="190" t="s">
        <v>1897</v>
      </c>
      <c r="D725" s="190">
        <v>63390355</v>
      </c>
      <c r="E725" s="191">
        <v>364048200000</v>
      </c>
      <c r="F725" s="190" t="s">
        <v>4828</v>
      </c>
      <c r="G725" s="190" t="s">
        <v>1886</v>
      </c>
      <c r="H725" s="192" t="s">
        <v>1883</v>
      </c>
      <c r="I725" s="193" t="s">
        <v>1893</v>
      </c>
      <c r="J725" s="198"/>
      <c r="K725"/>
      <c r="L725" s="194"/>
      <c r="M725" s="159" t="s">
        <v>1885</v>
      </c>
      <c r="N725"/>
      <c r="O725" s="194"/>
      <c r="P725" s="159" t="s">
        <v>66</v>
      </c>
      <c r="Q725" s="192"/>
      <c r="R725" s="199" t="str">
        <f>IF(promesas[[#This Row],[Fecha de Pago]]="", "", TEXT(promesas[[#This Row],[Fecha de Pago]], "mmm"))</f>
        <v/>
      </c>
      <c r="S725" s="12" t="str">
        <f>IF(promesas[[#This Row],[Fecha  promesa de pago]]="", "", TEXT(promesas[[#This Row],[Fecha  promesa de pago]], "mmm"))</f>
        <v/>
      </c>
      <c r="T725" s="13" t="str">
        <f>IF(promesas[[#This Row],[Fecha de Pago]]="", "", TEXT(promesas[[#This Row],[Fecha de Pago]], "dd/mmm"))</f>
        <v/>
      </c>
      <c r="U725" s="13" t="str">
        <f>IF(promesas[[#This Row],[Fecha  promesa de pago]]="", "", TEXT(promesas[[#This Row],[Fecha  promesa de pago]], "dd/mmm"))</f>
        <v/>
      </c>
      <c r="V725" s="14" t="str">
        <f>IF(LEN(TRIM(promesas[[#This Row],[Fecha  promesa de pago]]))&gt;0,1,"")</f>
        <v/>
      </c>
      <c r="W725" s="14" t="str">
        <f>IF(LEN(TRIM(promesas[[#This Row],[Fecha de Pago]]))&gt;0,1,"")</f>
        <v/>
      </c>
    </row>
    <row r="726" spans="1:23" ht="15.75" customHeight="1" x14ac:dyDescent="0.25">
      <c r="A726" s="11" t="str">
        <f>TEXT(promesas[[#This Row],[Marca temporal]],"dd/mmm")</f>
        <v>18/may</v>
      </c>
      <c r="B726" s="189">
        <v>46160.431974085644</v>
      </c>
      <c r="C726" s="190" t="s">
        <v>1897</v>
      </c>
      <c r="D726" s="190">
        <v>63406149</v>
      </c>
      <c r="E726" s="191">
        <v>369089980000</v>
      </c>
      <c r="F726" s="190" t="s">
        <v>4832</v>
      </c>
      <c r="G726" s="190" t="s">
        <v>1886</v>
      </c>
      <c r="H726" s="192" t="s">
        <v>1883</v>
      </c>
      <c r="I726" s="193" t="s">
        <v>1887</v>
      </c>
      <c r="J726" s="198"/>
      <c r="K726"/>
      <c r="L726" s="194"/>
      <c r="M726" s="159" t="s">
        <v>1885</v>
      </c>
      <c r="N726"/>
      <c r="O726" s="194"/>
      <c r="P726" s="159" t="s">
        <v>66</v>
      </c>
      <c r="Q726" s="192"/>
      <c r="R726" s="199" t="str">
        <f>IF(promesas[[#This Row],[Fecha de Pago]]="", "", TEXT(promesas[[#This Row],[Fecha de Pago]], "mmm"))</f>
        <v/>
      </c>
      <c r="S726" s="12" t="str">
        <f>IF(promesas[[#This Row],[Fecha  promesa de pago]]="", "", TEXT(promesas[[#This Row],[Fecha  promesa de pago]], "mmm"))</f>
        <v/>
      </c>
      <c r="T726" s="13" t="str">
        <f>IF(promesas[[#This Row],[Fecha de Pago]]="", "", TEXT(promesas[[#This Row],[Fecha de Pago]], "dd/mmm"))</f>
        <v/>
      </c>
      <c r="U726" s="13" t="str">
        <f>IF(promesas[[#This Row],[Fecha  promesa de pago]]="", "", TEXT(promesas[[#This Row],[Fecha  promesa de pago]], "dd/mmm"))</f>
        <v/>
      </c>
      <c r="V726" s="14" t="str">
        <f>IF(LEN(TRIM(promesas[[#This Row],[Fecha  promesa de pago]]))&gt;0,1,"")</f>
        <v/>
      </c>
      <c r="W726" s="14" t="str">
        <f>IF(LEN(TRIM(promesas[[#This Row],[Fecha de Pago]]))&gt;0,1,"")</f>
        <v/>
      </c>
    </row>
    <row r="727" spans="1:23" ht="15.75" customHeight="1" x14ac:dyDescent="0.25">
      <c r="A727" s="11" t="str">
        <f>TEXT(promesas[[#This Row],[Marca temporal]],"dd/mmm")</f>
        <v>18/may</v>
      </c>
      <c r="B727" s="189">
        <v>46160.433669039354</v>
      </c>
      <c r="C727" s="190" t="s">
        <v>1897</v>
      </c>
      <c r="D727" s="190">
        <v>63479119</v>
      </c>
      <c r="E727" s="191">
        <v>363003190000</v>
      </c>
      <c r="F727" s="190" t="s">
        <v>202</v>
      </c>
      <c r="G727" s="190" t="s">
        <v>1886</v>
      </c>
      <c r="H727" s="192" t="s">
        <v>1883</v>
      </c>
      <c r="I727" s="193" t="s">
        <v>1892</v>
      </c>
      <c r="J727" s="198"/>
      <c r="K727"/>
      <c r="L727" s="194"/>
      <c r="M727" s="159" t="s">
        <v>1885</v>
      </c>
      <c r="N727"/>
      <c r="O727" s="194"/>
      <c r="P727" s="159" t="s">
        <v>66</v>
      </c>
      <c r="Q727" s="192"/>
      <c r="R727" s="199" t="str">
        <f>IF(promesas[[#This Row],[Fecha de Pago]]="", "", TEXT(promesas[[#This Row],[Fecha de Pago]], "mmm"))</f>
        <v/>
      </c>
      <c r="S727" s="12" t="str">
        <f>IF(promesas[[#This Row],[Fecha  promesa de pago]]="", "", TEXT(promesas[[#This Row],[Fecha  promesa de pago]], "mmm"))</f>
        <v/>
      </c>
      <c r="T727" s="13" t="str">
        <f>IF(promesas[[#This Row],[Fecha de Pago]]="", "", TEXT(promesas[[#This Row],[Fecha de Pago]], "dd/mmm"))</f>
        <v/>
      </c>
      <c r="U727" s="13" t="str">
        <f>IF(promesas[[#This Row],[Fecha  promesa de pago]]="", "", TEXT(promesas[[#This Row],[Fecha  promesa de pago]], "dd/mmm"))</f>
        <v/>
      </c>
      <c r="V727" s="14" t="str">
        <f>IF(LEN(TRIM(promesas[[#This Row],[Fecha  promesa de pago]]))&gt;0,1,"")</f>
        <v/>
      </c>
      <c r="W727" s="14" t="str">
        <f>IF(LEN(TRIM(promesas[[#This Row],[Fecha de Pago]]))&gt;0,1,"")</f>
        <v/>
      </c>
    </row>
    <row r="728" spans="1:23" ht="15.75" customHeight="1" x14ac:dyDescent="0.25">
      <c r="A728" s="11" t="str">
        <f>TEXT(promesas[[#This Row],[Marca temporal]],"dd/mmm")</f>
        <v>18/may</v>
      </c>
      <c r="B728" s="189">
        <v>46160.437900231482</v>
      </c>
      <c r="C728" s="190" t="s">
        <v>1897</v>
      </c>
      <c r="D728" s="190">
        <v>63548617</v>
      </c>
      <c r="E728" s="191">
        <v>362053400000</v>
      </c>
      <c r="F728" s="190" t="s">
        <v>4858</v>
      </c>
      <c r="G728" s="190" t="s">
        <v>1886</v>
      </c>
      <c r="H728" s="192" t="s">
        <v>1883</v>
      </c>
      <c r="I728" s="193" t="s">
        <v>1893</v>
      </c>
      <c r="J728" s="198"/>
      <c r="K728"/>
      <c r="L728" s="194"/>
      <c r="M728" s="159" t="s">
        <v>1885</v>
      </c>
      <c r="N728"/>
      <c r="O728" s="194"/>
      <c r="P728" s="159" t="s">
        <v>66</v>
      </c>
      <c r="Q728" s="192"/>
      <c r="R728" s="199" t="str">
        <f>IF(promesas[[#This Row],[Fecha de Pago]]="", "", TEXT(promesas[[#This Row],[Fecha de Pago]], "mmm"))</f>
        <v/>
      </c>
      <c r="S728" s="12" t="str">
        <f>IF(promesas[[#This Row],[Fecha  promesa de pago]]="", "", TEXT(promesas[[#This Row],[Fecha  promesa de pago]], "mmm"))</f>
        <v/>
      </c>
      <c r="T728" s="13" t="str">
        <f>IF(promesas[[#This Row],[Fecha de Pago]]="", "", TEXT(promesas[[#This Row],[Fecha de Pago]], "dd/mmm"))</f>
        <v/>
      </c>
      <c r="U728" s="13" t="str">
        <f>IF(promesas[[#This Row],[Fecha  promesa de pago]]="", "", TEXT(promesas[[#This Row],[Fecha  promesa de pago]], "dd/mmm"))</f>
        <v/>
      </c>
      <c r="V728" s="14" t="str">
        <f>IF(LEN(TRIM(promesas[[#This Row],[Fecha  promesa de pago]]))&gt;0,1,"")</f>
        <v/>
      </c>
      <c r="W728" s="14" t="str">
        <f>IF(LEN(TRIM(promesas[[#This Row],[Fecha de Pago]]))&gt;0,1,"")</f>
        <v/>
      </c>
    </row>
    <row r="729" spans="1:23" ht="15.75" customHeight="1" x14ac:dyDescent="0.25">
      <c r="A729" s="11" t="str">
        <f>TEXT(promesas[[#This Row],[Marca temporal]],"dd/mmm")</f>
        <v>18/may</v>
      </c>
      <c r="B729" s="189">
        <v>46160.440157037039</v>
      </c>
      <c r="C729" s="190" t="s">
        <v>1897</v>
      </c>
      <c r="D729" s="190">
        <v>63591312</v>
      </c>
      <c r="E729" s="191">
        <v>355082630000</v>
      </c>
      <c r="F729" s="190" t="s">
        <v>1264</v>
      </c>
      <c r="G729" s="190" t="s">
        <v>1886</v>
      </c>
      <c r="H729" s="192" t="s">
        <v>1883</v>
      </c>
      <c r="I729" s="193" t="s">
        <v>1893</v>
      </c>
      <c r="J729" s="198"/>
      <c r="K729"/>
      <c r="L729" s="194"/>
      <c r="M729" s="159" t="s">
        <v>1885</v>
      </c>
      <c r="N729"/>
      <c r="O729" s="194"/>
      <c r="P729" s="159" t="s">
        <v>66</v>
      </c>
      <c r="Q729" s="192"/>
      <c r="R729" s="199" t="str">
        <f>IF(promesas[[#This Row],[Fecha de Pago]]="", "", TEXT(promesas[[#This Row],[Fecha de Pago]], "mmm"))</f>
        <v/>
      </c>
      <c r="S729" s="12" t="str">
        <f>IF(promesas[[#This Row],[Fecha  promesa de pago]]="", "", TEXT(promesas[[#This Row],[Fecha  promesa de pago]], "mmm"))</f>
        <v/>
      </c>
      <c r="T729" s="13" t="str">
        <f>IF(promesas[[#This Row],[Fecha de Pago]]="", "", TEXT(promesas[[#This Row],[Fecha de Pago]], "dd/mmm"))</f>
        <v/>
      </c>
      <c r="U729" s="13" t="str">
        <f>IF(promesas[[#This Row],[Fecha  promesa de pago]]="", "", TEXT(promesas[[#This Row],[Fecha  promesa de pago]], "dd/mmm"))</f>
        <v/>
      </c>
      <c r="V729" s="14" t="str">
        <f>IF(LEN(TRIM(promesas[[#This Row],[Fecha  promesa de pago]]))&gt;0,1,"")</f>
        <v/>
      </c>
      <c r="W729" s="14" t="str">
        <f>IF(LEN(TRIM(promesas[[#This Row],[Fecha de Pago]]))&gt;0,1,"")</f>
        <v/>
      </c>
    </row>
    <row r="730" spans="1:23" ht="15.75" customHeight="1" x14ac:dyDescent="0.25">
      <c r="A730" s="11" t="str">
        <f>TEXT(promesas[[#This Row],[Marca temporal]],"dd/mmm")</f>
        <v>18/may</v>
      </c>
      <c r="B730" s="189">
        <v>46160.443157928239</v>
      </c>
      <c r="C730" s="190" t="s">
        <v>1897</v>
      </c>
      <c r="D730" s="190">
        <v>63684257</v>
      </c>
      <c r="E730" s="191">
        <v>368052640000</v>
      </c>
      <c r="F730" s="190" t="s">
        <v>4870</v>
      </c>
      <c r="G730" s="190" t="s">
        <v>1886</v>
      </c>
      <c r="H730" s="192" t="s">
        <v>1883</v>
      </c>
      <c r="I730" s="193" t="s">
        <v>1888</v>
      </c>
      <c r="J730" s="198"/>
      <c r="K730"/>
      <c r="L730" s="194"/>
      <c r="M730" s="159" t="s">
        <v>1889</v>
      </c>
      <c r="N730" s="161">
        <v>46145</v>
      </c>
      <c r="O730" s="194"/>
      <c r="P730" s="159" t="s">
        <v>66</v>
      </c>
      <c r="Q730" s="192"/>
      <c r="R730" s="199" t="str">
        <f>IF(promesas[[#This Row],[Fecha de Pago]]="", "", TEXT(promesas[[#This Row],[Fecha de Pago]], "mmm"))</f>
        <v>may</v>
      </c>
      <c r="S730" s="12" t="str">
        <f>IF(promesas[[#This Row],[Fecha  promesa de pago]]="", "", TEXT(promesas[[#This Row],[Fecha  promesa de pago]], "mmm"))</f>
        <v/>
      </c>
      <c r="T730" s="13" t="str">
        <f>IF(promesas[[#This Row],[Fecha de Pago]]="", "", TEXT(promesas[[#This Row],[Fecha de Pago]], "dd/mmm"))</f>
        <v>03/may</v>
      </c>
      <c r="U730" s="13" t="str">
        <f>IF(promesas[[#This Row],[Fecha  promesa de pago]]="", "", TEXT(promesas[[#This Row],[Fecha  promesa de pago]], "dd/mmm"))</f>
        <v/>
      </c>
      <c r="V730" s="14" t="str">
        <f>IF(LEN(TRIM(promesas[[#This Row],[Fecha  promesa de pago]]))&gt;0,1,"")</f>
        <v/>
      </c>
      <c r="W730" s="14">
        <f>IF(LEN(TRIM(promesas[[#This Row],[Fecha de Pago]]))&gt;0,1,"")</f>
        <v>1</v>
      </c>
    </row>
    <row r="731" spans="1:23" ht="15.75" customHeight="1" x14ac:dyDescent="0.25">
      <c r="A731" s="11" t="str">
        <f>TEXT(promesas[[#This Row],[Marca temporal]],"dd/mmm")</f>
        <v>18/may</v>
      </c>
      <c r="B731" s="189">
        <v>46160.446394791667</v>
      </c>
      <c r="C731" s="190" t="s">
        <v>1897</v>
      </c>
      <c r="D731" s="190">
        <v>63899166</v>
      </c>
      <c r="E731" s="191">
        <v>367002700000</v>
      </c>
      <c r="F731" s="190" t="s">
        <v>175</v>
      </c>
      <c r="G731" s="190" t="s">
        <v>1886</v>
      </c>
      <c r="H731" s="192" t="s">
        <v>1883</v>
      </c>
      <c r="I731" s="193" t="s">
        <v>1887</v>
      </c>
      <c r="J731" s="198"/>
      <c r="K731"/>
      <c r="L731" s="194"/>
      <c r="M731" s="159" t="s">
        <v>1885</v>
      </c>
      <c r="N731"/>
      <c r="O731" s="194"/>
      <c r="P731" t="s">
        <v>261</v>
      </c>
      <c r="Q731" s="192"/>
      <c r="R731" s="199" t="str">
        <f>IF(promesas[[#This Row],[Fecha de Pago]]="", "", TEXT(promesas[[#This Row],[Fecha de Pago]], "mmm"))</f>
        <v/>
      </c>
      <c r="S731" s="12" t="str">
        <f>IF(promesas[[#This Row],[Fecha  promesa de pago]]="", "", TEXT(promesas[[#This Row],[Fecha  promesa de pago]], "mmm"))</f>
        <v/>
      </c>
      <c r="T731" s="13" t="str">
        <f>IF(promesas[[#This Row],[Fecha de Pago]]="", "", TEXT(promesas[[#This Row],[Fecha de Pago]], "dd/mmm"))</f>
        <v/>
      </c>
      <c r="U731" s="13" t="str">
        <f>IF(promesas[[#This Row],[Fecha  promesa de pago]]="", "", TEXT(promesas[[#This Row],[Fecha  promesa de pago]], "dd/mmm"))</f>
        <v/>
      </c>
      <c r="V731" s="14" t="str">
        <f>IF(LEN(TRIM(promesas[[#This Row],[Fecha  promesa de pago]]))&gt;0,1,"")</f>
        <v/>
      </c>
      <c r="W731" s="14" t="str">
        <f>IF(LEN(TRIM(promesas[[#This Row],[Fecha de Pago]]))&gt;0,1,"")</f>
        <v/>
      </c>
    </row>
    <row r="732" spans="1:23" ht="15.75" customHeight="1" x14ac:dyDescent="0.25">
      <c r="A732" s="11" t="str">
        <f>TEXT(promesas[[#This Row],[Marca temporal]],"dd/mmm")</f>
        <v>18/may</v>
      </c>
      <c r="B732" s="189">
        <v>46160.447761689815</v>
      </c>
      <c r="C732" s="190" t="s">
        <v>1897</v>
      </c>
      <c r="D732" s="190">
        <v>63992513</v>
      </c>
      <c r="E732" s="191">
        <v>369045940000</v>
      </c>
      <c r="F732" s="190" t="s">
        <v>4123</v>
      </c>
      <c r="G732" s="190" t="s">
        <v>1886</v>
      </c>
      <c r="H732" s="192" t="s">
        <v>1883</v>
      </c>
      <c r="I732" s="193" t="s">
        <v>1894</v>
      </c>
      <c r="J732" s="198"/>
      <c r="K732"/>
      <c r="L732" s="194"/>
      <c r="M732" s="159" t="s">
        <v>1885</v>
      </c>
      <c r="N732"/>
      <c r="O732" s="194"/>
      <c r="P732" s="159" t="s">
        <v>66</v>
      </c>
      <c r="Q732" s="192"/>
      <c r="R732" s="199" t="str">
        <f>IF(promesas[[#This Row],[Fecha de Pago]]="", "", TEXT(promesas[[#This Row],[Fecha de Pago]], "mmm"))</f>
        <v/>
      </c>
      <c r="S732" s="12" t="str">
        <f>IF(promesas[[#This Row],[Fecha  promesa de pago]]="", "", TEXT(promesas[[#This Row],[Fecha  promesa de pago]], "mmm"))</f>
        <v/>
      </c>
      <c r="T732" s="13" t="str">
        <f>IF(promesas[[#This Row],[Fecha de Pago]]="", "", TEXT(promesas[[#This Row],[Fecha de Pago]], "dd/mmm"))</f>
        <v/>
      </c>
      <c r="U732" s="13" t="str">
        <f>IF(promesas[[#This Row],[Fecha  promesa de pago]]="", "", TEXT(promesas[[#This Row],[Fecha  promesa de pago]], "dd/mmm"))</f>
        <v/>
      </c>
      <c r="V732" s="14" t="str">
        <f>IF(LEN(TRIM(promesas[[#This Row],[Fecha  promesa de pago]]))&gt;0,1,"")</f>
        <v/>
      </c>
      <c r="W732" s="14" t="str">
        <f>IF(LEN(TRIM(promesas[[#This Row],[Fecha de Pago]]))&gt;0,1,"")</f>
        <v/>
      </c>
    </row>
    <row r="733" spans="1:23" ht="15.75" customHeight="1" x14ac:dyDescent="0.25">
      <c r="A733" s="11" t="str">
        <f>TEXT(promesas[[#This Row],[Marca temporal]],"dd/mmm")</f>
        <v>18/may</v>
      </c>
      <c r="B733" s="189">
        <v>46160.451887986113</v>
      </c>
      <c r="C733" s="190" t="s">
        <v>1897</v>
      </c>
      <c r="D733" s="190">
        <v>64028896</v>
      </c>
      <c r="E733" s="191">
        <v>364054100000</v>
      </c>
      <c r="F733" s="190" t="s">
        <v>4900</v>
      </c>
      <c r="G733" s="190" t="s">
        <v>1886</v>
      </c>
      <c r="H733" s="192" t="s">
        <v>1883</v>
      </c>
      <c r="I733" s="193" t="s">
        <v>1893</v>
      </c>
      <c r="J733" s="198"/>
      <c r="K733"/>
      <c r="L733" s="194"/>
      <c r="M733" s="159" t="s">
        <v>1885</v>
      </c>
      <c r="N733"/>
      <c r="O733" s="194"/>
      <c r="P733" s="159" t="s">
        <v>66</v>
      </c>
      <c r="Q733" s="192"/>
      <c r="R733" s="199" t="str">
        <f>IF(promesas[[#This Row],[Fecha de Pago]]="", "", TEXT(promesas[[#This Row],[Fecha de Pago]], "mmm"))</f>
        <v/>
      </c>
      <c r="S733" s="12" t="str">
        <f>IF(promesas[[#This Row],[Fecha  promesa de pago]]="", "", TEXT(promesas[[#This Row],[Fecha  promesa de pago]], "mmm"))</f>
        <v/>
      </c>
      <c r="T733" s="13" t="str">
        <f>IF(promesas[[#This Row],[Fecha de Pago]]="", "", TEXT(promesas[[#This Row],[Fecha de Pago]], "dd/mmm"))</f>
        <v/>
      </c>
      <c r="U733" s="13" t="str">
        <f>IF(promesas[[#This Row],[Fecha  promesa de pago]]="", "", TEXT(promesas[[#This Row],[Fecha  promesa de pago]], "dd/mmm"))</f>
        <v/>
      </c>
      <c r="V733" s="14" t="str">
        <f>IF(LEN(TRIM(promesas[[#This Row],[Fecha  promesa de pago]]))&gt;0,1,"")</f>
        <v/>
      </c>
      <c r="W733" s="14" t="str">
        <f>IF(LEN(TRIM(promesas[[#This Row],[Fecha de Pago]]))&gt;0,1,"")</f>
        <v/>
      </c>
    </row>
    <row r="734" spans="1:23" ht="15.75" customHeight="1" x14ac:dyDescent="0.25">
      <c r="A734" s="11" t="str">
        <f>TEXT(promesas[[#This Row],[Marca temporal]],"dd/mmm")</f>
        <v>18/may</v>
      </c>
      <c r="B734" s="189">
        <v>46160.454895983799</v>
      </c>
      <c r="C734" s="190" t="s">
        <v>1897</v>
      </c>
      <c r="D734" s="190">
        <v>64079001</v>
      </c>
      <c r="E734" s="191">
        <v>369038770000</v>
      </c>
      <c r="F734" s="190" t="s">
        <v>4096</v>
      </c>
      <c r="G734" s="190" t="s">
        <v>1886</v>
      </c>
      <c r="H734" s="192" t="s">
        <v>1883</v>
      </c>
      <c r="I734" s="193" t="s">
        <v>1887</v>
      </c>
      <c r="J734" s="198"/>
      <c r="K734"/>
      <c r="L734" s="194"/>
      <c r="M734" s="159" t="s">
        <v>1885</v>
      </c>
      <c r="N734"/>
      <c r="O734" s="194"/>
      <c r="P734" s="159" t="s">
        <v>66</v>
      </c>
      <c r="Q734" s="192"/>
      <c r="R734" s="199" t="str">
        <f>IF(promesas[[#This Row],[Fecha de Pago]]="", "", TEXT(promesas[[#This Row],[Fecha de Pago]], "mmm"))</f>
        <v/>
      </c>
      <c r="S734" s="12" t="str">
        <f>IF(promesas[[#This Row],[Fecha  promesa de pago]]="", "", TEXT(promesas[[#This Row],[Fecha  promesa de pago]], "mmm"))</f>
        <v/>
      </c>
      <c r="T734" s="13" t="str">
        <f>IF(promesas[[#This Row],[Fecha de Pago]]="", "", TEXT(promesas[[#This Row],[Fecha de Pago]], "dd/mmm"))</f>
        <v/>
      </c>
      <c r="U734" s="13" t="str">
        <f>IF(promesas[[#This Row],[Fecha  promesa de pago]]="", "", TEXT(promesas[[#This Row],[Fecha  promesa de pago]], "dd/mmm"))</f>
        <v/>
      </c>
      <c r="V734" s="14" t="str">
        <f>IF(LEN(TRIM(promesas[[#This Row],[Fecha  promesa de pago]]))&gt;0,1,"")</f>
        <v/>
      </c>
      <c r="W734" s="14" t="str">
        <f>IF(LEN(TRIM(promesas[[#This Row],[Fecha de Pago]]))&gt;0,1,"")</f>
        <v/>
      </c>
    </row>
    <row r="735" spans="1:23" ht="15.75" customHeight="1" x14ac:dyDescent="0.25">
      <c r="A735" s="11" t="str">
        <f>TEXT(promesas[[#This Row],[Marca temporal]],"dd/mmm")</f>
        <v>18/may</v>
      </c>
      <c r="B735" s="189">
        <v>46160.457245370373</v>
      </c>
      <c r="C735" s="190" t="s">
        <v>1897</v>
      </c>
      <c r="D735" s="190">
        <v>64167382</v>
      </c>
      <c r="E735" s="191">
        <v>308019740000</v>
      </c>
      <c r="F735" s="190" t="s">
        <v>4916</v>
      </c>
      <c r="G735" s="190" t="s">
        <v>1886</v>
      </c>
      <c r="H735" s="192" t="s">
        <v>1883</v>
      </c>
      <c r="I735" s="193" t="s">
        <v>1887</v>
      </c>
      <c r="J735" s="198"/>
      <c r="K735"/>
      <c r="L735" s="194"/>
      <c r="M735" s="159" t="s">
        <v>1885</v>
      </c>
      <c r="N735"/>
      <c r="O735" s="194"/>
      <c r="P735" s="159" t="s">
        <v>66</v>
      </c>
      <c r="Q735" s="192"/>
      <c r="R735" s="199" t="str">
        <f>IF(promesas[[#This Row],[Fecha de Pago]]="", "", TEXT(promesas[[#This Row],[Fecha de Pago]], "mmm"))</f>
        <v/>
      </c>
      <c r="S735" s="12" t="str">
        <f>IF(promesas[[#This Row],[Fecha  promesa de pago]]="", "", TEXT(promesas[[#This Row],[Fecha  promesa de pago]], "mmm"))</f>
        <v/>
      </c>
      <c r="T735" s="13" t="str">
        <f>IF(promesas[[#This Row],[Fecha de Pago]]="", "", TEXT(promesas[[#This Row],[Fecha de Pago]], "dd/mmm"))</f>
        <v/>
      </c>
      <c r="U735" s="13" t="str">
        <f>IF(promesas[[#This Row],[Fecha  promesa de pago]]="", "", TEXT(promesas[[#This Row],[Fecha  promesa de pago]], "dd/mmm"))</f>
        <v/>
      </c>
      <c r="V735" s="14" t="str">
        <f>IF(LEN(TRIM(promesas[[#This Row],[Fecha  promesa de pago]]))&gt;0,1,"")</f>
        <v/>
      </c>
      <c r="W735" s="14" t="str">
        <f>IF(LEN(TRIM(promesas[[#This Row],[Fecha de Pago]]))&gt;0,1,"")</f>
        <v/>
      </c>
    </row>
    <row r="736" spans="1:23" ht="15.75" customHeight="1" x14ac:dyDescent="0.25">
      <c r="A736" s="11" t="str">
        <f>TEXT(promesas[[#This Row],[Marca temporal]],"dd/mmm")</f>
        <v>18/may</v>
      </c>
      <c r="B736" s="189">
        <v>46160.460054537034</v>
      </c>
      <c r="C736" s="190" t="s">
        <v>1897</v>
      </c>
      <c r="D736" s="190">
        <v>64290731</v>
      </c>
      <c r="E736" s="191">
        <v>362050050000</v>
      </c>
      <c r="F736" s="190" t="s">
        <v>4932</v>
      </c>
      <c r="G736" s="190" t="s">
        <v>1886</v>
      </c>
      <c r="H736" s="192" t="s">
        <v>1883</v>
      </c>
      <c r="I736" s="193" t="s">
        <v>1884</v>
      </c>
      <c r="J736" s="198"/>
      <c r="K736"/>
      <c r="L736" s="194"/>
      <c r="M736" s="159" t="s">
        <v>1885</v>
      </c>
      <c r="N736"/>
      <c r="O736" s="194"/>
      <c r="P736" s="159" t="s">
        <v>66</v>
      </c>
      <c r="Q736" s="192"/>
      <c r="R736" s="199" t="str">
        <f>IF(promesas[[#This Row],[Fecha de Pago]]="", "", TEXT(promesas[[#This Row],[Fecha de Pago]], "mmm"))</f>
        <v/>
      </c>
      <c r="S736" s="12" t="str">
        <f>IF(promesas[[#This Row],[Fecha  promesa de pago]]="", "", TEXT(promesas[[#This Row],[Fecha  promesa de pago]], "mmm"))</f>
        <v/>
      </c>
      <c r="T736" s="13" t="str">
        <f>IF(promesas[[#This Row],[Fecha de Pago]]="", "", TEXT(promesas[[#This Row],[Fecha de Pago]], "dd/mmm"))</f>
        <v/>
      </c>
      <c r="U736" s="13" t="str">
        <f>IF(promesas[[#This Row],[Fecha  promesa de pago]]="", "", TEXT(promesas[[#This Row],[Fecha  promesa de pago]], "dd/mmm"))</f>
        <v/>
      </c>
      <c r="V736" s="14" t="str">
        <f>IF(LEN(TRIM(promesas[[#This Row],[Fecha  promesa de pago]]))&gt;0,1,"")</f>
        <v/>
      </c>
      <c r="W736" s="14" t="str">
        <f>IF(LEN(TRIM(promesas[[#This Row],[Fecha de Pago]]))&gt;0,1,"")</f>
        <v/>
      </c>
    </row>
    <row r="737" spans="1:23" ht="15.75" customHeight="1" x14ac:dyDescent="0.25">
      <c r="A737" s="11" t="str">
        <f>TEXT(promesas[[#This Row],[Marca temporal]],"dd/mmm")</f>
        <v>18/may</v>
      </c>
      <c r="B737" s="189">
        <v>46160.463113368052</v>
      </c>
      <c r="C737" s="190" t="s">
        <v>1897</v>
      </c>
      <c r="D737" s="190">
        <v>64348837</v>
      </c>
      <c r="E737" s="191">
        <v>358233970000</v>
      </c>
      <c r="F737" s="190" t="s">
        <v>4938</v>
      </c>
      <c r="G737" s="190" t="s">
        <v>1886</v>
      </c>
      <c r="H737" s="192" t="s">
        <v>1883</v>
      </c>
      <c r="I737" s="193" t="s">
        <v>1892</v>
      </c>
      <c r="J737" s="198"/>
      <c r="K737"/>
      <c r="L737" s="194"/>
      <c r="M737" s="159" t="s">
        <v>1885</v>
      </c>
      <c r="N737"/>
      <c r="O737" s="194"/>
      <c r="P737" t="s">
        <v>261</v>
      </c>
      <c r="Q737" s="192"/>
      <c r="R737" s="199" t="str">
        <f>IF(promesas[[#This Row],[Fecha de Pago]]="", "", TEXT(promesas[[#This Row],[Fecha de Pago]], "mmm"))</f>
        <v/>
      </c>
      <c r="S737" s="12" t="str">
        <f>IF(promesas[[#This Row],[Fecha  promesa de pago]]="", "", TEXT(promesas[[#This Row],[Fecha  promesa de pago]], "mmm"))</f>
        <v/>
      </c>
      <c r="T737" s="13" t="str">
        <f>IF(promesas[[#This Row],[Fecha de Pago]]="", "", TEXT(promesas[[#This Row],[Fecha de Pago]], "dd/mmm"))</f>
        <v/>
      </c>
      <c r="U737" s="13" t="str">
        <f>IF(promesas[[#This Row],[Fecha  promesa de pago]]="", "", TEXT(promesas[[#This Row],[Fecha  promesa de pago]], "dd/mmm"))</f>
        <v/>
      </c>
      <c r="V737" s="14" t="str">
        <f>IF(LEN(TRIM(promesas[[#This Row],[Fecha  promesa de pago]]))&gt;0,1,"")</f>
        <v/>
      </c>
      <c r="W737" s="14" t="str">
        <f>IF(LEN(TRIM(promesas[[#This Row],[Fecha de Pago]]))&gt;0,1,"")</f>
        <v/>
      </c>
    </row>
    <row r="738" spans="1:23" ht="15.75" customHeight="1" x14ac:dyDescent="0.25">
      <c r="A738" s="11" t="str">
        <f>TEXT(promesas[[#This Row],[Marca temporal]],"dd/mmm")</f>
        <v>18/may</v>
      </c>
      <c r="B738" s="189">
        <v>46160.465322407406</v>
      </c>
      <c r="C738" s="190" t="s">
        <v>1897</v>
      </c>
      <c r="D738" s="190">
        <v>64449407</v>
      </c>
      <c r="E738" s="191">
        <v>366018320000</v>
      </c>
      <c r="F738" s="190" t="s">
        <v>4952</v>
      </c>
      <c r="G738" s="190" t="s">
        <v>1886</v>
      </c>
      <c r="H738" s="192" t="s">
        <v>1883</v>
      </c>
      <c r="I738" s="193" t="s">
        <v>1887</v>
      </c>
      <c r="J738" s="198"/>
      <c r="K738"/>
      <c r="L738" s="194"/>
      <c r="M738" s="159" t="s">
        <v>1885</v>
      </c>
      <c r="N738"/>
      <c r="O738" s="194"/>
      <c r="P738" t="s">
        <v>261</v>
      </c>
      <c r="Q738" s="192"/>
      <c r="R738" s="199" t="str">
        <f>IF(promesas[[#This Row],[Fecha de Pago]]="", "", TEXT(promesas[[#This Row],[Fecha de Pago]], "mmm"))</f>
        <v/>
      </c>
      <c r="S738" s="12" t="str">
        <f>IF(promesas[[#This Row],[Fecha  promesa de pago]]="", "", TEXT(promesas[[#This Row],[Fecha  promesa de pago]], "mmm"))</f>
        <v/>
      </c>
      <c r="T738" s="13" t="str">
        <f>IF(promesas[[#This Row],[Fecha de Pago]]="", "", TEXT(promesas[[#This Row],[Fecha de Pago]], "dd/mmm"))</f>
        <v/>
      </c>
      <c r="U738" s="13" t="str">
        <f>IF(promesas[[#This Row],[Fecha  promesa de pago]]="", "", TEXT(promesas[[#This Row],[Fecha  promesa de pago]], "dd/mmm"))</f>
        <v/>
      </c>
      <c r="V738" s="14" t="str">
        <f>IF(LEN(TRIM(promesas[[#This Row],[Fecha  promesa de pago]]))&gt;0,1,"")</f>
        <v/>
      </c>
      <c r="W738" s="14" t="str">
        <f>IF(LEN(TRIM(promesas[[#This Row],[Fecha de Pago]]))&gt;0,1,"")</f>
        <v/>
      </c>
    </row>
    <row r="739" spans="1:23" ht="15.75" customHeight="1" x14ac:dyDescent="0.25">
      <c r="A739" s="11" t="str">
        <f>TEXT(promesas[[#This Row],[Marca temporal]],"dd/mmm")</f>
        <v>18/may</v>
      </c>
      <c r="B739" s="189">
        <v>46160.467632731481</v>
      </c>
      <c r="C739" s="190" t="s">
        <v>1897</v>
      </c>
      <c r="D739" s="190">
        <v>64552668</v>
      </c>
      <c r="E739" s="191">
        <v>354351160000</v>
      </c>
      <c r="F739" s="190" t="s">
        <v>1512</v>
      </c>
      <c r="G739" s="190" t="s">
        <v>1886</v>
      </c>
      <c r="H739" s="192" t="s">
        <v>1883</v>
      </c>
      <c r="I739" s="193" t="s">
        <v>1892</v>
      </c>
      <c r="J739" s="198"/>
      <c r="K739"/>
      <c r="L739" s="194"/>
      <c r="M739" s="159" t="s">
        <v>1885</v>
      </c>
      <c r="N739"/>
      <c r="O739" s="194"/>
      <c r="P739" s="159" t="s">
        <v>66</v>
      </c>
      <c r="Q739" s="192"/>
      <c r="R739" s="199" t="str">
        <f>IF(promesas[[#This Row],[Fecha de Pago]]="", "", TEXT(promesas[[#This Row],[Fecha de Pago]], "mmm"))</f>
        <v/>
      </c>
      <c r="S739" s="12" t="str">
        <f>IF(promesas[[#This Row],[Fecha  promesa de pago]]="", "", TEXT(promesas[[#This Row],[Fecha  promesa de pago]], "mmm"))</f>
        <v/>
      </c>
      <c r="T739" s="13" t="str">
        <f>IF(promesas[[#This Row],[Fecha de Pago]]="", "", TEXT(promesas[[#This Row],[Fecha de Pago]], "dd/mmm"))</f>
        <v/>
      </c>
      <c r="U739" s="13" t="str">
        <f>IF(promesas[[#This Row],[Fecha  promesa de pago]]="", "", TEXT(promesas[[#This Row],[Fecha  promesa de pago]], "dd/mmm"))</f>
        <v/>
      </c>
      <c r="V739" s="14" t="str">
        <f>IF(LEN(TRIM(promesas[[#This Row],[Fecha  promesa de pago]]))&gt;0,1,"")</f>
        <v/>
      </c>
      <c r="W739" s="14" t="str">
        <f>IF(LEN(TRIM(promesas[[#This Row],[Fecha de Pago]]))&gt;0,1,"")</f>
        <v/>
      </c>
    </row>
    <row r="740" spans="1:23" ht="15.75" customHeight="1" x14ac:dyDescent="0.25">
      <c r="A740" s="11" t="str">
        <f>TEXT(promesas[[#This Row],[Marca temporal]],"dd/mmm")</f>
        <v>18/may</v>
      </c>
      <c r="B740" s="189">
        <v>46160.470351284719</v>
      </c>
      <c r="C740" s="190" t="s">
        <v>1897</v>
      </c>
      <c r="D740" s="190">
        <v>64598921</v>
      </c>
      <c r="E740" s="191">
        <v>274015610000</v>
      </c>
      <c r="F740" s="190" t="s">
        <v>4593</v>
      </c>
      <c r="G740" s="190" t="s">
        <v>1886</v>
      </c>
      <c r="H740" s="192" t="s">
        <v>1883</v>
      </c>
      <c r="I740" s="193" t="s">
        <v>1887</v>
      </c>
      <c r="J740" s="198"/>
      <c r="K740"/>
      <c r="L740" s="194"/>
      <c r="M740" s="159" t="s">
        <v>1885</v>
      </c>
      <c r="N740"/>
      <c r="O740" s="194"/>
      <c r="P740" t="s">
        <v>261</v>
      </c>
      <c r="Q740" s="192"/>
      <c r="R740" s="199" t="str">
        <f>IF(promesas[[#This Row],[Fecha de Pago]]="", "", TEXT(promesas[[#This Row],[Fecha de Pago]], "mmm"))</f>
        <v/>
      </c>
      <c r="S740" s="12" t="str">
        <f>IF(promesas[[#This Row],[Fecha  promesa de pago]]="", "", TEXT(promesas[[#This Row],[Fecha  promesa de pago]], "mmm"))</f>
        <v/>
      </c>
      <c r="T740" s="13" t="str">
        <f>IF(promesas[[#This Row],[Fecha de Pago]]="", "", TEXT(promesas[[#This Row],[Fecha de Pago]], "dd/mmm"))</f>
        <v/>
      </c>
      <c r="U740" s="13" t="str">
        <f>IF(promesas[[#This Row],[Fecha  promesa de pago]]="", "", TEXT(promesas[[#This Row],[Fecha  promesa de pago]], "dd/mmm"))</f>
        <v/>
      </c>
      <c r="V740" s="14" t="str">
        <f>IF(LEN(TRIM(promesas[[#This Row],[Fecha  promesa de pago]]))&gt;0,1,"")</f>
        <v/>
      </c>
      <c r="W740" s="14" t="str">
        <f>IF(LEN(TRIM(promesas[[#This Row],[Fecha de Pago]]))&gt;0,1,"")</f>
        <v/>
      </c>
    </row>
    <row r="741" spans="1:23" ht="15.75" customHeight="1" x14ac:dyDescent="0.25">
      <c r="A741" s="11" t="str">
        <f>TEXT(promesas[[#This Row],[Marca temporal]],"dd/mmm")</f>
        <v>18/may</v>
      </c>
      <c r="B741" s="189">
        <v>46160.472156550924</v>
      </c>
      <c r="C741" s="190" t="s">
        <v>1897</v>
      </c>
      <c r="D741" s="190">
        <v>60106162</v>
      </c>
      <c r="E741" s="191">
        <v>361023060000</v>
      </c>
      <c r="F741" s="190" t="s">
        <v>3938</v>
      </c>
      <c r="G741" s="190" t="s">
        <v>1886</v>
      </c>
      <c r="H741" s="192" t="s">
        <v>1883</v>
      </c>
      <c r="I741" s="193" t="s">
        <v>1892</v>
      </c>
      <c r="J741" s="198"/>
      <c r="K741"/>
      <c r="L741" s="194"/>
      <c r="M741" s="159" t="s">
        <v>1885</v>
      </c>
      <c r="N741"/>
      <c r="O741" s="194"/>
      <c r="P741" s="159" t="s">
        <v>66</v>
      </c>
      <c r="Q741" s="192"/>
      <c r="R741" s="199" t="str">
        <f>IF(promesas[[#This Row],[Fecha de Pago]]="", "", TEXT(promesas[[#This Row],[Fecha de Pago]], "mmm"))</f>
        <v/>
      </c>
      <c r="S741" s="12" t="str">
        <f>IF(promesas[[#This Row],[Fecha  promesa de pago]]="", "", TEXT(promesas[[#This Row],[Fecha  promesa de pago]], "mmm"))</f>
        <v/>
      </c>
      <c r="T741" s="13" t="str">
        <f>IF(promesas[[#This Row],[Fecha de Pago]]="", "", TEXT(promesas[[#This Row],[Fecha de Pago]], "dd/mmm"))</f>
        <v/>
      </c>
      <c r="U741" s="13" t="str">
        <f>IF(promesas[[#This Row],[Fecha  promesa de pago]]="", "", TEXT(promesas[[#This Row],[Fecha  promesa de pago]], "dd/mmm"))</f>
        <v/>
      </c>
      <c r="V741" s="14" t="str">
        <f>IF(LEN(TRIM(promesas[[#This Row],[Fecha  promesa de pago]]))&gt;0,1,"")</f>
        <v/>
      </c>
      <c r="W741" s="14" t="str">
        <f>IF(LEN(TRIM(promesas[[#This Row],[Fecha de Pago]]))&gt;0,1,"")</f>
        <v/>
      </c>
    </row>
    <row r="742" spans="1:23" ht="15.75" customHeight="1" x14ac:dyDescent="0.25">
      <c r="A742" s="11" t="str">
        <f>TEXT(promesas[[#This Row],[Marca temporal]],"dd/mmm")</f>
        <v>18/may</v>
      </c>
      <c r="B742" s="189">
        <v>46160.477255428239</v>
      </c>
      <c r="C742" s="190" t="s">
        <v>1897</v>
      </c>
      <c r="D742" s="190">
        <v>61029137</v>
      </c>
      <c r="E742" s="191">
        <v>366089240000</v>
      </c>
      <c r="F742" s="190" t="s">
        <v>4652</v>
      </c>
      <c r="G742" s="190" t="s">
        <v>1886</v>
      </c>
      <c r="H742" s="192" t="s">
        <v>1891</v>
      </c>
      <c r="I742" s="193" t="s">
        <v>1888</v>
      </c>
      <c r="J742" s="198"/>
      <c r="K742"/>
      <c r="L742" s="194"/>
      <c r="M742" s="159" t="s">
        <v>1889</v>
      </c>
      <c r="N742" s="161">
        <v>46146</v>
      </c>
      <c r="O742" s="194"/>
      <c r="P742" s="159" t="s">
        <v>66</v>
      </c>
      <c r="Q742" s="192"/>
      <c r="R742" s="199" t="str">
        <f>IF(promesas[[#This Row],[Fecha de Pago]]="", "", TEXT(promesas[[#This Row],[Fecha de Pago]], "mmm"))</f>
        <v>may</v>
      </c>
      <c r="S742" s="12" t="str">
        <f>IF(promesas[[#This Row],[Fecha  promesa de pago]]="", "", TEXT(promesas[[#This Row],[Fecha  promesa de pago]], "mmm"))</f>
        <v/>
      </c>
      <c r="T742" s="13" t="str">
        <f>IF(promesas[[#This Row],[Fecha de Pago]]="", "", TEXT(promesas[[#This Row],[Fecha de Pago]], "dd/mmm"))</f>
        <v>04/may</v>
      </c>
      <c r="U742" s="13" t="str">
        <f>IF(promesas[[#This Row],[Fecha  promesa de pago]]="", "", TEXT(promesas[[#This Row],[Fecha  promesa de pago]], "dd/mmm"))</f>
        <v/>
      </c>
      <c r="V742" s="14" t="str">
        <f>IF(LEN(TRIM(promesas[[#This Row],[Fecha  promesa de pago]]))&gt;0,1,"")</f>
        <v/>
      </c>
      <c r="W742" s="14">
        <f>IF(LEN(TRIM(promesas[[#This Row],[Fecha de Pago]]))&gt;0,1,"")</f>
        <v>1</v>
      </c>
    </row>
    <row r="743" spans="1:23" ht="15.75" customHeight="1" x14ac:dyDescent="0.25">
      <c r="A743" s="11" t="str">
        <f>TEXT(promesas[[#This Row],[Marca temporal]],"dd/mmm")</f>
        <v>18/may</v>
      </c>
      <c r="B743" s="189">
        <v>46160.48099063657</v>
      </c>
      <c r="C743" s="190" t="s">
        <v>1897</v>
      </c>
      <c r="D743" s="190">
        <v>64742066</v>
      </c>
      <c r="E743" s="191">
        <v>361001590000</v>
      </c>
      <c r="F743" s="190" t="s">
        <v>4975</v>
      </c>
      <c r="G743" s="190" t="s">
        <v>1886</v>
      </c>
      <c r="H743" s="192" t="s">
        <v>1883</v>
      </c>
      <c r="I743" s="193" t="s">
        <v>1887</v>
      </c>
      <c r="J743" s="198"/>
      <c r="K743"/>
      <c r="L743" s="194"/>
      <c r="M743" s="159" t="s">
        <v>1885</v>
      </c>
      <c r="N743"/>
      <c r="O743" s="194"/>
      <c r="P743" t="s">
        <v>261</v>
      </c>
      <c r="Q743" s="192"/>
      <c r="R743" s="199" t="str">
        <f>IF(promesas[[#This Row],[Fecha de Pago]]="", "", TEXT(promesas[[#This Row],[Fecha de Pago]], "mmm"))</f>
        <v/>
      </c>
      <c r="S743" s="12" t="str">
        <f>IF(promesas[[#This Row],[Fecha  promesa de pago]]="", "", TEXT(promesas[[#This Row],[Fecha  promesa de pago]], "mmm"))</f>
        <v/>
      </c>
      <c r="T743" s="13" t="str">
        <f>IF(promesas[[#This Row],[Fecha de Pago]]="", "", TEXT(promesas[[#This Row],[Fecha de Pago]], "dd/mmm"))</f>
        <v/>
      </c>
      <c r="U743" s="13" t="str">
        <f>IF(promesas[[#This Row],[Fecha  promesa de pago]]="", "", TEXT(promesas[[#This Row],[Fecha  promesa de pago]], "dd/mmm"))</f>
        <v/>
      </c>
      <c r="V743" s="14" t="str">
        <f>IF(LEN(TRIM(promesas[[#This Row],[Fecha  promesa de pago]]))&gt;0,1,"")</f>
        <v/>
      </c>
      <c r="W743" s="14" t="str">
        <f>IF(LEN(TRIM(promesas[[#This Row],[Fecha de Pago]]))&gt;0,1,"")</f>
        <v/>
      </c>
    </row>
    <row r="744" spans="1:23" ht="15.75" customHeight="1" x14ac:dyDescent="0.25">
      <c r="A744" s="11" t="str">
        <f>TEXT(promesas[[#This Row],[Marca temporal]],"dd/mmm")</f>
        <v>18/may</v>
      </c>
      <c r="B744" s="189">
        <v>46160.483904780092</v>
      </c>
      <c r="C744" s="190" t="s">
        <v>1897</v>
      </c>
      <c r="D744" s="190">
        <v>64757907</v>
      </c>
      <c r="E744" s="191">
        <v>369018260000</v>
      </c>
      <c r="F744" s="190" t="s">
        <v>4983</v>
      </c>
      <c r="G744" s="190" t="s">
        <v>1886</v>
      </c>
      <c r="H744" s="192" t="s">
        <v>1883</v>
      </c>
      <c r="I744" s="193" t="s">
        <v>5686</v>
      </c>
      <c r="J744" s="198"/>
      <c r="K744"/>
      <c r="L744" s="194"/>
      <c r="M744" s="159" t="s">
        <v>1885</v>
      </c>
      <c r="N744"/>
      <c r="O744" s="194"/>
      <c r="P744" t="s">
        <v>261</v>
      </c>
      <c r="Q744" s="192"/>
      <c r="R744" s="199" t="str">
        <f>IF(promesas[[#This Row],[Fecha de Pago]]="", "", TEXT(promesas[[#This Row],[Fecha de Pago]], "mmm"))</f>
        <v/>
      </c>
      <c r="S744" s="12" t="str">
        <f>IF(promesas[[#This Row],[Fecha  promesa de pago]]="", "", TEXT(promesas[[#This Row],[Fecha  promesa de pago]], "mmm"))</f>
        <v/>
      </c>
      <c r="T744" s="13" t="str">
        <f>IF(promesas[[#This Row],[Fecha de Pago]]="", "", TEXT(promesas[[#This Row],[Fecha de Pago]], "dd/mmm"))</f>
        <v/>
      </c>
      <c r="U744" s="13" t="str">
        <f>IF(promesas[[#This Row],[Fecha  promesa de pago]]="", "", TEXT(promesas[[#This Row],[Fecha  promesa de pago]], "dd/mmm"))</f>
        <v/>
      </c>
      <c r="V744" s="14" t="str">
        <f>IF(LEN(TRIM(promesas[[#This Row],[Fecha  promesa de pago]]))&gt;0,1,"")</f>
        <v/>
      </c>
      <c r="W744" s="14" t="str">
        <f>IF(LEN(TRIM(promesas[[#This Row],[Fecha de Pago]]))&gt;0,1,"")</f>
        <v/>
      </c>
    </row>
    <row r="745" spans="1:23" ht="15.75" customHeight="1" x14ac:dyDescent="0.25">
      <c r="A745" s="11" t="str">
        <f>TEXT(promesas[[#This Row],[Marca temporal]],"dd/mmm")</f>
        <v>18/may</v>
      </c>
      <c r="B745" s="189">
        <v>46160.484888715277</v>
      </c>
      <c r="C745" s="190" t="s">
        <v>1897</v>
      </c>
      <c r="D745" s="190">
        <v>64785667</v>
      </c>
      <c r="E745" s="191">
        <v>353378650000</v>
      </c>
      <c r="F745" s="190" t="s">
        <v>3854</v>
      </c>
      <c r="G745" s="190" t="s">
        <v>1886</v>
      </c>
      <c r="H745" s="192" t="s">
        <v>1883</v>
      </c>
      <c r="I745" s="193" t="s">
        <v>1892</v>
      </c>
      <c r="J745" s="198"/>
      <c r="K745"/>
      <c r="L745" s="194"/>
      <c r="M745" s="159" t="s">
        <v>1885</v>
      </c>
      <c r="N745"/>
      <c r="O745" s="194"/>
      <c r="P745" s="159" t="s">
        <v>66</v>
      </c>
      <c r="Q745" s="192"/>
      <c r="R745" s="199" t="str">
        <f>IF(promesas[[#This Row],[Fecha de Pago]]="", "", TEXT(promesas[[#This Row],[Fecha de Pago]], "mmm"))</f>
        <v/>
      </c>
      <c r="S745" s="12" t="str">
        <f>IF(promesas[[#This Row],[Fecha  promesa de pago]]="", "", TEXT(promesas[[#This Row],[Fecha  promesa de pago]], "mmm"))</f>
        <v/>
      </c>
      <c r="T745" s="13" t="str">
        <f>IF(promesas[[#This Row],[Fecha de Pago]]="", "", TEXT(promesas[[#This Row],[Fecha de Pago]], "dd/mmm"))</f>
        <v/>
      </c>
      <c r="U745" s="13" t="str">
        <f>IF(promesas[[#This Row],[Fecha  promesa de pago]]="", "", TEXT(promesas[[#This Row],[Fecha  promesa de pago]], "dd/mmm"))</f>
        <v/>
      </c>
      <c r="V745" s="14" t="str">
        <f>IF(LEN(TRIM(promesas[[#This Row],[Fecha  promesa de pago]]))&gt;0,1,"")</f>
        <v/>
      </c>
      <c r="W745" s="14" t="str">
        <f>IF(LEN(TRIM(promesas[[#This Row],[Fecha de Pago]]))&gt;0,1,"")</f>
        <v/>
      </c>
    </row>
    <row r="746" spans="1:23" ht="15.75" customHeight="1" x14ac:dyDescent="0.25">
      <c r="A746" s="11" t="str">
        <f>TEXT(promesas[[#This Row],[Marca temporal]],"dd/mmm")</f>
        <v>18/may</v>
      </c>
      <c r="B746" s="189">
        <v>46160.48671380787</v>
      </c>
      <c r="C746" s="190" t="s">
        <v>1897</v>
      </c>
      <c r="D746" s="190">
        <v>64866239</v>
      </c>
      <c r="E746" s="191">
        <v>364039100000</v>
      </c>
      <c r="F746" s="190" t="s">
        <v>4075</v>
      </c>
      <c r="G746" s="190" t="s">
        <v>1886</v>
      </c>
      <c r="H746" s="192" t="s">
        <v>1883</v>
      </c>
      <c r="I746" s="193" t="s">
        <v>1887</v>
      </c>
      <c r="J746" s="198"/>
      <c r="K746"/>
      <c r="L746" s="194"/>
      <c r="M746" s="159" t="s">
        <v>1885</v>
      </c>
      <c r="N746"/>
      <c r="O746" s="194"/>
      <c r="P746" s="159" t="s">
        <v>66</v>
      </c>
      <c r="Q746" s="192"/>
      <c r="R746" s="199" t="str">
        <f>IF(promesas[[#This Row],[Fecha de Pago]]="", "", TEXT(promesas[[#This Row],[Fecha de Pago]], "mmm"))</f>
        <v/>
      </c>
      <c r="S746" s="12" t="str">
        <f>IF(promesas[[#This Row],[Fecha  promesa de pago]]="", "", TEXT(promesas[[#This Row],[Fecha  promesa de pago]], "mmm"))</f>
        <v/>
      </c>
      <c r="T746" s="13" t="str">
        <f>IF(promesas[[#This Row],[Fecha de Pago]]="", "", TEXT(promesas[[#This Row],[Fecha de Pago]], "dd/mmm"))</f>
        <v/>
      </c>
      <c r="U746" s="13" t="str">
        <f>IF(promesas[[#This Row],[Fecha  promesa de pago]]="", "", TEXT(promesas[[#This Row],[Fecha  promesa de pago]], "dd/mmm"))</f>
        <v/>
      </c>
      <c r="V746" s="14" t="str">
        <f>IF(LEN(TRIM(promesas[[#This Row],[Fecha  promesa de pago]]))&gt;0,1,"")</f>
        <v/>
      </c>
      <c r="W746" s="14" t="str">
        <f>IF(LEN(TRIM(promesas[[#This Row],[Fecha de Pago]]))&gt;0,1,"")</f>
        <v/>
      </c>
    </row>
    <row r="747" spans="1:23" ht="15.75" customHeight="1" x14ac:dyDescent="0.25">
      <c r="A747" s="11" t="str">
        <f>TEXT(promesas[[#This Row],[Marca temporal]],"dd/mmm")</f>
        <v>18/may</v>
      </c>
      <c r="B747" s="189">
        <v>46160.488233645832</v>
      </c>
      <c r="C747" s="190" t="s">
        <v>1897</v>
      </c>
      <c r="D747" s="190">
        <v>64879272</v>
      </c>
      <c r="E747" s="191">
        <v>365082580000</v>
      </c>
      <c r="F747" s="190" t="s">
        <v>5852</v>
      </c>
      <c r="G747" s="190" t="s">
        <v>1886</v>
      </c>
      <c r="H747" s="192" t="s">
        <v>1883</v>
      </c>
      <c r="I747" s="193" t="s">
        <v>1893</v>
      </c>
      <c r="J747" s="198"/>
      <c r="K747"/>
      <c r="L747" s="194"/>
      <c r="M747" s="159" t="s">
        <v>1885</v>
      </c>
      <c r="N747"/>
      <c r="O747" s="194"/>
      <c r="P747" s="159" t="s">
        <v>66</v>
      </c>
      <c r="Q747" s="192"/>
      <c r="R747" s="199" t="str">
        <f>IF(promesas[[#This Row],[Fecha de Pago]]="", "", TEXT(promesas[[#This Row],[Fecha de Pago]], "mmm"))</f>
        <v/>
      </c>
      <c r="S747" s="12" t="str">
        <f>IF(promesas[[#This Row],[Fecha  promesa de pago]]="", "", TEXT(promesas[[#This Row],[Fecha  promesa de pago]], "mmm"))</f>
        <v/>
      </c>
      <c r="T747" s="13" t="str">
        <f>IF(promesas[[#This Row],[Fecha de Pago]]="", "", TEXT(promesas[[#This Row],[Fecha de Pago]], "dd/mmm"))</f>
        <v/>
      </c>
      <c r="U747" s="13" t="str">
        <f>IF(promesas[[#This Row],[Fecha  promesa de pago]]="", "", TEXT(promesas[[#This Row],[Fecha  promesa de pago]], "dd/mmm"))</f>
        <v/>
      </c>
      <c r="V747" s="14" t="str">
        <f>IF(LEN(TRIM(promesas[[#This Row],[Fecha  promesa de pago]]))&gt;0,1,"")</f>
        <v/>
      </c>
      <c r="W747" s="14" t="str">
        <f>IF(LEN(TRIM(promesas[[#This Row],[Fecha de Pago]]))&gt;0,1,"")</f>
        <v/>
      </c>
    </row>
    <row r="748" spans="1:23" ht="15.75" customHeight="1" x14ac:dyDescent="0.25">
      <c r="A748" s="11" t="str">
        <f>TEXT(promesas[[#This Row],[Marca temporal]],"dd/mmm")</f>
        <v>18/may</v>
      </c>
      <c r="B748" s="189">
        <v>46160.49418256944</v>
      </c>
      <c r="C748" s="190" t="s">
        <v>1897</v>
      </c>
      <c r="D748" s="190">
        <v>64892970</v>
      </c>
      <c r="E748" s="191">
        <v>207019860000</v>
      </c>
      <c r="F748" s="190" t="s">
        <v>3898</v>
      </c>
      <c r="G748" s="190" t="s">
        <v>1886</v>
      </c>
      <c r="H748" s="192" t="s">
        <v>1883</v>
      </c>
      <c r="I748" s="193" t="s">
        <v>1887</v>
      </c>
      <c r="J748" s="198"/>
      <c r="K748"/>
      <c r="L748" s="194"/>
      <c r="M748" s="159" t="s">
        <v>1885</v>
      </c>
      <c r="N748"/>
      <c r="O748" s="194"/>
      <c r="P748" t="s">
        <v>261</v>
      </c>
      <c r="Q748" s="192"/>
      <c r="R748" s="199" t="str">
        <f>IF(promesas[[#This Row],[Fecha de Pago]]="", "", TEXT(promesas[[#This Row],[Fecha de Pago]], "mmm"))</f>
        <v/>
      </c>
      <c r="S748" s="12" t="str">
        <f>IF(promesas[[#This Row],[Fecha  promesa de pago]]="", "", TEXT(promesas[[#This Row],[Fecha  promesa de pago]], "mmm"))</f>
        <v/>
      </c>
      <c r="T748" s="13" t="str">
        <f>IF(promesas[[#This Row],[Fecha de Pago]]="", "", TEXT(promesas[[#This Row],[Fecha de Pago]], "dd/mmm"))</f>
        <v/>
      </c>
      <c r="U748" s="13" t="str">
        <f>IF(promesas[[#This Row],[Fecha  promesa de pago]]="", "", TEXT(promesas[[#This Row],[Fecha  promesa de pago]], "dd/mmm"))</f>
        <v/>
      </c>
      <c r="V748" s="14" t="str">
        <f>IF(LEN(TRIM(promesas[[#This Row],[Fecha  promesa de pago]]))&gt;0,1,"")</f>
        <v/>
      </c>
      <c r="W748" s="14" t="str">
        <f>IF(LEN(TRIM(promesas[[#This Row],[Fecha de Pago]]))&gt;0,1,"")</f>
        <v/>
      </c>
    </row>
    <row r="749" spans="1:23" ht="15.75" customHeight="1" x14ac:dyDescent="0.25">
      <c r="A749" s="11" t="str">
        <f>TEXT(promesas[[#This Row],[Marca temporal]],"dd/mmm")</f>
        <v>18/may</v>
      </c>
      <c r="B749" s="189">
        <v>46160.497070949074</v>
      </c>
      <c r="C749" s="190" t="s">
        <v>1897</v>
      </c>
      <c r="D749" s="190">
        <v>65032446</v>
      </c>
      <c r="E749" s="191">
        <v>364004380000</v>
      </c>
      <c r="F749" s="190">
        <v>42228478</v>
      </c>
      <c r="G749" s="190" t="s">
        <v>1886</v>
      </c>
      <c r="H749" s="192" t="s">
        <v>1883</v>
      </c>
      <c r="I749" s="193" t="s">
        <v>1887</v>
      </c>
      <c r="J749" s="198"/>
      <c r="K749"/>
      <c r="L749" s="194"/>
      <c r="M749" s="159" t="s">
        <v>1885</v>
      </c>
      <c r="N749"/>
      <c r="O749" s="194"/>
      <c r="P749" t="s">
        <v>261</v>
      </c>
      <c r="Q749" s="192"/>
      <c r="R749" s="199" t="str">
        <f>IF(promesas[[#This Row],[Fecha de Pago]]="", "", TEXT(promesas[[#This Row],[Fecha de Pago]], "mmm"))</f>
        <v/>
      </c>
      <c r="S749" s="12" t="str">
        <f>IF(promesas[[#This Row],[Fecha  promesa de pago]]="", "", TEXT(promesas[[#This Row],[Fecha  promesa de pago]], "mmm"))</f>
        <v/>
      </c>
      <c r="T749" s="13" t="str">
        <f>IF(promesas[[#This Row],[Fecha de Pago]]="", "", TEXT(promesas[[#This Row],[Fecha de Pago]], "dd/mmm"))</f>
        <v/>
      </c>
      <c r="U749" s="13" t="str">
        <f>IF(promesas[[#This Row],[Fecha  promesa de pago]]="", "", TEXT(promesas[[#This Row],[Fecha  promesa de pago]], "dd/mmm"))</f>
        <v/>
      </c>
      <c r="V749" s="14" t="str">
        <f>IF(LEN(TRIM(promesas[[#This Row],[Fecha  promesa de pago]]))&gt;0,1,"")</f>
        <v/>
      </c>
      <c r="W749" s="14" t="str">
        <f>IF(LEN(TRIM(promesas[[#This Row],[Fecha de Pago]]))&gt;0,1,"")</f>
        <v/>
      </c>
    </row>
    <row r="750" spans="1:23" ht="15.75" customHeight="1" x14ac:dyDescent="0.25">
      <c r="A750" s="11" t="str">
        <f>TEXT(promesas[[#This Row],[Marca temporal]],"dd/mmm")</f>
        <v>18/may</v>
      </c>
      <c r="B750" s="189">
        <v>46160.505536180557</v>
      </c>
      <c r="C750" s="190" t="s">
        <v>1897</v>
      </c>
      <c r="D750" s="190">
        <v>65077219</v>
      </c>
      <c r="E750" s="191">
        <v>369040250000</v>
      </c>
      <c r="F750" s="190" t="s">
        <v>4505</v>
      </c>
      <c r="G750" s="190" t="s">
        <v>1886</v>
      </c>
      <c r="H750" s="192" t="s">
        <v>1883</v>
      </c>
      <c r="I750" s="193" t="s">
        <v>1894</v>
      </c>
      <c r="J750" s="198"/>
      <c r="K750"/>
      <c r="L750" s="194"/>
      <c r="M750" s="159" t="s">
        <v>1885</v>
      </c>
      <c r="N750"/>
      <c r="O750" s="194"/>
      <c r="P750" s="159" t="s">
        <v>66</v>
      </c>
      <c r="Q750" s="192"/>
      <c r="R750" s="199" t="str">
        <f>IF(promesas[[#This Row],[Fecha de Pago]]="", "", TEXT(promesas[[#This Row],[Fecha de Pago]], "mmm"))</f>
        <v/>
      </c>
      <c r="S750" s="12" t="str">
        <f>IF(promesas[[#This Row],[Fecha  promesa de pago]]="", "", TEXT(promesas[[#This Row],[Fecha  promesa de pago]], "mmm"))</f>
        <v/>
      </c>
      <c r="T750" s="13" t="str">
        <f>IF(promesas[[#This Row],[Fecha de Pago]]="", "", TEXT(promesas[[#This Row],[Fecha de Pago]], "dd/mmm"))</f>
        <v/>
      </c>
      <c r="U750" s="13" t="str">
        <f>IF(promesas[[#This Row],[Fecha  promesa de pago]]="", "", TEXT(promesas[[#This Row],[Fecha  promesa de pago]], "dd/mmm"))</f>
        <v/>
      </c>
      <c r="V750" s="14" t="str">
        <f>IF(LEN(TRIM(promesas[[#This Row],[Fecha  promesa de pago]]))&gt;0,1,"")</f>
        <v/>
      </c>
      <c r="W750" s="14" t="str">
        <f>IF(LEN(TRIM(promesas[[#This Row],[Fecha de Pago]]))&gt;0,1,"")</f>
        <v/>
      </c>
    </row>
    <row r="751" spans="1:23" ht="15.75" customHeight="1" x14ac:dyDescent="0.25">
      <c r="A751" s="11" t="str">
        <f>TEXT(promesas[[#This Row],[Marca temporal]],"dd/mmm")</f>
        <v>18/may</v>
      </c>
      <c r="B751" s="189">
        <v>46160.507068055551</v>
      </c>
      <c r="C751" s="190" t="s">
        <v>1897</v>
      </c>
      <c r="D751" s="190">
        <v>65095224</v>
      </c>
      <c r="E751" s="191">
        <v>362030440000</v>
      </c>
      <c r="F751" s="190" t="s">
        <v>4012</v>
      </c>
      <c r="G751" s="190" t="s">
        <v>1886</v>
      </c>
      <c r="H751" s="192" t="s">
        <v>1883</v>
      </c>
      <c r="I751" s="193" t="s">
        <v>1892</v>
      </c>
      <c r="J751" s="198"/>
      <c r="K751"/>
      <c r="L751" s="194"/>
      <c r="M751" s="159" t="s">
        <v>1885</v>
      </c>
      <c r="N751"/>
      <c r="O751" s="194"/>
      <c r="P751" s="159" t="s">
        <v>66</v>
      </c>
      <c r="Q751" s="192"/>
      <c r="R751" s="199" t="str">
        <f>IF(promesas[[#This Row],[Fecha de Pago]]="", "", TEXT(promesas[[#This Row],[Fecha de Pago]], "mmm"))</f>
        <v/>
      </c>
      <c r="S751" s="12" t="str">
        <f>IF(promesas[[#This Row],[Fecha  promesa de pago]]="", "", TEXT(promesas[[#This Row],[Fecha  promesa de pago]], "mmm"))</f>
        <v/>
      </c>
      <c r="T751" s="13" t="str">
        <f>IF(promesas[[#This Row],[Fecha de Pago]]="", "", TEXT(promesas[[#This Row],[Fecha de Pago]], "dd/mmm"))</f>
        <v/>
      </c>
      <c r="U751" s="13" t="str">
        <f>IF(promesas[[#This Row],[Fecha  promesa de pago]]="", "", TEXT(promesas[[#This Row],[Fecha  promesa de pago]], "dd/mmm"))</f>
        <v/>
      </c>
      <c r="V751" s="14" t="str">
        <f>IF(LEN(TRIM(promesas[[#This Row],[Fecha  promesa de pago]]))&gt;0,1,"")</f>
        <v/>
      </c>
      <c r="W751" s="14" t="str">
        <f>IF(LEN(TRIM(promesas[[#This Row],[Fecha de Pago]]))&gt;0,1,"")</f>
        <v/>
      </c>
    </row>
    <row r="752" spans="1:23" ht="15.75" customHeight="1" x14ac:dyDescent="0.25">
      <c r="A752" s="11" t="str">
        <f>TEXT(promesas[[#This Row],[Marca temporal]],"dd/mmm")</f>
        <v>18/may</v>
      </c>
      <c r="B752" s="189">
        <v>46160.508861342591</v>
      </c>
      <c r="C752" s="190" t="s">
        <v>1897</v>
      </c>
      <c r="D752" s="190">
        <v>65099454</v>
      </c>
      <c r="E752" s="191">
        <v>354371690000</v>
      </c>
      <c r="F752" s="190" t="s">
        <v>1400</v>
      </c>
      <c r="G752" s="190" t="s">
        <v>1886</v>
      </c>
      <c r="H752" s="192" t="s">
        <v>1883</v>
      </c>
      <c r="I752" s="193" t="s">
        <v>1893</v>
      </c>
      <c r="J752" s="198"/>
      <c r="K752"/>
      <c r="L752" s="194"/>
      <c r="M752" s="159" t="s">
        <v>1885</v>
      </c>
      <c r="N752"/>
      <c r="O752" s="194"/>
      <c r="P752" s="159" t="s">
        <v>66</v>
      </c>
      <c r="Q752" s="192"/>
      <c r="R752" s="199" t="str">
        <f>IF(promesas[[#This Row],[Fecha de Pago]]="", "", TEXT(promesas[[#This Row],[Fecha de Pago]], "mmm"))</f>
        <v/>
      </c>
      <c r="S752" s="12" t="str">
        <f>IF(promesas[[#This Row],[Fecha  promesa de pago]]="", "", TEXT(promesas[[#This Row],[Fecha  promesa de pago]], "mmm"))</f>
        <v/>
      </c>
      <c r="T752" s="13" t="str">
        <f>IF(promesas[[#This Row],[Fecha de Pago]]="", "", TEXT(promesas[[#This Row],[Fecha de Pago]], "dd/mmm"))</f>
        <v/>
      </c>
      <c r="U752" s="13" t="str">
        <f>IF(promesas[[#This Row],[Fecha  promesa de pago]]="", "", TEXT(promesas[[#This Row],[Fecha  promesa de pago]], "dd/mmm"))</f>
        <v/>
      </c>
      <c r="V752" s="14" t="str">
        <f>IF(LEN(TRIM(promesas[[#This Row],[Fecha  promesa de pago]]))&gt;0,1,"")</f>
        <v/>
      </c>
      <c r="W752" s="14" t="str">
        <f>IF(LEN(TRIM(promesas[[#This Row],[Fecha de Pago]]))&gt;0,1,"")</f>
        <v/>
      </c>
    </row>
    <row r="753" spans="1:23" ht="15.75" customHeight="1" x14ac:dyDescent="0.25">
      <c r="A753" s="11" t="str">
        <f>TEXT(promesas[[#This Row],[Marca temporal]],"dd/mmm")</f>
        <v>18/may</v>
      </c>
      <c r="B753" s="189">
        <v>46160.510980624997</v>
      </c>
      <c r="C753" s="190" t="s">
        <v>1897</v>
      </c>
      <c r="D753" s="190">
        <v>65141568</v>
      </c>
      <c r="E753" s="191">
        <v>358371670000</v>
      </c>
      <c r="F753" s="190" t="s">
        <v>1384</v>
      </c>
      <c r="G753" s="190" t="s">
        <v>1886</v>
      </c>
      <c r="H753" s="192" t="s">
        <v>1883</v>
      </c>
      <c r="I753" s="193" t="s">
        <v>1892</v>
      </c>
      <c r="J753" s="198"/>
      <c r="K753"/>
      <c r="L753" s="194"/>
      <c r="M753" s="159" t="s">
        <v>1885</v>
      </c>
      <c r="N753"/>
      <c r="O753" s="194"/>
      <c r="P753" s="159" t="s">
        <v>66</v>
      </c>
      <c r="Q753" s="192"/>
      <c r="R753" s="199" t="str">
        <f>IF(promesas[[#This Row],[Fecha de Pago]]="", "", TEXT(promesas[[#This Row],[Fecha de Pago]], "mmm"))</f>
        <v/>
      </c>
      <c r="S753" s="12" t="str">
        <f>IF(promesas[[#This Row],[Fecha  promesa de pago]]="", "", TEXT(promesas[[#This Row],[Fecha  promesa de pago]], "mmm"))</f>
        <v/>
      </c>
      <c r="T753" s="13" t="str">
        <f>IF(promesas[[#This Row],[Fecha de Pago]]="", "", TEXT(promesas[[#This Row],[Fecha de Pago]], "dd/mmm"))</f>
        <v/>
      </c>
      <c r="U753" s="13" t="str">
        <f>IF(promesas[[#This Row],[Fecha  promesa de pago]]="", "", TEXT(promesas[[#This Row],[Fecha  promesa de pago]], "dd/mmm"))</f>
        <v/>
      </c>
      <c r="V753" s="14" t="str">
        <f>IF(LEN(TRIM(promesas[[#This Row],[Fecha  promesa de pago]]))&gt;0,1,"")</f>
        <v/>
      </c>
      <c r="W753" s="14" t="str">
        <f>IF(LEN(TRIM(promesas[[#This Row],[Fecha de Pago]]))&gt;0,1,"")</f>
        <v/>
      </c>
    </row>
    <row r="754" spans="1:23" ht="15.75" customHeight="1" x14ac:dyDescent="0.25">
      <c r="A754" s="11" t="str">
        <f>TEXT(promesas[[#This Row],[Marca temporal]],"dd/mmm")</f>
        <v>18/may</v>
      </c>
      <c r="B754" s="189">
        <v>46160.513722835647</v>
      </c>
      <c r="C754" s="190" t="s">
        <v>1897</v>
      </c>
      <c r="D754" s="190">
        <v>65160807</v>
      </c>
      <c r="E754" s="191">
        <v>366014760000</v>
      </c>
      <c r="F754" s="190" t="s">
        <v>5026</v>
      </c>
      <c r="G754" s="190" t="s">
        <v>1886</v>
      </c>
      <c r="H754" s="192" t="s">
        <v>1883</v>
      </c>
      <c r="I754" s="193" t="s">
        <v>1887</v>
      </c>
      <c r="J754" s="198"/>
      <c r="K754"/>
      <c r="L754" s="194"/>
      <c r="M754" s="159" t="s">
        <v>1885</v>
      </c>
      <c r="N754"/>
      <c r="O754" s="194"/>
      <c r="P754" t="s">
        <v>261</v>
      </c>
      <c r="Q754" s="192"/>
      <c r="R754" s="199" t="str">
        <f>IF(promesas[[#This Row],[Fecha de Pago]]="", "", TEXT(promesas[[#This Row],[Fecha de Pago]], "mmm"))</f>
        <v/>
      </c>
      <c r="S754" s="12" t="str">
        <f>IF(promesas[[#This Row],[Fecha  promesa de pago]]="", "", TEXT(promesas[[#This Row],[Fecha  promesa de pago]], "mmm"))</f>
        <v/>
      </c>
      <c r="T754" s="13" t="str">
        <f>IF(promesas[[#This Row],[Fecha de Pago]]="", "", TEXT(promesas[[#This Row],[Fecha de Pago]], "dd/mmm"))</f>
        <v/>
      </c>
      <c r="U754" s="13" t="str">
        <f>IF(promesas[[#This Row],[Fecha  promesa de pago]]="", "", TEXT(promesas[[#This Row],[Fecha  promesa de pago]], "dd/mmm"))</f>
        <v/>
      </c>
      <c r="V754" s="14" t="str">
        <f>IF(LEN(TRIM(promesas[[#This Row],[Fecha  promesa de pago]]))&gt;0,1,"")</f>
        <v/>
      </c>
      <c r="W754" s="14" t="str">
        <f>IF(LEN(TRIM(promesas[[#This Row],[Fecha de Pago]]))&gt;0,1,"")</f>
        <v/>
      </c>
    </row>
    <row r="755" spans="1:23" ht="15.75" customHeight="1" x14ac:dyDescent="0.25">
      <c r="A755" s="11" t="str">
        <f>TEXT(promesas[[#This Row],[Marca temporal]],"dd/mmm")</f>
        <v>18/may</v>
      </c>
      <c r="B755" s="189">
        <v>46160.517459224538</v>
      </c>
      <c r="C755" s="190" t="s">
        <v>1897</v>
      </c>
      <c r="D755" s="190">
        <v>65228645</v>
      </c>
      <c r="E755" s="191">
        <v>356242740000</v>
      </c>
      <c r="F755" s="190" t="s">
        <v>5033</v>
      </c>
      <c r="G755" s="190" t="s">
        <v>1886</v>
      </c>
      <c r="H755" s="192" t="s">
        <v>1883</v>
      </c>
      <c r="I755" s="193" t="s">
        <v>1894</v>
      </c>
      <c r="J755" s="198"/>
      <c r="K755"/>
      <c r="L755" s="194"/>
      <c r="M755" s="159" t="s">
        <v>1885</v>
      </c>
      <c r="N755"/>
      <c r="O755" s="194"/>
      <c r="P755" s="159" t="s">
        <v>66</v>
      </c>
      <c r="Q755" s="192"/>
      <c r="R755" s="199" t="str">
        <f>IF(promesas[[#This Row],[Fecha de Pago]]="", "", TEXT(promesas[[#This Row],[Fecha de Pago]], "mmm"))</f>
        <v/>
      </c>
      <c r="S755" s="12" t="str">
        <f>IF(promesas[[#This Row],[Fecha  promesa de pago]]="", "", TEXT(promesas[[#This Row],[Fecha  promesa de pago]], "mmm"))</f>
        <v/>
      </c>
      <c r="T755" s="13" t="str">
        <f>IF(promesas[[#This Row],[Fecha de Pago]]="", "", TEXT(promesas[[#This Row],[Fecha de Pago]], "dd/mmm"))</f>
        <v/>
      </c>
      <c r="U755" s="13" t="str">
        <f>IF(promesas[[#This Row],[Fecha  promesa de pago]]="", "", TEXT(promesas[[#This Row],[Fecha  promesa de pago]], "dd/mmm"))</f>
        <v/>
      </c>
      <c r="V755" s="14" t="str">
        <f>IF(LEN(TRIM(promesas[[#This Row],[Fecha  promesa de pago]]))&gt;0,1,"")</f>
        <v/>
      </c>
      <c r="W755" s="14" t="str">
        <f>IF(LEN(TRIM(promesas[[#This Row],[Fecha de Pago]]))&gt;0,1,"")</f>
        <v/>
      </c>
    </row>
    <row r="756" spans="1:23" ht="15.75" customHeight="1" x14ac:dyDescent="0.25">
      <c r="A756" s="11" t="str">
        <f>TEXT(promesas[[#This Row],[Marca temporal]],"dd/mmm")</f>
        <v>18/may</v>
      </c>
      <c r="B756" s="189">
        <v>46160.518420462962</v>
      </c>
      <c r="C756" s="190" t="s">
        <v>1897</v>
      </c>
      <c r="D756" s="190">
        <v>65302840</v>
      </c>
      <c r="E756" s="191">
        <v>361019970000</v>
      </c>
      <c r="F756" s="190" t="s">
        <v>4064</v>
      </c>
      <c r="G756" s="190" t="s">
        <v>1886</v>
      </c>
      <c r="H756" s="192" t="s">
        <v>1883</v>
      </c>
      <c r="I756" s="193" t="s">
        <v>1892</v>
      </c>
      <c r="J756" s="198"/>
      <c r="K756"/>
      <c r="L756" s="194"/>
      <c r="M756" s="159" t="s">
        <v>1885</v>
      </c>
      <c r="N756"/>
      <c r="O756" s="194"/>
      <c r="P756" s="159" t="s">
        <v>66</v>
      </c>
      <c r="Q756" s="192"/>
      <c r="R756" s="199" t="str">
        <f>IF(promesas[[#This Row],[Fecha de Pago]]="", "", TEXT(promesas[[#This Row],[Fecha de Pago]], "mmm"))</f>
        <v/>
      </c>
      <c r="S756" s="12" t="str">
        <f>IF(promesas[[#This Row],[Fecha  promesa de pago]]="", "", TEXT(promesas[[#This Row],[Fecha  promesa de pago]], "mmm"))</f>
        <v/>
      </c>
      <c r="T756" s="13" t="str">
        <f>IF(promesas[[#This Row],[Fecha de Pago]]="", "", TEXT(promesas[[#This Row],[Fecha de Pago]], "dd/mmm"))</f>
        <v/>
      </c>
      <c r="U756" s="13" t="str">
        <f>IF(promesas[[#This Row],[Fecha  promesa de pago]]="", "", TEXT(promesas[[#This Row],[Fecha  promesa de pago]], "dd/mmm"))</f>
        <v/>
      </c>
      <c r="V756" s="14" t="str">
        <f>IF(LEN(TRIM(promesas[[#This Row],[Fecha  promesa de pago]]))&gt;0,1,"")</f>
        <v/>
      </c>
      <c r="W756" s="14" t="str">
        <f>IF(LEN(TRIM(promesas[[#This Row],[Fecha de Pago]]))&gt;0,1,"")</f>
        <v/>
      </c>
    </row>
    <row r="757" spans="1:23" ht="15.75" customHeight="1" x14ac:dyDescent="0.25">
      <c r="A757" s="11" t="str">
        <f>TEXT(promesas[[#This Row],[Marca temporal]],"dd/mmm")</f>
        <v>18/may</v>
      </c>
      <c r="B757" s="189">
        <v>46160.520256111107</v>
      </c>
      <c r="C757" s="190" t="s">
        <v>1897</v>
      </c>
      <c r="D757" s="190">
        <v>65322618</v>
      </c>
      <c r="E757" s="191">
        <v>367062690000</v>
      </c>
      <c r="F757" s="190" t="s">
        <v>5045</v>
      </c>
      <c r="G757" s="190" t="s">
        <v>1886</v>
      </c>
      <c r="H757" s="192" t="s">
        <v>1883</v>
      </c>
      <c r="I757" s="193" t="s">
        <v>1892</v>
      </c>
      <c r="J757" s="198"/>
      <c r="K757"/>
      <c r="L757" s="194"/>
      <c r="M757" s="159" t="s">
        <v>1885</v>
      </c>
      <c r="N757"/>
      <c r="O757" s="194"/>
      <c r="P757" s="159" t="s">
        <v>66</v>
      </c>
      <c r="Q757" s="192"/>
      <c r="R757" s="199" t="str">
        <f>IF(promesas[[#This Row],[Fecha de Pago]]="", "", TEXT(promesas[[#This Row],[Fecha de Pago]], "mmm"))</f>
        <v/>
      </c>
      <c r="S757" s="12" t="str">
        <f>IF(promesas[[#This Row],[Fecha  promesa de pago]]="", "", TEXT(promesas[[#This Row],[Fecha  promesa de pago]], "mmm"))</f>
        <v/>
      </c>
      <c r="T757" s="13" t="str">
        <f>IF(promesas[[#This Row],[Fecha de Pago]]="", "", TEXT(promesas[[#This Row],[Fecha de Pago]], "dd/mmm"))</f>
        <v/>
      </c>
      <c r="U757" s="13" t="str">
        <f>IF(promesas[[#This Row],[Fecha  promesa de pago]]="", "", TEXT(promesas[[#This Row],[Fecha  promesa de pago]], "dd/mmm"))</f>
        <v/>
      </c>
      <c r="V757" s="14" t="str">
        <f>IF(LEN(TRIM(promesas[[#This Row],[Fecha  promesa de pago]]))&gt;0,1,"")</f>
        <v/>
      </c>
      <c r="W757" s="14" t="str">
        <f>IF(LEN(TRIM(promesas[[#This Row],[Fecha de Pago]]))&gt;0,1,"")</f>
        <v/>
      </c>
    </row>
    <row r="758" spans="1:23" ht="15.75" customHeight="1" x14ac:dyDescent="0.25">
      <c r="A758" s="11" t="str">
        <f>TEXT(promesas[[#This Row],[Marca temporal]],"dd/mmm")</f>
        <v>18/may</v>
      </c>
      <c r="B758" s="189">
        <v>46160.521495856483</v>
      </c>
      <c r="C758" s="190" t="s">
        <v>1897</v>
      </c>
      <c r="D758" s="190">
        <v>65340423</v>
      </c>
      <c r="E758" s="191">
        <v>353375010000</v>
      </c>
      <c r="F758" s="190" t="s">
        <v>1320</v>
      </c>
      <c r="G758" s="190" t="s">
        <v>1886</v>
      </c>
      <c r="H758" s="192" t="s">
        <v>1883</v>
      </c>
      <c r="I758" s="193" t="s">
        <v>1892</v>
      </c>
      <c r="J758" s="198"/>
      <c r="K758"/>
      <c r="L758" s="194"/>
      <c r="M758" s="159" t="s">
        <v>1885</v>
      </c>
      <c r="N758"/>
      <c r="O758" s="194"/>
      <c r="P758" s="159" t="s">
        <v>66</v>
      </c>
      <c r="Q758" s="192"/>
      <c r="R758" s="199" t="str">
        <f>IF(promesas[[#This Row],[Fecha de Pago]]="", "", TEXT(promesas[[#This Row],[Fecha de Pago]], "mmm"))</f>
        <v/>
      </c>
      <c r="S758" s="12" t="str">
        <f>IF(promesas[[#This Row],[Fecha  promesa de pago]]="", "", TEXT(promesas[[#This Row],[Fecha  promesa de pago]], "mmm"))</f>
        <v/>
      </c>
      <c r="T758" s="13" t="str">
        <f>IF(promesas[[#This Row],[Fecha de Pago]]="", "", TEXT(promesas[[#This Row],[Fecha de Pago]], "dd/mmm"))</f>
        <v/>
      </c>
      <c r="U758" s="13" t="str">
        <f>IF(promesas[[#This Row],[Fecha  promesa de pago]]="", "", TEXT(promesas[[#This Row],[Fecha  promesa de pago]], "dd/mmm"))</f>
        <v/>
      </c>
      <c r="V758" s="14" t="str">
        <f>IF(LEN(TRIM(promesas[[#This Row],[Fecha  promesa de pago]]))&gt;0,1,"")</f>
        <v/>
      </c>
      <c r="W758" s="14" t="str">
        <f>IF(LEN(TRIM(promesas[[#This Row],[Fecha de Pago]]))&gt;0,1,"")</f>
        <v/>
      </c>
    </row>
    <row r="759" spans="1:23" ht="15.75" customHeight="1" x14ac:dyDescent="0.25">
      <c r="A759" s="11" t="str">
        <f>TEXT(promesas[[#This Row],[Marca temporal]],"dd/mmm")</f>
        <v>18/may</v>
      </c>
      <c r="B759" s="189">
        <v>46160.524369965278</v>
      </c>
      <c r="C759" s="190" t="s">
        <v>1897</v>
      </c>
      <c r="D759" s="190">
        <v>65378996</v>
      </c>
      <c r="E759" s="191">
        <v>368067720000</v>
      </c>
      <c r="F759" s="190" t="s">
        <v>5053</v>
      </c>
      <c r="G759" s="190" t="s">
        <v>1886</v>
      </c>
      <c r="H759" s="192" t="s">
        <v>1883</v>
      </c>
      <c r="I759" s="193" t="s">
        <v>1887</v>
      </c>
      <c r="J759" s="198"/>
      <c r="K759"/>
      <c r="L759" s="194"/>
      <c r="M759" s="159" t="s">
        <v>1885</v>
      </c>
      <c r="N759"/>
      <c r="O759" s="194"/>
      <c r="P759" s="159" t="s">
        <v>66</v>
      </c>
      <c r="Q759" s="192"/>
      <c r="R759" s="199" t="str">
        <f>IF(promesas[[#This Row],[Fecha de Pago]]="", "", TEXT(promesas[[#This Row],[Fecha de Pago]], "mmm"))</f>
        <v/>
      </c>
      <c r="S759" s="12" t="str">
        <f>IF(promesas[[#This Row],[Fecha  promesa de pago]]="", "", TEXT(promesas[[#This Row],[Fecha  promesa de pago]], "mmm"))</f>
        <v/>
      </c>
      <c r="T759" s="13" t="str">
        <f>IF(promesas[[#This Row],[Fecha de Pago]]="", "", TEXT(promesas[[#This Row],[Fecha de Pago]], "dd/mmm"))</f>
        <v/>
      </c>
      <c r="U759" s="13" t="str">
        <f>IF(promesas[[#This Row],[Fecha  promesa de pago]]="", "", TEXT(promesas[[#This Row],[Fecha  promesa de pago]], "dd/mmm"))</f>
        <v/>
      </c>
      <c r="V759" s="14" t="str">
        <f>IF(LEN(TRIM(promesas[[#This Row],[Fecha  promesa de pago]]))&gt;0,1,"")</f>
        <v/>
      </c>
      <c r="W759" s="14" t="str">
        <f>IF(LEN(TRIM(promesas[[#This Row],[Fecha de Pago]]))&gt;0,1,"")</f>
        <v/>
      </c>
    </row>
    <row r="760" spans="1:23" ht="15.75" customHeight="1" x14ac:dyDescent="0.25">
      <c r="A760" s="11" t="str">
        <f>TEXT(promesas[[#This Row],[Marca temporal]],"dd/mmm")</f>
        <v>18/may</v>
      </c>
      <c r="B760" s="189">
        <v>46160.527059918983</v>
      </c>
      <c r="C760" s="190" t="s">
        <v>1897</v>
      </c>
      <c r="D760" s="190">
        <v>65431223</v>
      </c>
      <c r="E760" s="191">
        <v>355369030000</v>
      </c>
      <c r="F760" s="190" t="s">
        <v>1312</v>
      </c>
      <c r="G760" s="190" t="s">
        <v>1886</v>
      </c>
      <c r="H760" s="192" t="s">
        <v>1883</v>
      </c>
      <c r="I760" s="193" t="s">
        <v>1892</v>
      </c>
      <c r="J760" s="198"/>
      <c r="K760"/>
      <c r="L760" s="194"/>
      <c r="M760" s="159" t="s">
        <v>1885</v>
      </c>
      <c r="N760"/>
      <c r="O760" s="194"/>
      <c r="P760" s="159" t="s">
        <v>66</v>
      </c>
      <c r="Q760" s="192"/>
      <c r="R760" s="199" t="str">
        <f>IF(promesas[[#This Row],[Fecha de Pago]]="", "", TEXT(promesas[[#This Row],[Fecha de Pago]], "mmm"))</f>
        <v/>
      </c>
      <c r="S760" s="12" t="str">
        <f>IF(promesas[[#This Row],[Fecha  promesa de pago]]="", "", TEXT(promesas[[#This Row],[Fecha  promesa de pago]], "mmm"))</f>
        <v/>
      </c>
      <c r="T760" s="13" t="str">
        <f>IF(promesas[[#This Row],[Fecha de Pago]]="", "", TEXT(promesas[[#This Row],[Fecha de Pago]], "dd/mmm"))</f>
        <v/>
      </c>
      <c r="U760" s="13" t="str">
        <f>IF(promesas[[#This Row],[Fecha  promesa de pago]]="", "", TEXT(promesas[[#This Row],[Fecha  promesa de pago]], "dd/mmm"))</f>
        <v/>
      </c>
      <c r="V760" s="14" t="str">
        <f>IF(LEN(TRIM(promesas[[#This Row],[Fecha  promesa de pago]]))&gt;0,1,"")</f>
        <v/>
      </c>
      <c r="W760" s="14" t="str">
        <f>IF(LEN(TRIM(promesas[[#This Row],[Fecha de Pago]]))&gt;0,1,"")</f>
        <v/>
      </c>
    </row>
    <row r="761" spans="1:23" ht="15.75" customHeight="1" x14ac:dyDescent="0.25">
      <c r="A761" s="11" t="str">
        <f>TEXT(promesas[[#This Row],[Marca temporal]],"dd/mmm")</f>
        <v>18/may</v>
      </c>
      <c r="B761" s="189">
        <v>46160.529645671297</v>
      </c>
      <c r="C761" s="190" t="s">
        <v>1897</v>
      </c>
      <c r="D761" s="190">
        <v>65463703</v>
      </c>
      <c r="E761" s="191">
        <v>361016030000</v>
      </c>
      <c r="F761" s="190" t="s">
        <v>3968</v>
      </c>
      <c r="G761" s="190" t="s">
        <v>1886</v>
      </c>
      <c r="H761" s="192" t="s">
        <v>1891</v>
      </c>
      <c r="I761" s="193" t="s">
        <v>1884</v>
      </c>
      <c r="J761" s="198"/>
      <c r="K761" s="161">
        <v>46165</v>
      </c>
      <c r="L761" s="169">
        <v>62.86</v>
      </c>
      <c r="M761" s="159" t="s">
        <v>1885</v>
      </c>
      <c r="N761"/>
      <c r="O761" s="194"/>
      <c r="P761" t="s">
        <v>261</v>
      </c>
      <c r="Q761" s="192"/>
      <c r="R761" s="199" t="str">
        <f>IF(promesas[[#This Row],[Fecha de Pago]]="", "", TEXT(promesas[[#This Row],[Fecha de Pago]], "mmm"))</f>
        <v/>
      </c>
      <c r="S761" s="12" t="str">
        <f>IF(promesas[[#This Row],[Fecha  promesa de pago]]="", "", TEXT(promesas[[#This Row],[Fecha  promesa de pago]], "mmm"))</f>
        <v>may</v>
      </c>
      <c r="T761" s="13" t="str">
        <f>IF(promesas[[#This Row],[Fecha de Pago]]="", "", TEXT(promesas[[#This Row],[Fecha de Pago]], "dd/mmm"))</f>
        <v/>
      </c>
      <c r="U761" s="13" t="str">
        <f>IF(promesas[[#This Row],[Fecha  promesa de pago]]="", "", TEXT(promesas[[#This Row],[Fecha  promesa de pago]], "dd/mmm"))</f>
        <v>23/may</v>
      </c>
      <c r="V761" s="14">
        <f>IF(LEN(TRIM(promesas[[#This Row],[Fecha  promesa de pago]]))&gt;0,1,"")</f>
        <v>1</v>
      </c>
      <c r="W761" s="14" t="str">
        <f>IF(LEN(TRIM(promesas[[#This Row],[Fecha de Pago]]))&gt;0,1,"")</f>
        <v/>
      </c>
    </row>
    <row r="762" spans="1:23" ht="15.75" customHeight="1" x14ac:dyDescent="0.25">
      <c r="A762" s="11" t="str">
        <f>TEXT(promesas[[#This Row],[Marca temporal]],"dd/mmm")</f>
        <v>18/may</v>
      </c>
      <c r="B762" s="189">
        <v>46160.534127962965</v>
      </c>
      <c r="C762" s="190" t="s">
        <v>1897</v>
      </c>
      <c r="D762" s="190">
        <v>65501305</v>
      </c>
      <c r="E762" s="191">
        <v>354379520000</v>
      </c>
      <c r="F762" s="190" t="s">
        <v>112</v>
      </c>
      <c r="G762" s="190" t="s">
        <v>1886</v>
      </c>
      <c r="H762" s="192" t="s">
        <v>1891</v>
      </c>
      <c r="I762" s="193" t="s">
        <v>1888</v>
      </c>
      <c r="J762" s="198"/>
      <c r="K762"/>
      <c r="L762" s="194"/>
      <c r="M762" s="159" t="s">
        <v>1889</v>
      </c>
      <c r="N762" s="161">
        <v>46153</v>
      </c>
      <c r="O762" s="194"/>
      <c r="P762" s="159" t="s">
        <v>66</v>
      </c>
      <c r="Q762" s="192"/>
      <c r="R762" s="199" t="str">
        <f>IF(promesas[[#This Row],[Fecha de Pago]]="", "", TEXT(promesas[[#This Row],[Fecha de Pago]], "mmm"))</f>
        <v>may</v>
      </c>
      <c r="S762" s="12" t="str">
        <f>IF(promesas[[#This Row],[Fecha  promesa de pago]]="", "", TEXT(promesas[[#This Row],[Fecha  promesa de pago]], "mmm"))</f>
        <v/>
      </c>
      <c r="T762" s="13" t="str">
        <f>IF(promesas[[#This Row],[Fecha de Pago]]="", "", TEXT(promesas[[#This Row],[Fecha de Pago]], "dd/mmm"))</f>
        <v>11/may</v>
      </c>
      <c r="U762" s="13" t="str">
        <f>IF(promesas[[#This Row],[Fecha  promesa de pago]]="", "", TEXT(promesas[[#This Row],[Fecha  promesa de pago]], "dd/mmm"))</f>
        <v/>
      </c>
      <c r="V762" s="14" t="str">
        <f>IF(LEN(TRIM(promesas[[#This Row],[Fecha  promesa de pago]]))&gt;0,1,"")</f>
        <v/>
      </c>
      <c r="W762" s="14">
        <f>IF(LEN(TRIM(promesas[[#This Row],[Fecha de Pago]]))&gt;0,1,"")</f>
        <v>1</v>
      </c>
    </row>
    <row r="763" spans="1:23" ht="15.75" customHeight="1" x14ac:dyDescent="0.25">
      <c r="A763" s="11" t="str">
        <f>TEXT(promesas[[#This Row],[Marca temporal]],"dd/mmm")</f>
        <v>18/may</v>
      </c>
      <c r="B763" s="189">
        <v>46160.536166828708</v>
      </c>
      <c r="C763" s="190" t="s">
        <v>1897</v>
      </c>
      <c r="D763" s="190">
        <v>65568091</v>
      </c>
      <c r="E763" s="191">
        <v>366055990000</v>
      </c>
      <c r="F763" s="190" t="s">
        <v>5089</v>
      </c>
      <c r="G763" s="190" t="s">
        <v>1886</v>
      </c>
      <c r="H763" s="192" t="s">
        <v>1883</v>
      </c>
      <c r="I763" s="193" t="s">
        <v>1894</v>
      </c>
      <c r="J763" s="198"/>
      <c r="K763"/>
      <c r="L763" s="194"/>
      <c r="M763" s="159" t="s">
        <v>1885</v>
      </c>
      <c r="N763"/>
      <c r="O763" s="194"/>
      <c r="P763" s="159" t="s">
        <v>66</v>
      </c>
      <c r="Q763" s="192"/>
      <c r="R763" s="199" t="str">
        <f>IF(promesas[[#This Row],[Fecha de Pago]]="", "", TEXT(promesas[[#This Row],[Fecha de Pago]], "mmm"))</f>
        <v/>
      </c>
      <c r="S763" s="12" t="str">
        <f>IF(promesas[[#This Row],[Fecha  promesa de pago]]="", "", TEXT(promesas[[#This Row],[Fecha  promesa de pago]], "mmm"))</f>
        <v/>
      </c>
      <c r="T763" s="13" t="str">
        <f>IF(promesas[[#This Row],[Fecha de Pago]]="", "", TEXT(promesas[[#This Row],[Fecha de Pago]], "dd/mmm"))</f>
        <v/>
      </c>
      <c r="U763" s="13" t="str">
        <f>IF(promesas[[#This Row],[Fecha  promesa de pago]]="", "", TEXT(promesas[[#This Row],[Fecha  promesa de pago]], "dd/mmm"))</f>
        <v/>
      </c>
      <c r="V763" s="14" t="str">
        <f>IF(LEN(TRIM(promesas[[#This Row],[Fecha  promesa de pago]]))&gt;0,1,"")</f>
        <v/>
      </c>
      <c r="W763" s="14" t="str">
        <f>IF(LEN(TRIM(promesas[[#This Row],[Fecha de Pago]]))&gt;0,1,"")</f>
        <v/>
      </c>
    </row>
    <row r="764" spans="1:23" ht="15.75" customHeight="1" x14ac:dyDescent="0.25">
      <c r="A764" s="11" t="str">
        <f>TEXT(promesas[[#This Row],[Marca temporal]],"dd/mmm")</f>
        <v>18/may</v>
      </c>
      <c r="B764" s="189">
        <v>46160.537609016203</v>
      </c>
      <c r="C764" s="190" t="s">
        <v>1897</v>
      </c>
      <c r="D764" s="190">
        <v>65581900</v>
      </c>
      <c r="E764" s="191">
        <v>356367750000</v>
      </c>
      <c r="F764" s="190" t="s">
        <v>1459</v>
      </c>
      <c r="G764" s="190" t="s">
        <v>1886</v>
      </c>
      <c r="H764" s="192" t="s">
        <v>1883</v>
      </c>
      <c r="I764" s="193" t="s">
        <v>1892</v>
      </c>
      <c r="J764" s="198"/>
      <c r="K764"/>
      <c r="L764" s="194"/>
      <c r="M764" s="159" t="s">
        <v>1885</v>
      </c>
      <c r="N764"/>
      <c r="O764" s="194"/>
      <c r="P764" s="159" t="s">
        <v>66</v>
      </c>
      <c r="Q764" s="192"/>
      <c r="R764" s="199" t="str">
        <f>IF(promesas[[#This Row],[Fecha de Pago]]="", "", TEXT(promesas[[#This Row],[Fecha de Pago]], "mmm"))</f>
        <v/>
      </c>
      <c r="S764" s="12" t="str">
        <f>IF(promesas[[#This Row],[Fecha  promesa de pago]]="", "", TEXT(promesas[[#This Row],[Fecha  promesa de pago]], "mmm"))</f>
        <v/>
      </c>
      <c r="T764" s="13" t="str">
        <f>IF(promesas[[#This Row],[Fecha de Pago]]="", "", TEXT(promesas[[#This Row],[Fecha de Pago]], "dd/mmm"))</f>
        <v/>
      </c>
      <c r="U764" s="13" t="str">
        <f>IF(promesas[[#This Row],[Fecha  promesa de pago]]="", "", TEXT(promesas[[#This Row],[Fecha  promesa de pago]], "dd/mmm"))</f>
        <v/>
      </c>
      <c r="V764" s="14" t="str">
        <f>IF(LEN(TRIM(promesas[[#This Row],[Fecha  promesa de pago]]))&gt;0,1,"")</f>
        <v/>
      </c>
      <c r="W764" s="14" t="str">
        <f>IF(LEN(TRIM(promesas[[#This Row],[Fecha de Pago]]))&gt;0,1,"")</f>
        <v/>
      </c>
    </row>
    <row r="765" spans="1:23" ht="15.75" customHeight="1" x14ac:dyDescent="0.25">
      <c r="A765" s="11" t="str">
        <f>TEXT(promesas[[#This Row],[Marca temporal]],"dd/mmm")</f>
        <v>18/may</v>
      </c>
      <c r="B765" s="189">
        <v>46160.538723356483</v>
      </c>
      <c r="C765" s="190" t="s">
        <v>1897</v>
      </c>
      <c r="D765" s="190">
        <v>65640329</v>
      </c>
      <c r="E765" s="191">
        <v>366022540000</v>
      </c>
      <c r="F765" s="190" t="s">
        <v>3921</v>
      </c>
      <c r="G765" s="190" t="s">
        <v>1886</v>
      </c>
      <c r="H765" s="192" t="s">
        <v>1883</v>
      </c>
      <c r="I765" s="193" t="s">
        <v>1892</v>
      </c>
      <c r="J765" s="198"/>
      <c r="K765"/>
      <c r="L765" s="194"/>
      <c r="M765" s="159" t="s">
        <v>1885</v>
      </c>
      <c r="N765"/>
      <c r="O765" s="194"/>
      <c r="P765" s="159" t="s">
        <v>66</v>
      </c>
      <c r="Q765" s="192"/>
      <c r="R765" s="199" t="str">
        <f>IF(promesas[[#This Row],[Fecha de Pago]]="", "", TEXT(promesas[[#This Row],[Fecha de Pago]], "mmm"))</f>
        <v/>
      </c>
      <c r="S765" s="12" t="str">
        <f>IF(promesas[[#This Row],[Fecha  promesa de pago]]="", "", TEXT(promesas[[#This Row],[Fecha  promesa de pago]], "mmm"))</f>
        <v/>
      </c>
      <c r="T765" s="13" t="str">
        <f>IF(promesas[[#This Row],[Fecha de Pago]]="", "", TEXT(promesas[[#This Row],[Fecha de Pago]], "dd/mmm"))</f>
        <v/>
      </c>
      <c r="U765" s="13" t="str">
        <f>IF(promesas[[#This Row],[Fecha  promesa de pago]]="", "", TEXT(promesas[[#This Row],[Fecha  promesa de pago]], "dd/mmm"))</f>
        <v/>
      </c>
      <c r="V765" s="14" t="str">
        <f>IF(LEN(TRIM(promesas[[#This Row],[Fecha  promesa de pago]]))&gt;0,1,"")</f>
        <v/>
      </c>
      <c r="W765" s="14" t="str">
        <f>IF(LEN(TRIM(promesas[[#This Row],[Fecha de Pago]]))&gt;0,1,"")</f>
        <v/>
      </c>
    </row>
    <row r="766" spans="1:23" ht="15.75" customHeight="1" x14ac:dyDescent="0.25">
      <c r="A766" s="11" t="str">
        <f>TEXT(promesas[[#This Row],[Marca temporal]],"dd/mmm")</f>
        <v>18/may</v>
      </c>
      <c r="B766" s="189">
        <v>46160.587845104164</v>
      </c>
      <c r="C766" s="190" t="s">
        <v>1897</v>
      </c>
      <c r="D766" s="190">
        <v>65848748</v>
      </c>
      <c r="E766" s="191">
        <v>351373250000</v>
      </c>
      <c r="F766" s="190" t="s">
        <v>1311</v>
      </c>
      <c r="G766" s="190" t="s">
        <v>1886</v>
      </c>
      <c r="H766" s="192" t="s">
        <v>1883</v>
      </c>
      <c r="I766" s="193" t="s">
        <v>1892</v>
      </c>
      <c r="J766" s="198"/>
      <c r="K766"/>
      <c r="L766" s="194"/>
      <c r="M766" s="159" t="s">
        <v>1885</v>
      </c>
      <c r="N766"/>
      <c r="O766" s="194"/>
      <c r="P766" s="159" t="s">
        <v>66</v>
      </c>
      <c r="Q766" s="192"/>
      <c r="R766" s="199" t="str">
        <f>IF(promesas[[#This Row],[Fecha de Pago]]="", "", TEXT(promesas[[#This Row],[Fecha de Pago]], "mmm"))</f>
        <v/>
      </c>
      <c r="S766" s="12" t="str">
        <f>IF(promesas[[#This Row],[Fecha  promesa de pago]]="", "", TEXT(promesas[[#This Row],[Fecha  promesa de pago]], "mmm"))</f>
        <v/>
      </c>
      <c r="T766" s="13" t="str">
        <f>IF(promesas[[#This Row],[Fecha de Pago]]="", "", TEXT(promesas[[#This Row],[Fecha de Pago]], "dd/mmm"))</f>
        <v/>
      </c>
      <c r="U766" s="13" t="str">
        <f>IF(promesas[[#This Row],[Fecha  promesa de pago]]="", "", TEXT(promesas[[#This Row],[Fecha  promesa de pago]], "dd/mmm"))</f>
        <v/>
      </c>
      <c r="V766" s="14" t="str">
        <f>IF(LEN(TRIM(promesas[[#This Row],[Fecha  promesa de pago]]))&gt;0,1,"")</f>
        <v/>
      </c>
      <c r="W766" s="14" t="str">
        <f>IF(LEN(TRIM(promesas[[#This Row],[Fecha de Pago]]))&gt;0,1,"")</f>
        <v/>
      </c>
    </row>
    <row r="767" spans="1:23" ht="15.75" customHeight="1" x14ac:dyDescent="0.25">
      <c r="A767" s="11" t="str">
        <f>TEXT(promesas[[#This Row],[Marca temporal]],"dd/mmm")</f>
        <v>18/may</v>
      </c>
      <c r="B767" s="189">
        <v>46160.590214351847</v>
      </c>
      <c r="C767" s="190" t="s">
        <v>1897</v>
      </c>
      <c r="D767" s="190">
        <v>65868223</v>
      </c>
      <c r="E767" s="191">
        <v>365077080000</v>
      </c>
      <c r="F767" s="190" t="s">
        <v>5116</v>
      </c>
      <c r="G767" s="190" t="s">
        <v>1886</v>
      </c>
      <c r="H767" s="192" t="s">
        <v>1883</v>
      </c>
      <c r="I767" s="193" t="s">
        <v>1884</v>
      </c>
      <c r="J767" s="198"/>
      <c r="K767"/>
      <c r="L767" s="194"/>
      <c r="M767" s="159" t="s">
        <v>1885</v>
      </c>
      <c r="N767"/>
      <c r="O767" s="194"/>
      <c r="P767" s="159" t="s">
        <v>66</v>
      </c>
      <c r="Q767" s="192"/>
      <c r="R767" s="199" t="str">
        <f>IF(promesas[[#This Row],[Fecha de Pago]]="", "", TEXT(promesas[[#This Row],[Fecha de Pago]], "mmm"))</f>
        <v/>
      </c>
      <c r="S767" s="12" t="str">
        <f>IF(promesas[[#This Row],[Fecha  promesa de pago]]="", "", TEXT(promesas[[#This Row],[Fecha  promesa de pago]], "mmm"))</f>
        <v/>
      </c>
      <c r="T767" s="13" t="str">
        <f>IF(promesas[[#This Row],[Fecha de Pago]]="", "", TEXT(promesas[[#This Row],[Fecha de Pago]], "dd/mmm"))</f>
        <v/>
      </c>
      <c r="U767" s="13" t="str">
        <f>IF(promesas[[#This Row],[Fecha  promesa de pago]]="", "", TEXT(promesas[[#This Row],[Fecha  promesa de pago]], "dd/mmm"))</f>
        <v/>
      </c>
      <c r="V767" s="14" t="str">
        <f>IF(LEN(TRIM(promesas[[#This Row],[Fecha  promesa de pago]]))&gt;0,1,"")</f>
        <v/>
      </c>
      <c r="W767" s="14" t="str">
        <f>IF(LEN(TRIM(promesas[[#This Row],[Fecha de Pago]]))&gt;0,1,"")</f>
        <v/>
      </c>
    </row>
    <row r="768" spans="1:23" ht="15.75" customHeight="1" x14ac:dyDescent="0.25">
      <c r="A768" s="11" t="str">
        <f>TEXT(promesas[[#This Row],[Marca temporal]],"dd/mmm")</f>
        <v>18/may</v>
      </c>
      <c r="B768" s="189">
        <v>46160.596595486109</v>
      </c>
      <c r="C768" s="190" t="s">
        <v>1897</v>
      </c>
      <c r="D768" s="190">
        <v>65897309</v>
      </c>
      <c r="E768" s="191">
        <v>353379760000</v>
      </c>
      <c r="F768" s="190" t="s">
        <v>3858</v>
      </c>
      <c r="G768" s="190" t="s">
        <v>1886</v>
      </c>
      <c r="H768" s="192" t="s">
        <v>1891</v>
      </c>
      <c r="I768" s="193" t="s">
        <v>1887</v>
      </c>
      <c r="J768" s="198"/>
      <c r="K768"/>
      <c r="L768" s="194"/>
      <c r="M768" s="159" t="s">
        <v>1885</v>
      </c>
      <c r="N768"/>
      <c r="O768" s="194"/>
      <c r="P768" s="159" t="s">
        <v>66</v>
      </c>
      <c r="Q768" s="192"/>
      <c r="R768" s="199" t="str">
        <f>IF(promesas[[#This Row],[Fecha de Pago]]="", "", TEXT(promesas[[#This Row],[Fecha de Pago]], "mmm"))</f>
        <v/>
      </c>
      <c r="S768" s="12" t="str">
        <f>IF(promesas[[#This Row],[Fecha  promesa de pago]]="", "", TEXT(promesas[[#This Row],[Fecha  promesa de pago]], "mmm"))</f>
        <v/>
      </c>
      <c r="T768" s="13" t="str">
        <f>IF(promesas[[#This Row],[Fecha de Pago]]="", "", TEXT(promesas[[#This Row],[Fecha de Pago]], "dd/mmm"))</f>
        <v/>
      </c>
      <c r="U768" s="13" t="str">
        <f>IF(promesas[[#This Row],[Fecha  promesa de pago]]="", "", TEXT(promesas[[#This Row],[Fecha  promesa de pago]], "dd/mmm"))</f>
        <v/>
      </c>
      <c r="V768" s="14" t="str">
        <f>IF(LEN(TRIM(promesas[[#This Row],[Fecha  promesa de pago]]))&gt;0,1,"")</f>
        <v/>
      </c>
      <c r="W768" s="14" t="str">
        <f>IF(LEN(TRIM(promesas[[#This Row],[Fecha de Pago]]))&gt;0,1,"")</f>
        <v/>
      </c>
    </row>
    <row r="769" spans="1:23" ht="15.75" customHeight="1" x14ac:dyDescent="0.25">
      <c r="A769" s="11" t="str">
        <f>TEXT(promesas[[#This Row],[Marca temporal]],"dd/mmm")</f>
        <v>18/may</v>
      </c>
      <c r="B769" s="189">
        <v>46160.61231005787</v>
      </c>
      <c r="C769" s="190" t="s">
        <v>1897</v>
      </c>
      <c r="D769" s="190">
        <v>61402787</v>
      </c>
      <c r="E769" s="191">
        <v>361076950000</v>
      </c>
      <c r="F769" s="190" t="s">
        <v>4671</v>
      </c>
      <c r="G769" s="190" t="s">
        <v>1886</v>
      </c>
      <c r="H769" s="192" t="s">
        <v>1883</v>
      </c>
      <c r="I769" s="193" t="s">
        <v>1884</v>
      </c>
      <c r="J769" s="198"/>
      <c r="K769" s="161">
        <v>46160</v>
      </c>
      <c r="L769" s="169">
        <v>32.42</v>
      </c>
      <c r="M769" s="159" t="s">
        <v>1885</v>
      </c>
      <c r="N769"/>
      <c r="O769" s="194"/>
      <c r="P769" s="159" t="s">
        <v>66</v>
      </c>
      <c r="Q769" s="192"/>
      <c r="R769" s="199" t="str">
        <f>IF(promesas[[#This Row],[Fecha de Pago]]="", "", TEXT(promesas[[#This Row],[Fecha de Pago]], "mmm"))</f>
        <v/>
      </c>
      <c r="S769" s="12" t="str">
        <f>IF(promesas[[#This Row],[Fecha  promesa de pago]]="", "", TEXT(promesas[[#This Row],[Fecha  promesa de pago]], "mmm"))</f>
        <v>may</v>
      </c>
      <c r="T769" s="13" t="str">
        <f>IF(promesas[[#This Row],[Fecha de Pago]]="", "", TEXT(promesas[[#This Row],[Fecha de Pago]], "dd/mmm"))</f>
        <v/>
      </c>
      <c r="U769" s="13" t="str">
        <f>IF(promesas[[#This Row],[Fecha  promesa de pago]]="", "", TEXT(promesas[[#This Row],[Fecha  promesa de pago]], "dd/mmm"))</f>
        <v>18/may</v>
      </c>
      <c r="V769" s="14">
        <f>IF(LEN(TRIM(promesas[[#This Row],[Fecha  promesa de pago]]))&gt;0,1,"")</f>
        <v>1</v>
      </c>
      <c r="W769" s="14" t="str">
        <f>IF(LEN(TRIM(promesas[[#This Row],[Fecha de Pago]]))&gt;0,1,"")</f>
        <v/>
      </c>
    </row>
    <row r="770" spans="1:23" ht="15.75" customHeight="1" x14ac:dyDescent="0.25">
      <c r="A770" s="11" t="str">
        <f>TEXT(promesas[[#This Row],[Marca temporal]],"dd/mmm")</f>
        <v>18/may</v>
      </c>
      <c r="B770" s="189">
        <v>46160.616933275465</v>
      </c>
      <c r="C770" s="190" t="s">
        <v>1897</v>
      </c>
      <c r="D770" s="190">
        <v>66386600</v>
      </c>
      <c r="E770" s="191">
        <v>367037660000</v>
      </c>
      <c r="F770" s="190" t="s">
        <v>4103</v>
      </c>
      <c r="G770" s="190" t="s">
        <v>1886</v>
      </c>
      <c r="H770" s="192" t="s">
        <v>1883</v>
      </c>
      <c r="I770" s="193" t="s">
        <v>1887</v>
      </c>
      <c r="J770" s="198"/>
      <c r="K770"/>
      <c r="L770" s="194"/>
      <c r="M770" s="159" t="s">
        <v>1885</v>
      </c>
      <c r="N770"/>
      <c r="O770" s="194"/>
      <c r="P770" s="159" t="s">
        <v>66</v>
      </c>
      <c r="Q770" s="192"/>
      <c r="R770" s="199" t="str">
        <f>IF(promesas[[#This Row],[Fecha de Pago]]="", "", TEXT(promesas[[#This Row],[Fecha de Pago]], "mmm"))</f>
        <v/>
      </c>
      <c r="S770" s="12" t="str">
        <f>IF(promesas[[#This Row],[Fecha  promesa de pago]]="", "", TEXT(promesas[[#This Row],[Fecha  promesa de pago]], "mmm"))</f>
        <v/>
      </c>
      <c r="T770" s="13" t="str">
        <f>IF(promesas[[#This Row],[Fecha de Pago]]="", "", TEXT(promesas[[#This Row],[Fecha de Pago]], "dd/mmm"))</f>
        <v/>
      </c>
      <c r="U770" s="13" t="str">
        <f>IF(promesas[[#This Row],[Fecha  promesa de pago]]="", "", TEXT(promesas[[#This Row],[Fecha  promesa de pago]], "dd/mmm"))</f>
        <v/>
      </c>
      <c r="V770" s="14" t="str">
        <f>IF(LEN(TRIM(promesas[[#This Row],[Fecha  promesa de pago]]))&gt;0,1,"")</f>
        <v/>
      </c>
      <c r="W770" s="14" t="str">
        <f>IF(LEN(TRIM(promesas[[#This Row],[Fecha de Pago]]))&gt;0,1,"")</f>
        <v/>
      </c>
    </row>
    <row r="771" spans="1:23" ht="15.75" customHeight="1" x14ac:dyDescent="0.25">
      <c r="A771" s="11" t="str">
        <f>TEXT(promesas[[#This Row],[Marca temporal]],"dd/mmm")</f>
        <v>18/may</v>
      </c>
      <c r="B771" s="189">
        <v>46160.619191087964</v>
      </c>
      <c r="C771" s="190" t="s">
        <v>1897</v>
      </c>
      <c r="D771" s="190">
        <v>66955631</v>
      </c>
      <c r="E771" s="191">
        <v>361078820000</v>
      </c>
      <c r="F771" s="190" t="s">
        <v>5258</v>
      </c>
      <c r="G771" s="190" t="s">
        <v>1886</v>
      </c>
      <c r="H771" s="192" t="s">
        <v>1883</v>
      </c>
      <c r="I771" s="193" t="s">
        <v>1893</v>
      </c>
      <c r="J771" s="198"/>
      <c r="K771"/>
      <c r="L771" s="194"/>
      <c r="M771" s="159" t="s">
        <v>1885</v>
      </c>
      <c r="N771"/>
      <c r="O771" s="194"/>
      <c r="P771" s="159" t="s">
        <v>66</v>
      </c>
      <c r="Q771" s="192"/>
      <c r="R771" s="199" t="str">
        <f>IF(promesas[[#This Row],[Fecha de Pago]]="", "", TEXT(promesas[[#This Row],[Fecha de Pago]], "mmm"))</f>
        <v/>
      </c>
      <c r="S771" s="12" t="str">
        <f>IF(promesas[[#This Row],[Fecha  promesa de pago]]="", "", TEXT(promesas[[#This Row],[Fecha  promesa de pago]], "mmm"))</f>
        <v/>
      </c>
      <c r="T771" s="13" t="str">
        <f>IF(promesas[[#This Row],[Fecha de Pago]]="", "", TEXT(promesas[[#This Row],[Fecha de Pago]], "dd/mmm"))</f>
        <v/>
      </c>
      <c r="U771" s="13" t="str">
        <f>IF(promesas[[#This Row],[Fecha  promesa de pago]]="", "", TEXT(promesas[[#This Row],[Fecha  promesa de pago]], "dd/mmm"))</f>
        <v/>
      </c>
      <c r="V771" s="14" t="str">
        <f>IF(LEN(TRIM(promesas[[#This Row],[Fecha  promesa de pago]]))&gt;0,1,"")</f>
        <v/>
      </c>
      <c r="W771" s="14" t="str">
        <f>IF(LEN(TRIM(promesas[[#This Row],[Fecha de Pago]]))&gt;0,1,"")</f>
        <v/>
      </c>
    </row>
    <row r="772" spans="1:23" ht="15.75" customHeight="1" x14ac:dyDescent="0.25">
      <c r="A772" s="11" t="str">
        <f>TEXT(promesas[[#This Row],[Marca temporal]],"dd/mmm")</f>
        <v>18/may</v>
      </c>
      <c r="B772" s="189">
        <v>46160.624379212968</v>
      </c>
      <c r="C772" s="190" t="s">
        <v>1897</v>
      </c>
      <c r="D772" s="190">
        <v>61902839</v>
      </c>
      <c r="E772" s="191">
        <v>366093020000</v>
      </c>
      <c r="F772" s="190" t="s">
        <v>4701</v>
      </c>
      <c r="G772" s="190" t="s">
        <v>1886</v>
      </c>
      <c r="H772" s="192" t="s">
        <v>1891</v>
      </c>
      <c r="I772" s="193" t="s">
        <v>1887</v>
      </c>
      <c r="J772" s="198"/>
      <c r="K772"/>
      <c r="L772" s="194"/>
      <c r="M772" s="159" t="s">
        <v>1885</v>
      </c>
      <c r="N772"/>
      <c r="O772" s="194"/>
      <c r="P772" s="159" t="s">
        <v>66</v>
      </c>
      <c r="Q772" s="192"/>
      <c r="R772" s="199" t="str">
        <f>IF(promesas[[#This Row],[Fecha de Pago]]="", "", TEXT(promesas[[#This Row],[Fecha de Pago]], "mmm"))</f>
        <v/>
      </c>
      <c r="S772" s="12" t="str">
        <f>IF(promesas[[#This Row],[Fecha  promesa de pago]]="", "", TEXT(promesas[[#This Row],[Fecha  promesa de pago]], "mmm"))</f>
        <v/>
      </c>
      <c r="T772" s="13" t="str">
        <f>IF(promesas[[#This Row],[Fecha de Pago]]="", "", TEXT(promesas[[#This Row],[Fecha de Pago]], "dd/mmm"))</f>
        <v/>
      </c>
      <c r="U772" s="13" t="str">
        <f>IF(promesas[[#This Row],[Fecha  promesa de pago]]="", "", TEXT(promesas[[#This Row],[Fecha  promesa de pago]], "dd/mmm"))</f>
        <v/>
      </c>
      <c r="V772" s="14" t="str">
        <f>IF(LEN(TRIM(promesas[[#This Row],[Fecha  promesa de pago]]))&gt;0,1,"")</f>
        <v/>
      </c>
      <c r="W772" s="14" t="str">
        <f>IF(LEN(TRIM(promesas[[#This Row],[Fecha de Pago]]))&gt;0,1,"")</f>
        <v/>
      </c>
    </row>
    <row r="773" spans="1:23" ht="15.75" customHeight="1" x14ac:dyDescent="0.25">
      <c r="A773" s="11" t="str">
        <f>TEXT(promesas[[#This Row],[Marca temporal]],"dd/mmm")</f>
        <v>18/may</v>
      </c>
      <c r="B773" s="189">
        <v>46160.644300057873</v>
      </c>
      <c r="C773" s="190" t="s">
        <v>1897</v>
      </c>
      <c r="D773" s="190">
        <v>63155740</v>
      </c>
      <c r="E773" s="191">
        <v>367093770000</v>
      </c>
      <c r="F773" s="190" t="s">
        <v>4805</v>
      </c>
      <c r="G773" s="190" t="s">
        <v>1886</v>
      </c>
      <c r="H773" s="192" t="s">
        <v>1891</v>
      </c>
      <c r="I773" s="193" t="s">
        <v>1893</v>
      </c>
      <c r="J773" s="198"/>
      <c r="K773"/>
      <c r="L773" s="194"/>
      <c r="M773" s="159" t="s">
        <v>1885</v>
      </c>
      <c r="N773"/>
      <c r="O773" s="194"/>
      <c r="P773" s="159" t="s">
        <v>66</v>
      </c>
      <c r="Q773" s="192"/>
      <c r="R773" s="199" t="str">
        <f>IF(promesas[[#This Row],[Fecha de Pago]]="", "", TEXT(promesas[[#This Row],[Fecha de Pago]], "mmm"))</f>
        <v/>
      </c>
      <c r="S773" s="12" t="str">
        <f>IF(promesas[[#This Row],[Fecha  promesa de pago]]="", "", TEXT(promesas[[#This Row],[Fecha  promesa de pago]], "mmm"))</f>
        <v/>
      </c>
      <c r="T773" s="13" t="str">
        <f>IF(promesas[[#This Row],[Fecha de Pago]]="", "", TEXT(promesas[[#This Row],[Fecha de Pago]], "dd/mmm"))</f>
        <v/>
      </c>
      <c r="U773" s="13" t="str">
        <f>IF(promesas[[#This Row],[Fecha  promesa de pago]]="", "", TEXT(promesas[[#This Row],[Fecha  promesa de pago]], "dd/mmm"))</f>
        <v/>
      </c>
      <c r="V773" s="14" t="str">
        <f>IF(LEN(TRIM(promesas[[#This Row],[Fecha  promesa de pago]]))&gt;0,1,"")</f>
        <v/>
      </c>
      <c r="W773" s="14" t="str">
        <f>IF(LEN(TRIM(promesas[[#This Row],[Fecha de Pago]]))&gt;0,1,"")</f>
        <v/>
      </c>
    </row>
    <row r="774" spans="1:23" ht="15.75" customHeight="1" x14ac:dyDescent="0.25">
      <c r="A774" s="11" t="str">
        <f>TEXT(promesas[[#This Row],[Marca temporal]],"dd/mmm")</f>
        <v>18/may</v>
      </c>
      <c r="B774" s="189">
        <v>46160.647808495371</v>
      </c>
      <c r="C774" s="190" t="s">
        <v>1897</v>
      </c>
      <c r="D774" s="190">
        <v>64528326</v>
      </c>
      <c r="E774" s="191">
        <v>364091220000</v>
      </c>
      <c r="F774" s="190" t="s">
        <v>5850</v>
      </c>
      <c r="G774" s="190" t="s">
        <v>1886</v>
      </c>
      <c r="H774" s="192" t="s">
        <v>1891</v>
      </c>
      <c r="I774" s="193" t="s">
        <v>1887</v>
      </c>
      <c r="J774" s="198"/>
      <c r="K774"/>
      <c r="L774" s="194"/>
      <c r="M774" s="159" t="s">
        <v>1885</v>
      </c>
      <c r="N774"/>
      <c r="O774" s="194"/>
      <c r="P774" s="159" t="s">
        <v>66</v>
      </c>
      <c r="Q774" s="192"/>
      <c r="R774" s="199" t="str">
        <f>IF(promesas[[#This Row],[Fecha de Pago]]="", "", TEXT(promesas[[#This Row],[Fecha de Pago]], "mmm"))</f>
        <v/>
      </c>
      <c r="S774" s="12" t="str">
        <f>IF(promesas[[#This Row],[Fecha  promesa de pago]]="", "", TEXT(promesas[[#This Row],[Fecha  promesa de pago]], "mmm"))</f>
        <v/>
      </c>
      <c r="T774" s="13" t="str">
        <f>IF(promesas[[#This Row],[Fecha de Pago]]="", "", TEXT(promesas[[#This Row],[Fecha de Pago]], "dd/mmm"))</f>
        <v/>
      </c>
      <c r="U774" s="13" t="str">
        <f>IF(promesas[[#This Row],[Fecha  promesa de pago]]="", "", TEXT(promesas[[#This Row],[Fecha  promesa de pago]], "dd/mmm"))</f>
        <v/>
      </c>
      <c r="V774" s="14" t="str">
        <f>IF(LEN(TRIM(promesas[[#This Row],[Fecha  promesa de pago]]))&gt;0,1,"")</f>
        <v/>
      </c>
      <c r="W774" s="14" t="str">
        <f>IF(LEN(TRIM(promesas[[#This Row],[Fecha de Pago]]))&gt;0,1,"")</f>
        <v/>
      </c>
    </row>
    <row r="775" spans="1:23" ht="15.75" customHeight="1" x14ac:dyDescent="0.25">
      <c r="A775" s="11" t="str">
        <f>TEXT(promesas[[#This Row],[Marca temporal]],"dd/mmm")</f>
        <v>18/may</v>
      </c>
      <c r="B775" s="189">
        <v>46160.653432395833</v>
      </c>
      <c r="C775" s="190" t="s">
        <v>1897</v>
      </c>
      <c r="D775" s="190">
        <v>64925118</v>
      </c>
      <c r="E775" s="191">
        <v>368089740000</v>
      </c>
      <c r="F775" s="190" t="s">
        <v>4991</v>
      </c>
      <c r="G775" s="190" t="s">
        <v>1886</v>
      </c>
      <c r="H775" s="192" t="s">
        <v>1883</v>
      </c>
      <c r="I775" s="193" t="s">
        <v>1884</v>
      </c>
      <c r="J775" s="198"/>
      <c r="K775"/>
      <c r="L775" s="194"/>
      <c r="M775" s="159" t="s">
        <v>1885</v>
      </c>
      <c r="N775"/>
      <c r="O775" s="194"/>
      <c r="P775" s="159" t="s">
        <v>66</v>
      </c>
      <c r="Q775" s="192"/>
      <c r="R775" s="199" t="str">
        <f>IF(promesas[[#This Row],[Fecha de Pago]]="", "", TEXT(promesas[[#This Row],[Fecha de Pago]], "mmm"))</f>
        <v/>
      </c>
      <c r="S775" s="12" t="str">
        <f>IF(promesas[[#This Row],[Fecha  promesa de pago]]="", "", TEXT(promesas[[#This Row],[Fecha  promesa de pago]], "mmm"))</f>
        <v/>
      </c>
      <c r="T775" s="13" t="str">
        <f>IF(promesas[[#This Row],[Fecha de Pago]]="", "", TEXT(promesas[[#This Row],[Fecha de Pago]], "dd/mmm"))</f>
        <v/>
      </c>
      <c r="U775" s="13" t="str">
        <f>IF(promesas[[#This Row],[Fecha  promesa de pago]]="", "", TEXT(promesas[[#This Row],[Fecha  promesa de pago]], "dd/mmm"))</f>
        <v/>
      </c>
      <c r="V775" s="14" t="str">
        <f>IF(LEN(TRIM(promesas[[#This Row],[Fecha  promesa de pago]]))&gt;0,1,"")</f>
        <v/>
      </c>
      <c r="W775" s="14" t="str">
        <f>IF(LEN(TRIM(promesas[[#This Row],[Fecha de Pago]]))&gt;0,1,"")</f>
        <v/>
      </c>
    </row>
    <row r="776" spans="1:23" ht="15.75" customHeight="1" x14ac:dyDescent="0.25">
      <c r="A776" s="11" t="str">
        <f>TEXT(promesas[[#This Row],[Marca temporal]],"dd/mmm")</f>
        <v>18/may</v>
      </c>
      <c r="B776" s="189">
        <v>46160.659765775461</v>
      </c>
      <c r="C776" s="190" t="s">
        <v>1897</v>
      </c>
      <c r="D776" s="190">
        <v>62547114</v>
      </c>
      <c r="E776" s="191">
        <v>356358370000</v>
      </c>
      <c r="F776" s="190" t="s">
        <v>4768</v>
      </c>
      <c r="G776" s="190" t="s">
        <v>1886</v>
      </c>
      <c r="H776" s="192" t="s">
        <v>1883</v>
      </c>
      <c r="I776" s="193" t="s">
        <v>1895</v>
      </c>
      <c r="J776" s="198"/>
      <c r="K776"/>
      <c r="L776" s="194"/>
      <c r="M776" s="159" t="s">
        <v>1885</v>
      </c>
      <c r="N776"/>
      <c r="O776" s="194"/>
      <c r="P776" t="s">
        <v>261</v>
      </c>
      <c r="Q776" s="192"/>
      <c r="R776" s="199" t="str">
        <f>IF(promesas[[#This Row],[Fecha de Pago]]="", "", TEXT(promesas[[#This Row],[Fecha de Pago]], "mmm"))</f>
        <v/>
      </c>
      <c r="S776" s="12" t="str">
        <f>IF(promesas[[#This Row],[Fecha  promesa de pago]]="", "", TEXT(promesas[[#This Row],[Fecha  promesa de pago]], "mmm"))</f>
        <v/>
      </c>
      <c r="T776" s="13" t="str">
        <f>IF(promesas[[#This Row],[Fecha de Pago]]="", "", TEXT(promesas[[#This Row],[Fecha de Pago]], "dd/mmm"))</f>
        <v/>
      </c>
      <c r="U776" s="13" t="str">
        <f>IF(promesas[[#This Row],[Fecha  promesa de pago]]="", "", TEXT(promesas[[#This Row],[Fecha  promesa de pago]], "dd/mmm"))</f>
        <v/>
      </c>
      <c r="V776" s="14" t="str">
        <f>IF(LEN(TRIM(promesas[[#This Row],[Fecha  promesa de pago]]))&gt;0,1,"")</f>
        <v/>
      </c>
      <c r="W776" s="14" t="str">
        <f>IF(LEN(TRIM(promesas[[#This Row],[Fecha de Pago]]))&gt;0,1,"")</f>
        <v/>
      </c>
    </row>
    <row r="777" spans="1:23" ht="15.75" customHeight="1" x14ac:dyDescent="0.25">
      <c r="A777" s="11" t="str">
        <f>TEXT(promesas[[#This Row],[Marca temporal]],"dd/mmm")</f>
        <v>18/may</v>
      </c>
      <c r="B777" s="189">
        <v>46160.664502951389</v>
      </c>
      <c r="C777" s="190" t="s">
        <v>1897</v>
      </c>
      <c r="D777" s="190">
        <v>66047682</v>
      </c>
      <c r="E777" s="191">
        <v>361074360000</v>
      </c>
      <c r="F777" s="190" t="s">
        <v>4590</v>
      </c>
      <c r="G777" s="190" t="s">
        <v>1886</v>
      </c>
      <c r="H777" s="192" t="s">
        <v>1890</v>
      </c>
      <c r="I777" s="193" t="s">
        <v>1887</v>
      </c>
      <c r="J777" s="198"/>
      <c r="K777"/>
      <c r="L777" s="194"/>
      <c r="M777" s="159" t="s">
        <v>1885</v>
      </c>
      <c r="N777"/>
      <c r="O777" s="194"/>
      <c r="P777" s="159" t="s">
        <v>66</v>
      </c>
      <c r="Q777" s="192"/>
      <c r="R777" s="199" t="str">
        <f>IF(promesas[[#This Row],[Fecha de Pago]]="", "", TEXT(promesas[[#This Row],[Fecha de Pago]], "mmm"))</f>
        <v/>
      </c>
      <c r="S777" s="12" t="str">
        <f>IF(promesas[[#This Row],[Fecha  promesa de pago]]="", "", TEXT(promesas[[#This Row],[Fecha  promesa de pago]], "mmm"))</f>
        <v/>
      </c>
      <c r="T777" s="13" t="str">
        <f>IF(promesas[[#This Row],[Fecha de Pago]]="", "", TEXT(promesas[[#This Row],[Fecha de Pago]], "dd/mmm"))</f>
        <v/>
      </c>
      <c r="U777" s="13" t="str">
        <f>IF(promesas[[#This Row],[Fecha  promesa de pago]]="", "", TEXT(promesas[[#This Row],[Fecha  promesa de pago]], "dd/mmm"))</f>
        <v/>
      </c>
      <c r="V777" s="14" t="str">
        <f>IF(LEN(TRIM(promesas[[#This Row],[Fecha  promesa de pago]]))&gt;0,1,"")</f>
        <v/>
      </c>
      <c r="W777" s="14" t="str">
        <f>IF(LEN(TRIM(promesas[[#This Row],[Fecha de Pago]]))&gt;0,1,"")</f>
        <v/>
      </c>
    </row>
    <row r="778" spans="1:23" ht="15.75" customHeight="1" x14ac:dyDescent="0.25">
      <c r="A778" s="11" t="str">
        <f>TEXT(promesas[[#This Row],[Marca temporal]],"dd/mmm")</f>
        <v>18/may</v>
      </c>
      <c r="B778" s="189">
        <v>46160.667661967593</v>
      </c>
      <c r="C778" s="190" t="s">
        <v>1897</v>
      </c>
      <c r="D778" s="190">
        <v>69393189</v>
      </c>
      <c r="E778" s="191">
        <v>354353480000</v>
      </c>
      <c r="F778" s="190" t="s">
        <v>582</v>
      </c>
      <c r="G778" s="190" t="s">
        <v>1886</v>
      </c>
      <c r="H778" s="192" t="s">
        <v>1883</v>
      </c>
      <c r="I778" s="193" t="s">
        <v>1893</v>
      </c>
      <c r="J778" s="198"/>
      <c r="K778"/>
      <c r="L778" s="194"/>
      <c r="M778" s="159" t="s">
        <v>1885</v>
      </c>
      <c r="N778"/>
      <c r="O778" s="194"/>
      <c r="P778" t="s">
        <v>2230</v>
      </c>
      <c r="Q778" s="192"/>
      <c r="R778" s="199" t="str">
        <f>IF(promesas[[#This Row],[Fecha de Pago]]="", "", TEXT(promesas[[#This Row],[Fecha de Pago]], "mmm"))</f>
        <v/>
      </c>
      <c r="S778" s="12" t="str">
        <f>IF(promesas[[#This Row],[Fecha  promesa de pago]]="", "", TEXT(promesas[[#This Row],[Fecha  promesa de pago]], "mmm"))</f>
        <v/>
      </c>
      <c r="T778" s="13" t="str">
        <f>IF(promesas[[#This Row],[Fecha de Pago]]="", "", TEXT(promesas[[#This Row],[Fecha de Pago]], "dd/mmm"))</f>
        <v/>
      </c>
      <c r="U778" s="13" t="str">
        <f>IF(promesas[[#This Row],[Fecha  promesa de pago]]="", "", TEXT(promesas[[#This Row],[Fecha  promesa de pago]], "dd/mmm"))</f>
        <v/>
      </c>
      <c r="V778" s="14" t="str">
        <f>IF(LEN(TRIM(promesas[[#This Row],[Fecha  promesa de pago]]))&gt;0,1,"")</f>
        <v/>
      </c>
      <c r="W778" s="14" t="str">
        <f>IF(LEN(TRIM(promesas[[#This Row],[Fecha de Pago]]))&gt;0,1,"")</f>
        <v/>
      </c>
    </row>
    <row r="779" spans="1:23" ht="15.75" customHeight="1" x14ac:dyDescent="0.25">
      <c r="A779" s="11" t="str">
        <f>TEXT(promesas[[#This Row],[Marca temporal]],"dd/mmm")</f>
        <v>18/may</v>
      </c>
      <c r="B779" s="189">
        <v>46160.674580740742</v>
      </c>
      <c r="C779" s="190" t="s">
        <v>1897</v>
      </c>
      <c r="D779" s="190">
        <v>66210454</v>
      </c>
      <c r="E779" s="191">
        <v>215060250000</v>
      </c>
      <c r="F779" s="190" t="s">
        <v>218</v>
      </c>
      <c r="G779" s="190" t="s">
        <v>1886</v>
      </c>
      <c r="H779" s="192" t="s">
        <v>1883</v>
      </c>
      <c r="I779" s="193" t="s">
        <v>1892</v>
      </c>
      <c r="J779" s="198"/>
      <c r="K779"/>
      <c r="L779" s="194"/>
      <c r="M779" s="159" t="s">
        <v>1885</v>
      </c>
      <c r="N779"/>
      <c r="O779" s="194"/>
      <c r="P779" s="159" t="s">
        <v>66</v>
      </c>
      <c r="Q779" s="192"/>
      <c r="R779" s="199" t="str">
        <f>IF(promesas[[#This Row],[Fecha de Pago]]="", "", TEXT(promesas[[#This Row],[Fecha de Pago]], "mmm"))</f>
        <v/>
      </c>
      <c r="S779" s="12" t="str">
        <f>IF(promesas[[#This Row],[Fecha  promesa de pago]]="", "", TEXT(promesas[[#This Row],[Fecha  promesa de pago]], "mmm"))</f>
        <v/>
      </c>
      <c r="T779" s="13" t="str">
        <f>IF(promesas[[#This Row],[Fecha de Pago]]="", "", TEXT(promesas[[#This Row],[Fecha de Pago]], "dd/mmm"))</f>
        <v/>
      </c>
      <c r="U779" s="13" t="str">
        <f>IF(promesas[[#This Row],[Fecha  promesa de pago]]="", "", TEXT(promesas[[#This Row],[Fecha  promesa de pago]], "dd/mmm"))</f>
        <v/>
      </c>
      <c r="V779" s="14" t="str">
        <f>IF(LEN(TRIM(promesas[[#This Row],[Fecha  promesa de pago]]))&gt;0,1,"")</f>
        <v/>
      </c>
      <c r="W779" s="14" t="str">
        <f>IF(LEN(TRIM(promesas[[#This Row],[Fecha de Pago]]))&gt;0,1,"")</f>
        <v/>
      </c>
    </row>
    <row r="780" spans="1:23" ht="15.75" customHeight="1" x14ac:dyDescent="0.25">
      <c r="A780" s="11" t="str">
        <f>TEXT(promesas[[#This Row],[Marca temporal]],"dd/mmm")</f>
        <v>18/may</v>
      </c>
      <c r="B780" s="189">
        <v>46160.683658217589</v>
      </c>
      <c r="C780" s="190" t="s">
        <v>1897</v>
      </c>
      <c r="D780" s="190">
        <v>61617598</v>
      </c>
      <c r="E780" s="191">
        <v>363026030000</v>
      </c>
      <c r="F780" s="190" t="s">
        <v>3967</v>
      </c>
      <c r="G780" s="190" t="s">
        <v>1886</v>
      </c>
      <c r="H780" s="192" t="s">
        <v>1891</v>
      </c>
      <c r="I780" s="193" t="s">
        <v>1884</v>
      </c>
      <c r="J780" s="198"/>
      <c r="K780" s="161">
        <v>46166</v>
      </c>
      <c r="L780" s="169">
        <v>25</v>
      </c>
      <c r="M780" s="159" t="s">
        <v>1885</v>
      </c>
      <c r="N780"/>
      <c r="O780" s="194"/>
      <c r="P780" s="159" t="s">
        <v>66</v>
      </c>
      <c r="Q780" s="192"/>
      <c r="R780" s="199" t="str">
        <f>IF(promesas[[#This Row],[Fecha de Pago]]="", "", TEXT(promesas[[#This Row],[Fecha de Pago]], "mmm"))</f>
        <v/>
      </c>
      <c r="S780" s="12" t="str">
        <f>IF(promesas[[#This Row],[Fecha  promesa de pago]]="", "", TEXT(promesas[[#This Row],[Fecha  promesa de pago]], "mmm"))</f>
        <v>may</v>
      </c>
      <c r="T780" s="13" t="str">
        <f>IF(promesas[[#This Row],[Fecha de Pago]]="", "", TEXT(promesas[[#This Row],[Fecha de Pago]], "dd/mmm"))</f>
        <v/>
      </c>
      <c r="U780" s="13" t="str">
        <f>IF(promesas[[#This Row],[Fecha  promesa de pago]]="", "", TEXT(promesas[[#This Row],[Fecha  promesa de pago]], "dd/mmm"))</f>
        <v>24/may</v>
      </c>
      <c r="V780" s="14">
        <f>IF(LEN(TRIM(promesas[[#This Row],[Fecha  promesa de pago]]))&gt;0,1,"")</f>
        <v>1</v>
      </c>
      <c r="W780" s="14" t="str">
        <f>IF(LEN(TRIM(promesas[[#This Row],[Fecha de Pago]]))&gt;0,1,"")</f>
        <v/>
      </c>
    </row>
    <row r="781" spans="1:23" ht="15.75" customHeight="1" x14ac:dyDescent="0.25">
      <c r="A781" s="11" t="str">
        <f>TEXT(promesas[[#This Row],[Marca temporal]],"dd/mmm")</f>
        <v>18/may</v>
      </c>
      <c r="B781" s="189">
        <v>46160.68813012731</v>
      </c>
      <c r="C781" s="190" t="s">
        <v>1897</v>
      </c>
      <c r="D781" s="190">
        <v>67176750</v>
      </c>
      <c r="E781" s="191">
        <v>369036530000</v>
      </c>
      <c r="F781" s="190" t="s">
        <v>4078</v>
      </c>
      <c r="G781" s="190" t="s">
        <v>1886</v>
      </c>
      <c r="H781" s="192" t="s">
        <v>1883</v>
      </c>
      <c r="I781" s="193" t="s">
        <v>1898</v>
      </c>
      <c r="J781" s="198"/>
      <c r="K781"/>
      <c r="L781" s="194"/>
      <c r="M781" s="159" t="s">
        <v>1885</v>
      </c>
      <c r="N781"/>
      <c r="O781" s="194"/>
      <c r="P781" s="159" t="s">
        <v>66</v>
      </c>
      <c r="Q781" s="192"/>
      <c r="R781" s="199" t="str">
        <f>IF(promesas[[#This Row],[Fecha de Pago]]="", "", TEXT(promesas[[#This Row],[Fecha de Pago]], "mmm"))</f>
        <v/>
      </c>
      <c r="S781" s="12" t="str">
        <f>IF(promesas[[#This Row],[Fecha  promesa de pago]]="", "", TEXT(promesas[[#This Row],[Fecha  promesa de pago]], "mmm"))</f>
        <v/>
      </c>
      <c r="T781" s="13" t="str">
        <f>IF(promesas[[#This Row],[Fecha de Pago]]="", "", TEXT(promesas[[#This Row],[Fecha de Pago]], "dd/mmm"))</f>
        <v/>
      </c>
      <c r="U781" s="13" t="str">
        <f>IF(promesas[[#This Row],[Fecha  promesa de pago]]="", "", TEXT(promesas[[#This Row],[Fecha  promesa de pago]], "dd/mmm"))</f>
        <v/>
      </c>
      <c r="V781" s="14" t="str">
        <f>IF(LEN(TRIM(promesas[[#This Row],[Fecha  promesa de pago]]))&gt;0,1,"")</f>
        <v/>
      </c>
      <c r="W781" s="14" t="str">
        <f>IF(LEN(TRIM(promesas[[#This Row],[Fecha de Pago]]))&gt;0,1,"")</f>
        <v/>
      </c>
    </row>
    <row r="782" spans="1:23" ht="15.75" customHeight="1" x14ac:dyDescent="0.25">
      <c r="A782" s="11" t="str">
        <f>TEXT(promesas[[#This Row],[Marca temporal]],"dd/mmm")</f>
        <v>18/may</v>
      </c>
      <c r="B782" s="189">
        <v>46160.691850949079</v>
      </c>
      <c r="C782" s="190" t="s">
        <v>1897</v>
      </c>
      <c r="D782" s="190">
        <v>69105409</v>
      </c>
      <c r="E782" s="191">
        <v>367059430000</v>
      </c>
      <c r="F782" s="190" t="s">
        <v>5798</v>
      </c>
      <c r="G782" s="190" t="s">
        <v>1886</v>
      </c>
      <c r="H782" s="192" t="s">
        <v>1883</v>
      </c>
      <c r="I782" s="193" t="s">
        <v>1884</v>
      </c>
      <c r="J782" s="198"/>
      <c r="K782" s="161">
        <v>46161</v>
      </c>
      <c r="L782" s="169">
        <v>53.2</v>
      </c>
      <c r="M782" s="159" t="s">
        <v>1885</v>
      </c>
      <c r="N782"/>
      <c r="O782" s="194"/>
      <c r="P782" t="s">
        <v>2231</v>
      </c>
      <c r="Q782" s="192"/>
      <c r="R782" s="199" t="str">
        <f>IF(promesas[[#This Row],[Fecha de Pago]]="", "", TEXT(promesas[[#This Row],[Fecha de Pago]], "mmm"))</f>
        <v/>
      </c>
      <c r="S782" s="12" t="str">
        <f>IF(promesas[[#This Row],[Fecha  promesa de pago]]="", "", TEXT(promesas[[#This Row],[Fecha  promesa de pago]], "mmm"))</f>
        <v>may</v>
      </c>
      <c r="T782" s="13" t="str">
        <f>IF(promesas[[#This Row],[Fecha de Pago]]="", "", TEXT(promesas[[#This Row],[Fecha de Pago]], "dd/mmm"))</f>
        <v/>
      </c>
      <c r="U782" s="13" t="str">
        <f>IF(promesas[[#This Row],[Fecha  promesa de pago]]="", "", TEXT(promesas[[#This Row],[Fecha  promesa de pago]], "dd/mmm"))</f>
        <v>19/may</v>
      </c>
      <c r="V782" s="14">
        <f>IF(LEN(TRIM(promesas[[#This Row],[Fecha  promesa de pago]]))&gt;0,1,"")</f>
        <v>1</v>
      </c>
      <c r="W782" s="14" t="str">
        <f>IF(LEN(TRIM(promesas[[#This Row],[Fecha de Pago]]))&gt;0,1,"")</f>
        <v/>
      </c>
    </row>
    <row r="783" spans="1:23" ht="15.75" customHeight="1" x14ac:dyDescent="0.25">
      <c r="A783" s="11" t="str">
        <f>TEXT(promesas[[#This Row],[Marca temporal]],"dd/mmm")</f>
        <v>18/may</v>
      </c>
      <c r="B783" s="189">
        <v>46160.696885891201</v>
      </c>
      <c r="C783" s="190" t="s">
        <v>1897</v>
      </c>
      <c r="D783" s="190">
        <v>61304018</v>
      </c>
      <c r="E783" s="191">
        <v>367040640000</v>
      </c>
      <c r="F783" s="190">
        <v>176307222</v>
      </c>
      <c r="G783" s="190" t="s">
        <v>1886</v>
      </c>
      <c r="H783" s="192" t="s">
        <v>1883</v>
      </c>
      <c r="I783" s="193" t="s">
        <v>1893</v>
      </c>
      <c r="J783" s="198"/>
      <c r="K783"/>
      <c r="L783" s="194"/>
      <c r="M783" s="159" t="s">
        <v>1885</v>
      </c>
      <c r="N783"/>
      <c r="O783" s="194"/>
      <c r="P783" t="s">
        <v>261</v>
      </c>
      <c r="Q783" s="192"/>
      <c r="R783" s="199" t="str">
        <f>IF(promesas[[#This Row],[Fecha de Pago]]="", "", TEXT(promesas[[#This Row],[Fecha de Pago]], "mmm"))</f>
        <v/>
      </c>
      <c r="S783" s="12" t="str">
        <f>IF(promesas[[#This Row],[Fecha  promesa de pago]]="", "", TEXT(promesas[[#This Row],[Fecha  promesa de pago]], "mmm"))</f>
        <v/>
      </c>
      <c r="T783" s="13" t="str">
        <f>IF(promesas[[#This Row],[Fecha de Pago]]="", "", TEXT(promesas[[#This Row],[Fecha de Pago]], "dd/mmm"))</f>
        <v/>
      </c>
      <c r="U783" s="13" t="str">
        <f>IF(promesas[[#This Row],[Fecha  promesa de pago]]="", "", TEXT(promesas[[#This Row],[Fecha  promesa de pago]], "dd/mmm"))</f>
        <v/>
      </c>
      <c r="V783" s="14" t="str">
        <f>IF(LEN(TRIM(promesas[[#This Row],[Fecha  promesa de pago]]))&gt;0,1,"")</f>
        <v/>
      </c>
      <c r="W783" s="14" t="str">
        <f>IF(LEN(TRIM(promesas[[#This Row],[Fecha de Pago]]))&gt;0,1,"")</f>
        <v/>
      </c>
    </row>
    <row r="784" spans="1:23" ht="15.75" customHeight="1" x14ac:dyDescent="0.25">
      <c r="A784" s="11" t="str">
        <f>TEXT(promesas[[#This Row],[Marca temporal]],"dd/mmm")</f>
        <v>18/may</v>
      </c>
      <c r="B784" s="189">
        <v>46160.702594490736</v>
      </c>
      <c r="C784" s="190" t="s">
        <v>1897</v>
      </c>
      <c r="D784" s="190">
        <v>67176750</v>
      </c>
      <c r="E784" s="191">
        <v>369036530000</v>
      </c>
      <c r="F784" s="190" t="s">
        <v>4078</v>
      </c>
      <c r="G784" s="190" t="s">
        <v>1886</v>
      </c>
      <c r="H784" s="192" t="s">
        <v>1883</v>
      </c>
      <c r="I784" s="193" t="s">
        <v>1887</v>
      </c>
      <c r="J784" s="198"/>
      <c r="K784"/>
      <c r="L784" s="194"/>
      <c r="M784" s="159" t="s">
        <v>1885</v>
      </c>
      <c r="N784"/>
      <c r="O784" s="194"/>
      <c r="P784" s="159" t="s">
        <v>66</v>
      </c>
      <c r="Q784" s="192"/>
      <c r="R784" s="199" t="str">
        <f>IF(promesas[[#This Row],[Fecha de Pago]]="", "", TEXT(promesas[[#This Row],[Fecha de Pago]], "mmm"))</f>
        <v/>
      </c>
      <c r="S784" s="12" t="str">
        <f>IF(promesas[[#This Row],[Fecha  promesa de pago]]="", "", TEXT(promesas[[#This Row],[Fecha  promesa de pago]], "mmm"))</f>
        <v/>
      </c>
      <c r="T784" s="13" t="str">
        <f>IF(promesas[[#This Row],[Fecha de Pago]]="", "", TEXT(promesas[[#This Row],[Fecha de Pago]], "dd/mmm"))</f>
        <v/>
      </c>
      <c r="U784" s="13" t="str">
        <f>IF(promesas[[#This Row],[Fecha  promesa de pago]]="", "", TEXT(promesas[[#This Row],[Fecha  promesa de pago]], "dd/mmm"))</f>
        <v/>
      </c>
      <c r="V784" s="14" t="str">
        <f>IF(LEN(TRIM(promesas[[#This Row],[Fecha  promesa de pago]]))&gt;0,1,"")</f>
        <v/>
      </c>
      <c r="W784" s="14" t="str">
        <f>IF(LEN(TRIM(promesas[[#This Row],[Fecha de Pago]]))&gt;0,1,"")</f>
        <v/>
      </c>
    </row>
    <row r="785" spans="1:23" ht="15.75" customHeight="1" x14ac:dyDescent="0.25">
      <c r="A785" s="11" t="str">
        <f>TEXT(promesas[[#This Row],[Marca temporal]],"dd/mmm")</f>
        <v>18/may</v>
      </c>
      <c r="B785" s="189">
        <v>46160.708202685186</v>
      </c>
      <c r="C785" s="190" t="s">
        <v>1897</v>
      </c>
      <c r="D785" s="190">
        <v>66680118</v>
      </c>
      <c r="E785" s="191">
        <v>367042770000</v>
      </c>
      <c r="F785" s="190" t="s">
        <v>4126</v>
      </c>
      <c r="G785" s="190" t="s">
        <v>1886</v>
      </c>
      <c r="H785" s="192" t="s">
        <v>1891</v>
      </c>
      <c r="I785" s="193" t="s">
        <v>1887</v>
      </c>
      <c r="J785" s="198"/>
      <c r="K785"/>
      <c r="L785" s="194"/>
      <c r="M785" s="159" t="s">
        <v>1885</v>
      </c>
      <c r="N785"/>
      <c r="O785" s="194"/>
      <c r="P785" s="159" t="s">
        <v>66</v>
      </c>
      <c r="Q785" s="192"/>
      <c r="R785" s="199" t="str">
        <f>IF(promesas[[#This Row],[Fecha de Pago]]="", "", TEXT(promesas[[#This Row],[Fecha de Pago]], "mmm"))</f>
        <v/>
      </c>
      <c r="S785" s="12" t="str">
        <f>IF(promesas[[#This Row],[Fecha  promesa de pago]]="", "", TEXT(promesas[[#This Row],[Fecha  promesa de pago]], "mmm"))</f>
        <v/>
      </c>
      <c r="T785" s="13" t="str">
        <f>IF(promesas[[#This Row],[Fecha de Pago]]="", "", TEXT(promesas[[#This Row],[Fecha de Pago]], "dd/mmm"))</f>
        <v/>
      </c>
      <c r="U785" s="13" t="str">
        <f>IF(promesas[[#This Row],[Fecha  promesa de pago]]="", "", TEXT(promesas[[#This Row],[Fecha  promesa de pago]], "dd/mmm"))</f>
        <v/>
      </c>
      <c r="V785" s="14" t="str">
        <f>IF(LEN(TRIM(promesas[[#This Row],[Fecha  promesa de pago]]))&gt;0,1,"")</f>
        <v/>
      </c>
      <c r="W785" s="14" t="str">
        <f>IF(LEN(TRIM(promesas[[#This Row],[Fecha de Pago]]))&gt;0,1,"")</f>
        <v/>
      </c>
    </row>
    <row r="786" spans="1:23" ht="15.75" customHeight="1" x14ac:dyDescent="0.25">
      <c r="A786" s="11" t="str">
        <f>TEXT(promesas[[#This Row],[Marca temporal]],"dd/mmm")</f>
        <v>18/may</v>
      </c>
      <c r="B786" s="189">
        <v>46160.71192804398</v>
      </c>
      <c r="C786" s="190" t="s">
        <v>1897</v>
      </c>
      <c r="D786" s="190">
        <v>67943025</v>
      </c>
      <c r="E786" s="191">
        <v>355384590000</v>
      </c>
      <c r="F786" s="190" t="s">
        <v>5440</v>
      </c>
      <c r="G786" s="190" t="s">
        <v>1886</v>
      </c>
      <c r="H786" s="192" t="s">
        <v>1883</v>
      </c>
      <c r="I786" s="193" t="s">
        <v>1893</v>
      </c>
      <c r="J786" s="198"/>
      <c r="K786"/>
      <c r="L786" s="194"/>
      <c r="M786" s="159" t="s">
        <v>1885</v>
      </c>
      <c r="N786"/>
      <c r="O786" s="194"/>
      <c r="P786" t="s">
        <v>261</v>
      </c>
      <c r="Q786" s="192"/>
      <c r="R786" s="199" t="str">
        <f>IF(promesas[[#This Row],[Fecha de Pago]]="", "", TEXT(promesas[[#This Row],[Fecha de Pago]], "mmm"))</f>
        <v/>
      </c>
      <c r="S786" s="12" t="str">
        <f>IF(promesas[[#This Row],[Fecha  promesa de pago]]="", "", TEXT(promesas[[#This Row],[Fecha  promesa de pago]], "mmm"))</f>
        <v/>
      </c>
      <c r="T786" s="13" t="str">
        <f>IF(promesas[[#This Row],[Fecha de Pago]]="", "", TEXT(promesas[[#This Row],[Fecha de Pago]], "dd/mmm"))</f>
        <v/>
      </c>
      <c r="U786" s="13" t="str">
        <f>IF(promesas[[#This Row],[Fecha  promesa de pago]]="", "", TEXT(promesas[[#This Row],[Fecha  promesa de pago]], "dd/mmm"))</f>
        <v/>
      </c>
      <c r="V786" s="14" t="str">
        <f>IF(LEN(TRIM(promesas[[#This Row],[Fecha  promesa de pago]]))&gt;0,1,"")</f>
        <v/>
      </c>
      <c r="W786" s="14" t="str">
        <f>IF(LEN(TRIM(promesas[[#This Row],[Fecha de Pago]]))&gt;0,1,"")</f>
        <v/>
      </c>
    </row>
    <row r="787" spans="1:23" ht="15.75" customHeight="1" x14ac:dyDescent="0.25">
      <c r="A787" s="11" t="str">
        <f>TEXT(promesas[[#This Row],[Marca temporal]],"dd/mmm")</f>
        <v>18/may</v>
      </c>
      <c r="B787" s="189">
        <v>46160.727328391207</v>
      </c>
      <c r="C787" s="190" t="s">
        <v>1897</v>
      </c>
      <c r="D787" s="190">
        <v>66619538</v>
      </c>
      <c r="E787" s="191">
        <v>208008280000</v>
      </c>
      <c r="F787" s="190" t="s">
        <v>5220</v>
      </c>
      <c r="G787" s="190" t="s">
        <v>1886</v>
      </c>
      <c r="H787" s="192" t="s">
        <v>1883</v>
      </c>
      <c r="I787" s="193" t="s">
        <v>1884</v>
      </c>
      <c r="J787" s="198"/>
      <c r="K787" s="161">
        <v>46161</v>
      </c>
      <c r="L787" s="169">
        <v>15</v>
      </c>
      <c r="M787" s="159" t="s">
        <v>1885</v>
      </c>
      <c r="N787"/>
      <c r="O787" s="194"/>
      <c r="P787" s="159" t="s">
        <v>66</v>
      </c>
      <c r="Q787" s="192"/>
      <c r="R787" s="199" t="str">
        <f>IF(promesas[[#This Row],[Fecha de Pago]]="", "", TEXT(promesas[[#This Row],[Fecha de Pago]], "mmm"))</f>
        <v/>
      </c>
      <c r="S787" s="12" t="str">
        <f>IF(promesas[[#This Row],[Fecha  promesa de pago]]="", "", TEXT(promesas[[#This Row],[Fecha  promesa de pago]], "mmm"))</f>
        <v>may</v>
      </c>
      <c r="T787" s="13" t="str">
        <f>IF(promesas[[#This Row],[Fecha de Pago]]="", "", TEXT(promesas[[#This Row],[Fecha de Pago]], "dd/mmm"))</f>
        <v/>
      </c>
      <c r="U787" s="13" t="str">
        <f>IF(promesas[[#This Row],[Fecha  promesa de pago]]="", "", TEXT(promesas[[#This Row],[Fecha  promesa de pago]], "dd/mmm"))</f>
        <v>19/may</v>
      </c>
      <c r="V787" s="14">
        <f>IF(LEN(TRIM(promesas[[#This Row],[Fecha  promesa de pago]]))&gt;0,1,"")</f>
        <v>1</v>
      </c>
      <c r="W787" s="14" t="str">
        <f>IF(LEN(TRIM(promesas[[#This Row],[Fecha de Pago]]))&gt;0,1,"")</f>
        <v/>
      </c>
    </row>
    <row r="788" spans="1:23" ht="15.75" customHeight="1" x14ac:dyDescent="0.25">
      <c r="A788" s="11" t="str">
        <f>TEXT(promesas[[#This Row],[Marca temporal]],"dd/mmm")</f>
        <v>18/may</v>
      </c>
      <c r="B788" s="189">
        <v>46160.728994884259</v>
      </c>
      <c r="C788" s="190" t="s">
        <v>1897</v>
      </c>
      <c r="D788" s="190">
        <v>67081870</v>
      </c>
      <c r="E788" s="191">
        <v>356385490000</v>
      </c>
      <c r="F788" s="190" t="s">
        <v>5274</v>
      </c>
      <c r="G788" s="190" t="s">
        <v>1886</v>
      </c>
      <c r="H788" s="192" t="s">
        <v>1883</v>
      </c>
      <c r="I788" s="193" t="s">
        <v>1895</v>
      </c>
      <c r="J788" s="198"/>
      <c r="K788"/>
      <c r="L788" s="194"/>
      <c r="M788" s="159" t="s">
        <v>1885</v>
      </c>
      <c r="N788"/>
      <c r="O788" s="194"/>
      <c r="P788" t="s">
        <v>261</v>
      </c>
      <c r="Q788" s="192"/>
      <c r="R788" s="199" t="str">
        <f>IF(promesas[[#This Row],[Fecha de Pago]]="", "", TEXT(promesas[[#This Row],[Fecha de Pago]], "mmm"))</f>
        <v/>
      </c>
      <c r="S788" s="12" t="str">
        <f>IF(promesas[[#This Row],[Fecha  promesa de pago]]="", "", TEXT(promesas[[#This Row],[Fecha  promesa de pago]], "mmm"))</f>
        <v/>
      </c>
      <c r="T788" s="13" t="str">
        <f>IF(promesas[[#This Row],[Fecha de Pago]]="", "", TEXT(promesas[[#This Row],[Fecha de Pago]], "dd/mmm"))</f>
        <v/>
      </c>
      <c r="U788" s="13" t="str">
        <f>IF(promesas[[#This Row],[Fecha  promesa de pago]]="", "", TEXT(promesas[[#This Row],[Fecha  promesa de pago]], "dd/mmm"))</f>
        <v/>
      </c>
      <c r="V788" s="14" t="str">
        <f>IF(LEN(TRIM(promesas[[#This Row],[Fecha  promesa de pago]]))&gt;0,1,"")</f>
        <v/>
      </c>
      <c r="W788" s="14" t="str">
        <f>IF(LEN(TRIM(promesas[[#This Row],[Fecha de Pago]]))&gt;0,1,"")</f>
        <v/>
      </c>
    </row>
    <row r="789" spans="1:23" ht="15.75" customHeight="1" x14ac:dyDescent="0.25">
      <c r="A789" s="11" t="str">
        <f>TEXT(promesas[[#This Row],[Marca temporal]],"dd/mmm")</f>
        <v>18/may</v>
      </c>
      <c r="B789" s="189">
        <v>46160.730159050931</v>
      </c>
      <c r="C789" s="190" t="s">
        <v>1897</v>
      </c>
      <c r="D789" s="190">
        <v>67091518</v>
      </c>
      <c r="E789" s="191">
        <v>348413180000</v>
      </c>
      <c r="F789" s="190" t="s">
        <v>4092</v>
      </c>
      <c r="G789" s="190" t="s">
        <v>1886</v>
      </c>
      <c r="H789" s="192" t="s">
        <v>1883</v>
      </c>
      <c r="I789" s="193" t="s">
        <v>1896</v>
      </c>
      <c r="J789" s="198"/>
      <c r="K789"/>
      <c r="L789" s="194"/>
      <c r="M789" s="159" t="s">
        <v>1885</v>
      </c>
      <c r="N789"/>
      <c r="O789" s="194"/>
      <c r="P789" t="s">
        <v>261</v>
      </c>
      <c r="Q789" s="192"/>
      <c r="R789" s="199" t="str">
        <f>IF(promesas[[#This Row],[Fecha de Pago]]="", "", TEXT(promesas[[#This Row],[Fecha de Pago]], "mmm"))</f>
        <v/>
      </c>
      <c r="S789" s="12" t="str">
        <f>IF(promesas[[#This Row],[Fecha  promesa de pago]]="", "", TEXT(promesas[[#This Row],[Fecha  promesa de pago]], "mmm"))</f>
        <v/>
      </c>
      <c r="T789" s="13" t="str">
        <f>IF(promesas[[#This Row],[Fecha de Pago]]="", "", TEXT(promesas[[#This Row],[Fecha de Pago]], "dd/mmm"))</f>
        <v/>
      </c>
      <c r="U789" s="13" t="str">
        <f>IF(promesas[[#This Row],[Fecha  promesa de pago]]="", "", TEXT(promesas[[#This Row],[Fecha  promesa de pago]], "dd/mmm"))</f>
        <v/>
      </c>
      <c r="V789" s="14" t="str">
        <f>IF(LEN(TRIM(promesas[[#This Row],[Fecha  promesa de pago]]))&gt;0,1,"")</f>
        <v/>
      </c>
      <c r="W789" s="14" t="str">
        <f>IF(LEN(TRIM(promesas[[#This Row],[Fecha de Pago]]))&gt;0,1,"")</f>
        <v/>
      </c>
    </row>
    <row r="790" spans="1:23" ht="15.75" customHeight="1" x14ac:dyDescent="0.25">
      <c r="A790" s="11" t="str">
        <f>TEXT(promesas[[#This Row],[Marca temporal]],"dd/mmm")</f>
        <v>18/may</v>
      </c>
      <c r="B790" s="189">
        <v>46160.732320243056</v>
      </c>
      <c r="C790" s="190" t="s">
        <v>1897</v>
      </c>
      <c r="D790" s="190">
        <v>67131544</v>
      </c>
      <c r="E790" s="191">
        <v>198066980000</v>
      </c>
      <c r="F790" s="190" t="s">
        <v>5287</v>
      </c>
      <c r="G790" s="190" t="s">
        <v>1886</v>
      </c>
      <c r="H790" s="192" t="s">
        <v>1883</v>
      </c>
      <c r="I790" s="193" t="s">
        <v>1892</v>
      </c>
      <c r="J790" s="198"/>
      <c r="K790"/>
      <c r="L790" s="194"/>
      <c r="M790" s="159" t="s">
        <v>1885</v>
      </c>
      <c r="N790"/>
      <c r="O790" s="194"/>
      <c r="P790" s="159" t="s">
        <v>66</v>
      </c>
      <c r="Q790" s="192"/>
      <c r="R790" s="199" t="str">
        <f>IF(promesas[[#This Row],[Fecha de Pago]]="", "", TEXT(promesas[[#This Row],[Fecha de Pago]], "mmm"))</f>
        <v/>
      </c>
      <c r="S790" s="12" t="str">
        <f>IF(promesas[[#This Row],[Fecha  promesa de pago]]="", "", TEXT(promesas[[#This Row],[Fecha  promesa de pago]], "mmm"))</f>
        <v/>
      </c>
      <c r="T790" s="13" t="str">
        <f>IF(promesas[[#This Row],[Fecha de Pago]]="", "", TEXT(promesas[[#This Row],[Fecha de Pago]], "dd/mmm"))</f>
        <v/>
      </c>
      <c r="U790" s="13" t="str">
        <f>IF(promesas[[#This Row],[Fecha  promesa de pago]]="", "", TEXT(promesas[[#This Row],[Fecha  promesa de pago]], "dd/mmm"))</f>
        <v/>
      </c>
      <c r="V790" s="14" t="str">
        <f>IF(LEN(TRIM(promesas[[#This Row],[Fecha  promesa de pago]]))&gt;0,1,"")</f>
        <v/>
      </c>
      <c r="W790" s="14" t="str">
        <f>IF(LEN(TRIM(promesas[[#This Row],[Fecha de Pago]]))&gt;0,1,"")</f>
        <v/>
      </c>
    </row>
    <row r="791" spans="1:23" ht="15.75" customHeight="1" x14ac:dyDescent="0.25">
      <c r="A791" s="11" t="str">
        <f>TEXT(promesas[[#This Row],[Marca temporal]],"dd/mmm")</f>
        <v>18/may</v>
      </c>
      <c r="B791" s="189">
        <v>46160.733702754631</v>
      </c>
      <c r="C791" s="190" t="s">
        <v>1897</v>
      </c>
      <c r="D791" s="190">
        <v>67147458</v>
      </c>
      <c r="E791" s="191">
        <v>362019070000</v>
      </c>
      <c r="F791" s="190" t="s">
        <v>5293</v>
      </c>
      <c r="G791" s="190" t="s">
        <v>1886</v>
      </c>
      <c r="H791" s="192" t="s">
        <v>1883</v>
      </c>
      <c r="I791" s="193" t="s">
        <v>1893</v>
      </c>
      <c r="J791" s="198"/>
      <c r="K791"/>
      <c r="L791" s="194"/>
      <c r="M791" s="159" t="s">
        <v>1885</v>
      </c>
      <c r="N791"/>
      <c r="O791" s="194"/>
      <c r="P791" t="s">
        <v>261</v>
      </c>
      <c r="Q791" s="192"/>
      <c r="R791" s="199" t="str">
        <f>IF(promesas[[#This Row],[Fecha de Pago]]="", "", TEXT(promesas[[#This Row],[Fecha de Pago]], "mmm"))</f>
        <v/>
      </c>
      <c r="S791" s="12" t="str">
        <f>IF(promesas[[#This Row],[Fecha  promesa de pago]]="", "", TEXT(promesas[[#This Row],[Fecha  promesa de pago]], "mmm"))</f>
        <v/>
      </c>
      <c r="T791" s="13" t="str">
        <f>IF(promesas[[#This Row],[Fecha de Pago]]="", "", TEXT(promesas[[#This Row],[Fecha de Pago]], "dd/mmm"))</f>
        <v/>
      </c>
      <c r="U791" s="13" t="str">
        <f>IF(promesas[[#This Row],[Fecha  promesa de pago]]="", "", TEXT(promesas[[#This Row],[Fecha  promesa de pago]], "dd/mmm"))</f>
        <v/>
      </c>
      <c r="V791" s="14" t="str">
        <f>IF(LEN(TRIM(promesas[[#This Row],[Fecha  promesa de pago]]))&gt;0,1,"")</f>
        <v/>
      </c>
      <c r="W791" s="14" t="str">
        <f>IF(LEN(TRIM(promesas[[#This Row],[Fecha de Pago]]))&gt;0,1,"")</f>
        <v/>
      </c>
    </row>
    <row r="792" spans="1:23" ht="15.75" customHeight="1" x14ac:dyDescent="0.25">
      <c r="A792" s="11" t="str">
        <f>TEXT(promesas[[#This Row],[Marca temporal]],"dd/mmm")</f>
        <v>18/may</v>
      </c>
      <c r="B792" s="189">
        <v>46160.744170659724</v>
      </c>
      <c r="C792" s="190" t="s">
        <v>1897</v>
      </c>
      <c r="D792" s="190">
        <v>67158965</v>
      </c>
      <c r="E792" s="191">
        <v>362055490000</v>
      </c>
      <c r="F792" s="190" t="s">
        <v>5295</v>
      </c>
      <c r="G792" s="190" t="s">
        <v>1886</v>
      </c>
      <c r="H792" s="192" t="s">
        <v>1883</v>
      </c>
      <c r="I792" s="193" t="s">
        <v>1884</v>
      </c>
      <c r="J792" s="198"/>
      <c r="K792" s="161">
        <v>46172</v>
      </c>
      <c r="L792" s="169">
        <v>91.32</v>
      </c>
      <c r="M792" s="159" t="s">
        <v>1885</v>
      </c>
      <c r="N792"/>
      <c r="O792" s="194"/>
      <c r="P792" s="159" t="s">
        <v>66</v>
      </c>
      <c r="Q792" s="192"/>
      <c r="R792" s="199" t="str">
        <f>IF(promesas[[#This Row],[Fecha de Pago]]="", "", TEXT(promesas[[#This Row],[Fecha de Pago]], "mmm"))</f>
        <v/>
      </c>
      <c r="S792" s="12" t="str">
        <f>IF(promesas[[#This Row],[Fecha  promesa de pago]]="", "", TEXT(promesas[[#This Row],[Fecha  promesa de pago]], "mmm"))</f>
        <v>may</v>
      </c>
      <c r="T792" s="13" t="str">
        <f>IF(promesas[[#This Row],[Fecha de Pago]]="", "", TEXT(promesas[[#This Row],[Fecha de Pago]], "dd/mmm"))</f>
        <v/>
      </c>
      <c r="U792" s="13" t="str">
        <f>IF(promesas[[#This Row],[Fecha  promesa de pago]]="", "", TEXT(promesas[[#This Row],[Fecha  promesa de pago]], "dd/mmm"))</f>
        <v>30/may</v>
      </c>
      <c r="V792" s="14">
        <f>IF(LEN(TRIM(promesas[[#This Row],[Fecha  promesa de pago]]))&gt;0,1,"")</f>
        <v>1</v>
      </c>
      <c r="W792" s="14" t="str">
        <f>IF(LEN(TRIM(promesas[[#This Row],[Fecha de Pago]]))&gt;0,1,"")</f>
        <v/>
      </c>
    </row>
    <row r="793" spans="1:23" ht="15.75" customHeight="1" x14ac:dyDescent="0.25">
      <c r="A793" s="11" t="str">
        <f>TEXT(promesas[[#This Row],[Marca temporal]],"dd/mmm")</f>
        <v>18/may</v>
      </c>
      <c r="B793" s="189">
        <v>46160.746556493061</v>
      </c>
      <c r="C793" s="190" t="s">
        <v>1897</v>
      </c>
      <c r="D793" s="190">
        <v>67204484</v>
      </c>
      <c r="E793" s="191">
        <v>366057790000</v>
      </c>
      <c r="F793" s="190" t="s">
        <v>5305</v>
      </c>
      <c r="G793" s="190" t="s">
        <v>1886</v>
      </c>
      <c r="H793" s="192" t="s">
        <v>1883</v>
      </c>
      <c r="I793" s="193" t="s">
        <v>1895</v>
      </c>
      <c r="J793" s="198"/>
      <c r="K793"/>
      <c r="L793" s="194"/>
      <c r="M793" s="159" t="s">
        <v>1885</v>
      </c>
      <c r="N793"/>
      <c r="O793" s="194"/>
      <c r="P793" t="s">
        <v>261</v>
      </c>
      <c r="Q793" s="192"/>
      <c r="R793" s="199" t="str">
        <f>IF(promesas[[#This Row],[Fecha de Pago]]="", "", TEXT(promesas[[#This Row],[Fecha de Pago]], "mmm"))</f>
        <v/>
      </c>
      <c r="S793" s="12" t="str">
        <f>IF(promesas[[#This Row],[Fecha  promesa de pago]]="", "", TEXT(promesas[[#This Row],[Fecha  promesa de pago]], "mmm"))</f>
        <v/>
      </c>
      <c r="T793" s="13" t="str">
        <f>IF(promesas[[#This Row],[Fecha de Pago]]="", "", TEXT(promesas[[#This Row],[Fecha de Pago]], "dd/mmm"))</f>
        <v/>
      </c>
      <c r="U793" s="13" t="str">
        <f>IF(promesas[[#This Row],[Fecha  promesa de pago]]="", "", TEXT(promesas[[#This Row],[Fecha  promesa de pago]], "dd/mmm"))</f>
        <v/>
      </c>
      <c r="V793" s="14" t="str">
        <f>IF(LEN(TRIM(promesas[[#This Row],[Fecha  promesa de pago]]))&gt;0,1,"")</f>
        <v/>
      </c>
      <c r="W793" s="14" t="str">
        <f>IF(LEN(TRIM(promesas[[#This Row],[Fecha de Pago]]))&gt;0,1,"")</f>
        <v/>
      </c>
    </row>
    <row r="794" spans="1:23" ht="15.75" customHeight="1" x14ac:dyDescent="0.25">
      <c r="A794" s="11" t="str">
        <f>TEXT(promesas[[#This Row],[Marca temporal]],"dd/mmm")</f>
        <v>18/may</v>
      </c>
      <c r="B794" s="189">
        <v>46160.748235173611</v>
      </c>
      <c r="C794" s="190" t="s">
        <v>1897</v>
      </c>
      <c r="D794" s="190">
        <v>67241317</v>
      </c>
      <c r="E794" s="191">
        <v>368080310000</v>
      </c>
      <c r="F794" s="190" t="s">
        <v>5319</v>
      </c>
      <c r="G794" s="190" t="s">
        <v>1886</v>
      </c>
      <c r="H794" s="192" t="s">
        <v>1883</v>
      </c>
      <c r="I794" s="193" t="s">
        <v>1893</v>
      </c>
      <c r="J794" s="198"/>
      <c r="K794"/>
      <c r="L794" s="194"/>
      <c r="M794" s="159" t="s">
        <v>1885</v>
      </c>
      <c r="N794"/>
      <c r="O794" s="194"/>
      <c r="P794" s="159" t="s">
        <v>66</v>
      </c>
      <c r="Q794" s="192"/>
      <c r="R794" s="199" t="str">
        <f>IF(promesas[[#This Row],[Fecha de Pago]]="", "", TEXT(promesas[[#This Row],[Fecha de Pago]], "mmm"))</f>
        <v/>
      </c>
      <c r="S794" s="12" t="str">
        <f>IF(promesas[[#This Row],[Fecha  promesa de pago]]="", "", TEXT(promesas[[#This Row],[Fecha  promesa de pago]], "mmm"))</f>
        <v/>
      </c>
      <c r="T794" s="13" t="str">
        <f>IF(promesas[[#This Row],[Fecha de Pago]]="", "", TEXT(promesas[[#This Row],[Fecha de Pago]], "dd/mmm"))</f>
        <v/>
      </c>
      <c r="U794" s="13" t="str">
        <f>IF(promesas[[#This Row],[Fecha  promesa de pago]]="", "", TEXT(promesas[[#This Row],[Fecha  promesa de pago]], "dd/mmm"))</f>
        <v/>
      </c>
      <c r="V794" s="14" t="str">
        <f>IF(LEN(TRIM(promesas[[#This Row],[Fecha  promesa de pago]]))&gt;0,1,"")</f>
        <v/>
      </c>
      <c r="W794" s="14" t="str">
        <f>IF(LEN(TRIM(promesas[[#This Row],[Fecha de Pago]]))&gt;0,1,"")</f>
        <v/>
      </c>
    </row>
    <row r="795" spans="1:23" ht="15.75" customHeight="1" x14ac:dyDescent="0.25">
      <c r="A795" s="11" t="str">
        <f>TEXT(promesas[[#This Row],[Marca temporal]],"dd/mmm")</f>
        <v>18/may</v>
      </c>
      <c r="B795" s="189">
        <v>46160.750865046299</v>
      </c>
      <c r="C795" s="190" t="s">
        <v>1897</v>
      </c>
      <c r="D795" s="190">
        <v>67255071</v>
      </c>
      <c r="E795" s="191">
        <v>361015950000</v>
      </c>
      <c r="F795" s="190" t="s">
        <v>5325</v>
      </c>
      <c r="G795" s="190" t="s">
        <v>1886</v>
      </c>
      <c r="H795" s="192" t="s">
        <v>1883</v>
      </c>
      <c r="I795" s="193" t="s">
        <v>1893</v>
      </c>
      <c r="J795" s="198"/>
      <c r="K795"/>
      <c r="L795" s="194"/>
      <c r="M795" s="159" t="s">
        <v>1885</v>
      </c>
      <c r="N795"/>
      <c r="O795" s="194"/>
      <c r="P795" t="s">
        <v>261</v>
      </c>
      <c r="Q795" s="192"/>
      <c r="R795" s="199" t="str">
        <f>IF(promesas[[#This Row],[Fecha de Pago]]="", "", TEXT(promesas[[#This Row],[Fecha de Pago]], "mmm"))</f>
        <v/>
      </c>
      <c r="S795" s="12" t="str">
        <f>IF(promesas[[#This Row],[Fecha  promesa de pago]]="", "", TEXT(promesas[[#This Row],[Fecha  promesa de pago]], "mmm"))</f>
        <v/>
      </c>
      <c r="T795" s="13" t="str">
        <f>IF(promesas[[#This Row],[Fecha de Pago]]="", "", TEXT(promesas[[#This Row],[Fecha de Pago]], "dd/mmm"))</f>
        <v/>
      </c>
      <c r="U795" s="13" t="str">
        <f>IF(promesas[[#This Row],[Fecha  promesa de pago]]="", "", TEXT(promesas[[#This Row],[Fecha  promesa de pago]], "dd/mmm"))</f>
        <v/>
      </c>
      <c r="V795" s="14" t="str">
        <f>IF(LEN(TRIM(promesas[[#This Row],[Fecha  promesa de pago]]))&gt;0,1,"")</f>
        <v/>
      </c>
      <c r="W795" s="14" t="str">
        <f>IF(LEN(TRIM(promesas[[#This Row],[Fecha de Pago]]))&gt;0,1,"")</f>
        <v/>
      </c>
    </row>
    <row r="796" spans="1:23" ht="15.75" customHeight="1" x14ac:dyDescent="0.25">
      <c r="A796" s="11" t="str">
        <f>TEXT(promesas[[#This Row],[Marca temporal]],"dd/mmm")</f>
        <v>18/may</v>
      </c>
      <c r="B796" s="189">
        <v>46160.752901157408</v>
      </c>
      <c r="C796" s="190" t="s">
        <v>1897</v>
      </c>
      <c r="D796" s="190">
        <v>67260264</v>
      </c>
      <c r="E796" s="191">
        <v>363070630000</v>
      </c>
      <c r="F796" s="190" t="s">
        <v>5327</v>
      </c>
      <c r="G796" s="190" t="s">
        <v>1886</v>
      </c>
      <c r="H796" s="192" t="s">
        <v>16</v>
      </c>
      <c r="I796" s="193" t="s">
        <v>1887</v>
      </c>
      <c r="J796" s="198"/>
      <c r="K796"/>
      <c r="L796" s="194"/>
      <c r="M796" s="159" t="s">
        <v>1885</v>
      </c>
      <c r="N796"/>
      <c r="O796" s="194"/>
      <c r="P796" s="159" t="s">
        <v>66</v>
      </c>
      <c r="Q796" s="192"/>
      <c r="R796" s="199" t="str">
        <f>IF(promesas[[#This Row],[Fecha de Pago]]="", "", TEXT(promesas[[#This Row],[Fecha de Pago]], "mmm"))</f>
        <v/>
      </c>
      <c r="S796" s="12" t="str">
        <f>IF(promesas[[#This Row],[Fecha  promesa de pago]]="", "", TEXT(promesas[[#This Row],[Fecha  promesa de pago]], "mmm"))</f>
        <v/>
      </c>
      <c r="T796" s="13" t="str">
        <f>IF(promesas[[#This Row],[Fecha de Pago]]="", "", TEXT(promesas[[#This Row],[Fecha de Pago]], "dd/mmm"))</f>
        <v/>
      </c>
      <c r="U796" s="13" t="str">
        <f>IF(promesas[[#This Row],[Fecha  promesa de pago]]="", "", TEXT(promesas[[#This Row],[Fecha  promesa de pago]], "dd/mmm"))</f>
        <v/>
      </c>
      <c r="V796" s="14" t="str">
        <f>IF(LEN(TRIM(promesas[[#This Row],[Fecha  promesa de pago]]))&gt;0,1,"")</f>
        <v/>
      </c>
      <c r="W796" s="14" t="str">
        <f>IF(LEN(TRIM(promesas[[#This Row],[Fecha de Pago]]))&gt;0,1,"")</f>
        <v/>
      </c>
    </row>
    <row r="797" spans="1:23" ht="15.75" customHeight="1" x14ac:dyDescent="0.25">
      <c r="A797" s="11" t="str">
        <f>TEXT(promesas[[#This Row],[Marca temporal]],"dd/mmm")</f>
        <v>18/may</v>
      </c>
      <c r="B797" s="189">
        <v>46160.753861979167</v>
      </c>
      <c r="C797" s="190" t="s">
        <v>1897</v>
      </c>
      <c r="D797" s="190">
        <v>65092300</v>
      </c>
      <c r="E797" s="191">
        <v>366093870000</v>
      </c>
      <c r="F797" s="190" t="s">
        <v>5016</v>
      </c>
      <c r="G797" s="190" t="s">
        <v>1886</v>
      </c>
      <c r="H797" s="192" t="s">
        <v>1883</v>
      </c>
      <c r="I797" s="193" t="s">
        <v>1894</v>
      </c>
      <c r="J797" s="198"/>
      <c r="K797"/>
      <c r="L797" s="194"/>
      <c r="M797" s="159" t="s">
        <v>1885</v>
      </c>
      <c r="N797"/>
      <c r="O797" s="194"/>
      <c r="P797" s="159" t="s">
        <v>66</v>
      </c>
      <c r="Q797" s="192"/>
      <c r="R797" s="199" t="str">
        <f>IF(promesas[[#This Row],[Fecha de Pago]]="", "", TEXT(promesas[[#This Row],[Fecha de Pago]], "mmm"))</f>
        <v/>
      </c>
      <c r="S797" s="12" t="str">
        <f>IF(promesas[[#This Row],[Fecha  promesa de pago]]="", "", TEXT(promesas[[#This Row],[Fecha  promesa de pago]], "mmm"))</f>
        <v/>
      </c>
      <c r="T797" s="13" t="str">
        <f>IF(promesas[[#This Row],[Fecha de Pago]]="", "", TEXT(promesas[[#This Row],[Fecha de Pago]], "dd/mmm"))</f>
        <v/>
      </c>
      <c r="U797" s="13" t="str">
        <f>IF(promesas[[#This Row],[Fecha  promesa de pago]]="", "", TEXT(promesas[[#This Row],[Fecha  promesa de pago]], "dd/mmm"))</f>
        <v/>
      </c>
      <c r="V797" s="14" t="str">
        <f>IF(LEN(TRIM(promesas[[#This Row],[Fecha  promesa de pago]]))&gt;0,1,"")</f>
        <v/>
      </c>
      <c r="W797" s="14" t="str">
        <f>IF(LEN(TRIM(promesas[[#This Row],[Fecha de Pago]]))&gt;0,1,"")</f>
        <v/>
      </c>
    </row>
    <row r="798" spans="1:23" ht="15.75" customHeight="1" x14ac:dyDescent="0.25">
      <c r="A798" s="11" t="str">
        <f>TEXT(promesas[[#This Row],[Marca temporal]],"dd/mmm")</f>
        <v>18/may</v>
      </c>
      <c r="B798" s="189">
        <v>46160.75518028935</v>
      </c>
      <c r="C798" s="190" t="s">
        <v>1897</v>
      </c>
      <c r="D798" s="190">
        <v>67305133</v>
      </c>
      <c r="E798" s="191">
        <v>369079060000</v>
      </c>
      <c r="F798" s="190" t="s">
        <v>5333</v>
      </c>
      <c r="G798" s="190" t="s">
        <v>1886</v>
      </c>
      <c r="H798" s="192" t="s">
        <v>1883</v>
      </c>
      <c r="I798" s="193" t="s">
        <v>1887</v>
      </c>
      <c r="J798" s="198"/>
      <c r="K798"/>
      <c r="L798" s="194"/>
      <c r="M798" s="159" t="s">
        <v>1885</v>
      </c>
      <c r="N798"/>
      <c r="O798" s="194"/>
      <c r="P798" s="159" t="s">
        <v>66</v>
      </c>
      <c r="Q798" s="192"/>
      <c r="R798" s="199" t="str">
        <f>IF(promesas[[#This Row],[Fecha de Pago]]="", "", TEXT(promesas[[#This Row],[Fecha de Pago]], "mmm"))</f>
        <v/>
      </c>
      <c r="S798" s="12" t="str">
        <f>IF(promesas[[#This Row],[Fecha  promesa de pago]]="", "", TEXT(promesas[[#This Row],[Fecha  promesa de pago]], "mmm"))</f>
        <v/>
      </c>
      <c r="T798" s="13" t="str">
        <f>IF(promesas[[#This Row],[Fecha de Pago]]="", "", TEXT(promesas[[#This Row],[Fecha de Pago]], "dd/mmm"))</f>
        <v/>
      </c>
      <c r="U798" s="13" t="str">
        <f>IF(promesas[[#This Row],[Fecha  promesa de pago]]="", "", TEXT(promesas[[#This Row],[Fecha  promesa de pago]], "dd/mmm"))</f>
        <v/>
      </c>
      <c r="V798" s="14" t="str">
        <f>IF(LEN(TRIM(promesas[[#This Row],[Fecha  promesa de pago]]))&gt;0,1,"")</f>
        <v/>
      </c>
      <c r="W798" s="14" t="str">
        <f>IF(LEN(TRIM(promesas[[#This Row],[Fecha de Pago]]))&gt;0,1,"")</f>
        <v/>
      </c>
    </row>
    <row r="799" spans="1:23" ht="15.75" customHeight="1" x14ac:dyDescent="0.25">
      <c r="A799" s="11" t="str">
        <f>TEXT(promesas[[#This Row],[Marca temporal]],"dd/mmm")</f>
        <v>18/may</v>
      </c>
      <c r="B799" s="189">
        <v>46160.756973321761</v>
      </c>
      <c r="C799" s="190" t="s">
        <v>1897</v>
      </c>
      <c r="D799" s="190">
        <v>67323047</v>
      </c>
      <c r="E799" s="191">
        <v>369041900000</v>
      </c>
      <c r="F799" s="190" t="s">
        <v>4111</v>
      </c>
      <c r="G799" s="190" t="s">
        <v>1886</v>
      </c>
      <c r="H799" s="192" t="s">
        <v>1883</v>
      </c>
      <c r="I799" s="193" t="s">
        <v>1887</v>
      </c>
      <c r="J799" s="198"/>
      <c r="K799"/>
      <c r="L799" s="194"/>
      <c r="M799" s="159" t="s">
        <v>1885</v>
      </c>
      <c r="N799"/>
      <c r="O799" s="194"/>
      <c r="P799" s="159" t="s">
        <v>66</v>
      </c>
      <c r="Q799" s="192"/>
      <c r="R799" s="199" t="str">
        <f>IF(promesas[[#This Row],[Fecha de Pago]]="", "", TEXT(promesas[[#This Row],[Fecha de Pago]], "mmm"))</f>
        <v/>
      </c>
      <c r="S799" s="12" t="str">
        <f>IF(promesas[[#This Row],[Fecha  promesa de pago]]="", "", TEXT(promesas[[#This Row],[Fecha  promesa de pago]], "mmm"))</f>
        <v/>
      </c>
      <c r="T799" s="13" t="str">
        <f>IF(promesas[[#This Row],[Fecha de Pago]]="", "", TEXT(promesas[[#This Row],[Fecha de Pago]], "dd/mmm"))</f>
        <v/>
      </c>
      <c r="U799" s="13" t="str">
        <f>IF(promesas[[#This Row],[Fecha  promesa de pago]]="", "", TEXT(promesas[[#This Row],[Fecha  promesa de pago]], "dd/mmm"))</f>
        <v/>
      </c>
      <c r="V799" s="14" t="str">
        <f>IF(LEN(TRIM(promesas[[#This Row],[Fecha  promesa de pago]]))&gt;0,1,"")</f>
        <v/>
      </c>
      <c r="W799" s="14" t="str">
        <f>IF(LEN(TRIM(promesas[[#This Row],[Fecha de Pago]]))&gt;0,1,"")</f>
        <v/>
      </c>
    </row>
    <row r="800" spans="1:23" ht="15.75" customHeight="1" x14ac:dyDescent="0.25">
      <c r="A800" s="11" t="str">
        <f>TEXT(promesas[[#This Row],[Marca temporal]],"dd/mmm")</f>
        <v>19/may</v>
      </c>
      <c r="B800" s="189">
        <v>46161.379791284722</v>
      </c>
      <c r="C800" s="190" t="s">
        <v>1897</v>
      </c>
      <c r="D800" s="190">
        <v>67351722</v>
      </c>
      <c r="E800" s="191">
        <v>351374740000</v>
      </c>
      <c r="F800" s="190" t="s">
        <v>3845</v>
      </c>
      <c r="G800" s="190" t="s">
        <v>1886</v>
      </c>
      <c r="H800" s="192" t="s">
        <v>1883</v>
      </c>
      <c r="I800" s="193" t="s">
        <v>1892</v>
      </c>
      <c r="J800" s="198"/>
      <c r="K800"/>
      <c r="L800" s="194"/>
      <c r="M800" s="159" t="s">
        <v>1885</v>
      </c>
      <c r="N800"/>
      <c r="O800" s="194"/>
      <c r="P800" s="159" t="s">
        <v>66</v>
      </c>
      <c r="Q800" s="192"/>
      <c r="R800" s="199" t="str">
        <f>IF(promesas[[#This Row],[Fecha de Pago]]="", "", TEXT(promesas[[#This Row],[Fecha de Pago]], "mmm"))</f>
        <v/>
      </c>
      <c r="S800" s="12" t="str">
        <f>IF(promesas[[#This Row],[Fecha  promesa de pago]]="", "", TEXT(promesas[[#This Row],[Fecha  promesa de pago]], "mmm"))</f>
        <v/>
      </c>
      <c r="T800" s="13" t="str">
        <f>IF(promesas[[#This Row],[Fecha de Pago]]="", "", TEXT(promesas[[#This Row],[Fecha de Pago]], "dd/mmm"))</f>
        <v/>
      </c>
      <c r="U800" s="13" t="str">
        <f>IF(promesas[[#This Row],[Fecha  promesa de pago]]="", "", TEXT(promesas[[#This Row],[Fecha  promesa de pago]], "dd/mmm"))</f>
        <v/>
      </c>
      <c r="V800" s="14" t="str">
        <f>IF(LEN(TRIM(promesas[[#This Row],[Fecha  promesa de pago]]))&gt;0,1,"")</f>
        <v/>
      </c>
      <c r="W800" s="14" t="str">
        <f>IF(LEN(TRIM(promesas[[#This Row],[Fecha de Pago]]))&gt;0,1,"")</f>
        <v/>
      </c>
    </row>
    <row r="801" spans="1:23" ht="15.75" customHeight="1" x14ac:dyDescent="0.25">
      <c r="A801" s="11" t="str">
        <f>TEXT(promesas[[#This Row],[Marca temporal]],"dd/mmm")</f>
        <v>19/may</v>
      </c>
      <c r="B801" s="189">
        <v>46161.384873530093</v>
      </c>
      <c r="C801" s="190" t="s">
        <v>1897</v>
      </c>
      <c r="D801" s="190">
        <v>67374223</v>
      </c>
      <c r="E801" s="191">
        <v>364055230000</v>
      </c>
      <c r="F801" s="190">
        <v>172881506</v>
      </c>
      <c r="G801" s="190" t="s">
        <v>1886</v>
      </c>
      <c r="H801" s="192" t="s">
        <v>1891</v>
      </c>
      <c r="I801" s="193" t="s">
        <v>1884</v>
      </c>
      <c r="J801" s="198"/>
      <c r="K801"/>
      <c r="L801" s="194"/>
      <c r="M801" s="159" t="s">
        <v>1885</v>
      </c>
      <c r="N801"/>
      <c r="O801" s="194"/>
      <c r="P801" s="159" t="s">
        <v>66</v>
      </c>
      <c r="Q801" s="192"/>
      <c r="R801" s="199" t="str">
        <f>IF(promesas[[#This Row],[Fecha de Pago]]="", "", TEXT(promesas[[#This Row],[Fecha de Pago]], "mmm"))</f>
        <v/>
      </c>
      <c r="S801" s="12" t="str">
        <f>IF(promesas[[#This Row],[Fecha  promesa de pago]]="", "", TEXT(promesas[[#This Row],[Fecha  promesa de pago]], "mmm"))</f>
        <v/>
      </c>
      <c r="T801" s="13" t="str">
        <f>IF(promesas[[#This Row],[Fecha de Pago]]="", "", TEXT(promesas[[#This Row],[Fecha de Pago]], "dd/mmm"))</f>
        <v/>
      </c>
      <c r="U801" s="13" t="str">
        <f>IF(promesas[[#This Row],[Fecha  promesa de pago]]="", "", TEXT(promesas[[#This Row],[Fecha  promesa de pago]], "dd/mmm"))</f>
        <v/>
      </c>
      <c r="V801" s="14" t="str">
        <f>IF(LEN(TRIM(promesas[[#This Row],[Fecha  promesa de pago]]))&gt;0,1,"")</f>
        <v/>
      </c>
      <c r="W801" s="14" t="str">
        <f>IF(LEN(TRIM(promesas[[#This Row],[Fecha de Pago]]))&gt;0,1,"")</f>
        <v/>
      </c>
    </row>
    <row r="802" spans="1:23" ht="15.75" customHeight="1" x14ac:dyDescent="0.25">
      <c r="A802" s="11" t="str">
        <f>TEXT(promesas[[#This Row],[Marca temporal]],"dd/mmm")</f>
        <v>19/may</v>
      </c>
      <c r="B802" s="189">
        <v>46161.388023043983</v>
      </c>
      <c r="C802" s="190" t="s">
        <v>1897</v>
      </c>
      <c r="D802" s="190">
        <v>67542007</v>
      </c>
      <c r="E802" s="191">
        <v>369039440000</v>
      </c>
      <c r="F802" s="190" t="s">
        <v>4105</v>
      </c>
      <c r="G802" s="190" t="s">
        <v>1886</v>
      </c>
      <c r="H802" s="192" t="s">
        <v>1883</v>
      </c>
      <c r="I802" s="193" t="s">
        <v>1893</v>
      </c>
      <c r="J802" s="198"/>
      <c r="K802"/>
      <c r="L802" s="194"/>
      <c r="M802" s="159" t="s">
        <v>1885</v>
      </c>
      <c r="N802"/>
      <c r="O802" s="194"/>
      <c r="P802" s="159" t="s">
        <v>66</v>
      </c>
      <c r="Q802" s="192"/>
      <c r="R802" s="199" t="str">
        <f>IF(promesas[[#This Row],[Fecha de Pago]]="", "", TEXT(promesas[[#This Row],[Fecha de Pago]], "mmm"))</f>
        <v/>
      </c>
      <c r="S802" s="12" t="str">
        <f>IF(promesas[[#This Row],[Fecha  promesa de pago]]="", "", TEXT(promesas[[#This Row],[Fecha  promesa de pago]], "mmm"))</f>
        <v/>
      </c>
      <c r="T802" s="13" t="str">
        <f>IF(promesas[[#This Row],[Fecha de Pago]]="", "", TEXT(promesas[[#This Row],[Fecha de Pago]], "dd/mmm"))</f>
        <v/>
      </c>
      <c r="U802" s="13" t="str">
        <f>IF(promesas[[#This Row],[Fecha  promesa de pago]]="", "", TEXT(promesas[[#This Row],[Fecha  promesa de pago]], "dd/mmm"))</f>
        <v/>
      </c>
      <c r="V802" s="14" t="str">
        <f>IF(LEN(TRIM(promesas[[#This Row],[Fecha  promesa de pago]]))&gt;0,1,"")</f>
        <v/>
      </c>
      <c r="W802" s="14" t="str">
        <f>IF(LEN(TRIM(promesas[[#This Row],[Fecha de Pago]]))&gt;0,1,"")</f>
        <v/>
      </c>
    </row>
    <row r="803" spans="1:23" ht="15.75" customHeight="1" x14ac:dyDescent="0.25">
      <c r="A803" s="11" t="str">
        <f>TEXT(promesas[[#This Row],[Marca temporal]],"dd/mmm")</f>
        <v>19/may</v>
      </c>
      <c r="B803" s="189">
        <v>46161.393458101855</v>
      </c>
      <c r="C803" s="190" t="s">
        <v>1897</v>
      </c>
      <c r="D803" s="190">
        <v>67560097</v>
      </c>
      <c r="E803" s="191">
        <v>365088000000</v>
      </c>
      <c r="F803" s="190" t="s">
        <v>5372</v>
      </c>
      <c r="G803" s="190" t="s">
        <v>1886</v>
      </c>
      <c r="H803" s="192" t="s">
        <v>1891</v>
      </c>
      <c r="I803" s="193" t="s">
        <v>1884</v>
      </c>
      <c r="J803" s="198"/>
      <c r="K803"/>
      <c r="L803" s="194"/>
      <c r="M803" s="159" t="s">
        <v>1885</v>
      </c>
      <c r="N803"/>
      <c r="O803" s="194"/>
      <c r="P803" s="159" t="s">
        <v>66</v>
      </c>
      <c r="Q803" s="192"/>
      <c r="R803" s="199" t="str">
        <f>IF(promesas[[#This Row],[Fecha de Pago]]="", "", TEXT(promesas[[#This Row],[Fecha de Pago]], "mmm"))</f>
        <v/>
      </c>
      <c r="S803" s="12" t="str">
        <f>IF(promesas[[#This Row],[Fecha  promesa de pago]]="", "", TEXT(promesas[[#This Row],[Fecha  promesa de pago]], "mmm"))</f>
        <v/>
      </c>
      <c r="T803" s="13" t="str">
        <f>IF(promesas[[#This Row],[Fecha de Pago]]="", "", TEXT(promesas[[#This Row],[Fecha de Pago]], "dd/mmm"))</f>
        <v/>
      </c>
      <c r="U803" s="13" t="str">
        <f>IF(promesas[[#This Row],[Fecha  promesa de pago]]="", "", TEXT(promesas[[#This Row],[Fecha  promesa de pago]], "dd/mmm"))</f>
        <v/>
      </c>
      <c r="V803" s="14" t="str">
        <f>IF(LEN(TRIM(promesas[[#This Row],[Fecha  promesa de pago]]))&gt;0,1,"")</f>
        <v/>
      </c>
      <c r="W803" s="14" t="str">
        <f>IF(LEN(TRIM(promesas[[#This Row],[Fecha de Pago]]))&gt;0,1,"")</f>
        <v/>
      </c>
    </row>
    <row r="804" spans="1:23" ht="15.75" customHeight="1" x14ac:dyDescent="0.25">
      <c r="A804" s="11" t="str">
        <f>TEXT(promesas[[#This Row],[Marca temporal]],"dd/mmm")</f>
        <v>19/may</v>
      </c>
      <c r="B804" s="189">
        <v>46161.398538344903</v>
      </c>
      <c r="C804" s="190" t="s">
        <v>1897</v>
      </c>
      <c r="D804" s="190">
        <v>67701108</v>
      </c>
      <c r="E804" s="191">
        <v>369020630000</v>
      </c>
      <c r="F804" s="190" t="s">
        <v>5393</v>
      </c>
      <c r="G804" s="190" t="s">
        <v>1886</v>
      </c>
      <c r="H804" s="192" t="s">
        <v>1883</v>
      </c>
      <c r="I804" s="193" t="s">
        <v>1887</v>
      </c>
      <c r="J804" s="198"/>
      <c r="K804"/>
      <c r="L804" s="194"/>
      <c r="M804" s="159" t="s">
        <v>1885</v>
      </c>
      <c r="N804"/>
      <c r="O804" s="194"/>
      <c r="P804" t="s">
        <v>261</v>
      </c>
      <c r="Q804" s="192"/>
      <c r="R804" s="199" t="str">
        <f>IF(promesas[[#This Row],[Fecha de Pago]]="", "", TEXT(promesas[[#This Row],[Fecha de Pago]], "mmm"))</f>
        <v/>
      </c>
      <c r="S804" s="12" t="str">
        <f>IF(promesas[[#This Row],[Fecha  promesa de pago]]="", "", TEXT(promesas[[#This Row],[Fecha  promesa de pago]], "mmm"))</f>
        <v/>
      </c>
      <c r="T804" s="13" t="str">
        <f>IF(promesas[[#This Row],[Fecha de Pago]]="", "", TEXT(promesas[[#This Row],[Fecha de Pago]], "dd/mmm"))</f>
        <v/>
      </c>
      <c r="U804" s="13" t="str">
        <f>IF(promesas[[#This Row],[Fecha  promesa de pago]]="", "", TEXT(promesas[[#This Row],[Fecha  promesa de pago]], "dd/mmm"))</f>
        <v/>
      </c>
      <c r="V804" s="14" t="str">
        <f>IF(LEN(TRIM(promesas[[#This Row],[Fecha  promesa de pago]]))&gt;0,1,"")</f>
        <v/>
      </c>
      <c r="W804" s="14" t="str">
        <f>IF(LEN(TRIM(promesas[[#This Row],[Fecha de Pago]]))&gt;0,1,"")</f>
        <v/>
      </c>
    </row>
    <row r="805" spans="1:23" ht="15.75" customHeight="1" x14ac:dyDescent="0.25">
      <c r="A805" s="11" t="str">
        <f>TEXT(promesas[[#This Row],[Marca temporal]],"dd/mmm")</f>
        <v>19/may</v>
      </c>
      <c r="B805" s="189">
        <v>46161.402141168983</v>
      </c>
      <c r="C805" s="190" t="s">
        <v>1897</v>
      </c>
      <c r="D805" s="190">
        <v>67868257</v>
      </c>
      <c r="E805" s="191">
        <v>349120800100</v>
      </c>
      <c r="F805" s="190" t="s">
        <v>5418</v>
      </c>
      <c r="G805" s="190" t="s">
        <v>1886</v>
      </c>
      <c r="H805" s="192" t="s">
        <v>1883</v>
      </c>
      <c r="I805" s="193" t="s">
        <v>1887</v>
      </c>
      <c r="J805" s="198"/>
      <c r="K805"/>
      <c r="L805" s="194"/>
      <c r="M805" s="159" t="s">
        <v>1885</v>
      </c>
      <c r="N805"/>
      <c r="O805" s="194"/>
      <c r="P805" s="159" t="s">
        <v>66</v>
      </c>
      <c r="Q805" s="192"/>
      <c r="R805" s="199" t="str">
        <f>IF(promesas[[#This Row],[Fecha de Pago]]="", "", TEXT(promesas[[#This Row],[Fecha de Pago]], "mmm"))</f>
        <v/>
      </c>
      <c r="S805" s="12" t="str">
        <f>IF(promesas[[#This Row],[Fecha  promesa de pago]]="", "", TEXT(promesas[[#This Row],[Fecha  promesa de pago]], "mmm"))</f>
        <v/>
      </c>
      <c r="T805" s="13" t="str">
        <f>IF(promesas[[#This Row],[Fecha de Pago]]="", "", TEXT(promesas[[#This Row],[Fecha de Pago]], "dd/mmm"))</f>
        <v/>
      </c>
      <c r="U805" s="13" t="str">
        <f>IF(promesas[[#This Row],[Fecha  promesa de pago]]="", "", TEXT(promesas[[#This Row],[Fecha  promesa de pago]], "dd/mmm"))</f>
        <v/>
      </c>
      <c r="V805" s="14" t="str">
        <f>IF(LEN(TRIM(promesas[[#This Row],[Fecha  promesa de pago]]))&gt;0,1,"")</f>
        <v/>
      </c>
      <c r="W805" s="14" t="str">
        <f>IF(LEN(TRIM(promesas[[#This Row],[Fecha de Pago]]))&gt;0,1,"")</f>
        <v/>
      </c>
    </row>
    <row r="806" spans="1:23" ht="15.75" customHeight="1" x14ac:dyDescent="0.25">
      <c r="A806" s="11" t="str">
        <f>TEXT(promesas[[#This Row],[Marca temporal]],"dd/mmm")</f>
        <v>19/may</v>
      </c>
      <c r="B806" s="189">
        <v>46161.403415011577</v>
      </c>
      <c r="C806" s="190" t="s">
        <v>1897</v>
      </c>
      <c r="D806" s="190">
        <v>67890543</v>
      </c>
      <c r="E806" s="191">
        <v>366051050000</v>
      </c>
      <c r="F806" s="190" t="s">
        <v>5430</v>
      </c>
      <c r="G806" s="190" t="s">
        <v>1886</v>
      </c>
      <c r="H806" s="192" t="s">
        <v>1883</v>
      </c>
      <c r="I806" s="193" t="s">
        <v>1887</v>
      </c>
      <c r="J806" s="198"/>
      <c r="K806"/>
      <c r="L806" s="194"/>
      <c r="M806" s="159" t="s">
        <v>1885</v>
      </c>
      <c r="N806"/>
      <c r="O806" s="194"/>
      <c r="P806" s="159" t="s">
        <v>66</v>
      </c>
      <c r="Q806" s="192"/>
      <c r="R806" s="199" t="str">
        <f>IF(promesas[[#This Row],[Fecha de Pago]]="", "", TEXT(promesas[[#This Row],[Fecha de Pago]], "mmm"))</f>
        <v/>
      </c>
      <c r="S806" s="12" t="str">
        <f>IF(promesas[[#This Row],[Fecha  promesa de pago]]="", "", TEXT(promesas[[#This Row],[Fecha  promesa de pago]], "mmm"))</f>
        <v/>
      </c>
      <c r="T806" s="13" t="str">
        <f>IF(promesas[[#This Row],[Fecha de Pago]]="", "", TEXT(promesas[[#This Row],[Fecha de Pago]], "dd/mmm"))</f>
        <v/>
      </c>
      <c r="U806" s="13" t="str">
        <f>IF(promesas[[#This Row],[Fecha  promesa de pago]]="", "", TEXT(promesas[[#This Row],[Fecha  promesa de pago]], "dd/mmm"))</f>
        <v/>
      </c>
      <c r="V806" s="14" t="str">
        <f>IF(LEN(TRIM(promesas[[#This Row],[Fecha  promesa de pago]]))&gt;0,1,"")</f>
        <v/>
      </c>
      <c r="W806" s="14" t="str">
        <f>IF(LEN(TRIM(promesas[[#This Row],[Fecha de Pago]]))&gt;0,1,"")</f>
        <v/>
      </c>
    </row>
    <row r="807" spans="1:23" ht="15.75" customHeight="1" x14ac:dyDescent="0.25">
      <c r="A807" s="11" t="str">
        <f>TEXT(promesas[[#This Row],[Marca temporal]],"dd/mmm")</f>
        <v>19/may</v>
      </c>
      <c r="B807" s="189">
        <v>46161.40424596065</v>
      </c>
      <c r="C807" s="190" t="s">
        <v>1897</v>
      </c>
      <c r="D807" s="190">
        <v>67895566</v>
      </c>
      <c r="E807" s="191">
        <v>351363700000</v>
      </c>
      <c r="F807" s="190" t="s">
        <v>3838</v>
      </c>
      <c r="G807" s="190" t="s">
        <v>1886</v>
      </c>
      <c r="H807" s="192" t="s">
        <v>1883</v>
      </c>
      <c r="I807" s="193" t="s">
        <v>1892</v>
      </c>
      <c r="J807" s="198"/>
      <c r="K807"/>
      <c r="L807" s="194"/>
      <c r="M807" s="159" t="s">
        <v>1885</v>
      </c>
      <c r="N807"/>
      <c r="O807" s="194"/>
      <c r="P807" s="159" t="s">
        <v>66</v>
      </c>
      <c r="Q807" s="192"/>
      <c r="R807" s="199" t="str">
        <f>IF(promesas[[#This Row],[Fecha de Pago]]="", "", TEXT(promesas[[#This Row],[Fecha de Pago]], "mmm"))</f>
        <v/>
      </c>
      <c r="S807" s="12" t="str">
        <f>IF(promesas[[#This Row],[Fecha  promesa de pago]]="", "", TEXT(promesas[[#This Row],[Fecha  promesa de pago]], "mmm"))</f>
        <v/>
      </c>
      <c r="T807" s="13" t="str">
        <f>IF(promesas[[#This Row],[Fecha de Pago]]="", "", TEXT(promesas[[#This Row],[Fecha de Pago]], "dd/mmm"))</f>
        <v/>
      </c>
      <c r="U807" s="13" t="str">
        <f>IF(promesas[[#This Row],[Fecha  promesa de pago]]="", "", TEXT(promesas[[#This Row],[Fecha  promesa de pago]], "dd/mmm"))</f>
        <v/>
      </c>
      <c r="V807" s="14" t="str">
        <f>IF(LEN(TRIM(promesas[[#This Row],[Fecha  promesa de pago]]))&gt;0,1,"")</f>
        <v/>
      </c>
      <c r="W807" s="14" t="str">
        <f>IF(LEN(TRIM(promesas[[#This Row],[Fecha de Pago]]))&gt;0,1,"")</f>
        <v/>
      </c>
    </row>
    <row r="808" spans="1:23" ht="15.75" customHeight="1" x14ac:dyDescent="0.25">
      <c r="A808" s="11" t="str">
        <f>TEXT(promesas[[#This Row],[Marca temporal]],"dd/mmm")</f>
        <v>19/may</v>
      </c>
      <c r="B808" s="189">
        <v>46161.405535254627</v>
      </c>
      <c r="C808" s="190" t="s">
        <v>1897</v>
      </c>
      <c r="D808" s="190">
        <v>67917670</v>
      </c>
      <c r="E808" s="191">
        <v>359378810000</v>
      </c>
      <c r="F808" s="190" t="s">
        <v>1276</v>
      </c>
      <c r="G808" s="190" t="s">
        <v>1886</v>
      </c>
      <c r="H808" s="192" t="s">
        <v>1883</v>
      </c>
      <c r="I808" s="193" t="s">
        <v>1892</v>
      </c>
      <c r="J808" s="198"/>
      <c r="K808"/>
      <c r="L808" s="194"/>
      <c r="M808" s="159" t="s">
        <v>1885</v>
      </c>
      <c r="N808"/>
      <c r="O808" s="194"/>
      <c r="P808" s="159" t="s">
        <v>66</v>
      </c>
      <c r="Q808" s="192"/>
      <c r="R808" s="199" t="str">
        <f>IF(promesas[[#This Row],[Fecha de Pago]]="", "", TEXT(promesas[[#This Row],[Fecha de Pago]], "mmm"))</f>
        <v/>
      </c>
      <c r="S808" s="12" t="str">
        <f>IF(promesas[[#This Row],[Fecha  promesa de pago]]="", "", TEXT(promesas[[#This Row],[Fecha  promesa de pago]], "mmm"))</f>
        <v/>
      </c>
      <c r="T808" s="13" t="str">
        <f>IF(promesas[[#This Row],[Fecha de Pago]]="", "", TEXT(promesas[[#This Row],[Fecha de Pago]], "dd/mmm"))</f>
        <v/>
      </c>
      <c r="U808" s="13" t="str">
        <f>IF(promesas[[#This Row],[Fecha  promesa de pago]]="", "", TEXT(promesas[[#This Row],[Fecha  promesa de pago]], "dd/mmm"))</f>
        <v/>
      </c>
      <c r="V808" s="14" t="str">
        <f>IF(LEN(TRIM(promesas[[#This Row],[Fecha  promesa de pago]]))&gt;0,1,"")</f>
        <v/>
      </c>
      <c r="W808" s="14" t="str">
        <f>IF(LEN(TRIM(promesas[[#This Row],[Fecha de Pago]]))&gt;0,1,"")</f>
        <v/>
      </c>
    </row>
    <row r="809" spans="1:23" ht="15.75" customHeight="1" x14ac:dyDescent="0.25">
      <c r="A809" s="11" t="str">
        <f>TEXT(promesas[[#This Row],[Marca temporal]],"dd/mmm")</f>
        <v>19/may</v>
      </c>
      <c r="B809" s="189">
        <v>46161.407996585651</v>
      </c>
      <c r="C809" s="190" t="s">
        <v>1897</v>
      </c>
      <c r="D809" s="190">
        <v>67960036</v>
      </c>
      <c r="E809" s="191">
        <v>354318770000</v>
      </c>
      <c r="F809" s="190" t="s">
        <v>5444</v>
      </c>
      <c r="G809" s="190" t="s">
        <v>1886</v>
      </c>
      <c r="H809" s="192" t="s">
        <v>1883</v>
      </c>
      <c r="I809" s="193" t="s">
        <v>1887</v>
      </c>
      <c r="J809" s="198"/>
      <c r="K809"/>
      <c r="L809" s="194"/>
      <c r="M809" s="159" t="s">
        <v>1885</v>
      </c>
      <c r="N809"/>
      <c r="O809" s="194"/>
      <c r="P809" s="159" t="s">
        <v>66</v>
      </c>
      <c r="Q809" s="192"/>
      <c r="R809" s="199" t="str">
        <f>IF(promesas[[#This Row],[Fecha de Pago]]="", "", TEXT(promesas[[#This Row],[Fecha de Pago]], "mmm"))</f>
        <v/>
      </c>
      <c r="S809" s="12" t="str">
        <f>IF(promesas[[#This Row],[Fecha  promesa de pago]]="", "", TEXT(promesas[[#This Row],[Fecha  promesa de pago]], "mmm"))</f>
        <v/>
      </c>
      <c r="T809" s="13" t="str">
        <f>IF(promesas[[#This Row],[Fecha de Pago]]="", "", TEXT(promesas[[#This Row],[Fecha de Pago]], "dd/mmm"))</f>
        <v/>
      </c>
      <c r="U809" s="13" t="str">
        <f>IF(promesas[[#This Row],[Fecha  promesa de pago]]="", "", TEXT(promesas[[#This Row],[Fecha  promesa de pago]], "dd/mmm"))</f>
        <v/>
      </c>
      <c r="V809" s="14" t="str">
        <f>IF(LEN(TRIM(promesas[[#This Row],[Fecha  promesa de pago]]))&gt;0,1,"")</f>
        <v/>
      </c>
      <c r="W809" s="14" t="str">
        <f>IF(LEN(TRIM(promesas[[#This Row],[Fecha de Pago]]))&gt;0,1,"")</f>
        <v/>
      </c>
    </row>
    <row r="810" spans="1:23" ht="15.75" customHeight="1" x14ac:dyDescent="0.25">
      <c r="A810" s="11" t="str">
        <f>TEXT(promesas[[#This Row],[Marca temporal]],"dd/mmm")</f>
        <v>19/may</v>
      </c>
      <c r="B810" s="189">
        <v>46161.409373831018</v>
      </c>
      <c r="C810" s="190" t="s">
        <v>1897</v>
      </c>
      <c r="D810" s="190">
        <v>68039283</v>
      </c>
      <c r="E810" s="191">
        <v>352358880000</v>
      </c>
      <c r="F810" s="190" t="s">
        <v>3827</v>
      </c>
      <c r="G810" s="190" t="s">
        <v>1886</v>
      </c>
      <c r="H810" s="192" t="s">
        <v>1883</v>
      </c>
      <c r="I810" s="193" t="s">
        <v>1892</v>
      </c>
      <c r="J810" s="198"/>
      <c r="K810"/>
      <c r="L810" s="194"/>
      <c r="M810" s="159" t="s">
        <v>1885</v>
      </c>
      <c r="N810"/>
      <c r="O810" s="194"/>
      <c r="P810" s="159" t="s">
        <v>66</v>
      </c>
      <c r="Q810" s="192"/>
      <c r="R810" s="199" t="str">
        <f>IF(promesas[[#This Row],[Fecha de Pago]]="", "", TEXT(promesas[[#This Row],[Fecha de Pago]], "mmm"))</f>
        <v/>
      </c>
      <c r="S810" s="12" t="str">
        <f>IF(promesas[[#This Row],[Fecha  promesa de pago]]="", "", TEXT(promesas[[#This Row],[Fecha  promesa de pago]], "mmm"))</f>
        <v/>
      </c>
      <c r="T810" s="13" t="str">
        <f>IF(promesas[[#This Row],[Fecha de Pago]]="", "", TEXT(promesas[[#This Row],[Fecha de Pago]], "dd/mmm"))</f>
        <v/>
      </c>
      <c r="U810" s="13" t="str">
        <f>IF(promesas[[#This Row],[Fecha  promesa de pago]]="", "", TEXT(promesas[[#This Row],[Fecha  promesa de pago]], "dd/mmm"))</f>
        <v/>
      </c>
      <c r="V810" s="14" t="str">
        <f>IF(LEN(TRIM(promesas[[#This Row],[Fecha  promesa de pago]]))&gt;0,1,"")</f>
        <v/>
      </c>
      <c r="W810" s="14" t="str">
        <f>IF(LEN(TRIM(promesas[[#This Row],[Fecha de Pago]]))&gt;0,1,"")</f>
        <v/>
      </c>
    </row>
    <row r="811" spans="1:23" ht="15.75" customHeight="1" x14ac:dyDescent="0.25">
      <c r="A811" s="11" t="str">
        <f>TEXT(promesas[[#This Row],[Marca temporal]],"dd/mmm")</f>
        <v>19/may</v>
      </c>
      <c r="B811" s="189">
        <v>46161.410827766202</v>
      </c>
      <c r="C811" s="190" t="s">
        <v>1897</v>
      </c>
      <c r="D811" s="190">
        <v>68061435</v>
      </c>
      <c r="E811" s="191">
        <v>353369960000</v>
      </c>
      <c r="F811" s="190" t="s">
        <v>1426</v>
      </c>
      <c r="G811" s="190" t="s">
        <v>1886</v>
      </c>
      <c r="H811" s="192" t="s">
        <v>1883</v>
      </c>
      <c r="I811" s="193" t="s">
        <v>1892</v>
      </c>
      <c r="J811" s="198"/>
      <c r="K811"/>
      <c r="L811" s="194"/>
      <c r="M811" s="159" t="s">
        <v>1885</v>
      </c>
      <c r="N811"/>
      <c r="O811" s="194"/>
      <c r="P811" s="159" t="s">
        <v>66</v>
      </c>
      <c r="Q811" s="192"/>
      <c r="R811" s="199" t="str">
        <f>IF(promesas[[#This Row],[Fecha de Pago]]="", "", TEXT(promesas[[#This Row],[Fecha de Pago]], "mmm"))</f>
        <v/>
      </c>
      <c r="S811" s="12" t="str">
        <f>IF(promesas[[#This Row],[Fecha  promesa de pago]]="", "", TEXT(promesas[[#This Row],[Fecha  promesa de pago]], "mmm"))</f>
        <v/>
      </c>
      <c r="T811" s="13" t="str">
        <f>IF(promesas[[#This Row],[Fecha de Pago]]="", "", TEXT(promesas[[#This Row],[Fecha de Pago]], "dd/mmm"))</f>
        <v/>
      </c>
      <c r="U811" s="13" t="str">
        <f>IF(promesas[[#This Row],[Fecha  promesa de pago]]="", "", TEXT(promesas[[#This Row],[Fecha  promesa de pago]], "dd/mmm"))</f>
        <v/>
      </c>
      <c r="V811" s="14" t="str">
        <f>IF(LEN(TRIM(promesas[[#This Row],[Fecha  promesa de pago]]))&gt;0,1,"")</f>
        <v/>
      </c>
      <c r="W811" s="14" t="str">
        <f>IF(LEN(TRIM(promesas[[#This Row],[Fecha de Pago]]))&gt;0,1,"")</f>
        <v/>
      </c>
    </row>
    <row r="812" spans="1:23" ht="15.75" customHeight="1" x14ac:dyDescent="0.25">
      <c r="A812" s="11" t="str">
        <f>TEXT(promesas[[#This Row],[Marca temporal]],"dd/mmm")</f>
        <v>19/may</v>
      </c>
      <c r="B812" s="189">
        <v>46161.411858726853</v>
      </c>
      <c r="C812" s="190" t="s">
        <v>1897</v>
      </c>
      <c r="D812" s="190">
        <v>68084703</v>
      </c>
      <c r="E812" s="191">
        <v>347453750000</v>
      </c>
      <c r="F812" s="190" t="s">
        <v>102</v>
      </c>
      <c r="G812" s="190" t="s">
        <v>1886</v>
      </c>
      <c r="H812" s="192" t="s">
        <v>1883</v>
      </c>
      <c r="I812" s="193" t="s">
        <v>1892</v>
      </c>
      <c r="J812" s="198"/>
      <c r="K812"/>
      <c r="L812" s="194"/>
      <c r="M812" s="159" t="s">
        <v>1885</v>
      </c>
      <c r="N812"/>
      <c r="O812" s="194"/>
      <c r="P812" s="159" t="s">
        <v>66</v>
      </c>
      <c r="Q812" s="192"/>
      <c r="R812" s="199" t="str">
        <f>IF(promesas[[#This Row],[Fecha de Pago]]="", "", TEXT(promesas[[#This Row],[Fecha de Pago]], "mmm"))</f>
        <v/>
      </c>
      <c r="S812" s="12" t="str">
        <f>IF(promesas[[#This Row],[Fecha  promesa de pago]]="", "", TEXT(promesas[[#This Row],[Fecha  promesa de pago]], "mmm"))</f>
        <v/>
      </c>
      <c r="T812" s="13" t="str">
        <f>IF(promesas[[#This Row],[Fecha de Pago]]="", "", TEXT(promesas[[#This Row],[Fecha de Pago]], "dd/mmm"))</f>
        <v/>
      </c>
      <c r="U812" s="13" t="str">
        <f>IF(promesas[[#This Row],[Fecha  promesa de pago]]="", "", TEXT(promesas[[#This Row],[Fecha  promesa de pago]], "dd/mmm"))</f>
        <v/>
      </c>
      <c r="V812" s="14" t="str">
        <f>IF(LEN(TRIM(promesas[[#This Row],[Fecha  promesa de pago]]))&gt;0,1,"")</f>
        <v/>
      </c>
      <c r="W812" s="14" t="str">
        <f>IF(LEN(TRIM(promesas[[#This Row],[Fecha de Pago]]))&gt;0,1,"")</f>
        <v/>
      </c>
    </row>
    <row r="813" spans="1:23" ht="15.75" customHeight="1" x14ac:dyDescent="0.25">
      <c r="A813" s="11" t="str">
        <f>TEXT(promesas[[#This Row],[Marca temporal]],"dd/mmm")</f>
        <v>19/may</v>
      </c>
      <c r="B813" s="189">
        <v>46161.412672314815</v>
      </c>
      <c r="C813" s="190" t="s">
        <v>1897</v>
      </c>
      <c r="D813" s="190">
        <v>68116008</v>
      </c>
      <c r="E813" s="191">
        <v>361003580000</v>
      </c>
      <c r="F813" s="190" t="s">
        <v>173</v>
      </c>
      <c r="G813" s="190" t="s">
        <v>1886</v>
      </c>
      <c r="H813" s="192" t="s">
        <v>1883</v>
      </c>
      <c r="I813" s="193" t="s">
        <v>1892</v>
      </c>
      <c r="J813" s="198"/>
      <c r="K813"/>
      <c r="L813" s="194"/>
      <c r="M813" s="159" t="s">
        <v>1885</v>
      </c>
      <c r="N813"/>
      <c r="O813" s="194"/>
      <c r="P813" s="159" t="s">
        <v>66</v>
      </c>
      <c r="Q813" s="192"/>
      <c r="R813" s="199" t="str">
        <f>IF(promesas[[#This Row],[Fecha de Pago]]="", "", TEXT(promesas[[#This Row],[Fecha de Pago]], "mmm"))</f>
        <v/>
      </c>
      <c r="S813" s="12" t="str">
        <f>IF(promesas[[#This Row],[Fecha  promesa de pago]]="", "", TEXT(promesas[[#This Row],[Fecha  promesa de pago]], "mmm"))</f>
        <v/>
      </c>
      <c r="T813" s="13" t="str">
        <f>IF(promesas[[#This Row],[Fecha de Pago]]="", "", TEXT(promesas[[#This Row],[Fecha de Pago]], "dd/mmm"))</f>
        <v/>
      </c>
      <c r="U813" s="13" t="str">
        <f>IF(promesas[[#This Row],[Fecha  promesa de pago]]="", "", TEXT(promesas[[#This Row],[Fecha  promesa de pago]], "dd/mmm"))</f>
        <v/>
      </c>
      <c r="V813" s="14" t="str">
        <f>IF(LEN(TRIM(promesas[[#This Row],[Fecha  promesa de pago]]))&gt;0,1,"")</f>
        <v/>
      </c>
      <c r="W813" s="14" t="str">
        <f>IF(LEN(TRIM(promesas[[#This Row],[Fecha de Pago]]))&gt;0,1,"")</f>
        <v/>
      </c>
    </row>
    <row r="814" spans="1:23" ht="15.75" customHeight="1" x14ac:dyDescent="0.25">
      <c r="A814" s="11" t="str">
        <f>TEXT(promesas[[#This Row],[Marca temporal]],"dd/mmm")</f>
        <v>19/may</v>
      </c>
      <c r="B814" s="189">
        <v>46161.415396053242</v>
      </c>
      <c r="C814" s="190" t="s">
        <v>1897</v>
      </c>
      <c r="D814" s="190">
        <v>68150945</v>
      </c>
      <c r="E814" s="191">
        <v>361028670000</v>
      </c>
      <c r="F814" s="190" t="s">
        <v>4595</v>
      </c>
      <c r="G814" s="190" t="s">
        <v>1886</v>
      </c>
      <c r="H814" s="192" t="s">
        <v>1883</v>
      </c>
      <c r="I814" s="193" t="s">
        <v>1887</v>
      </c>
      <c r="J814" s="198"/>
      <c r="K814"/>
      <c r="L814" s="194"/>
      <c r="M814" s="159" t="s">
        <v>1885</v>
      </c>
      <c r="N814"/>
      <c r="O814" s="194"/>
      <c r="P814" t="s">
        <v>261</v>
      </c>
      <c r="Q814" s="192"/>
      <c r="R814" s="199" t="str">
        <f>IF(promesas[[#This Row],[Fecha de Pago]]="", "", TEXT(promesas[[#This Row],[Fecha de Pago]], "mmm"))</f>
        <v/>
      </c>
      <c r="S814" s="12" t="str">
        <f>IF(promesas[[#This Row],[Fecha  promesa de pago]]="", "", TEXT(promesas[[#This Row],[Fecha  promesa de pago]], "mmm"))</f>
        <v/>
      </c>
      <c r="T814" s="13" t="str">
        <f>IF(promesas[[#This Row],[Fecha de Pago]]="", "", TEXT(promesas[[#This Row],[Fecha de Pago]], "dd/mmm"))</f>
        <v/>
      </c>
      <c r="U814" s="13" t="str">
        <f>IF(promesas[[#This Row],[Fecha  promesa de pago]]="", "", TEXT(promesas[[#This Row],[Fecha  promesa de pago]], "dd/mmm"))</f>
        <v/>
      </c>
      <c r="V814" s="14" t="str">
        <f>IF(LEN(TRIM(promesas[[#This Row],[Fecha  promesa de pago]]))&gt;0,1,"")</f>
        <v/>
      </c>
      <c r="W814" s="14" t="str">
        <f>IF(LEN(TRIM(promesas[[#This Row],[Fecha de Pago]]))&gt;0,1,"")</f>
        <v/>
      </c>
    </row>
    <row r="815" spans="1:23" ht="15.75" customHeight="1" x14ac:dyDescent="0.25">
      <c r="A815" s="11" t="str">
        <f>TEXT(promesas[[#This Row],[Marca temporal]],"dd/mmm")</f>
        <v>19/may</v>
      </c>
      <c r="B815" s="189">
        <v>46161.418103344906</v>
      </c>
      <c r="C815" s="190" t="s">
        <v>1897</v>
      </c>
      <c r="D815" s="190">
        <v>68261639</v>
      </c>
      <c r="E815" s="191">
        <v>365088970000</v>
      </c>
      <c r="F815" s="190" t="s">
        <v>4701</v>
      </c>
      <c r="G815" s="190" t="s">
        <v>1886</v>
      </c>
      <c r="H815" s="192" t="s">
        <v>1891</v>
      </c>
      <c r="I815" s="193" t="s">
        <v>1895</v>
      </c>
      <c r="J815" s="198"/>
      <c r="K815" s="161">
        <v>46163</v>
      </c>
      <c r="L815" s="169">
        <v>44.46</v>
      </c>
      <c r="M815" s="159" t="s">
        <v>1885</v>
      </c>
      <c r="N815"/>
      <c r="O815" s="194"/>
      <c r="P815" s="159" t="s">
        <v>66</v>
      </c>
      <c r="Q815" s="192"/>
      <c r="R815" s="199" t="str">
        <f>IF(promesas[[#This Row],[Fecha de Pago]]="", "", TEXT(promesas[[#This Row],[Fecha de Pago]], "mmm"))</f>
        <v/>
      </c>
      <c r="S815" s="12" t="str">
        <f>IF(promesas[[#This Row],[Fecha  promesa de pago]]="", "", TEXT(promesas[[#This Row],[Fecha  promesa de pago]], "mmm"))</f>
        <v>may</v>
      </c>
      <c r="T815" s="13" t="str">
        <f>IF(promesas[[#This Row],[Fecha de Pago]]="", "", TEXT(promesas[[#This Row],[Fecha de Pago]], "dd/mmm"))</f>
        <v/>
      </c>
      <c r="U815" s="13" t="str">
        <f>IF(promesas[[#This Row],[Fecha  promesa de pago]]="", "", TEXT(promesas[[#This Row],[Fecha  promesa de pago]], "dd/mmm"))</f>
        <v>21/may</v>
      </c>
      <c r="V815" s="14">
        <f>IF(LEN(TRIM(promesas[[#This Row],[Fecha  promesa de pago]]))&gt;0,1,"")</f>
        <v>1</v>
      </c>
      <c r="W815" s="14" t="str">
        <f>IF(LEN(TRIM(promesas[[#This Row],[Fecha de Pago]]))&gt;0,1,"")</f>
        <v/>
      </c>
    </row>
    <row r="816" spans="1:23" ht="15.75" customHeight="1" x14ac:dyDescent="0.25">
      <c r="A816" s="11" t="str">
        <f>TEXT(promesas[[#This Row],[Marca temporal]],"dd/mmm")</f>
        <v>19/may</v>
      </c>
      <c r="B816" s="189">
        <v>46161.421403703702</v>
      </c>
      <c r="C816" s="190" t="s">
        <v>1897</v>
      </c>
      <c r="D816" s="190">
        <v>68343299</v>
      </c>
      <c r="E816" s="191">
        <v>365006330000</v>
      </c>
      <c r="F816" s="190" t="s">
        <v>5481</v>
      </c>
      <c r="G816" s="190" t="s">
        <v>1886</v>
      </c>
      <c r="H816" s="192" t="s">
        <v>1883</v>
      </c>
      <c r="I816" s="193" t="s">
        <v>1887</v>
      </c>
      <c r="J816" s="198"/>
      <c r="K816"/>
      <c r="L816" s="194"/>
      <c r="M816" s="159" t="s">
        <v>1885</v>
      </c>
      <c r="N816"/>
      <c r="O816" s="194"/>
      <c r="P816" t="s">
        <v>261</v>
      </c>
      <c r="Q816" s="192"/>
      <c r="R816" s="199" t="str">
        <f>IF(promesas[[#This Row],[Fecha de Pago]]="", "", TEXT(promesas[[#This Row],[Fecha de Pago]], "mmm"))</f>
        <v/>
      </c>
      <c r="S816" s="12" t="str">
        <f>IF(promesas[[#This Row],[Fecha  promesa de pago]]="", "", TEXT(promesas[[#This Row],[Fecha  promesa de pago]], "mmm"))</f>
        <v/>
      </c>
      <c r="T816" s="13" t="str">
        <f>IF(promesas[[#This Row],[Fecha de Pago]]="", "", TEXT(promesas[[#This Row],[Fecha de Pago]], "dd/mmm"))</f>
        <v/>
      </c>
      <c r="U816" s="13" t="str">
        <f>IF(promesas[[#This Row],[Fecha  promesa de pago]]="", "", TEXT(promesas[[#This Row],[Fecha  promesa de pago]], "dd/mmm"))</f>
        <v/>
      </c>
      <c r="V816" s="14" t="str">
        <f>IF(LEN(TRIM(promesas[[#This Row],[Fecha  promesa de pago]]))&gt;0,1,"")</f>
        <v/>
      </c>
      <c r="W816" s="14" t="str">
        <f>IF(LEN(TRIM(promesas[[#This Row],[Fecha de Pago]]))&gt;0,1,"")</f>
        <v/>
      </c>
    </row>
    <row r="817" spans="1:23" ht="15.75" customHeight="1" x14ac:dyDescent="0.25">
      <c r="A817" s="11" t="str">
        <f>TEXT(promesas[[#This Row],[Marca temporal]],"dd/mmm")</f>
        <v>19/may</v>
      </c>
      <c r="B817" s="189">
        <v>46161.423157974539</v>
      </c>
      <c r="C817" s="190" t="s">
        <v>1897</v>
      </c>
      <c r="D817" s="190">
        <v>68427493</v>
      </c>
      <c r="E817" s="191">
        <v>369070100000</v>
      </c>
      <c r="F817" s="190" t="s">
        <v>5493</v>
      </c>
      <c r="G817" s="190" t="s">
        <v>1886</v>
      </c>
      <c r="H817" s="192" t="s">
        <v>1883</v>
      </c>
      <c r="I817" s="193" t="s">
        <v>1894</v>
      </c>
      <c r="J817" s="198"/>
      <c r="K817"/>
      <c r="L817" s="194"/>
      <c r="M817" s="159" t="s">
        <v>1885</v>
      </c>
      <c r="N817"/>
      <c r="O817" s="194"/>
      <c r="P817" s="159" t="s">
        <v>66</v>
      </c>
      <c r="Q817" s="192"/>
      <c r="R817" s="199" t="str">
        <f>IF(promesas[[#This Row],[Fecha de Pago]]="", "", TEXT(promesas[[#This Row],[Fecha de Pago]], "mmm"))</f>
        <v/>
      </c>
      <c r="S817" s="12" t="str">
        <f>IF(promesas[[#This Row],[Fecha  promesa de pago]]="", "", TEXT(promesas[[#This Row],[Fecha  promesa de pago]], "mmm"))</f>
        <v/>
      </c>
      <c r="T817" s="13" t="str">
        <f>IF(promesas[[#This Row],[Fecha de Pago]]="", "", TEXT(promesas[[#This Row],[Fecha de Pago]], "dd/mmm"))</f>
        <v/>
      </c>
      <c r="U817" s="13" t="str">
        <f>IF(promesas[[#This Row],[Fecha  promesa de pago]]="", "", TEXT(promesas[[#This Row],[Fecha  promesa de pago]], "dd/mmm"))</f>
        <v/>
      </c>
      <c r="V817" s="14" t="str">
        <f>IF(LEN(TRIM(promesas[[#This Row],[Fecha  promesa de pago]]))&gt;0,1,"")</f>
        <v/>
      </c>
      <c r="W817" s="14" t="str">
        <f>IF(LEN(TRIM(promesas[[#This Row],[Fecha de Pago]]))&gt;0,1,"")</f>
        <v/>
      </c>
    </row>
    <row r="818" spans="1:23" ht="15.75" customHeight="1" x14ac:dyDescent="0.25">
      <c r="A818" s="11" t="str">
        <f>TEXT(promesas[[#This Row],[Marca temporal]],"dd/mmm")</f>
        <v>19/may</v>
      </c>
      <c r="B818" s="189">
        <v>46161.424900254628</v>
      </c>
      <c r="C818" s="190" t="s">
        <v>1897</v>
      </c>
      <c r="D818" s="190">
        <v>68443527</v>
      </c>
      <c r="E818" s="191">
        <v>361028530000</v>
      </c>
      <c r="F818" s="190" t="s">
        <v>3970</v>
      </c>
      <c r="G818" s="190" t="s">
        <v>1886</v>
      </c>
      <c r="H818" s="192" t="s">
        <v>1883</v>
      </c>
      <c r="I818" s="193" t="s">
        <v>1892</v>
      </c>
      <c r="J818" s="198"/>
      <c r="K818"/>
      <c r="L818" s="194"/>
      <c r="M818" s="159" t="s">
        <v>1885</v>
      </c>
      <c r="N818"/>
      <c r="O818" s="194"/>
      <c r="P818" s="159" t="s">
        <v>66</v>
      </c>
      <c r="Q818" s="192"/>
      <c r="R818" s="199" t="str">
        <f>IF(promesas[[#This Row],[Fecha de Pago]]="", "", TEXT(promesas[[#This Row],[Fecha de Pago]], "mmm"))</f>
        <v/>
      </c>
      <c r="S818" s="12" t="str">
        <f>IF(promesas[[#This Row],[Fecha  promesa de pago]]="", "", TEXT(promesas[[#This Row],[Fecha  promesa de pago]], "mmm"))</f>
        <v/>
      </c>
      <c r="T818" s="13" t="str">
        <f>IF(promesas[[#This Row],[Fecha de Pago]]="", "", TEXT(promesas[[#This Row],[Fecha de Pago]], "dd/mmm"))</f>
        <v/>
      </c>
      <c r="U818" s="13" t="str">
        <f>IF(promesas[[#This Row],[Fecha  promesa de pago]]="", "", TEXT(promesas[[#This Row],[Fecha  promesa de pago]], "dd/mmm"))</f>
        <v/>
      </c>
      <c r="V818" s="14" t="str">
        <f>IF(LEN(TRIM(promesas[[#This Row],[Fecha  promesa de pago]]))&gt;0,1,"")</f>
        <v/>
      </c>
      <c r="W818" s="14" t="str">
        <f>IF(LEN(TRIM(promesas[[#This Row],[Fecha de Pago]]))&gt;0,1,"")</f>
        <v/>
      </c>
    </row>
    <row r="819" spans="1:23" ht="15.75" customHeight="1" x14ac:dyDescent="0.25">
      <c r="A819" s="11" t="str">
        <f>TEXT(promesas[[#This Row],[Marca temporal]],"dd/mmm")</f>
        <v>19/may</v>
      </c>
      <c r="B819" s="189">
        <v>46161.427822523146</v>
      </c>
      <c r="C819" s="190" t="s">
        <v>1897</v>
      </c>
      <c r="D819" s="190">
        <v>68490478</v>
      </c>
      <c r="E819" s="191">
        <v>366041170000</v>
      </c>
      <c r="F819" s="190" t="s">
        <v>4120</v>
      </c>
      <c r="G819" s="190" t="s">
        <v>1886</v>
      </c>
      <c r="H819" s="192" t="s">
        <v>1883</v>
      </c>
      <c r="I819" s="193" t="s">
        <v>1887</v>
      </c>
      <c r="J819" s="198"/>
      <c r="K819"/>
      <c r="L819" s="194"/>
      <c r="M819" s="159" t="s">
        <v>1885</v>
      </c>
      <c r="N819"/>
      <c r="O819" s="194"/>
      <c r="P819" s="159" t="s">
        <v>66</v>
      </c>
      <c r="Q819" s="192"/>
      <c r="R819" s="199" t="str">
        <f>IF(promesas[[#This Row],[Fecha de Pago]]="", "", TEXT(promesas[[#This Row],[Fecha de Pago]], "mmm"))</f>
        <v/>
      </c>
      <c r="S819" s="12" t="str">
        <f>IF(promesas[[#This Row],[Fecha  promesa de pago]]="", "", TEXT(promesas[[#This Row],[Fecha  promesa de pago]], "mmm"))</f>
        <v/>
      </c>
      <c r="T819" s="13" t="str">
        <f>IF(promesas[[#This Row],[Fecha de Pago]]="", "", TEXT(promesas[[#This Row],[Fecha de Pago]], "dd/mmm"))</f>
        <v/>
      </c>
      <c r="U819" s="13" t="str">
        <f>IF(promesas[[#This Row],[Fecha  promesa de pago]]="", "", TEXT(promesas[[#This Row],[Fecha  promesa de pago]], "dd/mmm"))</f>
        <v/>
      </c>
      <c r="V819" s="14" t="str">
        <f>IF(LEN(TRIM(promesas[[#This Row],[Fecha  promesa de pago]]))&gt;0,1,"")</f>
        <v/>
      </c>
      <c r="W819" s="14" t="str">
        <f>IF(LEN(TRIM(promesas[[#This Row],[Fecha de Pago]]))&gt;0,1,"")</f>
        <v/>
      </c>
    </row>
    <row r="820" spans="1:23" ht="15.75" customHeight="1" x14ac:dyDescent="0.25">
      <c r="A820" s="11" t="str">
        <f>TEXT(promesas[[#This Row],[Marca temporal]],"dd/mmm")</f>
        <v>19/may</v>
      </c>
      <c r="B820" s="189">
        <v>46161.429821701386</v>
      </c>
      <c r="C820" s="190" t="s">
        <v>1897</v>
      </c>
      <c r="D820" s="190">
        <v>68561033</v>
      </c>
      <c r="E820" s="191">
        <v>299042690000</v>
      </c>
      <c r="F820" s="190" t="s">
        <v>5503</v>
      </c>
      <c r="G820" s="190" t="s">
        <v>1886</v>
      </c>
      <c r="H820" s="192" t="s">
        <v>1883</v>
      </c>
      <c r="I820" s="193" t="s">
        <v>1892</v>
      </c>
      <c r="J820" s="198"/>
      <c r="K820"/>
      <c r="L820" s="194"/>
      <c r="M820" s="159" t="s">
        <v>1885</v>
      </c>
      <c r="N820"/>
      <c r="O820" s="194"/>
      <c r="P820" t="s">
        <v>261</v>
      </c>
      <c r="Q820" s="192"/>
      <c r="R820" s="199" t="str">
        <f>IF(promesas[[#This Row],[Fecha de Pago]]="", "", TEXT(promesas[[#This Row],[Fecha de Pago]], "mmm"))</f>
        <v/>
      </c>
      <c r="S820" s="12" t="str">
        <f>IF(promesas[[#This Row],[Fecha  promesa de pago]]="", "", TEXT(promesas[[#This Row],[Fecha  promesa de pago]], "mmm"))</f>
        <v/>
      </c>
      <c r="T820" s="13" t="str">
        <f>IF(promesas[[#This Row],[Fecha de Pago]]="", "", TEXT(promesas[[#This Row],[Fecha de Pago]], "dd/mmm"))</f>
        <v/>
      </c>
      <c r="U820" s="13" t="str">
        <f>IF(promesas[[#This Row],[Fecha  promesa de pago]]="", "", TEXT(promesas[[#This Row],[Fecha  promesa de pago]], "dd/mmm"))</f>
        <v/>
      </c>
      <c r="V820" s="14" t="str">
        <f>IF(LEN(TRIM(promesas[[#This Row],[Fecha  promesa de pago]]))&gt;0,1,"")</f>
        <v/>
      </c>
      <c r="W820" s="14" t="str">
        <f>IF(LEN(TRIM(promesas[[#This Row],[Fecha de Pago]]))&gt;0,1,"")</f>
        <v/>
      </c>
    </row>
    <row r="821" spans="1:23" ht="15.75" customHeight="1" x14ac:dyDescent="0.25">
      <c r="A821" s="11" t="str">
        <f>TEXT(promesas[[#This Row],[Marca temporal]],"dd/mmm")</f>
        <v>19/may</v>
      </c>
      <c r="B821" s="189">
        <v>46161.431710405093</v>
      </c>
      <c r="C821" s="190" t="s">
        <v>1897</v>
      </c>
      <c r="D821" s="190">
        <v>68562326</v>
      </c>
      <c r="E821" s="191">
        <v>366031610000</v>
      </c>
      <c r="F821" s="190" t="s">
        <v>4003</v>
      </c>
      <c r="G821" s="190" t="s">
        <v>1886</v>
      </c>
      <c r="H821" s="192" t="s">
        <v>1883</v>
      </c>
      <c r="I821" s="193" t="s">
        <v>1892</v>
      </c>
      <c r="J821" s="198"/>
      <c r="K821"/>
      <c r="L821" s="194"/>
      <c r="M821" s="159" t="s">
        <v>1885</v>
      </c>
      <c r="N821"/>
      <c r="O821" s="194"/>
      <c r="P821" s="159" t="s">
        <v>66</v>
      </c>
      <c r="Q821" s="192"/>
      <c r="R821" s="199" t="str">
        <f>IF(promesas[[#This Row],[Fecha de Pago]]="", "", TEXT(promesas[[#This Row],[Fecha de Pago]], "mmm"))</f>
        <v/>
      </c>
      <c r="S821" s="12" t="str">
        <f>IF(promesas[[#This Row],[Fecha  promesa de pago]]="", "", TEXT(promesas[[#This Row],[Fecha  promesa de pago]], "mmm"))</f>
        <v/>
      </c>
      <c r="T821" s="13" t="str">
        <f>IF(promesas[[#This Row],[Fecha de Pago]]="", "", TEXT(promesas[[#This Row],[Fecha de Pago]], "dd/mmm"))</f>
        <v/>
      </c>
      <c r="U821" s="13" t="str">
        <f>IF(promesas[[#This Row],[Fecha  promesa de pago]]="", "", TEXT(promesas[[#This Row],[Fecha  promesa de pago]], "dd/mmm"))</f>
        <v/>
      </c>
      <c r="V821" s="14" t="str">
        <f>IF(LEN(TRIM(promesas[[#This Row],[Fecha  promesa de pago]]))&gt;0,1,"")</f>
        <v/>
      </c>
      <c r="W821" s="14" t="str">
        <f>IF(LEN(TRIM(promesas[[#This Row],[Fecha de Pago]]))&gt;0,1,"")</f>
        <v/>
      </c>
    </row>
    <row r="822" spans="1:23" ht="15.75" customHeight="1" x14ac:dyDescent="0.25">
      <c r="A822" s="11" t="str">
        <f>TEXT(promesas[[#This Row],[Marca temporal]],"dd/mmm")</f>
        <v>19/may</v>
      </c>
      <c r="B822" s="189">
        <v>46161.433145034724</v>
      </c>
      <c r="C822" s="190" t="s">
        <v>1897</v>
      </c>
      <c r="D822" s="190">
        <v>68595161</v>
      </c>
      <c r="E822" s="191">
        <v>355384430000</v>
      </c>
      <c r="F822" s="190" t="s">
        <v>1198</v>
      </c>
      <c r="G822" s="190" t="s">
        <v>1886</v>
      </c>
      <c r="H822" s="192" t="s">
        <v>1883</v>
      </c>
      <c r="I822" s="193" t="s">
        <v>1892</v>
      </c>
      <c r="J822" s="198"/>
      <c r="K822"/>
      <c r="L822" s="194"/>
      <c r="M822" s="159" t="s">
        <v>1885</v>
      </c>
      <c r="N822"/>
      <c r="O822" s="194"/>
      <c r="P822" s="159" t="s">
        <v>66</v>
      </c>
      <c r="Q822" s="192"/>
      <c r="R822" s="199" t="str">
        <f>IF(promesas[[#This Row],[Fecha de Pago]]="", "", TEXT(promesas[[#This Row],[Fecha de Pago]], "mmm"))</f>
        <v/>
      </c>
      <c r="S822" s="12" t="str">
        <f>IF(promesas[[#This Row],[Fecha  promesa de pago]]="", "", TEXT(promesas[[#This Row],[Fecha  promesa de pago]], "mmm"))</f>
        <v/>
      </c>
      <c r="T822" s="13" t="str">
        <f>IF(promesas[[#This Row],[Fecha de Pago]]="", "", TEXT(promesas[[#This Row],[Fecha de Pago]], "dd/mmm"))</f>
        <v/>
      </c>
      <c r="U822" s="13" t="str">
        <f>IF(promesas[[#This Row],[Fecha  promesa de pago]]="", "", TEXT(promesas[[#This Row],[Fecha  promesa de pago]], "dd/mmm"))</f>
        <v/>
      </c>
      <c r="V822" s="14" t="str">
        <f>IF(LEN(TRIM(promesas[[#This Row],[Fecha  promesa de pago]]))&gt;0,1,"")</f>
        <v/>
      </c>
      <c r="W822" s="14" t="str">
        <f>IF(LEN(TRIM(promesas[[#This Row],[Fecha de Pago]]))&gt;0,1,"")</f>
        <v/>
      </c>
    </row>
    <row r="823" spans="1:23" ht="15.75" customHeight="1" x14ac:dyDescent="0.25">
      <c r="A823" s="11" t="str">
        <f>TEXT(promesas[[#This Row],[Marca temporal]],"dd/mmm")</f>
        <v>19/may</v>
      </c>
      <c r="B823" s="189">
        <v>46161.435236342593</v>
      </c>
      <c r="C823" s="190" t="s">
        <v>1897</v>
      </c>
      <c r="D823" s="190">
        <v>68616236</v>
      </c>
      <c r="E823" s="191">
        <v>192020960000</v>
      </c>
      <c r="F823" s="190" t="s">
        <v>5509</v>
      </c>
      <c r="G823" s="190" t="s">
        <v>1886</v>
      </c>
      <c r="H823" s="192" t="s">
        <v>1883</v>
      </c>
      <c r="I823" s="193" t="s">
        <v>1887</v>
      </c>
      <c r="J823" s="198"/>
      <c r="K823"/>
      <c r="L823" s="194"/>
      <c r="M823" s="159" t="s">
        <v>1885</v>
      </c>
      <c r="N823"/>
      <c r="O823" s="194"/>
      <c r="P823" s="159" t="s">
        <v>66</v>
      </c>
      <c r="Q823" s="192"/>
      <c r="R823" s="199" t="str">
        <f>IF(promesas[[#This Row],[Fecha de Pago]]="", "", TEXT(promesas[[#This Row],[Fecha de Pago]], "mmm"))</f>
        <v/>
      </c>
      <c r="S823" s="12" t="str">
        <f>IF(promesas[[#This Row],[Fecha  promesa de pago]]="", "", TEXT(promesas[[#This Row],[Fecha  promesa de pago]], "mmm"))</f>
        <v/>
      </c>
      <c r="T823" s="13" t="str">
        <f>IF(promesas[[#This Row],[Fecha de Pago]]="", "", TEXT(promesas[[#This Row],[Fecha de Pago]], "dd/mmm"))</f>
        <v/>
      </c>
      <c r="U823" s="13" t="str">
        <f>IF(promesas[[#This Row],[Fecha  promesa de pago]]="", "", TEXT(promesas[[#This Row],[Fecha  promesa de pago]], "dd/mmm"))</f>
        <v/>
      </c>
      <c r="V823" s="14" t="str">
        <f>IF(LEN(TRIM(promesas[[#This Row],[Fecha  promesa de pago]]))&gt;0,1,"")</f>
        <v/>
      </c>
      <c r="W823" s="14" t="str">
        <f>IF(LEN(TRIM(promesas[[#This Row],[Fecha de Pago]]))&gt;0,1,"")</f>
        <v/>
      </c>
    </row>
    <row r="824" spans="1:23" ht="15.75" customHeight="1" x14ac:dyDescent="0.25">
      <c r="A824" s="11" t="str">
        <f>TEXT(promesas[[#This Row],[Marca temporal]],"dd/mmm")</f>
        <v>19/may</v>
      </c>
      <c r="B824" s="189">
        <v>46161.438106875001</v>
      </c>
      <c r="C824" s="190" t="s">
        <v>1897</v>
      </c>
      <c r="D824" s="190">
        <v>68712983</v>
      </c>
      <c r="E824" s="191">
        <v>358363920000</v>
      </c>
      <c r="F824" s="190" t="s">
        <v>5518</v>
      </c>
      <c r="G824" s="190" t="s">
        <v>1886</v>
      </c>
      <c r="H824" s="192" t="s">
        <v>1883</v>
      </c>
      <c r="I824" s="193" t="s">
        <v>1893</v>
      </c>
      <c r="J824" s="198"/>
      <c r="K824"/>
      <c r="L824" s="194"/>
      <c r="M824" s="159" t="s">
        <v>1885</v>
      </c>
      <c r="N824"/>
      <c r="O824" s="194"/>
      <c r="P824" t="s">
        <v>261</v>
      </c>
      <c r="Q824" s="192"/>
      <c r="R824" s="199" t="str">
        <f>IF(promesas[[#This Row],[Fecha de Pago]]="", "", TEXT(promesas[[#This Row],[Fecha de Pago]], "mmm"))</f>
        <v/>
      </c>
      <c r="S824" s="12" t="str">
        <f>IF(promesas[[#This Row],[Fecha  promesa de pago]]="", "", TEXT(promesas[[#This Row],[Fecha  promesa de pago]], "mmm"))</f>
        <v/>
      </c>
      <c r="T824" s="13" t="str">
        <f>IF(promesas[[#This Row],[Fecha de Pago]]="", "", TEXT(promesas[[#This Row],[Fecha de Pago]], "dd/mmm"))</f>
        <v/>
      </c>
      <c r="U824" s="13" t="str">
        <f>IF(promesas[[#This Row],[Fecha  promesa de pago]]="", "", TEXT(promesas[[#This Row],[Fecha  promesa de pago]], "dd/mmm"))</f>
        <v/>
      </c>
      <c r="V824" s="14" t="str">
        <f>IF(LEN(TRIM(promesas[[#This Row],[Fecha  promesa de pago]]))&gt;0,1,"")</f>
        <v/>
      </c>
      <c r="W824" s="14" t="str">
        <f>IF(LEN(TRIM(promesas[[#This Row],[Fecha de Pago]]))&gt;0,1,"")</f>
        <v/>
      </c>
    </row>
    <row r="825" spans="1:23" ht="15.75" customHeight="1" x14ac:dyDescent="0.25">
      <c r="A825" s="11" t="str">
        <f>TEXT(promesas[[#This Row],[Marca temporal]],"dd/mmm")</f>
        <v>19/may</v>
      </c>
      <c r="B825" s="189">
        <v>46161.439830601856</v>
      </c>
      <c r="C825" s="190" t="s">
        <v>1897</v>
      </c>
      <c r="D825" s="190">
        <v>68743602</v>
      </c>
      <c r="E825" s="191">
        <v>364030600000</v>
      </c>
      <c r="F825" s="190" t="s">
        <v>4025</v>
      </c>
      <c r="G825" s="190" t="s">
        <v>1886</v>
      </c>
      <c r="H825" s="192" t="s">
        <v>1891</v>
      </c>
      <c r="I825" s="193" t="s">
        <v>1894</v>
      </c>
      <c r="J825" s="198"/>
      <c r="K825"/>
      <c r="L825" s="194"/>
      <c r="M825" s="159" t="s">
        <v>1885</v>
      </c>
      <c r="N825"/>
      <c r="O825" s="194"/>
      <c r="P825" s="159" t="s">
        <v>66</v>
      </c>
      <c r="Q825" s="192"/>
      <c r="R825" s="199" t="str">
        <f>IF(promesas[[#This Row],[Fecha de Pago]]="", "", TEXT(promesas[[#This Row],[Fecha de Pago]], "mmm"))</f>
        <v/>
      </c>
      <c r="S825" s="12" t="str">
        <f>IF(promesas[[#This Row],[Fecha  promesa de pago]]="", "", TEXT(promesas[[#This Row],[Fecha  promesa de pago]], "mmm"))</f>
        <v/>
      </c>
      <c r="T825" s="13" t="str">
        <f>IF(promesas[[#This Row],[Fecha de Pago]]="", "", TEXT(promesas[[#This Row],[Fecha de Pago]], "dd/mmm"))</f>
        <v/>
      </c>
      <c r="U825" s="13" t="str">
        <f>IF(promesas[[#This Row],[Fecha  promesa de pago]]="", "", TEXT(promesas[[#This Row],[Fecha  promesa de pago]], "dd/mmm"))</f>
        <v/>
      </c>
      <c r="V825" s="14" t="str">
        <f>IF(LEN(TRIM(promesas[[#This Row],[Fecha  promesa de pago]]))&gt;0,1,"")</f>
        <v/>
      </c>
      <c r="W825" s="14" t="str">
        <f>IF(LEN(TRIM(promesas[[#This Row],[Fecha de Pago]]))&gt;0,1,"")</f>
        <v/>
      </c>
    </row>
    <row r="826" spans="1:23" ht="15.75" customHeight="1" x14ac:dyDescent="0.25">
      <c r="A826" s="11" t="str">
        <f>TEXT(promesas[[#This Row],[Marca temporal]],"dd/mmm")</f>
        <v>19/may</v>
      </c>
      <c r="B826" s="189">
        <v>46161.442626539356</v>
      </c>
      <c r="C826" s="190" t="s">
        <v>1897</v>
      </c>
      <c r="D826" s="190" t="s">
        <v>1204</v>
      </c>
      <c r="E826" s="191">
        <v>358367870000</v>
      </c>
      <c r="F826" s="190" t="s">
        <v>1204</v>
      </c>
      <c r="G826" s="190" t="s">
        <v>1886</v>
      </c>
      <c r="H826" s="192" t="s">
        <v>1883</v>
      </c>
      <c r="I826" s="193" t="s">
        <v>1887</v>
      </c>
      <c r="J826" s="198"/>
      <c r="K826"/>
      <c r="L826" s="194"/>
      <c r="M826" s="159" t="s">
        <v>1885</v>
      </c>
      <c r="N826"/>
      <c r="O826" s="194"/>
      <c r="P826" s="159" t="s">
        <v>66</v>
      </c>
      <c r="Q826" s="192"/>
      <c r="R826" s="199" t="str">
        <f>IF(promesas[[#This Row],[Fecha de Pago]]="", "", TEXT(promesas[[#This Row],[Fecha de Pago]], "mmm"))</f>
        <v/>
      </c>
      <c r="S826" s="12" t="str">
        <f>IF(promesas[[#This Row],[Fecha  promesa de pago]]="", "", TEXT(promesas[[#This Row],[Fecha  promesa de pago]], "mmm"))</f>
        <v/>
      </c>
      <c r="T826" s="13" t="str">
        <f>IF(promesas[[#This Row],[Fecha de Pago]]="", "", TEXT(promesas[[#This Row],[Fecha de Pago]], "dd/mmm"))</f>
        <v/>
      </c>
      <c r="U826" s="13" t="str">
        <f>IF(promesas[[#This Row],[Fecha  promesa de pago]]="", "", TEXT(promesas[[#This Row],[Fecha  promesa de pago]], "dd/mmm"))</f>
        <v/>
      </c>
      <c r="V826" s="14" t="str">
        <f>IF(LEN(TRIM(promesas[[#This Row],[Fecha  promesa de pago]]))&gt;0,1,"")</f>
        <v/>
      </c>
      <c r="W826" s="14" t="str">
        <f>IF(LEN(TRIM(promesas[[#This Row],[Fecha de Pago]]))&gt;0,1,"")</f>
        <v/>
      </c>
    </row>
    <row r="827" spans="1:23" ht="15.75" customHeight="1" x14ac:dyDescent="0.25">
      <c r="A827" s="11" t="str">
        <f>TEXT(promesas[[#This Row],[Marca temporal]],"dd/mmm")</f>
        <v>19/may</v>
      </c>
      <c r="B827" s="189">
        <v>46161.449950578703</v>
      </c>
      <c r="C827" s="190" t="s">
        <v>1897</v>
      </c>
      <c r="D827" s="190">
        <v>68926032</v>
      </c>
      <c r="E827" s="191">
        <v>367018910000</v>
      </c>
      <c r="F827" s="190" t="s">
        <v>3906</v>
      </c>
      <c r="G827" s="190" t="s">
        <v>1886</v>
      </c>
      <c r="H827" s="192" t="s">
        <v>1883</v>
      </c>
      <c r="I827" s="193" t="s">
        <v>1888</v>
      </c>
      <c r="J827" s="198"/>
      <c r="K827"/>
      <c r="L827" s="194"/>
      <c r="M827" s="159" t="s">
        <v>1889</v>
      </c>
      <c r="N827" s="161">
        <v>46157</v>
      </c>
      <c r="O827" s="194"/>
      <c r="P827" t="s">
        <v>261</v>
      </c>
      <c r="Q827" s="192"/>
      <c r="R827" s="199" t="str">
        <f>IF(promesas[[#This Row],[Fecha de Pago]]="", "", TEXT(promesas[[#This Row],[Fecha de Pago]], "mmm"))</f>
        <v>may</v>
      </c>
      <c r="S827" s="12" t="str">
        <f>IF(promesas[[#This Row],[Fecha  promesa de pago]]="", "", TEXT(promesas[[#This Row],[Fecha  promesa de pago]], "mmm"))</f>
        <v/>
      </c>
      <c r="T827" s="13" t="str">
        <f>IF(promesas[[#This Row],[Fecha de Pago]]="", "", TEXT(promesas[[#This Row],[Fecha de Pago]], "dd/mmm"))</f>
        <v>15/may</v>
      </c>
      <c r="U827" s="13" t="str">
        <f>IF(promesas[[#This Row],[Fecha  promesa de pago]]="", "", TEXT(promesas[[#This Row],[Fecha  promesa de pago]], "dd/mmm"))</f>
        <v/>
      </c>
      <c r="V827" s="14" t="str">
        <f>IF(LEN(TRIM(promesas[[#This Row],[Fecha  promesa de pago]]))&gt;0,1,"")</f>
        <v/>
      </c>
      <c r="W827" s="14">
        <f>IF(LEN(TRIM(promesas[[#This Row],[Fecha de Pago]]))&gt;0,1,"")</f>
        <v>1</v>
      </c>
    </row>
    <row r="828" spans="1:23" ht="15.75" customHeight="1" x14ac:dyDescent="0.25">
      <c r="A828" s="11" t="str">
        <f>TEXT(promesas[[#This Row],[Marca temporal]],"dd/mmm")</f>
        <v>19/may</v>
      </c>
      <c r="B828" s="189">
        <v>46161.452020173616</v>
      </c>
      <c r="C828" s="190" t="s">
        <v>1897</v>
      </c>
      <c r="D828" s="190">
        <v>68981574</v>
      </c>
      <c r="E828" s="191">
        <v>367035280000</v>
      </c>
      <c r="F828" s="190" t="s">
        <v>4055</v>
      </c>
      <c r="G828" s="190" t="s">
        <v>1886</v>
      </c>
      <c r="H828" s="192" t="s">
        <v>1883</v>
      </c>
      <c r="I828" s="193" t="s">
        <v>1892</v>
      </c>
      <c r="J828" s="198"/>
      <c r="K828"/>
      <c r="L828" s="194"/>
      <c r="M828" s="159" t="s">
        <v>1885</v>
      </c>
      <c r="N828"/>
      <c r="O828" s="194"/>
      <c r="P828" s="159" t="s">
        <v>66</v>
      </c>
      <c r="Q828" s="192"/>
      <c r="R828" s="199" t="str">
        <f>IF(promesas[[#This Row],[Fecha de Pago]]="", "", TEXT(promesas[[#This Row],[Fecha de Pago]], "mmm"))</f>
        <v/>
      </c>
      <c r="S828" s="12" t="str">
        <f>IF(promesas[[#This Row],[Fecha  promesa de pago]]="", "", TEXT(promesas[[#This Row],[Fecha  promesa de pago]], "mmm"))</f>
        <v/>
      </c>
      <c r="T828" s="13" t="str">
        <f>IF(promesas[[#This Row],[Fecha de Pago]]="", "", TEXT(promesas[[#This Row],[Fecha de Pago]], "dd/mmm"))</f>
        <v/>
      </c>
      <c r="U828" s="13" t="str">
        <f>IF(promesas[[#This Row],[Fecha  promesa de pago]]="", "", TEXT(promesas[[#This Row],[Fecha  promesa de pago]], "dd/mmm"))</f>
        <v/>
      </c>
      <c r="V828" s="14" t="str">
        <f>IF(LEN(TRIM(promesas[[#This Row],[Fecha  promesa de pago]]))&gt;0,1,"")</f>
        <v/>
      </c>
      <c r="W828" s="14" t="str">
        <f>IF(LEN(TRIM(promesas[[#This Row],[Fecha de Pago]]))&gt;0,1,"")</f>
        <v/>
      </c>
    </row>
    <row r="829" spans="1:23" ht="15.75" customHeight="1" x14ac:dyDescent="0.25">
      <c r="A829" s="11" t="str">
        <f>TEXT(promesas[[#This Row],[Marca temporal]],"dd/mmm")</f>
        <v>19/may</v>
      </c>
      <c r="B829" s="189">
        <v>46161.453085497684</v>
      </c>
      <c r="C829" s="190" t="s">
        <v>1897</v>
      </c>
      <c r="D829" s="190">
        <v>69020392</v>
      </c>
      <c r="E829" s="191">
        <v>369001670000</v>
      </c>
      <c r="F829" s="190" t="s">
        <v>5554</v>
      </c>
      <c r="G829" s="190" t="s">
        <v>1886</v>
      </c>
      <c r="H829" s="192" t="s">
        <v>1883</v>
      </c>
      <c r="I829" s="193" t="s">
        <v>1895</v>
      </c>
      <c r="J829" s="198"/>
      <c r="K829"/>
      <c r="L829" s="194"/>
      <c r="M829" s="159" t="s">
        <v>1885</v>
      </c>
      <c r="N829"/>
      <c r="O829" s="194"/>
      <c r="P829" t="s">
        <v>261</v>
      </c>
      <c r="Q829" s="192"/>
      <c r="R829" s="199" t="str">
        <f>IF(promesas[[#This Row],[Fecha de Pago]]="", "", TEXT(promesas[[#This Row],[Fecha de Pago]], "mmm"))</f>
        <v/>
      </c>
      <c r="S829" s="12" t="str">
        <f>IF(promesas[[#This Row],[Fecha  promesa de pago]]="", "", TEXT(promesas[[#This Row],[Fecha  promesa de pago]], "mmm"))</f>
        <v/>
      </c>
      <c r="T829" s="13" t="str">
        <f>IF(promesas[[#This Row],[Fecha de Pago]]="", "", TEXT(promesas[[#This Row],[Fecha de Pago]], "dd/mmm"))</f>
        <v/>
      </c>
      <c r="U829" s="13" t="str">
        <f>IF(promesas[[#This Row],[Fecha  promesa de pago]]="", "", TEXT(promesas[[#This Row],[Fecha  promesa de pago]], "dd/mmm"))</f>
        <v/>
      </c>
      <c r="V829" s="14" t="str">
        <f>IF(LEN(TRIM(promesas[[#This Row],[Fecha  promesa de pago]]))&gt;0,1,"")</f>
        <v/>
      </c>
      <c r="W829" s="14" t="str">
        <f>IF(LEN(TRIM(promesas[[#This Row],[Fecha de Pago]]))&gt;0,1,"")</f>
        <v/>
      </c>
    </row>
    <row r="830" spans="1:23" ht="15.75" customHeight="1" x14ac:dyDescent="0.25">
      <c r="A830" s="11" t="str">
        <f>TEXT(promesas[[#This Row],[Marca temporal]],"dd/mmm")</f>
        <v>19/may</v>
      </c>
      <c r="B830" s="189">
        <v>46161.45723861111</v>
      </c>
      <c r="C830" s="190" t="s">
        <v>1897</v>
      </c>
      <c r="D830" s="190">
        <v>69032859</v>
      </c>
      <c r="E830" s="191">
        <v>365029300000</v>
      </c>
      <c r="F830" s="190" t="s">
        <v>4594</v>
      </c>
      <c r="G830" s="190" t="s">
        <v>1886</v>
      </c>
      <c r="H830" s="192" t="s">
        <v>1883</v>
      </c>
      <c r="I830" s="193" t="s">
        <v>1887</v>
      </c>
      <c r="J830" s="198"/>
      <c r="K830"/>
      <c r="L830" s="194"/>
      <c r="M830" s="159" t="s">
        <v>1885</v>
      </c>
      <c r="N830"/>
      <c r="O830" s="194"/>
      <c r="P830" t="s">
        <v>261</v>
      </c>
      <c r="Q830" s="192"/>
      <c r="R830" s="199" t="str">
        <f>IF(promesas[[#This Row],[Fecha de Pago]]="", "", TEXT(promesas[[#This Row],[Fecha de Pago]], "mmm"))</f>
        <v/>
      </c>
      <c r="S830" s="12" t="str">
        <f>IF(promesas[[#This Row],[Fecha  promesa de pago]]="", "", TEXT(promesas[[#This Row],[Fecha  promesa de pago]], "mmm"))</f>
        <v/>
      </c>
      <c r="T830" s="13" t="str">
        <f>IF(promesas[[#This Row],[Fecha de Pago]]="", "", TEXT(promesas[[#This Row],[Fecha de Pago]], "dd/mmm"))</f>
        <v/>
      </c>
      <c r="U830" s="13" t="str">
        <f>IF(promesas[[#This Row],[Fecha  promesa de pago]]="", "", TEXT(promesas[[#This Row],[Fecha  promesa de pago]], "dd/mmm"))</f>
        <v/>
      </c>
      <c r="V830" s="14" t="str">
        <f>IF(LEN(TRIM(promesas[[#This Row],[Fecha  promesa de pago]]))&gt;0,1,"")</f>
        <v/>
      </c>
      <c r="W830" s="14" t="str">
        <f>IF(LEN(TRIM(promesas[[#This Row],[Fecha de Pago]]))&gt;0,1,"")</f>
        <v/>
      </c>
    </row>
    <row r="831" spans="1:23" ht="15.75" customHeight="1" x14ac:dyDescent="0.25">
      <c r="A831" s="11" t="str">
        <f>TEXT(promesas[[#This Row],[Marca temporal]],"dd/mmm")</f>
        <v>19/may</v>
      </c>
      <c r="B831" s="189">
        <v>46161.458674097223</v>
      </c>
      <c r="C831" s="190" t="s">
        <v>1897</v>
      </c>
      <c r="D831" s="190">
        <v>69114205</v>
      </c>
      <c r="E831" s="191">
        <v>349245230000</v>
      </c>
      <c r="F831" s="190" t="s">
        <v>1388</v>
      </c>
      <c r="G831" s="190" t="s">
        <v>1886</v>
      </c>
      <c r="H831" s="192" t="s">
        <v>1883</v>
      </c>
      <c r="I831" s="193" t="s">
        <v>1892</v>
      </c>
      <c r="J831" s="198"/>
      <c r="K831"/>
      <c r="L831" s="194"/>
      <c r="M831" s="159" t="s">
        <v>1885</v>
      </c>
      <c r="N831"/>
      <c r="O831" s="194"/>
      <c r="P831" s="159" t="s">
        <v>66</v>
      </c>
      <c r="Q831" s="192"/>
      <c r="R831" s="199" t="str">
        <f>IF(promesas[[#This Row],[Fecha de Pago]]="", "", TEXT(promesas[[#This Row],[Fecha de Pago]], "mmm"))</f>
        <v/>
      </c>
      <c r="S831" s="12" t="str">
        <f>IF(promesas[[#This Row],[Fecha  promesa de pago]]="", "", TEXT(promesas[[#This Row],[Fecha  promesa de pago]], "mmm"))</f>
        <v/>
      </c>
      <c r="T831" s="13" t="str">
        <f>IF(promesas[[#This Row],[Fecha de Pago]]="", "", TEXT(promesas[[#This Row],[Fecha de Pago]], "dd/mmm"))</f>
        <v/>
      </c>
      <c r="U831" s="13" t="str">
        <f>IF(promesas[[#This Row],[Fecha  promesa de pago]]="", "", TEXT(promesas[[#This Row],[Fecha  promesa de pago]], "dd/mmm"))</f>
        <v/>
      </c>
      <c r="V831" s="14" t="str">
        <f>IF(LEN(TRIM(promesas[[#This Row],[Fecha  promesa de pago]]))&gt;0,1,"")</f>
        <v/>
      </c>
      <c r="W831" s="14" t="str">
        <f>IF(LEN(TRIM(promesas[[#This Row],[Fecha de Pago]]))&gt;0,1,"")</f>
        <v/>
      </c>
    </row>
    <row r="832" spans="1:23" ht="15.75" customHeight="1" x14ac:dyDescent="0.25">
      <c r="A832" s="11" t="str">
        <f>TEXT(promesas[[#This Row],[Marca temporal]],"dd/mmm")</f>
        <v>19/may</v>
      </c>
      <c r="B832" s="189">
        <v>46161.462042766201</v>
      </c>
      <c r="C832" s="190" t="s">
        <v>1897</v>
      </c>
      <c r="D832" s="190">
        <v>69227968</v>
      </c>
      <c r="E832" s="191">
        <v>354055900000</v>
      </c>
      <c r="F832" s="190" t="s">
        <v>3872</v>
      </c>
      <c r="G832" s="190" t="s">
        <v>1886</v>
      </c>
      <c r="H832" s="192" t="s">
        <v>1883</v>
      </c>
      <c r="I832" s="193" t="s">
        <v>1892</v>
      </c>
      <c r="J832" s="198"/>
      <c r="K832"/>
      <c r="L832" s="194"/>
      <c r="M832" s="159" t="s">
        <v>1885</v>
      </c>
      <c r="N832"/>
      <c r="O832" s="194"/>
      <c r="P832" s="159" t="s">
        <v>66</v>
      </c>
      <c r="Q832" s="192"/>
      <c r="R832" s="199" t="str">
        <f>IF(promesas[[#This Row],[Fecha de Pago]]="", "", TEXT(promesas[[#This Row],[Fecha de Pago]], "mmm"))</f>
        <v/>
      </c>
      <c r="S832" s="12" t="str">
        <f>IF(promesas[[#This Row],[Fecha  promesa de pago]]="", "", TEXT(promesas[[#This Row],[Fecha  promesa de pago]], "mmm"))</f>
        <v/>
      </c>
      <c r="T832" s="13" t="str">
        <f>IF(promesas[[#This Row],[Fecha de Pago]]="", "", TEXT(promesas[[#This Row],[Fecha de Pago]], "dd/mmm"))</f>
        <v/>
      </c>
      <c r="U832" s="13" t="str">
        <f>IF(promesas[[#This Row],[Fecha  promesa de pago]]="", "", TEXT(promesas[[#This Row],[Fecha  promesa de pago]], "dd/mmm"))</f>
        <v/>
      </c>
      <c r="V832" s="14" t="str">
        <f>IF(LEN(TRIM(promesas[[#This Row],[Fecha  promesa de pago]]))&gt;0,1,"")</f>
        <v/>
      </c>
      <c r="W832" s="14" t="str">
        <f>IF(LEN(TRIM(promesas[[#This Row],[Fecha de Pago]]))&gt;0,1,"")</f>
        <v/>
      </c>
    </row>
    <row r="833" spans="1:23" ht="15.75" customHeight="1" x14ac:dyDescent="0.25">
      <c r="A833" s="11" t="str">
        <f>TEXT(promesas[[#This Row],[Marca temporal]],"dd/mmm")</f>
        <v>19/may</v>
      </c>
      <c r="B833" s="189">
        <v>46161.493012361112</v>
      </c>
      <c r="C833" s="190" t="s">
        <v>1897</v>
      </c>
      <c r="D833" s="190">
        <v>69279886</v>
      </c>
      <c r="E833" s="191">
        <v>366044660000</v>
      </c>
      <c r="F833" s="190" t="s">
        <v>4134</v>
      </c>
      <c r="G833" s="190" t="s">
        <v>1886</v>
      </c>
      <c r="H833" s="192" t="s">
        <v>1883</v>
      </c>
      <c r="I833" s="193" t="s">
        <v>1887</v>
      </c>
      <c r="J833" s="198"/>
      <c r="K833"/>
      <c r="L833" s="194"/>
      <c r="M833" s="159" t="s">
        <v>1885</v>
      </c>
      <c r="N833"/>
      <c r="O833" s="194"/>
      <c r="P833" s="159" t="s">
        <v>66</v>
      </c>
      <c r="Q833" s="192"/>
      <c r="R833" s="199" t="str">
        <f>IF(promesas[[#This Row],[Fecha de Pago]]="", "", TEXT(promesas[[#This Row],[Fecha de Pago]], "mmm"))</f>
        <v/>
      </c>
      <c r="S833" s="12" t="str">
        <f>IF(promesas[[#This Row],[Fecha  promesa de pago]]="", "", TEXT(promesas[[#This Row],[Fecha  promesa de pago]], "mmm"))</f>
        <v/>
      </c>
      <c r="T833" s="13" t="str">
        <f>IF(promesas[[#This Row],[Fecha de Pago]]="", "", TEXT(promesas[[#This Row],[Fecha de Pago]], "dd/mmm"))</f>
        <v/>
      </c>
      <c r="U833" s="13" t="str">
        <f>IF(promesas[[#This Row],[Fecha  promesa de pago]]="", "", TEXT(promesas[[#This Row],[Fecha  promesa de pago]], "dd/mmm"))</f>
        <v/>
      </c>
      <c r="V833" s="14" t="str">
        <f>IF(LEN(TRIM(promesas[[#This Row],[Fecha  promesa de pago]]))&gt;0,1,"")</f>
        <v/>
      </c>
      <c r="W833" s="14" t="str">
        <f>IF(LEN(TRIM(promesas[[#This Row],[Fecha de Pago]]))&gt;0,1,"")</f>
        <v/>
      </c>
    </row>
    <row r="834" spans="1:23" ht="15.75" customHeight="1" x14ac:dyDescent="0.25">
      <c r="A834" s="11" t="str">
        <f>TEXT(promesas[[#This Row],[Marca temporal]],"dd/mmm")</f>
        <v>19/may</v>
      </c>
      <c r="B834" s="189">
        <v>46161.494596168981</v>
      </c>
      <c r="C834" s="190" t="s">
        <v>1897</v>
      </c>
      <c r="D834" s="190">
        <v>69372028</v>
      </c>
      <c r="E834" s="191">
        <v>367084990000</v>
      </c>
      <c r="F834" s="190" t="s">
        <v>5599</v>
      </c>
      <c r="G834" s="190" t="s">
        <v>1886</v>
      </c>
      <c r="H834" s="192" t="s">
        <v>1883</v>
      </c>
      <c r="I834" s="193" t="s">
        <v>1895</v>
      </c>
      <c r="J834" s="198"/>
      <c r="K834"/>
      <c r="L834" s="194"/>
      <c r="M834" s="159" t="s">
        <v>1885</v>
      </c>
      <c r="N834"/>
      <c r="O834" s="194"/>
      <c r="P834" s="159" t="s">
        <v>66</v>
      </c>
      <c r="Q834" s="192"/>
      <c r="R834" s="199" t="str">
        <f>IF(promesas[[#This Row],[Fecha de Pago]]="", "", TEXT(promesas[[#This Row],[Fecha de Pago]], "mmm"))</f>
        <v/>
      </c>
      <c r="S834" s="12" t="str">
        <f>IF(promesas[[#This Row],[Fecha  promesa de pago]]="", "", TEXT(promesas[[#This Row],[Fecha  promesa de pago]], "mmm"))</f>
        <v/>
      </c>
      <c r="T834" s="13" t="str">
        <f>IF(promesas[[#This Row],[Fecha de Pago]]="", "", TEXT(promesas[[#This Row],[Fecha de Pago]], "dd/mmm"))</f>
        <v/>
      </c>
      <c r="U834" s="13" t="str">
        <f>IF(promesas[[#This Row],[Fecha  promesa de pago]]="", "", TEXT(promesas[[#This Row],[Fecha  promesa de pago]], "dd/mmm"))</f>
        <v/>
      </c>
      <c r="V834" s="14" t="str">
        <f>IF(LEN(TRIM(promesas[[#This Row],[Fecha  promesa de pago]]))&gt;0,1,"")</f>
        <v/>
      </c>
      <c r="W834" s="14" t="str">
        <f>IF(LEN(TRIM(promesas[[#This Row],[Fecha de Pago]]))&gt;0,1,"")</f>
        <v/>
      </c>
    </row>
    <row r="835" spans="1:23" ht="15.75" customHeight="1" x14ac:dyDescent="0.25">
      <c r="A835" s="11" t="str">
        <f>TEXT(promesas[[#This Row],[Marca temporal]],"dd/mmm")</f>
        <v>19/may</v>
      </c>
      <c r="B835" s="189">
        <v>46161.496914016199</v>
      </c>
      <c r="C835" s="190" t="s">
        <v>1897</v>
      </c>
      <c r="D835" s="190">
        <v>69455189</v>
      </c>
      <c r="E835" s="191">
        <v>369010770000</v>
      </c>
      <c r="F835" s="190" t="s">
        <v>5603</v>
      </c>
      <c r="G835" s="190" t="s">
        <v>1886</v>
      </c>
      <c r="H835" s="192" t="s">
        <v>1883</v>
      </c>
      <c r="I835" s="193" t="s">
        <v>1887</v>
      </c>
      <c r="J835" s="198"/>
      <c r="K835"/>
      <c r="L835" s="194"/>
      <c r="M835" s="159" t="s">
        <v>1885</v>
      </c>
      <c r="N835"/>
      <c r="O835" s="194"/>
      <c r="P835" t="s">
        <v>261</v>
      </c>
      <c r="Q835" s="192"/>
      <c r="R835" s="199" t="str">
        <f>IF(promesas[[#This Row],[Fecha de Pago]]="", "", TEXT(promesas[[#This Row],[Fecha de Pago]], "mmm"))</f>
        <v/>
      </c>
      <c r="S835" s="12" t="str">
        <f>IF(promesas[[#This Row],[Fecha  promesa de pago]]="", "", TEXT(promesas[[#This Row],[Fecha  promesa de pago]], "mmm"))</f>
        <v/>
      </c>
      <c r="T835" s="13" t="str">
        <f>IF(promesas[[#This Row],[Fecha de Pago]]="", "", TEXT(promesas[[#This Row],[Fecha de Pago]], "dd/mmm"))</f>
        <v/>
      </c>
      <c r="U835" s="13" t="str">
        <f>IF(promesas[[#This Row],[Fecha  promesa de pago]]="", "", TEXT(promesas[[#This Row],[Fecha  promesa de pago]], "dd/mmm"))</f>
        <v/>
      </c>
      <c r="V835" s="14" t="str">
        <f>IF(LEN(TRIM(promesas[[#This Row],[Fecha  promesa de pago]]))&gt;0,1,"")</f>
        <v/>
      </c>
      <c r="W835" s="14" t="str">
        <f>IF(LEN(TRIM(promesas[[#This Row],[Fecha de Pago]]))&gt;0,1,"")</f>
        <v/>
      </c>
    </row>
    <row r="836" spans="1:23" ht="15.75" customHeight="1" x14ac:dyDescent="0.25">
      <c r="A836" s="11" t="str">
        <f>TEXT(promesas[[#This Row],[Marca temporal]],"dd/mmm")</f>
        <v>19/may</v>
      </c>
      <c r="B836" s="189">
        <v>46161.498918807869</v>
      </c>
      <c r="C836" s="190" t="s">
        <v>1897</v>
      </c>
      <c r="D836" s="190">
        <v>69489691</v>
      </c>
      <c r="E836" s="191">
        <v>363024520000</v>
      </c>
      <c r="F836" s="190" t="s">
        <v>3960</v>
      </c>
      <c r="G836" s="190" t="s">
        <v>1886</v>
      </c>
      <c r="H836" s="192" t="s">
        <v>1883</v>
      </c>
      <c r="I836" s="193" t="s">
        <v>1892</v>
      </c>
      <c r="J836" s="198"/>
      <c r="K836"/>
      <c r="L836" s="194"/>
      <c r="M836" s="159" t="s">
        <v>1885</v>
      </c>
      <c r="N836"/>
      <c r="O836" s="194"/>
      <c r="P836" s="159" t="s">
        <v>66</v>
      </c>
      <c r="Q836" s="192"/>
      <c r="R836" s="199" t="str">
        <f>IF(promesas[[#This Row],[Fecha de Pago]]="", "", TEXT(promesas[[#This Row],[Fecha de Pago]], "mmm"))</f>
        <v/>
      </c>
      <c r="S836" s="12" t="str">
        <f>IF(promesas[[#This Row],[Fecha  promesa de pago]]="", "", TEXT(promesas[[#This Row],[Fecha  promesa de pago]], "mmm"))</f>
        <v/>
      </c>
      <c r="T836" s="13" t="str">
        <f>IF(promesas[[#This Row],[Fecha de Pago]]="", "", TEXT(promesas[[#This Row],[Fecha de Pago]], "dd/mmm"))</f>
        <v/>
      </c>
      <c r="U836" s="13" t="str">
        <f>IF(promesas[[#This Row],[Fecha  promesa de pago]]="", "", TEXT(promesas[[#This Row],[Fecha  promesa de pago]], "dd/mmm"))</f>
        <v/>
      </c>
      <c r="V836" s="14" t="str">
        <f>IF(LEN(TRIM(promesas[[#This Row],[Fecha  promesa de pago]]))&gt;0,1,"")</f>
        <v/>
      </c>
      <c r="W836" s="14" t="str">
        <f>IF(LEN(TRIM(promesas[[#This Row],[Fecha de Pago]]))&gt;0,1,"")</f>
        <v/>
      </c>
    </row>
    <row r="837" spans="1:23" ht="15.75" customHeight="1" x14ac:dyDescent="0.25">
      <c r="A837" s="11" t="str">
        <f>TEXT(promesas[[#This Row],[Marca temporal]],"dd/mmm")</f>
        <v>19/may</v>
      </c>
      <c r="B837" s="189">
        <v>46161.502811053244</v>
      </c>
      <c r="C837" s="190" t="s">
        <v>1897</v>
      </c>
      <c r="D837" s="190">
        <v>69538572</v>
      </c>
      <c r="E837" s="191">
        <v>358375740000</v>
      </c>
      <c r="F837" s="190" t="s">
        <v>148</v>
      </c>
      <c r="G837" s="190" t="s">
        <v>1886</v>
      </c>
      <c r="H837" s="192" t="s">
        <v>1883</v>
      </c>
      <c r="I837" s="193" t="s">
        <v>1884</v>
      </c>
      <c r="J837" s="198"/>
      <c r="K837" s="161">
        <v>46172</v>
      </c>
      <c r="L837" s="169">
        <v>86.58</v>
      </c>
      <c r="M837" s="159" t="s">
        <v>1885</v>
      </c>
      <c r="N837"/>
      <c r="O837" s="194"/>
      <c r="P837" s="159" t="s">
        <v>66</v>
      </c>
      <c r="Q837" s="192"/>
      <c r="R837" s="199" t="str">
        <f>IF(promesas[[#This Row],[Fecha de Pago]]="", "", TEXT(promesas[[#This Row],[Fecha de Pago]], "mmm"))</f>
        <v/>
      </c>
      <c r="S837" s="12" t="str">
        <f>IF(promesas[[#This Row],[Fecha  promesa de pago]]="", "", TEXT(promesas[[#This Row],[Fecha  promesa de pago]], "mmm"))</f>
        <v>may</v>
      </c>
      <c r="T837" s="13" t="str">
        <f>IF(promesas[[#This Row],[Fecha de Pago]]="", "", TEXT(promesas[[#This Row],[Fecha de Pago]], "dd/mmm"))</f>
        <v/>
      </c>
      <c r="U837" s="13" t="str">
        <f>IF(promesas[[#This Row],[Fecha  promesa de pago]]="", "", TEXT(promesas[[#This Row],[Fecha  promesa de pago]], "dd/mmm"))</f>
        <v>30/may</v>
      </c>
      <c r="V837" s="14">
        <f>IF(LEN(TRIM(promesas[[#This Row],[Fecha  promesa de pago]]))&gt;0,1,"")</f>
        <v>1</v>
      </c>
      <c r="W837" s="14" t="str">
        <f>IF(LEN(TRIM(promesas[[#This Row],[Fecha de Pago]]))&gt;0,1,"")</f>
        <v/>
      </c>
    </row>
    <row r="838" spans="1:23" ht="15.75" customHeight="1" x14ac:dyDescent="0.25">
      <c r="A838" s="11" t="str">
        <f>TEXT(promesas[[#This Row],[Marca temporal]],"dd/mmm")</f>
        <v>19/may</v>
      </c>
      <c r="B838" s="189">
        <v>46161.504984259256</v>
      </c>
      <c r="C838" s="190" t="s">
        <v>1897</v>
      </c>
      <c r="D838" s="190">
        <v>69577052</v>
      </c>
      <c r="E838" s="191">
        <v>354341640000</v>
      </c>
      <c r="F838" s="190" t="s">
        <v>4629</v>
      </c>
      <c r="G838" s="190" t="s">
        <v>1886</v>
      </c>
      <c r="H838" s="192" t="s">
        <v>1883</v>
      </c>
      <c r="I838" s="193" t="s">
        <v>1887</v>
      </c>
      <c r="J838" s="198"/>
      <c r="K838"/>
      <c r="L838" s="194"/>
      <c r="M838" s="159" t="s">
        <v>1885</v>
      </c>
      <c r="N838"/>
      <c r="O838" s="194"/>
      <c r="P838" s="159" t="s">
        <v>66</v>
      </c>
      <c r="Q838" s="192"/>
      <c r="R838" s="199" t="str">
        <f>IF(promesas[[#This Row],[Fecha de Pago]]="", "", TEXT(promesas[[#This Row],[Fecha de Pago]], "mmm"))</f>
        <v/>
      </c>
      <c r="S838" s="12" t="str">
        <f>IF(promesas[[#This Row],[Fecha  promesa de pago]]="", "", TEXT(promesas[[#This Row],[Fecha  promesa de pago]], "mmm"))</f>
        <v/>
      </c>
      <c r="T838" s="13" t="str">
        <f>IF(promesas[[#This Row],[Fecha de Pago]]="", "", TEXT(promesas[[#This Row],[Fecha de Pago]], "dd/mmm"))</f>
        <v/>
      </c>
      <c r="U838" s="13" t="str">
        <f>IF(promesas[[#This Row],[Fecha  promesa de pago]]="", "", TEXT(promesas[[#This Row],[Fecha  promesa de pago]], "dd/mmm"))</f>
        <v/>
      </c>
      <c r="V838" s="14" t="str">
        <f>IF(LEN(TRIM(promesas[[#This Row],[Fecha  promesa de pago]]))&gt;0,1,"")</f>
        <v/>
      </c>
      <c r="W838" s="14" t="str">
        <f>IF(LEN(TRIM(promesas[[#This Row],[Fecha de Pago]]))&gt;0,1,"")</f>
        <v/>
      </c>
    </row>
    <row r="839" spans="1:23" ht="15.75" customHeight="1" x14ac:dyDescent="0.25">
      <c r="A839" s="11" t="str">
        <f>TEXT(promesas[[#This Row],[Marca temporal]],"dd/mmm")</f>
        <v>19/may</v>
      </c>
      <c r="B839" s="189">
        <v>46161.506421018523</v>
      </c>
      <c r="C839" s="190" t="s">
        <v>1897</v>
      </c>
      <c r="D839" s="190">
        <v>69657911</v>
      </c>
      <c r="E839" s="191">
        <v>353382750000</v>
      </c>
      <c r="F839" s="190" t="s">
        <v>1228</v>
      </c>
      <c r="G839" s="190" t="s">
        <v>1886</v>
      </c>
      <c r="H839" s="192" t="s">
        <v>1883</v>
      </c>
      <c r="I839" s="193" t="s">
        <v>1892</v>
      </c>
      <c r="J839" s="198"/>
      <c r="K839"/>
      <c r="L839" s="194"/>
      <c r="M839" s="159" t="s">
        <v>1885</v>
      </c>
      <c r="N839"/>
      <c r="O839" s="194"/>
      <c r="P839" s="159" t="s">
        <v>66</v>
      </c>
      <c r="Q839" s="192"/>
      <c r="R839" s="199" t="str">
        <f>IF(promesas[[#This Row],[Fecha de Pago]]="", "", TEXT(promesas[[#This Row],[Fecha de Pago]], "mmm"))</f>
        <v/>
      </c>
      <c r="S839" s="12" t="str">
        <f>IF(promesas[[#This Row],[Fecha  promesa de pago]]="", "", TEXT(promesas[[#This Row],[Fecha  promesa de pago]], "mmm"))</f>
        <v/>
      </c>
      <c r="T839" s="13" t="str">
        <f>IF(promesas[[#This Row],[Fecha de Pago]]="", "", TEXT(promesas[[#This Row],[Fecha de Pago]], "dd/mmm"))</f>
        <v/>
      </c>
      <c r="U839" s="13" t="str">
        <f>IF(promesas[[#This Row],[Fecha  promesa de pago]]="", "", TEXT(promesas[[#This Row],[Fecha  promesa de pago]], "dd/mmm"))</f>
        <v/>
      </c>
      <c r="V839" s="14" t="str">
        <f>IF(LEN(TRIM(promesas[[#This Row],[Fecha  promesa de pago]]))&gt;0,1,"")</f>
        <v/>
      </c>
      <c r="W839" s="14" t="str">
        <f>IF(LEN(TRIM(promesas[[#This Row],[Fecha de Pago]]))&gt;0,1,"")</f>
        <v/>
      </c>
    </row>
    <row r="840" spans="1:23" ht="15.75" customHeight="1" x14ac:dyDescent="0.25">
      <c r="A840" s="11" t="str">
        <f>TEXT(promesas[[#This Row],[Marca temporal]],"dd/mmm")</f>
        <v>19/may</v>
      </c>
      <c r="B840" s="189">
        <v>46161.518377256943</v>
      </c>
      <c r="C840" s="190" t="s">
        <v>1897</v>
      </c>
      <c r="D840" s="190">
        <v>69710973</v>
      </c>
      <c r="E840" s="191">
        <v>369056820000</v>
      </c>
      <c r="F840" s="190">
        <v>179147236</v>
      </c>
      <c r="G840" s="190" t="s">
        <v>1886</v>
      </c>
      <c r="H840" s="192" t="s">
        <v>1905</v>
      </c>
      <c r="I840" s="193" t="s">
        <v>1884</v>
      </c>
      <c r="J840" s="198"/>
      <c r="K840"/>
      <c r="L840" s="194"/>
      <c r="M840" s="159" t="s">
        <v>1885</v>
      </c>
      <c r="N840"/>
      <c r="O840" s="194"/>
      <c r="P840" s="159" t="s">
        <v>66</v>
      </c>
      <c r="Q840" s="192"/>
      <c r="R840" s="199" t="str">
        <f>IF(promesas[[#This Row],[Fecha de Pago]]="", "", TEXT(promesas[[#This Row],[Fecha de Pago]], "mmm"))</f>
        <v/>
      </c>
      <c r="S840" s="12" t="str">
        <f>IF(promesas[[#This Row],[Fecha  promesa de pago]]="", "", TEXT(promesas[[#This Row],[Fecha  promesa de pago]], "mmm"))</f>
        <v/>
      </c>
      <c r="T840" s="13" t="str">
        <f>IF(promesas[[#This Row],[Fecha de Pago]]="", "", TEXT(promesas[[#This Row],[Fecha de Pago]], "dd/mmm"))</f>
        <v/>
      </c>
      <c r="U840" s="13" t="str">
        <f>IF(promesas[[#This Row],[Fecha  promesa de pago]]="", "", TEXT(promesas[[#This Row],[Fecha  promesa de pago]], "dd/mmm"))</f>
        <v/>
      </c>
      <c r="V840" s="14" t="str">
        <f>IF(LEN(TRIM(promesas[[#This Row],[Fecha  promesa de pago]]))&gt;0,1,"")</f>
        <v/>
      </c>
      <c r="W840" s="14" t="str">
        <f>IF(LEN(TRIM(promesas[[#This Row],[Fecha de Pago]]))&gt;0,1,"")</f>
        <v/>
      </c>
    </row>
    <row r="841" spans="1:23" ht="15.75" customHeight="1" x14ac:dyDescent="0.25">
      <c r="A841" s="11" t="str">
        <f>TEXT(promesas[[#This Row],[Marca temporal]],"dd/mmm")</f>
        <v>19/may</v>
      </c>
      <c r="B841" s="189">
        <v>46161.519849201388</v>
      </c>
      <c r="C841" s="190" t="s">
        <v>1897</v>
      </c>
      <c r="D841" s="190">
        <v>69868393</v>
      </c>
      <c r="E841" s="191">
        <v>362016470000</v>
      </c>
      <c r="F841" s="190" t="s">
        <v>3878</v>
      </c>
      <c r="G841" s="190" t="s">
        <v>1886</v>
      </c>
      <c r="H841" s="192" t="s">
        <v>1890</v>
      </c>
      <c r="I841" s="193" t="s">
        <v>1892</v>
      </c>
      <c r="J841" s="198"/>
      <c r="K841"/>
      <c r="L841" s="194"/>
      <c r="M841" s="159" t="s">
        <v>1885</v>
      </c>
      <c r="N841"/>
      <c r="O841" s="194"/>
      <c r="P841" s="159" t="s">
        <v>66</v>
      </c>
      <c r="Q841" s="192"/>
      <c r="R841" s="199" t="str">
        <f>IF(promesas[[#This Row],[Fecha de Pago]]="", "", TEXT(promesas[[#This Row],[Fecha de Pago]], "mmm"))</f>
        <v/>
      </c>
      <c r="S841" s="12" t="str">
        <f>IF(promesas[[#This Row],[Fecha  promesa de pago]]="", "", TEXT(promesas[[#This Row],[Fecha  promesa de pago]], "mmm"))</f>
        <v/>
      </c>
      <c r="T841" s="13" t="str">
        <f>IF(promesas[[#This Row],[Fecha de Pago]]="", "", TEXT(promesas[[#This Row],[Fecha de Pago]], "dd/mmm"))</f>
        <v/>
      </c>
      <c r="U841" s="13" t="str">
        <f>IF(promesas[[#This Row],[Fecha  promesa de pago]]="", "", TEXT(promesas[[#This Row],[Fecha  promesa de pago]], "dd/mmm"))</f>
        <v/>
      </c>
      <c r="V841" s="14" t="str">
        <f>IF(LEN(TRIM(promesas[[#This Row],[Fecha  promesa de pago]]))&gt;0,1,"")</f>
        <v/>
      </c>
      <c r="W841" s="14" t="str">
        <f>IF(LEN(TRIM(promesas[[#This Row],[Fecha de Pago]]))&gt;0,1,"")</f>
        <v/>
      </c>
    </row>
    <row r="842" spans="1:23" ht="15.75" customHeight="1" x14ac:dyDescent="0.25">
      <c r="A842" s="11" t="str">
        <f>TEXT(promesas[[#This Row],[Marca temporal]],"dd/mmm")</f>
        <v>19/may</v>
      </c>
      <c r="B842" s="189">
        <v>46161.522570844907</v>
      </c>
      <c r="C842" s="190" t="s">
        <v>1897</v>
      </c>
      <c r="D842" s="190">
        <v>69955199</v>
      </c>
      <c r="E842" s="191">
        <v>369058490000</v>
      </c>
      <c r="F842" s="190" t="s">
        <v>5651</v>
      </c>
      <c r="G842" s="190" t="s">
        <v>1886</v>
      </c>
      <c r="H842" s="192" t="s">
        <v>1883</v>
      </c>
      <c r="I842" s="193" t="s">
        <v>1887</v>
      </c>
      <c r="J842" s="198"/>
      <c r="K842"/>
      <c r="L842" s="194"/>
      <c r="M842" s="159" t="s">
        <v>1885</v>
      </c>
      <c r="N842"/>
      <c r="O842" s="194"/>
      <c r="P842" s="159" t="s">
        <v>66</v>
      </c>
      <c r="Q842" s="192"/>
      <c r="R842" s="199" t="str">
        <f>IF(promesas[[#This Row],[Fecha de Pago]]="", "", TEXT(promesas[[#This Row],[Fecha de Pago]], "mmm"))</f>
        <v/>
      </c>
      <c r="S842" s="12" t="str">
        <f>IF(promesas[[#This Row],[Fecha  promesa de pago]]="", "", TEXT(promesas[[#This Row],[Fecha  promesa de pago]], "mmm"))</f>
        <v/>
      </c>
      <c r="T842" s="13" t="str">
        <f>IF(promesas[[#This Row],[Fecha de Pago]]="", "", TEXT(promesas[[#This Row],[Fecha de Pago]], "dd/mmm"))</f>
        <v/>
      </c>
      <c r="U842" s="13" t="str">
        <f>IF(promesas[[#This Row],[Fecha  promesa de pago]]="", "", TEXT(promesas[[#This Row],[Fecha  promesa de pago]], "dd/mmm"))</f>
        <v/>
      </c>
      <c r="V842" s="14" t="str">
        <f>IF(LEN(TRIM(promesas[[#This Row],[Fecha  promesa de pago]]))&gt;0,1,"")</f>
        <v/>
      </c>
      <c r="W842" s="14" t="str">
        <f>IF(LEN(TRIM(promesas[[#This Row],[Fecha de Pago]]))&gt;0,1,"")</f>
        <v/>
      </c>
    </row>
    <row r="843" spans="1:23" ht="15.75" customHeight="1" x14ac:dyDescent="0.25">
      <c r="A843" s="11" t="str">
        <f>TEXT(promesas[[#This Row],[Marca temporal]],"dd/mmm")</f>
        <v>19/may</v>
      </c>
      <c r="B843" s="189">
        <v>46161.534532430553</v>
      </c>
      <c r="C843" s="190" t="s">
        <v>1897</v>
      </c>
      <c r="D843" s="190">
        <v>67943025</v>
      </c>
      <c r="E843" s="191">
        <v>355384590000</v>
      </c>
      <c r="F843" s="190" t="s">
        <v>5440</v>
      </c>
      <c r="G843" s="190" t="s">
        <v>1886</v>
      </c>
      <c r="H843" s="192" t="s">
        <v>1883</v>
      </c>
      <c r="I843" s="193" t="s">
        <v>1893</v>
      </c>
      <c r="J843" s="198"/>
      <c r="K843"/>
      <c r="L843" s="194"/>
      <c r="M843" s="159" t="s">
        <v>1885</v>
      </c>
      <c r="N843"/>
      <c r="O843" s="194"/>
      <c r="P843" t="s">
        <v>2230</v>
      </c>
      <c r="Q843" s="192"/>
      <c r="R843" s="199" t="str">
        <f>IF(promesas[[#This Row],[Fecha de Pago]]="", "", TEXT(promesas[[#This Row],[Fecha de Pago]], "mmm"))</f>
        <v/>
      </c>
      <c r="S843" s="12" t="str">
        <f>IF(promesas[[#This Row],[Fecha  promesa de pago]]="", "", TEXT(promesas[[#This Row],[Fecha  promesa de pago]], "mmm"))</f>
        <v/>
      </c>
      <c r="T843" s="13" t="str">
        <f>IF(promesas[[#This Row],[Fecha de Pago]]="", "", TEXT(promesas[[#This Row],[Fecha de Pago]], "dd/mmm"))</f>
        <v/>
      </c>
      <c r="U843" s="13" t="str">
        <f>IF(promesas[[#This Row],[Fecha  promesa de pago]]="", "", TEXT(promesas[[#This Row],[Fecha  promesa de pago]], "dd/mmm"))</f>
        <v/>
      </c>
      <c r="V843" s="14" t="str">
        <f>IF(LEN(TRIM(promesas[[#This Row],[Fecha  promesa de pago]]))&gt;0,1,"")</f>
        <v/>
      </c>
      <c r="W843" s="14" t="str">
        <f>IF(LEN(TRIM(promesas[[#This Row],[Fecha de Pago]]))&gt;0,1,"")</f>
        <v/>
      </c>
    </row>
    <row r="844" spans="1:23" ht="15.75" customHeight="1" x14ac:dyDescent="0.25">
      <c r="A844" s="11" t="str">
        <f>TEXT(promesas[[#This Row],[Marca temporal]],"dd/mmm")</f>
        <v>19/may</v>
      </c>
      <c r="B844" s="189">
        <v>46161.538436655093</v>
      </c>
      <c r="C844" s="190" t="s">
        <v>1897</v>
      </c>
      <c r="D844" s="190">
        <v>67081870</v>
      </c>
      <c r="E844" s="191">
        <v>356385490000</v>
      </c>
      <c r="F844" s="190" t="s">
        <v>5274</v>
      </c>
      <c r="G844" s="190" t="s">
        <v>1886</v>
      </c>
      <c r="H844" s="192" t="s">
        <v>1883</v>
      </c>
      <c r="I844" s="193" t="s">
        <v>1895</v>
      </c>
      <c r="J844" s="198"/>
      <c r="K844"/>
      <c r="L844" s="194"/>
      <c r="M844" s="159" t="s">
        <v>1885</v>
      </c>
      <c r="N844"/>
      <c r="O844" s="194"/>
      <c r="P844" t="s">
        <v>261</v>
      </c>
      <c r="Q844" s="192"/>
      <c r="R844" s="199" t="str">
        <f>IF(promesas[[#This Row],[Fecha de Pago]]="", "", TEXT(promesas[[#This Row],[Fecha de Pago]], "mmm"))</f>
        <v/>
      </c>
      <c r="S844" s="12" t="str">
        <f>IF(promesas[[#This Row],[Fecha  promesa de pago]]="", "", TEXT(promesas[[#This Row],[Fecha  promesa de pago]], "mmm"))</f>
        <v/>
      </c>
      <c r="T844" s="13" t="str">
        <f>IF(promesas[[#This Row],[Fecha de Pago]]="", "", TEXT(promesas[[#This Row],[Fecha de Pago]], "dd/mmm"))</f>
        <v/>
      </c>
      <c r="U844" s="13" t="str">
        <f>IF(promesas[[#This Row],[Fecha  promesa de pago]]="", "", TEXT(promesas[[#This Row],[Fecha  promesa de pago]], "dd/mmm"))</f>
        <v/>
      </c>
      <c r="V844" s="14" t="str">
        <f>IF(LEN(TRIM(promesas[[#This Row],[Fecha  promesa de pago]]))&gt;0,1,"")</f>
        <v/>
      </c>
      <c r="W844" s="14" t="str">
        <f>IF(LEN(TRIM(promesas[[#This Row],[Fecha de Pago]]))&gt;0,1,"")</f>
        <v/>
      </c>
    </row>
    <row r="845" spans="1:23" ht="15.75" customHeight="1" x14ac:dyDescent="0.25">
      <c r="A845" s="11" t="str">
        <f>TEXT(promesas[[#This Row],[Marca temporal]],"dd/mmm")</f>
        <v>19/may</v>
      </c>
      <c r="B845" s="189">
        <v>46161.595513599532</v>
      </c>
      <c r="C845" s="190" t="s">
        <v>1897</v>
      </c>
      <c r="D845" s="190">
        <v>63327195</v>
      </c>
      <c r="E845" s="191">
        <v>352386400000</v>
      </c>
      <c r="F845" s="190" t="s">
        <v>5687</v>
      </c>
      <c r="G845" s="190" t="s">
        <v>1886</v>
      </c>
      <c r="H845" s="192" t="s">
        <v>1883</v>
      </c>
      <c r="I845" s="193" t="s">
        <v>1894</v>
      </c>
      <c r="J845" s="198"/>
      <c r="K845"/>
      <c r="L845" s="194"/>
      <c r="M845" s="159" t="s">
        <v>1885</v>
      </c>
      <c r="N845"/>
      <c r="O845" s="194"/>
      <c r="P845" s="195" t="s">
        <v>2229</v>
      </c>
      <c r="Q845" s="192"/>
      <c r="R845" s="199" t="str">
        <f>IF(promesas[[#This Row],[Fecha de Pago]]="", "", TEXT(promesas[[#This Row],[Fecha de Pago]], "mmm"))</f>
        <v/>
      </c>
      <c r="S845" s="12" t="str">
        <f>IF(promesas[[#This Row],[Fecha  promesa de pago]]="", "", TEXT(promesas[[#This Row],[Fecha  promesa de pago]], "mmm"))</f>
        <v/>
      </c>
      <c r="T845" s="13" t="str">
        <f>IF(promesas[[#This Row],[Fecha de Pago]]="", "", TEXT(promesas[[#This Row],[Fecha de Pago]], "dd/mmm"))</f>
        <v/>
      </c>
      <c r="U845" s="13" t="str">
        <f>IF(promesas[[#This Row],[Fecha  promesa de pago]]="", "", TEXT(promesas[[#This Row],[Fecha  promesa de pago]], "dd/mmm"))</f>
        <v/>
      </c>
      <c r="V845" s="14" t="str">
        <f>IF(LEN(TRIM(promesas[[#This Row],[Fecha  promesa de pago]]))&gt;0,1,"")</f>
        <v/>
      </c>
      <c r="W845" s="14" t="str">
        <f>IF(LEN(TRIM(promesas[[#This Row],[Fecha de Pago]]))&gt;0,1,"")</f>
        <v/>
      </c>
    </row>
    <row r="846" spans="1:23" ht="15.75" customHeight="1" x14ac:dyDescent="0.25">
      <c r="A846" s="11" t="str">
        <f>TEXT(promesas[[#This Row],[Marca temporal]],"dd/mmm")</f>
        <v>19/may</v>
      </c>
      <c r="B846" s="189">
        <v>46161.599900497684</v>
      </c>
      <c r="C846" s="190" t="s">
        <v>1897</v>
      </c>
      <c r="D846" s="190">
        <v>68907654</v>
      </c>
      <c r="E846" s="191">
        <v>358386560000</v>
      </c>
      <c r="F846" s="190" t="s">
        <v>5853</v>
      </c>
      <c r="G846" s="190" t="s">
        <v>1886</v>
      </c>
      <c r="H846" s="192" t="s">
        <v>1883</v>
      </c>
      <c r="I846" s="193" t="s">
        <v>1893</v>
      </c>
      <c r="J846" s="198"/>
      <c r="K846"/>
      <c r="L846" s="194"/>
      <c r="M846" s="159" t="s">
        <v>1885</v>
      </c>
      <c r="N846"/>
      <c r="O846" s="194"/>
      <c r="P846" s="195" t="s">
        <v>2229</v>
      </c>
      <c r="Q846" s="192"/>
      <c r="R846" s="199" t="str">
        <f>IF(promesas[[#This Row],[Fecha de Pago]]="", "", TEXT(promesas[[#This Row],[Fecha de Pago]], "mmm"))</f>
        <v/>
      </c>
      <c r="S846" s="12" t="str">
        <f>IF(promesas[[#This Row],[Fecha  promesa de pago]]="", "", TEXT(promesas[[#This Row],[Fecha  promesa de pago]], "mmm"))</f>
        <v/>
      </c>
      <c r="T846" s="13" t="str">
        <f>IF(promesas[[#This Row],[Fecha de Pago]]="", "", TEXT(promesas[[#This Row],[Fecha de Pago]], "dd/mmm"))</f>
        <v/>
      </c>
      <c r="U846" s="13" t="str">
        <f>IF(promesas[[#This Row],[Fecha  promesa de pago]]="", "", TEXT(promesas[[#This Row],[Fecha  promesa de pago]], "dd/mmm"))</f>
        <v/>
      </c>
      <c r="V846" s="14" t="str">
        <f>IF(LEN(TRIM(promesas[[#This Row],[Fecha  promesa de pago]]))&gt;0,1,"")</f>
        <v/>
      </c>
      <c r="W846" s="14" t="str">
        <f>IF(LEN(TRIM(promesas[[#This Row],[Fecha de Pago]]))&gt;0,1,"")</f>
        <v/>
      </c>
    </row>
    <row r="847" spans="1:23" ht="15.75" customHeight="1" x14ac:dyDescent="0.25">
      <c r="A847" s="11" t="str">
        <f>TEXT(promesas[[#This Row],[Marca temporal]],"dd/mmm")</f>
        <v>19/may</v>
      </c>
      <c r="B847" s="189">
        <v>46161.604266689814</v>
      </c>
      <c r="C847" s="190" t="s">
        <v>1897</v>
      </c>
      <c r="D847" s="190">
        <v>68249605</v>
      </c>
      <c r="E847" s="191">
        <v>352383900000</v>
      </c>
      <c r="F847" s="190" t="s">
        <v>5854</v>
      </c>
      <c r="G847" s="190" t="s">
        <v>1886</v>
      </c>
      <c r="H847" s="192" t="s">
        <v>1883</v>
      </c>
      <c r="I847" s="193" t="s">
        <v>1887</v>
      </c>
      <c r="J847" s="198"/>
      <c r="K847"/>
      <c r="L847" s="194"/>
      <c r="M847" s="159" t="s">
        <v>1885</v>
      </c>
      <c r="N847"/>
      <c r="O847" s="194"/>
      <c r="P847" s="159" t="s">
        <v>66</v>
      </c>
      <c r="Q847" s="192"/>
      <c r="R847" s="199" t="str">
        <f>IF(promesas[[#This Row],[Fecha de Pago]]="", "", TEXT(promesas[[#This Row],[Fecha de Pago]], "mmm"))</f>
        <v/>
      </c>
      <c r="S847" s="12" t="str">
        <f>IF(promesas[[#This Row],[Fecha  promesa de pago]]="", "", TEXT(promesas[[#This Row],[Fecha  promesa de pago]], "mmm"))</f>
        <v/>
      </c>
      <c r="T847" s="13" t="str">
        <f>IF(promesas[[#This Row],[Fecha de Pago]]="", "", TEXT(promesas[[#This Row],[Fecha de Pago]], "dd/mmm"))</f>
        <v/>
      </c>
      <c r="U847" s="13" t="str">
        <f>IF(promesas[[#This Row],[Fecha  promesa de pago]]="", "", TEXT(promesas[[#This Row],[Fecha  promesa de pago]], "dd/mmm"))</f>
        <v/>
      </c>
      <c r="V847" s="14" t="str">
        <f>IF(LEN(TRIM(promesas[[#This Row],[Fecha  promesa de pago]]))&gt;0,1,"")</f>
        <v/>
      </c>
      <c r="W847" s="14" t="str">
        <f>IF(LEN(TRIM(promesas[[#This Row],[Fecha de Pago]]))&gt;0,1,"")</f>
        <v/>
      </c>
    </row>
    <row r="848" spans="1:23" ht="15.75" customHeight="1" x14ac:dyDescent="0.25">
      <c r="A848" s="11" t="str">
        <f>TEXT(promesas[[#This Row],[Marca temporal]],"dd/mmm")</f>
        <v>19/may</v>
      </c>
      <c r="B848" s="189">
        <v>46161.62438306713</v>
      </c>
      <c r="C848" s="190" t="s">
        <v>1897</v>
      </c>
      <c r="D848" s="190">
        <v>67839886</v>
      </c>
      <c r="E848" s="191">
        <v>359384330000</v>
      </c>
      <c r="F848" s="190" t="s">
        <v>5855</v>
      </c>
      <c r="G848" s="190" t="s">
        <v>1886</v>
      </c>
      <c r="H848" s="192" t="s">
        <v>1883</v>
      </c>
      <c r="I848" s="193" t="s">
        <v>1893</v>
      </c>
      <c r="J848" s="198"/>
      <c r="K848"/>
      <c r="L848" s="194"/>
      <c r="M848" s="159" t="s">
        <v>1885</v>
      </c>
      <c r="N848"/>
      <c r="O848" s="194"/>
      <c r="P848" t="s">
        <v>2230</v>
      </c>
      <c r="Q848" s="192"/>
      <c r="R848" s="199" t="str">
        <f>IF(promesas[[#This Row],[Fecha de Pago]]="", "", TEXT(promesas[[#This Row],[Fecha de Pago]], "mmm"))</f>
        <v/>
      </c>
      <c r="S848" s="12" t="str">
        <f>IF(promesas[[#This Row],[Fecha  promesa de pago]]="", "", TEXT(promesas[[#This Row],[Fecha  promesa de pago]], "mmm"))</f>
        <v/>
      </c>
      <c r="T848" s="13" t="str">
        <f>IF(promesas[[#This Row],[Fecha de Pago]]="", "", TEXT(promesas[[#This Row],[Fecha de Pago]], "dd/mmm"))</f>
        <v/>
      </c>
      <c r="U848" s="13" t="str">
        <f>IF(promesas[[#This Row],[Fecha  promesa de pago]]="", "", TEXT(promesas[[#This Row],[Fecha  promesa de pago]], "dd/mmm"))</f>
        <v/>
      </c>
      <c r="V848" s="14" t="str">
        <f>IF(LEN(TRIM(promesas[[#This Row],[Fecha  promesa de pago]]))&gt;0,1,"")</f>
        <v/>
      </c>
      <c r="W848" s="14" t="str">
        <f>IF(LEN(TRIM(promesas[[#This Row],[Fecha de Pago]]))&gt;0,1,"")</f>
        <v/>
      </c>
    </row>
    <row r="849" spans="1:23" ht="15.75" customHeight="1" x14ac:dyDescent="0.25">
      <c r="A849" s="11" t="str">
        <f>TEXT(promesas[[#This Row],[Marca temporal]],"dd/mmm")</f>
        <v>19/may</v>
      </c>
      <c r="B849" s="189">
        <v>46161.633918206018</v>
      </c>
      <c r="C849" s="190" t="s">
        <v>1897</v>
      </c>
      <c r="D849" s="190">
        <v>68189898</v>
      </c>
      <c r="E849" s="191">
        <v>355372370000</v>
      </c>
      <c r="F849" s="190" t="s">
        <v>5856</v>
      </c>
      <c r="G849" s="190" t="s">
        <v>1886</v>
      </c>
      <c r="H849" s="192" t="s">
        <v>1891</v>
      </c>
      <c r="I849" s="193" t="s">
        <v>1884</v>
      </c>
      <c r="J849" s="198"/>
      <c r="K849" s="161">
        <v>46162</v>
      </c>
      <c r="L849" s="169">
        <v>56</v>
      </c>
      <c r="M849" s="159" t="s">
        <v>1885</v>
      </c>
      <c r="N849"/>
      <c r="O849" s="194"/>
      <c r="P849" s="195" t="s">
        <v>2229</v>
      </c>
      <c r="Q849" s="192"/>
      <c r="R849" s="199" t="str">
        <f>IF(promesas[[#This Row],[Fecha de Pago]]="", "", TEXT(promesas[[#This Row],[Fecha de Pago]], "mmm"))</f>
        <v/>
      </c>
      <c r="S849" s="12" t="str">
        <f>IF(promesas[[#This Row],[Fecha  promesa de pago]]="", "", TEXT(promesas[[#This Row],[Fecha  promesa de pago]], "mmm"))</f>
        <v>may</v>
      </c>
      <c r="T849" s="13" t="str">
        <f>IF(promesas[[#This Row],[Fecha de Pago]]="", "", TEXT(promesas[[#This Row],[Fecha de Pago]], "dd/mmm"))</f>
        <v/>
      </c>
      <c r="U849" s="13" t="str">
        <f>IF(promesas[[#This Row],[Fecha  promesa de pago]]="", "", TEXT(promesas[[#This Row],[Fecha  promesa de pago]], "dd/mmm"))</f>
        <v>20/may</v>
      </c>
      <c r="V849" s="14">
        <f>IF(LEN(TRIM(promesas[[#This Row],[Fecha  promesa de pago]]))&gt;0,1,"")</f>
        <v>1</v>
      </c>
      <c r="W849" s="14" t="str">
        <f>IF(LEN(TRIM(promesas[[#This Row],[Fecha de Pago]]))&gt;0,1,"")</f>
        <v/>
      </c>
    </row>
    <row r="850" spans="1:23" ht="15.75" customHeight="1" x14ac:dyDescent="0.25">
      <c r="A850" s="11" t="str">
        <f>TEXT(promesas[[#This Row],[Marca temporal]],"dd/mmm")</f>
        <v>19/may</v>
      </c>
      <c r="B850" s="189">
        <v>46161.647101249997</v>
      </c>
      <c r="C850" s="190" t="s">
        <v>1897</v>
      </c>
      <c r="D850" s="190">
        <v>66956427</v>
      </c>
      <c r="E850" s="191">
        <v>358381880000</v>
      </c>
      <c r="F850" s="190" t="s">
        <v>5857</v>
      </c>
      <c r="G850" s="190" t="s">
        <v>1886</v>
      </c>
      <c r="H850" s="192" t="s">
        <v>1883</v>
      </c>
      <c r="I850" s="193" t="s">
        <v>1893</v>
      </c>
      <c r="J850" s="198"/>
      <c r="K850"/>
      <c r="L850" s="194"/>
      <c r="M850" s="159" t="s">
        <v>1885</v>
      </c>
      <c r="N850"/>
      <c r="O850" s="194"/>
      <c r="P850" t="s">
        <v>2230</v>
      </c>
      <c r="Q850" s="192"/>
      <c r="R850" s="199" t="str">
        <f>IF(promesas[[#This Row],[Fecha de Pago]]="", "", TEXT(promesas[[#This Row],[Fecha de Pago]], "mmm"))</f>
        <v/>
      </c>
      <c r="S850" s="12" t="str">
        <f>IF(promesas[[#This Row],[Fecha  promesa de pago]]="", "", TEXT(promesas[[#This Row],[Fecha  promesa de pago]], "mmm"))</f>
        <v/>
      </c>
      <c r="T850" s="13" t="str">
        <f>IF(promesas[[#This Row],[Fecha de Pago]]="", "", TEXT(promesas[[#This Row],[Fecha de Pago]], "dd/mmm"))</f>
        <v/>
      </c>
      <c r="U850" s="13" t="str">
        <f>IF(promesas[[#This Row],[Fecha  promesa de pago]]="", "", TEXT(promesas[[#This Row],[Fecha  promesa de pago]], "dd/mmm"))</f>
        <v/>
      </c>
      <c r="V850" s="14" t="str">
        <f>IF(LEN(TRIM(promesas[[#This Row],[Fecha  promesa de pago]]))&gt;0,1,"")</f>
        <v/>
      </c>
      <c r="W850" s="14" t="str">
        <f>IF(LEN(TRIM(promesas[[#This Row],[Fecha de Pago]]))&gt;0,1,"")</f>
        <v/>
      </c>
    </row>
    <row r="851" spans="1:23" ht="15.75" customHeight="1" x14ac:dyDescent="0.25">
      <c r="A851" s="11" t="str">
        <f>TEXT(promesas[[#This Row],[Marca temporal]],"dd/mmm")</f>
        <v>19/may</v>
      </c>
      <c r="B851" s="189">
        <v>46161.649518090278</v>
      </c>
      <c r="C851" s="190" t="s">
        <v>1897</v>
      </c>
      <c r="D851" s="190">
        <v>63468266</v>
      </c>
      <c r="E851" s="191">
        <v>268011610000</v>
      </c>
      <c r="F851" s="190" t="s">
        <v>5858</v>
      </c>
      <c r="G851" s="190" t="s">
        <v>1886</v>
      </c>
      <c r="H851" s="192" t="s">
        <v>1883</v>
      </c>
      <c r="I851" s="193" t="s">
        <v>1893</v>
      </c>
      <c r="J851" s="198"/>
      <c r="K851"/>
      <c r="L851" s="194"/>
      <c r="M851" s="159" t="s">
        <v>1885</v>
      </c>
      <c r="N851"/>
      <c r="O851" s="194"/>
      <c r="P851" t="s">
        <v>2230</v>
      </c>
      <c r="Q851" s="192"/>
      <c r="R851" s="199" t="str">
        <f>IF(promesas[[#This Row],[Fecha de Pago]]="", "", TEXT(promesas[[#This Row],[Fecha de Pago]], "mmm"))</f>
        <v/>
      </c>
      <c r="S851" s="12" t="str">
        <f>IF(promesas[[#This Row],[Fecha  promesa de pago]]="", "", TEXT(promesas[[#This Row],[Fecha  promesa de pago]], "mmm"))</f>
        <v/>
      </c>
      <c r="T851" s="13" t="str">
        <f>IF(promesas[[#This Row],[Fecha de Pago]]="", "", TEXT(promesas[[#This Row],[Fecha de Pago]], "dd/mmm"))</f>
        <v/>
      </c>
      <c r="U851" s="13" t="str">
        <f>IF(promesas[[#This Row],[Fecha  promesa de pago]]="", "", TEXT(promesas[[#This Row],[Fecha  promesa de pago]], "dd/mmm"))</f>
        <v/>
      </c>
      <c r="V851" s="14" t="str">
        <f>IF(LEN(TRIM(promesas[[#This Row],[Fecha  promesa de pago]]))&gt;0,1,"")</f>
        <v/>
      </c>
      <c r="W851" s="14" t="str">
        <f>IF(LEN(TRIM(promesas[[#This Row],[Fecha de Pago]]))&gt;0,1,"")</f>
        <v/>
      </c>
    </row>
    <row r="852" spans="1:23" ht="15.75" customHeight="1" x14ac:dyDescent="0.25">
      <c r="A852" s="11" t="str">
        <f>TEXT(promesas[[#This Row],[Marca temporal]],"dd/mmm")</f>
        <v>19/may</v>
      </c>
      <c r="B852" s="189">
        <v>46161.655145937504</v>
      </c>
      <c r="C852" s="190" t="s">
        <v>1897</v>
      </c>
      <c r="D852" s="190">
        <v>60043073</v>
      </c>
      <c r="E852" s="191">
        <v>353385040000</v>
      </c>
      <c r="F852" s="190" t="s">
        <v>5859</v>
      </c>
      <c r="G852" s="190" t="s">
        <v>1886</v>
      </c>
      <c r="H852" s="192" t="s">
        <v>1883</v>
      </c>
      <c r="I852" s="193" t="s">
        <v>1884</v>
      </c>
      <c r="J852" s="198"/>
      <c r="K852" s="161">
        <v>46170</v>
      </c>
      <c r="L852" s="169">
        <v>8.0500000000000007</v>
      </c>
      <c r="M852" s="159" t="s">
        <v>1885</v>
      </c>
      <c r="N852"/>
      <c r="O852" s="194"/>
      <c r="P852" s="195" t="s">
        <v>2229</v>
      </c>
      <c r="Q852" s="192"/>
      <c r="R852" s="199" t="str">
        <f>IF(promesas[[#This Row],[Fecha de Pago]]="", "", TEXT(promesas[[#This Row],[Fecha de Pago]], "mmm"))</f>
        <v/>
      </c>
      <c r="S852" s="12" t="str">
        <f>IF(promesas[[#This Row],[Fecha  promesa de pago]]="", "", TEXT(promesas[[#This Row],[Fecha  promesa de pago]], "mmm"))</f>
        <v>may</v>
      </c>
      <c r="T852" s="13" t="str">
        <f>IF(promesas[[#This Row],[Fecha de Pago]]="", "", TEXT(promesas[[#This Row],[Fecha de Pago]], "dd/mmm"))</f>
        <v/>
      </c>
      <c r="U852" s="13" t="str">
        <f>IF(promesas[[#This Row],[Fecha  promesa de pago]]="", "", TEXT(promesas[[#This Row],[Fecha  promesa de pago]], "dd/mmm"))</f>
        <v>28/may</v>
      </c>
      <c r="V852" s="14">
        <f>IF(LEN(TRIM(promesas[[#This Row],[Fecha  promesa de pago]]))&gt;0,1,"")</f>
        <v>1</v>
      </c>
      <c r="W852" s="14" t="str">
        <f>IF(LEN(TRIM(promesas[[#This Row],[Fecha de Pago]]))&gt;0,1,"")</f>
        <v/>
      </c>
    </row>
    <row r="853" spans="1:23" ht="15.75" customHeight="1" x14ac:dyDescent="0.25">
      <c r="A853" s="11" t="str">
        <f>TEXT(promesas[[#This Row],[Marca temporal]],"dd/mmm")</f>
        <v>19/may</v>
      </c>
      <c r="B853" s="189">
        <v>46161.658091689817</v>
      </c>
      <c r="C853" s="190" t="s">
        <v>1897</v>
      </c>
      <c r="D853" s="190">
        <v>69281139</v>
      </c>
      <c r="E853" s="191">
        <v>357384890000</v>
      </c>
      <c r="F853" s="190" t="s">
        <v>5588</v>
      </c>
      <c r="G853" s="190" t="s">
        <v>1886</v>
      </c>
      <c r="H853" s="192" t="s">
        <v>1883</v>
      </c>
      <c r="I853" s="193" t="s">
        <v>1893</v>
      </c>
      <c r="J853" s="198"/>
      <c r="K853"/>
      <c r="L853" s="194"/>
      <c r="M853" s="159" t="s">
        <v>1885</v>
      </c>
      <c r="N853"/>
      <c r="O853" s="194"/>
      <c r="P853" t="s">
        <v>261</v>
      </c>
      <c r="Q853" s="192"/>
      <c r="R853" s="199" t="str">
        <f>IF(promesas[[#This Row],[Fecha de Pago]]="", "", TEXT(promesas[[#This Row],[Fecha de Pago]], "mmm"))</f>
        <v/>
      </c>
      <c r="S853" s="12" t="str">
        <f>IF(promesas[[#This Row],[Fecha  promesa de pago]]="", "", TEXT(promesas[[#This Row],[Fecha  promesa de pago]], "mmm"))</f>
        <v/>
      </c>
      <c r="T853" s="13" t="str">
        <f>IF(promesas[[#This Row],[Fecha de Pago]]="", "", TEXT(promesas[[#This Row],[Fecha de Pago]], "dd/mmm"))</f>
        <v/>
      </c>
      <c r="U853" s="13" t="str">
        <f>IF(promesas[[#This Row],[Fecha  promesa de pago]]="", "", TEXT(promesas[[#This Row],[Fecha  promesa de pago]], "dd/mmm"))</f>
        <v/>
      </c>
      <c r="V853" s="14" t="str">
        <f>IF(LEN(TRIM(promesas[[#This Row],[Fecha  promesa de pago]]))&gt;0,1,"")</f>
        <v/>
      </c>
      <c r="W853" s="14" t="str">
        <f>IF(LEN(TRIM(promesas[[#This Row],[Fecha de Pago]]))&gt;0,1,"")</f>
        <v/>
      </c>
    </row>
    <row r="854" spans="1:23" ht="15.75" customHeight="1" x14ac:dyDescent="0.25">
      <c r="A854" s="11" t="str">
        <f>TEXT(promesas[[#This Row],[Marca temporal]],"dd/mmm")</f>
        <v>19/may</v>
      </c>
      <c r="B854" s="189">
        <v>46161.662278321761</v>
      </c>
      <c r="C854" s="190" t="s">
        <v>1897</v>
      </c>
      <c r="D854" s="190">
        <v>67148817</v>
      </c>
      <c r="E854" s="191">
        <v>356382260000</v>
      </c>
      <c r="F854" s="190" t="s">
        <v>5860</v>
      </c>
      <c r="G854" s="190" t="s">
        <v>1886</v>
      </c>
      <c r="H854" s="192" t="s">
        <v>1883</v>
      </c>
      <c r="I854" s="193" t="s">
        <v>1887</v>
      </c>
      <c r="J854" s="198"/>
      <c r="K854"/>
      <c r="L854" s="194"/>
      <c r="M854" s="159" t="s">
        <v>1885</v>
      </c>
      <c r="N854"/>
      <c r="O854" s="194"/>
      <c r="P854" s="195" t="s">
        <v>2229</v>
      </c>
      <c r="Q854" s="192"/>
      <c r="R854" s="199" t="str">
        <f>IF(promesas[[#This Row],[Fecha de Pago]]="", "", TEXT(promesas[[#This Row],[Fecha de Pago]], "mmm"))</f>
        <v/>
      </c>
      <c r="S854" s="12" t="str">
        <f>IF(promesas[[#This Row],[Fecha  promesa de pago]]="", "", TEXT(promesas[[#This Row],[Fecha  promesa de pago]], "mmm"))</f>
        <v/>
      </c>
      <c r="T854" s="13" t="str">
        <f>IF(promesas[[#This Row],[Fecha de Pago]]="", "", TEXT(promesas[[#This Row],[Fecha de Pago]], "dd/mmm"))</f>
        <v/>
      </c>
      <c r="U854" s="13" t="str">
        <f>IF(promesas[[#This Row],[Fecha  promesa de pago]]="", "", TEXT(promesas[[#This Row],[Fecha  promesa de pago]], "dd/mmm"))</f>
        <v/>
      </c>
      <c r="V854" s="14" t="str">
        <f>IF(LEN(TRIM(promesas[[#This Row],[Fecha  promesa de pago]]))&gt;0,1,"")</f>
        <v/>
      </c>
      <c r="W854" s="14" t="str">
        <f>IF(LEN(TRIM(promesas[[#This Row],[Fecha de Pago]]))&gt;0,1,"")</f>
        <v/>
      </c>
    </row>
    <row r="855" spans="1:23" ht="15.75" customHeight="1" x14ac:dyDescent="0.25">
      <c r="A855" s="11" t="str">
        <f>TEXT(promesas[[#This Row],[Marca temporal]],"dd/mmm")</f>
        <v>19/may</v>
      </c>
      <c r="B855" s="189">
        <v>46161.664541053236</v>
      </c>
      <c r="C855" s="190" t="s">
        <v>1897</v>
      </c>
      <c r="D855" s="190">
        <v>60327569</v>
      </c>
      <c r="E855" s="191">
        <v>368039100000</v>
      </c>
      <c r="F855" s="190" t="s">
        <v>4091</v>
      </c>
      <c r="G855" s="190" t="s">
        <v>1886</v>
      </c>
      <c r="H855" s="192" t="s">
        <v>1883</v>
      </c>
      <c r="I855" s="193" t="s">
        <v>1887</v>
      </c>
      <c r="J855" s="198"/>
      <c r="K855"/>
      <c r="L855" s="194"/>
      <c r="M855" s="159" t="s">
        <v>1885</v>
      </c>
      <c r="N855"/>
      <c r="O855" s="194"/>
      <c r="P855" s="159" t="s">
        <v>66</v>
      </c>
      <c r="Q855" s="192"/>
      <c r="R855" s="199" t="str">
        <f>IF(promesas[[#This Row],[Fecha de Pago]]="", "", TEXT(promesas[[#This Row],[Fecha de Pago]], "mmm"))</f>
        <v/>
      </c>
      <c r="S855" s="12" t="str">
        <f>IF(promesas[[#This Row],[Fecha  promesa de pago]]="", "", TEXT(promesas[[#This Row],[Fecha  promesa de pago]], "mmm"))</f>
        <v/>
      </c>
      <c r="T855" s="13" t="str">
        <f>IF(promesas[[#This Row],[Fecha de Pago]]="", "", TEXT(promesas[[#This Row],[Fecha de Pago]], "dd/mmm"))</f>
        <v/>
      </c>
      <c r="U855" s="13" t="str">
        <f>IF(promesas[[#This Row],[Fecha  promesa de pago]]="", "", TEXT(promesas[[#This Row],[Fecha  promesa de pago]], "dd/mmm"))</f>
        <v/>
      </c>
      <c r="V855" s="14" t="str">
        <f>IF(LEN(TRIM(promesas[[#This Row],[Fecha  promesa de pago]]))&gt;0,1,"")</f>
        <v/>
      </c>
      <c r="W855" s="14" t="str">
        <f>IF(LEN(TRIM(promesas[[#This Row],[Fecha de Pago]]))&gt;0,1,"")</f>
        <v/>
      </c>
    </row>
    <row r="856" spans="1:23" ht="15.75" customHeight="1" x14ac:dyDescent="0.25">
      <c r="A856" s="11" t="str">
        <f>TEXT(promesas[[#This Row],[Marca temporal]],"dd/mmm")</f>
        <v>19/may</v>
      </c>
      <c r="B856" s="189">
        <v>46161.667256921297</v>
      </c>
      <c r="C856" s="190" t="s">
        <v>1897</v>
      </c>
      <c r="D856" s="190">
        <v>60521687</v>
      </c>
      <c r="E856" s="191">
        <v>266049280000</v>
      </c>
      <c r="F856" s="190" t="s">
        <v>4026</v>
      </c>
      <c r="G856" s="190" t="s">
        <v>1886</v>
      </c>
      <c r="H856" s="192" t="s">
        <v>1883</v>
      </c>
      <c r="I856" s="193" t="s">
        <v>1892</v>
      </c>
      <c r="J856" s="198"/>
      <c r="K856"/>
      <c r="L856" s="194"/>
      <c r="M856" s="159" t="s">
        <v>1885</v>
      </c>
      <c r="N856"/>
      <c r="O856" s="194"/>
      <c r="P856" t="s">
        <v>2230</v>
      </c>
      <c r="Q856" s="192"/>
      <c r="R856" s="199" t="str">
        <f>IF(promesas[[#This Row],[Fecha de Pago]]="", "", TEXT(promesas[[#This Row],[Fecha de Pago]], "mmm"))</f>
        <v/>
      </c>
      <c r="S856" s="12" t="str">
        <f>IF(promesas[[#This Row],[Fecha  promesa de pago]]="", "", TEXT(promesas[[#This Row],[Fecha  promesa de pago]], "mmm"))</f>
        <v/>
      </c>
      <c r="T856" s="13" t="str">
        <f>IF(promesas[[#This Row],[Fecha de Pago]]="", "", TEXT(promesas[[#This Row],[Fecha de Pago]], "dd/mmm"))</f>
        <v/>
      </c>
      <c r="U856" s="13" t="str">
        <f>IF(promesas[[#This Row],[Fecha  promesa de pago]]="", "", TEXT(promesas[[#This Row],[Fecha  promesa de pago]], "dd/mmm"))</f>
        <v/>
      </c>
      <c r="V856" s="14" t="str">
        <f>IF(LEN(TRIM(promesas[[#This Row],[Fecha  promesa de pago]]))&gt;0,1,"")</f>
        <v/>
      </c>
      <c r="W856" s="14" t="str">
        <f>IF(LEN(TRIM(promesas[[#This Row],[Fecha de Pago]]))&gt;0,1,"")</f>
        <v/>
      </c>
    </row>
    <row r="857" spans="1:23" ht="15.75" customHeight="1" x14ac:dyDescent="0.25">
      <c r="A857" s="11" t="str">
        <f>TEXT(promesas[[#This Row],[Marca temporal]],"dd/mmm")</f>
        <v>19/may</v>
      </c>
      <c r="B857" s="189">
        <v>46161.669189537039</v>
      </c>
      <c r="C857" s="190" t="s">
        <v>1897</v>
      </c>
      <c r="D857" s="190">
        <v>60627074</v>
      </c>
      <c r="E857" s="191">
        <v>353362270000</v>
      </c>
      <c r="F857" s="190" t="s">
        <v>1498</v>
      </c>
      <c r="G857" s="190" t="s">
        <v>1886</v>
      </c>
      <c r="H857" s="192" t="s">
        <v>1883</v>
      </c>
      <c r="I857" s="193" t="s">
        <v>1892</v>
      </c>
      <c r="J857" s="198"/>
      <c r="K857"/>
      <c r="L857" s="194"/>
      <c r="M857" s="159" t="s">
        <v>1885</v>
      </c>
      <c r="N857"/>
      <c r="O857" s="194"/>
      <c r="P857" s="159" t="s">
        <v>66</v>
      </c>
      <c r="Q857" s="192"/>
      <c r="R857" s="199" t="str">
        <f>IF(promesas[[#This Row],[Fecha de Pago]]="", "", TEXT(promesas[[#This Row],[Fecha de Pago]], "mmm"))</f>
        <v/>
      </c>
      <c r="S857" s="12" t="str">
        <f>IF(promesas[[#This Row],[Fecha  promesa de pago]]="", "", TEXT(promesas[[#This Row],[Fecha  promesa de pago]], "mmm"))</f>
        <v/>
      </c>
      <c r="T857" s="13" t="str">
        <f>IF(promesas[[#This Row],[Fecha de Pago]]="", "", TEXT(promesas[[#This Row],[Fecha de Pago]], "dd/mmm"))</f>
        <v/>
      </c>
      <c r="U857" s="13" t="str">
        <f>IF(promesas[[#This Row],[Fecha  promesa de pago]]="", "", TEXT(promesas[[#This Row],[Fecha  promesa de pago]], "dd/mmm"))</f>
        <v/>
      </c>
      <c r="V857" s="14" t="str">
        <f>IF(LEN(TRIM(promesas[[#This Row],[Fecha  promesa de pago]]))&gt;0,1,"")</f>
        <v/>
      </c>
      <c r="W857" s="14" t="str">
        <f>IF(LEN(TRIM(promesas[[#This Row],[Fecha de Pago]]))&gt;0,1,"")</f>
        <v/>
      </c>
    </row>
    <row r="858" spans="1:23" ht="15.75" customHeight="1" x14ac:dyDescent="0.25">
      <c r="A858" s="11" t="str">
        <f>TEXT(promesas[[#This Row],[Marca temporal]],"dd/mmm")</f>
        <v>19/may</v>
      </c>
      <c r="B858" s="189">
        <v>46161.670898275464</v>
      </c>
      <c r="C858" s="190" t="s">
        <v>1897</v>
      </c>
      <c r="D858" s="190">
        <v>61123186</v>
      </c>
      <c r="E858" s="191">
        <v>302030030000</v>
      </c>
      <c r="F858" s="190" t="s">
        <v>4656</v>
      </c>
      <c r="G858" s="190" t="s">
        <v>1886</v>
      </c>
      <c r="H858" s="192" t="s">
        <v>1883</v>
      </c>
      <c r="I858" s="193" t="s">
        <v>1892</v>
      </c>
      <c r="J858" s="198"/>
      <c r="K858"/>
      <c r="L858" s="194"/>
      <c r="M858" s="159" t="s">
        <v>1885</v>
      </c>
      <c r="N858"/>
      <c r="O858" s="194"/>
      <c r="P858" s="159" t="s">
        <v>66</v>
      </c>
      <c r="Q858" s="192"/>
      <c r="R858" s="199" t="str">
        <f>IF(promesas[[#This Row],[Fecha de Pago]]="", "", TEXT(promesas[[#This Row],[Fecha de Pago]], "mmm"))</f>
        <v/>
      </c>
      <c r="S858" s="12" t="str">
        <f>IF(promesas[[#This Row],[Fecha  promesa de pago]]="", "", TEXT(promesas[[#This Row],[Fecha  promesa de pago]], "mmm"))</f>
        <v/>
      </c>
      <c r="T858" s="13" t="str">
        <f>IF(promesas[[#This Row],[Fecha de Pago]]="", "", TEXT(promesas[[#This Row],[Fecha de Pago]], "dd/mmm"))</f>
        <v/>
      </c>
      <c r="U858" s="13" t="str">
        <f>IF(promesas[[#This Row],[Fecha  promesa de pago]]="", "", TEXT(promesas[[#This Row],[Fecha  promesa de pago]], "dd/mmm"))</f>
        <v/>
      </c>
      <c r="V858" s="14" t="str">
        <f>IF(LEN(TRIM(promesas[[#This Row],[Fecha  promesa de pago]]))&gt;0,1,"")</f>
        <v/>
      </c>
      <c r="W858" s="14" t="str">
        <f>IF(LEN(TRIM(promesas[[#This Row],[Fecha de Pago]]))&gt;0,1,"")</f>
        <v/>
      </c>
    </row>
    <row r="859" spans="1:23" ht="15.75" customHeight="1" x14ac:dyDescent="0.25">
      <c r="A859" s="11" t="str">
        <f>TEXT(promesas[[#This Row],[Marca temporal]],"dd/mmm")</f>
        <v>19/may</v>
      </c>
      <c r="B859" s="189">
        <v>46161.673849733794</v>
      </c>
      <c r="C859" s="190" t="s">
        <v>1897</v>
      </c>
      <c r="D859" s="190">
        <v>61318661</v>
      </c>
      <c r="E859" s="191">
        <v>352351890000</v>
      </c>
      <c r="F859" s="190" t="s">
        <v>178</v>
      </c>
      <c r="G859" s="190" t="s">
        <v>1886</v>
      </c>
      <c r="H859" s="192" t="s">
        <v>1891</v>
      </c>
      <c r="I859" s="193" t="s">
        <v>1887</v>
      </c>
      <c r="J859" s="198"/>
      <c r="K859"/>
      <c r="L859" s="194"/>
      <c r="M859" s="159" t="s">
        <v>1885</v>
      </c>
      <c r="N859"/>
      <c r="O859" s="194"/>
      <c r="P859" t="s">
        <v>261</v>
      </c>
      <c r="Q859" s="192"/>
      <c r="R859" s="199" t="str">
        <f>IF(promesas[[#This Row],[Fecha de Pago]]="", "", TEXT(promesas[[#This Row],[Fecha de Pago]], "mmm"))</f>
        <v/>
      </c>
      <c r="S859" s="12" t="str">
        <f>IF(promesas[[#This Row],[Fecha  promesa de pago]]="", "", TEXT(promesas[[#This Row],[Fecha  promesa de pago]], "mmm"))</f>
        <v/>
      </c>
      <c r="T859" s="13" t="str">
        <f>IF(promesas[[#This Row],[Fecha de Pago]]="", "", TEXT(promesas[[#This Row],[Fecha de Pago]], "dd/mmm"))</f>
        <v/>
      </c>
      <c r="U859" s="13" t="str">
        <f>IF(promesas[[#This Row],[Fecha  promesa de pago]]="", "", TEXT(promesas[[#This Row],[Fecha  promesa de pago]], "dd/mmm"))</f>
        <v/>
      </c>
      <c r="V859" s="14" t="str">
        <f>IF(LEN(TRIM(promesas[[#This Row],[Fecha  promesa de pago]]))&gt;0,1,"")</f>
        <v/>
      </c>
      <c r="W859" s="14" t="str">
        <f>IF(LEN(TRIM(promesas[[#This Row],[Fecha de Pago]]))&gt;0,1,"")</f>
        <v/>
      </c>
    </row>
    <row r="860" spans="1:23" ht="15.75" customHeight="1" x14ac:dyDescent="0.25">
      <c r="A860" s="11" t="str">
        <f>TEXT(promesas[[#This Row],[Marca temporal]],"dd/mmm")</f>
        <v>19/may</v>
      </c>
      <c r="B860" s="189">
        <v>46161.676670729168</v>
      </c>
      <c r="C860" s="190" t="s">
        <v>1897</v>
      </c>
      <c r="D860" s="190">
        <v>61408492</v>
      </c>
      <c r="E860" s="191">
        <v>364017280000</v>
      </c>
      <c r="F860" s="190" t="s">
        <v>3925</v>
      </c>
      <c r="G860" s="190" t="s">
        <v>1886</v>
      </c>
      <c r="H860" s="192" t="s">
        <v>1891</v>
      </c>
      <c r="I860" s="193" t="s">
        <v>1887</v>
      </c>
      <c r="J860" s="198"/>
      <c r="K860"/>
      <c r="L860" s="194"/>
      <c r="M860" s="159" t="s">
        <v>1885</v>
      </c>
      <c r="N860"/>
      <c r="O860" s="194"/>
      <c r="P860" s="159" t="s">
        <v>66</v>
      </c>
      <c r="Q860" s="192"/>
      <c r="R860" s="199" t="str">
        <f>IF(promesas[[#This Row],[Fecha de Pago]]="", "", TEXT(promesas[[#This Row],[Fecha de Pago]], "mmm"))</f>
        <v/>
      </c>
      <c r="S860" s="12" t="str">
        <f>IF(promesas[[#This Row],[Fecha  promesa de pago]]="", "", TEXT(promesas[[#This Row],[Fecha  promesa de pago]], "mmm"))</f>
        <v/>
      </c>
      <c r="T860" s="13" t="str">
        <f>IF(promesas[[#This Row],[Fecha de Pago]]="", "", TEXT(promesas[[#This Row],[Fecha de Pago]], "dd/mmm"))</f>
        <v/>
      </c>
      <c r="U860" s="13" t="str">
        <f>IF(promesas[[#This Row],[Fecha  promesa de pago]]="", "", TEXT(promesas[[#This Row],[Fecha  promesa de pago]], "dd/mmm"))</f>
        <v/>
      </c>
      <c r="V860" s="14" t="str">
        <f>IF(LEN(TRIM(promesas[[#This Row],[Fecha  promesa de pago]]))&gt;0,1,"")</f>
        <v/>
      </c>
      <c r="W860" s="14" t="str">
        <f>IF(LEN(TRIM(promesas[[#This Row],[Fecha de Pago]]))&gt;0,1,"")</f>
        <v/>
      </c>
    </row>
    <row r="861" spans="1:23" ht="15.75" customHeight="1" x14ac:dyDescent="0.25">
      <c r="A861" s="11" t="str">
        <f>TEXT(promesas[[#This Row],[Marca temporal]],"dd/mmm")</f>
        <v>19/may</v>
      </c>
      <c r="B861" s="189">
        <v>46161.678253773149</v>
      </c>
      <c r="C861" s="190" t="s">
        <v>1897</v>
      </c>
      <c r="D861" s="190">
        <v>61647645</v>
      </c>
      <c r="E861" s="191">
        <v>368008220000</v>
      </c>
      <c r="F861" s="190" t="s">
        <v>4687</v>
      </c>
      <c r="G861" s="190" t="s">
        <v>1886</v>
      </c>
      <c r="H861" s="192" t="s">
        <v>1883</v>
      </c>
      <c r="I861" s="193" t="s">
        <v>1895</v>
      </c>
      <c r="J861" s="198"/>
      <c r="K861"/>
      <c r="L861" s="194"/>
      <c r="M861" s="159" t="s">
        <v>1885</v>
      </c>
      <c r="N861"/>
      <c r="O861" s="194"/>
      <c r="P861" t="s">
        <v>261</v>
      </c>
      <c r="Q861" s="192"/>
      <c r="R861" s="199" t="str">
        <f>IF(promesas[[#This Row],[Fecha de Pago]]="", "", TEXT(promesas[[#This Row],[Fecha de Pago]], "mmm"))</f>
        <v/>
      </c>
      <c r="S861" s="12" t="str">
        <f>IF(promesas[[#This Row],[Fecha  promesa de pago]]="", "", TEXT(promesas[[#This Row],[Fecha  promesa de pago]], "mmm"))</f>
        <v/>
      </c>
      <c r="T861" s="13" t="str">
        <f>IF(promesas[[#This Row],[Fecha de Pago]]="", "", TEXT(promesas[[#This Row],[Fecha de Pago]], "dd/mmm"))</f>
        <v/>
      </c>
      <c r="U861" s="13" t="str">
        <f>IF(promesas[[#This Row],[Fecha  promesa de pago]]="", "", TEXT(promesas[[#This Row],[Fecha  promesa de pago]], "dd/mmm"))</f>
        <v/>
      </c>
      <c r="V861" s="14" t="str">
        <f>IF(LEN(TRIM(promesas[[#This Row],[Fecha  promesa de pago]]))&gt;0,1,"")</f>
        <v/>
      </c>
      <c r="W861" s="14" t="str">
        <f>IF(LEN(TRIM(promesas[[#This Row],[Fecha de Pago]]))&gt;0,1,"")</f>
        <v/>
      </c>
    </row>
    <row r="862" spans="1:23" ht="15.75" customHeight="1" x14ac:dyDescent="0.25">
      <c r="A862" s="11" t="str">
        <f>TEXT(promesas[[#This Row],[Marca temporal]],"dd/mmm")</f>
        <v>19/may</v>
      </c>
      <c r="B862" s="189">
        <v>46161.684712210648</v>
      </c>
      <c r="C862" s="190" t="s">
        <v>1897</v>
      </c>
      <c r="D862" s="190">
        <v>61768667</v>
      </c>
      <c r="E862" s="191">
        <v>369075100000</v>
      </c>
      <c r="F862" s="190" t="s">
        <v>4697</v>
      </c>
      <c r="G862" s="190" t="s">
        <v>1886</v>
      </c>
      <c r="H862" s="192" t="s">
        <v>1883</v>
      </c>
      <c r="I862" s="193" t="s">
        <v>1884</v>
      </c>
      <c r="J862" s="198"/>
      <c r="K862" s="161">
        <v>46171</v>
      </c>
      <c r="L862" s="169">
        <v>69.7</v>
      </c>
      <c r="M862" s="159" t="s">
        <v>1885</v>
      </c>
      <c r="N862"/>
      <c r="O862" s="194"/>
      <c r="P862" s="159" t="s">
        <v>66</v>
      </c>
      <c r="Q862" s="192"/>
      <c r="R862" s="199" t="str">
        <f>IF(promesas[[#This Row],[Fecha de Pago]]="", "", TEXT(promesas[[#This Row],[Fecha de Pago]], "mmm"))</f>
        <v/>
      </c>
      <c r="S862" s="12" t="str">
        <f>IF(promesas[[#This Row],[Fecha  promesa de pago]]="", "", TEXT(promesas[[#This Row],[Fecha  promesa de pago]], "mmm"))</f>
        <v>may</v>
      </c>
      <c r="T862" s="13" t="str">
        <f>IF(promesas[[#This Row],[Fecha de Pago]]="", "", TEXT(promesas[[#This Row],[Fecha de Pago]], "dd/mmm"))</f>
        <v/>
      </c>
      <c r="U862" s="13" t="str">
        <f>IF(promesas[[#This Row],[Fecha  promesa de pago]]="", "", TEXT(promesas[[#This Row],[Fecha  promesa de pago]], "dd/mmm"))</f>
        <v>29/may</v>
      </c>
      <c r="V862" s="14">
        <f>IF(LEN(TRIM(promesas[[#This Row],[Fecha  promesa de pago]]))&gt;0,1,"")</f>
        <v>1</v>
      </c>
      <c r="W862" s="14" t="str">
        <f>IF(LEN(TRIM(promesas[[#This Row],[Fecha de Pago]]))&gt;0,1,"")</f>
        <v/>
      </c>
    </row>
    <row r="863" spans="1:23" ht="15.75" customHeight="1" x14ac:dyDescent="0.25">
      <c r="A863" s="11" t="str">
        <f>TEXT(promesas[[#This Row],[Marca temporal]],"dd/mmm")</f>
        <v>19/may</v>
      </c>
      <c r="B863" s="189">
        <v>46161.687149143516</v>
      </c>
      <c r="C863" s="190" t="s">
        <v>1897</v>
      </c>
      <c r="D863" s="190">
        <v>62286447</v>
      </c>
      <c r="E863" s="191">
        <v>364075060000</v>
      </c>
      <c r="F863" s="190" t="s">
        <v>4749</v>
      </c>
      <c r="G863" s="190" t="s">
        <v>1886</v>
      </c>
      <c r="H863" s="192" t="s">
        <v>1883</v>
      </c>
      <c r="I863" s="193" t="s">
        <v>1887</v>
      </c>
      <c r="J863" s="198"/>
      <c r="K863"/>
      <c r="L863" s="194"/>
      <c r="M863" s="159" t="s">
        <v>1885</v>
      </c>
      <c r="N863"/>
      <c r="O863" s="194"/>
      <c r="P863" s="159" t="s">
        <v>66</v>
      </c>
      <c r="Q863" s="192"/>
      <c r="R863" s="199" t="str">
        <f>IF(promesas[[#This Row],[Fecha de Pago]]="", "", TEXT(promesas[[#This Row],[Fecha de Pago]], "mmm"))</f>
        <v/>
      </c>
      <c r="S863" s="12" t="str">
        <f>IF(promesas[[#This Row],[Fecha  promesa de pago]]="", "", TEXT(promesas[[#This Row],[Fecha  promesa de pago]], "mmm"))</f>
        <v/>
      </c>
      <c r="T863" s="13" t="str">
        <f>IF(promesas[[#This Row],[Fecha de Pago]]="", "", TEXT(promesas[[#This Row],[Fecha de Pago]], "dd/mmm"))</f>
        <v/>
      </c>
      <c r="U863" s="13" t="str">
        <f>IF(promesas[[#This Row],[Fecha  promesa de pago]]="", "", TEXT(promesas[[#This Row],[Fecha  promesa de pago]], "dd/mmm"))</f>
        <v/>
      </c>
      <c r="V863" s="14" t="str">
        <f>IF(LEN(TRIM(promesas[[#This Row],[Fecha  promesa de pago]]))&gt;0,1,"")</f>
        <v/>
      </c>
      <c r="W863" s="14" t="str">
        <f>IF(LEN(TRIM(promesas[[#This Row],[Fecha de Pago]]))&gt;0,1,"")</f>
        <v/>
      </c>
    </row>
    <row r="864" spans="1:23" ht="15.75" customHeight="1" x14ac:dyDescent="0.25">
      <c r="A864" s="11" t="str">
        <f>TEXT(promesas[[#This Row],[Marca temporal]],"dd/mmm")</f>
        <v>19/may</v>
      </c>
      <c r="B864" s="189">
        <v>46161.692462696759</v>
      </c>
      <c r="C864" s="190" t="s">
        <v>1897</v>
      </c>
      <c r="D864" s="190">
        <v>62523161</v>
      </c>
      <c r="E864" s="191">
        <v>365015530000</v>
      </c>
      <c r="F864" s="190" t="s">
        <v>3891</v>
      </c>
      <c r="G864" s="190" t="s">
        <v>1886</v>
      </c>
      <c r="H864" s="192" t="s">
        <v>1883</v>
      </c>
      <c r="I864" s="193" t="s">
        <v>1888</v>
      </c>
      <c r="J864" s="198"/>
      <c r="K864"/>
      <c r="L864" s="194"/>
      <c r="M864" s="159" t="s">
        <v>1889</v>
      </c>
      <c r="N864" s="161">
        <v>46146</v>
      </c>
      <c r="O864" s="194"/>
      <c r="P864" t="s">
        <v>261</v>
      </c>
      <c r="Q864" s="192"/>
      <c r="R864" s="199" t="str">
        <f>IF(promesas[[#This Row],[Fecha de Pago]]="", "", TEXT(promesas[[#This Row],[Fecha de Pago]], "mmm"))</f>
        <v>may</v>
      </c>
      <c r="S864" s="12" t="str">
        <f>IF(promesas[[#This Row],[Fecha  promesa de pago]]="", "", TEXT(promesas[[#This Row],[Fecha  promesa de pago]], "mmm"))</f>
        <v/>
      </c>
      <c r="T864" s="13" t="str">
        <f>IF(promesas[[#This Row],[Fecha de Pago]]="", "", TEXT(promesas[[#This Row],[Fecha de Pago]], "dd/mmm"))</f>
        <v>04/may</v>
      </c>
      <c r="U864" s="13" t="str">
        <f>IF(promesas[[#This Row],[Fecha  promesa de pago]]="", "", TEXT(promesas[[#This Row],[Fecha  promesa de pago]], "dd/mmm"))</f>
        <v/>
      </c>
      <c r="V864" s="14" t="str">
        <f>IF(LEN(TRIM(promesas[[#This Row],[Fecha  promesa de pago]]))&gt;0,1,"")</f>
        <v/>
      </c>
      <c r="W864" s="14">
        <f>IF(LEN(TRIM(promesas[[#This Row],[Fecha de Pago]]))&gt;0,1,"")</f>
        <v>1</v>
      </c>
    </row>
    <row r="865" spans="1:23" ht="15.75" customHeight="1" x14ac:dyDescent="0.25">
      <c r="A865" s="11" t="str">
        <f>TEXT(promesas[[#This Row],[Marca temporal]],"dd/mmm")</f>
        <v>19/may</v>
      </c>
      <c r="B865" s="189">
        <v>46161.694024594908</v>
      </c>
      <c r="C865" s="190" t="s">
        <v>1897</v>
      </c>
      <c r="D865" s="190">
        <v>63026745</v>
      </c>
      <c r="E865" s="191">
        <v>366022910000</v>
      </c>
      <c r="F865" s="190" t="s">
        <v>4793</v>
      </c>
      <c r="G865" s="190" t="s">
        <v>1886</v>
      </c>
      <c r="H865" s="192" t="s">
        <v>1883</v>
      </c>
      <c r="I865" s="193" t="s">
        <v>1893</v>
      </c>
      <c r="J865" s="198"/>
      <c r="K865"/>
      <c r="L865" s="194"/>
      <c r="M865" s="159" t="s">
        <v>1885</v>
      </c>
      <c r="N865"/>
      <c r="O865" s="194"/>
      <c r="P865" t="s">
        <v>261</v>
      </c>
      <c r="Q865" s="192"/>
      <c r="R865" s="199" t="str">
        <f>IF(promesas[[#This Row],[Fecha de Pago]]="", "", TEXT(promesas[[#This Row],[Fecha de Pago]], "mmm"))</f>
        <v/>
      </c>
      <c r="S865" s="12" t="str">
        <f>IF(promesas[[#This Row],[Fecha  promesa de pago]]="", "", TEXT(promesas[[#This Row],[Fecha  promesa de pago]], "mmm"))</f>
        <v/>
      </c>
      <c r="T865" s="13" t="str">
        <f>IF(promesas[[#This Row],[Fecha de Pago]]="", "", TEXT(promesas[[#This Row],[Fecha de Pago]], "dd/mmm"))</f>
        <v/>
      </c>
      <c r="U865" s="13" t="str">
        <f>IF(promesas[[#This Row],[Fecha  promesa de pago]]="", "", TEXT(promesas[[#This Row],[Fecha  promesa de pago]], "dd/mmm"))</f>
        <v/>
      </c>
      <c r="V865" s="14" t="str">
        <f>IF(LEN(TRIM(promesas[[#This Row],[Fecha  promesa de pago]]))&gt;0,1,"")</f>
        <v/>
      </c>
      <c r="W865" s="14" t="str">
        <f>IF(LEN(TRIM(promesas[[#This Row],[Fecha de Pago]]))&gt;0,1,"")</f>
        <v/>
      </c>
    </row>
    <row r="866" spans="1:23" ht="15.75" customHeight="1" x14ac:dyDescent="0.25">
      <c r="A866" s="11" t="str">
        <f>TEXT(promesas[[#This Row],[Marca temporal]],"dd/mmm")</f>
        <v>19/may</v>
      </c>
      <c r="B866" s="189">
        <v>46161.695071655093</v>
      </c>
      <c r="C866" s="190" t="s">
        <v>1897</v>
      </c>
      <c r="D866" s="190">
        <v>63105697</v>
      </c>
      <c r="E866" s="191">
        <v>368021270000</v>
      </c>
      <c r="F866" s="190" t="s">
        <v>3954</v>
      </c>
      <c r="G866" s="190" t="s">
        <v>1886</v>
      </c>
      <c r="H866" s="192" t="s">
        <v>1883</v>
      </c>
      <c r="I866" s="193" t="s">
        <v>1892</v>
      </c>
      <c r="J866" s="198"/>
      <c r="K866"/>
      <c r="L866" s="194"/>
      <c r="M866" s="159" t="s">
        <v>1885</v>
      </c>
      <c r="N866"/>
      <c r="O866" s="194"/>
      <c r="P866" s="159" t="s">
        <v>66</v>
      </c>
      <c r="Q866" s="192"/>
      <c r="R866" s="199" t="str">
        <f>IF(promesas[[#This Row],[Fecha de Pago]]="", "", TEXT(promesas[[#This Row],[Fecha de Pago]], "mmm"))</f>
        <v/>
      </c>
      <c r="S866" s="12" t="str">
        <f>IF(promesas[[#This Row],[Fecha  promesa de pago]]="", "", TEXT(promesas[[#This Row],[Fecha  promesa de pago]], "mmm"))</f>
        <v/>
      </c>
      <c r="T866" s="13" t="str">
        <f>IF(promesas[[#This Row],[Fecha de Pago]]="", "", TEXT(promesas[[#This Row],[Fecha de Pago]], "dd/mmm"))</f>
        <v/>
      </c>
      <c r="U866" s="13" t="str">
        <f>IF(promesas[[#This Row],[Fecha  promesa de pago]]="", "", TEXT(promesas[[#This Row],[Fecha  promesa de pago]], "dd/mmm"))</f>
        <v/>
      </c>
      <c r="V866" s="14" t="str">
        <f>IF(LEN(TRIM(promesas[[#This Row],[Fecha  promesa de pago]]))&gt;0,1,"")</f>
        <v/>
      </c>
      <c r="W866" s="14" t="str">
        <f>IF(LEN(TRIM(promesas[[#This Row],[Fecha de Pago]]))&gt;0,1,"")</f>
        <v/>
      </c>
    </row>
    <row r="867" spans="1:23" ht="15.75" customHeight="1" x14ac:dyDescent="0.25">
      <c r="A867" s="11" t="str">
        <f>TEXT(promesas[[#This Row],[Marca temporal]],"dd/mmm")</f>
        <v>19/may</v>
      </c>
      <c r="B867" s="189">
        <v>46161.697848807875</v>
      </c>
      <c r="C867" s="190" t="s">
        <v>1897</v>
      </c>
      <c r="D867" s="190">
        <v>63139226</v>
      </c>
      <c r="E867" s="191">
        <v>802744040000</v>
      </c>
      <c r="F867" s="190" t="s">
        <v>348</v>
      </c>
      <c r="G867" s="190" t="s">
        <v>1886</v>
      </c>
      <c r="H867" s="192" t="s">
        <v>1883</v>
      </c>
      <c r="I867" s="193" t="s">
        <v>1887</v>
      </c>
      <c r="J867" s="198"/>
      <c r="K867"/>
      <c r="L867" s="194"/>
      <c r="M867" s="159" t="s">
        <v>1885</v>
      </c>
      <c r="N867"/>
      <c r="O867" s="194"/>
      <c r="P867" t="s">
        <v>2230</v>
      </c>
      <c r="Q867" s="192"/>
      <c r="R867" s="199" t="str">
        <f>IF(promesas[[#This Row],[Fecha de Pago]]="", "", TEXT(promesas[[#This Row],[Fecha de Pago]], "mmm"))</f>
        <v/>
      </c>
      <c r="S867" s="12" t="str">
        <f>IF(promesas[[#This Row],[Fecha  promesa de pago]]="", "", TEXT(promesas[[#This Row],[Fecha  promesa de pago]], "mmm"))</f>
        <v/>
      </c>
      <c r="T867" s="13" t="str">
        <f>IF(promesas[[#This Row],[Fecha de Pago]]="", "", TEXT(promesas[[#This Row],[Fecha de Pago]], "dd/mmm"))</f>
        <v/>
      </c>
      <c r="U867" s="13" t="str">
        <f>IF(promesas[[#This Row],[Fecha  promesa de pago]]="", "", TEXT(promesas[[#This Row],[Fecha  promesa de pago]], "dd/mmm"))</f>
        <v/>
      </c>
      <c r="V867" s="14" t="str">
        <f>IF(LEN(TRIM(promesas[[#This Row],[Fecha  promesa de pago]]))&gt;0,1,"")</f>
        <v/>
      </c>
      <c r="W867" s="14" t="str">
        <f>IF(LEN(TRIM(promesas[[#This Row],[Fecha de Pago]]))&gt;0,1,"")</f>
        <v/>
      </c>
    </row>
    <row r="868" spans="1:23" ht="15.75" customHeight="1" x14ac:dyDescent="0.25">
      <c r="A868" s="11" t="str">
        <f>TEXT(promesas[[#This Row],[Marca temporal]],"dd/mmm")</f>
        <v>19/may</v>
      </c>
      <c r="B868" s="189">
        <v>46161.700179918982</v>
      </c>
      <c r="C868" s="190" t="s">
        <v>1897</v>
      </c>
      <c r="D868" s="190">
        <v>63323851</v>
      </c>
      <c r="E868" s="191">
        <v>329051000000</v>
      </c>
      <c r="F868" s="190" t="s">
        <v>1278</v>
      </c>
      <c r="G868" s="190" t="s">
        <v>1886</v>
      </c>
      <c r="H868" s="192" t="s">
        <v>16</v>
      </c>
      <c r="I868" s="193" t="s">
        <v>1887</v>
      </c>
      <c r="J868" s="198"/>
      <c r="K868"/>
      <c r="L868" s="194"/>
      <c r="M868" s="159" t="s">
        <v>1885</v>
      </c>
      <c r="N868"/>
      <c r="O868" s="194"/>
      <c r="P868" s="159" t="s">
        <v>66</v>
      </c>
      <c r="Q868" s="192"/>
      <c r="R868" s="199" t="str">
        <f>IF(promesas[[#This Row],[Fecha de Pago]]="", "", TEXT(promesas[[#This Row],[Fecha de Pago]], "mmm"))</f>
        <v/>
      </c>
      <c r="S868" s="12" t="str">
        <f>IF(promesas[[#This Row],[Fecha  promesa de pago]]="", "", TEXT(promesas[[#This Row],[Fecha  promesa de pago]], "mmm"))</f>
        <v/>
      </c>
      <c r="T868" s="13" t="str">
        <f>IF(promesas[[#This Row],[Fecha de Pago]]="", "", TEXT(promesas[[#This Row],[Fecha de Pago]], "dd/mmm"))</f>
        <v/>
      </c>
      <c r="U868" s="13" t="str">
        <f>IF(promesas[[#This Row],[Fecha  promesa de pago]]="", "", TEXT(promesas[[#This Row],[Fecha  promesa de pago]], "dd/mmm"))</f>
        <v/>
      </c>
      <c r="V868" s="14" t="str">
        <f>IF(LEN(TRIM(promesas[[#This Row],[Fecha  promesa de pago]]))&gt;0,1,"")</f>
        <v/>
      </c>
      <c r="W868" s="14" t="str">
        <f>IF(LEN(TRIM(promesas[[#This Row],[Fecha de Pago]]))&gt;0,1,"")</f>
        <v/>
      </c>
    </row>
    <row r="869" spans="1:23" ht="15.75" customHeight="1" x14ac:dyDescent="0.25">
      <c r="A869" s="11" t="str">
        <f>TEXT(promesas[[#This Row],[Marca temporal]],"dd/mmm")</f>
        <v>19/may</v>
      </c>
      <c r="B869" s="189">
        <v>46161.70249880787</v>
      </c>
      <c r="C869" s="190" t="s">
        <v>1897</v>
      </c>
      <c r="D869" s="190">
        <v>66030778</v>
      </c>
      <c r="E869" s="191">
        <v>297038390000</v>
      </c>
      <c r="F869" s="190" t="s">
        <v>256</v>
      </c>
      <c r="G869" s="190" t="s">
        <v>1886</v>
      </c>
      <c r="H869" s="192" t="s">
        <v>1883</v>
      </c>
      <c r="I869" s="193" t="s">
        <v>1893</v>
      </c>
      <c r="J869" s="198"/>
      <c r="K869"/>
      <c r="L869" s="194"/>
      <c r="M869" s="159" t="s">
        <v>1885</v>
      </c>
      <c r="N869"/>
      <c r="O869" s="194"/>
      <c r="P869" t="s">
        <v>261</v>
      </c>
      <c r="Q869" s="192"/>
      <c r="R869" s="199" t="str">
        <f>IF(promesas[[#This Row],[Fecha de Pago]]="", "", TEXT(promesas[[#This Row],[Fecha de Pago]], "mmm"))</f>
        <v/>
      </c>
      <c r="S869" s="12" t="str">
        <f>IF(promesas[[#This Row],[Fecha  promesa de pago]]="", "", TEXT(promesas[[#This Row],[Fecha  promesa de pago]], "mmm"))</f>
        <v/>
      </c>
      <c r="T869" s="13" t="str">
        <f>IF(promesas[[#This Row],[Fecha de Pago]]="", "", TEXT(promesas[[#This Row],[Fecha de Pago]], "dd/mmm"))</f>
        <v/>
      </c>
      <c r="U869" s="13" t="str">
        <f>IF(promesas[[#This Row],[Fecha  promesa de pago]]="", "", TEXT(promesas[[#This Row],[Fecha  promesa de pago]], "dd/mmm"))</f>
        <v/>
      </c>
      <c r="V869" s="14" t="str">
        <f>IF(LEN(TRIM(promesas[[#This Row],[Fecha  promesa de pago]]))&gt;0,1,"")</f>
        <v/>
      </c>
      <c r="W869" s="14" t="str">
        <f>IF(LEN(TRIM(promesas[[#This Row],[Fecha de Pago]]))&gt;0,1,"")</f>
        <v/>
      </c>
    </row>
    <row r="870" spans="1:23" ht="15.75" customHeight="1" x14ac:dyDescent="0.25">
      <c r="A870" s="11" t="str">
        <f>TEXT(promesas[[#This Row],[Marca temporal]],"dd/mmm")</f>
        <v>19/may</v>
      </c>
      <c r="B870" s="189">
        <v>46161.708447268524</v>
      </c>
      <c r="C870" s="190" t="s">
        <v>1897</v>
      </c>
      <c r="D870" s="190">
        <v>69960820</v>
      </c>
      <c r="E870" s="191">
        <v>351360350000</v>
      </c>
      <c r="F870" s="190" t="s">
        <v>5653</v>
      </c>
      <c r="G870" s="190" t="s">
        <v>1886</v>
      </c>
      <c r="H870" s="192" t="s">
        <v>1883</v>
      </c>
      <c r="I870" s="193" t="s">
        <v>1895</v>
      </c>
      <c r="J870" s="198"/>
      <c r="K870"/>
      <c r="L870" s="194"/>
      <c r="M870" s="159" t="s">
        <v>1885</v>
      </c>
      <c r="N870"/>
      <c r="O870" s="194"/>
      <c r="P870" s="195" t="s">
        <v>2229</v>
      </c>
      <c r="Q870" s="192"/>
      <c r="R870" s="199" t="str">
        <f>IF(promesas[[#This Row],[Fecha de Pago]]="", "", TEXT(promesas[[#This Row],[Fecha de Pago]], "mmm"))</f>
        <v/>
      </c>
      <c r="S870" s="12" t="str">
        <f>IF(promesas[[#This Row],[Fecha  promesa de pago]]="", "", TEXT(promesas[[#This Row],[Fecha  promesa de pago]], "mmm"))</f>
        <v/>
      </c>
      <c r="T870" s="13" t="str">
        <f>IF(promesas[[#This Row],[Fecha de Pago]]="", "", TEXT(promesas[[#This Row],[Fecha de Pago]], "dd/mmm"))</f>
        <v/>
      </c>
      <c r="U870" s="13" t="str">
        <f>IF(promesas[[#This Row],[Fecha  promesa de pago]]="", "", TEXT(promesas[[#This Row],[Fecha  promesa de pago]], "dd/mmm"))</f>
        <v/>
      </c>
      <c r="V870" s="14" t="str">
        <f>IF(LEN(TRIM(promesas[[#This Row],[Fecha  promesa de pago]]))&gt;0,1,"")</f>
        <v/>
      </c>
      <c r="W870" s="14" t="str">
        <f>IF(LEN(TRIM(promesas[[#This Row],[Fecha de Pago]]))&gt;0,1,"")</f>
        <v/>
      </c>
    </row>
    <row r="871" spans="1:23" ht="15.75" customHeight="1" x14ac:dyDescent="0.25">
      <c r="A871" s="11" t="str">
        <f>TEXT(promesas[[#This Row],[Marca temporal]],"dd/mmm")</f>
        <v>19/may</v>
      </c>
      <c r="B871" s="189">
        <v>46161.713844583333</v>
      </c>
      <c r="C871" s="190" t="s">
        <v>1897</v>
      </c>
      <c r="D871" s="190">
        <v>64353268</v>
      </c>
      <c r="E871" s="191">
        <v>361092140000</v>
      </c>
      <c r="F871" s="190" t="s">
        <v>4940</v>
      </c>
      <c r="G871" s="190" t="s">
        <v>1886</v>
      </c>
      <c r="H871" s="192" t="s">
        <v>1883</v>
      </c>
      <c r="I871" s="193" t="s">
        <v>1884</v>
      </c>
      <c r="J871" s="198"/>
      <c r="K871" s="161">
        <v>46165</v>
      </c>
      <c r="L871" s="169">
        <v>30.44</v>
      </c>
      <c r="M871" s="159" t="s">
        <v>1885</v>
      </c>
      <c r="N871"/>
      <c r="O871" s="194"/>
      <c r="P871" s="159" t="s">
        <v>66</v>
      </c>
      <c r="Q871" s="192"/>
      <c r="R871" s="199" t="str">
        <f>IF(promesas[[#This Row],[Fecha de Pago]]="", "", TEXT(promesas[[#This Row],[Fecha de Pago]], "mmm"))</f>
        <v/>
      </c>
      <c r="S871" s="12" t="str">
        <f>IF(promesas[[#This Row],[Fecha  promesa de pago]]="", "", TEXT(promesas[[#This Row],[Fecha  promesa de pago]], "mmm"))</f>
        <v>may</v>
      </c>
      <c r="T871" s="13" t="str">
        <f>IF(promesas[[#This Row],[Fecha de Pago]]="", "", TEXT(promesas[[#This Row],[Fecha de Pago]], "dd/mmm"))</f>
        <v/>
      </c>
      <c r="U871" s="13" t="str">
        <f>IF(promesas[[#This Row],[Fecha  promesa de pago]]="", "", TEXT(promesas[[#This Row],[Fecha  promesa de pago]], "dd/mmm"))</f>
        <v>23/may</v>
      </c>
      <c r="V871" s="14">
        <f>IF(LEN(TRIM(promesas[[#This Row],[Fecha  promesa de pago]]))&gt;0,1,"")</f>
        <v>1</v>
      </c>
      <c r="W871" s="14" t="str">
        <f>IF(LEN(TRIM(promesas[[#This Row],[Fecha de Pago]]))&gt;0,1,"")</f>
        <v/>
      </c>
    </row>
    <row r="872" spans="1:23" ht="15.75" customHeight="1" x14ac:dyDescent="0.25">
      <c r="A872" s="11" t="str">
        <f>TEXT(promesas[[#This Row],[Marca temporal]],"dd/mmm")</f>
        <v>19/may</v>
      </c>
      <c r="B872" s="189">
        <v>46161.716930671297</v>
      </c>
      <c r="C872" s="190" t="s">
        <v>1897</v>
      </c>
      <c r="D872" s="190">
        <v>67394428</v>
      </c>
      <c r="E872" s="191">
        <v>365088760000</v>
      </c>
      <c r="F872" s="190" t="s">
        <v>5346</v>
      </c>
      <c r="G872" s="190" t="s">
        <v>1886</v>
      </c>
      <c r="H872" s="192" t="s">
        <v>1891</v>
      </c>
      <c r="I872" s="193" t="s">
        <v>1893</v>
      </c>
      <c r="J872" s="198"/>
      <c r="K872"/>
      <c r="L872" s="194"/>
      <c r="M872" s="159" t="s">
        <v>1885</v>
      </c>
      <c r="N872"/>
      <c r="O872" s="194"/>
      <c r="P872" s="159" t="s">
        <v>66</v>
      </c>
      <c r="Q872" s="192"/>
      <c r="R872" s="199" t="str">
        <f>IF(promesas[[#This Row],[Fecha de Pago]]="", "", TEXT(promesas[[#This Row],[Fecha de Pago]], "mmm"))</f>
        <v/>
      </c>
      <c r="S872" s="12" t="str">
        <f>IF(promesas[[#This Row],[Fecha  promesa de pago]]="", "", TEXT(promesas[[#This Row],[Fecha  promesa de pago]], "mmm"))</f>
        <v/>
      </c>
      <c r="T872" s="13" t="str">
        <f>IF(promesas[[#This Row],[Fecha de Pago]]="", "", TEXT(promesas[[#This Row],[Fecha de Pago]], "dd/mmm"))</f>
        <v/>
      </c>
      <c r="U872" s="13" t="str">
        <f>IF(promesas[[#This Row],[Fecha  promesa de pago]]="", "", TEXT(promesas[[#This Row],[Fecha  promesa de pago]], "dd/mmm"))</f>
        <v/>
      </c>
      <c r="V872" s="14" t="str">
        <f>IF(LEN(TRIM(promesas[[#This Row],[Fecha  promesa de pago]]))&gt;0,1,"")</f>
        <v/>
      </c>
      <c r="W872" s="14" t="str">
        <f>IF(LEN(TRIM(promesas[[#This Row],[Fecha de Pago]]))&gt;0,1,"")</f>
        <v/>
      </c>
    </row>
    <row r="873" spans="1:23" ht="15.75" customHeight="1" x14ac:dyDescent="0.25">
      <c r="A873" s="11" t="str">
        <f>TEXT(promesas[[#This Row],[Marca temporal]],"dd/mmm")</f>
        <v>19/may</v>
      </c>
      <c r="B873" s="189">
        <v>46161.720408402776</v>
      </c>
      <c r="C873" s="190" t="s">
        <v>1897</v>
      </c>
      <c r="D873" s="190">
        <v>68452412</v>
      </c>
      <c r="E873" s="191">
        <v>194075090000</v>
      </c>
      <c r="F873" s="190" t="s">
        <v>5495</v>
      </c>
      <c r="G873" s="190" t="s">
        <v>1886</v>
      </c>
      <c r="H873" s="192" t="s">
        <v>1883</v>
      </c>
      <c r="I873" s="193" t="s">
        <v>1884</v>
      </c>
      <c r="J873" s="198"/>
      <c r="K873" s="161">
        <v>46165</v>
      </c>
      <c r="L873" s="169">
        <v>60.88</v>
      </c>
      <c r="M873" s="159" t="s">
        <v>1885</v>
      </c>
      <c r="N873"/>
      <c r="O873" s="194"/>
      <c r="P873" s="159" t="s">
        <v>66</v>
      </c>
      <c r="Q873" s="192"/>
      <c r="R873" s="199" t="str">
        <f>IF(promesas[[#This Row],[Fecha de Pago]]="", "", TEXT(promesas[[#This Row],[Fecha de Pago]], "mmm"))</f>
        <v/>
      </c>
      <c r="S873" s="12" t="str">
        <f>IF(promesas[[#This Row],[Fecha  promesa de pago]]="", "", TEXT(promesas[[#This Row],[Fecha  promesa de pago]], "mmm"))</f>
        <v>may</v>
      </c>
      <c r="T873" s="13" t="str">
        <f>IF(promesas[[#This Row],[Fecha de Pago]]="", "", TEXT(promesas[[#This Row],[Fecha de Pago]], "dd/mmm"))</f>
        <v/>
      </c>
      <c r="U873" s="13" t="str">
        <f>IF(promesas[[#This Row],[Fecha  promesa de pago]]="", "", TEXT(promesas[[#This Row],[Fecha  promesa de pago]], "dd/mmm"))</f>
        <v>23/may</v>
      </c>
      <c r="V873" s="14">
        <f>IF(LEN(TRIM(promesas[[#This Row],[Fecha  promesa de pago]]))&gt;0,1,"")</f>
        <v>1</v>
      </c>
      <c r="W873" s="14" t="str">
        <f>IF(LEN(TRIM(promesas[[#This Row],[Fecha de Pago]]))&gt;0,1,"")</f>
        <v/>
      </c>
    </row>
    <row r="874" spans="1:23" ht="15.75" customHeight="1" x14ac:dyDescent="0.25">
      <c r="A874" s="11" t="str">
        <f>TEXT(promesas[[#This Row],[Marca temporal]],"dd/mmm")</f>
        <v>19/may</v>
      </c>
      <c r="B874" s="189">
        <v>46161.723312418981</v>
      </c>
      <c r="C874" s="190" t="s">
        <v>1897</v>
      </c>
      <c r="D874" s="190">
        <v>61402787</v>
      </c>
      <c r="E874" s="191">
        <v>361076950000</v>
      </c>
      <c r="F874" s="190" t="s">
        <v>4671</v>
      </c>
      <c r="G874" s="190" t="s">
        <v>1886</v>
      </c>
      <c r="H874" s="192" t="s">
        <v>1883</v>
      </c>
      <c r="I874" s="193" t="s">
        <v>1895</v>
      </c>
      <c r="J874" s="198"/>
      <c r="K874"/>
      <c r="L874" s="194"/>
      <c r="M874" s="159" t="s">
        <v>1885</v>
      </c>
      <c r="N874"/>
      <c r="O874" s="194"/>
      <c r="P874" s="159" t="s">
        <v>66</v>
      </c>
      <c r="Q874" s="192"/>
      <c r="R874" s="199" t="str">
        <f>IF(promesas[[#This Row],[Fecha de Pago]]="", "", TEXT(promesas[[#This Row],[Fecha de Pago]], "mmm"))</f>
        <v/>
      </c>
      <c r="S874" s="12" t="str">
        <f>IF(promesas[[#This Row],[Fecha  promesa de pago]]="", "", TEXT(promesas[[#This Row],[Fecha  promesa de pago]], "mmm"))</f>
        <v/>
      </c>
      <c r="T874" s="13" t="str">
        <f>IF(promesas[[#This Row],[Fecha de Pago]]="", "", TEXT(promesas[[#This Row],[Fecha de Pago]], "dd/mmm"))</f>
        <v/>
      </c>
      <c r="U874" s="13" t="str">
        <f>IF(promesas[[#This Row],[Fecha  promesa de pago]]="", "", TEXT(promesas[[#This Row],[Fecha  promesa de pago]], "dd/mmm"))</f>
        <v/>
      </c>
      <c r="V874" s="14" t="str">
        <f>IF(LEN(TRIM(promesas[[#This Row],[Fecha  promesa de pago]]))&gt;0,1,"")</f>
        <v/>
      </c>
      <c r="W874" s="14" t="str">
        <f>IF(LEN(TRIM(promesas[[#This Row],[Fecha de Pago]]))&gt;0,1,"")</f>
        <v/>
      </c>
    </row>
    <row r="875" spans="1:23" ht="15.75" customHeight="1" x14ac:dyDescent="0.25">
      <c r="A875" s="11" t="str">
        <f>TEXT(promesas[[#This Row],[Marca temporal]],"dd/mmm")</f>
        <v>19/may</v>
      </c>
      <c r="B875" s="189">
        <v>46161.727262858796</v>
      </c>
      <c r="C875" s="190" t="s">
        <v>1897</v>
      </c>
      <c r="D875" s="190">
        <v>69105409</v>
      </c>
      <c r="E875" s="191">
        <v>367059430000</v>
      </c>
      <c r="F875" s="190" t="s">
        <v>5798</v>
      </c>
      <c r="G875" s="190" t="s">
        <v>1886</v>
      </c>
      <c r="H875" s="192" t="s">
        <v>1883</v>
      </c>
      <c r="I875" s="193" t="s">
        <v>1888</v>
      </c>
      <c r="J875" s="198"/>
      <c r="K875"/>
      <c r="L875" s="194"/>
      <c r="M875" s="159" t="s">
        <v>1889</v>
      </c>
      <c r="N875" s="161">
        <v>46161</v>
      </c>
      <c r="O875" s="169">
        <v>53.2</v>
      </c>
      <c r="P875" s="195" t="s">
        <v>2229</v>
      </c>
      <c r="Q875" s="192"/>
      <c r="R875" s="199" t="str">
        <f>IF(promesas[[#This Row],[Fecha de Pago]]="", "", TEXT(promesas[[#This Row],[Fecha de Pago]], "mmm"))</f>
        <v>may</v>
      </c>
      <c r="S875" s="12" t="str">
        <f>IF(promesas[[#This Row],[Fecha  promesa de pago]]="", "", TEXT(promesas[[#This Row],[Fecha  promesa de pago]], "mmm"))</f>
        <v/>
      </c>
      <c r="T875" s="13" t="str">
        <f>IF(promesas[[#This Row],[Fecha de Pago]]="", "", TEXT(promesas[[#This Row],[Fecha de Pago]], "dd/mmm"))</f>
        <v>19/may</v>
      </c>
      <c r="U875" s="13" t="str">
        <f>IF(promesas[[#This Row],[Fecha  promesa de pago]]="", "", TEXT(promesas[[#This Row],[Fecha  promesa de pago]], "dd/mmm"))</f>
        <v/>
      </c>
      <c r="V875" s="14" t="str">
        <f>IF(LEN(TRIM(promesas[[#This Row],[Fecha  promesa de pago]]))&gt;0,1,"")</f>
        <v/>
      </c>
      <c r="W875" s="14">
        <f>IF(LEN(TRIM(promesas[[#This Row],[Fecha de Pago]]))&gt;0,1,"")</f>
        <v>1</v>
      </c>
    </row>
    <row r="876" spans="1:23" ht="15.75" customHeight="1" x14ac:dyDescent="0.25">
      <c r="A876" s="11" t="str">
        <f>TEXT(promesas[[#This Row],[Marca temporal]],"dd/mmm")</f>
        <v>20/may</v>
      </c>
      <c r="B876" s="189">
        <v>46162.425134456018</v>
      </c>
      <c r="C876" s="190" t="s">
        <v>1897</v>
      </c>
      <c r="D876" s="190">
        <v>63933562</v>
      </c>
      <c r="E876" s="191">
        <v>355370140000</v>
      </c>
      <c r="F876" s="190" t="s">
        <v>396</v>
      </c>
      <c r="G876" s="190" t="s">
        <v>1886</v>
      </c>
      <c r="H876" s="192" t="s">
        <v>1883</v>
      </c>
      <c r="I876" s="193" t="s">
        <v>1887</v>
      </c>
      <c r="J876" s="198"/>
      <c r="K876"/>
      <c r="L876" s="194"/>
      <c r="M876" s="159" t="s">
        <v>1885</v>
      </c>
      <c r="N876"/>
      <c r="O876" s="194"/>
      <c r="P876" t="s">
        <v>2230</v>
      </c>
      <c r="Q876" s="192"/>
      <c r="R876" s="199" t="str">
        <f>IF(promesas[[#This Row],[Fecha de Pago]]="", "", TEXT(promesas[[#This Row],[Fecha de Pago]], "mmm"))</f>
        <v/>
      </c>
      <c r="S876" s="12" t="str">
        <f>IF(promesas[[#This Row],[Fecha  promesa de pago]]="", "", TEXT(promesas[[#This Row],[Fecha  promesa de pago]], "mmm"))</f>
        <v/>
      </c>
      <c r="T876" s="13" t="str">
        <f>IF(promesas[[#This Row],[Fecha de Pago]]="", "", TEXT(promesas[[#This Row],[Fecha de Pago]], "dd/mmm"))</f>
        <v/>
      </c>
      <c r="U876" s="13" t="str">
        <f>IF(promesas[[#This Row],[Fecha  promesa de pago]]="", "", TEXT(promesas[[#This Row],[Fecha  promesa de pago]], "dd/mmm"))</f>
        <v/>
      </c>
      <c r="V876" s="14" t="str">
        <f>IF(LEN(TRIM(promesas[[#This Row],[Fecha  promesa de pago]]))&gt;0,1,"")</f>
        <v/>
      </c>
      <c r="W876" s="14" t="str">
        <f>IF(LEN(TRIM(promesas[[#This Row],[Fecha de Pago]]))&gt;0,1,"")</f>
        <v/>
      </c>
    </row>
    <row r="877" spans="1:23" ht="15.75" customHeight="1" x14ac:dyDescent="0.25">
      <c r="A877" s="11" t="str">
        <f>TEXT(promesas[[#This Row],[Marca temporal]],"dd/mmm")</f>
        <v>20/may</v>
      </c>
      <c r="B877" s="189">
        <v>46162.427947685181</v>
      </c>
      <c r="C877" s="190" t="s">
        <v>1897</v>
      </c>
      <c r="D877" s="190">
        <v>64099571</v>
      </c>
      <c r="E877" s="191">
        <v>362021260000</v>
      </c>
      <c r="F877" s="190" t="s">
        <v>3916</v>
      </c>
      <c r="G877" s="190" t="s">
        <v>1886</v>
      </c>
      <c r="H877" s="192" t="s">
        <v>1883</v>
      </c>
      <c r="I877" s="193" t="s">
        <v>1887</v>
      </c>
      <c r="J877" s="198"/>
      <c r="K877"/>
      <c r="L877" s="194"/>
      <c r="M877" s="159" t="s">
        <v>1885</v>
      </c>
      <c r="N877"/>
      <c r="O877" s="194"/>
      <c r="P877" s="159" t="s">
        <v>66</v>
      </c>
      <c r="Q877" s="192"/>
      <c r="R877" s="199" t="str">
        <f>IF(promesas[[#This Row],[Fecha de Pago]]="", "", TEXT(promesas[[#This Row],[Fecha de Pago]], "mmm"))</f>
        <v/>
      </c>
      <c r="S877" s="12" t="str">
        <f>IF(promesas[[#This Row],[Fecha  promesa de pago]]="", "", TEXT(promesas[[#This Row],[Fecha  promesa de pago]], "mmm"))</f>
        <v/>
      </c>
      <c r="T877" s="13" t="str">
        <f>IF(promesas[[#This Row],[Fecha de Pago]]="", "", TEXT(promesas[[#This Row],[Fecha de Pago]], "dd/mmm"))</f>
        <v/>
      </c>
      <c r="U877" s="13" t="str">
        <f>IF(promesas[[#This Row],[Fecha  promesa de pago]]="", "", TEXT(promesas[[#This Row],[Fecha  promesa de pago]], "dd/mmm"))</f>
        <v/>
      </c>
      <c r="V877" s="14" t="str">
        <f>IF(LEN(TRIM(promesas[[#This Row],[Fecha  promesa de pago]]))&gt;0,1,"")</f>
        <v/>
      </c>
      <c r="W877" s="14" t="str">
        <f>IF(LEN(TRIM(promesas[[#This Row],[Fecha de Pago]]))&gt;0,1,"")</f>
        <v/>
      </c>
    </row>
    <row r="878" spans="1:23" ht="15.75" customHeight="1" x14ac:dyDescent="0.25">
      <c r="A878" s="11" t="str">
        <f>TEXT(promesas[[#This Row],[Marca temporal]],"dd/mmm")</f>
        <v>20/may</v>
      </c>
      <c r="B878" s="189">
        <v>46162.430086458335</v>
      </c>
      <c r="C878" s="190" t="s">
        <v>1897</v>
      </c>
      <c r="D878" s="190">
        <v>64165146</v>
      </c>
      <c r="E878" s="191">
        <v>365089000000</v>
      </c>
      <c r="F878" s="190" t="s">
        <v>4914</v>
      </c>
      <c r="G878" s="190" t="s">
        <v>1886</v>
      </c>
      <c r="H878" s="192" t="s">
        <v>1883</v>
      </c>
      <c r="I878" s="193" t="s">
        <v>1887</v>
      </c>
      <c r="J878" s="198"/>
      <c r="K878"/>
      <c r="L878" s="194"/>
      <c r="M878" s="159" t="s">
        <v>1885</v>
      </c>
      <c r="N878"/>
      <c r="O878" s="194"/>
      <c r="P878" s="159" t="s">
        <v>66</v>
      </c>
      <c r="Q878" s="192"/>
      <c r="R878" s="199" t="str">
        <f>IF(promesas[[#This Row],[Fecha de Pago]]="", "", TEXT(promesas[[#This Row],[Fecha de Pago]], "mmm"))</f>
        <v/>
      </c>
      <c r="S878" s="12" t="str">
        <f>IF(promesas[[#This Row],[Fecha  promesa de pago]]="", "", TEXT(promesas[[#This Row],[Fecha  promesa de pago]], "mmm"))</f>
        <v/>
      </c>
      <c r="T878" s="13" t="str">
        <f>IF(promesas[[#This Row],[Fecha de Pago]]="", "", TEXT(promesas[[#This Row],[Fecha de Pago]], "dd/mmm"))</f>
        <v/>
      </c>
      <c r="U878" s="13" t="str">
        <f>IF(promesas[[#This Row],[Fecha  promesa de pago]]="", "", TEXT(promesas[[#This Row],[Fecha  promesa de pago]], "dd/mmm"))</f>
        <v/>
      </c>
      <c r="V878" s="14" t="str">
        <f>IF(LEN(TRIM(promesas[[#This Row],[Fecha  promesa de pago]]))&gt;0,1,"")</f>
        <v/>
      </c>
      <c r="W878" s="14" t="str">
        <f>IF(LEN(TRIM(promesas[[#This Row],[Fecha de Pago]]))&gt;0,1,"")</f>
        <v/>
      </c>
    </row>
    <row r="879" spans="1:23" ht="15.75" customHeight="1" x14ac:dyDescent="0.25">
      <c r="A879" s="11" t="str">
        <f>TEXT(promesas[[#This Row],[Marca temporal]],"dd/mmm")</f>
        <v>20/may</v>
      </c>
      <c r="B879" s="189">
        <v>46162.432146168983</v>
      </c>
      <c r="C879" s="190" t="s">
        <v>1897</v>
      </c>
      <c r="D879" s="190">
        <v>64267994</v>
      </c>
      <c r="E879" s="191">
        <v>365043260000</v>
      </c>
      <c r="F879" s="190" t="s">
        <v>4122</v>
      </c>
      <c r="G879" s="190" t="s">
        <v>1886</v>
      </c>
      <c r="H879" s="192" t="s">
        <v>1883</v>
      </c>
      <c r="I879" s="193" t="s">
        <v>1893</v>
      </c>
      <c r="J879" s="198"/>
      <c r="K879"/>
      <c r="L879" s="194"/>
      <c r="M879" s="159" t="s">
        <v>1885</v>
      </c>
      <c r="N879"/>
      <c r="O879" s="194"/>
      <c r="P879" s="159" t="s">
        <v>66</v>
      </c>
      <c r="Q879" s="192"/>
      <c r="R879" s="199" t="str">
        <f>IF(promesas[[#This Row],[Fecha de Pago]]="", "", TEXT(promesas[[#This Row],[Fecha de Pago]], "mmm"))</f>
        <v/>
      </c>
      <c r="S879" s="12" t="str">
        <f>IF(promesas[[#This Row],[Fecha  promesa de pago]]="", "", TEXT(promesas[[#This Row],[Fecha  promesa de pago]], "mmm"))</f>
        <v/>
      </c>
      <c r="T879" s="13" t="str">
        <f>IF(promesas[[#This Row],[Fecha de Pago]]="", "", TEXT(promesas[[#This Row],[Fecha de Pago]], "dd/mmm"))</f>
        <v/>
      </c>
      <c r="U879" s="13" t="str">
        <f>IF(promesas[[#This Row],[Fecha  promesa de pago]]="", "", TEXT(promesas[[#This Row],[Fecha  promesa de pago]], "dd/mmm"))</f>
        <v/>
      </c>
      <c r="V879" s="14" t="str">
        <f>IF(LEN(TRIM(promesas[[#This Row],[Fecha  promesa de pago]]))&gt;0,1,"")</f>
        <v/>
      </c>
      <c r="W879" s="14" t="str">
        <f>IF(LEN(TRIM(promesas[[#This Row],[Fecha de Pago]]))&gt;0,1,"")</f>
        <v/>
      </c>
    </row>
    <row r="880" spans="1:23" ht="15.75" customHeight="1" x14ac:dyDescent="0.25">
      <c r="A880" s="11" t="str">
        <f>TEXT(promesas[[#This Row],[Marca temporal]],"dd/mmm")</f>
        <v>20/may</v>
      </c>
      <c r="B880" s="189">
        <v>46162.435510555559</v>
      </c>
      <c r="C880" s="190" t="s">
        <v>1897</v>
      </c>
      <c r="D880" s="190">
        <v>64283894</v>
      </c>
      <c r="E880" s="191">
        <v>359371560000</v>
      </c>
      <c r="F880" s="190" t="s">
        <v>1404</v>
      </c>
      <c r="G880" s="190" t="s">
        <v>1886</v>
      </c>
      <c r="H880" s="192" t="s">
        <v>1883</v>
      </c>
      <c r="I880" s="193" t="s">
        <v>1892</v>
      </c>
      <c r="J880" s="198"/>
      <c r="K880"/>
      <c r="L880" s="194"/>
      <c r="M880" s="159" t="s">
        <v>1885</v>
      </c>
      <c r="N880"/>
      <c r="O880" s="194"/>
      <c r="P880" s="159" t="s">
        <v>66</v>
      </c>
      <c r="Q880" s="192"/>
      <c r="R880" s="199" t="str">
        <f>IF(promesas[[#This Row],[Fecha de Pago]]="", "", TEXT(promesas[[#This Row],[Fecha de Pago]], "mmm"))</f>
        <v/>
      </c>
      <c r="S880" s="12" t="str">
        <f>IF(promesas[[#This Row],[Fecha  promesa de pago]]="", "", TEXT(promesas[[#This Row],[Fecha  promesa de pago]], "mmm"))</f>
        <v/>
      </c>
      <c r="T880" s="13" t="str">
        <f>IF(promesas[[#This Row],[Fecha de Pago]]="", "", TEXT(promesas[[#This Row],[Fecha de Pago]], "dd/mmm"))</f>
        <v/>
      </c>
      <c r="U880" s="13" t="str">
        <f>IF(promesas[[#This Row],[Fecha  promesa de pago]]="", "", TEXT(promesas[[#This Row],[Fecha  promesa de pago]], "dd/mmm"))</f>
        <v/>
      </c>
      <c r="V880" s="14" t="str">
        <f>IF(LEN(TRIM(promesas[[#This Row],[Fecha  promesa de pago]]))&gt;0,1,"")</f>
        <v/>
      </c>
      <c r="W880" s="14" t="str">
        <f>IF(LEN(TRIM(promesas[[#This Row],[Fecha de Pago]]))&gt;0,1,"")</f>
        <v/>
      </c>
    </row>
    <row r="881" spans="1:23" ht="15.75" customHeight="1" x14ac:dyDescent="0.25">
      <c r="A881" s="11" t="str">
        <f>TEXT(promesas[[#This Row],[Marca temporal]],"dd/mmm")</f>
        <v>20/may</v>
      </c>
      <c r="B881" s="189">
        <v>46162.436790092594</v>
      </c>
      <c r="C881" s="190" t="s">
        <v>1897</v>
      </c>
      <c r="D881" s="190">
        <v>64328113</v>
      </c>
      <c r="E881" s="191">
        <v>347356120000</v>
      </c>
      <c r="F881" s="190" t="s">
        <v>3977</v>
      </c>
      <c r="G881" s="190" t="s">
        <v>1886</v>
      </c>
      <c r="H881" s="192" t="s">
        <v>1883</v>
      </c>
      <c r="I881" s="193" t="s">
        <v>1892</v>
      </c>
      <c r="J881" s="198"/>
      <c r="K881"/>
      <c r="L881" s="194"/>
      <c r="M881" s="159" t="s">
        <v>1885</v>
      </c>
      <c r="N881"/>
      <c r="O881" s="194"/>
      <c r="P881" s="159" t="s">
        <v>66</v>
      </c>
      <c r="Q881" s="192"/>
      <c r="R881" s="199" t="str">
        <f>IF(promesas[[#This Row],[Fecha de Pago]]="", "", TEXT(promesas[[#This Row],[Fecha de Pago]], "mmm"))</f>
        <v/>
      </c>
      <c r="S881" s="12" t="str">
        <f>IF(promesas[[#This Row],[Fecha  promesa de pago]]="", "", TEXT(promesas[[#This Row],[Fecha  promesa de pago]], "mmm"))</f>
        <v/>
      </c>
      <c r="T881" s="13" t="str">
        <f>IF(promesas[[#This Row],[Fecha de Pago]]="", "", TEXT(promesas[[#This Row],[Fecha de Pago]], "dd/mmm"))</f>
        <v/>
      </c>
      <c r="U881" s="13" t="str">
        <f>IF(promesas[[#This Row],[Fecha  promesa de pago]]="", "", TEXT(promesas[[#This Row],[Fecha  promesa de pago]], "dd/mmm"))</f>
        <v/>
      </c>
      <c r="V881" s="14" t="str">
        <f>IF(LEN(TRIM(promesas[[#This Row],[Fecha  promesa de pago]]))&gt;0,1,"")</f>
        <v/>
      </c>
      <c r="W881" s="14" t="str">
        <f>IF(LEN(TRIM(promesas[[#This Row],[Fecha de Pago]]))&gt;0,1,"")</f>
        <v/>
      </c>
    </row>
    <row r="882" spans="1:23" ht="15.75" customHeight="1" x14ac:dyDescent="0.25">
      <c r="A882" s="11" t="str">
        <f>TEXT(promesas[[#This Row],[Marca temporal]],"dd/mmm")</f>
        <v>20/may</v>
      </c>
      <c r="B882" s="189">
        <v>46162.439212002311</v>
      </c>
      <c r="C882" s="190" t="s">
        <v>1897</v>
      </c>
      <c r="D882" s="190">
        <v>64392217</v>
      </c>
      <c r="E882" s="191">
        <v>361037900000</v>
      </c>
      <c r="F882" s="190" t="s">
        <v>4063</v>
      </c>
      <c r="G882" s="190" t="s">
        <v>1886</v>
      </c>
      <c r="H882" s="192" t="s">
        <v>1883</v>
      </c>
      <c r="I882" s="193" t="s">
        <v>1892</v>
      </c>
      <c r="J882" s="198"/>
      <c r="K882"/>
      <c r="L882" s="194"/>
      <c r="M882" s="159" t="s">
        <v>1885</v>
      </c>
      <c r="N882"/>
      <c r="O882" s="194"/>
      <c r="P882" s="159" t="s">
        <v>66</v>
      </c>
      <c r="Q882" s="192"/>
      <c r="R882" s="199" t="str">
        <f>IF(promesas[[#This Row],[Fecha de Pago]]="", "", TEXT(promesas[[#This Row],[Fecha de Pago]], "mmm"))</f>
        <v/>
      </c>
      <c r="S882" s="12" t="str">
        <f>IF(promesas[[#This Row],[Fecha  promesa de pago]]="", "", TEXT(promesas[[#This Row],[Fecha  promesa de pago]], "mmm"))</f>
        <v/>
      </c>
      <c r="T882" s="13" t="str">
        <f>IF(promesas[[#This Row],[Fecha de Pago]]="", "", TEXT(promesas[[#This Row],[Fecha de Pago]], "dd/mmm"))</f>
        <v/>
      </c>
      <c r="U882" s="13" t="str">
        <f>IF(promesas[[#This Row],[Fecha  promesa de pago]]="", "", TEXT(promesas[[#This Row],[Fecha  promesa de pago]], "dd/mmm"))</f>
        <v/>
      </c>
      <c r="V882" s="14" t="str">
        <f>IF(LEN(TRIM(promesas[[#This Row],[Fecha  promesa de pago]]))&gt;0,1,"")</f>
        <v/>
      </c>
      <c r="W882" s="14" t="str">
        <f>IF(LEN(TRIM(promesas[[#This Row],[Fecha de Pago]]))&gt;0,1,"")</f>
        <v/>
      </c>
    </row>
    <row r="883" spans="1:23" ht="15.75" customHeight="1" x14ac:dyDescent="0.25">
      <c r="A883" s="11" t="str">
        <f>TEXT(promesas[[#This Row],[Marca temporal]],"dd/mmm")</f>
        <v>20/may</v>
      </c>
      <c r="B883" s="189">
        <v>46162.444640231479</v>
      </c>
      <c r="C883" s="190" t="s">
        <v>1897</v>
      </c>
      <c r="D883" s="190">
        <v>64522054</v>
      </c>
      <c r="E883" s="191">
        <v>362086720000</v>
      </c>
      <c r="F883" s="190" t="s">
        <v>4958</v>
      </c>
      <c r="G883" s="190" t="s">
        <v>1886</v>
      </c>
      <c r="H883" s="192" t="s">
        <v>1883</v>
      </c>
      <c r="I883" s="193" t="s">
        <v>1884</v>
      </c>
      <c r="J883" s="198"/>
      <c r="K883"/>
      <c r="L883" s="194"/>
      <c r="M883" s="159" t="s">
        <v>1885</v>
      </c>
      <c r="N883"/>
      <c r="O883" s="194"/>
      <c r="P883" s="159" t="s">
        <v>66</v>
      </c>
      <c r="Q883" s="192"/>
      <c r="R883" s="199" t="str">
        <f>IF(promesas[[#This Row],[Fecha de Pago]]="", "", TEXT(promesas[[#This Row],[Fecha de Pago]], "mmm"))</f>
        <v/>
      </c>
      <c r="S883" s="12" t="str">
        <f>IF(promesas[[#This Row],[Fecha  promesa de pago]]="", "", TEXT(promesas[[#This Row],[Fecha  promesa de pago]], "mmm"))</f>
        <v/>
      </c>
      <c r="T883" s="13" t="str">
        <f>IF(promesas[[#This Row],[Fecha de Pago]]="", "", TEXT(promesas[[#This Row],[Fecha de Pago]], "dd/mmm"))</f>
        <v/>
      </c>
      <c r="U883" s="13" t="str">
        <f>IF(promesas[[#This Row],[Fecha  promesa de pago]]="", "", TEXT(promesas[[#This Row],[Fecha  promesa de pago]], "dd/mmm"))</f>
        <v/>
      </c>
      <c r="V883" s="14" t="str">
        <f>IF(LEN(TRIM(promesas[[#This Row],[Fecha  promesa de pago]]))&gt;0,1,"")</f>
        <v/>
      </c>
      <c r="W883" s="14" t="str">
        <f>IF(LEN(TRIM(promesas[[#This Row],[Fecha de Pago]]))&gt;0,1,"")</f>
        <v/>
      </c>
    </row>
    <row r="884" spans="1:23" ht="15.75" customHeight="1" x14ac:dyDescent="0.25">
      <c r="A884" s="11" t="str">
        <f>TEXT(promesas[[#This Row],[Marca temporal]],"dd/mmm")</f>
        <v>20/may</v>
      </c>
      <c r="B884" s="189">
        <v>46162.447876990744</v>
      </c>
      <c r="C884" s="190" t="s">
        <v>1897</v>
      </c>
      <c r="D884" s="190">
        <v>64719078</v>
      </c>
      <c r="E884" s="191">
        <v>366027720000</v>
      </c>
      <c r="F884" s="190" t="s">
        <v>3972</v>
      </c>
      <c r="G884" s="190" t="s">
        <v>1886</v>
      </c>
      <c r="H884" s="192" t="s">
        <v>1883</v>
      </c>
      <c r="I884" s="193" t="s">
        <v>1892</v>
      </c>
      <c r="J884" s="198"/>
      <c r="K884"/>
      <c r="L884" s="194"/>
      <c r="M884" s="159" t="s">
        <v>1885</v>
      </c>
      <c r="N884"/>
      <c r="O884" s="194"/>
      <c r="P884" s="159" t="s">
        <v>66</v>
      </c>
      <c r="Q884" s="192"/>
      <c r="R884" s="199" t="str">
        <f>IF(promesas[[#This Row],[Fecha de Pago]]="", "", TEXT(promesas[[#This Row],[Fecha de Pago]], "mmm"))</f>
        <v/>
      </c>
      <c r="S884" s="12" t="str">
        <f>IF(promesas[[#This Row],[Fecha  promesa de pago]]="", "", TEXT(promesas[[#This Row],[Fecha  promesa de pago]], "mmm"))</f>
        <v/>
      </c>
      <c r="T884" s="13" t="str">
        <f>IF(promesas[[#This Row],[Fecha de Pago]]="", "", TEXT(promesas[[#This Row],[Fecha de Pago]], "dd/mmm"))</f>
        <v/>
      </c>
      <c r="U884" s="13" t="str">
        <f>IF(promesas[[#This Row],[Fecha  promesa de pago]]="", "", TEXT(promesas[[#This Row],[Fecha  promesa de pago]], "dd/mmm"))</f>
        <v/>
      </c>
      <c r="V884" s="14" t="str">
        <f>IF(LEN(TRIM(promesas[[#This Row],[Fecha  promesa de pago]]))&gt;0,1,"")</f>
        <v/>
      </c>
      <c r="W884" s="14" t="str">
        <f>IF(LEN(TRIM(promesas[[#This Row],[Fecha de Pago]]))&gt;0,1,"")</f>
        <v/>
      </c>
    </row>
    <row r="885" spans="1:23" ht="15.75" customHeight="1" x14ac:dyDescent="0.25">
      <c r="A885" s="11" t="str">
        <f>TEXT(promesas[[#This Row],[Marca temporal]],"dd/mmm")</f>
        <v>20/may</v>
      </c>
      <c r="B885" s="189">
        <v>46162.449993101851</v>
      </c>
      <c r="C885" s="190" t="s">
        <v>1897</v>
      </c>
      <c r="D885" s="190">
        <v>64808307</v>
      </c>
      <c r="E885" s="191">
        <v>362086920000</v>
      </c>
      <c r="F885" s="190" t="s">
        <v>4985</v>
      </c>
      <c r="G885" s="190" t="s">
        <v>1886</v>
      </c>
      <c r="H885" s="192" t="s">
        <v>1883</v>
      </c>
      <c r="I885" s="193" t="s">
        <v>1893</v>
      </c>
      <c r="J885" s="198"/>
      <c r="K885"/>
      <c r="L885" s="194"/>
      <c r="M885" s="159" t="s">
        <v>1885</v>
      </c>
      <c r="N885"/>
      <c r="O885" s="194"/>
      <c r="P885" s="159" t="s">
        <v>66</v>
      </c>
      <c r="Q885" s="192"/>
      <c r="R885" s="199" t="str">
        <f>IF(promesas[[#This Row],[Fecha de Pago]]="", "", TEXT(promesas[[#This Row],[Fecha de Pago]], "mmm"))</f>
        <v/>
      </c>
      <c r="S885" s="12" t="str">
        <f>IF(promesas[[#This Row],[Fecha  promesa de pago]]="", "", TEXT(promesas[[#This Row],[Fecha  promesa de pago]], "mmm"))</f>
        <v/>
      </c>
      <c r="T885" s="13" t="str">
        <f>IF(promesas[[#This Row],[Fecha de Pago]]="", "", TEXT(promesas[[#This Row],[Fecha de Pago]], "dd/mmm"))</f>
        <v/>
      </c>
      <c r="U885" s="13" t="str">
        <f>IF(promesas[[#This Row],[Fecha  promesa de pago]]="", "", TEXT(promesas[[#This Row],[Fecha  promesa de pago]], "dd/mmm"))</f>
        <v/>
      </c>
      <c r="V885" s="14" t="str">
        <f>IF(LEN(TRIM(promesas[[#This Row],[Fecha  promesa de pago]]))&gt;0,1,"")</f>
        <v/>
      </c>
      <c r="W885" s="14" t="str">
        <f>IF(LEN(TRIM(promesas[[#This Row],[Fecha de Pago]]))&gt;0,1,"")</f>
        <v/>
      </c>
    </row>
    <row r="886" spans="1:23" ht="15.75" customHeight="1" x14ac:dyDescent="0.25">
      <c r="A886" s="11" t="str">
        <f>TEXT(promesas[[#This Row],[Marca temporal]],"dd/mmm")</f>
        <v>20/may</v>
      </c>
      <c r="B886" s="189">
        <v>46162.452182094908</v>
      </c>
      <c r="C886" s="190" t="s">
        <v>1897</v>
      </c>
      <c r="D886" s="190">
        <v>64935364</v>
      </c>
      <c r="E886" s="191">
        <v>362013070000</v>
      </c>
      <c r="F886" s="190" t="s">
        <v>4995</v>
      </c>
      <c r="G886" s="190" t="s">
        <v>1886</v>
      </c>
      <c r="H886" s="192" t="s">
        <v>1883</v>
      </c>
      <c r="I886" s="193" t="s">
        <v>1887</v>
      </c>
      <c r="J886" s="198"/>
      <c r="K886"/>
      <c r="L886" s="194"/>
      <c r="M886" s="159" t="s">
        <v>1885</v>
      </c>
      <c r="N886"/>
      <c r="O886" s="194"/>
      <c r="P886" t="s">
        <v>261</v>
      </c>
      <c r="Q886" s="192"/>
      <c r="R886" s="199" t="str">
        <f>IF(promesas[[#This Row],[Fecha de Pago]]="", "", TEXT(promesas[[#This Row],[Fecha de Pago]], "mmm"))</f>
        <v/>
      </c>
      <c r="S886" s="12" t="str">
        <f>IF(promesas[[#This Row],[Fecha  promesa de pago]]="", "", TEXT(promesas[[#This Row],[Fecha  promesa de pago]], "mmm"))</f>
        <v/>
      </c>
      <c r="T886" s="13" t="str">
        <f>IF(promesas[[#This Row],[Fecha de Pago]]="", "", TEXT(promesas[[#This Row],[Fecha de Pago]], "dd/mmm"))</f>
        <v/>
      </c>
      <c r="U886" s="13" t="str">
        <f>IF(promesas[[#This Row],[Fecha  promesa de pago]]="", "", TEXT(promesas[[#This Row],[Fecha  promesa de pago]], "dd/mmm"))</f>
        <v/>
      </c>
      <c r="V886" s="14" t="str">
        <f>IF(LEN(TRIM(promesas[[#This Row],[Fecha  promesa de pago]]))&gt;0,1,"")</f>
        <v/>
      </c>
      <c r="W886" s="14" t="str">
        <f>IF(LEN(TRIM(promesas[[#This Row],[Fecha de Pago]]))&gt;0,1,"")</f>
        <v/>
      </c>
    </row>
    <row r="887" spans="1:23" ht="15.75" customHeight="1" x14ac:dyDescent="0.25">
      <c r="A887" s="11" t="str">
        <f>TEXT(promesas[[#This Row],[Marca temporal]],"dd/mmm")</f>
        <v>20/may</v>
      </c>
      <c r="B887" s="189">
        <v>46162.453939756946</v>
      </c>
      <c r="C887" s="190" t="s">
        <v>1897</v>
      </c>
      <c r="D887" s="190">
        <v>65023465</v>
      </c>
      <c r="E887" s="191">
        <v>366050490000</v>
      </c>
      <c r="F887" s="190" t="s">
        <v>5005</v>
      </c>
      <c r="G887" s="190" t="s">
        <v>1886</v>
      </c>
      <c r="H887" s="192" t="s">
        <v>1883</v>
      </c>
      <c r="I887" s="193" t="s">
        <v>1892</v>
      </c>
      <c r="J887" s="198"/>
      <c r="K887"/>
      <c r="L887" s="194"/>
      <c r="M887" s="159" t="s">
        <v>1885</v>
      </c>
      <c r="N887"/>
      <c r="O887" s="194"/>
      <c r="P887" s="159" t="s">
        <v>66</v>
      </c>
      <c r="Q887" s="192"/>
      <c r="R887" s="199" t="str">
        <f>IF(promesas[[#This Row],[Fecha de Pago]]="", "", TEXT(promesas[[#This Row],[Fecha de Pago]], "mmm"))</f>
        <v/>
      </c>
      <c r="S887" s="12" t="str">
        <f>IF(promesas[[#This Row],[Fecha  promesa de pago]]="", "", TEXT(promesas[[#This Row],[Fecha  promesa de pago]], "mmm"))</f>
        <v/>
      </c>
      <c r="T887" s="13" t="str">
        <f>IF(promesas[[#This Row],[Fecha de Pago]]="", "", TEXT(promesas[[#This Row],[Fecha de Pago]], "dd/mmm"))</f>
        <v/>
      </c>
      <c r="U887" s="13" t="str">
        <f>IF(promesas[[#This Row],[Fecha  promesa de pago]]="", "", TEXT(promesas[[#This Row],[Fecha  promesa de pago]], "dd/mmm"))</f>
        <v/>
      </c>
      <c r="V887" s="14" t="str">
        <f>IF(LEN(TRIM(promesas[[#This Row],[Fecha  promesa de pago]]))&gt;0,1,"")</f>
        <v/>
      </c>
      <c r="W887" s="14" t="str">
        <f>IF(LEN(TRIM(promesas[[#This Row],[Fecha de Pago]]))&gt;0,1,"")</f>
        <v/>
      </c>
    </row>
    <row r="888" spans="1:23" ht="15.75" customHeight="1" x14ac:dyDescent="0.25">
      <c r="A888" s="11" t="str">
        <f>TEXT(promesas[[#This Row],[Marca temporal]],"dd/mmm")</f>
        <v>20/may</v>
      </c>
      <c r="B888" s="189">
        <v>46162.455458402779</v>
      </c>
      <c r="C888" s="190" t="s">
        <v>1897</v>
      </c>
      <c r="D888" s="190">
        <v>65112127</v>
      </c>
      <c r="E888" s="191">
        <v>355373180000</v>
      </c>
      <c r="F888" s="190" t="s">
        <v>1394</v>
      </c>
      <c r="G888" s="190" t="s">
        <v>1886</v>
      </c>
      <c r="H888" s="192" t="s">
        <v>1883</v>
      </c>
      <c r="I888" s="193" t="s">
        <v>1892</v>
      </c>
      <c r="J888" s="198"/>
      <c r="K888"/>
      <c r="L888" s="194"/>
      <c r="M888" s="159" t="s">
        <v>1885</v>
      </c>
      <c r="N888"/>
      <c r="O888" s="194"/>
      <c r="P888" s="159" t="s">
        <v>66</v>
      </c>
      <c r="Q888" s="192"/>
      <c r="R888" s="199" t="str">
        <f>IF(promesas[[#This Row],[Fecha de Pago]]="", "", TEXT(promesas[[#This Row],[Fecha de Pago]], "mmm"))</f>
        <v/>
      </c>
      <c r="S888" s="12" t="str">
        <f>IF(promesas[[#This Row],[Fecha  promesa de pago]]="", "", TEXT(promesas[[#This Row],[Fecha  promesa de pago]], "mmm"))</f>
        <v/>
      </c>
      <c r="T888" s="13" t="str">
        <f>IF(promesas[[#This Row],[Fecha de Pago]]="", "", TEXT(promesas[[#This Row],[Fecha de Pago]], "dd/mmm"))</f>
        <v/>
      </c>
      <c r="U888" s="13" t="str">
        <f>IF(promesas[[#This Row],[Fecha  promesa de pago]]="", "", TEXT(promesas[[#This Row],[Fecha  promesa de pago]], "dd/mmm"))</f>
        <v/>
      </c>
      <c r="V888" s="14" t="str">
        <f>IF(LEN(TRIM(promesas[[#This Row],[Fecha  promesa de pago]]))&gt;0,1,"")</f>
        <v/>
      </c>
      <c r="W888" s="14" t="str">
        <f>IF(LEN(TRIM(promesas[[#This Row],[Fecha de Pago]]))&gt;0,1,"")</f>
        <v/>
      </c>
    </row>
    <row r="889" spans="1:23" ht="15.75" customHeight="1" x14ac:dyDescent="0.25">
      <c r="A889" s="11" t="str">
        <f>TEXT(promesas[[#This Row],[Marca temporal]],"dd/mmm")</f>
        <v>20/may</v>
      </c>
      <c r="B889" s="189">
        <v>46162.456552384261</v>
      </c>
      <c r="C889" s="190" t="s">
        <v>1897</v>
      </c>
      <c r="D889" s="190">
        <v>65149033</v>
      </c>
      <c r="E889" s="191">
        <v>285057050000</v>
      </c>
      <c r="F889" s="190" t="s">
        <v>159</v>
      </c>
      <c r="G889" s="190" t="s">
        <v>1886</v>
      </c>
      <c r="H889" s="192" t="s">
        <v>1883</v>
      </c>
      <c r="I889" s="193" t="s">
        <v>1892</v>
      </c>
      <c r="J889" s="198"/>
      <c r="K889"/>
      <c r="L889" s="194"/>
      <c r="M889" s="159" t="s">
        <v>1885</v>
      </c>
      <c r="N889"/>
      <c r="O889" s="194"/>
      <c r="P889" s="159" t="s">
        <v>66</v>
      </c>
      <c r="Q889" s="192"/>
      <c r="R889" s="199" t="str">
        <f>IF(promesas[[#This Row],[Fecha de Pago]]="", "", TEXT(promesas[[#This Row],[Fecha de Pago]], "mmm"))</f>
        <v/>
      </c>
      <c r="S889" s="12" t="str">
        <f>IF(promesas[[#This Row],[Fecha  promesa de pago]]="", "", TEXT(promesas[[#This Row],[Fecha  promesa de pago]], "mmm"))</f>
        <v/>
      </c>
      <c r="T889" s="13" t="str">
        <f>IF(promesas[[#This Row],[Fecha de Pago]]="", "", TEXT(promesas[[#This Row],[Fecha de Pago]], "dd/mmm"))</f>
        <v/>
      </c>
      <c r="U889" s="13" t="str">
        <f>IF(promesas[[#This Row],[Fecha  promesa de pago]]="", "", TEXT(promesas[[#This Row],[Fecha  promesa de pago]], "dd/mmm"))</f>
        <v/>
      </c>
      <c r="V889" s="14" t="str">
        <f>IF(LEN(TRIM(promesas[[#This Row],[Fecha  promesa de pago]]))&gt;0,1,"")</f>
        <v/>
      </c>
      <c r="W889" s="14" t="str">
        <f>IF(LEN(TRIM(promesas[[#This Row],[Fecha de Pago]]))&gt;0,1,"")</f>
        <v/>
      </c>
    </row>
    <row r="890" spans="1:23" ht="15.75" customHeight="1" x14ac:dyDescent="0.25">
      <c r="A890" s="11" t="str">
        <f>TEXT(promesas[[#This Row],[Marca temporal]],"dd/mmm")</f>
        <v>20/may</v>
      </c>
      <c r="B890" s="189">
        <v>46162.45912806713</v>
      </c>
      <c r="C890" s="190" t="s">
        <v>1897</v>
      </c>
      <c r="D890" s="190">
        <v>65181113</v>
      </c>
      <c r="E890" s="191">
        <v>366065250000</v>
      </c>
      <c r="F890" s="190" t="s">
        <v>5861</v>
      </c>
      <c r="G890" s="190" t="s">
        <v>1886</v>
      </c>
      <c r="H890" s="192" t="s">
        <v>1883</v>
      </c>
      <c r="I890" s="193" t="s">
        <v>1894</v>
      </c>
      <c r="J890" s="198"/>
      <c r="K890"/>
      <c r="L890" s="194"/>
      <c r="M890" s="159" t="s">
        <v>1885</v>
      </c>
      <c r="N890"/>
      <c r="O890" s="194"/>
      <c r="P890" s="159" t="s">
        <v>66</v>
      </c>
      <c r="Q890" s="192"/>
      <c r="R890" s="199" t="str">
        <f>IF(promesas[[#This Row],[Fecha de Pago]]="", "", TEXT(promesas[[#This Row],[Fecha de Pago]], "mmm"))</f>
        <v/>
      </c>
      <c r="S890" s="12" t="str">
        <f>IF(promesas[[#This Row],[Fecha  promesa de pago]]="", "", TEXT(promesas[[#This Row],[Fecha  promesa de pago]], "mmm"))</f>
        <v/>
      </c>
      <c r="T890" s="13" t="str">
        <f>IF(promesas[[#This Row],[Fecha de Pago]]="", "", TEXT(promesas[[#This Row],[Fecha de Pago]], "dd/mmm"))</f>
        <v/>
      </c>
      <c r="U890" s="13" t="str">
        <f>IF(promesas[[#This Row],[Fecha  promesa de pago]]="", "", TEXT(promesas[[#This Row],[Fecha  promesa de pago]], "dd/mmm"))</f>
        <v/>
      </c>
      <c r="V890" s="14" t="str">
        <f>IF(LEN(TRIM(promesas[[#This Row],[Fecha  promesa de pago]]))&gt;0,1,"")</f>
        <v/>
      </c>
      <c r="W890" s="14" t="str">
        <f>IF(LEN(TRIM(promesas[[#This Row],[Fecha de Pago]]))&gt;0,1,"")</f>
        <v/>
      </c>
    </row>
    <row r="891" spans="1:23" ht="15.75" customHeight="1" x14ac:dyDescent="0.25">
      <c r="A891" s="11" t="str">
        <f>TEXT(promesas[[#This Row],[Marca temporal]],"dd/mmm")</f>
        <v>20/may</v>
      </c>
      <c r="B891" s="189">
        <v>46162.467153194448</v>
      </c>
      <c r="C891" s="190" t="s">
        <v>1897</v>
      </c>
      <c r="D891" s="190">
        <v>65209719</v>
      </c>
      <c r="E891" s="191">
        <v>354114390000</v>
      </c>
      <c r="F891" s="190" t="s">
        <v>5030</v>
      </c>
      <c r="G891" s="190" t="s">
        <v>1886</v>
      </c>
      <c r="H891" s="192" t="s">
        <v>16</v>
      </c>
      <c r="I891" s="193" t="s">
        <v>1893</v>
      </c>
      <c r="J891" s="198"/>
      <c r="K891"/>
      <c r="L891" s="194"/>
      <c r="M891" s="159" t="s">
        <v>1885</v>
      </c>
      <c r="N891"/>
      <c r="O891" s="194"/>
      <c r="P891" s="159" t="s">
        <v>66</v>
      </c>
      <c r="Q891" s="192"/>
      <c r="R891" s="199" t="str">
        <f>IF(promesas[[#This Row],[Fecha de Pago]]="", "", TEXT(promesas[[#This Row],[Fecha de Pago]], "mmm"))</f>
        <v/>
      </c>
      <c r="S891" s="12" t="str">
        <f>IF(promesas[[#This Row],[Fecha  promesa de pago]]="", "", TEXT(promesas[[#This Row],[Fecha  promesa de pago]], "mmm"))</f>
        <v/>
      </c>
      <c r="T891" s="13" t="str">
        <f>IF(promesas[[#This Row],[Fecha de Pago]]="", "", TEXT(promesas[[#This Row],[Fecha de Pago]], "dd/mmm"))</f>
        <v/>
      </c>
      <c r="U891" s="13" t="str">
        <f>IF(promesas[[#This Row],[Fecha  promesa de pago]]="", "", TEXT(promesas[[#This Row],[Fecha  promesa de pago]], "dd/mmm"))</f>
        <v/>
      </c>
      <c r="V891" s="14" t="str">
        <f>IF(LEN(TRIM(promesas[[#This Row],[Fecha  promesa de pago]]))&gt;0,1,"")</f>
        <v/>
      </c>
      <c r="W891" s="14" t="str">
        <f>IF(LEN(TRIM(promesas[[#This Row],[Fecha de Pago]]))&gt;0,1,"")</f>
        <v/>
      </c>
    </row>
    <row r="892" spans="1:23" ht="15.75" customHeight="1" x14ac:dyDescent="0.25">
      <c r="A892" s="11" t="str">
        <f>TEXT(promesas[[#This Row],[Marca temporal]],"dd/mmm")</f>
        <v>20/may</v>
      </c>
      <c r="B892" s="189">
        <v>46162.47507792824</v>
      </c>
      <c r="C892" s="190" t="s">
        <v>1897</v>
      </c>
      <c r="D892" s="190">
        <v>65268484</v>
      </c>
      <c r="E892" s="191">
        <v>365059580000</v>
      </c>
      <c r="F892" s="190" t="s">
        <v>5035</v>
      </c>
      <c r="G892" s="190" t="s">
        <v>1886</v>
      </c>
      <c r="H892" s="192" t="s">
        <v>1883</v>
      </c>
      <c r="I892" s="193" t="s">
        <v>1895</v>
      </c>
      <c r="J892" s="198"/>
      <c r="K892" s="161">
        <v>46172</v>
      </c>
      <c r="L892" s="169">
        <v>52</v>
      </c>
      <c r="M892" s="159" t="s">
        <v>1885</v>
      </c>
      <c r="N892"/>
      <c r="O892" s="194"/>
      <c r="P892" s="159" t="s">
        <v>66</v>
      </c>
      <c r="Q892" s="192"/>
      <c r="R892" s="199" t="str">
        <f>IF(promesas[[#This Row],[Fecha de Pago]]="", "", TEXT(promesas[[#This Row],[Fecha de Pago]], "mmm"))</f>
        <v/>
      </c>
      <c r="S892" s="12" t="str">
        <f>IF(promesas[[#This Row],[Fecha  promesa de pago]]="", "", TEXT(promesas[[#This Row],[Fecha  promesa de pago]], "mmm"))</f>
        <v>may</v>
      </c>
      <c r="T892" s="13" t="str">
        <f>IF(promesas[[#This Row],[Fecha de Pago]]="", "", TEXT(promesas[[#This Row],[Fecha de Pago]], "dd/mmm"))</f>
        <v/>
      </c>
      <c r="U892" s="13" t="str">
        <f>IF(promesas[[#This Row],[Fecha  promesa de pago]]="", "", TEXT(promesas[[#This Row],[Fecha  promesa de pago]], "dd/mmm"))</f>
        <v>30/may</v>
      </c>
      <c r="V892" s="14">
        <f>IF(LEN(TRIM(promesas[[#This Row],[Fecha  promesa de pago]]))&gt;0,1,"")</f>
        <v>1</v>
      </c>
      <c r="W892" s="14" t="str">
        <f>IF(LEN(TRIM(promesas[[#This Row],[Fecha de Pago]]))&gt;0,1,"")</f>
        <v/>
      </c>
    </row>
    <row r="893" spans="1:23" ht="15.75" customHeight="1" x14ac:dyDescent="0.25">
      <c r="A893" s="11" t="str">
        <f>TEXT(promesas[[#This Row],[Marca temporal]],"dd/mmm")</f>
        <v>20/may</v>
      </c>
      <c r="B893" s="189">
        <v>46162.476168425928</v>
      </c>
      <c r="C893" s="190" t="s">
        <v>1897</v>
      </c>
      <c r="D893" s="190">
        <v>65370502</v>
      </c>
      <c r="E893" s="191">
        <v>351376670000</v>
      </c>
      <c r="F893" s="190" t="s">
        <v>1322</v>
      </c>
      <c r="G893" s="190" t="s">
        <v>1886</v>
      </c>
      <c r="H893" s="192" t="s">
        <v>1883</v>
      </c>
      <c r="I893" s="193" t="s">
        <v>1892</v>
      </c>
      <c r="J893" s="198"/>
      <c r="K893"/>
      <c r="L893" s="194"/>
      <c r="M893" s="159" t="s">
        <v>1885</v>
      </c>
      <c r="N893"/>
      <c r="O893" s="194"/>
      <c r="P893" s="159" t="s">
        <v>66</v>
      </c>
      <c r="Q893" s="192"/>
      <c r="R893" s="199" t="str">
        <f>IF(promesas[[#This Row],[Fecha de Pago]]="", "", TEXT(promesas[[#This Row],[Fecha de Pago]], "mmm"))</f>
        <v/>
      </c>
      <c r="S893" s="12" t="str">
        <f>IF(promesas[[#This Row],[Fecha  promesa de pago]]="", "", TEXT(promesas[[#This Row],[Fecha  promesa de pago]], "mmm"))</f>
        <v/>
      </c>
      <c r="T893" s="13" t="str">
        <f>IF(promesas[[#This Row],[Fecha de Pago]]="", "", TEXT(promesas[[#This Row],[Fecha de Pago]], "dd/mmm"))</f>
        <v/>
      </c>
      <c r="U893" s="13" t="str">
        <f>IF(promesas[[#This Row],[Fecha  promesa de pago]]="", "", TEXT(promesas[[#This Row],[Fecha  promesa de pago]], "dd/mmm"))</f>
        <v/>
      </c>
      <c r="V893" s="14" t="str">
        <f>IF(LEN(TRIM(promesas[[#This Row],[Fecha  promesa de pago]]))&gt;0,1,"")</f>
        <v/>
      </c>
      <c r="W893" s="14" t="str">
        <f>IF(LEN(TRIM(promesas[[#This Row],[Fecha de Pago]]))&gt;0,1,"")</f>
        <v/>
      </c>
    </row>
    <row r="894" spans="1:23" ht="15.75" customHeight="1" x14ac:dyDescent="0.25">
      <c r="A894" s="11" t="str">
        <f>TEXT(promesas[[#This Row],[Marca temporal]],"dd/mmm")</f>
        <v>20/may</v>
      </c>
      <c r="B894" s="189">
        <v>46162.477213252314</v>
      </c>
      <c r="C894" s="190" t="s">
        <v>1897</v>
      </c>
      <c r="D894" s="190">
        <v>65384587</v>
      </c>
      <c r="E894" s="191">
        <v>366031310000</v>
      </c>
      <c r="F894" s="190" t="s">
        <v>5055</v>
      </c>
      <c r="G894" s="190" t="s">
        <v>1886</v>
      </c>
      <c r="H894" s="192" t="s">
        <v>1883</v>
      </c>
      <c r="I894" s="193" t="s">
        <v>1892</v>
      </c>
      <c r="J894" s="198"/>
      <c r="K894"/>
      <c r="L894" s="194"/>
      <c r="M894" s="159" t="s">
        <v>1885</v>
      </c>
      <c r="N894"/>
      <c r="O894" s="194"/>
      <c r="P894" t="s">
        <v>261</v>
      </c>
      <c r="Q894" s="192"/>
      <c r="R894" s="199" t="str">
        <f>IF(promesas[[#This Row],[Fecha de Pago]]="", "", TEXT(promesas[[#This Row],[Fecha de Pago]], "mmm"))</f>
        <v/>
      </c>
      <c r="S894" s="12" t="str">
        <f>IF(promesas[[#This Row],[Fecha  promesa de pago]]="", "", TEXT(promesas[[#This Row],[Fecha  promesa de pago]], "mmm"))</f>
        <v/>
      </c>
      <c r="T894" s="13" t="str">
        <f>IF(promesas[[#This Row],[Fecha de Pago]]="", "", TEXT(promesas[[#This Row],[Fecha de Pago]], "dd/mmm"))</f>
        <v/>
      </c>
      <c r="U894" s="13" t="str">
        <f>IF(promesas[[#This Row],[Fecha  promesa de pago]]="", "", TEXT(promesas[[#This Row],[Fecha  promesa de pago]], "dd/mmm"))</f>
        <v/>
      </c>
      <c r="V894" s="14" t="str">
        <f>IF(LEN(TRIM(promesas[[#This Row],[Fecha  promesa de pago]]))&gt;0,1,"")</f>
        <v/>
      </c>
      <c r="W894" s="14" t="str">
        <f>IF(LEN(TRIM(promesas[[#This Row],[Fecha de Pago]]))&gt;0,1,"")</f>
        <v/>
      </c>
    </row>
    <row r="895" spans="1:23" ht="15.75" customHeight="1" x14ac:dyDescent="0.25">
      <c r="A895" s="11" t="str">
        <f>TEXT(promesas[[#This Row],[Marca temporal]],"dd/mmm")</f>
        <v>20/may</v>
      </c>
      <c r="B895" s="189">
        <v>46162.47792578704</v>
      </c>
      <c r="C895" s="190" t="s">
        <v>1897</v>
      </c>
      <c r="D895" s="190">
        <v>65393761</v>
      </c>
      <c r="E895" s="191">
        <v>352352850000</v>
      </c>
      <c r="F895" s="190" t="s">
        <v>5059</v>
      </c>
      <c r="G895" s="190" t="s">
        <v>1886</v>
      </c>
      <c r="H895" s="192" t="s">
        <v>1883</v>
      </c>
      <c r="I895" s="193" t="s">
        <v>1892</v>
      </c>
      <c r="J895" s="198"/>
      <c r="K895"/>
      <c r="L895" s="194"/>
      <c r="M895" s="159" t="s">
        <v>1885</v>
      </c>
      <c r="N895"/>
      <c r="O895" s="194"/>
      <c r="P895" t="s">
        <v>261</v>
      </c>
      <c r="Q895" s="192"/>
      <c r="R895" s="199" t="str">
        <f>IF(promesas[[#This Row],[Fecha de Pago]]="", "", TEXT(promesas[[#This Row],[Fecha de Pago]], "mmm"))</f>
        <v/>
      </c>
      <c r="S895" s="12" t="str">
        <f>IF(promesas[[#This Row],[Fecha  promesa de pago]]="", "", TEXT(promesas[[#This Row],[Fecha  promesa de pago]], "mmm"))</f>
        <v/>
      </c>
      <c r="T895" s="13" t="str">
        <f>IF(promesas[[#This Row],[Fecha de Pago]]="", "", TEXT(promesas[[#This Row],[Fecha de Pago]], "dd/mmm"))</f>
        <v/>
      </c>
      <c r="U895" s="13" t="str">
        <f>IF(promesas[[#This Row],[Fecha  promesa de pago]]="", "", TEXT(promesas[[#This Row],[Fecha  promesa de pago]], "dd/mmm"))</f>
        <v/>
      </c>
      <c r="V895" s="14" t="str">
        <f>IF(LEN(TRIM(promesas[[#This Row],[Fecha  promesa de pago]]))&gt;0,1,"")</f>
        <v/>
      </c>
      <c r="W895" s="14" t="str">
        <f>IF(LEN(TRIM(promesas[[#This Row],[Fecha de Pago]]))&gt;0,1,"")</f>
        <v/>
      </c>
    </row>
    <row r="896" spans="1:23" ht="15.75" customHeight="1" x14ac:dyDescent="0.25">
      <c r="A896" s="11" t="str">
        <f>TEXT(promesas[[#This Row],[Marca temporal]],"dd/mmm")</f>
        <v>20/may</v>
      </c>
      <c r="B896" s="189">
        <v>46162.480770613431</v>
      </c>
      <c r="C896" s="190" t="s">
        <v>1897</v>
      </c>
      <c r="D896" s="190">
        <v>65407934</v>
      </c>
      <c r="E896" s="191">
        <v>364056550000</v>
      </c>
      <c r="F896" s="190" t="s">
        <v>5061</v>
      </c>
      <c r="G896" s="190" t="s">
        <v>1886</v>
      </c>
      <c r="H896" s="192" t="s">
        <v>1883</v>
      </c>
      <c r="I896" s="193" t="s">
        <v>1887</v>
      </c>
      <c r="J896" s="198"/>
      <c r="K896"/>
      <c r="L896" s="194"/>
      <c r="M896" s="159" t="s">
        <v>1885</v>
      </c>
      <c r="N896"/>
      <c r="O896" s="194"/>
      <c r="P896" s="159" t="s">
        <v>66</v>
      </c>
      <c r="Q896" s="192"/>
      <c r="R896" s="199" t="str">
        <f>IF(promesas[[#This Row],[Fecha de Pago]]="", "", TEXT(promesas[[#This Row],[Fecha de Pago]], "mmm"))</f>
        <v/>
      </c>
      <c r="S896" s="12" t="str">
        <f>IF(promesas[[#This Row],[Fecha  promesa de pago]]="", "", TEXT(promesas[[#This Row],[Fecha  promesa de pago]], "mmm"))</f>
        <v/>
      </c>
      <c r="T896" s="13" t="str">
        <f>IF(promesas[[#This Row],[Fecha de Pago]]="", "", TEXT(promesas[[#This Row],[Fecha de Pago]], "dd/mmm"))</f>
        <v/>
      </c>
      <c r="U896" s="13" t="str">
        <f>IF(promesas[[#This Row],[Fecha  promesa de pago]]="", "", TEXT(promesas[[#This Row],[Fecha  promesa de pago]], "dd/mmm"))</f>
        <v/>
      </c>
      <c r="V896" s="14" t="str">
        <f>IF(LEN(TRIM(promesas[[#This Row],[Fecha  promesa de pago]]))&gt;0,1,"")</f>
        <v/>
      </c>
      <c r="W896" s="14" t="str">
        <f>IF(LEN(TRIM(promesas[[#This Row],[Fecha de Pago]]))&gt;0,1,"")</f>
        <v/>
      </c>
    </row>
    <row r="897" spans="1:23" ht="15.75" customHeight="1" x14ac:dyDescent="0.25">
      <c r="A897" s="11" t="str">
        <f>TEXT(promesas[[#This Row],[Marca temporal]],"dd/mmm")</f>
        <v>20/may</v>
      </c>
      <c r="B897" s="189">
        <v>46162.482269305554</v>
      </c>
      <c r="C897" s="190" t="s">
        <v>1897</v>
      </c>
      <c r="D897" s="190">
        <v>65524411</v>
      </c>
      <c r="E897" s="191">
        <v>364054690000</v>
      </c>
      <c r="F897" s="190" t="s">
        <v>5080</v>
      </c>
      <c r="G897" s="190" t="s">
        <v>1886</v>
      </c>
      <c r="H897" s="192" t="s">
        <v>1883</v>
      </c>
      <c r="I897" s="193" t="s">
        <v>1894</v>
      </c>
      <c r="J897" s="198"/>
      <c r="K897"/>
      <c r="L897" s="194"/>
      <c r="M897" s="159" t="s">
        <v>1885</v>
      </c>
      <c r="N897"/>
      <c r="O897" s="194"/>
      <c r="P897" s="159" t="s">
        <v>66</v>
      </c>
      <c r="Q897" s="192"/>
      <c r="R897" s="199" t="str">
        <f>IF(promesas[[#This Row],[Fecha de Pago]]="", "", TEXT(promesas[[#This Row],[Fecha de Pago]], "mmm"))</f>
        <v/>
      </c>
      <c r="S897" s="12" t="str">
        <f>IF(promesas[[#This Row],[Fecha  promesa de pago]]="", "", TEXT(promesas[[#This Row],[Fecha  promesa de pago]], "mmm"))</f>
        <v/>
      </c>
      <c r="T897" s="13" t="str">
        <f>IF(promesas[[#This Row],[Fecha de Pago]]="", "", TEXT(promesas[[#This Row],[Fecha de Pago]], "dd/mmm"))</f>
        <v/>
      </c>
      <c r="U897" s="13" t="str">
        <f>IF(promesas[[#This Row],[Fecha  promesa de pago]]="", "", TEXT(promesas[[#This Row],[Fecha  promesa de pago]], "dd/mmm"))</f>
        <v/>
      </c>
      <c r="V897" s="14" t="str">
        <f>IF(LEN(TRIM(promesas[[#This Row],[Fecha  promesa de pago]]))&gt;0,1,"")</f>
        <v/>
      </c>
      <c r="W897" s="14" t="str">
        <f>IF(LEN(TRIM(promesas[[#This Row],[Fecha de Pago]]))&gt;0,1,"")</f>
        <v/>
      </c>
    </row>
    <row r="898" spans="1:23" ht="15.75" customHeight="1" x14ac:dyDescent="0.25">
      <c r="A898" s="11" t="str">
        <f>TEXT(promesas[[#This Row],[Marca temporal]],"dd/mmm")</f>
        <v>20/may</v>
      </c>
      <c r="B898" s="189">
        <v>46162.484451006945</v>
      </c>
      <c r="C898" s="190" t="s">
        <v>1897</v>
      </c>
      <c r="D898" s="190">
        <v>65565821</v>
      </c>
      <c r="E898" s="191">
        <v>365089160000</v>
      </c>
      <c r="F898" s="190" t="s">
        <v>5086</v>
      </c>
      <c r="G898" s="190" t="s">
        <v>1886</v>
      </c>
      <c r="H898" s="192" t="s">
        <v>1883</v>
      </c>
      <c r="I898" s="193" t="s">
        <v>1888</v>
      </c>
      <c r="J898" s="198"/>
      <c r="K898"/>
      <c r="L898" s="194"/>
      <c r="M898" s="159" t="s">
        <v>1889</v>
      </c>
      <c r="N898" s="161">
        <v>46160</v>
      </c>
      <c r="O898" s="194"/>
      <c r="P898" s="159" t="s">
        <v>66</v>
      </c>
      <c r="Q898" s="192"/>
      <c r="R898" s="199" t="str">
        <f>IF(promesas[[#This Row],[Fecha de Pago]]="", "", TEXT(promesas[[#This Row],[Fecha de Pago]], "mmm"))</f>
        <v>may</v>
      </c>
      <c r="S898" s="12" t="str">
        <f>IF(promesas[[#This Row],[Fecha  promesa de pago]]="", "", TEXT(promesas[[#This Row],[Fecha  promesa de pago]], "mmm"))</f>
        <v/>
      </c>
      <c r="T898" s="13" t="str">
        <f>IF(promesas[[#This Row],[Fecha de Pago]]="", "", TEXT(promesas[[#This Row],[Fecha de Pago]], "dd/mmm"))</f>
        <v>18/may</v>
      </c>
      <c r="U898" s="13" t="str">
        <f>IF(promesas[[#This Row],[Fecha  promesa de pago]]="", "", TEXT(promesas[[#This Row],[Fecha  promesa de pago]], "dd/mmm"))</f>
        <v/>
      </c>
      <c r="V898" s="14" t="str">
        <f>IF(LEN(TRIM(promesas[[#This Row],[Fecha  promesa de pago]]))&gt;0,1,"")</f>
        <v/>
      </c>
      <c r="W898" s="14">
        <f>IF(LEN(TRIM(promesas[[#This Row],[Fecha de Pago]]))&gt;0,1,"")</f>
        <v>1</v>
      </c>
    </row>
    <row r="899" spans="1:23" ht="15.75" customHeight="1" x14ac:dyDescent="0.25">
      <c r="A899" s="11" t="str">
        <f>TEXT(promesas[[#This Row],[Marca temporal]],"dd/mmm")</f>
        <v>20/may</v>
      </c>
      <c r="B899" s="189">
        <v>46162.48683282407</v>
      </c>
      <c r="C899" s="190" t="s">
        <v>1897</v>
      </c>
      <c r="D899" s="190">
        <v>65602061</v>
      </c>
      <c r="E899" s="191">
        <v>364076270000</v>
      </c>
      <c r="F899" s="190" t="s">
        <v>5097</v>
      </c>
      <c r="G899" s="190" t="s">
        <v>1886</v>
      </c>
      <c r="H899" s="192" t="s">
        <v>1883</v>
      </c>
      <c r="I899" s="193" t="s">
        <v>1887</v>
      </c>
      <c r="J899" s="198"/>
      <c r="K899"/>
      <c r="L899" s="194"/>
      <c r="M899" s="159" t="s">
        <v>1885</v>
      </c>
      <c r="N899"/>
      <c r="O899" s="194"/>
      <c r="P899" s="159" t="s">
        <v>66</v>
      </c>
      <c r="Q899" s="192"/>
      <c r="R899" s="199" t="str">
        <f>IF(promesas[[#This Row],[Fecha de Pago]]="", "", TEXT(promesas[[#This Row],[Fecha de Pago]], "mmm"))</f>
        <v/>
      </c>
      <c r="S899" s="12" t="str">
        <f>IF(promesas[[#This Row],[Fecha  promesa de pago]]="", "", TEXT(promesas[[#This Row],[Fecha  promesa de pago]], "mmm"))</f>
        <v/>
      </c>
      <c r="T899" s="13" t="str">
        <f>IF(promesas[[#This Row],[Fecha de Pago]]="", "", TEXT(promesas[[#This Row],[Fecha de Pago]], "dd/mmm"))</f>
        <v/>
      </c>
      <c r="U899" s="13" t="str">
        <f>IF(promesas[[#This Row],[Fecha  promesa de pago]]="", "", TEXT(promesas[[#This Row],[Fecha  promesa de pago]], "dd/mmm"))</f>
        <v/>
      </c>
      <c r="V899" s="14" t="str">
        <f>IF(LEN(TRIM(promesas[[#This Row],[Fecha  promesa de pago]]))&gt;0,1,"")</f>
        <v/>
      </c>
      <c r="W899" s="14" t="str">
        <f>IF(LEN(TRIM(promesas[[#This Row],[Fecha de Pago]]))&gt;0,1,"")</f>
        <v/>
      </c>
    </row>
    <row r="900" spans="1:23" ht="15.75" customHeight="1" x14ac:dyDescent="0.25">
      <c r="A900" s="11" t="str">
        <f>TEXT(promesas[[#This Row],[Marca temporal]],"dd/mmm")</f>
        <v>20/may</v>
      </c>
      <c r="B900" s="189">
        <v>46162.488552222218</v>
      </c>
      <c r="C900" s="190" t="s">
        <v>1897</v>
      </c>
      <c r="D900" s="190">
        <v>65847194</v>
      </c>
      <c r="E900" s="191">
        <v>358355700000</v>
      </c>
      <c r="F900" s="190" t="s">
        <v>5114</v>
      </c>
      <c r="G900" s="190" t="s">
        <v>1886</v>
      </c>
      <c r="H900" s="192" t="s">
        <v>1883</v>
      </c>
      <c r="I900" s="193" t="s">
        <v>1892</v>
      </c>
      <c r="J900" s="198"/>
      <c r="K900"/>
      <c r="L900" s="194"/>
      <c r="M900" s="159" t="s">
        <v>1885</v>
      </c>
      <c r="N900"/>
      <c r="O900" s="194"/>
      <c r="P900" t="s">
        <v>261</v>
      </c>
      <c r="Q900" s="192"/>
      <c r="R900" s="199" t="str">
        <f>IF(promesas[[#This Row],[Fecha de Pago]]="", "", TEXT(promesas[[#This Row],[Fecha de Pago]], "mmm"))</f>
        <v/>
      </c>
      <c r="S900" s="12" t="str">
        <f>IF(promesas[[#This Row],[Fecha  promesa de pago]]="", "", TEXT(promesas[[#This Row],[Fecha  promesa de pago]], "mmm"))</f>
        <v/>
      </c>
      <c r="T900" s="13" t="str">
        <f>IF(promesas[[#This Row],[Fecha de Pago]]="", "", TEXT(promesas[[#This Row],[Fecha de Pago]], "dd/mmm"))</f>
        <v/>
      </c>
      <c r="U900" s="13" t="str">
        <f>IF(promesas[[#This Row],[Fecha  promesa de pago]]="", "", TEXT(promesas[[#This Row],[Fecha  promesa de pago]], "dd/mmm"))</f>
        <v/>
      </c>
      <c r="V900" s="14" t="str">
        <f>IF(LEN(TRIM(promesas[[#This Row],[Fecha  promesa de pago]]))&gt;0,1,"")</f>
        <v/>
      </c>
      <c r="W900" s="14" t="str">
        <f>IF(LEN(TRIM(promesas[[#This Row],[Fecha de Pago]]))&gt;0,1,"")</f>
        <v/>
      </c>
    </row>
    <row r="901" spans="1:23" ht="15.75" customHeight="1" x14ac:dyDescent="0.25">
      <c r="A901" s="11" t="str">
        <f>TEXT(promesas[[#This Row],[Marca temporal]],"dd/mmm")</f>
        <v>20/may</v>
      </c>
      <c r="B901" s="189">
        <v>46162.493467002314</v>
      </c>
      <c r="C901" s="190" t="s">
        <v>1897</v>
      </c>
      <c r="D901" s="190">
        <v>65890266</v>
      </c>
      <c r="E901" s="191">
        <v>364091120000</v>
      </c>
      <c r="F901" s="190" t="s">
        <v>5122</v>
      </c>
      <c r="G901" s="190" t="s">
        <v>1886</v>
      </c>
      <c r="H901" s="192" t="s">
        <v>1883</v>
      </c>
      <c r="I901" s="193" t="s">
        <v>1884</v>
      </c>
      <c r="J901" s="198"/>
      <c r="K901" s="161">
        <v>46165</v>
      </c>
      <c r="L901" s="169">
        <v>60.88</v>
      </c>
      <c r="M901" s="159" t="s">
        <v>1885</v>
      </c>
      <c r="N901"/>
      <c r="O901" s="194"/>
      <c r="P901" s="159" t="s">
        <v>66</v>
      </c>
      <c r="Q901" s="192"/>
      <c r="R901" s="199" t="str">
        <f>IF(promesas[[#This Row],[Fecha de Pago]]="", "", TEXT(promesas[[#This Row],[Fecha de Pago]], "mmm"))</f>
        <v/>
      </c>
      <c r="S901" s="12" t="str">
        <f>IF(promesas[[#This Row],[Fecha  promesa de pago]]="", "", TEXT(promesas[[#This Row],[Fecha  promesa de pago]], "mmm"))</f>
        <v>may</v>
      </c>
      <c r="T901" s="13" t="str">
        <f>IF(promesas[[#This Row],[Fecha de Pago]]="", "", TEXT(promesas[[#This Row],[Fecha de Pago]], "dd/mmm"))</f>
        <v/>
      </c>
      <c r="U901" s="13" t="str">
        <f>IF(promesas[[#This Row],[Fecha  promesa de pago]]="", "", TEXT(promesas[[#This Row],[Fecha  promesa de pago]], "dd/mmm"))</f>
        <v>23/may</v>
      </c>
      <c r="V901" s="14">
        <f>IF(LEN(TRIM(promesas[[#This Row],[Fecha  promesa de pago]]))&gt;0,1,"")</f>
        <v>1</v>
      </c>
      <c r="W901" s="14" t="str">
        <f>IF(LEN(TRIM(promesas[[#This Row],[Fecha de Pago]]))&gt;0,1,"")</f>
        <v/>
      </c>
    </row>
    <row r="902" spans="1:23" ht="15.75" customHeight="1" x14ac:dyDescent="0.25">
      <c r="A902" s="11" t="str">
        <f>TEXT(promesas[[#This Row],[Marca temporal]],"dd/mmm")</f>
        <v>20/may</v>
      </c>
      <c r="B902" s="189">
        <v>46162.494612013892</v>
      </c>
      <c r="C902" s="190" t="s">
        <v>1897</v>
      </c>
      <c r="D902" s="190">
        <v>66009595</v>
      </c>
      <c r="E902" s="191">
        <v>361031750000</v>
      </c>
      <c r="F902" s="190" t="s">
        <v>4013</v>
      </c>
      <c r="G902" s="190" t="s">
        <v>1886</v>
      </c>
      <c r="H902" s="192" t="s">
        <v>1883</v>
      </c>
      <c r="I902" s="193" t="s">
        <v>1892</v>
      </c>
      <c r="J902" s="198"/>
      <c r="K902"/>
      <c r="L902" s="194"/>
      <c r="M902" s="159" t="s">
        <v>1885</v>
      </c>
      <c r="N902"/>
      <c r="O902" s="194"/>
      <c r="P902" s="159" t="s">
        <v>66</v>
      </c>
      <c r="Q902" s="192"/>
      <c r="R902" s="199" t="str">
        <f>IF(promesas[[#This Row],[Fecha de Pago]]="", "", TEXT(promesas[[#This Row],[Fecha de Pago]], "mmm"))</f>
        <v/>
      </c>
      <c r="S902" s="12" t="str">
        <f>IF(promesas[[#This Row],[Fecha  promesa de pago]]="", "", TEXT(promesas[[#This Row],[Fecha  promesa de pago]], "mmm"))</f>
        <v/>
      </c>
      <c r="T902" s="13" t="str">
        <f>IF(promesas[[#This Row],[Fecha de Pago]]="", "", TEXT(promesas[[#This Row],[Fecha de Pago]], "dd/mmm"))</f>
        <v/>
      </c>
      <c r="U902" s="13" t="str">
        <f>IF(promesas[[#This Row],[Fecha  promesa de pago]]="", "", TEXT(promesas[[#This Row],[Fecha  promesa de pago]], "dd/mmm"))</f>
        <v/>
      </c>
      <c r="V902" s="14" t="str">
        <f>IF(LEN(TRIM(promesas[[#This Row],[Fecha  promesa de pago]]))&gt;0,1,"")</f>
        <v/>
      </c>
      <c r="W902" s="14" t="str">
        <f>IF(LEN(TRIM(promesas[[#This Row],[Fecha de Pago]]))&gt;0,1,"")</f>
        <v/>
      </c>
    </row>
    <row r="903" spans="1:23" ht="15.75" customHeight="1" x14ac:dyDescent="0.25">
      <c r="A903" s="11" t="str">
        <f>TEXT(promesas[[#This Row],[Marca temporal]],"dd/mmm")</f>
        <v>20/may</v>
      </c>
      <c r="B903" s="189">
        <v>46162.49795315972</v>
      </c>
      <c r="C903" s="190" t="s">
        <v>1897</v>
      </c>
      <c r="D903" s="190">
        <v>66055984</v>
      </c>
      <c r="E903" s="191">
        <v>352280910100</v>
      </c>
      <c r="F903" s="190" t="s">
        <v>5144</v>
      </c>
      <c r="G903" s="190" t="s">
        <v>1886</v>
      </c>
      <c r="H903" s="192" t="s">
        <v>1891</v>
      </c>
      <c r="I903" s="193" t="s">
        <v>1884</v>
      </c>
      <c r="J903" s="198"/>
      <c r="K903" s="161">
        <v>46163</v>
      </c>
      <c r="L903" s="169">
        <v>32.42</v>
      </c>
      <c r="M903" s="159" t="s">
        <v>1885</v>
      </c>
      <c r="N903"/>
      <c r="O903" s="194"/>
      <c r="P903" s="159" t="s">
        <v>66</v>
      </c>
      <c r="Q903" s="192"/>
      <c r="R903" s="199" t="str">
        <f>IF(promesas[[#This Row],[Fecha de Pago]]="", "", TEXT(promesas[[#This Row],[Fecha de Pago]], "mmm"))</f>
        <v/>
      </c>
      <c r="S903" s="12" t="str">
        <f>IF(promesas[[#This Row],[Fecha  promesa de pago]]="", "", TEXT(promesas[[#This Row],[Fecha  promesa de pago]], "mmm"))</f>
        <v>may</v>
      </c>
      <c r="T903" s="13" t="str">
        <f>IF(promesas[[#This Row],[Fecha de Pago]]="", "", TEXT(promesas[[#This Row],[Fecha de Pago]], "dd/mmm"))</f>
        <v/>
      </c>
      <c r="U903" s="13" t="str">
        <f>IF(promesas[[#This Row],[Fecha  promesa de pago]]="", "", TEXT(promesas[[#This Row],[Fecha  promesa de pago]], "dd/mmm"))</f>
        <v>21/may</v>
      </c>
      <c r="V903" s="14">
        <f>IF(LEN(TRIM(promesas[[#This Row],[Fecha  promesa de pago]]))&gt;0,1,"")</f>
        <v>1</v>
      </c>
      <c r="W903" s="14" t="str">
        <f>IF(LEN(TRIM(promesas[[#This Row],[Fecha de Pago]]))&gt;0,1,"")</f>
        <v/>
      </c>
    </row>
    <row r="904" spans="1:23" ht="15.75" customHeight="1" x14ac:dyDescent="0.25">
      <c r="A904" s="11" t="str">
        <f>TEXT(promesas[[#This Row],[Marca temporal]],"dd/mmm")</f>
        <v>20/may</v>
      </c>
      <c r="B904" s="189">
        <v>46162.499004363424</v>
      </c>
      <c r="C904" s="190" t="s">
        <v>1897</v>
      </c>
      <c r="D904" s="190">
        <v>66152591</v>
      </c>
      <c r="E904" s="191">
        <v>363067410000</v>
      </c>
      <c r="F904" s="190" t="s">
        <v>5155</v>
      </c>
      <c r="G904" s="190" t="s">
        <v>1886</v>
      </c>
      <c r="H904" s="192" t="s">
        <v>1883</v>
      </c>
      <c r="I904" s="193" t="s">
        <v>1892</v>
      </c>
      <c r="J904" s="198"/>
      <c r="K904"/>
      <c r="L904" s="194"/>
      <c r="M904" s="159" t="s">
        <v>1885</v>
      </c>
      <c r="N904"/>
      <c r="O904" s="194"/>
      <c r="P904" s="159" t="s">
        <v>66</v>
      </c>
      <c r="Q904" s="192"/>
      <c r="R904" s="199" t="str">
        <f>IF(promesas[[#This Row],[Fecha de Pago]]="", "", TEXT(promesas[[#This Row],[Fecha de Pago]], "mmm"))</f>
        <v/>
      </c>
      <c r="S904" s="12" t="str">
        <f>IF(promesas[[#This Row],[Fecha  promesa de pago]]="", "", TEXT(promesas[[#This Row],[Fecha  promesa de pago]], "mmm"))</f>
        <v/>
      </c>
      <c r="T904" s="13" t="str">
        <f>IF(promesas[[#This Row],[Fecha de Pago]]="", "", TEXT(promesas[[#This Row],[Fecha de Pago]], "dd/mmm"))</f>
        <v/>
      </c>
      <c r="U904" s="13" t="str">
        <f>IF(promesas[[#This Row],[Fecha  promesa de pago]]="", "", TEXT(promesas[[#This Row],[Fecha  promesa de pago]], "dd/mmm"))</f>
        <v/>
      </c>
      <c r="V904" s="14" t="str">
        <f>IF(LEN(TRIM(promesas[[#This Row],[Fecha  promesa de pago]]))&gt;0,1,"")</f>
        <v/>
      </c>
      <c r="W904" s="14" t="str">
        <f>IF(LEN(TRIM(promesas[[#This Row],[Fecha de Pago]]))&gt;0,1,"")</f>
        <v/>
      </c>
    </row>
    <row r="905" spans="1:23" ht="15.75" customHeight="1" x14ac:dyDescent="0.25">
      <c r="A905" s="11" t="str">
        <f>TEXT(promesas[[#This Row],[Marca temporal]],"dd/mmm")</f>
        <v>20/may</v>
      </c>
      <c r="B905" s="189">
        <v>46162.500054398144</v>
      </c>
      <c r="C905" s="190" t="s">
        <v>1897</v>
      </c>
      <c r="D905" s="190">
        <v>66235009</v>
      </c>
      <c r="E905" s="191">
        <v>361043240000</v>
      </c>
      <c r="F905" s="190" t="s">
        <v>4107</v>
      </c>
      <c r="G905" s="190" t="s">
        <v>1886</v>
      </c>
      <c r="H905" s="192" t="s">
        <v>1883</v>
      </c>
      <c r="I905" s="193" t="s">
        <v>1894</v>
      </c>
      <c r="J905" s="198"/>
      <c r="K905"/>
      <c r="L905" s="194"/>
      <c r="M905" s="159" t="s">
        <v>1885</v>
      </c>
      <c r="N905"/>
      <c r="O905" s="194"/>
      <c r="P905" s="159" t="s">
        <v>66</v>
      </c>
      <c r="Q905" s="192"/>
      <c r="R905" s="199" t="str">
        <f>IF(promesas[[#This Row],[Fecha de Pago]]="", "", TEXT(promesas[[#This Row],[Fecha de Pago]], "mmm"))</f>
        <v/>
      </c>
      <c r="S905" s="12" t="str">
        <f>IF(promesas[[#This Row],[Fecha  promesa de pago]]="", "", TEXT(promesas[[#This Row],[Fecha  promesa de pago]], "mmm"))</f>
        <v/>
      </c>
      <c r="T905" s="13" t="str">
        <f>IF(promesas[[#This Row],[Fecha de Pago]]="", "", TEXT(promesas[[#This Row],[Fecha de Pago]], "dd/mmm"))</f>
        <v/>
      </c>
      <c r="U905" s="13" t="str">
        <f>IF(promesas[[#This Row],[Fecha  promesa de pago]]="", "", TEXT(promesas[[#This Row],[Fecha  promesa de pago]], "dd/mmm"))</f>
        <v/>
      </c>
      <c r="V905" s="14" t="str">
        <f>IF(LEN(TRIM(promesas[[#This Row],[Fecha  promesa de pago]]))&gt;0,1,"")</f>
        <v/>
      </c>
      <c r="W905" s="14" t="str">
        <f>IF(LEN(TRIM(promesas[[#This Row],[Fecha de Pago]]))&gt;0,1,"")</f>
        <v/>
      </c>
    </row>
    <row r="906" spans="1:23" ht="15.75" customHeight="1" x14ac:dyDescent="0.25">
      <c r="A906" s="11" t="str">
        <f>TEXT(promesas[[#This Row],[Marca temporal]],"dd/mmm")</f>
        <v>20/may</v>
      </c>
      <c r="B906" s="189">
        <v>46162.501232916664</v>
      </c>
      <c r="C906" s="190" t="s">
        <v>1897</v>
      </c>
      <c r="D906" s="190">
        <v>66283392</v>
      </c>
      <c r="E906" s="191">
        <v>369092360000</v>
      </c>
      <c r="F906" s="190" t="s">
        <v>5165</v>
      </c>
      <c r="G906" s="190" t="s">
        <v>1886</v>
      </c>
      <c r="H906" s="192" t="s">
        <v>1883</v>
      </c>
      <c r="I906" s="193" t="s">
        <v>1892</v>
      </c>
      <c r="J906" s="198"/>
      <c r="K906"/>
      <c r="L906" s="194"/>
      <c r="M906" s="159" t="s">
        <v>1885</v>
      </c>
      <c r="N906"/>
      <c r="O906" s="194"/>
      <c r="P906" s="159" t="s">
        <v>66</v>
      </c>
      <c r="Q906" s="192"/>
      <c r="R906" s="199" t="str">
        <f>IF(promesas[[#This Row],[Fecha de Pago]]="", "", TEXT(promesas[[#This Row],[Fecha de Pago]], "mmm"))</f>
        <v/>
      </c>
      <c r="S906" s="12" t="str">
        <f>IF(promesas[[#This Row],[Fecha  promesa de pago]]="", "", TEXT(promesas[[#This Row],[Fecha  promesa de pago]], "mmm"))</f>
        <v/>
      </c>
      <c r="T906" s="13" t="str">
        <f>IF(promesas[[#This Row],[Fecha de Pago]]="", "", TEXT(promesas[[#This Row],[Fecha de Pago]], "dd/mmm"))</f>
        <v/>
      </c>
      <c r="U906" s="13" t="str">
        <f>IF(promesas[[#This Row],[Fecha  promesa de pago]]="", "", TEXT(promesas[[#This Row],[Fecha  promesa de pago]], "dd/mmm"))</f>
        <v/>
      </c>
      <c r="V906" s="14" t="str">
        <f>IF(LEN(TRIM(promesas[[#This Row],[Fecha  promesa de pago]]))&gt;0,1,"")</f>
        <v/>
      </c>
      <c r="W906" s="14" t="str">
        <f>IF(LEN(TRIM(promesas[[#This Row],[Fecha de Pago]]))&gt;0,1,"")</f>
        <v/>
      </c>
    </row>
    <row r="907" spans="1:23" ht="15.75" customHeight="1" x14ac:dyDescent="0.25">
      <c r="A907" s="11" t="str">
        <f>TEXT(promesas[[#This Row],[Marca temporal]],"dd/mmm")</f>
        <v>20/may</v>
      </c>
      <c r="B907" s="189">
        <v>46162.503545451385</v>
      </c>
      <c r="C907" s="190" t="s">
        <v>1897</v>
      </c>
      <c r="D907" s="190">
        <v>66307348</v>
      </c>
      <c r="E907" s="191">
        <v>369058600000</v>
      </c>
      <c r="F907" s="190" t="s">
        <v>5169</v>
      </c>
      <c r="G907" s="190" t="s">
        <v>1886</v>
      </c>
      <c r="H907" s="192" t="s">
        <v>1883</v>
      </c>
      <c r="I907" s="193" t="s">
        <v>1887</v>
      </c>
      <c r="J907" s="198"/>
      <c r="K907"/>
      <c r="L907" s="194"/>
      <c r="M907" s="159" t="s">
        <v>1885</v>
      </c>
      <c r="N907"/>
      <c r="O907" s="194"/>
      <c r="P907" s="159" t="s">
        <v>66</v>
      </c>
      <c r="Q907" s="192"/>
      <c r="R907" s="199" t="str">
        <f>IF(promesas[[#This Row],[Fecha de Pago]]="", "", TEXT(promesas[[#This Row],[Fecha de Pago]], "mmm"))</f>
        <v/>
      </c>
      <c r="S907" s="12" t="str">
        <f>IF(promesas[[#This Row],[Fecha  promesa de pago]]="", "", TEXT(promesas[[#This Row],[Fecha  promesa de pago]], "mmm"))</f>
        <v/>
      </c>
      <c r="T907" s="13" t="str">
        <f>IF(promesas[[#This Row],[Fecha de Pago]]="", "", TEXT(promesas[[#This Row],[Fecha de Pago]], "dd/mmm"))</f>
        <v/>
      </c>
      <c r="U907" s="13" t="str">
        <f>IF(promesas[[#This Row],[Fecha  promesa de pago]]="", "", TEXT(promesas[[#This Row],[Fecha  promesa de pago]], "dd/mmm"))</f>
        <v/>
      </c>
      <c r="V907" s="14" t="str">
        <f>IF(LEN(TRIM(promesas[[#This Row],[Fecha  promesa de pago]]))&gt;0,1,"")</f>
        <v/>
      </c>
      <c r="W907" s="14" t="str">
        <f>IF(LEN(TRIM(promesas[[#This Row],[Fecha de Pago]]))&gt;0,1,"")</f>
        <v/>
      </c>
    </row>
    <row r="908" spans="1:23" ht="15.75" customHeight="1" x14ac:dyDescent="0.25">
      <c r="A908" s="11" t="str">
        <f>TEXT(promesas[[#This Row],[Marca temporal]],"dd/mmm")</f>
        <v>20/may</v>
      </c>
      <c r="B908" s="189">
        <v>46162.507220601852</v>
      </c>
      <c r="C908" s="190" t="s">
        <v>1897</v>
      </c>
      <c r="D908" s="190">
        <v>66392444</v>
      </c>
      <c r="E908" s="191">
        <v>368091850000</v>
      </c>
      <c r="F908" s="190" t="s">
        <v>5179</v>
      </c>
      <c r="G908" s="190" t="s">
        <v>1886</v>
      </c>
      <c r="H908" s="192" t="s">
        <v>1891</v>
      </c>
      <c r="I908" s="193" t="s">
        <v>1884</v>
      </c>
      <c r="J908" s="198"/>
      <c r="K908" s="161">
        <v>46166</v>
      </c>
      <c r="L908" s="169">
        <v>26.83</v>
      </c>
      <c r="M908" s="159" t="s">
        <v>1885</v>
      </c>
      <c r="N908"/>
      <c r="O908" s="194"/>
      <c r="P908" s="159" t="s">
        <v>66</v>
      </c>
      <c r="Q908" s="192"/>
      <c r="R908" s="199" t="str">
        <f>IF(promesas[[#This Row],[Fecha de Pago]]="", "", TEXT(promesas[[#This Row],[Fecha de Pago]], "mmm"))</f>
        <v/>
      </c>
      <c r="S908" s="12" t="str">
        <f>IF(promesas[[#This Row],[Fecha  promesa de pago]]="", "", TEXT(promesas[[#This Row],[Fecha  promesa de pago]], "mmm"))</f>
        <v>may</v>
      </c>
      <c r="T908" s="13" t="str">
        <f>IF(promesas[[#This Row],[Fecha de Pago]]="", "", TEXT(promesas[[#This Row],[Fecha de Pago]], "dd/mmm"))</f>
        <v/>
      </c>
      <c r="U908" s="13" t="str">
        <f>IF(promesas[[#This Row],[Fecha  promesa de pago]]="", "", TEXT(promesas[[#This Row],[Fecha  promesa de pago]], "dd/mmm"))</f>
        <v>24/may</v>
      </c>
      <c r="V908" s="14">
        <f>IF(LEN(TRIM(promesas[[#This Row],[Fecha  promesa de pago]]))&gt;0,1,"")</f>
        <v>1</v>
      </c>
      <c r="W908" s="14" t="str">
        <f>IF(LEN(TRIM(promesas[[#This Row],[Fecha de Pago]]))&gt;0,1,"")</f>
        <v/>
      </c>
    </row>
    <row r="909" spans="1:23" ht="15.75" customHeight="1" x14ac:dyDescent="0.25">
      <c r="A909" s="11" t="str">
        <f>TEXT(promesas[[#This Row],[Marca temporal]],"dd/mmm")</f>
        <v>20/may</v>
      </c>
      <c r="B909" s="189">
        <v>46162.509892662041</v>
      </c>
      <c r="C909" s="190" t="s">
        <v>1897</v>
      </c>
      <c r="D909" s="190">
        <v>66469658</v>
      </c>
      <c r="E909" s="191">
        <v>369019030000</v>
      </c>
      <c r="F909" s="190" t="s">
        <v>5194</v>
      </c>
      <c r="G909" s="190" t="s">
        <v>1886</v>
      </c>
      <c r="H909" s="192" t="s">
        <v>1883</v>
      </c>
      <c r="I909" s="193" t="s">
        <v>1887</v>
      </c>
      <c r="J909" s="198"/>
      <c r="K909"/>
      <c r="L909" s="194"/>
      <c r="M909" s="159" t="s">
        <v>1885</v>
      </c>
      <c r="N909"/>
      <c r="O909" s="194"/>
      <c r="P909" t="s">
        <v>261</v>
      </c>
      <c r="Q909" s="192"/>
      <c r="R909" s="199" t="str">
        <f>IF(promesas[[#This Row],[Fecha de Pago]]="", "", TEXT(promesas[[#This Row],[Fecha de Pago]], "mmm"))</f>
        <v/>
      </c>
      <c r="S909" s="12" t="str">
        <f>IF(promesas[[#This Row],[Fecha  promesa de pago]]="", "", TEXT(promesas[[#This Row],[Fecha  promesa de pago]], "mmm"))</f>
        <v/>
      </c>
      <c r="T909" s="13" t="str">
        <f>IF(promesas[[#This Row],[Fecha de Pago]]="", "", TEXT(promesas[[#This Row],[Fecha de Pago]], "dd/mmm"))</f>
        <v/>
      </c>
      <c r="U909" s="13" t="str">
        <f>IF(promesas[[#This Row],[Fecha  promesa de pago]]="", "", TEXT(promesas[[#This Row],[Fecha  promesa de pago]], "dd/mmm"))</f>
        <v/>
      </c>
      <c r="V909" s="14" t="str">
        <f>IF(LEN(TRIM(promesas[[#This Row],[Fecha  promesa de pago]]))&gt;0,1,"")</f>
        <v/>
      </c>
      <c r="W909" s="14" t="str">
        <f>IF(LEN(TRIM(promesas[[#This Row],[Fecha de Pago]]))&gt;0,1,"")</f>
        <v/>
      </c>
    </row>
    <row r="910" spans="1:23" ht="15.75" customHeight="1" x14ac:dyDescent="0.25">
      <c r="A910" s="11" t="str">
        <f>TEXT(promesas[[#This Row],[Marca temporal]],"dd/mmm")</f>
        <v>20/may</v>
      </c>
      <c r="B910" s="189">
        <v>46162.513005034722</v>
      </c>
      <c r="C910" s="190" t="s">
        <v>1897</v>
      </c>
      <c r="D910" s="190">
        <v>66565010</v>
      </c>
      <c r="E910" s="191">
        <v>369077440000</v>
      </c>
      <c r="F910" s="190" t="s">
        <v>5210</v>
      </c>
      <c r="G910" s="190" t="s">
        <v>1886</v>
      </c>
      <c r="H910" s="192" t="s">
        <v>1883</v>
      </c>
      <c r="I910" s="193" t="s">
        <v>1894</v>
      </c>
      <c r="J910" s="198"/>
      <c r="K910"/>
      <c r="L910" s="194"/>
      <c r="M910" s="159" t="s">
        <v>1885</v>
      </c>
      <c r="N910"/>
      <c r="O910" s="194"/>
      <c r="P910" s="159" t="s">
        <v>66</v>
      </c>
      <c r="Q910" s="192"/>
      <c r="R910" s="199" t="str">
        <f>IF(promesas[[#This Row],[Fecha de Pago]]="", "", TEXT(promesas[[#This Row],[Fecha de Pago]], "mmm"))</f>
        <v/>
      </c>
      <c r="S910" s="12" t="str">
        <f>IF(promesas[[#This Row],[Fecha  promesa de pago]]="", "", TEXT(promesas[[#This Row],[Fecha  promesa de pago]], "mmm"))</f>
        <v/>
      </c>
      <c r="T910" s="13" t="str">
        <f>IF(promesas[[#This Row],[Fecha de Pago]]="", "", TEXT(promesas[[#This Row],[Fecha de Pago]], "dd/mmm"))</f>
        <v/>
      </c>
      <c r="U910" s="13" t="str">
        <f>IF(promesas[[#This Row],[Fecha  promesa de pago]]="", "", TEXT(promesas[[#This Row],[Fecha  promesa de pago]], "dd/mmm"))</f>
        <v/>
      </c>
      <c r="V910" s="14" t="str">
        <f>IF(LEN(TRIM(promesas[[#This Row],[Fecha  promesa de pago]]))&gt;0,1,"")</f>
        <v/>
      </c>
      <c r="W910" s="14" t="str">
        <f>IF(LEN(TRIM(promesas[[#This Row],[Fecha de Pago]]))&gt;0,1,"")</f>
        <v/>
      </c>
    </row>
    <row r="911" spans="1:23" ht="15.75" customHeight="1" x14ac:dyDescent="0.25">
      <c r="A911" s="11" t="str">
        <f>TEXT(promesas[[#This Row],[Marca temporal]],"dd/mmm")</f>
        <v>20/may</v>
      </c>
      <c r="B911" s="189">
        <v>46162.515490011574</v>
      </c>
      <c r="C911" s="190" t="s">
        <v>1897</v>
      </c>
      <c r="D911" s="190">
        <v>66599184</v>
      </c>
      <c r="E911" s="191">
        <v>297068920000</v>
      </c>
      <c r="F911" s="190" t="s">
        <v>5216</v>
      </c>
      <c r="G911" s="190" t="s">
        <v>1886</v>
      </c>
      <c r="H911" s="192" t="s">
        <v>1883</v>
      </c>
      <c r="I911" s="193" t="s">
        <v>1893</v>
      </c>
      <c r="J911" s="198"/>
      <c r="K911"/>
      <c r="L911" s="194"/>
      <c r="M911" s="159" t="s">
        <v>1885</v>
      </c>
      <c r="N911"/>
      <c r="O911" s="194"/>
      <c r="P911" t="s">
        <v>261</v>
      </c>
      <c r="Q911" s="192"/>
      <c r="R911" s="199" t="str">
        <f>IF(promesas[[#This Row],[Fecha de Pago]]="", "", TEXT(promesas[[#This Row],[Fecha de Pago]], "mmm"))</f>
        <v/>
      </c>
      <c r="S911" s="12" t="str">
        <f>IF(promesas[[#This Row],[Fecha  promesa de pago]]="", "", TEXT(promesas[[#This Row],[Fecha  promesa de pago]], "mmm"))</f>
        <v/>
      </c>
      <c r="T911" s="13" t="str">
        <f>IF(promesas[[#This Row],[Fecha de Pago]]="", "", TEXT(promesas[[#This Row],[Fecha de Pago]], "dd/mmm"))</f>
        <v/>
      </c>
      <c r="U911" s="13" t="str">
        <f>IF(promesas[[#This Row],[Fecha  promesa de pago]]="", "", TEXT(promesas[[#This Row],[Fecha  promesa de pago]], "dd/mmm"))</f>
        <v/>
      </c>
      <c r="V911" s="14" t="str">
        <f>IF(LEN(TRIM(promesas[[#This Row],[Fecha  promesa de pago]]))&gt;0,1,"")</f>
        <v/>
      </c>
      <c r="W911" s="14" t="str">
        <f>IF(LEN(TRIM(promesas[[#This Row],[Fecha de Pago]]))&gt;0,1,"")</f>
        <v/>
      </c>
    </row>
    <row r="912" spans="1:23" ht="15.75" customHeight="1" x14ac:dyDescent="0.25">
      <c r="A912" s="11" t="str">
        <f>TEXT(promesas[[#This Row],[Marca temporal]],"dd/mmm")</f>
        <v>20/may</v>
      </c>
      <c r="B912" s="189">
        <v>46162.517564108799</v>
      </c>
      <c r="C912" s="190" t="s">
        <v>1897</v>
      </c>
      <c r="D912" s="190">
        <v>66638308</v>
      </c>
      <c r="E912" s="191">
        <v>346279900000</v>
      </c>
      <c r="F912" s="190" t="s">
        <v>1336</v>
      </c>
      <c r="G912" s="190" t="s">
        <v>1886</v>
      </c>
      <c r="H912" s="192" t="s">
        <v>1883</v>
      </c>
      <c r="I912" s="193" t="s">
        <v>1887</v>
      </c>
      <c r="J912" s="198"/>
      <c r="K912"/>
      <c r="L912" s="194"/>
      <c r="M912" s="159" t="s">
        <v>1885</v>
      </c>
      <c r="N912"/>
      <c r="O912" s="194"/>
      <c r="P912" s="159" t="s">
        <v>66</v>
      </c>
      <c r="Q912" s="192"/>
      <c r="R912" s="199" t="str">
        <f>IF(promesas[[#This Row],[Fecha de Pago]]="", "", TEXT(promesas[[#This Row],[Fecha de Pago]], "mmm"))</f>
        <v/>
      </c>
      <c r="S912" s="12" t="str">
        <f>IF(promesas[[#This Row],[Fecha  promesa de pago]]="", "", TEXT(promesas[[#This Row],[Fecha  promesa de pago]], "mmm"))</f>
        <v/>
      </c>
      <c r="T912" s="13" t="str">
        <f>IF(promesas[[#This Row],[Fecha de Pago]]="", "", TEXT(promesas[[#This Row],[Fecha de Pago]], "dd/mmm"))</f>
        <v/>
      </c>
      <c r="U912" s="13" t="str">
        <f>IF(promesas[[#This Row],[Fecha  promesa de pago]]="", "", TEXT(promesas[[#This Row],[Fecha  promesa de pago]], "dd/mmm"))</f>
        <v/>
      </c>
      <c r="V912" s="14" t="str">
        <f>IF(LEN(TRIM(promesas[[#This Row],[Fecha  promesa de pago]]))&gt;0,1,"")</f>
        <v/>
      </c>
      <c r="W912" s="14" t="str">
        <f>IF(LEN(TRIM(promesas[[#This Row],[Fecha de Pago]]))&gt;0,1,"")</f>
        <v/>
      </c>
    </row>
    <row r="913" spans="1:23" ht="15.75" customHeight="1" x14ac:dyDescent="0.25">
      <c r="A913" s="11" t="str">
        <f>TEXT(promesas[[#This Row],[Marca temporal]],"dd/mmm")</f>
        <v>20/may</v>
      </c>
      <c r="B913" s="189">
        <v>46162.521369236114</v>
      </c>
      <c r="C913" s="190" t="s">
        <v>1897</v>
      </c>
      <c r="D913" s="190">
        <v>66754357</v>
      </c>
      <c r="E913" s="191">
        <v>368079730000</v>
      </c>
      <c r="F913" s="190" t="s">
        <v>5862</v>
      </c>
      <c r="G913" s="190" t="s">
        <v>1886</v>
      </c>
      <c r="H913" s="192" t="s">
        <v>1891</v>
      </c>
      <c r="I913" s="193" t="s">
        <v>1888</v>
      </c>
      <c r="J913" s="198"/>
      <c r="K913"/>
      <c r="L913" s="194"/>
      <c r="M913" s="159" t="s">
        <v>1889</v>
      </c>
      <c r="N913" s="161">
        <v>46147</v>
      </c>
      <c r="O913" s="194"/>
      <c r="P913" s="159" t="s">
        <v>66</v>
      </c>
      <c r="Q913" s="192"/>
      <c r="R913" s="199" t="str">
        <f>IF(promesas[[#This Row],[Fecha de Pago]]="", "", TEXT(promesas[[#This Row],[Fecha de Pago]], "mmm"))</f>
        <v>may</v>
      </c>
      <c r="S913" s="12" t="str">
        <f>IF(promesas[[#This Row],[Fecha  promesa de pago]]="", "", TEXT(promesas[[#This Row],[Fecha  promesa de pago]], "mmm"))</f>
        <v/>
      </c>
      <c r="T913" s="13" t="str">
        <f>IF(promesas[[#This Row],[Fecha de Pago]]="", "", TEXT(promesas[[#This Row],[Fecha de Pago]], "dd/mmm"))</f>
        <v>05/may</v>
      </c>
      <c r="U913" s="13" t="str">
        <f>IF(promesas[[#This Row],[Fecha  promesa de pago]]="", "", TEXT(promesas[[#This Row],[Fecha  promesa de pago]], "dd/mmm"))</f>
        <v/>
      </c>
      <c r="V913" s="14" t="str">
        <f>IF(LEN(TRIM(promesas[[#This Row],[Fecha  promesa de pago]]))&gt;0,1,"")</f>
        <v/>
      </c>
      <c r="W913" s="14">
        <f>IF(LEN(TRIM(promesas[[#This Row],[Fecha de Pago]]))&gt;0,1,"")</f>
        <v>1</v>
      </c>
    </row>
    <row r="914" spans="1:23" ht="15.75" customHeight="1" x14ac:dyDescent="0.25">
      <c r="A914" s="11" t="str">
        <f>TEXT(promesas[[#This Row],[Marca temporal]],"dd/mmm")</f>
        <v>20/may</v>
      </c>
      <c r="B914" s="189">
        <v>46162.523636331018</v>
      </c>
      <c r="C914" s="190" t="s">
        <v>1897</v>
      </c>
      <c r="D914" s="190">
        <v>66788947</v>
      </c>
      <c r="E914" s="191">
        <v>363078930000</v>
      </c>
      <c r="F914" s="190" t="s">
        <v>5238</v>
      </c>
      <c r="G914" s="190" t="s">
        <v>1886</v>
      </c>
      <c r="H914" s="192" t="s">
        <v>1883</v>
      </c>
      <c r="I914" s="193" t="s">
        <v>1888</v>
      </c>
      <c r="J914" s="198"/>
      <c r="K914"/>
      <c r="L914" s="194"/>
      <c r="M914" s="159" t="s">
        <v>1889</v>
      </c>
      <c r="N914" s="161">
        <v>46146</v>
      </c>
      <c r="O914" s="194"/>
      <c r="P914" s="159" t="s">
        <v>66</v>
      </c>
      <c r="Q914" s="192"/>
      <c r="R914" s="199" t="str">
        <f>IF(promesas[[#This Row],[Fecha de Pago]]="", "", TEXT(promesas[[#This Row],[Fecha de Pago]], "mmm"))</f>
        <v>may</v>
      </c>
      <c r="S914" s="12" t="str">
        <f>IF(promesas[[#This Row],[Fecha  promesa de pago]]="", "", TEXT(promesas[[#This Row],[Fecha  promesa de pago]], "mmm"))</f>
        <v/>
      </c>
      <c r="T914" s="13" t="str">
        <f>IF(promesas[[#This Row],[Fecha de Pago]]="", "", TEXT(promesas[[#This Row],[Fecha de Pago]], "dd/mmm"))</f>
        <v>04/may</v>
      </c>
      <c r="U914" s="13" t="str">
        <f>IF(promesas[[#This Row],[Fecha  promesa de pago]]="", "", TEXT(promesas[[#This Row],[Fecha  promesa de pago]], "dd/mmm"))</f>
        <v/>
      </c>
      <c r="V914" s="14" t="str">
        <f>IF(LEN(TRIM(promesas[[#This Row],[Fecha  promesa de pago]]))&gt;0,1,"")</f>
        <v/>
      </c>
      <c r="W914" s="14">
        <f>IF(LEN(TRIM(promesas[[#This Row],[Fecha de Pago]]))&gt;0,1,"")</f>
        <v>1</v>
      </c>
    </row>
    <row r="915" spans="1:23" ht="15.75" customHeight="1" x14ac:dyDescent="0.25">
      <c r="A915" s="11" t="str">
        <f>TEXT(promesas[[#This Row],[Marca temporal]],"dd/mmm")</f>
        <v>20/may</v>
      </c>
      <c r="B915" s="189">
        <v>46162.525000046298</v>
      </c>
      <c r="C915" s="190" t="s">
        <v>1897</v>
      </c>
      <c r="D915" s="190">
        <v>66810932</v>
      </c>
      <c r="E915" s="191">
        <v>352382740000</v>
      </c>
      <c r="F915" s="190" t="s">
        <v>1238</v>
      </c>
      <c r="G915" s="190" t="s">
        <v>1886</v>
      </c>
      <c r="H915" s="192" t="s">
        <v>1883</v>
      </c>
      <c r="I915" s="193" t="s">
        <v>1892</v>
      </c>
      <c r="J915" s="198"/>
      <c r="K915"/>
      <c r="L915" s="194"/>
      <c r="M915" s="159" t="s">
        <v>1885</v>
      </c>
      <c r="N915"/>
      <c r="O915" s="194"/>
      <c r="P915" s="159" t="s">
        <v>66</v>
      </c>
      <c r="Q915" s="192"/>
      <c r="R915" s="199" t="str">
        <f>IF(promesas[[#This Row],[Fecha de Pago]]="", "", TEXT(promesas[[#This Row],[Fecha de Pago]], "mmm"))</f>
        <v/>
      </c>
      <c r="S915" s="12" t="str">
        <f>IF(promesas[[#This Row],[Fecha  promesa de pago]]="", "", TEXT(promesas[[#This Row],[Fecha  promesa de pago]], "mmm"))</f>
        <v/>
      </c>
      <c r="T915" s="13" t="str">
        <f>IF(promesas[[#This Row],[Fecha de Pago]]="", "", TEXT(promesas[[#This Row],[Fecha de Pago]], "dd/mmm"))</f>
        <v/>
      </c>
      <c r="U915" s="13" t="str">
        <f>IF(promesas[[#This Row],[Fecha  promesa de pago]]="", "", TEXT(promesas[[#This Row],[Fecha  promesa de pago]], "dd/mmm"))</f>
        <v/>
      </c>
      <c r="V915" s="14" t="str">
        <f>IF(LEN(TRIM(promesas[[#This Row],[Fecha  promesa de pago]]))&gt;0,1,"")</f>
        <v/>
      </c>
      <c r="W915" s="14" t="str">
        <f>IF(LEN(TRIM(promesas[[#This Row],[Fecha de Pago]]))&gt;0,1,"")</f>
        <v/>
      </c>
    </row>
    <row r="916" spans="1:23" ht="15.75" customHeight="1" x14ac:dyDescent="0.25">
      <c r="A916" s="11" t="str">
        <f>TEXT(promesas[[#This Row],[Marca temporal]],"dd/mmm")</f>
        <v>20/may</v>
      </c>
      <c r="B916" s="189">
        <v>46162.527470092595</v>
      </c>
      <c r="C916" s="190" t="s">
        <v>1897</v>
      </c>
      <c r="D916" s="190">
        <v>66875447</v>
      </c>
      <c r="E916" s="191">
        <v>367019580000</v>
      </c>
      <c r="F916" s="190" t="s">
        <v>5246</v>
      </c>
      <c r="G916" s="190" t="s">
        <v>1886</v>
      </c>
      <c r="H916" s="192" t="s">
        <v>1883</v>
      </c>
      <c r="I916" s="193" t="s">
        <v>1887</v>
      </c>
      <c r="J916" s="198"/>
      <c r="K916"/>
      <c r="L916" s="194"/>
      <c r="M916" s="159" t="s">
        <v>1885</v>
      </c>
      <c r="N916"/>
      <c r="O916" s="194"/>
      <c r="P916" t="s">
        <v>261</v>
      </c>
      <c r="Q916" s="192"/>
      <c r="R916" s="199" t="str">
        <f>IF(promesas[[#This Row],[Fecha de Pago]]="", "", TEXT(promesas[[#This Row],[Fecha de Pago]], "mmm"))</f>
        <v/>
      </c>
      <c r="S916" s="12" t="str">
        <f>IF(promesas[[#This Row],[Fecha  promesa de pago]]="", "", TEXT(promesas[[#This Row],[Fecha  promesa de pago]], "mmm"))</f>
        <v/>
      </c>
      <c r="T916" s="13" t="str">
        <f>IF(promesas[[#This Row],[Fecha de Pago]]="", "", TEXT(promesas[[#This Row],[Fecha de Pago]], "dd/mmm"))</f>
        <v/>
      </c>
      <c r="U916" s="13" t="str">
        <f>IF(promesas[[#This Row],[Fecha  promesa de pago]]="", "", TEXT(promesas[[#This Row],[Fecha  promesa de pago]], "dd/mmm"))</f>
        <v/>
      </c>
      <c r="V916" s="14" t="str">
        <f>IF(LEN(TRIM(promesas[[#This Row],[Fecha  promesa de pago]]))&gt;0,1,"")</f>
        <v/>
      </c>
      <c r="W916" s="14" t="str">
        <f>IF(LEN(TRIM(promesas[[#This Row],[Fecha de Pago]]))&gt;0,1,"")</f>
        <v/>
      </c>
    </row>
    <row r="917" spans="1:23" ht="15.75" customHeight="1" x14ac:dyDescent="0.25">
      <c r="A917" s="11" t="str">
        <f>TEXT(promesas[[#This Row],[Marca temporal]],"dd/mmm")</f>
        <v>20/may</v>
      </c>
      <c r="B917" s="189">
        <v>46162.528983055556</v>
      </c>
      <c r="C917" s="190" t="s">
        <v>1897</v>
      </c>
      <c r="D917" s="190">
        <v>66899635</v>
      </c>
      <c r="E917" s="191">
        <v>365000670000</v>
      </c>
      <c r="F917" s="190" t="s">
        <v>236</v>
      </c>
      <c r="G917" s="190" t="s">
        <v>1886</v>
      </c>
      <c r="H917" s="192" t="s">
        <v>1883</v>
      </c>
      <c r="I917" s="193" t="s">
        <v>1892</v>
      </c>
      <c r="J917" s="198"/>
      <c r="K917"/>
      <c r="L917" s="194"/>
      <c r="M917" s="159" t="s">
        <v>1885</v>
      </c>
      <c r="N917"/>
      <c r="O917" s="194"/>
      <c r="P917" s="159" t="s">
        <v>66</v>
      </c>
      <c r="Q917" s="192"/>
      <c r="R917" s="199" t="str">
        <f>IF(promesas[[#This Row],[Fecha de Pago]]="", "", TEXT(promesas[[#This Row],[Fecha de Pago]], "mmm"))</f>
        <v/>
      </c>
      <c r="S917" s="12" t="str">
        <f>IF(promesas[[#This Row],[Fecha  promesa de pago]]="", "", TEXT(promesas[[#This Row],[Fecha  promesa de pago]], "mmm"))</f>
        <v/>
      </c>
      <c r="T917" s="13" t="str">
        <f>IF(promesas[[#This Row],[Fecha de Pago]]="", "", TEXT(promesas[[#This Row],[Fecha de Pago]], "dd/mmm"))</f>
        <v/>
      </c>
      <c r="U917" s="13" t="str">
        <f>IF(promesas[[#This Row],[Fecha  promesa de pago]]="", "", TEXT(promesas[[#This Row],[Fecha  promesa de pago]], "dd/mmm"))</f>
        <v/>
      </c>
      <c r="V917" s="14" t="str">
        <f>IF(LEN(TRIM(promesas[[#This Row],[Fecha  promesa de pago]]))&gt;0,1,"")</f>
        <v/>
      </c>
      <c r="W917" s="14" t="str">
        <f>IF(LEN(TRIM(promesas[[#This Row],[Fecha de Pago]]))&gt;0,1,"")</f>
        <v/>
      </c>
    </row>
    <row r="918" spans="1:23" ht="15.75" customHeight="1" x14ac:dyDescent="0.25">
      <c r="A918" s="11" t="str">
        <f>TEXT(promesas[[#This Row],[Marca temporal]],"dd/mmm")</f>
        <v>20/may</v>
      </c>
      <c r="B918" s="189">
        <v>46162.530058506949</v>
      </c>
      <c r="C918" s="190" t="s">
        <v>1897</v>
      </c>
      <c r="D918" s="190">
        <v>64451702</v>
      </c>
      <c r="E918" s="191">
        <v>353374660000</v>
      </c>
      <c r="F918" s="190" t="s">
        <v>406</v>
      </c>
      <c r="G918" s="190" t="s">
        <v>1886</v>
      </c>
      <c r="H918" s="192" t="s">
        <v>1883</v>
      </c>
      <c r="I918" s="193" t="s">
        <v>1892</v>
      </c>
      <c r="J918" s="198"/>
      <c r="K918"/>
      <c r="L918" s="194"/>
      <c r="M918" s="159" t="s">
        <v>1885</v>
      </c>
      <c r="N918"/>
      <c r="O918" s="194"/>
      <c r="P918" t="s">
        <v>2230</v>
      </c>
      <c r="Q918" s="192"/>
      <c r="R918" s="199" t="str">
        <f>IF(promesas[[#This Row],[Fecha de Pago]]="", "", TEXT(promesas[[#This Row],[Fecha de Pago]], "mmm"))</f>
        <v/>
      </c>
      <c r="S918" s="12" t="str">
        <f>IF(promesas[[#This Row],[Fecha  promesa de pago]]="", "", TEXT(promesas[[#This Row],[Fecha  promesa de pago]], "mmm"))</f>
        <v/>
      </c>
      <c r="T918" s="13" t="str">
        <f>IF(promesas[[#This Row],[Fecha de Pago]]="", "", TEXT(promesas[[#This Row],[Fecha de Pago]], "dd/mmm"))</f>
        <v/>
      </c>
      <c r="U918" s="13" t="str">
        <f>IF(promesas[[#This Row],[Fecha  promesa de pago]]="", "", TEXT(promesas[[#This Row],[Fecha  promesa de pago]], "dd/mmm"))</f>
        <v/>
      </c>
      <c r="V918" s="14" t="str">
        <f>IF(LEN(TRIM(promesas[[#This Row],[Fecha  promesa de pago]]))&gt;0,1,"")</f>
        <v/>
      </c>
      <c r="W918" s="14" t="str">
        <f>IF(LEN(TRIM(promesas[[#This Row],[Fecha de Pago]]))&gt;0,1,"")</f>
        <v/>
      </c>
    </row>
    <row r="919" spans="1:23" ht="15.75" customHeight="1" x14ac:dyDescent="0.25">
      <c r="A919" s="11" t="str">
        <f>TEXT(promesas[[#This Row],[Marca temporal]],"dd/mmm")</f>
        <v>20/may</v>
      </c>
      <c r="B919" s="189">
        <v>46162.532938171295</v>
      </c>
      <c r="C919" s="190" t="s">
        <v>1897</v>
      </c>
      <c r="D919" s="190">
        <v>67028339</v>
      </c>
      <c r="E919" s="191">
        <v>367002930000</v>
      </c>
      <c r="F919" s="190" t="s">
        <v>214</v>
      </c>
      <c r="G919" s="190" t="s">
        <v>1886</v>
      </c>
      <c r="H919" s="192" t="s">
        <v>1883</v>
      </c>
      <c r="I919" s="193" t="s">
        <v>1892</v>
      </c>
      <c r="J919" s="198"/>
      <c r="K919"/>
      <c r="L919" s="194"/>
      <c r="M919" s="159" t="s">
        <v>1885</v>
      </c>
      <c r="N919"/>
      <c r="O919" s="194"/>
      <c r="P919" s="159" t="s">
        <v>66</v>
      </c>
      <c r="Q919" s="192"/>
      <c r="R919" s="199" t="str">
        <f>IF(promesas[[#This Row],[Fecha de Pago]]="", "", TEXT(promesas[[#This Row],[Fecha de Pago]], "mmm"))</f>
        <v/>
      </c>
      <c r="S919" s="12" t="str">
        <f>IF(promesas[[#This Row],[Fecha  promesa de pago]]="", "", TEXT(promesas[[#This Row],[Fecha  promesa de pago]], "mmm"))</f>
        <v/>
      </c>
      <c r="T919" s="13" t="str">
        <f>IF(promesas[[#This Row],[Fecha de Pago]]="", "", TEXT(promesas[[#This Row],[Fecha de Pago]], "dd/mmm"))</f>
        <v/>
      </c>
      <c r="U919" s="13" t="str">
        <f>IF(promesas[[#This Row],[Fecha  promesa de pago]]="", "", TEXT(promesas[[#This Row],[Fecha  promesa de pago]], "dd/mmm"))</f>
        <v/>
      </c>
      <c r="V919" s="14" t="str">
        <f>IF(LEN(TRIM(promesas[[#This Row],[Fecha  promesa de pago]]))&gt;0,1,"")</f>
        <v/>
      </c>
      <c r="W919" s="14" t="str">
        <f>IF(LEN(TRIM(promesas[[#This Row],[Fecha de Pago]]))&gt;0,1,"")</f>
        <v/>
      </c>
    </row>
    <row r="920" spans="1:23" ht="15.75" customHeight="1" x14ac:dyDescent="0.25">
      <c r="A920" s="11" t="str">
        <f>TEXT(promesas[[#This Row],[Marca temporal]],"dd/mmm")</f>
        <v>20/may</v>
      </c>
      <c r="B920" s="189">
        <v>46162.534916377313</v>
      </c>
      <c r="C920" s="190" t="s">
        <v>1897</v>
      </c>
      <c r="D920" s="190">
        <v>67085126</v>
      </c>
      <c r="E920" s="191">
        <v>356373900000</v>
      </c>
      <c r="F920" s="190" t="s">
        <v>3841</v>
      </c>
      <c r="G920" s="190" t="s">
        <v>1886</v>
      </c>
      <c r="H920" s="192" t="s">
        <v>1883</v>
      </c>
      <c r="I920" s="193" t="s">
        <v>1892</v>
      </c>
      <c r="J920" s="198"/>
      <c r="K920"/>
      <c r="L920" s="194"/>
      <c r="M920" s="159" t="s">
        <v>1885</v>
      </c>
      <c r="N920"/>
      <c r="O920" s="194"/>
      <c r="P920" s="159" t="s">
        <v>66</v>
      </c>
      <c r="Q920" s="192"/>
      <c r="R920" s="199" t="str">
        <f>IF(promesas[[#This Row],[Fecha de Pago]]="", "", TEXT(promesas[[#This Row],[Fecha de Pago]], "mmm"))</f>
        <v/>
      </c>
      <c r="S920" s="12" t="str">
        <f>IF(promesas[[#This Row],[Fecha  promesa de pago]]="", "", TEXT(promesas[[#This Row],[Fecha  promesa de pago]], "mmm"))</f>
        <v/>
      </c>
      <c r="T920" s="13" t="str">
        <f>IF(promesas[[#This Row],[Fecha de Pago]]="", "", TEXT(promesas[[#This Row],[Fecha de Pago]], "dd/mmm"))</f>
        <v/>
      </c>
      <c r="U920" s="13" t="str">
        <f>IF(promesas[[#This Row],[Fecha  promesa de pago]]="", "", TEXT(promesas[[#This Row],[Fecha  promesa de pago]], "dd/mmm"))</f>
        <v/>
      </c>
      <c r="V920" s="14" t="str">
        <f>IF(LEN(TRIM(promesas[[#This Row],[Fecha  promesa de pago]]))&gt;0,1,"")</f>
        <v/>
      </c>
      <c r="W920" s="14" t="str">
        <f>IF(LEN(TRIM(promesas[[#This Row],[Fecha de Pago]]))&gt;0,1,"")</f>
        <v/>
      </c>
    </row>
    <row r="921" spans="1:23" ht="15.75" customHeight="1" x14ac:dyDescent="0.25">
      <c r="A921" s="11" t="str">
        <f>TEXT(promesas[[#This Row],[Marca temporal]],"dd/mmm")</f>
        <v>20/may</v>
      </c>
      <c r="B921" s="189">
        <v>46162.536000208333</v>
      </c>
      <c r="C921" s="190" t="s">
        <v>1897</v>
      </c>
      <c r="D921" s="190">
        <v>67106042</v>
      </c>
      <c r="E921" s="191">
        <v>361027750000</v>
      </c>
      <c r="F921" s="190" t="s">
        <v>4596</v>
      </c>
      <c r="G921" s="190" t="s">
        <v>1886</v>
      </c>
      <c r="H921" s="192" t="s">
        <v>1883</v>
      </c>
      <c r="I921" s="193" t="s">
        <v>1896</v>
      </c>
      <c r="J921" s="198"/>
      <c r="K921"/>
      <c r="L921" s="194"/>
      <c r="M921" s="159" t="s">
        <v>1885</v>
      </c>
      <c r="N921"/>
      <c r="O921" s="194"/>
      <c r="P921" t="s">
        <v>261</v>
      </c>
      <c r="Q921" s="192"/>
      <c r="R921" s="199" t="str">
        <f>IF(promesas[[#This Row],[Fecha de Pago]]="", "", TEXT(promesas[[#This Row],[Fecha de Pago]], "mmm"))</f>
        <v/>
      </c>
      <c r="S921" s="12" t="str">
        <f>IF(promesas[[#This Row],[Fecha  promesa de pago]]="", "", TEXT(promesas[[#This Row],[Fecha  promesa de pago]], "mmm"))</f>
        <v/>
      </c>
      <c r="T921" s="13" t="str">
        <f>IF(promesas[[#This Row],[Fecha de Pago]]="", "", TEXT(promesas[[#This Row],[Fecha de Pago]], "dd/mmm"))</f>
        <v/>
      </c>
      <c r="U921" s="13" t="str">
        <f>IF(promesas[[#This Row],[Fecha  promesa de pago]]="", "", TEXT(promesas[[#This Row],[Fecha  promesa de pago]], "dd/mmm"))</f>
        <v/>
      </c>
      <c r="V921" s="14" t="str">
        <f>IF(LEN(TRIM(promesas[[#This Row],[Fecha  promesa de pago]]))&gt;0,1,"")</f>
        <v/>
      </c>
      <c r="W921" s="14" t="str">
        <f>IF(LEN(TRIM(promesas[[#This Row],[Fecha de Pago]]))&gt;0,1,"")</f>
        <v/>
      </c>
    </row>
    <row r="922" spans="1:23" ht="15.75" customHeight="1" x14ac:dyDescent="0.25">
      <c r="A922" s="11" t="str">
        <f>TEXT(promesas[[#This Row],[Marca temporal]],"dd/mmm")</f>
        <v>20/may</v>
      </c>
      <c r="B922" s="189">
        <v>46162.537308206018</v>
      </c>
      <c r="C922" s="190" t="s">
        <v>1897</v>
      </c>
      <c r="D922" s="190">
        <v>67138045</v>
      </c>
      <c r="E922" s="191">
        <v>368057530000</v>
      </c>
      <c r="F922" s="190" t="s">
        <v>5291</v>
      </c>
      <c r="G922" s="190" t="s">
        <v>1886</v>
      </c>
      <c r="H922" s="192" t="s">
        <v>1883</v>
      </c>
      <c r="I922" s="193" t="s">
        <v>1892</v>
      </c>
      <c r="J922" s="198"/>
      <c r="K922"/>
      <c r="L922" s="194"/>
      <c r="M922" s="159" t="s">
        <v>1885</v>
      </c>
      <c r="N922"/>
      <c r="O922" s="194"/>
      <c r="P922" s="159" t="s">
        <v>66</v>
      </c>
      <c r="Q922" s="192"/>
      <c r="R922" s="199" t="str">
        <f>IF(promesas[[#This Row],[Fecha de Pago]]="", "", TEXT(promesas[[#This Row],[Fecha de Pago]], "mmm"))</f>
        <v/>
      </c>
      <c r="S922" s="12" t="str">
        <f>IF(promesas[[#This Row],[Fecha  promesa de pago]]="", "", TEXT(promesas[[#This Row],[Fecha  promesa de pago]], "mmm"))</f>
        <v/>
      </c>
      <c r="T922" s="13" t="str">
        <f>IF(promesas[[#This Row],[Fecha de Pago]]="", "", TEXT(promesas[[#This Row],[Fecha de Pago]], "dd/mmm"))</f>
        <v/>
      </c>
      <c r="U922" s="13" t="str">
        <f>IF(promesas[[#This Row],[Fecha  promesa de pago]]="", "", TEXT(promesas[[#This Row],[Fecha  promesa de pago]], "dd/mmm"))</f>
        <v/>
      </c>
      <c r="V922" s="14" t="str">
        <f>IF(LEN(TRIM(promesas[[#This Row],[Fecha  promesa de pago]]))&gt;0,1,"")</f>
        <v/>
      </c>
      <c r="W922" s="14" t="str">
        <f>IF(LEN(TRIM(promesas[[#This Row],[Fecha de Pago]]))&gt;0,1,"")</f>
        <v/>
      </c>
    </row>
    <row r="923" spans="1:23" ht="15.75" customHeight="1" x14ac:dyDescent="0.25">
      <c r="A923" s="11" t="str">
        <f>TEXT(promesas[[#This Row],[Marca temporal]],"dd/mmm")</f>
        <v>20/may</v>
      </c>
      <c r="B923" s="189">
        <v>46162.53848545139</v>
      </c>
      <c r="C923" s="190" t="s">
        <v>1897</v>
      </c>
      <c r="D923" s="190">
        <v>67171508</v>
      </c>
      <c r="E923" s="191">
        <v>361027110000</v>
      </c>
      <c r="F923" s="190" t="s">
        <v>5297</v>
      </c>
      <c r="G923" s="190" t="s">
        <v>1886</v>
      </c>
      <c r="H923" s="192" t="s">
        <v>1883</v>
      </c>
      <c r="I923" s="193" t="s">
        <v>1892</v>
      </c>
      <c r="J923" s="198"/>
      <c r="K923"/>
      <c r="L923" s="194"/>
      <c r="M923" s="159" t="s">
        <v>1885</v>
      </c>
      <c r="N923"/>
      <c r="O923" s="194"/>
      <c r="P923" t="s">
        <v>261</v>
      </c>
      <c r="Q923" s="192"/>
      <c r="R923" s="199" t="str">
        <f>IF(promesas[[#This Row],[Fecha de Pago]]="", "", TEXT(promesas[[#This Row],[Fecha de Pago]], "mmm"))</f>
        <v/>
      </c>
      <c r="S923" s="12" t="str">
        <f>IF(promesas[[#This Row],[Fecha  promesa de pago]]="", "", TEXT(promesas[[#This Row],[Fecha  promesa de pago]], "mmm"))</f>
        <v/>
      </c>
      <c r="T923" s="13" t="str">
        <f>IF(promesas[[#This Row],[Fecha de Pago]]="", "", TEXT(promesas[[#This Row],[Fecha de Pago]], "dd/mmm"))</f>
        <v/>
      </c>
      <c r="U923" s="13" t="str">
        <f>IF(promesas[[#This Row],[Fecha  promesa de pago]]="", "", TEXT(promesas[[#This Row],[Fecha  promesa de pago]], "dd/mmm"))</f>
        <v/>
      </c>
      <c r="V923" s="14" t="str">
        <f>IF(LEN(TRIM(promesas[[#This Row],[Fecha  promesa de pago]]))&gt;0,1,"")</f>
        <v/>
      </c>
      <c r="W923" s="14" t="str">
        <f>IF(LEN(TRIM(promesas[[#This Row],[Fecha de Pago]]))&gt;0,1,"")</f>
        <v/>
      </c>
    </row>
    <row r="924" spans="1:23" ht="15.75" customHeight="1" x14ac:dyDescent="0.25">
      <c r="A924" s="11" t="str">
        <f>TEXT(promesas[[#This Row],[Marca temporal]],"dd/mmm")</f>
        <v>20/may</v>
      </c>
      <c r="B924" s="189">
        <v>46162.541052858796</v>
      </c>
      <c r="C924" s="190" t="s">
        <v>1897</v>
      </c>
      <c r="D924" s="190">
        <v>67196614</v>
      </c>
      <c r="E924" s="191">
        <v>364079420000</v>
      </c>
      <c r="F924" s="190" t="s">
        <v>5303</v>
      </c>
      <c r="G924" s="190" t="s">
        <v>1886</v>
      </c>
      <c r="H924" s="192" t="s">
        <v>1883</v>
      </c>
      <c r="I924" s="193" t="s">
        <v>1888</v>
      </c>
      <c r="J924" s="198"/>
      <c r="K924"/>
      <c r="L924" s="194"/>
      <c r="M924" s="159" t="s">
        <v>1889</v>
      </c>
      <c r="N924" s="161">
        <v>46146</v>
      </c>
      <c r="O924" s="194"/>
      <c r="P924" s="159" t="s">
        <v>66</v>
      </c>
      <c r="Q924" s="192"/>
      <c r="R924" s="199" t="str">
        <f>IF(promesas[[#This Row],[Fecha de Pago]]="", "", TEXT(promesas[[#This Row],[Fecha de Pago]], "mmm"))</f>
        <v>may</v>
      </c>
      <c r="S924" s="12" t="str">
        <f>IF(promesas[[#This Row],[Fecha  promesa de pago]]="", "", TEXT(promesas[[#This Row],[Fecha  promesa de pago]], "mmm"))</f>
        <v/>
      </c>
      <c r="T924" s="13" t="str">
        <f>IF(promesas[[#This Row],[Fecha de Pago]]="", "", TEXT(promesas[[#This Row],[Fecha de Pago]], "dd/mmm"))</f>
        <v>04/may</v>
      </c>
      <c r="U924" s="13" t="str">
        <f>IF(promesas[[#This Row],[Fecha  promesa de pago]]="", "", TEXT(promesas[[#This Row],[Fecha  promesa de pago]], "dd/mmm"))</f>
        <v/>
      </c>
      <c r="V924" s="14" t="str">
        <f>IF(LEN(TRIM(promesas[[#This Row],[Fecha  promesa de pago]]))&gt;0,1,"")</f>
        <v/>
      </c>
      <c r="W924" s="14">
        <f>IF(LEN(TRIM(promesas[[#This Row],[Fecha de Pago]]))&gt;0,1,"")</f>
        <v>1</v>
      </c>
    </row>
    <row r="925" spans="1:23" ht="15.75" customHeight="1" x14ac:dyDescent="0.25">
      <c r="A925" s="11" t="str">
        <f>TEXT(promesas[[#This Row],[Marca temporal]],"dd/mmm")</f>
        <v>20/may</v>
      </c>
      <c r="B925" s="189">
        <v>46162.587933831019</v>
      </c>
      <c r="C925" s="190" t="s">
        <v>1897</v>
      </c>
      <c r="D925" s="190">
        <v>67325227</v>
      </c>
      <c r="E925" s="191">
        <v>363019400000</v>
      </c>
      <c r="F925" s="190" t="s">
        <v>3919</v>
      </c>
      <c r="G925" s="190" t="s">
        <v>1886</v>
      </c>
      <c r="H925" s="192" t="s">
        <v>1883</v>
      </c>
      <c r="I925" s="193" t="s">
        <v>1892</v>
      </c>
      <c r="J925" s="198"/>
      <c r="K925"/>
      <c r="L925" s="194"/>
      <c r="M925" s="159" t="s">
        <v>1885</v>
      </c>
      <c r="N925"/>
      <c r="O925" s="194"/>
      <c r="P925" s="159" t="s">
        <v>66</v>
      </c>
      <c r="Q925" s="192"/>
      <c r="R925" s="199" t="str">
        <f>IF(promesas[[#This Row],[Fecha de Pago]]="", "", TEXT(promesas[[#This Row],[Fecha de Pago]], "mmm"))</f>
        <v/>
      </c>
      <c r="S925" s="12" t="str">
        <f>IF(promesas[[#This Row],[Fecha  promesa de pago]]="", "", TEXT(promesas[[#This Row],[Fecha  promesa de pago]], "mmm"))</f>
        <v/>
      </c>
      <c r="T925" s="13" t="str">
        <f>IF(promesas[[#This Row],[Fecha de Pago]]="", "", TEXT(promesas[[#This Row],[Fecha de Pago]], "dd/mmm"))</f>
        <v/>
      </c>
      <c r="U925" s="13" t="str">
        <f>IF(promesas[[#This Row],[Fecha  promesa de pago]]="", "", TEXT(promesas[[#This Row],[Fecha  promesa de pago]], "dd/mmm"))</f>
        <v/>
      </c>
      <c r="V925" s="14" t="str">
        <f>IF(LEN(TRIM(promesas[[#This Row],[Fecha  promesa de pago]]))&gt;0,1,"")</f>
        <v/>
      </c>
      <c r="W925" s="14" t="str">
        <f>IF(LEN(TRIM(promesas[[#This Row],[Fecha de Pago]]))&gt;0,1,"")</f>
        <v/>
      </c>
    </row>
    <row r="926" spans="1:23" ht="15.75" customHeight="1" x14ac:dyDescent="0.25">
      <c r="A926" s="11" t="str">
        <f>TEXT(promesas[[#This Row],[Marca temporal]],"dd/mmm")</f>
        <v>20/may</v>
      </c>
      <c r="B926" s="189">
        <v>46162.588886446756</v>
      </c>
      <c r="C926" s="190" t="s">
        <v>1897</v>
      </c>
      <c r="D926" s="190">
        <v>67361909</v>
      </c>
      <c r="E926" s="191">
        <v>366014750000</v>
      </c>
      <c r="F926" s="190" t="s">
        <v>4047</v>
      </c>
      <c r="G926" s="190" t="s">
        <v>1886</v>
      </c>
      <c r="H926" s="192" t="s">
        <v>1890</v>
      </c>
      <c r="I926" s="193" t="s">
        <v>1892</v>
      </c>
      <c r="J926" s="198"/>
      <c r="K926"/>
      <c r="L926" s="194"/>
      <c r="M926" s="159" t="s">
        <v>1885</v>
      </c>
      <c r="N926"/>
      <c r="O926" s="194"/>
      <c r="P926" s="159" t="s">
        <v>66</v>
      </c>
      <c r="Q926" s="192"/>
      <c r="R926" s="199" t="str">
        <f>IF(promesas[[#This Row],[Fecha de Pago]]="", "", TEXT(promesas[[#This Row],[Fecha de Pago]], "mmm"))</f>
        <v/>
      </c>
      <c r="S926" s="12" t="str">
        <f>IF(promesas[[#This Row],[Fecha  promesa de pago]]="", "", TEXT(promesas[[#This Row],[Fecha  promesa de pago]], "mmm"))</f>
        <v/>
      </c>
      <c r="T926" s="13" t="str">
        <f>IF(promesas[[#This Row],[Fecha de Pago]]="", "", TEXT(promesas[[#This Row],[Fecha de Pago]], "dd/mmm"))</f>
        <v/>
      </c>
      <c r="U926" s="13" t="str">
        <f>IF(promesas[[#This Row],[Fecha  promesa de pago]]="", "", TEXT(promesas[[#This Row],[Fecha  promesa de pago]], "dd/mmm"))</f>
        <v/>
      </c>
      <c r="V926" s="14" t="str">
        <f>IF(LEN(TRIM(promesas[[#This Row],[Fecha  promesa de pago]]))&gt;0,1,"")</f>
        <v/>
      </c>
      <c r="W926" s="14" t="str">
        <f>IF(LEN(TRIM(promesas[[#This Row],[Fecha de Pago]]))&gt;0,1,"")</f>
        <v/>
      </c>
    </row>
    <row r="927" spans="1:23" ht="15.75" customHeight="1" x14ac:dyDescent="0.25">
      <c r="A927" s="11" t="str">
        <f>TEXT(promesas[[#This Row],[Marca temporal]],"dd/mmm")</f>
        <v>20/may</v>
      </c>
      <c r="B927" s="189">
        <v>46162.590621053241</v>
      </c>
      <c r="C927" s="190" t="s">
        <v>1897</v>
      </c>
      <c r="D927" s="190">
        <v>67430506</v>
      </c>
      <c r="E927" s="191">
        <v>364039060000</v>
      </c>
      <c r="F927" s="190" t="s">
        <v>4071</v>
      </c>
      <c r="G927" s="190" t="s">
        <v>1886</v>
      </c>
      <c r="H927" s="192" t="s">
        <v>1883</v>
      </c>
      <c r="I927" s="193" t="s">
        <v>1893</v>
      </c>
      <c r="J927" s="198"/>
      <c r="K927"/>
      <c r="L927" s="194"/>
      <c r="M927" s="159" t="s">
        <v>1885</v>
      </c>
      <c r="N927"/>
      <c r="O927" s="194"/>
      <c r="P927" s="159" t="s">
        <v>66</v>
      </c>
      <c r="Q927" s="192"/>
      <c r="R927" s="199" t="str">
        <f>IF(promesas[[#This Row],[Fecha de Pago]]="", "", TEXT(promesas[[#This Row],[Fecha de Pago]], "mmm"))</f>
        <v/>
      </c>
      <c r="S927" s="12" t="str">
        <f>IF(promesas[[#This Row],[Fecha  promesa de pago]]="", "", TEXT(promesas[[#This Row],[Fecha  promesa de pago]], "mmm"))</f>
        <v/>
      </c>
      <c r="T927" s="13" t="str">
        <f>IF(promesas[[#This Row],[Fecha de Pago]]="", "", TEXT(promesas[[#This Row],[Fecha de Pago]], "dd/mmm"))</f>
        <v/>
      </c>
      <c r="U927" s="13" t="str">
        <f>IF(promesas[[#This Row],[Fecha  promesa de pago]]="", "", TEXT(promesas[[#This Row],[Fecha  promesa de pago]], "dd/mmm"))</f>
        <v/>
      </c>
      <c r="V927" s="14" t="str">
        <f>IF(LEN(TRIM(promesas[[#This Row],[Fecha  promesa de pago]]))&gt;0,1,"")</f>
        <v/>
      </c>
      <c r="W927" s="14" t="str">
        <f>IF(LEN(TRIM(promesas[[#This Row],[Fecha de Pago]]))&gt;0,1,"")</f>
        <v/>
      </c>
    </row>
    <row r="928" spans="1:23" ht="15.75" customHeight="1" x14ac:dyDescent="0.25">
      <c r="A928" s="11" t="str">
        <f>TEXT(promesas[[#This Row],[Marca temporal]],"dd/mmm")</f>
        <v>20/may</v>
      </c>
      <c r="B928" s="189">
        <v>46162.592230821756</v>
      </c>
      <c r="C928" s="190" t="s">
        <v>1897</v>
      </c>
      <c r="D928" s="190">
        <v>67450828</v>
      </c>
      <c r="E928" s="191">
        <v>357317130000</v>
      </c>
      <c r="F928" s="190" t="s">
        <v>538</v>
      </c>
      <c r="G928" s="190" t="s">
        <v>1886</v>
      </c>
      <c r="H928" s="192" t="s">
        <v>1883</v>
      </c>
      <c r="I928" s="193" t="s">
        <v>1895</v>
      </c>
      <c r="J928" s="198"/>
      <c r="K928"/>
      <c r="L928" s="194"/>
      <c r="M928" s="159" t="s">
        <v>1885</v>
      </c>
      <c r="N928"/>
      <c r="O928" s="194"/>
      <c r="P928" t="s">
        <v>2230</v>
      </c>
      <c r="Q928" s="192"/>
      <c r="R928" s="199" t="str">
        <f>IF(promesas[[#This Row],[Fecha de Pago]]="", "", TEXT(promesas[[#This Row],[Fecha de Pago]], "mmm"))</f>
        <v/>
      </c>
      <c r="S928" s="12" t="str">
        <f>IF(promesas[[#This Row],[Fecha  promesa de pago]]="", "", TEXT(promesas[[#This Row],[Fecha  promesa de pago]], "mmm"))</f>
        <v/>
      </c>
      <c r="T928" s="13" t="str">
        <f>IF(promesas[[#This Row],[Fecha de Pago]]="", "", TEXT(promesas[[#This Row],[Fecha de Pago]], "dd/mmm"))</f>
        <v/>
      </c>
      <c r="U928" s="13" t="str">
        <f>IF(promesas[[#This Row],[Fecha  promesa de pago]]="", "", TEXT(promesas[[#This Row],[Fecha  promesa de pago]], "dd/mmm"))</f>
        <v/>
      </c>
      <c r="V928" s="14" t="str">
        <f>IF(LEN(TRIM(promesas[[#This Row],[Fecha  promesa de pago]]))&gt;0,1,"")</f>
        <v/>
      </c>
      <c r="W928" s="14" t="str">
        <f>IF(LEN(TRIM(promesas[[#This Row],[Fecha de Pago]]))&gt;0,1,"")</f>
        <v/>
      </c>
    </row>
    <row r="929" spans="1:23" ht="15.75" customHeight="1" x14ac:dyDescent="0.25">
      <c r="A929" s="11" t="str">
        <f>TEXT(promesas[[#This Row],[Marca temporal]],"dd/mmm")</f>
        <v>20/may</v>
      </c>
      <c r="B929" s="189">
        <v>46162.596554687501</v>
      </c>
      <c r="C929" s="190" t="s">
        <v>1897</v>
      </c>
      <c r="D929" s="190">
        <v>67456777</v>
      </c>
      <c r="E929" s="191">
        <v>368029950000</v>
      </c>
      <c r="F929" s="190" t="s">
        <v>4001</v>
      </c>
      <c r="G929" s="190" t="s">
        <v>1886</v>
      </c>
      <c r="H929" s="192" t="s">
        <v>1883</v>
      </c>
      <c r="I929" s="193" t="s">
        <v>1892</v>
      </c>
      <c r="J929" s="198"/>
      <c r="K929"/>
      <c r="L929" s="194"/>
      <c r="M929" s="159" t="s">
        <v>1885</v>
      </c>
      <c r="N929"/>
      <c r="O929" s="194"/>
      <c r="P929" s="159" t="s">
        <v>66</v>
      </c>
      <c r="Q929" s="192"/>
      <c r="R929" s="199" t="str">
        <f>IF(promesas[[#This Row],[Fecha de Pago]]="", "", TEXT(promesas[[#This Row],[Fecha de Pago]], "mmm"))</f>
        <v/>
      </c>
      <c r="S929" s="12" t="str">
        <f>IF(promesas[[#This Row],[Fecha  promesa de pago]]="", "", TEXT(promesas[[#This Row],[Fecha  promesa de pago]], "mmm"))</f>
        <v/>
      </c>
      <c r="T929" s="13" t="str">
        <f>IF(promesas[[#This Row],[Fecha de Pago]]="", "", TEXT(promesas[[#This Row],[Fecha de Pago]], "dd/mmm"))</f>
        <v/>
      </c>
      <c r="U929" s="13" t="str">
        <f>IF(promesas[[#This Row],[Fecha  promesa de pago]]="", "", TEXT(promesas[[#This Row],[Fecha  promesa de pago]], "dd/mmm"))</f>
        <v/>
      </c>
      <c r="V929" s="14" t="str">
        <f>IF(LEN(TRIM(promesas[[#This Row],[Fecha  promesa de pago]]))&gt;0,1,"")</f>
        <v/>
      </c>
      <c r="W929" s="14" t="str">
        <f>IF(LEN(TRIM(promesas[[#This Row],[Fecha de Pago]]))&gt;0,1,"")</f>
        <v/>
      </c>
    </row>
    <row r="930" spans="1:23" ht="15.75" customHeight="1" x14ac:dyDescent="0.25">
      <c r="A930" s="11" t="str">
        <f>TEXT(promesas[[#This Row],[Marca temporal]],"dd/mmm")</f>
        <v>20/may</v>
      </c>
      <c r="B930" s="189">
        <v>46162.600408460647</v>
      </c>
      <c r="C930" s="190" t="s">
        <v>1897</v>
      </c>
      <c r="D930" s="190">
        <v>67506686</v>
      </c>
      <c r="E930" s="191">
        <v>353373710000</v>
      </c>
      <c r="F930" s="190" t="s">
        <v>5357</v>
      </c>
      <c r="G930" s="190" t="s">
        <v>1886</v>
      </c>
      <c r="H930" s="192" t="s">
        <v>1883</v>
      </c>
      <c r="I930" s="193" t="s">
        <v>1884</v>
      </c>
      <c r="J930" s="198"/>
      <c r="K930"/>
      <c r="L930" s="194"/>
      <c r="M930" s="159" t="s">
        <v>1885</v>
      </c>
      <c r="N930"/>
      <c r="O930" s="194"/>
      <c r="P930" t="s">
        <v>261</v>
      </c>
      <c r="Q930" s="192"/>
      <c r="R930" s="199" t="str">
        <f>IF(promesas[[#This Row],[Fecha de Pago]]="", "", TEXT(promesas[[#This Row],[Fecha de Pago]], "mmm"))</f>
        <v/>
      </c>
      <c r="S930" s="12" t="str">
        <f>IF(promesas[[#This Row],[Fecha  promesa de pago]]="", "", TEXT(promesas[[#This Row],[Fecha  promesa de pago]], "mmm"))</f>
        <v/>
      </c>
      <c r="T930" s="13" t="str">
        <f>IF(promesas[[#This Row],[Fecha de Pago]]="", "", TEXT(promesas[[#This Row],[Fecha de Pago]], "dd/mmm"))</f>
        <v/>
      </c>
      <c r="U930" s="13" t="str">
        <f>IF(promesas[[#This Row],[Fecha  promesa de pago]]="", "", TEXT(promesas[[#This Row],[Fecha  promesa de pago]], "dd/mmm"))</f>
        <v/>
      </c>
      <c r="V930" s="14" t="str">
        <f>IF(LEN(TRIM(promesas[[#This Row],[Fecha  promesa de pago]]))&gt;0,1,"")</f>
        <v/>
      </c>
      <c r="W930" s="14" t="str">
        <f>IF(LEN(TRIM(promesas[[#This Row],[Fecha de Pago]]))&gt;0,1,"")</f>
        <v/>
      </c>
    </row>
    <row r="931" spans="1:23" ht="15.75" customHeight="1" x14ac:dyDescent="0.25">
      <c r="A931" s="11" t="str">
        <f>TEXT(promesas[[#This Row],[Marca temporal]],"dd/mmm")</f>
        <v>20/may</v>
      </c>
      <c r="B931" s="189">
        <v>46162.601165856482</v>
      </c>
      <c r="C931" s="190" t="s">
        <v>1897</v>
      </c>
      <c r="D931" s="190">
        <v>67527884</v>
      </c>
      <c r="E931" s="191">
        <v>357373380000</v>
      </c>
      <c r="F931" s="190" t="s">
        <v>1236</v>
      </c>
      <c r="G931" s="190" t="s">
        <v>1886</v>
      </c>
      <c r="H931" s="192" t="s">
        <v>1883</v>
      </c>
      <c r="I931" s="193" t="s">
        <v>1892</v>
      </c>
      <c r="J931" s="198"/>
      <c r="K931"/>
      <c r="L931" s="194"/>
      <c r="M931" s="159" t="s">
        <v>1885</v>
      </c>
      <c r="N931"/>
      <c r="O931" s="194"/>
      <c r="P931" s="159" t="s">
        <v>66</v>
      </c>
      <c r="Q931" s="192"/>
      <c r="R931" s="199" t="str">
        <f>IF(promesas[[#This Row],[Fecha de Pago]]="", "", TEXT(promesas[[#This Row],[Fecha de Pago]], "mmm"))</f>
        <v/>
      </c>
      <c r="S931" s="12" t="str">
        <f>IF(promesas[[#This Row],[Fecha  promesa de pago]]="", "", TEXT(promesas[[#This Row],[Fecha  promesa de pago]], "mmm"))</f>
        <v/>
      </c>
      <c r="T931" s="13" t="str">
        <f>IF(promesas[[#This Row],[Fecha de Pago]]="", "", TEXT(promesas[[#This Row],[Fecha de Pago]], "dd/mmm"))</f>
        <v/>
      </c>
      <c r="U931" s="13" t="str">
        <f>IF(promesas[[#This Row],[Fecha  promesa de pago]]="", "", TEXT(promesas[[#This Row],[Fecha  promesa de pago]], "dd/mmm"))</f>
        <v/>
      </c>
      <c r="V931" s="14" t="str">
        <f>IF(LEN(TRIM(promesas[[#This Row],[Fecha  promesa de pago]]))&gt;0,1,"")</f>
        <v/>
      </c>
      <c r="W931" s="14" t="str">
        <f>IF(LEN(TRIM(promesas[[#This Row],[Fecha de Pago]]))&gt;0,1,"")</f>
        <v/>
      </c>
    </row>
    <row r="932" spans="1:23" ht="15.75" customHeight="1" x14ac:dyDescent="0.25">
      <c r="A932" s="11" t="str">
        <f>TEXT(promesas[[#This Row],[Marca temporal]],"dd/mmm")</f>
        <v>20/may</v>
      </c>
      <c r="B932" s="189">
        <v>46162.605809699075</v>
      </c>
      <c r="C932" s="190" t="s">
        <v>1897</v>
      </c>
      <c r="D932" s="190">
        <v>67574925</v>
      </c>
      <c r="E932" s="191">
        <v>203065320000</v>
      </c>
      <c r="F932" s="190" t="s">
        <v>5375</v>
      </c>
      <c r="G932" s="190" t="s">
        <v>1886</v>
      </c>
      <c r="H932" s="192" t="s">
        <v>1883</v>
      </c>
      <c r="I932" s="193" t="s">
        <v>1884</v>
      </c>
      <c r="J932" s="198"/>
      <c r="K932" s="161">
        <v>46172</v>
      </c>
      <c r="L932" s="169">
        <v>30.44</v>
      </c>
      <c r="M932" s="159" t="s">
        <v>1885</v>
      </c>
      <c r="N932"/>
      <c r="O932" s="194"/>
      <c r="P932" s="159" t="s">
        <v>66</v>
      </c>
      <c r="Q932" s="192"/>
      <c r="R932" s="199" t="str">
        <f>IF(promesas[[#This Row],[Fecha de Pago]]="", "", TEXT(promesas[[#This Row],[Fecha de Pago]], "mmm"))</f>
        <v/>
      </c>
      <c r="S932" s="12" t="str">
        <f>IF(promesas[[#This Row],[Fecha  promesa de pago]]="", "", TEXT(promesas[[#This Row],[Fecha  promesa de pago]], "mmm"))</f>
        <v>may</v>
      </c>
      <c r="T932" s="13" t="str">
        <f>IF(promesas[[#This Row],[Fecha de Pago]]="", "", TEXT(promesas[[#This Row],[Fecha de Pago]], "dd/mmm"))</f>
        <v/>
      </c>
      <c r="U932" s="13" t="str">
        <f>IF(promesas[[#This Row],[Fecha  promesa de pago]]="", "", TEXT(promesas[[#This Row],[Fecha  promesa de pago]], "dd/mmm"))</f>
        <v>30/may</v>
      </c>
      <c r="V932" s="14">
        <f>IF(LEN(TRIM(promesas[[#This Row],[Fecha  promesa de pago]]))&gt;0,1,"")</f>
        <v>1</v>
      </c>
      <c r="W932" s="14" t="str">
        <f>IF(LEN(TRIM(promesas[[#This Row],[Fecha de Pago]]))&gt;0,1,"")</f>
        <v/>
      </c>
    </row>
    <row r="933" spans="1:23" ht="15.75" customHeight="1" x14ac:dyDescent="0.25">
      <c r="A933" s="11" t="str">
        <f>TEXT(promesas[[#This Row],[Marca temporal]],"dd/mmm")</f>
        <v>20/may</v>
      </c>
      <c r="B933" s="189">
        <v>46162.609293472226</v>
      </c>
      <c r="C933" s="190" t="s">
        <v>1897</v>
      </c>
      <c r="D933" s="190">
        <v>67726718</v>
      </c>
      <c r="E933" s="191">
        <v>367084970000</v>
      </c>
      <c r="F933" s="190" t="s">
        <v>5395</v>
      </c>
      <c r="G933" s="190" t="s">
        <v>1886</v>
      </c>
      <c r="H933" s="192" t="s">
        <v>1883</v>
      </c>
      <c r="I933" s="193" t="s">
        <v>1895</v>
      </c>
      <c r="J933" s="198"/>
      <c r="K933"/>
      <c r="L933" s="194"/>
      <c r="M933" s="159" t="s">
        <v>1885</v>
      </c>
      <c r="N933"/>
      <c r="O933" s="194"/>
      <c r="P933" s="159" t="s">
        <v>66</v>
      </c>
      <c r="Q933" s="192"/>
      <c r="R933" s="199" t="str">
        <f>IF(promesas[[#This Row],[Fecha de Pago]]="", "", TEXT(promesas[[#This Row],[Fecha de Pago]], "mmm"))</f>
        <v/>
      </c>
      <c r="S933" s="12" t="str">
        <f>IF(promesas[[#This Row],[Fecha  promesa de pago]]="", "", TEXT(promesas[[#This Row],[Fecha  promesa de pago]], "mmm"))</f>
        <v/>
      </c>
      <c r="T933" s="13" t="str">
        <f>IF(promesas[[#This Row],[Fecha de Pago]]="", "", TEXT(promesas[[#This Row],[Fecha de Pago]], "dd/mmm"))</f>
        <v/>
      </c>
      <c r="U933" s="13" t="str">
        <f>IF(promesas[[#This Row],[Fecha  promesa de pago]]="", "", TEXT(promesas[[#This Row],[Fecha  promesa de pago]], "dd/mmm"))</f>
        <v/>
      </c>
      <c r="V933" s="14" t="str">
        <f>IF(LEN(TRIM(promesas[[#This Row],[Fecha  promesa de pago]]))&gt;0,1,"")</f>
        <v/>
      </c>
      <c r="W933" s="14" t="str">
        <f>IF(LEN(TRIM(promesas[[#This Row],[Fecha de Pago]]))&gt;0,1,"")</f>
        <v/>
      </c>
    </row>
    <row r="934" spans="1:23" ht="15.75" customHeight="1" x14ac:dyDescent="0.25">
      <c r="A934" s="11" t="str">
        <f>TEXT(promesas[[#This Row],[Marca temporal]],"dd/mmm")</f>
        <v>20/may</v>
      </c>
      <c r="B934" s="189">
        <v>46162.614731423615</v>
      </c>
      <c r="C934" s="190" t="s">
        <v>1897</v>
      </c>
      <c r="D934" s="190">
        <v>67857456</v>
      </c>
      <c r="E934" s="191">
        <v>356381440000</v>
      </c>
      <c r="F934" s="190" t="s">
        <v>3856</v>
      </c>
      <c r="G934" s="190" t="s">
        <v>1886</v>
      </c>
      <c r="H934" s="192" t="s">
        <v>1883</v>
      </c>
      <c r="I934" s="193" t="s">
        <v>1892</v>
      </c>
      <c r="J934" s="198"/>
      <c r="K934"/>
      <c r="L934" s="194"/>
      <c r="M934" s="159" t="s">
        <v>1885</v>
      </c>
      <c r="N934"/>
      <c r="O934" s="194"/>
      <c r="P934" s="159" t="s">
        <v>66</v>
      </c>
      <c r="Q934" s="192"/>
      <c r="R934" s="199" t="str">
        <f>IF(promesas[[#This Row],[Fecha de Pago]]="", "", TEXT(promesas[[#This Row],[Fecha de Pago]], "mmm"))</f>
        <v/>
      </c>
      <c r="S934" s="12" t="str">
        <f>IF(promesas[[#This Row],[Fecha  promesa de pago]]="", "", TEXT(promesas[[#This Row],[Fecha  promesa de pago]], "mmm"))</f>
        <v/>
      </c>
      <c r="T934" s="13" t="str">
        <f>IF(promesas[[#This Row],[Fecha de Pago]]="", "", TEXT(promesas[[#This Row],[Fecha de Pago]], "dd/mmm"))</f>
        <v/>
      </c>
      <c r="U934" s="13" t="str">
        <f>IF(promesas[[#This Row],[Fecha  promesa de pago]]="", "", TEXT(promesas[[#This Row],[Fecha  promesa de pago]], "dd/mmm"))</f>
        <v/>
      </c>
      <c r="V934" s="14" t="str">
        <f>IF(LEN(TRIM(promesas[[#This Row],[Fecha  promesa de pago]]))&gt;0,1,"")</f>
        <v/>
      </c>
      <c r="W934" s="14" t="str">
        <f>IF(LEN(TRIM(promesas[[#This Row],[Fecha de Pago]]))&gt;0,1,"")</f>
        <v/>
      </c>
    </row>
    <row r="935" spans="1:23" ht="15.75" customHeight="1" x14ac:dyDescent="0.25">
      <c r="A935" s="11" t="str">
        <f>TEXT(promesas[[#This Row],[Marca temporal]],"dd/mmm")</f>
        <v>20/may</v>
      </c>
      <c r="B935" s="189">
        <v>46162.615597094904</v>
      </c>
      <c r="C935" s="190" t="s">
        <v>1897</v>
      </c>
      <c r="D935" s="190">
        <v>67898031</v>
      </c>
      <c r="E935" s="191">
        <v>361006340000</v>
      </c>
      <c r="F935" s="190" t="s">
        <v>126</v>
      </c>
      <c r="G935" s="190" t="s">
        <v>1886</v>
      </c>
      <c r="H935" s="192" t="s">
        <v>1883</v>
      </c>
      <c r="I935" s="193" t="s">
        <v>1892</v>
      </c>
      <c r="J935" s="198"/>
      <c r="K935"/>
      <c r="L935" s="194"/>
      <c r="M935" s="159" t="s">
        <v>1885</v>
      </c>
      <c r="N935"/>
      <c r="O935" s="194"/>
      <c r="P935" s="159" t="s">
        <v>66</v>
      </c>
      <c r="Q935" s="192"/>
      <c r="R935" s="199" t="str">
        <f>IF(promesas[[#This Row],[Fecha de Pago]]="", "", TEXT(promesas[[#This Row],[Fecha de Pago]], "mmm"))</f>
        <v/>
      </c>
      <c r="S935" s="12" t="str">
        <f>IF(promesas[[#This Row],[Fecha  promesa de pago]]="", "", TEXT(promesas[[#This Row],[Fecha  promesa de pago]], "mmm"))</f>
        <v/>
      </c>
      <c r="T935" s="13" t="str">
        <f>IF(promesas[[#This Row],[Fecha de Pago]]="", "", TEXT(promesas[[#This Row],[Fecha de Pago]], "dd/mmm"))</f>
        <v/>
      </c>
      <c r="U935" s="13" t="str">
        <f>IF(promesas[[#This Row],[Fecha  promesa de pago]]="", "", TEXT(promesas[[#This Row],[Fecha  promesa de pago]], "dd/mmm"))</f>
        <v/>
      </c>
      <c r="V935" s="14" t="str">
        <f>IF(LEN(TRIM(promesas[[#This Row],[Fecha  promesa de pago]]))&gt;0,1,"")</f>
        <v/>
      </c>
      <c r="W935" s="14" t="str">
        <f>IF(LEN(TRIM(promesas[[#This Row],[Fecha de Pago]]))&gt;0,1,"")</f>
        <v/>
      </c>
    </row>
    <row r="936" spans="1:23" ht="15.75" customHeight="1" x14ac:dyDescent="0.25">
      <c r="A936" s="11" t="str">
        <f>TEXT(promesas[[#This Row],[Marca temporal]],"dd/mmm")</f>
        <v>20/may</v>
      </c>
      <c r="B936" s="189">
        <v>46162.61645700231</v>
      </c>
      <c r="C936" s="190" t="s">
        <v>1897</v>
      </c>
      <c r="D936" s="190">
        <v>67964003</v>
      </c>
      <c r="E936" s="191">
        <v>366024530000</v>
      </c>
      <c r="F936" s="190" t="s">
        <v>3930</v>
      </c>
      <c r="G936" s="190" t="s">
        <v>1886</v>
      </c>
      <c r="H936" s="192" t="s">
        <v>1883</v>
      </c>
      <c r="I936" s="193" t="s">
        <v>1892</v>
      </c>
      <c r="J936" s="198"/>
      <c r="K936"/>
      <c r="L936" s="194"/>
      <c r="M936" s="159" t="s">
        <v>1885</v>
      </c>
      <c r="N936"/>
      <c r="O936" s="194"/>
      <c r="P936" s="159" t="s">
        <v>66</v>
      </c>
      <c r="Q936" s="192"/>
      <c r="R936" s="199" t="str">
        <f>IF(promesas[[#This Row],[Fecha de Pago]]="", "", TEXT(promesas[[#This Row],[Fecha de Pago]], "mmm"))</f>
        <v/>
      </c>
      <c r="S936" s="12" t="str">
        <f>IF(promesas[[#This Row],[Fecha  promesa de pago]]="", "", TEXT(promesas[[#This Row],[Fecha  promesa de pago]], "mmm"))</f>
        <v/>
      </c>
      <c r="T936" s="13" t="str">
        <f>IF(promesas[[#This Row],[Fecha de Pago]]="", "", TEXT(promesas[[#This Row],[Fecha de Pago]], "dd/mmm"))</f>
        <v/>
      </c>
      <c r="U936" s="13" t="str">
        <f>IF(promesas[[#This Row],[Fecha  promesa de pago]]="", "", TEXT(promesas[[#This Row],[Fecha  promesa de pago]], "dd/mmm"))</f>
        <v/>
      </c>
      <c r="V936" s="14" t="str">
        <f>IF(LEN(TRIM(promesas[[#This Row],[Fecha  promesa de pago]]))&gt;0,1,"")</f>
        <v/>
      </c>
      <c r="W936" s="14" t="str">
        <f>IF(LEN(TRIM(promesas[[#This Row],[Fecha de Pago]]))&gt;0,1,"")</f>
        <v/>
      </c>
    </row>
    <row r="937" spans="1:23" ht="15.75" customHeight="1" x14ac:dyDescent="0.25">
      <c r="A937" s="11" t="str">
        <f>TEXT(promesas[[#This Row],[Marca temporal]],"dd/mmm")</f>
        <v>20/may</v>
      </c>
      <c r="B937" s="189">
        <v>46162.618435752316</v>
      </c>
      <c r="C937" s="190" t="s">
        <v>1897</v>
      </c>
      <c r="D937" s="190">
        <v>67990181</v>
      </c>
      <c r="E937" s="191">
        <v>359384340000</v>
      </c>
      <c r="F937" s="190" t="s">
        <v>244</v>
      </c>
      <c r="G937" s="190" t="s">
        <v>1886</v>
      </c>
      <c r="H937" s="192" t="s">
        <v>1883</v>
      </c>
      <c r="I937" s="193" t="s">
        <v>1893</v>
      </c>
      <c r="J937" s="198"/>
      <c r="K937"/>
      <c r="L937" s="194"/>
      <c r="M937" s="159" t="s">
        <v>1885</v>
      </c>
      <c r="N937"/>
      <c r="O937" s="194"/>
      <c r="P937" s="159" t="s">
        <v>66</v>
      </c>
      <c r="Q937" s="192"/>
      <c r="R937" s="199" t="str">
        <f>IF(promesas[[#This Row],[Fecha de Pago]]="", "", TEXT(promesas[[#This Row],[Fecha de Pago]], "mmm"))</f>
        <v/>
      </c>
      <c r="S937" s="12" t="str">
        <f>IF(promesas[[#This Row],[Fecha  promesa de pago]]="", "", TEXT(promesas[[#This Row],[Fecha  promesa de pago]], "mmm"))</f>
        <v/>
      </c>
      <c r="T937" s="13" t="str">
        <f>IF(promesas[[#This Row],[Fecha de Pago]]="", "", TEXT(promesas[[#This Row],[Fecha de Pago]], "dd/mmm"))</f>
        <v/>
      </c>
      <c r="U937" s="13" t="str">
        <f>IF(promesas[[#This Row],[Fecha  promesa de pago]]="", "", TEXT(promesas[[#This Row],[Fecha  promesa de pago]], "dd/mmm"))</f>
        <v/>
      </c>
      <c r="V937" s="14" t="str">
        <f>IF(LEN(TRIM(promesas[[#This Row],[Fecha  promesa de pago]]))&gt;0,1,"")</f>
        <v/>
      </c>
      <c r="W937" s="14" t="str">
        <f>IF(LEN(TRIM(promesas[[#This Row],[Fecha de Pago]]))&gt;0,1,"")</f>
        <v/>
      </c>
    </row>
    <row r="938" spans="1:23" ht="15.75" customHeight="1" x14ac:dyDescent="0.25">
      <c r="A938" s="11" t="str">
        <f>TEXT(promesas[[#This Row],[Marca temporal]],"dd/mmm")</f>
        <v>20/may</v>
      </c>
      <c r="B938" s="189">
        <v>46162.619284953704</v>
      </c>
      <c r="C938" s="190" t="s">
        <v>1897</v>
      </c>
      <c r="D938" s="190">
        <v>68009374</v>
      </c>
      <c r="E938" s="191">
        <v>367022970000</v>
      </c>
      <c r="F938" s="190" t="s">
        <v>3941</v>
      </c>
      <c r="G938" s="190" t="s">
        <v>1886</v>
      </c>
      <c r="H938" s="192" t="s">
        <v>1883</v>
      </c>
      <c r="I938" s="193" t="s">
        <v>1892</v>
      </c>
      <c r="J938" s="198"/>
      <c r="K938"/>
      <c r="L938" s="194"/>
      <c r="M938" s="159" t="s">
        <v>1885</v>
      </c>
      <c r="N938"/>
      <c r="O938" s="194"/>
      <c r="P938" s="159" t="s">
        <v>66</v>
      </c>
      <c r="Q938" s="192"/>
      <c r="R938" s="199" t="str">
        <f>IF(promesas[[#This Row],[Fecha de Pago]]="", "", TEXT(promesas[[#This Row],[Fecha de Pago]], "mmm"))</f>
        <v/>
      </c>
      <c r="S938" s="12" t="str">
        <f>IF(promesas[[#This Row],[Fecha  promesa de pago]]="", "", TEXT(promesas[[#This Row],[Fecha  promesa de pago]], "mmm"))</f>
        <v/>
      </c>
      <c r="T938" s="13" t="str">
        <f>IF(promesas[[#This Row],[Fecha de Pago]]="", "", TEXT(promesas[[#This Row],[Fecha de Pago]], "dd/mmm"))</f>
        <v/>
      </c>
      <c r="U938" s="13" t="str">
        <f>IF(promesas[[#This Row],[Fecha  promesa de pago]]="", "", TEXT(promesas[[#This Row],[Fecha  promesa de pago]], "dd/mmm"))</f>
        <v/>
      </c>
      <c r="V938" s="14" t="str">
        <f>IF(LEN(TRIM(promesas[[#This Row],[Fecha  promesa de pago]]))&gt;0,1,"")</f>
        <v/>
      </c>
      <c r="W938" s="14" t="str">
        <f>IF(LEN(TRIM(promesas[[#This Row],[Fecha de Pago]]))&gt;0,1,"")</f>
        <v/>
      </c>
    </row>
    <row r="939" spans="1:23" ht="15.75" customHeight="1" x14ac:dyDescent="0.25">
      <c r="A939" s="11" t="str">
        <f>TEXT(promesas[[#This Row],[Marca temporal]],"dd/mmm")</f>
        <v>20/may</v>
      </c>
      <c r="B939" s="189">
        <v>46162.621168055557</v>
      </c>
      <c r="C939" s="190" t="s">
        <v>1897</v>
      </c>
      <c r="D939" s="190">
        <v>68061259</v>
      </c>
      <c r="E939" s="191">
        <v>353365310000</v>
      </c>
      <c r="F939" s="190" t="s">
        <v>1456</v>
      </c>
      <c r="G939" s="190" t="s">
        <v>1886</v>
      </c>
      <c r="H939" s="192" t="s">
        <v>1891</v>
      </c>
      <c r="I939" s="193" t="s">
        <v>1895</v>
      </c>
      <c r="J939" s="198"/>
      <c r="K939"/>
      <c r="L939" s="194"/>
      <c r="M939" s="159" t="s">
        <v>1885</v>
      </c>
      <c r="N939"/>
      <c r="O939" s="194"/>
      <c r="P939" s="159" t="s">
        <v>66</v>
      </c>
      <c r="Q939" s="192"/>
      <c r="R939" s="199" t="str">
        <f>IF(promesas[[#This Row],[Fecha de Pago]]="", "", TEXT(promesas[[#This Row],[Fecha de Pago]], "mmm"))</f>
        <v/>
      </c>
      <c r="S939" s="12" t="str">
        <f>IF(promesas[[#This Row],[Fecha  promesa de pago]]="", "", TEXT(promesas[[#This Row],[Fecha  promesa de pago]], "mmm"))</f>
        <v/>
      </c>
      <c r="T939" s="13" t="str">
        <f>IF(promesas[[#This Row],[Fecha de Pago]]="", "", TEXT(promesas[[#This Row],[Fecha de Pago]], "dd/mmm"))</f>
        <v/>
      </c>
      <c r="U939" s="13" t="str">
        <f>IF(promesas[[#This Row],[Fecha  promesa de pago]]="", "", TEXT(promesas[[#This Row],[Fecha  promesa de pago]], "dd/mmm"))</f>
        <v/>
      </c>
      <c r="V939" s="14" t="str">
        <f>IF(LEN(TRIM(promesas[[#This Row],[Fecha  promesa de pago]]))&gt;0,1,"")</f>
        <v/>
      </c>
      <c r="W939" s="14" t="str">
        <f>IF(LEN(TRIM(promesas[[#This Row],[Fecha de Pago]]))&gt;0,1,"")</f>
        <v/>
      </c>
    </row>
    <row r="940" spans="1:23" ht="15.75" customHeight="1" x14ac:dyDescent="0.25">
      <c r="A940" s="11" t="str">
        <f>TEXT(promesas[[#This Row],[Marca temporal]],"dd/mmm")</f>
        <v>20/may</v>
      </c>
      <c r="B940" s="189">
        <v>46162.622904363423</v>
      </c>
      <c r="C940" s="190" t="s">
        <v>1897</v>
      </c>
      <c r="D940" s="190">
        <v>68084318</v>
      </c>
      <c r="E940" s="191">
        <v>351348550000</v>
      </c>
      <c r="F940" s="190" t="s">
        <v>3812</v>
      </c>
      <c r="G940" s="190" t="s">
        <v>1886</v>
      </c>
      <c r="H940" s="192" t="s">
        <v>1891</v>
      </c>
      <c r="I940" s="193" t="s">
        <v>1892</v>
      </c>
      <c r="J940" s="198"/>
      <c r="K940"/>
      <c r="L940" s="194"/>
      <c r="M940" s="159" t="s">
        <v>1885</v>
      </c>
      <c r="N940"/>
      <c r="O940" s="194"/>
      <c r="P940" s="159" t="s">
        <v>66</v>
      </c>
      <c r="Q940" s="192"/>
      <c r="R940" s="199" t="str">
        <f>IF(promesas[[#This Row],[Fecha de Pago]]="", "", TEXT(promesas[[#This Row],[Fecha de Pago]], "mmm"))</f>
        <v/>
      </c>
      <c r="S940" s="12" t="str">
        <f>IF(promesas[[#This Row],[Fecha  promesa de pago]]="", "", TEXT(promesas[[#This Row],[Fecha  promesa de pago]], "mmm"))</f>
        <v/>
      </c>
      <c r="T940" s="13" t="str">
        <f>IF(promesas[[#This Row],[Fecha de Pago]]="", "", TEXT(promesas[[#This Row],[Fecha de Pago]], "dd/mmm"))</f>
        <v/>
      </c>
      <c r="U940" s="13" t="str">
        <f>IF(promesas[[#This Row],[Fecha  promesa de pago]]="", "", TEXT(promesas[[#This Row],[Fecha  promesa de pago]], "dd/mmm"))</f>
        <v/>
      </c>
      <c r="V940" s="14" t="str">
        <f>IF(LEN(TRIM(promesas[[#This Row],[Fecha  promesa de pago]]))&gt;0,1,"")</f>
        <v/>
      </c>
      <c r="W940" s="14" t="str">
        <f>IF(LEN(TRIM(promesas[[#This Row],[Fecha de Pago]]))&gt;0,1,"")</f>
        <v/>
      </c>
    </row>
    <row r="941" spans="1:23" ht="15.75" customHeight="1" x14ac:dyDescent="0.25">
      <c r="A941" s="11" t="str">
        <f>TEXT(promesas[[#This Row],[Marca temporal]],"dd/mmm")</f>
        <v>20/may</v>
      </c>
      <c r="B941" s="189">
        <v>46162.624762789354</v>
      </c>
      <c r="C941" s="190" t="s">
        <v>1897</v>
      </c>
      <c r="D941" s="190">
        <v>68185452</v>
      </c>
      <c r="E941" s="191">
        <v>357369010000</v>
      </c>
      <c r="F941" s="190" t="s">
        <v>1448</v>
      </c>
      <c r="G941" s="190" t="s">
        <v>1886</v>
      </c>
      <c r="H941" s="192" t="s">
        <v>1883</v>
      </c>
      <c r="I941" s="193" t="s">
        <v>1892</v>
      </c>
      <c r="J941" s="198"/>
      <c r="K941"/>
      <c r="L941" s="194"/>
      <c r="M941" s="159" t="s">
        <v>1885</v>
      </c>
      <c r="N941"/>
      <c r="O941" s="194"/>
      <c r="P941" s="159" t="s">
        <v>66</v>
      </c>
      <c r="Q941" s="192"/>
      <c r="R941" s="199" t="str">
        <f>IF(promesas[[#This Row],[Fecha de Pago]]="", "", TEXT(promesas[[#This Row],[Fecha de Pago]], "mmm"))</f>
        <v/>
      </c>
      <c r="S941" s="12" t="str">
        <f>IF(promesas[[#This Row],[Fecha  promesa de pago]]="", "", TEXT(promesas[[#This Row],[Fecha  promesa de pago]], "mmm"))</f>
        <v/>
      </c>
      <c r="T941" s="13" t="str">
        <f>IF(promesas[[#This Row],[Fecha de Pago]]="", "", TEXT(promesas[[#This Row],[Fecha de Pago]], "dd/mmm"))</f>
        <v/>
      </c>
      <c r="U941" s="13" t="str">
        <f>IF(promesas[[#This Row],[Fecha  promesa de pago]]="", "", TEXT(promesas[[#This Row],[Fecha  promesa de pago]], "dd/mmm"))</f>
        <v/>
      </c>
      <c r="V941" s="14" t="str">
        <f>IF(LEN(TRIM(promesas[[#This Row],[Fecha  promesa de pago]]))&gt;0,1,"")</f>
        <v/>
      </c>
      <c r="W941" s="14" t="str">
        <f>IF(LEN(TRIM(promesas[[#This Row],[Fecha de Pago]]))&gt;0,1,"")</f>
        <v/>
      </c>
    </row>
    <row r="942" spans="1:23" ht="15.75" customHeight="1" x14ac:dyDescent="0.25">
      <c r="A942" s="11" t="str">
        <f>TEXT(promesas[[#This Row],[Marca temporal]],"dd/mmm")</f>
        <v>20/may</v>
      </c>
      <c r="B942" s="189">
        <v>46162.627207557874</v>
      </c>
      <c r="C942" s="190" t="s">
        <v>1897</v>
      </c>
      <c r="D942" s="190">
        <v>68236996</v>
      </c>
      <c r="E942" s="191">
        <v>998105050000</v>
      </c>
      <c r="F942" s="190" t="s">
        <v>5472</v>
      </c>
      <c r="G942" s="190" t="s">
        <v>1886</v>
      </c>
      <c r="H942" s="192" t="s">
        <v>1883</v>
      </c>
      <c r="I942" s="193" t="s">
        <v>1892</v>
      </c>
      <c r="J942" s="198"/>
      <c r="K942"/>
      <c r="L942" s="194"/>
      <c r="M942" s="159" t="s">
        <v>1885</v>
      </c>
      <c r="N942"/>
      <c r="O942" s="194"/>
      <c r="P942" s="159" t="s">
        <v>66</v>
      </c>
      <c r="Q942" s="192"/>
      <c r="R942" s="199" t="str">
        <f>IF(promesas[[#This Row],[Fecha de Pago]]="", "", TEXT(promesas[[#This Row],[Fecha de Pago]], "mmm"))</f>
        <v/>
      </c>
      <c r="S942" s="12" t="str">
        <f>IF(promesas[[#This Row],[Fecha  promesa de pago]]="", "", TEXT(promesas[[#This Row],[Fecha  promesa de pago]], "mmm"))</f>
        <v/>
      </c>
      <c r="T942" s="13" t="str">
        <f>IF(promesas[[#This Row],[Fecha de Pago]]="", "", TEXT(promesas[[#This Row],[Fecha de Pago]], "dd/mmm"))</f>
        <v/>
      </c>
      <c r="U942" s="13" t="str">
        <f>IF(promesas[[#This Row],[Fecha  promesa de pago]]="", "", TEXT(promesas[[#This Row],[Fecha  promesa de pago]], "dd/mmm"))</f>
        <v/>
      </c>
      <c r="V942" s="14" t="str">
        <f>IF(LEN(TRIM(promesas[[#This Row],[Fecha  promesa de pago]]))&gt;0,1,"")</f>
        <v/>
      </c>
      <c r="W942" s="14" t="str">
        <f>IF(LEN(TRIM(promesas[[#This Row],[Fecha de Pago]]))&gt;0,1,"")</f>
        <v/>
      </c>
    </row>
    <row r="943" spans="1:23" ht="15.75" customHeight="1" x14ac:dyDescent="0.25">
      <c r="A943" s="11" t="str">
        <f>TEXT(promesas[[#This Row],[Marca temporal]],"dd/mmm")</f>
        <v>20/may</v>
      </c>
      <c r="B943" s="189">
        <v>46162.63009579861</v>
      </c>
      <c r="C943" s="190" t="s">
        <v>1897</v>
      </c>
      <c r="D943" s="190">
        <v>68276190</v>
      </c>
      <c r="E943" s="191">
        <v>353352820000</v>
      </c>
      <c r="F943" s="190" t="s">
        <v>3965</v>
      </c>
      <c r="G943" s="190" t="s">
        <v>1886</v>
      </c>
      <c r="H943" s="192" t="s">
        <v>1883</v>
      </c>
      <c r="I943" s="193" t="s">
        <v>1893</v>
      </c>
      <c r="J943" s="198"/>
      <c r="K943"/>
      <c r="L943" s="194"/>
      <c r="M943" s="159" t="s">
        <v>1885</v>
      </c>
      <c r="N943"/>
      <c r="O943" s="194"/>
      <c r="P943" s="159" t="s">
        <v>66</v>
      </c>
      <c r="Q943" s="192"/>
      <c r="R943" s="199" t="str">
        <f>IF(promesas[[#This Row],[Fecha de Pago]]="", "", TEXT(promesas[[#This Row],[Fecha de Pago]], "mmm"))</f>
        <v/>
      </c>
      <c r="S943" s="12" t="str">
        <f>IF(promesas[[#This Row],[Fecha  promesa de pago]]="", "", TEXT(promesas[[#This Row],[Fecha  promesa de pago]], "mmm"))</f>
        <v/>
      </c>
      <c r="T943" s="13" t="str">
        <f>IF(promesas[[#This Row],[Fecha de Pago]]="", "", TEXT(promesas[[#This Row],[Fecha de Pago]], "dd/mmm"))</f>
        <v/>
      </c>
      <c r="U943" s="13" t="str">
        <f>IF(promesas[[#This Row],[Fecha  promesa de pago]]="", "", TEXT(promesas[[#This Row],[Fecha  promesa de pago]], "dd/mmm"))</f>
        <v/>
      </c>
      <c r="V943" s="14" t="str">
        <f>IF(LEN(TRIM(promesas[[#This Row],[Fecha  promesa de pago]]))&gt;0,1,"")</f>
        <v/>
      </c>
      <c r="W943" s="14" t="str">
        <f>IF(LEN(TRIM(promesas[[#This Row],[Fecha de Pago]]))&gt;0,1,"")</f>
        <v/>
      </c>
    </row>
    <row r="944" spans="1:23" ht="15.75" customHeight="1" x14ac:dyDescent="0.25">
      <c r="A944" s="11" t="str">
        <f>TEXT(promesas[[#This Row],[Marca temporal]],"dd/mmm")</f>
        <v>20/may</v>
      </c>
      <c r="B944" s="189">
        <v>46162.631970937495</v>
      </c>
      <c r="C944" s="190" t="s">
        <v>1897</v>
      </c>
      <c r="D944" s="190">
        <v>68342815</v>
      </c>
      <c r="E944" s="191">
        <v>365012970000</v>
      </c>
      <c r="F944" s="190" t="s">
        <v>5479</v>
      </c>
      <c r="G944" s="190" t="s">
        <v>1886</v>
      </c>
      <c r="H944" s="192" t="s">
        <v>1883</v>
      </c>
      <c r="I944" s="193" t="s">
        <v>1893</v>
      </c>
      <c r="J944" s="198"/>
      <c r="K944"/>
      <c r="L944" s="194"/>
      <c r="M944" s="159" t="s">
        <v>1885</v>
      </c>
      <c r="N944"/>
      <c r="O944" s="194"/>
      <c r="P944" t="s">
        <v>261</v>
      </c>
      <c r="Q944" s="192"/>
      <c r="R944" s="199" t="str">
        <f>IF(promesas[[#This Row],[Fecha de Pago]]="", "", TEXT(promesas[[#This Row],[Fecha de Pago]], "mmm"))</f>
        <v/>
      </c>
      <c r="S944" s="12" t="str">
        <f>IF(promesas[[#This Row],[Fecha  promesa de pago]]="", "", TEXT(promesas[[#This Row],[Fecha  promesa de pago]], "mmm"))</f>
        <v/>
      </c>
      <c r="T944" s="13" t="str">
        <f>IF(promesas[[#This Row],[Fecha de Pago]]="", "", TEXT(promesas[[#This Row],[Fecha de Pago]], "dd/mmm"))</f>
        <v/>
      </c>
      <c r="U944" s="13" t="str">
        <f>IF(promesas[[#This Row],[Fecha  promesa de pago]]="", "", TEXT(promesas[[#This Row],[Fecha  promesa de pago]], "dd/mmm"))</f>
        <v/>
      </c>
      <c r="V944" s="14" t="str">
        <f>IF(LEN(TRIM(promesas[[#This Row],[Fecha  promesa de pago]]))&gt;0,1,"")</f>
        <v/>
      </c>
      <c r="W944" s="14" t="str">
        <f>IF(LEN(TRIM(promesas[[#This Row],[Fecha de Pago]]))&gt;0,1,"")</f>
        <v/>
      </c>
    </row>
    <row r="945" spans="1:23" ht="15.75" customHeight="1" x14ac:dyDescent="0.25">
      <c r="A945" s="11" t="str">
        <f>TEXT(promesas[[#This Row],[Marca temporal]],"dd/mmm")</f>
        <v>20/may</v>
      </c>
      <c r="B945" s="189">
        <v>46162.635599490735</v>
      </c>
      <c r="C945" s="190" t="s">
        <v>1897</v>
      </c>
      <c r="D945" s="190">
        <v>68370299</v>
      </c>
      <c r="E945" s="191">
        <v>361055190000</v>
      </c>
      <c r="F945" s="190" t="s">
        <v>5487</v>
      </c>
      <c r="G945" s="190" t="s">
        <v>1886</v>
      </c>
      <c r="H945" s="192" t="s">
        <v>1883</v>
      </c>
      <c r="I945" s="193" t="s">
        <v>1887</v>
      </c>
      <c r="J945" s="198"/>
      <c r="K945"/>
      <c r="L945" s="194"/>
      <c r="M945" s="159" t="s">
        <v>1885</v>
      </c>
      <c r="N945"/>
      <c r="O945" s="194"/>
      <c r="P945" s="159" t="s">
        <v>66</v>
      </c>
      <c r="Q945" s="192"/>
      <c r="R945" s="199" t="str">
        <f>IF(promesas[[#This Row],[Fecha de Pago]]="", "", TEXT(promesas[[#This Row],[Fecha de Pago]], "mmm"))</f>
        <v/>
      </c>
      <c r="S945" s="12" t="str">
        <f>IF(promesas[[#This Row],[Fecha  promesa de pago]]="", "", TEXT(promesas[[#This Row],[Fecha  promesa de pago]], "mmm"))</f>
        <v/>
      </c>
      <c r="T945" s="13" t="str">
        <f>IF(promesas[[#This Row],[Fecha de Pago]]="", "", TEXT(promesas[[#This Row],[Fecha de Pago]], "dd/mmm"))</f>
        <v/>
      </c>
      <c r="U945" s="13" t="str">
        <f>IF(promesas[[#This Row],[Fecha  promesa de pago]]="", "", TEXT(promesas[[#This Row],[Fecha  promesa de pago]], "dd/mmm"))</f>
        <v/>
      </c>
      <c r="V945" s="14" t="str">
        <f>IF(LEN(TRIM(promesas[[#This Row],[Fecha  promesa de pago]]))&gt;0,1,"")</f>
        <v/>
      </c>
      <c r="W945" s="14" t="str">
        <f>IF(LEN(TRIM(promesas[[#This Row],[Fecha de Pago]]))&gt;0,1,"")</f>
        <v/>
      </c>
    </row>
    <row r="946" spans="1:23" ht="15.75" customHeight="1" x14ac:dyDescent="0.25">
      <c r="A946" s="11" t="str">
        <f>TEXT(promesas[[#This Row],[Marca temporal]],"dd/mmm")</f>
        <v>20/may</v>
      </c>
      <c r="B946" s="189">
        <v>46162.638328703702</v>
      </c>
      <c r="C946" s="190" t="s">
        <v>1897</v>
      </c>
      <c r="D946" s="190">
        <v>68470179</v>
      </c>
      <c r="E946" s="191">
        <v>368009960000</v>
      </c>
      <c r="F946" s="190" t="s">
        <v>5497</v>
      </c>
      <c r="G946" s="190" t="s">
        <v>1886</v>
      </c>
      <c r="H946" s="192" t="s">
        <v>1883</v>
      </c>
      <c r="I946" s="193" t="s">
        <v>1893</v>
      </c>
      <c r="J946" s="198"/>
      <c r="K946"/>
      <c r="L946" s="194"/>
      <c r="M946" s="159" t="s">
        <v>1885</v>
      </c>
      <c r="N946"/>
      <c r="O946" s="194"/>
      <c r="P946" t="s">
        <v>261</v>
      </c>
      <c r="Q946" s="192"/>
      <c r="R946" s="199" t="str">
        <f>IF(promesas[[#This Row],[Fecha de Pago]]="", "", TEXT(promesas[[#This Row],[Fecha de Pago]], "mmm"))</f>
        <v/>
      </c>
      <c r="S946" s="12" t="str">
        <f>IF(promesas[[#This Row],[Fecha  promesa de pago]]="", "", TEXT(promesas[[#This Row],[Fecha  promesa de pago]], "mmm"))</f>
        <v/>
      </c>
      <c r="T946" s="13" t="str">
        <f>IF(promesas[[#This Row],[Fecha de Pago]]="", "", TEXT(promesas[[#This Row],[Fecha de Pago]], "dd/mmm"))</f>
        <v/>
      </c>
      <c r="U946" s="13" t="str">
        <f>IF(promesas[[#This Row],[Fecha  promesa de pago]]="", "", TEXT(promesas[[#This Row],[Fecha  promesa de pago]], "dd/mmm"))</f>
        <v/>
      </c>
      <c r="V946" s="14" t="str">
        <f>IF(LEN(TRIM(promesas[[#This Row],[Fecha  promesa de pago]]))&gt;0,1,"")</f>
        <v/>
      </c>
      <c r="W946" s="14" t="str">
        <f>IF(LEN(TRIM(promesas[[#This Row],[Fecha de Pago]]))&gt;0,1,"")</f>
        <v/>
      </c>
    </row>
    <row r="947" spans="1:23" ht="15.75" customHeight="1" x14ac:dyDescent="0.25">
      <c r="A947" s="11" t="str">
        <f>TEXT(promesas[[#This Row],[Marca temporal]],"dd/mmm")</f>
        <v>20/may</v>
      </c>
      <c r="B947" s="189">
        <v>46162.640673240741</v>
      </c>
      <c r="C947" s="190" t="s">
        <v>1897</v>
      </c>
      <c r="D947" s="190">
        <v>68532816</v>
      </c>
      <c r="E947" s="191">
        <v>369021720000</v>
      </c>
      <c r="F947" s="190" t="s">
        <v>3935</v>
      </c>
      <c r="G947" s="190" t="s">
        <v>1886</v>
      </c>
      <c r="H947" s="192" t="s">
        <v>1883</v>
      </c>
      <c r="I947" s="193" t="s">
        <v>1892</v>
      </c>
      <c r="J947" s="198"/>
      <c r="K947"/>
      <c r="L947" s="194"/>
      <c r="M947" s="159" t="s">
        <v>1885</v>
      </c>
      <c r="N947"/>
      <c r="O947" s="194"/>
      <c r="P947" s="159" t="s">
        <v>66</v>
      </c>
      <c r="Q947" s="192"/>
      <c r="R947" s="199" t="str">
        <f>IF(promesas[[#This Row],[Fecha de Pago]]="", "", TEXT(promesas[[#This Row],[Fecha de Pago]], "mmm"))</f>
        <v/>
      </c>
      <c r="S947" s="12" t="str">
        <f>IF(promesas[[#This Row],[Fecha  promesa de pago]]="", "", TEXT(promesas[[#This Row],[Fecha  promesa de pago]], "mmm"))</f>
        <v/>
      </c>
      <c r="T947" s="13" t="str">
        <f>IF(promesas[[#This Row],[Fecha de Pago]]="", "", TEXT(promesas[[#This Row],[Fecha de Pago]], "dd/mmm"))</f>
        <v/>
      </c>
      <c r="U947" s="13" t="str">
        <f>IF(promesas[[#This Row],[Fecha  promesa de pago]]="", "", TEXT(promesas[[#This Row],[Fecha  promesa de pago]], "dd/mmm"))</f>
        <v/>
      </c>
      <c r="V947" s="14" t="str">
        <f>IF(LEN(TRIM(promesas[[#This Row],[Fecha  promesa de pago]]))&gt;0,1,"")</f>
        <v/>
      </c>
      <c r="W947" s="14" t="str">
        <f>IF(LEN(TRIM(promesas[[#This Row],[Fecha de Pago]]))&gt;0,1,"")</f>
        <v/>
      </c>
    </row>
    <row r="948" spans="1:23" ht="15.75" customHeight="1" x14ac:dyDescent="0.25">
      <c r="A948" s="11" t="str">
        <f>TEXT(promesas[[#This Row],[Marca temporal]],"dd/mmm")</f>
        <v>20/may</v>
      </c>
      <c r="B948" s="189">
        <v>46162.64205603009</v>
      </c>
      <c r="C948" s="190" t="s">
        <v>1897</v>
      </c>
      <c r="D948" s="190">
        <v>68587773</v>
      </c>
      <c r="E948" s="191">
        <v>362008530000</v>
      </c>
      <c r="F948" s="190" t="s">
        <v>77</v>
      </c>
      <c r="G948" s="190" t="s">
        <v>1886</v>
      </c>
      <c r="H948" s="192" t="s">
        <v>1883</v>
      </c>
      <c r="I948" s="193" t="s">
        <v>1892</v>
      </c>
      <c r="J948" s="198"/>
      <c r="K948"/>
      <c r="L948" s="194"/>
      <c r="M948" s="159" t="s">
        <v>1885</v>
      </c>
      <c r="N948"/>
      <c r="O948" s="194"/>
      <c r="P948" s="159" t="s">
        <v>66</v>
      </c>
      <c r="Q948" s="192"/>
      <c r="R948" s="199" t="str">
        <f>IF(promesas[[#This Row],[Fecha de Pago]]="", "", TEXT(promesas[[#This Row],[Fecha de Pago]], "mmm"))</f>
        <v/>
      </c>
      <c r="S948" s="12" t="str">
        <f>IF(promesas[[#This Row],[Fecha  promesa de pago]]="", "", TEXT(promesas[[#This Row],[Fecha  promesa de pago]], "mmm"))</f>
        <v/>
      </c>
      <c r="T948" s="13" t="str">
        <f>IF(promesas[[#This Row],[Fecha de Pago]]="", "", TEXT(promesas[[#This Row],[Fecha de Pago]], "dd/mmm"))</f>
        <v/>
      </c>
      <c r="U948" s="13" t="str">
        <f>IF(promesas[[#This Row],[Fecha  promesa de pago]]="", "", TEXT(promesas[[#This Row],[Fecha  promesa de pago]], "dd/mmm"))</f>
        <v/>
      </c>
      <c r="V948" s="14" t="str">
        <f>IF(LEN(TRIM(promesas[[#This Row],[Fecha  promesa de pago]]))&gt;0,1,"")</f>
        <v/>
      </c>
      <c r="W948" s="14" t="str">
        <f>IF(LEN(TRIM(promesas[[#This Row],[Fecha de Pago]]))&gt;0,1,"")</f>
        <v/>
      </c>
    </row>
    <row r="949" spans="1:23" ht="15.75" customHeight="1" x14ac:dyDescent="0.25">
      <c r="A949" s="11" t="str">
        <f>TEXT(promesas[[#This Row],[Marca temporal]],"dd/mmm")</f>
        <v>20/may</v>
      </c>
      <c r="B949" s="189">
        <v>46162.646791527775</v>
      </c>
      <c r="C949" s="190" t="s">
        <v>1897</v>
      </c>
      <c r="D949" s="190">
        <v>68603659</v>
      </c>
      <c r="E949" s="191">
        <v>369034530000</v>
      </c>
      <c r="F949" s="190" t="s">
        <v>4059</v>
      </c>
      <c r="G949" s="190" t="s">
        <v>1886</v>
      </c>
      <c r="H949" s="192" t="s">
        <v>1883</v>
      </c>
      <c r="I949" s="193" t="s">
        <v>1893</v>
      </c>
      <c r="J949" s="198"/>
      <c r="K949"/>
      <c r="L949" s="194"/>
      <c r="M949" s="159" t="s">
        <v>1885</v>
      </c>
      <c r="N949"/>
      <c r="O949" s="194"/>
      <c r="P949" s="159" t="s">
        <v>66</v>
      </c>
      <c r="Q949" s="192"/>
      <c r="R949" s="199" t="str">
        <f>IF(promesas[[#This Row],[Fecha de Pago]]="", "", TEXT(promesas[[#This Row],[Fecha de Pago]], "mmm"))</f>
        <v/>
      </c>
      <c r="S949" s="12" t="str">
        <f>IF(promesas[[#This Row],[Fecha  promesa de pago]]="", "", TEXT(promesas[[#This Row],[Fecha  promesa de pago]], "mmm"))</f>
        <v/>
      </c>
      <c r="T949" s="13" t="str">
        <f>IF(promesas[[#This Row],[Fecha de Pago]]="", "", TEXT(promesas[[#This Row],[Fecha de Pago]], "dd/mmm"))</f>
        <v/>
      </c>
      <c r="U949" s="13" t="str">
        <f>IF(promesas[[#This Row],[Fecha  promesa de pago]]="", "", TEXT(promesas[[#This Row],[Fecha  promesa de pago]], "dd/mmm"))</f>
        <v/>
      </c>
      <c r="V949" s="14" t="str">
        <f>IF(LEN(TRIM(promesas[[#This Row],[Fecha  promesa de pago]]))&gt;0,1,"")</f>
        <v/>
      </c>
      <c r="W949" s="14" t="str">
        <f>IF(LEN(TRIM(promesas[[#This Row],[Fecha de Pago]]))&gt;0,1,"")</f>
        <v/>
      </c>
    </row>
    <row r="950" spans="1:23" ht="15.75" customHeight="1" x14ac:dyDescent="0.25">
      <c r="A950" s="11" t="str">
        <f>TEXT(promesas[[#This Row],[Marca temporal]],"dd/mmm")</f>
        <v>20/may</v>
      </c>
      <c r="B950" s="189">
        <v>46162.648800555558</v>
      </c>
      <c r="C950" s="190" t="s">
        <v>1897</v>
      </c>
      <c r="D950" s="190">
        <v>68647408</v>
      </c>
      <c r="E950" s="191">
        <v>361035160000</v>
      </c>
      <c r="F950" s="190" t="s">
        <v>4041</v>
      </c>
      <c r="G950" s="190" t="s">
        <v>1886</v>
      </c>
      <c r="H950" s="192" t="s">
        <v>1883</v>
      </c>
      <c r="I950" s="193" t="s">
        <v>1892</v>
      </c>
      <c r="J950" s="198"/>
      <c r="K950"/>
      <c r="L950" s="194"/>
      <c r="M950" s="159" t="s">
        <v>1885</v>
      </c>
      <c r="N950"/>
      <c r="O950" s="194"/>
      <c r="P950" s="159" t="s">
        <v>66</v>
      </c>
      <c r="Q950" s="192"/>
      <c r="R950" s="199" t="str">
        <f>IF(promesas[[#This Row],[Fecha de Pago]]="", "", TEXT(promesas[[#This Row],[Fecha de Pago]], "mmm"))</f>
        <v/>
      </c>
      <c r="S950" s="12" t="str">
        <f>IF(promesas[[#This Row],[Fecha  promesa de pago]]="", "", TEXT(promesas[[#This Row],[Fecha  promesa de pago]], "mmm"))</f>
        <v/>
      </c>
      <c r="T950" s="13" t="str">
        <f>IF(promesas[[#This Row],[Fecha de Pago]]="", "", TEXT(promesas[[#This Row],[Fecha de Pago]], "dd/mmm"))</f>
        <v/>
      </c>
      <c r="U950" s="13" t="str">
        <f>IF(promesas[[#This Row],[Fecha  promesa de pago]]="", "", TEXT(promesas[[#This Row],[Fecha  promesa de pago]], "dd/mmm"))</f>
        <v/>
      </c>
      <c r="V950" s="14" t="str">
        <f>IF(LEN(TRIM(promesas[[#This Row],[Fecha  promesa de pago]]))&gt;0,1,"")</f>
        <v/>
      </c>
      <c r="W950" s="14" t="str">
        <f>IF(LEN(TRIM(promesas[[#This Row],[Fecha de Pago]]))&gt;0,1,"")</f>
        <v/>
      </c>
    </row>
    <row r="951" spans="1:23" ht="15.75" customHeight="1" x14ac:dyDescent="0.25">
      <c r="A951" s="11" t="str">
        <f>TEXT(promesas[[#This Row],[Marca temporal]],"dd/mmm")</f>
        <v>20/may</v>
      </c>
      <c r="B951" s="189">
        <v>46162.650871655089</v>
      </c>
      <c r="C951" s="190" t="s">
        <v>1897</v>
      </c>
      <c r="D951" s="190">
        <v>68745282</v>
      </c>
      <c r="E951" s="191">
        <v>368009910000</v>
      </c>
      <c r="F951" s="190" t="s">
        <v>5524</v>
      </c>
      <c r="G951" s="190" t="s">
        <v>1886</v>
      </c>
      <c r="H951" s="192" t="s">
        <v>1883</v>
      </c>
      <c r="I951" s="193" t="s">
        <v>1894</v>
      </c>
      <c r="J951" s="198"/>
      <c r="K951"/>
      <c r="L951" s="194"/>
      <c r="M951" s="159" t="s">
        <v>1885</v>
      </c>
      <c r="N951"/>
      <c r="O951" s="194"/>
      <c r="P951" t="s">
        <v>261</v>
      </c>
      <c r="Q951" s="192"/>
      <c r="R951" s="199" t="str">
        <f>IF(promesas[[#This Row],[Fecha de Pago]]="", "", TEXT(promesas[[#This Row],[Fecha de Pago]], "mmm"))</f>
        <v/>
      </c>
      <c r="S951" s="12" t="str">
        <f>IF(promesas[[#This Row],[Fecha  promesa de pago]]="", "", TEXT(promesas[[#This Row],[Fecha  promesa de pago]], "mmm"))</f>
        <v/>
      </c>
      <c r="T951" s="13" t="str">
        <f>IF(promesas[[#This Row],[Fecha de Pago]]="", "", TEXT(promesas[[#This Row],[Fecha de Pago]], "dd/mmm"))</f>
        <v/>
      </c>
      <c r="U951" s="13" t="str">
        <f>IF(promesas[[#This Row],[Fecha  promesa de pago]]="", "", TEXT(promesas[[#This Row],[Fecha  promesa de pago]], "dd/mmm"))</f>
        <v/>
      </c>
      <c r="V951" s="14" t="str">
        <f>IF(LEN(TRIM(promesas[[#This Row],[Fecha  promesa de pago]]))&gt;0,1,"")</f>
        <v/>
      </c>
      <c r="W951" s="14" t="str">
        <f>IF(LEN(TRIM(promesas[[#This Row],[Fecha de Pago]]))&gt;0,1,"")</f>
        <v/>
      </c>
    </row>
    <row r="952" spans="1:23" ht="15.75" customHeight="1" x14ac:dyDescent="0.25">
      <c r="A952" s="11" t="str">
        <f>TEXT(promesas[[#This Row],[Marca temporal]],"dd/mmm")</f>
        <v>20/may</v>
      </c>
      <c r="B952" s="189">
        <v>46162.652742777776</v>
      </c>
      <c r="C952" s="190" t="s">
        <v>1897</v>
      </c>
      <c r="D952" s="190">
        <v>68831728</v>
      </c>
      <c r="E952" s="191">
        <v>364000640000</v>
      </c>
      <c r="F952" s="190" t="s">
        <v>5530</v>
      </c>
      <c r="G952" s="190" t="s">
        <v>1886</v>
      </c>
      <c r="H952" s="192" t="s">
        <v>1883</v>
      </c>
      <c r="I952" s="193" t="s">
        <v>1893</v>
      </c>
      <c r="J952" s="198"/>
      <c r="K952"/>
      <c r="L952" s="194"/>
      <c r="M952" s="159" t="s">
        <v>1885</v>
      </c>
      <c r="N952"/>
      <c r="O952" s="194"/>
      <c r="P952" t="s">
        <v>261</v>
      </c>
      <c r="Q952" s="192"/>
      <c r="R952" s="199" t="str">
        <f>IF(promesas[[#This Row],[Fecha de Pago]]="", "", TEXT(promesas[[#This Row],[Fecha de Pago]], "mmm"))</f>
        <v/>
      </c>
      <c r="S952" s="12" t="str">
        <f>IF(promesas[[#This Row],[Fecha  promesa de pago]]="", "", TEXT(promesas[[#This Row],[Fecha  promesa de pago]], "mmm"))</f>
        <v/>
      </c>
      <c r="T952" s="13" t="str">
        <f>IF(promesas[[#This Row],[Fecha de Pago]]="", "", TEXT(promesas[[#This Row],[Fecha de Pago]], "dd/mmm"))</f>
        <v/>
      </c>
      <c r="U952" s="13" t="str">
        <f>IF(promesas[[#This Row],[Fecha  promesa de pago]]="", "", TEXT(promesas[[#This Row],[Fecha  promesa de pago]], "dd/mmm"))</f>
        <v/>
      </c>
      <c r="V952" s="14" t="str">
        <f>IF(LEN(TRIM(promesas[[#This Row],[Fecha  promesa de pago]]))&gt;0,1,"")</f>
        <v/>
      </c>
      <c r="W952" s="14" t="str">
        <f>IF(LEN(TRIM(promesas[[#This Row],[Fecha de Pago]]))&gt;0,1,"")</f>
        <v/>
      </c>
    </row>
    <row r="953" spans="1:23" ht="15.75" customHeight="1" x14ac:dyDescent="0.25">
      <c r="A953" s="11" t="str">
        <f>TEXT(promesas[[#This Row],[Marca temporal]],"dd/mmm")</f>
        <v>20/may</v>
      </c>
      <c r="B953" s="189">
        <v>46162.654318865738</v>
      </c>
      <c r="C953" s="190" t="s">
        <v>1897</v>
      </c>
      <c r="D953" s="190">
        <v>68884359</v>
      </c>
      <c r="E953" s="191">
        <v>363029960000</v>
      </c>
      <c r="F953" s="190" t="s">
        <v>4599</v>
      </c>
      <c r="G953" s="190" t="s">
        <v>1886</v>
      </c>
      <c r="H953" s="192" t="s">
        <v>1883</v>
      </c>
      <c r="I953" s="193" t="s">
        <v>1892</v>
      </c>
      <c r="J953" s="198"/>
      <c r="K953"/>
      <c r="L953" s="194"/>
      <c r="M953" s="159" t="s">
        <v>1885</v>
      </c>
      <c r="N953"/>
      <c r="O953" s="194"/>
      <c r="P953" t="s">
        <v>261</v>
      </c>
      <c r="Q953" s="192"/>
      <c r="R953" s="199" t="str">
        <f>IF(promesas[[#This Row],[Fecha de Pago]]="", "", TEXT(promesas[[#This Row],[Fecha de Pago]], "mmm"))</f>
        <v/>
      </c>
      <c r="S953" s="12" t="str">
        <f>IF(promesas[[#This Row],[Fecha  promesa de pago]]="", "", TEXT(promesas[[#This Row],[Fecha  promesa de pago]], "mmm"))</f>
        <v/>
      </c>
      <c r="T953" s="13" t="str">
        <f>IF(promesas[[#This Row],[Fecha de Pago]]="", "", TEXT(promesas[[#This Row],[Fecha de Pago]], "dd/mmm"))</f>
        <v/>
      </c>
      <c r="U953" s="13" t="str">
        <f>IF(promesas[[#This Row],[Fecha  promesa de pago]]="", "", TEXT(promesas[[#This Row],[Fecha  promesa de pago]], "dd/mmm"))</f>
        <v/>
      </c>
      <c r="V953" s="14" t="str">
        <f>IF(LEN(TRIM(promesas[[#This Row],[Fecha  promesa de pago]]))&gt;0,1,"")</f>
        <v/>
      </c>
      <c r="W953" s="14" t="str">
        <f>IF(LEN(TRIM(promesas[[#This Row],[Fecha de Pago]]))&gt;0,1,"")</f>
        <v/>
      </c>
    </row>
    <row r="954" spans="1:23" ht="15.75" customHeight="1" x14ac:dyDescent="0.25">
      <c r="A954" s="11" t="str">
        <f>TEXT(promesas[[#This Row],[Marca temporal]],"dd/mmm")</f>
        <v>20/may</v>
      </c>
      <c r="B954" s="189">
        <v>46162.656293136577</v>
      </c>
      <c r="C954" s="190" t="s">
        <v>1897</v>
      </c>
      <c r="D954" s="190">
        <v>68906543</v>
      </c>
      <c r="E954" s="191">
        <v>369003370000</v>
      </c>
      <c r="F954" s="190" t="s">
        <v>198</v>
      </c>
      <c r="G954" s="190" t="s">
        <v>1886</v>
      </c>
      <c r="H954" s="192" t="s">
        <v>1883</v>
      </c>
      <c r="I954" s="193" t="s">
        <v>1892</v>
      </c>
      <c r="J954" s="198"/>
      <c r="K954"/>
      <c r="L954" s="194"/>
      <c r="M954" s="159" t="s">
        <v>1885</v>
      </c>
      <c r="N954"/>
      <c r="O954" s="194"/>
      <c r="P954" s="159" t="s">
        <v>66</v>
      </c>
      <c r="Q954" s="192"/>
      <c r="R954" s="199" t="str">
        <f>IF(promesas[[#This Row],[Fecha de Pago]]="", "", TEXT(promesas[[#This Row],[Fecha de Pago]], "mmm"))</f>
        <v/>
      </c>
      <c r="S954" s="12" t="str">
        <f>IF(promesas[[#This Row],[Fecha  promesa de pago]]="", "", TEXT(promesas[[#This Row],[Fecha  promesa de pago]], "mmm"))</f>
        <v/>
      </c>
      <c r="T954" s="13" t="str">
        <f>IF(promesas[[#This Row],[Fecha de Pago]]="", "", TEXT(promesas[[#This Row],[Fecha de Pago]], "dd/mmm"))</f>
        <v/>
      </c>
      <c r="U954" s="13" t="str">
        <f>IF(promesas[[#This Row],[Fecha  promesa de pago]]="", "", TEXT(promesas[[#This Row],[Fecha  promesa de pago]], "dd/mmm"))</f>
        <v/>
      </c>
      <c r="V954" s="14" t="str">
        <f>IF(LEN(TRIM(promesas[[#This Row],[Fecha  promesa de pago]]))&gt;0,1,"")</f>
        <v/>
      </c>
      <c r="W954" s="14" t="str">
        <f>IF(LEN(TRIM(promesas[[#This Row],[Fecha de Pago]]))&gt;0,1,"")</f>
        <v/>
      </c>
    </row>
    <row r="955" spans="1:23" ht="15.75" customHeight="1" x14ac:dyDescent="0.25">
      <c r="A955" s="11" t="str">
        <f>TEXT(promesas[[#This Row],[Marca temporal]],"dd/mmm")</f>
        <v>20/may</v>
      </c>
      <c r="B955" s="189">
        <v>46162.657535659717</v>
      </c>
      <c r="C955" s="190" t="s">
        <v>1897</v>
      </c>
      <c r="D955" s="190">
        <v>68992032</v>
      </c>
      <c r="E955" s="191">
        <v>368049760000</v>
      </c>
      <c r="F955" s="190" t="s">
        <v>5550</v>
      </c>
      <c r="G955" s="190" t="s">
        <v>1886</v>
      </c>
      <c r="H955" s="192" t="s">
        <v>1883</v>
      </c>
      <c r="I955" s="193" t="s">
        <v>1892</v>
      </c>
      <c r="J955" s="198"/>
      <c r="K955"/>
      <c r="L955" s="194"/>
      <c r="M955" s="159" t="s">
        <v>1885</v>
      </c>
      <c r="N955"/>
      <c r="O955" s="194"/>
      <c r="P955" s="159" t="s">
        <v>66</v>
      </c>
      <c r="Q955" s="192"/>
      <c r="R955" s="199" t="str">
        <f>IF(promesas[[#This Row],[Fecha de Pago]]="", "", TEXT(promesas[[#This Row],[Fecha de Pago]], "mmm"))</f>
        <v/>
      </c>
      <c r="S955" s="12" t="str">
        <f>IF(promesas[[#This Row],[Fecha  promesa de pago]]="", "", TEXT(promesas[[#This Row],[Fecha  promesa de pago]], "mmm"))</f>
        <v/>
      </c>
      <c r="T955" s="13" t="str">
        <f>IF(promesas[[#This Row],[Fecha de Pago]]="", "", TEXT(promesas[[#This Row],[Fecha de Pago]], "dd/mmm"))</f>
        <v/>
      </c>
      <c r="U955" s="13" t="str">
        <f>IF(promesas[[#This Row],[Fecha  promesa de pago]]="", "", TEXT(promesas[[#This Row],[Fecha  promesa de pago]], "dd/mmm"))</f>
        <v/>
      </c>
      <c r="V955" s="14" t="str">
        <f>IF(LEN(TRIM(promesas[[#This Row],[Fecha  promesa de pago]]))&gt;0,1,"")</f>
        <v/>
      </c>
      <c r="W955" s="14" t="str">
        <f>IF(LEN(TRIM(promesas[[#This Row],[Fecha de Pago]]))&gt;0,1,"")</f>
        <v/>
      </c>
    </row>
    <row r="956" spans="1:23" ht="15.75" customHeight="1" x14ac:dyDescent="0.25">
      <c r="A956" s="11" t="str">
        <f>TEXT(promesas[[#This Row],[Marca temporal]],"dd/mmm")</f>
        <v>20/may</v>
      </c>
      <c r="B956" s="189">
        <v>46162.661855115744</v>
      </c>
      <c r="C956" s="190" t="s">
        <v>1897</v>
      </c>
      <c r="D956" s="190">
        <v>69082411</v>
      </c>
      <c r="E956" s="191">
        <v>363005990000</v>
      </c>
      <c r="F956" s="190">
        <v>104726581</v>
      </c>
      <c r="G956" s="190" t="s">
        <v>1886</v>
      </c>
      <c r="H956" s="192" t="s">
        <v>16</v>
      </c>
      <c r="I956" s="193" t="s">
        <v>1892</v>
      </c>
      <c r="J956" s="198"/>
      <c r="K956"/>
      <c r="L956" s="194"/>
      <c r="M956" s="159" t="s">
        <v>1885</v>
      </c>
      <c r="N956"/>
      <c r="O956" s="194"/>
      <c r="P956" s="159" t="s">
        <v>66</v>
      </c>
      <c r="Q956" s="192"/>
      <c r="R956" s="199" t="str">
        <f>IF(promesas[[#This Row],[Fecha de Pago]]="", "", TEXT(promesas[[#This Row],[Fecha de Pago]], "mmm"))</f>
        <v/>
      </c>
      <c r="S956" s="12" t="str">
        <f>IF(promesas[[#This Row],[Fecha  promesa de pago]]="", "", TEXT(promesas[[#This Row],[Fecha  promesa de pago]], "mmm"))</f>
        <v/>
      </c>
      <c r="T956" s="13" t="str">
        <f>IF(promesas[[#This Row],[Fecha de Pago]]="", "", TEXT(promesas[[#This Row],[Fecha de Pago]], "dd/mmm"))</f>
        <v/>
      </c>
      <c r="U956" s="13" t="str">
        <f>IF(promesas[[#This Row],[Fecha  promesa de pago]]="", "", TEXT(promesas[[#This Row],[Fecha  promesa de pago]], "dd/mmm"))</f>
        <v/>
      </c>
      <c r="V956" s="14" t="str">
        <f>IF(LEN(TRIM(promesas[[#This Row],[Fecha  promesa de pago]]))&gt;0,1,"")</f>
        <v/>
      </c>
      <c r="W956" s="14" t="str">
        <f>IF(LEN(TRIM(promesas[[#This Row],[Fecha de Pago]]))&gt;0,1,"")</f>
        <v/>
      </c>
    </row>
    <row r="957" spans="1:23" ht="15.75" customHeight="1" x14ac:dyDescent="0.25">
      <c r="A957" s="11" t="str">
        <f>TEXT(promesas[[#This Row],[Marca temporal]],"dd/mmm")</f>
        <v>20/may</v>
      </c>
      <c r="B957" s="189">
        <v>46162.663978009259</v>
      </c>
      <c r="C957" s="190" t="s">
        <v>1897</v>
      </c>
      <c r="D957" s="190">
        <v>69193984</v>
      </c>
      <c r="E957" s="191">
        <v>365066750000</v>
      </c>
      <c r="F957" s="190" t="s">
        <v>5578</v>
      </c>
      <c r="G957" s="190" t="s">
        <v>1886</v>
      </c>
      <c r="H957" s="192" t="s">
        <v>1883</v>
      </c>
      <c r="I957" s="193" t="s">
        <v>1893</v>
      </c>
      <c r="J957" s="198"/>
      <c r="K957"/>
      <c r="L957" s="194"/>
      <c r="M957" s="159" t="s">
        <v>1885</v>
      </c>
      <c r="N957"/>
      <c r="O957" s="194"/>
      <c r="P957" s="159" t="s">
        <v>66</v>
      </c>
      <c r="Q957" s="192"/>
      <c r="R957" s="199" t="str">
        <f>IF(promesas[[#This Row],[Fecha de Pago]]="", "", TEXT(promesas[[#This Row],[Fecha de Pago]], "mmm"))</f>
        <v/>
      </c>
      <c r="S957" s="12" t="str">
        <f>IF(promesas[[#This Row],[Fecha  promesa de pago]]="", "", TEXT(promesas[[#This Row],[Fecha  promesa de pago]], "mmm"))</f>
        <v/>
      </c>
      <c r="T957" s="13" t="str">
        <f>IF(promesas[[#This Row],[Fecha de Pago]]="", "", TEXT(promesas[[#This Row],[Fecha de Pago]], "dd/mmm"))</f>
        <v/>
      </c>
      <c r="U957" s="13" t="str">
        <f>IF(promesas[[#This Row],[Fecha  promesa de pago]]="", "", TEXT(promesas[[#This Row],[Fecha  promesa de pago]], "dd/mmm"))</f>
        <v/>
      </c>
      <c r="V957" s="14" t="str">
        <f>IF(LEN(TRIM(promesas[[#This Row],[Fecha  promesa de pago]]))&gt;0,1,"")</f>
        <v/>
      </c>
      <c r="W957" s="14" t="str">
        <f>IF(LEN(TRIM(promesas[[#This Row],[Fecha de Pago]]))&gt;0,1,"")</f>
        <v/>
      </c>
    </row>
    <row r="958" spans="1:23" ht="15.75" customHeight="1" x14ac:dyDescent="0.25">
      <c r="A958" s="11" t="str">
        <f>TEXT(promesas[[#This Row],[Marca temporal]],"dd/mmm")</f>
        <v>20/may</v>
      </c>
      <c r="B958" s="189">
        <v>46162.665810729166</v>
      </c>
      <c r="C958" s="190" t="s">
        <v>1897</v>
      </c>
      <c r="D958" s="190">
        <v>69233280</v>
      </c>
      <c r="E958" s="191">
        <v>357363010000</v>
      </c>
      <c r="F958" s="190" t="s">
        <v>1502</v>
      </c>
      <c r="G958" s="190" t="s">
        <v>1886</v>
      </c>
      <c r="H958" s="192" t="s">
        <v>1883</v>
      </c>
      <c r="I958" s="193" t="s">
        <v>1892</v>
      </c>
      <c r="J958" s="198"/>
      <c r="K958"/>
      <c r="L958" s="194"/>
      <c r="M958" s="159" t="s">
        <v>1885</v>
      </c>
      <c r="N958"/>
      <c r="O958" s="194"/>
      <c r="P958" s="159" t="s">
        <v>66</v>
      </c>
      <c r="Q958" s="192"/>
      <c r="R958" s="199" t="str">
        <f>IF(promesas[[#This Row],[Fecha de Pago]]="", "", TEXT(promesas[[#This Row],[Fecha de Pago]], "mmm"))</f>
        <v/>
      </c>
      <c r="S958" s="12" t="str">
        <f>IF(promesas[[#This Row],[Fecha  promesa de pago]]="", "", TEXT(promesas[[#This Row],[Fecha  promesa de pago]], "mmm"))</f>
        <v/>
      </c>
      <c r="T958" s="13" t="str">
        <f>IF(promesas[[#This Row],[Fecha de Pago]]="", "", TEXT(promesas[[#This Row],[Fecha de Pago]], "dd/mmm"))</f>
        <v/>
      </c>
      <c r="U958" s="13" t="str">
        <f>IF(promesas[[#This Row],[Fecha  promesa de pago]]="", "", TEXT(promesas[[#This Row],[Fecha  promesa de pago]], "dd/mmm"))</f>
        <v/>
      </c>
      <c r="V958" s="14" t="str">
        <f>IF(LEN(TRIM(promesas[[#This Row],[Fecha  promesa de pago]]))&gt;0,1,"")</f>
        <v/>
      </c>
      <c r="W958" s="14" t="str">
        <f>IF(LEN(TRIM(promesas[[#This Row],[Fecha de Pago]]))&gt;0,1,"")</f>
        <v/>
      </c>
    </row>
    <row r="959" spans="1:23" ht="15.75" customHeight="1" x14ac:dyDescent="0.25">
      <c r="A959" s="11" t="str">
        <f>TEXT(promesas[[#This Row],[Marca temporal]],"dd/mmm")</f>
        <v>20/may</v>
      </c>
      <c r="B959" s="189">
        <v>46162.66678269676</v>
      </c>
      <c r="C959" s="190" t="s">
        <v>1897</v>
      </c>
      <c r="D959" s="190">
        <v>69290466</v>
      </c>
      <c r="E959" s="191">
        <v>356368410000</v>
      </c>
      <c r="F959" s="190" t="s">
        <v>1434</v>
      </c>
      <c r="G959" s="190" t="s">
        <v>1886</v>
      </c>
      <c r="H959" s="192" t="s">
        <v>1883</v>
      </c>
      <c r="I959" s="193" t="s">
        <v>1892</v>
      </c>
      <c r="J959" s="198"/>
      <c r="K959"/>
      <c r="L959" s="194"/>
      <c r="M959" s="159" t="s">
        <v>1885</v>
      </c>
      <c r="N959"/>
      <c r="O959" s="194"/>
      <c r="P959" s="159" t="s">
        <v>66</v>
      </c>
      <c r="Q959" s="192"/>
      <c r="R959" s="199" t="str">
        <f>IF(promesas[[#This Row],[Fecha de Pago]]="", "", TEXT(promesas[[#This Row],[Fecha de Pago]], "mmm"))</f>
        <v/>
      </c>
      <c r="S959" s="12" t="str">
        <f>IF(promesas[[#This Row],[Fecha  promesa de pago]]="", "", TEXT(promesas[[#This Row],[Fecha  promesa de pago]], "mmm"))</f>
        <v/>
      </c>
      <c r="T959" s="13" t="str">
        <f>IF(promesas[[#This Row],[Fecha de Pago]]="", "", TEXT(promesas[[#This Row],[Fecha de Pago]], "dd/mmm"))</f>
        <v/>
      </c>
      <c r="U959" s="13" t="str">
        <f>IF(promesas[[#This Row],[Fecha  promesa de pago]]="", "", TEXT(promesas[[#This Row],[Fecha  promesa de pago]], "dd/mmm"))</f>
        <v/>
      </c>
      <c r="V959" s="14" t="str">
        <f>IF(LEN(TRIM(promesas[[#This Row],[Fecha  promesa de pago]]))&gt;0,1,"")</f>
        <v/>
      </c>
      <c r="W959" s="14" t="str">
        <f>IF(LEN(TRIM(promesas[[#This Row],[Fecha de Pago]]))&gt;0,1,"")</f>
        <v/>
      </c>
    </row>
    <row r="960" spans="1:23" ht="15.75" customHeight="1" x14ac:dyDescent="0.25">
      <c r="A960" s="11" t="str">
        <f>TEXT(promesas[[#This Row],[Marca temporal]],"dd/mmm")</f>
        <v>20/may</v>
      </c>
      <c r="B960" s="189">
        <v>46162.668275590273</v>
      </c>
      <c r="C960" s="190" t="s">
        <v>1897</v>
      </c>
      <c r="D960" s="190">
        <v>69401647</v>
      </c>
      <c r="E960" s="191">
        <v>212011570000</v>
      </c>
      <c r="F960" s="190" t="s">
        <v>4009</v>
      </c>
      <c r="G960" s="190" t="s">
        <v>1886</v>
      </c>
      <c r="H960" s="192" t="s">
        <v>16</v>
      </c>
      <c r="I960" s="193" t="s">
        <v>1892</v>
      </c>
      <c r="J960" s="198"/>
      <c r="K960"/>
      <c r="L960" s="194"/>
      <c r="M960" s="159" t="s">
        <v>1885</v>
      </c>
      <c r="N960"/>
      <c r="O960" s="194"/>
      <c r="P960" s="159" t="s">
        <v>66</v>
      </c>
      <c r="Q960" s="192"/>
      <c r="R960" s="199" t="str">
        <f>IF(promesas[[#This Row],[Fecha de Pago]]="", "", TEXT(promesas[[#This Row],[Fecha de Pago]], "mmm"))</f>
        <v/>
      </c>
      <c r="S960" s="12" t="str">
        <f>IF(promesas[[#This Row],[Fecha  promesa de pago]]="", "", TEXT(promesas[[#This Row],[Fecha  promesa de pago]], "mmm"))</f>
        <v/>
      </c>
      <c r="T960" s="13" t="str">
        <f>IF(promesas[[#This Row],[Fecha de Pago]]="", "", TEXT(promesas[[#This Row],[Fecha de Pago]], "dd/mmm"))</f>
        <v/>
      </c>
      <c r="U960" s="13" t="str">
        <f>IF(promesas[[#This Row],[Fecha  promesa de pago]]="", "", TEXT(promesas[[#This Row],[Fecha  promesa de pago]], "dd/mmm"))</f>
        <v/>
      </c>
      <c r="V960" s="14" t="str">
        <f>IF(LEN(TRIM(promesas[[#This Row],[Fecha  promesa de pago]]))&gt;0,1,"")</f>
        <v/>
      </c>
      <c r="W960" s="14" t="str">
        <f>IF(LEN(TRIM(promesas[[#This Row],[Fecha de Pago]]))&gt;0,1,"")</f>
        <v/>
      </c>
    </row>
    <row r="961" spans="1:23" ht="15.75" customHeight="1" x14ac:dyDescent="0.25">
      <c r="A961" s="11" t="str">
        <f>TEXT(promesas[[#This Row],[Marca temporal]],"dd/mmm")</f>
        <v>20/may</v>
      </c>
      <c r="B961" s="189">
        <v>46162.670944537036</v>
      </c>
      <c r="C961" s="190" t="s">
        <v>1897</v>
      </c>
      <c r="D961" s="190">
        <v>69465378</v>
      </c>
      <c r="E961" s="191">
        <v>358371560000</v>
      </c>
      <c r="F961" s="190" t="s">
        <v>1398</v>
      </c>
      <c r="G961" s="190" t="s">
        <v>1886</v>
      </c>
      <c r="H961" s="192" t="s">
        <v>1883</v>
      </c>
      <c r="I961" s="193" t="s">
        <v>1892</v>
      </c>
      <c r="J961" s="198"/>
      <c r="K961"/>
      <c r="L961" s="194"/>
      <c r="M961" s="159" t="s">
        <v>1885</v>
      </c>
      <c r="N961"/>
      <c r="O961" s="194"/>
      <c r="P961" s="159" t="s">
        <v>66</v>
      </c>
      <c r="Q961" s="192"/>
      <c r="R961" s="199" t="str">
        <f>IF(promesas[[#This Row],[Fecha de Pago]]="", "", TEXT(promesas[[#This Row],[Fecha de Pago]], "mmm"))</f>
        <v/>
      </c>
      <c r="S961" s="12" t="str">
        <f>IF(promesas[[#This Row],[Fecha  promesa de pago]]="", "", TEXT(promesas[[#This Row],[Fecha  promesa de pago]], "mmm"))</f>
        <v/>
      </c>
      <c r="T961" s="13" t="str">
        <f>IF(promesas[[#This Row],[Fecha de Pago]]="", "", TEXT(promesas[[#This Row],[Fecha de Pago]], "dd/mmm"))</f>
        <v/>
      </c>
      <c r="U961" s="13" t="str">
        <f>IF(promesas[[#This Row],[Fecha  promesa de pago]]="", "", TEXT(promesas[[#This Row],[Fecha  promesa de pago]], "dd/mmm"))</f>
        <v/>
      </c>
      <c r="V961" s="14" t="str">
        <f>IF(LEN(TRIM(promesas[[#This Row],[Fecha  promesa de pago]]))&gt;0,1,"")</f>
        <v/>
      </c>
      <c r="W961" s="14" t="str">
        <f>IF(LEN(TRIM(promesas[[#This Row],[Fecha de Pago]]))&gt;0,1,"")</f>
        <v/>
      </c>
    </row>
    <row r="962" spans="1:23" ht="15.75" customHeight="1" x14ac:dyDescent="0.25">
      <c r="A962" s="11" t="str">
        <f>TEXT(promesas[[#This Row],[Marca temporal]],"dd/mmm")</f>
        <v>20/may</v>
      </c>
      <c r="B962" s="189">
        <v>46162.674060069447</v>
      </c>
      <c r="C962" s="190" t="s">
        <v>1897</v>
      </c>
      <c r="D962" s="190">
        <v>69523300</v>
      </c>
      <c r="E962" s="191">
        <v>363058180000</v>
      </c>
      <c r="F962" s="190" t="s">
        <v>5613</v>
      </c>
      <c r="G962" s="190" t="s">
        <v>1886</v>
      </c>
      <c r="H962" s="192" t="s">
        <v>1883</v>
      </c>
      <c r="I962" s="193" t="s">
        <v>1887</v>
      </c>
      <c r="J962" s="198"/>
      <c r="K962"/>
      <c r="L962" s="194"/>
      <c r="M962" s="159" t="s">
        <v>1885</v>
      </c>
      <c r="N962"/>
      <c r="O962" s="194"/>
      <c r="P962" s="159" t="s">
        <v>66</v>
      </c>
      <c r="Q962" s="192"/>
      <c r="R962" s="199" t="str">
        <f>IF(promesas[[#This Row],[Fecha de Pago]]="", "", TEXT(promesas[[#This Row],[Fecha de Pago]], "mmm"))</f>
        <v/>
      </c>
      <c r="S962" s="12" t="str">
        <f>IF(promesas[[#This Row],[Fecha  promesa de pago]]="", "", TEXT(promesas[[#This Row],[Fecha  promesa de pago]], "mmm"))</f>
        <v/>
      </c>
      <c r="T962" s="13" t="str">
        <f>IF(promesas[[#This Row],[Fecha de Pago]]="", "", TEXT(promesas[[#This Row],[Fecha de Pago]], "dd/mmm"))</f>
        <v/>
      </c>
      <c r="U962" s="13" t="str">
        <f>IF(promesas[[#This Row],[Fecha  promesa de pago]]="", "", TEXT(promesas[[#This Row],[Fecha  promesa de pago]], "dd/mmm"))</f>
        <v/>
      </c>
      <c r="V962" s="14" t="str">
        <f>IF(LEN(TRIM(promesas[[#This Row],[Fecha  promesa de pago]]))&gt;0,1,"")</f>
        <v/>
      </c>
      <c r="W962" s="14" t="str">
        <f>IF(LEN(TRIM(promesas[[#This Row],[Fecha de Pago]]))&gt;0,1,"")</f>
        <v/>
      </c>
    </row>
    <row r="963" spans="1:23" ht="15.75" customHeight="1" x14ac:dyDescent="0.25">
      <c r="A963" s="11" t="str">
        <f>TEXT(promesas[[#This Row],[Marca temporal]],"dd/mmm")</f>
        <v>20/may</v>
      </c>
      <c r="B963" s="189">
        <v>46162.681433113423</v>
      </c>
      <c r="C963" s="190" t="s">
        <v>1897</v>
      </c>
      <c r="D963" s="190">
        <v>69621867</v>
      </c>
      <c r="E963" s="191">
        <v>368040430000</v>
      </c>
      <c r="F963" s="190" t="s">
        <v>4086</v>
      </c>
      <c r="G963" s="190" t="s">
        <v>1886</v>
      </c>
      <c r="H963" s="192" t="s">
        <v>1883</v>
      </c>
      <c r="I963" s="193" t="s">
        <v>1887</v>
      </c>
      <c r="J963" s="198"/>
      <c r="K963"/>
      <c r="L963" s="194"/>
      <c r="M963" s="159" t="s">
        <v>1885</v>
      </c>
      <c r="N963"/>
      <c r="O963" s="194"/>
      <c r="P963" s="159" t="s">
        <v>66</v>
      </c>
      <c r="Q963" s="192"/>
      <c r="R963" s="199" t="str">
        <f>IF(promesas[[#This Row],[Fecha de Pago]]="", "", TEXT(promesas[[#This Row],[Fecha de Pago]], "mmm"))</f>
        <v/>
      </c>
      <c r="S963" s="12" t="str">
        <f>IF(promesas[[#This Row],[Fecha  promesa de pago]]="", "", TEXT(promesas[[#This Row],[Fecha  promesa de pago]], "mmm"))</f>
        <v/>
      </c>
      <c r="T963" s="13" t="str">
        <f>IF(promesas[[#This Row],[Fecha de Pago]]="", "", TEXT(promesas[[#This Row],[Fecha de Pago]], "dd/mmm"))</f>
        <v/>
      </c>
      <c r="U963" s="13" t="str">
        <f>IF(promesas[[#This Row],[Fecha  promesa de pago]]="", "", TEXT(promesas[[#This Row],[Fecha  promesa de pago]], "dd/mmm"))</f>
        <v/>
      </c>
      <c r="V963" s="14" t="str">
        <f>IF(LEN(TRIM(promesas[[#This Row],[Fecha  promesa de pago]]))&gt;0,1,"")</f>
        <v/>
      </c>
      <c r="W963" s="14" t="str">
        <f>IF(LEN(TRIM(promesas[[#This Row],[Fecha de Pago]]))&gt;0,1,"")</f>
        <v/>
      </c>
    </row>
    <row r="964" spans="1:23" ht="15.75" customHeight="1" x14ac:dyDescent="0.25">
      <c r="A964" s="11" t="str">
        <f>TEXT(promesas[[#This Row],[Marca temporal]],"dd/mmm")</f>
        <v>20/may</v>
      </c>
      <c r="B964" s="189">
        <v>46162.682379467587</v>
      </c>
      <c r="C964" s="190" t="s">
        <v>1897</v>
      </c>
      <c r="D964" s="190">
        <v>69695648</v>
      </c>
      <c r="E964" s="191">
        <v>358373240000</v>
      </c>
      <c r="F964" s="190" t="s">
        <v>1364</v>
      </c>
      <c r="G964" s="190" t="s">
        <v>1886</v>
      </c>
      <c r="H964" s="192" t="s">
        <v>1883</v>
      </c>
      <c r="I964" s="193" t="s">
        <v>1892</v>
      </c>
      <c r="J964" s="198"/>
      <c r="K964"/>
      <c r="L964" s="194"/>
      <c r="M964" s="159" t="s">
        <v>1885</v>
      </c>
      <c r="N964"/>
      <c r="O964" s="194"/>
      <c r="P964" s="159" t="s">
        <v>66</v>
      </c>
      <c r="Q964" s="192"/>
      <c r="R964" s="199" t="str">
        <f>IF(promesas[[#This Row],[Fecha de Pago]]="", "", TEXT(promesas[[#This Row],[Fecha de Pago]], "mmm"))</f>
        <v/>
      </c>
      <c r="S964" s="12" t="str">
        <f>IF(promesas[[#This Row],[Fecha  promesa de pago]]="", "", TEXT(promesas[[#This Row],[Fecha  promesa de pago]], "mmm"))</f>
        <v/>
      </c>
      <c r="T964" s="13" t="str">
        <f>IF(promesas[[#This Row],[Fecha de Pago]]="", "", TEXT(promesas[[#This Row],[Fecha de Pago]], "dd/mmm"))</f>
        <v/>
      </c>
      <c r="U964" s="13" t="str">
        <f>IF(promesas[[#This Row],[Fecha  promesa de pago]]="", "", TEXT(promesas[[#This Row],[Fecha  promesa de pago]], "dd/mmm"))</f>
        <v/>
      </c>
      <c r="V964" s="14" t="str">
        <f>IF(LEN(TRIM(promesas[[#This Row],[Fecha  promesa de pago]]))&gt;0,1,"")</f>
        <v/>
      </c>
      <c r="W964" s="14" t="str">
        <f>IF(LEN(TRIM(promesas[[#This Row],[Fecha de Pago]]))&gt;0,1,"")</f>
        <v/>
      </c>
    </row>
    <row r="965" spans="1:23" ht="15.75" customHeight="1" x14ac:dyDescent="0.25">
      <c r="A965" s="11" t="str">
        <f>TEXT(promesas[[#This Row],[Marca temporal]],"dd/mmm")</f>
        <v>20/may</v>
      </c>
      <c r="B965" s="189">
        <v>46162.684331064811</v>
      </c>
      <c r="C965" s="190" t="s">
        <v>1897</v>
      </c>
      <c r="D965" s="190">
        <v>69787829</v>
      </c>
      <c r="E965" s="191">
        <v>368006930000</v>
      </c>
      <c r="F965" s="190" t="s">
        <v>5640</v>
      </c>
      <c r="G965" s="190" t="s">
        <v>1886</v>
      </c>
      <c r="H965" s="192" t="s">
        <v>1883</v>
      </c>
      <c r="I965" s="193" t="s">
        <v>1887</v>
      </c>
      <c r="J965" s="198"/>
      <c r="K965"/>
      <c r="L965" s="194"/>
      <c r="M965" s="159" t="s">
        <v>1885</v>
      </c>
      <c r="N965"/>
      <c r="O965" s="194"/>
      <c r="P965" t="s">
        <v>261</v>
      </c>
      <c r="Q965" s="192"/>
      <c r="R965" s="199" t="str">
        <f>IF(promesas[[#This Row],[Fecha de Pago]]="", "", TEXT(promesas[[#This Row],[Fecha de Pago]], "mmm"))</f>
        <v/>
      </c>
      <c r="S965" s="12" t="str">
        <f>IF(promesas[[#This Row],[Fecha  promesa de pago]]="", "", TEXT(promesas[[#This Row],[Fecha  promesa de pago]], "mmm"))</f>
        <v/>
      </c>
      <c r="T965" s="13" t="str">
        <f>IF(promesas[[#This Row],[Fecha de Pago]]="", "", TEXT(promesas[[#This Row],[Fecha de Pago]], "dd/mmm"))</f>
        <v/>
      </c>
      <c r="U965" s="13" t="str">
        <f>IF(promesas[[#This Row],[Fecha  promesa de pago]]="", "", TEXT(promesas[[#This Row],[Fecha  promesa de pago]], "dd/mmm"))</f>
        <v/>
      </c>
      <c r="V965" s="14" t="str">
        <f>IF(LEN(TRIM(promesas[[#This Row],[Fecha  promesa de pago]]))&gt;0,1,"")</f>
        <v/>
      </c>
      <c r="W965" s="14" t="str">
        <f>IF(LEN(TRIM(promesas[[#This Row],[Fecha de Pago]]))&gt;0,1,"")</f>
        <v/>
      </c>
    </row>
    <row r="966" spans="1:23" ht="15.75" customHeight="1" x14ac:dyDescent="0.25">
      <c r="A966" s="11" t="str">
        <f>TEXT(promesas[[#This Row],[Marca temporal]],"dd/mmm")</f>
        <v>20/may</v>
      </c>
      <c r="B966" s="189">
        <v>46162.687574131945</v>
      </c>
      <c r="C966" s="190" t="s">
        <v>1897</v>
      </c>
      <c r="D966" s="190">
        <v>69860064</v>
      </c>
      <c r="E966" s="191">
        <v>353342080000</v>
      </c>
      <c r="F966" s="190" t="s">
        <v>1510</v>
      </c>
      <c r="G966" s="190" t="s">
        <v>1886</v>
      </c>
      <c r="H966" s="192" t="s">
        <v>1883</v>
      </c>
      <c r="I966" s="193" t="s">
        <v>1892</v>
      </c>
      <c r="J966" s="198"/>
      <c r="K966"/>
      <c r="L966" s="194"/>
      <c r="M966" s="159" t="s">
        <v>1885</v>
      </c>
      <c r="N966"/>
      <c r="O966" s="194"/>
      <c r="P966" s="159" t="s">
        <v>66</v>
      </c>
      <c r="Q966" s="192"/>
      <c r="R966" s="199" t="str">
        <f>IF(promesas[[#This Row],[Fecha de Pago]]="", "", TEXT(promesas[[#This Row],[Fecha de Pago]], "mmm"))</f>
        <v/>
      </c>
      <c r="S966" s="12" t="str">
        <f>IF(promesas[[#This Row],[Fecha  promesa de pago]]="", "", TEXT(promesas[[#This Row],[Fecha  promesa de pago]], "mmm"))</f>
        <v/>
      </c>
      <c r="T966" s="13" t="str">
        <f>IF(promesas[[#This Row],[Fecha de Pago]]="", "", TEXT(promesas[[#This Row],[Fecha de Pago]], "dd/mmm"))</f>
        <v/>
      </c>
      <c r="U966" s="13" t="str">
        <f>IF(promesas[[#This Row],[Fecha  promesa de pago]]="", "", TEXT(promesas[[#This Row],[Fecha  promesa de pago]], "dd/mmm"))</f>
        <v/>
      </c>
      <c r="V966" s="14" t="str">
        <f>IF(LEN(TRIM(promesas[[#This Row],[Fecha  promesa de pago]]))&gt;0,1,"")</f>
        <v/>
      </c>
      <c r="W966" s="14" t="str">
        <f>IF(LEN(TRIM(promesas[[#This Row],[Fecha de Pago]]))&gt;0,1,"")</f>
        <v/>
      </c>
    </row>
    <row r="967" spans="1:23" ht="15.75" customHeight="1" x14ac:dyDescent="0.25">
      <c r="A967" s="11" t="str">
        <f>TEXT(promesas[[#This Row],[Marca temporal]],"dd/mmm")</f>
        <v>20/may</v>
      </c>
      <c r="B967" s="189">
        <v>46162.688430069444</v>
      </c>
      <c r="C967" s="190" t="s">
        <v>1897</v>
      </c>
      <c r="D967" s="190">
        <v>69997245</v>
      </c>
      <c r="E967" s="191">
        <v>358357750000</v>
      </c>
      <c r="F967" s="190" t="s">
        <v>1553</v>
      </c>
      <c r="G967" s="190" t="s">
        <v>1886</v>
      </c>
      <c r="H967" s="192" t="s">
        <v>1883</v>
      </c>
      <c r="I967" s="193" t="s">
        <v>1892</v>
      </c>
      <c r="J967" s="198"/>
      <c r="K967"/>
      <c r="L967" s="194"/>
      <c r="M967" s="159" t="s">
        <v>1885</v>
      </c>
      <c r="N967"/>
      <c r="O967" s="194"/>
      <c r="P967" s="159" t="s">
        <v>66</v>
      </c>
      <c r="Q967" s="192"/>
      <c r="R967" s="199" t="str">
        <f>IF(promesas[[#This Row],[Fecha de Pago]]="", "", TEXT(promesas[[#This Row],[Fecha de Pago]], "mmm"))</f>
        <v/>
      </c>
      <c r="S967" s="12" t="str">
        <f>IF(promesas[[#This Row],[Fecha  promesa de pago]]="", "", TEXT(promesas[[#This Row],[Fecha  promesa de pago]], "mmm"))</f>
        <v/>
      </c>
      <c r="T967" s="13" t="str">
        <f>IF(promesas[[#This Row],[Fecha de Pago]]="", "", TEXT(promesas[[#This Row],[Fecha de Pago]], "dd/mmm"))</f>
        <v/>
      </c>
      <c r="U967" s="13" t="str">
        <f>IF(promesas[[#This Row],[Fecha  promesa de pago]]="", "", TEXT(promesas[[#This Row],[Fecha  promesa de pago]], "dd/mmm"))</f>
        <v/>
      </c>
      <c r="V967" s="14" t="str">
        <f>IF(LEN(TRIM(promesas[[#This Row],[Fecha  promesa de pago]]))&gt;0,1,"")</f>
        <v/>
      </c>
      <c r="W967" s="14" t="str">
        <f>IF(LEN(TRIM(promesas[[#This Row],[Fecha de Pago]]))&gt;0,1,"")</f>
        <v/>
      </c>
    </row>
    <row r="968" spans="1:23" ht="15.75" customHeight="1" x14ac:dyDescent="0.25">
      <c r="A968" s="11" t="str">
        <f>TEXT(promesas[[#This Row],[Marca temporal]],"dd/mmm")</f>
        <v>20/may</v>
      </c>
      <c r="B968" s="189">
        <v>46162.692692500001</v>
      </c>
      <c r="C968" s="190" t="s">
        <v>1897</v>
      </c>
      <c r="D968" s="190">
        <v>67255943</v>
      </c>
      <c r="E968" s="191">
        <v>357290680000</v>
      </c>
      <c r="F968" s="190" t="s">
        <v>3958</v>
      </c>
      <c r="G968" s="190" t="s">
        <v>1886</v>
      </c>
      <c r="H968" s="192" t="s">
        <v>1883</v>
      </c>
      <c r="I968" s="193" t="s">
        <v>1892</v>
      </c>
      <c r="J968" s="198"/>
      <c r="K968"/>
      <c r="L968" s="194"/>
      <c r="M968" s="159" t="s">
        <v>1885</v>
      </c>
      <c r="N968"/>
      <c r="O968" s="194"/>
      <c r="P968" s="159" t="s">
        <v>66</v>
      </c>
      <c r="Q968" s="192"/>
      <c r="R968" s="199" t="str">
        <f>IF(promesas[[#This Row],[Fecha de Pago]]="", "", TEXT(promesas[[#This Row],[Fecha de Pago]], "mmm"))</f>
        <v/>
      </c>
      <c r="S968" s="12" t="str">
        <f>IF(promesas[[#This Row],[Fecha  promesa de pago]]="", "", TEXT(promesas[[#This Row],[Fecha  promesa de pago]], "mmm"))</f>
        <v/>
      </c>
      <c r="T968" s="13" t="str">
        <f>IF(promesas[[#This Row],[Fecha de Pago]]="", "", TEXT(promesas[[#This Row],[Fecha de Pago]], "dd/mmm"))</f>
        <v/>
      </c>
      <c r="U968" s="13" t="str">
        <f>IF(promesas[[#This Row],[Fecha  promesa de pago]]="", "", TEXT(promesas[[#This Row],[Fecha  promesa de pago]], "dd/mmm"))</f>
        <v/>
      </c>
      <c r="V968" s="14" t="str">
        <f>IF(LEN(TRIM(promesas[[#This Row],[Fecha  promesa de pago]]))&gt;0,1,"")</f>
        <v/>
      </c>
      <c r="W968" s="14" t="str">
        <f>IF(LEN(TRIM(promesas[[#This Row],[Fecha de Pago]]))&gt;0,1,"")</f>
        <v/>
      </c>
    </row>
    <row r="969" spans="1:23" ht="15.75" customHeight="1" x14ac:dyDescent="0.25">
      <c r="A969" s="11" t="str">
        <f>TEXT(promesas[[#This Row],[Marca temporal]],"dd/mmm")</f>
        <v>20/may</v>
      </c>
      <c r="B969" s="189">
        <v>46162.694036574074</v>
      </c>
      <c r="C969" s="190" t="s">
        <v>1897</v>
      </c>
      <c r="D969" s="190">
        <v>68010458</v>
      </c>
      <c r="E969" s="191">
        <v>363053080000</v>
      </c>
      <c r="F969" s="190" t="s">
        <v>5448</v>
      </c>
      <c r="G969" s="190" t="s">
        <v>1886</v>
      </c>
      <c r="H969" s="192" t="s">
        <v>1883</v>
      </c>
      <c r="I969" s="193" t="s">
        <v>1892</v>
      </c>
      <c r="J969" s="198"/>
      <c r="K969"/>
      <c r="L969" s="194"/>
      <c r="M969" s="159" t="s">
        <v>1885</v>
      </c>
      <c r="N969"/>
      <c r="O969" s="194"/>
      <c r="P969" s="159" t="s">
        <v>66</v>
      </c>
      <c r="Q969" s="192"/>
      <c r="R969" s="199" t="str">
        <f>IF(promesas[[#This Row],[Fecha de Pago]]="", "", TEXT(promesas[[#This Row],[Fecha de Pago]], "mmm"))</f>
        <v/>
      </c>
      <c r="S969" s="12" t="str">
        <f>IF(promesas[[#This Row],[Fecha  promesa de pago]]="", "", TEXT(promesas[[#This Row],[Fecha  promesa de pago]], "mmm"))</f>
        <v/>
      </c>
      <c r="T969" s="13" t="str">
        <f>IF(promesas[[#This Row],[Fecha de Pago]]="", "", TEXT(promesas[[#This Row],[Fecha de Pago]], "dd/mmm"))</f>
        <v/>
      </c>
      <c r="U969" s="13" t="str">
        <f>IF(promesas[[#This Row],[Fecha  promesa de pago]]="", "", TEXT(promesas[[#This Row],[Fecha  promesa de pago]], "dd/mmm"))</f>
        <v/>
      </c>
      <c r="V969" s="14" t="str">
        <f>IF(LEN(TRIM(promesas[[#This Row],[Fecha  promesa de pago]]))&gt;0,1,"")</f>
        <v/>
      </c>
      <c r="W969" s="14" t="str">
        <f>IF(LEN(TRIM(promesas[[#This Row],[Fecha de Pago]]))&gt;0,1,"")</f>
        <v/>
      </c>
    </row>
    <row r="970" spans="1:23" ht="15.75" customHeight="1" x14ac:dyDescent="0.25">
      <c r="A970" s="11" t="str">
        <f>TEXT(promesas[[#This Row],[Marca temporal]],"dd/mmm")</f>
        <v>20/may</v>
      </c>
      <c r="B970" s="189">
        <v>46162.708362395832</v>
      </c>
      <c r="C970" s="190" t="s">
        <v>1897</v>
      </c>
      <c r="D970" s="190">
        <v>69841788</v>
      </c>
      <c r="E970" s="191">
        <v>363092040000</v>
      </c>
      <c r="F970" s="190" t="s">
        <v>5647</v>
      </c>
      <c r="G970" s="190" t="s">
        <v>1886</v>
      </c>
      <c r="H970" s="192" t="s">
        <v>1883</v>
      </c>
      <c r="I970" s="193" t="s">
        <v>1888</v>
      </c>
      <c r="J970" s="198"/>
      <c r="K970"/>
      <c r="L970" s="194"/>
      <c r="M970" s="159" t="s">
        <v>1889</v>
      </c>
      <c r="N970" s="161">
        <v>46161</v>
      </c>
      <c r="O970" s="169">
        <v>41.05</v>
      </c>
      <c r="P970" s="159" t="s">
        <v>66</v>
      </c>
      <c r="Q970" s="192"/>
      <c r="R970" s="199" t="str">
        <f>IF(promesas[[#This Row],[Fecha de Pago]]="", "", TEXT(promesas[[#This Row],[Fecha de Pago]], "mmm"))</f>
        <v>may</v>
      </c>
      <c r="S970" s="12" t="str">
        <f>IF(promesas[[#This Row],[Fecha  promesa de pago]]="", "", TEXT(promesas[[#This Row],[Fecha  promesa de pago]], "mmm"))</f>
        <v/>
      </c>
      <c r="T970" s="13" t="str">
        <f>IF(promesas[[#This Row],[Fecha de Pago]]="", "", TEXT(promesas[[#This Row],[Fecha de Pago]], "dd/mmm"))</f>
        <v>19/may</v>
      </c>
      <c r="U970" s="13" t="str">
        <f>IF(promesas[[#This Row],[Fecha  promesa de pago]]="", "", TEXT(promesas[[#This Row],[Fecha  promesa de pago]], "dd/mmm"))</f>
        <v/>
      </c>
      <c r="V970" s="14" t="str">
        <f>IF(LEN(TRIM(promesas[[#This Row],[Fecha  promesa de pago]]))&gt;0,1,"")</f>
        <v/>
      </c>
      <c r="W970" s="14">
        <f>IF(LEN(TRIM(promesas[[#This Row],[Fecha de Pago]]))&gt;0,1,"")</f>
        <v>1</v>
      </c>
    </row>
    <row r="971" spans="1:23" ht="15.75" customHeight="1" x14ac:dyDescent="0.25">
      <c r="A971" s="11" t="str">
        <f>TEXT(promesas[[#This Row],[Marca temporal]],"dd/mmm")</f>
        <v>21/may</v>
      </c>
      <c r="B971" s="189">
        <v>46163.441128865743</v>
      </c>
      <c r="C971" s="190" t="s">
        <v>1897</v>
      </c>
      <c r="D971" s="190">
        <v>60164743</v>
      </c>
      <c r="E971" s="191">
        <v>367086480000</v>
      </c>
      <c r="F971" s="190" t="s">
        <v>4621</v>
      </c>
      <c r="G971" s="190" t="s">
        <v>1886</v>
      </c>
      <c r="H971" s="192" t="s">
        <v>1883</v>
      </c>
      <c r="I971" s="193" t="s">
        <v>1892</v>
      </c>
      <c r="J971" s="198"/>
      <c r="K971"/>
      <c r="L971" s="194"/>
      <c r="M971" s="159" t="s">
        <v>1885</v>
      </c>
      <c r="N971"/>
      <c r="O971" s="194"/>
      <c r="P971" s="159" t="s">
        <v>66</v>
      </c>
      <c r="Q971" s="192"/>
      <c r="R971" s="199" t="str">
        <f>IF(promesas[[#This Row],[Fecha de Pago]]="", "", TEXT(promesas[[#This Row],[Fecha de Pago]], "mmm"))</f>
        <v/>
      </c>
      <c r="S971" s="12" t="str">
        <f>IF(promesas[[#This Row],[Fecha  promesa de pago]]="", "", TEXT(promesas[[#This Row],[Fecha  promesa de pago]], "mmm"))</f>
        <v/>
      </c>
      <c r="T971" s="13" t="str">
        <f>IF(promesas[[#This Row],[Fecha de Pago]]="", "", TEXT(promesas[[#This Row],[Fecha de Pago]], "dd/mmm"))</f>
        <v/>
      </c>
      <c r="U971" s="13" t="str">
        <f>IF(promesas[[#This Row],[Fecha  promesa de pago]]="", "", TEXT(promesas[[#This Row],[Fecha  promesa de pago]], "dd/mmm"))</f>
        <v/>
      </c>
      <c r="V971" s="14" t="str">
        <f>IF(LEN(TRIM(promesas[[#This Row],[Fecha  promesa de pago]]))&gt;0,1,"")</f>
        <v/>
      </c>
      <c r="W971" s="14" t="str">
        <f>IF(LEN(TRIM(promesas[[#This Row],[Fecha de Pago]]))&gt;0,1,"")</f>
        <v/>
      </c>
    </row>
    <row r="972" spans="1:23" ht="15.75" customHeight="1" x14ac:dyDescent="0.25">
      <c r="A972" s="11" t="str">
        <f>TEXT(promesas[[#This Row],[Marca temporal]],"dd/mmm")</f>
        <v>21/may</v>
      </c>
      <c r="B972" s="189">
        <v>46163.443493391205</v>
      </c>
      <c r="C972" s="190" t="s">
        <v>1897</v>
      </c>
      <c r="D972" s="190">
        <v>60246032</v>
      </c>
      <c r="E972" s="191">
        <v>359067460000</v>
      </c>
      <c r="F972" s="190" t="s">
        <v>4072</v>
      </c>
      <c r="G972" s="190" t="s">
        <v>1886</v>
      </c>
      <c r="H972" s="192" t="s">
        <v>1883</v>
      </c>
      <c r="I972" s="193" t="s">
        <v>1887</v>
      </c>
      <c r="J972" s="198"/>
      <c r="K972"/>
      <c r="L972" s="194"/>
      <c r="M972" s="159" t="s">
        <v>1885</v>
      </c>
      <c r="N972"/>
      <c r="O972" s="194"/>
      <c r="P972" s="159" t="s">
        <v>66</v>
      </c>
      <c r="Q972" s="192"/>
      <c r="R972" s="199" t="str">
        <f>IF(promesas[[#This Row],[Fecha de Pago]]="", "", TEXT(promesas[[#This Row],[Fecha de Pago]], "mmm"))</f>
        <v/>
      </c>
      <c r="S972" s="12" t="str">
        <f>IF(promesas[[#This Row],[Fecha  promesa de pago]]="", "", TEXT(promesas[[#This Row],[Fecha  promesa de pago]], "mmm"))</f>
        <v/>
      </c>
      <c r="T972" s="13" t="str">
        <f>IF(promesas[[#This Row],[Fecha de Pago]]="", "", TEXT(promesas[[#This Row],[Fecha de Pago]], "dd/mmm"))</f>
        <v/>
      </c>
      <c r="U972" s="13" t="str">
        <f>IF(promesas[[#This Row],[Fecha  promesa de pago]]="", "", TEXT(promesas[[#This Row],[Fecha  promesa de pago]], "dd/mmm"))</f>
        <v/>
      </c>
      <c r="V972" s="14" t="str">
        <f>IF(LEN(TRIM(promesas[[#This Row],[Fecha  promesa de pago]]))&gt;0,1,"")</f>
        <v/>
      </c>
      <c r="W972" s="14" t="str">
        <f>IF(LEN(TRIM(promesas[[#This Row],[Fecha de Pago]]))&gt;0,1,"")</f>
        <v/>
      </c>
    </row>
    <row r="973" spans="1:23" ht="15.75" customHeight="1" x14ac:dyDescent="0.25">
      <c r="A973" s="11" t="str">
        <f>TEXT(promesas[[#This Row],[Marca temporal]],"dd/mmm")</f>
        <v>21/may</v>
      </c>
      <c r="B973" s="189">
        <v>46163.445213275467</v>
      </c>
      <c r="C973" s="190" t="s">
        <v>1897</v>
      </c>
      <c r="D973" s="190">
        <v>60590544</v>
      </c>
      <c r="E973" s="191">
        <v>361044590000</v>
      </c>
      <c r="F973" s="190" t="s">
        <v>4119</v>
      </c>
      <c r="G973" s="190" t="s">
        <v>1886</v>
      </c>
      <c r="H973" s="192" t="s">
        <v>1883</v>
      </c>
      <c r="I973" s="193" t="s">
        <v>1893</v>
      </c>
      <c r="J973" s="198"/>
      <c r="K973"/>
      <c r="L973" s="194"/>
      <c r="M973" s="159" t="s">
        <v>1885</v>
      </c>
      <c r="N973"/>
      <c r="O973" s="194"/>
      <c r="P973" s="159" t="s">
        <v>66</v>
      </c>
      <c r="Q973" s="192"/>
      <c r="R973" s="199" t="str">
        <f>IF(promesas[[#This Row],[Fecha de Pago]]="", "", TEXT(promesas[[#This Row],[Fecha de Pago]], "mmm"))</f>
        <v/>
      </c>
      <c r="S973" s="12" t="str">
        <f>IF(promesas[[#This Row],[Fecha  promesa de pago]]="", "", TEXT(promesas[[#This Row],[Fecha  promesa de pago]], "mmm"))</f>
        <v/>
      </c>
      <c r="T973" s="13" t="str">
        <f>IF(promesas[[#This Row],[Fecha de Pago]]="", "", TEXT(promesas[[#This Row],[Fecha de Pago]], "dd/mmm"))</f>
        <v/>
      </c>
      <c r="U973" s="13" t="str">
        <f>IF(promesas[[#This Row],[Fecha  promesa de pago]]="", "", TEXT(promesas[[#This Row],[Fecha  promesa de pago]], "dd/mmm"))</f>
        <v/>
      </c>
      <c r="V973" s="14" t="str">
        <f>IF(LEN(TRIM(promesas[[#This Row],[Fecha  promesa de pago]]))&gt;0,1,"")</f>
        <v/>
      </c>
      <c r="W973" s="14" t="str">
        <f>IF(LEN(TRIM(promesas[[#This Row],[Fecha de Pago]]))&gt;0,1,"")</f>
        <v/>
      </c>
    </row>
    <row r="974" spans="1:23" ht="15.75" customHeight="1" x14ac:dyDescent="0.25">
      <c r="A974" s="11" t="str">
        <f>TEXT(promesas[[#This Row],[Marca temporal]],"dd/mmm")</f>
        <v>21/may</v>
      </c>
      <c r="B974" s="189">
        <v>46163.448943009258</v>
      </c>
      <c r="C974" s="190" t="s">
        <v>1897</v>
      </c>
      <c r="D974" s="190">
        <v>60991433</v>
      </c>
      <c r="E974" s="191">
        <v>361004650000</v>
      </c>
      <c r="F974" s="190" t="s">
        <v>4648</v>
      </c>
      <c r="G974" s="190" t="s">
        <v>1886</v>
      </c>
      <c r="H974" s="192" t="s">
        <v>1891</v>
      </c>
      <c r="I974" s="193" t="s">
        <v>1895</v>
      </c>
      <c r="J974" s="198"/>
      <c r="K974"/>
      <c r="L974" s="194"/>
      <c r="M974" s="159" t="s">
        <v>1885</v>
      </c>
      <c r="N974"/>
      <c r="O974" s="194"/>
      <c r="P974" t="s">
        <v>261</v>
      </c>
      <c r="Q974" s="192"/>
      <c r="R974" s="199" t="str">
        <f>IF(promesas[[#This Row],[Fecha de Pago]]="", "", TEXT(promesas[[#This Row],[Fecha de Pago]], "mmm"))</f>
        <v/>
      </c>
      <c r="S974" s="12" t="str">
        <f>IF(promesas[[#This Row],[Fecha  promesa de pago]]="", "", TEXT(promesas[[#This Row],[Fecha  promesa de pago]], "mmm"))</f>
        <v/>
      </c>
      <c r="T974" s="13" t="str">
        <f>IF(promesas[[#This Row],[Fecha de Pago]]="", "", TEXT(promesas[[#This Row],[Fecha de Pago]], "dd/mmm"))</f>
        <v/>
      </c>
      <c r="U974" s="13" t="str">
        <f>IF(promesas[[#This Row],[Fecha  promesa de pago]]="", "", TEXT(promesas[[#This Row],[Fecha  promesa de pago]], "dd/mmm"))</f>
        <v/>
      </c>
      <c r="V974" s="14" t="str">
        <f>IF(LEN(TRIM(promesas[[#This Row],[Fecha  promesa de pago]]))&gt;0,1,"")</f>
        <v/>
      </c>
      <c r="W974" s="14" t="str">
        <f>IF(LEN(TRIM(promesas[[#This Row],[Fecha de Pago]]))&gt;0,1,"")</f>
        <v/>
      </c>
    </row>
    <row r="975" spans="1:23" ht="15.75" customHeight="1" x14ac:dyDescent="0.25">
      <c r="A975" s="11" t="str">
        <f>TEXT(promesas[[#This Row],[Marca temporal]],"dd/mmm")</f>
        <v>21/may</v>
      </c>
      <c r="B975" s="189">
        <v>46163.452692974533</v>
      </c>
      <c r="C975" s="190" t="s">
        <v>1897</v>
      </c>
      <c r="D975" s="190">
        <v>61161512</v>
      </c>
      <c r="E975" s="191">
        <v>351377490000</v>
      </c>
      <c r="F975" s="190" t="s">
        <v>352</v>
      </c>
      <c r="G975" s="190" t="s">
        <v>1886</v>
      </c>
      <c r="H975" s="192" t="s">
        <v>1883</v>
      </c>
      <c r="I975" s="193" t="s">
        <v>1893</v>
      </c>
      <c r="J975" s="198"/>
      <c r="K975"/>
      <c r="L975" s="194"/>
      <c r="M975" s="159" t="s">
        <v>1885</v>
      </c>
      <c r="N975"/>
      <c r="O975" s="194"/>
      <c r="P975" t="s">
        <v>2230</v>
      </c>
      <c r="Q975" s="192"/>
      <c r="R975" s="199" t="str">
        <f>IF(promesas[[#This Row],[Fecha de Pago]]="", "", TEXT(promesas[[#This Row],[Fecha de Pago]], "mmm"))</f>
        <v/>
      </c>
      <c r="S975" s="12" t="str">
        <f>IF(promesas[[#This Row],[Fecha  promesa de pago]]="", "", TEXT(promesas[[#This Row],[Fecha  promesa de pago]], "mmm"))</f>
        <v/>
      </c>
      <c r="T975" s="13" t="str">
        <f>IF(promesas[[#This Row],[Fecha de Pago]]="", "", TEXT(promesas[[#This Row],[Fecha de Pago]], "dd/mmm"))</f>
        <v/>
      </c>
      <c r="U975" s="13" t="str">
        <f>IF(promesas[[#This Row],[Fecha  promesa de pago]]="", "", TEXT(promesas[[#This Row],[Fecha  promesa de pago]], "dd/mmm"))</f>
        <v/>
      </c>
      <c r="V975" s="14" t="str">
        <f>IF(LEN(TRIM(promesas[[#This Row],[Fecha  promesa de pago]]))&gt;0,1,"")</f>
        <v/>
      </c>
      <c r="W975" s="14" t="str">
        <f>IF(LEN(TRIM(promesas[[#This Row],[Fecha de Pago]]))&gt;0,1,"")</f>
        <v/>
      </c>
    </row>
    <row r="976" spans="1:23" ht="15.75" customHeight="1" x14ac:dyDescent="0.25">
      <c r="A976" s="11" t="str">
        <f>TEXT(promesas[[#This Row],[Marca temporal]],"dd/mmm")</f>
        <v>21/may</v>
      </c>
      <c r="B976" s="189">
        <v>46163.454340659722</v>
      </c>
      <c r="C976" s="190" t="s">
        <v>1897</v>
      </c>
      <c r="D976" s="190">
        <v>61607001</v>
      </c>
      <c r="E976" s="191">
        <v>368033060000</v>
      </c>
      <c r="F976" s="190" t="s">
        <v>4043</v>
      </c>
      <c r="G976" s="190" t="s">
        <v>1886</v>
      </c>
      <c r="H976" s="192" t="s">
        <v>1891</v>
      </c>
      <c r="I976" s="193" t="s">
        <v>1887</v>
      </c>
      <c r="J976" s="198"/>
      <c r="K976"/>
      <c r="L976" s="194"/>
      <c r="M976" s="159" t="s">
        <v>1885</v>
      </c>
      <c r="N976"/>
      <c r="O976" s="194"/>
      <c r="P976" s="159" t="s">
        <v>66</v>
      </c>
      <c r="Q976" s="192"/>
      <c r="R976" s="199" t="str">
        <f>IF(promesas[[#This Row],[Fecha de Pago]]="", "", TEXT(promesas[[#This Row],[Fecha de Pago]], "mmm"))</f>
        <v/>
      </c>
      <c r="S976" s="12" t="str">
        <f>IF(promesas[[#This Row],[Fecha  promesa de pago]]="", "", TEXT(promesas[[#This Row],[Fecha  promesa de pago]], "mmm"))</f>
        <v/>
      </c>
      <c r="T976" s="13" t="str">
        <f>IF(promesas[[#This Row],[Fecha de Pago]]="", "", TEXT(promesas[[#This Row],[Fecha de Pago]], "dd/mmm"))</f>
        <v/>
      </c>
      <c r="U976" s="13" t="str">
        <f>IF(promesas[[#This Row],[Fecha  promesa de pago]]="", "", TEXT(promesas[[#This Row],[Fecha  promesa de pago]], "dd/mmm"))</f>
        <v/>
      </c>
      <c r="V976" s="14" t="str">
        <f>IF(LEN(TRIM(promesas[[#This Row],[Fecha  promesa de pago]]))&gt;0,1,"")</f>
        <v/>
      </c>
      <c r="W976" s="14" t="str">
        <f>IF(LEN(TRIM(promesas[[#This Row],[Fecha de Pago]]))&gt;0,1,"")</f>
        <v/>
      </c>
    </row>
    <row r="977" spans="1:23" ht="15.75" customHeight="1" x14ac:dyDescent="0.25">
      <c r="A977" s="11" t="str">
        <f>TEXT(promesas[[#This Row],[Marca temporal]],"dd/mmm")</f>
        <v>21/may</v>
      </c>
      <c r="B977" s="189">
        <v>46163.45640461806</v>
      </c>
      <c r="C977" s="190" t="s">
        <v>1897</v>
      </c>
      <c r="D977" s="190">
        <v>61642920</v>
      </c>
      <c r="E977" s="191">
        <v>337004780000</v>
      </c>
      <c r="F977" s="190" t="s">
        <v>4683</v>
      </c>
      <c r="G977" s="190" t="s">
        <v>1886</v>
      </c>
      <c r="H977" s="192" t="s">
        <v>1883</v>
      </c>
      <c r="I977" s="193" t="s">
        <v>1887</v>
      </c>
      <c r="J977" s="198"/>
      <c r="K977"/>
      <c r="L977" s="194"/>
      <c r="M977" s="159" t="s">
        <v>1885</v>
      </c>
      <c r="N977"/>
      <c r="O977" s="194"/>
      <c r="P977" s="159" t="s">
        <v>66</v>
      </c>
      <c r="Q977" s="192"/>
      <c r="R977" s="199" t="str">
        <f>IF(promesas[[#This Row],[Fecha de Pago]]="", "", TEXT(promesas[[#This Row],[Fecha de Pago]], "mmm"))</f>
        <v/>
      </c>
      <c r="S977" s="12" t="str">
        <f>IF(promesas[[#This Row],[Fecha  promesa de pago]]="", "", TEXT(promesas[[#This Row],[Fecha  promesa de pago]], "mmm"))</f>
        <v/>
      </c>
      <c r="T977" s="13" t="str">
        <f>IF(promesas[[#This Row],[Fecha de Pago]]="", "", TEXT(promesas[[#This Row],[Fecha de Pago]], "dd/mmm"))</f>
        <v/>
      </c>
      <c r="U977" s="13" t="str">
        <f>IF(promesas[[#This Row],[Fecha  promesa de pago]]="", "", TEXT(promesas[[#This Row],[Fecha  promesa de pago]], "dd/mmm"))</f>
        <v/>
      </c>
      <c r="V977" s="14" t="str">
        <f>IF(LEN(TRIM(promesas[[#This Row],[Fecha  promesa de pago]]))&gt;0,1,"")</f>
        <v/>
      </c>
      <c r="W977" s="14" t="str">
        <f>IF(LEN(TRIM(promesas[[#This Row],[Fecha de Pago]]))&gt;0,1,"")</f>
        <v/>
      </c>
    </row>
    <row r="978" spans="1:23" ht="15.75" customHeight="1" x14ac:dyDescent="0.25">
      <c r="A978" s="11" t="str">
        <f>TEXT(promesas[[#This Row],[Marca temporal]],"dd/mmm")</f>
        <v>21/may</v>
      </c>
      <c r="B978" s="189">
        <v>46163.45854172454</v>
      </c>
      <c r="C978" s="190" t="s">
        <v>1897</v>
      </c>
      <c r="D978" s="190">
        <v>61939763</v>
      </c>
      <c r="E978" s="191">
        <v>353257620000</v>
      </c>
      <c r="F978" s="190" t="s">
        <v>4707</v>
      </c>
      <c r="G978" s="190" t="s">
        <v>1886</v>
      </c>
      <c r="H978" s="192" t="s">
        <v>1883</v>
      </c>
      <c r="I978" s="193" t="s">
        <v>1884</v>
      </c>
      <c r="J978" s="198"/>
      <c r="K978"/>
      <c r="L978" s="194"/>
      <c r="M978" s="159" t="s">
        <v>1885</v>
      </c>
      <c r="N978"/>
      <c r="O978" s="194"/>
      <c r="P978" s="159" t="s">
        <v>66</v>
      </c>
      <c r="Q978" s="192"/>
      <c r="R978" s="199" t="str">
        <f>IF(promesas[[#This Row],[Fecha de Pago]]="", "", TEXT(promesas[[#This Row],[Fecha de Pago]], "mmm"))</f>
        <v/>
      </c>
      <c r="S978" s="12" t="str">
        <f>IF(promesas[[#This Row],[Fecha  promesa de pago]]="", "", TEXT(promesas[[#This Row],[Fecha  promesa de pago]], "mmm"))</f>
        <v/>
      </c>
      <c r="T978" s="13" t="str">
        <f>IF(promesas[[#This Row],[Fecha de Pago]]="", "", TEXT(promesas[[#This Row],[Fecha de Pago]], "dd/mmm"))</f>
        <v/>
      </c>
      <c r="U978" s="13" t="str">
        <f>IF(promesas[[#This Row],[Fecha  promesa de pago]]="", "", TEXT(promesas[[#This Row],[Fecha  promesa de pago]], "dd/mmm"))</f>
        <v/>
      </c>
      <c r="V978" s="14" t="str">
        <f>IF(LEN(TRIM(promesas[[#This Row],[Fecha  promesa de pago]]))&gt;0,1,"")</f>
        <v/>
      </c>
      <c r="W978" s="14" t="str">
        <f>IF(LEN(TRIM(promesas[[#This Row],[Fecha de Pago]]))&gt;0,1,"")</f>
        <v/>
      </c>
    </row>
    <row r="979" spans="1:23" ht="15.75" customHeight="1" x14ac:dyDescent="0.25">
      <c r="A979" s="11" t="str">
        <f>TEXT(promesas[[#This Row],[Marca temporal]],"dd/mmm")</f>
        <v>21/may</v>
      </c>
      <c r="B979" s="189">
        <v>46163.46668780093</v>
      </c>
      <c r="C979" s="190" t="s">
        <v>1897</v>
      </c>
      <c r="D979" s="190">
        <v>62231427</v>
      </c>
      <c r="E979" s="191">
        <v>364092790000</v>
      </c>
      <c r="F979" s="190" t="s">
        <v>4741</v>
      </c>
      <c r="G979" s="190" t="s">
        <v>1886</v>
      </c>
      <c r="H979" s="192" t="s">
        <v>1891</v>
      </c>
      <c r="I979" s="193" t="s">
        <v>1884</v>
      </c>
      <c r="J979" s="198"/>
      <c r="K979" s="161">
        <v>46163</v>
      </c>
      <c r="L979" s="169">
        <v>43.13</v>
      </c>
      <c r="M979" s="159" t="s">
        <v>1885</v>
      </c>
      <c r="N979"/>
      <c r="O979" s="194"/>
      <c r="P979" s="159" t="s">
        <v>66</v>
      </c>
      <c r="Q979" s="192"/>
      <c r="R979" s="199" t="str">
        <f>IF(promesas[[#This Row],[Fecha de Pago]]="", "", TEXT(promesas[[#This Row],[Fecha de Pago]], "mmm"))</f>
        <v/>
      </c>
      <c r="S979" s="12" t="str">
        <f>IF(promesas[[#This Row],[Fecha  promesa de pago]]="", "", TEXT(promesas[[#This Row],[Fecha  promesa de pago]], "mmm"))</f>
        <v>may</v>
      </c>
      <c r="T979" s="13" t="str">
        <f>IF(promesas[[#This Row],[Fecha de Pago]]="", "", TEXT(promesas[[#This Row],[Fecha de Pago]], "dd/mmm"))</f>
        <v/>
      </c>
      <c r="U979" s="13" t="str">
        <f>IF(promesas[[#This Row],[Fecha  promesa de pago]]="", "", TEXT(promesas[[#This Row],[Fecha  promesa de pago]], "dd/mmm"))</f>
        <v>21/may</v>
      </c>
      <c r="V979" s="14">
        <f>IF(LEN(TRIM(promesas[[#This Row],[Fecha  promesa de pago]]))&gt;0,1,"")</f>
        <v>1</v>
      </c>
      <c r="W979" s="14" t="str">
        <f>IF(LEN(TRIM(promesas[[#This Row],[Fecha de Pago]]))&gt;0,1,"")</f>
        <v/>
      </c>
    </row>
    <row r="980" spans="1:23" ht="15.75" customHeight="1" x14ac:dyDescent="0.25">
      <c r="A980" s="11" t="str">
        <f>TEXT(promesas[[#This Row],[Marca temporal]],"dd/mmm")</f>
        <v>21/may</v>
      </c>
      <c r="B980" s="189">
        <v>46163.468600578708</v>
      </c>
      <c r="C980" s="190" t="s">
        <v>1897</v>
      </c>
      <c r="D980" s="190">
        <v>62628959</v>
      </c>
      <c r="E980" s="191">
        <v>367063130000</v>
      </c>
      <c r="F980" s="190" t="s">
        <v>4774</v>
      </c>
      <c r="G980" s="190" t="s">
        <v>1886</v>
      </c>
      <c r="H980" s="192" t="s">
        <v>16</v>
      </c>
      <c r="I980" s="193" t="s">
        <v>1893</v>
      </c>
      <c r="J980" s="198"/>
      <c r="K980"/>
      <c r="L980" s="194"/>
      <c r="M980" s="159" t="s">
        <v>1885</v>
      </c>
      <c r="N980"/>
      <c r="O980" s="194"/>
      <c r="P980" s="159" t="s">
        <v>66</v>
      </c>
      <c r="Q980" s="192"/>
      <c r="R980" s="199" t="str">
        <f>IF(promesas[[#This Row],[Fecha de Pago]]="", "", TEXT(promesas[[#This Row],[Fecha de Pago]], "mmm"))</f>
        <v/>
      </c>
      <c r="S980" s="12" t="str">
        <f>IF(promesas[[#This Row],[Fecha  promesa de pago]]="", "", TEXT(promesas[[#This Row],[Fecha  promesa de pago]], "mmm"))</f>
        <v/>
      </c>
      <c r="T980" s="13" t="str">
        <f>IF(promesas[[#This Row],[Fecha de Pago]]="", "", TEXT(promesas[[#This Row],[Fecha de Pago]], "dd/mmm"))</f>
        <v/>
      </c>
      <c r="U980" s="13" t="str">
        <f>IF(promesas[[#This Row],[Fecha  promesa de pago]]="", "", TEXT(promesas[[#This Row],[Fecha  promesa de pago]], "dd/mmm"))</f>
        <v/>
      </c>
      <c r="V980" s="14" t="str">
        <f>IF(LEN(TRIM(promesas[[#This Row],[Fecha  promesa de pago]]))&gt;0,1,"")</f>
        <v/>
      </c>
      <c r="W980" s="14" t="str">
        <f>IF(LEN(TRIM(promesas[[#This Row],[Fecha de Pago]]))&gt;0,1,"")</f>
        <v/>
      </c>
    </row>
    <row r="981" spans="1:23" ht="15.75" customHeight="1" x14ac:dyDescent="0.25">
      <c r="A981" s="11" t="str">
        <f>TEXT(promesas[[#This Row],[Marca temporal]],"dd/mmm")</f>
        <v>21/may</v>
      </c>
      <c r="B981" s="189">
        <v>46163.470242303243</v>
      </c>
      <c r="C981" s="190" t="s">
        <v>1897</v>
      </c>
      <c r="D981" s="190">
        <v>62784815</v>
      </c>
      <c r="E981" s="191">
        <v>362029010000</v>
      </c>
      <c r="F981" s="190" t="s">
        <v>3988</v>
      </c>
      <c r="G981" s="190" t="s">
        <v>1886</v>
      </c>
      <c r="H981" s="192" t="s">
        <v>1891</v>
      </c>
      <c r="I981" s="193" t="s">
        <v>1895</v>
      </c>
      <c r="J981" s="198"/>
      <c r="K981"/>
      <c r="L981" s="194"/>
      <c r="M981" s="159" t="s">
        <v>1885</v>
      </c>
      <c r="N981"/>
      <c r="O981" s="194"/>
      <c r="P981" s="159" t="s">
        <v>66</v>
      </c>
      <c r="Q981" s="192"/>
      <c r="R981" s="199" t="str">
        <f>IF(promesas[[#This Row],[Fecha de Pago]]="", "", TEXT(promesas[[#This Row],[Fecha de Pago]], "mmm"))</f>
        <v/>
      </c>
      <c r="S981" s="12" t="str">
        <f>IF(promesas[[#This Row],[Fecha  promesa de pago]]="", "", TEXT(promesas[[#This Row],[Fecha  promesa de pago]], "mmm"))</f>
        <v/>
      </c>
      <c r="T981" s="13" t="str">
        <f>IF(promesas[[#This Row],[Fecha de Pago]]="", "", TEXT(promesas[[#This Row],[Fecha de Pago]], "dd/mmm"))</f>
        <v/>
      </c>
      <c r="U981" s="13" t="str">
        <f>IF(promesas[[#This Row],[Fecha  promesa de pago]]="", "", TEXT(promesas[[#This Row],[Fecha  promesa de pago]], "dd/mmm"))</f>
        <v/>
      </c>
      <c r="V981" s="14" t="str">
        <f>IF(LEN(TRIM(promesas[[#This Row],[Fecha  promesa de pago]]))&gt;0,1,"")</f>
        <v/>
      </c>
      <c r="W981" s="14" t="str">
        <f>IF(LEN(TRIM(promesas[[#This Row],[Fecha de Pago]]))&gt;0,1,"")</f>
        <v/>
      </c>
    </row>
    <row r="982" spans="1:23" ht="15.75" customHeight="1" x14ac:dyDescent="0.25">
      <c r="A982" s="11" t="str">
        <f>TEXT(promesas[[#This Row],[Marca temporal]],"dd/mmm")</f>
        <v>21/may</v>
      </c>
      <c r="B982" s="189">
        <v>46163.472903668982</v>
      </c>
      <c r="C982" s="190" t="s">
        <v>1897</v>
      </c>
      <c r="D982" s="190">
        <v>63077492</v>
      </c>
      <c r="E982" s="191">
        <v>363063180000</v>
      </c>
      <c r="F982" s="190" t="s">
        <v>4799</v>
      </c>
      <c r="G982" s="190" t="s">
        <v>1886</v>
      </c>
      <c r="H982" s="192" t="s">
        <v>1891</v>
      </c>
      <c r="I982" s="193" t="s">
        <v>1887</v>
      </c>
      <c r="J982" s="198"/>
      <c r="K982"/>
      <c r="L982" s="194"/>
      <c r="M982" s="159" t="s">
        <v>1885</v>
      </c>
      <c r="N982"/>
      <c r="O982" s="194"/>
      <c r="P982" s="159" t="s">
        <v>66</v>
      </c>
      <c r="Q982" s="192"/>
      <c r="R982" s="199" t="str">
        <f>IF(promesas[[#This Row],[Fecha de Pago]]="", "", TEXT(promesas[[#This Row],[Fecha de Pago]], "mmm"))</f>
        <v/>
      </c>
      <c r="S982" s="12" t="str">
        <f>IF(promesas[[#This Row],[Fecha  promesa de pago]]="", "", TEXT(promesas[[#This Row],[Fecha  promesa de pago]], "mmm"))</f>
        <v/>
      </c>
      <c r="T982" s="13" t="str">
        <f>IF(promesas[[#This Row],[Fecha de Pago]]="", "", TEXT(promesas[[#This Row],[Fecha de Pago]], "dd/mmm"))</f>
        <v/>
      </c>
      <c r="U982" s="13" t="str">
        <f>IF(promesas[[#This Row],[Fecha  promesa de pago]]="", "", TEXT(promesas[[#This Row],[Fecha  promesa de pago]], "dd/mmm"))</f>
        <v/>
      </c>
      <c r="V982" s="14" t="str">
        <f>IF(LEN(TRIM(promesas[[#This Row],[Fecha  promesa de pago]]))&gt;0,1,"")</f>
        <v/>
      </c>
      <c r="W982" s="14" t="str">
        <f>IF(LEN(TRIM(promesas[[#This Row],[Fecha de Pago]]))&gt;0,1,"")</f>
        <v/>
      </c>
    </row>
    <row r="983" spans="1:23" ht="15.75" customHeight="1" x14ac:dyDescent="0.25">
      <c r="A983" s="11" t="str">
        <f>TEXT(promesas[[#This Row],[Marca temporal]],"dd/mmm")</f>
        <v>21/may</v>
      </c>
      <c r="B983" s="189">
        <v>46163.474878854162</v>
      </c>
      <c r="C983" s="190" t="s">
        <v>1897</v>
      </c>
      <c r="D983" s="190">
        <v>63269942</v>
      </c>
      <c r="E983" s="191">
        <v>363058060000</v>
      </c>
      <c r="F983" s="190" t="s">
        <v>4818</v>
      </c>
      <c r="G983" s="190" t="s">
        <v>1886</v>
      </c>
      <c r="H983" s="192" t="s">
        <v>1883</v>
      </c>
      <c r="I983" s="193" t="s">
        <v>1887</v>
      </c>
      <c r="J983" s="198"/>
      <c r="K983"/>
      <c r="L983" s="194"/>
      <c r="M983" s="159" t="s">
        <v>1885</v>
      </c>
      <c r="N983"/>
      <c r="O983" s="194"/>
      <c r="P983" s="159" t="s">
        <v>66</v>
      </c>
      <c r="Q983" s="192"/>
      <c r="R983" s="199" t="str">
        <f>IF(promesas[[#This Row],[Fecha de Pago]]="", "", TEXT(promesas[[#This Row],[Fecha de Pago]], "mmm"))</f>
        <v/>
      </c>
      <c r="S983" s="12" t="str">
        <f>IF(promesas[[#This Row],[Fecha  promesa de pago]]="", "", TEXT(promesas[[#This Row],[Fecha  promesa de pago]], "mmm"))</f>
        <v/>
      </c>
      <c r="T983" s="13" t="str">
        <f>IF(promesas[[#This Row],[Fecha de Pago]]="", "", TEXT(promesas[[#This Row],[Fecha de Pago]], "dd/mmm"))</f>
        <v/>
      </c>
      <c r="U983" s="13" t="str">
        <f>IF(promesas[[#This Row],[Fecha  promesa de pago]]="", "", TEXT(promesas[[#This Row],[Fecha  promesa de pago]], "dd/mmm"))</f>
        <v/>
      </c>
      <c r="V983" s="14" t="str">
        <f>IF(LEN(TRIM(promesas[[#This Row],[Fecha  promesa de pago]]))&gt;0,1,"")</f>
        <v/>
      </c>
      <c r="W983" s="14" t="str">
        <f>IF(LEN(TRIM(promesas[[#This Row],[Fecha de Pago]]))&gt;0,1,"")</f>
        <v/>
      </c>
    </row>
    <row r="984" spans="1:23" ht="15.75" customHeight="1" x14ac:dyDescent="0.25">
      <c r="A984" s="11" t="str">
        <f>TEXT(promesas[[#This Row],[Marca temporal]],"dd/mmm")</f>
        <v>21/may</v>
      </c>
      <c r="B984" s="189">
        <v>46163.476143518521</v>
      </c>
      <c r="C984" s="190" t="s">
        <v>1897</v>
      </c>
      <c r="D984" s="190">
        <v>63390957</v>
      </c>
      <c r="E984" s="191">
        <v>353373520000</v>
      </c>
      <c r="F984" s="190" t="s">
        <v>428</v>
      </c>
      <c r="G984" s="190" t="s">
        <v>1886</v>
      </c>
      <c r="H984" s="192" t="s">
        <v>1883</v>
      </c>
      <c r="I984" s="193" t="s">
        <v>1887</v>
      </c>
      <c r="J984" s="198"/>
      <c r="K984"/>
      <c r="L984" s="194"/>
      <c r="M984" s="159" t="s">
        <v>1885</v>
      </c>
      <c r="N984"/>
      <c r="O984" s="194"/>
      <c r="P984" t="s">
        <v>2230</v>
      </c>
      <c r="Q984" s="192"/>
      <c r="R984" s="199" t="str">
        <f>IF(promesas[[#This Row],[Fecha de Pago]]="", "", TEXT(promesas[[#This Row],[Fecha de Pago]], "mmm"))</f>
        <v/>
      </c>
      <c r="S984" s="12" t="str">
        <f>IF(promesas[[#This Row],[Fecha  promesa de pago]]="", "", TEXT(promesas[[#This Row],[Fecha  promesa de pago]], "mmm"))</f>
        <v/>
      </c>
      <c r="T984" s="13" t="str">
        <f>IF(promesas[[#This Row],[Fecha de Pago]]="", "", TEXT(promesas[[#This Row],[Fecha de Pago]], "dd/mmm"))</f>
        <v/>
      </c>
      <c r="U984" s="13" t="str">
        <f>IF(promesas[[#This Row],[Fecha  promesa de pago]]="", "", TEXT(promesas[[#This Row],[Fecha  promesa de pago]], "dd/mmm"))</f>
        <v/>
      </c>
      <c r="V984" s="14" t="str">
        <f>IF(LEN(TRIM(promesas[[#This Row],[Fecha  promesa de pago]]))&gt;0,1,"")</f>
        <v/>
      </c>
      <c r="W984" s="14" t="str">
        <f>IF(LEN(TRIM(promesas[[#This Row],[Fecha de Pago]]))&gt;0,1,"")</f>
        <v/>
      </c>
    </row>
    <row r="985" spans="1:23" ht="15.75" customHeight="1" x14ac:dyDescent="0.25">
      <c r="A985" s="11" t="str">
        <f>TEXT(promesas[[#This Row],[Marca temporal]],"dd/mmm")</f>
        <v>21/may</v>
      </c>
      <c r="B985" s="189">
        <v>46163.479628865738</v>
      </c>
      <c r="C985" s="190" t="s">
        <v>1897</v>
      </c>
      <c r="D985" s="190">
        <v>63440822</v>
      </c>
      <c r="E985" s="191">
        <v>362062650000</v>
      </c>
      <c r="F985" s="190" t="s">
        <v>4842</v>
      </c>
      <c r="G985" s="190" t="s">
        <v>1886</v>
      </c>
      <c r="H985" s="192" t="s">
        <v>1883</v>
      </c>
      <c r="I985" s="193" t="s">
        <v>1887</v>
      </c>
      <c r="J985" s="198"/>
      <c r="K985"/>
      <c r="L985" s="194"/>
      <c r="M985" s="159" t="s">
        <v>1885</v>
      </c>
      <c r="N985"/>
      <c r="O985" s="194"/>
      <c r="P985" s="159" t="s">
        <v>66</v>
      </c>
      <c r="Q985" s="192"/>
      <c r="R985" s="199" t="str">
        <f>IF(promesas[[#This Row],[Fecha de Pago]]="", "", TEXT(promesas[[#This Row],[Fecha de Pago]], "mmm"))</f>
        <v/>
      </c>
      <c r="S985" s="12" t="str">
        <f>IF(promesas[[#This Row],[Fecha  promesa de pago]]="", "", TEXT(promesas[[#This Row],[Fecha  promesa de pago]], "mmm"))</f>
        <v/>
      </c>
      <c r="T985" s="13" t="str">
        <f>IF(promesas[[#This Row],[Fecha de Pago]]="", "", TEXT(promesas[[#This Row],[Fecha de Pago]], "dd/mmm"))</f>
        <v/>
      </c>
      <c r="U985" s="13" t="str">
        <f>IF(promesas[[#This Row],[Fecha  promesa de pago]]="", "", TEXT(promesas[[#This Row],[Fecha  promesa de pago]], "dd/mmm"))</f>
        <v/>
      </c>
      <c r="V985" s="14" t="str">
        <f>IF(LEN(TRIM(promesas[[#This Row],[Fecha  promesa de pago]]))&gt;0,1,"")</f>
        <v/>
      </c>
      <c r="W985" s="14" t="str">
        <f>IF(LEN(TRIM(promesas[[#This Row],[Fecha de Pago]]))&gt;0,1,"")</f>
        <v/>
      </c>
    </row>
    <row r="986" spans="1:23" ht="15.75" customHeight="1" x14ac:dyDescent="0.25">
      <c r="A986" s="11" t="str">
        <f>TEXT(promesas[[#This Row],[Marca temporal]],"dd/mmm")</f>
        <v>21/may</v>
      </c>
      <c r="B986" s="189">
        <v>46163.481091307869</v>
      </c>
      <c r="C986" s="190" t="s">
        <v>1897</v>
      </c>
      <c r="D986" s="190">
        <v>63638799</v>
      </c>
      <c r="E986" s="191">
        <v>354383430000</v>
      </c>
      <c r="F986" s="190" t="s">
        <v>305</v>
      </c>
      <c r="G986" s="190" t="s">
        <v>1886</v>
      </c>
      <c r="H986" s="192" t="s">
        <v>1883</v>
      </c>
      <c r="I986" s="193" t="s">
        <v>1894</v>
      </c>
      <c r="J986" s="198"/>
      <c r="K986"/>
      <c r="L986" s="194"/>
      <c r="M986" s="159" t="s">
        <v>1885</v>
      </c>
      <c r="N986"/>
      <c r="O986" s="194"/>
      <c r="P986" t="s">
        <v>2230</v>
      </c>
      <c r="Q986" s="192"/>
      <c r="R986" s="199" t="str">
        <f>IF(promesas[[#This Row],[Fecha de Pago]]="", "", TEXT(promesas[[#This Row],[Fecha de Pago]], "mmm"))</f>
        <v/>
      </c>
      <c r="S986" s="12" t="str">
        <f>IF(promesas[[#This Row],[Fecha  promesa de pago]]="", "", TEXT(promesas[[#This Row],[Fecha  promesa de pago]], "mmm"))</f>
        <v/>
      </c>
      <c r="T986" s="13" t="str">
        <f>IF(promesas[[#This Row],[Fecha de Pago]]="", "", TEXT(promesas[[#This Row],[Fecha de Pago]], "dd/mmm"))</f>
        <v/>
      </c>
      <c r="U986" s="13" t="str">
        <f>IF(promesas[[#This Row],[Fecha  promesa de pago]]="", "", TEXT(promesas[[#This Row],[Fecha  promesa de pago]], "dd/mmm"))</f>
        <v/>
      </c>
      <c r="V986" s="14" t="str">
        <f>IF(LEN(TRIM(promesas[[#This Row],[Fecha  promesa de pago]]))&gt;0,1,"")</f>
        <v/>
      </c>
      <c r="W986" s="14" t="str">
        <f>IF(LEN(TRIM(promesas[[#This Row],[Fecha de Pago]]))&gt;0,1,"")</f>
        <v/>
      </c>
    </row>
    <row r="987" spans="1:23" ht="15.75" customHeight="1" x14ac:dyDescent="0.25">
      <c r="A987" s="11" t="str">
        <f>TEXT(promesas[[#This Row],[Marca temporal]],"dd/mmm")</f>
        <v>21/may</v>
      </c>
      <c r="B987" s="189">
        <v>46163.485843275463</v>
      </c>
      <c r="C987" s="190" t="s">
        <v>1897</v>
      </c>
      <c r="D987" s="190">
        <v>63694637</v>
      </c>
      <c r="E987" s="191">
        <v>361081420000</v>
      </c>
      <c r="F987" s="190" t="s">
        <v>4872</v>
      </c>
      <c r="G987" s="190" t="s">
        <v>1886</v>
      </c>
      <c r="H987" s="192" t="s">
        <v>1883</v>
      </c>
      <c r="I987" s="193" t="s">
        <v>1884</v>
      </c>
      <c r="J987" s="198"/>
      <c r="K987" s="161">
        <v>46172</v>
      </c>
      <c r="L987" s="169">
        <v>45.34</v>
      </c>
      <c r="M987" s="159" t="s">
        <v>1885</v>
      </c>
      <c r="N987"/>
      <c r="O987" s="194"/>
      <c r="P987" s="159" t="s">
        <v>66</v>
      </c>
      <c r="Q987" s="192"/>
      <c r="R987" s="199" t="str">
        <f>IF(promesas[[#This Row],[Fecha de Pago]]="", "", TEXT(promesas[[#This Row],[Fecha de Pago]], "mmm"))</f>
        <v/>
      </c>
      <c r="S987" s="12" t="str">
        <f>IF(promesas[[#This Row],[Fecha  promesa de pago]]="", "", TEXT(promesas[[#This Row],[Fecha  promesa de pago]], "mmm"))</f>
        <v>may</v>
      </c>
      <c r="T987" s="13" t="str">
        <f>IF(promesas[[#This Row],[Fecha de Pago]]="", "", TEXT(promesas[[#This Row],[Fecha de Pago]], "dd/mmm"))</f>
        <v/>
      </c>
      <c r="U987" s="13" t="str">
        <f>IF(promesas[[#This Row],[Fecha  promesa de pago]]="", "", TEXT(promesas[[#This Row],[Fecha  promesa de pago]], "dd/mmm"))</f>
        <v>30/may</v>
      </c>
      <c r="V987" s="14">
        <f>IF(LEN(TRIM(promesas[[#This Row],[Fecha  promesa de pago]]))&gt;0,1,"")</f>
        <v>1</v>
      </c>
      <c r="W987" s="14" t="str">
        <f>IF(LEN(TRIM(promesas[[#This Row],[Fecha de Pago]]))&gt;0,1,"")</f>
        <v/>
      </c>
    </row>
    <row r="988" spans="1:23" ht="15.75" customHeight="1" x14ac:dyDescent="0.25">
      <c r="A988" s="11" t="str">
        <f>TEXT(promesas[[#This Row],[Marca temporal]],"dd/mmm")</f>
        <v>21/may</v>
      </c>
      <c r="B988" s="189">
        <v>46163.488040983793</v>
      </c>
      <c r="C988" s="190" t="s">
        <v>1897</v>
      </c>
      <c r="D988" s="190">
        <v>64034925</v>
      </c>
      <c r="E988" s="191">
        <v>363081040000</v>
      </c>
      <c r="F988" s="190" t="s">
        <v>4902</v>
      </c>
      <c r="G988" s="190" t="s">
        <v>1886</v>
      </c>
      <c r="H988" s="192" t="s">
        <v>1883</v>
      </c>
      <c r="I988" s="193" t="s">
        <v>1887</v>
      </c>
      <c r="J988" s="198"/>
      <c r="K988"/>
      <c r="L988" s="194"/>
      <c r="M988" s="159" t="s">
        <v>1885</v>
      </c>
      <c r="N988"/>
      <c r="O988" s="194"/>
      <c r="P988" s="159" t="s">
        <v>66</v>
      </c>
      <c r="Q988" s="192"/>
      <c r="R988" s="199" t="str">
        <f>IF(promesas[[#This Row],[Fecha de Pago]]="", "", TEXT(promesas[[#This Row],[Fecha de Pago]], "mmm"))</f>
        <v/>
      </c>
      <c r="S988" s="12" t="str">
        <f>IF(promesas[[#This Row],[Fecha  promesa de pago]]="", "", TEXT(promesas[[#This Row],[Fecha  promesa de pago]], "mmm"))</f>
        <v/>
      </c>
      <c r="T988" s="13" t="str">
        <f>IF(promesas[[#This Row],[Fecha de Pago]]="", "", TEXT(promesas[[#This Row],[Fecha de Pago]], "dd/mmm"))</f>
        <v/>
      </c>
      <c r="U988" s="13" t="str">
        <f>IF(promesas[[#This Row],[Fecha  promesa de pago]]="", "", TEXT(promesas[[#This Row],[Fecha  promesa de pago]], "dd/mmm"))</f>
        <v/>
      </c>
      <c r="V988" s="14" t="str">
        <f>IF(LEN(TRIM(promesas[[#This Row],[Fecha  promesa de pago]]))&gt;0,1,"")</f>
        <v/>
      </c>
      <c r="W988" s="14" t="str">
        <f>IF(LEN(TRIM(promesas[[#This Row],[Fecha de Pago]]))&gt;0,1,"")</f>
        <v/>
      </c>
    </row>
    <row r="989" spans="1:23" ht="15.75" customHeight="1" x14ac:dyDescent="0.25">
      <c r="A989" s="11" t="str">
        <f>TEXT(promesas[[#This Row],[Marca temporal]],"dd/mmm")</f>
        <v>21/may</v>
      </c>
      <c r="B989" s="189">
        <v>46163.491160150465</v>
      </c>
      <c r="C989" s="190" t="s">
        <v>1897</v>
      </c>
      <c r="D989" s="190">
        <v>64198054</v>
      </c>
      <c r="E989" s="191">
        <v>362082210000</v>
      </c>
      <c r="F989" s="190" t="s">
        <v>4920</v>
      </c>
      <c r="G989" s="190" t="s">
        <v>1886</v>
      </c>
      <c r="H989" s="192" t="s">
        <v>1883</v>
      </c>
      <c r="I989" s="193" t="s">
        <v>1884</v>
      </c>
      <c r="J989" s="198"/>
      <c r="K989" s="161">
        <v>46163</v>
      </c>
      <c r="L989" s="169">
        <v>25.25</v>
      </c>
      <c r="M989" s="159" t="s">
        <v>1885</v>
      </c>
      <c r="N989"/>
      <c r="O989" s="194"/>
      <c r="P989" s="159" t="s">
        <v>66</v>
      </c>
      <c r="Q989" s="192"/>
      <c r="R989" s="199" t="str">
        <f>IF(promesas[[#This Row],[Fecha de Pago]]="", "", TEXT(promesas[[#This Row],[Fecha de Pago]], "mmm"))</f>
        <v/>
      </c>
      <c r="S989" s="12" t="str">
        <f>IF(promesas[[#This Row],[Fecha  promesa de pago]]="", "", TEXT(promesas[[#This Row],[Fecha  promesa de pago]], "mmm"))</f>
        <v>may</v>
      </c>
      <c r="T989" s="13" t="str">
        <f>IF(promesas[[#This Row],[Fecha de Pago]]="", "", TEXT(promesas[[#This Row],[Fecha de Pago]], "dd/mmm"))</f>
        <v/>
      </c>
      <c r="U989" s="13" t="str">
        <f>IF(promesas[[#This Row],[Fecha  promesa de pago]]="", "", TEXT(promesas[[#This Row],[Fecha  promesa de pago]], "dd/mmm"))</f>
        <v>21/may</v>
      </c>
      <c r="V989" s="14">
        <f>IF(LEN(TRIM(promesas[[#This Row],[Fecha  promesa de pago]]))&gt;0,1,"")</f>
        <v>1</v>
      </c>
      <c r="W989" s="14" t="str">
        <f>IF(LEN(TRIM(promesas[[#This Row],[Fecha de Pago]]))&gt;0,1,"")</f>
        <v/>
      </c>
    </row>
    <row r="990" spans="1:23" ht="15.75" customHeight="1" x14ac:dyDescent="0.25">
      <c r="A990" s="11" t="str">
        <f>TEXT(promesas[[#This Row],[Marca temporal]],"dd/mmm")</f>
        <v>21/may</v>
      </c>
      <c r="B990" s="189">
        <v>46163.492989618055</v>
      </c>
      <c r="C990" s="190" t="s">
        <v>1897</v>
      </c>
      <c r="D990" s="190">
        <v>64377330</v>
      </c>
      <c r="E990" s="191">
        <v>365022420000</v>
      </c>
      <c r="F990" s="190" t="s">
        <v>3946</v>
      </c>
      <c r="G990" s="190" t="s">
        <v>1886</v>
      </c>
      <c r="H990" s="192" t="s">
        <v>1883</v>
      </c>
      <c r="I990" s="193" t="s">
        <v>1892</v>
      </c>
      <c r="J990" s="198"/>
      <c r="K990"/>
      <c r="L990" s="194"/>
      <c r="M990" s="159" t="s">
        <v>1885</v>
      </c>
      <c r="N990"/>
      <c r="O990" s="194"/>
      <c r="P990" s="159" t="s">
        <v>66</v>
      </c>
      <c r="Q990" s="192"/>
      <c r="R990" s="199" t="str">
        <f>IF(promesas[[#This Row],[Fecha de Pago]]="", "", TEXT(promesas[[#This Row],[Fecha de Pago]], "mmm"))</f>
        <v/>
      </c>
      <c r="S990" s="12" t="str">
        <f>IF(promesas[[#This Row],[Fecha  promesa de pago]]="", "", TEXT(promesas[[#This Row],[Fecha  promesa de pago]], "mmm"))</f>
        <v/>
      </c>
      <c r="T990" s="13" t="str">
        <f>IF(promesas[[#This Row],[Fecha de Pago]]="", "", TEXT(promesas[[#This Row],[Fecha de Pago]], "dd/mmm"))</f>
        <v/>
      </c>
      <c r="U990" s="13" t="str">
        <f>IF(promesas[[#This Row],[Fecha  promesa de pago]]="", "", TEXT(promesas[[#This Row],[Fecha  promesa de pago]], "dd/mmm"))</f>
        <v/>
      </c>
      <c r="V990" s="14" t="str">
        <f>IF(LEN(TRIM(promesas[[#This Row],[Fecha  promesa de pago]]))&gt;0,1,"")</f>
        <v/>
      </c>
      <c r="W990" s="14" t="str">
        <f>IF(LEN(TRIM(promesas[[#This Row],[Fecha de Pago]]))&gt;0,1,"")</f>
        <v/>
      </c>
    </row>
    <row r="991" spans="1:23" ht="15.75" customHeight="1" x14ac:dyDescent="0.25">
      <c r="A991" s="11" t="str">
        <f>TEXT(promesas[[#This Row],[Marca temporal]],"dd/mmm")</f>
        <v>21/may</v>
      </c>
      <c r="B991" s="189">
        <v>46163.494985462967</v>
      </c>
      <c r="C991" s="190" t="s">
        <v>1897</v>
      </c>
      <c r="D991" s="190">
        <v>64541514</v>
      </c>
      <c r="E991" s="191">
        <v>302026110000</v>
      </c>
      <c r="F991" s="190" t="s">
        <v>4962</v>
      </c>
      <c r="G991" s="190" t="s">
        <v>1886</v>
      </c>
      <c r="H991" s="192" t="s">
        <v>16</v>
      </c>
      <c r="I991" s="193" t="s">
        <v>1884</v>
      </c>
      <c r="J991" s="198"/>
      <c r="K991"/>
      <c r="L991" s="194"/>
      <c r="M991" s="159" t="s">
        <v>1885</v>
      </c>
      <c r="N991"/>
      <c r="O991" s="194"/>
      <c r="P991" s="159" t="s">
        <v>66</v>
      </c>
      <c r="Q991" s="192"/>
      <c r="R991" s="199" t="str">
        <f>IF(promesas[[#This Row],[Fecha de Pago]]="", "", TEXT(promesas[[#This Row],[Fecha de Pago]], "mmm"))</f>
        <v/>
      </c>
      <c r="S991" s="12" t="str">
        <f>IF(promesas[[#This Row],[Fecha  promesa de pago]]="", "", TEXT(promesas[[#This Row],[Fecha  promesa de pago]], "mmm"))</f>
        <v/>
      </c>
      <c r="T991" s="13" t="str">
        <f>IF(promesas[[#This Row],[Fecha de Pago]]="", "", TEXT(promesas[[#This Row],[Fecha de Pago]], "dd/mmm"))</f>
        <v/>
      </c>
      <c r="U991" s="13" t="str">
        <f>IF(promesas[[#This Row],[Fecha  promesa de pago]]="", "", TEXT(promesas[[#This Row],[Fecha  promesa de pago]], "dd/mmm"))</f>
        <v/>
      </c>
      <c r="V991" s="14" t="str">
        <f>IF(LEN(TRIM(promesas[[#This Row],[Fecha  promesa de pago]]))&gt;0,1,"")</f>
        <v/>
      </c>
      <c r="W991" s="14" t="str">
        <f>IF(LEN(TRIM(promesas[[#This Row],[Fecha de Pago]]))&gt;0,1,"")</f>
        <v/>
      </c>
    </row>
    <row r="992" spans="1:23" ht="15.75" customHeight="1" x14ac:dyDescent="0.25">
      <c r="A992" s="11" t="str">
        <f>TEXT(promesas[[#This Row],[Marca temporal]],"dd/mmm")</f>
        <v>21/may</v>
      </c>
      <c r="B992" s="189">
        <v>46163.497916180553</v>
      </c>
      <c r="C992" s="190" t="s">
        <v>1897</v>
      </c>
      <c r="D992" s="190">
        <v>64622296</v>
      </c>
      <c r="E992" s="191">
        <v>367046420000</v>
      </c>
      <c r="F992" s="190" t="s">
        <v>4144</v>
      </c>
      <c r="G992" s="190" t="s">
        <v>1886</v>
      </c>
      <c r="H992" s="192" t="s">
        <v>1883</v>
      </c>
      <c r="I992" s="193" t="s">
        <v>1887</v>
      </c>
      <c r="J992" s="198"/>
      <c r="K992"/>
      <c r="L992" s="194"/>
      <c r="M992" s="159" t="s">
        <v>1885</v>
      </c>
      <c r="N992"/>
      <c r="O992" s="194"/>
      <c r="P992" s="159" t="s">
        <v>66</v>
      </c>
      <c r="Q992" s="192"/>
      <c r="R992" s="199" t="str">
        <f>IF(promesas[[#This Row],[Fecha de Pago]]="", "", TEXT(promesas[[#This Row],[Fecha de Pago]], "mmm"))</f>
        <v/>
      </c>
      <c r="S992" s="12" t="str">
        <f>IF(promesas[[#This Row],[Fecha  promesa de pago]]="", "", TEXT(promesas[[#This Row],[Fecha  promesa de pago]], "mmm"))</f>
        <v/>
      </c>
      <c r="T992" s="13" t="str">
        <f>IF(promesas[[#This Row],[Fecha de Pago]]="", "", TEXT(promesas[[#This Row],[Fecha de Pago]], "dd/mmm"))</f>
        <v/>
      </c>
      <c r="U992" s="13" t="str">
        <f>IF(promesas[[#This Row],[Fecha  promesa de pago]]="", "", TEXT(promesas[[#This Row],[Fecha  promesa de pago]], "dd/mmm"))</f>
        <v/>
      </c>
      <c r="V992" s="14" t="str">
        <f>IF(LEN(TRIM(promesas[[#This Row],[Fecha  promesa de pago]]))&gt;0,1,"")</f>
        <v/>
      </c>
      <c r="W992" s="14" t="str">
        <f>IF(LEN(TRIM(promesas[[#This Row],[Fecha de Pago]]))&gt;0,1,"")</f>
        <v/>
      </c>
    </row>
    <row r="993" spans="1:23" ht="15.75" customHeight="1" x14ac:dyDescent="0.25">
      <c r="A993" s="11" t="str">
        <f>TEXT(promesas[[#This Row],[Marca temporal]],"dd/mmm")</f>
        <v>21/may</v>
      </c>
      <c r="B993" s="189">
        <v>46163.499622256946</v>
      </c>
      <c r="C993" s="190" t="s">
        <v>1897</v>
      </c>
      <c r="D993" s="190">
        <v>64899463</v>
      </c>
      <c r="E993" s="191">
        <v>362006040000</v>
      </c>
      <c r="F993" s="190" t="s">
        <v>161</v>
      </c>
      <c r="G993" s="190" t="s">
        <v>1886</v>
      </c>
      <c r="H993" s="192" t="s">
        <v>1883</v>
      </c>
      <c r="I993" s="193" t="s">
        <v>1892</v>
      </c>
      <c r="J993" s="198"/>
      <c r="K993"/>
      <c r="L993" s="194"/>
      <c r="M993" s="159" t="s">
        <v>1885</v>
      </c>
      <c r="N993"/>
      <c r="O993" s="194"/>
      <c r="P993" s="159" t="s">
        <v>66</v>
      </c>
      <c r="Q993" s="192"/>
      <c r="R993" s="199" t="str">
        <f>IF(promesas[[#This Row],[Fecha de Pago]]="", "", TEXT(promesas[[#This Row],[Fecha de Pago]], "mmm"))</f>
        <v/>
      </c>
      <c r="S993" s="12" t="str">
        <f>IF(promesas[[#This Row],[Fecha  promesa de pago]]="", "", TEXT(promesas[[#This Row],[Fecha  promesa de pago]], "mmm"))</f>
        <v/>
      </c>
      <c r="T993" s="13" t="str">
        <f>IF(promesas[[#This Row],[Fecha de Pago]]="", "", TEXT(promesas[[#This Row],[Fecha de Pago]], "dd/mmm"))</f>
        <v/>
      </c>
      <c r="U993" s="13" t="str">
        <f>IF(promesas[[#This Row],[Fecha  promesa de pago]]="", "", TEXT(promesas[[#This Row],[Fecha  promesa de pago]], "dd/mmm"))</f>
        <v/>
      </c>
      <c r="V993" s="14" t="str">
        <f>IF(LEN(TRIM(promesas[[#This Row],[Fecha  promesa de pago]]))&gt;0,1,"")</f>
        <v/>
      </c>
      <c r="W993" s="14" t="str">
        <f>IF(LEN(TRIM(promesas[[#This Row],[Fecha de Pago]]))&gt;0,1,"")</f>
        <v/>
      </c>
    </row>
    <row r="994" spans="1:23" ht="15.75" customHeight="1" x14ac:dyDescent="0.25">
      <c r="A994" s="11" t="str">
        <f>TEXT(promesas[[#This Row],[Marca temporal]],"dd/mmm")</f>
        <v>21/may</v>
      </c>
      <c r="B994" s="189">
        <v>46163.500775729168</v>
      </c>
      <c r="C994" s="190" t="s">
        <v>1897</v>
      </c>
      <c r="D994" s="190">
        <v>64953189</v>
      </c>
      <c r="E994" s="191">
        <v>368066630000</v>
      </c>
      <c r="F994" s="190" t="s">
        <v>4997</v>
      </c>
      <c r="G994" s="190" t="s">
        <v>1886</v>
      </c>
      <c r="H994" s="192" t="s">
        <v>1883</v>
      </c>
      <c r="I994" s="193" t="s">
        <v>1892</v>
      </c>
      <c r="J994" s="198"/>
      <c r="K994"/>
      <c r="L994" s="194"/>
      <c r="M994" s="159" t="s">
        <v>1885</v>
      </c>
      <c r="N994"/>
      <c r="O994" s="194"/>
      <c r="P994" s="159" t="s">
        <v>66</v>
      </c>
      <c r="Q994" s="192"/>
      <c r="R994" s="199" t="str">
        <f>IF(promesas[[#This Row],[Fecha de Pago]]="", "", TEXT(promesas[[#This Row],[Fecha de Pago]], "mmm"))</f>
        <v/>
      </c>
      <c r="S994" s="12" t="str">
        <f>IF(promesas[[#This Row],[Fecha  promesa de pago]]="", "", TEXT(promesas[[#This Row],[Fecha  promesa de pago]], "mmm"))</f>
        <v/>
      </c>
      <c r="T994" s="13" t="str">
        <f>IF(promesas[[#This Row],[Fecha de Pago]]="", "", TEXT(promesas[[#This Row],[Fecha de Pago]], "dd/mmm"))</f>
        <v/>
      </c>
      <c r="U994" s="13" t="str">
        <f>IF(promesas[[#This Row],[Fecha  promesa de pago]]="", "", TEXT(promesas[[#This Row],[Fecha  promesa de pago]], "dd/mmm"))</f>
        <v/>
      </c>
      <c r="V994" s="14" t="str">
        <f>IF(LEN(TRIM(promesas[[#This Row],[Fecha  promesa de pago]]))&gt;0,1,"")</f>
        <v/>
      </c>
      <c r="W994" s="14" t="str">
        <f>IF(LEN(TRIM(promesas[[#This Row],[Fecha de Pago]]))&gt;0,1,"")</f>
        <v/>
      </c>
    </row>
    <row r="995" spans="1:23" ht="15.75" customHeight="1" x14ac:dyDescent="0.25">
      <c r="A995" s="11" t="str">
        <f>TEXT(promesas[[#This Row],[Marca temporal]],"dd/mmm")</f>
        <v>21/may</v>
      </c>
      <c r="B995" s="189">
        <v>46163.504327361108</v>
      </c>
      <c r="C995" s="190" t="s">
        <v>1897</v>
      </c>
      <c r="D995" s="190">
        <v>65286732</v>
      </c>
      <c r="E995" s="191">
        <v>367037840000</v>
      </c>
      <c r="F995" s="190" t="s">
        <v>5039</v>
      </c>
      <c r="G995" s="190" t="s">
        <v>1886</v>
      </c>
      <c r="H995" s="192" t="s">
        <v>1883</v>
      </c>
      <c r="I995" s="193" t="s">
        <v>1894</v>
      </c>
      <c r="J995" s="198"/>
      <c r="K995"/>
      <c r="L995" s="194"/>
      <c r="M995" s="159" t="s">
        <v>1885</v>
      </c>
      <c r="N995"/>
      <c r="O995" s="194"/>
      <c r="P995" s="159" t="s">
        <v>66</v>
      </c>
      <c r="Q995" s="192"/>
      <c r="R995" s="199" t="str">
        <f>IF(promesas[[#This Row],[Fecha de Pago]]="", "", TEXT(promesas[[#This Row],[Fecha de Pago]], "mmm"))</f>
        <v/>
      </c>
      <c r="S995" s="12" t="str">
        <f>IF(promesas[[#This Row],[Fecha  promesa de pago]]="", "", TEXT(promesas[[#This Row],[Fecha  promesa de pago]], "mmm"))</f>
        <v/>
      </c>
      <c r="T995" s="13" t="str">
        <f>IF(promesas[[#This Row],[Fecha de Pago]]="", "", TEXT(promesas[[#This Row],[Fecha de Pago]], "dd/mmm"))</f>
        <v/>
      </c>
      <c r="U995" s="13" t="str">
        <f>IF(promesas[[#This Row],[Fecha  promesa de pago]]="", "", TEXT(promesas[[#This Row],[Fecha  promesa de pago]], "dd/mmm"))</f>
        <v/>
      </c>
      <c r="V995" s="14" t="str">
        <f>IF(LEN(TRIM(promesas[[#This Row],[Fecha  promesa de pago]]))&gt;0,1,"")</f>
        <v/>
      </c>
      <c r="W995" s="14" t="str">
        <f>IF(LEN(TRIM(promesas[[#This Row],[Fecha de Pago]]))&gt;0,1,"")</f>
        <v/>
      </c>
    </row>
    <row r="996" spans="1:23" ht="15.75" customHeight="1" x14ac:dyDescent="0.25">
      <c r="A996" s="11" t="str">
        <f>TEXT(promesas[[#This Row],[Marca temporal]],"dd/mmm")</f>
        <v>21/may</v>
      </c>
      <c r="B996" s="189">
        <v>46163.510318807872</v>
      </c>
      <c r="C996" s="190" t="s">
        <v>1897</v>
      </c>
      <c r="D996" s="190">
        <v>65308699</v>
      </c>
      <c r="E996" s="191">
        <v>145002040000</v>
      </c>
      <c r="F996" s="190" t="s">
        <v>5043</v>
      </c>
      <c r="G996" s="190" t="s">
        <v>1886</v>
      </c>
      <c r="H996" s="192" t="s">
        <v>1883</v>
      </c>
      <c r="I996" s="193" t="s">
        <v>1892</v>
      </c>
      <c r="J996" s="198"/>
      <c r="K996"/>
      <c r="L996" s="194"/>
      <c r="M996" s="159" t="s">
        <v>1885</v>
      </c>
      <c r="N996"/>
      <c r="O996" s="194"/>
      <c r="P996" s="159" t="s">
        <v>66</v>
      </c>
      <c r="Q996" s="192"/>
      <c r="R996" s="199" t="str">
        <f>IF(promesas[[#This Row],[Fecha de Pago]]="", "", TEXT(promesas[[#This Row],[Fecha de Pago]], "mmm"))</f>
        <v/>
      </c>
      <c r="S996" s="12" t="str">
        <f>IF(promesas[[#This Row],[Fecha  promesa de pago]]="", "", TEXT(promesas[[#This Row],[Fecha  promesa de pago]], "mmm"))</f>
        <v/>
      </c>
      <c r="T996" s="13" t="str">
        <f>IF(promesas[[#This Row],[Fecha de Pago]]="", "", TEXT(promesas[[#This Row],[Fecha de Pago]], "dd/mmm"))</f>
        <v/>
      </c>
      <c r="U996" s="13" t="str">
        <f>IF(promesas[[#This Row],[Fecha  promesa de pago]]="", "", TEXT(promesas[[#This Row],[Fecha  promesa de pago]], "dd/mmm"))</f>
        <v/>
      </c>
      <c r="V996" s="14" t="str">
        <f>IF(LEN(TRIM(promesas[[#This Row],[Fecha  promesa de pago]]))&gt;0,1,"")</f>
        <v/>
      </c>
      <c r="W996" s="14" t="str">
        <f>IF(LEN(TRIM(promesas[[#This Row],[Fecha de Pago]]))&gt;0,1,"")</f>
        <v/>
      </c>
    </row>
    <row r="997" spans="1:23" ht="15.75" customHeight="1" x14ac:dyDescent="0.25">
      <c r="A997" s="11" t="str">
        <f>TEXT(promesas[[#This Row],[Marca temporal]],"dd/mmm")</f>
        <v>21/may</v>
      </c>
      <c r="B997" s="189">
        <v>46163.511500821754</v>
      </c>
      <c r="C997" s="190" t="s">
        <v>1897</v>
      </c>
      <c r="D997" s="190">
        <v>65324478</v>
      </c>
      <c r="E997" s="191">
        <v>362012150000</v>
      </c>
      <c r="F997" s="190" t="s">
        <v>3889</v>
      </c>
      <c r="G997" s="190" t="s">
        <v>1886</v>
      </c>
      <c r="H997" s="192" t="s">
        <v>1891</v>
      </c>
      <c r="I997" s="193" t="s">
        <v>1895</v>
      </c>
      <c r="J997" s="198"/>
      <c r="K997"/>
      <c r="L997" s="194"/>
      <c r="M997" s="159" t="s">
        <v>1885</v>
      </c>
      <c r="N997"/>
      <c r="O997" s="194"/>
      <c r="P997" s="159" t="s">
        <v>66</v>
      </c>
      <c r="Q997" s="192"/>
      <c r="R997" s="199" t="str">
        <f>IF(promesas[[#This Row],[Fecha de Pago]]="", "", TEXT(promesas[[#This Row],[Fecha de Pago]], "mmm"))</f>
        <v/>
      </c>
      <c r="S997" s="12" t="str">
        <f>IF(promesas[[#This Row],[Fecha  promesa de pago]]="", "", TEXT(promesas[[#This Row],[Fecha  promesa de pago]], "mmm"))</f>
        <v/>
      </c>
      <c r="T997" s="13" t="str">
        <f>IF(promesas[[#This Row],[Fecha de Pago]]="", "", TEXT(promesas[[#This Row],[Fecha de Pago]], "dd/mmm"))</f>
        <v/>
      </c>
      <c r="U997" s="13" t="str">
        <f>IF(promesas[[#This Row],[Fecha  promesa de pago]]="", "", TEXT(promesas[[#This Row],[Fecha  promesa de pago]], "dd/mmm"))</f>
        <v/>
      </c>
      <c r="V997" s="14" t="str">
        <f>IF(LEN(TRIM(promesas[[#This Row],[Fecha  promesa de pago]]))&gt;0,1,"")</f>
        <v/>
      </c>
      <c r="W997" s="14" t="str">
        <f>IF(LEN(TRIM(promesas[[#This Row],[Fecha de Pago]]))&gt;0,1,"")</f>
        <v/>
      </c>
    </row>
    <row r="998" spans="1:23" ht="15.75" customHeight="1" x14ac:dyDescent="0.25">
      <c r="A998" s="11" t="str">
        <f>TEXT(promesas[[#This Row],[Marca temporal]],"dd/mmm")</f>
        <v>21/may</v>
      </c>
      <c r="B998" s="189">
        <v>46163.513538321757</v>
      </c>
      <c r="C998" s="190" t="s">
        <v>1897</v>
      </c>
      <c r="D998" s="190">
        <v>65407963</v>
      </c>
      <c r="E998" s="191">
        <v>369056400000</v>
      </c>
      <c r="F998" s="190" t="s">
        <v>5063</v>
      </c>
      <c r="G998" s="190" t="s">
        <v>1886</v>
      </c>
      <c r="H998" s="192" t="s">
        <v>1883</v>
      </c>
      <c r="I998" s="193" t="s">
        <v>1887</v>
      </c>
      <c r="J998" s="198"/>
      <c r="K998"/>
      <c r="L998" s="194"/>
      <c r="M998" s="159" t="s">
        <v>1885</v>
      </c>
      <c r="N998"/>
      <c r="O998" s="194"/>
      <c r="P998" s="159" t="s">
        <v>66</v>
      </c>
      <c r="Q998" s="192"/>
      <c r="R998" s="199" t="str">
        <f>IF(promesas[[#This Row],[Fecha de Pago]]="", "", TEXT(promesas[[#This Row],[Fecha de Pago]], "mmm"))</f>
        <v/>
      </c>
      <c r="S998" s="12" t="str">
        <f>IF(promesas[[#This Row],[Fecha  promesa de pago]]="", "", TEXT(promesas[[#This Row],[Fecha  promesa de pago]], "mmm"))</f>
        <v/>
      </c>
      <c r="T998" s="13" t="str">
        <f>IF(promesas[[#This Row],[Fecha de Pago]]="", "", TEXT(promesas[[#This Row],[Fecha de Pago]], "dd/mmm"))</f>
        <v/>
      </c>
      <c r="U998" s="13" t="str">
        <f>IF(promesas[[#This Row],[Fecha  promesa de pago]]="", "", TEXT(promesas[[#This Row],[Fecha  promesa de pago]], "dd/mmm"))</f>
        <v/>
      </c>
      <c r="V998" s="14" t="str">
        <f>IF(LEN(TRIM(promesas[[#This Row],[Fecha  promesa de pago]]))&gt;0,1,"")</f>
        <v/>
      </c>
      <c r="W998" s="14" t="str">
        <f>IF(LEN(TRIM(promesas[[#This Row],[Fecha de Pago]]))&gt;0,1,"")</f>
        <v/>
      </c>
    </row>
    <row r="999" spans="1:23" ht="15.75" customHeight="1" x14ac:dyDescent="0.25">
      <c r="A999" s="11" t="str">
        <f>TEXT(promesas[[#This Row],[Marca temporal]],"dd/mmm")</f>
        <v>21/may</v>
      </c>
      <c r="B999" s="189">
        <v>46163.515614953707</v>
      </c>
      <c r="C999" s="190" t="s">
        <v>1897</v>
      </c>
      <c r="D999" s="190">
        <v>65528623</v>
      </c>
      <c r="E999" s="191">
        <v>369045400000</v>
      </c>
      <c r="F999" s="190" t="s">
        <v>4151</v>
      </c>
      <c r="G999" s="190" t="s">
        <v>1886</v>
      </c>
      <c r="H999" s="192" t="s">
        <v>16</v>
      </c>
      <c r="I999" s="193" t="s">
        <v>1895</v>
      </c>
      <c r="J999" s="198"/>
      <c r="K999"/>
      <c r="L999" s="194"/>
      <c r="M999" s="159" t="s">
        <v>1885</v>
      </c>
      <c r="N999"/>
      <c r="O999" s="194"/>
      <c r="P999" s="159" t="s">
        <v>66</v>
      </c>
      <c r="Q999" s="192"/>
      <c r="R999" s="199" t="str">
        <f>IF(promesas[[#This Row],[Fecha de Pago]]="", "", TEXT(promesas[[#This Row],[Fecha de Pago]], "mmm"))</f>
        <v/>
      </c>
      <c r="S999" s="12" t="str">
        <f>IF(promesas[[#This Row],[Fecha  promesa de pago]]="", "", TEXT(promesas[[#This Row],[Fecha  promesa de pago]], "mmm"))</f>
        <v/>
      </c>
      <c r="T999" s="13" t="str">
        <f>IF(promesas[[#This Row],[Fecha de Pago]]="", "", TEXT(promesas[[#This Row],[Fecha de Pago]], "dd/mmm"))</f>
        <v/>
      </c>
      <c r="U999" s="13" t="str">
        <f>IF(promesas[[#This Row],[Fecha  promesa de pago]]="", "", TEXT(promesas[[#This Row],[Fecha  promesa de pago]], "dd/mmm"))</f>
        <v/>
      </c>
      <c r="V999" s="14" t="str">
        <f>IF(LEN(TRIM(promesas[[#This Row],[Fecha  promesa de pago]]))&gt;0,1,"")</f>
        <v/>
      </c>
      <c r="W999" s="14" t="str">
        <f>IF(LEN(TRIM(promesas[[#This Row],[Fecha de Pago]]))&gt;0,1,"")</f>
        <v/>
      </c>
    </row>
    <row r="1000" spans="1:23" ht="15.75" customHeight="1" x14ac:dyDescent="0.25">
      <c r="A1000" s="11" t="str">
        <f>TEXT(promesas[[#This Row],[Marca temporal]],"dd/mmm")</f>
        <v>21/may</v>
      </c>
      <c r="B1000" s="189">
        <v>46163.517360474536</v>
      </c>
      <c r="C1000" s="190" t="s">
        <v>1897</v>
      </c>
      <c r="D1000" s="190">
        <v>65577067</v>
      </c>
      <c r="E1000" s="191">
        <v>359374860000</v>
      </c>
      <c r="F1000" s="190" t="s">
        <v>1303</v>
      </c>
      <c r="G1000" s="190" t="s">
        <v>1886</v>
      </c>
      <c r="H1000" s="192" t="s">
        <v>1883</v>
      </c>
      <c r="I1000" s="193" t="s">
        <v>1895</v>
      </c>
      <c r="J1000" s="198"/>
      <c r="K1000"/>
      <c r="L1000" s="194"/>
      <c r="M1000" s="159" t="s">
        <v>1885</v>
      </c>
      <c r="N1000"/>
      <c r="O1000" s="194"/>
      <c r="P1000" t="s">
        <v>2230</v>
      </c>
      <c r="Q1000" s="192"/>
      <c r="R1000" s="199" t="str">
        <f>IF(promesas[[#This Row],[Fecha de Pago]]="", "", TEXT(promesas[[#This Row],[Fecha de Pago]], "mmm"))</f>
        <v/>
      </c>
      <c r="S1000" s="12" t="str">
        <f>IF(promesas[[#This Row],[Fecha  promesa de pago]]="", "", TEXT(promesas[[#This Row],[Fecha  promesa de pago]], "mmm"))</f>
        <v/>
      </c>
      <c r="T1000" s="13" t="str">
        <f>IF(promesas[[#This Row],[Fecha de Pago]]="", "", TEXT(promesas[[#This Row],[Fecha de Pago]], "dd/mmm"))</f>
        <v/>
      </c>
      <c r="U1000" s="13" t="str">
        <f>IF(promesas[[#This Row],[Fecha  promesa de pago]]="", "", TEXT(promesas[[#This Row],[Fecha  promesa de pago]], "dd/mmm"))</f>
        <v/>
      </c>
      <c r="V1000" s="14" t="str">
        <f>IF(LEN(TRIM(promesas[[#This Row],[Fecha  promesa de pago]]))&gt;0,1,"")</f>
        <v/>
      </c>
      <c r="W1000" s="14" t="str">
        <f>IF(LEN(TRIM(promesas[[#This Row],[Fecha de Pago]]))&gt;0,1,"")</f>
        <v/>
      </c>
    </row>
    <row r="1001" spans="1:23" ht="15.75" customHeight="1" x14ac:dyDescent="0.25">
      <c r="A1001" s="11" t="str">
        <f>TEXT(promesas[[#This Row],[Marca temporal]],"dd/mmm")</f>
        <v>21/may</v>
      </c>
      <c r="B1001" s="189">
        <v>46163.520436666666</v>
      </c>
      <c r="C1001" s="190" t="s">
        <v>1897</v>
      </c>
      <c r="D1001" s="190">
        <v>65705686</v>
      </c>
      <c r="E1001" s="191">
        <v>366011910000</v>
      </c>
      <c r="F1001" s="190" t="s">
        <v>5106</v>
      </c>
      <c r="G1001" s="190" t="s">
        <v>1886</v>
      </c>
      <c r="H1001" s="192" t="s">
        <v>1883</v>
      </c>
      <c r="I1001" s="193" t="s">
        <v>1887</v>
      </c>
      <c r="J1001" s="198"/>
      <c r="K1001"/>
      <c r="L1001" s="194"/>
      <c r="M1001" s="159" t="s">
        <v>1885</v>
      </c>
      <c r="N1001"/>
      <c r="O1001" s="194"/>
      <c r="P1001" t="s">
        <v>261</v>
      </c>
      <c r="Q1001" s="192"/>
      <c r="R1001" s="199" t="str">
        <f>IF(promesas[[#This Row],[Fecha de Pago]]="", "", TEXT(promesas[[#This Row],[Fecha de Pago]], "mmm"))</f>
        <v/>
      </c>
      <c r="S1001" s="12" t="str">
        <f>IF(promesas[[#This Row],[Fecha  promesa de pago]]="", "", TEXT(promesas[[#This Row],[Fecha  promesa de pago]], "mmm"))</f>
        <v/>
      </c>
      <c r="T1001" s="13" t="str">
        <f>IF(promesas[[#This Row],[Fecha de Pago]]="", "", TEXT(promesas[[#This Row],[Fecha de Pago]], "dd/mmm"))</f>
        <v/>
      </c>
      <c r="U1001" s="13" t="str">
        <f>IF(promesas[[#This Row],[Fecha  promesa de pago]]="", "", TEXT(promesas[[#This Row],[Fecha  promesa de pago]], "dd/mmm"))</f>
        <v/>
      </c>
      <c r="V1001" s="14" t="str">
        <f>IF(LEN(TRIM(promesas[[#This Row],[Fecha  promesa de pago]]))&gt;0,1,"")</f>
        <v/>
      </c>
      <c r="W1001" s="14" t="str">
        <f>IF(LEN(TRIM(promesas[[#This Row],[Fecha de Pago]]))&gt;0,1,"")</f>
        <v/>
      </c>
    </row>
    <row r="1002" spans="1:23" ht="15.75" customHeight="1" x14ac:dyDescent="0.25">
      <c r="A1002" s="11" t="str">
        <f>TEXT(promesas[[#This Row],[Marca temporal]],"dd/mmm")</f>
        <v>21/may</v>
      </c>
      <c r="B1002" s="189">
        <v>46163.522603067133</v>
      </c>
      <c r="C1002" s="190" t="s">
        <v>1897</v>
      </c>
      <c r="D1002" s="190">
        <v>65892172</v>
      </c>
      <c r="E1002" s="191">
        <v>361027770000</v>
      </c>
      <c r="F1002" s="190" t="s">
        <v>3982</v>
      </c>
      <c r="G1002" s="190" t="s">
        <v>1886</v>
      </c>
      <c r="H1002" s="192" t="s">
        <v>1883</v>
      </c>
      <c r="I1002" s="193" t="s">
        <v>1892</v>
      </c>
      <c r="J1002" s="198"/>
      <c r="K1002"/>
      <c r="L1002" s="194"/>
      <c r="M1002" s="159" t="s">
        <v>1885</v>
      </c>
      <c r="N1002"/>
      <c r="O1002" s="194"/>
      <c r="P1002" s="159" t="s">
        <v>66</v>
      </c>
      <c r="Q1002" s="192"/>
      <c r="R1002" s="199" t="str">
        <f>IF(promesas[[#This Row],[Fecha de Pago]]="", "", TEXT(promesas[[#This Row],[Fecha de Pago]], "mmm"))</f>
        <v/>
      </c>
      <c r="S1002" s="12" t="str">
        <f>IF(promesas[[#This Row],[Fecha  promesa de pago]]="", "", TEXT(promesas[[#This Row],[Fecha  promesa de pago]], "mmm"))</f>
        <v/>
      </c>
      <c r="T1002" s="13" t="str">
        <f>IF(promesas[[#This Row],[Fecha de Pago]]="", "", TEXT(promesas[[#This Row],[Fecha de Pago]], "dd/mmm"))</f>
        <v/>
      </c>
      <c r="U1002" s="13" t="str">
        <f>IF(promesas[[#This Row],[Fecha  promesa de pago]]="", "", TEXT(promesas[[#This Row],[Fecha  promesa de pago]], "dd/mmm"))</f>
        <v/>
      </c>
      <c r="V1002" s="14" t="str">
        <f>IF(LEN(TRIM(promesas[[#This Row],[Fecha  promesa de pago]]))&gt;0,1,"")</f>
        <v/>
      </c>
      <c r="W1002" s="14" t="str">
        <f>IF(LEN(TRIM(promesas[[#This Row],[Fecha de Pago]]))&gt;0,1,"")</f>
        <v/>
      </c>
    </row>
    <row r="1003" spans="1:23" ht="15.75" customHeight="1" x14ac:dyDescent="0.25">
      <c r="A1003" s="11" t="str">
        <f>TEXT(promesas[[#This Row],[Marca temporal]],"dd/mmm")</f>
        <v>21/may</v>
      </c>
      <c r="B1003" s="189">
        <v>46163.524311620371</v>
      </c>
      <c r="C1003" s="190" t="s">
        <v>1897</v>
      </c>
      <c r="D1003" s="190">
        <v>65909924</v>
      </c>
      <c r="E1003" s="191">
        <v>362052750000</v>
      </c>
      <c r="F1003" s="190" t="s">
        <v>5124</v>
      </c>
      <c r="G1003" s="190" t="s">
        <v>1886</v>
      </c>
      <c r="H1003" s="192" t="s">
        <v>1883</v>
      </c>
      <c r="I1003" s="193" t="s">
        <v>1888</v>
      </c>
      <c r="J1003" s="198"/>
      <c r="K1003"/>
      <c r="L1003" s="194"/>
      <c r="M1003" s="159" t="s">
        <v>1889</v>
      </c>
      <c r="N1003" s="161">
        <v>46161</v>
      </c>
      <c r="O1003" s="194"/>
      <c r="P1003" s="159" t="s">
        <v>66</v>
      </c>
      <c r="Q1003" s="192"/>
      <c r="R1003" s="199" t="str">
        <f>IF(promesas[[#This Row],[Fecha de Pago]]="", "", TEXT(promesas[[#This Row],[Fecha de Pago]], "mmm"))</f>
        <v>may</v>
      </c>
      <c r="S1003" s="12" t="str">
        <f>IF(promesas[[#This Row],[Fecha  promesa de pago]]="", "", TEXT(promesas[[#This Row],[Fecha  promesa de pago]], "mmm"))</f>
        <v/>
      </c>
      <c r="T1003" s="13" t="str">
        <f>IF(promesas[[#This Row],[Fecha de Pago]]="", "", TEXT(promesas[[#This Row],[Fecha de Pago]], "dd/mmm"))</f>
        <v>19/may</v>
      </c>
      <c r="U1003" s="13" t="str">
        <f>IF(promesas[[#This Row],[Fecha  promesa de pago]]="", "", TEXT(promesas[[#This Row],[Fecha  promesa de pago]], "dd/mmm"))</f>
        <v/>
      </c>
      <c r="V1003" s="14" t="str">
        <f>IF(LEN(TRIM(promesas[[#This Row],[Fecha  promesa de pago]]))&gt;0,1,"")</f>
        <v/>
      </c>
      <c r="W1003" s="14">
        <f>IF(LEN(TRIM(promesas[[#This Row],[Fecha de Pago]]))&gt;0,1,"")</f>
        <v>1</v>
      </c>
    </row>
    <row r="1004" spans="1:23" ht="15.75" customHeight="1" x14ac:dyDescent="0.25">
      <c r="A1004" s="11" t="str">
        <f>TEXT(promesas[[#This Row],[Marca temporal]],"dd/mmm")</f>
        <v>21/may</v>
      </c>
      <c r="B1004" s="189">
        <v>46163.52580427083</v>
      </c>
      <c r="C1004" s="190" t="s">
        <v>1897</v>
      </c>
      <c r="D1004" s="190">
        <v>65992229</v>
      </c>
      <c r="E1004" s="191">
        <v>351346290000</v>
      </c>
      <c r="F1004" s="190" t="s">
        <v>5136</v>
      </c>
      <c r="G1004" s="190" t="s">
        <v>1886</v>
      </c>
      <c r="H1004" s="192" t="s">
        <v>1899</v>
      </c>
      <c r="I1004" s="193" t="s">
        <v>1892</v>
      </c>
      <c r="J1004" s="198"/>
      <c r="K1004"/>
      <c r="L1004" s="194"/>
      <c r="M1004" s="159" t="s">
        <v>1885</v>
      </c>
      <c r="N1004"/>
      <c r="O1004" s="194"/>
      <c r="P1004" s="159" t="s">
        <v>66</v>
      </c>
      <c r="Q1004" s="192"/>
      <c r="R1004" s="199" t="str">
        <f>IF(promesas[[#This Row],[Fecha de Pago]]="", "", TEXT(promesas[[#This Row],[Fecha de Pago]], "mmm"))</f>
        <v/>
      </c>
      <c r="S1004" s="12" t="str">
        <f>IF(promesas[[#This Row],[Fecha  promesa de pago]]="", "", TEXT(promesas[[#This Row],[Fecha  promesa de pago]], "mmm"))</f>
        <v/>
      </c>
      <c r="T1004" s="13" t="str">
        <f>IF(promesas[[#This Row],[Fecha de Pago]]="", "", TEXT(promesas[[#This Row],[Fecha de Pago]], "dd/mmm"))</f>
        <v/>
      </c>
      <c r="U1004" s="13" t="str">
        <f>IF(promesas[[#This Row],[Fecha  promesa de pago]]="", "", TEXT(promesas[[#This Row],[Fecha  promesa de pago]], "dd/mmm"))</f>
        <v/>
      </c>
      <c r="V1004" s="14" t="str">
        <f>IF(LEN(TRIM(promesas[[#This Row],[Fecha  promesa de pago]]))&gt;0,1,"")</f>
        <v/>
      </c>
      <c r="W1004" s="14" t="str">
        <f>IF(LEN(TRIM(promesas[[#This Row],[Fecha de Pago]]))&gt;0,1,"")</f>
        <v/>
      </c>
    </row>
    <row r="1005" spans="1:23" ht="15.75" customHeight="1" x14ac:dyDescent="0.25">
      <c r="A1005" s="11" t="str">
        <f>TEXT(promesas[[#This Row],[Marca temporal]],"dd/mmm")</f>
        <v>21/may</v>
      </c>
      <c r="B1005" s="189">
        <v>46163.52814224537</v>
      </c>
      <c r="C1005" s="190" t="s">
        <v>1897</v>
      </c>
      <c r="D1005" s="190">
        <v>66056107</v>
      </c>
      <c r="E1005" s="191">
        <v>368014530000</v>
      </c>
      <c r="F1005" s="190" t="s">
        <v>3883</v>
      </c>
      <c r="G1005" s="190" t="s">
        <v>1886</v>
      </c>
      <c r="H1005" s="192" t="s">
        <v>1883</v>
      </c>
      <c r="I1005" s="193" t="s">
        <v>1892</v>
      </c>
      <c r="J1005" s="198"/>
      <c r="K1005"/>
      <c r="L1005" s="194"/>
      <c r="M1005" s="159" t="s">
        <v>1885</v>
      </c>
      <c r="N1005"/>
      <c r="O1005" s="194"/>
      <c r="P1005" s="159" t="s">
        <v>66</v>
      </c>
      <c r="Q1005" s="192"/>
      <c r="R1005" s="199" t="str">
        <f>IF(promesas[[#This Row],[Fecha de Pago]]="", "", TEXT(promesas[[#This Row],[Fecha de Pago]], "mmm"))</f>
        <v/>
      </c>
      <c r="S1005" s="12" t="str">
        <f>IF(promesas[[#This Row],[Fecha  promesa de pago]]="", "", TEXT(promesas[[#This Row],[Fecha  promesa de pago]], "mmm"))</f>
        <v/>
      </c>
      <c r="T1005" s="13" t="str">
        <f>IF(promesas[[#This Row],[Fecha de Pago]]="", "", TEXT(promesas[[#This Row],[Fecha de Pago]], "dd/mmm"))</f>
        <v/>
      </c>
      <c r="U1005" s="13" t="str">
        <f>IF(promesas[[#This Row],[Fecha  promesa de pago]]="", "", TEXT(promesas[[#This Row],[Fecha  promesa de pago]], "dd/mmm"))</f>
        <v/>
      </c>
      <c r="V1005" s="14" t="str">
        <f>IF(LEN(TRIM(promesas[[#This Row],[Fecha  promesa de pago]]))&gt;0,1,"")</f>
        <v/>
      </c>
      <c r="W1005" s="14" t="str">
        <f>IF(LEN(TRIM(promesas[[#This Row],[Fecha de Pago]]))&gt;0,1,"")</f>
        <v/>
      </c>
    </row>
    <row r="1006" spans="1:23" ht="15.75" customHeight="1" x14ac:dyDescent="0.25">
      <c r="A1006" s="11" t="str">
        <f>TEXT(promesas[[#This Row],[Marca temporal]],"dd/mmm")</f>
        <v>21/may</v>
      </c>
      <c r="B1006" s="189">
        <v>46163.530411273146</v>
      </c>
      <c r="C1006" s="190" t="s">
        <v>1897</v>
      </c>
      <c r="D1006" s="190">
        <v>66095793</v>
      </c>
      <c r="E1006" s="191">
        <v>369044290000</v>
      </c>
      <c r="F1006" s="190" t="s">
        <v>4148</v>
      </c>
      <c r="G1006" s="190" t="s">
        <v>1886</v>
      </c>
      <c r="H1006" s="192" t="s">
        <v>1883</v>
      </c>
      <c r="I1006" s="193" t="s">
        <v>1887</v>
      </c>
      <c r="J1006" s="198"/>
      <c r="K1006"/>
      <c r="L1006" s="194"/>
      <c r="M1006" s="159" t="s">
        <v>1885</v>
      </c>
      <c r="N1006"/>
      <c r="O1006" s="194"/>
      <c r="P1006" s="159" t="s">
        <v>66</v>
      </c>
      <c r="Q1006" s="192"/>
      <c r="R1006" s="199" t="str">
        <f>IF(promesas[[#This Row],[Fecha de Pago]]="", "", TEXT(promesas[[#This Row],[Fecha de Pago]], "mmm"))</f>
        <v/>
      </c>
      <c r="S1006" s="12" t="str">
        <f>IF(promesas[[#This Row],[Fecha  promesa de pago]]="", "", TEXT(promesas[[#This Row],[Fecha  promesa de pago]], "mmm"))</f>
        <v/>
      </c>
      <c r="T1006" s="13" t="str">
        <f>IF(promesas[[#This Row],[Fecha de Pago]]="", "", TEXT(promesas[[#This Row],[Fecha de Pago]], "dd/mmm"))</f>
        <v/>
      </c>
      <c r="U1006" s="13" t="str">
        <f>IF(promesas[[#This Row],[Fecha  promesa de pago]]="", "", TEXT(promesas[[#This Row],[Fecha  promesa de pago]], "dd/mmm"))</f>
        <v/>
      </c>
      <c r="V1006" s="14" t="str">
        <f>IF(LEN(TRIM(promesas[[#This Row],[Fecha  promesa de pago]]))&gt;0,1,"")</f>
        <v/>
      </c>
      <c r="W1006" s="14" t="str">
        <f>IF(LEN(TRIM(promesas[[#This Row],[Fecha de Pago]]))&gt;0,1,"")</f>
        <v/>
      </c>
    </row>
    <row r="1007" spans="1:23" ht="15.75" customHeight="1" x14ac:dyDescent="0.25">
      <c r="A1007" s="11" t="str">
        <f>TEXT(promesas[[#This Row],[Marca temporal]],"dd/mmm")</f>
        <v>21/may</v>
      </c>
      <c r="B1007" s="189">
        <v>46163.531498460652</v>
      </c>
      <c r="C1007" s="190" t="s">
        <v>1897</v>
      </c>
      <c r="D1007" s="190">
        <v>66178334</v>
      </c>
      <c r="E1007" s="191">
        <v>353365190000</v>
      </c>
      <c r="F1007" s="190" t="s">
        <v>442</v>
      </c>
      <c r="G1007" s="190" t="s">
        <v>1886</v>
      </c>
      <c r="H1007" s="192" t="s">
        <v>1883</v>
      </c>
      <c r="I1007" s="193" t="s">
        <v>1892</v>
      </c>
      <c r="J1007" s="198"/>
      <c r="K1007"/>
      <c r="L1007" s="194"/>
      <c r="M1007" s="159" t="s">
        <v>1885</v>
      </c>
      <c r="N1007"/>
      <c r="O1007" s="194"/>
      <c r="P1007" t="s">
        <v>2230</v>
      </c>
      <c r="Q1007" s="192"/>
      <c r="R1007" s="199" t="str">
        <f>IF(promesas[[#This Row],[Fecha de Pago]]="", "", TEXT(promesas[[#This Row],[Fecha de Pago]], "mmm"))</f>
        <v/>
      </c>
      <c r="S1007" s="12" t="str">
        <f>IF(promesas[[#This Row],[Fecha  promesa de pago]]="", "", TEXT(promesas[[#This Row],[Fecha  promesa de pago]], "mmm"))</f>
        <v/>
      </c>
      <c r="T1007" s="13" t="str">
        <f>IF(promesas[[#This Row],[Fecha de Pago]]="", "", TEXT(promesas[[#This Row],[Fecha de Pago]], "dd/mmm"))</f>
        <v/>
      </c>
      <c r="U1007" s="13" t="str">
        <f>IF(promesas[[#This Row],[Fecha  promesa de pago]]="", "", TEXT(promesas[[#This Row],[Fecha  promesa de pago]], "dd/mmm"))</f>
        <v/>
      </c>
      <c r="V1007" s="14" t="str">
        <f>IF(LEN(TRIM(promesas[[#This Row],[Fecha  promesa de pago]]))&gt;0,1,"")</f>
        <v/>
      </c>
      <c r="W1007" s="14" t="str">
        <f>IF(LEN(TRIM(promesas[[#This Row],[Fecha de Pago]]))&gt;0,1,"")</f>
        <v/>
      </c>
    </row>
    <row r="1008" spans="1:23" ht="15.75" customHeight="1" x14ac:dyDescent="0.25">
      <c r="A1008" s="11" t="str">
        <f>TEXT(promesas[[#This Row],[Marca temporal]],"dd/mmm")</f>
        <v>21/may</v>
      </c>
      <c r="B1008" s="189">
        <v>46163.533684166665</v>
      </c>
      <c r="C1008" s="190" t="s">
        <v>1897</v>
      </c>
      <c r="D1008" s="190">
        <v>66247133</v>
      </c>
      <c r="E1008" s="191">
        <v>362048230000</v>
      </c>
      <c r="F1008" s="190" t="s">
        <v>5157</v>
      </c>
      <c r="G1008" s="190" t="s">
        <v>1886</v>
      </c>
      <c r="H1008" s="192" t="s">
        <v>1883</v>
      </c>
      <c r="I1008" s="193" t="s">
        <v>1887</v>
      </c>
      <c r="J1008" s="198"/>
      <c r="K1008"/>
      <c r="L1008" s="194"/>
      <c r="M1008" s="159" t="s">
        <v>1885</v>
      </c>
      <c r="N1008"/>
      <c r="O1008" s="194"/>
      <c r="P1008" s="159" t="s">
        <v>66</v>
      </c>
      <c r="Q1008" s="192"/>
      <c r="R1008" s="199" t="str">
        <f>IF(promesas[[#This Row],[Fecha de Pago]]="", "", TEXT(promesas[[#This Row],[Fecha de Pago]], "mmm"))</f>
        <v/>
      </c>
      <c r="S1008" s="12" t="str">
        <f>IF(promesas[[#This Row],[Fecha  promesa de pago]]="", "", TEXT(promesas[[#This Row],[Fecha  promesa de pago]], "mmm"))</f>
        <v/>
      </c>
      <c r="T1008" s="13" t="str">
        <f>IF(promesas[[#This Row],[Fecha de Pago]]="", "", TEXT(promesas[[#This Row],[Fecha de Pago]], "dd/mmm"))</f>
        <v/>
      </c>
      <c r="U1008" s="13" t="str">
        <f>IF(promesas[[#This Row],[Fecha  promesa de pago]]="", "", TEXT(promesas[[#This Row],[Fecha  promesa de pago]], "dd/mmm"))</f>
        <v/>
      </c>
      <c r="V1008" s="14" t="str">
        <f>IF(LEN(TRIM(promesas[[#This Row],[Fecha  promesa de pago]]))&gt;0,1,"")</f>
        <v/>
      </c>
      <c r="W1008" s="14" t="str">
        <f>IF(LEN(TRIM(promesas[[#This Row],[Fecha de Pago]]))&gt;0,1,"")</f>
        <v/>
      </c>
    </row>
    <row r="1009" spans="1:23" ht="15.75" customHeight="1" x14ac:dyDescent="0.25">
      <c r="A1009" s="11" t="str">
        <f>TEXT(promesas[[#This Row],[Marca temporal]],"dd/mmm")</f>
        <v>21/may</v>
      </c>
      <c r="B1009" s="189">
        <v>46163.535783472224</v>
      </c>
      <c r="C1009" s="190" t="s">
        <v>1897</v>
      </c>
      <c r="D1009" s="190">
        <v>66399201</v>
      </c>
      <c r="E1009" s="191">
        <v>364036870000</v>
      </c>
      <c r="F1009" s="190">
        <v>182863259</v>
      </c>
      <c r="G1009" s="190" t="s">
        <v>1886</v>
      </c>
      <c r="H1009" s="192" t="s">
        <v>1890</v>
      </c>
      <c r="I1009" s="193" t="s">
        <v>1887</v>
      </c>
      <c r="J1009" s="198"/>
      <c r="K1009"/>
      <c r="L1009" s="194"/>
      <c r="M1009" s="159" t="s">
        <v>1885</v>
      </c>
      <c r="N1009"/>
      <c r="O1009" s="194"/>
      <c r="P1009" s="159" t="s">
        <v>66</v>
      </c>
      <c r="Q1009" s="192"/>
      <c r="R1009" s="199" t="str">
        <f>IF(promesas[[#This Row],[Fecha de Pago]]="", "", TEXT(promesas[[#This Row],[Fecha de Pago]], "mmm"))</f>
        <v/>
      </c>
      <c r="S1009" s="12" t="str">
        <f>IF(promesas[[#This Row],[Fecha  promesa de pago]]="", "", TEXT(promesas[[#This Row],[Fecha  promesa de pago]], "mmm"))</f>
        <v/>
      </c>
      <c r="T1009" s="13" t="str">
        <f>IF(promesas[[#This Row],[Fecha de Pago]]="", "", TEXT(promesas[[#This Row],[Fecha de Pago]], "dd/mmm"))</f>
        <v/>
      </c>
      <c r="U1009" s="13" t="str">
        <f>IF(promesas[[#This Row],[Fecha  promesa de pago]]="", "", TEXT(promesas[[#This Row],[Fecha  promesa de pago]], "dd/mmm"))</f>
        <v/>
      </c>
      <c r="V1009" s="14" t="str">
        <f>IF(LEN(TRIM(promesas[[#This Row],[Fecha  promesa de pago]]))&gt;0,1,"")</f>
        <v/>
      </c>
      <c r="W1009" s="14" t="str">
        <f>IF(LEN(TRIM(promesas[[#This Row],[Fecha de Pago]]))&gt;0,1,"")</f>
        <v/>
      </c>
    </row>
    <row r="1010" spans="1:23" ht="15.75" customHeight="1" x14ac:dyDescent="0.25">
      <c r="A1010" s="11" t="str">
        <f>TEXT(promesas[[#This Row],[Marca temporal]],"dd/mmm")</f>
        <v>21/may</v>
      </c>
      <c r="B1010" s="189">
        <v>46163.538455358794</v>
      </c>
      <c r="C1010" s="190" t="s">
        <v>1897</v>
      </c>
      <c r="D1010" s="190">
        <v>66447039</v>
      </c>
      <c r="E1010" s="191">
        <v>364084660000</v>
      </c>
      <c r="F1010" s="190" t="s">
        <v>5192</v>
      </c>
      <c r="G1010" s="190" t="s">
        <v>1886</v>
      </c>
      <c r="H1010" s="192" t="s">
        <v>1883</v>
      </c>
      <c r="I1010" s="193" t="s">
        <v>1894</v>
      </c>
      <c r="J1010" s="198"/>
      <c r="K1010"/>
      <c r="L1010" s="194"/>
      <c r="M1010" s="159" t="s">
        <v>1885</v>
      </c>
      <c r="N1010"/>
      <c r="O1010" s="194"/>
      <c r="P1010" s="159" t="s">
        <v>66</v>
      </c>
      <c r="Q1010" s="192"/>
      <c r="R1010" s="199" t="str">
        <f>IF(promesas[[#This Row],[Fecha de Pago]]="", "", TEXT(promesas[[#This Row],[Fecha de Pago]], "mmm"))</f>
        <v/>
      </c>
      <c r="S1010" s="12" t="str">
        <f>IF(promesas[[#This Row],[Fecha  promesa de pago]]="", "", TEXT(promesas[[#This Row],[Fecha  promesa de pago]], "mmm"))</f>
        <v/>
      </c>
      <c r="T1010" s="13" t="str">
        <f>IF(promesas[[#This Row],[Fecha de Pago]]="", "", TEXT(promesas[[#This Row],[Fecha de Pago]], "dd/mmm"))</f>
        <v/>
      </c>
      <c r="U1010" s="13" t="str">
        <f>IF(promesas[[#This Row],[Fecha  promesa de pago]]="", "", TEXT(promesas[[#This Row],[Fecha  promesa de pago]], "dd/mmm"))</f>
        <v/>
      </c>
      <c r="V1010" s="14" t="str">
        <f>IF(LEN(TRIM(promesas[[#This Row],[Fecha  promesa de pago]]))&gt;0,1,"")</f>
        <v/>
      </c>
      <c r="W1010" s="14" t="str">
        <f>IF(LEN(TRIM(promesas[[#This Row],[Fecha de Pago]]))&gt;0,1,"")</f>
        <v/>
      </c>
    </row>
    <row r="1011" spans="1:23" ht="15.75" customHeight="1" x14ac:dyDescent="0.25">
      <c r="A1011" s="11" t="str">
        <f>TEXT(promesas[[#This Row],[Marca temporal]],"dd/mmm")</f>
        <v>21/may</v>
      </c>
      <c r="B1011" s="189">
        <v>46163.539425578703</v>
      </c>
      <c r="C1011" s="190" t="s">
        <v>1897</v>
      </c>
      <c r="D1011" s="190">
        <v>66558136</v>
      </c>
      <c r="E1011" s="191">
        <v>365021050000</v>
      </c>
      <c r="F1011" s="190" t="s">
        <v>5206</v>
      </c>
      <c r="G1011" s="190" t="s">
        <v>1886</v>
      </c>
      <c r="H1011" s="192" t="s">
        <v>1883</v>
      </c>
      <c r="I1011" s="193" t="s">
        <v>1893</v>
      </c>
      <c r="J1011" s="198"/>
      <c r="K1011"/>
      <c r="L1011" s="194"/>
      <c r="M1011" s="159" t="s">
        <v>1885</v>
      </c>
      <c r="N1011"/>
      <c r="O1011" s="194"/>
      <c r="P1011" t="s">
        <v>261</v>
      </c>
      <c r="Q1011" s="192"/>
      <c r="R1011" s="199" t="str">
        <f>IF(promesas[[#This Row],[Fecha de Pago]]="", "", TEXT(promesas[[#This Row],[Fecha de Pago]], "mmm"))</f>
        <v/>
      </c>
      <c r="S1011" s="12" t="str">
        <f>IF(promesas[[#This Row],[Fecha  promesa de pago]]="", "", TEXT(promesas[[#This Row],[Fecha  promesa de pago]], "mmm"))</f>
        <v/>
      </c>
      <c r="T1011" s="13" t="str">
        <f>IF(promesas[[#This Row],[Fecha de Pago]]="", "", TEXT(promesas[[#This Row],[Fecha de Pago]], "dd/mmm"))</f>
        <v/>
      </c>
      <c r="U1011" s="13" t="str">
        <f>IF(promesas[[#This Row],[Fecha  promesa de pago]]="", "", TEXT(promesas[[#This Row],[Fecha  promesa de pago]], "dd/mmm"))</f>
        <v/>
      </c>
      <c r="V1011" s="14" t="str">
        <f>IF(LEN(TRIM(promesas[[#This Row],[Fecha  promesa de pago]]))&gt;0,1,"")</f>
        <v/>
      </c>
      <c r="W1011" s="14" t="str">
        <f>IF(LEN(TRIM(promesas[[#This Row],[Fecha de Pago]]))&gt;0,1,"")</f>
        <v/>
      </c>
    </row>
    <row r="1012" spans="1:23" ht="15.75" customHeight="1" x14ac:dyDescent="0.25">
      <c r="A1012" s="11" t="str">
        <f>TEXT(promesas[[#This Row],[Marca temporal]],"dd/mmm")</f>
        <v>21/may</v>
      </c>
      <c r="B1012" s="189">
        <v>46163.540618495375</v>
      </c>
      <c r="C1012" s="190" t="s">
        <v>1897</v>
      </c>
      <c r="D1012" s="190">
        <v>66578945</v>
      </c>
      <c r="E1012" s="191">
        <v>363069600000</v>
      </c>
      <c r="F1012" s="190" t="s">
        <v>5212</v>
      </c>
      <c r="G1012" s="190" t="s">
        <v>1886</v>
      </c>
      <c r="H1012" s="192" t="s">
        <v>1883</v>
      </c>
      <c r="I1012" s="193" t="s">
        <v>1887</v>
      </c>
      <c r="J1012" s="198"/>
      <c r="K1012"/>
      <c r="L1012" s="194"/>
      <c r="M1012" s="159" t="s">
        <v>1885</v>
      </c>
      <c r="N1012"/>
      <c r="O1012" s="194"/>
      <c r="P1012" s="159" t="s">
        <v>66</v>
      </c>
      <c r="Q1012" s="192"/>
      <c r="R1012" s="199" t="str">
        <f>IF(promesas[[#This Row],[Fecha de Pago]]="", "", TEXT(promesas[[#This Row],[Fecha de Pago]], "mmm"))</f>
        <v/>
      </c>
      <c r="S1012" s="12" t="str">
        <f>IF(promesas[[#This Row],[Fecha  promesa de pago]]="", "", TEXT(promesas[[#This Row],[Fecha  promesa de pago]], "mmm"))</f>
        <v/>
      </c>
      <c r="T1012" s="13" t="str">
        <f>IF(promesas[[#This Row],[Fecha de Pago]]="", "", TEXT(promesas[[#This Row],[Fecha de Pago]], "dd/mmm"))</f>
        <v/>
      </c>
      <c r="U1012" s="13" t="str">
        <f>IF(promesas[[#This Row],[Fecha  promesa de pago]]="", "", TEXT(promesas[[#This Row],[Fecha  promesa de pago]], "dd/mmm"))</f>
        <v/>
      </c>
      <c r="V1012" s="14" t="str">
        <f>IF(LEN(TRIM(promesas[[#This Row],[Fecha  promesa de pago]]))&gt;0,1,"")</f>
        <v/>
      </c>
      <c r="W1012" s="14" t="str">
        <f>IF(LEN(TRIM(promesas[[#This Row],[Fecha de Pago]]))&gt;0,1,"")</f>
        <v/>
      </c>
    </row>
    <row r="1013" spans="1:23" ht="15.75" customHeight="1" x14ac:dyDescent="0.25">
      <c r="A1013" s="11" t="str">
        <f>TEXT(promesas[[#This Row],[Marca temporal]],"dd/mmm")</f>
        <v>21/may</v>
      </c>
      <c r="B1013" s="189">
        <v>46163.587224212963</v>
      </c>
      <c r="C1013" s="190" t="s">
        <v>1897</v>
      </c>
      <c r="D1013" s="190">
        <v>66722995</v>
      </c>
      <c r="E1013" s="191">
        <v>362082050000</v>
      </c>
      <c r="F1013" s="190" t="s">
        <v>5229</v>
      </c>
      <c r="G1013" s="190" t="s">
        <v>1886</v>
      </c>
      <c r="H1013" s="192" t="s">
        <v>1891</v>
      </c>
      <c r="I1013" s="193" t="s">
        <v>1887</v>
      </c>
      <c r="J1013" s="198"/>
      <c r="K1013"/>
      <c r="L1013" s="194"/>
      <c r="M1013" s="159" t="s">
        <v>1885</v>
      </c>
      <c r="N1013"/>
      <c r="O1013" s="194"/>
      <c r="P1013" t="s">
        <v>261</v>
      </c>
      <c r="Q1013" s="192"/>
      <c r="R1013" s="199" t="str">
        <f>IF(promesas[[#This Row],[Fecha de Pago]]="", "", TEXT(promesas[[#This Row],[Fecha de Pago]], "mmm"))</f>
        <v/>
      </c>
      <c r="S1013" s="12" t="str">
        <f>IF(promesas[[#This Row],[Fecha  promesa de pago]]="", "", TEXT(promesas[[#This Row],[Fecha  promesa de pago]], "mmm"))</f>
        <v/>
      </c>
      <c r="T1013" s="13" t="str">
        <f>IF(promesas[[#This Row],[Fecha de Pago]]="", "", TEXT(promesas[[#This Row],[Fecha de Pago]], "dd/mmm"))</f>
        <v/>
      </c>
      <c r="U1013" s="13" t="str">
        <f>IF(promesas[[#This Row],[Fecha  promesa de pago]]="", "", TEXT(promesas[[#This Row],[Fecha  promesa de pago]], "dd/mmm"))</f>
        <v/>
      </c>
      <c r="V1013" s="14" t="str">
        <f>IF(LEN(TRIM(promesas[[#This Row],[Fecha  promesa de pago]]))&gt;0,1,"")</f>
        <v/>
      </c>
      <c r="W1013" s="14" t="str">
        <f>IF(LEN(TRIM(promesas[[#This Row],[Fecha de Pago]]))&gt;0,1,"")</f>
        <v/>
      </c>
    </row>
    <row r="1014" spans="1:23" ht="15.75" customHeight="1" x14ac:dyDescent="0.25">
      <c r="A1014" s="11" t="str">
        <f>TEXT(promesas[[#This Row],[Marca temporal]],"dd/mmm")</f>
        <v>21/may</v>
      </c>
      <c r="B1014" s="189">
        <v>46163.589558298612</v>
      </c>
      <c r="C1014" s="190" t="s">
        <v>1897</v>
      </c>
      <c r="D1014" s="190">
        <v>66789087</v>
      </c>
      <c r="E1014" s="191">
        <v>363069600000</v>
      </c>
      <c r="F1014" s="190" t="s">
        <v>5212</v>
      </c>
      <c r="G1014" s="190" t="s">
        <v>1886</v>
      </c>
      <c r="H1014" s="192" t="s">
        <v>1883</v>
      </c>
      <c r="I1014" s="193" t="s">
        <v>1887</v>
      </c>
      <c r="J1014" s="198"/>
      <c r="K1014"/>
      <c r="L1014" s="194"/>
      <c r="M1014" s="159" t="s">
        <v>1885</v>
      </c>
      <c r="N1014"/>
      <c r="O1014" s="194"/>
      <c r="P1014" s="159" t="s">
        <v>66</v>
      </c>
      <c r="Q1014" s="192"/>
      <c r="R1014" s="199" t="str">
        <f>IF(promesas[[#This Row],[Fecha de Pago]]="", "", TEXT(promesas[[#This Row],[Fecha de Pago]], "mmm"))</f>
        <v/>
      </c>
      <c r="S1014" s="12" t="str">
        <f>IF(promesas[[#This Row],[Fecha  promesa de pago]]="", "", TEXT(promesas[[#This Row],[Fecha  promesa de pago]], "mmm"))</f>
        <v/>
      </c>
      <c r="T1014" s="13" t="str">
        <f>IF(promesas[[#This Row],[Fecha de Pago]]="", "", TEXT(promesas[[#This Row],[Fecha de Pago]], "dd/mmm"))</f>
        <v/>
      </c>
      <c r="U1014" s="13" t="str">
        <f>IF(promesas[[#This Row],[Fecha  promesa de pago]]="", "", TEXT(promesas[[#This Row],[Fecha  promesa de pago]], "dd/mmm"))</f>
        <v/>
      </c>
      <c r="V1014" s="14" t="str">
        <f>IF(LEN(TRIM(promesas[[#This Row],[Fecha  promesa de pago]]))&gt;0,1,"")</f>
        <v/>
      </c>
      <c r="W1014" s="14" t="str">
        <f>IF(LEN(TRIM(promesas[[#This Row],[Fecha de Pago]]))&gt;0,1,"")</f>
        <v/>
      </c>
    </row>
    <row r="1015" spans="1:23" ht="15.75" customHeight="1" x14ac:dyDescent="0.25">
      <c r="A1015" s="11" t="str">
        <f>TEXT(promesas[[#This Row],[Marca temporal]],"dd/mmm")</f>
        <v>21/may</v>
      </c>
      <c r="B1015" s="189">
        <v>46163.590909421298</v>
      </c>
      <c r="C1015" s="190" t="s">
        <v>1897</v>
      </c>
      <c r="D1015" s="190">
        <v>66930362</v>
      </c>
      <c r="E1015" s="191">
        <v>353325540000</v>
      </c>
      <c r="F1015" s="190" t="s">
        <v>5252</v>
      </c>
      <c r="G1015" s="190" t="s">
        <v>1886</v>
      </c>
      <c r="H1015" s="192" t="s">
        <v>1883</v>
      </c>
      <c r="I1015" s="193" t="s">
        <v>1892</v>
      </c>
      <c r="J1015" s="198"/>
      <c r="K1015"/>
      <c r="L1015" s="194"/>
      <c r="M1015" s="159" t="s">
        <v>1885</v>
      </c>
      <c r="N1015"/>
      <c r="O1015" s="194"/>
      <c r="P1015" t="s">
        <v>261</v>
      </c>
      <c r="Q1015" s="192"/>
      <c r="R1015" s="199" t="str">
        <f>IF(promesas[[#This Row],[Fecha de Pago]]="", "", TEXT(promesas[[#This Row],[Fecha de Pago]], "mmm"))</f>
        <v/>
      </c>
      <c r="S1015" s="12" t="str">
        <f>IF(promesas[[#This Row],[Fecha  promesa de pago]]="", "", TEXT(promesas[[#This Row],[Fecha  promesa de pago]], "mmm"))</f>
        <v/>
      </c>
      <c r="T1015" s="13" t="str">
        <f>IF(promesas[[#This Row],[Fecha de Pago]]="", "", TEXT(promesas[[#This Row],[Fecha de Pago]], "dd/mmm"))</f>
        <v/>
      </c>
      <c r="U1015" s="13" t="str">
        <f>IF(promesas[[#This Row],[Fecha  promesa de pago]]="", "", TEXT(promesas[[#This Row],[Fecha  promesa de pago]], "dd/mmm"))</f>
        <v/>
      </c>
      <c r="V1015" s="14" t="str">
        <f>IF(LEN(TRIM(promesas[[#This Row],[Fecha  promesa de pago]]))&gt;0,1,"")</f>
        <v/>
      </c>
      <c r="W1015" s="14" t="str">
        <f>IF(LEN(TRIM(promesas[[#This Row],[Fecha de Pago]]))&gt;0,1,"")</f>
        <v/>
      </c>
    </row>
    <row r="1016" spans="1:23" ht="15.75" customHeight="1" x14ac:dyDescent="0.25">
      <c r="A1016" s="11" t="str">
        <f>TEXT(promesas[[#This Row],[Marca temporal]],"dd/mmm")</f>
        <v>21/may</v>
      </c>
      <c r="B1016" s="189">
        <v>46163.595091539348</v>
      </c>
      <c r="C1016" s="190" t="s">
        <v>1897</v>
      </c>
      <c r="D1016" s="190">
        <v>67012008</v>
      </c>
      <c r="E1016" s="191">
        <v>369085370000</v>
      </c>
      <c r="F1016" s="190" t="s">
        <v>5266</v>
      </c>
      <c r="G1016" s="190" t="s">
        <v>1886</v>
      </c>
      <c r="H1016" s="192" t="s">
        <v>1883</v>
      </c>
      <c r="I1016" s="193" t="s">
        <v>1892</v>
      </c>
      <c r="J1016" s="198"/>
      <c r="K1016"/>
      <c r="L1016" s="194"/>
      <c r="M1016" s="159" t="s">
        <v>1885</v>
      </c>
      <c r="N1016"/>
      <c r="O1016" s="194"/>
      <c r="P1016" s="159" t="s">
        <v>66</v>
      </c>
      <c r="Q1016" s="192"/>
      <c r="R1016" s="199" t="str">
        <f>IF(promesas[[#This Row],[Fecha de Pago]]="", "", TEXT(promesas[[#This Row],[Fecha de Pago]], "mmm"))</f>
        <v/>
      </c>
      <c r="S1016" s="12" t="str">
        <f>IF(promesas[[#This Row],[Fecha  promesa de pago]]="", "", TEXT(promesas[[#This Row],[Fecha  promesa de pago]], "mmm"))</f>
        <v/>
      </c>
      <c r="T1016" s="13" t="str">
        <f>IF(promesas[[#This Row],[Fecha de Pago]]="", "", TEXT(promesas[[#This Row],[Fecha de Pago]], "dd/mmm"))</f>
        <v/>
      </c>
      <c r="U1016" s="13" t="str">
        <f>IF(promesas[[#This Row],[Fecha  promesa de pago]]="", "", TEXT(promesas[[#This Row],[Fecha  promesa de pago]], "dd/mmm"))</f>
        <v/>
      </c>
      <c r="V1016" s="14" t="str">
        <f>IF(LEN(TRIM(promesas[[#This Row],[Fecha  promesa de pago]]))&gt;0,1,"")</f>
        <v/>
      </c>
      <c r="W1016" s="14" t="str">
        <f>IF(LEN(TRIM(promesas[[#This Row],[Fecha de Pago]]))&gt;0,1,"")</f>
        <v/>
      </c>
    </row>
    <row r="1017" spans="1:23" ht="15.75" customHeight="1" x14ac:dyDescent="0.25">
      <c r="A1017" s="11" t="str">
        <f>TEXT(promesas[[#This Row],[Marca temporal]],"dd/mmm")</f>
        <v>21/may</v>
      </c>
      <c r="B1017" s="189">
        <v>46163.5981721875</v>
      </c>
      <c r="C1017" s="190" t="s">
        <v>1897</v>
      </c>
      <c r="D1017" s="190">
        <v>67101082</v>
      </c>
      <c r="E1017" s="191">
        <v>368089020000</v>
      </c>
      <c r="F1017" s="190" t="s">
        <v>5282</v>
      </c>
      <c r="G1017" s="190" t="s">
        <v>1886</v>
      </c>
      <c r="H1017" s="192" t="s">
        <v>1891</v>
      </c>
      <c r="I1017" s="193" t="s">
        <v>1888</v>
      </c>
      <c r="J1017" s="198"/>
      <c r="K1017"/>
      <c r="L1017" s="194"/>
      <c r="M1017" s="159" t="s">
        <v>1889</v>
      </c>
      <c r="N1017" s="161">
        <v>46153</v>
      </c>
      <c r="O1017" s="194"/>
      <c r="P1017" s="159" t="s">
        <v>66</v>
      </c>
      <c r="Q1017" s="192"/>
      <c r="R1017" s="199" t="str">
        <f>IF(promesas[[#This Row],[Fecha de Pago]]="", "", TEXT(promesas[[#This Row],[Fecha de Pago]], "mmm"))</f>
        <v>may</v>
      </c>
      <c r="S1017" s="12" t="str">
        <f>IF(promesas[[#This Row],[Fecha  promesa de pago]]="", "", TEXT(promesas[[#This Row],[Fecha  promesa de pago]], "mmm"))</f>
        <v/>
      </c>
      <c r="T1017" s="13" t="str">
        <f>IF(promesas[[#This Row],[Fecha de Pago]]="", "", TEXT(promesas[[#This Row],[Fecha de Pago]], "dd/mmm"))</f>
        <v>11/may</v>
      </c>
      <c r="U1017" s="13" t="str">
        <f>IF(promesas[[#This Row],[Fecha  promesa de pago]]="", "", TEXT(promesas[[#This Row],[Fecha  promesa de pago]], "dd/mmm"))</f>
        <v/>
      </c>
      <c r="V1017" s="14" t="str">
        <f>IF(LEN(TRIM(promesas[[#This Row],[Fecha  promesa de pago]]))&gt;0,1,"")</f>
        <v/>
      </c>
      <c r="W1017" s="14">
        <f>IF(LEN(TRIM(promesas[[#This Row],[Fecha de Pago]]))&gt;0,1,"")</f>
        <v>1</v>
      </c>
    </row>
    <row r="1018" spans="1:23" ht="15.75" customHeight="1" x14ac:dyDescent="0.25">
      <c r="A1018" s="11" t="str">
        <f>TEXT(promesas[[#This Row],[Marca temporal]],"dd/mmm")</f>
        <v>21/may</v>
      </c>
      <c r="B1018" s="189">
        <v>46163.601801979166</v>
      </c>
      <c r="C1018" s="190" t="s">
        <v>1897</v>
      </c>
      <c r="D1018" s="190">
        <v>67115436</v>
      </c>
      <c r="E1018" s="191">
        <v>364018050000</v>
      </c>
      <c r="F1018" s="190" t="s">
        <v>3907</v>
      </c>
      <c r="G1018" s="190" t="s">
        <v>1886</v>
      </c>
      <c r="H1018" s="192" t="s">
        <v>16</v>
      </c>
      <c r="I1018" s="193" t="s">
        <v>1892</v>
      </c>
      <c r="J1018" s="198"/>
      <c r="K1018"/>
      <c r="L1018" s="194"/>
      <c r="M1018" s="159" t="s">
        <v>1885</v>
      </c>
      <c r="N1018"/>
      <c r="O1018" s="194"/>
      <c r="P1018" s="159" t="s">
        <v>66</v>
      </c>
      <c r="Q1018" s="192"/>
      <c r="R1018" s="199" t="str">
        <f>IF(promesas[[#This Row],[Fecha de Pago]]="", "", TEXT(promesas[[#This Row],[Fecha de Pago]], "mmm"))</f>
        <v/>
      </c>
      <c r="S1018" s="12" t="str">
        <f>IF(promesas[[#This Row],[Fecha  promesa de pago]]="", "", TEXT(promesas[[#This Row],[Fecha  promesa de pago]], "mmm"))</f>
        <v/>
      </c>
      <c r="T1018" s="13" t="str">
        <f>IF(promesas[[#This Row],[Fecha de Pago]]="", "", TEXT(promesas[[#This Row],[Fecha de Pago]], "dd/mmm"))</f>
        <v/>
      </c>
      <c r="U1018" s="13" t="str">
        <f>IF(promesas[[#This Row],[Fecha  promesa de pago]]="", "", TEXT(promesas[[#This Row],[Fecha  promesa de pago]], "dd/mmm"))</f>
        <v/>
      </c>
      <c r="V1018" s="14" t="str">
        <f>IF(LEN(TRIM(promesas[[#This Row],[Fecha  promesa de pago]]))&gt;0,1,"")</f>
        <v/>
      </c>
      <c r="W1018" s="14" t="str">
        <f>IF(LEN(TRIM(promesas[[#This Row],[Fecha de Pago]]))&gt;0,1,"")</f>
        <v/>
      </c>
    </row>
    <row r="1019" spans="1:23" ht="15.75" customHeight="1" x14ac:dyDescent="0.25">
      <c r="A1019" s="11" t="str">
        <f>TEXT(promesas[[#This Row],[Marca temporal]],"dd/mmm")</f>
        <v>21/may</v>
      </c>
      <c r="B1019" s="189">
        <v>46163.603918483801</v>
      </c>
      <c r="C1019" s="190" t="s">
        <v>1897</v>
      </c>
      <c r="D1019" s="190">
        <v>67214083</v>
      </c>
      <c r="E1019" s="191">
        <v>363093830000</v>
      </c>
      <c r="F1019" s="190" t="s">
        <v>5311</v>
      </c>
      <c r="G1019" s="190" t="s">
        <v>1886</v>
      </c>
      <c r="H1019" s="192" t="s">
        <v>1883</v>
      </c>
      <c r="I1019" s="193" t="s">
        <v>1887</v>
      </c>
      <c r="J1019" s="198"/>
      <c r="K1019"/>
      <c r="L1019" s="194"/>
      <c r="M1019" s="159" t="s">
        <v>1885</v>
      </c>
      <c r="N1019"/>
      <c r="O1019" s="194"/>
      <c r="P1019" s="159" t="s">
        <v>66</v>
      </c>
      <c r="Q1019" s="192"/>
      <c r="R1019" s="199" t="str">
        <f>IF(promesas[[#This Row],[Fecha de Pago]]="", "", TEXT(promesas[[#This Row],[Fecha de Pago]], "mmm"))</f>
        <v/>
      </c>
      <c r="S1019" s="12" t="str">
        <f>IF(promesas[[#This Row],[Fecha  promesa de pago]]="", "", TEXT(promesas[[#This Row],[Fecha  promesa de pago]], "mmm"))</f>
        <v/>
      </c>
      <c r="T1019" s="13" t="str">
        <f>IF(promesas[[#This Row],[Fecha de Pago]]="", "", TEXT(promesas[[#This Row],[Fecha de Pago]], "dd/mmm"))</f>
        <v/>
      </c>
      <c r="U1019" s="13" t="str">
        <f>IF(promesas[[#This Row],[Fecha  promesa de pago]]="", "", TEXT(promesas[[#This Row],[Fecha  promesa de pago]], "dd/mmm"))</f>
        <v/>
      </c>
      <c r="V1019" s="14" t="str">
        <f>IF(LEN(TRIM(promesas[[#This Row],[Fecha  promesa de pago]]))&gt;0,1,"")</f>
        <v/>
      </c>
      <c r="W1019" s="14" t="str">
        <f>IF(LEN(TRIM(promesas[[#This Row],[Fecha de Pago]]))&gt;0,1,"")</f>
        <v/>
      </c>
    </row>
    <row r="1020" spans="1:23" ht="15.75" customHeight="1" x14ac:dyDescent="0.25">
      <c r="A1020" s="11" t="str">
        <f>TEXT(promesas[[#This Row],[Marca temporal]],"dd/mmm")</f>
        <v>21/may</v>
      </c>
      <c r="B1020" s="189">
        <v>46163.60632298611</v>
      </c>
      <c r="C1020" s="190" t="s">
        <v>1897</v>
      </c>
      <c r="D1020" s="190">
        <v>67288491</v>
      </c>
      <c r="E1020" s="191">
        <v>366021820000</v>
      </c>
      <c r="F1020" s="190" t="s">
        <v>3926</v>
      </c>
      <c r="G1020" s="190" t="s">
        <v>1886</v>
      </c>
      <c r="H1020" s="192" t="s">
        <v>1883</v>
      </c>
      <c r="I1020" s="193" t="s">
        <v>1892</v>
      </c>
      <c r="J1020" s="198"/>
      <c r="K1020"/>
      <c r="L1020" s="194"/>
      <c r="M1020" s="159" t="s">
        <v>1885</v>
      </c>
      <c r="N1020"/>
      <c r="O1020" s="194"/>
      <c r="P1020" s="159" t="s">
        <v>66</v>
      </c>
      <c r="Q1020" s="192"/>
      <c r="R1020" s="199" t="str">
        <f>IF(promesas[[#This Row],[Fecha de Pago]]="", "", TEXT(promesas[[#This Row],[Fecha de Pago]], "mmm"))</f>
        <v/>
      </c>
      <c r="S1020" s="12" t="str">
        <f>IF(promesas[[#This Row],[Fecha  promesa de pago]]="", "", TEXT(promesas[[#This Row],[Fecha  promesa de pago]], "mmm"))</f>
        <v/>
      </c>
      <c r="T1020" s="13" t="str">
        <f>IF(promesas[[#This Row],[Fecha de Pago]]="", "", TEXT(promesas[[#This Row],[Fecha de Pago]], "dd/mmm"))</f>
        <v/>
      </c>
      <c r="U1020" s="13" t="str">
        <f>IF(promesas[[#This Row],[Fecha  promesa de pago]]="", "", TEXT(promesas[[#This Row],[Fecha  promesa de pago]], "dd/mmm"))</f>
        <v/>
      </c>
      <c r="V1020" s="14" t="str">
        <f>IF(LEN(TRIM(promesas[[#This Row],[Fecha  promesa de pago]]))&gt;0,1,"")</f>
        <v/>
      </c>
      <c r="W1020" s="14" t="str">
        <f>IF(LEN(TRIM(promesas[[#This Row],[Fecha de Pago]]))&gt;0,1,"")</f>
        <v/>
      </c>
    </row>
    <row r="1021" spans="1:23" ht="15.75" customHeight="1" x14ac:dyDescent="0.25">
      <c r="A1021" s="11" t="str">
        <f>TEXT(promesas[[#This Row],[Marca temporal]],"dd/mmm")</f>
        <v>21/may</v>
      </c>
      <c r="B1021" s="189">
        <v>46163.608489999999</v>
      </c>
      <c r="C1021" s="190" t="s">
        <v>1897</v>
      </c>
      <c r="D1021" s="190">
        <v>67383939</v>
      </c>
      <c r="E1021" s="191">
        <v>361059320000</v>
      </c>
      <c r="F1021" s="190" t="s">
        <v>5344</v>
      </c>
      <c r="G1021" s="190" t="s">
        <v>1886</v>
      </c>
      <c r="H1021" s="192" t="s">
        <v>1891</v>
      </c>
      <c r="I1021" s="193" t="s">
        <v>1898</v>
      </c>
      <c r="J1021" s="198"/>
      <c r="K1021"/>
      <c r="L1021" s="194"/>
      <c r="M1021" s="159" t="s">
        <v>1885</v>
      </c>
      <c r="N1021"/>
      <c r="O1021" s="194"/>
      <c r="P1021" s="159" t="s">
        <v>66</v>
      </c>
      <c r="Q1021" s="192"/>
      <c r="R1021" s="199" t="str">
        <f>IF(promesas[[#This Row],[Fecha de Pago]]="", "", TEXT(promesas[[#This Row],[Fecha de Pago]], "mmm"))</f>
        <v/>
      </c>
      <c r="S1021" s="12" t="str">
        <f>IF(promesas[[#This Row],[Fecha  promesa de pago]]="", "", TEXT(promesas[[#This Row],[Fecha  promesa de pago]], "mmm"))</f>
        <v/>
      </c>
      <c r="T1021" s="13" t="str">
        <f>IF(promesas[[#This Row],[Fecha de Pago]]="", "", TEXT(promesas[[#This Row],[Fecha de Pago]], "dd/mmm"))</f>
        <v/>
      </c>
      <c r="U1021" s="13" t="str">
        <f>IF(promesas[[#This Row],[Fecha  promesa de pago]]="", "", TEXT(promesas[[#This Row],[Fecha  promesa de pago]], "dd/mmm"))</f>
        <v/>
      </c>
      <c r="V1021" s="14" t="str">
        <f>IF(LEN(TRIM(promesas[[#This Row],[Fecha  promesa de pago]]))&gt;0,1,"")</f>
        <v/>
      </c>
      <c r="W1021" s="14" t="str">
        <f>IF(LEN(TRIM(promesas[[#This Row],[Fecha de Pago]]))&gt;0,1,"")</f>
        <v/>
      </c>
    </row>
    <row r="1022" spans="1:23" ht="15.75" customHeight="1" x14ac:dyDescent="0.25">
      <c r="A1022" s="11" t="str">
        <f>TEXT(promesas[[#This Row],[Marca temporal]],"dd/mmm")</f>
        <v>21/may</v>
      </c>
      <c r="B1022" s="189">
        <v>46163.612240428236</v>
      </c>
      <c r="C1022" s="190" t="s">
        <v>1897</v>
      </c>
      <c r="D1022" s="190">
        <v>67433978</v>
      </c>
      <c r="E1022" s="191">
        <v>352371680000</v>
      </c>
      <c r="F1022" s="190" t="s">
        <v>1396</v>
      </c>
      <c r="G1022" s="190" t="s">
        <v>1886</v>
      </c>
      <c r="H1022" s="192" t="s">
        <v>1883</v>
      </c>
      <c r="I1022" s="193" t="s">
        <v>1895</v>
      </c>
      <c r="J1022" s="198"/>
      <c r="K1022" s="161">
        <v>46172</v>
      </c>
      <c r="L1022" s="169">
        <v>60.88</v>
      </c>
      <c r="M1022" s="159" t="s">
        <v>1885</v>
      </c>
      <c r="N1022"/>
      <c r="O1022" s="194"/>
      <c r="P1022" s="159" t="s">
        <v>66</v>
      </c>
      <c r="Q1022" s="192"/>
      <c r="R1022" s="199" t="str">
        <f>IF(promesas[[#This Row],[Fecha de Pago]]="", "", TEXT(promesas[[#This Row],[Fecha de Pago]], "mmm"))</f>
        <v/>
      </c>
      <c r="S1022" s="12" t="str">
        <f>IF(promesas[[#This Row],[Fecha  promesa de pago]]="", "", TEXT(promesas[[#This Row],[Fecha  promesa de pago]], "mmm"))</f>
        <v>may</v>
      </c>
      <c r="T1022" s="13" t="str">
        <f>IF(promesas[[#This Row],[Fecha de Pago]]="", "", TEXT(promesas[[#This Row],[Fecha de Pago]], "dd/mmm"))</f>
        <v/>
      </c>
      <c r="U1022" s="13" t="str">
        <f>IF(promesas[[#This Row],[Fecha  promesa de pago]]="", "", TEXT(promesas[[#This Row],[Fecha  promesa de pago]], "dd/mmm"))</f>
        <v>30/may</v>
      </c>
      <c r="V1022" s="14">
        <f>IF(LEN(TRIM(promesas[[#This Row],[Fecha  promesa de pago]]))&gt;0,1,"")</f>
        <v>1</v>
      </c>
      <c r="W1022" s="14" t="str">
        <f>IF(LEN(TRIM(promesas[[#This Row],[Fecha de Pago]]))&gt;0,1,"")</f>
        <v/>
      </c>
    </row>
    <row r="1023" spans="1:23" ht="15.75" customHeight="1" x14ac:dyDescent="0.25">
      <c r="A1023" s="11" t="str">
        <f>TEXT(promesas[[#This Row],[Marca temporal]],"dd/mmm")</f>
        <v>21/may</v>
      </c>
      <c r="B1023" s="189">
        <v>46163.614979120372</v>
      </c>
      <c r="C1023" s="190" t="s">
        <v>1897</v>
      </c>
      <c r="D1023" s="190">
        <v>67513331</v>
      </c>
      <c r="E1023" s="191">
        <v>362081480000</v>
      </c>
      <c r="F1023" s="190" t="s">
        <v>5361</v>
      </c>
      <c r="G1023" s="190" t="s">
        <v>1886</v>
      </c>
      <c r="H1023" s="192" t="s">
        <v>1883</v>
      </c>
      <c r="I1023" s="193" t="s">
        <v>1894</v>
      </c>
      <c r="J1023" s="198"/>
      <c r="K1023"/>
      <c r="L1023" s="194"/>
      <c r="M1023" s="159" t="s">
        <v>1885</v>
      </c>
      <c r="N1023"/>
      <c r="O1023" s="194"/>
      <c r="P1023" s="159" t="s">
        <v>66</v>
      </c>
      <c r="Q1023" s="192"/>
      <c r="R1023" s="199" t="str">
        <f>IF(promesas[[#This Row],[Fecha de Pago]]="", "", TEXT(promesas[[#This Row],[Fecha de Pago]], "mmm"))</f>
        <v/>
      </c>
      <c r="S1023" s="12" t="str">
        <f>IF(promesas[[#This Row],[Fecha  promesa de pago]]="", "", TEXT(promesas[[#This Row],[Fecha  promesa de pago]], "mmm"))</f>
        <v/>
      </c>
      <c r="T1023" s="13" t="str">
        <f>IF(promesas[[#This Row],[Fecha de Pago]]="", "", TEXT(promesas[[#This Row],[Fecha de Pago]], "dd/mmm"))</f>
        <v/>
      </c>
      <c r="U1023" s="13" t="str">
        <f>IF(promesas[[#This Row],[Fecha  promesa de pago]]="", "", TEXT(promesas[[#This Row],[Fecha  promesa de pago]], "dd/mmm"))</f>
        <v/>
      </c>
      <c r="V1023" s="14" t="str">
        <f>IF(LEN(TRIM(promesas[[#This Row],[Fecha  promesa de pago]]))&gt;0,1,"")</f>
        <v/>
      </c>
      <c r="W1023" s="14" t="str">
        <f>IF(LEN(TRIM(promesas[[#This Row],[Fecha de Pago]]))&gt;0,1,"")</f>
        <v/>
      </c>
    </row>
    <row r="1024" spans="1:23" ht="15.75" customHeight="1" x14ac:dyDescent="0.25">
      <c r="A1024" s="11" t="str">
        <f>TEXT(promesas[[#This Row],[Marca temporal]],"dd/mmm")</f>
        <v>21/may</v>
      </c>
      <c r="B1024" s="189">
        <v>46163.621750914353</v>
      </c>
      <c r="C1024" s="190" t="s">
        <v>1897</v>
      </c>
      <c r="D1024" s="190">
        <v>67678843</v>
      </c>
      <c r="E1024" s="191">
        <v>369091120000</v>
      </c>
      <c r="F1024" s="190" t="s">
        <v>5391</v>
      </c>
      <c r="G1024" s="190" t="s">
        <v>1886</v>
      </c>
      <c r="H1024" s="192" t="s">
        <v>1883</v>
      </c>
      <c r="I1024" s="193" t="s">
        <v>1884</v>
      </c>
      <c r="J1024" s="198"/>
      <c r="K1024" s="161">
        <v>46165</v>
      </c>
      <c r="L1024" s="169">
        <v>30.44</v>
      </c>
      <c r="M1024" s="159" t="s">
        <v>1885</v>
      </c>
      <c r="N1024"/>
      <c r="O1024" s="194"/>
      <c r="P1024" s="159" t="s">
        <v>66</v>
      </c>
      <c r="Q1024" s="192"/>
      <c r="R1024" s="199" t="str">
        <f>IF(promesas[[#This Row],[Fecha de Pago]]="", "", TEXT(promesas[[#This Row],[Fecha de Pago]], "mmm"))</f>
        <v/>
      </c>
      <c r="S1024" s="12" t="str">
        <f>IF(promesas[[#This Row],[Fecha  promesa de pago]]="", "", TEXT(promesas[[#This Row],[Fecha  promesa de pago]], "mmm"))</f>
        <v>may</v>
      </c>
      <c r="T1024" s="13" t="str">
        <f>IF(promesas[[#This Row],[Fecha de Pago]]="", "", TEXT(promesas[[#This Row],[Fecha de Pago]], "dd/mmm"))</f>
        <v/>
      </c>
      <c r="U1024" s="13" t="str">
        <f>IF(promesas[[#This Row],[Fecha  promesa de pago]]="", "", TEXT(promesas[[#This Row],[Fecha  promesa de pago]], "dd/mmm"))</f>
        <v>23/may</v>
      </c>
      <c r="V1024" s="14">
        <f>IF(LEN(TRIM(promesas[[#This Row],[Fecha  promesa de pago]]))&gt;0,1,"")</f>
        <v>1</v>
      </c>
      <c r="W1024" s="14" t="str">
        <f>IF(LEN(TRIM(promesas[[#This Row],[Fecha de Pago]]))&gt;0,1,"")</f>
        <v/>
      </c>
    </row>
    <row r="1025" spans="1:23" ht="15.75" customHeight="1" x14ac:dyDescent="0.25">
      <c r="A1025" s="11" t="str">
        <f>TEXT(promesas[[#This Row],[Marca temporal]],"dd/mmm")</f>
        <v>21/may</v>
      </c>
      <c r="B1025" s="189">
        <v>46163.622833877314</v>
      </c>
      <c r="C1025" s="190" t="s">
        <v>1897</v>
      </c>
      <c r="D1025" s="190">
        <v>67878229</v>
      </c>
      <c r="E1025" s="191">
        <v>365027290000</v>
      </c>
      <c r="F1025" s="190" t="s">
        <v>5420</v>
      </c>
      <c r="G1025" s="190" t="s">
        <v>1886</v>
      </c>
      <c r="H1025" s="192" t="s">
        <v>1883</v>
      </c>
      <c r="I1025" s="193" t="s">
        <v>1892</v>
      </c>
      <c r="J1025" s="198"/>
      <c r="K1025"/>
      <c r="L1025" s="194"/>
      <c r="M1025" s="159" t="s">
        <v>1885</v>
      </c>
      <c r="N1025"/>
      <c r="O1025" s="194"/>
      <c r="P1025" t="s">
        <v>261</v>
      </c>
      <c r="Q1025" s="192"/>
      <c r="R1025" s="199" t="str">
        <f>IF(promesas[[#This Row],[Fecha de Pago]]="", "", TEXT(promesas[[#This Row],[Fecha de Pago]], "mmm"))</f>
        <v/>
      </c>
      <c r="S1025" s="12" t="str">
        <f>IF(promesas[[#This Row],[Fecha  promesa de pago]]="", "", TEXT(promesas[[#This Row],[Fecha  promesa de pago]], "mmm"))</f>
        <v/>
      </c>
      <c r="T1025" s="13" t="str">
        <f>IF(promesas[[#This Row],[Fecha de Pago]]="", "", TEXT(promesas[[#This Row],[Fecha de Pago]], "dd/mmm"))</f>
        <v/>
      </c>
      <c r="U1025" s="13" t="str">
        <f>IF(promesas[[#This Row],[Fecha  promesa de pago]]="", "", TEXT(promesas[[#This Row],[Fecha  promesa de pago]], "dd/mmm"))</f>
        <v/>
      </c>
      <c r="V1025" s="14" t="str">
        <f>IF(LEN(TRIM(promesas[[#This Row],[Fecha  promesa de pago]]))&gt;0,1,"")</f>
        <v/>
      </c>
      <c r="W1025" s="14" t="str">
        <f>IF(LEN(TRIM(promesas[[#This Row],[Fecha de Pago]]))&gt;0,1,"")</f>
        <v/>
      </c>
    </row>
    <row r="1026" spans="1:23" ht="15.75" customHeight="1" x14ac:dyDescent="0.25">
      <c r="A1026" s="11" t="str">
        <f>TEXT(promesas[[#This Row],[Marca temporal]],"dd/mmm")</f>
        <v>21/may</v>
      </c>
      <c r="B1026" s="189">
        <v>46163.626707812495</v>
      </c>
      <c r="C1026" s="190" t="s">
        <v>1897</v>
      </c>
      <c r="D1026" s="190">
        <v>67979292</v>
      </c>
      <c r="E1026" s="191">
        <v>358375350000</v>
      </c>
      <c r="F1026" s="190" t="s">
        <v>4161</v>
      </c>
      <c r="G1026" s="190" t="s">
        <v>1886</v>
      </c>
      <c r="H1026" s="192" t="s">
        <v>1883</v>
      </c>
      <c r="I1026" s="193" t="s">
        <v>1887</v>
      </c>
      <c r="J1026" s="198"/>
      <c r="K1026"/>
      <c r="L1026" s="194"/>
      <c r="M1026" s="159" t="s">
        <v>1885</v>
      </c>
      <c r="N1026"/>
      <c r="O1026" s="194"/>
      <c r="P1026" t="s">
        <v>2230</v>
      </c>
      <c r="Q1026" s="192"/>
      <c r="R1026" s="199" t="str">
        <f>IF(promesas[[#This Row],[Fecha de Pago]]="", "", TEXT(promesas[[#This Row],[Fecha de Pago]], "mmm"))</f>
        <v/>
      </c>
      <c r="S1026" s="12" t="str">
        <f>IF(promesas[[#This Row],[Fecha  promesa de pago]]="", "", TEXT(promesas[[#This Row],[Fecha  promesa de pago]], "mmm"))</f>
        <v/>
      </c>
      <c r="T1026" s="13" t="str">
        <f>IF(promesas[[#This Row],[Fecha de Pago]]="", "", TEXT(promesas[[#This Row],[Fecha de Pago]], "dd/mmm"))</f>
        <v/>
      </c>
      <c r="U1026" s="13" t="str">
        <f>IF(promesas[[#This Row],[Fecha  promesa de pago]]="", "", TEXT(promesas[[#This Row],[Fecha  promesa de pago]], "dd/mmm"))</f>
        <v/>
      </c>
      <c r="V1026" s="14" t="str">
        <f>IF(LEN(TRIM(promesas[[#This Row],[Fecha  promesa de pago]]))&gt;0,1,"")</f>
        <v/>
      </c>
      <c r="W1026" s="14" t="str">
        <f>IF(LEN(TRIM(promesas[[#This Row],[Fecha de Pago]]))&gt;0,1,"")</f>
        <v/>
      </c>
    </row>
    <row r="1027" spans="1:23" ht="15.75" customHeight="1" x14ac:dyDescent="0.25">
      <c r="A1027" s="11" t="str">
        <f>TEXT(promesas[[#This Row],[Marca temporal]],"dd/mmm")</f>
        <v>21/may</v>
      </c>
      <c r="B1027" s="189">
        <v>46163.629276261578</v>
      </c>
      <c r="C1027" s="190" t="s">
        <v>1897</v>
      </c>
      <c r="D1027" s="190">
        <v>68179375</v>
      </c>
      <c r="E1027" s="191">
        <v>356371330000</v>
      </c>
      <c r="F1027" s="190" t="s">
        <v>5464</v>
      </c>
      <c r="G1027" s="190" t="s">
        <v>1886</v>
      </c>
      <c r="H1027" s="192" t="s">
        <v>1883</v>
      </c>
      <c r="I1027" s="193" t="s">
        <v>1887</v>
      </c>
      <c r="J1027" s="198"/>
      <c r="K1027"/>
      <c r="L1027" s="194"/>
      <c r="M1027" s="159" t="s">
        <v>1885</v>
      </c>
      <c r="N1027"/>
      <c r="O1027" s="194"/>
      <c r="P1027" t="s">
        <v>261</v>
      </c>
      <c r="Q1027" s="192"/>
      <c r="R1027" s="199" t="str">
        <f>IF(promesas[[#This Row],[Fecha de Pago]]="", "", TEXT(promesas[[#This Row],[Fecha de Pago]], "mmm"))</f>
        <v/>
      </c>
      <c r="S1027" s="12" t="str">
        <f>IF(promesas[[#This Row],[Fecha  promesa de pago]]="", "", TEXT(promesas[[#This Row],[Fecha  promesa de pago]], "mmm"))</f>
        <v/>
      </c>
      <c r="T1027" s="13" t="str">
        <f>IF(promesas[[#This Row],[Fecha de Pago]]="", "", TEXT(promesas[[#This Row],[Fecha de Pago]], "dd/mmm"))</f>
        <v/>
      </c>
      <c r="U1027" s="13" t="str">
        <f>IF(promesas[[#This Row],[Fecha  promesa de pago]]="", "", TEXT(promesas[[#This Row],[Fecha  promesa de pago]], "dd/mmm"))</f>
        <v/>
      </c>
      <c r="V1027" s="14" t="str">
        <f>IF(LEN(TRIM(promesas[[#This Row],[Fecha  promesa de pago]]))&gt;0,1,"")</f>
        <v/>
      </c>
      <c r="W1027" s="14" t="str">
        <f>IF(LEN(TRIM(promesas[[#This Row],[Fecha de Pago]]))&gt;0,1,"")</f>
        <v/>
      </c>
    </row>
    <row r="1028" spans="1:23" ht="15.75" customHeight="1" x14ac:dyDescent="0.25">
      <c r="A1028" s="11" t="str">
        <f>TEXT(promesas[[#This Row],[Marca temporal]],"dd/mmm")</f>
        <v>21/may</v>
      </c>
      <c r="B1028" s="189">
        <v>46163.631259050926</v>
      </c>
      <c r="C1028" s="190" t="s">
        <v>1897</v>
      </c>
      <c r="D1028" s="190">
        <v>68268742</v>
      </c>
      <c r="E1028" s="191">
        <v>366005850000</v>
      </c>
      <c r="F1028" s="190" t="s">
        <v>181</v>
      </c>
      <c r="G1028" s="190" t="s">
        <v>1886</v>
      </c>
      <c r="H1028" s="192" t="s">
        <v>1883</v>
      </c>
      <c r="I1028" s="193" t="s">
        <v>1892</v>
      </c>
      <c r="J1028" s="198"/>
      <c r="K1028"/>
      <c r="L1028" s="194"/>
      <c r="M1028" s="159" t="s">
        <v>1885</v>
      </c>
      <c r="N1028"/>
      <c r="O1028" s="194"/>
      <c r="P1028" s="159" t="s">
        <v>66</v>
      </c>
      <c r="Q1028" s="192"/>
      <c r="R1028" s="199" t="str">
        <f>IF(promesas[[#This Row],[Fecha de Pago]]="", "", TEXT(promesas[[#This Row],[Fecha de Pago]], "mmm"))</f>
        <v/>
      </c>
      <c r="S1028" s="12" t="str">
        <f>IF(promesas[[#This Row],[Fecha  promesa de pago]]="", "", TEXT(promesas[[#This Row],[Fecha  promesa de pago]], "mmm"))</f>
        <v/>
      </c>
      <c r="T1028" s="13" t="str">
        <f>IF(promesas[[#This Row],[Fecha de Pago]]="", "", TEXT(promesas[[#This Row],[Fecha de Pago]], "dd/mmm"))</f>
        <v/>
      </c>
      <c r="U1028" s="13" t="str">
        <f>IF(promesas[[#This Row],[Fecha  promesa de pago]]="", "", TEXT(promesas[[#This Row],[Fecha  promesa de pago]], "dd/mmm"))</f>
        <v/>
      </c>
      <c r="V1028" s="14" t="str">
        <f>IF(LEN(TRIM(promesas[[#This Row],[Fecha  promesa de pago]]))&gt;0,1,"")</f>
        <v/>
      </c>
      <c r="W1028" s="14" t="str">
        <f>IF(LEN(TRIM(promesas[[#This Row],[Fecha de Pago]]))&gt;0,1,"")</f>
        <v/>
      </c>
    </row>
    <row r="1029" spans="1:23" ht="15.75" customHeight="1" x14ac:dyDescent="0.25">
      <c r="A1029" s="11" t="str">
        <f>TEXT(promesas[[#This Row],[Marca temporal]],"dd/mmm")</f>
        <v>21/may</v>
      </c>
      <c r="B1029" s="189">
        <v>46163.633289444449</v>
      </c>
      <c r="C1029" s="190" t="s">
        <v>1897</v>
      </c>
      <c r="D1029" s="190">
        <v>68358975</v>
      </c>
      <c r="E1029" s="191">
        <v>369055450000</v>
      </c>
      <c r="F1029" s="190" t="s">
        <v>5483</v>
      </c>
      <c r="G1029" s="190" t="s">
        <v>1886</v>
      </c>
      <c r="H1029" s="192" t="s">
        <v>1883</v>
      </c>
      <c r="I1029" s="193" t="s">
        <v>1887</v>
      </c>
      <c r="J1029" s="198"/>
      <c r="K1029"/>
      <c r="L1029" s="194"/>
      <c r="M1029" s="159" t="s">
        <v>1885</v>
      </c>
      <c r="N1029"/>
      <c r="O1029" s="194"/>
      <c r="P1029" s="159" t="s">
        <v>66</v>
      </c>
      <c r="Q1029" s="192"/>
      <c r="R1029" s="199" t="str">
        <f>IF(promesas[[#This Row],[Fecha de Pago]]="", "", TEXT(promesas[[#This Row],[Fecha de Pago]], "mmm"))</f>
        <v/>
      </c>
      <c r="S1029" s="12" t="str">
        <f>IF(promesas[[#This Row],[Fecha  promesa de pago]]="", "", TEXT(promesas[[#This Row],[Fecha  promesa de pago]], "mmm"))</f>
        <v/>
      </c>
      <c r="T1029" s="13" t="str">
        <f>IF(promesas[[#This Row],[Fecha de Pago]]="", "", TEXT(promesas[[#This Row],[Fecha de Pago]], "dd/mmm"))</f>
        <v/>
      </c>
      <c r="U1029" s="13" t="str">
        <f>IF(promesas[[#This Row],[Fecha  promesa de pago]]="", "", TEXT(promesas[[#This Row],[Fecha  promesa de pago]], "dd/mmm"))</f>
        <v/>
      </c>
      <c r="V1029" s="14" t="str">
        <f>IF(LEN(TRIM(promesas[[#This Row],[Fecha  promesa de pago]]))&gt;0,1,"")</f>
        <v/>
      </c>
      <c r="W1029" s="14" t="str">
        <f>IF(LEN(TRIM(promesas[[#This Row],[Fecha de Pago]]))&gt;0,1,"")</f>
        <v/>
      </c>
    </row>
    <row r="1030" spans="1:23" ht="15.75" customHeight="1" x14ac:dyDescent="0.25">
      <c r="A1030" s="11" t="str">
        <f>TEXT(promesas[[#This Row],[Marca temporal]],"dd/mmm")</f>
        <v>21/may</v>
      </c>
      <c r="B1030" s="189">
        <v>46163.640162719908</v>
      </c>
      <c r="C1030" s="190" t="s">
        <v>1897</v>
      </c>
      <c r="D1030" s="190">
        <v>68711220</v>
      </c>
      <c r="E1030" s="191">
        <v>357357770000</v>
      </c>
      <c r="F1030" s="190" t="s">
        <v>5516</v>
      </c>
      <c r="G1030" s="190" t="s">
        <v>1886</v>
      </c>
      <c r="H1030" s="192" t="s">
        <v>1883</v>
      </c>
      <c r="I1030" s="193" t="s">
        <v>1887</v>
      </c>
      <c r="J1030" s="198"/>
      <c r="K1030"/>
      <c r="L1030" s="194"/>
      <c r="M1030" s="159" t="s">
        <v>1885</v>
      </c>
      <c r="N1030"/>
      <c r="O1030" s="194"/>
      <c r="P1030" t="s">
        <v>261</v>
      </c>
      <c r="Q1030" s="192"/>
      <c r="R1030" s="199" t="str">
        <f>IF(promesas[[#This Row],[Fecha de Pago]]="", "", TEXT(promesas[[#This Row],[Fecha de Pago]], "mmm"))</f>
        <v/>
      </c>
      <c r="S1030" s="12" t="str">
        <f>IF(promesas[[#This Row],[Fecha  promesa de pago]]="", "", TEXT(promesas[[#This Row],[Fecha  promesa de pago]], "mmm"))</f>
        <v/>
      </c>
      <c r="T1030" s="13" t="str">
        <f>IF(promesas[[#This Row],[Fecha de Pago]]="", "", TEXT(promesas[[#This Row],[Fecha de Pago]], "dd/mmm"))</f>
        <v/>
      </c>
      <c r="U1030" s="13" t="str">
        <f>IF(promesas[[#This Row],[Fecha  promesa de pago]]="", "", TEXT(promesas[[#This Row],[Fecha  promesa de pago]], "dd/mmm"))</f>
        <v/>
      </c>
      <c r="V1030" s="14" t="str">
        <f>IF(LEN(TRIM(promesas[[#This Row],[Fecha  promesa de pago]]))&gt;0,1,"")</f>
        <v/>
      </c>
      <c r="W1030" s="14" t="str">
        <f>IF(LEN(TRIM(promesas[[#This Row],[Fecha de Pago]]))&gt;0,1,"")</f>
        <v/>
      </c>
    </row>
    <row r="1031" spans="1:23" ht="15.75" customHeight="1" x14ac:dyDescent="0.25">
      <c r="A1031" s="11" t="str">
        <f>TEXT(promesas[[#This Row],[Marca temporal]],"dd/mmm")</f>
        <v>21/may</v>
      </c>
      <c r="B1031" s="189">
        <v>46163.641417962965</v>
      </c>
      <c r="C1031" s="190" t="s">
        <v>1897</v>
      </c>
      <c r="D1031" s="190">
        <v>68836236</v>
      </c>
      <c r="E1031" s="191">
        <v>355369030000</v>
      </c>
      <c r="F1031" s="190" t="s">
        <v>1312</v>
      </c>
      <c r="G1031" s="190" t="s">
        <v>1886</v>
      </c>
      <c r="H1031" s="192" t="s">
        <v>1883</v>
      </c>
      <c r="I1031" s="193" t="s">
        <v>1892</v>
      </c>
      <c r="J1031" s="198"/>
      <c r="K1031"/>
      <c r="L1031" s="194"/>
      <c r="M1031" s="159" t="s">
        <v>1885</v>
      </c>
      <c r="N1031"/>
      <c r="O1031" s="194"/>
      <c r="P1031" s="159" t="s">
        <v>66</v>
      </c>
      <c r="Q1031" s="192"/>
      <c r="R1031" s="199" t="str">
        <f>IF(promesas[[#This Row],[Fecha de Pago]]="", "", TEXT(promesas[[#This Row],[Fecha de Pago]], "mmm"))</f>
        <v/>
      </c>
      <c r="S1031" s="12" t="str">
        <f>IF(promesas[[#This Row],[Fecha  promesa de pago]]="", "", TEXT(promesas[[#This Row],[Fecha  promesa de pago]], "mmm"))</f>
        <v/>
      </c>
      <c r="T1031" s="13" t="str">
        <f>IF(promesas[[#This Row],[Fecha de Pago]]="", "", TEXT(promesas[[#This Row],[Fecha de Pago]], "dd/mmm"))</f>
        <v/>
      </c>
      <c r="U1031" s="13" t="str">
        <f>IF(promesas[[#This Row],[Fecha  promesa de pago]]="", "", TEXT(promesas[[#This Row],[Fecha  promesa de pago]], "dd/mmm"))</f>
        <v/>
      </c>
      <c r="V1031" s="14" t="str">
        <f>IF(LEN(TRIM(promesas[[#This Row],[Fecha  promesa de pago]]))&gt;0,1,"")</f>
        <v/>
      </c>
      <c r="W1031" s="14" t="str">
        <f>IF(LEN(TRIM(promesas[[#This Row],[Fecha de Pago]]))&gt;0,1,"")</f>
        <v/>
      </c>
    </row>
    <row r="1032" spans="1:23" ht="15.75" customHeight="1" x14ac:dyDescent="0.25">
      <c r="A1032" s="11" t="str">
        <f>TEXT(promesas[[#This Row],[Marca temporal]],"dd/mmm")</f>
        <v>21/may</v>
      </c>
      <c r="B1032" s="189">
        <v>46163.644436215276</v>
      </c>
      <c r="C1032" s="190" t="s">
        <v>1897</v>
      </c>
      <c r="D1032" s="190">
        <v>68902344</v>
      </c>
      <c r="E1032" s="191">
        <v>368082820000</v>
      </c>
      <c r="F1032" s="190" t="s">
        <v>5536</v>
      </c>
      <c r="G1032" s="190" t="s">
        <v>1886</v>
      </c>
      <c r="H1032" s="192" t="s">
        <v>1883</v>
      </c>
      <c r="I1032" s="193" t="s">
        <v>1887</v>
      </c>
      <c r="J1032" s="198"/>
      <c r="K1032"/>
      <c r="L1032" s="194"/>
      <c r="M1032" s="159" t="s">
        <v>1885</v>
      </c>
      <c r="N1032"/>
      <c r="O1032" s="194"/>
      <c r="P1032" s="159" t="s">
        <v>66</v>
      </c>
      <c r="Q1032" s="192"/>
      <c r="R1032" s="199" t="str">
        <f>IF(promesas[[#This Row],[Fecha de Pago]]="", "", TEXT(promesas[[#This Row],[Fecha de Pago]], "mmm"))</f>
        <v/>
      </c>
      <c r="S1032" s="12" t="str">
        <f>IF(promesas[[#This Row],[Fecha  promesa de pago]]="", "", TEXT(promesas[[#This Row],[Fecha  promesa de pago]], "mmm"))</f>
        <v/>
      </c>
      <c r="T1032" s="13" t="str">
        <f>IF(promesas[[#This Row],[Fecha de Pago]]="", "", TEXT(promesas[[#This Row],[Fecha de Pago]], "dd/mmm"))</f>
        <v/>
      </c>
      <c r="U1032" s="13" t="str">
        <f>IF(promesas[[#This Row],[Fecha  promesa de pago]]="", "", TEXT(promesas[[#This Row],[Fecha  promesa de pago]], "dd/mmm"))</f>
        <v/>
      </c>
      <c r="V1032" s="14" t="str">
        <f>IF(LEN(TRIM(promesas[[#This Row],[Fecha  promesa de pago]]))&gt;0,1,"")</f>
        <v/>
      </c>
      <c r="W1032" s="14" t="str">
        <f>IF(LEN(TRIM(promesas[[#This Row],[Fecha de Pago]]))&gt;0,1,"")</f>
        <v/>
      </c>
    </row>
    <row r="1033" spans="1:23" ht="15.75" customHeight="1" x14ac:dyDescent="0.25">
      <c r="A1033" s="11" t="str">
        <f>TEXT(promesas[[#This Row],[Marca temporal]],"dd/mmm")</f>
        <v>21/may</v>
      </c>
      <c r="B1033" s="189">
        <v>46163.649302337959</v>
      </c>
      <c r="C1033" s="190" t="s">
        <v>1897</v>
      </c>
      <c r="D1033" s="190">
        <v>69216347</v>
      </c>
      <c r="E1033" s="191">
        <v>369088980000</v>
      </c>
      <c r="F1033" s="190" t="s">
        <v>5580</v>
      </c>
      <c r="G1033" s="190" t="s">
        <v>1886</v>
      </c>
      <c r="H1033" s="192" t="s">
        <v>1883</v>
      </c>
      <c r="I1033" s="193" t="s">
        <v>1894</v>
      </c>
      <c r="J1033" s="198"/>
      <c r="K1033"/>
      <c r="L1033" s="194"/>
      <c r="M1033" s="159" t="s">
        <v>1885</v>
      </c>
      <c r="N1033"/>
      <c r="O1033" s="194"/>
      <c r="P1033" s="159" t="s">
        <v>66</v>
      </c>
      <c r="Q1033" s="192"/>
      <c r="R1033" s="199" t="str">
        <f>IF(promesas[[#This Row],[Fecha de Pago]]="", "", TEXT(promesas[[#This Row],[Fecha de Pago]], "mmm"))</f>
        <v/>
      </c>
      <c r="S1033" s="12" t="str">
        <f>IF(promesas[[#This Row],[Fecha  promesa de pago]]="", "", TEXT(promesas[[#This Row],[Fecha  promesa de pago]], "mmm"))</f>
        <v/>
      </c>
      <c r="T1033" s="13" t="str">
        <f>IF(promesas[[#This Row],[Fecha de Pago]]="", "", TEXT(promesas[[#This Row],[Fecha de Pago]], "dd/mmm"))</f>
        <v/>
      </c>
      <c r="U1033" s="13" t="str">
        <f>IF(promesas[[#This Row],[Fecha  promesa de pago]]="", "", TEXT(promesas[[#This Row],[Fecha  promesa de pago]], "dd/mmm"))</f>
        <v/>
      </c>
      <c r="V1033" s="14" t="str">
        <f>IF(LEN(TRIM(promesas[[#This Row],[Fecha  promesa de pago]]))&gt;0,1,"")</f>
        <v/>
      </c>
      <c r="W1033" s="14" t="str">
        <f>IF(LEN(TRIM(promesas[[#This Row],[Fecha de Pago]]))&gt;0,1,"")</f>
        <v/>
      </c>
    </row>
    <row r="1034" spans="1:23" ht="15.75" customHeight="1" x14ac:dyDescent="0.25">
      <c r="A1034" s="11" t="str">
        <f>TEXT(promesas[[#This Row],[Marca temporal]],"dd/mmm")</f>
        <v>21/may</v>
      </c>
      <c r="B1034" s="189">
        <v>46163.650209050931</v>
      </c>
      <c r="C1034" s="190" t="s">
        <v>1897</v>
      </c>
      <c r="D1034" s="190">
        <v>69320573</v>
      </c>
      <c r="E1034" s="191">
        <v>363005830000</v>
      </c>
      <c r="F1034" s="190" t="s">
        <v>165</v>
      </c>
      <c r="G1034" s="190" t="s">
        <v>1886</v>
      </c>
      <c r="H1034" s="192" t="s">
        <v>1883</v>
      </c>
      <c r="I1034" s="193" t="s">
        <v>1892</v>
      </c>
      <c r="J1034" s="198"/>
      <c r="K1034"/>
      <c r="L1034" s="194"/>
      <c r="M1034" s="159" t="s">
        <v>1885</v>
      </c>
      <c r="N1034"/>
      <c r="O1034" s="194"/>
      <c r="P1034" s="159" t="s">
        <v>66</v>
      </c>
      <c r="Q1034" s="192"/>
      <c r="R1034" s="199" t="str">
        <f>IF(promesas[[#This Row],[Fecha de Pago]]="", "", TEXT(promesas[[#This Row],[Fecha de Pago]], "mmm"))</f>
        <v/>
      </c>
      <c r="S1034" s="12" t="str">
        <f>IF(promesas[[#This Row],[Fecha  promesa de pago]]="", "", TEXT(promesas[[#This Row],[Fecha  promesa de pago]], "mmm"))</f>
        <v/>
      </c>
      <c r="T1034" s="13" t="str">
        <f>IF(promesas[[#This Row],[Fecha de Pago]]="", "", TEXT(promesas[[#This Row],[Fecha de Pago]], "dd/mmm"))</f>
        <v/>
      </c>
      <c r="U1034" s="13" t="str">
        <f>IF(promesas[[#This Row],[Fecha  promesa de pago]]="", "", TEXT(promesas[[#This Row],[Fecha  promesa de pago]], "dd/mmm"))</f>
        <v/>
      </c>
      <c r="V1034" s="14" t="str">
        <f>IF(LEN(TRIM(promesas[[#This Row],[Fecha  promesa de pago]]))&gt;0,1,"")</f>
        <v/>
      </c>
      <c r="W1034" s="14" t="str">
        <f>IF(LEN(TRIM(promesas[[#This Row],[Fecha de Pago]]))&gt;0,1,"")</f>
        <v/>
      </c>
    </row>
    <row r="1035" spans="1:23" ht="15.75" customHeight="1" x14ac:dyDescent="0.25">
      <c r="A1035" s="11" t="str">
        <f>TEXT(promesas[[#This Row],[Marca temporal]],"dd/mmm")</f>
        <v>21/may</v>
      </c>
      <c r="B1035" s="189">
        <v>46163.651965046301</v>
      </c>
      <c r="C1035" s="190" t="s">
        <v>1897</v>
      </c>
      <c r="D1035" s="190">
        <v>69351752</v>
      </c>
      <c r="E1035" s="191">
        <v>363082820000</v>
      </c>
      <c r="F1035" s="190" t="s">
        <v>5595</v>
      </c>
      <c r="G1035" s="190" t="s">
        <v>1886</v>
      </c>
      <c r="H1035" s="192" t="s">
        <v>1883</v>
      </c>
      <c r="I1035" s="193" t="s">
        <v>1895</v>
      </c>
      <c r="J1035" s="198"/>
      <c r="K1035"/>
      <c r="L1035" s="194"/>
      <c r="M1035" s="159" t="s">
        <v>1885</v>
      </c>
      <c r="N1035"/>
      <c r="O1035" s="194"/>
      <c r="P1035" s="159" t="s">
        <v>66</v>
      </c>
      <c r="Q1035" s="192"/>
      <c r="R1035" s="199" t="str">
        <f>IF(promesas[[#This Row],[Fecha de Pago]]="", "", TEXT(promesas[[#This Row],[Fecha de Pago]], "mmm"))</f>
        <v/>
      </c>
      <c r="S1035" s="12" t="str">
        <f>IF(promesas[[#This Row],[Fecha  promesa de pago]]="", "", TEXT(promesas[[#This Row],[Fecha  promesa de pago]], "mmm"))</f>
        <v/>
      </c>
      <c r="T1035" s="13" t="str">
        <f>IF(promesas[[#This Row],[Fecha de Pago]]="", "", TEXT(promesas[[#This Row],[Fecha de Pago]], "dd/mmm"))</f>
        <v/>
      </c>
      <c r="U1035" s="13" t="str">
        <f>IF(promesas[[#This Row],[Fecha  promesa de pago]]="", "", TEXT(promesas[[#This Row],[Fecha  promesa de pago]], "dd/mmm"))</f>
        <v/>
      </c>
      <c r="V1035" s="14" t="str">
        <f>IF(LEN(TRIM(promesas[[#This Row],[Fecha  promesa de pago]]))&gt;0,1,"")</f>
        <v/>
      </c>
      <c r="W1035" s="14" t="str">
        <f>IF(LEN(TRIM(promesas[[#This Row],[Fecha de Pago]]))&gt;0,1,"")</f>
        <v/>
      </c>
    </row>
    <row r="1036" spans="1:23" ht="15.75" customHeight="1" x14ac:dyDescent="0.25">
      <c r="A1036" s="11" t="str">
        <f>TEXT(promesas[[#This Row],[Marca temporal]],"dd/mmm")</f>
        <v>21/may</v>
      </c>
      <c r="B1036" s="189">
        <v>46163.65442460648</v>
      </c>
      <c r="C1036" s="190" t="s">
        <v>1897</v>
      </c>
      <c r="D1036" s="190">
        <v>69455611</v>
      </c>
      <c r="E1036" s="191">
        <v>367054790000</v>
      </c>
      <c r="F1036" s="190" t="s">
        <v>5605</v>
      </c>
      <c r="G1036" s="190" t="s">
        <v>1886</v>
      </c>
      <c r="H1036" s="192" t="s">
        <v>1883</v>
      </c>
      <c r="I1036" s="193" t="s">
        <v>1893</v>
      </c>
      <c r="J1036" s="198"/>
      <c r="K1036"/>
      <c r="L1036" s="194"/>
      <c r="M1036" s="159" t="s">
        <v>1885</v>
      </c>
      <c r="N1036"/>
      <c r="O1036" s="194"/>
      <c r="P1036" s="159" t="s">
        <v>66</v>
      </c>
      <c r="Q1036" s="192"/>
      <c r="R1036" s="199" t="str">
        <f>IF(promesas[[#This Row],[Fecha de Pago]]="", "", TEXT(promesas[[#This Row],[Fecha de Pago]], "mmm"))</f>
        <v/>
      </c>
      <c r="S1036" s="12" t="str">
        <f>IF(promesas[[#This Row],[Fecha  promesa de pago]]="", "", TEXT(promesas[[#This Row],[Fecha  promesa de pago]], "mmm"))</f>
        <v/>
      </c>
      <c r="T1036" s="13" t="str">
        <f>IF(promesas[[#This Row],[Fecha de Pago]]="", "", TEXT(promesas[[#This Row],[Fecha de Pago]], "dd/mmm"))</f>
        <v/>
      </c>
      <c r="U1036" s="13" t="str">
        <f>IF(promesas[[#This Row],[Fecha  promesa de pago]]="", "", TEXT(promesas[[#This Row],[Fecha  promesa de pago]], "dd/mmm"))</f>
        <v/>
      </c>
      <c r="V1036" s="14" t="str">
        <f>IF(LEN(TRIM(promesas[[#This Row],[Fecha  promesa de pago]]))&gt;0,1,"")</f>
        <v/>
      </c>
      <c r="W1036" s="14" t="str">
        <f>IF(LEN(TRIM(promesas[[#This Row],[Fecha de Pago]]))&gt;0,1,"")</f>
        <v/>
      </c>
    </row>
    <row r="1037" spans="1:23" ht="15.75" customHeight="1" x14ac:dyDescent="0.25">
      <c r="A1037" s="11" t="str">
        <f>TEXT(promesas[[#This Row],[Marca temporal]],"dd/mmm")</f>
        <v>21/may</v>
      </c>
      <c r="B1037" s="189">
        <v>46163.657012071759</v>
      </c>
      <c r="C1037" s="190" t="s">
        <v>1897</v>
      </c>
      <c r="D1037" s="190">
        <v>69558662</v>
      </c>
      <c r="E1037" s="191">
        <v>357285600000</v>
      </c>
      <c r="F1037" s="190" t="s">
        <v>1530</v>
      </c>
      <c r="G1037" s="190" t="s">
        <v>1886</v>
      </c>
      <c r="H1037" s="192" t="s">
        <v>1883</v>
      </c>
      <c r="I1037" s="193" t="s">
        <v>1892</v>
      </c>
      <c r="J1037" s="198"/>
      <c r="K1037"/>
      <c r="L1037" s="194"/>
      <c r="M1037" s="159" t="s">
        <v>1885</v>
      </c>
      <c r="N1037"/>
      <c r="O1037" s="194"/>
      <c r="P1037" s="159" t="s">
        <v>66</v>
      </c>
      <c r="Q1037" s="192"/>
      <c r="R1037" s="199" t="str">
        <f>IF(promesas[[#This Row],[Fecha de Pago]]="", "", TEXT(promesas[[#This Row],[Fecha de Pago]], "mmm"))</f>
        <v/>
      </c>
      <c r="S1037" s="12" t="str">
        <f>IF(promesas[[#This Row],[Fecha  promesa de pago]]="", "", TEXT(promesas[[#This Row],[Fecha  promesa de pago]], "mmm"))</f>
        <v/>
      </c>
      <c r="T1037" s="13" t="str">
        <f>IF(promesas[[#This Row],[Fecha de Pago]]="", "", TEXT(promesas[[#This Row],[Fecha de Pago]], "dd/mmm"))</f>
        <v/>
      </c>
      <c r="U1037" s="13" t="str">
        <f>IF(promesas[[#This Row],[Fecha  promesa de pago]]="", "", TEXT(promesas[[#This Row],[Fecha  promesa de pago]], "dd/mmm"))</f>
        <v/>
      </c>
      <c r="V1037" s="14" t="str">
        <f>IF(LEN(TRIM(promesas[[#This Row],[Fecha  promesa de pago]]))&gt;0,1,"")</f>
        <v/>
      </c>
      <c r="W1037" s="14" t="str">
        <f>IF(LEN(TRIM(promesas[[#This Row],[Fecha de Pago]]))&gt;0,1,"")</f>
        <v/>
      </c>
    </row>
    <row r="1038" spans="1:23" ht="15.75" customHeight="1" x14ac:dyDescent="0.25">
      <c r="A1038" s="11" t="str">
        <f>TEXT(promesas[[#This Row],[Marca temporal]],"dd/mmm")</f>
        <v>21/may</v>
      </c>
      <c r="B1038" s="189">
        <v>46163.662609999999</v>
      </c>
      <c r="C1038" s="190" t="s">
        <v>1897</v>
      </c>
      <c r="D1038" s="190">
        <v>69601798</v>
      </c>
      <c r="E1038" s="191">
        <v>361023570000</v>
      </c>
      <c r="F1038" s="190" t="s">
        <v>5622</v>
      </c>
      <c r="G1038" s="190" t="s">
        <v>1886</v>
      </c>
      <c r="H1038" s="192" t="s">
        <v>1883</v>
      </c>
      <c r="I1038" s="193" t="s">
        <v>1884</v>
      </c>
      <c r="J1038" s="198"/>
      <c r="K1038" s="161">
        <v>46164</v>
      </c>
      <c r="L1038" s="169">
        <v>39</v>
      </c>
      <c r="M1038" s="159" t="s">
        <v>1885</v>
      </c>
      <c r="N1038"/>
      <c r="O1038" s="194"/>
      <c r="P1038" t="s">
        <v>261</v>
      </c>
      <c r="Q1038" s="192"/>
      <c r="R1038" s="199" t="str">
        <f>IF(promesas[[#This Row],[Fecha de Pago]]="", "", TEXT(promesas[[#This Row],[Fecha de Pago]], "mmm"))</f>
        <v/>
      </c>
      <c r="S1038" s="12" t="str">
        <f>IF(promesas[[#This Row],[Fecha  promesa de pago]]="", "", TEXT(promesas[[#This Row],[Fecha  promesa de pago]], "mmm"))</f>
        <v>may</v>
      </c>
      <c r="T1038" s="13" t="str">
        <f>IF(promesas[[#This Row],[Fecha de Pago]]="", "", TEXT(promesas[[#This Row],[Fecha de Pago]], "dd/mmm"))</f>
        <v/>
      </c>
      <c r="U1038" s="13" t="str">
        <f>IF(promesas[[#This Row],[Fecha  promesa de pago]]="", "", TEXT(promesas[[#This Row],[Fecha  promesa de pago]], "dd/mmm"))</f>
        <v>22/may</v>
      </c>
      <c r="V1038" s="14">
        <f>IF(LEN(TRIM(promesas[[#This Row],[Fecha  promesa de pago]]))&gt;0,1,"")</f>
        <v>1</v>
      </c>
      <c r="W1038" s="14" t="str">
        <f>IF(LEN(TRIM(promesas[[#This Row],[Fecha de Pago]]))&gt;0,1,"")</f>
        <v/>
      </c>
    </row>
    <row r="1039" spans="1:23" ht="15.75" customHeight="1" x14ac:dyDescent="0.25">
      <c r="A1039" s="11" t="str">
        <f>TEXT(promesas[[#This Row],[Marca temporal]],"dd/mmm")</f>
        <v>21/may</v>
      </c>
      <c r="B1039" s="189">
        <v>46163.663916782403</v>
      </c>
      <c r="C1039" s="190" t="s">
        <v>1897</v>
      </c>
      <c r="D1039" s="190">
        <v>69692960</v>
      </c>
      <c r="E1039" s="191">
        <v>354350880000</v>
      </c>
      <c r="F1039" s="190" t="s">
        <v>360</v>
      </c>
      <c r="G1039" s="190" t="s">
        <v>1886</v>
      </c>
      <c r="H1039" s="192" t="s">
        <v>1883</v>
      </c>
      <c r="I1039" s="193" t="s">
        <v>1892</v>
      </c>
      <c r="J1039" s="198"/>
      <c r="K1039"/>
      <c r="L1039" s="194"/>
      <c r="M1039" s="159" t="s">
        <v>1885</v>
      </c>
      <c r="N1039"/>
      <c r="O1039" s="194"/>
      <c r="P1039" t="s">
        <v>2230</v>
      </c>
      <c r="Q1039" s="192"/>
      <c r="R1039" s="199" t="str">
        <f>IF(promesas[[#This Row],[Fecha de Pago]]="", "", TEXT(promesas[[#This Row],[Fecha de Pago]], "mmm"))</f>
        <v/>
      </c>
      <c r="S1039" s="12" t="str">
        <f>IF(promesas[[#This Row],[Fecha  promesa de pago]]="", "", TEXT(promesas[[#This Row],[Fecha  promesa de pago]], "mmm"))</f>
        <v/>
      </c>
      <c r="T1039" s="13" t="str">
        <f>IF(promesas[[#This Row],[Fecha de Pago]]="", "", TEXT(promesas[[#This Row],[Fecha de Pago]], "dd/mmm"))</f>
        <v/>
      </c>
      <c r="U1039" s="13" t="str">
        <f>IF(promesas[[#This Row],[Fecha  promesa de pago]]="", "", TEXT(promesas[[#This Row],[Fecha  promesa de pago]], "dd/mmm"))</f>
        <v/>
      </c>
      <c r="V1039" s="14" t="str">
        <f>IF(LEN(TRIM(promesas[[#This Row],[Fecha  promesa de pago]]))&gt;0,1,"")</f>
        <v/>
      </c>
      <c r="W1039" s="14" t="str">
        <f>IF(LEN(TRIM(promesas[[#This Row],[Fecha de Pago]]))&gt;0,1,"")</f>
        <v/>
      </c>
    </row>
    <row r="1040" spans="1:23" ht="15.75" customHeight="1" x14ac:dyDescent="0.25">
      <c r="A1040" s="11" t="str">
        <f>TEXT(promesas[[#This Row],[Marca temporal]],"dd/mmm")</f>
        <v>21/may</v>
      </c>
      <c r="B1040" s="189">
        <v>46163.668584143517</v>
      </c>
      <c r="C1040" s="190" t="s">
        <v>1897</v>
      </c>
      <c r="D1040" s="190">
        <v>69870832</v>
      </c>
      <c r="E1040" s="191">
        <v>357363410000</v>
      </c>
      <c r="F1040" s="190" t="s">
        <v>3836</v>
      </c>
      <c r="G1040" s="190" t="s">
        <v>1886</v>
      </c>
      <c r="H1040" s="192" t="s">
        <v>1883</v>
      </c>
      <c r="I1040" s="193" t="s">
        <v>1888</v>
      </c>
      <c r="J1040" s="198"/>
      <c r="K1040"/>
      <c r="L1040" s="194"/>
      <c r="M1040" s="159" t="s">
        <v>1889</v>
      </c>
      <c r="N1040" s="161">
        <v>46156</v>
      </c>
      <c r="O1040" s="194"/>
      <c r="P1040" s="159" t="s">
        <v>66</v>
      </c>
      <c r="Q1040" s="192"/>
      <c r="R1040" s="199" t="str">
        <f>IF(promesas[[#This Row],[Fecha de Pago]]="", "", TEXT(promesas[[#This Row],[Fecha de Pago]], "mmm"))</f>
        <v>may</v>
      </c>
      <c r="S1040" s="12" t="str">
        <f>IF(promesas[[#This Row],[Fecha  promesa de pago]]="", "", TEXT(promesas[[#This Row],[Fecha  promesa de pago]], "mmm"))</f>
        <v/>
      </c>
      <c r="T1040" s="13" t="str">
        <f>IF(promesas[[#This Row],[Fecha de Pago]]="", "", TEXT(promesas[[#This Row],[Fecha de Pago]], "dd/mmm"))</f>
        <v>14/may</v>
      </c>
      <c r="U1040" s="13" t="str">
        <f>IF(promesas[[#This Row],[Fecha  promesa de pago]]="", "", TEXT(promesas[[#This Row],[Fecha  promesa de pago]], "dd/mmm"))</f>
        <v/>
      </c>
      <c r="V1040" s="14" t="str">
        <f>IF(LEN(TRIM(promesas[[#This Row],[Fecha  promesa de pago]]))&gt;0,1,"")</f>
        <v/>
      </c>
      <c r="W1040" s="14">
        <f>IF(LEN(TRIM(promesas[[#This Row],[Fecha de Pago]]))&gt;0,1,"")</f>
        <v>1</v>
      </c>
    </row>
    <row r="1041" spans="1:23" ht="15.75" customHeight="1" x14ac:dyDescent="0.25">
      <c r="A1041" s="11" t="str">
        <f>TEXT(promesas[[#This Row],[Marca temporal]],"dd/mmm")</f>
        <v>21/may</v>
      </c>
      <c r="B1041" s="189">
        <v>46163.672797291671</v>
      </c>
      <c r="C1041" s="190" t="s">
        <v>1897</v>
      </c>
      <c r="D1041" s="190">
        <v>69445028</v>
      </c>
      <c r="E1041" s="191">
        <v>354377940000</v>
      </c>
      <c r="F1041" s="190" t="s">
        <v>1242</v>
      </c>
      <c r="G1041" s="190" t="s">
        <v>1886</v>
      </c>
      <c r="H1041" s="192" t="s">
        <v>1883</v>
      </c>
      <c r="I1041" s="193" t="s">
        <v>1892</v>
      </c>
      <c r="J1041" s="198"/>
      <c r="K1041"/>
      <c r="L1041" s="194"/>
      <c r="M1041" s="159" t="s">
        <v>1885</v>
      </c>
      <c r="N1041"/>
      <c r="O1041" s="194"/>
      <c r="P1041" s="159" t="s">
        <v>66</v>
      </c>
      <c r="Q1041" s="192"/>
      <c r="R1041" s="199" t="str">
        <f>IF(promesas[[#This Row],[Fecha de Pago]]="", "", TEXT(promesas[[#This Row],[Fecha de Pago]], "mmm"))</f>
        <v/>
      </c>
      <c r="S1041" s="12" t="str">
        <f>IF(promesas[[#This Row],[Fecha  promesa de pago]]="", "", TEXT(promesas[[#This Row],[Fecha  promesa de pago]], "mmm"))</f>
        <v/>
      </c>
      <c r="T1041" s="13" t="str">
        <f>IF(promesas[[#This Row],[Fecha de Pago]]="", "", TEXT(promesas[[#This Row],[Fecha de Pago]], "dd/mmm"))</f>
        <v/>
      </c>
      <c r="U1041" s="13" t="str">
        <f>IF(promesas[[#This Row],[Fecha  promesa de pago]]="", "", TEXT(promesas[[#This Row],[Fecha  promesa de pago]], "dd/mmm"))</f>
        <v/>
      </c>
      <c r="V1041" s="14" t="str">
        <f>IF(LEN(TRIM(promesas[[#This Row],[Fecha  promesa de pago]]))&gt;0,1,"")</f>
        <v/>
      </c>
      <c r="W1041" s="14" t="str">
        <f>IF(LEN(TRIM(promesas[[#This Row],[Fecha de Pago]]))&gt;0,1,"")</f>
        <v/>
      </c>
    </row>
    <row r="1042" spans="1:23" ht="15.75" customHeight="1" x14ac:dyDescent="0.25">
      <c r="A1042" s="11" t="str">
        <f>TEXT(promesas[[#This Row],[Marca temporal]],"dd/mmm")</f>
        <v>21/may</v>
      </c>
      <c r="B1042" s="189">
        <v>46163.68461167824</v>
      </c>
      <c r="C1042" s="190" t="s">
        <v>1897</v>
      </c>
      <c r="D1042" s="190">
        <v>66619538</v>
      </c>
      <c r="E1042" s="191">
        <v>208008280000</v>
      </c>
      <c r="F1042" s="190" t="s">
        <v>5220</v>
      </c>
      <c r="G1042" s="190" t="s">
        <v>1886</v>
      </c>
      <c r="H1042" s="192" t="s">
        <v>1883</v>
      </c>
      <c r="I1042" s="193" t="s">
        <v>1887</v>
      </c>
      <c r="J1042" s="198"/>
      <c r="K1042"/>
      <c r="L1042" s="194"/>
      <c r="M1042" s="159" t="s">
        <v>1885</v>
      </c>
      <c r="N1042"/>
      <c r="O1042" s="194"/>
      <c r="P1042" s="159" t="s">
        <v>66</v>
      </c>
      <c r="Q1042" s="192"/>
      <c r="R1042" s="199" t="str">
        <f>IF(promesas[[#This Row],[Fecha de Pago]]="", "", TEXT(promesas[[#This Row],[Fecha de Pago]], "mmm"))</f>
        <v/>
      </c>
      <c r="S1042" s="12" t="str">
        <f>IF(promesas[[#This Row],[Fecha  promesa de pago]]="", "", TEXT(promesas[[#This Row],[Fecha  promesa de pago]], "mmm"))</f>
        <v/>
      </c>
      <c r="T1042" s="13" t="str">
        <f>IF(promesas[[#This Row],[Fecha de Pago]]="", "", TEXT(promesas[[#This Row],[Fecha de Pago]], "dd/mmm"))</f>
        <v/>
      </c>
      <c r="U1042" s="13" t="str">
        <f>IF(promesas[[#This Row],[Fecha  promesa de pago]]="", "", TEXT(promesas[[#This Row],[Fecha  promesa de pago]], "dd/mmm"))</f>
        <v/>
      </c>
      <c r="V1042" s="14" t="str">
        <f>IF(LEN(TRIM(promesas[[#This Row],[Fecha  promesa de pago]]))&gt;0,1,"")</f>
        <v/>
      </c>
      <c r="W1042" s="14" t="str">
        <f>IF(LEN(TRIM(promesas[[#This Row],[Fecha de Pago]]))&gt;0,1,"")</f>
        <v/>
      </c>
    </row>
    <row r="1043" spans="1:23" ht="15.75" customHeight="1" x14ac:dyDescent="0.25">
      <c r="A1043" s="11" t="str">
        <f>TEXT(promesas[[#This Row],[Marca temporal]],"dd/mmm")</f>
        <v>21/may</v>
      </c>
      <c r="B1043" s="189">
        <v>46163.688806481485</v>
      </c>
      <c r="C1043" s="190" t="s">
        <v>1897</v>
      </c>
      <c r="D1043" s="190">
        <v>67238138</v>
      </c>
      <c r="E1043" s="191">
        <v>355372370000</v>
      </c>
      <c r="F1043" s="190" t="s">
        <v>5856</v>
      </c>
      <c r="G1043" s="190" t="s">
        <v>1886</v>
      </c>
      <c r="H1043" s="192" t="s">
        <v>1891</v>
      </c>
      <c r="I1043" s="193" t="s">
        <v>1888</v>
      </c>
      <c r="J1043" s="198"/>
      <c r="K1043"/>
      <c r="L1043" s="194"/>
      <c r="M1043" s="159" t="s">
        <v>1889</v>
      </c>
      <c r="N1043" s="161">
        <v>46162</v>
      </c>
      <c r="O1043" s="169">
        <v>56</v>
      </c>
      <c r="P1043" t="s">
        <v>2230</v>
      </c>
      <c r="Q1043" s="192"/>
      <c r="R1043" s="199" t="str">
        <f>IF(promesas[[#This Row],[Fecha de Pago]]="", "", TEXT(promesas[[#This Row],[Fecha de Pago]], "mmm"))</f>
        <v>may</v>
      </c>
      <c r="S1043" s="12" t="str">
        <f>IF(promesas[[#This Row],[Fecha  promesa de pago]]="", "", TEXT(promesas[[#This Row],[Fecha  promesa de pago]], "mmm"))</f>
        <v/>
      </c>
      <c r="T1043" s="13" t="str">
        <f>IF(promesas[[#This Row],[Fecha de Pago]]="", "", TEXT(promesas[[#This Row],[Fecha de Pago]], "dd/mmm"))</f>
        <v>20/may</v>
      </c>
      <c r="U1043" s="13" t="str">
        <f>IF(promesas[[#This Row],[Fecha  promesa de pago]]="", "", TEXT(promesas[[#This Row],[Fecha  promesa de pago]], "dd/mmm"))</f>
        <v/>
      </c>
      <c r="V1043" s="14" t="str">
        <f>IF(LEN(TRIM(promesas[[#This Row],[Fecha  promesa de pago]]))&gt;0,1,"")</f>
        <v/>
      </c>
      <c r="W1043" s="14">
        <f>IF(LEN(TRIM(promesas[[#This Row],[Fecha de Pago]]))&gt;0,1,"")</f>
        <v>1</v>
      </c>
    </row>
    <row r="1044" spans="1:23" ht="15.75" customHeight="1" x14ac:dyDescent="0.25">
      <c r="A1044" s="11" t="str">
        <f>TEXT(promesas[[#This Row],[Marca temporal]],"dd/mmm")</f>
        <v>21/may</v>
      </c>
      <c r="B1044" s="189">
        <v>46163.694885393517</v>
      </c>
      <c r="C1044" s="190" t="s">
        <v>1897</v>
      </c>
      <c r="D1044" s="190">
        <v>66055984</v>
      </c>
      <c r="E1044" s="191">
        <v>352280910100</v>
      </c>
      <c r="F1044" s="190" t="s">
        <v>5144</v>
      </c>
      <c r="G1044" s="190" t="s">
        <v>1886</v>
      </c>
      <c r="H1044" s="192" t="s">
        <v>1891</v>
      </c>
      <c r="I1044" s="193" t="s">
        <v>1888</v>
      </c>
      <c r="J1044" s="198"/>
      <c r="K1044"/>
      <c r="L1044" s="194"/>
      <c r="M1044" s="159" t="s">
        <v>1889</v>
      </c>
      <c r="N1044" s="161">
        <v>46162</v>
      </c>
      <c r="O1044" s="169">
        <v>32.42</v>
      </c>
      <c r="P1044" s="159" t="s">
        <v>66</v>
      </c>
      <c r="Q1044" s="192"/>
      <c r="R1044" s="199" t="str">
        <f>IF(promesas[[#This Row],[Fecha de Pago]]="", "", TEXT(promesas[[#This Row],[Fecha de Pago]], "mmm"))</f>
        <v>may</v>
      </c>
      <c r="S1044" s="12" t="str">
        <f>IF(promesas[[#This Row],[Fecha  promesa de pago]]="", "", TEXT(promesas[[#This Row],[Fecha  promesa de pago]], "mmm"))</f>
        <v/>
      </c>
      <c r="T1044" s="13" t="str">
        <f>IF(promesas[[#This Row],[Fecha de Pago]]="", "", TEXT(promesas[[#This Row],[Fecha de Pago]], "dd/mmm"))</f>
        <v>20/may</v>
      </c>
      <c r="U1044" s="13" t="str">
        <f>IF(promesas[[#This Row],[Fecha  promesa de pago]]="", "", TEXT(promesas[[#This Row],[Fecha  promesa de pago]], "dd/mmm"))</f>
        <v/>
      </c>
      <c r="V1044" s="14" t="str">
        <f>IF(LEN(TRIM(promesas[[#This Row],[Fecha  promesa de pago]]))&gt;0,1,"")</f>
        <v/>
      </c>
      <c r="W1044" s="14">
        <f>IF(LEN(TRIM(promesas[[#This Row],[Fecha de Pago]]))&gt;0,1,"")</f>
        <v>1</v>
      </c>
    </row>
    <row r="1045" spans="1:23" ht="15.75" customHeight="1" x14ac:dyDescent="0.25">
      <c r="A1045" s="11" t="str">
        <f>TEXT(promesas[[#This Row],[Marca temporal]],"dd/mmm")</f>
        <v>21/may</v>
      </c>
      <c r="B1045" s="189">
        <v>46163.699076782403</v>
      </c>
      <c r="C1045" s="190" t="s">
        <v>1897</v>
      </c>
      <c r="D1045" s="190">
        <v>64198054</v>
      </c>
      <c r="E1045" s="191">
        <v>362082210000</v>
      </c>
      <c r="F1045" s="190" t="s">
        <v>4920</v>
      </c>
      <c r="G1045" s="190" t="s">
        <v>1886</v>
      </c>
      <c r="H1045" s="192" t="s">
        <v>1883</v>
      </c>
      <c r="I1045" s="193" t="s">
        <v>1888</v>
      </c>
      <c r="J1045" s="198"/>
      <c r="K1045"/>
      <c r="L1045" s="194"/>
      <c r="M1045" s="159" t="s">
        <v>1889</v>
      </c>
      <c r="N1045" s="161">
        <v>46163</v>
      </c>
      <c r="O1045" s="169">
        <v>25.25</v>
      </c>
      <c r="P1045" s="159" t="s">
        <v>66</v>
      </c>
      <c r="Q1045" s="192"/>
      <c r="R1045" s="199" t="str">
        <f>IF(promesas[[#This Row],[Fecha de Pago]]="", "", TEXT(promesas[[#This Row],[Fecha de Pago]], "mmm"))</f>
        <v>may</v>
      </c>
      <c r="S1045" s="12" t="str">
        <f>IF(promesas[[#This Row],[Fecha  promesa de pago]]="", "", TEXT(promesas[[#This Row],[Fecha  promesa de pago]], "mmm"))</f>
        <v/>
      </c>
      <c r="T1045" s="13" t="str">
        <f>IF(promesas[[#This Row],[Fecha de Pago]]="", "", TEXT(promesas[[#This Row],[Fecha de Pago]], "dd/mmm"))</f>
        <v>21/may</v>
      </c>
      <c r="U1045" s="13" t="str">
        <f>IF(promesas[[#This Row],[Fecha  promesa de pago]]="", "", TEXT(promesas[[#This Row],[Fecha  promesa de pago]], "dd/mmm"))</f>
        <v/>
      </c>
      <c r="V1045" s="14" t="str">
        <f>IF(LEN(TRIM(promesas[[#This Row],[Fecha  promesa de pago]]))&gt;0,1,"")</f>
        <v/>
      </c>
      <c r="W1045" s="14">
        <f>IF(LEN(TRIM(promesas[[#This Row],[Fecha de Pago]]))&gt;0,1,"")</f>
        <v>1</v>
      </c>
    </row>
    <row r="1046" spans="1:23" ht="15.75" customHeight="1" x14ac:dyDescent="0.25">
      <c r="A1046" s="11" t="str">
        <f>TEXT(promesas[[#This Row],[Marca temporal]],"dd/mmm")</f>
        <v>21/may</v>
      </c>
      <c r="B1046" s="189">
        <v>46163.704842951389</v>
      </c>
      <c r="C1046" s="190" t="s">
        <v>1897</v>
      </c>
      <c r="D1046" s="190">
        <v>60093261</v>
      </c>
      <c r="E1046" s="191">
        <v>353357320000</v>
      </c>
      <c r="F1046" s="190" t="s">
        <v>1574</v>
      </c>
      <c r="G1046" s="190" t="s">
        <v>1886</v>
      </c>
      <c r="H1046" s="192" t="s">
        <v>1883</v>
      </c>
      <c r="I1046" s="193" t="s">
        <v>1892</v>
      </c>
      <c r="J1046" s="198"/>
      <c r="K1046"/>
      <c r="L1046" s="194"/>
      <c r="M1046" s="159" t="s">
        <v>1885</v>
      </c>
      <c r="N1046"/>
      <c r="O1046" s="194"/>
      <c r="P1046" s="159" t="s">
        <v>66</v>
      </c>
      <c r="Q1046" s="192"/>
      <c r="R1046" s="199" t="str">
        <f>IF(promesas[[#This Row],[Fecha de Pago]]="", "", TEXT(promesas[[#This Row],[Fecha de Pago]], "mmm"))</f>
        <v/>
      </c>
      <c r="S1046" s="12" t="str">
        <f>IF(promesas[[#This Row],[Fecha  promesa de pago]]="", "", TEXT(promesas[[#This Row],[Fecha  promesa de pago]], "mmm"))</f>
        <v/>
      </c>
      <c r="T1046" s="13" t="str">
        <f>IF(promesas[[#This Row],[Fecha de Pago]]="", "", TEXT(promesas[[#This Row],[Fecha de Pago]], "dd/mmm"))</f>
        <v/>
      </c>
      <c r="U1046" s="13" t="str">
        <f>IF(promesas[[#This Row],[Fecha  promesa de pago]]="", "", TEXT(promesas[[#This Row],[Fecha  promesa de pago]], "dd/mmm"))</f>
        <v/>
      </c>
      <c r="V1046" s="14" t="str">
        <f>IF(LEN(TRIM(promesas[[#This Row],[Fecha  promesa de pago]]))&gt;0,1,"")</f>
        <v/>
      </c>
      <c r="W1046" s="14" t="str">
        <f>IF(LEN(TRIM(promesas[[#This Row],[Fecha de Pago]]))&gt;0,1,"")</f>
        <v/>
      </c>
    </row>
    <row r="1047" spans="1:23" ht="15.75" customHeight="1" x14ac:dyDescent="0.25">
      <c r="A1047" s="11" t="str">
        <f>TEXT(promesas[[#This Row],[Marca temporal]],"dd/mmm")</f>
        <v>21/may</v>
      </c>
      <c r="B1047" s="189">
        <v>46163.705706064815</v>
      </c>
      <c r="C1047" s="190" t="s">
        <v>1897</v>
      </c>
      <c r="D1047" s="190">
        <v>60349166</v>
      </c>
      <c r="E1047" s="191">
        <v>367000460000</v>
      </c>
      <c r="F1047" s="190" t="s">
        <v>226</v>
      </c>
      <c r="G1047" s="190" t="s">
        <v>1886</v>
      </c>
      <c r="H1047" s="192" t="s">
        <v>1883</v>
      </c>
      <c r="I1047" s="193" t="s">
        <v>1892</v>
      </c>
      <c r="J1047" s="198"/>
      <c r="K1047"/>
      <c r="L1047" s="194"/>
      <c r="M1047" s="159" t="s">
        <v>1885</v>
      </c>
      <c r="N1047"/>
      <c r="O1047" s="194"/>
      <c r="P1047" s="159" t="s">
        <v>66</v>
      </c>
      <c r="Q1047" s="192"/>
      <c r="R1047" s="199" t="str">
        <f>IF(promesas[[#This Row],[Fecha de Pago]]="", "", TEXT(promesas[[#This Row],[Fecha de Pago]], "mmm"))</f>
        <v/>
      </c>
      <c r="S1047" s="12" t="str">
        <f>IF(promesas[[#This Row],[Fecha  promesa de pago]]="", "", TEXT(promesas[[#This Row],[Fecha  promesa de pago]], "mmm"))</f>
        <v/>
      </c>
      <c r="T1047" s="13" t="str">
        <f>IF(promesas[[#This Row],[Fecha de Pago]]="", "", TEXT(promesas[[#This Row],[Fecha de Pago]], "dd/mmm"))</f>
        <v/>
      </c>
      <c r="U1047" s="13" t="str">
        <f>IF(promesas[[#This Row],[Fecha  promesa de pago]]="", "", TEXT(promesas[[#This Row],[Fecha  promesa de pago]], "dd/mmm"))</f>
        <v/>
      </c>
      <c r="V1047" s="14" t="str">
        <f>IF(LEN(TRIM(promesas[[#This Row],[Fecha  promesa de pago]]))&gt;0,1,"")</f>
        <v/>
      </c>
      <c r="W1047" s="14" t="str">
        <f>IF(LEN(TRIM(promesas[[#This Row],[Fecha de Pago]]))&gt;0,1,"")</f>
        <v/>
      </c>
    </row>
    <row r="1048" spans="1:23" ht="15.75" customHeight="1" x14ac:dyDescent="0.25">
      <c r="A1048" s="11" t="str">
        <f>TEXT(promesas[[#This Row],[Marca temporal]],"dd/mmm")</f>
        <v>21/may</v>
      </c>
      <c r="B1048" s="189">
        <v>46163.707795995375</v>
      </c>
      <c r="C1048" s="190" t="s">
        <v>1897</v>
      </c>
      <c r="D1048" s="190">
        <v>60402909</v>
      </c>
      <c r="E1048" s="191">
        <v>362003540000</v>
      </c>
      <c r="F1048" s="190" t="s">
        <v>4637</v>
      </c>
      <c r="G1048" s="190" t="s">
        <v>1886</v>
      </c>
      <c r="H1048" s="192" t="s">
        <v>1883</v>
      </c>
      <c r="I1048" s="193" t="s">
        <v>1888</v>
      </c>
      <c r="J1048" s="198"/>
      <c r="K1048"/>
      <c r="L1048" s="194"/>
      <c r="M1048" s="159" t="s">
        <v>1889</v>
      </c>
      <c r="N1048" s="161">
        <v>46143</v>
      </c>
      <c r="O1048" s="194"/>
      <c r="P1048" t="s">
        <v>261</v>
      </c>
      <c r="Q1048" s="192"/>
      <c r="R1048" s="199" t="str">
        <f>IF(promesas[[#This Row],[Fecha de Pago]]="", "", TEXT(promesas[[#This Row],[Fecha de Pago]], "mmm"))</f>
        <v>may</v>
      </c>
      <c r="S1048" s="12" t="str">
        <f>IF(promesas[[#This Row],[Fecha  promesa de pago]]="", "", TEXT(promesas[[#This Row],[Fecha  promesa de pago]], "mmm"))</f>
        <v/>
      </c>
      <c r="T1048" s="13" t="str">
        <f>IF(promesas[[#This Row],[Fecha de Pago]]="", "", TEXT(promesas[[#This Row],[Fecha de Pago]], "dd/mmm"))</f>
        <v>01/may</v>
      </c>
      <c r="U1048" s="13" t="str">
        <f>IF(promesas[[#This Row],[Fecha  promesa de pago]]="", "", TEXT(promesas[[#This Row],[Fecha  promesa de pago]], "dd/mmm"))</f>
        <v/>
      </c>
      <c r="V1048" s="14" t="str">
        <f>IF(LEN(TRIM(promesas[[#This Row],[Fecha  promesa de pago]]))&gt;0,1,"")</f>
        <v/>
      </c>
      <c r="W1048" s="14">
        <f>IF(LEN(TRIM(promesas[[#This Row],[Fecha de Pago]]))&gt;0,1,"")</f>
        <v>1</v>
      </c>
    </row>
    <row r="1049" spans="1:23" ht="15.75" customHeight="1" x14ac:dyDescent="0.25">
      <c r="A1049" s="11" t="str">
        <f>TEXT(promesas[[#This Row],[Marca temporal]],"dd/mmm")</f>
        <v>21/may</v>
      </c>
      <c r="B1049" s="189">
        <v>46163.714762326388</v>
      </c>
      <c r="C1049" s="190" t="s">
        <v>1897</v>
      </c>
      <c r="D1049" s="190">
        <v>61001147</v>
      </c>
      <c r="E1049" s="191">
        <v>362005830000</v>
      </c>
      <c r="F1049" s="190" t="s">
        <v>4650</v>
      </c>
      <c r="G1049" s="190" t="s">
        <v>1886</v>
      </c>
      <c r="H1049" s="192" t="s">
        <v>1883</v>
      </c>
      <c r="I1049" s="193" t="s">
        <v>1887</v>
      </c>
      <c r="J1049" s="198"/>
      <c r="K1049"/>
      <c r="L1049" s="194"/>
      <c r="M1049" s="159" t="s">
        <v>1885</v>
      </c>
      <c r="N1049"/>
      <c r="O1049" s="194"/>
      <c r="P1049" t="s">
        <v>261</v>
      </c>
      <c r="Q1049" s="192"/>
      <c r="R1049" s="199" t="str">
        <f>IF(promesas[[#This Row],[Fecha de Pago]]="", "", TEXT(promesas[[#This Row],[Fecha de Pago]], "mmm"))</f>
        <v/>
      </c>
      <c r="S1049" s="12" t="str">
        <f>IF(promesas[[#This Row],[Fecha  promesa de pago]]="", "", TEXT(promesas[[#This Row],[Fecha  promesa de pago]], "mmm"))</f>
        <v/>
      </c>
      <c r="T1049" s="13" t="str">
        <f>IF(promesas[[#This Row],[Fecha de Pago]]="", "", TEXT(promesas[[#This Row],[Fecha de Pago]], "dd/mmm"))</f>
        <v/>
      </c>
      <c r="U1049" s="13" t="str">
        <f>IF(promesas[[#This Row],[Fecha  promesa de pago]]="", "", TEXT(promesas[[#This Row],[Fecha  promesa de pago]], "dd/mmm"))</f>
        <v/>
      </c>
      <c r="V1049" s="14" t="str">
        <f>IF(LEN(TRIM(promesas[[#This Row],[Fecha  promesa de pago]]))&gt;0,1,"")</f>
        <v/>
      </c>
      <c r="W1049" s="14" t="str">
        <f>IF(LEN(TRIM(promesas[[#This Row],[Fecha de Pago]]))&gt;0,1,"")</f>
        <v/>
      </c>
    </row>
    <row r="1050" spans="1:23" ht="15.75" customHeight="1" x14ac:dyDescent="0.25">
      <c r="A1050" s="11" t="str">
        <f>TEXT(promesas[[#This Row],[Marca temporal]],"dd/mmm")</f>
        <v>21/may</v>
      </c>
      <c r="B1050" s="189">
        <v>46163.717980439818</v>
      </c>
      <c r="C1050" s="190" t="s">
        <v>1897</v>
      </c>
      <c r="D1050" s="190">
        <v>61622585</v>
      </c>
      <c r="E1050" s="191">
        <v>359382360000</v>
      </c>
      <c r="F1050" s="190" t="s">
        <v>309</v>
      </c>
      <c r="G1050" s="190" t="s">
        <v>1886</v>
      </c>
      <c r="H1050" s="192" t="s">
        <v>1883</v>
      </c>
      <c r="I1050" s="193" t="s">
        <v>1895</v>
      </c>
      <c r="J1050" s="198"/>
      <c r="K1050"/>
      <c r="L1050" s="194"/>
      <c r="M1050" s="159" t="s">
        <v>1885</v>
      </c>
      <c r="N1050"/>
      <c r="O1050" s="194"/>
      <c r="P1050" t="s">
        <v>2230</v>
      </c>
      <c r="Q1050" s="192"/>
      <c r="R1050" s="199" t="str">
        <f>IF(promesas[[#This Row],[Fecha de Pago]]="", "", TEXT(promesas[[#This Row],[Fecha de Pago]], "mmm"))</f>
        <v/>
      </c>
      <c r="S1050" s="12" t="str">
        <f>IF(promesas[[#This Row],[Fecha  promesa de pago]]="", "", TEXT(promesas[[#This Row],[Fecha  promesa de pago]], "mmm"))</f>
        <v/>
      </c>
      <c r="T1050" s="13" t="str">
        <f>IF(promesas[[#This Row],[Fecha de Pago]]="", "", TEXT(promesas[[#This Row],[Fecha de Pago]], "dd/mmm"))</f>
        <v/>
      </c>
      <c r="U1050" s="13" t="str">
        <f>IF(promesas[[#This Row],[Fecha  promesa de pago]]="", "", TEXT(promesas[[#This Row],[Fecha  promesa de pago]], "dd/mmm"))</f>
        <v/>
      </c>
      <c r="V1050" s="14" t="str">
        <f>IF(LEN(TRIM(promesas[[#This Row],[Fecha  promesa de pago]]))&gt;0,1,"")</f>
        <v/>
      </c>
      <c r="W1050" s="14" t="str">
        <f>IF(LEN(TRIM(promesas[[#This Row],[Fecha de Pago]]))&gt;0,1,"")</f>
        <v/>
      </c>
    </row>
    <row r="1051" spans="1:23" ht="15.75" customHeight="1" x14ac:dyDescent="0.25">
      <c r="A1051" s="11" t="str">
        <f>TEXT(promesas[[#This Row],[Marca temporal]],"dd/mmm")</f>
        <v>21/may</v>
      </c>
      <c r="B1051" s="189">
        <v>46163.720813206019</v>
      </c>
      <c r="C1051" s="190" t="s">
        <v>1897</v>
      </c>
      <c r="D1051" s="190">
        <v>61626717</v>
      </c>
      <c r="E1051" s="191">
        <v>353362710000</v>
      </c>
      <c r="F1051" s="190" t="s">
        <v>1486</v>
      </c>
      <c r="G1051" s="190" t="s">
        <v>1886</v>
      </c>
      <c r="H1051" s="192" t="s">
        <v>1883</v>
      </c>
      <c r="I1051" s="193" t="s">
        <v>1887</v>
      </c>
      <c r="J1051" s="198"/>
      <c r="K1051"/>
      <c r="L1051" s="194"/>
      <c r="M1051" s="159" t="s">
        <v>1885</v>
      </c>
      <c r="N1051"/>
      <c r="O1051" s="194"/>
      <c r="P1051" s="159" t="s">
        <v>66</v>
      </c>
      <c r="Q1051" s="192"/>
      <c r="R1051" s="199" t="str">
        <f>IF(promesas[[#This Row],[Fecha de Pago]]="", "", TEXT(promesas[[#This Row],[Fecha de Pago]], "mmm"))</f>
        <v/>
      </c>
      <c r="S1051" s="12" t="str">
        <f>IF(promesas[[#This Row],[Fecha  promesa de pago]]="", "", TEXT(promesas[[#This Row],[Fecha  promesa de pago]], "mmm"))</f>
        <v/>
      </c>
      <c r="T1051" s="13" t="str">
        <f>IF(promesas[[#This Row],[Fecha de Pago]]="", "", TEXT(promesas[[#This Row],[Fecha de Pago]], "dd/mmm"))</f>
        <v/>
      </c>
      <c r="U1051" s="13" t="str">
        <f>IF(promesas[[#This Row],[Fecha  promesa de pago]]="", "", TEXT(promesas[[#This Row],[Fecha  promesa de pago]], "dd/mmm"))</f>
        <v/>
      </c>
      <c r="V1051" s="14" t="str">
        <f>IF(LEN(TRIM(promesas[[#This Row],[Fecha  promesa de pago]]))&gt;0,1,"")</f>
        <v/>
      </c>
      <c r="W1051" s="14" t="str">
        <f>IF(LEN(TRIM(promesas[[#This Row],[Fecha de Pago]]))&gt;0,1,"")</f>
        <v/>
      </c>
    </row>
    <row r="1052" spans="1:23" ht="15.75" customHeight="1" x14ac:dyDescent="0.25">
      <c r="A1052" s="11" t="str">
        <f>TEXT(promesas[[#This Row],[Marca temporal]],"dd/mmm")</f>
        <v>21/may</v>
      </c>
      <c r="B1052" s="189">
        <v>46163.72532967593</v>
      </c>
      <c r="C1052" s="190" t="s">
        <v>1897</v>
      </c>
      <c r="D1052" s="190">
        <v>62231427</v>
      </c>
      <c r="E1052" s="191">
        <v>364092790000</v>
      </c>
      <c r="F1052" s="190" t="s">
        <v>4741</v>
      </c>
      <c r="G1052" s="190" t="s">
        <v>1886</v>
      </c>
      <c r="H1052" s="192" t="s">
        <v>1891</v>
      </c>
      <c r="I1052" s="193" t="s">
        <v>1888</v>
      </c>
      <c r="J1052" s="198"/>
      <c r="K1052"/>
      <c r="L1052" s="194"/>
      <c r="M1052" s="159" t="s">
        <v>1889</v>
      </c>
      <c r="N1052" s="161">
        <v>46163</v>
      </c>
      <c r="O1052" s="169">
        <v>43.13</v>
      </c>
      <c r="P1052" s="159" t="s">
        <v>66</v>
      </c>
      <c r="Q1052" s="192"/>
      <c r="R1052" s="199" t="str">
        <f>IF(promesas[[#This Row],[Fecha de Pago]]="", "", TEXT(promesas[[#This Row],[Fecha de Pago]], "mmm"))</f>
        <v>may</v>
      </c>
      <c r="S1052" s="12" t="str">
        <f>IF(promesas[[#This Row],[Fecha  promesa de pago]]="", "", TEXT(promesas[[#This Row],[Fecha  promesa de pago]], "mmm"))</f>
        <v/>
      </c>
      <c r="T1052" s="13" t="str">
        <f>IF(promesas[[#This Row],[Fecha de Pago]]="", "", TEXT(promesas[[#This Row],[Fecha de Pago]], "dd/mmm"))</f>
        <v>21/may</v>
      </c>
      <c r="U1052" s="13" t="str">
        <f>IF(promesas[[#This Row],[Fecha  promesa de pago]]="", "", TEXT(promesas[[#This Row],[Fecha  promesa de pago]], "dd/mmm"))</f>
        <v/>
      </c>
      <c r="V1052" s="14" t="str">
        <f>IF(LEN(TRIM(promesas[[#This Row],[Fecha  promesa de pago]]))&gt;0,1,"")</f>
        <v/>
      </c>
      <c r="W1052" s="14">
        <f>IF(LEN(TRIM(promesas[[#This Row],[Fecha de Pago]]))&gt;0,1,"")</f>
        <v>1</v>
      </c>
    </row>
    <row r="1053" spans="1:23" ht="15.75" customHeight="1" x14ac:dyDescent="0.25">
      <c r="A1053" s="11" t="str">
        <f>TEXT(promesas[[#This Row],[Marca temporal]],"dd/mmm")</f>
        <v>21/may</v>
      </c>
      <c r="B1053" s="189">
        <v>46163.729583946755</v>
      </c>
      <c r="C1053" s="190" t="s">
        <v>1897</v>
      </c>
      <c r="D1053" s="190">
        <v>62158195</v>
      </c>
      <c r="E1053" s="191">
        <v>369042550000</v>
      </c>
      <c r="F1053" s="190" t="s">
        <v>4733</v>
      </c>
      <c r="G1053" s="190" t="s">
        <v>1886</v>
      </c>
      <c r="H1053" s="192" t="s">
        <v>1891</v>
      </c>
      <c r="I1053" s="193" t="s">
        <v>1888</v>
      </c>
      <c r="J1053" s="198"/>
      <c r="K1053"/>
      <c r="L1053" s="194"/>
      <c r="M1053" s="159" t="s">
        <v>1889</v>
      </c>
      <c r="N1053" s="161">
        <v>46155</v>
      </c>
      <c r="O1053" s="194"/>
      <c r="P1053" s="159" t="s">
        <v>66</v>
      </c>
      <c r="Q1053" s="192"/>
      <c r="R1053" s="199" t="str">
        <f>IF(promesas[[#This Row],[Fecha de Pago]]="", "", TEXT(promesas[[#This Row],[Fecha de Pago]], "mmm"))</f>
        <v>may</v>
      </c>
      <c r="S1053" s="12" t="str">
        <f>IF(promesas[[#This Row],[Fecha  promesa de pago]]="", "", TEXT(promesas[[#This Row],[Fecha  promesa de pago]], "mmm"))</f>
        <v/>
      </c>
      <c r="T1053" s="13" t="str">
        <f>IF(promesas[[#This Row],[Fecha de Pago]]="", "", TEXT(promesas[[#This Row],[Fecha de Pago]], "dd/mmm"))</f>
        <v>13/may</v>
      </c>
      <c r="U1053" s="13" t="str">
        <f>IF(promesas[[#This Row],[Fecha  promesa de pago]]="", "", TEXT(promesas[[#This Row],[Fecha  promesa de pago]], "dd/mmm"))</f>
        <v/>
      </c>
      <c r="V1053" s="14" t="str">
        <f>IF(LEN(TRIM(promesas[[#This Row],[Fecha  promesa de pago]]))&gt;0,1,"")</f>
        <v/>
      </c>
      <c r="W1053" s="14">
        <f>IF(LEN(TRIM(promesas[[#This Row],[Fecha de Pago]]))&gt;0,1,"")</f>
        <v>1</v>
      </c>
    </row>
    <row r="1054" spans="1:23" ht="15.75" customHeight="1" x14ac:dyDescent="0.25">
      <c r="A1054" s="11" t="str">
        <f>TEXT(promesas[[#This Row],[Marca temporal]],"dd/mmm")</f>
        <v>21/may</v>
      </c>
      <c r="B1054" s="189">
        <v>46163.731842372683</v>
      </c>
      <c r="C1054" s="190" t="s">
        <v>1897</v>
      </c>
      <c r="D1054" s="190">
        <v>62254511</v>
      </c>
      <c r="E1054" s="191">
        <v>214048580000</v>
      </c>
      <c r="F1054" s="190" t="s">
        <v>5863</v>
      </c>
      <c r="G1054" s="190" t="s">
        <v>1886</v>
      </c>
      <c r="H1054" s="192" t="s">
        <v>16</v>
      </c>
      <c r="I1054" s="193" t="s">
        <v>1892</v>
      </c>
      <c r="J1054" s="198"/>
      <c r="K1054"/>
      <c r="L1054" s="194"/>
      <c r="M1054" s="159" t="s">
        <v>1885</v>
      </c>
      <c r="N1054"/>
      <c r="O1054" s="194"/>
      <c r="P1054" s="159" t="s">
        <v>66</v>
      </c>
      <c r="Q1054" s="192"/>
      <c r="R1054" s="199" t="str">
        <f>IF(promesas[[#This Row],[Fecha de Pago]]="", "", TEXT(promesas[[#This Row],[Fecha de Pago]], "mmm"))</f>
        <v/>
      </c>
      <c r="S1054" s="12" t="str">
        <f>IF(promesas[[#This Row],[Fecha  promesa de pago]]="", "", TEXT(promesas[[#This Row],[Fecha  promesa de pago]], "mmm"))</f>
        <v/>
      </c>
      <c r="T1054" s="13" t="str">
        <f>IF(promesas[[#This Row],[Fecha de Pago]]="", "", TEXT(promesas[[#This Row],[Fecha de Pago]], "dd/mmm"))</f>
        <v/>
      </c>
      <c r="U1054" s="13" t="str">
        <f>IF(promesas[[#This Row],[Fecha  promesa de pago]]="", "", TEXT(promesas[[#This Row],[Fecha  promesa de pago]], "dd/mmm"))</f>
        <v/>
      </c>
      <c r="V1054" s="14" t="str">
        <f>IF(LEN(TRIM(promesas[[#This Row],[Fecha  promesa de pago]]))&gt;0,1,"")</f>
        <v/>
      </c>
      <c r="W1054" s="14" t="str">
        <f>IF(LEN(TRIM(promesas[[#This Row],[Fecha de Pago]]))&gt;0,1,"")</f>
        <v/>
      </c>
    </row>
    <row r="1055" spans="1:23" ht="15.75" customHeight="1" x14ac:dyDescent="0.25">
      <c r="A1055" s="11" t="str">
        <f>TEXT(promesas[[#This Row],[Marca temporal]],"dd/mmm")</f>
        <v>21/may</v>
      </c>
      <c r="B1055" s="189">
        <v>46163.733756331014</v>
      </c>
      <c r="C1055" s="190" t="s">
        <v>1897</v>
      </c>
      <c r="D1055" s="190">
        <v>62384398</v>
      </c>
      <c r="E1055" s="191">
        <v>353326540000</v>
      </c>
      <c r="F1055" s="190" t="s">
        <v>4754</v>
      </c>
      <c r="G1055" s="190" t="s">
        <v>1886</v>
      </c>
      <c r="H1055" s="192" t="s">
        <v>1883</v>
      </c>
      <c r="I1055" s="193" t="s">
        <v>1894</v>
      </c>
      <c r="J1055" s="198"/>
      <c r="K1055"/>
      <c r="L1055" s="194"/>
      <c r="M1055" s="159" t="s">
        <v>1885</v>
      </c>
      <c r="N1055"/>
      <c r="O1055" s="194"/>
      <c r="P1055" t="s">
        <v>261</v>
      </c>
      <c r="Q1055" s="192"/>
      <c r="R1055" s="199" t="str">
        <f>IF(promesas[[#This Row],[Fecha de Pago]]="", "", TEXT(promesas[[#This Row],[Fecha de Pago]], "mmm"))</f>
        <v/>
      </c>
      <c r="S1055" s="12" t="str">
        <f>IF(promesas[[#This Row],[Fecha  promesa de pago]]="", "", TEXT(promesas[[#This Row],[Fecha  promesa de pago]], "mmm"))</f>
        <v/>
      </c>
      <c r="T1055" s="13" t="str">
        <f>IF(promesas[[#This Row],[Fecha de Pago]]="", "", TEXT(promesas[[#This Row],[Fecha de Pago]], "dd/mmm"))</f>
        <v/>
      </c>
      <c r="U1055" s="13" t="str">
        <f>IF(promesas[[#This Row],[Fecha  promesa de pago]]="", "", TEXT(promesas[[#This Row],[Fecha  promesa de pago]], "dd/mmm"))</f>
        <v/>
      </c>
      <c r="V1055" s="14" t="str">
        <f>IF(LEN(TRIM(promesas[[#This Row],[Fecha  promesa de pago]]))&gt;0,1,"")</f>
        <v/>
      </c>
      <c r="W1055" s="14" t="str">
        <f>IF(LEN(TRIM(promesas[[#This Row],[Fecha de Pago]]))&gt;0,1,"")</f>
        <v/>
      </c>
    </row>
    <row r="1056" spans="1:23" ht="15.75" customHeight="1" x14ac:dyDescent="0.25">
      <c r="A1056" s="11" t="str">
        <f>TEXT(promesas[[#This Row],[Marca temporal]],"dd/mmm")</f>
        <v>21/may</v>
      </c>
      <c r="B1056" s="189">
        <v>46163.734940983792</v>
      </c>
      <c r="C1056" s="190" t="s">
        <v>1897</v>
      </c>
      <c r="D1056" s="190">
        <v>62411313</v>
      </c>
      <c r="E1056" s="191">
        <v>354062600000</v>
      </c>
      <c r="F1056" s="190" t="s">
        <v>5688</v>
      </c>
      <c r="G1056" s="190" t="s">
        <v>1886</v>
      </c>
      <c r="H1056" s="192" t="s">
        <v>1883</v>
      </c>
      <c r="I1056" s="193" t="s">
        <v>1892</v>
      </c>
      <c r="J1056" s="198"/>
      <c r="K1056"/>
      <c r="L1056" s="194"/>
      <c r="M1056" s="159" t="s">
        <v>1885</v>
      </c>
      <c r="N1056"/>
      <c r="O1056" s="194"/>
      <c r="P1056" t="s">
        <v>2230</v>
      </c>
      <c r="Q1056" s="192"/>
      <c r="R1056" s="199" t="str">
        <f>IF(promesas[[#This Row],[Fecha de Pago]]="", "", TEXT(promesas[[#This Row],[Fecha de Pago]], "mmm"))</f>
        <v/>
      </c>
      <c r="S1056" s="12" t="str">
        <f>IF(promesas[[#This Row],[Fecha  promesa de pago]]="", "", TEXT(promesas[[#This Row],[Fecha  promesa de pago]], "mmm"))</f>
        <v/>
      </c>
      <c r="T1056" s="13" t="str">
        <f>IF(promesas[[#This Row],[Fecha de Pago]]="", "", TEXT(promesas[[#This Row],[Fecha de Pago]], "dd/mmm"))</f>
        <v/>
      </c>
      <c r="U1056" s="13" t="str">
        <f>IF(promesas[[#This Row],[Fecha  promesa de pago]]="", "", TEXT(promesas[[#This Row],[Fecha  promesa de pago]], "dd/mmm"))</f>
        <v/>
      </c>
      <c r="V1056" s="14" t="str">
        <f>IF(LEN(TRIM(promesas[[#This Row],[Fecha  promesa de pago]]))&gt;0,1,"")</f>
        <v/>
      </c>
      <c r="W1056" s="14" t="str">
        <f>IF(LEN(TRIM(promesas[[#This Row],[Fecha de Pago]]))&gt;0,1,"")</f>
        <v/>
      </c>
    </row>
    <row r="1057" spans="1:23" ht="15.75" customHeight="1" x14ac:dyDescent="0.25">
      <c r="A1057" s="11" t="str">
        <f>TEXT(promesas[[#This Row],[Marca temporal]],"dd/mmm")</f>
        <v>21/may</v>
      </c>
      <c r="B1057" s="189">
        <v>46163.736572476853</v>
      </c>
      <c r="C1057" s="190" t="s">
        <v>1897</v>
      </c>
      <c r="D1057" s="190">
        <v>62674101</v>
      </c>
      <c r="E1057" s="191">
        <v>361026230000</v>
      </c>
      <c r="F1057" s="190" t="s">
        <v>3966</v>
      </c>
      <c r="G1057" s="190" t="s">
        <v>1886</v>
      </c>
      <c r="H1057" s="192" t="s">
        <v>1883</v>
      </c>
      <c r="I1057" s="193" t="s">
        <v>1892</v>
      </c>
      <c r="J1057" s="198"/>
      <c r="K1057"/>
      <c r="L1057" s="194"/>
      <c r="M1057" s="159" t="s">
        <v>1885</v>
      </c>
      <c r="N1057"/>
      <c r="O1057" s="194"/>
      <c r="P1057" s="159" t="s">
        <v>66</v>
      </c>
      <c r="Q1057" s="192"/>
      <c r="R1057" s="199" t="str">
        <f>IF(promesas[[#This Row],[Fecha de Pago]]="", "", TEXT(promesas[[#This Row],[Fecha de Pago]], "mmm"))</f>
        <v/>
      </c>
      <c r="S1057" s="12" t="str">
        <f>IF(promesas[[#This Row],[Fecha  promesa de pago]]="", "", TEXT(promesas[[#This Row],[Fecha  promesa de pago]], "mmm"))</f>
        <v/>
      </c>
      <c r="T1057" s="13" t="str">
        <f>IF(promesas[[#This Row],[Fecha de Pago]]="", "", TEXT(promesas[[#This Row],[Fecha de Pago]], "dd/mmm"))</f>
        <v/>
      </c>
      <c r="U1057" s="13" t="str">
        <f>IF(promesas[[#This Row],[Fecha  promesa de pago]]="", "", TEXT(promesas[[#This Row],[Fecha  promesa de pago]], "dd/mmm"))</f>
        <v/>
      </c>
      <c r="V1057" s="14" t="str">
        <f>IF(LEN(TRIM(promesas[[#This Row],[Fecha  promesa de pago]]))&gt;0,1,"")</f>
        <v/>
      </c>
      <c r="W1057" s="14" t="str">
        <f>IF(LEN(TRIM(promesas[[#This Row],[Fecha de Pago]]))&gt;0,1,"")</f>
        <v/>
      </c>
    </row>
    <row r="1058" spans="1:23" ht="15.75" customHeight="1" x14ac:dyDescent="0.25">
      <c r="A1058" s="11" t="str">
        <f>TEXT(promesas[[#This Row],[Marca temporal]],"dd/mmm")</f>
        <v>21/may</v>
      </c>
      <c r="B1058" s="189">
        <v>46163.737643981483</v>
      </c>
      <c r="C1058" s="190" t="s">
        <v>1897</v>
      </c>
      <c r="D1058" s="190">
        <v>62712490</v>
      </c>
      <c r="E1058" s="191">
        <v>361019610000</v>
      </c>
      <c r="F1058" s="190" t="s">
        <v>4778</v>
      </c>
      <c r="G1058" s="190" t="s">
        <v>1886</v>
      </c>
      <c r="H1058" s="192" t="s">
        <v>1883</v>
      </c>
      <c r="I1058" s="193" t="s">
        <v>1892</v>
      </c>
      <c r="J1058" s="198"/>
      <c r="K1058"/>
      <c r="L1058" s="194"/>
      <c r="M1058" s="159" t="s">
        <v>1885</v>
      </c>
      <c r="N1058"/>
      <c r="O1058" s="194"/>
      <c r="P1058" t="s">
        <v>261</v>
      </c>
      <c r="Q1058" s="192"/>
      <c r="R1058" s="199" t="str">
        <f>IF(promesas[[#This Row],[Fecha de Pago]]="", "", TEXT(promesas[[#This Row],[Fecha de Pago]], "mmm"))</f>
        <v/>
      </c>
      <c r="S1058" s="12" t="str">
        <f>IF(promesas[[#This Row],[Fecha  promesa de pago]]="", "", TEXT(promesas[[#This Row],[Fecha  promesa de pago]], "mmm"))</f>
        <v/>
      </c>
      <c r="T1058" s="13" t="str">
        <f>IF(promesas[[#This Row],[Fecha de Pago]]="", "", TEXT(promesas[[#This Row],[Fecha de Pago]], "dd/mmm"))</f>
        <v/>
      </c>
      <c r="U1058" s="13" t="str">
        <f>IF(promesas[[#This Row],[Fecha  promesa de pago]]="", "", TEXT(promesas[[#This Row],[Fecha  promesa de pago]], "dd/mmm"))</f>
        <v/>
      </c>
      <c r="V1058" s="14" t="str">
        <f>IF(LEN(TRIM(promesas[[#This Row],[Fecha  promesa de pago]]))&gt;0,1,"")</f>
        <v/>
      </c>
      <c r="W1058" s="14" t="str">
        <f>IF(LEN(TRIM(promesas[[#This Row],[Fecha de Pago]]))&gt;0,1,"")</f>
        <v/>
      </c>
    </row>
    <row r="1059" spans="1:23" ht="15.75" customHeight="1" x14ac:dyDescent="0.25">
      <c r="A1059" s="11" t="str">
        <f>TEXT(promesas[[#This Row],[Marca temporal]],"dd/mmm")</f>
        <v>21/may</v>
      </c>
      <c r="B1059" s="189">
        <v>46163.740493437501</v>
      </c>
      <c r="C1059" s="190" t="s">
        <v>1897</v>
      </c>
      <c r="D1059" s="190">
        <v>63112659</v>
      </c>
      <c r="E1059" s="191">
        <v>356369130000</v>
      </c>
      <c r="F1059" s="190" t="s">
        <v>422</v>
      </c>
      <c r="G1059" s="190" t="s">
        <v>1886</v>
      </c>
      <c r="H1059" s="192" t="s">
        <v>1883</v>
      </c>
      <c r="I1059" s="193" t="s">
        <v>1894</v>
      </c>
      <c r="J1059" s="198"/>
      <c r="K1059"/>
      <c r="L1059" s="194"/>
      <c r="M1059" s="159" t="s">
        <v>1885</v>
      </c>
      <c r="N1059"/>
      <c r="O1059" s="194"/>
      <c r="P1059" t="s">
        <v>2230</v>
      </c>
      <c r="Q1059" s="192"/>
      <c r="R1059" s="199" t="str">
        <f>IF(promesas[[#This Row],[Fecha de Pago]]="", "", TEXT(promesas[[#This Row],[Fecha de Pago]], "mmm"))</f>
        <v/>
      </c>
      <c r="S1059" s="12" t="str">
        <f>IF(promesas[[#This Row],[Fecha  promesa de pago]]="", "", TEXT(promesas[[#This Row],[Fecha  promesa de pago]], "mmm"))</f>
        <v/>
      </c>
      <c r="T1059" s="13" t="str">
        <f>IF(promesas[[#This Row],[Fecha de Pago]]="", "", TEXT(promesas[[#This Row],[Fecha de Pago]], "dd/mmm"))</f>
        <v/>
      </c>
      <c r="U1059" s="13" t="str">
        <f>IF(promesas[[#This Row],[Fecha  promesa de pago]]="", "", TEXT(promesas[[#This Row],[Fecha  promesa de pago]], "dd/mmm"))</f>
        <v/>
      </c>
      <c r="V1059" s="14" t="str">
        <f>IF(LEN(TRIM(promesas[[#This Row],[Fecha  promesa de pago]]))&gt;0,1,"")</f>
        <v/>
      </c>
      <c r="W1059" s="14" t="str">
        <f>IF(LEN(TRIM(promesas[[#This Row],[Fecha de Pago]]))&gt;0,1,"")</f>
        <v/>
      </c>
    </row>
    <row r="1060" spans="1:23" ht="15.75" customHeight="1" x14ac:dyDescent="0.25">
      <c r="A1060" s="11" t="str">
        <f>TEXT(promesas[[#This Row],[Marca temporal]],"dd/mmm")</f>
        <v>21/may</v>
      </c>
      <c r="B1060" s="189">
        <v>46163.742283888889</v>
      </c>
      <c r="C1060" s="190" t="s">
        <v>1897</v>
      </c>
      <c r="D1060" s="190">
        <v>63238835</v>
      </c>
      <c r="E1060" s="191">
        <v>362010540000</v>
      </c>
      <c r="F1060" s="190" t="s">
        <v>88</v>
      </c>
      <c r="G1060" s="190" t="s">
        <v>1886</v>
      </c>
      <c r="H1060" s="192" t="s">
        <v>1883</v>
      </c>
      <c r="I1060" s="193" t="s">
        <v>1887</v>
      </c>
      <c r="J1060" s="198"/>
      <c r="K1060"/>
      <c r="L1060" s="194"/>
      <c r="M1060" s="159" t="s">
        <v>1885</v>
      </c>
      <c r="N1060"/>
      <c r="O1060" s="194"/>
      <c r="P1060" s="159" t="s">
        <v>66</v>
      </c>
      <c r="Q1060" s="192"/>
      <c r="R1060" s="199" t="str">
        <f>IF(promesas[[#This Row],[Fecha de Pago]]="", "", TEXT(promesas[[#This Row],[Fecha de Pago]], "mmm"))</f>
        <v/>
      </c>
      <c r="S1060" s="12" t="str">
        <f>IF(promesas[[#This Row],[Fecha  promesa de pago]]="", "", TEXT(promesas[[#This Row],[Fecha  promesa de pago]], "mmm"))</f>
        <v/>
      </c>
      <c r="T1060" s="13" t="str">
        <f>IF(promesas[[#This Row],[Fecha de Pago]]="", "", TEXT(promesas[[#This Row],[Fecha de Pago]], "dd/mmm"))</f>
        <v/>
      </c>
      <c r="U1060" s="13" t="str">
        <f>IF(promesas[[#This Row],[Fecha  promesa de pago]]="", "", TEXT(promesas[[#This Row],[Fecha  promesa de pago]], "dd/mmm"))</f>
        <v/>
      </c>
      <c r="V1060" s="14" t="str">
        <f>IF(LEN(TRIM(promesas[[#This Row],[Fecha  promesa de pago]]))&gt;0,1,"")</f>
        <v/>
      </c>
      <c r="W1060" s="14" t="str">
        <f>IF(LEN(TRIM(promesas[[#This Row],[Fecha de Pago]]))&gt;0,1,"")</f>
        <v/>
      </c>
    </row>
    <row r="1061" spans="1:23" ht="15.75" customHeight="1" x14ac:dyDescent="0.25">
      <c r="A1061" s="11" t="str">
        <f>TEXT(promesas[[#This Row],[Marca temporal]],"dd/mmm")</f>
        <v>21/may</v>
      </c>
      <c r="B1061" s="189">
        <v>46163.74337650463</v>
      </c>
      <c r="C1061" s="190" t="s">
        <v>1897</v>
      </c>
      <c r="D1061" s="190">
        <v>63373915</v>
      </c>
      <c r="E1061" s="191">
        <v>369002140000</v>
      </c>
      <c r="F1061" s="190" t="s">
        <v>208</v>
      </c>
      <c r="G1061" s="190" t="s">
        <v>1886</v>
      </c>
      <c r="H1061" s="192" t="s">
        <v>1883</v>
      </c>
      <c r="I1061" s="193" t="s">
        <v>1892</v>
      </c>
      <c r="J1061" s="198"/>
      <c r="K1061"/>
      <c r="L1061" s="194"/>
      <c r="M1061" s="159" t="s">
        <v>1885</v>
      </c>
      <c r="N1061"/>
      <c r="O1061" s="194"/>
      <c r="P1061" s="159" t="s">
        <v>66</v>
      </c>
      <c r="Q1061" s="192"/>
      <c r="R1061" s="199" t="str">
        <f>IF(promesas[[#This Row],[Fecha de Pago]]="", "", TEXT(promesas[[#This Row],[Fecha de Pago]], "mmm"))</f>
        <v/>
      </c>
      <c r="S1061" s="12" t="str">
        <f>IF(promesas[[#This Row],[Fecha  promesa de pago]]="", "", TEXT(promesas[[#This Row],[Fecha  promesa de pago]], "mmm"))</f>
        <v/>
      </c>
      <c r="T1061" s="13" t="str">
        <f>IF(promesas[[#This Row],[Fecha de Pago]]="", "", TEXT(promesas[[#This Row],[Fecha de Pago]], "dd/mmm"))</f>
        <v/>
      </c>
      <c r="U1061" s="13" t="str">
        <f>IF(promesas[[#This Row],[Fecha  promesa de pago]]="", "", TEXT(promesas[[#This Row],[Fecha  promesa de pago]], "dd/mmm"))</f>
        <v/>
      </c>
      <c r="V1061" s="14" t="str">
        <f>IF(LEN(TRIM(promesas[[#This Row],[Fecha  promesa de pago]]))&gt;0,1,"")</f>
        <v/>
      </c>
      <c r="W1061" s="14" t="str">
        <f>IF(LEN(TRIM(promesas[[#This Row],[Fecha de Pago]]))&gt;0,1,"")</f>
        <v/>
      </c>
    </row>
    <row r="1062" spans="1:23" ht="15.75" customHeight="1" x14ac:dyDescent="0.25">
      <c r="A1062" s="11" t="str">
        <f>TEXT(promesas[[#This Row],[Marca temporal]],"dd/mmm")</f>
        <v>21/may</v>
      </c>
      <c r="B1062" s="189">
        <v>46163.745021076393</v>
      </c>
      <c r="C1062" s="190" t="s">
        <v>1897</v>
      </c>
      <c r="D1062" s="190">
        <v>63415263</v>
      </c>
      <c r="E1062" s="191">
        <v>369023860000</v>
      </c>
      <c r="F1062" s="190" t="s">
        <v>4834</v>
      </c>
      <c r="G1062" s="190" t="s">
        <v>1886</v>
      </c>
      <c r="H1062" s="192" t="s">
        <v>1883</v>
      </c>
      <c r="I1062" s="193" t="s">
        <v>1887</v>
      </c>
      <c r="J1062" s="198"/>
      <c r="K1062"/>
      <c r="L1062" s="194"/>
      <c r="M1062" s="159" t="s">
        <v>1885</v>
      </c>
      <c r="N1062"/>
      <c r="O1062" s="194"/>
      <c r="P1062" t="s">
        <v>261</v>
      </c>
      <c r="Q1062" s="192"/>
      <c r="R1062" s="199" t="str">
        <f>IF(promesas[[#This Row],[Fecha de Pago]]="", "", TEXT(promesas[[#This Row],[Fecha de Pago]], "mmm"))</f>
        <v/>
      </c>
      <c r="S1062" s="12" t="str">
        <f>IF(promesas[[#This Row],[Fecha  promesa de pago]]="", "", TEXT(promesas[[#This Row],[Fecha  promesa de pago]], "mmm"))</f>
        <v/>
      </c>
      <c r="T1062" s="13" t="str">
        <f>IF(promesas[[#This Row],[Fecha de Pago]]="", "", TEXT(promesas[[#This Row],[Fecha de Pago]], "dd/mmm"))</f>
        <v/>
      </c>
      <c r="U1062" s="13" t="str">
        <f>IF(promesas[[#This Row],[Fecha  promesa de pago]]="", "", TEXT(promesas[[#This Row],[Fecha  promesa de pago]], "dd/mmm"))</f>
        <v/>
      </c>
      <c r="V1062" s="14" t="str">
        <f>IF(LEN(TRIM(promesas[[#This Row],[Fecha  promesa de pago]]))&gt;0,1,"")</f>
        <v/>
      </c>
      <c r="W1062" s="14" t="str">
        <f>IF(LEN(TRIM(promesas[[#This Row],[Fecha de Pago]]))&gt;0,1,"")</f>
        <v/>
      </c>
    </row>
    <row r="1063" spans="1:23" ht="15.75" customHeight="1" x14ac:dyDescent="0.25">
      <c r="A1063" s="11" t="str">
        <f>TEXT(promesas[[#This Row],[Marca temporal]],"dd/mmm")</f>
        <v>21/may</v>
      </c>
      <c r="B1063" s="189">
        <v>46163.748958923607</v>
      </c>
      <c r="C1063" s="190" t="s">
        <v>1897</v>
      </c>
      <c r="D1063" s="190">
        <v>63510073</v>
      </c>
      <c r="E1063" s="191">
        <v>362054530000</v>
      </c>
      <c r="F1063" s="190" t="s">
        <v>4852</v>
      </c>
      <c r="G1063" s="190" t="s">
        <v>1886</v>
      </c>
      <c r="H1063" s="192" t="s">
        <v>16</v>
      </c>
      <c r="I1063" s="193" t="s">
        <v>1884</v>
      </c>
      <c r="J1063" s="198"/>
      <c r="K1063"/>
      <c r="L1063" s="194"/>
      <c r="M1063" s="159" t="s">
        <v>1885</v>
      </c>
      <c r="N1063"/>
      <c r="O1063" s="194"/>
      <c r="P1063" s="159" t="s">
        <v>66</v>
      </c>
      <c r="Q1063" s="192"/>
      <c r="R1063" s="199" t="str">
        <f>IF(promesas[[#This Row],[Fecha de Pago]]="", "", TEXT(promesas[[#This Row],[Fecha de Pago]], "mmm"))</f>
        <v/>
      </c>
      <c r="S1063" s="12" t="str">
        <f>IF(promesas[[#This Row],[Fecha  promesa de pago]]="", "", TEXT(promesas[[#This Row],[Fecha  promesa de pago]], "mmm"))</f>
        <v/>
      </c>
      <c r="T1063" s="13" t="str">
        <f>IF(promesas[[#This Row],[Fecha de Pago]]="", "", TEXT(promesas[[#This Row],[Fecha de Pago]], "dd/mmm"))</f>
        <v/>
      </c>
      <c r="U1063" s="13" t="str">
        <f>IF(promesas[[#This Row],[Fecha  promesa de pago]]="", "", TEXT(promesas[[#This Row],[Fecha  promesa de pago]], "dd/mmm"))</f>
        <v/>
      </c>
      <c r="V1063" s="14" t="str">
        <f>IF(LEN(TRIM(promesas[[#This Row],[Fecha  promesa de pago]]))&gt;0,1,"")</f>
        <v/>
      </c>
      <c r="W1063" s="14" t="str">
        <f>IF(LEN(TRIM(promesas[[#This Row],[Fecha de Pago]]))&gt;0,1,"")</f>
        <v/>
      </c>
    </row>
    <row r="1064" spans="1:23" ht="15.75" customHeight="1" x14ac:dyDescent="0.25">
      <c r="A1064" s="11" t="str">
        <f>TEXT(promesas[[#This Row],[Marca temporal]],"dd/mmm")</f>
        <v>21/may</v>
      </c>
      <c r="B1064" s="189">
        <v>46163.753235868055</v>
      </c>
      <c r="C1064" s="190" t="s">
        <v>1897</v>
      </c>
      <c r="D1064" s="190">
        <v>63758860</v>
      </c>
      <c r="E1064" s="191">
        <v>365068410000</v>
      </c>
      <c r="F1064" s="190" t="s">
        <v>4874</v>
      </c>
      <c r="G1064" s="190" t="s">
        <v>1886</v>
      </c>
      <c r="H1064" s="192" t="s">
        <v>1883</v>
      </c>
      <c r="I1064" s="193" t="s">
        <v>1887</v>
      </c>
      <c r="J1064" s="198"/>
      <c r="K1064"/>
      <c r="L1064" s="194"/>
      <c r="M1064" s="159" t="s">
        <v>1885</v>
      </c>
      <c r="N1064"/>
      <c r="O1064" s="194"/>
      <c r="P1064" s="159" t="s">
        <v>66</v>
      </c>
      <c r="Q1064" s="192"/>
      <c r="R1064" s="199" t="str">
        <f>IF(promesas[[#This Row],[Fecha de Pago]]="", "", TEXT(promesas[[#This Row],[Fecha de Pago]], "mmm"))</f>
        <v/>
      </c>
      <c r="S1064" s="12" t="str">
        <f>IF(promesas[[#This Row],[Fecha  promesa de pago]]="", "", TEXT(promesas[[#This Row],[Fecha  promesa de pago]], "mmm"))</f>
        <v/>
      </c>
      <c r="T1064" s="13" t="str">
        <f>IF(promesas[[#This Row],[Fecha de Pago]]="", "", TEXT(promesas[[#This Row],[Fecha de Pago]], "dd/mmm"))</f>
        <v/>
      </c>
      <c r="U1064" s="13" t="str">
        <f>IF(promesas[[#This Row],[Fecha  promesa de pago]]="", "", TEXT(promesas[[#This Row],[Fecha  promesa de pago]], "dd/mmm"))</f>
        <v/>
      </c>
      <c r="V1064" s="14" t="str">
        <f>IF(LEN(TRIM(promesas[[#This Row],[Fecha  promesa de pago]]))&gt;0,1,"")</f>
        <v/>
      </c>
      <c r="W1064" s="14" t="str">
        <f>IF(LEN(TRIM(promesas[[#This Row],[Fecha de Pago]]))&gt;0,1,"")</f>
        <v/>
      </c>
    </row>
    <row r="1065" spans="1:23" ht="15.75" customHeight="1" x14ac:dyDescent="0.25">
      <c r="A1065" s="11" t="str">
        <f>TEXT(promesas[[#This Row],[Marca temporal]],"dd/mmm")</f>
        <v>21/may</v>
      </c>
      <c r="B1065" s="189">
        <v>46163.754866655094</v>
      </c>
      <c r="C1065" s="190" t="s">
        <v>1897</v>
      </c>
      <c r="D1065" s="190">
        <v>64008804</v>
      </c>
      <c r="E1065" s="191">
        <v>366051290000</v>
      </c>
      <c r="F1065" s="190" t="s">
        <v>4898</v>
      </c>
      <c r="G1065" s="190" t="s">
        <v>1886</v>
      </c>
      <c r="H1065" s="192" t="s">
        <v>1883</v>
      </c>
      <c r="I1065" s="193" t="s">
        <v>1887</v>
      </c>
      <c r="J1065" s="198"/>
      <c r="K1065"/>
      <c r="L1065" s="194"/>
      <c r="M1065" s="159" t="s">
        <v>1889</v>
      </c>
      <c r="N1065" s="161">
        <v>46150</v>
      </c>
      <c r="O1065" s="194"/>
      <c r="P1065" s="159" t="s">
        <v>66</v>
      </c>
      <c r="Q1065" s="192"/>
      <c r="R1065" s="199" t="str">
        <f>IF(promesas[[#This Row],[Fecha de Pago]]="", "", TEXT(promesas[[#This Row],[Fecha de Pago]], "mmm"))</f>
        <v>may</v>
      </c>
      <c r="S1065" s="12" t="str">
        <f>IF(promesas[[#This Row],[Fecha  promesa de pago]]="", "", TEXT(promesas[[#This Row],[Fecha  promesa de pago]], "mmm"))</f>
        <v/>
      </c>
      <c r="T1065" s="13" t="str">
        <f>IF(promesas[[#This Row],[Fecha de Pago]]="", "", TEXT(promesas[[#This Row],[Fecha de Pago]], "dd/mmm"))</f>
        <v>08/may</v>
      </c>
      <c r="U1065" s="13" t="str">
        <f>IF(promesas[[#This Row],[Fecha  promesa de pago]]="", "", TEXT(promesas[[#This Row],[Fecha  promesa de pago]], "dd/mmm"))</f>
        <v/>
      </c>
      <c r="V1065" s="14" t="str">
        <f>IF(LEN(TRIM(promesas[[#This Row],[Fecha  promesa de pago]]))&gt;0,1,"")</f>
        <v/>
      </c>
      <c r="W1065" s="14">
        <f>IF(LEN(TRIM(promesas[[#This Row],[Fecha de Pago]]))&gt;0,1,"")</f>
        <v>1</v>
      </c>
    </row>
    <row r="1066" spans="1:23" ht="15.75" customHeight="1" x14ac:dyDescent="0.25">
      <c r="A1066" s="11" t="str">
        <f>TEXT(promesas[[#This Row],[Marca temporal]],"dd/mmm")</f>
        <v>21/may</v>
      </c>
      <c r="B1066" s="189">
        <v>46163.757371238426</v>
      </c>
      <c r="C1066" s="190" t="s">
        <v>1897</v>
      </c>
      <c r="D1066" s="190">
        <v>64153733</v>
      </c>
      <c r="E1066" s="191">
        <v>327001870000</v>
      </c>
      <c r="F1066" s="190" t="s">
        <v>4042</v>
      </c>
      <c r="G1066" s="190" t="s">
        <v>1886</v>
      </c>
      <c r="H1066" s="192" t="s">
        <v>1883</v>
      </c>
      <c r="I1066" s="193" t="s">
        <v>1893</v>
      </c>
      <c r="J1066" s="198"/>
      <c r="K1066"/>
      <c r="L1066" s="194"/>
      <c r="M1066" s="159" t="s">
        <v>1885</v>
      </c>
      <c r="N1066"/>
      <c r="O1066" s="194"/>
      <c r="P1066" s="159" t="s">
        <v>66</v>
      </c>
      <c r="Q1066" s="192"/>
      <c r="R1066" s="199" t="str">
        <f>IF(promesas[[#This Row],[Fecha de Pago]]="", "", TEXT(promesas[[#This Row],[Fecha de Pago]], "mmm"))</f>
        <v/>
      </c>
      <c r="S1066" s="12" t="str">
        <f>IF(promesas[[#This Row],[Fecha  promesa de pago]]="", "", TEXT(promesas[[#This Row],[Fecha  promesa de pago]], "mmm"))</f>
        <v/>
      </c>
      <c r="T1066" s="13" t="str">
        <f>IF(promesas[[#This Row],[Fecha de Pago]]="", "", TEXT(promesas[[#This Row],[Fecha de Pago]], "dd/mmm"))</f>
        <v/>
      </c>
      <c r="U1066" s="13" t="str">
        <f>IF(promesas[[#This Row],[Fecha  promesa de pago]]="", "", TEXT(promesas[[#This Row],[Fecha  promesa de pago]], "dd/mmm"))</f>
        <v/>
      </c>
      <c r="V1066" s="14" t="str">
        <f>IF(LEN(TRIM(promesas[[#This Row],[Fecha  promesa de pago]]))&gt;0,1,"")</f>
        <v/>
      </c>
      <c r="W1066" s="14" t="str">
        <f>IF(LEN(TRIM(promesas[[#This Row],[Fecha de Pago]]))&gt;0,1,"")</f>
        <v/>
      </c>
    </row>
    <row r="1067" spans="1:23" ht="15.75" customHeight="1" x14ac:dyDescent="0.25">
      <c r="A1067" s="11" t="str">
        <f>TEXT(promesas[[#This Row],[Marca temporal]],"dd/mmm")</f>
        <v>21/may</v>
      </c>
      <c r="B1067" s="189">
        <v>46163.758248819446</v>
      </c>
      <c r="C1067" s="190" t="s">
        <v>1897</v>
      </c>
      <c r="D1067" s="190">
        <v>64218076</v>
      </c>
      <c r="E1067" s="191">
        <v>353379550000</v>
      </c>
      <c r="F1067" s="190" t="s">
        <v>3855</v>
      </c>
      <c r="G1067" s="190" t="s">
        <v>1886</v>
      </c>
      <c r="H1067" s="192" t="s">
        <v>1883</v>
      </c>
      <c r="I1067" s="193" t="s">
        <v>1892</v>
      </c>
      <c r="J1067" s="198"/>
      <c r="K1067"/>
      <c r="L1067" s="194"/>
      <c r="M1067" s="159" t="s">
        <v>1885</v>
      </c>
      <c r="N1067"/>
      <c r="O1067" s="194"/>
      <c r="P1067" s="159" t="s">
        <v>66</v>
      </c>
      <c r="Q1067" s="192"/>
      <c r="R1067" s="199" t="str">
        <f>IF(promesas[[#This Row],[Fecha de Pago]]="", "", TEXT(promesas[[#This Row],[Fecha de Pago]], "mmm"))</f>
        <v/>
      </c>
      <c r="S1067" s="12" t="str">
        <f>IF(promesas[[#This Row],[Fecha  promesa de pago]]="", "", TEXT(promesas[[#This Row],[Fecha  promesa de pago]], "mmm"))</f>
        <v/>
      </c>
      <c r="T1067" s="13" t="str">
        <f>IF(promesas[[#This Row],[Fecha de Pago]]="", "", TEXT(promesas[[#This Row],[Fecha de Pago]], "dd/mmm"))</f>
        <v/>
      </c>
      <c r="U1067" s="13" t="str">
        <f>IF(promesas[[#This Row],[Fecha  promesa de pago]]="", "", TEXT(promesas[[#This Row],[Fecha  promesa de pago]], "dd/mmm"))</f>
        <v/>
      </c>
      <c r="V1067" s="14" t="str">
        <f>IF(LEN(TRIM(promesas[[#This Row],[Fecha  promesa de pago]]))&gt;0,1,"")</f>
        <v/>
      </c>
      <c r="W1067" s="14" t="str">
        <f>IF(LEN(TRIM(promesas[[#This Row],[Fecha de Pago]]))&gt;0,1,"")</f>
        <v/>
      </c>
    </row>
    <row r="1068" spans="1:23" ht="15.75" customHeight="1" x14ac:dyDescent="0.25">
      <c r="A1068" s="11" t="str">
        <f>TEXT(promesas[[#This Row],[Marca temporal]],"dd/mmm")</f>
        <v>21/may</v>
      </c>
      <c r="B1068" s="189">
        <v>46163.75914631944</v>
      </c>
      <c r="C1068" s="190" t="s">
        <v>1897</v>
      </c>
      <c r="D1068" s="190">
        <v>64222796</v>
      </c>
      <c r="E1068" s="191">
        <v>365023220000</v>
      </c>
      <c r="F1068" s="190" t="s">
        <v>3936</v>
      </c>
      <c r="G1068" s="190" t="s">
        <v>1886</v>
      </c>
      <c r="H1068" s="192" t="s">
        <v>1883</v>
      </c>
      <c r="I1068" s="193" t="s">
        <v>1892</v>
      </c>
      <c r="J1068" s="198"/>
      <c r="K1068"/>
      <c r="L1068" s="194"/>
      <c r="M1068" s="159" t="s">
        <v>1885</v>
      </c>
      <c r="N1068"/>
      <c r="O1068" s="194"/>
      <c r="P1068" s="159" t="s">
        <v>66</v>
      </c>
      <c r="Q1068" s="192"/>
      <c r="R1068" s="199" t="str">
        <f>IF(promesas[[#This Row],[Fecha de Pago]]="", "", TEXT(promesas[[#This Row],[Fecha de Pago]], "mmm"))</f>
        <v/>
      </c>
      <c r="S1068" s="12" t="str">
        <f>IF(promesas[[#This Row],[Fecha  promesa de pago]]="", "", TEXT(promesas[[#This Row],[Fecha  promesa de pago]], "mmm"))</f>
        <v/>
      </c>
      <c r="T1068" s="13" t="str">
        <f>IF(promesas[[#This Row],[Fecha de Pago]]="", "", TEXT(promesas[[#This Row],[Fecha de Pago]], "dd/mmm"))</f>
        <v/>
      </c>
      <c r="U1068" s="13" t="str">
        <f>IF(promesas[[#This Row],[Fecha  promesa de pago]]="", "", TEXT(promesas[[#This Row],[Fecha  promesa de pago]], "dd/mmm"))</f>
        <v/>
      </c>
      <c r="V1068" s="14" t="str">
        <f>IF(LEN(TRIM(promesas[[#This Row],[Fecha  promesa de pago]]))&gt;0,1,"")</f>
        <v/>
      </c>
      <c r="W1068" s="14" t="str">
        <f>IF(LEN(TRIM(promesas[[#This Row],[Fecha de Pago]]))&gt;0,1,"")</f>
        <v/>
      </c>
    </row>
    <row r="1069" spans="1:23" ht="15.75" customHeight="1" x14ac:dyDescent="0.25">
      <c r="A1069" s="11" t="str">
        <f>TEXT(promesas[[#This Row],[Marca temporal]],"dd/mmm")</f>
        <v>21/may</v>
      </c>
      <c r="B1069" s="189">
        <v>46163.759844074069</v>
      </c>
      <c r="C1069" s="190" t="s">
        <v>1897</v>
      </c>
      <c r="D1069" s="190">
        <v>64321567</v>
      </c>
      <c r="E1069" s="191">
        <v>355377690000</v>
      </c>
      <c r="F1069" s="190" t="s">
        <v>1295</v>
      </c>
      <c r="G1069" s="190" t="s">
        <v>1886</v>
      </c>
      <c r="H1069" s="192" t="s">
        <v>1883</v>
      </c>
      <c r="I1069" s="193" t="s">
        <v>1892</v>
      </c>
      <c r="J1069" s="198"/>
      <c r="K1069"/>
      <c r="L1069" s="194"/>
      <c r="M1069" s="159" t="s">
        <v>1885</v>
      </c>
      <c r="N1069"/>
      <c r="O1069" s="194"/>
      <c r="P1069" s="159" t="s">
        <v>66</v>
      </c>
      <c r="Q1069" s="192"/>
      <c r="R1069" s="199" t="str">
        <f>IF(promesas[[#This Row],[Fecha de Pago]]="", "", TEXT(promesas[[#This Row],[Fecha de Pago]], "mmm"))</f>
        <v/>
      </c>
      <c r="S1069" s="12" t="str">
        <f>IF(promesas[[#This Row],[Fecha  promesa de pago]]="", "", TEXT(promesas[[#This Row],[Fecha  promesa de pago]], "mmm"))</f>
        <v/>
      </c>
      <c r="T1069" s="13" t="str">
        <f>IF(promesas[[#This Row],[Fecha de Pago]]="", "", TEXT(promesas[[#This Row],[Fecha de Pago]], "dd/mmm"))</f>
        <v/>
      </c>
      <c r="U1069" s="13" t="str">
        <f>IF(promesas[[#This Row],[Fecha  promesa de pago]]="", "", TEXT(promesas[[#This Row],[Fecha  promesa de pago]], "dd/mmm"))</f>
        <v/>
      </c>
      <c r="V1069" s="14" t="str">
        <f>IF(LEN(TRIM(promesas[[#This Row],[Fecha  promesa de pago]]))&gt;0,1,"")</f>
        <v/>
      </c>
      <c r="W1069" s="14" t="str">
        <f>IF(LEN(TRIM(promesas[[#This Row],[Fecha de Pago]]))&gt;0,1,"")</f>
        <v/>
      </c>
    </row>
    <row r="1070" spans="1:23" ht="15.75" customHeight="1" x14ac:dyDescent="0.25">
      <c r="A1070" s="11" t="str">
        <f>TEXT(promesas[[#This Row],[Marca temporal]],"dd/mmm")</f>
        <v>22/may</v>
      </c>
      <c r="B1070" s="189">
        <v>46164.386908333334</v>
      </c>
      <c r="C1070" s="190" t="s">
        <v>1897</v>
      </c>
      <c r="D1070" s="190">
        <v>64411353</v>
      </c>
      <c r="E1070" s="191">
        <v>368089170000</v>
      </c>
      <c r="F1070" s="190" t="s">
        <v>4948</v>
      </c>
      <c r="G1070" s="190" t="s">
        <v>1886</v>
      </c>
      <c r="H1070" s="192" t="s">
        <v>1883</v>
      </c>
      <c r="I1070" s="193" t="s">
        <v>1887</v>
      </c>
      <c r="J1070" s="198"/>
      <c r="K1070"/>
      <c r="L1070" s="194"/>
      <c r="M1070" s="159" t="s">
        <v>1885</v>
      </c>
      <c r="N1070"/>
      <c r="O1070" s="194"/>
      <c r="P1070" s="159" t="s">
        <v>66</v>
      </c>
      <c r="Q1070" s="192"/>
      <c r="R1070" s="199" t="str">
        <f>IF(promesas[[#This Row],[Fecha de Pago]]="", "", TEXT(promesas[[#This Row],[Fecha de Pago]], "mmm"))</f>
        <v/>
      </c>
      <c r="S1070" s="12" t="str">
        <f>IF(promesas[[#This Row],[Fecha  promesa de pago]]="", "", TEXT(promesas[[#This Row],[Fecha  promesa de pago]], "mmm"))</f>
        <v/>
      </c>
      <c r="T1070" s="13" t="str">
        <f>IF(promesas[[#This Row],[Fecha de Pago]]="", "", TEXT(promesas[[#This Row],[Fecha de Pago]], "dd/mmm"))</f>
        <v/>
      </c>
      <c r="U1070" s="13" t="str">
        <f>IF(promesas[[#This Row],[Fecha  promesa de pago]]="", "", TEXT(promesas[[#This Row],[Fecha  promesa de pago]], "dd/mmm"))</f>
        <v/>
      </c>
      <c r="V1070" s="14" t="str">
        <f>IF(LEN(TRIM(promesas[[#This Row],[Fecha  promesa de pago]]))&gt;0,1,"")</f>
        <v/>
      </c>
      <c r="W1070" s="14" t="str">
        <f>IF(LEN(TRIM(promesas[[#This Row],[Fecha de Pago]]))&gt;0,1,"")</f>
        <v/>
      </c>
    </row>
    <row r="1071" spans="1:23" ht="15.75" customHeight="1" x14ac:dyDescent="0.25">
      <c r="A1071" s="11" t="str">
        <f>TEXT(promesas[[#This Row],[Marca temporal]],"dd/mmm")</f>
        <v>22/may</v>
      </c>
      <c r="B1071" s="189">
        <v>46164.391454826386</v>
      </c>
      <c r="C1071" s="190" t="s">
        <v>1897</v>
      </c>
      <c r="D1071" s="190">
        <v>64637455</v>
      </c>
      <c r="E1071" s="191">
        <v>366025960000</v>
      </c>
      <c r="F1071" s="190" t="s">
        <v>4965</v>
      </c>
      <c r="G1071" s="190" t="s">
        <v>1886</v>
      </c>
      <c r="H1071" s="192" t="s">
        <v>1883</v>
      </c>
      <c r="I1071" s="193" t="s">
        <v>1887</v>
      </c>
      <c r="J1071" s="198"/>
      <c r="K1071"/>
      <c r="L1071" s="194"/>
      <c r="M1071" s="159" t="s">
        <v>1885</v>
      </c>
      <c r="N1071"/>
      <c r="O1071" s="194"/>
      <c r="P1071" t="s">
        <v>261</v>
      </c>
      <c r="Q1071" s="192"/>
      <c r="R1071" s="199" t="str">
        <f>IF(promesas[[#This Row],[Fecha de Pago]]="", "", TEXT(promesas[[#This Row],[Fecha de Pago]], "mmm"))</f>
        <v/>
      </c>
      <c r="S1071" s="12" t="str">
        <f>IF(promesas[[#This Row],[Fecha  promesa de pago]]="", "", TEXT(promesas[[#This Row],[Fecha  promesa de pago]], "mmm"))</f>
        <v/>
      </c>
      <c r="T1071" s="13" t="str">
        <f>IF(promesas[[#This Row],[Fecha de Pago]]="", "", TEXT(promesas[[#This Row],[Fecha de Pago]], "dd/mmm"))</f>
        <v/>
      </c>
      <c r="U1071" s="13" t="str">
        <f>IF(promesas[[#This Row],[Fecha  promesa de pago]]="", "", TEXT(promesas[[#This Row],[Fecha  promesa de pago]], "dd/mmm"))</f>
        <v/>
      </c>
      <c r="V1071" s="14" t="str">
        <f>IF(LEN(TRIM(promesas[[#This Row],[Fecha  promesa de pago]]))&gt;0,1,"")</f>
        <v/>
      </c>
      <c r="W1071" s="14" t="str">
        <f>IF(LEN(TRIM(promesas[[#This Row],[Fecha de Pago]]))&gt;0,1,"")</f>
        <v/>
      </c>
    </row>
    <row r="1072" spans="1:23" ht="15.75" customHeight="1" x14ac:dyDescent="0.25">
      <c r="A1072" s="11" t="str">
        <f>TEXT(promesas[[#This Row],[Marca temporal]],"dd/mmm")</f>
        <v>22/may</v>
      </c>
      <c r="B1072" s="189">
        <v>46164.392349884263</v>
      </c>
      <c r="C1072" s="190" t="s">
        <v>1897</v>
      </c>
      <c r="D1072" s="190">
        <v>64747695</v>
      </c>
      <c r="E1072" s="191">
        <v>363087220000</v>
      </c>
      <c r="F1072" s="190" t="s">
        <v>4981</v>
      </c>
      <c r="G1072" s="190" t="s">
        <v>1886</v>
      </c>
      <c r="H1072" s="192" t="s">
        <v>1883</v>
      </c>
      <c r="I1072" s="193" t="s">
        <v>1892</v>
      </c>
      <c r="J1072" s="198"/>
      <c r="K1072"/>
      <c r="L1072" s="194"/>
      <c r="M1072" s="159" t="s">
        <v>1885</v>
      </c>
      <c r="N1072"/>
      <c r="O1072" s="194"/>
      <c r="P1072" s="159" t="s">
        <v>66</v>
      </c>
      <c r="Q1072" s="192"/>
      <c r="R1072" s="199" t="str">
        <f>IF(promesas[[#This Row],[Fecha de Pago]]="", "", TEXT(promesas[[#This Row],[Fecha de Pago]], "mmm"))</f>
        <v/>
      </c>
      <c r="S1072" s="12" t="str">
        <f>IF(promesas[[#This Row],[Fecha  promesa de pago]]="", "", TEXT(promesas[[#This Row],[Fecha  promesa de pago]], "mmm"))</f>
        <v/>
      </c>
      <c r="T1072" s="13" t="str">
        <f>IF(promesas[[#This Row],[Fecha de Pago]]="", "", TEXT(promesas[[#This Row],[Fecha de Pago]], "dd/mmm"))</f>
        <v/>
      </c>
      <c r="U1072" s="13" t="str">
        <f>IF(promesas[[#This Row],[Fecha  promesa de pago]]="", "", TEXT(promesas[[#This Row],[Fecha  promesa de pago]], "dd/mmm"))</f>
        <v/>
      </c>
      <c r="V1072" s="14" t="str">
        <f>IF(LEN(TRIM(promesas[[#This Row],[Fecha  promesa de pago]]))&gt;0,1,"")</f>
        <v/>
      </c>
      <c r="W1072" s="14" t="str">
        <f>IF(LEN(TRIM(promesas[[#This Row],[Fecha de Pago]]))&gt;0,1,"")</f>
        <v/>
      </c>
    </row>
    <row r="1073" spans="1:23" ht="15.75" customHeight="1" x14ac:dyDescent="0.25">
      <c r="A1073" s="11" t="str">
        <f>TEXT(promesas[[#This Row],[Marca temporal]],"dd/mmm")</f>
        <v>22/may</v>
      </c>
      <c r="B1073" s="189">
        <v>46164.39378042824</v>
      </c>
      <c r="C1073" s="190" t="s">
        <v>1897</v>
      </c>
      <c r="D1073" s="190">
        <v>64900263</v>
      </c>
      <c r="E1073" s="191">
        <v>366034170000</v>
      </c>
      <c r="F1073" s="190" t="s">
        <v>4066</v>
      </c>
      <c r="G1073" s="190" t="s">
        <v>1900</v>
      </c>
      <c r="H1073" s="192" t="s">
        <v>16</v>
      </c>
      <c r="I1073" s="193" t="s">
        <v>1892</v>
      </c>
      <c r="J1073" s="198"/>
      <c r="K1073"/>
      <c r="L1073" s="194"/>
      <c r="M1073" s="159" t="s">
        <v>1885</v>
      </c>
      <c r="N1073"/>
      <c r="O1073" s="194"/>
      <c r="P1073" s="159" t="s">
        <v>66</v>
      </c>
      <c r="Q1073" s="192"/>
      <c r="R1073" s="199" t="str">
        <f>IF(promesas[[#This Row],[Fecha de Pago]]="", "", TEXT(promesas[[#This Row],[Fecha de Pago]], "mmm"))</f>
        <v/>
      </c>
      <c r="S1073" s="12" t="str">
        <f>IF(promesas[[#This Row],[Fecha  promesa de pago]]="", "", TEXT(promesas[[#This Row],[Fecha  promesa de pago]], "mmm"))</f>
        <v/>
      </c>
      <c r="T1073" s="13" t="str">
        <f>IF(promesas[[#This Row],[Fecha de Pago]]="", "", TEXT(promesas[[#This Row],[Fecha de Pago]], "dd/mmm"))</f>
        <v/>
      </c>
      <c r="U1073" s="13" t="str">
        <f>IF(promesas[[#This Row],[Fecha  promesa de pago]]="", "", TEXT(promesas[[#This Row],[Fecha  promesa de pago]], "dd/mmm"))</f>
        <v/>
      </c>
      <c r="V1073" s="14" t="str">
        <f>IF(LEN(TRIM(promesas[[#This Row],[Fecha  promesa de pago]]))&gt;0,1,"")</f>
        <v/>
      </c>
      <c r="W1073" s="14" t="str">
        <f>IF(LEN(TRIM(promesas[[#This Row],[Fecha de Pago]]))&gt;0,1,"")</f>
        <v/>
      </c>
    </row>
    <row r="1074" spans="1:23" ht="15.75" customHeight="1" x14ac:dyDescent="0.25">
      <c r="A1074" s="11" t="str">
        <f>TEXT(promesas[[#This Row],[Marca temporal]],"dd/mmm")</f>
        <v>22/may</v>
      </c>
      <c r="B1074" s="189">
        <v>46164.398877974541</v>
      </c>
      <c r="C1074" s="190" t="s">
        <v>1897</v>
      </c>
      <c r="D1074" s="190">
        <v>65333937</v>
      </c>
      <c r="E1074" s="191">
        <v>362088490000</v>
      </c>
      <c r="F1074" s="190" t="s">
        <v>5051</v>
      </c>
      <c r="G1074" s="190" t="s">
        <v>1886</v>
      </c>
      <c r="H1074" s="192" t="s">
        <v>1883</v>
      </c>
      <c r="I1074" s="193" t="s">
        <v>1892</v>
      </c>
      <c r="J1074" s="198"/>
      <c r="K1074"/>
      <c r="L1074" s="194"/>
      <c r="M1074" s="159" t="s">
        <v>1885</v>
      </c>
      <c r="N1074"/>
      <c r="O1074" s="194"/>
      <c r="P1074" s="159" t="s">
        <v>66</v>
      </c>
      <c r="Q1074" s="192"/>
      <c r="R1074" s="199" t="str">
        <f>IF(promesas[[#This Row],[Fecha de Pago]]="", "", TEXT(promesas[[#This Row],[Fecha de Pago]], "mmm"))</f>
        <v/>
      </c>
      <c r="S1074" s="12" t="str">
        <f>IF(promesas[[#This Row],[Fecha  promesa de pago]]="", "", TEXT(promesas[[#This Row],[Fecha  promesa de pago]], "mmm"))</f>
        <v/>
      </c>
      <c r="T1074" s="13" t="str">
        <f>IF(promesas[[#This Row],[Fecha de Pago]]="", "", TEXT(promesas[[#This Row],[Fecha de Pago]], "dd/mmm"))</f>
        <v/>
      </c>
      <c r="U1074" s="13" t="str">
        <f>IF(promesas[[#This Row],[Fecha  promesa de pago]]="", "", TEXT(promesas[[#This Row],[Fecha  promesa de pago]], "dd/mmm"))</f>
        <v/>
      </c>
      <c r="V1074" s="14" t="str">
        <f>IF(LEN(TRIM(promesas[[#This Row],[Fecha  promesa de pago]]))&gt;0,1,"")</f>
        <v/>
      </c>
      <c r="W1074" s="14" t="str">
        <f>IF(LEN(TRIM(promesas[[#This Row],[Fecha de Pago]]))&gt;0,1,"")</f>
        <v/>
      </c>
    </row>
    <row r="1075" spans="1:23" ht="15.75" customHeight="1" x14ac:dyDescent="0.25">
      <c r="A1075" s="11" t="str">
        <f>TEXT(promesas[[#This Row],[Marca temporal]],"dd/mmm")</f>
        <v>22/may</v>
      </c>
      <c r="B1075" s="189">
        <v>46164.399771249999</v>
      </c>
      <c r="C1075" s="190" t="s">
        <v>1897</v>
      </c>
      <c r="D1075" s="190">
        <v>65361691</v>
      </c>
      <c r="E1075" s="191">
        <v>357362920000</v>
      </c>
      <c r="F1075" s="190" t="s">
        <v>4158</v>
      </c>
      <c r="G1075" s="190" t="s">
        <v>1886</v>
      </c>
      <c r="H1075" s="192" t="s">
        <v>1883</v>
      </c>
      <c r="I1075" s="193" t="s">
        <v>1894</v>
      </c>
      <c r="J1075" s="198"/>
      <c r="K1075"/>
      <c r="L1075" s="194"/>
      <c r="M1075" s="159" t="s">
        <v>1885</v>
      </c>
      <c r="N1075"/>
      <c r="O1075" s="194"/>
      <c r="P1075" t="s">
        <v>2230</v>
      </c>
      <c r="Q1075" s="192"/>
      <c r="R1075" s="199" t="str">
        <f>IF(promesas[[#This Row],[Fecha de Pago]]="", "", TEXT(promesas[[#This Row],[Fecha de Pago]], "mmm"))</f>
        <v/>
      </c>
      <c r="S1075" s="12" t="str">
        <f>IF(promesas[[#This Row],[Fecha  promesa de pago]]="", "", TEXT(promesas[[#This Row],[Fecha  promesa de pago]], "mmm"))</f>
        <v/>
      </c>
      <c r="T1075" s="13" t="str">
        <f>IF(promesas[[#This Row],[Fecha de Pago]]="", "", TEXT(promesas[[#This Row],[Fecha de Pago]], "dd/mmm"))</f>
        <v/>
      </c>
      <c r="U1075" s="13" t="str">
        <f>IF(promesas[[#This Row],[Fecha  promesa de pago]]="", "", TEXT(promesas[[#This Row],[Fecha  promesa de pago]], "dd/mmm"))</f>
        <v/>
      </c>
      <c r="V1075" s="14" t="str">
        <f>IF(LEN(TRIM(promesas[[#This Row],[Fecha  promesa de pago]]))&gt;0,1,"")</f>
        <v/>
      </c>
      <c r="W1075" s="14" t="str">
        <f>IF(LEN(TRIM(promesas[[#This Row],[Fecha de Pago]]))&gt;0,1,"")</f>
        <v/>
      </c>
    </row>
    <row r="1076" spans="1:23" ht="15.75" customHeight="1" x14ac:dyDescent="0.25">
      <c r="A1076" s="11" t="str">
        <f>TEXT(promesas[[#This Row],[Marca temporal]],"dd/mmm")</f>
        <v>22/may</v>
      </c>
      <c r="B1076" s="189">
        <v>46164.403834722223</v>
      </c>
      <c r="C1076" s="190" t="s">
        <v>1897</v>
      </c>
      <c r="D1076" s="190">
        <v>65460179</v>
      </c>
      <c r="E1076" s="191">
        <v>367054380000</v>
      </c>
      <c r="F1076" s="190" t="s">
        <v>5075</v>
      </c>
      <c r="G1076" s="190" t="s">
        <v>1886</v>
      </c>
      <c r="H1076" s="192" t="s">
        <v>1883</v>
      </c>
      <c r="I1076" s="193" t="s">
        <v>1887</v>
      </c>
      <c r="J1076" s="198"/>
      <c r="K1076"/>
      <c r="L1076" s="194"/>
      <c r="M1076" s="159" t="s">
        <v>1885</v>
      </c>
      <c r="N1076"/>
      <c r="O1076" s="194"/>
      <c r="P1076" s="159" t="s">
        <v>66</v>
      </c>
      <c r="Q1076" s="192"/>
      <c r="R1076" s="199" t="str">
        <f>IF(promesas[[#This Row],[Fecha de Pago]]="", "", TEXT(promesas[[#This Row],[Fecha de Pago]], "mmm"))</f>
        <v/>
      </c>
      <c r="S1076" s="12" t="str">
        <f>IF(promesas[[#This Row],[Fecha  promesa de pago]]="", "", TEXT(promesas[[#This Row],[Fecha  promesa de pago]], "mmm"))</f>
        <v/>
      </c>
      <c r="T1076" s="13" t="str">
        <f>IF(promesas[[#This Row],[Fecha de Pago]]="", "", TEXT(promesas[[#This Row],[Fecha de Pago]], "dd/mmm"))</f>
        <v/>
      </c>
      <c r="U1076" s="13" t="str">
        <f>IF(promesas[[#This Row],[Fecha  promesa de pago]]="", "", TEXT(promesas[[#This Row],[Fecha  promesa de pago]], "dd/mmm"))</f>
        <v/>
      </c>
      <c r="V1076" s="14" t="str">
        <f>IF(LEN(TRIM(promesas[[#This Row],[Fecha  promesa de pago]]))&gt;0,1,"")</f>
        <v/>
      </c>
      <c r="W1076" s="14" t="str">
        <f>IF(LEN(TRIM(promesas[[#This Row],[Fecha de Pago]]))&gt;0,1,"")</f>
        <v/>
      </c>
    </row>
    <row r="1077" spans="1:23" ht="15.75" customHeight="1" x14ac:dyDescent="0.25">
      <c r="A1077" s="11" t="str">
        <f>TEXT(promesas[[#This Row],[Marca temporal]],"dd/mmm")</f>
        <v>22/may</v>
      </c>
      <c r="B1077" s="189">
        <v>46164.406696886574</v>
      </c>
      <c r="C1077" s="190" t="s">
        <v>1897</v>
      </c>
      <c r="D1077" s="190">
        <v>65602917</v>
      </c>
      <c r="E1077" s="191">
        <v>366077440000</v>
      </c>
      <c r="F1077" s="190" t="s">
        <v>5099</v>
      </c>
      <c r="G1077" s="190" t="s">
        <v>1886</v>
      </c>
      <c r="H1077" s="192" t="s">
        <v>1883</v>
      </c>
      <c r="I1077" s="193" t="s">
        <v>1887</v>
      </c>
      <c r="J1077" s="198"/>
      <c r="K1077"/>
      <c r="L1077" s="194"/>
      <c r="M1077" s="159" t="s">
        <v>1885</v>
      </c>
      <c r="N1077"/>
      <c r="O1077" s="194"/>
      <c r="P1077" s="159" t="s">
        <v>66</v>
      </c>
      <c r="Q1077" s="192"/>
      <c r="R1077" s="199" t="str">
        <f>IF(promesas[[#This Row],[Fecha de Pago]]="", "", TEXT(promesas[[#This Row],[Fecha de Pago]], "mmm"))</f>
        <v/>
      </c>
      <c r="S1077" s="12" t="str">
        <f>IF(promesas[[#This Row],[Fecha  promesa de pago]]="", "", TEXT(promesas[[#This Row],[Fecha  promesa de pago]], "mmm"))</f>
        <v/>
      </c>
      <c r="T1077" s="13" t="str">
        <f>IF(promesas[[#This Row],[Fecha de Pago]]="", "", TEXT(promesas[[#This Row],[Fecha de Pago]], "dd/mmm"))</f>
        <v/>
      </c>
      <c r="U1077" s="13" t="str">
        <f>IF(promesas[[#This Row],[Fecha  promesa de pago]]="", "", TEXT(promesas[[#This Row],[Fecha  promesa de pago]], "dd/mmm"))</f>
        <v/>
      </c>
      <c r="V1077" s="14" t="str">
        <f>IF(LEN(TRIM(promesas[[#This Row],[Fecha  promesa de pago]]))&gt;0,1,"")</f>
        <v/>
      </c>
      <c r="W1077" s="14" t="str">
        <f>IF(LEN(TRIM(promesas[[#This Row],[Fecha de Pago]]))&gt;0,1,"")</f>
        <v/>
      </c>
    </row>
    <row r="1078" spans="1:23" ht="15.75" customHeight="1" x14ac:dyDescent="0.25">
      <c r="A1078" s="11" t="str">
        <f>TEXT(promesas[[#This Row],[Marca temporal]],"dd/mmm")</f>
        <v>22/may</v>
      </c>
      <c r="B1078" s="189">
        <v>46164.410733819444</v>
      </c>
      <c r="C1078" s="190" t="s">
        <v>1897</v>
      </c>
      <c r="D1078" s="190">
        <v>65881414</v>
      </c>
      <c r="E1078" s="191">
        <v>351372710000</v>
      </c>
      <c r="F1078" s="190" t="s">
        <v>1301</v>
      </c>
      <c r="G1078" s="190" t="s">
        <v>1886</v>
      </c>
      <c r="H1078" s="192" t="s">
        <v>1891</v>
      </c>
      <c r="I1078" s="193" t="s">
        <v>1893</v>
      </c>
      <c r="J1078" s="198"/>
      <c r="K1078"/>
      <c r="L1078" s="194"/>
      <c r="M1078" s="159" t="s">
        <v>1885</v>
      </c>
      <c r="N1078"/>
      <c r="O1078" s="194"/>
      <c r="P1078" s="159" t="s">
        <v>66</v>
      </c>
      <c r="Q1078" s="192"/>
      <c r="R1078" s="199" t="str">
        <f>IF(promesas[[#This Row],[Fecha de Pago]]="", "", TEXT(promesas[[#This Row],[Fecha de Pago]], "mmm"))</f>
        <v/>
      </c>
      <c r="S1078" s="12" t="str">
        <f>IF(promesas[[#This Row],[Fecha  promesa de pago]]="", "", TEXT(promesas[[#This Row],[Fecha  promesa de pago]], "mmm"))</f>
        <v/>
      </c>
      <c r="T1078" s="13" t="str">
        <f>IF(promesas[[#This Row],[Fecha de Pago]]="", "", TEXT(promesas[[#This Row],[Fecha de Pago]], "dd/mmm"))</f>
        <v/>
      </c>
      <c r="U1078" s="13" t="str">
        <f>IF(promesas[[#This Row],[Fecha  promesa de pago]]="", "", TEXT(promesas[[#This Row],[Fecha  promesa de pago]], "dd/mmm"))</f>
        <v/>
      </c>
      <c r="V1078" s="14" t="str">
        <f>IF(LEN(TRIM(promesas[[#This Row],[Fecha  promesa de pago]]))&gt;0,1,"")</f>
        <v/>
      </c>
      <c r="W1078" s="14" t="str">
        <f>IF(LEN(TRIM(promesas[[#This Row],[Fecha de Pago]]))&gt;0,1,"")</f>
        <v/>
      </c>
    </row>
    <row r="1079" spans="1:23" ht="15.75" customHeight="1" x14ac:dyDescent="0.25">
      <c r="A1079" s="11" t="str">
        <f>TEXT(promesas[[#This Row],[Marca temporal]],"dd/mmm")</f>
        <v>22/may</v>
      </c>
      <c r="B1079" s="189">
        <v>46164.412973564817</v>
      </c>
      <c r="C1079" s="190" t="s">
        <v>1897</v>
      </c>
      <c r="D1079" s="190">
        <v>65923460</v>
      </c>
      <c r="E1079" s="191">
        <v>996017340000</v>
      </c>
      <c r="F1079" s="190" t="s">
        <v>4056</v>
      </c>
      <c r="G1079" s="190" t="s">
        <v>1886</v>
      </c>
      <c r="H1079" s="192" t="s">
        <v>16</v>
      </c>
      <c r="I1079" s="193" t="s">
        <v>1894</v>
      </c>
      <c r="J1079" s="198"/>
      <c r="K1079"/>
      <c r="L1079" s="194"/>
      <c r="M1079" s="159" t="s">
        <v>1885</v>
      </c>
      <c r="N1079"/>
      <c r="O1079" s="194"/>
      <c r="P1079" s="159" t="s">
        <v>66</v>
      </c>
      <c r="Q1079" s="192"/>
      <c r="R1079" s="199" t="str">
        <f>IF(promesas[[#This Row],[Fecha de Pago]]="", "", TEXT(promesas[[#This Row],[Fecha de Pago]], "mmm"))</f>
        <v/>
      </c>
      <c r="S1079" s="12" t="str">
        <f>IF(promesas[[#This Row],[Fecha  promesa de pago]]="", "", TEXT(promesas[[#This Row],[Fecha  promesa de pago]], "mmm"))</f>
        <v/>
      </c>
      <c r="T1079" s="13" t="str">
        <f>IF(promesas[[#This Row],[Fecha de Pago]]="", "", TEXT(promesas[[#This Row],[Fecha de Pago]], "dd/mmm"))</f>
        <v/>
      </c>
      <c r="U1079" s="13" t="str">
        <f>IF(promesas[[#This Row],[Fecha  promesa de pago]]="", "", TEXT(promesas[[#This Row],[Fecha  promesa de pago]], "dd/mmm"))</f>
        <v/>
      </c>
      <c r="V1079" s="14" t="str">
        <f>IF(LEN(TRIM(promesas[[#This Row],[Fecha  promesa de pago]]))&gt;0,1,"")</f>
        <v/>
      </c>
      <c r="W1079" s="14" t="str">
        <f>IF(LEN(TRIM(promesas[[#This Row],[Fecha de Pago]]))&gt;0,1,"")</f>
        <v/>
      </c>
    </row>
    <row r="1080" spans="1:23" ht="15.75" customHeight="1" x14ac:dyDescent="0.25">
      <c r="A1080" s="11" t="str">
        <f>TEXT(promesas[[#This Row],[Marca temporal]],"dd/mmm")</f>
        <v>22/may</v>
      </c>
      <c r="B1080" s="189">
        <v>46164.416617789349</v>
      </c>
      <c r="C1080" s="190" t="s">
        <v>1897</v>
      </c>
      <c r="D1080" s="190">
        <v>65975660</v>
      </c>
      <c r="E1080" s="191">
        <v>342342600000</v>
      </c>
      <c r="F1080" s="190" t="s">
        <v>472</v>
      </c>
      <c r="G1080" s="190" t="s">
        <v>1886</v>
      </c>
      <c r="H1080" s="192" t="s">
        <v>1883</v>
      </c>
      <c r="I1080" s="193" t="s">
        <v>1888</v>
      </c>
      <c r="J1080" s="198"/>
      <c r="K1080"/>
      <c r="L1080" s="194"/>
      <c r="M1080" s="159" t="s">
        <v>1889</v>
      </c>
      <c r="N1080" s="161">
        <v>46149</v>
      </c>
      <c r="O1080" s="194"/>
      <c r="P1080" t="s">
        <v>2230</v>
      </c>
      <c r="Q1080" s="192"/>
      <c r="R1080" s="199" t="str">
        <f>IF(promesas[[#This Row],[Fecha de Pago]]="", "", TEXT(promesas[[#This Row],[Fecha de Pago]], "mmm"))</f>
        <v>may</v>
      </c>
      <c r="S1080" s="12" t="str">
        <f>IF(promesas[[#This Row],[Fecha  promesa de pago]]="", "", TEXT(promesas[[#This Row],[Fecha  promesa de pago]], "mmm"))</f>
        <v/>
      </c>
      <c r="T1080" s="13" t="str">
        <f>IF(promesas[[#This Row],[Fecha de Pago]]="", "", TEXT(promesas[[#This Row],[Fecha de Pago]], "dd/mmm"))</f>
        <v>07/may</v>
      </c>
      <c r="U1080" s="13" t="str">
        <f>IF(promesas[[#This Row],[Fecha  promesa de pago]]="", "", TEXT(promesas[[#This Row],[Fecha  promesa de pago]], "dd/mmm"))</f>
        <v/>
      </c>
      <c r="V1080" s="14" t="str">
        <f>IF(LEN(TRIM(promesas[[#This Row],[Fecha  promesa de pago]]))&gt;0,1,"")</f>
        <v/>
      </c>
      <c r="W1080" s="14">
        <f>IF(LEN(TRIM(promesas[[#This Row],[Fecha de Pago]]))&gt;0,1,"")</f>
        <v>1</v>
      </c>
    </row>
    <row r="1081" spans="1:23" ht="15.75" customHeight="1" x14ac:dyDescent="0.25">
      <c r="A1081" s="11" t="str">
        <f>TEXT(promesas[[#This Row],[Marca temporal]],"dd/mmm")</f>
        <v>22/may</v>
      </c>
      <c r="B1081" s="189">
        <v>46164.421911435187</v>
      </c>
      <c r="C1081" s="190" t="s">
        <v>1897</v>
      </c>
      <c r="D1081" s="190">
        <v>66033534</v>
      </c>
      <c r="E1081" s="191">
        <v>368027760000</v>
      </c>
      <c r="F1081" s="190" t="s">
        <v>3969</v>
      </c>
      <c r="G1081" s="190" t="s">
        <v>1886</v>
      </c>
      <c r="H1081" s="192" t="s">
        <v>1891</v>
      </c>
      <c r="I1081" s="193" t="s">
        <v>1884</v>
      </c>
      <c r="J1081" s="198"/>
      <c r="K1081" s="161">
        <v>46166</v>
      </c>
      <c r="L1081" s="169">
        <v>50</v>
      </c>
      <c r="M1081" s="159" t="s">
        <v>1885</v>
      </c>
      <c r="N1081"/>
      <c r="O1081" s="194"/>
      <c r="P1081" s="159" t="s">
        <v>66</v>
      </c>
      <c r="Q1081" s="192"/>
      <c r="R1081" s="199" t="str">
        <f>IF(promesas[[#This Row],[Fecha de Pago]]="", "", TEXT(promesas[[#This Row],[Fecha de Pago]], "mmm"))</f>
        <v/>
      </c>
      <c r="S1081" s="12" t="str">
        <f>IF(promesas[[#This Row],[Fecha  promesa de pago]]="", "", TEXT(promesas[[#This Row],[Fecha  promesa de pago]], "mmm"))</f>
        <v>may</v>
      </c>
      <c r="T1081" s="13" t="str">
        <f>IF(promesas[[#This Row],[Fecha de Pago]]="", "", TEXT(promesas[[#This Row],[Fecha de Pago]], "dd/mmm"))</f>
        <v/>
      </c>
      <c r="U1081" s="13" t="str">
        <f>IF(promesas[[#This Row],[Fecha  promesa de pago]]="", "", TEXT(promesas[[#This Row],[Fecha  promesa de pago]], "dd/mmm"))</f>
        <v>24/may</v>
      </c>
      <c r="V1081" s="14">
        <f>IF(LEN(TRIM(promesas[[#This Row],[Fecha  promesa de pago]]))&gt;0,1,"")</f>
        <v>1</v>
      </c>
      <c r="W1081" s="14" t="str">
        <f>IF(LEN(TRIM(promesas[[#This Row],[Fecha de Pago]]))&gt;0,1,"")</f>
        <v/>
      </c>
    </row>
    <row r="1082" spans="1:23" ht="15.75" customHeight="1" x14ac:dyDescent="0.25">
      <c r="A1082" s="11" t="str">
        <f>TEXT(promesas[[#This Row],[Marca temporal]],"dd/mmm")</f>
        <v>22/may</v>
      </c>
      <c r="B1082" s="189">
        <v>46164.424100706019</v>
      </c>
      <c r="C1082" s="190" t="s">
        <v>1897</v>
      </c>
      <c r="D1082" s="190">
        <v>66347905</v>
      </c>
      <c r="E1082" s="191">
        <v>365029180000</v>
      </c>
      <c r="F1082" s="190" t="s">
        <v>4600</v>
      </c>
      <c r="G1082" s="190" t="s">
        <v>1886</v>
      </c>
      <c r="H1082" s="192" t="s">
        <v>1883</v>
      </c>
      <c r="I1082" s="193" t="s">
        <v>1894</v>
      </c>
      <c r="J1082" s="198"/>
      <c r="K1082"/>
      <c r="L1082" s="194"/>
      <c r="M1082" s="159" t="s">
        <v>1885</v>
      </c>
      <c r="N1082"/>
      <c r="O1082" s="194"/>
      <c r="P1082" t="s">
        <v>261</v>
      </c>
      <c r="Q1082" s="192"/>
      <c r="R1082" s="199" t="str">
        <f>IF(promesas[[#This Row],[Fecha de Pago]]="", "", TEXT(promesas[[#This Row],[Fecha de Pago]], "mmm"))</f>
        <v/>
      </c>
      <c r="S1082" s="12" t="str">
        <f>IF(promesas[[#This Row],[Fecha  promesa de pago]]="", "", TEXT(promesas[[#This Row],[Fecha  promesa de pago]], "mmm"))</f>
        <v/>
      </c>
      <c r="T1082" s="13" t="str">
        <f>IF(promesas[[#This Row],[Fecha de Pago]]="", "", TEXT(promesas[[#This Row],[Fecha de Pago]], "dd/mmm"))</f>
        <v/>
      </c>
      <c r="U1082" s="13" t="str">
        <f>IF(promesas[[#This Row],[Fecha  promesa de pago]]="", "", TEXT(promesas[[#This Row],[Fecha  promesa de pago]], "dd/mmm"))</f>
        <v/>
      </c>
      <c r="V1082" s="14" t="str">
        <f>IF(LEN(TRIM(promesas[[#This Row],[Fecha  promesa de pago]]))&gt;0,1,"")</f>
        <v/>
      </c>
      <c r="W1082" s="14" t="str">
        <f>IF(LEN(TRIM(promesas[[#This Row],[Fecha de Pago]]))&gt;0,1,"")</f>
        <v/>
      </c>
    </row>
    <row r="1083" spans="1:23" ht="15.75" customHeight="1" x14ac:dyDescent="0.25">
      <c r="A1083" s="11" t="str">
        <f>TEXT(promesas[[#This Row],[Marca temporal]],"dd/mmm")</f>
        <v>22/may</v>
      </c>
      <c r="B1083" s="189">
        <v>46164.429475775461</v>
      </c>
      <c r="C1083" s="190" t="s">
        <v>1897</v>
      </c>
      <c r="D1083" s="190">
        <v>66390604</v>
      </c>
      <c r="E1083" s="191">
        <v>361066510000</v>
      </c>
      <c r="F1083" s="190" t="s">
        <v>5177</v>
      </c>
      <c r="G1083" s="190" t="s">
        <v>1886</v>
      </c>
      <c r="H1083" s="192" t="s">
        <v>1883</v>
      </c>
      <c r="I1083" s="193" t="s">
        <v>1887</v>
      </c>
      <c r="J1083" s="198"/>
      <c r="K1083"/>
      <c r="L1083" s="194"/>
      <c r="M1083" s="159" t="s">
        <v>1885</v>
      </c>
      <c r="N1083"/>
      <c r="O1083" s="194"/>
      <c r="P1083" s="159" t="s">
        <v>66</v>
      </c>
      <c r="Q1083" s="192"/>
      <c r="R1083" s="199" t="str">
        <f>IF(promesas[[#This Row],[Fecha de Pago]]="", "", TEXT(promesas[[#This Row],[Fecha de Pago]], "mmm"))</f>
        <v/>
      </c>
      <c r="S1083" s="12" t="str">
        <f>IF(promesas[[#This Row],[Fecha  promesa de pago]]="", "", TEXT(promesas[[#This Row],[Fecha  promesa de pago]], "mmm"))</f>
        <v/>
      </c>
      <c r="T1083" s="13" t="str">
        <f>IF(promesas[[#This Row],[Fecha de Pago]]="", "", TEXT(promesas[[#This Row],[Fecha de Pago]], "dd/mmm"))</f>
        <v/>
      </c>
      <c r="U1083" s="13" t="str">
        <f>IF(promesas[[#This Row],[Fecha  promesa de pago]]="", "", TEXT(promesas[[#This Row],[Fecha  promesa de pago]], "dd/mmm"))</f>
        <v/>
      </c>
      <c r="V1083" s="14" t="str">
        <f>IF(LEN(TRIM(promesas[[#This Row],[Fecha  promesa de pago]]))&gt;0,1,"")</f>
        <v/>
      </c>
      <c r="W1083" s="14" t="str">
        <f>IF(LEN(TRIM(promesas[[#This Row],[Fecha de Pago]]))&gt;0,1,"")</f>
        <v/>
      </c>
    </row>
    <row r="1084" spans="1:23" ht="15.75" customHeight="1" x14ac:dyDescent="0.25">
      <c r="A1084" s="11" t="str">
        <f>TEXT(promesas[[#This Row],[Marca temporal]],"dd/mmm")</f>
        <v>22/may</v>
      </c>
      <c r="B1084" s="189">
        <v>46164.430966851854</v>
      </c>
      <c r="C1084" s="190" t="s">
        <v>1897</v>
      </c>
      <c r="D1084" s="190">
        <v>66553125</v>
      </c>
      <c r="E1084" s="191">
        <v>364072630000</v>
      </c>
      <c r="F1084" s="190" t="s">
        <v>5204</v>
      </c>
      <c r="G1084" s="190" t="s">
        <v>1886</v>
      </c>
      <c r="H1084" s="192" t="s">
        <v>1883</v>
      </c>
      <c r="I1084" s="193" t="s">
        <v>1892</v>
      </c>
      <c r="J1084" s="198"/>
      <c r="K1084"/>
      <c r="L1084" s="194"/>
      <c r="M1084" s="159" t="s">
        <v>1885</v>
      </c>
      <c r="N1084"/>
      <c r="O1084" s="194"/>
      <c r="P1084" s="159" t="s">
        <v>66</v>
      </c>
      <c r="Q1084" s="192"/>
      <c r="R1084" s="199" t="str">
        <f>IF(promesas[[#This Row],[Fecha de Pago]]="", "", TEXT(promesas[[#This Row],[Fecha de Pago]], "mmm"))</f>
        <v/>
      </c>
      <c r="S1084" s="12" t="str">
        <f>IF(promesas[[#This Row],[Fecha  promesa de pago]]="", "", TEXT(promesas[[#This Row],[Fecha  promesa de pago]], "mmm"))</f>
        <v/>
      </c>
      <c r="T1084" s="13" t="str">
        <f>IF(promesas[[#This Row],[Fecha de Pago]]="", "", TEXT(promesas[[#This Row],[Fecha de Pago]], "dd/mmm"))</f>
        <v/>
      </c>
      <c r="U1084" s="13" t="str">
        <f>IF(promesas[[#This Row],[Fecha  promesa de pago]]="", "", TEXT(promesas[[#This Row],[Fecha  promesa de pago]], "dd/mmm"))</f>
        <v/>
      </c>
      <c r="V1084" s="14" t="str">
        <f>IF(LEN(TRIM(promesas[[#This Row],[Fecha  promesa de pago]]))&gt;0,1,"")</f>
        <v/>
      </c>
      <c r="W1084" s="14" t="str">
        <f>IF(LEN(TRIM(promesas[[#This Row],[Fecha de Pago]]))&gt;0,1,"")</f>
        <v/>
      </c>
    </row>
    <row r="1085" spans="1:23" ht="15.75" customHeight="1" x14ac:dyDescent="0.25">
      <c r="A1085" s="11" t="str">
        <f>TEXT(promesas[[#This Row],[Marca temporal]],"dd/mmm")</f>
        <v>22/may</v>
      </c>
      <c r="B1085" s="189">
        <v>46164.43419605324</v>
      </c>
      <c r="C1085" s="190" t="s">
        <v>1897</v>
      </c>
      <c r="D1085" s="190">
        <v>66607467</v>
      </c>
      <c r="E1085" s="191">
        <v>341168880000</v>
      </c>
      <c r="F1085" s="190" t="s">
        <v>5218</v>
      </c>
      <c r="G1085" s="190" t="s">
        <v>1886</v>
      </c>
      <c r="H1085" s="192" t="s">
        <v>1883</v>
      </c>
      <c r="I1085" s="193" t="s">
        <v>1887</v>
      </c>
      <c r="J1085" s="198"/>
      <c r="K1085"/>
      <c r="L1085" s="194"/>
      <c r="M1085" s="159" t="s">
        <v>1885</v>
      </c>
      <c r="N1085"/>
      <c r="O1085" s="194"/>
      <c r="P1085" s="159" t="s">
        <v>66</v>
      </c>
      <c r="Q1085" s="192"/>
      <c r="R1085" s="199" t="str">
        <f>IF(promesas[[#This Row],[Fecha de Pago]]="", "", TEXT(promesas[[#This Row],[Fecha de Pago]], "mmm"))</f>
        <v/>
      </c>
      <c r="S1085" s="12" t="str">
        <f>IF(promesas[[#This Row],[Fecha  promesa de pago]]="", "", TEXT(promesas[[#This Row],[Fecha  promesa de pago]], "mmm"))</f>
        <v/>
      </c>
      <c r="T1085" s="13" t="str">
        <f>IF(promesas[[#This Row],[Fecha de Pago]]="", "", TEXT(promesas[[#This Row],[Fecha de Pago]], "dd/mmm"))</f>
        <v/>
      </c>
      <c r="U1085" s="13" t="str">
        <f>IF(promesas[[#This Row],[Fecha  promesa de pago]]="", "", TEXT(promesas[[#This Row],[Fecha  promesa de pago]], "dd/mmm"))</f>
        <v/>
      </c>
      <c r="V1085" s="14" t="str">
        <f>IF(LEN(TRIM(promesas[[#This Row],[Fecha  promesa de pago]]))&gt;0,1,"")</f>
        <v/>
      </c>
      <c r="W1085" s="14" t="str">
        <f>IF(LEN(TRIM(promesas[[#This Row],[Fecha de Pago]]))&gt;0,1,"")</f>
        <v/>
      </c>
    </row>
    <row r="1086" spans="1:23" ht="15.75" customHeight="1" x14ac:dyDescent="0.25">
      <c r="A1086" s="11" t="str">
        <f>TEXT(promesas[[#This Row],[Marca temporal]],"dd/mmm")</f>
        <v>22/may</v>
      </c>
      <c r="B1086" s="189">
        <v>46164.436678692131</v>
      </c>
      <c r="C1086" s="190" t="s">
        <v>1897</v>
      </c>
      <c r="D1086" s="190">
        <v>66767187</v>
      </c>
      <c r="E1086" s="191">
        <v>369035140000</v>
      </c>
      <c r="F1086" s="190" t="s">
        <v>4048</v>
      </c>
      <c r="G1086" s="190" t="s">
        <v>1886</v>
      </c>
      <c r="H1086" s="192" t="s">
        <v>1883</v>
      </c>
      <c r="I1086" s="193" t="s">
        <v>1892</v>
      </c>
      <c r="J1086" s="198"/>
      <c r="K1086"/>
      <c r="L1086" s="194"/>
      <c r="M1086" s="159" t="s">
        <v>1885</v>
      </c>
      <c r="N1086"/>
      <c r="O1086" s="194"/>
      <c r="P1086" s="159" t="s">
        <v>66</v>
      </c>
      <c r="Q1086" s="192"/>
      <c r="R1086" s="199" t="str">
        <f>IF(promesas[[#This Row],[Fecha de Pago]]="", "", TEXT(promesas[[#This Row],[Fecha de Pago]], "mmm"))</f>
        <v/>
      </c>
      <c r="S1086" s="12" t="str">
        <f>IF(promesas[[#This Row],[Fecha  promesa de pago]]="", "", TEXT(promesas[[#This Row],[Fecha  promesa de pago]], "mmm"))</f>
        <v/>
      </c>
      <c r="T1086" s="13" t="str">
        <f>IF(promesas[[#This Row],[Fecha de Pago]]="", "", TEXT(promesas[[#This Row],[Fecha de Pago]], "dd/mmm"))</f>
        <v/>
      </c>
      <c r="U1086" s="13" t="str">
        <f>IF(promesas[[#This Row],[Fecha  promesa de pago]]="", "", TEXT(promesas[[#This Row],[Fecha  promesa de pago]], "dd/mmm"))</f>
        <v/>
      </c>
      <c r="V1086" s="14" t="str">
        <f>IF(LEN(TRIM(promesas[[#This Row],[Fecha  promesa de pago]]))&gt;0,1,"")</f>
        <v/>
      </c>
      <c r="W1086" s="14" t="str">
        <f>IF(LEN(TRIM(promesas[[#This Row],[Fecha de Pago]]))&gt;0,1,"")</f>
        <v/>
      </c>
    </row>
    <row r="1087" spans="1:23" ht="15.75" customHeight="1" x14ac:dyDescent="0.25">
      <c r="A1087" s="11" t="str">
        <f>TEXT(promesas[[#This Row],[Marca temporal]],"dd/mmm")</f>
        <v>22/may</v>
      </c>
      <c r="B1087" s="189">
        <v>46164.445375960648</v>
      </c>
      <c r="C1087" s="190" t="s">
        <v>1897</v>
      </c>
      <c r="D1087" s="190">
        <v>66780484</v>
      </c>
      <c r="E1087" s="191">
        <v>313014210000</v>
      </c>
      <c r="F1087" s="190" t="s">
        <v>4591</v>
      </c>
      <c r="G1087" s="190" t="s">
        <v>1886</v>
      </c>
      <c r="H1087" s="192" t="s">
        <v>1890</v>
      </c>
      <c r="I1087" s="193" t="s">
        <v>1887</v>
      </c>
      <c r="J1087" s="198"/>
      <c r="K1087"/>
      <c r="L1087" s="194"/>
      <c r="M1087" s="159" t="s">
        <v>1885</v>
      </c>
      <c r="N1087"/>
      <c r="O1087" s="194"/>
      <c r="P1087" s="159" t="s">
        <v>66</v>
      </c>
      <c r="Q1087" s="192"/>
      <c r="R1087" s="199" t="str">
        <f>IF(promesas[[#This Row],[Fecha de Pago]]="", "", TEXT(promesas[[#This Row],[Fecha de Pago]], "mmm"))</f>
        <v/>
      </c>
      <c r="S1087" s="12" t="str">
        <f>IF(promesas[[#This Row],[Fecha  promesa de pago]]="", "", TEXT(promesas[[#This Row],[Fecha  promesa de pago]], "mmm"))</f>
        <v/>
      </c>
      <c r="T1087" s="13" t="str">
        <f>IF(promesas[[#This Row],[Fecha de Pago]]="", "", TEXT(promesas[[#This Row],[Fecha de Pago]], "dd/mmm"))</f>
        <v/>
      </c>
      <c r="U1087" s="13" t="str">
        <f>IF(promesas[[#This Row],[Fecha  promesa de pago]]="", "", TEXT(promesas[[#This Row],[Fecha  promesa de pago]], "dd/mmm"))</f>
        <v/>
      </c>
      <c r="V1087" s="14" t="str">
        <f>IF(LEN(TRIM(promesas[[#This Row],[Fecha  promesa de pago]]))&gt;0,1,"")</f>
        <v/>
      </c>
      <c r="W1087" s="14" t="str">
        <f>IF(LEN(TRIM(promesas[[#This Row],[Fecha de Pago]]))&gt;0,1,"")</f>
        <v/>
      </c>
    </row>
    <row r="1088" spans="1:23" ht="15.75" customHeight="1" x14ac:dyDescent="0.25">
      <c r="A1088" s="11" t="str">
        <f>TEXT(promesas[[#This Row],[Marca temporal]],"dd/mmm")</f>
        <v>22/may</v>
      </c>
      <c r="B1088" s="189">
        <v>46164.452077997688</v>
      </c>
      <c r="C1088" s="190" t="s">
        <v>1897</v>
      </c>
      <c r="D1088" s="190">
        <v>67337532</v>
      </c>
      <c r="E1088" s="191">
        <v>364082230000</v>
      </c>
      <c r="F1088" s="190" t="s">
        <v>5335</v>
      </c>
      <c r="G1088" s="190" t="s">
        <v>1886</v>
      </c>
      <c r="H1088" s="192" t="s">
        <v>1883</v>
      </c>
      <c r="I1088" s="193" t="s">
        <v>1893</v>
      </c>
      <c r="J1088" s="198"/>
      <c r="K1088"/>
      <c r="L1088" s="194"/>
      <c r="M1088" s="159" t="s">
        <v>1885</v>
      </c>
      <c r="N1088"/>
      <c r="O1088" s="194"/>
      <c r="P1088" s="159" t="s">
        <v>66</v>
      </c>
      <c r="Q1088" s="192"/>
      <c r="R1088" s="199" t="str">
        <f>IF(promesas[[#This Row],[Fecha de Pago]]="", "", TEXT(promesas[[#This Row],[Fecha de Pago]], "mmm"))</f>
        <v/>
      </c>
      <c r="S1088" s="12" t="str">
        <f>IF(promesas[[#This Row],[Fecha  promesa de pago]]="", "", TEXT(promesas[[#This Row],[Fecha  promesa de pago]], "mmm"))</f>
        <v/>
      </c>
      <c r="T1088" s="13" t="str">
        <f>IF(promesas[[#This Row],[Fecha de Pago]]="", "", TEXT(promesas[[#This Row],[Fecha de Pago]], "dd/mmm"))</f>
        <v/>
      </c>
      <c r="U1088" s="13" t="str">
        <f>IF(promesas[[#This Row],[Fecha  promesa de pago]]="", "", TEXT(promesas[[#This Row],[Fecha  promesa de pago]], "dd/mmm"))</f>
        <v/>
      </c>
      <c r="V1088" s="14" t="str">
        <f>IF(LEN(TRIM(promesas[[#This Row],[Fecha  promesa de pago]]))&gt;0,1,"")</f>
        <v/>
      </c>
      <c r="W1088" s="14" t="str">
        <f>IF(LEN(TRIM(promesas[[#This Row],[Fecha de Pago]]))&gt;0,1,"")</f>
        <v/>
      </c>
    </row>
    <row r="1089" spans="1:23" ht="15.75" customHeight="1" x14ac:dyDescent="0.25">
      <c r="A1089" s="11" t="str">
        <f>TEXT(promesas[[#This Row],[Marca temporal]],"dd/mmm")</f>
        <v>22/may</v>
      </c>
      <c r="B1089" s="189">
        <v>46164.454181111112</v>
      </c>
      <c r="C1089" s="190" t="s">
        <v>1897</v>
      </c>
      <c r="D1089" s="190">
        <v>67464275</v>
      </c>
      <c r="E1089" s="191">
        <v>369024060000</v>
      </c>
      <c r="F1089" s="190" t="s">
        <v>3953</v>
      </c>
      <c r="G1089" s="190" t="s">
        <v>1886</v>
      </c>
      <c r="H1089" s="192" t="s">
        <v>16</v>
      </c>
      <c r="I1089" s="193" t="s">
        <v>1892</v>
      </c>
      <c r="J1089" s="198"/>
      <c r="K1089"/>
      <c r="L1089" s="194"/>
      <c r="M1089" s="159" t="s">
        <v>1885</v>
      </c>
      <c r="N1089"/>
      <c r="O1089" s="194"/>
      <c r="P1089" s="159" t="s">
        <v>66</v>
      </c>
      <c r="Q1089" s="192"/>
      <c r="R1089" s="199" t="str">
        <f>IF(promesas[[#This Row],[Fecha de Pago]]="", "", TEXT(promesas[[#This Row],[Fecha de Pago]], "mmm"))</f>
        <v/>
      </c>
      <c r="S1089" s="12" t="str">
        <f>IF(promesas[[#This Row],[Fecha  promesa de pago]]="", "", TEXT(promesas[[#This Row],[Fecha  promesa de pago]], "mmm"))</f>
        <v/>
      </c>
      <c r="T1089" s="13" t="str">
        <f>IF(promesas[[#This Row],[Fecha de Pago]]="", "", TEXT(promesas[[#This Row],[Fecha de Pago]], "dd/mmm"))</f>
        <v/>
      </c>
      <c r="U1089" s="13" t="str">
        <f>IF(promesas[[#This Row],[Fecha  promesa de pago]]="", "", TEXT(promesas[[#This Row],[Fecha  promesa de pago]], "dd/mmm"))</f>
        <v/>
      </c>
      <c r="V1089" s="14" t="str">
        <f>IF(LEN(TRIM(promesas[[#This Row],[Fecha  promesa de pago]]))&gt;0,1,"")</f>
        <v/>
      </c>
      <c r="W1089" s="14" t="str">
        <f>IF(LEN(TRIM(promesas[[#This Row],[Fecha de Pago]]))&gt;0,1,"")</f>
        <v/>
      </c>
    </row>
    <row r="1090" spans="1:23" ht="15.75" customHeight="1" x14ac:dyDescent="0.25">
      <c r="A1090" s="11" t="str">
        <f>TEXT(promesas[[#This Row],[Marca temporal]],"dd/mmm")</f>
        <v>22/may</v>
      </c>
      <c r="B1090" s="189">
        <v>46164.457552870372</v>
      </c>
      <c r="C1090" s="190" t="s">
        <v>1897</v>
      </c>
      <c r="D1090" s="190">
        <v>67509647</v>
      </c>
      <c r="E1090" s="191">
        <v>366027830000</v>
      </c>
      <c r="F1090" s="190" t="s">
        <v>3989</v>
      </c>
      <c r="G1090" s="190" t="s">
        <v>1886</v>
      </c>
      <c r="H1090" s="192" t="s">
        <v>1891</v>
      </c>
      <c r="I1090" s="193" t="s">
        <v>1887</v>
      </c>
      <c r="J1090" s="198"/>
      <c r="K1090"/>
      <c r="L1090" s="194"/>
      <c r="M1090" s="159" t="s">
        <v>1885</v>
      </c>
      <c r="N1090"/>
      <c r="O1090" s="194"/>
      <c r="P1090" s="159" t="s">
        <v>66</v>
      </c>
      <c r="Q1090" s="192"/>
      <c r="R1090" s="199" t="str">
        <f>IF(promesas[[#This Row],[Fecha de Pago]]="", "", TEXT(promesas[[#This Row],[Fecha de Pago]], "mmm"))</f>
        <v/>
      </c>
      <c r="S1090" s="12" t="str">
        <f>IF(promesas[[#This Row],[Fecha  promesa de pago]]="", "", TEXT(promesas[[#This Row],[Fecha  promesa de pago]], "mmm"))</f>
        <v/>
      </c>
      <c r="T1090" s="13" t="str">
        <f>IF(promesas[[#This Row],[Fecha de Pago]]="", "", TEXT(promesas[[#This Row],[Fecha de Pago]], "dd/mmm"))</f>
        <v/>
      </c>
      <c r="U1090" s="13" t="str">
        <f>IF(promesas[[#This Row],[Fecha  promesa de pago]]="", "", TEXT(promesas[[#This Row],[Fecha  promesa de pago]], "dd/mmm"))</f>
        <v/>
      </c>
      <c r="V1090" s="14" t="str">
        <f>IF(LEN(TRIM(promesas[[#This Row],[Fecha  promesa de pago]]))&gt;0,1,"")</f>
        <v/>
      </c>
      <c r="W1090" s="14" t="str">
        <f>IF(LEN(TRIM(promesas[[#This Row],[Fecha de Pago]]))&gt;0,1,"")</f>
        <v/>
      </c>
    </row>
    <row r="1091" spans="1:23" ht="15.75" customHeight="1" x14ac:dyDescent="0.25">
      <c r="A1091" s="11" t="str">
        <f>TEXT(promesas[[#This Row],[Marca temporal]],"dd/mmm")</f>
        <v>22/may</v>
      </c>
      <c r="B1091" s="189">
        <v>46164.458784236107</v>
      </c>
      <c r="C1091" s="190" t="s">
        <v>1897</v>
      </c>
      <c r="D1091" s="190">
        <v>67630142</v>
      </c>
      <c r="E1091" s="191">
        <v>363056960000</v>
      </c>
      <c r="F1091" s="190" t="s">
        <v>5383</v>
      </c>
      <c r="G1091" s="190" t="s">
        <v>1886</v>
      </c>
      <c r="H1091" s="192" t="s">
        <v>1883</v>
      </c>
      <c r="I1091" s="193" t="s">
        <v>1894</v>
      </c>
      <c r="J1091" s="198"/>
      <c r="K1091"/>
      <c r="L1091" s="194"/>
      <c r="M1091" s="159" t="s">
        <v>1885</v>
      </c>
      <c r="N1091"/>
      <c r="O1091" s="194"/>
      <c r="P1091" s="159" t="s">
        <v>66</v>
      </c>
      <c r="Q1091" s="192"/>
      <c r="R1091" s="199" t="str">
        <f>IF(promesas[[#This Row],[Fecha de Pago]]="", "", TEXT(promesas[[#This Row],[Fecha de Pago]], "mmm"))</f>
        <v/>
      </c>
      <c r="S1091" s="12" t="str">
        <f>IF(promesas[[#This Row],[Fecha  promesa de pago]]="", "", TEXT(promesas[[#This Row],[Fecha  promesa de pago]], "mmm"))</f>
        <v/>
      </c>
      <c r="T1091" s="13" t="str">
        <f>IF(promesas[[#This Row],[Fecha de Pago]]="", "", TEXT(promesas[[#This Row],[Fecha de Pago]], "dd/mmm"))</f>
        <v/>
      </c>
      <c r="U1091" s="13" t="str">
        <f>IF(promesas[[#This Row],[Fecha  promesa de pago]]="", "", TEXT(promesas[[#This Row],[Fecha  promesa de pago]], "dd/mmm"))</f>
        <v/>
      </c>
      <c r="V1091" s="14" t="str">
        <f>IF(LEN(TRIM(promesas[[#This Row],[Fecha  promesa de pago]]))&gt;0,1,"")</f>
        <v/>
      </c>
      <c r="W1091" s="14" t="str">
        <f>IF(LEN(TRIM(promesas[[#This Row],[Fecha de Pago]]))&gt;0,1,"")</f>
        <v/>
      </c>
    </row>
    <row r="1092" spans="1:23" ht="15.75" customHeight="1" x14ac:dyDescent="0.25">
      <c r="A1092" s="11" t="str">
        <f>TEXT(promesas[[#This Row],[Marca temporal]],"dd/mmm")</f>
        <v>22/may</v>
      </c>
      <c r="B1092" s="189">
        <v>46164.46278671296</v>
      </c>
      <c r="C1092" s="190" t="s">
        <v>1897</v>
      </c>
      <c r="D1092" s="190">
        <v>67744083</v>
      </c>
      <c r="E1092" s="191">
        <v>367003380000</v>
      </c>
      <c r="F1092" s="190" t="s">
        <v>153</v>
      </c>
      <c r="G1092" s="190" t="s">
        <v>1886</v>
      </c>
      <c r="H1092" s="192" t="s">
        <v>1883</v>
      </c>
      <c r="I1092" s="193" t="s">
        <v>1884</v>
      </c>
      <c r="J1092" s="198"/>
      <c r="K1092"/>
      <c r="L1092" s="194"/>
      <c r="M1092" s="159" t="s">
        <v>1885</v>
      </c>
      <c r="N1092"/>
      <c r="O1092" s="194"/>
      <c r="P1092" t="s">
        <v>261</v>
      </c>
      <c r="Q1092" s="192"/>
      <c r="R1092" s="199" t="str">
        <f>IF(promesas[[#This Row],[Fecha de Pago]]="", "", TEXT(promesas[[#This Row],[Fecha de Pago]], "mmm"))</f>
        <v/>
      </c>
      <c r="S1092" s="12" t="str">
        <f>IF(promesas[[#This Row],[Fecha  promesa de pago]]="", "", TEXT(promesas[[#This Row],[Fecha  promesa de pago]], "mmm"))</f>
        <v/>
      </c>
      <c r="T1092" s="13" t="str">
        <f>IF(promesas[[#This Row],[Fecha de Pago]]="", "", TEXT(promesas[[#This Row],[Fecha de Pago]], "dd/mmm"))</f>
        <v/>
      </c>
      <c r="U1092" s="13" t="str">
        <f>IF(promesas[[#This Row],[Fecha  promesa de pago]]="", "", TEXT(promesas[[#This Row],[Fecha  promesa de pago]], "dd/mmm"))</f>
        <v/>
      </c>
      <c r="V1092" s="14" t="str">
        <f>IF(LEN(TRIM(promesas[[#This Row],[Fecha  promesa de pago]]))&gt;0,1,"")</f>
        <v/>
      </c>
      <c r="W1092" s="14" t="str">
        <f>IF(LEN(TRIM(promesas[[#This Row],[Fecha de Pago]]))&gt;0,1,"")</f>
        <v/>
      </c>
    </row>
    <row r="1093" spans="1:23" ht="15.75" customHeight="1" x14ac:dyDescent="0.25">
      <c r="A1093" s="11" t="str">
        <f>TEXT(promesas[[#This Row],[Marca temporal]],"dd/mmm")</f>
        <v>22/may</v>
      </c>
      <c r="B1093" s="189">
        <v>46164.467000601857</v>
      </c>
      <c r="C1093" s="190" t="s">
        <v>1897</v>
      </c>
      <c r="D1093" s="190">
        <v>68100949</v>
      </c>
      <c r="E1093" s="191">
        <v>364077070000</v>
      </c>
      <c r="F1093" s="190" t="s">
        <v>5455</v>
      </c>
      <c r="G1093" s="190" t="s">
        <v>1886</v>
      </c>
      <c r="H1093" s="192" t="s">
        <v>1883</v>
      </c>
      <c r="I1093" s="193" t="s">
        <v>1893</v>
      </c>
      <c r="J1093" s="198"/>
      <c r="K1093"/>
      <c r="L1093" s="194"/>
      <c r="M1093" s="159" t="s">
        <v>1885</v>
      </c>
      <c r="N1093"/>
      <c r="O1093" s="194"/>
      <c r="P1093" s="159" t="s">
        <v>66</v>
      </c>
      <c r="Q1093" s="192"/>
      <c r="R1093" s="199" t="str">
        <f>IF(promesas[[#This Row],[Fecha de Pago]]="", "", TEXT(promesas[[#This Row],[Fecha de Pago]], "mmm"))</f>
        <v/>
      </c>
      <c r="S1093" s="12" t="str">
        <f>IF(promesas[[#This Row],[Fecha  promesa de pago]]="", "", TEXT(promesas[[#This Row],[Fecha  promesa de pago]], "mmm"))</f>
        <v/>
      </c>
      <c r="T1093" s="13" t="str">
        <f>IF(promesas[[#This Row],[Fecha de Pago]]="", "", TEXT(promesas[[#This Row],[Fecha de Pago]], "dd/mmm"))</f>
        <v/>
      </c>
      <c r="U1093" s="13" t="str">
        <f>IF(promesas[[#This Row],[Fecha  promesa de pago]]="", "", TEXT(promesas[[#This Row],[Fecha  promesa de pago]], "dd/mmm"))</f>
        <v/>
      </c>
      <c r="V1093" s="14" t="str">
        <f>IF(LEN(TRIM(promesas[[#This Row],[Fecha  promesa de pago]]))&gt;0,1,"")</f>
        <v/>
      </c>
      <c r="W1093" s="14" t="str">
        <f>IF(LEN(TRIM(promesas[[#This Row],[Fecha de Pago]]))&gt;0,1,"")</f>
        <v/>
      </c>
    </row>
    <row r="1094" spans="1:23" ht="15.75" customHeight="1" x14ac:dyDescent="0.25">
      <c r="A1094" s="11" t="str">
        <f>TEXT(promesas[[#This Row],[Marca temporal]],"dd/mmm")</f>
        <v>22/may</v>
      </c>
      <c r="B1094" s="189">
        <v>46164.469106770834</v>
      </c>
      <c r="C1094" s="190" t="s">
        <v>1897</v>
      </c>
      <c r="D1094" s="190">
        <v>68162356</v>
      </c>
      <c r="E1094" s="191">
        <v>366051980000</v>
      </c>
      <c r="F1094" s="190" t="s">
        <v>5462</v>
      </c>
      <c r="G1094" s="190" t="s">
        <v>1886</v>
      </c>
      <c r="H1094" s="192" t="s">
        <v>1883</v>
      </c>
      <c r="I1094" s="193" t="s">
        <v>1895</v>
      </c>
      <c r="J1094" s="198"/>
      <c r="K1094"/>
      <c r="L1094" s="194"/>
      <c r="M1094" s="159" t="s">
        <v>1885</v>
      </c>
      <c r="N1094"/>
      <c r="O1094" s="194"/>
      <c r="P1094" s="159" t="s">
        <v>66</v>
      </c>
      <c r="Q1094" s="192"/>
      <c r="R1094" s="199" t="str">
        <f>IF(promesas[[#This Row],[Fecha de Pago]]="", "", TEXT(promesas[[#This Row],[Fecha de Pago]], "mmm"))</f>
        <v/>
      </c>
      <c r="S1094" s="12" t="str">
        <f>IF(promesas[[#This Row],[Fecha  promesa de pago]]="", "", TEXT(promesas[[#This Row],[Fecha  promesa de pago]], "mmm"))</f>
        <v/>
      </c>
      <c r="T1094" s="13" t="str">
        <f>IF(promesas[[#This Row],[Fecha de Pago]]="", "", TEXT(promesas[[#This Row],[Fecha de Pago]], "dd/mmm"))</f>
        <v/>
      </c>
      <c r="U1094" s="13" t="str">
        <f>IF(promesas[[#This Row],[Fecha  promesa de pago]]="", "", TEXT(promesas[[#This Row],[Fecha  promesa de pago]], "dd/mmm"))</f>
        <v/>
      </c>
      <c r="V1094" s="14" t="str">
        <f>IF(LEN(TRIM(promesas[[#This Row],[Fecha  promesa de pago]]))&gt;0,1,"")</f>
        <v/>
      </c>
      <c r="W1094" s="14" t="str">
        <f>IF(LEN(TRIM(promesas[[#This Row],[Fecha de Pago]]))&gt;0,1,"")</f>
        <v/>
      </c>
    </row>
    <row r="1095" spans="1:23" ht="15.75" customHeight="1" x14ac:dyDescent="0.25">
      <c r="A1095" s="11" t="str">
        <f>TEXT(promesas[[#This Row],[Marca temporal]],"dd/mmm")</f>
        <v>22/may</v>
      </c>
      <c r="B1095" s="189">
        <v>46164.470805300924</v>
      </c>
      <c r="C1095" s="190" t="s">
        <v>1897</v>
      </c>
      <c r="D1095" s="190">
        <v>68285741</v>
      </c>
      <c r="E1095" s="191">
        <v>355381640000</v>
      </c>
      <c r="F1095" s="190" t="s">
        <v>1191</v>
      </c>
      <c r="G1095" s="190" t="s">
        <v>1886</v>
      </c>
      <c r="H1095" s="192" t="s">
        <v>1891</v>
      </c>
      <c r="I1095" s="193" t="s">
        <v>1887</v>
      </c>
      <c r="J1095" s="198"/>
      <c r="K1095"/>
      <c r="L1095" s="194"/>
      <c r="M1095" s="159" t="s">
        <v>1885</v>
      </c>
      <c r="N1095"/>
      <c r="O1095" s="194"/>
      <c r="P1095" s="159" t="s">
        <v>66</v>
      </c>
      <c r="Q1095" s="192"/>
      <c r="R1095" s="199" t="str">
        <f>IF(promesas[[#This Row],[Fecha de Pago]]="", "", TEXT(promesas[[#This Row],[Fecha de Pago]], "mmm"))</f>
        <v/>
      </c>
      <c r="S1095" s="12" t="str">
        <f>IF(promesas[[#This Row],[Fecha  promesa de pago]]="", "", TEXT(promesas[[#This Row],[Fecha  promesa de pago]], "mmm"))</f>
        <v/>
      </c>
      <c r="T1095" s="13" t="str">
        <f>IF(promesas[[#This Row],[Fecha de Pago]]="", "", TEXT(promesas[[#This Row],[Fecha de Pago]], "dd/mmm"))</f>
        <v/>
      </c>
      <c r="U1095" s="13" t="str">
        <f>IF(promesas[[#This Row],[Fecha  promesa de pago]]="", "", TEXT(promesas[[#This Row],[Fecha  promesa de pago]], "dd/mmm"))</f>
        <v/>
      </c>
      <c r="V1095" s="14" t="str">
        <f>IF(LEN(TRIM(promesas[[#This Row],[Fecha  promesa de pago]]))&gt;0,1,"")</f>
        <v/>
      </c>
      <c r="W1095" s="14" t="str">
        <f>IF(LEN(TRIM(promesas[[#This Row],[Fecha de Pago]]))&gt;0,1,"")</f>
        <v/>
      </c>
    </row>
    <row r="1096" spans="1:23" ht="15.75" customHeight="1" x14ac:dyDescent="0.25">
      <c r="A1096" s="11" t="str">
        <f>TEXT(promesas[[#This Row],[Marca temporal]],"dd/mmm")</f>
        <v>22/may</v>
      </c>
      <c r="B1096" s="189">
        <v>46164.474185694446</v>
      </c>
      <c r="C1096" s="190" t="s">
        <v>1897</v>
      </c>
      <c r="D1096" s="190">
        <v>68637645</v>
      </c>
      <c r="E1096" s="191">
        <v>362092600000</v>
      </c>
      <c r="F1096" s="190" t="s">
        <v>5864</v>
      </c>
      <c r="G1096" s="190" t="s">
        <v>1886</v>
      </c>
      <c r="H1096" s="192" t="s">
        <v>1891</v>
      </c>
      <c r="I1096" s="193" t="s">
        <v>1887</v>
      </c>
      <c r="J1096" s="198"/>
      <c r="K1096"/>
      <c r="L1096" s="194"/>
      <c r="M1096" s="159" t="s">
        <v>1885</v>
      </c>
      <c r="N1096"/>
      <c r="O1096" s="194"/>
      <c r="P1096" s="159" t="s">
        <v>66</v>
      </c>
      <c r="Q1096" s="192"/>
      <c r="R1096" s="199" t="str">
        <f>IF(promesas[[#This Row],[Fecha de Pago]]="", "", TEXT(promesas[[#This Row],[Fecha de Pago]], "mmm"))</f>
        <v/>
      </c>
      <c r="S1096" s="12" t="str">
        <f>IF(promesas[[#This Row],[Fecha  promesa de pago]]="", "", TEXT(promesas[[#This Row],[Fecha  promesa de pago]], "mmm"))</f>
        <v/>
      </c>
      <c r="T1096" s="13" t="str">
        <f>IF(promesas[[#This Row],[Fecha de Pago]]="", "", TEXT(promesas[[#This Row],[Fecha de Pago]], "dd/mmm"))</f>
        <v/>
      </c>
      <c r="U1096" s="13" t="str">
        <f>IF(promesas[[#This Row],[Fecha  promesa de pago]]="", "", TEXT(promesas[[#This Row],[Fecha  promesa de pago]], "dd/mmm"))</f>
        <v/>
      </c>
      <c r="V1096" s="14" t="str">
        <f>IF(LEN(TRIM(promesas[[#This Row],[Fecha  promesa de pago]]))&gt;0,1,"")</f>
        <v/>
      </c>
      <c r="W1096" s="14" t="str">
        <f>IF(LEN(TRIM(promesas[[#This Row],[Fecha de Pago]]))&gt;0,1,"")</f>
        <v/>
      </c>
    </row>
    <row r="1097" spans="1:23" ht="15.75" customHeight="1" x14ac:dyDescent="0.25">
      <c r="A1097" s="11" t="str">
        <f>TEXT(promesas[[#This Row],[Marca temporal]],"dd/mmm")</f>
        <v>22/may</v>
      </c>
      <c r="B1097" s="189">
        <v>46164.477658923613</v>
      </c>
      <c r="C1097" s="190" t="s">
        <v>1897</v>
      </c>
      <c r="D1097" s="190">
        <v>68744784</v>
      </c>
      <c r="E1097" s="191">
        <v>364065020000</v>
      </c>
      <c r="F1097" s="190" t="s">
        <v>5522</v>
      </c>
      <c r="G1097" s="190" t="s">
        <v>1886</v>
      </c>
      <c r="H1097" s="192" t="s">
        <v>1883</v>
      </c>
      <c r="I1097" s="193" t="s">
        <v>1887</v>
      </c>
      <c r="J1097" s="198"/>
      <c r="K1097"/>
      <c r="L1097" s="194"/>
      <c r="M1097" s="159" t="s">
        <v>1885</v>
      </c>
      <c r="N1097"/>
      <c r="O1097" s="194"/>
      <c r="P1097" s="159" t="s">
        <v>66</v>
      </c>
      <c r="Q1097" s="192"/>
      <c r="R1097" s="199" t="str">
        <f>IF(promesas[[#This Row],[Fecha de Pago]]="", "", TEXT(promesas[[#This Row],[Fecha de Pago]], "mmm"))</f>
        <v/>
      </c>
      <c r="S1097" s="12" t="str">
        <f>IF(promesas[[#This Row],[Fecha  promesa de pago]]="", "", TEXT(promesas[[#This Row],[Fecha  promesa de pago]], "mmm"))</f>
        <v/>
      </c>
      <c r="T1097" s="13" t="str">
        <f>IF(promesas[[#This Row],[Fecha de Pago]]="", "", TEXT(promesas[[#This Row],[Fecha de Pago]], "dd/mmm"))</f>
        <v/>
      </c>
      <c r="U1097" s="13" t="str">
        <f>IF(promesas[[#This Row],[Fecha  promesa de pago]]="", "", TEXT(promesas[[#This Row],[Fecha  promesa de pago]], "dd/mmm"))</f>
        <v/>
      </c>
      <c r="V1097" s="14" t="str">
        <f>IF(LEN(TRIM(promesas[[#This Row],[Fecha  promesa de pago]]))&gt;0,1,"")</f>
        <v/>
      </c>
      <c r="W1097" s="14" t="str">
        <f>IF(LEN(TRIM(promesas[[#This Row],[Fecha de Pago]]))&gt;0,1,"")</f>
        <v/>
      </c>
    </row>
    <row r="1098" spans="1:23" ht="15.75" customHeight="1" x14ac:dyDescent="0.25">
      <c r="A1098" s="11" t="str">
        <f>TEXT(promesas[[#This Row],[Marca temporal]],"dd/mmm")</f>
        <v>22/may</v>
      </c>
      <c r="B1098" s="189">
        <v>46164.479442835647</v>
      </c>
      <c r="C1098" s="190" t="s">
        <v>1897</v>
      </c>
      <c r="D1098" s="190">
        <v>68933284</v>
      </c>
      <c r="E1098" s="191">
        <v>368018870000</v>
      </c>
      <c r="F1098" s="190" t="s">
        <v>5542</v>
      </c>
      <c r="G1098" s="190" t="s">
        <v>1886</v>
      </c>
      <c r="H1098" s="192" t="s">
        <v>1883</v>
      </c>
      <c r="I1098" s="193" t="s">
        <v>1893</v>
      </c>
      <c r="J1098" s="198"/>
      <c r="K1098"/>
      <c r="L1098" s="194"/>
      <c r="M1098" s="159" t="s">
        <v>1885</v>
      </c>
      <c r="N1098"/>
      <c r="O1098" s="194"/>
      <c r="P1098" t="s">
        <v>261</v>
      </c>
      <c r="Q1098" s="192"/>
      <c r="R1098" s="199" t="str">
        <f>IF(promesas[[#This Row],[Fecha de Pago]]="", "", TEXT(promesas[[#This Row],[Fecha de Pago]], "mmm"))</f>
        <v/>
      </c>
      <c r="S1098" s="12" t="str">
        <f>IF(promesas[[#This Row],[Fecha  promesa de pago]]="", "", TEXT(promesas[[#This Row],[Fecha  promesa de pago]], "mmm"))</f>
        <v/>
      </c>
      <c r="T1098" s="13" t="str">
        <f>IF(promesas[[#This Row],[Fecha de Pago]]="", "", TEXT(promesas[[#This Row],[Fecha de Pago]], "dd/mmm"))</f>
        <v/>
      </c>
      <c r="U1098" s="13" t="str">
        <f>IF(promesas[[#This Row],[Fecha  promesa de pago]]="", "", TEXT(promesas[[#This Row],[Fecha  promesa de pago]], "dd/mmm"))</f>
        <v/>
      </c>
      <c r="V1098" s="14" t="str">
        <f>IF(LEN(TRIM(promesas[[#This Row],[Fecha  promesa de pago]]))&gt;0,1,"")</f>
        <v/>
      </c>
      <c r="W1098" s="14" t="str">
        <f>IF(LEN(TRIM(promesas[[#This Row],[Fecha de Pago]]))&gt;0,1,"")</f>
        <v/>
      </c>
    </row>
    <row r="1099" spans="1:23" ht="15.75" customHeight="1" x14ac:dyDescent="0.25">
      <c r="A1099" s="11" t="str">
        <f>TEXT(promesas[[#This Row],[Marca temporal]],"dd/mmm")</f>
        <v>22/may</v>
      </c>
      <c r="B1099" s="189">
        <v>46164.485355266203</v>
      </c>
      <c r="C1099" s="190" t="s">
        <v>1897</v>
      </c>
      <c r="D1099" s="190">
        <v>69002624</v>
      </c>
      <c r="E1099" s="191">
        <v>365035800000</v>
      </c>
      <c r="F1099" s="190" t="s">
        <v>4082</v>
      </c>
      <c r="G1099" s="190" t="s">
        <v>1886</v>
      </c>
      <c r="H1099" s="192" t="s">
        <v>1883</v>
      </c>
      <c r="I1099" s="193" t="s">
        <v>1884</v>
      </c>
      <c r="J1099" s="198"/>
      <c r="K1099" s="161">
        <v>46167</v>
      </c>
      <c r="L1099" s="169">
        <v>40</v>
      </c>
      <c r="M1099" s="159" t="s">
        <v>1885</v>
      </c>
      <c r="N1099"/>
      <c r="O1099" s="194"/>
      <c r="P1099" s="159" t="s">
        <v>66</v>
      </c>
      <c r="Q1099" s="192"/>
      <c r="R1099" s="199" t="str">
        <f>IF(promesas[[#This Row],[Fecha de Pago]]="", "", TEXT(promesas[[#This Row],[Fecha de Pago]], "mmm"))</f>
        <v/>
      </c>
      <c r="S1099" s="12" t="str">
        <f>IF(promesas[[#This Row],[Fecha  promesa de pago]]="", "", TEXT(promesas[[#This Row],[Fecha  promesa de pago]], "mmm"))</f>
        <v>may</v>
      </c>
      <c r="T1099" s="13" t="str">
        <f>IF(promesas[[#This Row],[Fecha de Pago]]="", "", TEXT(promesas[[#This Row],[Fecha de Pago]], "dd/mmm"))</f>
        <v/>
      </c>
      <c r="U1099" s="13" t="str">
        <f>IF(promesas[[#This Row],[Fecha  promesa de pago]]="", "", TEXT(promesas[[#This Row],[Fecha  promesa de pago]], "dd/mmm"))</f>
        <v>25/may</v>
      </c>
      <c r="V1099" s="14">
        <f>IF(LEN(TRIM(promesas[[#This Row],[Fecha  promesa de pago]]))&gt;0,1,"")</f>
        <v>1</v>
      </c>
      <c r="W1099" s="14" t="str">
        <f>IF(LEN(TRIM(promesas[[#This Row],[Fecha de Pago]]))&gt;0,1,"")</f>
        <v/>
      </c>
    </row>
    <row r="1100" spans="1:23" ht="15.75" customHeight="1" x14ac:dyDescent="0.25">
      <c r="A1100" s="11" t="str">
        <f>TEXT(promesas[[#This Row],[Marca temporal]],"dd/mmm")</f>
        <v>22/may</v>
      </c>
      <c r="B1100" s="189">
        <v>46164.488251087962</v>
      </c>
      <c r="C1100" s="190" t="s">
        <v>1897</v>
      </c>
      <c r="D1100" s="190">
        <v>69248688</v>
      </c>
      <c r="E1100" s="191">
        <v>363057610000</v>
      </c>
      <c r="F1100" s="190" t="s">
        <v>5586</v>
      </c>
      <c r="G1100" s="190" t="s">
        <v>1886</v>
      </c>
      <c r="H1100" s="192" t="s">
        <v>1883</v>
      </c>
      <c r="I1100" s="193" t="s">
        <v>1887</v>
      </c>
      <c r="J1100" s="198"/>
      <c r="K1100"/>
      <c r="L1100" s="194"/>
      <c r="M1100" s="159" t="s">
        <v>1885</v>
      </c>
      <c r="N1100"/>
      <c r="O1100" s="194"/>
      <c r="P1100" s="159" t="s">
        <v>66</v>
      </c>
      <c r="Q1100" s="192"/>
      <c r="R1100" s="199" t="str">
        <f>IF(promesas[[#This Row],[Fecha de Pago]]="", "", TEXT(promesas[[#This Row],[Fecha de Pago]], "mmm"))</f>
        <v/>
      </c>
      <c r="S1100" s="12" t="str">
        <f>IF(promesas[[#This Row],[Fecha  promesa de pago]]="", "", TEXT(promesas[[#This Row],[Fecha  promesa de pago]], "mmm"))</f>
        <v/>
      </c>
      <c r="T1100" s="13" t="str">
        <f>IF(promesas[[#This Row],[Fecha de Pago]]="", "", TEXT(promesas[[#This Row],[Fecha de Pago]], "dd/mmm"))</f>
        <v/>
      </c>
      <c r="U1100" s="13" t="str">
        <f>IF(promesas[[#This Row],[Fecha  promesa de pago]]="", "", TEXT(promesas[[#This Row],[Fecha  promesa de pago]], "dd/mmm"))</f>
        <v/>
      </c>
      <c r="V1100" s="14" t="str">
        <f>IF(LEN(TRIM(promesas[[#This Row],[Fecha  promesa de pago]]))&gt;0,1,"")</f>
        <v/>
      </c>
      <c r="W1100" s="14" t="str">
        <f>IF(LEN(TRIM(promesas[[#This Row],[Fecha de Pago]]))&gt;0,1,"")</f>
        <v/>
      </c>
    </row>
    <row r="1101" spans="1:23" ht="15.75" customHeight="1" x14ac:dyDescent="0.25">
      <c r="A1101" s="156"/>
      <c r="B1101" s="167"/>
      <c r="C1101" s="157"/>
      <c r="D1101" s="157"/>
      <c r="E1101" s="158"/>
      <c r="F1101" s="157"/>
      <c r="G1101" s="157"/>
      <c r="H1101" s="159"/>
      <c r="I1101" s="160"/>
      <c r="J1101" s="161"/>
      <c r="K1101" s="183">
        <f>SUBTOTAL(109,promesas[Fecha  promesa de pago])</f>
        <v>3923534</v>
      </c>
      <c r="L1101" s="169"/>
      <c r="M1101" s="162"/>
      <c r="N1101" s="161">
        <f>SUBTOTAL(109,promesas[Fecha de Pago])</f>
        <v>2122937</v>
      </c>
      <c r="O1101" s="185"/>
      <c r="P1101" s="196"/>
      <c r="Q1101" s="159"/>
      <c r="R1101" s="163">
        <f>+COUNTA(promesas[Mes Pago])</f>
        <v>1099</v>
      </c>
      <c r="S1101" s="164"/>
      <c r="T1101" s="165"/>
      <c r="U1101" s="165"/>
      <c r="V1101">
        <f>SUBTOTAL(109,promesas[Intentos de Promesas])</f>
        <v>85</v>
      </c>
      <c r="W1101">
        <f>SUBTOTAL(109,promesas[Intentos de pago])</f>
        <v>46</v>
      </c>
    </row>
  </sheetData>
  <phoneticPr fontId="28" type="noConversion"/>
  <dataValidations count="1">
    <dataValidation type="custom" allowBlank="1" showDropDown="1" sqref="B2:B1100" xr:uid="{581F12C0-580F-47BF-952B-794399AD7FE3}">
      <formula1>OR(NOT(ISERROR(DATEVALUE(B2))), AND(ISNUMBER(B2), LEFT(CELL("format", B2))="D"))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BC1C-E0B4-4781-AD63-1824F94F7A8A}">
  <dimension ref="A1:AT4944"/>
  <sheetViews>
    <sheetView zoomScale="85" zoomScaleNormal="85" workbookViewId="0">
      <selection activeCell="D19" sqref="D19"/>
    </sheetView>
  </sheetViews>
  <sheetFormatPr baseColWidth="10" defaultRowHeight="15" x14ac:dyDescent="0.25"/>
  <cols>
    <col min="1" max="1" width="24.7109375" customWidth="1"/>
    <col min="2" max="4" width="11.5703125" style="18"/>
    <col min="5" max="5" width="20.28515625" style="18" bestFit="1" customWidth="1"/>
    <col min="6" max="6" width="10.85546875" style="18" customWidth="1"/>
    <col min="7" max="7" width="11.5703125" style="18"/>
    <col min="8" max="8" width="11.5703125" style="3"/>
    <col min="9" max="9" width="22.140625" customWidth="1"/>
    <col min="13" max="13" width="13.7109375" customWidth="1"/>
    <col min="14" max="14" width="18.5703125" customWidth="1"/>
    <col min="17" max="17" width="16.7109375" customWidth="1"/>
    <col min="18" max="18" width="13.42578125" customWidth="1"/>
    <col min="19" max="19" width="16" customWidth="1"/>
    <col min="21" max="21" width="11.85546875" customWidth="1"/>
    <col min="22" max="22" width="14.28515625" customWidth="1"/>
    <col min="30" max="30" width="13.140625" customWidth="1"/>
    <col min="31" max="31" width="14.5703125" customWidth="1"/>
    <col min="33" max="33" width="14.42578125" customWidth="1"/>
    <col min="36" max="36" width="16.140625" customWidth="1"/>
    <col min="37" max="37" width="11.7109375" customWidth="1"/>
    <col min="38" max="38" width="14.42578125" customWidth="1"/>
    <col min="39" max="39" width="12.42578125" customWidth="1"/>
    <col min="44" max="44" width="21.140625" customWidth="1"/>
    <col min="45" max="45" width="15.5703125" customWidth="1"/>
    <col min="46" max="46" width="17.7109375" bestFit="1" customWidth="1"/>
  </cols>
  <sheetData>
    <row r="1" spans="1:46" x14ac:dyDescent="0.25">
      <c r="A1" s="17" t="s">
        <v>1879</v>
      </c>
      <c r="B1" s="18" t="s">
        <v>1924</v>
      </c>
      <c r="C1" s="18" t="s">
        <v>7</v>
      </c>
      <c r="D1" s="18" t="s">
        <v>1925</v>
      </c>
      <c r="E1" s="18" t="s">
        <v>1926</v>
      </c>
      <c r="F1" s="18" t="s">
        <v>1927</v>
      </c>
      <c r="G1" s="18" t="s">
        <v>1928</v>
      </c>
      <c r="H1" s="3" t="s">
        <v>1929</v>
      </c>
      <c r="I1" t="s">
        <v>1930</v>
      </c>
      <c r="J1" t="s">
        <v>1931</v>
      </c>
      <c r="K1" t="s">
        <v>1932</v>
      </c>
      <c r="L1" t="s">
        <v>1933</v>
      </c>
      <c r="M1" t="s">
        <v>1934</v>
      </c>
      <c r="N1" t="s">
        <v>1935</v>
      </c>
      <c r="O1" t="s">
        <v>1936</v>
      </c>
      <c r="P1" t="s">
        <v>1937</v>
      </c>
      <c r="Q1" t="s">
        <v>1938</v>
      </c>
      <c r="R1" t="s">
        <v>1939</v>
      </c>
      <c r="S1" t="s">
        <v>1940</v>
      </c>
      <c r="T1" t="s">
        <v>1941</v>
      </c>
      <c r="U1" t="s">
        <v>1942</v>
      </c>
      <c r="V1" t="s">
        <v>1943</v>
      </c>
      <c r="W1" t="s">
        <v>1944</v>
      </c>
      <c r="X1" t="s">
        <v>1945</v>
      </c>
      <c r="Y1" t="s">
        <v>1946</v>
      </c>
      <c r="Z1" t="s">
        <v>1947</v>
      </c>
      <c r="AA1" t="s">
        <v>1948</v>
      </c>
      <c r="AB1" t="s">
        <v>1949</v>
      </c>
      <c r="AC1" t="s">
        <v>1950</v>
      </c>
      <c r="AD1" t="s">
        <v>1951</v>
      </c>
      <c r="AE1" t="s">
        <v>1952</v>
      </c>
      <c r="AF1" t="s">
        <v>1953</v>
      </c>
      <c r="AG1" t="s">
        <v>1954</v>
      </c>
      <c r="AH1" t="s">
        <v>1955</v>
      </c>
      <c r="AI1" t="s">
        <v>50</v>
      </c>
      <c r="AJ1" t="s">
        <v>1956</v>
      </c>
      <c r="AK1" t="s">
        <v>1957</v>
      </c>
      <c r="AL1" t="s">
        <v>1958</v>
      </c>
      <c r="AM1" t="s">
        <v>1959</v>
      </c>
      <c r="AN1" t="s">
        <v>1960</v>
      </c>
      <c r="AO1" t="s">
        <v>1961</v>
      </c>
      <c r="AP1" t="s">
        <v>1962</v>
      </c>
      <c r="AQ1" t="s">
        <v>1963</v>
      </c>
      <c r="AR1" t="s">
        <v>1964</v>
      </c>
      <c r="AS1" t="s">
        <v>1965</v>
      </c>
      <c r="AT1" t="s">
        <v>1966</v>
      </c>
    </row>
    <row r="2" spans="1:46" x14ac:dyDescent="0.25">
      <c r="A2" t="str">
        <f>_xlfn.XLOOKUP(I2,UTILIZADAS[Contacto1],UTILIZADAS[Source.Name],,0)</f>
        <v>Cobros Mayo</v>
      </c>
      <c r="B2" s="18">
        <f>VLOOKUP(J2,Ref!A:C,3,0)</f>
        <v>0</v>
      </c>
      <c r="C2" s="18">
        <f>VLOOKUP(J2,Ref!A:D,4,0)</f>
        <v>0</v>
      </c>
      <c r="D2" s="18" t="str">
        <f t="shared" ref="D2:D65" si="0">TEXT(H2,"dd/mmm")</f>
        <v>09/may</v>
      </c>
      <c r="E2" s="18">
        <f t="shared" ref="E2:E65" si="1">+COUNTIF(I:I,I2)</f>
        <v>6</v>
      </c>
      <c r="F2" s="18">
        <v>1</v>
      </c>
      <c r="G2" s="18">
        <f>IF(I2=I3,0,1)</f>
        <v>0</v>
      </c>
      <c r="H2" s="3">
        <v>46151.465381944443</v>
      </c>
      <c r="I2">
        <v>2246572</v>
      </c>
      <c r="J2" t="s">
        <v>1967</v>
      </c>
      <c r="K2" t="s">
        <v>1968</v>
      </c>
      <c r="L2" t="s">
        <v>1969</v>
      </c>
      <c r="M2" t="s">
        <v>1970</v>
      </c>
      <c r="O2">
        <v>369079250000</v>
      </c>
      <c r="P2">
        <v>16018</v>
      </c>
      <c r="Q2">
        <v>-5</v>
      </c>
      <c r="R2">
        <v>1</v>
      </c>
      <c r="S2">
        <v>2246572</v>
      </c>
      <c r="U2" t="s">
        <v>4611</v>
      </c>
      <c r="W2" t="s">
        <v>4612</v>
      </c>
      <c r="X2">
        <v>369079250000</v>
      </c>
      <c r="Y2" t="s">
        <v>85</v>
      </c>
      <c r="Z2" t="s">
        <v>66</v>
      </c>
      <c r="AG2" t="s">
        <v>1972</v>
      </c>
      <c r="AL2">
        <v>0</v>
      </c>
      <c r="AN2" t="s">
        <v>1974</v>
      </c>
      <c r="AO2">
        <v>0</v>
      </c>
      <c r="AQ2">
        <v>2257626</v>
      </c>
      <c r="AR2" t="s">
        <v>4605</v>
      </c>
      <c r="AS2" t="s">
        <v>5883</v>
      </c>
      <c r="AT2" t="s">
        <v>1975</v>
      </c>
    </row>
    <row r="3" spans="1:46" x14ac:dyDescent="0.25">
      <c r="A3" t="str">
        <f>_xlfn.XLOOKUP(I3,UTILIZADAS[Contacto1],UTILIZADAS[Source.Name],,0)</f>
        <v>Cobros Mayo</v>
      </c>
      <c r="B3" s="18">
        <f>VLOOKUP(J3,Ref!A:C,3,0)</f>
        <v>0</v>
      </c>
      <c r="C3" s="18">
        <f>VLOOKUP(J3,Ref!A:D,4,0)</f>
        <v>0</v>
      </c>
      <c r="D3" s="18" t="str">
        <f t="shared" si="0"/>
        <v>13/may</v>
      </c>
      <c r="E3" s="18">
        <f t="shared" si="1"/>
        <v>6</v>
      </c>
      <c r="F3" s="18">
        <v>1</v>
      </c>
      <c r="G3" s="18">
        <f t="shared" ref="G3:G66" si="2">IF(I3=I4,0,1)</f>
        <v>0</v>
      </c>
      <c r="H3" s="3">
        <v>46155.601805555554</v>
      </c>
      <c r="I3">
        <v>2246572</v>
      </c>
      <c r="J3" t="s">
        <v>1967</v>
      </c>
      <c r="K3" t="s">
        <v>1968</v>
      </c>
      <c r="L3" t="s">
        <v>1969</v>
      </c>
      <c r="M3" t="s">
        <v>1970</v>
      </c>
      <c r="O3">
        <v>369079250000</v>
      </c>
      <c r="P3">
        <v>16018</v>
      </c>
      <c r="Q3">
        <v>-5</v>
      </c>
      <c r="R3">
        <v>1</v>
      </c>
      <c r="S3">
        <v>2246572</v>
      </c>
      <c r="U3" t="s">
        <v>4611</v>
      </c>
      <c r="W3" t="s">
        <v>4612</v>
      </c>
      <c r="X3">
        <v>369079250000</v>
      </c>
      <c r="Y3" t="s">
        <v>85</v>
      </c>
      <c r="Z3" t="s">
        <v>66</v>
      </c>
      <c r="AG3" t="s">
        <v>1972</v>
      </c>
      <c r="AL3">
        <v>0</v>
      </c>
      <c r="AN3" t="s">
        <v>1974</v>
      </c>
      <c r="AO3">
        <v>0</v>
      </c>
      <c r="AQ3">
        <v>2257626</v>
      </c>
      <c r="AR3" t="s">
        <v>4605</v>
      </c>
      <c r="AS3" t="s">
        <v>5883</v>
      </c>
      <c r="AT3" t="s">
        <v>1975</v>
      </c>
    </row>
    <row r="4" spans="1:46" x14ac:dyDescent="0.25">
      <c r="A4" t="str">
        <f>_xlfn.XLOOKUP(I4,UTILIZADAS[Contacto1],UTILIZADAS[Source.Name],,0)</f>
        <v>Cobros Mayo</v>
      </c>
      <c r="B4" s="18">
        <f>VLOOKUP(J4,Ref!A:C,3,0)</f>
        <v>0</v>
      </c>
      <c r="C4" s="18">
        <f>VLOOKUP(J4,Ref!A:D,4,0)</f>
        <v>0</v>
      </c>
      <c r="D4" s="18" t="str">
        <f t="shared" si="0"/>
        <v>16/may</v>
      </c>
      <c r="E4" s="18">
        <f t="shared" si="1"/>
        <v>6</v>
      </c>
      <c r="F4" s="18">
        <v>1</v>
      </c>
      <c r="G4" s="18">
        <f t="shared" si="2"/>
        <v>0</v>
      </c>
      <c r="H4" s="3">
        <v>46158.42491898148</v>
      </c>
      <c r="I4">
        <v>2246572</v>
      </c>
      <c r="J4" t="s">
        <v>1967</v>
      </c>
      <c r="K4" t="s">
        <v>1968</v>
      </c>
      <c r="L4" t="s">
        <v>1969</v>
      </c>
      <c r="M4" t="s">
        <v>1970</v>
      </c>
      <c r="O4">
        <v>369079250000</v>
      </c>
      <c r="P4">
        <v>16018</v>
      </c>
      <c r="Q4">
        <v>-5</v>
      </c>
      <c r="R4">
        <v>1</v>
      </c>
      <c r="S4">
        <v>2246572</v>
      </c>
      <c r="U4" t="s">
        <v>4611</v>
      </c>
      <c r="W4" t="s">
        <v>4612</v>
      </c>
      <c r="X4">
        <v>369079250000</v>
      </c>
      <c r="Y4" t="s">
        <v>85</v>
      </c>
      <c r="Z4" t="s">
        <v>66</v>
      </c>
      <c r="AG4" t="s">
        <v>1972</v>
      </c>
      <c r="AL4">
        <v>0</v>
      </c>
      <c r="AN4" t="s">
        <v>1974</v>
      </c>
      <c r="AO4">
        <v>0</v>
      </c>
      <c r="AQ4">
        <v>2257626</v>
      </c>
      <c r="AR4" t="s">
        <v>4605</v>
      </c>
      <c r="AS4" t="s">
        <v>5883</v>
      </c>
      <c r="AT4" t="s">
        <v>1975</v>
      </c>
    </row>
    <row r="5" spans="1:46" x14ac:dyDescent="0.25">
      <c r="A5" t="str">
        <f>_xlfn.XLOOKUP(I5,UTILIZADAS[Contacto1],UTILIZADAS[Source.Name],,0)</f>
        <v>Cobros Mayo</v>
      </c>
      <c r="B5" s="18">
        <f>VLOOKUP(J5,Ref!A:C,3,0)</f>
        <v>0</v>
      </c>
      <c r="C5" s="18">
        <f>VLOOKUP(J5,Ref!A:D,4,0)</f>
        <v>0</v>
      </c>
      <c r="D5" s="18" t="str">
        <f t="shared" si="0"/>
        <v>19/may</v>
      </c>
      <c r="E5" s="18">
        <f t="shared" si="1"/>
        <v>6</v>
      </c>
      <c r="F5" s="18">
        <v>1</v>
      </c>
      <c r="G5" s="18">
        <f t="shared" si="2"/>
        <v>0</v>
      </c>
      <c r="H5" s="3">
        <v>46161.653020833335</v>
      </c>
      <c r="I5">
        <v>2246572</v>
      </c>
      <c r="J5" t="s">
        <v>1967</v>
      </c>
      <c r="K5" t="s">
        <v>1968</v>
      </c>
      <c r="L5" t="s">
        <v>1969</v>
      </c>
      <c r="M5" t="s">
        <v>1970</v>
      </c>
      <c r="O5">
        <v>369079250000</v>
      </c>
      <c r="P5">
        <v>16018</v>
      </c>
      <c r="Q5">
        <v>-5</v>
      </c>
      <c r="R5">
        <v>1</v>
      </c>
      <c r="S5">
        <v>2246572</v>
      </c>
      <c r="U5" t="s">
        <v>4611</v>
      </c>
      <c r="W5" t="s">
        <v>4612</v>
      </c>
      <c r="X5">
        <v>369079250000</v>
      </c>
      <c r="Y5" t="s">
        <v>85</v>
      </c>
      <c r="Z5" t="s">
        <v>66</v>
      </c>
      <c r="AG5" t="s">
        <v>1972</v>
      </c>
      <c r="AL5">
        <v>0</v>
      </c>
      <c r="AN5" t="s">
        <v>1974</v>
      </c>
      <c r="AO5">
        <v>0</v>
      </c>
      <c r="AQ5">
        <v>2257626</v>
      </c>
      <c r="AR5" t="s">
        <v>4605</v>
      </c>
      <c r="AS5" t="s">
        <v>5883</v>
      </c>
      <c r="AT5" t="s">
        <v>1975</v>
      </c>
    </row>
    <row r="6" spans="1:46" x14ac:dyDescent="0.25">
      <c r="A6" t="str">
        <f>_xlfn.XLOOKUP(I6,UTILIZADAS[Contacto1],UTILIZADAS[Source.Name],,0)</f>
        <v>Cobros Mayo</v>
      </c>
      <c r="B6" s="18">
        <f>VLOOKUP(J6,Ref!A:C,3,0)</f>
        <v>0</v>
      </c>
      <c r="C6" s="18">
        <f>VLOOKUP(J6,Ref!A:D,4,0)</f>
        <v>0</v>
      </c>
      <c r="D6" s="18" t="str">
        <f t="shared" si="0"/>
        <v>21/may</v>
      </c>
      <c r="E6" s="18">
        <f t="shared" si="1"/>
        <v>6</v>
      </c>
      <c r="F6" s="18">
        <v>1</v>
      </c>
      <c r="G6" s="18">
        <f t="shared" si="2"/>
        <v>0</v>
      </c>
      <c r="H6" s="3">
        <v>46163.439791666664</v>
      </c>
      <c r="I6">
        <v>2246572</v>
      </c>
      <c r="J6" t="s">
        <v>1967</v>
      </c>
      <c r="K6" t="s">
        <v>1968</v>
      </c>
      <c r="L6" t="s">
        <v>1969</v>
      </c>
      <c r="M6" t="s">
        <v>1970</v>
      </c>
      <c r="O6">
        <v>369079250000</v>
      </c>
      <c r="P6">
        <v>16018</v>
      </c>
      <c r="Q6">
        <v>-5</v>
      </c>
      <c r="R6">
        <v>1</v>
      </c>
      <c r="S6">
        <v>2246572</v>
      </c>
      <c r="U6" t="s">
        <v>4611</v>
      </c>
      <c r="W6" t="s">
        <v>4612</v>
      </c>
      <c r="X6">
        <v>369079250000</v>
      </c>
      <c r="Y6" t="s">
        <v>85</v>
      </c>
      <c r="Z6" t="s">
        <v>66</v>
      </c>
      <c r="AG6" t="s">
        <v>1972</v>
      </c>
      <c r="AL6">
        <v>0</v>
      </c>
      <c r="AN6" t="s">
        <v>1974</v>
      </c>
      <c r="AO6">
        <v>0</v>
      </c>
      <c r="AQ6">
        <v>2257626</v>
      </c>
      <c r="AR6" t="s">
        <v>4605</v>
      </c>
      <c r="AS6" t="s">
        <v>5883</v>
      </c>
      <c r="AT6" t="s">
        <v>1975</v>
      </c>
    </row>
    <row r="7" spans="1:46" x14ac:dyDescent="0.25">
      <c r="A7" t="str">
        <f>_xlfn.XLOOKUP(I7,UTILIZADAS[Contacto1],UTILIZADAS[Source.Name],,0)</f>
        <v>Cobros Mayo</v>
      </c>
      <c r="B7" s="18">
        <f>VLOOKUP(J7,Ref!A:C,3,0)</f>
        <v>0</v>
      </c>
      <c r="C7" s="18">
        <f>VLOOKUP(J7,Ref!A:D,4,0)</f>
        <v>0</v>
      </c>
      <c r="D7" s="18" t="str">
        <f t="shared" si="0"/>
        <v>21/may</v>
      </c>
      <c r="E7" s="18">
        <f t="shared" si="1"/>
        <v>6</v>
      </c>
      <c r="F7" s="18">
        <v>1</v>
      </c>
      <c r="G7" s="18">
        <f t="shared" si="2"/>
        <v>1</v>
      </c>
      <c r="H7" s="3">
        <v>46163.703194444446</v>
      </c>
      <c r="I7">
        <v>2246572</v>
      </c>
      <c r="J7" t="s">
        <v>1967</v>
      </c>
      <c r="K7" t="s">
        <v>1968</v>
      </c>
      <c r="L7" t="s">
        <v>1969</v>
      </c>
      <c r="M7" t="s">
        <v>1970</v>
      </c>
      <c r="O7">
        <v>369079250000</v>
      </c>
      <c r="P7">
        <v>16018</v>
      </c>
      <c r="Q7">
        <v>-5</v>
      </c>
      <c r="R7">
        <v>1</v>
      </c>
      <c r="S7">
        <v>2246572</v>
      </c>
      <c r="U7" t="s">
        <v>4611</v>
      </c>
      <c r="W7" t="s">
        <v>4612</v>
      </c>
      <c r="X7">
        <v>369079250000</v>
      </c>
      <c r="Y7" t="s">
        <v>85</v>
      </c>
      <c r="Z7" t="s">
        <v>66</v>
      </c>
      <c r="AG7" t="s">
        <v>1972</v>
      </c>
      <c r="AL7">
        <v>0</v>
      </c>
      <c r="AN7" t="s">
        <v>1974</v>
      </c>
      <c r="AO7">
        <v>0</v>
      </c>
      <c r="AQ7">
        <v>2257626</v>
      </c>
      <c r="AR7" t="s">
        <v>4605</v>
      </c>
      <c r="AS7" t="s">
        <v>5883</v>
      </c>
      <c r="AT7" t="s">
        <v>1975</v>
      </c>
    </row>
    <row r="8" spans="1:46" x14ac:dyDescent="0.25">
      <c r="A8" t="str">
        <f>_xlfn.XLOOKUP(I8,UTILIZADAS[Contacto1],UTILIZADAS[Source.Name],,0)</f>
        <v>Cobros Mayo</v>
      </c>
      <c r="B8" s="18">
        <f>VLOOKUP(J8,Ref!A:C,3,0)</f>
        <v>0</v>
      </c>
      <c r="C8" s="18">
        <f>VLOOKUP(J8,Ref!A:D,4,0)</f>
        <v>0</v>
      </c>
      <c r="D8" s="18" t="str">
        <f t="shared" si="0"/>
        <v>09/may</v>
      </c>
      <c r="E8" s="18">
        <f t="shared" si="1"/>
        <v>6</v>
      </c>
      <c r="F8" s="18">
        <v>1</v>
      </c>
      <c r="G8" s="18">
        <f t="shared" si="2"/>
        <v>0</v>
      </c>
      <c r="H8" s="3">
        <v>46151.465104166666</v>
      </c>
      <c r="I8">
        <v>2345678</v>
      </c>
      <c r="J8" t="s">
        <v>1967</v>
      </c>
      <c r="K8" t="s">
        <v>1968</v>
      </c>
      <c r="L8" t="s">
        <v>1969</v>
      </c>
      <c r="M8" t="s">
        <v>1970</v>
      </c>
      <c r="O8">
        <v>367037840000</v>
      </c>
      <c r="P8">
        <v>16018</v>
      </c>
      <c r="Q8">
        <v>-4</v>
      </c>
      <c r="R8">
        <v>1</v>
      </c>
      <c r="S8">
        <v>2345678</v>
      </c>
      <c r="U8" t="s">
        <v>4604</v>
      </c>
      <c r="W8" t="s">
        <v>4606</v>
      </c>
      <c r="X8">
        <v>367037840000</v>
      </c>
      <c r="Y8" t="s">
        <v>65</v>
      </c>
      <c r="Z8" t="s">
        <v>66</v>
      </c>
      <c r="AG8" t="s">
        <v>1972</v>
      </c>
      <c r="AL8">
        <v>0</v>
      </c>
      <c r="AN8" t="s">
        <v>1974</v>
      </c>
      <c r="AO8">
        <v>0</v>
      </c>
      <c r="AQ8">
        <v>2257623</v>
      </c>
      <c r="AR8" t="s">
        <v>4605</v>
      </c>
      <c r="AS8" t="s">
        <v>5883</v>
      </c>
      <c r="AT8" t="s">
        <v>1975</v>
      </c>
    </row>
    <row r="9" spans="1:46" x14ac:dyDescent="0.25">
      <c r="A9" t="str">
        <f>_xlfn.XLOOKUP(I9,UTILIZADAS[Contacto1],UTILIZADAS[Source.Name],,0)</f>
        <v>Cobros Mayo</v>
      </c>
      <c r="B9" s="18">
        <f>VLOOKUP(J9,Ref!A:C,3,0)</f>
        <v>0</v>
      </c>
      <c r="C9" s="18">
        <f>VLOOKUP(J9,Ref!A:D,4,0)</f>
        <v>0</v>
      </c>
      <c r="D9" s="18" t="str">
        <f t="shared" si="0"/>
        <v>13/may</v>
      </c>
      <c r="E9" s="18">
        <f t="shared" si="1"/>
        <v>6</v>
      </c>
      <c r="F9" s="18">
        <v>1</v>
      </c>
      <c r="G9" s="18">
        <f t="shared" si="2"/>
        <v>0</v>
      </c>
      <c r="H9" s="3">
        <v>46155.601712962962</v>
      </c>
      <c r="I9">
        <v>2345678</v>
      </c>
      <c r="J9" t="s">
        <v>1967</v>
      </c>
      <c r="K9" t="s">
        <v>1968</v>
      </c>
      <c r="L9" t="s">
        <v>1969</v>
      </c>
      <c r="M9" t="s">
        <v>1970</v>
      </c>
      <c r="O9">
        <v>367037840000</v>
      </c>
      <c r="P9">
        <v>16018</v>
      </c>
      <c r="Q9">
        <v>-4</v>
      </c>
      <c r="R9">
        <v>1</v>
      </c>
      <c r="S9">
        <v>2345678</v>
      </c>
      <c r="U9" t="s">
        <v>4604</v>
      </c>
      <c r="W9" t="s">
        <v>4606</v>
      </c>
      <c r="X9">
        <v>367037840000</v>
      </c>
      <c r="Y9" t="s">
        <v>65</v>
      </c>
      <c r="Z9" t="s">
        <v>66</v>
      </c>
      <c r="AG9" t="s">
        <v>1972</v>
      </c>
      <c r="AL9">
        <v>0</v>
      </c>
      <c r="AN9" t="s">
        <v>1974</v>
      </c>
      <c r="AO9">
        <v>0</v>
      </c>
      <c r="AQ9">
        <v>2257623</v>
      </c>
      <c r="AR9" t="s">
        <v>4605</v>
      </c>
      <c r="AS9" t="s">
        <v>5883</v>
      </c>
      <c r="AT9" t="s">
        <v>1975</v>
      </c>
    </row>
    <row r="10" spans="1:46" x14ac:dyDescent="0.25">
      <c r="A10" t="str">
        <f>_xlfn.XLOOKUP(I10,UTILIZADAS[Contacto1],UTILIZADAS[Source.Name],,0)</f>
        <v>Cobros Mayo</v>
      </c>
      <c r="B10" s="18">
        <f>VLOOKUP(J10,Ref!A:C,3,0)</f>
        <v>0</v>
      </c>
      <c r="C10" s="18">
        <f>VLOOKUP(J10,Ref!A:D,4,0)</f>
        <v>0</v>
      </c>
      <c r="D10" s="18" t="str">
        <f t="shared" si="0"/>
        <v>16/may</v>
      </c>
      <c r="E10" s="18">
        <f t="shared" si="1"/>
        <v>6</v>
      </c>
      <c r="F10" s="18">
        <v>1</v>
      </c>
      <c r="G10" s="18">
        <f t="shared" si="2"/>
        <v>0</v>
      </c>
      <c r="H10" s="3">
        <v>46158.424641203703</v>
      </c>
      <c r="I10">
        <v>2345678</v>
      </c>
      <c r="J10" t="s">
        <v>1967</v>
      </c>
      <c r="K10" t="s">
        <v>1968</v>
      </c>
      <c r="L10" t="s">
        <v>1969</v>
      </c>
      <c r="M10" t="s">
        <v>1970</v>
      </c>
      <c r="O10">
        <v>367037840000</v>
      </c>
      <c r="P10">
        <v>16018</v>
      </c>
      <c r="Q10">
        <v>-4</v>
      </c>
      <c r="R10">
        <v>1</v>
      </c>
      <c r="S10">
        <v>2345678</v>
      </c>
      <c r="U10" t="s">
        <v>4604</v>
      </c>
      <c r="W10" t="s">
        <v>4606</v>
      </c>
      <c r="X10">
        <v>367037840000</v>
      </c>
      <c r="Y10" t="s">
        <v>65</v>
      </c>
      <c r="Z10" t="s">
        <v>66</v>
      </c>
      <c r="AG10" t="s">
        <v>1972</v>
      </c>
      <c r="AL10">
        <v>0</v>
      </c>
      <c r="AN10" t="s">
        <v>1974</v>
      </c>
      <c r="AO10">
        <v>0</v>
      </c>
      <c r="AQ10">
        <v>2257623</v>
      </c>
      <c r="AR10" t="s">
        <v>4605</v>
      </c>
      <c r="AS10" t="s">
        <v>5883</v>
      </c>
      <c r="AT10" t="s">
        <v>1975</v>
      </c>
    </row>
    <row r="11" spans="1:46" x14ac:dyDescent="0.25">
      <c r="A11" t="str">
        <f>_xlfn.XLOOKUP(I11,UTILIZADAS[Contacto1],UTILIZADAS[Source.Name],,0)</f>
        <v>Cobros Mayo</v>
      </c>
      <c r="B11" s="18">
        <f>VLOOKUP(J11,Ref!A:C,3,0)</f>
        <v>0</v>
      </c>
      <c r="C11" s="18">
        <f>VLOOKUP(J11,Ref!A:D,4,0)</f>
        <v>0</v>
      </c>
      <c r="D11" s="18" t="str">
        <f t="shared" si="0"/>
        <v>19/may</v>
      </c>
      <c r="E11" s="18">
        <f t="shared" si="1"/>
        <v>6</v>
      </c>
      <c r="F11" s="18">
        <v>1</v>
      </c>
      <c r="G11" s="18">
        <f t="shared" si="2"/>
        <v>0</v>
      </c>
      <c r="H11" s="3">
        <v>46161.652754629627</v>
      </c>
      <c r="I11">
        <v>2345678</v>
      </c>
      <c r="J11" t="s">
        <v>1967</v>
      </c>
      <c r="K11" t="s">
        <v>1968</v>
      </c>
      <c r="L11" t="s">
        <v>1969</v>
      </c>
      <c r="M11" t="s">
        <v>1970</v>
      </c>
      <c r="O11">
        <v>367037840000</v>
      </c>
      <c r="P11">
        <v>16018</v>
      </c>
      <c r="Q11">
        <v>-4</v>
      </c>
      <c r="R11">
        <v>1</v>
      </c>
      <c r="S11">
        <v>2345678</v>
      </c>
      <c r="U11" t="s">
        <v>4604</v>
      </c>
      <c r="W11" t="s">
        <v>4606</v>
      </c>
      <c r="X11">
        <v>367037840000</v>
      </c>
      <c r="Y11" t="s">
        <v>65</v>
      </c>
      <c r="Z11" t="s">
        <v>66</v>
      </c>
      <c r="AG11" t="s">
        <v>1972</v>
      </c>
      <c r="AL11">
        <v>0</v>
      </c>
      <c r="AN11" t="s">
        <v>1974</v>
      </c>
      <c r="AO11">
        <v>0</v>
      </c>
      <c r="AQ11">
        <v>2257623</v>
      </c>
      <c r="AR11" t="s">
        <v>4605</v>
      </c>
      <c r="AS11" t="s">
        <v>5883</v>
      </c>
      <c r="AT11" t="s">
        <v>1975</v>
      </c>
    </row>
    <row r="12" spans="1:46" x14ac:dyDescent="0.25">
      <c r="A12" t="str">
        <f>_xlfn.XLOOKUP(I12,UTILIZADAS[Contacto1],UTILIZADAS[Source.Name],,0)</f>
        <v>Cobros Mayo</v>
      </c>
      <c r="B12" s="18">
        <f>VLOOKUP(J12,Ref!A:C,3,0)</f>
        <v>0</v>
      </c>
      <c r="C12" s="18">
        <f>VLOOKUP(J12,Ref!A:D,4,0)</f>
        <v>0</v>
      </c>
      <c r="D12" s="18" t="str">
        <f t="shared" si="0"/>
        <v>21/may</v>
      </c>
      <c r="E12" s="18">
        <f t="shared" si="1"/>
        <v>6</v>
      </c>
      <c r="F12" s="18">
        <v>1</v>
      </c>
      <c r="G12" s="18">
        <f t="shared" si="2"/>
        <v>0</v>
      </c>
      <c r="H12" s="3">
        <v>46163.439699074072</v>
      </c>
      <c r="I12">
        <v>2345678</v>
      </c>
      <c r="J12" t="s">
        <v>1967</v>
      </c>
      <c r="K12" t="s">
        <v>1968</v>
      </c>
      <c r="L12" t="s">
        <v>1969</v>
      </c>
      <c r="M12" t="s">
        <v>1970</v>
      </c>
      <c r="O12">
        <v>367037840000</v>
      </c>
      <c r="P12">
        <v>16018</v>
      </c>
      <c r="Q12">
        <v>-4</v>
      </c>
      <c r="R12">
        <v>1</v>
      </c>
      <c r="S12">
        <v>2345678</v>
      </c>
      <c r="U12" t="s">
        <v>4604</v>
      </c>
      <c r="W12" t="s">
        <v>4606</v>
      </c>
      <c r="X12">
        <v>367037840000</v>
      </c>
      <c r="Y12" t="s">
        <v>65</v>
      </c>
      <c r="Z12" t="s">
        <v>66</v>
      </c>
      <c r="AG12" t="s">
        <v>1972</v>
      </c>
      <c r="AL12">
        <v>0</v>
      </c>
      <c r="AN12" t="s">
        <v>1974</v>
      </c>
      <c r="AO12">
        <v>0</v>
      </c>
      <c r="AQ12">
        <v>2257623</v>
      </c>
      <c r="AR12" t="s">
        <v>4605</v>
      </c>
      <c r="AS12" t="s">
        <v>5883</v>
      </c>
      <c r="AT12" t="s">
        <v>1975</v>
      </c>
    </row>
    <row r="13" spans="1:46" x14ac:dyDescent="0.25">
      <c r="A13" t="str">
        <f>_xlfn.XLOOKUP(I13,UTILIZADAS[Contacto1],UTILIZADAS[Source.Name],,0)</f>
        <v>Cobros Mayo</v>
      </c>
      <c r="B13" s="18">
        <f>VLOOKUP(J13,Ref!A:C,3,0)</f>
        <v>0</v>
      </c>
      <c r="C13" s="18">
        <f>VLOOKUP(J13,Ref!A:D,4,0)</f>
        <v>0</v>
      </c>
      <c r="D13" s="18" t="str">
        <f t="shared" si="0"/>
        <v>21/may</v>
      </c>
      <c r="E13" s="18">
        <f t="shared" si="1"/>
        <v>6</v>
      </c>
      <c r="F13" s="18">
        <v>1</v>
      </c>
      <c r="G13" s="18">
        <f t="shared" si="2"/>
        <v>1</v>
      </c>
      <c r="H13" s="3">
        <v>46163.703090277777</v>
      </c>
      <c r="I13">
        <v>2345678</v>
      </c>
      <c r="J13" t="s">
        <v>1967</v>
      </c>
      <c r="K13" t="s">
        <v>1968</v>
      </c>
      <c r="L13" t="s">
        <v>1969</v>
      </c>
      <c r="M13" t="s">
        <v>1970</v>
      </c>
      <c r="O13">
        <v>367037840000</v>
      </c>
      <c r="P13">
        <v>16018</v>
      </c>
      <c r="Q13">
        <v>-4</v>
      </c>
      <c r="R13">
        <v>1</v>
      </c>
      <c r="S13">
        <v>2345678</v>
      </c>
      <c r="U13" t="s">
        <v>4604</v>
      </c>
      <c r="W13" t="s">
        <v>4606</v>
      </c>
      <c r="X13">
        <v>367037840000</v>
      </c>
      <c r="Y13" t="s">
        <v>65</v>
      </c>
      <c r="Z13" t="s">
        <v>66</v>
      </c>
      <c r="AG13" t="s">
        <v>1972</v>
      </c>
      <c r="AL13">
        <v>0</v>
      </c>
      <c r="AN13" t="s">
        <v>1974</v>
      </c>
      <c r="AO13">
        <v>0</v>
      </c>
      <c r="AQ13">
        <v>2257623</v>
      </c>
      <c r="AR13" t="s">
        <v>4605</v>
      </c>
      <c r="AS13" t="s">
        <v>5883</v>
      </c>
      <c r="AT13" t="s">
        <v>1975</v>
      </c>
    </row>
    <row r="14" spans="1:46" x14ac:dyDescent="0.25">
      <c r="A14" t="str">
        <f>_xlfn.XLOOKUP(I14,UTILIZADAS[Contacto1],UTILIZADAS[Source.Name],,0)</f>
        <v>Cobros Mayo</v>
      </c>
      <c r="B14" s="18">
        <f>VLOOKUP(J14,Ref!A:C,3,0)</f>
        <v>0</v>
      </c>
      <c r="C14" s="18">
        <f>VLOOKUP(J14,Ref!A:D,4,0)</f>
        <v>0</v>
      </c>
      <c r="D14" s="18" t="str">
        <f t="shared" si="0"/>
        <v>09/may</v>
      </c>
      <c r="E14" s="18">
        <f t="shared" si="1"/>
        <v>6</v>
      </c>
      <c r="F14" s="18">
        <v>1</v>
      </c>
      <c r="G14" s="18">
        <f t="shared" si="2"/>
        <v>0</v>
      </c>
      <c r="H14" s="3">
        <v>46151.465474537035</v>
      </c>
      <c r="I14">
        <v>2400600</v>
      </c>
      <c r="J14" t="s">
        <v>1967</v>
      </c>
      <c r="K14" t="s">
        <v>1968</v>
      </c>
      <c r="L14" t="s">
        <v>1969</v>
      </c>
      <c r="M14" t="s">
        <v>1970</v>
      </c>
      <c r="O14">
        <v>367076500000</v>
      </c>
      <c r="P14">
        <v>16018</v>
      </c>
      <c r="Q14">
        <v>-4</v>
      </c>
      <c r="R14">
        <v>1</v>
      </c>
      <c r="S14">
        <v>2400600</v>
      </c>
      <c r="U14" t="s">
        <v>5884</v>
      </c>
      <c r="W14" t="s">
        <v>4614</v>
      </c>
      <c r="X14">
        <v>367076500000</v>
      </c>
      <c r="Y14" t="s">
        <v>85</v>
      </c>
      <c r="Z14" t="s">
        <v>66</v>
      </c>
      <c r="AG14" t="s">
        <v>1972</v>
      </c>
      <c r="AL14">
        <v>0</v>
      </c>
      <c r="AN14" t="s">
        <v>1974</v>
      </c>
      <c r="AO14">
        <v>0</v>
      </c>
      <c r="AQ14">
        <v>2257627</v>
      </c>
      <c r="AR14" t="s">
        <v>4605</v>
      </c>
      <c r="AS14" t="s">
        <v>5883</v>
      </c>
      <c r="AT14" t="s">
        <v>1975</v>
      </c>
    </row>
    <row r="15" spans="1:46" x14ac:dyDescent="0.25">
      <c r="A15" t="str">
        <f>_xlfn.XLOOKUP(I15,UTILIZADAS[Contacto1],UTILIZADAS[Source.Name],,0)</f>
        <v>Cobros Mayo</v>
      </c>
      <c r="B15" s="18">
        <f>VLOOKUP(J15,Ref!A:C,3,0)</f>
        <v>0</v>
      </c>
      <c r="C15" s="18">
        <f>VLOOKUP(J15,Ref!A:D,4,0)</f>
        <v>0</v>
      </c>
      <c r="D15" s="18" t="str">
        <f t="shared" si="0"/>
        <v>13/may</v>
      </c>
      <c r="E15" s="18">
        <f t="shared" si="1"/>
        <v>6</v>
      </c>
      <c r="F15" s="18">
        <v>1</v>
      </c>
      <c r="G15" s="18">
        <f t="shared" si="2"/>
        <v>0</v>
      </c>
      <c r="H15" s="3">
        <v>46155.601898148147</v>
      </c>
      <c r="I15">
        <v>2400600</v>
      </c>
      <c r="J15" t="s">
        <v>1967</v>
      </c>
      <c r="K15" t="s">
        <v>1968</v>
      </c>
      <c r="L15" t="s">
        <v>1969</v>
      </c>
      <c r="M15" t="s">
        <v>1970</v>
      </c>
      <c r="O15">
        <v>367076500000</v>
      </c>
      <c r="P15">
        <v>16018</v>
      </c>
      <c r="Q15">
        <v>-4</v>
      </c>
      <c r="R15">
        <v>1</v>
      </c>
      <c r="S15">
        <v>2400600</v>
      </c>
      <c r="U15" t="s">
        <v>5884</v>
      </c>
      <c r="W15" t="s">
        <v>4614</v>
      </c>
      <c r="X15">
        <v>367076500000</v>
      </c>
      <c r="Y15" t="s">
        <v>85</v>
      </c>
      <c r="Z15" t="s">
        <v>66</v>
      </c>
      <c r="AG15" t="s">
        <v>1972</v>
      </c>
      <c r="AL15">
        <v>0</v>
      </c>
      <c r="AN15" t="s">
        <v>1974</v>
      </c>
      <c r="AO15">
        <v>0</v>
      </c>
      <c r="AQ15">
        <v>2257627</v>
      </c>
      <c r="AR15" t="s">
        <v>4605</v>
      </c>
      <c r="AS15" t="s">
        <v>5883</v>
      </c>
      <c r="AT15" t="s">
        <v>1975</v>
      </c>
    </row>
    <row r="16" spans="1:46" x14ac:dyDescent="0.25">
      <c r="A16" t="str">
        <f>_xlfn.XLOOKUP(I16,UTILIZADAS[Contacto1],UTILIZADAS[Source.Name],,0)</f>
        <v>Cobros Mayo</v>
      </c>
      <c r="B16" s="18">
        <f>VLOOKUP(J16,Ref!A:C,3,0)</f>
        <v>0</v>
      </c>
      <c r="C16" s="18">
        <f>VLOOKUP(J16,Ref!A:D,4,0)</f>
        <v>0</v>
      </c>
      <c r="D16" s="18" t="str">
        <f t="shared" si="0"/>
        <v>16/may</v>
      </c>
      <c r="E16" s="18">
        <f t="shared" si="1"/>
        <v>6</v>
      </c>
      <c r="F16" s="18">
        <v>1</v>
      </c>
      <c r="G16" s="18">
        <f t="shared" si="2"/>
        <v>0</v>
      </c>
      <c r="H16" s="3">
        <v>46158.425000000003</v>
      </c>
      <c r="I16">
        <v>2400600</v>
      </c>
      <c r="J16" t="s">
        <v>1967</v>
      </c>
      <c r="K16" t="s">
        <v>1968</v>
      </c>
      <c r="L16" t="s">
        <v>1969</v>
      </c>
      <c r="M16" t="s">
        <v>1970</v>
      </c>
      <c r="O16">
        <v>367076500000</v>
      </c>
      <c r="P16">
        <v>16018</v>
      </c>
      <c r="Q16">
        <v>-4</v>
      </c>
      <c r="R16">
        <v>1</v>
      </c>
      <c r="S16">
        <v>2400600</v>
      </c>
      <c r="U16" t="s">
        <v>5884</v>
      </c>
      <c r="W16" t="s">
        <v>4614</v>
      </c>
      <c r="X16">
        <v>367076500000</v>
      </c>
      <c r="Y16" t="s">
        <v>85</v>
      </c>
      <c r="Z16" t="s">
        <v>66</v>
      </c>
      <c r="AG16" t="s">
        <v>1972</v>
      </c>
      <c r="AL16">
        <v>0</v>
      </c>
      <c r="AN16" t="s">
        <v>1974</v>
      </c>
      <c r="AO16">
        <v>0</v>
      </c>
      <c r="AQ16">
        <v>2257627</v>
      </c>
      <c r="AR16" t="s">
        <v>4605</v>
      </c>
      <c r="AS16" t="s">
        <v>5883</v>
      </c>
      <c r="AT16" t="s">
        <v>1975</v>
      </c>
    </row>
    <row r="17" spans="1:46" x14ac:dyDescent="0.25">
      <c r="A17" t="str">
        <f>_xlfn.XLOOKUP(I17,UTILIZADAS[Contacto1],UTILIZADAS[Source.Name],,0)</f>
        <v>Cobros Mayo</v>
      </c>
      <c r="B17" s="18">
        <f>VLOOKUP(J17,Ref!A:C,3,0)</f>
        <v>0</v>
      </c>
      <c r="C17" s="18">
        <f>VLOOKUP(J17,Ref!A:D,4,0)</f>
        <v>0</v>
      </c>
      <c r="D17" s="18" t="str">
        <f t="shared" si="0"/>
        <v>19/may</v>
      </c>
      <c r="E17" s="18">
        <f t="shared" si="1"/>
        <v>6</v>
      </c>
      <c r="F17" s="18">
        <v>1</v>
      </c>
      <c r="G17" s="18">
        <f t="shared" si="2"/>
        <v>0</v>
      </c>
      <c r="H17" s="3">
        <v>46161.653113425928</v>
      </c>
      <c r="I17">
        <v>2400600</v>
      </c>
      <c r="J17" t="s">
        <v>1967</v>
      </c>
      <c r="K17" t="s">
        <v>1968</v>
      </c>
      <c r="L17" t="s">
        <v>1969</v>
      </c>
      <c r="M17" t="s">
        <v>1970</v>
      </c>
      <c r="O17">
        <v>367076500000</v>
      </c>
      <c r="P17">
        <v>16018</v>
      </c>
      <c r="Q17">
        <v>-4</v>
      </c>
      <c r="R17">
        <v>1</v>
      </c>
      <c r="S17">
        <v>2400600</v>
      </c>
      <c r="U17" t="s">
        <v>5884</v>
      </c>
      <c r="W17" t="s">
        <v>4614</v>
      </c>
      <c r="X17">
        <v>367076500000</v>
      </c>
      <c r="Y17" t="s">
        <v>85</v>
      </c>
      <c r="Z17" t="s">
        <v>66</v>
      </c>
      <c r="AG17" t="s">
        <v>1972</v>
      </c>
      <c r="AL17">
        <v>0</v>
      </c>
      <c r="AN17" t="s">
        <v>1974</v>
      </c>
      <c r="AO17">
        <v>0</v>
      </c>
      <c r="AQ17">
        <v>2257627</v>
      </c>
      <c r="AR17" t="s">
        <v>4605</v>
      </c>
      <c r="AS17" t="s">
        <v>5883</v>
      </c>
      <c r="AT17" t="s">
        <v>1975</v>
      </c>
    </row>
    <row r="18" spans="1:46" x14ac:dyDescent="0.25">
      <c r="A18" t="str">
        <f>_xlfn.XLOOKUP(I18,UTILIZADAS[Contacto1],UTILIZADAS[Source.Name],,0)</f>
        <v>Cobros Mayo</v>
      </c>
      <c r="B18" s="18">
        <f>VLOOKUP(J18,Ref!A:C,3,0)</f>
        <v>0</v>
      </c>
      <c r="C18" s="18">
        <f>VLOOKUP(J18,Ref!A:D,4,0)</f>
        <v>0</v>
      </c>
      <c r="D18" s="18" t="str">
        <f t="shared" si="0"/>
        <v>21/may</v>
      </c>
      <c r="E18" s="18">
        <f t="shared" si="1"/>
        <v>6</v>
      </c>
      <c r="F18" s="18">
        <v>1</v>
      </c>
      <c r="G18" s="18">
        <f t="shared" si="2"/>
        <v>0</v>
      </c>
      <c r="H18" s="3">
        <v>46163.439884259256</v>
      </c>
      <c r="I18">
        <v>2400600</v>
      </c>
      <c r="J18" t="s">
        <v>1967</v>
      </c>
      <c r="K18" t="s">
        <v>1968</v>
      </c>
      <c r="L18" t="s">
        <v>1969</v>
      </c>
      <c r="M18" t="s">
        <v>1970</v>
      </c>
      <c r="O18">
        <v>367076500000</v>
      </c>
      <c r="P18">
        <v>16018</v>
      </c>
      <c r="Q18">
        <v>-4</v>
      </c>
      <c r="R18">
        <v>1</v>
      </c>
      <c r="S18">
        <v>2400600</v>
      </c>
      <c r="U18" t="s">
        <v>5884</v>
      </c>
      <c r="W18" t="s">
        <v>4614</v>
      </c>
      <c r="X18">
        <v>367076500000</v>
      </c>
      <c r="Y18" t="s">
        <v>85</v>
      </c>
      <c r="Z18" t="s">
        <v>66</v>
      </c>
      <c r="AG18" t="s">
        <v>1972</v>
      </c>
      <c r="AL18">
        <v>0</v>
      </c>
      <c r="AN18" t="s">
        <v>1974</v>
      </c>
      <c r="AO18">
        <v>0</v>
      </c>
      <c r="AQ18">
        <v>2257627</v>
      </c>
      <c r="AR18" t="s">
        <v>4605</v>
      </c>
      <c r="AS18" t="s">
        <v>5883</v>
      </c>
      <c r="AT18" t="s">
        <v>1975</v>
      </c>
    </row>
    <row r="19" spans="1:46" x14ac:dyDescent="0.25">
      <c r="A19" t="str">
        <f>_xlfn.XLOOKUP(I19,UTILIZADAS[Contacto1],UTILIZADAS[Source.Name],,0)</f>
        <v>Cobros Mayo</v>
      </c>
      <c r="B19" s="18">
        <f>VLOOKUP(J19,Ref!A:C,3,0)</f>
        <v>0</v>
      </c>
      <c r="C19" s="18">
        <f>VLOOKUP(J19,Ref!A:D,4,0)</f>
        <v>0</v>
      </c>
      <c r="D19" s="18" t="str">
        <f t="shared" si="0"/>
        <v>21/may</v>
      </c>
      <c r="E19" s="18">
        <f t="shared" si="1"/>
        <v>6</v>
      </c>
      <c r="F19" s="18">
        <v>1</v>
      </c>
      <c r="G19" s="18">
        <f t="shared" si="2"/>
        <v>1</v>
      </c>
      <c r="H19" s="3">
        <v>46163.703229166669</v>
      </c>
      <c r="I19">
        <v>2400600</v>
      </c>
      <c r="J19" t="s">
        <v>1967</v>
      </c>
      <c r="K19" t="s">
        <v>1968</v>
      </c>
      <c r="L19" t="s">
        <v>1969</v>
      </c>
      <c r="M19" t="s">
        <v>1970</v>
      </c>
      <c r="O19">
        <v>367076500000</v>
      </c>
      <c r="P19">
        <v>16018</v>
      </c>
      <c r="Q19">
        <v>-4</v>
      </c>
      <c r="R19">
        <v>1</v>
      </c>
      <c r="S19">
        <v>2400600</v>
      </c>
      <c r="U19" t="s">
        <v>5884</v>
      </c>
      <c r="W19" t="s">
        <v>4614</v>
      </c>
      <c r="X19">
        <v>367076500000</v>
      </c>
      <c r="Y19" t="s">
        <v>85</v>
      </c>
      <c r="Z19" t="s">
        <v>66</v>
      </c>
      <c r="AG19" t="s">
        <v>1972</v>
      </c>
      <c r="AL19">
        <v>0</v>
      </c>
      <c r="AN19" t="s">
        <v>1974</v>
      </c>
      <c r="AO19">
        <v>0</v>
      </c>
      <c r="AQ19">
        <v>2257627</v>
      </c>
      <c r="AR19" t="s">
        <v>4605</v>
      </c>
      <c r="AS19" t="s">
        <v>5883</v>
      </c>
      <c r="AT19" t="s">
        <v>1975</v>
      </c>
    </row>
    <row r="20" spans="1:46" x14ac:dyDescent="0.25">
      <c r="A20" t="str">
        <f>_xlfn.XLOOKUP(I20,UTILIZADAS[Contacto1],UTILIZADAS[Source.Name],,0)</f>
        <v>Cobros Mayo</v>
      </c>
      <c r="B20" s="18">
        <f>VLOOKUP(J20,Ref!A:C,3,0)</f>
        <v>0</v>
      </c>
      <c r="C20" s="18">
        <f>VLOOKUP(J20,Ref!A:D,4,0)</f>
        <v>0</v>
      </c>
      <c r="D20" s="18" t="str">
        <f t="shared" si="0"/>
        <v>09/may</v>
      </c>
      <c r="E20" s="18">
        <f t="shared" si="1"/>
        <v>6</v>
      </c>
      <c r="F20" s="18">
        <v>1</v>
      </c>
      <c r="G20" s="18">
        <f t="shared" si="2"/>
        <v>0</v>
      </c>
      <c r="H20" s="3">
        <v>46151.465196759258</v>
      </c>
      <c r="I20">
        <v>3556678</v>
      </c>
      <c r="J20" t="s">
        <v>1967</v>
      </c>
      <c r="K20" t="s">
        <v>1968</v>
      </c>
      <c r="L20" t="s">
        <v>1969</v>
      </c>
      <c r="M20" t="s">
        <v>1970</v>
      </c>
      <c r="O20">
        <v>369036430000</v>
      </c>
      <c r="P20">
        <v>16018</v>
      </c>
      <c r="Q20">
        <v>-4</v>
      </c>
      <c r="R20">
        <v>1</v>
      </c>
      <c r="S20">
        <v>3556678</v>
      </c>
      <c r="U20" t="s">
        <v>5885</v>
      </c>
      <c r="W20" t="s">
        <v>4608</v>
      </c>
      <c r="X20">
        <v>369036430000</v>
      </c>
      <c r="Y20" t="s">
        <v>85</v>
      </c>
      <c r="Z20" t="s">
        <v>66</v>
      </c>
      <c r="AG20" t="s">
        <v>1972</v>
      </c>
      <c r="AL20">
        <v>0</v>
      </c>
      <c r="AN20" t="s">
        <v>1974</v>
      </c>
      <c r="AO20">
        <v>0</v>
      </c>
      <c r="AQ20">
        <v>2257624</v>
      </c>
      <c r="AR20" t="s">
        <v>4605</v>
      </c>
      <c r="AS20" t="s">
        <v>5883</v>
      </c>
      <c r="AT20" t="s">
        <v>1975</v>
      </c>
    </row>
    <row r="21" spans="1:46" x14ac:dyDescent="0.25">
      <c r="A21" t="str">
        <f>_xlfn.XLOOKUP(I21,UTILIZADAS[Contacto1],UTILIZADAS[Source.Name],,0)</f>
        <v>Cobros Mayo</v>
      </c>
      <c r="B21" s="18">
        <f>VLOOKUP(J21,Ref!A:C,3,0)</f>
        <v>0</v>
      </c>
      <c r="C21" s="18">
        <f>VLOOKUP(J21,Ref!A:D,4,0)</f>
        <v>0</v>
      </c>
      <c r="D21" s="18" t="str">
        <f t="shared" si="0"/>
        <v>13/may</v>
      </c>
      <c r="E21" s="18">
        <f t="shared" si="1"/>
        <v>6</v>
      </c>
      <c r="F21" s="18">
        <v>1</v>
      </c>
      <c r="G21" s="18">
        <f t="shared" si="2"/>
        <v>0</v>
      </c>
      <c r="H21" s="3">
        <v>46155.601712962962</v>
      </c>
      <c r="I21">
        <v>3556678</v>
      </c>
      <c r="J21" t="s">
        <v>1967</v>
      </c>
      <c r="K21" t="s">
        <v>1968</v>
      </c>
      <c r="L21" t="s">
        <v>1969</v>
      </c>
      <c r="M21" t="s">
        <v>1970</v>
      </c>
      <c r="O21">
        <v>369036430000</v>
      </c>
      <c r="P21">
        <v>16018</v>
      </c>
      <c r="Q21">
        <v>-4</v>
      </c>
      <c r="R21">
        <v>1</v>
      </c>
      <c r="S21">
        <v>3556678</v>
      </c>
      <c r="U21" t="s">
        <v>5885</v>
      </c>
      <c r="W21" t="s">
        <v>4608</v>
      </c>
      <c r="X21">
        <v>369036430000</v>
      </c>
      <c r="Y21" t="s">
        <v>85</v>
      </c>
      <c r="Z21" t="s">
        <v>66</v>
      </c>
      <c r="AG21" t="s">
        <v>1972</v>
      </c>
      <c r="AL21">
        <v>0</v>
      </c>
      <c r="AN21" t="s">
        <v>1974</v>
      </c>
      <c r="AO21">
        <v>0</v>
      </c>
      <c r="AQ21">
        <v>2257624</v>
      </c>
      <c r="AR21" t="s">
        <v>4605</v>
      </c>
      <c r="AS21" t="s">
        <v>5883</v>
      </c>
      <c r="AT21" t="s">
        <v>1975</v>
      </c>
    </row>
    <row r="22" spans="1:46" x14ac:dyDescent="0.25">
      <c r="A22" t="str">
        <f>_xlfn.XLOOKUP(I22,UTILIZADAS[Contacto1],UTILIZADAS[Source.Name],,0)</f>
        <v>Cobros Mayo</v>
      </c>
      <c r="B22" s="18">
        <f>VLOOKUP(J22,Ref!A:C,3,0)</f>
        <v>0</v>
      </c>
      <c r="C22" s="18">
        <f>VLOOKUP(J22,Ref!A:D,4,0)</f>
        <v>0</v>
      </c>
      <c r="D22" s="18" t="str">
        <f t="shared" si="0"/>
        <v>16/may</v>
      </c>
      <c r="E22" s="18">
        <f t="shared" si="1"/>
        <v>6</v>
      </c>
      <c r="F22" s="18">
        <v>1</v>
      </c>
      <c r="G22" s="18">
        <f t="shared" si="2"/>
        <v>0</v>
      </c>
      <c r="H22" s="3">
        <v>46158.424733796295</v>
      </c>
      <c r="I22">
        <v>3556678</v>
      </c>
      <c r="J22" t="s">
        <v>1967</v>
      </c>
      <c r="K22" t="s">
        <v>1968</v>
      </c>
      <c r="L22" t="s">
        <v>1969</v>
      </c>
      <c r="M22" t="s">
        <v>1970</v>
      </c>
      <c r="O22">
        <v>369036430000</v>
      </c>
      <c r="P22">
        <v>16018</v>
      </c>
      <c r="Q22">
        <v>-4</v>
      </c>
      <c r="R22">
        <v>1</v>
      </c>
      <c r="S22">
        <v>3556678</v>
      </c>
      <c r="U22" t="s">
        <v>5885</v>
      </c>
      <c r="W22" t="s">
        <v>4608</v>
      </c>
      <c r="X22">
        <v>369036430000</v>
      </c>
      <c r="Y22" t="s">
        <v>85</v>
      </c>
      <c r="Z22" t="s">
        <v>66</v>
      </c>
      <c r="AG22" t="s">
        <v>1972</v>
      </c>
      <c r="AL22">
        <v>0</v>
      </c>
      <c r="AN22" t="s">
        <v>1974</v>
      </c>
      <c r="AO22">
        <v>0</v>
      </c>
      <c r="AQ22">
        <v>2257624</v>
      </c>
      <c r="AR22" t="s">
        <v>4605</v>
      </c>
      <c r="AS22" t="s">
        <v>5883</v>
      </c>
      <c r="AT22" t="s">
        <v>1975</v>
      </c>
    </row>
    <row r="23" spans="1:46" x14ac:dyDescent="0.25">
      <c r="A23" t="str">
        <f>_xlfn.XLOOKUP(I23,UTILIZADAS[Contacto1],UTILIZADAS[Source.Name],,0)</f>
        <v>Cobros Mayo</v>
      </c>
      <c r="B23" s="18">
        <f>VLOOKUP(J23,Ref!A:C,3,0)</f>
        <v>0</v>
      </c>
      <c r="C23" s="18">
        <f>VLOOKUP(J23,Ref!A:D,4,0)</f>
        <v>0</v>
      </c>
      <c r="D23" s="18" t="str">
        <f t="shared" si="0"/>
        <v>19/may</v>
      </c>
      <c r="E23" s="18">
        <f t="shared" si="1"/>
        <v>6</v>
      </c>
      <c r="F23" s="18">
        <v>1</v>
      </c>
      <c r="G23" s="18">
        <f t="shared" si="2"/>
        <v>0</v>
      </c>
      <c r="H23" s="3">
        <v>46161.65283564815</v>
      </c>
      <c r="I23">
        <v>3556678</v>
      </c>
      <c r="J23" t="s">
        <v>1967</v>
      </c>
      <c r="K23" t="s">
        <v>1968</v>
      </c>
      <c r="L23" t="s">
        <v>1969</v>
      </c>
      <c r="M23" t="s">
        <v>1970</v>
      </c>
      <c r="O23">
        <v>369036430000</v>
      </c>
      <c r="P23">
        <v>16018</v>
      </c>
      <c r="Q23">
        <v>-4</v>
      </c>
      <c r="R23">
        <v>1</v>
      </c>
      <c r="S23">
        <v>3556678</v>
      </c>
      <c r="U23" t="s">
        <v>5885</v>
      </c>
      <c r="W23" t="s">
        <v>4608</v>
      </c>
      <c r="X23">
        <v>369036430000</v>
      </c>
      <c r="Y23" t="s">
        <v>85</v>
      </c>
      <c r="Z23" t="s">
        <v>66</v>
      </c>
      <c r="AG23" t="s">
        <v>1972</v>
      </c>
      <c r="AL23">
        <v>0</v>
      </c>
      <c r="AN23" t="s">
        <v>1974</v>
      </c>
      <c r="AO23">
        <v>0</v>
      </c>
      <c r="AQ23">
        <v>2257624</v>
      </c>
      <c r="AR23" t="s">
        <v>4605</v>
      </c>
      <c r="AS23" t="s">
        <v>5883</v>
      </c>
      <c r="AT23" t="s">
        <v>1975</v>
      </c>
    </row>
    <row r="24" spans="1:46" x14ac:dyDescent="0.25">
      <c r="A24" t="str">
        <f>_xlfn.XLOOKUP(I24,UTILIZADAS[Contacto1],UTILIZADAS[Source.Name],,0)</f>
        <v>Cobros Mayo</v>
      </c>
      <c r="B24" s="18">
        <f>VLOOKUP(J24,Ref!A:C,3,0)</f>
        <v>0</v>
      </c>
      <c r="C24" s="18">
        <f>VLOOKUP(J24,Ref!A:D,4,0)</f>
        <v>0</v>
      </c>
      <c r="D24" s="18" t="str">
        <f t="shared" si="0"/>
        <v>21/may</v>
      </c>
      <c r="E24" s="18">
        <f t="shared" si="1"/>
        <v>6</v>
      </c>
      <c r="F24" s="18">
        <v>1</v>
      </c>
      <c r="G24" s="18">
        <f t="shared" si="2"/>
        <v>0</v>
      </c>
      <c r="H24" s="3">
        <v>46163.439699074072</v>
      </c>
      <c r="I24">
        <v>3556678</v>
      </c>
      <c r="J24" t="s">
        <v>1967</v>
      </c>
      <c r="K24" t="s">
        <v>1968</v>
      </c>
      <c r="L24" t="s">
        <v>1969</v>
      </c>
      <c r="M24" t="s">
        <v>1970</v>
      </c>
      <c r="O24">
        <v>369036430000</v>
      </c>
      <c r="P24">
        <v>16018</v>
      </c>
      <c r="Q24">
        <v>-4</v>
      </c>
      <c r="R24">
        <v>1</v>
      </c>
      <c r="S24">
        <v>3556678</v>
      </c>
      <c r="U24" t="s">
        <v>5885</v>
      </c>
      <c r="W24" t="s">
        <v>4608</v>
      </c>
      <c r="X24">
        <v>369036430000</v>
      </c>
      <c r="Y24" t="s">
        <v>85</v>
      </c>
      <c r="Z24" t="s">
        <v>66</v>
      </c>
      <c r="AG24" t="s">
        <v>1972</v>
      </c>
      <c r="AL24">
        <v>0</v>
      </c>
      <c r="AN24" t="s">
        <v>1974</v>
      </c>
      <c r="AO24">
        <v>0</v>
      </c>
      <c r="AQ24">
        <v>2257624</v>
      </c>
      <c r="AR24" t="s">
        <v>4605</v>
      </c>
      <c r="AS24" t="s">
        <v>5883</v>
      </c>
      <c r="AT24" t="s">
        <v>1975</v>
      </c>
    </row>
    <row r="25" spans="1:46" x14ac:dyDescent="0.25">
      <c r="A25" t="str">
        <f>_xlfn.XLOOKUP(I25,UTILIZADAS[Contacto1],UTILIZADAS[Source.Name],,0)</f>
        <v>Cobros Mayo</v>
      </c>
      <c r="B25" s="18">
        <f>VLOOKUP(J25,Ref!A:C,3,0)</f>
        <v>0</v>
      </c>
      <c r="C25" s="18">
        <f>VLOOKUP(J25,Ref!A:D,4,0)</f>
        <v>0</v>
      </c>
      <c r="D25" s="18" t="str">
        <f t="shared" si="0"/>
        <v>21/may</v>
      </c>
      <c r="E25" s="18">
        <f t="shared" si="1"/>
        <v>6</v>
      </c>
      <c r="F25" s="18">
        <v>1</v>
      </c>
      <c r="G25" s="18">
        <f t="shared" si="2"/>
        <v>1</v>
      </c>
      <c r="H25" s="3">
        <v>46163.703090277777</v>
      </c>
      <c r="I25">
        <v>3556678</v>
      </c>
      <c r="J25" t="s">
        <v>1967</v>
      </c>
      <c r="K25" t="s">
        <v>1968</v>
      </c>
      <c r="L25" t="s">
        <v>1969</v>
      </c>
      <c r="M25" t="s">
        <v>1970</v>
      </c>
      <c r="O25">
        <v>369036430000</v>
      </c>
      <c r="P25">
        <v>16018</v>
      </c>
      <c r="Q25">
        <v>-4</v>
      </c>
      <c r="R25">
        <v>1</v>
      </c>
      <c r="S25">
        <v>3556678</v>
      </c>
      <c r="U25" t="s">
        <v>5885</v>
      </c>
      <c r="W25" t="s">
        <v>4608</v>
      </c>
      <c r="X25">
        <v>369036430000</v>
      </c>
      <c r="Y25" t="s">
        <v>85</v>
      </c>
      <c r="Z25" t="s">
        <v>66</v>
      </c>
      <c r="AG25" t="s">
        <v>1972</v>
      </c>
      <c r="AL25">
        <v>0</v>
      </c>
      <c r="AN25" t="s">
        <v>1974</v>
      </c>
      <c r="AO25">
        <v>0</v>
      </c>
      <c r="AQ25">
        <v>2257624</v>
      </c>
      <c r="AR25" t="s">
        <v>4605</v>
      </c>
      <c r="AS25" t="s">
        <v>5883</v>
      </c>
      <c r="AT25" t="s">
        <v>1975</v>
      </c>
    </row>
    <row r="26" spans="1:46" x14ac:dyDescent="0.25">
      <c r="A26" t="str">
        <f>_xlfn.XLOOKUP(I26,UTILIZADAS[Contacto1],UTILIZADAS[Source.Name],,0)</f>
        <v>Cobros Mayo</v>
      </c>
      <c r="B26" s="18">
        <f>VLOOKUP(J26,Ref!A:C,3,0)</f>
        <v>0</v>
      </c>
      <c r="C26" s="18">
        <f>VLOOKUP(J26,Ref!A:D,4,0)</f>
        <v>0</v>
      </c>
      <c r="D26" s="18" t="str">
        <f t="shared" si="0"/>
        <v>09/may</v>
      </c>
      <c r="E26" s="18">
        <f t="shared" si="1"/>
        <v>6</v>
      </c>
      <c r="F26" s="18">
        <v>1</v>
      </c>
      <c r="G26" s="18">
        <f t="shared" si="2"/>
        <v>0</v>
      </c>
      <c r="H26" s="3">
        <v>46151.465289351851</v>
      </c>
      <c r="I26">
        <v>4446270</v>
      </c>
      <c r="J26" t="s">
        <v>1967</v>
      </c>
      <c r="K26" t="s">
        <v>1968</v>
      </c>
      <c r="L26" t="s">
        <v>1969</v>
      </c>
      <c r="M26" t="s">
        <v>1970</v>
      </c>
      <c r="O26">
        <v>366044350000</v>
      </c>
      <c r="P26">
        <v>16018</v>
      </c>
      <c r="Q26">
        <v>-4</v>
      </c>
      <c r="R26">
        <v>1</v>
      </c>
      <c r="S26">
        <v>4446270</v>
      </c>
      <c r="U26" t="s">
        <v>5886</v>
      </c>
      <c r="W26" t="s">
        <v>4610</v>
      </c>
      <c r="X26">
        <v>366044350000</v>
      </c>
      <c r="Y26" t="s">
        <v>65</v>
      </c>
      <c r="Z26" t="s">
        <v>66</v>
      </c>
      <c r="AG26" t="s">
        <v>1972</v>
      </c>
      <c r="AL26">
        <v>0</v>
      </c>
      <c r="AN26" t="s">
        <v>1974</v>
      </c>
      <c r="AO26">
        <v>0</v>
      </c>
      <c r="AQ26">
        <v>2257625</v>
      </c>
      <c r="AR26" t="s">
        <v>4605</v>
      </c>
      <c r="AS26" t="s">
        <v>5883</v>
      </c>
      <c r="AT26" t="s">
        <v>1975</v>
      </c>
    </row>
    <row r="27" spans="1:46" x14ac:dyDescent="0.25">
      <c r="A27" t="str">
        <f>_xlfn.XLOOKUP(I27,UTILIZADAS[Contacto1],UTILIZADAS[Source.Name],,0)</f>
        <v>Cobros Mayo</v>
      </c>
      <c r="B27" s="18">
        <f>VLOOKUP(J27,Ref!A:C,3,0)</f>
        <v>0</v>
      </c>
      <c r="C27" s="18">
        <f>VLOOKUP(J27,Ref!A:D,4,0)</f>
        <v>0</v>
      </c>
      <c r="D27" s="18" t="str">
        <f t="shared" si="0"/>
        <v>13/may</v>
      </c>
      <c r="E27" s="18">
        <f t="shared" si="1"/>
        <v>6</v>
      </c>
      <c r="F27" s="18">
        <v>1</v>
      </c>
      <c r="G27" s="18">
        <f t="shared" si="2"/>
        <v>0</v>
      </c>
      <c r="H27" s="3">
        <v>46155.601805555554</v>
      </c>
      <c r="I27">
        <v>4446270</v>
      </c>
      <c r="J27" t="s">
        <v>1967</v>
      </c>
      <c r="K27" t="s">
        <v>1968</v>
      </c>
      <c r="L27" t="s">
        <v>1969</v>
      </c>
      <c r="M27" t="s">
        <v>1970</v>
      </c>
      <c r="O27">
        <v>366044350000</v>
      </c>
      <c r="P27">
        <v>16018</v>
      </c>
      <c r="Q27">
        <v>-4</v>
      </c>
      <c r="R27">
        <v>1</v>
      </c>
      <c r="S27">
        <v>4446270</v>
      </c>
      <c r="U27" t="s">
        <v>5886</v>
      </c>
      <c r="W27" t="s">
        <v>4610</v>
      </c>
      <c r="X27">
        <v>366044350000</v>
      </c>
      <c r="Y27" t="s">
        <v>65</v>
      </c>
      <c r="Z27" t="s">
        <v>66</v>
      </c>
      <c r="AG27" t="s">
        <v>1972</v>
      </c>
      <c r="AL27">
        <v>0</v>
      </c>
      <c r="AN27" t="s">
        <v>1974</v>
      </c>
      <c r="AO27">
        <v>0</v>
      </c>
      <c r="AQ27">
        <v>2257625</v>
      </c>
      <c r="AR27" t="s">
        <v>4605</v>
      </c>
      <c r="AS27" t="s">
        <v>5883</v>
      </c>
      <c r="AT27" t="s">
        <v>1975</v>
      </c>
    </row>
    <row r="28" spans="1:46" x14ac:dyDescent="0.25">
      <c r="A28" t="str">
        <f>_xlfn.XLOOKUP(I28,UTILIZADAS[Contacto1],UTILIZADAS[Source.Name],,0)</f>
        <v>Cobros Mayo</v>
      </c>
      <c r="B28" s="18">
        <f>VLOOKUP(J28,Ref!A:C,3,0)</f>
        <v>0</v>
      </c>
      <c r="C28" s="18">
        <f>VLOOKUP(J28,Ref!A:D,4,0)</f>
        <v>0</v>
      </c>
      <c r="D28" s="18" t="str">
        <f t="shared" si="0"/>
        <v>16/may</v>
      </c>
      <c r="E28" s="18">
        <f t="shared" si="1"/>
        <v>6</v>
      </c>
      <c r="F28" s="18">
        <v>1</v>
      </c>
      <c r="G28" s="18">
        <f t="shared" si="2"/>
        <v>0</v>
      </c>
      <c r="H28" s="3">
        <v>46158.424814814818</v>
      </c>
      <c r="I28">
        <v>4446270</v>
      </c>
      <c r="J28" t="s">
        <v>1967</v>
      </c>
      <c r="K28" t="s">
        <v>1968</v>
      </c>
      <c r="L28" t="s">
        <v>1969</v>
      </c>
      <c r="M28" t="s">
        <v>1970</v>
      </c>
      <c r="O28">
        <v>366044350000</v>
      </c>
      <c r="P28">
        <v>16018</v>
      </c>
      <c r="Q28">
        <v>-4</v>
      </c>
      <c r="R28">
        <v>1</v>
      </c>
      <c r="S28">
        <v>4446270</v>
      </c>
      <c r="U28" t="s">
        <v>5886</v>
      </c>
      <c r="W28" t="s">
        <v>4610</v>
      </c>
      <c r="X28">
        <v>366044350000</v>
      </c>
      <c r="Y28" t="s">
        <v>65</v>
      </c>
      <c r="Z28" t="s">
        <v>66</v>
      </c>
      <c r="AG28" t="s">
        <v>1972</v>
      </c>
      <c r="AL28">
        <v>0</v>
      </c>
      <c r="AN28" t="s">
        <v>1974</v>
      </c>
      <c r="AO28">
        <v>0</v>
      </c>
      <c r="AQ28">
        <v>2257625</v>
      </c>
      <c r="AR28" t="s">
        <v>4605</v>
      </c>
      <c r="AS28" t="s">
        <v>5883</v>
      </c>
      <c r="AT28" t="s">
        <v>1975</v>
      </c>
    </row>
    <row r="29" spans="1:46" x14ac:dyDescent="0.25">
      <c r="A29" t="str">
        <f>_xlfn.XLOOKUP(I29,UTILIZADAS[Contacto1],UTILIZADAS[Source.Name],,0)</f>
        <v>Cobros Mayo</v>
      </c>
      <c r="B29" s="18">
        <f>VLOOKUP(J29,Ref!A:C,3,0)</f>
        <v>0</v>
      </c>
      <c r="C29" s="18">
        <f>VLOOKUP(J29,Ref!A:D,4,0)</f>
        <v>0</v>
      </c>
      <c r="D29" s="18" t="str">
        <f t="shared" si="0"/>
        <v>19/may</v>
      </c>
      <c r="E29" s="18">
        <f t="shared" si="1"/>
        <v>6</v>
      </c>
      <c r="F29" s="18">
        <v>1</v>
      </c>
      <c r="G29" s="18">
        <f t="shared" si="2"/>
        <v>0</v>
      </c>
      <c r="H29" s="3">
        <v>46161.652928240743</v>
      </c>
      <c r="I29">
        <v>4446270</v>
      </c>
      <c r="J29" t="s">
        <v>1967</v>
      </c>
      <c r="K29" t="s">
        <v>1968</v>
      </c>
      <c r="L29" t="s">
        <v>1969</v>
      </c>
      <c r="M29" t="s">
        <v>1970</v>
      </c>
      <c r="O29">
        <v>366044350000</v>
      </c>
      <c r="P29">
        <v>16018</v>
      </c>
      <c r="Q29">
        <v>-4</v>
      </c>
      <c r="R29">
        <v>1</v>
      </c>
      <c r="S29">
        <v>4446270</v>
      </c>
      <c r="U29" t="s">
        <v>5886</v>
      </c>
      <c r="W29" t="s">
        <v>4610</v>
      </c>
      <c r="X29">
        <v>366044350000</v>
      </c>
      <c r="Y29" t="s">
        <v>65</v>
      </c>
      <c r="Z29" t="s">
        <v>66</v>
      </c>
      <c r="AG29" t="s">
        <v>1972</v>
      </c>
      <c r="AL29">
        <v>0</v>
      </c>
      <c r="AN29" t="s">
        <v>1974</v>
      </c>
      <c r="AO29">
        <v>0</v>
      </c>
      <c r="AQ29">
        <v>2257625</v>
      </c>
      <c r="AR29" t="s">
        <v>4605</v>
      </c>
      <c r="AS29" t="s">
        <v>5883</v>
      </c>
      <c r="AT29" t="s">
        <v>1975</v>
      </c>
    </row>
    <row r="30" spans="1:46" x14ac:dyDescent="0.25">
      <c r="A30" t="str">
        <f>_xlfn.XLOOKUP(I30,UTILIZADAS[Contacto1],UTILIZADAS[Source.Name],,0)</f>
        <v>Cobros Mayo</v>
      </c>
      <c r="B30" s="18">
        <f>VLOOKUP(J30,Ref!A:C,3,0)</f>
        <v>0</v>
      </c>
      <c r="C30" s="18">
        <f>VLOOKUP(J30,Ref!A:D,4,0)</f>
        <v>0</v>
      </c>
      <c r="D30" s="18" t="str">
        <f t="shared" si="0"/>
        <v>21/may</v>
      </c>
      <c r="E30" s="18">
        <f t="shared" si="1"/>
        <v>6</v>
      </c>
      <c r="F30" s="18">
        <v>1</v>
      </c>
      <c r="G30" s="18">
        <f t="shared" si="2"/>
        <v>0</v>
      </c>
      <c r="H30" s="3">
        <v>46163.439791666664</v>
      </c>
      <c r="I30">
        <v>4446270</v>
      </c>
      <c r="J30" t="s">
        <v>1967</v>
      </c>
      <c r="K30" t="s">
        <v>1968</v>
      </c>
      <c r="L30" t="s">
        <v>1969</v>
      </c>
      <c r="M30" t="s">
        <v>1970</v>
      </c>
      <c r="O30">
        <v>366044350000</v>
      </c>
      <c r="P30">
        <v>16018</v>
      </c>
      <c r="Q30">
        <v>-4</v>
      </c>
      <c r="R30">
        <v>1</v>
      </c>
      <c r="S30">
        <v>4446270</v>
      </c>
      <c r="U30" t="s">
        <v>5886</v>
      </c>
      <c r="W30" t="s">
        <v>4610</v>
      </c>
      <c r="X30">
        <v>366044350000</v>
      </c>
      <c r="Y30" t="s">
        <v>65</v>
      </c>
      <c r="Z30" t="s">
        <v>66</v>
      </c>
      <c r="AG30" t="s">
        <v>1972</v>
      </c>
      <c r="AL30">
        <v>0</v>
      </c>
      <c r="AN30" t="s">
        <v>1974</v>
      </c>
      <c r="AO30">
        <v>0</v>
      </c>
      <c r="AQ30">
        <v>2257625</v>
      </c>
      <c r="AR30" t="s">
        <v>4605</v>
      </c>
      <c r="AS30" t="s">
        <v>5883</v>
      </c>
      <c r="AT30" t="s">
        <v>1975</v>
      </c>
    </row>
    <row r="31" spans="1:46" x14ac:dyDescent="0.25">
      <c r="A31" t="str">
        <f>_xlfn.XLOOKUP(I31,UTILIZADAS[Contacto1],UTILIZADAS[Source.Name],,0)</f>
        <v>Cobros Mayo</v>
      </c>
      <c r="B31" s="18">
        <f>VLOOKUP(J31,Ref!A:C,3,0)</f>
        <v>0</v>
      </c>
      <c r="C31" s="18">
        <f>VLOOKUP(J31,Ref!A:D,4,0)</f>
        <v>0</v>
      </c>
      <c r="D31" s="18" t="str">
        <f t="shared" si="0"/>
        <v>21/may</v>
      </c>
      <c r="E31" s="18">
        <f t="shared" si="1"/>
        <v>6</v>
      </c>
      <c r="F31" s="18">
        <v>1</v>
      </c>
      <c r="G31" s="18">
        <f t="shared" si="2"/>
        <v>1</v>
      </c>
      <c r="H31" s="3">
        <v>46163.703159722223</v>
      </c>
      <c r="I31">
        <v>4446270</v>
      </c>
      <c r="J31" t="s">
        <v>1967</v>
      </c>
      <c r="K31" t="s">
        <v>1968</v>
      </c>
      <c r="L31" t="s">
        <v>1969</v>
      </c>
      <c r="M31" t="s">
        <v>1970</v>
      </c>
      <c r="O31">
        <v>366044350000</v>
      </c>
      <c r="P31">
        <v>16018</v>
      </c>
      <c r="Q31">
        <v>-4</v>
      </c>
      <c r="R31">
        <v>1</v>
      </c>
      <c r="S31">
        <v>4446270</v>
      </c>
      <c r="U31" t="s">
        <v>5886</v>
      </c>
      <c r="W31" t="s">
        <v>4610</v>
      </c>
      <c r="X31">
        <v>366044350000</v>
      </c>
      <c r="Y31" t="s">
        <v>65</v>
      </c>
      <c r="Z31" t="s">
        <v>66</v>
      </c>
      <c r="AG31" t="s">
        <v>1972</v>
      </c>
      <c r="AL31">
        <v>0</v>
      </c>
      <c r="AN31" t="s">
        <v>1974</v>
      </c>
      <c r="AO31">
        <v>0</v>
      </c>
      <c r="AQ31">
        <v>2257625</v>
      </c>
      <c r="AR31" t="s">
        <v>4605</v>
      </c>
      <c r="AS31" t="s">
        <v>5883</v>
      </c>
      <c r="AT31" t="s">
        <v>1975</v>
      </c>
    </row>
    <row r="32" spans="1:46" x14ac:dyDescent="0.25">
      <c r="A32" t="str">
        <f>_xlfn.XLOOKUP(I32,UTILIZADAS[Contacto1],UTILIZADAS[Source.Name],,0)</f>
        <v>Cobros Mayo</v>
      </c>
      <c r="B32" s="18">
        <f>VLOOKUP(J32,Ref!A:C,3,0)</f>
        <v>0</v>
      </c>
      <c r="C32" s="18">
        <f>VLOOKUP(J32,Ref!A:D,4,0)</f>
        <v>0</v>
      </c>
      <c r="D32" s="18" t="str">
        <f t="shared" si="0"/>
        <v>09/may</v>
      </c>
      <c r="E32" s="18">
        <f t="shared" si="1"/>
        <v>2</v>
      </c>
      <c r="F32" s="18">
        <v>1</v>
      </c>
      <c r="G32" s="18">
        <f t="shared" si="2"/>
        <v>0</v>
      </c>
      <c r="H32" s="3">
        <v>46151.465694444443</v>
      </c>
      <c r="I32">
        <v>60014341</v>
      </c>
      <c r="J32" t="s">
        <v>2021</v>
      </c>
      <c r="K32" t="s">
        <v>1968</v>
      </c>
      <c r="L32" t="s">
        <v>1969</v>
      </c>
      <c r="M32" t="s">
        <v>1970</v>
      </c>
      <c r="O32">
        <v>366076280000</v>
      </c>
      <c r="P32">
        <v>16018</v>
      </c>
      <c r="Q32">
        <v>-4</v>
      </c>
      <c r="R32">
        <v>1</v>
      </c>
      <c r="S32">
        <v>60014341</v>
      </c>
      <c r="U32" t="s">
        <v>4615</v>
      </c>
      <c r="W32" t="s">
        <v>4616</v>
      </c>
      <c r="X32">
        <v>366076280000</v>
      </c>
      <c r="Y32" t="s">
        <v>65</v>
      </c>
      <c r="Z32" t="s">
        <v>66</v>
      </c>
      <c r="AF32" t="s">
        <v>1976</v>
      </c>
      <c r="AG32" t="s">
        <v>1972</v>
      </c>
      <c r="AL32">
        <v>5</v>
      </c>
      <c r="AN32" t="s">
        <v>1974</v>
      </c>
      <c r="AO32">
        <v>0</v>
      </c>
      <c r="AQ32">
        <v>2257628</v>
      </c>
      <c r="AR32" t="s">
        <v>4605</v>
      </c>
      <c r="AS32" t="s">
        <v>5883</v>
      </c>
      <c r="AT32" t="s">
        <v>2022</v>
      </c>
    </row>
    <row r="33" spans="1:46" x14ac:dyDescent="0.25">
      <c r="A33" t="str">
        <f>_xlfn.XLOOKUP(I33,UTILIZADAS[Contacto1],UTILIZADAS[Source.Name],,0)</f>
        <v>Cobros Mayo</v>
      </c>
      <c r="B33" s="18">
        <f>VLOOKUP(J33,Ref!A:C,3,0)</f>
        <v>0</v>
      </c>
      <c r="C33" s="18">
        <f>VLOOKUP(J33,Ref!A:D,4,0)</f>
        <v>0</v>
      </c>
      <c r="D33" s="18" t="str">
        <f t="shared" si="0"/>
        <v>13/may</v>
      </c>
      <c r="E33" s="18">
        <f t="shared" si="1"/>
        <v>2</v>
      </c>
      <c r="F33" s="18">
        <v>1</v>
      </c>
      <c r="G33" s="18">
        <f t="shared" si="2"/>
        <v>1</v>
      </c>
      <c r="H33" s="3">
        <v>46155.602002314816</v>
      </c>
      <c r="I33">
        <v>60014341</v>
      </c>
      <c r="J33">
        <v>6004</v>
      </c>
      <c r="K33" t="s">
        <v>1983</v>
      </c>
      <c r="L33" t="s">
        <v>1897</v>
      </c>
      <c r="M33" t="s">
        <v>1970</v>
      </c>
      <c r="O33">
        <v>366076280000</v>
      </c>
      <c r="P33">
        <v>16018</v>
      </c>
      <c r="Q33">
        <v>-4</v>
      </c>
      <c r="R33">
        <v>1</v>
      </c>
      <c r="S33">
        <v>60014341</v>
      </c>
      <c r="U33" t="s">
        <v>4615</v>
      </c>
      <c r="W33" t="s">
        <v>4616</v>
      </c>
      <c r="X33">
        <v>366076280000</v>
      </c>
      <c r="Y33" t="s">
        <v>65</v>
      </c>
      <c r="Z33" t="s">
        <v>66</v>
      </c>
      <c r="AF33" t="s">
        <v>1976</v>
      </c>
      <c r="AG33" t="s">
        <v>1972</v>
      </c>
      <c r="AL33">
        <v>74</v>
      </c>
      <c r="AM33" t="s">
        <v>1979</v>
      </c>
      <c r="AN33" t="s">
        <v>1987</v>
      </c>
      <c r="AO33">
        <v>0</v>
      </c>
      <c r="AQ33">
        <v>2257628</v>
      </c>
      <c r="AR33" t="s">
        <v>4605</v>
      </c>
      <c r="AS33" t="s">
        <v>5883</v>
      </c>
      <c r="AT33" t="s">
        <v>1984</v>
      </c>
    </row>
    <row r="34" spans="1:46" x14ac:dyDescent="0.25">
      <c r="A34" t="e">
        <f>_xlfn.XLOOKUP(I34,UTILIZADAS[Contacto1],UTILIZADAS[Source.Name],,0)</f>
        <v>#N/A</v>
      </c>
      <c r="B34" s="18">
        <f>VLOOKUP(J34,Ref!A:C,3,0)</f>
        <v>1</v>
      </c>
      <c r="C34" s="18">
        <f>VLOOKUP(J34,Ref!A:D,4,0)</f>
        <v>1</v>
      </c>
      <c r="D34" s="18" t="str">
        <f t="shared" si="0"/>
        <v>13/may</v>
      </c>
      <c r="E34" s="18">
        <f t="shared" si="1"/>
        <v>1</v>
      </c>
      <c r="F34" s="18">
        <v>1</v>
      </c>
      <c r="G34" s="18">
        <f t="shared" si="2"/>
        <v>1</v>
      </c>
      <c r="H34" s="3">
        <v>46155.509942129633</v>
      </c>
      <c r="I34">
        <v>60019453</v>
      </c>
      <c r="J34">
        <v>6002</v>
      </c>
      <c r="K34" t="s">
        <v>1983</v>
      </c>
      <c r="L34" t="s">
        <v>1897</v>
      </c>
      <c r="M34" t="s">
        <v>1970</v>
      </c>
      <c r="N34">
        <v>7958</v>
      </c>
      <c r="O34">
        <v>7958</v>
      </c>
      <c r="P34">
        <v>6005</v>
      </c>
      <c r="Q34">
        <v>-4</v>
      </c>
      <c r="R34">
        <v>1</v>
      </c>
      <c r="S34">
        <v>60019453</v>
      </c>
      <c r="U34" t="s">
        <v>5678</v>
      </c>
      <c r="W34">
        <v>7958</v>
      </c>
      <c r="X34" s="200">
        <v>45381.511689814812</v>
      </c>
      <c r="Y34" t="s">
        <v>5679</v>
      </c>
      <c r="AA34" t="s">
        <v>4566</v>
      </c>
      <c r="AC34" t="s">
        <v>4566</v>
      </c>
      <c r="AF34" t="s">
        <v>1976</v>
      </c>
      <c r="AG34" t="s">
        <v>1972</v>
      </c>
      <c r="AK34" t="s">
        <v>5680</v>
      </c>
      <c r="AL34">
        <v>45</v>
      </c>
      <c r="AM34" t="s">
        <v>1979</v>
      </c>
      <c r="AN34" t="s">
        <v>1987</v>
      </c>
      <c r="AO34">
        <v>0</v>
      </c>
      <c r="AQ34">
        <v>965487</v>
      </c>
      <c r="AR34" t="s">
        <v>5681</v>
      </c>
      <c r="AT34" t="s">
        <v>1888</v>
      </c>
    </row>
    <row r="35" spans="1:46" x14ac:dyDescent="0.25">
      <c r="A35" t="e">
        <f>_xlfn.XLOOKUP(I35,UTILIZADAS[Contacto1],UTILIZADAS[Source.Name],,0)</f>
        <v>#N/A</v>
      </c>
      <c r="B35" s="18">
        <f>VLOOKUP(J35,Ref!A:C,3,0)</f>
        <v>0</v>
      </c>
      <c r="C35" s="18">
        <f>VLOOKUP(J35,Ref!A:D,4,0)</f>
        <v>0</v>
      </c>
      <c r="D35" s="18" t="str">
        <f t="shared" si="0"/>
        <v>19/may</v>
      </c>
      <c r="E35" s="18">
        <f t="shared" si="1"/>
        <v>1</v>
      </c>
      <c r="F35" s="18">
        <v>1</v>
      </c>
      <c r="G35" s="18">
        <f t="shared" si="2"/>
        <v>1</v>
      </c>
      <c r="H35" s="3">
        <v>46161.652731481481</v>
      </c>
      <c r="I35">
        <v>60043073</v>
      </c>
      <c r="J35" t="s">
        <v>1986</v>
      </c>
      <c r="K35" t="s">
        <v>1983</v>
      </c>
      <c r="L35" t="s">
        <v>1897</v>
      </c>
      <c r="M35" t="s">
        <v>1970</v>
      </c>
      <c r="O35">
        <v>353385040000</v>
      </c>
      <c r="P35">
        <v>16016</v>
      </c>
      <c r="Q35">
        <v>-4</v>
      </c>
      <c r="R35">
        <v>1</v>
      </c>
      <c r="S35">
        <v>60043073</v>
      </c>
      <c r="U35" t="s">
        <v>5887</v>
      </c>
      <c r="W35" t="s">
        <v>5859</v>
      </c>
      <c r="X35">
        <v>353385040000</v>
      </c>
      <c r="Y35" t="s">
        <v>65</v>
      </c>
      <c r="Z35" t="s">
        <v>66</v>
      </c>
      <c r="AF35" t="s">
        <v>1976</v>
      </c>
      <c r="AG35" t="s">
        <v>1972</v>
      </c>
      <c r="AK35" t="s">
        <v>5888</v>
      </c>
      <c r="AL35">
        <v>148</v>
      </c>
      <c r="AM35" t="s">
        <v>1979</v>
      </c>
      <c r="AN35" t="s">
        <v>1977</v>
      </c>
      <c r="AO35">
        <v>0</v>
      </c>
      <c r="AQ35">
        <v>2198846</v>
      </c>
      <c r="AR35" t="s">
        <v>2020</v>
      </c>
      <c r="AS35" t="s">
        <v>2020</v>
      </c>
      <c r="AT35" t="s">
        <v>1988</v>
      </c>
    </row>
    <row r="36" spans="1:46" x14ac:dyDescent="0.25">
      <c r="A36" t="str">
        <f>_xlfn.XLOOKUP(I36,UTILIZADAS[Contacto1],UTILIZADAS[Source.Name],,0)</f>
        <v>Cobros Abril Canal Fijo</v>
      </c>
      <c r="B36" s="18">
        <f>VLOOKUP(J36,Ref!A:C,3,0)</f>
        <v>0</v>
      </c>
      <c r="C36" s="18">
        <f>VLOOKUP(J36,Ref!A:D,4,0)</f>
        <v>0</v>
      </c>
      <c r="D36" s="18" t="str">
        <f t="shared" si="0"/>
        <v>02/may</v>
      </c>
      <c r="E36" s="18">
        <f t="shared" si="1"/>
        <v>15</v>
      </c>
      <c r="F36" s="18">
        <v>1</v>
      </c>
      <c r="G36" s="18">
        <f t="shared" si="2"/>
        <v>0</v>
      </c>
      <c r="H36" s="3">
        <v>46144.529432870368</v>
      </c>
      <c r="I36">
        <v>60045640</v>
      </c>
      <c r="J36" t="s">
        <v>1967</v>
      </c>
      <c r="K36" t="s">
        <v>1968</v>
      </c>
      <c r="L36" t="s">
        <v>1969</v>
      </c>
      <c r="M36" t="s">
        <v>1970</v>
      </c>
      <c r="O36">
        <v>361021690000</v>
      </c>
      <c r="P36">
        <v>16017</v>
      </c>
      <c r="Q36">
        <v>-4</v>
      </c>
      <c r="R36">
        <v>1</v>
      </c>
      <c r="S36">
        <v>60045640</v>
      </c>
      <c r="U36" t="s">
        <v>2360</v>
      </c>
      <c r="W36" t="s">
        <v>3922</v>
      </c>
      <c r="X36" t="s">
        <v>66</v>
      </c>
      <c r="Y36" t="s">
        <v>65</v>
      </c>
      <c r="Z36">
        <v>361021690000</v>
      </c>
      <c r="AG36" t="s">
        <v>1972</v>
      </c>
      <c r="AI36" t="s">
        <v>3118</v>
      </c>
      <c r="AL36">
        <v>0</v>
      </c>
      <c r="AN36" t="s">
        <v>1974</v>
      </c>
      <c r="AO36">
        <v>0</v>
      </c>
      <c r="AQ36">
        <v>2252141</v>
      </c>
      <c r="AR36" t="s">
        <v>2241</v>
      </c>
      <c r="AS36" t="s">
        <v>4163</v>
      </c>
      <c r="AT36" t="s">
        <v>1975</v>
      </c>
    </row>
    <row r="37" spans="1:46" x14ac:dyDescent="0.25">
      <c r="A37" t="str">
        <f>_xlfn.XLOOKUP(I37,UTILIZADAS[Contacto1],UTILIZADAS[Source.Name],,0)</f>
        <v>Cobros Abril Canal Fijo</v>
      </c>
      <c r="B37" s="18">
        <f>VLOOKUP(J37,Ref!A:C,3,0)</f>
        <v>0</v>
      </c>
      <c r="C37" s="18">
        <f>VLOOKUP(J37,Ref!A:D,4,0)</f>
        <v>0</v>
      </c>
      <c r="D37" s="18" t="str">
        <f t="shared" si="0"/>
        <v>05/may</v>
      </c>
      <c r="E37" s="18">
        <f t="shared" si="1"/>
        <v>15</v>
      </c>
      <c r="F37" s="18">
        <v>1</v>
      </c>
      <c r="G37" s="18">
        <f t="shared" si="2"/>
        <v>0</v>
      </c>
      <c r="H37" s="3">
        <v>46147.742650462962</v>
      </c>
      <c r="I37">
        <v>60045640</v>
      </c>
      <c r="J37" t="s">
        <v>1967</v>
      </c>
      <c r="K37" t="s">
        <v>1968</v>
      </c>
      <c r="L37" t="s">
        <v>1969</v>
      </c>
      <c r="M37" t="s">
        <v>1970</v>
      </c>
      <c r="O37">
        <v>361021690000</v>
      </c>
      <c r="P37">
        <v>16017</v>
      </c>
      <c r="Q37">
        <v>-4</v>
      </c>
      <c r="R37">
        <v>1</v>
      </c>
      <c r="S37">
        <v>60045640</v>
      </c>
      <c r="U37" t="s">
        <v>2360</v>
      </c>
      <c r="W37" t="s">
        <v>3922</v>
      </c>
      <c r="X37" t="s">
        <v>66</v>
      </c>
      <c r="Y37" t="s">
        <v>65</v>
      </c>
      <c r="Z37">
        <v>361021690000</v>
      </c>
      <c r="AG37" t="s">
        <v>1972</v>
      </c>
      <c r="AI37" t="s">
        <v>3118</v>
      </c>
      <c r="AL37">
        <v>0</v>
      </c>
      <c r="AN37" t="s">
        <v>1974</v>
      </c>
      <c r="AO37">
        <v>0</v>
      </c>
      <c r="AQ37">
        <v>2252141</v>
      </c>
      <c r="AR37" t="s">
        <v>2241</v>
      </c>
      <c r="AS37" t="s">
        <v>4163</v>
      </c>
      <c r="AT37" t="s">
        <v>1975</v>
      </c>
    </row>
    <row r="38" spans="1:46" x14ac:dyDescent="0.25">
      <c r="A38" t="str">
        <f>_xlfn.XLOOKUP(I38,UTILIZADAS[Contacto1],UTILIZADAS[Source.Name],,0)</f>
        <v>Cobros Abril Canal Fijo</v>
      </c>
      <c r="B38" s="18">
        <f>VLOOKUP(J38,Ref!A:C,3,0)</f>
        <v>0</v>
      </c>
      <c r="C38" s="18">
        <f>VLOOKUP(J38,Ref!A:D,4,0)</f>
        <v>0</v>
      </c>
      <c r="D38" s="18" t="str">
        <f t="shared" si="0"/>
        <v>07/may</v>
      </c>
      <c r="E38" s="18">
        <f t="shared" si="1"/>
        <v>15</v>
      </c>
      <c r="F38" s="18">
        <v>1</v>
      </c>
      <c r="G38" s="18">
        <f t="shared" si="2"/>
        <v>0</v>
      </c>
      <c r="H38" s="3">
        <v>46149.600231481483</v>
      </c>
      <c r="I38">
        <v>60045640</v>
      </c>
      <c r="J38" t="s">
        <v>2023</v>
      </c>
      <c r="K38" t="s">
        <v>1968</v>
      </c>
      <c r="L38" t="s">
        <v>1969</v>
      </c>
      <c r="M38" t="s">
        <v>1970</v>
      </c>
      <c r="O38">
        <v>361021690000</v>
      </c>
      <c r="P38">
        <v>16017</v>
      </c>
      <c r="Q38">
        <v>-4</v>
      </c>
      <c r="R38">
        <v>1</v>
      </c>
      <c r="S38">
        <v>60045640</v>
      </c>
      <c r="U38" t="s">
        <v>2360</v>
      </c>
      <c r="W38" t="s">
        <v>3922</v>
      </c>
      <c r="X38" t="s">
        <v>66</v>
      </c>
      <c r="Y38" t="s">
        <v>65</v>
      </c>
      <c r="Z38">
        <v>361021690000</v>
      </c>
      <c r="AG38" t="s">
        <v>1972</v>
      </c>
      <c r="AI38" t="s">
        <v>3118</v>
      </c>
      <c r="AL38">
        <v>0</v>
      </c>
      <c r="AN38" t="s">
        <v>1974</v>
      </c>
      <c r="AO38">
        <v>0</v>
      </c>
      <c r="AQ38">
        <v>2252141</v>
      </c>
      <c r="AR38" t="s">
        <v>2241</v>
      </c>
      <c r="AS38" t="s">
        <v>4163</v>
      </c>
      <c r="AT38" t="s">
        <v>2024</v>
      </c>
    </row>
    <row r="39" spans="1:46" x14ac:dyDescent="0.25">
      <c r="A39" t="str">
        <f>_xlfn.XLOOKUP(I39,UTILIZADAS[Contacto1],UTILIZADAS[Source.Name],,0)</f>
        <v>Cobros Abril Canal Fijo</v>
      </c>
      <c r="B39" s="18">
        <f>VLOOKUP(J39,Ref!A:C,3,0)</f>
        <v>0</v>
      </c>
      <c r="C39" s="18">
        <f>VLOOKUP(J39,Ref!A:D,4,0)</f>
        <v>0</v>
      </c>
      <c r="D39" s="18" t="str">
        <f t="shared" si="0"/>
        <v>08/may</v>
      </c>
      <c r="E39" s="18">
        <f t="shared" si="1"/>
        <v>15</v>
      </c>
      <c r="F39" s="18">
        <v>1</v>
      </c>
      <c r="G39" s="18">
        <f t="shared" si="2"/>
        <v>0</v>
      </c>
      <c r="H39" s="3">
        <v>46150.41165509259</v>
      </c>
      <c r="I39">
        <v>60045640</v>
      </c>
      <c r="J39" t="s">
        <v>1967</v>
      </c>
      <c r="K39" t="s">
        <v>1968</v>
      </c>
      <c r="L39" t="s">
        <v>1969</v>
      </c>
      <c r="M39" t="s">
        <v>1970</v>
      </c>
      <c r="O39">
        <v>361021690000</v>
      </c>
      <c r="P39">
        <v>16017</v>
      </c>
      <c r="Q39">
        <v>-4</v>
      </c>
      <c r="R39">
        <v>1</v>
      </c>
      <c r="S39">
        <v>60045640</v>
      </c>
      <c r="U39" t="s">
        <v>2360</v>
      </c>
      <c r="W39" t="s">
        <v>3922</v>
      </c>
      <c r="X39" t="s">
        <v>66</v>
      </c>
      <c r="Y39" t="s">
        <v>65</v>
      </c>
      <c r="Z39">
        <v>361021690000</v>
      </c>
      <c r="AG39" t="s">
        <v>1972</v>
      </c>
      <c r="AI39" t="s">
        <v>3118</v>
      </c>
      <c r="AL39">
        <v>0</v>
      </c>
      <c r="AN39" t="s">
        <v>1974</v>
      </c>
      <c r="AO39">
        <v>0</v>
      </c>
      <c r="AQ39">
        <v>2252141</v>
      </c>
      <c r="AR39" t="s">
        <v>2241</v>
      </c>
      <c r="AS39" t="s">
        <v>4163</v>
      </c>
      <c r="AT39" t="s">
        <v>1975</v>
      </c>
    </row>
    <row r="40" spans="1:46" x14ac:dyDescent="0.25">
      <c r="A40" t="str">
        <f>_xlfn.XLOOKUP(I40,UTILIZADAS[Contacto1],UTILIZADAS[Source.Name],,0)</f>
        <v>Cobros Abril Canal Fijo</v>
      </c>
      <c r="B40" s="18">
        <f>VLOOKUP(J40,Ref!A:C,3,0)</f>
        <v>0</v>
      </c>
      <c r="C40" s="18">
        <f>VLOOKUP(J40,Ref!A:D,4,0)</f>
        <v>0</v>
      </c>
      <c r="D40" s="18" t="str">
        <f t="shared" si="0"/>
        <v>08/may</v>
      </c>
      <c r="E40" s="18">
        <f t="shared" si="1"/>
        <v>15</v>
      </c>
      <c r="F40" s="18">
        <v>1</v>
      </c>
      <c r="G40" s="18">
        <f t="shared" si="2"/>
        <v>0</v>
      </c>
      <c r="H40" s="3">
        <v>46150.627951388888</v>
      </c>
      <c r="I40">
        <v>60045640</v>
      </c>
      <c r="J40" t="s">
        <v>1967</v>
      </c>
      <c r="K40" t="s">
        <v>1968</v>
      </c>
      <c r="L40" t="s">
        <v>1969</v>
      </c>
      <c r="M40" t="s">
        <v>1970</v>
      </c>
      <c r="O40">
        <v>361021690000</v>
      </c>
      <c r="P40">
        <v>16017</v>
      </c>
      <c r="Q40">
        <v>-4</v>
      </c>
      <c r="R40">
        <v>1</v>
      </c>
      <c r="S40">
        <v>60045640</v>
      </c>
      <c r="U40" t="s">
        <v>2360</v>
      </c>
      <c r="W40" t="s">
        <v>3922</v>
      </c>
      <c r="X40" t="s">
        <v>66</v>
      </c>
      <c r="Y40" t="s">
        <v>65</v>
      </c>
      <c r="Z40">
        <v>361021690000</v>
      </c>
      <c r="AG40" t="s">
        <v>1972</v>
      </c>
      <c r="AI40" t="s">
        <v>3118</v>
      </c>
      <c r="AL40">
        <v>0</v>
      </c>
      <c r="AN40" t="s">
        <v>1974</v>
      </c>
      <c r="AO40">
        <v>0</v>
      </c>
      <c r="AQ40">
        <v>2252141</v>
      </c>
      <c r="AR40" t="s">
        <v>2241</v>
      </c>
      <c r="AS40" t="s">
        <v>4163</v>
      </c>
      <c r="AT40" t="s">
        <v>1975</v>
      </c>
    </row>
    <row r="41" spans="1:46" x14ac:dyDescent="0.25">
      <c r="A41" t="str">
        <f>_xlfn.XLOOKUP(I41,UTILIZADAS[Contacto1],UTILIZADAS[Source.Name],,0)</f>
        <v>Cobros Abril Canal Fijo</v>
      </c>
      <c r="B41" s="18">
        <f>VLOOKUP(J41,Ref!A:C,3,0)</f>
        <v>0</v>
      </c>
      <c r="C41" s="18">
        <f>VLOOKUP(J41,Ref!A:D,4,0)</f>
        <v>0</v>
      </c>
      <c r="D41" s="18" t="str">
        <f t="shared" si="0"/>
        <v>09/may</v>
      </c>
      <c r="E41" s="18">
        <f t="shared" si="1"/>
        <v>15</v>
      </c>
      <c r="F41" s="18">
        <v>1</v>
      </c>
      <c r="G41" s="18">
        <f t="shared" si="2"/>
        <v>0</v>
      </c>
      <c r="H41" s="3">
        <v>46151.466631944444</v>
      </c>
      <c r="I41">
        <v>60045640</v>
      </c>
      <c r="J41" t="s">
        <v>2023</v>
      </c>
      <c r="K41" t="s">
        <v>1968</v>
      </c>
      <c r="L41" t="s">
        <v>1969</v>
      </c>
      <c r="M41" t="s">
        <v>1970</v>
      </c>
      <c r="O41">
        <v>361021690000</v>
      </c>
      <c r="P41">
        <v>16018</v>
      </c>
      <c r="Q41">
        <v>-4</v>
      </c>
      <c r="R41">
        <v>1</v>
      </c>
      <c r="S41">
        <v>60045640</v>
      </c>
      <c r="U41" t="s">
        <v>2360</v>
      </c>
      <c r="W41" t="s">
        <v>3922</v>
      </c>
      <c r="X41">
        <v>361021690000</v>
      </c>
      <c r="Y41" t="s">
        <v>65</v>
      </c>
      <c r="Z41" t="s">
        <v>66</v>
      </c>
      <c r="AG41" t="s">
        <v>1972</v>
      </c>
      <c r="AL41">
        <v>0</v>
      </c>
      <c r="AN41" t="s">
        <v>1974</v>
      </c>
      <c r="AO41">
        <v>0</v>
      </c>
      <c r="AQ41">
        <v>2257629</v>
      </c>
      <c r="AR41" t="s">
        <v>4605</v>
      </c>
      <c r="AS41" t="s">
        <v>5883</v>
      </c>
      <c r="AT41" t="s">
        <v>2024</v>
      </c>
    </row>
    <row r="42" spans="1:46" x14ac:dyDescent="0.25">
      <c r="A42" t="str">
        <f>_xlfn.XLOOKUP(I42,UTILIZADAS[Contacto1],UTILIZADAS[Source.Name],,0)</f>
        <v>Cobros Abril Canal Fijo</v>
      </c>
      <c r="B42" s="18">
        <f>VLOOKUP(J42,Ref!A:C,3,0)</f>
        <v>0</v>
      </c>
      <c r="C42" s="18">
        <f>VLOOKUP(J42,Ref!A:D,4,0)</f>
        <v>0</v>
      </c>
      <c r="D42" s="18" t="str">
        <f t="shared" si="0"/>
        <v>11/may</v>
      </c>
      <c r="E42" s="18">
        <f t="shared" si="1"/>
        <v>15</v>
      </c>
      <c r="F42" s="18">
        <v>1</v>
      </c>
      <c r="G42" s="18">
        <f t="shared" si="2"/>
        <v>0</v>
      </c>
      <c r="H42" s="3">
        <v>46153.524270833332</v>
      </c>
      <c r="I42">
        <v>60045640</v>
      </c>
      <c r="J42" t="s">
        <v>2023</v>
      </c>
      <c r="K42" t="s">
        <v>1968</v>
      </c>
      <c r="L42" t="s">
        <v>1969</v>
      </c>
      <c r="M42" t="s">
        <v>1970</v>
      </c>
      <c r="O42">
        <v>361021690000</v>
      </c>
      <c r="P42">
        <v>16018</v>
      </c>
      <c r="Q42">
        <v>-4</v>
      </c>
      <c r="R42">
        <v>1</v>
      </c>
      <c r="S42">
        <v>60045640</v>
      </c>
      <c r="U42" t="s">
        <v>2360</v>
      </c>
      <c r="W42" t="s">
        <v>3922</v>
      </c>
      <c r="X42">
        <v>361021690000</v>
      </c>
      <c r="Y42" t="s">
        <v>65</v>
      </c>
      <c r="Z42" t="s">
        <v>66</v>
      </c>
      <c r="AG42" t="s">
        <v>1972</v>
      </c>
      <c r="AL42">
        <v>0</v>
      </c>
      <c r="AN42" t="s">
        <v>1974</v>
      </c>
      <c r="AO42">
        <v>0</v>
      </c>
      <c r="AQ42">
        <v>2257629</v>
      </c>
      <c r="AR42" t="s">
        <v>4605</v>
      </c>
      <c r="AS42" t="s">
        <v>5883</v>
      </c>
      <c r="AT42" t="s">
        <v>2024</v>
      </c>
    </row>
    <row r="43" spans="1:46" x14ac:dyDescent="0.25">
      <c r="A43" t="str">
        <f>_xlfn.XLOOKUP(I43,UTILIZADAS[Contacto1],UTILIZADAS[Source.Name],,0)</f>
        <v>Cobros Abril Canal Fijo</v>
      </c>
      <c r="B43" s="18">
        <f>VLOOKUP(J43,Ref!A:C,3,0)</f>
        <v>0</v>
      </c>
      <c r="C43" s="18">
        <f>VLOOKUP(J43,Ref!A:D,4,0)</f>
        <v>0</v>
      </c>
      <c r="D43" s="18" t="str">
        <f t="shared" si="0"/>
        <v>11/may</v>
      </c>
      <c r="E43" s="18">
        <f t="shared" si="1"/>
        <v>15</v>
      </c>
      <c r="F43" s="18">
        <v>1</v>
      </c>
      <c r="G43" s="18">
        <f t="shared" si="2"/>
        <v>0</v>
      </c>
      <c r="H43" s="3">
        <v>46153.618483796294</v>
      </c>
      <c r="I43">
        <v>60045640</v>
      </c>
      <c r="J43" t="s">
        <v>1967</v>
      </c>
      <c r="K43" t="s">
        <v>1968</v>
      </c>
      <c r="L43" t="s">
        <v>1969</v>
      </c>
      <c r="M43" t="s">
        <v>1970</v>
      </c>
      <c r="O43">
        <v>361021690000</v>
      </c>
      <c r="P43">
        <v>16018</v>
      </c>
      <c r="Q43">
        <v>-4</v>
      </c>
      <c r="R43">
        <v>1</v>
      </c>
      <c r="S43">
        <v>60045640</v>
      </c>
      <c r="U43" t="s">
        <v>2360</v>
      </c>
      <c r="W43" t="s">
        <v>3922</v>
      </c>
      <c r="X43">
        <v>361021690000</v>
      </c>
      <c r="Y43" t="s">
        <v>65</v>
      </c>
      <c r="Z43" t="s">
        <v>66</v>
      </c>
      <c r="AG43" t="s">
        <v>1972</v>
      </c>
      <c r="AL43">
        <v>0</v>
      </c>
      <c r="AN43" t="s">
        <v>1974</v>
      </c>
      <c r="AO43">
        <v>0</v>
      </c>
      <c r="AQ43">
        <v>2257629</v>
      </c>
      <c r="AR43" t="s">
        <v>4605</v>
      </c>
      <c r="AS43" t="s">
        <v>5883</v>
      </c>
      <c r="AT43" t="s">
        <v>1975</v>
      </c>
    </row>
    <row r="44" spans="1:46" x14ac:dyDescent="0.25">
      <c r="A44" t="str">
        <f>_xlfn.XLOOKUP(I44,UTILIZADAS[Contacto1],UTILIZADAS[Source.Name],,0)</f>
        <v>Cobros Abril Canal Fijo</v>
      </c>
      <c r="B44" s="18">
        <f>VLOOKUP(J44,Ref!A:C,3,0)</f>
        <v>0</v>
      </c>
      <c r="C44" s="18">
        <f>VLOOKUP(J44,Ref!A:D,4,0)</f>
        <v>0</v>
      </c>
      <c r="D44" s="18" t="str">
        <f t="shared" si="0"/>
        <v>13/may</v>
      </c>
      <c r="E44" s="18">
        <f t="shared" si="1"/>
        <v>15</v>
      </c>
      <c r="F44" s="18">
        <v>1</v>
      </c>
      <c r="G44" s="18">
        <f t="shared" si="2"/>
        <v>0</v>
      </c>
      <c r="H44" s="3">
        <v>46155.602835648147</v>
      </c>
      <c r="I44">
        <v>60045640</v>
      </c>
      <c r="J44" t="s">
        <v>2023</v>
      </c>
      <c r="K44" t="s">
        <v>1968</v>
      </c>
      <c r="L44" t="s">
        <v>1969</v>
      </c>
      <c r="M44" t="s">
        <v>1970</v>
      </c>
      <c r="O44">
        <v>361021690000</v>
      </c>
      <c r="P44">
        <v>16018</v>
      </c>
      <c r="Q44">
        <v>-4</v>
      </c>
      <c r="R44">
        <v>1</v>
      </c>
      <c r="S44">
        <v>60045640</v>
      </c>
      <c r="U44" t="s">
        <v>2360</v>
      </c>
      <c r="W44" t="s">
        <v>3922</v>
      </c>
      <c r="X44">
        <v>361021690000</v>
      </c>
      <c r="Y44" t="s">
        <v>65</v>
      </c>
      <c r="Z44" t="s">
        <v>66</v>
      </c>
      <c r="AG44" t="s">
        <v>1972</v>
      </c>
      <c r="AL44">
        <v>0</v>
      </c>
      <c r="AN44" t="s">
        <v>1974</v>
      </c>
      <c r="AO44">
        <v>0</v>
      </c>
      <c r="AQ44">
        <v>2257629</v>
      </c>
      <c r="AR44" t="s">
        <v>4605</v>
      </c>
      <c r="AS44" t="s">
        <v>5883</v>
      </c>
      <c r="AT44" t="s">
        <v>2024</v>
      </c>
    </row>
    <row r="45" spans="1:46" x14ac:dyDescent="0.25">
      <c r="A45" t="str">
        <f>_xlfn.XLOOKUP(I45,UTILIZADAS[Contacto1],UTILIZADAS[Source.Name],,0)</f>
        <v>Cobros Abril Canal Fijo</v>
      </c>
      <c r="B45" s="18">
        <f>VLOOKUP(J45,Ref!A:C,3,0)</f>
        <v>0</v>
      </c>
      <c r="C45" s="18">
        <f>VLOOKUP(J45,Ref!A:D,4,0)</f>
        <v>0</v>
      </c>
      <c r="D45" s="18" t="str">
        <f t="shared" si="0"/>
        <v>13/may</v>
      </c>
      <c r="E45" s="18">
        <f t="shared" si="1"/>
        <v>15</v>
      </c>
      <c r="F45" s="18">
        <v>1</v>
      </c>
      <c r="G45" s="18">
        <f t="shared" si="2"/>
        <v>0</v>
      </c>
      <c r="H45" s="3">
        <v>46155.712071759262</v>
      </c>
      <c r="I45">
        <v>60045640</v>
      </c>
      <c r="J45" t="s">
        <v>2023</v>
      </c>
      <c r="K45" t="s">
        <v>1968</v>
      </c>
      <c r="L45" t="s">
        <v>1969</v>
      </c>
      <c r="M45" t="s">
        <v>1970</v>
      </c>
      <c r="O45">
        <v>361021690000</v>
      </c>
      <c r="P45">
        <v>16018</v>
      </c>
      <c r="Q45">
        <v>-4</v>
      </c>
      <c r="R45">
        <v>1</v>
      </c>
      <c r="S45">
        <v>60045640</v>
      </c>
      <c r="U45" t="s">
        <v>2360</v>
      </c>
      <c r="W45" t="s">
        <v>3922</v>
      </c>
      <c r="X45">
        <v>361021690000</v>
      </c>
      <c r="Y45" t="s">
        <v>65</v>
      </c>
      <c r="Z45" t="s">
        <v>66</v>
      </c>
      <c r="AG45" t="s">
        <v>1972</v>
      </c>
      <c r="AL45">
        <v>0</v>
      </c>
      <c r="AN45" t="s">
        <v>1974</v>
      </c>
      <c r="AO45">
        <v>0</v>
      </c>
      <c r="AQ45">
        <v>2257629</v>
      </c>
      <c r="AR45" t="s">
        <v>4605</v>
      </c>
      <c r="AS45" t="s">
        <v>5883</v>
      </c>
      <c r="AT45" t="s">
        <v>2024</v>
      </c>
    </row>
    <row r="46" spans="1:46" x14ac:dyDescent="0.25">
      <c r="A46" t="str">
        <f>_xlfn.XLOOKUP(I46,UTILIZADAS[Contacto1],UTILIZADAS[Source.Name],,0)</f>
        <v>Cobros Abril Canal Fijo</v>
      </c>
      <c r="B46" s="18">
        <f>VLOOKUP(J46,Ref!A:C,3,0)</f>
        <v>0</v>
      </c>
      <c r="C46" s="18">
        <f>VLOOKUP(J46,Ref!A:D,4,0)</f>
        <v>0</v>
      </c>
      <c r="D46" s="18" t="str">
        <f t="shared" si="0"/>
        <v>14/may</v>
      </c>
      <c r="E46" s="18">
        <f t="shared" si="1"/>
        <v>15</v>
      </c>
      <c r="F46" s="18">
        <v>1</v>
      </c>
      <c r="G46" s="18">
        <f t="shared" si="2"/>
        <v>0</v>
      </c>
      <c r="H46" s="3">
        <v>46156.393900462965</v>
      </c>
      <c r="I46">
        <v>60045640</v>
      </c>
      <c r="J46" t="s">
        <v>1967</v>
      </c>
      <c r="K46" t="s">
        <v>1968</v>
      </c>
      <c r="L46" t="s">
        <v>1969</v>
      </c>
      <c r="M46" t="s">
        <v>1970</v>
      </c>
      <c r="O46">
        <v>361021690000</v>
      </c>
      <c r="P46">
        <v>16018</v>
      </c>
      <c r="Q46">
        <v>-4</v>
      </c>
      <c r="R46">
        <v>1</v>
      </c>
      <c r="S46">
        <v>60045640</v>
      </c>
      <c r="U46" t="s">
        <v>2360</v>
      </c>
      <c r="W46" t="s">
        <v>3922</v>
      </c>
      <c r="X46">
        <v>361021690000</v>
      </c>
      <c r="Y46" t="s">
        <v>65</v>
      </c>
      <c r="Z46" t="s">
        <v>66</v>
      </c>
      <c r="AG46" t="s">
        <v>1972</v>
      </c>
      <c r="AL46">
        <v>0</v>
      </c>
      <c r="AN46" t="s">
        <v>1974</v>
      </c>
      <c r="AO46">
        <v>0</v>
      </c>
      <c r="AQ46">
        <v>2257629</v>
      </c>
      <c r="AR46" t="s">
        <v>4605</v>
      </c>
      <c r="AS46" t="s">
        <v>5883</v>
      </c>
      <c r="AT46" t="s">
        <v>1975</v>
      </c>
    </row>
    <row r="47" spans="1:46" x14ac:dyDescent="0.25">
      <c r="A47" t="str">
        <f>_xlfn.XLOOKUP(I47,UTILIZADAS[Contacto1],UTILIZADAS[Source.Name],,0)</f>
        <v>Cobros Abril Canal Fijo</v>
      </c>
      <c r="B47" s="18">
        <f>VLOOKUP(J47,Ref!A:C,3,0)</f>
        <v>0</v>
      </c>
      <c r="C47" s="18">
        <f>VLOOKUP(J47,Ref!A:D,4,0)</f>
        <v>0</v>
      </c>
      <c r="D47" s="18" t="str">
        <f t="shared" si="0"/>
        <v>16/may</v>
      </c>
      <c r="E47" s="18">
        <f t="shared" si="1"/>
        <v>15</v>
      </c>
      <c r="F47" s="18">
        <v>1</v>
      </c>
      <c r="G47" s="18">
        <f t="shared" si="2"/>
        <v>0</v>
      </c>
      <c r="H47" s="3">
        <v>46158.425104166665</v>
      </c>
      <c r="I47">
        <v>60045640</v>
      </c>
      <c r="J47" t="s">
        <v>1967</v>
      </c>
      <c r="K47" t="s">
        <v>1968</v>
      </c>
      <c r="L47" t="s">
        <v>1969</v>
      </c>
      <c r="M47" t="s">
        <v>1970</v>
      </c>
      <c r="O47">
        <v>361021690000</v>
      </c>
      <c r="P47">
        <v>16018</v>
      </c>
      <c r="Q47">
        <v>-4</v>
      </c>
      <c r="R47">
        <v>1</v>
      </c>
      <c r="S47">
        <v>60045640</v>
      </c>
      <c r="U47" t="s">
        <v>2360</v>
      </c>
      <c r="W47" t="s">
        <v>3922</v>
      </c>
      <c r="X47">
        <v>361021690000</v>
      </c>
      <c r="Y47" t="s">
        <v>65</v>
      </c>
      <c r="Z47" t="s">
        <v>66</v>
      </c>
      <c r="AG47" t="s">
        <v>1972</v>
      </c>
      <c r="AL47">
        <v>0</v>
      </c>
      <c r="AN47" t="s">
        <v>1974</v>
      </c>
      <c r="AO47">
        <v>0</v>
      </c>
      <c r="AQ47">
        <v>2257629</v>
      </c>
      <c r="AR47" t="s">
        <v>4605</v>
      </c>
      <c r="AS47" t="s">
        <v>5883</v>
      </c>
      <c r="AT47" t="s">
        <v>1975</v>
      </c>
    </row>
    <row r="48" spans="1:46" x14ac:dyDescent="0.25">
      <c r="A48" t="str">
        <f>_xlfn.XLOOKUP(I48,UTILIZADAS[Contacto1],UTILIZADAS[Source.Name],,0)</f>
        <v>Cobros Abril Canal Fijo</v>
      </c>
      <c r="B48" s="18">
        <f>VLOOKUP(J48,Ref!A:C,3,0)</f>
        <v>0</v>
      </c>
      <c r="C48" s="18">
        <f>VLOOKUP(J48,Ref!A:D,4,0)</f>
        <v>0</v>
      </c>
      <c r="D48" s="18" t="str">
        <f t="shared" si="0"/>
        <v>19/may</v>
      </c>
      <c r="E48" s="18">
        <f t="shared" si="1"/>
        <v>15</v>
      </c>
      <c r="F48" s="18">
        <v>1</v>
      </c>
      <c r="G48" s="18">
        <f t="shared" si="2"/>
        <v>0</v>
      </c>
      <c r="H48" s="3">
        <v>46161.65320601852</v>
      </c>
      <c r="I48">
        <v>60045640</v>
      </c>
      <c r="J48" t="s">
        <v>1967</v>
      </c>
      <c r="K48" t="s">
        <v>1968</v>
      </c>
      <c r="L48" t="s">
        <v>1969</v>
      </c>
      <c r="M48" t="s">
        <v>1970</v>
      </c>
      <c r="O48">
        <v>361021690000</v>
      </c>
      <c r="P48">
        <v>16018</v>
      </c>
      <c r="Q48">
        <v>-4</v>
      </c>
      <c r="R48">
        <v>1</v>
      </c>
      <c r="S48">
        <v>60045640</v>
      </c>
      <c r="U48" t="s">
        <v>2360</v>
      </c>
      <c r="W48" t="s">
        <v>3922</v>
      </c>
      <c r="X48">
        <v>361021690000</v>
      </c>
      <c r="Y48" t="s">
        <v>65</v>
      </c>
      <c r="Z48" t="s">
        <v>66</v>
      </c>
      <c r="AG48" t="s">
        <v>1972</v>
      </c>
      <c r="AL48">
        <v>0</v>
      </c>
      <c r="AN48" t="s">
        <v>1974</v>
      </c>
      <c r="AO48">
        <v>0</v>
      </c>
      <c r="AQ48">
        <v>2257629</v>
      </c>
      <c r="AR48" t="s">
        <v>4605</v>
      </c>
      <c r="AS48" t="s">
        <v>5883</v>
      </c>
      <c r="AT48" t="s">
        <v>1975</v>
      </c>
    </row>
    <row r="49" spans="1:46" x14ac:dyDescent="0.25">
      <c r="A49" t="str">
        <f>_xlfn.XLOOKUP(I49,UTILIZADAS[Contacto1],UTILIZADAS[Source.Name],,0)</f>
        <v>Cobros Abril Canal Fijo</v>
      </c>
      <c r="B49" s="18">
        <f>VLOOKUP(J49,Ref!A:C,3,0)</f>
        <v>0</v>
      </c>
      <c r="C49" s="18">
        <f>VLOOKUP(J49,Ref!A:D,4,0)</f>
        <v>0</v>
      </c>
      <c r="D49" s="18" t="str">
        <f t="shared" si="0"/>
        <v>21/may</v>
      </c>
      <c r="E49" s="18">
        <f t="shared" si="1"/>
        <v>15</v>
      </c>
      <c r="F49" s="18">
        <v>1</v>
      </c>
      <c r="G49" s="18">
        <f t="shared" si="2"/>
        <v>0</v>
      </c>
      <c r="H49" s="3">
        <v>46163.439884259256</v>
      </c>
      <c r="I49">
        <v>60045640</v>
      </c>
      <c r="J49" t="s">
        <v>1967</v>
      </c>
      <c r="K49" t="s">
        <v>1968</v>
      </c>
      <c r="L49" t="s">
        <v>1969</v>
      </c>
      <c r="M49" t="s">
        <v>1970</v>
      </c>
      <c r="O49">
        <v>361021690000</v>
      </c>
      <c r="P49">
        <v>16018</v>
      </c>
      <c r="Q49">
        <v>-4</v>
      </c>
      <c r="R49">
        <v>1</v>
      </c>
      <c r="S49">
        <v>60045640</v>
      </c>
      <c r="U49" t="s">
        <v>2360</v>
      </c>
      <c r="W49" t="s">
        <v>3922</v>
      </c>
      <c r="X49">
        <v>361021690000</v>
      </c>
      <c r="Y49" t="s">
        <v>65</v>
      </c>
      <c r="Z49" t="s">
        <v>66</v>
      </c>
      <c r="AG49" t="s">
        <v>1972</v>
      </c>
      <c r="AL49">
        <v>0</v>
      </c>
      <c r="AN49" t="s">
        <v>1974</v>
      </c>
      <c r="AO49">
        <v>0</v>
      </c>
      <c r="AQ49">
        <v>2257629</v>
      </c>
      <c r="AR49" t="s">
        <v>4605</v>
      </c>
      <c r="AS49" t="s">
        <v>5883</v>
      </c>
      <c r="AT49" t="s">
        <v>1975</v>
      </c>
    </row>
    <row r="50" spans="1:46" x14ac:dyDescent="0.25">
      <c r="A50" t="str">
        <f>_xlfn.XLOOKUP(I50,UTILIZADAS[Contacto1],UTILIZADAS[Source.Name],,0)</f>
        <v>Cobros Abril Canal Fijo</v>
      </c>
      <c r="B50" s="18">
        <f>VLOOKUP(J50,Ref!A:C,3,0)</f>
        <v>0</v>
      </c>
      <c r="C50" s="18">
        <f>VLOOKUP(J50,Ref!A:D,4,0)</f>
        <v>0</v>
      </c>
      <c r="D50" s="18" t="str">
        <f t="shared" si="0"/>
        <v>21/may</v>
      </c>
      <c r="E50" s="18">
        <f t="shared" si="1"/>
        <v>15</v>
      </c>
      <c r="F50" s="18">
        <v>1</v>
      </c>
      <c r="G50" s="18">
        <f t="shared" si="2"/>
        <v>1</v>
      </c>
      <c r="H50" s="3">
        <v>46163.703287037039</v>
      </c>
      <c r="I50">
        <v>60045640</v>
      </c>
      <c r="J50" t="s">
        <v>1967</v>
      </c>
      <c r="K50" t="s">
        <v>1968</v>
      </c>
      <c r="L50" t="s">
        <v>1969</v>
      </c>
      <c r="M50" t="s">
        <v>1970</v>
      </c>
      <c r="O50">
        <v>361021690000</v>
      </c>
      <c r="P50">
        <v>16018</v>
      </c>
      <c r="Q50">
        <v>-4</v>
      </c>
      <c r="R50">
        <v>1</v>
      </c>
      <c r="S50">
        <v>60045640</v>
      </c>
      <c r="U50" t="s">
        <v>2360</v>
      </c>
      <c r="W50" t="s">
        <v>3922</v>
      </c>
      <c r="X50">
        <v>361021690000</v>
      </c>
      <c r="Y50" t="s">
        <v>65</v>
      </c>
      <c r="Z50" t="s">
        <v>66</v>
      </c>
      <c r="AG50" t="s">
        <v>1972</v>
      </c>
      <c r="AL50">
        <v>0</v>
      </c>
      <c r="AN50" t="s">
        <v>1974</v>
      </c>
      <c r="AO50">
        <v>0</v>
      </c>
      <c r="AQ50">
        <v>2257629</v>
      </c>
      <c r="AR50" t="s">
        <v>4605</v>
      </c>
      <c r="AS50" t="s">
        <v>5883</v>
      </c>
      <c r="AT50" t="s">
        <v>1975</v>
      </c>
    </row>
    <row r="51" spans="1:46" x14ac:dyDescent="0.25">
      <c r="A51" t="str">
        <f>_xlfn.XLOOKUP(I51,UTILIZADAS[Contacto1],UTILIZADAS[Source.Name],,0)</f>
        <v>Cobros Abril Canal Fijo</v>
      </c>
      <c r="B51" s="18">
        <f>VLOOKUP(J51,Ref!A:C,3,0)</f>
        <v>0</v>
      </c>
      <c r="C51" s="18">
        <f>VLOOKUP(J51,Ref!A:D,4,0)</f>
        <v>0</v>
      </c>
      <c r="D51" s="18" t="str">
        <f t="shared" si="0"/>
        <v>04/may</v>
      </c>
      <c r="E51" s="18">
        <f t="shared" si="1"/>
        <v>13</v>
      </c>
      <c r="F51" s="18">
        <v>1</v>
      </c>
      <c r="G51" s="18">
        <f t="shared" si="2"/>
        <v>0</v>
      </c>
      <c r="H51" s="3">
        <v>46146.409305555557</v>
      </c>
      <c r="I51">
        <v>60082188</v>
      </c>
      <c r="J51" t="s">
        <v>1967</v>
      </c>
      <c r="K51" t="s">
        <v>1968</v>
      </c>
      <c r="L51" t="s">
        <v>1969</v>
      </c>
      <c r="M51" t="s">
        <v>1970</v>
      </c>
      <c r="O51">
        <v>366038820000</v>
      </c>
      <c r="P51">
        <v>16017</v>
      </c>
      <c r="Q51">
        <v>-4</v>
      </c>
      <c r="R51">
        <v>1</v>
      </c>
      <c r="S51">
        <v>60082188</v>
      </c>
      <c r="U51" t="s">
        <v>2486</v>
      </c>
      <c r="W51" t="s">
        <v>4079</v>
      </c>
      <c r="X51" t="s">
        <v>66</v>
      </c>
      <c r="Y51" t="s">
        <v>65</v>
      </c>
      <c r="Z51">
        <v>366038820000</v>
      </c>
      <c r="AG51" t="s">
        <v>1972</v>
      </c>
      <c r="AI51" t="s">
        <v>3268</v>
      </c>
      <c r="AL51">
        <v>0</v>
      </c>
      <c r="AN51" t="s">
        <v>1974</v>
      </c>
      <c r="AO51">
        <v>0</v>
      </c>
      <c r="AQ51">
        <v>2252303</v>
      </c>
      <c r="AR51" t="s">
        <v>2241</v>
      </c>
      <c r="AS51" t="s">
        <v>4163</v>
      </c>
      <c r="AT51" t="s">
        <v>1975</v>
      </c>
    </row>
    <row r="52" spans="1:46" x14ac:dyDescent="0.25">
      <c r="A52" t="str">
        <f>_xlfn.XLOOKUP(I52,UTILIZADAS[Contacto1],UTILIZADAS[Source.Name],,0)</f>
        <v>Cobros Abril Canal Fijo</v>
      </c>
      <c r="B52" s="18">
        <f>VLOOKUP(J52,Ref!A:C,3,0)</f>
        <v>0</v>
      </c>
      <c r="C52" s="18">
        <f>VLOOKUP(J52,Ref!A:D,4,0)</f>
        <v>0</v>
      </c>
      <c r="D52" s="18" t="str">
        <f t="shared" si="0"/>
        <v>06/may</v>
      </c>
      <c r="E52" s="18">
        <f t="shared" si="1"/>
        <v>13</v>
      </c>
      <c r="F52" s="18">
        <v>1</v>
      </c>
      <c r="G52" s="18">
        <f t="shared" si="2"/>
        <v>0</v>
      </c>
      <c r="H52" s="3">
        <v>46148.433807870373</v>
      </c>
      <c r="I52">
        <v>60082188</v>
      </c>
      <c r="J52" t="s">
        <v>1967</v>
      </c>
      <c r="K52" t="s">
        <v>1968</v>
      </c>
      <c r="L52" t="s">
        <v>1969</v>
      </c>
      <c r="M52" t="s">
        <v>1970</v>
      </c>
      <c r="O52">
        <v>366038820000</v>
      </c>
      <c r="P52">
        <v>16017</v>
      </c>
      <c r="Q52">
        <v>-4</v>
      </c>
      <c r="R52">
        <v>1</v>
      </c>
      <c r="S52">
        <v>60082188</v>
      </c>
      <c r="U52" t="s">
        <v>2486</v>
      </c>
      <c r="W52" t="s">
        <v>4079</v>
      </c>
      <c r="X52" t="s">
        <v>66</v>
      </c>
      <c r="Y52" t="s">
        <v>65</v>
      </c>
      <c r="Z52">
        <v>366038820000</v>
      </c>
      <c r="AG52" t="s">
        <v>1972</v>
      </c>
      <c r="AI52" t="s">
        <v>3268</v>
      </c>
      <c r="AL52">
        <v>0</v>
      </c>
      <c r="AN52" t="s">
        <v>1974</v>
      </c>
      <c r="AO52">
        <v>0</v>
      </c>
      <c r="AQ52">
        <v>2252303</v>
      </c>
      <c r="AR52" t="s">
        <v>2241</v>
      </c>
      <c r="AS52" t="s">
        <v>4163</v>
      </c>
      <c r="AT52" t="s">
        <v>1975</v>
      </c>
    </row>
    <row r="53" spans="1:46" x14ac:dyDescent="0.25">
      <c r="A53" t="str">
        <f>_xlfn.XLOOKUP(I53,UTILIZADAS[Contacto1],UTILIZADAS[Source.Name],,0)</f>
        <v>Cobros Abril Canal Fijo</v>
      </c>
      <c r="B53" s="18">
        <f>VLOOKUP(J53,Ref!A:C,3,0)</f>
        <v>0</v>
      </c>
      <c r="C53" s="18">
        <f>VLOOKUP(J53,Ref!A:D,4,0)</f>
        <v>0</v>
      </c>
      <c r="D53" s="18" t="str">
        <f t="shared" si="0"/>
        <v>07/may</v>
      </c>
      <c r="E53" s="18">
        <f t="shared" si="1"/>
        <v>13</v>
      </c>
      <c r="F53" s="18">
        <v>1</v>
      </c>
      <c r="G53" s="18">
        <f t="shared" si="2"/>
        <v>0</v>
      </c>
      <c r="H53" s="3">
        <v>46149.636157407411</v>
      </c>
      <c r="I53">
        <v>60082188</v>
      </c>
      <c r="J53" t="s">
        <v>1967</v>
      </c>
      <c r="K53" t="s">
        <v>1968</v>
      </c>
      <c r="L53" t="s">
        <v>1969</v>
      </c>
      <c r="M53" t="s">
        <v>1970</v>
      </c>
      <c r="O53">
        <v>366038820000</v>
      </c>
      <c r="P53">
        <v>16017</v>
      </c>
      <c r="Q53">
        <v>-4</v>
      </c>
      <c r="R53">
        <v>1</v>
      </c>
      <c r="S53">
        <v>60082188</v>
      </c>
      <c r="U53" t="s">
        <v>2486</v>
      </c>
      <c r="W53" t="s">
        <v>4079</v>
      </c>
      <c r="X53" t="s">
        <v>66</v>
      </c>
      <c r="Y53" t="s">
        <v>65</v>
      </c>
      <c r="Z53">
        <v>366038820000</v>
      </c>
      <c r="AG53" t="s">
        <v>1972</v>
      </c>
      <c r="AI53" t="s">
        <v>3268</v>
      </c>
      <c r="AL53">
        <v>0</v>
      </c>
      <c r="AN53" t="s">
        <v>1974</v>
      </c>
      <c r="AO53">
        <v>0</v>
      </c>
      <c r="AQ53">
        <v>2252303</v>
      </c>
      <c r="AR53" t="s">
        <v>2241</v>
      </c>
      <c r="AS53" t="s">
        <v>4163</v>
      </c>
      <c r="AT53" t="s">
        <v>1975</v>
      </c>
    </row>
    <row r="54" spans="1:46" x14ac:dyDescent="0.25">
      <c r="A54" t="str">
        <f>_xlfn.XLOOKUP(I54,UTILIZADAS[Contacto1],UTILIZADAS[Source.Name],,0)</f>
        <v>Cobros Abril Canal Fijo</v>
      </c>
      <c r="B54" s="18">
        <f>VLOOKUP(J54,Ref!A:C,3,0)</f>
        <v>0</v>
      </c>
      <c r="C54" s="18">
        <f>VLOOKUP(J54,Ref!A:D,4,0)</f>
        <v>0</v>
      </c>
      <c r="D54" s="18" t="str">
        <f t="shared" si="0"/>
        <v>08/may</v>
      </c>
      <c r="E54" s="18">
        <f t="shared" si="1"/>
        <v>13</v>
      </c>
      <c r="F54" s="18">
        <v>1</v>
      </c>
      <c r="G54" s="18">
        <f t="shared" si="2"/>
        <v>0</v>
      </c>
      <c r="H54" s="3">
        <v>46150.664942129632</v>
      </c>
      <c r="I54">
        <v>60082188</v>
      </c>
      <c r="J54" t="s">
        <v>1967</v>
      </c>
      <c r="K54" t="s">
        <v>1968</v>
      </c>
      <c r="L54" t="s">
        <v>1969</v>
      </c>
      <c r="M54" t="s">
        <v>1970</v>
      </c>
      <c r="O54">
        <v>366038820000</v>
      </c>
      <c r="P54">
        <v>16017</v>
      </c>
      <c r="Q54">
        <v>-4</v>
      </c>
      <c r="R54">
        <v>1</v>
      </c>
      <c r="S54">
        <v>60082188</v>
      </c>
      <c r="U54" t="s">
        <v>2486</v>
      </c>
      <c r="W54" t="s">
        <v>4079</v>
      </c>
      <c r="X54" t="s">
        <v>66</v>
      </c>
      <c r="Y54" t="s">
        <v>65</v>
      </c>
      <c r="Z54">
        <v>366038820000</v>
      </c>
      <c r="AG54" t="s">
        <v>1972</v>
      </c>
      <c r="AI54" t="s">
        <v>3268</v>
      </c>
      <c r="AL54">
        <v>0</v>
      </c>
      <c r="AN54" t="s">
        <v>1974</v>
      </c>
      <c r="AO54">
        <v>0</v>
      </c>
      <c r="AQ54">
        <v>2252303</v>
      </c>
      <c r="AR54" t="s">
        <v>2241</v>
      </c>
      <c r="AS54" t="s">
        <v>4163</v>
      </c>
      <c r="AT54" t="s">
        <v>1975</v>
      </c>
    </row>
    <row r="55" spans="1:46" x14ac:dyDescent="0.25">
      <c r="A55" t="str">
        <f>_xlfn.XLOOKUP(I55,UTILIZADAS[Contacto1],UTILIZADAS[Source.Name],,0)</f>
        <v>Cobros Abril Canal Fijo</v>
      </c>
      <c r="B55" s="18">
        <f>VLOOKUP(J55,Ref!A:C,3,0)</f>
        <v>0</v>
      </c>
      <c r="C55" s="18">
        <f>VLOOKUP(J55,Ref!A:D,4,0)</f>
        <v>0</v>
      </c>
      <c r="D55" s="18" t="str">
        <f t="shared" si="0"/>
        <v>09/may</v>
      </c>
      <c r="E55" s="18">
        <f t="shared" si="1"/>
        <v>13</v>
      </c>
      <c r="F55" s="18">
        <v>1</v>
      </c>
      <c r="G55" s="18">
        <f t="shared" si="2"/>
        <v>0</v>
      </c>
      <c r="H55" s="3">
        <v>46151.46912037037</v>
      </c>
      <c r="I55">
        <v>60082188</v>
      </c>
      <c r="J55" t="s">
        <v>2023</v>
      </c>
      <c r="K55" t="s">
        <v>1968</v>
      </c>
      <c r="L55" t="s">
        <v>1969</v>
      </c>
      <c r="M55" t="s">
        <v>1970</v>
      </c>
      <c r="O55">
        <v>366038820000</v>
      </c>
      <c r="P55">
        <v>16018</v>
      </c>
      <c r="Q55">
        <v>-4</v>
      </c>
      <c r="R55">
        <v>1</v>
      </c>
      <c r="S55">
        <v>60082188</v>
      </c>
      <c r="U55" t="s">
        <v>2486</v>
      </c>
      <c r="W55" t="s">
        <v>4079</v>
      </c>
      <c r="X55">
        <v>366038820000</v>
      </c>
      <c r="Y55" t="s">
        <v>65</v>
      </c>
      <c r="Z55" t="s">
        <v>66</v>
      </c>
      <c r="AG55" t="s">
        <v>1972</v>
      </c>
      <c r="AL55">
        <v>0</v>
      </c>
      <c r="AN55" t="s">
        <v>1974</v>
      </c>
      <c r="AO55">
        <v>0</v>
      </c>
      <c r="AQ55">
        <v>2257630</v>
      </c>
      <c r="AR55" t="s">
        <v>4605</v>
      </c>
      <c r="AS55" t="s">
        <v>5883</v>
      </c>
      <c r="AT55" t="s">
        <v>2024</v>
      </c>
    </row>
    <row r="56" spans="1:46" x14ac:dyDescent="0.25">
      <c r="A56" t="str">
        <f>_xlfn.XLOOKUP(I56,UTILIZADAS[Contacto1],UTILIZADAS[Source.Name],,0)</f>
        <v>Cobros Abril Canal Fijo</v>
      </c>
      <c r="B56" s="18">
        <f>VLOOKUP(J56,Ref!A:C,3,0)</f>
        <v>0</v>
      </c>
      <c r="C56" s="18">
        <f>VLOOKUP(J56,Ref!A:D,4,0)</f>
        <v>0</v>
      </c>
      <c r="D56" s="18" t="str">
        <f t="shared" si="0"/>
        <v>11/may</v>
      </c>
      <c r="E56" s="18">
        <f t="shared" si="1"/>
        <v>13</v>
      </c>
      <c r="F56" s="18">
        <v>1</v>
      </c>
      <c r="G56" s="18">
        <f t="shared" si="2"/>
        <v>0</v>
      </c>
      <c r="H56" s="3">
        <v>46153.524293981478</v>
      </c>
      <c r="I56">
        <v>60082188</v>
      </c>
      <c r="J56" t="s">
        <v>1967</v>
      </c>
      <c r="K56" t="s">
        <v>1968</v>
      </c>
      <c r="L56" t="s">
        <v>1969</v>
      </c>
      <c r="M56" t="s">
        <v>1970</v>
      </c>
      <c r="O56">
        <v>366038820000</v>
      </c>
      <c r="P56">
        <v>16018</v>
      </c>
      <c r="Q56">
        <v>-4</v>
      </c>
      <c r="R56">
        <v>1</v>
      </c>
      <c r="S56">
        <v>60082188</v>
      </c>
      <c r="U56" t="s">
        <v>2486</v>
      </c>
      <c r="W56" t="s">
        <v>4079</v>
      </c>
      <c r="X56">
        <v>366038820000</v>
      </c>
      <c r="Y56" t="s">
        <v>65</v>
      </c>
      <c r="Z56" t="s">
        <v>66</v>
      </c>
      <c r="AG56" t="s">
        <v>1972</v>
      </c>
      <c r="AL56">
        <v>0</v>
      </c>
      <c r="AN56" t="s">
        <v>1974</v>
      </c>
      <c r="AO56">
        <v>0</v>
      </c>
      <c r="AQ56">
        <v>2257630</v>
      </c>
      <c r="AR56" t="s">
        <v>4605</v>
      </c>
      <c r="AS56" t="s">
        <v>5883</v>
      </c>
      <c r="AT56" t="s">
        <v>1975</v>
      </c>
    </row>
    <row r="57" spans="1:46" x14ac:dyDescent="0.25">
      <c r="A57" t="str">
        <f>_xlfn.XLOOKUP(I57,UTILIZADAS[Contacto1],UTILIZADAS[Source.Name],,0)</f>
        <v>Cobros Abril Canal Fijo</v>
      </c>
      <c r="B57" s="18">
        <f>VLOOKUP(J57,Ref!A:C,3,0)</f>
        <v>0</v>
      </c>
      <c r="C57" s="18">
        <f>VLOOKUP(J57,Ref!A:D,4,0)</f>
        <v>0</v>
      </c>
      <c r="D57" s="18" t="str">
        <f t="shared" si="0"/>
        <v>13/may</v>
      </c>
      <c r="E57" s="18">
        <f t="shared" si="1"/>
        <v>13</v>
      </c>
      <c r="F57" s="18">
        <v>1</v>
      </c>
      <c r="G57" s="18">
        <f t="shared" si="2"/>
        <v>0</v>
      </c>
      <c r="H57" s="3">
        <v>46155.604085648149</v>
      </c>
      <c r="I57">
        <v>60082188</v>
      </c>
      <c r="J57" t="s">
        <v>2023</v>
      </c>
      <c r="K57" t="s">
        <v>1968</v>
      </c>
      <c r="L57" t="s">
        <v>1969</v>
      </c>
      <c r="M57" t="s">
        <v>1970</v>
      </c>
      <c r="O57">
        <v>366038820000</v>
      </c>
      <c r="P57">
        <v>16018</v>
      </c>
      <c r="Q57">
        <v>-4</v>
      </c>
      <c r="R57">
        <v>1</v>
      </c>
      <c r="S57">
        <v>60082188</v>
      </c>
      <c r="U57" t="s">
        <v>2486</v>
      </c>
      <c r="W57" t="s">
        <v>4079</v>
      </c>
      <c r="X57">
        <v>366038820000</v>
      </c>
      <c r="Y57" t="s">
        <v>65</v>
      </c>
      <c r="Z57" t="s">
        <v>66</v>
      </c>
      <c r="AG57" t="s">
        <v>1972</v>
      </c>
      <c r="AL57">
        <v>0</v>
      </c>
      <c r="AN57" t="s">
        <v>1974</v>
      </c>
      <c r="AO57">
        <v>0</v>
      </c>
      <c r="AQ57">
        <v>2257630</v>
      </c>
      <c r="AR57" t="s">
        <v>4605</v>
      </c>
      <c r="AS57" t="s">
        <v>5883</v>
      </c>
      <c r="AT57" t="s">
        <v>2024</v>
      </c>
    </row>
    <row r="58" spans="1:46" x14ac:dyDescent="0.25">
      <c r="A58" t="str">
        <f>_xlfn.XLOOKUP(I58,UTILIZADAS[Contacto1],UTILIZADAS[Source.Name],,0)</f>
        <v>Cobros Abril Canal Fijo</v>
      </c>
      <c r="B58" s="18">
        <f>VLOOKUP(J58,Ref!A:C,3,0)</f>
        <v>0</v>
      </c>
      <c r="C58" s="18">
        <f>VLOOKUP(J58,Ref!A:D,4,0)</f>
        <v>0</v>
      </c>
      <c r="D58" s="18" t="str">
        <f t="shared" si="0"/>
        <v>13/may</v>
      </c>
      <c r="E58" s="18">
        <f t="shared" si="1"/>
        <v>13</v>
      </c>
      <c r="F58" s="18">
        <v>1</v>
      </c>
      <c r="G58" s="18">
        <f t="shared" si="2"/>
        <v>0</v>
      </c>
      <c r="H58" s="3">
        <v>46155.713622685187</v>
      </c>
      <c r="I58">
        <v>60082188</v>
      </c>
      <c r="J58" t="s">
        <v>1967</v>
      </c>
      <c r="K58" t="s">
        <v>1968</v>
      </c>
      <c r="L58" t="s">
        <v>1969</v>
      </c>
      <c r="M58" t="s">
        <v>1970</v>
      </c>
      <c r="O58">
        <v>366038820000</v>
      </c>
      <c r="P58">
        <v>16018</v>
      </c>
      <c r="Q58">
        <v>-4</v>
      </c>
      <c r="R58">
        <v>1</v>
      </c>
      <c r="S58">
        <v>60082188</v>
      </c>
      <c r="U58" t="s">
        <v>2486</v>
      </c>
      <c r="W58" t="s">
        <v>4079</v>
      </c>
      <c r="X58">
        <v>366038820000</v>
      </c>
      <c r="Y58" t="s">
        <v>65</v>
      </c>
      <c r="Z58" t="s">
        <v>66</v>
      </c>
      <c r="AG58" t="s">
        <v>1972</v>
      </c>
      <c r="AL58">
        <v>0</v>
      </c>
      <c r="AN58" t="s">
        <v>1974</v>
      </c>
      <c r="AO58">
        <v>0</v>
      </c>
      <c r="AQ58">
        <v>2257630</v>
      </c>
      <c r="AR58" t="s">
        <v>4605</v>
      </c>
      <c r="AS58" t="s">
        <v>5883</v>
      </c>
      <c r="AT58" t="s">
        <v>1975</v>
      </c>
    </row>
    <row r="59" spans="1:46" x14ac:dyDescent="0.25">
      <c r="A59" t="str">
        <f>_xlfn.XLOOKUP(I59,UTILIZADAS[Contacto1],UTILIZADAS[Source.Name],,0)</f>
        <v>Cobros Abril Canal Fijo</v>
      </c>
      <c r="B59" s="18">
        <f>VLOOKUP(J59,Ref!A:C,3,0)</f>
        <v>0</v>
      </c>
      <c r="C59" s="18">
        <f>VLOOKUP(J59,Ref!A:D,4,0)</f>
        <v>0</v>
      </c>
      <c r="D59" s="18" t="str">
        <f t="shared" si="0"/>
        <v>16/may</v>
      </c>
      <c r="E59" s="18">
        <f t="shared" si="1"/>
        <v>13</v>
      </c>
      <c r="F59" s="18">
        <v>1</v>
      </c>
      <c r="G59" s="18">
        <f t="shared" si="2"/>
        <v>0</v>
      </c>
      <c r="H59" s="3">
        <v>46158.42633101852</v>
      </c>
      <c r="I59">
        <v>60082188</v>
      </c>
      <c r="J59" t="s">
        <v>2023</v>
      </c>
      <c r="K59" t="s">
        <v>1968</v>
      </c>
      <c r="L59" t="s">
        <v>1969</v>
      </c>
      <c r="M59" t="s">
        <v>1970</v>
      </c>
      <c r="O59">
        <v>366038820000</v>
      </c>
      <c r="P59">
        <v>16018</v>
      </c>
      <c r="Q59">
        <v>-4</v>
      </c>
      <c r="R59">
        <v>1</v>
      </c>
      <c r="S59">
        <v>60082188</v>
      </c>
      <c r="U59" t="s">
        <v>2486</v>
      </c>
      <c r="W59" t="s">
        <v>4079</v>
      </c>
      <c r="X59">
        <v>366038820000</v>
      </c>
      <c r="Y59" t="s">
        <v>65</v>
      </c>
      <c r="Z59" t="s">
        <v>66</v>
      </c>
      <c r="AG59" t="s">
        <v>1972</v>
      </c>
      <c r="AL59">
        <v>0</v>
      </c>
      <c r="AN59" t="s">
        <v>1974</v>
      </c>
      <c r="AO59">
        <v>0</v>
      </c>
      <c r="AQ59">
        <v>2257630</v>
      </c>
      <c r="AR59" t="s">
        <v>4605</v>
      </c>
      <c r="AS59" t="s">
        <v>5883</v>
      </c>
      <c r="AT59" t="s">
        <v>2024</v>
      </c>
    </row>
    <row r="60" spans="1:46" x14ac:dyDescent="0.25">
      <c r="A60" t="str">
        <f>_xlfn.XLOOKUP(I60,UTILIZADAS[Contacto1],UTILIZADAS[Source.Name],,0)</f>
        <v>Cobros Abril Canal Fijo</v>
      </c>
      <c r="B60" s="18">
        <f>VLOOKUP(J60,Ref!A:C,3,0)</f>
        <v>0</v>
      </c>
      <c r="C60" s="18">
        <f>VLOOKUP(J60,Ref!A:D,4,0)</f>
        <v>0</v>
      </c>
      <c r="D60" s="18" t="str">
        <f t="shared" si="0"/>
        <v>18/may</v>
      </c>
      <c r="E60" s="18">
        <f t="shared" si="1"/>
        <v>13</v>
      </c>
      <c r="F60" s="18">
        <v>1</v>
      </c>
      <c r="G60" s="18">
        <f t="shared" si="2"/>
        <v>0</v>
      </c>
      <c r="H60" s="3">
        <v>46160.468252314815</v>
      </c>
      <c r="I60">
        <v>60082188</v>
      </c>
      <c r="J60" t="s">
        <v>1967</v>
      </c>
      <c r="K60" t="s">
        <v>1968</v>
      </c>
      <c r="L60" t="s">
        <v>1969</v>
      </c>
      <c r="M60" t="s">
        <v>1970</v>
      </c>
      <c r="O60">
        <v>366038820000</v>
      </c>
      <c r="P60">
        <v>16018</v>
      </c>
      <c r="Q60">
        <v>-4</v>
      </c>
      <c r="R60">
        <v>1</v>
      </c>
      <c r="S60">
        <v>60082188</v>
      </c>
      <c r="U60" t="s">
        <v>2486</v>
      </c>
      <c r="W60" t="s">
        <v>4079</v>
      </c>
      <c r="X60">
        <v>366038820000</v>
      </c>
      <c r="Y60" t="s">
        <v>65</v>
      </c>
      <c r="Z60" t="s">
        <v>66</v>
      </c>
      <c r="AG60" t="s">
        <v>1972</v>
      </c>
      <c r="AL60">
        <v>0</v>
      </c>
      <c r="AN60" t="s">
        <v>1974</v>
      </c>
      <c r="AO60">
        <v>0</v>
      </c>
      <c r="AQ60">
        <v>2257630</v>
      </c>
      <c r="AR60" t="s">
        <v>4605</v>
      </c>
      <c r="AS60" t="s">
        <v>5883</v>
      </c>
      <c r="AT60" t="s">
        <v>1975</v>
      </c>
    </row>
    <row r="61" spans="1:46" x14ac:dyDescent="0.25">
      <c r="A61" t="str">
        <f>_xlfn.XLOOKUP(I61,UTILIZADAS[Contacto1],UTILIZADAS[Source.Name],,0)</f>
        <v>Cobros Abril Canal Fijo</v>
      </c>
      <c r="B61" s="18">
        <f>VLOOKUP(J61,Ref!A:C,3,0)</f>
        <v>0</v>
      </c>
      <c r="C61" s="18">
        <f>VLOOKUP(J61,Ref!A:D,4,0)</f>
        <v>0</v>
      </c>
      <c r="D61" s="18" t="str">
        <f t="shared" si="0"/>
        <v>19/may</v>
      </c>
      <c r="E61" s="18">
        <f t="shared" si="1"/>
        <v>13</v>
      </c>
      <c r="F61" s="18">
        <v>1</v>
      </c>
      <c r="G61" s="18">
        <f t="shared" si="2"/>
        <v>0</v>
      </c>
      <c r="H61" s="3">
        <v>46161.653599537036</v>
      </c>
      <c r="I61">
        <v>60082188</v>
      </c>
      <c r="J61" t="s">
        <v>1967</v>
      </c>
      <c r="K61" t="s">
        <v>1968</v>
      </c>
      <c r="L61" t="s">
        <v>1969</v>
      </c>
      <c r="M61" t="s">
        <v>1970</v>
      </c>
      <c r="O61">
        <v>366038820000</v>
      </c>
      <c r="P61">
        <v>16018</v>
      </c>
      <c r="Q61">
        <v>-4</v>
      </c>
      <c r="R61">
        <v>1</v>
      </c>
      <c r="S61">
        <v>60082188</v>
      </c>
      <c r="U61" t="s">
        <v>2486</v>
      </c>
      <c r="W61" t="s">
        <v>4079</v>
      </c>
      <c r="X61">
        <v>366038820000</v>
      </c>
      <c r="Y61" t="s">
        <v>65</v>
      </c>
      <c r="Z61" t="s">
        <v>66</v>
      </c>
      <c r="AG61" t="s">
        <v>1972</v>
      </c>
      <c r="AL61">
        <v>0</v>
      </c>
      <c r="AN61" t="s">
        <v>1974</v>
      </c>
      <c r="AO61">
        <v>0</v>
      </c>
      <c r="AQ61">
        <v>2257630</v>
      </c>
      <c r="AR61" t="s">
        <v>4605</v>
      </c>
      <c r="AS61" t="s">
        <v>5883</v>
      </c>
      <c r="AT61" t="s">
        <v>1975</v>
      </c>
    </row>
    <row r="62" spans="1:46" x14ac:dyDescent="0.25">
      <c r="A62" t="str">
        <f>_xlfn.XLOOKUP(I62,UTILIZADAS[Contacto1],UTILIZADAS[Source.Name],,0)</f>
        <v>Cobros Abril Canal Fijo</v>
      </c>
      <c r="B62" s="18">
        <f>VLOOKUP(J62,Ref!A:C,3,0)</f>
        <v>0</v>
      </c>
      <c r="C62" s="18">
        <f>VLOOKUP(J62,Ref!A:D,4,0)</f>
        <v>0</v>
      </c>
      <c r="D62" s="18" t="str">
        <f t="shared" si="0"/>
        <v>21/may</v>
      </c>
      <c r="E62" s="18">
        <f t="shared" si="1"/>
        <v>13</v>
      </c>
      <c r="F62" s="18">
        <v>1</v>
      </c>
      <c r="G62" s="18">
        <f t="shared" si="2"/>
        <v>0</v>
      </c>
      <c r="H62" s="3">
        <v>46163.439976851849</v>
      </c>
      <c r="I62">
        <v>60082188</v>
      </c>
      <c r="J62" t="s">
        <v>1967</v>
      </c>
      <c r="K62" t="s">
        <v>1968</v>
      </c>
      <c r="L62" t="s">
        <v>1969</v>
      </c>
      <c r="M62" t="s">
        <v>1970</v>
      </c>
      <c r="O62">
        <v>366038820000</v>
      </c>
      <c r="P62">
        <v>16018</v>
      </c>
      <c r="Q62">
        <v>-4</v>
      </c>
      <c r="R62">
        <v>1</v>
      </c>
      <c r="S62">
        <v>60082188</v>
      </c>
      <c r="U62" t="s">
        <v>2486</v>
      </c>
      <c r="W62" t="s">
        <v>4079</v>
      </c>
      <c r="X62">
        <v>366038820000</v>
      </c>
      <c r="Y62" t="s">
        <v>65</v>
      </c>
      <c r="Z62" t="s">
        <v>66</v>
      </c>
      <c r="AG62" t="s">
        <v>1972</v>
      </c>
      <c r="AL62">
        <v>0</v>
      </c>
      <c r="AN62" t="s">
        <v>1974</v>
      </c>
      <c r="AO62">
        <v>0</v>
      </c>
      <c r="AQ62">
        <v>2257630</v>
      </c>
      <c r="AR62" t="s">
        <v>4605</v>
      </c>
      <c r="AS62" t="s">
        <v>5883</v>
      </c>
      <c r="AT62" t="s">
        <v>1975</v>
      </c>
    </row>
    <row r="63" spans="1:46" x14ac:dyDescent="0.25">
      <c r="A63" t="str">
        <f>_xlfn.XLOOKUP(I63,UTILIZADAS[Contacto1],UTILIZADAS[Source.Name],,0)</f>
        <v>Cobros Abril Canal Fijo</v>
      </c>
      <c r="B63" s="18">
        <f>VLOOKUP(J63,Ref!A:C,3,0)</f>
        <v>0</v>
      </c>
      <c r="C63" s="18">
        <f>VLOOKUP(J63,Ref!A:D,4,0)</f>
        <v>0</v>
      </c>
      <c r="D63" s="18" t="str">
        <f t="shared" si="0"/>
        <v>21/may</v>
      </c>
      <c r="E63" s="18">
        <f t="shared" si="1"/>
        <v>13</v>
      </c>
      <c r="F63" s="18">
        <v>1</v>
      </c>
      <c r="G63" s="18">
        <f t="shared" si="2"/>
        <v>1</v>
      </c>
      <c r="H63" s="3">
        <v>46163.703321759262</v>
      </c>
      <c r="I63">
        <v>60082188</v>
      </c>
      <c r="J63" t="s">
        <v>1967</v>
      </c>
      <c r="K63" t="s">
        <v>1968</v>
      </c>
      <c r="L63" t="s">
        <v>1969</v>
      </c>
      <c r="M63" t="s">
        <v>1970</v>
      </c>
      <c r="O63">
        <v>366038820000</v>
      </c>
      <c r="P63">
        <v>16018</v>
      </c>
      <c r="Q63">
        <v>-4</v>
      </c>
      <c r="R63">
        <v>1</v>
      </c>
      <c r="S63">
        <v>60082188</v>
      </c>
      <c r="U63" t="s">
        <v>2486</v>
      </c>
      <c r="W63" t="s">
        <v>4079</v>
      </c>
      <c r="X63">
        <v>366038820000</v>
      </c>
      <c r="Y63" t="s">
        <v>65</v>
      </c>
      <c r="Z63" t="s">
        <v>66</v>
      </c>
      <c r="AG63" t="s">
        <v>1972</v>
      </c>
      <c r="AL63">
        <v>0</v>
      </c>
      <c r="AN63" t="s">
        <v>1974</v>
      </c>
      <c r="AO63">
        <v>0</v>
      </c>
      <c r="AQ63">
        <v>2257630</v>
      </c>
      <c r="AR63" t="s">
        <v>4605</v>
      </c>
      <c r="AS63" t="s">
        <v>5883</v>
      </c>
      <c r="AT63" t="s">
        <v>1975</v>
      </c>
    </row>
    <row r="64" spans="1:46" x14ac:dyDescent="0.25">
      <c r="A64" t="str">
        <f>_xlfn.XLOOKUP(I64,UTILIZADAS[Contacto1],UTILIZADAS[Source.Name],,0)</f>
        <v>Cobros Mayo</v>
      </c>
      <c r="B64" s="18">
        <f>VLOOKUP(J64,Ref!A:C,3,0)</f>
        <v>0</v>
      </c>
      <c r="C64" s="18">
        <f>VLOOKUP(J64,Ref!A:D,4,0)</f>
        <v>0</v>
      </c>
      <c r="D64" s="18" t="str">
        <f t="shared" si="0"/>
        <v>09/may</v>
      </c>
      <c r="E64" s="18">
        <f t="shared" si="1"/>
        <v>7</v>
      </c>
      <c r="F64" s="18">
        <v>1</v>
      </c>
      <c r="G64" s="18">
        <f t="shared" si="2"/>
        <v>0</v>
      </c>
      <c r="H64" s="3">
        <v>46151.473136574074</v>
      </c>
      <c r="I64">
        <v>60088710</v>
      </c>
      <c r="J64" t="s">
        <v>1967</v>
      </c>
      <c r="K64" t="s">
        <v>1968</v>
      </c>
      <c r="L64" t="s">
        <v>1969</v>
      </c>
      <c r="M64" t="s">
        <v>1970</v>
      </c>
      <c r="O64">
        <v>363056260000</v>
      </c>
      <c r="P64">
        <v>16018</v>
      </c>
      <c r="Q64">
        <v>-4</v>
      </c>
      <c r="R64">
        <v>1</v>
      </c>
      <c r="S64">
        <v>60088710</v>
      </c>
      <c r="U64" t="s">
        <v>4617</v>
      </c>
      <c r="W64" t="s">
        <v>4618</v>
      </c>
      <c r="X64">
        <v>363056260000</v>
      </c>
      <c r="Y64" t="s">
        <v>65</v>
      </c>
      <c r="Z64" t="s">
        <v>66</v>
      </c>
      <c r="AG64" t="s">
        <v>1972</v>
      </c>
      <c r="AL64">
        <v>0</v>
      </c>
      <c r="AN64" t="s">
        <v>1974</v>
      </c>
      <c r="AO64">
        <v>0</v>
      </c>
      <c r="AQ64">
        <v>2257631</v>
      </c>
      <c r="AR64" t="s">
        <v>4605</v>
      </c>
      <c r="AS64" t="s">
        <v>5883</v>
      </c>
      <c r="AT64" t="s">
        <v>1975</v>
      </c>
    </row>
    <row r="65" spans="1:46" x14ac:dyDescent="0.25">
      <c r="A65" t="str">
        <f>_xlfn.XLOOKUP(I65,UTILIZADAS[Contacto1],UTILIZADAS[Source.Name],,0)</f>
        <v>Cobros Mayo</v>
      </c>
      <c r="B65" s="18">
        <f>VLOOKUP(J65,Ref!A:C,3,0)</f>
        <v>0</v>
      </c>
      <c r="C65" s="18">
        <f>VLOOKUP(J65,Ref!A:D,4,0)</f>
        <v>0</v>
      </c>
      <c r="D65" s="18" t="str">
        <f t="shared" si="0"/>
        <v>13/may</v>
      </c>
      <c r="E65" s="18">
        <f t="shared" si="1"/>
        <v>7</v>
      </c>
      <c r="F65" s="18">
        <v>1</v>
      </c>
      <c r="G65" s="18">
        <f t="shared" si="2"/>
        <v>0</v>
      </c>
      <c r="H65" s="3">
        <v>46155.603252314817</v>
      </c>
      <c r="I65">
        <v>60088710</v>
      </c>
      <c r="J65" t="s">
        <v>1967</v>
      </c>
      <c r="K65" t="s">
        <v>1968</v>
      </c>
      <c r="L65" t="s">
        <v>1969</v>
      </c>
      <c r="M65" t="s">
        <v>1970</v>
      </c>
      <c r="O65">
        <v>363056260000</v>
      </c>
      <c r="P65">
        <v>16018</v>
      </c>
      <c r="Q65">
        <v>-4</v>
      </c>
      <c r="R65">
        <v>1</v>
      </c>
      <c r="S65">
        <v>60088710</v>
      </c>
      <c r="U65" t="s">
        <v>4617</v>
      </c>
      <c r="W65" t="s">
        <v>4618</v>
      </c>
      <c r="X65">
        <v>363056260000</v>
      </c>
      <c r="Y65" t="s">
        <v>65</v>
      </c>
      <c r="Z65" t="s">
        <v>66</v>
      </c>
      <c r="AG65" t="s">
        <v>1972</v>
      </c>
      <c r="AL65">
        <v>0</v>
      </c>
      <c r="AN65" t="s">
        <v>1974</v>
      </c>
      <c r="AO65">
        <v>0</v>
      </c>
      <c r="AQ65">
        <v>2257631</v>
      </c>
      <c r="AR65" t="s">
        <v>4605</v>
      </c>
      <c r="AS65" t="s">
        <v>5883</v>
      </c>
      <c r="AT65" t="s">
        <v>1975</v>
      </c>
    </row>
    <row r="66" spans="1:46" x14ac:dyDescent="0.25">
      <c r="A66" t="str">
        <f>_xlfn.XLOOKUP(I66,UTILIZADAS[Contacto1],UTILIZADAS[Source.Name],,0)</f>
        <v>Cobros Mayo</v>
      </c>
      <c r="B66" s="18">
        <f>VLOOKUP(J66,Ref!A:C,3,0)</f>
        <v>0</v>
      </c>
      <c r="C66" s="18">
        <f>VLOOKUP(J66,Ref!A:D,4,0)</f>
        <v>0</v>
      </c>
      <c r="D66" s="18" t="str">
        <f t="shared" ref="D66:D129" si="3">TEXT(H66,"dd/mmm")</f>
        <v>16/may</v>
      </c>
      <c r="E66" s="18">
        <f t="shared" ref="E66:E129" si="4">+COUNTIF(I:I,I66)</f>
        <v>7</v>
      </c>
      <c r="F66" s="18">
        <v>1</v>
      </c>
      <c r="G66" s="18">
        <f t="shared" si="2"/>
        <v>0</v>
      </c>
      <c r="H66" s="3">
        <v>46158.432685185187</v>
      </c>
      <c r="I66">
        <v>60088710</v>
      </c>
      <c r="J66" t="s">
        <v>2023</v>
      </c>
      <c r="K66" t="s">
        <v>1968</v>
      </c>
      <c r="L66" t="s">
        <v>1969</v>
      </c>
      <c r="M66" t="s">
        <v>1970</v>
      </c>
      <c r="O66">
        <v>363056260000</v>
      </c>
      <c r="P66">
        <v>16018</v>
      </c>
      <c r="Q66">
        <v>-4</v>
      </c>
      <c r="R66">
        <v>1</v>
      </c>
      <c r="S66">
        <v>60088710</v>
      </c>
      <c r="U66" t="s">
        <v>4617</v>
      </c>
      <c r="W66" t="s">
        <v>4618</v>
      </c>
      <c r="X66">
        <v>363056260000</v>
      </c>
      <c r="Y66" t="s">
        <v>65</v>
      </c>
      <c r="Z66" t="s">
        <v>66</v>
      </c>
      <c r="AG66" t="s">
        <v>1972</v>
      </c>
      <c r="AL66">
        <v>0</v>
      </c>
      <c r="AN66" t="s">
        <v>1974</v>
      </c>
      <c r="AO66">
        <v>0</v>
      </c>
      <c r="AQ66">
        <v>2257631</v>
      </c>
      <c r="AR66" t="s">
        <v>4605</v>
      </c>
      <c r="AS66" t="s">
        <v>5883</v>
      </c>
      <c r="AT66" t="s">
        <v>2024</v>
      </c>
    </row>
    <row r="67" spans="1:46" x14ac:dyDescent="0.25">
      <c r="A67" t="str">
        <f>_xlfn.XLOOKUP(I67,UTILIZADAS[Contacto1],UTILIZADAS[Source.Name],,0)</f>
        <v>Cobros Mayo</v>
      </c>
      <c r="B67" s="18">
        <f>VLOOKUP(J67,Ref!A:C,3,0)</f>
        <v>0</v>
      </c>
      <c r="C67" s="18">
        <f>VLOOKUP(J67,Ref!A:D,4,0)</f>
        <v>0</v>
      </c>
      <c r="D67" s="18" t="str">
        <f t="shared" si="3"/>
        <v>18/may</v>
      </c>
      <c r="E67" s="18">
        <f t="shared" si="4"/>
        <v>7</v>
      </c>
      <c r="F67" s="18">
        <v>1</v>
      </c>
      <c r="G67" s="18">
        <f t="shared" ref="G67:G130" si="5">IF(I67=I68,0,1)</f>
        <v>0</v>
      </c>
      <c r="H67" s="3">
        <v>46160.468668981484</v>
      </c>
      <c r="I67">
        <v>60088710</v>
      </c>
      <c r="J67" t="s">
        <v>1967</v>
      </c>
      <c r="K67" t="s">
        <v>1968</v>
      </c>
      <c r="L67" t="s">
        <v>1969</v>
      </c>
      <c r="M67" t="s">
        <v>1970</v>
      </c>
      <c r="O67">
        <v>363056260000</v>
      </c>
      <c r="P67">
        <v>16018</v>
      </c>
      <c r="Q67">
        <v>-4</v>
      </c>
      <c r="R67">
        <v>1</v>
      </c>
      <c r="S67">
        <v>60088710</v>
      </c>
      <c r="U67" t="s">
        <v>4617</v>
      </c>
      <c r="W67" t="s">
        <v>4618</v>
      </c>
      <c r="X67">
        <v>363056260000</v>
      </c>
      <c r="Y67" t="s">
        <v>65</v>
      </c>
      <c r="Z67" t="s">
        <v>66</v>
      </c>
      <c r="AG67" t="s">
        <v>1972</v>
      </c>
      <c r="AL67">
        <v>0</v>
      </c>
      <c r="AN67" t="s">
        <v>1974</v>
      </c>
      <c r="AO67">
        <v>0</v>
      </c>
      <c r="AQ67">
        <v>2257631</v>
      </c>
      <c r="AR67" t="s">
        <v>4605</v>
      </c>
      <c r="AS67" t="s">
        <v>5883</v>
      </c>
      <c r="AT67" t="s">
        <v>1975</v>
      </c>
    </row>
    <row r="68" spans="1:46" x14ac:dyDescent="0.25">
      <c r="A68" t="str">
        <f>_xlfn.XLOOKUP(I68,UTILIZADAS[Contacto1],UTILIZADAS[Source.Name],,0)</f>
        <v>Cobros Mayo</v>
      </c>
      <c r="B68" s="18">
        <f>VLOOKUP(J68,Ref!A:C,3,0)</f>
        <v>0</v>
      </c>
      <c r="C68" s="18">
        <f>VLOOKUP(J68,Ref!A:D,4,0)</f>
        <v>0</v>
      </c>
      <c r="D68" s="18" t="str">
        <f t="shared" si="3"/>
        <v>19/may</v>
      </c>
      <c r="E68" s="18">
        <f t="shared" si="4"/>
        <v>7</v>
      </c>
      <c r="F68" s="18">
        <v>1</v>
      </c>
      <c r="G68" s="18">
        <f t="shared" si="5"/>
        <v>0</v>
      </c>
      <c r="H68" s="3">
        <v>46161.653807870367</v>
      </c>
      <c r="I68">
        <v>60088710</v>
      </c>
      <c r="J68" t="s">
        <v>1967</v>
      </c>
      <c r="K68" t="s">
        <v>1968</v>
      </c>
      <c r="L68" t="s">
        <v>1969</v>
      </c>
      <c r="M68" t="s">
        <v>1970</v>
      </c>
      <c r="O68">
        <v>363056260000</v>
      </c>
      <c r="P68">
        <v>16018</v>
      </c>
      <c r="Q68">
        <v>-4</v>
      </c>
      <c r="R68">
        <v>1</v>
      </c>
      <c r="S68">
        <v>60088710</v>
      </c>
      <c r="U68" t="s">
        <v>4617</v>
      </c>
      <c r="W68" t="s">
        <v>4618</v>
      </c>
      <c r="X68">
        <v>363056260000</v>
      </c>
      <c r="Y68" t="s">
        <v>65</v>
      </c>
      <c r="Z68" t="s">
        <v>66</v>
      </c>
      <c r="AG68" t="s">
        <v>1972</v>
      </c>
      <c r="AL68">
        <v>0</v>
      </c>
      <c r="AN68" t="s">
        <v>1974</v>
      </c>
      <c r="AO68">
        <v>0</v>
      </c>
      <c r="AQ68">
        <v>2257631</v>
      </c>
      <c r="AR68" t="s">
        <v>4605</v>
      </c>
      <c r="AS68" t="s">
        <v>5883</v>
      </c>
      <c r="AT68" t="s">
        <v>1975</v>
      </c>
    </row>
    <row r="69" spans="1:46" x14ac:dyDescent="0.25">
      <c r="A69" t="str">
        <f>_xlfn.XLOOKUP(I69,UTILIZADAS[Contacto1],UTILIZADAS[Source.Name],,0)</f>
        <v>Cobros Mayo</v>
      </c>
      <c r="B69" s="18">
        <f>VLOOKUP(J69,Ref!A:C,3,0)</f>
        <v>0</v>
      </c>
      <c r="C69" s="18">
        <f>VLOOKUP(J69,Ref!A:D,4,0)</f>
        <v>0</v>
      </c>
      <c r="D69" s="18" t="str">
        <f t="shared" si="3"/>
        <v>21/may</v>
      </c>
      <c r="E69" s="18">
        <f t="shared" si="4"/>
        <v>7</v>
      </c>
      <c r="F69" s="18">
        <v>1</v>
      </c>
      <c r="G69" s="18">
        <f t="shared" si="5"/>
        <v>0</v>
      </c>
      <c r="H69" s="3">
        <v>46163.440185185187</v>
      </c>
      <c r="I69">
        <v>60088710</v>
      </c>
      <c r="J69" t="s">
        <v>1967</v>
      </c>
      <c r="K69" t="s">
        <v>1968</v>
      </c>
      <c r="L69" t="s">
        <v>1969</v>
      </c>
      <c r="M69" t="s">
        <v>1970</v>
      </c>
      <c r="O69">
        <v>363056260000</v>
      </c>
      <c r="P69">
        <v>16018</v>
      </c>
      <c r="Q69">
        <v>-4</v>
      </c>
      <c r="R69">
        <v>1</v>
      </c>
      <c r="S69">
        <v>60088710</v>
      </c>
      <c r="U69" t="s">
        <v>4617</v>
      </c>
      <c r="W69" t="s">
        <v>4618</v>
      </c>
      <c r="X69">
        <v>363056260000</v>
      </c>
      <c r="Y69" t="s">
        <v>65</v>
      </c>
      <c r="Z69" t="s">
        <v>66</v>
      </c>
      <c r="AG69" t="s">
        <v>1972</v>
      </c>
      <c r="AL69">
        <v>0</v>
      </c>
      <c r="AN69" t="s">
        <v>1974</v>
      </c>
      <c r="AO69">
        <v>0</v>
      </c>
      <c r="AQ69">
        <v>2257631</v>
      </c>
      <c r="AR69" t="s">
        <v>4605</v>
      </c>
      <c r="AS69" t="s">
        <v>5883</v>
      </c>
      <c r="AT69" t="s">
        <v>1975</v>
      </c>
    </row>
    <row r="70" spans="1:46" x14ac:dyDescent="0.25">
      <c r="A70" t="str">
        <f>_xlfn.XLOOKUP(I70,UTILIZADAS[Contacto1],UTILIZADAS[Source.Name],,0)</f>
        <v>Cobros Mayo</v>
      </c>
      <c r="B70" s="18">
        <f>VLOOKUP(J70,Ref!A:C,3,0)</f>
        <v>0</v>
      </c>
      <c r="C70" s="18">
        <f>VLOOKUP(J70,Ref!A:D,4,0)</f>
        <v>0</v>
      </c>
      <c r="D70" s="18" t="str">
        <f t="shared" si="3"/>
        <v>21/may</v>
      </c>
      <c r="E70" s="18">
        <f t="shared" si="4"/>
        <v>7</v>
      </c>
      <c r="F70" s="18">
        <v>1</v>
      </c>
      <c r="G70" s="18">
        <f t="shared" si="5"/>
        <v>1</v>
      </c>
      <c r="H70" s="3">
        <v>46163.703541666669</v>
      </c>
      <c r="I70">
        <v>60088710</v>
      </c>
      <c r="J70" t="s">
        <v>1967</v>
      </c>
      <c r="K70" t="s">
        <v>1968</v>
      </c>
      <c r="L70" t="s">
        <v>1969</v>
      </c>
      <c r="M70" t="s">
        <v>1970</v>
      </c>
      <c r="O70">
        <v>363056260000</v>
      </c>
      <c r="P70">
        <v>16018</v>
      </c>
      <c r="Q70">
        <v>-4</v>
      </c>
      <c r="R70">
        <v>1</v>
      </c>
      <c r="S70">
        <v>60088710</v>
      </c>
      <c r="U70" t="s">
        <v>4617</v>
      </c>
      <c r="W70" t="s">
        <v>4618</v>
      </c>
      <c r="X70">
        <v>363056260000</v>
      </c>
      <c r="Y70" t="s">
        <v>65</v>
      </c>
      <c r="Z70" t="s">
        <v>66</v>
      </c>
      <c r="AG70" t="s">
        <v>1972</v>
      </c>
      <c r="AL70">
        <v>0</v>
      </c>
      <c r="AN70" t="s">
        <v>1974</v>
      </c>
      <c r="AO70">
        <v>0</v>
      </c>
      <c r="AQ70">
        <v>2257631</v>
      </c>
      <c r="AR70" t="s">
        <v>4605</v>
      </c>
      <c r="AS70" t="s">
        <v>5883</v>
      </c>
      <c r="AT70" t="s">
        <v>1975</v>
      </c>
    </row>
    <row r="71" spans="1:46" x14ac:dyDescent="0.25">
      <c r="A71" t="str">
        <f>_xlfn.XLOOKUP(I71,UTILIZADAS[Contacto1],UTILIZADAS[Source.Name],,0)</f>
        <v>Cobros Abril Canal Fijo</v>
      </c>
      <c r="B71" s="18">
        <f>VLOOKUP(J71,Ref!A:C,3,0)</f>
        <v>0</v>
      </c>
      <c r="C71" s="18">
        <f>VLOOKUP(J71,Ref!A:D,4,0)</f>
        <v>0</v>
      </c>
      <c r="D71" s="18" t="str">
        <f t="shared" si="3"/>
        <v>09/may</v>
      </c>
      <c r="E71" s="18">
        <f t="shared" si="4"/>
        <v>7</v>
      </c>
      <c r="F71" s="18">
        <v>1</v>
      </c>
      <c r="G71" s="18">
        <f t="shared" si="5"/>
        <v>0</v>
      </c>
      <c r="H71" s="3">
        <v>46151.47351851852</v>
      </c>
      <c r="I71">
        <v>60093261</v>
      </c>
      <c r="J71" t="s">
        <v>2021</v>
      </c>
      <c r="K71" t="s">
        <v>1968</v>
      </c>
      <c r="L71" t="s">
        <v>1969</v>
      </c>
      <c r="M71" t="s">
        <v>1970</v>
      </c>
      <c r="O71">
        <v>353357320000</v>
      </c>
      <c r="P71">
        <v>16018</v>
      </c>
      <c r="Q71">
        <v>-4</v>
      </c>
      <c r="R71">
        <v>1</v>
      </c>
      <c r="S71">
        <v>60093261</v>
      </c>
      <c r="U71" t="s">
        <v>1573</v>
      </c>
      <c r="W71" t="s">
        <v>1574</v>
      </c>
      <c r="X71">
        <v>353357320000</v>
      </c>
      <c r="Y71" t="s">
        <v>65</v>
      </c>
      <c r="Z71" t="s">
        <v>66</v>
      </c>
      <c r="AF71" t="s">
        <v>1976</v>
      </c>
      <c r="AG71" t="s">
        <v>1972</v>
      </c>
      <c r="AL71">
        <v>5</v>
      </c>
      <c r="AN71" t="s">
        <v>1974</v>
      </c>
      <c r="AO71">
        <v>0</v>
      </c>
      <c r="AQ71">
        <v>2257632</v>
      </c>
      <c r="AR71" t="s">
        <v>4605</v>
      </c>
      <c r="AS71" t="s">
        <v>5883</v>
      </c>
      <c r="AT71" t="s">
        <v>2022</v>
      </c>
    </row>
    <row r="72" spans="1:46" x14ac:dyDescent="0.25">
      <c r="A72" t="str">
        <f>_xlfn.XLOOKUP(I72,UTILIZADAS[Contacto1],UTILIZADAS[Source.Name],,0)</f>
        <v>Cobros Abril Canal Fijo</v>
      </c>
      <c r="B72" s="18">
        <f>VLOOKUP(J72,Ref!A:C,3,0)</f>
        <v>0</v>
      </c>
      <c r="C72" s="18">
        <f>VLOOKUP(J72,Ref!A:D,4,0)</f>
        <v>0</v>
      </c>
      <c r="D72" s="18" t="str">
        <f t="shared" si="3"/>
        <v>13/may</v>
      </c>
      <c r="E72" s="18">
        <f t="shared" si="4"/>
        <v>7</v>
      </c>
      <c r="F72" s="18">
        <v>1</v>
      </c>
      <c r="G72" s="18">
        <f t="shared" si="5"/>
        <v>0</v>
      </c>
      <c r="H72" s="3">
        <v>46155.603460648148</v>
      </c>
      <c r="I72">
        <v>60093261</v>
      </c>
      <c r="J72" t="s">
        <v>1967</v>
      </c>
      <c r="K72" t="s">
        <v>1968</v>
      </c>
      <c r="L72" t="s">
        <v>1969</v>
      </c>
      <c r="M72" t="s">
        <v>1970</v>
      </c>
      <c r="O72">
        <v>353357320000</v>
      </c>
      <c r="P72">
        <v>16018</v>
      </c>
      <c r="Q72">
        <v>-4</v>
      </c>
      <c r="R72">
        <v>1</v>
      </c>
      <c r="S72">
        <v>60093261</v>
      </c>
      <c r="U72" t="s">
        <v>1573</v>
      </c>
      <c r="W72" t="s">
        <v>1574</v>
      </c>
      <c r="X72">
        <v>353357320000</v>
      </c>
      <c r="Y72" t="s">
        <v>65</v>
      </c>
      <c r="Z72" t="s">
        <v>66</v>
      </c>
      <c r="AF72" t="s">
        <v>1976</v>
      </c>
      <c r="AG72" t="s">
        <v>1972</v>
      </c>
      <c r="AL72">
        <v>0</v>
      </c>
      <c r="AN72" t="s">
        <v>1974</v>
      </c>
      <c r="AO72">
        <v>0</v>
      </c>
      <c r="AQ72">
        <v>2257632</v>
      </c>
      <c r="AR72" t="s">
        <v>4605</v>
      </c>
      <c r="AS72" t="s">
        <v>5883</v>
      </c>
      <c r="AT72" t="s">
        <v>1975</v>
      </c>
    </row>
    <row r="73" spans="1:46" x14ac:dyDescent="0.25">
      <c r="A73" t="str">
        <f>_xlfn.XLOOKUP(I73,UTILIZADAS[Contacto1],UTILIZADAS[Source.Name],,0)</f>
        <v>Cobros Abril Canal Fijo</v>
      </c>
      <c r="B73" s="18">
        <f>VLOOKUP(J73,Ref!A:C,3,0)</f>
        <v>0</v>
      </c>
      <c r="C73" s="18">
        <f>VLOOKUP(J73,Ref!A:D,4,0)</f>
        <v>0</v>
      </c>
      <c r="D73" s="18" t="str">
        <f t="shared" si="3"/>
        <v>16/may</v>
      </c>
      <c r="E73" s="18">
        <f t="shared" si="4"/>
        <v>7</v>
      </c>
      <c r="F73" s="18">
        <v>1</v>
      </c>
      <c r="G73" s="18">
        <f t="shared" si="5"/>
        <v>0</v>
      </c>
      <c r="H73" s="3">
        <v>46158.433541666665</v>
      </c>
      <c r="I73">
        <v>60093261</v>
      </c>
      <c r="J73" t="s">
        <v>2023</v>
      </c>
      <c r="K73" t="s">
        <v>1968</v>
      </c>
      <c r="L73" t="s">
        <v>1969</v>
      </c>
      <c r="M73" t="s">
        <v>1970</v>
      </c>
      <c r="O73">
        <v>353357320000</v>
      </c>
      <c r="P73">
        <v>16018</v>
      </c>
      <c r="Q73">
        <v>-4</v>
      </c>
      <c r="R73">
        <v>1</v>
      </c>
      <c r="S73">
        <v>60093261</v>
      </c>
      <c r="U73" t="s">
        <v>1573</v>
      </c>
      <c r="W73" t="s">
        <v>1574</v>
      </c>
      <c r="X73">
        <v>353357320000</v>
      </c>
      <c r="Y73" t="s">
        <v>65</v>
      </c>
      <c r="Z73" t="s">
        <v>66</v>
      </c>
      <c r="AF73" t="s">
        <v>1976</v>
      </c>
      <c r="AG73" t="s">
        <v>1972</v>
      </c>
      <c r="AL73">
        <v>0</v>
      </c>
      <c r="AN73" t="s">
        <v>1974</v>
      </c>
      <c r="AO73">
        <v>0</v>
      </c>
      <c r="AQ73">
        <v>2257632</v>
      </c>
      <c r="AR73" t="s">
        <v>4605</v>
      </c>
      <c r="AS73" t="s">
        <v>5883</v>
      </c>
      <c r="AT73" t="s">
        <v>2024</v>
      </c>
    </row>
    <row r="74" spans="1:46" x14ac:dyDescent="0.25">
      <c r="A74" t="str">
        <f>_xlfn.XLOOKUP(I74,UTILIZADAS[Contacto1],UTILIZADAS[Source.Name],,0)</f>
        <v>Cobros Abril Canal Fijo</v>
      </c>
      <c r="B74" s="18">
        <f>VLOOKUP(J74,Ref!A:C,3,0)</f>
        <v>0</v>
      </c>
      <c r="C74" s="18">
        <f>VLOOKUP(J74,Ref!A:D,4,0)</f>
        <v>0</v>
      </c>
      <c r="D74" s="18" t="str">
        <f t="shared" si="3"/>
        <v>18/may</v>
      </c>
      <c r="E74" s="18">
        <f t="shared" si="4"/>
        <v>7</v>
      </c>
      <c r="F74" s="18">
        <v>1</v>
      </c>
      <c r="G74" s="18">
        <f t="shared" si="5"/>
        <v>0</v>
      </c>
      <c r="H74" s="3">
        <v>46160.469328703701</v>
      </c>
      <c r="I74">
        <v>60093261</v>
      </c>
      <c r="J74" t="s">
        <v>1967</v>
      </c>
      <c r="K74" t="s">
        <v>1968</v>
      </c>
      <c r="L74" t="s">
        <v>1969</v>
      </c>
      <c r="M74" t="s">
        <v>1970</v>
      </c>
      <c r="O74">
        <v>353357320000</v>
      </c>
      <c r="P74">
        <v>16018</v>
      </c>
      <c r="Q74">
        <v>-4</v>
      </c>
      <c r="R74">
        <v>1</v>
      </c>
      <c r="S74">
        <v>60093261</v>
      </c>
      <c r="U74" t="s">
        <v>1573</v>
      </c>
      <c r="W74" t="s">
        <v>1574</v>
      </c>
      <c r="X74">
        <v>353357320000</v>
      </c>
      <c r="Y74" t="s">
        <v>65</v>
      </c>
      <c r="Z74" t="s">
        <v>66</v>
      </c>
      <c r="AF74" t="s">
        <v>1976</v>
      </c>
      <c r="AG74" t="s">
        <v>1972</v>
      </c>
      <c r="AL74">
        <v>0</v>
      </c>
      <c r="AN74" t="s">
        <v>1974</v>
      </c>
      <c r="AO74">
        <v>0</v>
      </c>
      <c r="AQ74">
        <v>2257632</v>
      </c>
      <c r="AR74" t="s">
        <v>4605</v>
      </c>
      <c r="AS74" t="s">
        <v>5883</v>
      </c>
      <c r="AT74" t="s">
        <v>1975</v>
      </c>
    </row>
    <row r="75" spans="1:46" x14ac:dyDescent="0.25">
      <c r="A75" t="str">
        <f>_xlfn.XLOOKUP(I75,UTILIZADAS[Contacto1],UTILIZADAS[Source.Name],,0)</f>
        <v>Cobros Abril Canal Fijo</v>
      </c>
      <c r="B75" s="18">
        <f>VLOOKUP(J75,Ref!A:C,3,0)</f>
        <v>0</v>
      </c>
      <c r="C75" s="18">
        <f>VLOOKUP(J75,Ref!A:D,4,0)</f>
        <v>0</v>
      </c>
      <c r="D75" s="18" t="str">
        <f t="shared" si="3"/>
        <v>19/may</v>
      </c>
      <c r="E75" s="18">
        <f t="shared" si="4"/>
        <v>7</v>
      </c>
      <c r="F75" s="18">
        <v>1</v>
      </c>
      <c r="G75" s="18">
        <f t="shared" si="5"/>
        <v>0</v>
      </c>
      <c r="H75" s="3">
        <v>46161.657534722224</v>
      </c>
      <c r="I75">
        <v>60093261</v>
      </c>
      <c r="J75" t="s">
        <v>1967</v>
      </c>
      <c r="K75" t="s">
        <v>1968</v>
      </c>
      <c r="L75" t="s">
        <v>1969</v>
      </c>
      <c r="M75" t="s">
        <v>1970</v>
      </c>
      <c r="O75">
        <v>353357320000</v>
      </c>
      <c r="P75">
        <v>16018</v>
      </c>
      <c r="Q75">
        <v>-4</v>
      </c>
      <c r="R75">
        <v>1</v>
      </c>
      <c r="S75">
        <v>60093261</v>
      </c>
      <c r="U75" t="s">
        <v>1573</v>
      </c>
      <c r="W75" t="s">
        <v>1574</v>
      </c>
      <c r="X75">
        <v>353357320000</v>
      </c>
      <c r="Y75" t="s">
        <v>65</v>
      </c>
      <c r="Z75" t="s">
        <v>66</v>
      </c>
      <c r="AF75" t="s">
        <v>1976</v>
      </c>
      <c r="AG75" t="s">
        <v>1972</v>
      </c>
      <c r="AL75">
        <v>0</v>
      </c>
      <c r="AN75" t="s">
        <v>1974</v>
      </c>
      <c r="AO75">
        <v>0</v>
      </c>
      <c r="AQ75">
        <v>2257632</v>
      </c>
      <c r="AR75" t="s">
        <v>4605</v>
      </c>
      <c r="AS75" t="s">
        <v>5883</v>
      </c>
      <c r="AT75" t="s">
        <v>1975</v>
      </c>
    </row>
    <row r="76" spans="1:46" x14ac:dyDescent="0.25">
      <c r="A76" t="str">
        <f>_xlfn.XLOOKUP(I76,UTILIZADAS[Contacto1],UTILIZADAS[Source.Name],,0)</f>
        <v>Cobros Abril Canal Fijo</v>
      </c>
      <c r="B76" s="18">
        <f>VLOOKUP(J76,Ref!A:C,3,0)</f>
        <v>0</v>
      </c>
      <c r="C76" s="18">
        <f>VLOOKUP(J76,Ref!A:D,4,0)</f>
        <v>0</v>
      </c>
      <c r="D76" s="18" t="str">
        <f t="shared" si="3"/>
        <v>21/may</v>
      </c>
      <c r="E76" s="18">
        <f t="shared" si="4"/>
        <v>7</v>
      </c>
      <c r="F76" s="18">
        <v>1</v>
      </c>
      <c r="G76" s="18">
        <f t="shared" si="5"/>
        <v>0</v>
      </c>
      <c r="H76" s="3">
        <v>46163.440300925926</v>
      </c>
      <c r="I76">
        <v>60093261</v>
      </c>
      <c r="J76" t="s">
        <v>1967</v>
      </c>
      <c r="K76" t="s">
        <v>1968</v>
      </c>
      <c r="L76" t="s">
        <v>1969</v>
      </c>
      <c r="M76" t="s">
        <v>1970</v>
      </c>
      <c r="O76">
        <v>353357320000</v>
      </c>
      <c r="P76">
        <v>16018</v>
      </c>
      <c r="Q76">
        <v>-4</v>
      </c>
      <c r="R76">
        <v>1</v>
      </c>
      <c r="S76">
        <v>60093261</v>
      </c>
      <c r="U76" t="s">
        <v>1573</v>
      </c>
      <c r="W76" t="s">
        <v>1574</v>
      </c>
      <c r="X76">
        <v>353357320000</v>
      </c>
      <c r="Y76" t="s">
        <v>65</v>
      </c>
      <c r="Z76" t="s">
        <v>66</v>
      </c>
      <c r="AF76" t="s">
        <v>1976</v>
      </c>
      <c r="AG76" t="s">
        <v>1972</v>
      </c>
      <c r="AL76">
        <v>0</v>
      </c>
      <c r="AN76" t="s">
        <v>1974</v>
      </c>
      <c r="AO76">
        <v>0</v>
      </c>
      <c r="AQ76">
        <v>2257632</v>
      </c>
      <c r="AR76" t="s">
        <v>4605</v>
      </c>
      <c r="AS76" t="s">
        <v>5883</v>
      </c>
      <c r="AT76" t="s">
        <v>1975</v>
      </c>
    </row>
    <row r="77" spans="1:46" x14ac:dyDescent="0.25">
      <c r="A77" t="str">
        <f>_xlfn.XLOOKUP(I77,UTILIZADAS[Contacto1],UTILIZADAS[Source.Name],,0)</f>
        <v>Cobros Abril Canal Fijo</v>
      </c>
      <c r="B77" s="18">
        <f>VLOOKUP(J77,Ref!A:C,3,0)</f>
        <v>1</v>
      </c>
      <c r="C77" s="18">
        <f>VLOOKUP(J77,Ref!A:D,4,0)</f>
        <v>1</v>
      </c>
      <c r="D77" s="18" t="str">
        <f t="shared" si="3"/>
        <v>21/may</v>
      </c>
      <c r="E77" s="18">
        <f t="shared" si="4"/>
        <v>7</v>
      </c>
      <c r="F77" s="18">
        <v>1</v>
      </c>
      <c r="G77" s="18">
        <f t="shared" si="5"/>
        <v>1</v>
      </c>
      <c r="H77" s="3">
        <v>46163.703900462962</v>
      </c>
      <c r="I77">
        <v>60093261</v>
      </c>
      <c r="J77">
        <v>6003</v>
      </c>
      <c r="K77" t="s">
        <v>1983</v>
      </c>
      <c r="L77" t="s">
        <v>1897</v>
      </c>
      <c r="M77" t="s">
        <v>1970</v>
      </c>
      <c r="O77">
        <v>353357320000</v>
      </c>
      <c r="P77">
        <v>16018</v>
      </c>
      <c r="Q77">
        <v>-4</v>
      </c>
      <c r="R77">
        <v>1</v>
      </c>
      <c r="S77">
        <v>60093261</v>
      </c>
      <c r="U77" t="s">
        <v>1573</v>
      </c>
      <c r="W77" t="s">
        <v>1574</v>
      </c>
      <c r="X77">
        <v>353357320000</v>
      </c>
      <c r="Y77" t="s">
        <v>65</v>
      </c>
      <c r="Z77" t="s">
        <v>66</v>
      </c>
      <c r="AF77" t="s">
        <v>1976</v>
      </c>
      <c r="AG77" t="s">
        <v>1972</v>
      </c>
      <c r="AL77">
        <v>88</v>
      </c>
      <c r="AM77" t="s">
        <v>1979</v>
      </c>
      <c r="AN77" t="s">
        <v>1987</v>
      </c>
      <c r="AO77">
        <v>0</v>
      </c>
      <c r="AQ77">
        <v>2257632</v>
      </c>
      <c r="AR77" t="s">
        <v>4605</v>
      </c>
      <c r="AS77" t="s">
        <v>5883</v>
      </c>
      <c r="AT77" t="s">
        <v>1892</v>
      </c>
    </row>
    <row r="78" spans="1:46" x14ac:dyDescent="0.25">
      <c r="A78" t="str">
        <f>_xlfn.XLOOKUP(I78,UTILIZADAS[Contacto1],UTILIZADAS[Source.Name],,0)</f>
        <v>Cobros Abril Canal Fijo</v>
      </c>
      <c r="B78" s="18">
        <f>VLOOKUP(J78,Ref!A:C,3,0)</f>
        <v>0</v>
      </c>
      <c r="C78" s="18">
        <f>VLOOKUP(J78,Ref!A:D,4,0)</f>
        <v>0</v>
      </c>
      <c r="D78" s="18" t="str">
        <f t="shared" si="3"/>
        <v>09/may</v>
      </c>
      <c r="E78" s="18">
        <f t="shared" si="4"/>
        <v>4</v>
      </c>
      <c r="F78" s="18">
        <v>1</v>
      </c>
      <c r="G78" s="18">
        <f t="shared" si="5"/>
        <v>0</v>
      </c>
      <c r="H78" s="3">
        <v>46151.473599537036</v>
      </c>
      <c r="I78">
        <v>60106162</v>
      </c>
      <c r="J78" t="s">
        <v>1967</v>
      </c>
      <c r="K78" t="s">
        <v>1968</v>
      </c>
      <c r="L78" t="s">
        <v>1969</v>
      </c>
      <c r="M78" t="s">
        <v>1970</v>
      </c>
      <c r="O78">
        <v>361023060000</v>
      </c>
      <c r="P78">
        <v>16018</v>
      </c>
      <c r="Q78">
        <v>-5</v>
      </c>
      <c r="R78">
        <v>1</v>
      </c>
      <c r="S78">
        <v>60106162</v>
      </c>
      <c r="U78" t="s">
        <v>2370</v>
      </c>
      <c r="W78" t="s">
        <v>3938</v>
      </c>
      <c r="X78">
        <v>361023060000</v>
      </c>
      <c r="Y78" t="s">
        <v>65</v>
      </c>
      <c r="Z78" t="s">
        <v>66</v>
      </c>
      <c r="AF78" t="s">
        <v>1976</v>
      </c>
      <c r="AG78" t="s">
        <v>1972</v>
      </c>
      <c r="AL78">
        <v>0</v>
      </c>
      <c r="AN78" t="s">
        <v>1974</v>
      </c>
      <c r="AO78">
        <v>0</v>
      </c>
      <c r="AQ78">
        <v>2257633</v>
      </c>
      <c r="AR78" t="s">
        <v>4605</v>
      </c>
      <c r="AS78" t="s">
        <v>5883</v>
      </c>
      <c r="AT78" t="s">
        <v>1975</v>
      </c>
    </row>
    <row r="79" spans="1:46" x14ac:dyDescent="0.25">
      <c r="A79" t="str">
        <f>_xlfn.XLOOKUP(I79,UTILIZADAS[Contacto1],UTILIZADAS[Source.Name],,0)</f>
        <v>Cobros Abril Canal Fijo</v>
      </c>
      <c r="B79" s="18">
        <f>VLOOKUP(J79,Ref!A:C,3,0)</f>
        <v>0</v>
      </c>
      <c r="C79" s="18">
        <f>VLOOKUP(J79,Ref!A:D,4,0)</f>
        <v>0</v>
      </c>
      <c r="D79" s="18" t="str">
        <f t="shared" si="3"/>
        <v>13/may</v>
      </c>
      <c r="E79" s="18">
        <f t="shared" si="4"/>
        <v>4</v>
      </c>
      <c r="F79" s="18">
        <v>1</v>
      </c>
      <c r="G79" s="18">
        <f t="shared" si="5"/>
        <v>0</v>
      </c>
      <c r="H79" s="3">
        <v>46155.604317129626</v>
      </c>
      <c r="I79">
        <v>60106162</v>
      </c>
      <c r="J79" t="s">
        <v>2021</v>
      </c>
      <c r="K79" t="s">
        <v>1968</v>
      </c>
      <c r="L79" t="s">
        <v>1969</v>
      </c>
      <c r="M79" t="s">
        <v>1970</v>
      </c>
      <c r="O79">
        <v>361023060000</v>
      </c>
      <c r="P79">
        <v>16018</v>
      </c>
      <c r="Q79">
        <v>-5</v>
      </c>
      <c r="R79">
        <v>1</v>
      </c>
      <c r="S79">
        <v>60106162</v>
      </c>
      <c r="U79" t="s">
        <v>2370</v>
      </c>
      <c r="W79" t="s">
        <v>3938</v>
      </c>
      <c r="X79">
        <v>361023060000</v>
      </c>
      <c r="Y79" t="s">
        <v>65</v>
      </c>
      <c r="Z79" t="s">
        <v>66</v>
      </c>
      <c r="AF79" t="s">
        <v>1976</v>
      </c>
      <c r="AG79" t="s">
        <v>1972</v>
      </c>
      <c r="AL79">
        <v>5</v>
      </c>
      <c r="AN79" t="s">
        <v>1974</v>
      </c>
      <c r="AO79">
        <v>0</v>
      </c>
      <c r="AQ79">
        <v>2257633</v>
      </c>
      <c r="AR79" t="s">
        <v>4605</v>
      </c>
      <c r="AS79" t="s">
        <v>5883</v>
      </c>
      <c r="AT79" t="s">
        <v>2022</v>
      </c>
    </row>
    <row r="80" spans="1:46" x14ac:dyDescent="0.25">
      <c r="A80" t="str">
        <f>_xlfn.XLOOKUP(I80,UTILIZADAS[Contacto1],UTILIZADAS[Source.Name],,0)</f>
        <v>Cobros Abril Canal Fijo</v>
      </c>
      <c r="B80" s="18">
        <f>VLOOKUP(J80,Ref!A:C,3,0)</f>
        <v>0</v>
      </c>
      <c r="C80" s="18">
        <f>VLOOKUP(J80,Ref!A:D,4,0)</f>
        <v>0</v>
      </c>
      <c r="D80" s="18" t="str">
        <f t="shared" si="3"/>
        <v>16/may</v>
      </c>
      <c r="E80" s="18">
        <f t="shared" si="4"/>
        <v>4</v>
      </c>
      <c r="F80" s="18">
        <v>1</v>
      </c>
      <c r="G80" s="18">
        <f t="shared" si="5"/>
        <v>0</v>
      </c>
      <c r="H80" s="3">
        <v>46158.445520833331</v>
      </c>
      <c r="I80">
        <v>60106162</v>
      </c>
      <c r="J80" t="s">
        <v>2023</v>
      </c>
      <c r="K80" t="s">
        <v>1968</v>
      </c>
      <c r="L80" t="s">
        <v>1969</v>
      </c>
      <c r="M80" t="s">
        <v>1970</v>
      </c>
      <c r="O80">
        <v>361023060000</v>
      </c>
      <c r="P80">
        <v>16018</v>
      </c>
      <c r="Q80">
        <v>-5</v>
      </c>
      <c r="R80">
        <v>1</v>
      </c>
      <c r="S80">
        <v>60106162</v>
      </c>
      <c r="U80" t="s">
        <v>2370</v>
      </c>
      <c r="W80" t="s">
        <v>3938</v>
      </c>
      <c r="X80">
        <v>361023060000</v>
      </c>
      <c r="Y80" t="s">
        <v>65</v>
      </c>
      <c r="Z80" t="s">
        <v>66</v>
      </c>
      <c r="AF80" t="s">
        <v>1976</v>
      </c>
      <c r="AG80" t="s">
        <v>1972</v>
      </c>
      <c r="AL80">
        <v>0</v>
      </c>
      <c r="AN80" t="s">
        <v>1974</v>
      </c>
      <c r="AO80">
        <v>0</v>
      </c>
      <c r="AQ80">
        <v>2257633</v>
      </c>
      <c r="AR80" t="s">
        <v>4605</v>
      </c>
      <c r="AS80" t="s">
        <v>5883</v>
      </c>
      <c r="AT80" t="s">
        <v>2024</v>
      </c>
    </row>
    <row r="81" spans="1:46" x14ac:dyDescent="0.25">
      <c r="A81" t="str">
        <f>_xlfn.XLOOKUP(I81,UTILIZADAS[Contacto1],UTILIZADAS[Source.Name],,0)</f>
        <v>Cobros Abril Canal Fijo</v>
      </c>
      <c r="B81" s="18">
        <f>VLOOKUP(J81,Ref!A:C,3,0)</f>
        <v>1</v>
      </c>
      <c r="C81" s="18">
        <f>VLOOKUP(J81,Ref!A:D,4,0)</f>
        <v>1</v>
      </c>
      <c r="D81" s="18" t="str">
        <f t="shared" si="3"/>
        <v>18/may</v>
      </c>
      <c r="E81" s="18">
        <f t="shared" si="4"/>
        <v>4</v>
      </c>
      <c r="F81" s="18">
        <v>1</v>
      </c>
      <c r="G81" s="18">
        <f t="shared" si="5"/>
        <v>1</v>
      </c>
      <c r="H81" s="3">
        <v>46160.471400462964</v>
      </c>
      <c r="I81">
        <v>60106162</v>
      </c>
      <c r="J81">
        <v>6003</v>
      </c>
      <c r="K81" t="s">
        <v>1983</v>
      </c>
      <c r="L81" t="s">
        <v>1897</v>
      </c>
      <c r="M81" t="s">
        <v>1970</v>
      </c>
      <c r="O81">
        <v>361023060000</v>
      </c>
      <c r="P81">
        <v>16018</v>
      </c>
      <c r="Q81">
        <v>-5</v>
      </c>
      <c r="R81">
        <v>1</v>
      </c>
      <c r="S81">
        <v>60106162</v>
      </c>
      <c r="U81" t="s">
        <v>2370</v>
      </c>
      <c r="W81" t="s">
        <v>3938</v>
      </c>
      <c r="X81">
        <v>361023060000</v>
      </c>
      <c r="Y81" t="s">
        <v>65</v>
      </c>
      <c r="Z81" t="s">
        <v>66</v>
      </c>
      <c r="AF81" t="s">
        <v>1976</v>
      </c>
      <c r="AG81" t="s">
        <v>1972</v>
      </c>
      <c r="AL81">
        <v>26</v>
      </c>
      <c r="AM81" t="s">
        <v>1979</v>
      </c>
      <c r="AN81" t="s">
        <v>1987</v>
      </c>
      <c r="AO81">
        <v>0</v>
      </c>
      <c r="AQ81">
        <v>2257633</v>
      </c>
      <c r="AR81" t="s">
        <v>4605</v>
      </c>
      <c r="AS81" t="s">
        <v>5883</v>
      </c>
      <c r="AT81" t="s">
        <v>1892</v>
      </c>
    </row>
    <row r="82" spans="1:46" x14ac:dyDescent="0.25">
      <c r="A82" t="e">
        <f>_xlfn.XLOOKUP(I82,UTILIZADAS[Contacto1],UTILIZADAS[Source.Name],,0)</f>
        <v>#N/A</v>
      </c>
      <c r="B82" s="18">
        <f>VLOOKUP(J82,Ref!A:C,3,0)</f>
        <v>0</v>
      </c>
      <c r="C82" s="18">
        <f>VLOOKUP(J82,Ref!A:D,4,0)</f>
        <v>0</v>
      </c>
      <c r="D82" s="18" t="str">
        <f t="shared" si="3"/>
        <v>04/may</v>
      </c>
      <c r="E82" s="18">
        <f t="shared" si="4"/>
        <v>3</v>
      </c>
      <c r="F82" s="18">
        <v>1</v>
      </c>
      <c r="G82" s="18">
        <f t="shared" si="5"/>
        <v>0</v>
      </c>
      <c r="H82" s="3">
        <v>46146.636944444443</v>
      </c>
      <c r="I82">
        <v>60117580</v>
      </c>
      <c r="J82" t="s">
        <v>2021</v>
      </c>
      <c r="K82" t="s">
        <v>1968</v>
      </c>
      <c r="L82" t="s">
        <v>1969</v>
      </c>
      <c r="M82" t="s">
        <v>1970</v>
      </c>
      <c r="O82">
        <v>358372310000</v>
      </c>
      <c r="P82">
        <v>16017</v>
      </c>
      <c r="Q82">
        <v>-5</v>
      </c>
      <c r="R82">
        <v>1</v>
      </c>
      <c r="S82">
        <v>60117580</v>
      </c>
      <c r="U82" t="s">
        <v>4529</v>
      </c>
      <c r="W82" t="s">
        <v>363</v>
      </c>
      <c r="X82" t="s">
        <v>2551</v>
      </c>
      <c r="Y82" t="s">
        <v>65</v>
      </c>
      <c r="Z82">
        <v>358372310000</v>
      </c>
      <c r="AG82" t="s">
        <v>1972</v>
      </c>
      <c r="AI82" t="s">
        <v>3701</v>
      </c>
      <c r="AL82">
        <v>5</v>
      </c>
      <c r="AN82" t="s">
        <v>1974</v>
      </c>
      <c r="AO82">
        <v>0</v>
      </c>
      <c r="AQ82">
        <v>2252803</v>
      </c>
      <c r="AR82" t="s">
        <v>2241</v>
      </c>
      <c r="AS82" t="s">
        <v>4163</v>
      </c>
      <c r="AT82" t="s">
        <v>2022</v>
      </c>
    </row>
    <row r="83" spans="1:46" x14ac:dyDescent="0.25">
      <c r="A83" t="e">
        <f>_xlfn.XLOOKUP(I83,UTILIZADAS[Contacto1],UTILIZADAS[Source.Name],,0)</f>
        <v>#N/A</v>
      </c>
      <c r="B83" s="18">
        <f>VLOOKUP(J83,Ref!A:C,3,0)</f>
        <v>0</v>
      </c>
      <c r="C83" s="18">
        <f>VLOOKUP(J83,Ref!A:D,4,0)</f>
        <v>0</v>
      </c>
      <c r="D83" s="18" t="str">
        <f t="shared" si="3"/>
        <v>06/may</v>
      </c>
      <c r="E83" s="18">
        <f t="shared" si="4"/>
        <v>3</v>
      </c>
      <c r="F83" s="18">
        <v>1</v>
      </c>
      <c r="G83" s="18">
        <f t="shared" si="5"/>
        <v>0</v>
      </c>
      <c r="H83" s="3">
        <v>46148.631203703706</v>
      </c>
      <c r="I83">
        <v>60117580</v>
      </c>
      <c r="J83" t="s">
        <v>2021</v>
      </c>
      <c r="K83" t="s">
        <v>1968</v>
      </c>
      <c r="L83" t="s">
        <v>1969</v>
      </c>
      <c r="M83" t="s">
        <v>1970</v>
      </c>
      <c r="O83">
        <v>358372310000</v>
      </c>
      <c r="P83">
        <v>16017</v>
      </c>
      <c r="Q83">
        <v>-5</v>
      </c>
      <c r="R83">
        <v>1</v>
      </c>
      <c r="S83">
        <v>60117580</v>
      </c>
      <c r="U83" t="s">
        <v>4529</v>
      </c>
      <c r="W83" t="s">
        <v>363</v>
      </c>
      <c r="X83" t="s">
        <v>2551</v>
      </c>
      <c r="Y83" t="s">
        <v>65</v>
      </c>
      <c r="Z83">
        <v>358372310000</v>
      </c>
      <c r="AG83" t="s">
        <v>1972</v>
      </c>
      <c r="AI83" t="s">
        <v>3701</v>
      </c>
      <c r="AL83">
        <v>5</v>
      </c>
      <c r="AN83" t="s">
        <v>1974</v>
      </c>
      <c r="AO83">
        <v>0</v>
      </c>
      <c r="AQ83">
        <v>2252803</v>
      </c>
      <c r="AR83" t="s">
        <v>2241</v>
      </c>
      <c r="AS83" t="s">
        <v>4163</v>
      </c>
      <c r="AT83" t="s">
        <v>2022</v>
      </c>
    </row>
    <row r="84" spans="1:46" x14ac:dyDescent="0.25">
      <c r="A84" t="e">
        <f>_xlfn.XLOOKUP(I84,UTILIZADAS[Contacto1],UTILIZADAS[Source.Name],,0)</f>
        <v>#N/A</v>
      </c>
      <c r="B84" s="18">
        <f>VLOOKUP(J84,Ref!A:C,3,0)</f>
        <v>0</v>
      </c>
      <c r="C84" s="18">
        <f>VLOOKUP(J84,Ref!A:D,4,0)</f>
        <v>0</v>
      </c>
      <c r="D84" s="18" t="str">
        <f t="shared" si="3"/>
        <v>09/may</v>
      </c>
      <c r="E84" s="18">
        <f t="shared" si="4"/>
        <v>3</v>
      </c>
      <c r="F84" s="18">
        <v>1</v>
      </c>
      <c r="G84" s="18">
        <f t="shared" si="5"/>
        <v>1</v>
      </c>
      <c r="H84" s="3">
        <v>46151.386655092596</v>
      </c>
      <c r="I84">
        <v>60117580</v>
      </c>
      <c r="J84" t="s">
        <v>2021</v>
      </c>
      <c r="K84" t="s">
        <v>1968</v>
      </c>
      <c r="L84" t="s">
        <v>1969</v>
      </c>
      <c r="M84" t="s">
        <v>1970</v>
      </c>
      <c r="O84">
        <v>358372310000</v>
      </c>
      <c r="P84">
        <v>16017</v>
      </c>
      <c r="Q84">
        <v>-5</v>
      </c>
      <c r="R84">
        <v>1</v>
      </c>
      <c r="S84">
        <v>60117580</v>
      </c>
      <c r="U84" t="s">
        <v>4529</v>
      </c>
      <c r="W84" t="s">
        <v>363</v>
      </c>
      <c r="X84" t="s">
        <v>2551</v>
      </c>
      <c r="Y84" t="s">
        <v>65</v>
      </c>
      <c r="Z84">
        <v>358372310000</v>
      </c>
      <c r="AG84" t="s">
        <v>1972</v>
      </c>
      <c r="AI84" t="s">
        <v>3701</v>
      </c>
      <c r="AL84">
        <v>5</v>
      </c>
      <c r="AN84" t="s">
        <v>1974</v>
      </c>
      <c r="AO84">
        <v>0</v>
      </c>
      <c r="AQ84">
        <v>2252803</v>
      </c>
      <c r="AR84" t="s">
        <v>2241</v>
      </c>
      <c r="AS84" t="s">
        <v>4163</v>
      </c>
      <c r="AT84" t="s">
        <v>2022</v>
      </c>
    </row>
    <row r="85" spans="1:46" x14ac:dyDescent="0.25">
      <c r="A85" t="str">
        <f>_xlfn.XLOOKUP(I85,UTILIZADAS[Contacto1],UTILIZADAS[Source.Name],,0)</f>
        <v>Cobros Abril Canal Fijo</v>
      </c>
      <c r="B85" s="18">
        <f>VLOOKUP(J85,Ref!A:C,3,0)</f>
        <v>0</v>
      </c>
      <c r="C85" s="18">
        <f>VLOOKUP(J85,Ref!A:D,4,0)</f>
        <v>0</v>
      </c>
      <c r="D85" s="18" t="str">
        <f t="shared" si="3"/>
        <v>09/may</v>
      </c>
      <c r="E85" s="18">
        <f t="shared" si="4"/>
        <v>2</v>
      </c>
      <c r="F85" s="18">
        <v>1</v>
      </c>
      <c r="G85" s="18">
        <f t="shared" si="5"/>
        <v>0</v>
      </c>
      <c r="H85" s="3">
        <v>46151.474282407406</v>
      </c>
      <c r="I85">
        <v>60146263</v>
      </c>
      <c r="J85" t="s">
        <v>2021</v>
      </c>
      <c r="K85" t="s">
        <v>1968</v>
      </c>
      <c r="L85" t="s">
        <v>1969</v>
      </c>
      <c r="M85" t="s">
        <v>1970</v>
      </c>
      <c r="O85">
        <v>369013330000</v>
      </c>
      <c r="P85">
        <v>16018</v>
      </c>
      <c r="Q85">
        <v>-5</v>
      </c>
      <c r="R85">
        <v>1</v>
      </c>
      <c r="S85">
        <v>60146263</v>
      </c>
      <c r="U85" t="s">
        <v>2025</v>
      </c>
      <c r="W85" t="s">
        <v>70</v>
      </c>
      <c r="X85">
        <v>369013330000</v>
      </c>
      <c r="Y85" t="s">
        <v>65</v>
      </c>
      <c r="Z85" t="s">
        <v>4619</v>
      </c>
      <c r="AF85" t="s">
        <v>1976</v>
      </c>
      <c r="AG85" t="s">
        <v>1972</v>
      </c>
      <c r="AL85">
        <v>5</v>
      </c>
      <c r="AN85" t="s">
        <v>1974</v>
      </c>
      <c r="AO85">
        <v>0</v>
      </c>
      <c r="AQ85">
        <v>2257634</v>
      </c>
      <c r="AR85" t="s">
        <v>4605</v>
      </c>
      <c r="AS85" t="s">
        <v>5883</v>
      </c>
      <c r="AT85" t="s">
        <v>2022</v>
      </c>
    </row>
    <row r="86" spans="1:46" x14ac:dyDescent="0.25">
      <c r="A86" t="str">
        <f>_xlfn.XLOOKUP(I86,UTILIZADAS[Contacto1],UTILIZADAS[Source.Name],,0)</f>
        <v>Cobros Abril Canal Fijo</v>
      </c>
      <c r="B86" s="18">
        <f>VLOOKUP(J86,Ref!A:C,3,0)</f>
        <v>1</v>
      </c>
      <c r="C86" s="18">
        <f>VLOOKUP(J86,Ref!A:D,4,0)</f>
        <v>1</v>
      </c>
      <c r="D86" s="18" t="str">
        <f t="shared" si="3"/>
        <v>13/may</v>
      </c>
      <c r="E86" s="18">
        <f t="shared" si="4"/>
        <v>2</v>
      </c>
      <c r="F86" s="18">
        <v>1</v>
      </c>
      <c r="G86" s="18">
        <f t="shared" si="5"/>
        <v>1</v>
      </c>
      <c r="H86" s="3">
        <v>46155.604247685187</v>
      </c>
      <c r="I86">
        <v>60146263</v>
      </c>
      <c r="J86">
        <v>6007</v>
      </c>
      <c r="K86" t="s">
        <v>1983</v>
      </c>
      <c r="L86" t="s">
        <v>1897</v>
      </c>
      <c r="M86" t="s">
        <v>1970</v>
      </c>
      <c r="O86">
        <v>369013330000</v>
      </c>
      <c r="P86">
        <v>16018</v>
      </c>
      <c r="Q86">
        <v>-5</v>
      </c>
      <c r="R86">
        <v>1</v>
      </c>
      <c r="S86">
        <v>60146263</v>
      </c>
      <c r="U86" t="s">
        <v>2025</v>
      </c>
      <c r="W86" t="s">
        <v>70</v>
      </c>
      <c r="X86">
        <v>369013330000</v>
      </c>
      <c r="Y86" t="s">
        <v>65</v>
      </c>
      <c r="Z86" t="s">
        <v>4619</v>
      </c>
      <c r="AF86" t="s">
        <v>1976</v>
      </c>
      <c r="AG86" t="s">
        <v>1972</v>
      </c>
      <c r="AL86">
        <v>123</v>
      </c>
      <c r="AM86" t="s">
        <v>1979</v>
      </c>
      <c r="AN86" t="s">
        <v>1987</v>
      </c>
      <c r="AO86">
        <v>0</v>
      </c>
      <c r="AQ86">
        <v>2257634</v>
      </c>
      <c r="AR86" t="s">
        <v>4605</v>
      </c>
      <c r="AS86" t="s">
        <v>5883</v>
      </c>
      <c r="AT86" t="s">
        <v>1898</v>
      </c>
    </row>
    <row r="87" spans="1:46" x14ac:dyDescent="0.25">
      <c r="A87" t="str">
        <f>_xlfn.XLOOKUP(I87,UTILIZADAS[Contacto1],UTILIZADAS[Source.Name],,0)</f>
        <v>Cobros Mayo</v>
      </c>
      <c r="B87" s="18">
        <f>VLOOKUP(J87,Ref!A:C,3,0)</f>
        <v>0</v>
      </c>
      <c r="C87" s="18">
        <f>VLOOKUP(J87,Ref!A:D,4,0)</f>
        <v>0</v>
      </c>
      <c r="D87" s="18" t="str">
        <f t="shared" si="3"/>
        <v>09/may</v>
      </c>
      <c r="E87" s="18">
        <f t="shared" si="4"/>
        <v>5</v>
      </c>
      <c r="F87" s="18">
        <v>1</v>
      </c>
      <c r="G87" s="18">
        <f t="shared" si="5"/>
        <v>0</v>
      </c>
      <c r="H87" s="3">
        <v>46151.474791666667</v>
      </c>
      <c r="I87">
        <v>60164743</v>
      </c>
      <c r="J87" t="s">
        <v>2021</v>
      </c>
      <c r="K87" t="s">
        <v>1968</v>
      </c>
      <c r="L87" t="s">
        <v>1969</v>
      </c>
      <c r="M87" t="s">
        <v>1970</v>
      </c>
      <c r="O87">
        <v>367086480000</v>
      </c>
      <c r="P87">
        <v>16018</v>
      </c>
      <c r="Q87">
        <v>-5</v>
      </c>
      <c r="R87">
        <v>1</v>
      </c>
      <c r="S87">
        <v>60164743</v>
      </c>
      <c r="U87" t="s">
        <v>5889</v>
      </c>
      <c r="W87" t="s">
        <v>4621</v>
      </c>
      <c r="X87">
        <v>367086480000</v>
      </c>
      <c r="Y87" t="s">
        <v>65</v>
      </c>
      <c r="Z87" t="s">
        <v>66</v>
      </c>
      <c r="AF87" t="s">
        <v>1976</v>
      </c>
      <c r="AG87" t="s">
        <v>1972</v>
      </c>
      <c r="AL87">
        <v>5</v>
      </c>
      <c r="AN87" t="s">
        <v>1974</v>
      </c>
      <c r="AO87">
        <v>0</v>
      </c>
      <c r="AQ87">
        <v>2257635</v>
      </c>
      <c r="AR87" t="s">
        <v>4605</v>
      </c>
      <c r="AS87" t="s">
        <v>5883</v>
      </c>
      <c r="AT87" t="s">
        <v>2022</v>
      </c>
    </row>
    <row r="88" spans="1:46" x14ac:dyDescent="0.25">
      <c r="A88" t="str">
        <f>_xlfn.XLOOKUP(I88,UTILIZADAS[Contacto1],UTILIZADAS[Source.Name],,0)</f>
        <v>Cobros Mayo</v>
      </c>
      <c r="B88" s="18">
        <f>VLOOKUP(J88,Ref!A:C,3,0)</f>
        <v>0</v>
      </c>
      <c r="C88" s="18">
        <f>VLOOKUP(J88,Ref!A:D,4,0)</f>
        <v>0</v>
      </c>
      <c r="D88" s="18" t="str">
        <f t="shared" si="3"/>
        <v>13/may</v>
      </c>
      <c r="E88" s="18">
        <f t="shared" si="4"/>
        <v>5</v>
      </c>
      <c r="F88" s="18">
        <v>1</v>
      </c>
      <c r="G88" s="18">
        <f t="shared" si="5"/>
        <v>0</v>
      </c>
      <c r="H88" s="3">
        <v>46155.606215277781</v>
      </c>
      <c r="I88">
        <v>60164743</v>
      </c>
      <c r="J88" t="s">
        <v>2021</v>
      </c>
      <c r="K88" t="s">
        <v>1968</v>
      </c>
      <c r="L88" t="s">
        <v>1969</v>
      </c>
      <c r="M88" t="s">
        <v>1970</v>
      </c>
      <c r="O88">
        <v>367086480000</v>
      </c>
      <c r="P88">
        <v>16018</v>
      </c>
      <c r="Q88">
        <v>-5</v>
      </c>
      <c r="R88">
        <v>1</v>
      </c>
      <c r="S88">
        <v>60164743</v>
      </c>
      <c r="U88" t="s">
        <v>5889</v>
      </c>
      <c r="W88" t="s">
        <v>4621</v>
      </c>
      <c r="X88">
        <v>367086480000</v>
      </c>
      <c r="Y88" t="s">
        <v>65</v>
      </c>
      <c r="Z88" t="s">
        <v>66</v>
      </c>
      <c r="AF88" t="s">
        <v>1976</v>
      </c>
      <c r="AG88" t="s">
        <v>1972</v>
      </c>
      <c r="AL88">
        <v>5</v>
      </c>
      <c r="AN88" t="s">
        <v>1974</v>
      </c>
      <c r="AO88">
        <v>0</v>
      </c>
      <c r="AQ88">
        <v>2257635</v>
      </c>
      <c r="AR88" t="s">
        <v>4605</v>
      </c>
      <c r="AS88" t="s">
        <v>5883</v>
      </c>
      <c r="AT88" t="s">
        <v>2022</v>
      </c>
    </row>
    <row r="89" spans="1:46" x14ac:dyDescent="0.25">
      <c r="A89" t="str">
        <f>_xlfn.XLOOKUP(I89,UTILIZADAS[Contacto1],UTILIZADAS[Source.Name],,0)</f>
        <v>Cobros Mayo</v>
      </c>
      <c r="B89" s="18">
        <f>VLOOKUP(J89,Ref!A:C,3,0)</f>
        <v>0</v>
      </c>
      <c r="C89" s="18">
        <f>VLOOKUP(J89,Ref!A:D,4,0)</f>
        <v>0</v>
      </c>
      <c r="D89" s="18" t="str">
        <f t="shared" si="3"/>
        <v>16/may</v>
      </c>
      <c r="E89" s="18">
        <f t="shared" si="4"/>
        <v>5</v>
      </c>
      <c r="F89" s="18">
        <v>1</v>
      </c>
      <c r="G89" s="18">
        <f t="shared" si="5"/>
        <v>0</v>
      </c>
      <c r="H89" s="3">
        <v>46158.445925925924</v>
      </c>
      <c r="I89">
        <v>60164743</v>
      </c>
      <c r="J89" t="s">
        <v>2021</v>
      </c>
      <c r="K89" t="s">
        <v>1968</v>
      </c>
      <c r="L89" t="s">
        <v>1969</v>
      </c>
      <c r="M89" t="s">
        <v>1970</v>
      </c>
      <c r="O89">
        <v>367086480000</v>
      </c>
      <c r="P89">
        <v>16018</v>
      </c>
      <c r="Q89">
        <v>-5</v>
      </c>
      <c r="R89">
        <v>1</v>
      </c>
      <c r="S89">
        <v>60164743</v>
      </c>
      <c r="U89" t="s">
        <v>5889</v>
      </c>
      <c r="W89" t="s">
        <v>4621</v>
      </c>
      <c r="X89">
        <v>367086480000</v>
      </c>
      <c r="Y89" t="s">
        <v>65</v>
      </c>
      <c r="Z89" t="s">
        <v>66</v>
      </c>
      <c r="AF89" t="s">
        <v>1976</v>
      </c>
      <c r="AG89" t="s">
        <v>1972</v>
      </c>
      <c r="AL89">
        <v>5</v>
      </c>
      <c r="AN89" t="s">
        <v>1974</v>
      </c>
      <c r="AO89">
        <v>0</v>
      </c>
      <c r="AQ89">
        <v>2257635</v>
      </c>
      <c r="AR89" t="s">
        <v>4605</v>
      </c>
      <c r="AS89" t="s">
        <v>5883</v>
      </c>
      <c r="AT89" t="s">
        <v>2022</v>
      </c>
    </row>
    <row r="90" spans="1:46" x14ac:dyDescent="0.25">
      <c r="A90" t="str">
        <f>_xlfn.XLOOKUP(I90,UTILIZADAS[Contacto1],UTILIZADAS[Source.Name],,0)</f>
        <v>Cobros Mayo</v>
      </c>
      <c r="B90" s="18">
        <f>VLOOKUP(J90,Ref!A:C,3,0)</f>
        <v>0</v>
      </c>
      <c r="C90" s="18">
        <f>VLOOKUP(J90,Ref!A:D,4,0)</f>
        <v>0</v>
      </c>
      <c r="D90" s="18" t="str">
        <f t="shared" si="3"/>
        <v>19/may</v>
      </c>
      <c r="E90" s="18">
        <f t="shared" si="4"/>
        <v>5</v>
      </c>
      <c r="F90" s="18">
        <v>1</v>
      </c>
      <c r="G90" s="18">
        <f t="shared" si="5"/>
        <v>0</v>
      </c>
      <c r="H90" s="3">
        <v>46161.661597222221</v>
      </c>
      <c r="I90">
        <v>60164743</v>
      </c>
      <c r="J90" t="s">
        <v>2021</v>
      </c>
      <c r="K90" t="s">
        <v>1968</v>
      </c>
      <c r="L90" t="s">
        <v>1969</v>
      </c>
      <c r="M90" t="s">
        <v>1970</v>
      </c>
      <c r="O90">
        <v>367086480000</v>
      </c>
      <c r="P90">
        <v>16018</v>
      </c>
      <c r="Q90">
        <v>-5</v>
      </c>
      <c r="R90">
        <v>1</v>
      </c>
      <c r="S90">
        <v>60164743</v>
      </c>
      <c r="U90" t="s">
        <v>5889</v>
      </c>
      <c r="W90" t="s">
        <v>4621</v>
      </c>
      <c r="X90">
        <v>367086480000</v>
      </c>
      <c r="Y90" t="s">
        <v>65</v>
      </c>
      <c r="Z90" t="s">
        <v>66</v>
      </c>
      <c r="AF90" t="s">
        <v>1976</v>
      </c>
      <c r="AG90" t="s">
        <v>1972</v>
      </c>
      <c r="AL90">
        <v>5</v>
      </c>
      <c r="AN90" t="s">
        <v>1974</v>
      </c>
      <c r="AO90">
        <v>0</v>
      </c>
      <c r="AQ90">
        <v>2257635</v>
      </c>
      <c r="AR90" t="s">
        <v>4605</v>
      </c>
      <c r="AS90" t="s">
        <v>5883</v>
      </c>
      <c r="AT90" t="s">
        <v>2022</v>
      </c>
    </row>
    <row r="91" spans="1:46" x14ac:dyDescent="0.25">
      <c r="A91" t="str">
        <f>_xlfn.XLOOKUP(I91,UTILIZADAS[Contacto1],UTILIZADAS[Source.Name],,0)</f>
        <v>Cobros Mayo</v>
      </c>
      <c r="B91" s="18">
        <f>VLOOKUP(J91,Ref!A:C,3,0)</f>
        <v>1</v>
      </c>
      <c r="C91" s="18">
        <f>VLOOKUP(J91,Ref!A:D,4,0)</f>
        <v>1</v>
      </c>
      <c r="D91" s="18" t="str">
        <f t="shared" si="3"/>
        <v>21/may</v>
      </c>
      <c r="E91" s="18">
        <f t="shared" si="4"/>
        <v>5</v>
      </c>
      <c r="F91" s="18">
        <v>1</v>
      </c>
      <c r="G91" s="18">
        <f t="shared" si="5"/>
        <v>1</v>
      </c>
      <c r="H91" s="3">
        <v>46163.440625000003</v>
      </c>
      <c r="I91">
        <v>60164743</v>
      </c>
      <c r="J91">
        <v>6003</v>
      </c>
      <c r="K91" t="s">
        <v>1983</v>
      </c>
      <c r="L91" t="s">
        <v>1897</v>
      </c>
      <c r="M91" t="s">
        <v>1970</v>
      </c>
      <c r="O91">
        <v>367086480000</v>
      </c>
      <c r="P91">
        <v>16018</v>
      </c>
      <c r="Q91">
        <v>-5</v>
      </c>
      <c r="R91">
        <v>1</v>
      </c>
      <c r="S91">
        <v>60164743</v>
      </c>
      <c r="U91" t="s">
        <v>5889</v>
      </c>
      <c r="W91" t="s">
        <v>4621</v>
      </c>
      <c r="X91">
        <v>367086480000</v>
      </c>
      <c r="Y91" t="s">
        <v>65</v>
      </c>
      <c r="Z91" t="s">
        <v>66</v>
      </c>
      <c r="AF91" t="s">
        <v>1976</v>
      </c>
      <c r="AG91" t="s">
        <v>1972</v>
      </c>
      <c r="AL91">
        <v>21</v>
      </c>
      <c r="AM91" t="s">
        <v>1979</v>
      </c>
      <c r="AN91" t="s">
        <v>1987</v>
      </c>
      <c r="AO91">
        <v>0</v>
      </c>
      <c r="AQ91">
        <v>2257635</v>
      </c>
      <c r="AR91" t="s">
        <v>4605</v>
      </c>
      <c r="AS91" t="s">
        <v>5883</v>
      </c>
      <c r="AT91" t="s">
        <v>1892</v>
      </c>
    </row>
    <row r="92" spans="1:46" x14ac:dyDescent="0.25">
      <c r="A92" t="str">
        <f>_xlfn.XLOOKUP(I92,UTILIZADAS[Contacto1],UTILIZADAS[Source.Name],,0)</f>
        <v>Cobros Mayo</v>
      </c>
      <c r="B92" s="18">
        <f>VLOOKUP(J92,Ref!A:C,3,0)</f>
        <v>0</v>
      </c>
      <c r="C92" s="18">
        <f>VLOOKUP(J92,Ref!A:D,4,0)</f>
        <v>0</v>
      </c>
      <c r="D92" s="18" t="str">
        <f t="shared" si="3"/>
        <v>09/may</v>
      </c>
      <c r="E92" s="18">
        <f t="shared" si="4"/>
        <v>2</v>
      </c>
      <c r="F92" s="18">
        <v>1</v>
      </c>
      <c r="G92" s="18">
        <f t="shared" si="5"/>
        <v>0</v>
      </c>
      <c r="H92" s="3">
        <v>46151.477476851855</v>
      </c>
      <c r="I92">
        <v>60177725</v>
      </c>
      <c r="J92" t="s">
        <v>2021</v>
      </c>
      <c r="K92" t="s">
        <v>1968</v>
      </c>
      <c r="L92" t="s">
        <v>1969</v>
      </c>
      <c r="M92" t="s">
        <v>1970</v>
      </c>
      <c r="O92">
        <v>363065110000</v>
      </c>
      <c r="P92">
        <v>16018</v>
      </c>
      <c r="Q92">
        <v>-5</v>
      </c>
      <c r="R92">
        <v>1</v>
      </c>
      <c r="S92">
        <v>60177725</v>
      </c>
      <c r="U92" t="s">
        <v>5890</v>
      </c>
      <c r="W92" t="s">
        <v>4623</v>
      </c>
      <c r="X92">
        <v>363065110000</v>
      </c>
      <c r="Y92" t="s">
        <v>65</v>
      </c>
      <c r="Z92" t="s">
        <v>66</v>
      </c>
      <c r="AF92" t="s">
        <v>1976</v>
      </c>
      <c r="AG92" t="s">
        <v>1972</v>
      </c>
      <c r="AL92">
        <v>5</v>
      </c>
      <c r="AN92" t="s">
        <v>1974</v>
      </c>
      <c r="AO92">
        <v>0</v>
      </c>
      <c r="AQ92">
        <v>2257636</v>
      </c>
      <c r="AR92" t="s">
        <v>4605</v>
      </c>
      <c r="AS92" t="s">
        <v>5883</v>
      </c>
      <c r="AT92" t="s">
        <v>2022</v>
      </c>
    </row>
    <row r="93" spans="1:46" x14ac:dyDescent="0.25">
      <c r="A93" t="str">
        <f>_xlfn.XLOOKUP(I93,UTILIZADAS[Contacto1],UTILIZADAS[Source.Name],,0)</f>
        <v>Cobros Mayo</v>
      </c>
      <c r="B93" s="18">
        <f>VLOOKUP(J93,Ref!A:C,3,0)</f>
        <v>1</v>
      </c>
      <c r="C93" s="18">
        <f>VLOOKUP(J93,Ref!A:D,4,0)</f>
        <v>1</v>
      </c>
      <c r="D93" s="18" t="str">
        <f t="shared" si="3"/>
        <v>13/may</v>
      </c>
      <c r="E93" s="18">
        <f t="shared" si="4"/>
        <v>2</v>
      </c>
      <c r="F93" s="18">
        <v>1</v>
      </c>
      <c r="G93" s="18">
        <f t="shared" si="5"/>
        <v>1</v>
      </c>
      <c r="H93" s="3">
        <v>46155.60596064815</v>
      </c>
      <c r="I93">
        <v>60177725</v>
      </c>
      <c r="J93">
        <v>6003</v>
      </c>
      <c r="K93" t="s">
        <v>1983</v>
      </c>
      <c r="L93" t="s">
        <v>1897</v>
      </c>
      <c r="M93" t="s">
        <v>1970</v>
      </c>
      <c r="O93">
        <v>363065110000</v>
      </c>
      <c r="P93">
        <v>16018</v>
      </c>
      <c r="Q93">
        <v>-5</v>
      </c>
      <c r="R93">
        <v>1</v>
      </c>
      <c r="S93">
        <v>60177725</v>
      </c>
      <c r="U93" t="s">
        <v>5890</v>
      </c>
      <c r="W93" t="s">
        <v>4623</v>
      </c>
      <c r="X93">
        <v>363065110000</v>
      </c>
      <c r="Y93" t="s">
        <v>65</v>
      </c>
      <c r="Z93" t="s">
        <v>66</v>
      </c>
      <c r="AF93" t="s">
        <v>1976</v>
      </c>
      <c r="AG93" t="s">
        <v>1972</v>
      </c>
      <c r="AL93">
        <v>79</v>
      </c>
      <c r="AM93" t="s">
        <v>1979</v>
      </c>
      <c r="AN93" t="s">
        <v>1987</v>
      </c>
      <c r="AO93">
        <v>0</v>
      </c>
      <c r="AQ93">
        <v>2257636</v>
      </c>
      <c r="AR93" t="s">
        <v>4605</v>
      </c>
      <c r="AS93" t="s">
        <v>5883</v>
      </c>
      <c r="AT93" t="s">
        <v>1892</v>
      </c>
    </row>
    <row r="94" spans="1:46" x14ac:dyDescent="0.25">
      <c r="A94" t="str">
        <f>_xlfn.XLOOKUP(I94,UTILIZADAS[Contacto1],UTILIZADAS[Source.Name],,0)</f>
        <v>Cobros Mayo</v>
      </c>
      <c r="B94" s="18">
        <f>VLOOKUP(J94,Ref!A:C,3,0)</f>
        <v>0</v>
      </c>
      <c r="C94" s="18">
        <f>VLOOKUP(J94,Ref!A:D,4,0)</f>
        <v>0</v>
      </c>
      <c r="D94" s="18" t="str">
        <f t="shared" si="3"/>
        <v>09/may</v>
      </c>
      <c r="E94" s="18">
        <f t="shared" si="4"/>
        <v>2</v>
      </c>
      <c r="F94" s="18">
        <v>1</v>
      </c>
      <c r="G94" s="18">
        <f t="shared" si="5"/>
        <v>0</v>
      </c>
      <c r="H94" s="3">
        <v>46151.47792824074</v>
      </c>
      <c r="I94">
        <v>60199324</v>
      </c>
      <c r="J94" t="s">
        <v>2021</v>
      </c>
      <c r="K94" t="s">
        <v>1968</v>
      </c>
      <c r="L94" t="s">
        <v>1969</v>
      </c>
      <c r="M94" t="s">
        <v>1970</v>
      </c>
      <c r="O94">
        <v>368006110000</v>
      </c>
      <c r="P94">
        <v>16018</v>
      </c>
      <c r="Q94">
        <v>-5</v>
      </c>
      <c r="R94">
        <v>1</v>
      </c>
      <c r="S94">
        <v>60199324</v>
      </c>
      <c r="U94" t="s">
        <v>4624</v>
      </c>
      <c r="W94" t="s">
        <v>4625</v>
      </c>
      <c r="X94">
        <v>368006110000</v>
      </c>
      <c r="Y94" t="s">
        <v>65</v>
      </c>
      <c r="Z94" t="s">
        <v>4619</v>
      </c>
      <c r="AF94" t="s">
        <v>1976</v>
      </c>
      <c r="AG94" t="s">
        <v>1972</v>
      </c>
      <c r="AL94">
        <v>5</v>
      </c>
      <c r="AN94" t="s">
        <v>1974</v>
      </c>
      <c r="AO94">
        <v>0</v>
      </c>
      <c r="AQ94">
        <v>2257637</v>
      </c>
      <c r="AR94" t="s">
        <v>4605</v>
      </c>
      <c r="AS94" t="s">
        <v>5883</v>
      </c>
      <c r="AT94" t="s">
        <v>2022</v>
      </c>
    </row>
    <row r="95" spans="1:46" x14ac:dyDescent="0.25">
      <c r="A95" t="str">
        <f>_xlfn.XLOOKUP(I95,UTILIZADAS[Contacto1],UTILIZADAS[Source.Name],,0)</f>
        <v>Cobros Mayo</v>
      </c>
      <c r="B95" s="18">
        <f>VLOOKUP(J95,Ref!A:C,3,0)</f>
        <v>1</v>
      </c>
      <c r="C95" s="18">
        <f>VLOOKUP(J95,Ref!A:D,4,0)</f>
        <v>1</v>
      </c>
      <c r="D95" s="18" t="str">
        <f t="shared" si="3"/>
        <v>13/may</v>
      </c>
      <c r="E95" s="18">
        <f t="shared" si="4"/>
        <v>2</v>
      </c>
      <c r="F95" s="18">
        <v>1</v>
      </c>
      <c r="G95" s="18">
        <f t="shared" si="5"/>
        <v>1</v>
      </c>
      <c r="H95" s="3">
        <v>46155.607511574075</v>
      </c>
      <c r="I95">
        <v>60199324</v>
      </c>
      <c r="J95">
        <v>6003</v>
      </c>
      <c r="K95" t="s">
        <v>1983</v>
      </c>
      <c r="L95" t="s">
        <v>1897</v>
      </c>
      <c r="M95" t="s">
        <v>1970</v>
      </c>
      <c r="O95">
        <v>368006110000</v>
      </c>
      <c r="P95">
        <v>16018</v>
      </c>
      <c r="Q95">
        <v>-5</v>
      </c>
      <c r="R95">
        <v>1</v>
      </c>
      <c r="S95">
        <v>60199324</v>
      </c>
      <c r="U95" t="s">
        <v>4624</v>
      </c>
      <c r="W95" t="s">
        <v>4625</v>
      </c>
      <c r="X95">
        <v>368006110000</v>
      </c>
      <c r="Y95" t="s">
        <v>65</v>
      </c>
      <c r="Z95" t="s">
        <v>4619</v>
      </c>
      <c r="AF95" t="s">
        <v>1976</v>
      </c>
      <c r="AG95" t="s">
        <v>1972</v>
      </c>
      <c r="AL95">
        <v>46</v>
      </c>
      <c r="AM95" t="s">
        <v>1979</v>
      </c>
      <c r="AN95" t="s">
        <v>1987</v>
      </c>
      <c r="AO95">
        <v>0</v>
      </c>
      <c r="AQ95">
        <v>2257637</v>
      </c>
      <c r="AR95" t="s">
        <v>4605</v>
      </c>
      <c r="AS95" t="s">
        <v>5883</v>
      </c>
      <c r="AT95" t="s">
        <v>1892</v>
      </c>
    </row>
    <row r="96" spans="1:46" x14ac:dyDescent="0.25">
      <c r="A96" t="str">
        <f>_xlfn.XLOOKUP(I96,UTILIZADAS[Contacto1],UTILIZADAS[Source.Name],,0)</f>
        <v>Cobros Abril Canal Fijo</v>
      </c>
      <c r="B96" s="18">
        <f>VLOOKUP(J96,Ref!A:C,3,0)</f>
        <v>0</v>
      </c>
      <c r="C96" s="18">
        <f>VLOOKUP(J96,Ref!A:D,4,0)</f>
        <v>0</v>
      </c>
      <c r="D96" s="18" t="str">
        <f t="shared" si="3"/>
        <v>04/may</v>
      </c>
      <c r="E96" s="18">
        <f t="shared" si="4"/>
        <v>9</v>
      </c>
      <c r="F96" s="18">
        <v>1</v>
      </c>
      <c r="G96" s="18">
        <f t="shared" si="5"/>
        <v>0</v>
      </c>
      <c r="H96" s="3">
        <v>46146.408113425925</v>
      </c>
      <c r="I96">
        <v>60246032</v>
      </c>
      <c r="J96" t="s">
        <v>1967</v>
      </c>
      <c r="K96" t="s">
        <v>1968</v>
      </c>
      <c r="L96" t="s">
        <v>1969</v>
      </c>
      <c r="M96" t="s">
        <v>1970</v>
      </c>
      <c r="O96">
        <v>359067460000</v>
      </c>
      <c r="P96">
        <v>16017</v>
      </c>
      <c r="Q96">
        <v>-7</v>
      </c>
      <c r="R96">
        <v>1</v>
      </c>
      <c r="S96">
        <v>60246032</v>
      </c>
      <c r="U96" t="s">
        <v>2480</v>
      </c>
      <c r="W96" t="s">
        <v>4072</v>
      </c>
      <c r="X96" t="s">
        <v>66</v>
      </c>
      <c r="Y96" t="s">
        <v>65</v>
      </c>
      <c r="Z96">
        <v>359067460000</v>
      </c>
      <c r="AG96" t="s">
        <v>1972</v>
      </c>
      <c r="AI96" t="s">
        <v>3261</v>
      </c>
      <c r="AL96">
        <v>0</v>
      </c>
      <c r="AN96" t="s">
        <v>1974</v>
      </c>
      <c r="AO96">
        <v>0</v>
      </c>
      <c r="AQ96">
        <v>2252295</v>
      </c>
      <c r="AR96" t="s">
        <v>2241</v>
      </c>
      <c r="AS96" t="s">
        <v>4163</v>
      </c>
      <c r="AT96" t="s">
        <v>1975</v>
      </c>
    </row>
    <row r="97" spans="1:46" x14ac:dyDescent="0.25">
      <c r="A97" t="str">
        <f>_xlfn.XLOOKUP(I97,UTILIZADAS[Contacto1],UTILIZADAS[Source.Name],,0)</f>
        <v>Cobros Abril Canal Fijo</v>
      </c>
      <c r="B97" s="18">
        <f>VLOOKUP(J97,Ref!A:C,3,0)</f>
        <v>0</v>
      </c>
      <c r="C97" s="18">
        <f>VLOOKUP(J97,Ref!A:D,4,0)</f>
        <v>0</v>
      </c>
      <c r="D97" s="18" t="str">
        <f t="shared" si="3"/>
        <v>06/may</v>
      </c>
      <c r="E97" s="18">
        <f t="shared" si="4"/>
        <v>9</v>
      </c>
      <c r="F97" s="18">
        <v>1</v>
      </c>
      <c r="G97" s="18">
        <f t="shared" si="5"/>
        <v>0</v>
      </c>
      <c r="H97" s="3">
        <v>46148.431134259263</v>
      </c>
      <c r="I97">
        <v>60246032</v>
      </c>
      <c r="J97" t="s">
        <v>2023</v>
      </c>
      <c r="K97" t="s">
        <v>1968</v>
      </c>
      <c r="L97" t="s">
        <v>1969</v>
      </c>
      <c r="M97" t="s">
        <v>1970</v>
      </c>
      <c r="O97">
        <v>359067460000</v>
      </c>
      <c r="P97">
        <v>16017</v>
      </c>
      <c r="Q97">
        <v>-7</v>
      </c>
      <c r="R97">
        <v>1</v>
      </c>
      <c r="S97">
        <v>60246032</v>
      </c>
      <c r="U97" t="s">
        <v>2480</v>
      </c>
      <c r="W97" t="s">
        <v>4072</v>
      </c>
      <c r="X97" t="s">
        <v>66</v>
      </c>
      <c r="Y97" t="s">
        <v>65</v>
      </c>
      <c r="Z97">
        <v>359067460000</v>
      </c>
      <c r="AG97" t="s">
        <v>1972</v>
      </c>
      <c r="AI97" t="s">
        <v>3261</v>
      </c>
      <c r="AL97">
        <v>0</v>
      </c>
      <c r="AN97" t="s">
        <v>1974</v>
      </c>
      <c r="AO97">
        <v>0</v>
      </c>
      <c r="AQ97">
        <v>2252295</v>
      </c>
      <c r="AR97" t="s">
        <v>2241</v>
      </c>
      <c r="AS97" t="s">
        <v>4163</v>
      </c>
      <c r="AT97" t="s">
        <v>2024</v>
      </c>
    </row>
    <row r="98" spans="1:46" x14ac:dyDescent="0.25">
      <c r="A98" t="str">
        <f>_xlfn.XLOOKUP(I98,UTILIZADAS[Contacto1],UTILIZADAS[Source.Name],,0)</f>
        <v>Cobros Abril Canal Fijo</v>
      </c>
      <c r="B98" s="18">
        <f>VLOOKUP(J98,Ref!A:C,3,0)</f>
        <v>0</v>
      </c>
      <c r="C98" s="18">
        <f>VLOOKUP(J98,Ref!A:D,4,0)</f>
        <v>0</v>
      </c>
      <c r="D98" s="18" t="str">
        <f t="shared" si="3"/>
        <v>06/may</v>
      </c>
      <c r="E98" s="18">
        <f t="shared" si="4"/>
        <v>9</v>
      </c>
      <c r="F98" s="18">
        <v>1</v>
      </c>
      <c r="G98" s="18">
        <f t="shared" si="5"/>
        <v>0</v>
      </c>
      <c r="H98" s="3">
        <v>46148.702581018515</v>
      </c>
      <c r="I98">
        <v>60246032</v>
      </c>
      <c r="J98" t="s">
        <v>1967</v>
      </c>
      <c r="K98" t="s">
        <v>1968</v>
      </c>
      <c r="L98" t="s">
        <v>1969</v>
      </c>
      <c r="M98" t="s">
        <v>1970</v>
      </c>
      <c r="O98">
        <v>359067460000</v>
      </c>
      <c r="P98">
        <v>16017</v>
      </c>
      <c r="Q98">
        <v>-7</v>
      </c>
      <c r="R98">
        <v>1</v>
      </c>
      <c r="S98">
        <v>60246032</v>
      </c>
      <c r="U98" t="s">
        <v>2480</v>
      </c>
      <c r="W98" t="s">
        <v>4072</v>
      </c>
      <c r="X98" t="s">
        <v>66</v>
      </c>
      <c r="Y98" t="s">
        <v>65</v>
      </c>
      <c r="Z98">
        <v>359067460000</v>
      </c>
      <c r="AG98" t="s">
        <v>1972</v>
      </c>
      <c r="AI98" t="s">
        <v>3261</v>
      </c>
      <c r="AL98">
        <v>0</v>
      </c>
      <c r="AN98" t="s">
        <v>1974</v>
      </c>
      <c r="AO98">
        <v>0</v>
      </c>
      <c r="AQ98">
        <v>2252295</v>
      </c>
      <c r="AR98" t="s">
        <v>2241</v>
      </c>
      <c r="AS98" t="s">
        <v>4163</v>
      </c>
      <c r="AT98" t="s">
        <v>1975</v>
      </c>
    </row>
    <row r="99" spans="1:46" x14ac:dyDescent="0.25">
      <c r="A99" t="str">
        <f>_xlfn.XLOOKUP(I99,UTILIZADAS[Contacto1],UTILIZADAS[Source.Name],,0)</f>
        <v>Cobros Abril Canal Fijo</v>
      </c>
      <c r="B99" s="18">
        <f>VLOOKUP(J99,Ref!A:C,3,0)</f>
        <v>0</v>
      </c>
      <c r="C99" s="18">
        <f>VLOOKUP(J99,Ref!A:D,4,0)</f>
        <v>0</v>
      </c>
      <c r="D99" s="18" t="str">
        <f t="shared" si="3"/>
        <v>08/may</v>
      </c>
      <c r="E99" s="18">
        <f t="shared" si="4"/>
        <v>9</v>
      </c>
      <c r="F99" s="18">
        <v>1</v>
      </c>
      <c r="G99" s="18">
        <f t="shared" si="5"/>
        <v>0</v>
      </c>
      <c r="H99" s="3">
        <v>46150.663738425923</v>
      </c>
      <c r="I99">
        <v>60246032</v>
      </c>
      <c r="J99" t="s">
        <v>1967</v>
      </c>
      <c r="K99" t="s">
        <v>1968</v>
      </c>
      <c r="L99" t="s">
        <v>1969</v>
      </c>
      <c r="M99" t="s">
        <v>1970</v>
      </c>
      <c r="O99">
        <v>359067460000</v>
      </c>
      <c r="P99">
        <v>16017</v>
      </c>
      <c r="Q99">
        <v>-7</v>
      </c>
      <c r="R99">
        <v>1</v>
      </c>
      <c r="S99">
        <v>60246032</v>
      </c>
      <c r="U99" t="s">
        <v>2480</v>
      </c>
      <c r="W99" t="s">
        <v>4072</v>
      </c>
      <c r="X99" t="s">
        <v>66</v>
      </c>
      <c r="Y99" t="s">
        <v>65</v>
      </c>
      <c r="Z99">
        <v>359067460000</v>
      </c>
      <c r="AG99" t="s">
        <v>1972</v>
      </c>
      <c r="AI99" t="s">
        <v>3261</v>
      </c>
      <c r="AL99">
        <v>0</v>
      </c>
      <c r="AN99" t="s">
        <v>1974</v>
      </c>
      <c r="AO99">
        <v>0</v>
      </c>
      <c r="AQ99">
        <v>2252295</v>
      </c>
      <c r="AR99" t="s">
        <v>2241</v>
      </c>
      <c r="AS99" t="s">
        <v>4163</v>
      </c>
      <c r="AT99" t="s">
        <v>1975</v>
      </c>
    </row>
    <row r="100" spans="1:46" x14ac:dyDescent="0.25">
      <c r="A100" t="str">
        <f>_xlfn.XLOOKUP(I100,UTILIZADAS[Contacto1],UTILIZADAS[Source.Name],,0)</f>
        <v>Cobros Abril Canal Fijo</v>
      </c>
      <c r="B100" s="18">
        <f>VLOOKUP(J100,Ref!A:C,3,0)</f>
        <v>0</v>
      </c>
      <c r="C100" s="18">
        <f>VLOOKUP(J100,Ref!A:D,4,0)</f>
        <v>0</v>
      </c>
      <c r="D100" s="18" t="str">
        <f t="shared" si="3"/>
        <v>09/may</v>
      </c>
      <c r="E100" s="18">
        <f t="shared" si="4"/>
        <v>9</v>
      </c>
      <c r="F100" s="18">
        <v>1</v>
      </c>
      <c r="G100" s="18">
        <f t="shared" si="5"/>
        <v>0</v>
      </c>
      <c r="H100" s="3">
        <v>46151.481423611112</v>
      </c>
      <c r="I100">
        <v>60246032</v>
      </c>
      <c r="J100" t="s">
        <v>1967</v>
      </c>
      <c r="K100" t="s">
        <v>1968</v>
      </c>
      <c r="L100" t="s">
        <v>1969</v>
      </c>
      <c r="M100" t="s">
        <v>1970</v>
      </c>
      <c r="O100">
        <v>359067460000</v>
      </c>
      <c r="P100">
        <v>16018</v>
      </c>
      <c r="Q100">
        <v>-7</v>
      </c>
      <c r="R100">
        <v>1</v>
      </c>
      <c r="S100">
        <v>60246032</v>
      </c>
      <c r="U100" t="s">
        <v>2480</v>
      </c>
      <c r="W100" t="s">
        <v>4072</v>
      </c>
      <c r="X100">
        <v>359067460000</v>
      </c>
      <c r="Y100" t="s">
        <v>65</v>
      </c>
      <c r="Z100" t="s">
        <v>66</v>
      </c>
      <c r="AF100" t="s">
        <v>1976</v>
      </c>
      <c r="AG100" t="s">
        <v>1972</v>
      </c>
      <c r="AL100">
        <v>0</v>
      </c>
      <c r="AN100" t="s">
        <v>1974</v>
      </c>
      <c r="AO100">
        <v>0</v>
      </c>
      <c r="AQ100">
        <v>2257638</v>
      </c>
      <c r="AR100" t="s">
        <v>4605</v>
      </c>
      <c r="AS100" t="s">
        <v>5883</v>
      </c>
      <c r="AT100" t="s">
        <v>1975</v>
      </c>
    </row>
    <row r="101" spans="1:46" x14ac:dyDescent="0.25">
      <c r="A101" t="str">
        <f>_xlfn.XLOOKUP(I101,UTILIZADAS[Contacto1],UTILIZADAS[Source.Name],,0)</f>
        <v>Cobros Abril Canal Fijo</v>
      </c>
      <c r="B101" s="18">
        <f>VLOOKUP(J101,Ref!A:C,3,0)</f>
        <v>0</v>
      </c>
      <c r="C101" s="18">
        <f>VLOOKUP(J101,Ref!A:D,4,0)</f>
        <v>0</v>
      </c>
      <c r="D101" s="18" t="str">
        <f t="shared" si="3"/>
        <v>13/may</v>
      </c>
      <c r="E101" s="18">
        <f t="shared" si="4"/>
        <v>9</v>
      </c>
      <c r="F101" s="18">
        <v>1</v>
      </c>
      <c r="G101" s="18">
        <f t="shared" si="5"/>
        <v>0</v>
      </c>
      <c r="H101" s="3">
        <v>46155.607175925928</v>
      </c>
      <c r="I101">
        <v>60246032</v>
      </c>
      <c r="J101" t="s">
        <v>1967</v>
      </c>
      <c r="K101" t="s">
        <v>1968</v>
      </c>
      <c r="L101" t="s">
        <v>1969</v>
      </c>
      <c r="M101" t="s">
        <v>1970</v>
      </c>
      <c r="O101">
        <v>359067460000</v>
      </c>
      <c r="P101">
        <v>16018</v>
      </c>
      <c r="Q101">
        <v>-7</v>
      </c>
      <c r="R101">
        <v>1</v>
      </c>
      <c r="S101">
        <v>60246032</v>
      </c>
      <c r="U101" t="s">
        <v>2480</v>
      </c>
      <c r="W101" t="s">
        <v>4072</v>
      </c>
      <c r="X101">
        <v>359067460000</v>
      </c>
      <c r="Y101" t="s">
        <v>65</v>
      </c>
      <c r="Z101" t="s">
        <v>66</v>
      </c>
      <c r="AF101" t="s">
        <v>1976</v>
      </c>
      <c r="AG101" t="s">
        <v>1972</v>
      </c>
      <c r="AL101">
        <v>0</v>
      </c>
      <c r="AN101" t="s">
        <v>1974</v>
      </c>
      <c r="AO101">
        <v>0</v>
      </c>
      <c r="AQ101">
        <v>2257638</v>
      </c>
      <c r="AR101" t="s">
        <v>4605</v>
      </c>
      <c r="AS101" t="s">
        <v>5883</v>
      </c>
      <c r="AT101" t="s">
        <v>1975</v>
      </c>
    </row>
    <row r="102" spans="1:46" x14ac:dyDescent="0.25">
      <c r="A102" t="str">
        <f>_xlfn.XLOOKUP(I102,UTILIZADAS[Contacto1],UTILIZADAS[Source.Name],,0)</f>
        <v>Cobros Abril Canal Fijo</v>
      </c>
      <c r="B102" s="18">
        <f>VLOOKUP(J102,Ref!A:C,3,0)</f>
        <v>0</v>
      </c>
      <c r="C102" s="18">
        <f>VLOOKUP(J102,Ref!A:D,4,0)</f>
        <v>0</v>
      </c>
      <c r="D102" s="18" t="str">
        <f t="shared" si="3"/>
        <v>16/may</v>
      </c>
      <c r="E102" s="18">
        <f t="shared" si="4"/>
        <v>9</v>
      </c>
      <c r="F102" s="18">
        <v>1</v>
      </c>
      <c r="G102" s="18">
        <f t="shared" si="5"/>
        <v>0</v>
      </c>
      <c r="H102" s="3">
        <v>46158.446192129632</v>
      </c>
      <c r="I102">
        <v>60246032</v>
      </c>
      <c r="J102" t="s">
        <v>2021</v>
      </c>
      <c r="K102" t="s">
        <v>1968</v>
      </c>
      <c r="L102" t="s">
        <v>1969</v>
      </c>
      <c r="M102" t="s">
        <v>1970</v>
      </c>
      <c r="O102">
        <v>359067460000</v>
      </c>
      <c r="P102">
        <v>16018</v>
      </c>
      <c r="Q102">
        <v>-7</v>
      </c>
      <c r="R102">
        <v>1</v>
      </c>
      <c r="S102">
        <v>60246032</v>
      </c>
      <c r="U102" t="s">
        <v>2480</v>
      </c>
      <c r="W102" t="s">
        <v>4072</v>
      </c>
      <c r="X102">
        <v>359067460000</v>
      </c>
      <c r="Y102" t="s">
        <v>65</v>
      </c>
      <c r="Z102" t="s">
        <v>66</v>
      </c>
      <c r="AF102" t="s">
        <v>1976</v>
      </c>
      <c r="AG102" t="s">
        <v>1972</v>
      </c>
      <c r="AL102">
        <v>5</v>
      </c>
      <c r="AN102" t="s">
        <v>1974</v>
      </c>
      <c r="AO102">
        <v>0</v>
      </c>
      <c r="AQ102">
        <v>2257638</v>
      </c>
      <c r="AR102" t="s">
        <v>4605</v>
      </c>
      <c r="AS102" t="s">
        <v>5883</v>
      </c>
      <c r="AT102" t="s">
        <v>2022</v>
      </c>
    </row>
    <row r="103" spans="1:46" x14ac:dyDescent="0.25">
      <c r="A103" t="str">
        <f>_xlfn.XLOOKUP(I103,UTILIZADAS[Contacto1],UTILIZADAS[Source.Name],,0)</f>
        <v>Cobros Abril Canal Fijo</v>
      </c>
      <c r="B103" s="18">
        <f>VLOOKUP(J103,Ref!A:C,3,0)</f>
        <v>0</v>
      </c>
      <c r="C103" s="18">
        <f>VLOOKUP(J103,Ref!A:D,4,0)</f>
        <v>0</v>
      </c>
      <c r="D103" s="18" t="str">
        <f t="shared" si="3"/>
        <v>19/may</v>
      </c>
      <c r="E103" s="18">
        <f t="shared" si="4"/>
        <v>9</v>
      </c>
      <c r="F103" s="18">
        <v>1</v>
      </c>
      <c r="G103" s="18">
        <f t="shared" si="5"/>
        <v>0</v>
      </c>
      <c r="H103" s="3">
        <v>46161.662037037036</v>
      </c>
      <c r="I103">
        <v>60246032</v>
      </c>
      <c r="J103" t="s">
        <v>2021</v>
      </c>
      <c r="K103" t="s">
        <v>1968</v>
      </c>
      <c r="L103" t="s">
        <v>1969</v>
      </c>
      <c r="M103" t="s">
        <v>1970</v>
      </c>
      <c r="O103">
        <v>359067460000</v>
      </c>
      <c r="P103">
        <v>16018</v>
      </c>
      <c r="Q103">
        <v>-7</v>
      </c>
      <c r="R103">
        <v>1</v>
      </c>
      <c r="S103">
        <v>60246032</v>
      </c>
      <c r="U103" t="s">
        <v>2480</v>
      </c>
      <c r="W103" t="s">
        <v>4072</v>
      </c>
      <c r="X103">
        <v>359067460000</v>
      </c>
      <c r="Y103" t="s">
        <v>65</v>
      </c>
      <c r="Z103" t="s">
        <v>66</v>
      </c>
      <c r="AF103" t="s">
        <v>1976</v>
      </c>
      <c r="AG103" t="s">
        <v>1972</v>
      </c>
      <c r="AL103">
        <v>5</v>
      </c>
      <c r="AN103" t="s">
        <v>1974</v>
      </c>
      <c r="AO103">
        <v>0</v>
      </c>
      <c r="AQ103">
        <v>2257638</v>
      </c>
      <c r="AR103" t="s">
        <v>4605</v>
      </c>
      <c r="AS103" t="s">
        <v>5883</v>
      </c>
      <c r="AT103" t="s">
        <v>2022</v>
      </c>
    </row>
    <row r="104" spans="1:46" x14ac:dyDescent="0.25">
      <c r="A104" t="str">
        <f>_xlfn.XLOOKUP(I104,UTILIZADAS[Contacto1],UTILIZADAS[Source.Name],,0)</f>
        <v>Cobros Abril Canal Fijo</v>
      </c>
      <c r="B104" s="18">
        <f>VLOOKUP(J104,Ref!A:C,3,0)</f>
        <v>0</v>
      </c>
      <c r="C104" s="18">
        <f>VLOOKUP(J104,Ref!A:D,4,0)</f>
        <v>0</v>
      </c>
      <c r="D104" s="18" t="str">
        <f t="shared" si="3"/>
        <v>21/may</v>
      </c>
      <c r="E104" s="18">
        <f t="shared" si="4"/>
        <v>9</v>
      </c>
      <c r="F104" s="18">
        <v>1</v>
      </c>
      <c r="G104" s="18">
        <f t="shared" si="5"/>
        <v>1</v>
      </c>
      <c r="H104" s="3">
        <v>46163.441678240742</v>
      </c>
      <c r="I104">
        <v>60246032</v>
      </c>
      <c r="J104">
        <v>6004</v>
      </c>
      <c r="K104" t="s">
        <v>1983</v>
      </c>
      <c r="L104" t="s">
        <v>1897</v>
      </c>
      <c r="M104" t="s">
        <v>1970</v>
      </c>
      <c r="O104">
        <v>359067460000</v>
      </c>
      <c r="P104">
        <v>16018</v>
      </c>
      <c r="Q104">
        <v>-7</v>
      </c>
      <c r="R104">
        <v>1</v>
      </c>
      <c r="S104">
        <v>60246032</v>
      </c>
      <c r="U104" t="s">
        <v>2480</v>
      </c>
      <c r="W104" t="s">
        <v>4072</v>
      </c>
      <c r="X104">
        <v>359067460000</v>
      </c>
      <c r="Y104" t="s">
        <v>65</v>
      </c>
      <c r="Z104" t="s">
        <v>66</v>
      </c>
      <c r="AF104" t="s">
        <v>1976</v>
      </c>
      <c r="AG104" t="s">
        <v>1972</v>
      </c>
      <c r="AL104">
        <v>146</v>
      </c>
      <c r="AM104" t="s">
        <v>1979</v>
      </c>
      <c r="AN104" t="s">
        <v>1987</v>
      </c>
      <c r="AO104">
        <v>0</v>
      </c>
      <c r="AQ104">
        <v>2257638</v>
      </c>
      <c r="AR104" t="s">
        <v>4605</v>
      </c>
      <c r="AS104" t="s">
        <v>5883</v>
      </c>
      <c r="AT104" t="s">
        <v>1984</v>
      </c>
    </row>
    <row r="105" spans="1:46" x14ac:dyDescent="0.25">
      <c r="A105" t="e">
        <f>_xlfn.XLOOKUP(I105,UTILIZADAS[Contacto1],UTILIZADAS[Source.Name],,0)</f>
        <v>#N/A</v>
      </c>
      <c r="B105" s="18">
        <f>VLOOKUP(J105,Ref!A:C,3,0)</f>
        <v>1</v>
      </c>
      <c r="C105" s="18">
        <f>VLOOKUP(J105,Ref!A:D,4,0)</f>
        <v>1</v>
      </c>
      <c r="D105" s="18" t="str">
        <f t="shared" si="3"/>
        <v>08/may</v>
      </c>
      <c r="E105" s="18">
        <f t="shared" si="4"/>
        <v>1</v>
      </c>
      <c r="F105" s="18">
        <v>1</v>
      </c>
      <c r="G105" s="18">
        <f t="shared" si="5"/>
        <v>1</v>
      </c>
      <c r="H105" s="3">
        <v>46150.7421875</v>
      </c>
      <c r="I105">
        <v>60254540</v>
      </c>
      <c r="J105">
        <v>6007</v>
      </c>
      <c r="K105" t="s">
        <v>1983</v>
      </c>
      <c r="L105" t="s">
        <v>1897</v>
      </c>
      <c r="M105" t="s">
        <v>1970</v>
      </c>
      <c r="O105">
        <v>368000930000</v>
      </c>
      <c r="P105">
        <v>16016</v>
      </c>
      <c r="Q105">
        <v>-7</v>
      </c>
      <c r="R105">
        <v>1</v>
      </c>
      <c r="S105">
        <v>60254540</v>
      </c>
      <c r="U105" t="s">
        <v>5891</v>
      </c>
      <c r="W105">
        <v>185464705</v>
      </c>
      <c r="X105">
        <v>368000930000</v>
      </c>
      <c r="Y105" t="s">
        <v>85</v>
      </c>
      <c r="Z105" t="s">
        <v>66</v>
      </c>
      <c r="AF105" t="s">
        <v>1976</v>
      </c>
      <c r="AG105" t="s">
        <v>1972</v>
      </c>
      <c r="AL105">
        <v>22</v>
      </c>
      <c r="AM105" t="s">
        <v>1979</v>
      </c>
      <c r="AN105" t="s">
        <v>1977</v>
      </c>
      <c r="AO105">
        <v>0</v>
      </c>
      <c r="AQ105">
        <v>2198783</v>
      </c>
      <c r="AR105" t="s">
        <v>2020</v>
      </c>
      <c r="AS105" t="s">
        <v>2020</v>
      </c>
      <c r="AT105" t="s">
        <v>1898</v>
      </c>
    </row>
    <row r="106" spans="1:46" x14ac:dyDescent="0.25">
      <c r="A106" t="str">
        <f>_xlfn.XLOOKUP(I106,UTILIZADAS[Contacto1],UTILIZADAS[Source.Name],,0)</f>
        <v>Cobros Mayo</v>
      </c>
      <c r="B106" s="18">
        <f>VLOOKUP(J106,Ref!A:C,3,0)</f>
        <v>1</v>
      </c>
      <c r="C106" s="18">
        <f>VLOOKUP(J106,Ref!A:D,4,0)</f>
        <v>0</v>
      </c>
      <c r="D106" s="18" t="str">
        <f t="shared" si="3"/>
        <v>09/may</v>
      </c>
      <c r="E106" s="18">
        <f t="shared" si="4"/>
        <v>1</v>
      </c>
      <c r="F106" s="18">
        <v>1</v>
      </c>
      <c r="G106" s="18">
        <f t="shared" si="5"/>
        <v>1</v>
      </c>
      <c r="H106" s="3">
        <v>46151.482442129629</v>
      </c>
      <c r="I106">
        <v>60255440</v>
      </c>
      <c r="J106">
        <v>6000</v>
      </c>
      <c r="K106" t="s">
        <v>1983</v>
      </c>
      <c r="L106" t="s">
        <v>1897</v>
      </c>
      <c r="M106" t="s">
        <v>1970</v>
      </c>
      <c r="O106">
        <v>366087720000</v>
      </c>
      <c r="P106">
        <v>16018</v>
      </c>
      <c r="Q106">
        <v>-7</v>
      </c>
      <c r="R106">
        <v>1</v>
      </c>
      <c r="S106">
        <v>60255440</v>
      </c>
      <c r="U106" t="s">
        <v>4626</v>
      </c>
      <c r="W106" t="s">
        <v>4627</v>
      </c>
      <c r="X106">
        <v>366087720000</v>
      </c>
      <c r="Y106" t="s">
        <v>65</v>
      </c>
      <c r="Z106" t="s">
        <v>66</v>
      </c>
      <c r="AF106" t="s">
        <v>1976</v>
      </c>
      <c r="AG106" t="s">
        <v>1972</v>
      </c>
      <c r="AL106">
        <v>312</v>
      </c>
      <c r="AM106" t="s">
        <v>1979</v>
      </c>
      <c r="AN106" t="s">
        <v>1987</v>
      </c>
      <c r="AO106">
        <v>0</v>
      </c>
      <c r="AQ106">
        <v>2257639</v>
      </c>
      <c r="AR106" t="s">
        <v>4605</v>
      </c>
      <c r="AS106" t="s">
        <v>5883</v>
      </c>
      <c r="AT106" t="s">
        <v>1895</v>
      </c>
    </row>
    <row r="107" spans="1:46" x14ac:dyDescent="0.25">
      <c r="A107" t="str">
        <f>_xlfn.XLOOKUP(I107,UTILIZADAS[Contacto1],UTILIZADAS[Source.Name],,0)</f>
        <v>Cobros Mayo</v>
      </c>
      <c r="B107" s="18">
        <f>VLOOKUP(J107,Ref!A:C,3,0)</f>
        <v>0</v>
      </c>
      <c r="C107" s="18">
        <f>VLOOKUP(J107,Ref!A:D,4,0)</f>
        <v>0</v>
      </c>
      <c r="D107" s="18" t="str">
        <f t="shared" si="3"/>
        <v>09/may</v>
      </c>
      <c r="E107" s="18">
        <f t="shared" si="4"/>
        <v>8</v>
      </c>
      <c r="F107" s="18">
        <v>1</v>
      </c>
      <c r="G107" s="18">
        <f t="shared" si="5"/>
        <v>0</v>
      </c>
      <c r="H107" s="3">
        <v>46151.482256944444</v>
      </c>
      <c r="I107">
        <v>60279270</v>
      </c>
      <c r="J107" t="s">
        <v>1967</v>
      </c>
      <c r="K107" t="s">
        <v>1968</v>
      </c>
      <c r="L107" t="s">
        <v>1969</v>
      </c>
      <c r="M107" t="s">
        <v>1970</v>
      </c>
      <c r="O107">
        <v>354341640000</v>
      </c>
      <c r="P107">
        <v>16018</v>
      </c>
      <c r="Q107">
        <v>-7</v>
      </c>
      <c r="R107">
        <v>1</v>
      </c>
      <c r="S107">
        <v>60279270</v>
      </c>
      <c r="U107" t="s">
        <v>4628</v>
      </c>
      <c r="W107" t="s">
        <v>4629</v>
      </c>
      <c r="X107">
        <v>354341640000</v>
      </c>
      <c r="Y107" t="s">
        <v>65</v>
      </c>
      <c r="Z107" t="s">
        <v>66</v>
      </c>
      <c r="AG107" t="s">
        <v>1972</v>
      </c>
      <c r="AL107">
        <v>0</v>
      </c>
      <c r="AN107" t="s">
        <v>1974</v>
      </c>
      <c r="AO107">
        <v>0</v>
      </c>
      <c r="AQ107">
        <v>2257640</v>
      </c>
      <c r="AR107" t="s">
        <v>4605</v>
      </c>
      <c r="AS107" t="s">
        <v>5883</v>
      </c>
      <c r="AT107" t="s">
        <v>1975</v>
      </c>
    </row>
    <row r="108" spans="1:46" x14ac:dyDescent="0.25">
      <c r="A108" t="str">
        <f>_xlfn.XLOOKUP(I108,UTILIZADAS[Contacto1],UTILIZADAS[Source.Name],,0)</f>
        <v>Cobros Mayo</v>
      </c>
      <c r="B108" s="18">
        <f>VLOOKUP(J108,Ref!A:C,3,0)</f>
        <v>0</v>
      </c>
      <c r="C108" s="18">
        <f>VLOOKUP(J108,Ref!A:D,4,0)</f>
        <v>0</v>
      </c>
      <c r="D108" s="18" t="str">
        <f t="shared" si="3"/>
        <v>13/may</v>
      </c>
      <c r="E108" s="18">
        <f t="shared" si="4"/>
        <v>8</v>
      </c>
      <c r="F108" s="18">
        <v>1</v>
      </c>
      <c r="G108" s="18">
        <f t="shared" si="5"/>
        <v>0</v>
      </c>
      <c r="H108" s="3">
        <v>46155.607743055552</v>
      </c>
      <c r="I108">
        <v>60279270</v>
      </c>
      <c r="J108" t="s">
        <v>1967</v>
      </c>
      <c r="K108" t="s">
        <v>1968</v>
      </c>
      <c r="L108" t="s">
        <v>1969</v>
      </c>
      <c r="M108" t="s">
        <v>1970</v>
      </c>
      <c r="O108">
        <v>354341640000</v>
      </c>
      <c r="P108">
        <v>16018</v>
      </c>
      <c r="Q108">
        <v>-7</v>
      </c>
      <c r="R108">
        <v>1</v>
      </c>
      <c r="S108">
        <v>60279270</v>
      </c>
      <c r="U108" t="s">
        <v>4628</v>
      </c>
      <c r="W108" t="s">
        <v>4629</v>
      </c>
      <c r="X108">
        <v>354341640000</v>
      </c>
      <c r="Y108" t="s">
        <v>65</v>
      </c>
      <c r="Z108" t="s">
        <v>66</v>
      </c>
      <c r="AG108" t="s">
        <v>1972</v>
      </c>
      <c r="AL108">
        <v>0</v>
      </c>
      <c r="AN108" t="s">
        <v>1974</v>
      </c>
      <c r="AO108">
        <v>0</v>
      </c>
      <c r="AQ108">
        <v>2257640</v>
      </c>
      <c r="AR108" t="s">
        <v>4605</v>
      </c>
      <c r="AS108" t="s">
        <v>5883</v>
      </c>
      <c r="AT108" t="s">
        <v>1975</v>
      </c>
    </row>
    <row r="109" spans="1:46" x14ac:dyDescent="0.25">
      <c r="A109" t="str">
        <f>_xlfn.XLOOKUP(I109,UTILIZADAS[Contacto1],UTILIZADAS[Source.Name],,0)</f>
        <v>Cobros Mayo</v>
      </c>
      <c r="B109" s="18">
        <f>VLOOKUP(J109,Ref!A:C,3,0)</f>
        <v>0</v>
      </c>
      <c r="C109" s="18">
        <f>VLOOKUP(J109,Ref!A:D,4,0)</f>
        <v>0</v>
      </c>
      <c r="D109" s="18" t="str">
        <f t="shared" si="3"/>
        <v>16/may</v>
      </c>
      <c r="E109" s="18">
        <f t="shared" si="4"/>
        <v>8</v>
      </c>
      <c r="F109" s="18">
        <v>1</v>
      </c>
      <c r="G109" s="18">
        <f t="shared" si="5"/>
        <v>0</v>
      </c>
      <c r="H109" s="3">
        <v>46158.450370370374</v>
      </c>
      <c r="I109">
        <v>60279270</v>
      </c>
      <c r="J109" t="s">
        <v>1967</v>
      </c>
      <c r="K109" t="s">
        <v>1968</v>
      </c>
      <c r="L109" t="s">
        <v>1969</v>
      </c>
      <c r="M109" t="s">
        <v>1970</v>
      </c>
      <c r="O109">
        <v>354341640000</v>
      </c>
      <c r="P109">
        <v>16018</v>
      </c>
      <c r="Q109">
        <v>-7</v>
      </c>
      <c r="R109">
        <v>1</v>
      </c>
      <c r="S109">
        <v>60279270</v>
      </c>
      <c r="U109" t="s">
        <v>4628</v>
      </c>
      <c r="W109" t="s">
        <v>4629</v>
      </c>
      <c r="X109">
        <v>354341640000</v>
      </c>
      <c r="Y109" t="s">
        <v>65</v>
      </c>
      <c r="Z109" t="s">
        <v>66</v>
      </c>
      <c r="AG109" t="s">
        <v>1972</v>
      </c>
      <c r="AL109">
        <v>0</v>
      </c>
      <c r="AN109" t="s">
        <v>1974</v>
      </c>
      <c r="AO109">
        <v>0</v>
      </c>
      <c r="AQ109">
        <v>2257640</v>
      </c>
      <c r="AR109" t="s">
        <v>4605</v>
      </c>
      <c r="AS109" t="s">
        <v>5883</v>
      </c>
      <c r="AT109" t="s">
        <v>1975</v>
      </c>
    </row>
    <row r="110" spans="1:46" x14ac:dyDescent="0.25">
      <c r="A110" t="str">
        <f>_xlfn.XLOOKUP(I110,UTILIZADAS[Contacto1],UTILIZADAS[Source.Name],,0)</f>
        <v>Cobros Mayo</v>
      </c>
      <c r="B110" s="18">
        <f>VLOOKUP(J110,Ref!A:C,3,0)</f>
        <v>0</v>
      </c>
      <c r="C110" s="18">
        <f>VLOOKUP(J110,Ref!A:D,4,0)</f>
        <v>0</v>
      </c>
      <c r="D110" s="18" t="str">
        <f t="shared" si="3"/>
        <v>19/may</v>
      </c>
      <c r="E110" s="18">
        <f t="shared" si="4"/>
        <v>8</v>
      </c>
      <c r="F110" s="18">
        <v>1</v>
      </c>
      <c r="G110" s="18">
        <f t="shared" si="5"/>
        <v>0</v>
      </c>
      <c r="H110" s="3">
        <v>46161.662974537037</v>
      </c>
      <c r="I110">
        <v>60279270</v>
      </c>
      <c r="J110" t="s">
        <v>2023</v>
      </c>
      <c r="K110" t="s">
        <v>1968</v>
      </c>
      <c r="L110" t="s">
        <v>1969</v>
      </c>
      <c r="M110" t="s">
        <v>1970</v>
      </c>
      <c r="O110">
        <v>354341640000</v>
      </c>
      <c r="P110">
        <v>16018</v>
      </c>
      <c r="Q110">
        <v>-7</v>
      </c>
      <c r="R110">
        <v>1</v>
      </c>
      <c r="S110">
        <v>60279270</v>
      </c>
      <c r="U110" t="s">
        <v>4628</v>
      </c>
      <c r="W110" t="s">
        <v>4629</v>
      </c>
      <c r="X110">
        <v>354341640000</v>
      </c>
      <c r="Y110" t="s">
        <v>65</v>
      </c>
      <c r="Z110" t="s">
        <v>66</v>
      </c>
      <c r="AG110" t="s">
        <v>1972</v>
      </c>
      <c r="AL110">
        <v>0</v>
      </c>
      <c r="AN110" t="s">
        <v>1974</v>
      </c>
      <c r="AO110">
        <v>0</v>
      </c>
      <c r="AQ110">
        <v>2257640</v>
      </c>
      <c r="AR110" t="s">
        <v>4605</v>
      </c>
      <c r="AS110" t="s">
        <v>5883</v>
      </c>
      <c r="AT110" t="s">
        <v>2024</v>
      </c>
    </row>
    <row r="111" spans="1:46" x14ac:dyDescent="0.25">
      <c r="A111" t="str">
        <f>_xlfn.XLOOKUP(I111,UTILIZADAS[Contacto1],UTILIZADAS[Source.Name],,0)</f>
        <v>Cobros Mayo</v>
      </c>
      <c r="B111" s="18">
        <f>VLOOKUP(J111,Ref!A:C,3,0)</f>
        <v>0</v>
      </c>
      <c r="C111" s="18">
        <f>VLOOKUP(J111,Ref!A:D,4,0)</f>
        <v>0</v>
      </c>
      <c r="D111" s="18" t="str">
        <f t="shared" si="3"/>
        <v>20/may</v>
      </c>
      <c r="E111" s="18">
        <f t="shared" si="4"/>
        <v>8</v>
      </c>
      <c r="F111" s="18">
        <v>1</v>
      </c>
      <c r="G111" s="18">
        <f t="shared" si="5"/>
        <v>0</v>
      </c>
      <c r="H111" s="3">
        <v>46162.47142361111</v>
      </c>
      <c r="I111">
        <v>60279270</v>
      </c>
      <c r="J111" t="s">
        <v>2023</v>
      </c>
      <c r="K111" t="s">
        <v>1968</v>
      </c>
      <c r="L111" t="s">
        <v>1969</v>
      </c>
      <c r="M111" t="s">
        <v>1970</v>
      </c>
      <c r="O111">
        <v>354341640000</v>
      </c>
      <c r="P111">
        <v>16018</v>
      </c>
      <c r="Q111">
        <v>-7</v>
      </c>
      <c r="R111">
        <v>1</v>
      </c>
      <c r="S111">
        <v>60279270</v>
      </c>
      <c r="U111" t="s">
        <v>4628</v>
      </c>
      <c r="W111" t="s">
        <v>4629</v>
      </c>
      <c r="X111">
        <v>354341640000</v>
      </c>
      <c r="Y111" t="s">
        <v>65</v>
      </c>
      <c r="Z111" t="s">
        <v>66</v>
      </c>
      <c r="AG111" t="s">
        <v>1972</v>
      </c>
      <c r="AL111">
        <v>0</v>
      </c>
      <c r="AN111" t="s">
        <v>1974</v>
      </c>
      <c r="AO111">
        <v>0</v>
      </c>
      <c r="AQ111">
        <v>2257640</v>
      </c>
      <c r="AR111" t="s">
        <v>4605</v>
      </c>
      <c r="AS111" t="s">
        <v>5883</v>
      </c>
      <c r="AT111" t="s">
        <v>2024</v>
      </c>
    </row>
    <row r="112" spans="1:46" x14ac:dyDescent="0.25">
      <c r="A112" t="str">
        <f>_xlfn.XLOOKUP(I112,UTILIZADAS[Contacto1],UTILIZADAS[Source.Name],,0)</f>
        <v>Cobros Mayo</v>
      </c>
      <c r="B112" s="18">
        <f>VLOOKUP(J112,Ref!A:C,3,0)</f>
        <v>0</v>
      </c>
      <c r="C112" s="18">
        <f>VLOOKUP(J112,Ref!A:D,4,0)</f>
        <v>0</v>
      </c>
      <c r="D112" s="18" t="str">
        <f t="shared" si="3"/>
        <v>20/may</v>
      </c>
      <c r="E112" s="18">
        <f t="shared" si="4"/>
        <v>8</v>
      </c>
      <c r="F112" s="18">
        <v>1</v>
      </c>
      <c r="G112" s="18">
        <f t="shared" si="5"/>
        <v>0</v>
      </c>
      <c r="H112" s="3">
        <v>46162.525671296295</v>
      </c>
      <c r="I112">
        <v>60279270</v>
      </c>
      <c r="J112" t="s">
        <v>1967</v>
      </c>
      <c r="K112" t="s">
        <v>1968</v>
      </c>
      <c r="L112" t="s">
        <v>1969</v>
      </c>
      <c r="M112" t="s">
        <v>1970</v>
      </c>
      <c r="O112">
        <v>354341640000</v>
      </c>
      <c r="P112">
        <v>16018</v>
      </c>
      <c r="Q112">
        <v>-7</v>
      </c>
      <c r="R112">
        <v>1</v>
      </c>
      <c r="S112">
        <v>60279270</v>
      </c>
      <c r="U112" t="s">
        <v>4628</v>
      </c>
      <c r="W112" t="s">
        <v>4629</v>
      </c>
      <c r="X112">
        <v>354341640000</v>
      </c>
      <c r="Y112" t="s">
        <v>65</v>
      </c>
      <c r="Z112" t="s">
        <v>66</v>
      </c>
      <c r="AG112" t="s">
        <v>1972</v>
      </c>
      <c r="AL112">
        <v>0</v>
      </c>
      <c r="AN112" t="s">
        <v>1974</v>
      </c>
      <c r="AO112">
        <v>0</v>
      </c>
      <c r="AQ112">
        <v>2257640</v>
      </c>
      <c r="AR112" t="s">
        <v>4605</v>
      </c>
      <c r="AS112" t="s">
        <v>5883</v>
      </c>
      <c r="AT112" t="s">
        <v>1975</v>
      </c>
    </row>
    <row r="113" spans="1:46" x14ac:dyDescent="0.25">
      <c r="A113" t="str">
        <f>_xlfn.XLOOKUP(I113,UTILIZADAS[Contacto1],UTILIZADAS[Source.Name],,0)</f>
        <v>Cobros Mayo</v>
      </c>
      <c r="B113" s="18">
        <f>VLOOKUP(J113,Ref!A:C,3,0)</f>
        <v>0</v>
      </c>
      <c r="C113" s="18">
        <f>VLOOKUP(J113,Ref!A:D,4,0)</f>
        <v>0</v>
      </c>
      <c r="D113" s="18" t="str">
        <f t="shared" si="3"/>
        <v>21/may</v>
      </c>
      <c r="E113" s="18">
        <f t="shared" si="4"/>
        <v>8</v>
      </c>
      <c r="F113" s="18">
        <v>1</v>
      </c>
      <c r="G113" s="18">
        <f t="shared" si="5"/>
        <v>0</v>
      </c>
      <c r="H113" s="3">
        <v>46163.441354166665</v>
      </c>
      <c r="I113">
        <v>60279270</v>
      </c>
      <c r="J113" t="s">
        <v>1967</v>
      </c>
      <c r="K113" t="s">
        <v>1968</v>
      </c>
      <c r="L113" t="s">
        <v>1969</v>
      </c>
      <c r="M113" t="s">
        <v>1970</v>
      </c>
      <c r="O113">
        <v>354341640000</v>
      </c>
      <c r="P113">
        <v>16018</v>
      </c>
      <c r="Q113">
        <v>-7</v>
      </c>
      <c r="R113">
        <v>1</v>
      </c>
      <c r="S113">
        <v>60279270</v>
      </c>
      <c r="U113" t="s">
        <v>4628</v>
      </c>
      <c r="W113" t="s">
        <v>4629</v>
      </c>
      <c r="X113">
        <v>354341640000</v>
      </c>
      <c r="Y113" t="s">
        <v>65</v>
      </c>
      <c r="Z113" t="s">
        <v>66</v>
      </c>
      <c r="AG113" t="s">
        <v>1972</v>
      </c>
      <c r="AL113">
        <v>0</v>
      </c>
      <c r="AN113" t="s">
        <v>1974</v>
      </c>
      <c r="AO113">
        <v>0</v>
      </c>
      <c r="AQ113">
        <v>2257640</v>
      </c>
      <c r="AR113" t="s">
        <v>4605</v>
      </c>
      <c r="AS113" t="s">
        <v>5883</v>
      </c>
      <c r="AT113" t="s">
        <v>1975</v>
      </c>
    </row>
    <row r="114" spans="1:46" x14ac:dyDescent="0.25">
      <c r="A114" t="str">
        <f>_xlfn.XLOOKUP(I114,UTILIZADAS[Contacto1],UTILIZADAS[Source.Name],,0)</f>
        <v>Cobros Mayo</v>
      </c>
      <c r="B114" s="18">
        <f>VLOOKUP(J114,Ref!A:C,3,0)</f>
        <v>0</v>
      </c>
      <c r="C114" s="18">
        <f>VLOOKUP(J114,Ref!A:D,4,0)</f>
        <v>0</v>
      </c>
      <c r="D114" s="18" t="str">
        <f t="shared" si="3"/>
        <v>21/may</v>
      </c>
      <c r="E114" s="18">
        <f t="shared" si="4"/>
        <v>8</v>
      </c>
      <c r="F114" s="18">
        <v>1</v>
      </c>
      <c r="G114" s="18">
        <f t="shared" si="5"/>
        <v>1</v>
      </c>
      <c r="H114" s="3">
        <v>46163.703761574077</v>
      </c>
      <c r="I114">
        <v>60279270</v>
      </c>
      <c r="J114" t="s">
        <v>1967</v>
      </c>
      <c r="K114" t="s">
        <v>1968</v>
      </c>
      <c r="L114" t="s">
        <v>1969</v>
      </c>
      <c r="M114" t="s">
        <v>1970</v>
      </c>
      <c r="O114">
        <v>354341640000</v>
      </c>
      <c r="P114">
        <v>16018</v>
      </c>
      <c r="Q114">
        <v>-7</v>
      </c>
      <c r="R114">
        <v>1</v>
      </c>
      <c r="S114">
        <v>60279270</v>
      </c>
      <c r="U114" t="s">
        <v>4628</v>
      </c>
      <c r="W114" t="s">
        <v>4629</v>
      </c>
      <c r="X114">
        <v>354341640000</v>
      </c>
      <c r="Y114" t="s">
        <v>65</v>
      </c>
      <c r="Z114" t="s">
        <v>66</v>
      </c>
      <c r="AG114" t="s">
        <v>1972</v>
      </c>
      <c r="AL114">
        <v>0</v>
      </c>
      <c r="AN114" t="s">
        <v>1974</v>
      </c>
      <c r="AO114">
        <v>0</v>
      </c>
      <c r="AQ114">
        <v>2257640</v>
      </c>
      <c r="AR114" t="s">
        <v>4605</v>
      </c>
      <c r="AS114" t="s">
        <v>5883</v>
      </c>
      <c r="AT114" t="s">
        <v>1975</v>
      </c>
    </row>
    <row r="115" spans="1:46" x14ac:dyDescent="0.25">
      <c r="A115" t="str">
        <f>_xlfn.XLOOKUP(I115,UTILIZADAS[Contacto1],UTILIZADAS[Source.Name],,0)</f>
        <v>Cobros Abril Canal Fijo</v>
      </c>
      <c r="B115" s="18">
        <f>VLOOKUP(J115,Ref!A:C,3,0)</f>
        <v>0</v>
      </c>
      <c r="C115" s="18">
        <f>VLOOKUP(J115,Ref!A:D,4,0)</f>
        <v>0</v>
      </c>
      <c r="D115" s="18" t="str">
        <f t="shared" si="3"/>
        <v>02/may</v>
      </c>
      <c r="E115" s="18">
        <f t="shared" si="4"/>
        <v>5</v>
      </c>
      <c r="F115" s="18">
        <v>1</v>
      </c>
      <c r="G115" s="18">
        <f t="shared" si="5"/>
        <v>0</v>
      </c>
      <c r="H115" s="3">
        <v>46144.458460648151</v>
      </c>
      <c r="I115">
        <v>60317096</v>
      </c>
      <c r="J115" t="s">
        <v>1967</v>
      </c>
      <c r="K115" t="s">
        <v>1968</v>
      </c>
      <c r="L115" t="s">
        <v>1969</v>
      </c>
      <c r="M115" t="s">
        <v>1970</v>
      </c>
      <c r="O115">
        <v>356322070000</v>
      </c>
      <c r="P115">
        <v>16017</v>
      </c>
      <c r="Q115">
        <v>-4</v>
      </c>
      <c r="R115">
        <v>1</v>
      </c>
      <c r="S115">
        <v>60317096</v>
      </c>
      <c r="U115" t="s">
        <v>1617</v>
      </c>
      <c r="W115" t="s">
        <v>1618</v>
      </c>
      <c r="X115" t="s">
        <v>66</v>
      </c>
      <c r="Y115" t="s">
        <v>65</v>
      </c>
      <c r="Z115">
        <v>356322070000</v>
      </c>
      <c r="AC115" t="s">
        <v>1981</v>
      </c>
      <c r="AG115" t="s">
        <v>1972</v>
      </c>
      <c r="AI115" t="s">
        <v>2705</v>
      </c>
      <c r="AL115">
        <v>0</v>
      </c>
      <c r="AN115" t="s">
        <v>1974</v>
      </c>
      <c r="AO115">
        <v>0</v>
      </c>
      <c r="AQ115">
        <v>2251702</v>
      </c>
      <c r="AR115" t="s">
        <v>2241</v>
      </c>
      <c r="AS115" t="s">
        <v>4163</v>
      </c>
      <c r="AT115" t="s">
        <v>1975</v>
      </c>
    </row>
    <row r="116" spans="1:46" x14ac:dyDescent="0.25">
      <c r="A116" t="str">
        <f>_xlfn.XLOOKUP(I116,UTILIZADAS[Contacto1],UTILIZADAS[Source.Name],,0)</f>
        <v>Cobros Abril Canal Fijo</v>
      </c>
      <c r="B116" s="18">
        <f>VLOOKUP(J116,Ref!A:C,3,0)</f>
        <v>0</v>
      </c>
      <c r="C116" s="18">
        <f>VLOOKUP(J116,Ref!A:D,4,0)</f>
        <v>0</v>
      </c>
      <c r="D116" s="18" t="str">
        <f t="shared" si="3"/>
        <v>05/may</v>
      </c>
      <c r="E116" s="18">
        <f t="shared" si="4"/>
        <v>5</v>
      </c>
      <c r="F116" s="18">
        <v>1</v>
      </c>
      <c r="G116" s="18">
        <f t="shared" si="5"/>
        <v>0</v>
      </c>
      <c r="H116" s="3">
        <v>46147.63318287037</v>
      </c>
      <c r="I116">
        <v>60317096</v>
      </c>
      <c r="J116" t="s">
        <v>1967</v>
      </c>
      <c r="K116" t="s">
        <v>1968</v>
      </c>
      <c r="L116" t="s">
        <v>1969</v>
      </c>
      <c r="M116" t="s">
        <v>1970</v>
      </c>
      <c r="O116">
        <v>356322070000</v>
      </c>
      <c r="P116">
        <v>16017</v>
      </c>
      <c r="Q116">
        <v>-4</v>
      </c>
      <c r="R116">
        <v>1</v>
      </c>
      <c r="S116">
        <v>60317096</v>
      </c>
      <c r="U116" t="s">
        <v>1617</v>
      </c>
      <c r="W116" t="s">
        <v>1618</v>
      </c>
      <c r="X116" t="s">
        <v>66</v>
      </c>
      <c r="Y116" t="s">
        <v>65</v>
      </c>
      <c r="Z116">
        <v>356322070000</v>
      </c>
      <c r="AC116" t="s">
        <v>1981</v>
      </c>
      <c r="AG116" t="s">
        <v>1972</v>
      </c>
      <c r="AI116" t="s">
        <v>2705</v>
      </c>
      <c r="AL116">
        <v>0</v>
      </c>
      <c r="AN116" t="s">
        <v>1974</v>
      </c>
      <c r="AO116">
        <v>0</v>
      </c>
      <c r="AQ116">
        <v>2251702</v>
      </c>
      <c r="AR116" t="s">
        <v>2241</v>
      </c>
      <c r="AS116" t="s">
        <v>4163</v>
      </c>
      <c r="AT116" t="s">
        <v>1975</v>
      </c>
    </row>
    <row r="117" spans="1:46" x14ac:dyDescent="0.25">
      <c r="A117" t="str">
        <f>_xlfn.XLOOKUP(I117,UTILIZADAS[Contacto1],UTILIZADAS[Source.Name],,0)</f>
        <v>Cobros Abril Canal Fijo</v>
      </c>
      <c r="B117" s="18">
        <f>VLOOKUP(J117,Ref!A:C,3,0)</f>
        <v>0</v>
      </c>
      <c r="C117" s="18">
        <f>VLOOKUP(J117,Ref!A:D,4,0)</f>
        <v>0</v>
      </c>
      <c r="D117" s="18" t="str">
        <f t="shared" si="3"/>
        <v>06/may</v>
      </c>
      <c r="E117" s="18">
        <f t="shared" si="4"/>
        <v>5</v>
      </c>
      <c r="F117" s="18">
        <v>1</v>
      </c>
      <c r="G117" s="18">
        <f t="shared" si="5"/>
        <v>0</v>
      </c>
      <c r="H117" s="3">
        <v>46148.728668981479</v>
      </c>
      <c r="I117">
        <v>60317096</v>
      </c>
      <c r="J117" t="s">
        <v>2023</v>
      </c>
      <c r="K117" t="s">
        <v>1968</v>
      </c>
      <c r="L117" t="s">
        <v>1969</v>
      </c>
      <c r="M117" t="s">
        <v>1970</v>
      </c>
      <c r="O117">
        <v>356322070000</v>
      </c>
      <c r="P117">
        <v>16017</v>
      </c>
      <c r="Q117">
        <v>-4</v>
      </c>
      <c r="R117">
        <v>1</v>
      </c>
      <c r="S117">
        <v>60317096</v>
      </c>
      <c r="U117" t="s">
        <v>1617</v>
      </c>
      <c r="W117" t="s">
        <v>1618</v>
      </c>
      <c r="X117" t="s">
        <v>66</v>
      </c>
      <c r="Y117" t="s">
        <v>65</v>
      </c>
      <c r="Z117">
        <v>356322070000</v>
      </c>
      <c r="AC117" t="s">
        <v>1981</v>
      </c>
      <c r="AG117" t="s">
        <v>1972</v>
      </c>
      <c r="AI117" t="s">
        <v>2705</v>
      </c>
      <c r="AL117">
        <v>0</v>
      </c>
      <c r="AN117" t="s">
        <v>1974</v>
      </c>
      <c r="AO117">
        <v>0</v>
      </c>
      <c r="AQ117">
        <v>2251702</v>
      </c>
      <c r="AR117" t="s">
        <v>2241</v>
      </c>
      <c r="AS117" t="s">
        <v>4163</v>
      </c>
      <c r="AT117" t="s">
        <v>2024</v>
      </c>
    </row>
    <row r="118" spans="1:46" x14ac:dyDescent="0.25">
      <c r="A118" t="str">
        <f>_xlfn.XLOOKUP(I118,UTILIZADAS[Contacto1],UTILIZADAS[Source.Name],,0)</f>
        <v>Cobros Abril Canal Fijo</v>
      </c>
      <c r="B118" s="18">
        <f>VLOOKUP(J118,Ref!A:C,3,0)</f>
        <v>0</v>
      </c>
      <c r="C118" s="18">
        <f>VLOOKUP(J118,Ref!A:D,4,0)</f>
        <v>0</v>
      </c>
      <c r="D118" s="18" t="str">
        <f t="shared" si="3"/>
        <v>08/may</v>
      </c>
      <c r="E118" s="18">
        <f t="shared" si="4"/>
        <v>5</v>
      </c>
      <c r="F118" s="18">
        <v>1</v>
      </c>
      <c r="G118" s="18">
        <f t="shared" si="5"/>
        <v>0</v>
      </c>
      <c r="H118" s="3">
        <v>46150.398958333331</v>
      </c>
      <c r="I118">
        <v>60317096</v>
      </c>
      <c r="J118" t="s">
        <v>1967</v>
      </c>
      <c r="K118" t="s">
        <v>1968</v>
      </c>
      <c r="L118" t="s">
        <v>1969</v>
      </c>
      <c r="M118" t="s">
        <v>1970</v>
      </c>
      <c r="O118">
        <v>356322070000</v>
      </c>
      <c r="P118">
        <v>16017</v>
      </c>
      <c r="Q118">
        <v>-4</v>
      </c>
      <c r="R118">
        <v>1</v>
      </c>
      <c r="S118">
        <v>60317096</v>
      </c>
      <c r="U118" t="s">
        <v>1617</v>
      </c>
      <c r="W118" t="s">
        <v>1618</v>
      </c>
      <c r="X118" t="s">
        <v>66</v>
      </c>
      <c r="Y118" t="s">
        <v>65</v>
      </c>
      <c r="Z118">
        <v>356322070000</v>
      </c>
      <c r="AC118" t="s">
        <v>1981</v>
      </c>
      <c r="AG118" t="s">
        <v>1972</v>
      </c>
      <c r="AI118" t="s">
        <v>2705</v>
      </c>
      <c r="AL118">
        <v>0</v>
      </c>
      <c r="AN118" t="s">
        <v>1974</v>
      </c>
      <c r="AO118">
        <v>0</v>
      </c>
      <c r="AQ118">
        <v>2251702</v>
      </c>
      <c r="AR118" t="s">
        <v>2241</v>
      </c>
      <c r="AS118" t="s">
        <v>4163</v>
      </c>
      <c r="AT118" t="s">
        <v>1975</v>
      </c>
    </row>
    <row r="119" spans="1:46" x14ac:dyDescent="0.25">
      <c r="A119" t="str">
        <f>_xlfn.XLOOKUP(I119,UTILIZADAS[Contacto1],UTILIZADAS[Source.Name],,0)</f>
        <v>Cobros Abril Canal Fijo</v>
      </c>
      <c r="B119" s="18">
        <f>VLOOKUP(J119,Ref!A:C,3,0)</f>
        <v>0</v>
      </c>
      <c r="C119" s="18">
        <f>VLOOKUP(J119,Ref!A:D,4,0)</f>
        <v>0</v>
      </c>
      <c r="D119" s="18" t="str">
        <f t="shared" si="3"/>
        <v>08/may</v>
      </c>
      <c r="E119" s="18">
        <f t="shared" si="4"/>
        <v>5</v>
      </c>
      <c r="F119" s="18">
        <v>1</v>
      </c>
      <c r="G119" s="18">
        <f t="shared" si="5"/>
        <v>1</v>
      </c>
      <c r="H119" s="3">
        <v>46150.515752314815</v>
      </c>
      <c r="I119">
        <v>60317096</v>
      </c>
      <c r="J119" t="s">
        <v>1967</v>
      </c>
      <c r="K119" t="s">
        <v>1968</v>
      </c>
      <c r="L119" t="s">
        <v>1969</v>
      </c>
      <c r="M119" t="s">
        <v>1970</v>
      </c>
      <c r="O119">
        <v>356322070000</v>
      </c>
      <c r="P119">
        <v>16017</v>
      </c>
      <c r="Q119">
        <v>-4</v>
      </c>
      <c r="R119">
        <v>1</v>
      </c>
      <c r="S119">
        <v>60317096</v>
      </c>
      <c r="U119" t="s">
        <v>1617</v>
      </c>
      <c r="W119" t="s">
        <v>1618</v>
      </c>
      <c r="X119" t="s">
        <v>66</v>
      </c>
      <c r="Y119" t="s">
        <v>65</v>
      </c>
      <c r="Z119">
        <v>356322070000</v>
      </c>
      <c r="AC119" t="s">
        <v>1981</v>
      </c>
      <c r="AG119" t="s">
        <v>1972</v>
      </c>
      <c r="AI119" t="s">
        <v>2705</v>
      </c>
      <c r="AL119">
        <v>0</v>
      </c>
      <c r="AN119" t="s">
        <v>1974</v>
      </c>
      <c r="AO119">
        <v>0</v>
      </c>
      <c r="AQ119">
        <v>2251702</v>
      </c>
      <c r="AR119" t="s">
        <v>2241</v>
      </c>
      <c r="AS119" t="s">
        <v>4163</v>
      </c>
      <c r="AT119" t="s">
        <v>1975</v>
      </c>
    </row>
    <row r="120" spans="1:46" x14ac:dyDescent="0.25">
      <c r="A120" t="str">
        <f>_xlfn.XLOOKUP(I120,UTILIZADAS[Contacto1],UTILIZADAS[Source.Name],,0)</f>
        <v>Cobros Abril Canal Fijo</v>
      </c>
      <c r="B120" s="18">
        <f>VLOOKUP(J120,Ref!A:C,3,0)</f>
        <v>0</v>
      </c>
      <c r="C120" s="18">
        <f>VLOOKUP(J120,Ref!A:D,4,0)</f>
        <v>0</v>
      </c>
      <c r="D120" s="18" t="str">
        <f t="shared" si="3"/>
        <v>04/may</v>
      </c>
      <c r="E120" s="18">
        <f t="shared" si="4"/>
        <v>4</v>
      </c>
      <c r="F120" s="18">
        <v>1</v>
      </c>
      <c r="G120" s="18">
        <f t="shared" si="5"/>
        <v>0</v>
      </c>
      <c r="H120" s="3">
        <v>46146.521782407406</v>
      </c>
      <c r="I120">
        <v>60320794</v>
      </c>
      <c r="J120" t="s">
        <v>2021</v>
      </c>
      <c r="K120" t="s">
        <v>1968</v>
      </c>
      <c r="L120" t="s">
        <v>1969</v>
      </c>
      <c r="M120" t="s">
        <v>1970</v>
      </c>
      <c r="O120">
        <v>351346870000</v>
      </c>
      <c r="P120">
        <v>16017</v>
      </c>
      <c r="Q120">
        <v>-4</v>
      </c>
      <c r="R120">
        <v>1</v>
      </c>
      <c r="S120">
        <v>60320794</v>
      </c>
      <c r="U120" t="s">
        <v>812</v>
      </c>
      <c r="W120" t="s">
        <v>813</v>
      </c>
      <c r="X120" t="s">
        <v>2551</v>
      </c>
      <c r="Y120" t="s">
        <v>65</v>
      </c>
      <c r="Z120">
        <v>351346870000</v>
      </c>
      <c r="AG120" t="s">
        <v>1972</v>
      </c>
      <c r="AI120" t="s">
        <v>3558</v>
      </c>
      <c r="AL120">
        <v>5</v>
      </c>
      <c r="AN120" t="s">
        <v>1974</v>
      </c>
      <c r="AO120">
        <v>0</v>
      </c>
      <c r="AQ120">
        <v>2252648</v>
      </c>
      <c r="AR120" t="s">
        <v>2241</v>
      </c>
      <c r="AS120" t="s">
        <v>4163</v>
      </c>
      <c r="AT120" t="s">
        <v>2022</v>
      </c>
    </row>
    <row r="121" spans="1:46" x14ac:dyDescent="0.25">
      <c r="A121" t="str">
        <f>_xlfn.XLOOKUP(I121,UTILIZADAS[Contacto1],UTILIZADAS[Source.Name],,0)</f>
        <v>Cobros Abril Canal Fijo</v>
      </c>
      <c r="B121" s="18">
        <f>VLOOKUP(J121,Ref!A:C,3,0)</f>
        <v>0</v>
      </c>
      <c r="C121" s="18">
        <f>VLOOKUP(J121,Ref!A:D,4,0)</f>
        <v>0</v>
      </c>
      <c r="D121" s="18" t="str">
        <f t="shared" si="3"/>
        <v>06/may</v>
      </c>
      <c r="E121" s="18">
        <f t="shared" si="4"/>
        <v>4</v>
      </c>
      <c r="F121" s="18">
        <v>1</v>
      </c>
      <c r="G121" s="18">
        <f t="shared" si="5"/>
        <v>0</v>
      </c>
      <c r="H121" s="3">
        <v>46148.527430555558</v>
      </c>
      <c r="I121">
        <v>60320794</v>
      </c>
      <c r="J121" t="s">
        <v>2021</v>
      </c>
      <c r="K121" t="s">
        <v>1968</v>
      </c>
      <c r="L121" t="s">
        <v>1969</v>
      </c>
      <c r="M121" t="s">
        <v>1970</v>
      </c>
      <c r="O121">
        <v>351346870000</v>
      </c>
      <c r="P121">
        <v>16017</v>
      </c>
      <c r="Q121">
        <v>-4</v>
      </c>
      <c r="R121">
        <v>1</v>
      </c>
      <c r="S121">
        <v>60320794</v>
      </c>
      <c r="U121" t="s">
        <v>812</v>
      </c>
      <c r="W121" t="s">
        <v>813</v>
      </c>
      <c r="X121" t="s">
        <v>2551</v>
      </c>
      <c r="Y121" t="s">
        <v>65</v>
      </c>
      <c r="Z121">
        <v>351346870000</v>
      </c>
      <c r="AG121" t="s">
        <v>1972</v>
      </c>
      <c r="AI121" t="s">
        <v>3558</v>
      </c>
      <c r="AL121">
        <v>5</v>
      </c>
      <c r="AN121" t="s">
        <v>1974</v>
      </c>
      <c r="AO121">
        <v>0</v>
      </c>
      <c r="AQ121">
        <v>2252648</v>
      </c>
      <c r="AR121" t="s">
        <v>2241</v>
      </c>
      <c r="AS121" t="s">
        <v>4163</v>
      </c>
      <c r="AT121" t="s">
        <v>2022</v>
      </c>
    </row>
    <row r="122" spans="1:46" x14ac:dyDescent="0.25">
      <c r="A122" t="str">
        <f>_xlfn.XLOOKUP(I122,UTILIZADAS[Contacto1],UTILIZADAS[Source.Name],,0)</f>
        <v>Cobros Abril Canal Fijo</v>
      </c>
      <c r="B122" s="18">
        <f>VLOOKUP(J122,Ref!A:C,3,0)</f>
        <v>0</v>
      </c>
      <c r="C122" s="18">
        <f>VLOOKUP(J122,Ref!A:D,4,0)</f>
        <v>0</v>
      </c>
      <c r="D122" s="18" t="str">
        <f t="shared" si="3"/>
        <v>07/may</v>
      </c>
      <c r="E122" s="18">
        <f t="shared" si="4"/>
        <v>4</v>
      </c>
      <c r="F122" s="18">
        <v>1</v>
      </c>
      <c r="G122" s="18">
        <f t="shared" si="5"/>
        <v>0</v>
      </c>
      <c r="H122" s="3">
        <v>46149.720636574071</v>
      </c>
      <c r="I122">
        <v>60320794</v>
      </c>
      <c r="J122" t="s">
        <v>2021</v>
      </c>
      <c r="K122" t="s">
        <v>1968</v>
      </c>
      <c r="L122" t="s">
        <v>1969</v>
      </c>
      <c r="M122" t="s">
        <v>1970</v>
      </c>
      <c r="O122">
        <v>351346870000</v>
      </c>
      <c r="P122">
        <v>16017</v>
      </c>
      <c r="Q122">
        <v>-4</v>
      </c>
      <c r="R122">
        <v>1</v>
      </c>
      <c r="S122">
        <v>60320794</v>
      </c>
      <c r="U122" t="s">
        <v>812</v>
      </c>
      <c r="W122" t="s">
        <v>813</v>
      </c>
      <c r="X122" t="s">
        <v>2551</v>
      </c>
      <c r="Y122" t="s">
        <v>65</v>
      </c>
      <c r="Z122">
        <v>351346870000</v>
      </c>
      <c r="AG122" t="s">
        <v>1972</v>
      </c>
      <c r="AI122" t="s">
        <v>3558</v>
      </c>
      <c r="AL122">
        <v>5</v>
      </c>
      <c r="AN122" t="s">
        <v>1974</v>
      </c>
      <c r="AO122">
        <v>0</v>
      </c>
      <c r="AQ122">
        <v>2252648</v>
      </c>
      <c r="AR122" t="s">
        <v>2241</v>
      </c>
      <c r="AS122" t="s">
        <v>4163</v>
      </c>
      <c r="AT122" t="s">
        <v>2022</v>
      </c>
    </row>
    <row r="123" spans="1:46" x14ac:dyDescent="0.25">
      <c r="A123" t="str">
        <f>_xlfn.XLOOKUP(I123,UTILIZADAS[Contacto1],UTILIZADAS[Source.Name],,0)</f>
        <v>Cobros Abril Canal Fijo</v>
      </c>
      <c r="B123" s="18">
        <f>VLOOKUP(J123,Ref!A:C,3,0)</f>
        <v>0</v>
      </c>
      <c r="C123" s="18">
        <f>VLOOKUP(J123,Ref!A:D,4,0)</f>
        <v>0</v>
      </c>
      <c r="D123" s="18" t="str">
        <f t="shared" si="3"/>
        <v>08/may</v>
      </c>
      <c r="E123" s="18">
        <f t="shared" si="4"/>
        <v>4</v>
      </c>
      <c r="F123" s="18">
        <v>1</v>
      </c>
      <c r="G123" s="18">
        <f t="shared" si="5"/>
        <v>1</v>
      </c>
      <c r="H123" s="3">
        <v>46150.742604166669</v>
      </c>
      <c r="I123">
        <v>60320794</v>
      </c>
      <c r="J123" t="s">
        <v>2021</v>
      </c>
      <c r="K123" t="s">
        <v>1968</v>
      </c>
      <c r="L123" t="s">
        <v>1969</v>
      </c>
      <c r="M123" t="s">
        <v>1970</v>
      </c>
      <c r="O123">
        <v>351346870000</v>
      </c>
      <c r="P123">
        <v>16017</v>
      </c>
      <c r="Q123">
        <v>-4</v>
      </c>
      <c r="R123">
        <v>1</v>
      </c>
      <c r="S123">
        <v>60320794</v>
      </c>
      <c r="U123" t="s">
        <v>812</v>
      </c>
      <c r="W123" t="s">
        <v>813</v>
      </c>
      <c r="X123" t="s">
        <v>2551</v>
      </c>
      <c r="Y123" t="s">
        <v>65</v>
      </c>
      <c r="Z123">
        <v>351346870000</v>
      </c>
      <c r="AG123" t="s">
        <v>1972</v>
      </c>
      <c r="AI123" t="s">
        <v>3558</v>
      </c>
      <c r="AL123">
        <v>5</v>
      </c>
      <c r="AN123" t="s">
        <v>1974</v>
      </c>
      <c r="AO123">
        <v>0</v>
      </c>
      <c r="AQ123">
        <v>2252648</v>
      </c>
      <c r="AR123" t="s">
        <v>2241</v>
      </c>
      <c r="AS123" t="s">
        <v>4163</v>
      </c>
      <c r="AT123" t="s">
        <v>2022</v>
      </c>
    </row>
    <row r="124" spans="1:46" x14ac:dyDescent="0.25">
      <c r="A124" t="str">
        <f>_xlfn.XLOOKUP(I124,UTILIZADAS[Contacto1],UTILIZADAS[Source.Name],,0)</f>
        <v>Cobros Abril Canal Fijo</v>
      </c>
      <c r="B124" s="18">
        <f>VLOOKUP(J124,Ref!A:C,3,0)</f>
        <v>0</v>
      </c>
      <c r="C124" s="18">
        <f>VLOOKUP(J124,Ref!A:D,4,0)</f>
        <v>0</v>
      </c>
      <c r="D124" s="18" t="str">
        <f t="shared" si="3"/>
        <v>09/may</v>
      </c>
      <c r="E124" s="18">
        <f t="shared" si="4"/>
        <v>4</v>
      </c>
      <c r="F124" s="18">
        <v>1</v>
      </c>
      <c r="G124" s="18">
        <f t="shared" si="5"/>
        <v>0</v>
      </c>
      <c r="H124" s="3">
        <v>46151.482731481483</v>
      </c>
      <c r="I124">
        <v>60327569</v>
      </c>
      <c r="J124" t="s">
        <v>2021</v>
      </c>
      <c r="K124" t="s">
        <v>1968</v>
      </c>
      <c r="L124" t="s">
        <v>1969</v>
      </c>
      <c r="M124" t="s">
        <v>1970</v>
      </c>
      <c r="O124">
        <v>368039100000</v>
      </c>
      <c r="P124">
        <v>16018</v>
      </c>
      <c r="Q124">
        <v>-4</v>
      </c>
      <c r="R124">
        <v>1</v>
      </c>
      <c r="S124">
        <v>60327569</v>
      </c>
      <c r="U124" t="s">
        <v>2494</v>
      </c>
      <c r="W124" t="s">
        <v>4091</v>
      </c>
      <c r="X124">
        <v>368039100000</v>
      </c>
      <c r="Y124" t="s">
        <v>85</v>
      </c>
      <c r="Z124" t="s">
        <v>66</v>
      </c>
      <c r="AF124" t="s">
        <v>1976</v>
      </c>
      <c r="AG124" t="s">
        <v>1972</v>
      </c>
      <c r="AL124">
        <v>5</v>
      </c>
      <c r="AN124" t="s">
        <v>1974</v>
      </c>
      <c r="AO124">
        <v>0</v>
      </c>
      <c r="AQ124">
        <v>2257641</v>
      </c>
      <c r="AR124" t="s">
        <v>4605</v>
      </c>
      <c r="AS124" t="s">
        <v>5883</v>
      </c>
      <c r="AT124" t="s">
        <v>2022</v>
      </c>
    </row>
    <row r="125" spans="1:46" x14ac:dyDescent="0.25">
      <c r="A125" t="str">
        <f>_xlfn.XLOOKUP(I125,UTILIZADAS[Contacto1],UTILIZADAS[Source.Name],,0)</f>
        <v>Cobros Abril Canal Fijo</v>
      </c>
      <c r="B125" s="18">
        <f>VLOOKUP(J125,Ref!A:C,3,0)</f>
        <v>0</v>
      </c>
      <c r="C125" s="18">
        <f>VLOOKUP(J125,Ref!A:D,4,0)</f>
        <v>0</v>
      </c>
      <c r="D125" s="18" t="str">
        <f t="shared" si="3"/>
        <v>13/may</v>
      </c>
      <c r="E125" s="18">
        <f t="shared" si="4"/>
        <v>4</v>
      </c>
      <c r="F125" s="18">
        <v>1</v>
      </c>
      <c r="G125" s="18">
        <f t="shared" si="5"/>
        <v>0</v>
      </c>
      <c r="H125" s="3">
        <v>46155.607916666668</v>
      </c>
      <c r="I125">
        <v>60327569</v>
      </c>
      <c r="J125" t="s">
        <v>2021</v>
      </c>
      <c r="K125" t="s">
        <v>1968</v>
      </c>
      <c r="L125" t="s">
        <v>1969</v>
      </c>
      <c r="M125" t="s">
        <v>1970</v>
      </c>
      <c r="O125">
        <v>368039100000</v>
      </c>
      <c r="P125">
        <v>16018</v>
      </c>
      <c r="Q125">
        <v>-4</v>
      </c>
      <c r="R125">
        <v>1</v>
      </c>
      <c r="S125">
        <v>60327569</v>
      </c>
      <c r="U125" t="s">
        <v>2494</v>
      </c>
      <c r="W125" t="s">
        <v>4091</v>
      </c>
      <c r="X125">
        <v>368039100000</v>
      </c>
      <c r="Y125" t="s">
        <v>85</v>
      </c>
      <c r="Z125" t="s">
        <v>66</v>
      </c>
      <c r="AF125" t="s">
        <v>1976</v>
      </c>
      <c r="AG125" t="s">
        <v>1972</v>
      </c>
      <c r="AL125">
        <v>5</v>
      </c>
      <c r="AN125" t="s">
        <v>1974</v>
      </c>
      <c r="AO125">
        <v>0</v>
      </c>
      <c r="AQ125">
        <v>2257641</v>
      </c>
      <c r="AR125" t="s">
        <v>4605</v>
      </c>
      <c r="AS125" t="s">
        <v>5883</v>
      </c>
      <c r="AT125" t="s">
        <v>2022</v>
      </c>
    </row>
    <row r="126" spans="1:46" x14ac:dyDescent="0.25">
      <c r="A126" t="str">
        <f>_xlfn.XLOOKUP(I126,UTILIZADAS[Contacto1],UTILIZADAS[Source.Name],,0)</f>
        <v>Cobros Abril Canal Fijo</v>
      </c>
      <c r="B126" s="18">
        <f>VLOOKUP(J126,Ref!A:C,3,0)</f>
        <v>0</v>
      </c>
      <c r="C126" s="18">
        <f>VLOOKUP(J126,Ref!A:D,4,0)</f>
        <v>0</v>
      </c>
      <c r="D126" s="18" t="str">
        <f t="shared" si="3"/>
        <v>16/may</v>
      </c>
      <c r="E126" s="18">
        <f t="shared" si="4"/>
        <v>4</v>
      </c>
      <c r="F126" s="18">
        <v>1</v>
      </c>
      <c r="G126" s="18">
        <f t="shared" si="5"/>
        <v>0</v>
      </c>
      <c r="H126" s="3">
        <v>46158.450844907406</v>
      </c>
      <c r="I126">
        <v>60327569</v>
      </c>
      <c r="J126" t="s">
        <v>2021</v>
      </c>
      <c r="K126" t="s">
        <v>1968</v>
      </c>
      <c r="L126" t="s">
        <v>1969</v>
      </c>
      <c r="M126" t="s">
        <v>1970</v>
      </c>
      <c r="O126">
        <v>368039100000</v>
      </c>
      <c r="P126">
        <v>16018</v>
      </c>
      <c r="Q126">
        <v>-4</v>
      </c>
      <c r="R126">
        <v>1</v>
      </c>
      <c r="S126">
        <v>60327569</v>
      </c>
      <c r="U126" t="s">
        <v>2494</v>
      </c>
      <c r="W126" t="s">
        <v>4091</v>
      </c>
      <c r="X126">
        <v>368039100000</v>
      </c>
      <c r="Y126" t="s">
        <v>85</v>
      </c>
      <c r="Z126" t="s">
        <v>66</v>
      </c>
      <c r="AF126" t="s">
        <v>1976</v>
      </c>
      <c r="AG126" t="s">
        <v>1972</v>
      </c>
      <c r="AL126">
        <v>5</v>
      </c>
      <c r="AN126" t="s">
        <v>1974</v>
      </c>
      <c r="AO126">
        <v>0</v>
      </c>
      <c r="AQ126">
        <v>2257641</v>
      </c>
      <c r="AR126" t="s">
        <v>4605</v>
      </c>
      <c r="AS126" t="s">
        <v>5883</v>
      </c>
      <c r="AT126" t="s">
        <v>2022</v>
      </c>
    </row>
    <row r="127" spans="1:46" x14ac:dyDescent="0.25">
      <c r="A127" t="str">
        <f>_xlfn.XLOOKUP(I127,UTILIZADAS[Contacto1],UTILIZADAS[Source.Name],,0)</f>
        <v>Cobros Abril Canal Fijo</v>
      </c>
      <c r="B127" s="18">
        <f>VLOOKUP(J127,Ref!A:C,3,0)</f>
        <v>0</v>
      </c>
      <c r="C127" s="18">
        <f>VLOOKUP(J127,Ref!A:D,4,0)</f>
        <v>0</v>
      </c>
      <c r="D127" s="18" t="str">
        <f t="shared" si="3"/>
        <v>19/may</v>
      </c>
      <c r="E127" s="18">
        <f t="shared" si="4"/>
        <v>4</v>
      </c>
      <c r="F127" s="18">
        <v>1</v>
      </c>
      <c r="G127" s="18">
        <f t="shared" si="5"/>
        <v>1</v>
      </c>
      <c r="H127" s="3">
        <v>46161.662777777776</v>
      </c>
      <c r="I127">
        <v>60327569</v>
      </c>
      <c r="J127">
        <v>6004</v>
      </c>
      <c r="K127" t="s">
        <v>1983</v>
      </c>
      <c r="L127" t="s">
        <v>1897</v>
      </c>
      <c r="M127" t="s">
        <v>1970</v>
      </c>
      <c r="O127">
        <v>368039100000</v>
      </c>
      <c r="P127">
        <v>16018</v>
      </c>
      <c r="Q127">
        <v>-4</v>
      </c>
      <c r="R127">
        <v>1</v>
      </c>
      <c r="S127">
        <v>60327569</v>
      </c>
      <c r="U127" t="s">
        <v>2494</v>
      </c>
      <c r="W127" t="s">
        <v>4091</v>
      </c>
      <c r="X127">
        <v>368039100000</v>
      </c>
      <c r="Y127" t="s">
        <v>85</v>
      </c>
      <c r="Z127" t="s">
        <v>66</v>
      </c>
      <c r="AF127" t="s">
        <v>1976</v>
      </c>
      <c r="AG127" t="s">
        <v>1972</v>
      </c>
      <c r="AL127">
        <v>144</v>
      </c>
      <c r="AM127" t="s">
        <v>1979</v>
      </c>
      <c r="AN127" t="s">
        <v>1987</v>
      </c>
      <c r="AO127">
        <v>0</v>
      </c>
      <c r="AQ127">
        <v>2257641</v>
      </c>
      <c r="AR127" t="s">
        <v>4605</v>
      </c>
      <c r="AS127" t="s">
        <v>5883</v>
      </c>
      <c r="AT127" t="s">
        <v>1984</v>
      </c>
    </row>
    <row r="128" spans="1:46" x14ac:dyDescent="0.25">
      <c r="A128" t="str">
        <f>_xlfn.XLOOKUP(I128,UTILIZADAS[Contacto1],UTILIZADAS[Source.Name],,0)</f>
        <v>Cobros Mayo</v>
      </c>
      <c r="B128" s="18">
        <f>VLOOKUP(J128,Ref!A:C,3,0)</f>
        <v>0</v>
      </c>
      <c r="C128" s="18">
        <f>VLOOKUP(J128,Ref!A:D,4,0)</f>
        <v>0</v>
      </c>
      <c r="D128" s="18" t="str">
        <f t="shared" si="3"/>
        <v>09/may</v>
      </c>
      <c r="E128" s="18">
        <f t="shared" si="4"/>
        <v>2</v>
      </c>
      <c r="F128" s="18">
        <v>1</v>
      </c>
      <c r="G128" s="18">
        <f t="shared" si="5"/>
        <v>0</v>
      </c>
      <c r="H128" s="3">
        <v>46151.483171296299</v>
      </c>
      <c r="I128">
        <v>60343819</v>
      </c>
      <c r="J128" t="s">
        <v>2021</v>
      </c>
      <c r="K128" t="s">
        <v>1968</v>
      </c>
      <c r="L128" t="s">
        <v>1969</v>
      </c>
      <c r="M128" t="s">
        <v>1970</v>
      </c>
      <c r="O128">
        <v>361073620000</v>
      </c>
      <c r="P128">
        <v>16018</v>
      </c>
      <c r="Q128">
        <v>-4</v>
      </c>
      <c r="R128">
        <v>1</v>
      </c>
      <c r="S128">
        <v>60343819</v>
      </c>
      <c r="U128" t="s">
        <v>4630</v>
      </c>
      <c r="W128" t="s">
        <v>4631</v>
      </c>
      <c r="X128">
        <v>361073620000</v>
      </c>
      <c r="Y128" t="s">
        <v>65</v>
      </c>
      <c r="Z128" t="s">
        <v>66</v>
      </c>
      <c r="AF128" t="s">
        <v>1976</v>
      </c>
      <c r="AG128" t="s">
        <v>1972</v>
      </c>
      <c r="AL128">
        <v>5</v>
      </c>
      <c r="AN128" t="s">
        <v>1974</v>
      </c>
      <c r="AO128">
        <v>0</v>
      </c>
      <c r="AQ128">
        <v>2257642</v>
      </c>
      <c r="AR128" t="s">
        <v>4605</v>
      </c>
      <c r="AS128" t="s">
        <v>5883</v>
      </c>
      <c r="AT128" t="s">
        <v>2022</v>
      </c>
    </row>
    <row r="129" spans="1:46" x14ac:dyDescent="0.25">
      <c r="A129" t="str">
        <f>_xlfn.XLOOKUP(I129,UTILIZADAS[Contacto1],UTILIZADAS[Source.Name],,0)</f>
        <v>Cobros Mayo</v>
      </c>
      <c r="B129" s="18">
        <f>VLOOKUP(J129,Ref!A:C,3,0)</f>
        <v>0</v>
      </c>
      <c r="C129" s="18">
        <f>VLOOKUP(J129,Ref!A:D,4,0)</f>
        <v>0</v>
      </c>
      <c r="D129" s="18" t="str">
        <f t="shared" si="3"/>
        <v>13/may</v>
      </c>
      <c r="E129" s="18">
        <f t="shared" si="4"/>
        <v>2</v>
      </c>
      <c r="F129" s="18">
        <v>1</v>
      </c>
      <c r="G129" s="18">
        <f t="shared" si="5"/>
        <v>1</v>
      </c>
      <c r="H129" s="3">
        <v>46155.60837962963</v>
      </c>
      <c r="I129">
        <v>60343819</v>
      </c>
      <c r="J129">
        <v>6004</v>
      </c>
      <c r="K129" t="s">
        <v>1983</v>
      </c>
      <c r="L129" t="s">
        <v>1897</v>
      </c>
      <c r="M129" t="s">
        <v>1970</v>
      </c>
      <c r="O129">
        <v>361073620000</v>
      </c>
      <c r="P129">
        <v>16018</v>
      </c>
      <c r="Q129">
        <v>-4</v>
      </c>
      <c r="R129">
        <v>1</v>
      </c>
      <c r="S129">
        <v>60343819</v>
      </c>
      <c r="U129" t="s">
        <v>4630</v>
      </c>
      <c r="W129" t="s">
        <v>4631</v>
      </c>
      <c r="X129">
        <v>361073620000</v>
      </c>
      <c r="Y129" t="s">
        <v>65</v>
      </c>
      <c r="Z129" t="s">
        <v>66</v>
      </c>
      <c r="AF129" t="s">
        <v>1976</v>
      </c>
      <c r="AG129" t="s">
        <v>1972</v>
      </c>
      <c r="AL129">
        <v>132</v>
      </c>
      <c r="AM129" t="s">
        <v>1979</v>
      </c>
      <c r="AN129" t="s">
        <v>1987</v>
      </c>
      <c r="AO129">
        <v>0</v>
      </c>
      <c r="AQ129">
        <v>2257642</v>
      </c>
      <c r="AR129" t="s">
        <v>4605</v>
      </c>
      <c r="AS129" t="s">
        <v>5883</v>
      </c>
      <c r="AT129" t="s">
        <v>1984</v>
      </c>
    </row>
    <row r="130" spans="1:46" x14ac:dyDescent="0.25">
      <c r="A130" t="str">
        <f>_xlfn.XLOOKUP(I130,UTILIZADAS[Contacto1],UTILIZADAS[Source.Name],,0)</f>
        <v>Cobros Mayo</v>
      </c>
      <c r="B130" s="18">
        <f>VLOOKUP(J130,Ref!A:C,3,0)</f>
        <v>1</v>
      </c>
      <c r="C130" s="18">
        <f>VLOOKUP(J130,Ref!A:D,4,0)</f>
        <v>1</v>
      </c>
      <c r="D130" s="18" t="str">
        <f t="shared" ref="D130:D193" si="6">TEXT(H130,"dd/mmm")</f>
        <v>04/may</v>
      </c>
      <c r="E130" s="18">
        <f t="shared" ref="E130:E193" si="7">+COUNTIF(I:I,I130)</f>
        <v>7</v>
      </c>
      <c r="F130" s="18">
        <v>1</v>
      </c>
      <c r="G130" s="18">
        <f t="shared" si="5"/>
        <v>0</v>
      </c>
      <c r="H130" s="3">
        <v>46146.711481481485</v>
      </c>
      <c r="I130">
        <v>60345653</v>
      </c>
      <c r="J130">
        <v>6007</v>
      </c>
      <c r="K130" t="s">
        <v>1983</v>
      </c>
      <c r="L130" t="s">
        <v>1897</v>
      </c>
      <c r="M130" t="s">
        <v>1970</v>
      </c>
      <c r="P130">
        <v>998</v>
      </c>
      <c r="Q130">
        <v>0</v>
      </c>
      <c r="S130">
        <v>60345653</v>
      </c>
      <c r="AF130" t="s">
        <v>1976</v>
      </c>
      <c r="AG130" t="s">
        <v>1972</v>
      </c>
      <c r="AL130">
        <v>32</v>
      </c>
      <c r="AM130" t="s">
        <v>1979</v>
      </c>
      <c r="AN130" t="s">
        <v>1977</v>
      </c>
      <c r="AO130">
        <v>0</v>
      </c>
      <c r="AQ130">
        <v>2257489</v>
      </c>
      <c r="AR130" t="s">
        <v>1978</v>
      </c>
      <c r="AT130" t="s">
        <v>1898</v>
      </c>
    </row>
    <row r="131" spans="1:46" x14ac:dyDescent="0.25">
      <c r="A131" t="str">
        <f>_xlfn.XLOOKUP(I131,UTILIZADAS[Contacto1],UTILIZADAS[Source.Name],,0)</f>
        <v>Cobros Mayo</v>
      </c>
      <c r="B131" s="18">
        <f>VLOOKUP(J131,Ref!A:C,3,0)</f>
        <v>0</v>
      </c>
      <c r="C131" s="18">
        <f>VLOOKUP(J131,Ref!A:D,4,0)</f>
        <v>0</v>
      </c>
      <c r="D131" s="18" t="str">
        <f t="shared" si="6"/>
        <v>09/may</v>
      </c>
      <c r="E131" s="18">
        <f t="shared" si="7"/>
        <v>7</v>
      </c>
      <c r="F131" s="18">
        <v>1</v>
      </c>
      <c r="G131" s="18">
        <f t="shared" ref="G131:G194" si="8">IF(I131=I132,0,1)</f>
        <v>0</v>
      </c>
      <c r="H131" s="3">
        <v>46151.483472222222</v>
      </c>
      <c r="I131">
        <v>60345653</v>
      </c>
      <c r="J131" t="s">
        <v>2021</v>
      </c>
      <c r="K131" t="s">
        <v>1968</v>
      </c>
      <c r="L131" t="s">
        <v>1969</v>
      </c>
      <c r="M131" t="s">
        <v>1970</v>
      </c>
      <c r="O131">
        <v>361020710000</v>
      </c>
      <c r="P131">
        <v>16018</v>
      </c>
      <c r="Q131">
        <v>-4</v>
      </c>
      <c r="R131">
        <v>1</v>
      </c>
      <c r="S131">
        <v>60345653</v>
      </c>
      <c r="U131" t="s">
        <v>5892</v>
      </c>
      <c r="W131" t="s">
        <v>4633</v>
      </c>
      <c r="X131">
        <v>361020710000</v>
      </c>
      <c r="Y131" t="s">
        <v>65</v>
      </c>
      <c r="Z131" t="s">
        <v>4619</v>
      </c>
      <c r="AG131" t="s">
        <v>1972</v>
      </c>
      <c r="AL131">
        <v>5</v>
      </c>
      <c r="AN131" t="s">
        <v>1974</v>
      </c>
      <c r="AO131">
        <v>0</v>
      </c>
      <c r="AQ131">
        <v>2257643</v>
      </c>
      <c r="AR131" t="s">
        <v>4605</v>
      </c>
      <c r="AS131" t="s">
        <v>5883</v>
      </c>
      <c r="AT131" t="s">
        <v>2022</v>
      </c>
    </row>
    <row r="132" spans="1:46" x14ac:dyDescent="0.25">
      <c r="A132" t="str">
        <f>_xlfn.XLOOKUP(I132,UTILIZADAS[Contacto1],UTILIZADAS[Source.Name],,0)</f>
        <v>Cobros Mayo</v>
      </c>
      <c r="B132" s="18">
        <f>VLOOKUP(J132,Ref!A:C,3,0)</f>
        <v>0</v>
      </c>
      <c r="C132" s="18">
        <f>VLOOKUP(J132,Ref!A:D,4,0)</f>
        <v>0</v>
      </c>
      <c r="D132" s="18" t="str">
        <f t="shared" si="6"/>
        <v>13/may</v>
      </c>
      <c r="E132" s="18">
        <f t="shared" si="7"/>
        <v>7</v>
      </c>
      <c r="F132" s="18">
        <v>1</v>
      </c>
      <c r="G132" s="18">
        <f t="shared" si="8"/>
        <v>0</v>
      </c>
      <c r="H132" s="3">
        <v>46155.608784722222</v>
      </c>
      <c r="I132">
        <v>60345653</v>
      </c>
      <c r="J132" t="s">
        <v>2021</v>
      </c>
      <c r="K132" t="s">
        <v>1968</v>
      </c>
      <c r="L132" t="s">
        <v>1969</v>
      </c>
      <c r="M132" t="s">
        <v>1970</v>
      </c>
      <c r="O132">
        <v>361020710000</v>
      </c>
      <c r="P132">
        <v>16018</v>
      </c>
      <c r="Q132">
        <v>-4</v>
      </c>
      <c r="R132">
        <v>1</v>
      </c>
      <c r="S132">
        <v>60345653</v>
      </c>
      <c r="U132" t="s">
        <v>5892</v>
      </c>
      <c r="W132" t="s">
        <v>4633</v>
      </c>
      <c r="X132">
        <v>361020710000</v>
      </c>
      <c r="Y132" t="s">
        <v>65</v>
      </c>
      <c r="Z132" t="s">
        <v>4619</v>
      </c>
      <c r="AG132" t="s">
        <v>1972</v>
      </c>
      <c r="AL132">
        <v>5</v>
      </c>
      <c r="AN132" t="s">
        <v>1974</v>
      </c>
      <c r="AO132">
        <v>0</v>
      </c>
      <c r="AQ132">
        <v>2257643</v>
      </c>
      <c r="AR132" t="s">
        <v>4605</v>
      </c>
      <c r="AS132" t="s">
        <v>5883</v>
      </c>
      <c r="AT132" t="s">
        <v>2022</v>
      </c>
    </row>
    <row r="133" spans="1:46" x14ac:dyDescent="0.25">
      <c r="A133" t="str">
        <f>_xlfn.XLOOKUP(I133,UTILIZADAS[Contacto1],UTILIZADAS[Source.Name],,0)</f>
        <v>Cobros Mayo</v>
      </c>
      <c r="B133" s="18">
        <f>VLOOKUP(J133,Ref!A:C,3,0)</f>
        <v>0</v>
      </c>
      <c r="C133" s="18">
        <f>VLOOKUP(J133,Ref!A:D,4,0)</f>
        <v>0</v>
      </c>
      <c r="D133" s="18" t="str">
        <f t="shared" si="6"/>
        <v>16/may</v>
      </c>
      <c r="E133" s="18">
        <f t="shared" si="7"/>
        <v>7</v>
      </c>
      <c r="F133" s="18">
        <v>1</v>
      </c>
      <c r="G133" s="18">
        <f t="shared" si="8"/>
        <v>0</v>
      </c>
      <c r="H133" s="3">
        <v>46158.456134259257</v>
      </c>
      <c r="I133">
        <v>60345653</v>
      </c>
      <c r="J133" t="s">
        <v>2021</v>
      </c>
      <c r="K133" t="s">
        <v>1968</v>
      </c>
      <c r="L133" t="s">
        <v>1969</v>
      </c>
      <c r="M133" t="s">
        <v>1970</v>
      </c>
      <c r="O133">
        <v>361020710000</v>
      </c>
      <c r="P133">
        <v>16018</v>
      </c>
      <c r="Q133">
        <v>-4</v>
      </c>
      <c r="R133">
        <v>1</v>
      </c>
      <c r="S133">
        <v>60345653</v>
      </c>
      <c r="U133" t="s">
        <v>5892</v>
      </c>
      <c r="W133" t="s">
        <v>4633</v>
      </c>
      <c r="X133">
        <v>361020710000</v>
      </c>
      <c r="Y133" t="s">
        <v>65</v>
      </c>
      <c r="Z133" t="s">
        <v>4619</v>
      </c>
      <c r="AG133" t="s">
        <v>1972</v>
      </c>
      <c r="AL133">
        <v>5</v>
      </c>
      <c r="AN133" t="s">
        <v>1974</v>
      </c>
      <c r="AO133">
        <v>0</v>
      </c>
      <c r="AQ133">
        <v>2257643</v>
      </c>
      <c r="AR133" t="s">
        <v>4605</v>
      </c>
      <c r="AS133" t="s">
        <v>5883</v>
      </c>
      <c r="AT133" t="s">
        <v>2022</v>
      </c>
    </row>
    <row r="134" spans="1:46" x14ac:dyDescent="0.25">
      <c r="A134" t="str">
        <f>_xlfn.XLOOKUP(I134,UTILIZADAS[Contacto1],UTILIZADAS[Source.Name],,0)</f>
        <v>Cobros Mayo</v>
      </c>
      <c r="B134" s="18">
        <f>VLOOKUP(J134,Ref!A:C,3,0)</f>
        <v>0</v>
      </c>
      <c r="C134" s="18">
        <f>VLOOKUP(J134,Ref!A:D,4,0)</f>
        <v>0</v>
      </c>
      <c r="D134" s="18" t="str">
        <f t="shared" si="6"/>
        <v>19/may</v>
      </c>
      <c r="E134" s="18">
        <f t="shared" si="7"/>
        <v>7</v>
      </c>
      <c r="F134" s="18">
        <v>1</v>
      </c>
      <c r="G134" s="18">
        <f t="shared" si="8"/>
        <v>0</v>
      </c>
      <c r="H134" s="3">
        <v>46161.663148148145</v>
      </c>
      <c r="I134">
        <v>60345653</v>
      </c>
      <c r="J134" t="s">
        <v>2021</v>
      </c>
      <c r="K134" t="s">
        <v>1968</v>
      </c>
      <c r="L134" t="s">
        <v>1969</v>
      </c>
      <c r="M134" t="s">
        <v>1970</v>
      </c>
      <c r="O134">
        <v>361020710000</v>
      </c>
      <c r="P134">
        <v>16018</v>
      </c>
      <c r="Q134">
        <v>-4</v>
      </c>
      <c r="R134">
        <v>1</v>
      </c>
      <c r="S134">
        <v>60345653</v>
      </c>
      <c r="U134" t="s">
        <v>5892</v>
      </c>
      <c r="W134" t="s">
        <v>4633</v>
      </c>
      <c r="X134">
        <v>361020710000</v>
      </c>
      <c r="Y134" t="s">
        <v>65</v>
      </c>
      <c r="Z134" t="s">
        <v>4619</v>
      </c>
      <c r="AG134" t="s">
        <v>1972</v>
      </c>
      <c r="AL134">
        <v>5</v>
      </c>
      <c r="AN134" t="s">
        <v>1974</v>
      </c>
      <c r="AO134">
        <v>0</v>
      </c>
      <c r="AQ134">
        <v>2257643</v>
      </c>
      <c r="AR134" t="s">
        <v>4605</v>
      </c>
      <c r="AS134" t="s">
        <v>5883</v>
      </c>
      <c r="AT134" t="s">
        <v>2022</v>
      </c>
    </row>
    <row r="135" spans="1:46" x14ac:dyDescent="0.25">
      <c r="A135" t="str">
        <f>_xlfn.XLOOKUP(I135,UTILIZADAS[Contacto1],UTILIZADAS[Source.Name],,0)</f>
        <v>Cobros Mayo</v>
      </c>
      <c r="B135" s="18">
        <f>VLOOKUP(J135,Ref!A:C,3,0)</f>
        <v>0</v>
      </c>
      <c r="C135" s="18">
        <f>VLOOKUP(J135,Ref!A:D,4,0)</f>
        <v>0</v>
      </c>
      <c r="D135" s="18" t="str">
        <f t="shared" si="6"/>
        <v>21/may</v>
      </c>
      <c r="E135" s="18">
        <f t="shared" si="7"/>
        <v>7</v>
      </c>
      <c r="F135" s="18">
        <v>1</v>
      </c>
      <c r="G135" s="18">
        <f t="shared" si="8"/>
        <v>0</v>
      </c>
      <c r="H135" s="3">
        <v>46163.441886574074</v>
      </c>
      <c r="I135">
        <v>60345653</v>
      </c>
      <c r="J135" t="s">
        <v>2021</v>
      </c>
      <c r="K135" t="s">
        <v>1968</v>
      </c>
      <c r="L135" t="s">
        <v>1969</v>
      </c>
      <c r="M135" t="s">
        <v>1970</v>
      </c>
      <c r="O135">
        <v>361020710000</v>
      </c>
      <c r="P135">
        <v>16018</v>
      </c>
      <c r="Q135">
        <v>-4</v>
      </c>
      <c r="R135">
        <v>1</v>
      </c>
      <c r="S135">
        <v>60345653</v>
      </c>
      <c r="U135" t="s">
        <v>5892</v>
      </c>
      <c r="W135" t="s">
        <v>4633</v>
      </c>
      <c r="X135">
        <v>361020710000</v>
      </c>
      <c r="Y135" t="s">
        <v>65</v>
      </c>
      <c r="Z135" t="s">
        <v>4619</v>
      </c>
      <c r="AG135" t="s">
        <v>1972</v>
      </c>
      <c r="AL135">
        <v>5</v>
      </c>
      <c r="AN135" t="s">
        <v>1974</v>
      </c>
      <c r="AO135">
        <v>0</v>
      </c>
      <c r="AQ135">
        <v>2257643</v>
      </c>
      <c r="AR135" t="s">
        <v>4605</v>
      </c>
      <c r="AS135" t="s">
        <v>5883</v>
      </c>
      <c r="AT135" t="s">
        <v>2022</v>
      </c>
    </row>
    <row r="136" spans="1:46" x14ac:dyDescent="0.25">
      <c r="A136" t="str">
        <f>_xlfn.XLOOKUP(I136,UTILIZADAS[Contacto1],UTILIZADAS[Source.Name],,0)</f>
        <v>Cobros Mayo</v>
      </c>
      <c r="B136" s="18">
        <f>VLOOKUP(J136,Ref!A:C,3,0)</f>
        <v>0</v>
      </c>
      <c r="C136" s="18">
        <f>VLOOKUP(J136,Ref!A:D,4,0)</f>
        <v>0</v>
      </c>
      <c r="D136" s="18" t="str">
        <f t="shared" si="6"/>
        <v>21/may</v>
      </c>
      <c r="E136" s="18">
        <f t="shared" si="7"/>
        <v>7</v>
      </c>
      <c r="F136" s="18">
        <v>1</v>
      </c>
      <c r="G136" s="18">
        <f t="shared" si="8"/>
        <v>1</v>
      </c>
      <c r="H136" s="3">
        <v>46163.704293981478</v>
      </c>
      <c r="I136">
        <v>60345653</v>
      </c>
      <c r="J136" t="s">
        <v>2021</v>
      </c>
      <c r="K136" t="s">
        <v>1968</v>
      </c>
      <c r="L136" t="s">
        <v>1969</v>
      </c>
      <c r="M136" t="s">
        <v>1970</v>
      </c>
      <c r="O136">
        <v>361020710000</v>
      </c>
      <c r="P136">
        <v>16018</v>
      </c>
      <c r="Q136">
        <v>-4</v>
      </c>
      <c r="R136">
        <v>1</v>
      </c>
      <c r="S136">
        <v>60345653</v>
      </c>
      <c r="U136" t="s">
        <v>5892</v>
      </c>
      <c r="W136" t="s">
        <v>4633</v>
      </c>
      <c r="X136">
        <v>361020710000</v>
      </c>
      <c r="Y136" t="s">
        <v>65</v>
      </c>
      <c r="Z136" t="s">
        <v>4619</v>
      </c>
      <c r="AG136" t="s">
        <v>1972</v>
      </c>
      <c r="AL136">
        <v>5</v>
      </c>
      <c r="AN136" t="s">
        <v>1974</v>
      </c>
      <c r="AO136">
        <v>0</v>
      </c>
      <c r="AQ136">
        <v>2257643</v>
      </c>
      <c r="AR136" t="s">
        <v>4605</v>
      </c>
      <c r="AS136" t="s">
        <v>5883</v>
      </c>
      <c r="AT136" t="s">
        <v>2022</v>
      </c>
    </row>
    <row r="137" spans="1:46" x14ac:dyDescent="0.25">
      <c r="A137" t="str">
        <f>_xlfn.XLOOKUP(I137,UTILIZADAS[Contacto1],UTILIZADAS[Source.Name],,0)</f>
        <v>Cobros Abril Canal Fijo</v>
      </c>
      <c r="B137" s="18">
        <f>VLOOKUP(J137,Ref!A:C,3,0)</f>
        <v>0</v>
      </c>
      <c r="C137" s="18">
        <f>VLOOKUP(J137,Ref!A:D,4,0)</f>
        <v>0</v>
      </c>
      <c r="D137" s="18" t="str">
        <f t="shared" si="6"/>
        <v>09/may</v>
      </c>
      <c r="E137" s="18">
        <f t="shared" si="7"/>
        <v>6</v>
      </c>
      <c r="F137" s="18">
        <v>1</v>
      </c>
      <c r="G137" s="18">
        <f t="shared" si="8"/>
        <v>0</v>
      </c>
      <c r="H137" s="3">
        <v>46151.483842592592</v>
      </c>
      <c r="I137">
        <v>60349166</v>
      </c>
      <c r="J137" t="s">
        <v>2021</v>
      </c>
      <c r="K137" t="s">
        <v>1968</v>
      </c>
      <c r="L137" t="s">
        <v>1969</v>
      </c>
      <c r="M137" t="s">
        <v>1970</v>
      </c>
      <c r="O137">
        <v>367000460000</v>
      </c>
      <c r="P137">
        <v>16018</v>
      </c>
      <c r="Q137">
        <v>-4</v>
      </c>
      <c r="R137">
        <v>1</v>
      </c>
      <c r="S137">
        <v>60349166</v>
      </c>
      <c r="U137" t="s">
        <v>2026</v>
      </c>
      <c r="W137" t="s">
        <v>226</v>
      </c>
      <c r="X137">
        <v>367000460000</v>
      </c>
      <c r="Y137" t="s">
        <v>65</v>
      </c>
      <c r="Z137" t="s">
        <v>66</v>
      </c>
      <c r="AF137" t="s">
        <v>1976</v>
      </c>
      <c r="AG137" t="s">
        <v>1972</v>
      </c>
      <c r="AL137">
        <v>5</v>
      </c>
      <c r="AN137" t="s">
        <v>1974</v>
      </c>
      <c r="AO137">
        <v>0</v>
      </c>
      <c r="AQ137">
        <v>2257644</v>
      </c>
      <c r="AR137" t="s">
        <v>4605</v>
      </c>
      <c r="AS137" t="s">
        <v>5883</v>
      </c>
      <c r="AT137" t="s">
        <v>2022</v>
      </c>
    </row>
    <row r="138" spans="1:46" x14ac:dyDescent="0.25">
      <c r="A138" t="str">
        <f>_xlfn.XLOOKUP(I138,UTILIZADAS[Contacto1],UTILIZADAS[Source.Name],,0)</f>
        <v>Cobros Abril Canal Fijo</v>
      </c>
      <c r="B138" s="18">
        <f>VLOOKUP(J138,Ref!A:C,3,0)</f>
        <v>0</v>
      </c>
      <c r="C138" s="18">
        <f>VLOOKUP(J138,Ref!A:D,4,0)</f>
        <v>0</v>
      </c>
      <c r="D138" s="18" t="str">
        <f t="shared" si="6"/>
        <v>13/may</v>
      </c>
      <c r="E138" s="18">
        <f t="shared" si="7"/>
        <v>6</v>
      </c>
      <c r="F138" s="18">
        <v>1</v>
      </c>
      <c r="G138" s="18">
        <f t="shared" si="8"/>
        <v>0</v>
      </c>
      <c r="H138" s="3">
        <v>46155.609282407408</v>
      </c>
      <c r="I138">
        <v>60349166</v>
      </c>
      <c r="J138" t="s">
        <v>2021</v>
      </c>
      <c r="K138" t="s">
        <v>1968</v>
      </c>
      <c r="L138" t="s">
        <v>1969</v>
      </c>
      <c r="M138" t="s">
        <v>1970</v>
      </c>
      <c r="O138">
        <v>367000460000</v>
      </c>
      <c r="P138">
        <v>16018</v>
      </c>
      <c r="Q138">
        <v>-4</v>
      </c>
      <c r="R138">
        <v>1</v>
      </c>
      <c r="S138">
        <v>60349166</v>
      </c>
      <c r="U138" t="s">
        <v>2026</v>
      </c>
      <c r="W138" t="s">
        <v>226</v>
      </c>
      <c r="X138">
        <v>367000460000</v>
      </c>
      <c r="Y138" t="s">
        <v>65</v>
      </c>
      <c r="Z138" t="s">
        <v>66</v>
      </c>
      <c r="AF138" t="s">
        <v>1976</v>
      </c>
      <c r="AG138" t="s">
        <v>1972</v>
      </c>
      <c r="AL138">
        <v>5</v>
      </c>
      <c r="AN138" t="s">
        <v>1974</v>
      </c>
      <c r="AO138">
        <v>0</v>
      </c>
      <c r="AQ138">
        <v>2257644</v>
      </c>
      <c r="AR138" t="s">
        <v>4605</v>
      </c>
      <c r="AS138" t="s">
        <v>5883</v>
      </c>
      <c r="AT138" t="s">
        <v>2022</v>
      </c>
    </row>
    <row r="139" spans="1:46" x14ac:dyDescent="0.25">
      <c r="A139" t="str">
        <f>_xlfn.XLOOKUP(I139,UTILIZADAS[Contacto1],UTILIZADAS[Source.Name],,0)</f>
        <v>Cobros Abril Canal Fijo</v>
      </c>
      <c r="B139" s="18">
        <f>VLOOKUP(J139,Ref!A:C,3,0)</f>
        <v>0</v>
      </c>
      <c r="C139" s="18">
        <f>VLOOKUP(J139,Ref!A:D,4,0)</f>
        <v>0</v>
      </c>
      <c r="D139" s="18" t="str">
        <f t="shared" si="6"/>
        <v>16/may</v>
      </c>
      <c r="E139" s="18">
        <f t="shared" si="7"/>
        <v>6</v>
      </c>
      <c r="F139" s="18">
        <v>1</v>
      </c>
      <c r="G139" s="18">
        <f t="shared" si="8"/>
        <v>0</v>
      </c>
      <c r="H139" s="3">
        <v>46158.456550925926</v>
      </c>
      <c r="I139">
        <v>60349166</v>
      </c>
      <c r="J139" t="s">
        <v>2021</v>
      </c>
      <c r="K139" t="s">
        <v>1968</v>
      </c>
      <c r="L139" t="s">
        <v>1969</v>
      </c>
      <c r="M139" t="s">
        <v>1970</v>
      </c>
      <c r="O139">
        <v>367000460000</v>
      </c>
      <c r="P139">
        <v>16018</v>
      </c>
      <c r="Q139">
        <v>-4</v>
      </c>
      <c r="R139">
        <v>1</v>
      </c>
      <c r="S139">
        <v>60349166</v>
      </c>
      <c r="U139" t="s">
        <v>2026</v>
      </c>
      <c r="W139" t="s">
        <v>226</v>
      </c>
      <c r="X139">
        <v>367000460000</v>
      </c>
      <c r="Y139" t="s">
        <v>65</v>
      </c>
      <c r="Z139" t="s">
        <v>66</v>
      </c>
      <c r="AF139" t="s">
        <v>1976</v>
      </c>
      <c r="AG139" t="s">
        <v>1972</v>
      </c>
      <c r="AL139">
        <v>5</v>
      </c>
      <c r="AN139" t="s">
        <v>1974</v>
      </c>
      <c r="AO139">
        <v>0</v>
      </c>
      <c r="AQ139">
        <v>2257644</v>
      </c>
      <c r="AR139" t="s">
        <v>4605</v>
      </c>
      <c r="AS139" t="s">
        <v>5883</v>
      </c>
      <c r="AT139" t="s">
        <v>2022</v>
      </c>
    </row>
    <row r="140" spans="1:46" x14ac:dyDescent="0.25">
      <c r="A140" t="str">
        <f>_xlfn.XLOOKUP(I140,UTILIZADAS[Contacto1],UTILIZADAS[Source.Name],,0)</f>
        <v>Cobros Abril Canal Fijo</v>
      </c>
      <c r="B140" s="18">
        <f>VLOOKUP(J140,Ref!A:C,3,0)</f>
        <v>0</v>
      </c>
      <c r="C140" s="18">
        <f>VLOOKUP(J140,Ref!A:D,4,0)</f>
        <v>0</v>
      </c>
      <c r="D140" s="18" t="str">
        <f t="shared" si="6"/>
        <v>19/may</v>
      </c>
      <c r="E140" s="18">
        <f t="shared" si="7"/>
        <v>6</v>
      </c>
      <c r="F140" s="18">
        <v>1</v>
      </c>
      <c r="G140" s="18">
        <f t="shared" si="8"/>
        <v>0</v>
      </c>
      <c r="H140" s="3">
        <v>46161.663460648146</v>
      </c>
      <c r="I140">
        <v>60349166</v>
      </c>
      <c r="J140" t="s">
        <v>2021</v>
      </c>
      <c r="K140" t="s">
        <v>1968</v>
      </c>
      <c r="L140" t="s">
        <v>1969</v>
      </c>
      <c r="M140" t="s">
        <v>1970</v>
      </c>
      <c r="O140">
        <v>367000460000</v>
      </c>
      <c r="P140">
        <v>16018</v>
      </c>
      <c r="Q140">
        <v>-4</v>
      </c>
      <c r="R140">
        <v>1</v>
      </c>
      <c r="S140">
        <v>60349166</v>
      </c>
      <c r="U140" t="s">
        <v>2026</v>
      </c>
      <c r="W140" t="s">
        <v>226</v>
      </c>
      <c r="X140">
        <v>367000460000</v>
      </c>
      <c r="Y140" t="s">
        <v>65</v>
      </c>
      <c r="Z140" t="s">
        <v>66</v>
      </c>
      <c r="AF140" t="s">
        <v>1976</v>
      </c>
      <c r="AG140" t="s">
        <v>1972</v>
      </c>
      <c r="AL140">
        <v>5</v>
      </c>
      <c r="AN140" t="s">
        <v>1974</v>
      </c>
      <c r="AO140">
        <v>0</v>
      </c>
      <c r="AQ140">
        <v>2257644</v>
      </c>
      <c r="AR140" t="s">
        <v>4605</v>
      </c>
      <c r="AS140" t="s">
        <v>5883</v>
      </c>
      <c r="AT140" t="s">
        <v>2022</v>
      </c>
    </row>
    <row r="141" spans="1:46" x14ac:dyDescent="0.25">
      <c r="A141" t="str">
        <f>_xlfn.XLOOKUP(I141,UTILIZADAS[Contacto1],UTILIZADAS[Source.Name],,0)</f>
        <v>Cobros Abril Canal Fijo</v>
      </c>
      <c r="B141" s="18">
        <f>VLOOKUP(J141,Ref!A:C,3,0)</f>
        <v>0</v>
      </c>
      <c r="C141" s="18">
        <f>VLOOKUP(J141,Ref!A:D,4,0)</f>
        <v>0</v>
      </c>
      <c r="D141" s="18" t="str">
        <f t="shared" si="6"/>
        <v>21/may</v>
      </c>
      <c r="E141" s="18">
        <f t="shared" si="7"/>
        <v>6</v>
      </c>
      <c r="F141" s="18">
        <v>1</v>
      </c>
      <c r="G141" s="18">
        <f t="shared" si="8"/>
        <v>0</v>
      </c>
      <c r="H141" s="3">
        <v>46163.442349537036</v>
      </c>
      <c r="I141">
        <v>60349166</v>
      </c>
      <c r="J141" t="s">
        <v>2021</v>
      </c>
      <c r="K141" t="s">
        <v>1968</v>
      </c>
      <c r="L141" t="s">
        <v>1969</v>
      </c>
      <c r="M141" t="s">
        <v>1970</v>
      </c>
      <c r="O141">
        <v>367000460000</v>
      </c>
      <c r="P141">
        <v>16018</v>
      </c>
      <c r="Q141">
        <v>-4</v>
      </c>
      <c r="R141">
        <v>1</v>
      </c>
      <c r="S141">
        <v>60349166</v>
      </c>
      <c r="U141" t="s">
        <v>2026</v>
      </c>
      <c r="W141" t="s">
        <v>226</v>
      </c>
      <c r="X141">
        <v>367000460000</v>
      </c>
      <c r="Y141" t="s">
        <v>65</v>
      </c>
      <c r="Z141" t="s">
        <v>66</v>
      </c>
      <c r="AF141" t="s">
        <v>1976</v>
      </c>
      <c r="AG141" t="s">
        <v>1972</v>
      </c>
      <c r="AL141">
        <v>5</v>
      </c>
      <c r="AN141" t="s">
        <v>1974</v>
      </c>
      <c r="AO141">
        <v>0</v>
      </c>
      <c r="AQ141">
        <v>2257644</v>
      </c>
      <c r="AR141" t="s">
        <v>4605</v>
      </c>
      <c r="AS141" t="s">
        <v>5883</v>
      </c>
      <c r="AT141" t="s">
        <v>2022</v>
      </c>
    </row>
    <row r="142" spans="1:46" x14ac:dyDescent="0.25">
      <c r="A142" t="str">
        <f>_xlfn.XLOOKUP(I142,UTILIZADAS[Contacto1],UTILIZADAS[Source.Name],,0)</f>
        <v>Cobros Abril Canal Fijo</v>
      </c>
      <c r="B142" s="18">
        <f>VLOOKUP(J142,Ref!A:C,3,0)</f>
        <v>1</v>
      </c>
      <c r="C142" s="18">
        <f>VLOOKUP(J142,Ref!A:D,4,0)</f>
        <v>1</v>
      </c>
      <c r="D142" s="18" t="str">
        <f t="shared" si="6"/>
        <v>21/may</v>
      </c>
      <c r="E142" s="18">
        <f t="shared" si="7"/>
        <v>6</v>
      </c>
      <c r="F142" s="18">
        <v>1</v>
      </c>
      <c r="G142" s="18">
        <f t="shared" si="8"/>
        <v>1</v>
      </c>
      <c r="H142" s="3">
        <v>46163.705185185187</v>
      </c>
      <c r="I142">
        <v>60349166</v>
      </c>
      <c r="J142">
        <v>6003</v>
      </c>
      <c r="K142" t="s">
        <v>1983</v>
      </c>
      <c r="L142" t="s">
        <v>1897</v>
      </c>
      <c r="M142" t="s">
        <v>1970</v>
      </c>
      <c r="O142">
        <v>367000460000</v>
      </c>
      <c r="P142">
        <v>16018</v>
      </c>
      <c r="Q142">
        <v>-4</v>
      </c>
      <c r="R142">
        <v>1</v>
      </c>
      <c r="S142">
        <v>60349166</v>
      </c>
      <c r="U142" t="s">
        <v>2026</v>
      </c>
      <c r="W142" t="s">
        <v>226</v>
      </c>
      <c r="X142">
        <v>367000460000</v>
      </c>
      <c r="Y142" t="s">
        <v>65</v>
      </c>
      <c r="Z142" t="s">
        <v>66</v>
      </c>
      <c r="AF142" t="s">
        <v>1976</v>
      </c>
      <c r="AG142" t="s">
        <v>1972</v>
      </c>
      <c r="AL142">
        <v>18</v>
      </c>
      <c r="AM142" t="s">
        <v>1979</v>
      </c>
      <c r="AN142" t="s">
        <v>1987</v>
      </c>
      <c r="AO142">
        <v>0</v>
      </c>
      <c r="AQ142">
        <v>2257644</v>
      </c>
      <c r="AR142" t="s">
        <v>4605</v>
      </c>
      <c r="AS142" t="s">
        <v>5883</v>
      </c>
      <c r="AT142" t="s">
        <v>1892</v>
      </c>
    </row>
    <row r="143" spans="1:46" x14ac:dyDescent="0.25">
      <c r="A143" t="str">
        <f>_xlfn.XLOOKUP(I143,UTILIZADAS[Contacto1],UTILIZADAS[Source.Name],,0)</f>
        <v>Cobros Mayo</v>
      </c>
      <c r="B143" s="18">
        <f>VLOOKUP(J143,Ref!A:C,3,0)</f>
        <v>0</v>
      </c>
      <c r="C143" s="18">
        <f>VLOOKUP(J143,Ref!A:D,4,0)</f>
        <v>0</v>
      </c>
      <c r="D143" s="18" t="str">
        <f t="shared" si="6"/>
        <v>09/may</v>
      </c>
      <c r="E143" s="18">
        <f t="shared" si="7"/>
        <v>6</v>
      </c>
      <c r="F143" s="18">
        <v>1</v>
      </c>
      <c r="G143" s="18">
        <f t="shared" si="8"/>
        <v>0</v>
      </c>
      <c r="H143" s="3">
        <v>46151.484131944446</v>
      </c>
      <c r="I143">
        <v>60363977</v>
      </c>
      <c r="J143" t="s">
        <v>2021</v>
      </c>
      <c r="K143" t="s">
        <v>1968</v>
      </c>
      <c r="L143" t="s">
        <v>1969</v>
      </c>
      <c r="M143" t="s">
        <v>1970</v>
      </c>
      <c r="O143">
        <v>365075140000</v>
      </c>
      <c r="P143">
        <v>16018</v>
      </c>
      <c r="Q143">
        <v>-4</v>
      </c>
      <c r="R143">
        <v>1</v>
      </c>
      <c r="S143">
        <v>60363977</v>
      </c>
      <c r="U143" t="s">
        <v>4634</v>
      </c>
      <c r="W143">
        <v>176809559</v>
      </c>
      <c r="X143">
        <v>365075140000</v>
      </c>
      <c r="Y143" t="s">
        <v>85</v>
      </c>
      <c r="Z143" t="s">
        <v>66</v>
      </c>
      <c r="AG143" t="s">
        <v>1972</v>
      </c>
      <c r="AL143">
        <v>5</v>
      </c>
      <c r="AN143" t="s">
        <v>1974</v>
      </c>
      <c r="AO143">
        <v>0</v>
      </c>
      <c r="AQ143">
        <v>2257645</v>
      </c>
      <c r="AR143" t="s">
        <v>4605</v>
      </c>
      <c r="AS143" t="s">
        <v>5883</v>
      </c>
      <c r="AT143" t="s">
        <v>2022</v>
      </c>
    </row>
    <row r="144" spans="1:46" x14ac:dyDescent="0.25">
      <c r="A144" t="str">
        <f>_xlfn.XLOOKUP(I144,UTILIZADAS[Contacto1],UTILIZADAS[Source.Name],,0)</f>
        <v>Cobros Mayo</v>
      </c>
      <c r="B144" s="18">
        <f>VLOOKUP(J144,Ref!A:C,3,0)</f>
        <v>0</v>
      </c>
      <c r="C144" s="18">
        <f>VLOOKUP(J144,Ref!A:D,4,0)</f>
        <v>0</v>
      </c>
      <c r="D144" s="18" t="str">
        <f t="shared" si="6"/>
        <v>13/may</v>
      </c>
      <c r="E144" s="18">
        <f t="shared" si="7"/>
        <v>6</v>
      </c>
      <c r="F144" s="18">
        <v>1</v>
      </c>
      <c r="G144" s="18">
        <f t="shared" si="8"/>
        <v>0</v>
      </c>
      <c r="H144" s="3">
        <v>46155.609537037039</v>
      </c>
      <c r="I144">
        <v>60363977</v>
      </c>
      <c r="J144" t="s">
        <v>2021</v>
      </c>
      <c r="K144" t="s">
        <v>1968</v>
      </c>
      <c r="L144" t="s">
        <v>1969</v>
      </c>
      <c r="M144" t="s">
        <v>1970</v>
      </c>
      <c r="O144">
        <v>365075140000</v>
      </c>
      <c r="P144">
        <v>16018</v>
      </c>
      <c r="Q144">
        <v>-4</v>
      </c>
      <c r="R144">
        <v>1</v>
      </c>
      <c r="S144">
        <v>60363977</v>
      </c>
      <c r="U144" t="s">
        <v>4634</v>
      </c>
      <c r="W144">
        <v>176809559</v>
      </c>
      <c r="X144">
        <v>365075140000</v>
      </c>
      <c r="Y144" t="s">
        <v>85</v>
      </c>
      <c r="Z144" t="s">
        <v>66</v>
      </c>
      <c r="AG144" t="s">
        <v>1972</v>
      </c>
      <c r="AL144">
        <v>5</v>
      </c>
      <c r="AN144" t="s">
        <v>1974</v>
      </c>
      <c r="AO144">
        <v>0</v>
      </c>
      <c r="AQ144">
        <v>2257645</v>
      </c>
      <c r="AR144" t="s">
        <v>4605</v>
      </c>
      <c r="AS144" t="s">
        <v>5883</v>
      </c>
      <c r="AT144" t="s">
        <v>2022</v>
      </c>
    </row>
    <row r="145" spans="1:46" x14ac:dyDescent="0.25">
      <c r="A145" t="str">
        <f>_xlfn.XLOOKUP(I145,UTILIZADAS[Contacto1],UTILIZADAS[Source.Name],,0)</f>
        <v>Cobros Mayo</v>
      </c>
      <c r="B145" s="18">
        <f>VLOOKUP(J145,Ref!A:C,3,0)</f>
        <v>0</v>
      </c>
      <c r="C145" s="18">
        <f>VLOOKUP(J145,Ref!A:D,4,0)</f>
        <v>0</v>
      </c>
      <c r="D145" s="18" t="str">
        <f t="shared" si="6"/>
        <v>16/may</v>
      </c>
      <c r="E145" s="18">
        <f t="shared" si="7"/>
        <v>6</v>
      </c>
      <c r="F145" s="18">
        <v>1</v>
      </c>
      <c r="G145" s="18">
        <f t="shared" si="8"/>
        <v>0</v>
      </c>
      <c r="H145" s="3">
        <v>46158.462164351855</v>
      </c>
      <c r="I145">
        <v>60363977</v>
      </c>
      <c r="J145" t="s">
        <v>2021</v>
      </c>
      <c r="K145" t="s">
        <v>1968</v>
      </c>
      <c r="L145" t="s">
        <v>1969</v>
      </c>
      <c r="M145" t="s">
        <v>1970</v>
      </c>
      <c r="O145">
        <v>365075140000</v>
      </c>
      <c r="P145">
        <v>16018</v>
      </c>
      <c r="Q145">
        <v>-4</v>
      </c>
      <c r="R145">
        <v>1</v>
      </c>
      <c r="S145">
        <v>60363977</v>
      </c>
      <c r="U145" t="s">
        <v>4634</v>
      </c>
      <c r="W145">
        <v>176809559</v>
      </c>
      <c r="X145">
        <v>365075140000</v>
      </c>
      <c r="Y145" t="s">
        <v>85</v>
      </c>
      <c r="Z145" t="s">
        <v>66</v>
      </c>
      <c r="AG145" t="s">
        <v>1972</v>
      </c>
      <c r="AL145">
        <v>5</v>
      </c>
      <c r="AN145" t="s">
        <v>1974</v>
      </c>
      <c r="AO145">
        <v>0</v>
      </c>
      <c r="AQ145">
        <v>2257645</v>
      </c>
      <c r="AR145" t="s">
        <v>4605</v>
      </c>
      <c r="AS145" t="s">
        <v>5883</v>
      </c>
      <c r="AT145" t="s">
        <v>2022</v>
      </c>
    </row>
    <row r="146" spans="1:46" x14ac:dyDescent="0.25">
      <c r="A146" t="str">
        <f>_xlfn.XLOOKUP(I146,UTILIZADAS[Contacto1],UTILIZADAS[Source.Name],,0)</f>
        <v>Cobros Mayo</v>
      </c>
      <c r="B146" s="18">
        <f>VLOOKUP(J146,Ref!A:C,3,0)</f>
        <v>0</v>
      </c>
      <c r="C146" s="18">
        <f>VLOOKUP(J146,Ref!A:D,4,0)</f>
        <v>0</v>
      </c>
      <c r="D146" s="18" t="str">
        <f t="shared" si="6"/>
        <v>19/may</v>
      </c>
      <c r="E146" s="18">
        <f t="shared" si="7"/>
        <v>6</v>
      </c>
      <c r="F146" s="18">
        <v>1</v>
      </c>
      <c r="G146" s="18">
        <f t="shared" si="8"/>
        <v>0</v>
      </c>
      <c r="H146" s="3">
        <v>46161.663761574076</v>
      </c>
      <c r="I146">
        <v>60363977</v>
      </c>
      <c r="J146" t="s">
        <v>2021</v>
      </c>
      <c r="K146" t="s">
        <v>1968</v>
      </c>
      <c r="L146" t="s">
        <v>1969</v>
      </c>
      <c r="M146" t="s">
        <v>1970</v>
      </c>
      <c r="O146">
        <v>365075140000</v>
      </c>
      <c r="P146">
        <v>16018</v>
      </c>
      <c r="Q146">
        <v>-4</v>
      </c>
      <c r="R146">
        <v>1</v>
      </c>
      <c r="S146">
        <v>60363977</v>
      </c>
      <c r="U146" t="s">
        <v>4634</v>
      </c>
      <c r="W146">
        <v>176809559</v>
      </c>
      <c r="X146">
        <v>365075140000</v>
      </c>
      <c r="Y146" t="s">
        <v>85</v>
      </c>
      <c r="Z146" t="s">
        <v>66</v>
      </c>
      <c r="AG146" t="s">
        <v>1972</v>
      </c>
      <c r="AL146">
        <v>5</v>
      </c>
      <c r="AN146" t="s">
        <v>1974</v>
      </c>
      <c r="AO146">
        <v>0</v>
      </c>
      <c r="AQ146">
        <v>2257645</v>
      </c>
      <c r="AR146" t="s">
        <v>4605</v>
      </c>
      <c r="AS146" t="s">
        <v>5883</v>
      </c>
      <c r="AT146" t="s">
        <v>2022</v>
      </c>
    </row>
    <row r="147" spans="1:46" x14ac:dyDescent="0.25">
      <c r="A147" t="str">
        <f>_xlfn.XLOOKUP(I147,UTILIZADAS[Contacto1],UTILIZADAS[Source.Name],,0)</f>
        <v>Cobros Mayo</v>
      </c>
      <c r="B147" s="18">
        <f>VLOOKUP(J147,Ref!A:C,3,0)</f>
        <v>0</v>
      </c>
      <c r="C147" s="18">
        <f>VLOOKUP(J147,Ref!A:D,4,0)</f>
        <v>0</v>
      </c>
      <c r="D147" s="18" t="str">
        <f t="shared" si="6"/>
        <v>21/may</v>
      </c>
      <c r="E147" s="18">
        <f t="shared" si="7"/>
        <v>6</v>
      </c>
      <c r="F147" s="18">
        <v>1</v>
      </c>
      <c r="G147" s="18">
        <f t="shared" si="8"/>
        <v>0</v>
      </c>
      <c r="H147" s="3">
        <v>46163.44258101852</v>
      </c>
      <c r="I147">
        <v>60363977</v>
      </c>
      <c r="J147" t="s">
        <v>2021</v>
      </c>
      <c r="K147" t="s">
        <v>1968</v>
      </c>
      <c r="L147" t="s">
        <v>1969</v>
      </c>
      <c r="M147" t="s">
        <v>1970</v>
      </c>
      <c r="O147">
        <v>365075140000</v>
      </c>
      <c r="P147">
        <v>16018</v>
      </c>
      <c r="Q147">
        <v>-4</v>
      </c>
      <c r="R147">
        <v>1</v>
      </c>
      <c r="S147">
        <v>60363977</v>
      </c>
      <c r="U147" t="s">
        <v>4634</v>
      </c>
      <c r="W147">
        <v>176809559</v>
      </c>
      <c r="X147">
        <v>365075140000</v>
      </c>
      <c r="Y147" t="s">
        <v>85</v>
      </c>
      <c r="Z147" t="s">
        <v>66</v>
      </c>
      <c r="AG147" t="s">
        <v>1972</v>
      </c>
      <c r="AL147">
        <v>5</v>
      </c>
      <c r="AN147" t="s">
        <v>1974</v>
      </c>
      <c r="AO147">
        <v>0</v>
      </c>
      <c r="AQ147">
        <v>2257645</v>
      </c>
      <c r="AR147" t="s">
        <v>4605</v>
      </c>
      <c r="AS147" t="s">
        <v>5883</v>
      </c>
      <c r="AT147" t="s">
        <v>2022</v>
      </c>
    </row>
    <row r="148" spans="1:46" x14ac:dyDescent="0.25">
      <c r="A148" t="str">
        <f>_xlfn.XLOOKUP(I148,UTILIZADAS[Contacto1],UTILIZADAS[Source.Name],,0)</f>
        <v>Cobros Mayo</v>
      </c>
      <c r="B148" s="18">
        <f>VLOOKUP(J148,Ref!A:C,3,0)</f>
        <v>0</v>
      </c>
      <c r="C148" s="18">
        <f>VLOOKUP(J148,Ref!A:D,4,0)</f>
        <v>0</v>
      </c>
      <c r="D148" s="18" t="str">
        <f t="shared" si="6"/>
        <v>21/may</v>
      </c>
      <c r="E148" s="18">
        <f t="shared" si="7"/>
        <v>6</v>
      </c>
      <c r="F148" s="18">
        <v>1</v>
      </c>
      <c r="G148" s="18">
        <f t="shared" si="8"/>
        <v>1</v>
      </c>
      <c r="H148" s="3">
        <v>46163.705277777779</v>
      </c>
      <c r="I148">
        <v>60363977</v>
      </c>
      <c r="J148" t="s">
        <v>2021</v>
      </c>
      <c r="K148" t="s">
        <v>1968</v>
      </c>
      <c r="L148" t="s">
        <v>1969</v>
      </c>
      <c r="M148" t="s">
        <v>1970</v>
      </c>
      <c r="O148">
        <v>365075140000</v>
      </c>
      <c r="P148">
        <v>16018</v>
      </c>
      <c r="Q148">
        <v>-4</v>
      </c>
      <c r="R148">
        <v>1</v>
      </c>
      <c r="S148">
        <v>60363977</v>
      </c>
      <c r="U148" t="s">
        <v>4634</v>
      </c>
      <c r="W148">
        <v>176809559</v>
      </c>
      <c r="X148">
        <v>365075140000</v>
      </c>
      <c r="Y148" t="s">
        <v>85</v>
      </c>
      <c r="Z148" t="s">
        <v>66</v>
      </c>
      <c r="AG148" t="s">
        <v>1972</v>
      </c>
      <c r="AL148">
        <v>5</v>
      </c>
      <c r="AN148" t="s">
        <v>1974</v>
      </c>
      <c r="AO148">
        <v>0</v>
      </c>
      <c r="AQ148">
        <v>2257645</v>
      </c>
      <c r="AR148" t="s">
        <v>4605</v>
      </c>
      <c r="AS148" t="s">
        <v>5883</v>
      </c>
      <c r="AT148" t="s">
        <v>2022</v>
      </c>
    </row>
    <row r="149" spans="1:46" x14ac:dyDescent="0.25">
      <c r="A149" t="str">
        <f>_xlfn.XLOOKUP(I149,UTILIZADAS[Contacto1],UTILIZADAS[Source.Name],,0)</f>
        <v>Cobros Abril Canal Fijo</v>
      </c>
      <c r="B149" s="18">
        <f>VLOOKUP(J149,Ref!A:C,3,0)</f>
        <v>0</v>
      </c>
      <c r="C149" s="18">
        <f>VLOOKUP(J149,Ref!A:D,4,0)</f>
        <v>0</v>
      </c>
      <c r="D149" s="18" t="str">
        <f t="shared" si="6"/>
        <v>04/may</v>
      </c>
      <c r="E149" s="18">
        <f t="shared" si="7"/>
        <v>3</v>
      </c>
      <c r="F149" s="18">
        <v>1</v>
      </c>
      <c r="G149" s="18">
        <f t="shared" si="8"/>
        <v>0</v>
      </c>
      <c r="H149" s="3">
        <v>46146.629074074073</v>
      </c>
      <c r="I149">
        <v>60380047</v>
      </c>
      <c r="J149" t="s">
        <v>2021</v>
      </c>
      <c r="K149" t="s">
        <v>1968</v>
      </c>
      <c r="L149" t="s">
        <v>1969</v>
      </c>
      <c r="M149" t="s">
        <v>1970</v>
      </c>
      <c r="O149">
        <v>356374630000</v>
      </c>
      <c r="P149">
        <v>16017</v>
      </c>
      <c r="Q149">
        <v>-4</v>
      </c>
      <c r="R149">
        <v>1</v>
      </c>
      <c r="S149">
        <v>60380047</v>
      </c>
      <c r="U149" t="s">
        <v>415</v>
      </c>
      <c r="W149" t="s">
        <v>416</v>
      </c>
      <c r="X149" t="s">
        <v>2551</v>
      </c>
      <c r="Y149" t="s">
        <v>85</v>
      </c>
      <c r="Z149">
        <v>356374630000</v>
      </c>
      <c r="AG149" t="s">
        <v>1972</v>
      </c>
      <c r="AI149" t="s">
        <v>3680</v>
      </c>
      <c r="AL149">
        <v>5</v>
      </c>
      <c r="AN149" t="s">
        <v>1974</v>
      </c>
      <c r="AO149">
        <v>0</v>
      </c>
      <c r="AQ149">
        <v>2252781</v>
      </c>
      <c r="AR149" t="s">
        <v>2241</v>
      </c>
      <c r="AS149" t="s">
        <v>4163</v>
      </c>
      <c r="AT149" t="s">
        <v>2022</v>
      </c>
    </row>
    <row r="150" spans="1:46" x14ac:dyDescent="0.25">
      <c r="A150" t="str">
        <f>_xlfn.XLOOKUP(I150,UTILIZADAS[Contacto1],UTILIZADAS[Source.Name],,0)</f>
        <v>Cobros Abril Canal Fijo</v>
      </c>
      <c r="B150" s="18">
        <f>VLOOKUP(J150,Ref!A:C,3,0)</f>
        <v>0</v>
      </c>
      <c r="C150" s="18">
        <f>VLOOKUP(J150,Ref!A:D,4,0)</f>
        <v>0</v>
      </c>
      <c r="D150" s="18" t="str">
        <f t="shared" si="6"/>
        <v>06/may</v>
      </c>
      <c r="E150" s="18">
        <f t="shared" si="7"/>
        <v>3</v>
      </c>
      <c r="F150" s="18">
        <v>1</v>
      </c>
      <c r="G150" s="18">
        <f t="shared" si="8"/>
        <v>0</v>
      </c>
      <c r="H150" s="3">
        <v>46148.615277777775</v>
      </c>
      <c r="I150">
        <v>60380047</v>
      </c>
      <c r="J150" t="s">
        <v>2021</v>
      </c>
      <c r="K150" t="s">
        <v>1968</v>
      </c>
      <c r="L150" t="s">
        <v>1969</v>
      </c>
      <c r="M150" t="s">
        <v>1970</v>
      </c>
      <c r="O150">
        <v>356374630000</v>
      </c>
      <c r="P150">
        <v>16017</v>
      </c>
      <c r="Q150">
        <v>-4</v>
      </c>
      <c r="R150">
        <v>1</v>
      </c>
      <c r="S150">
        <v>60380047</v>
      </c>
      <c r="U150" t="s">
        <v>415</v>
      </c>
      <c r="W150" t="s">
        <v>416</v>
      </c>
      <c r="X150" t="s">
        <v>2551</v>
      </c>
      <c r="Y150" t="s">
        <v>85</v>
      </c>
      <c r="Z150">
        <v>356374630000</v>
      </c>
      <c r="AG150" t="s">
        <v>1972</v>
      </c>
      <c r="AI150" t="s">
        <v>3680</v>
      </c>
      <c r="AL150">
        <v>4</v>
      </c>
      <c r="AN150" t="s">
        <v>1974</v>
      </c>
      <c r="AO150">
        <v>0</v>
      </c>
      <c r="AQ150">
        <v>2252781</v>
      </c>
      <c r="AR150" t="s">
        <v>2241</v>
      </c>
      <c r="AS150" t="s">
        <v>4163</v>
      </c>
      <c r="AT150" t="s">
        <v>2022</v>
      </c>
    </row>
    <row r="151" spans="1:46" x14ac:dyDescent="0.25">
      <c r="A151" t="str">
        <f>_xlfn.XLOOKUP(I151,UTILIZADAS[Contacto1],UTILIZADAS[Source.Name],,0)</f>
        <v>Cobros Abril Canal Fijo</v>
      </c>
      <c r="B151" s="18">
        <f>VLOOKUP(J151,Ref!A:C,3,0)</f>
        <v>0</v>
      </c>
      <c r="C151" s="18">
        <f>VLOOKUP(J151,Ref!A:D,4,0)</f>
        <v>0</v>
      </c>
      <c r="D151" s="18" t="str">
        <f t="shared" si="6"/>
        <v>09/may</v>
      </c>
      <c r="E151" s="18">
        <f t="shared" si="7"/>
        <v>3</v>
      </c>
      <c r="F151" s="18">
        <v>1</v>
      </c>
      <c r="G151" s="18">
        <f t="shared" si="8"/>
        <v>1</v>
      </c>
      <c r="H151" s="3">
        <v>46151.384976851848</v>
      </c>
      <c r="I151">
        <v>60380047</v>
      </c>
      <c r="J151" t="s">
        <v>2021</v>
      </c>
      <c r="K151" t="s">
        <v>1968</v>
      </c>
      <c r="L151" t="s">
        <v>1969</v>
      </c>
      <c r="M151" t="s">
        <v>1970</v>
      </c>
      <c r="O151">
        <v>356374630000</v>
      </c>
      <c r="P151">
        <v>16017</v>
      </c>
      <c r="Q151">
        <v>-4</v>
      </c>
      <c r="R151">
        <v>1</v>
      </c>
      <c r="S151">
        <v>60380047</v>
      </c>
      <c r="U151" t="s">
        <v>415</v>
      </c>
      <c r="W151" t="s">
        <v>416</v>
      </c>
      <c r="X151" t="s">
        <v>2551</v>
      </c>
      <c r="Y151" t="s">
        <v>85</v>
      </c>
      <c r="Z151">
        <v>356374630000</v>
      </c>
      <c r="AG151" t="s">
        <v>1972</v>
      </c>
      <c r="AI151" t="s">
        <v>3680</v>
      </c>
      <c r="AL151">
        <v>3</v>
      </c>
      <c r="AN151" t="s">
        <v>1974</v>
      </c>
      <c r="AO151">
        <v>0</v>
      </c>
      <c r="AQ151">
        <v>2252781</v>
      </c>
      <c r="AR151" t="s">
        <v>2241</v>
      </c>
      <c r="AS151" t="s">
        <v>4163</v>
      </c>
      <c r="AT151" t="s">
        <v>2022</v>
      </c>
    </row>
    <row r="152" spans="1:46" x14ac:dyDescent="0.25">
      <c r="A152" t="str">
        <f>_xlfn.XLOOKUP(I152,UTILIZADAS[Contacto1],UTILIZADAS[Source.Name],,0)</f>
        <v>Cobros Abril Canal Fijo</v>
      </c>
      <c r="B152" s="18">
        <f>VLOOKUP(J152,Ref!A:C,3,0)</f>
        <v>0</v>
      </c>
      <c r="C152" s="18">
        <f>VLOOKUP(J152,Ref!A:D,4,0)</f>
        <v>0</v>
      </c>
      <c r="D152" s="18" t="str">
        <f t="shared" si="6"/>
        <v>09/may</v>
      </c>
      <c r="E152" s="18">
        <f t="shared" si="7"/>
        <v>6</v>
      </c>
      <c r="F152" s="18">
        <v>1</v>
      </c>
      <c r="G152" s="18">
        <f t="shared" si="8"/>
        <v>0</v>
      </c>
      <c r="H152" s="3">
        <v>46151.484293981484</v>
      </c>
      <c r="I152">
        <v>60387305</v>
      </c>
      <c r="J152" t="s">
        <v>2021</v>
      </c>
      <c r="K152" t="s">
        <v>1968</v>
      </c>
      <c r="L152" t="s">
        <v>1969</v>
      </c>
      <c r="M152" t="s">
        <v>1970</v>
      </c>
      <c r="O152">
        <v>357370320000</v>
      </c>
      <c r="P152">
        <v>16018</v>
      </c>
      <c r="Q152">
        <v>-4</v>
      </c>
      <c r="R152">
        <v>1</v>
      </c>
      <c r="S152">
        <v>60387305</v>
      </c>
      <c r="U152" t="s">
        <v>1391</v>
      </c>
      <c r="W152" t="s">
        <v>1392</v>
      </c>
      <c r="X152">
        <v>357370320000</v>
      </c>
      <c r="Y152" t="s">
        <v>65</v>
      </c>
      <c r="Z152" t="s">
        <v>66</v>
      </c>
      <c r="AG152" t="s">
        <v>1972</v>
      </c>
      <c r="AL152">
        <v>5</v>
      </c>
      <c r="AN152" t="s">
        <v>1974</v>
      </c>
      <c r="AO152">
        <v>0</v>
      </c>
      <c r="AQ152">
        <v>2257646</v>
      </c>
      <c r="AR152" t="s">
        <v>4605</v>
      </c>
      <c r="AS152" t="s">
        <v>5883</v>
      </c>
      <c r="AT152" t="s">
        <v>2022</v>
      </c>
    </row>
    <row r="153" spans="1:46" x14ac:dyDescent="0.25">
      <c r="A153" t="str">
        <f>_xlfn.XLOOKUP(I153,UTILIZADAS[Contacto1],UTILIZADAS[Source.Name],,0)</f>
        <v>Cobros Abril Canal Fijo</v>
      </c>
      <c r="B153" s="18">
        <f>VLOOKUP(J153,Ref!A:C,3,0)</f>
        <v>0</v>
      </c>
      <c r="C153" s="18">
        <f>VLOOKUP(J153,Ref!A:D,4,0)</f>
        <v>0</v>
      </c>
      <c r="D153" s="18" t="str">
        <f t="shared" si="6"/>
        <v>13/may</v>
      </c>
      <c r="E153" s="18">
        <f t="shared" si="7"/>
        <v>6</v>
      </c>
      <c r="F153" s="18">
        <v>1</v>
      </c>
      <c r="G153" s="18">
        <f t="shared" si="8"/>
        <v>0</v>
      </c>
      <c r="H153" s="3">
        <v>46155.609722222223</v>
      </c>
      <c r="I153">
        <v>60387305</v>
      </c>
      <c r="J153" t="s">
        <v>2021</v>
      </c>
      <c r="K153" t="s">
        <v>1968</v>
      </c>
      <c r="L153" t="s">
        <v>1969</v>
      </c>
      <c r="M153" t="s">
        <v>1970</v>
      </c>
      <c r="O153">
        <v>357370320000</v>
      </c>
      <c r="P153">
        <v>16018</v>
      </c>
      <c r="Q153">
        <v>-4</v>
      </c>
      <c r="R153">
        <v>1</v>
      </c>
      <c r="S153">
        <v>60387305</v>
      </c>
      <c r="U153" t="s">
        <v>1391</v>
      </c>
      <c r="W153" t="s">
        <v>1392</v>
      </c>
      <c r="X153">
        <v>357370320000</v>
      </c>
      <c r="Y153" t="s">
        <v>65</v>
      </c>
      <c r="Z153" t="s">
        <v>66</v>
      </c>
      <c r="AG153" t="s">
        <v>1972</v>
      </c>
      <c r="AL153">
        <v>5</v>
      </c>
      <c r="AN153" t="s">
        <v>1974</v>
      </c>
      <c r="AO153">
        <v>0</v>
      </c>
      <c r="AQ153">
        <v>2257646</v>
      </c>
      <c r="AR153" t="s">
        <v>4605</v>
      </c>
      <c r="AS153" t="s">
        <v>5883</v>
      </c>
      <c r="AT153" t="s">
        <v>2022</v>
      </c>
    </row>
    <row r="154" spans="1:46" x14ac:dyDescent="0.25">
      <c r="A154" t="str">
        <f>_xlfn.XLOOKUP(I154,UTILIZADAS[Contacto1],UTILIZADAS[Source.Name],,0)</f>
        <v>Cobros Abril Canal Fijo</v>
      </c>
      <c r="B154" s="18">
        <f>VLOOKUP(J154,Ref!A:C,3,0)</f>
        <v>0</v>
      </c>
      <c r="C154" s="18">
        <f>VLOOKUP(J154,Ref!A:D,4,0)</f>
        <v>0</v>
      </c>
      <c r="D154" s="18" t="str">
        <f t="shared" si="6"/>
        <v>16/may</v>
      </c>
      <c r="E154" s="18">
        <f t="shared" si="7"/>
        <v>6</v>
      </c>
      <c r="F154" s="18">
        <v>1</v>
      </c>
      <c r="G154" s="18">
        <f t="shared" si="8"/>
        <v>0</v>
      </c>
      <c r="H154" s="3">
        <v>46158.462361111109</v>
      </c>
      <c r="I154">
        <v>60387305</v>
      </c>
      <c r="J154" t="s">
        <v>2021</v>
      </c>
      <c r="K154" t="s">
        <v>1968</v>
      </c>
      <c r="L154" t="s">
        <v>1969</v>
      </c>
      <c r="M154" t="s">
        <v>1970</v>
      </c>
      <c r="O154">
        <v>357370320000</v>
      </c>
      <c r="P154">
        <v>16018</v>
      </c>
      <c r="Q154">
        <v>-4</v>
      </c>
      <c r="R154">
        <v>1</v>
      </c>
      <c r="S154">
        <v>60387305</v>
      </c>
      <c r="U154" t="s">
        <v>1391</v>
      </c>
      <c r="W154" t="s">
        <v>1392</v>
      </c>
      <c r="X154">
        <v>357370320000</v>
      </c>
      <c r="Y154" t="s">
        <v>65</v>
      </c>
      <c r="Z154" t="s">
        <v>66</v>
      </c>
      <c r="AG154" t="s">
        <v>1972</v>
      </c>
      <c r="AL154">
        <v>5</v>
      </c>
      <c r="AN154" t="s">
        <v>1974</v>
      </c>
      <c r="AO154">
        <v>0</v>
      </c>
      <c r="AQ154">
        <v>2257646</v>
      </c>
      <c r="AR154" t="s">
        <v>4605</v>
      </c>
      <c r="AS154" t="s">
        <v>5883</v>
      </c>
      <c r="AT154" t="s">
        <v>2022</v>
      </c>
    </row>
    <row r="155" spans="1:46" x14ac:dyDescent="0.25">
      <c r="A155" t="str">
        <f>_xlfn.XLOOKUP(I155,UTILIZADAS[Contacto1],UTILIZADAS[Source.Name],,0)</f>
        <v>Cobros Abril Canal Fijo</v>
      </c>
      <c r="B155" s="18">
        <f>VLOOKUP(J155,Ref!A:C,3,0)</f>
        <v>0</v>
      </c>
      <c r="C155" s="18">
        <f>VLOOKUP(J155,Ref!A:D,4,0)</f>
        <v>0</v>
      </c>
      <c r="D155" s="18" t="str">
        <f t="shared" si="6"/>
        <v>19/may</v>
      </c>
      <c r="E155" s="18">
        <f t="shared" si="7"/>
        <v>6</v>
      </c>
      <c r="F155" s="18">
        <v>1</v>
      </c>
      <c r="G155" s="18">
        <f t="shared" si="8"/>
        <v>0</v>
      </c>
      <c r="H155" s="3">
        <v>46161.663923611108</v>
      </c>
      <c r="I155">
        <v>60387305</v>
      </c>
      <c r="J155" t="s">
        <v>2021</v>
      </c>
      <c r="K155" t="s">
        <v>1968</v>
      </c>
      <c r="L155" t="s">
        <v>1969</v>
      </c>
      <c r="M155" t="s">
        <v>1970</v>
      </c>
      <c r="O155">
        <v>357370320000</v>
      </c>
      <c r="P155">
        <v>16018</v>
      </c>
      <c r="Q155">
        <v>-4</v>
      </c>
      <c r="R155">
        <v>1</v>
      </c>
      <c r="S155">
        <v>60387305</v>
      </c>
      <c r="U155" t="s">
        <v>1391</v>
      </c>
      <c r="W155" t="s">
        <v>1392</v>
      </c>
      <c r="X155">
        <v>357370320000</v>
      </c>
      <c r="Y155" t="s">
        <v>65</v>
      </c>
      <c r="Z155" t="s">
        <v>66</v>
      </c>
      <c r="AG155" t="s">
        <v>1972</v>
      </c>
      <c r="AL155">
        <v>5</v>
      </c>
      <c r="AN155" t="s">
        <v>1974</v>
      </c>
      <c r="AO155">
        <v>0</v>
      </c>
      <c r="AQ155">
        <v>2257646</v>
      </c>
      <c r="AR155" t="s">
        <v>4605</v>
      </c>
      <c r="AS155" t="s">
        <v>5883</v>
      </c>
      <c r="AT155" t="s">
        <v>2022</v>
      </c>
    </row>
    <row r="156" spans="1:46" x14ac:dyDescent="0.25">
      <c r="A156" t="str">
        <f>_xlfn.XLOOKUP(I156,UTILIZADAS[Contacto1],UTILIZADAS[Source.Name],,0)</f>
        <v>Cobros Abril Canal Fijo</v>
      </c>
      <c r="B156" s="18">
        <f>VLOOKUP(J156,Ref!A:C,3,0)</f>
        <v>0</v>
      </c>
      <c r="C156" s="18">
        <f>VLOOKUP(J156,Ref!A:D,4,0)</f>
        <v>0</v>
      </c>
      <c r="D156" s="18" t="str">
        <f t="shared" si="6"/>
        <v>21/may</v>
      </c>
      <c r="E156" s="18">
        <f t="shared" si="7"/>
        <v>6</v>
      </c>
      <c r="F156" s="18">
        <v>1</v>
      </c>
      <c r="G156" s="18">
        <f t="shared" si="8"/>
        <v>0</v>
      </c>
      <c r="H156" s="3">
        <v>46163.442789351851</v>
      </c>
      <c r="I156">
        <v>60387305</v>
      </c>
      <c r="J156" t="s">
        <v>2021</v>
      </c>
      <c r="K156" t="s">
        <v>1968</v>
      </c>
      <c r="L156" t="s">
        <v>1969</v>
      </c>
      <c r="M156" t="s">
        <v>1970</v>
      </c>
      <c r="O156">
        <v>357370320000</v>
      </c>
      <c r="P156">
        <v>16018</v>
      </c>
      <c r="Q156">
        <v>-4</v>
      </c>
      <c r="R156">
        <v>1</v>
      </c>
      <c r="S156">
        <v>60387305</v>
      </c>
      <c r="U156" t="s">
        <v>1391</v>
      </c>
      <c r="W156" t="s">
        <v>1392</v>
      </c>
      <c r="X156">
        <v>357370320000</v>
      </c>
      <c r="Y156" t="s">
        <v>65</v>
      </c>
      <c r="Z156" t="s">
        <v>66</v>
      </c>
      <c r="AG156" t="s">
        <v>1972</v>
      </c>
      <c r="AL156">
        <v>5</v>
      </c>
      <c r="AN156" t="s">
        <v>1974</v>
      </c>
      <c r="AO156">
        <v>0</v>
      </c>
      <c r="AQ156">
        <v>2257646</v>
      </c>
      <c r="AR156" t="s">
        <v>4605</v>
      </c>
      <c r="AS156" t="s">
        <v>5883</v>
      </c>
      <c r="AT156" t="s">
        <v>2022</v>
      </c>
    </row>
    <row r="157" spans="1:46" x14ac:dyDescent="0.25">
      <c r="A157" t="str">
        <f>_xlfn.XLOOKUP(I157,UTILIZADAS[Contacto1],UTILIZADAS[Source.Name],,0)</f>
        <v>Cobros Abril Canal Fijo</v>
      </c>
      <c r="B157" s="18">
        <f>VLOOKUP(J157,Ref!A:C,3,0)</f>
        <v>0</v>
      </c>
      <c r="C157" s="18">
        <f>VLOOKUP(J157,Ref!A:D,4,0)</f>
        <v>0</v>
      </c>
      <c r="D157" s="18" t="str">
        <f t="shared" si="6"/>
        <v>21/may</v>
      </c>
      <c r="E157" s="18">
        <f t="shared" si="7"/>
        <v>6</v>
      </c>
      <c r="F157" s="18">
        <v>1</v>
      </c>
      <c r="G157" s="18">
        <f t="shared" si="8"/>
        <v>1</v>
      </c>
      <c r="H157" s="3">
        <v>46163.705462962964</v>
      </c>
      <c r="I157">
        <v>60387305</v>
      </c>
      <c r="J157" t="s">
        <v>2021</v>
      </c>
      <c r="K157" t="s">
        <v>1968</v>
      </c>
      <c r="L157" t="s">
        <v>1969</v>
      </c>
      <c r="M157" t="s">
        <v>1970</v>
      </c>
      <c r="O157">
        <v>357370320000</v>
      </c>
      <c r="P157">
        <v>16018</v>
      </c>
      <c r="Q157">
        <v>-4</v>
      </c>
      <c r="R157">
        <v>1</v>
      </c>
      <c r="S157">
        <v>60387305</v>
      </c>
      <c r="U157" t="s">
        <v>1391</v>
      </c>
      <c r="W157" t="s">
        <v>1392</v>
      </c>
      <c r="X157">
        <v>357370320000</v>
      </c>
      <c r="Y157" t="s">
        <v>65</v>
      </c>
      <c r="Z157" t="s">
        <v>66</v>
      </c>
      <c r="AG157" t="s">
        <v>1972</v>
      </c>
      <c r="AL157">
        <v>5</v>
      </c>
      <c r="AN157" t="s">
        <v>1974</v>
      </c>
      <c r="AO157">
        <v>0</v>
      </c>
      <c r="AQ157">
        <v>2257646</v>
      </c>
      <c r="AR157" t="s">
        <v>4605</v>
      </c>
      <c r="AS157" t="s">
        <v>5883</v>
      </c>
      <c r="AT157" t="s">
        <v>2022</v>
      </c>
    </row>
    <row r="158" spans="1:46" x14ac:dyDescent="0.25">
      <c r="A158" t="str">
        <f>_xlfn.XLOOKUP(I158,UTILIZADAS[Contacto1],UTILIZADAS[Source.Name],,0)</f>
        <v>Cobros Mayo</v>
      </c>
      <c r="B158" s="18">
        <f>VLOOKUP(J158,Ref!A:C,3,0)</f>
        <v>0</v>
      </c>
      <c r="C158" s="18">
        <f>VLOOKUP(J158,Ref!A:D,4,0)</f>
        <v>0</v>
      </c>
      <c r="D158" s="18" t="str">
        <f t="shared" si="6"/>
        <v>09/may</v>
      </c>
      <c r="E158" s="18">
        <f t="shared" si="7"/>
        <v>6</v>
      </c>
      <c r="F158" s="18">
        <v>1</v>
      </c>
      <c r="G158" s="18">
        <f t="shared" si="8"/>
        <v>0</v>
      </c>
      <c r="H158" s="3">
        <v>46151.484525462962</v>
      </c>
      <c r="I158">
        <v>60402909</v>
      </c>
      <c r="J158" t="s">
        <v>2021</v>
      </c>
      <c r="K158" t="s">
        <v>1968</v>
      </c>
      <c r="L158" t="s">
        <v>1969</v>
      </c>
      <c r="M158" t="s">
        <v>1970</v>
      </c>
      <c r="O158">
        <v>362003540000</v>
      </c>
      <c r="P158">
        <v>16018</v>
      </c>
      <c r="Q158">
        <v>-7</v>
      </c>
      <c r="R158">
        <v>1</v>
      </c>
      <c r="S158">
        <v>60402909</v>
      </c>
      <c r="U158" t="s">
        <v>4636</v>
      </c>
      <c r="W158" t="s">
        <v>4637</v>
      </c>
      <c r="X158">
        <v>362003540000</v>
      </c>
      <c r="Y158" t="s">
        <v>65</v>
      </c>
      <c r="Z158" t="s">
        <v>4619</v>
      </c>
      <c r="AF158" t="s">
        <v>1976</v>
      </c>
      <c r="AG158" t="s">
        <v>1972</v>
      </c>
      <c r="AL158">
        <v>5</v>
      </c>
      <c r="AN158" t="s">
        <v>1974</v>
      </c>
      <c r="AO158">
        <v>0</v>
      </c>
      <c r="AQ158">
        <v>2257647</v>
      </c>
      <c r="AR158" t="s">
        <v>4605</v>
      </c>
      <c r="AS158" t="s">
        <v>5883</v>
      </c>
      <c r="AT158" t="s">
        <v>2022</v>
      </c>
    </row>
    <row r="159" spans="1:46" x14ac:dyDescent="0.25">
      <c r="A159" t="str">
        <f>_xlfn.XLOOKUP(I159,UTILIZADAS[Contacto1],UTILIZADAS[Source.Name],,0)</f>
        <v>Cobros Mayo</v>
      </c>
      <c r="B159" s="18">
        <f>VLOOKUP(J159,Ref!A:C,3,0)</f>
        <v>0</v>
      </c>
      <c r="C159" s="18">
        <f>VLOOKUP(J159,Ref!A:D,4,0)</f>
        <v>0</v>
      </c>
      <c r="D159" s="18" t="str">
        <f t="shared" si="6"/>
        <v>13/may</v>
      </c>
      <c r="E159" s="18">
        <f t="shared" si="7"/>
        <v>6</v>
      </c>
      <c r="F159" s="18">
        <v>1</v>
      </c>
      <c r="G159" s="18">
        <f t="shared" si="8"/>
        <v>0</v>
      </c>
      <c r="H159" s="3">
        <v>46155.61</v>
      </c>
      <c r="I159">
        <v>60402909</v>
      </c>
      <c r="J159" t="s">
        <v>2021</v>
      </c>
      <c r="K159" t="s">
        <v>1968</v>
      </c>
      <c r="L159" t="s">
        <v>1969</v>
      </c>
      <c r="M159" t="s">
        <v>1970</v>
      </c>
      <c r="O159">
        <v>362003540000</v>
      </c>
      <c r="P159">
        <v>16018</v>
      </c>
      <c r="Q159">
        <v>-7</v>
      </c>
      <c r="R159">
        <v>1</v>
      </c>
      <c r="S159">
        <v>60402909</v>
      </c>
      <c r="U159" t="s">
        <v>4636</v>
      </c>
      <c r="W159" t="s">
        <v>4637</v>
      </c>
      <c r="X159">
        <v>362003540000</v>
      </c>
      <c r="Y159" t="s">
        <v>65</v>
      </c>
      <c r="Z159" t="s">
        <v>4619</v>
      </c>
      <c r="AF159" t="s">
        <v>1976</v>
      </c>
      <c r="AG159" t="s">
        <v>1972</v>
      </c>
      <c r="AL159">
        <v>5</v>
      </c>
      <c r="AN159" t="s">
        <v>1974</v>
      </c>
      <c r="AO159">
        <v>0</v>
      </c>
      <c r="AQ159">
        <v>2257647</v>
      </c>
      <c r="AR159" t="s">
        <v>4605</v>
      </c>
      <c r="AS159" t="s">
        <v>5883</v>
      </c>
      <c r="AT159" t="s">
        <v>2022</v>
      </c>
    </row>
    <row r="160" spans="1:46" x14ac:dyDescent="0.25">
      <c r="A160" t="str">
        <f>_xlfn.XLOOKUP(I160,UTILIZADAS[Contacto1],UTILIZADAS[Source.Name],,0)</f>
        <v>Cobros Mayo</v>
      </c>
      <c r="B160" s="18">
        <f>VLOOKUP(J160,Ref!A:C,3,0)</f>
        <v>0</v>
      </c>
      <c r="C160" s="18">
        <f>VLOOKUP(J160,Ref!A:D,4,0)</f>
        <v>0</v>
      </c>
      <c r="D160" s="18" t="str">
        <f t="shared" si="6"/>
        <v>16/may</v>
      </c>
      <c r="E160" s="18">
        <f t="shared" si="7"/>
        <v>6</v>
      </c>
      <c r="F160" s="18">
        <v>1</v>
      </c>
      <c r="G160" s="18">
        <f t="shared" si="8"/>
        <v>0</v>
      </c>
      <c r="H160" s="3">
        <v>46158.46266203704</v>
      </c>
      <c r="I160">
        <v>60402909</v>
      </c>
      <c r="J160" t="s">
        <v>2021</v>
      </c>
      <c r="K160" t="s">
        <v>1968</v>
      </c>
      <c r="L160" t="s">
        <v>1969</v>
      </c>
      <c r="M160" t="s">
        <v>1970</v>
      </c>
      <c r="O160">
        <v>362003540000</v>
      </c>
      <c r="P160">
        <v>16018</v>
      </c>
      <c r="Q160">
        <v>-7</v>
      </c>
      <c r="R160">
        <v>1</v>
      </c>
      <c r="S160">
        <v>60402909</v>
      </c>
      <c r="U160" t="s">
        <v>4636</v>
      </c>
      <c r="W160" t="s">
        <v>4637</v>
      </c>
      <c r="X160">
        <v>362003540000</v>
      </c>
      <c r="Y160" t="s">
        <v>65</v>
      </c>
      <c r="Z160" t="s">
        <v>4619</v>
      </c>
      <c r="AF160" t="s">
        <v>1976</v>
      </c>
      <c r="AG160" t="s">
        <v>1972</v>
      </c>
      <c r="AL160">
        <v>5</v>
      </c>
      <c r="AN160" t="s">
        <v>1974</v>
      </c>
      <c r="AO160">
        <v>0</v>
      </c>
      <c r="AQ160">
        <v>2257647</v>
      </c>
      <c r="AR160" t="s">
        <v>4605</v>
      </c>
      <c r="AS160" t="s">
        <v>5883</v>
      </c>
      <c r="AT160" t="s">
        <v>2022</v>
      </c>
    </row>
    <row r="161" spans="1:46" x14ac:dyDescent="0.25">
      <c r="A161" t="str">
        <f>_xlfn.XLOOKUP(I161,UTILIZADAS[Contacto1],UTILIZADAS[Source.Name],,0)</f>
        <v>Cobros Mayo</v>
      </c>
      <c r="B161" s="18">
        <f>VLOOKUP(J161,Ref!A:C,3,0)</f>
        <v>0</v>
      </c>
      <c r="C161" s="18">
        <f>VLOOKUP(J161,Ref!A:D,4,0)</f>
        <v>0</v>
      </c>
      <c r="D161" s="18" t="str">
        <f t="shared" si="6"/>
        <v>19/may</v>
      </c>
      <c r="E161" s="18">
        <f t="shared" si="7"/>
        <v>6</v>
      </c>
      <c r="F161" s="18">
        <v>1</v>
      </c>
      <c r="G161" s="18">
        <f t="shared" si="8"/>
        <v>0</v>
      </c>
      <c r="H161" s="3">
        <v>46161.6641087963</v>
      </c>
      <c r="I161">
        <v>60402909</v>
      </c>
      <c r="J161" t="s">
        <v>2021</v>
      </c>
      <c r="K161" t="s">
        <v>1968</v>
      </c>
      <c r="L161" t="s">
        <v>1969</v>
      </c>
      <c r="M161" t="s">
        <v>1970</v>
      </c>
      <c r="O161">
        <v>362003540000</v>
      </c>
      <c r="P161">
        <v>16018</v>
      </c>
      <c r="Q161">
        <v>-7</v>
      </c>
      <c r="R161">
        <v>1</v>
      </c>
      <c r="S161">
        <v>60402909</v>
      </c>
      <c r="U161" t="s">
        <v>4636</v>
      </c>
      <c r="W161" t="s">
        <v>4637</v>
      </c>
      <c r="X161">
        <v>362003540000</v>
      </c>
      <c r="Y161" t="s">
        <v>65</v>
      </c>
      <c r="Z161" t="s">
        <v>4619</v>
      </c>
      <c r="AF161" t="s">
        <v>1976</v>
      </c>
      <c r="AG161" t="s">
        <v>1972</v>
      </c>
      <c r="AL161">
        <v>5</v>
      </c>
      <c r="AN161" t="s">
        <v>1974</v>
      </c>
      <c r="AO161">
        <v>0</v>
      </c>
      <c r="AQ161">
        <v>2257647</v>
      </c>
      <c r="AR161" t="s">
        <v>4605</v>
      </c>
      <c r="AS161" t="s">
        <v>5883</v>
      </c>
      <c r="AT161" t="s">
        <v>2022</v>
      </c>
    </row>
    <row r="162" spans="1:46" x14ac:dyDescent="0.25">
      <c r="A162" t="str">
        <f>_xlfn.XLOOKUP(I162,UTILIZADAS[Contacto1],UTILIZADAS[Source.Name],,0)</f>
        <v>Cobros Mayo</v>
      </c>
      <c r="B162" s="18">
        <f>VLOOKUP(J162,Ref!A:C,3,0)</f>
        <v>0</v>
      </c>
      <c r="C162" s="18">
        <f>VLOOKUP(J162,Ref!A:D,4,0)</f>
        <v>0</v>
      </c>
      <c r="D162" s="18" t="str">
        <f t="shared" si="6"/>
        <v>21/may</v>
      </c>
      <c r="E162" s="18">
        <f t="shared" si="7"/>
        <v>6</v>
      </c>
      <c r="F162" s="18">
        <v>1</v>
      </c>
      <c r="G162" s="18">
        <f t="shared" si="8"/>
        <v>0</v>
      </c>
      <c r="H162" s="3">
        <v>46163.443124999998</v>
      </c>
      <c r="I162">
        <v>60402909</v>
      </c>
      <c r="J162" t="s">
        <v>2021</v>
      </c>
      <c r="K162" t="s">
        <v>1968</v>
      </c>
      <c r="L162" t="s">
        <v>1969</v>
      </c>
      <c r="M162" t="s">
        <v>1970</v>
      </c>
      <c r="O162">
        <v>362003540000</v>
      </c>
      <c r="P162">
        <v>16018</v>
      </c>
      <c r="Q162">
        <v>-7</v>
      </c>
      <c r="R162">
        <v>1</v>
      </c>
      <c r="S162">
        <v>60402909</v>
      </c>
      <c r="U162" t="s">
        <v>4636</v>
      </c>
      <c r="W162" t="s">
        <v>4637</v>
      </c>
      <c r="X162">
        <v>362003540000</v>
      </c>
      <c r="Y162" t="s">
        <v>65</v>
      </c>
      <c r="Z162" t="s">
        <v>4619</v>
      </c>
      <c r="AF162" t="s">
        <v>1976</v>
      </c>
      <c r="AG162" t="s">
        <v>1972</v>
      </c>
      <c r="AL162">
        <v>5</v>
      </c>
      <c r="AN162" t="s">
        <v>1974</v>
      </c>
      <c r="AO162">
        <v>0</v>
      </c>
      <c r="AQ162">
        <v>2257647</v>
      </c>
      <c r="AR162" t="s">
        <v>4605</v>
      </c>
      <c r="AS162" t="s">
        <v>5883</v>
      </c>
      <c r="AT162" t="s">
        <v>2022</v>
      </c>
    </row>
    <row r="163" spans="1:46" x14ac:dyDescent="0.25">
      <c r="A163" t="str">
        <f>_xlfn.XLOOKUP(I163,UTILIZADAS[Contacto1],UTILIZADAS[Source.Name],,0)</f>
        <v>Cobros Mayo</v>
      </c>
      <c r="B163" s="18">
        <f>VLOOKUP(J163,Ref!A:C,3,0)</f>
        <v>1</v>
      </c>
      <c r="C163" s="18">
        <f>VLOOKUP(J163,Ref!A:D,4,0)</f>
        <v>1</v>
      </c>
      <c r="D163" s="18" t="str">
        <f t="shared" si="6"/>
        <v>21/may</v>
      </c>
      <c r="E163" s="18">
        <f t="shared" si="7"/>
        <v>6</v>
      </c>
      <c r="F163" s="18">
        <v>1</v>
      </c>
      <c r="G163" s="18">
        <f t="shared" si="8"/>
        <v>1</v>
      </c>
      <c r="H163" s="3">
        <v>46163.706516203703</v>
      </c>
      <c r="I163">
        <v>60402909</v>
      </c>
      <c r="J163">
        <v>6002</v>
      </c>
      <c r="K163" t="s">
        <v>1983</v>
      </c>
      <c r="L163" t="s">
        <v>1897</v>
      </c>
      <c r="M163" t="s">
        <v>1970</v>
      </c>
      <c r="O163">
        <v>362003540000</v>
      </c>
      <c r="P163">
        <v>16018</v>
      </c>
      <c r="Q163">
        <v>-7</v>
      </c>
      <c r="R163">
        <v>1</v>
      </c>
      <c r="S163">
        <v>60402909</v>
      </c>
      <c r="U163" t="s">
        <v>4636</v>
      </c>
      <c r="W163" t="s">
        <v>4637</v>
      </c>
      <c r="X163">
        <v>362003540000</v>
      </c>
      <c r="Y163" t="s">
        <v>65</v>
      </c>
      <c r="Z163" t="s">
        <v>4619</v>
      </c>
      <c r="AF163" t="s">
        <v>1976</v>
      </c>
      <c r="AG163" t="s">
        <v>1972</v>
      </c>
      <c r="AL163">
        <v>132</v>
      </c>
      <c r="AM163" t="s">
        <v>1979</v>
      </c>
      <c r="AN163" t="s">
        <v>1987</v>
      </c>
      <c r="AO163">
        <v>0</v>
      </c>
      <c r="AQ163">
        <v>2257647</v>
      </c>
      <c r="AR163" t="s">
        <v>4605</v>
      </c>
      <c r="AS163" t="s">
        <v>5883</v>
      </c>
      <c r="AT163" t="s">
        <v>1888</v>
      </c>
    </row>
    <row r="164" spans="1:46" x14ac:dyDescent="0.25">
      <c r="A164" t="str">
        <f>_xlfn.XLOOKUP(I164,UTILIZADAS[Contacto1],UTILIZADAS[Source.Name],,0)</f>
        <v>Cobros Mayo</v>
      </c>
      <c r="B164" s="18">
        <f>VLOOKUP(J164,Ref!A:C,3,0)</f>
        <v>0</v>
      </c>
      <c r="C164" s="18">
        <f>VLOOKUP(J164,Ref!A:D,4,0)</f>
        <v>0</v>
      </c>
      <c r="D164" s="18" t="str">
        <f t="shared" si="6"/>
        <v>09/may</v>
      </c>
      <c r="E164" s="18">
        <f t="shared" si="7"/>
        <v>9</v>
      </c>
      <c r="F164" s="18">
        <v>1</v>
      </c>
      <c r="G164" s="18">
        <f t="shared" si="8"/>
        <v>0</v>
      </c>
      <c r="H164" s="3">
        <v>46151.484606481485</v>
      </c>
      <c r="I164">
        <v>60493352</v>
      </c>
      <c r="J164" t="s">
        <v>1967</v>
      </c>
      <c r="K164" t="s">
        <v>1968</v>
      </c>
      <c r="L164" t="s">
        <v>1969</v>
      </c>
      <c r="M164" t="s">
        <v>1970</v>
      </c>
      <c r="O164">
        <v>206038640000</v>
      </c>
      <c r="P164">
        <v>16018</v>
      </c>
      <c r="Q164">
        <v>-7</v>
      </c>
      <c r="R164">
        <v>1</v>
      </c>
      <c r="S164">
        <v>60493352</v>
      </c>
      <c r="U164" t="s">
        <v>5893</v>
      </c>
      <c r="W164" t="s">
        <v>4639</v>
      </c>
      <c r="X164">
        <v>206038640000</v>
      </c>
      <c r="Y164" t="s">
        <v>65</v>
      </c>
      <c r="Z164" t="s">
        <v>66</v>
      </c>
      <c r="AG164" t="s">
        <v>1972</v>
      </c>
      <c r="AL164">
        <v>0</v>
      </c>
      <c r="AN164" t="s">
        <v>1974</v>
      </c>
      <c r="AO164">
        <v>0</v>
      </c>
      <c r="AQ164">
        <v>2257648</v>
      </c>
      <c r="AR164" t="s">
        <v>4605</v>
      </c>
      <c r="AS164" t="s">
        <v>5883</v>
      </c>
      <c r="AT164" t="s">
        <v>1975</v>
      </c>
    </row>
    <row r="165" spans="1:46" x14ac:dyDescent="0.25">
      <c r="A165" t="str">
        <f>_xlfn.XLOOKUP(I165,UTILIZADAS[Contacto1],UTILIZADAS[Source.Name],,0)</f>
        <v>Cobros Mayo</v>
      </c>
      <c r="B165" s="18">
        <f>VLOOKUP(J165,Ref!A:C,3,0)</f>
        <v>0</v>
      </c>
      <c r="C165" s="18">
        <f>VLOOKUP(J165,Ref!A:D,4,0)</f>
        <v>0</v>
      </c>
      <c r="D165" s="18" t="str">
        <f t="shared" si="6"/>
        <v>13/may</v>
      </c>
      <c r="E165" s="18">
        <f t="shared" si="7"/>
        <v>9</v>
      </c>
      <c r="F165" s="18">
        <v>1</v>
      </c>
      <c r="G165" s="18">
        <f t="shared" si="8"/>
        <v>0</v>
      </c>
      <c r="H165" s="3">
        <v>46155.611504629633</v>
      </c>
      <c r="I165">
        <v>60493352</v>
      </c>
      <c r="J165" t="s">
        <v>2023</v>
      </c>
      <c r="K165" t="s">
        <v>1968</v>
      </c>
      <c r="L165" t="s">
        <v>1969</v>
      </c>
      <c r="M165" t="s">
        <v>1970</v>
      </c>
      <c r="O165">
        <v>206038640000</v>
      </c>
      <c r="P165">
        <v>16018</v>
      </c>
      <c r="Q165">
        <v>-7</v>
      </c>
      <c r="R165">
        <v>1</v>
      </c>
      <c r="S165">
        <v>60493352</v>
      </c>
      <c r="U165" t="s">
        <v>5893</v>
      </c>
      <c r="W165" t="s">
        <v>4639</v>
      </c>
      <c r="X165">
        <v>206038640000</v>
      </c>
      <c r="Y165" t="s">
        <v>65</v>
      </c>
      <c r="Z165" t="s">
        <v>66</v>
      </c>
      <c r="AG165" t="s">
        <v>1972</v>
      </c>
      <c r="AL165">
        <v>0</v>
      </c>
      <c r="AN165" t="s">
        <v>1974</v>
      </c>
      <c r="AO165">
        <v>0</v>
      </c>
      <c r="AQ165">
        <v>2257648</v>
      </c>
      <c r="AR165" t="s">
        <v>4605</v>
      </c>
      <c r="AS165" t="s">
        <v>5883</v>
      </c>
      <c r="AT165" t="s">
        <v>2024</v>
      </c>
    </row>
    <row r="166" spans="1:46" x14ac:dyDescent="0.25">
      <c r="A166" t="str">
        <f>_xlfn.XLOOKUP(I166,UTILIZADAS[Contacto1],UTILIZADAS[Source.Name],,0)</f>
        <v>Cobros Mayo</v>
      </c>
      <c r="B166" s="18">
        <f>VLOOKUP(J166,Ref!A:C,3,0)</f>
        <v>0</v>
      </c>
      <c r="C166" s="18">
        <f>VLOOKUP(J166,Ref!A:D,4,0)</f>
        <v>0</v>
      </c>
      <c r="D166" s="18" t="str">
        <f t="shared" si="6"/>
        <v>13/may</v>
      </c>
      <c r="E166" s="18">
        <f t="shared" si="7"/>
        <v>9</v>
      </c>
      <c r="F166" s="18">
        <v>1</v>
      </c>
      <c r="G166" s="18">
        <f t="shared" si="8"/>
        <v>0</v>
      </c>
      <c r="H166" s="3">
        <v>46155.715208333335</v>
      </c>
      <c r="I166">
        <v>60493352</v>
      </c>
      <c r="J166" t="s">
        <v>2021</v>
      </c>
      <c r="K166" t="s">
        <v>1968</v>
      </c>
      <c r="L166" t="s">
        <v>1969</v>
      </c>
      <c r="M166" t="s">
        <v>1970</v>
      </c>
      <c r="O166">
        <v>206038640000</v>
      </c>
      <c r="P166">
        <v>16018</v>
      </c>
      <c r="Q166">
        <v>-7</v>
      </c>
      <c r="R166">
        <v>1</v>
      </c>
      <c r="S166">
        <v>60493352</v>
      </c>
      <c r="U166" t="s">
        <v>5893</v>
      </c>
      <c r="W166" t="s">
        <v>4639</v>
      </c>
      <c r="X166">
        <v>206038640000</v>
      </c>
      <c r="Y166" t="s">
        <v>65</v>
      </c>
      <c r="Z166" t="s">
        <v>66</v>
      </c>
      <c r="AG166" t="s">
        <v>1972</v>
      </c>
      <c r="AL166">
        <v>5</v>
      </c>
      <c r="AN166" t="s">
        <v>1974</v>
      </c>
      <c r="AO166">
        <v>0</v>
      </c>
      <c r="AQ166">
        <v>2257648</v>
      </c>
      <c r="AR166" t="s">
        <v>4605</v>
      </c>
      <c r="AS166" t="s">
        <v>5883</v>
      </c>
      <c r="AT166" t="s">
        <v>2022</v>
      </c>
    </row>
    <row r="167" spans="1:46" x14ac:dyDescent="0.25">
      <c r="A167" t="str">
        <f>_xlfn.XLOOKUP(I167,UTILIZADAS[Contacto1],UTILIZADAS[Source.Name],,0)</f>
        <v>Cobros Mayo</v>
      </c>
      <c r="B167" s="18">
        <f>VLOOKUP(J167,Ref!A:C,3,0)</f>
        <v>0</v>
      </c>
      <c r="C167" s="18">
        <f>VLOOKUP(J167,Ref!A:D,4,0)</f>
        <v>0</v>
      </c>
      <c r="D167" s="18" t="str">
        <f t="shared" si="6"/>
        <v>16/may</v>
      </c>
      <c r="E167" s="18">
        <f t="shared" si="7"/>
        <v>9</v>
      </c>
      <c r="F167" s="18">
        <v>1</v>
      </c>
      <c r="G167" s="18">
        <f t="shared" si="8"/>
        <v>0</v>
      </c>
      <c r="H167" s="3">
        <v>46158.46361111111</v>
      </c>
      <c r="I167">
        <v>60493352</v>
      </c>
      <c r="J167" t="s">
        <v>2023</v>
      </c>
      <c r="K167" t="s">
        <v>1968</v>
      </c>
      <c r="L167" t="s">
        <v>1969</v>
      </c>
      <c r="M167" t="s">
        <v>1970</v>
      </c>
      <c r="O167">
        <v>206038640000</v>
      </c>
      <c r="P167">
        <v>16018</v>
      </c>
      <c r="Q167">
        <v>-7</v>
      </c>
      <c r="R167">
        <v>1</v>
      </c>
      <c r="S167">
        <v>60493352</v>
      </c>
      <c r="U167" t="s">
        <v>5893</v>
      </c>
      <c r="W167" t="s">
        <v>4639</v>
      </c>
      <c r="X167">
        <v>206038640000</v>
      </c>
      <c r="Y167" t="s">
        <v>65</v>
      </c>
      <c r="Z167" t="s">
        <v>66</v>
      </c>
      <c r="AG167" t="s">
        <v>1972</v>
      </c>
      <c r="AL167">
        <v>0</v>
      </c>
      <c r="AN167" t="s">
        <v>1974</v>
      </c>
      <c r="AO167">
        <v>0</v>
      </c>
      <c r="AQ167">
        <v>2257648</v>
      </c>
      <c r="AR167" t="s">
        <v>4605</v>
      </c>
      <c r="AS167" t="s">
        <v>5883</v>
      </c>
      <c r="AT167" t="s">
        <v>2024</v>
      </c>
    </row>
    <row r="168" spans="1:46" x14ac:dyDescent="0.25">
      <c r="A168" t="str">
        <f>_xlfn.XLOOKUP(I168,UTILIZADAS[Contacto1],UTILIZADAS[Source.Name],,0)</f>
        <v>Cobros Mayo</v>
      </c>
      <c r="B168" s="18">
        <f>VLOOKUP(J168,Ref!A:C,3,0)</f>
        <v>0</v>
      </c>
      <c r="C168" s="18">
        <f>VLOOKUP(J168,Ref!A:D,4,0)</f>
        <v>0</v>
      </c>
      <c r="D168" s="18" t="str">
        <f t="shared" si="6"/>
        <v>18/may</v>
      </c>
      <c r="E168" s="18">
        <f t="shared" si="7"/>
        <v>9</v>
      </c>
      <c r="F168" s="18">
        <v>1</v>
      </c>
      <c r="G168" s="18">
        <f t="shared" si="8"/>
        <v>0</v>
      </c>
      <c r="H168" s="3">
        <v>46160.471782407411</v>
      </c>
      <c r="I168">
        <v>60493352</v>
      </c>
      <c r="J168" t="s">
        <v>2021</v>
      </c>
      <c r="K168" t="s">
        <v>1968</v>
      </c>
      <c r="L168" t="s">
        <v>1969</v>
      </c>
      <c r="M168" t="s">
        <v>1970</v>
      </c>
      <c r="O168">
        <v>206038640000</v>
      </c>
      <c r="P168">
        <v>16018</v>
      </c>
      <c r="Q168">
        <v>-7</v>
      </c>
      <c r="R168">
        <v>1</v>
      </c>
      <c r="S168">
        <v>60493352</v>
      </c>
      <c r="U168" t="s">
        <v>5893</v>
      </c>
      <c r="W168" t="s">
        <v>4639</v>
      </c>
      <c r="X168">
        <v>206038640000</v>
      </c>
      <c r="Y168" t="s">
        <v>65</v>
      </c>
      <c r="Z168" t="s">
        <v>66</v>
      </c>
      <c r="AG168" t="s">
        <v>1972</v>
      </c>
      <c r="AL168">
        <v>5</v>
      </c>
      <c r="AN168" t="s">
        <v>1974</v>
      </c>
      <c r="AO168">
        <v>0</v>
      </c>
      <c r="AQ168">
        <v>2257648</v>
      </c>
      <c r="AR168" t="s">
        <v>4605</v>
      </c>
      <c r="AS168" t="s">
        <v>5883</v>
      </c>
      <c r="AT168" t="s">
        <v>2022</v>
      </c>
    </row>
    <row r="169" spans="1:46" x14ac:dyDescent="0.25">
      <c r="A169" t="str">
        <f>_xlfn.XLOOKUP(I169,UTILIZADAS[Contacto1],UTILIZADAS[Source.Name],,0)</f>
        <v>Cobros Mayo</v>
      </c>
      <c r="B169" s="18">
        <f>VLOOKUP(J169,Ref!A:C,3,0)</f>
        <v>0</v>
      </c>
      <c r="C169" s="18">
        <f>VLOOKUP(J169,Ref!A:D,4,0)</f>
        <v>0</v>
      </c>
      <c r="D169" s="18" t="str">
        <f t="shared" si="6"/>
        <v>19/may</v>
      </c>
      <c r="E169" s="18">
        <f t="shared" si="7"/>
        <v>9</v>
      </c>
      <c r="F169" s="18">
        <v>1</v>
      </c>
      <c r="G169" s="18">
        <f t="shared" si="8"/>
        <v>0</v>
      </c>
      <c r="H169" s="3">
        <v>46161.664386574077</v>
      </c>
      <c r="I169">
        <v>60493352</v>
      </c>
      <c r="J169" t="s">
        <v>2021</v>
      </c>
      <c r="K169" t="s">
        <v>1968</v>
      </c>
      <c r="L169" t="s">
        <v>1969</v>
      </c>
      <c r="M169" t="s">
        <v>1970</v>
      </c>
      <c r="O169">
        <v>206038640000</v>
      </c>
      <c r="P169">
        <v>16018</v>
      </c>
      <c r="Q169">
        <v>-7</v>
      </c>
      <c r="R169">
        <v>1</v>
      </c>
      <c r="S169">
        <v>60493352</v>
      </c>
      <c r="U169" t="s">
        <v>5893</v>
      </c>
      <c r="W169" t="s">
        <v>4639</v>
      </c>
      <c r="X169">
        <v>206038640000</v>
      </c>
      <c r="Y169" t="s">
        <v>65</v>
      </c>
      <c r="Z169" t="s">
        <v>66</v>
      </c>
      <c r="AG169" t="s">
        <v>1972</v>
      </c>
      <c r="AL169">
        <v>5</v>
      </c>
      <c r="AN169" t="s">
        <v>1974</v>
      </c>
      <c r="AO169">
        <v>0</v>
      </c>
      <c r="AQ169">
        <v>2257648</v>
      </c>
      <c r="AR169" t="s">
        <v>4605</v>
      </c>
      <c r="AS169" t="s">
        <v>5883</v>
      </c>
      <c r="AT169" t="s">
        <v>2022</v>
      </c>
    </row>
    <row r="170" spans="1:46" x14ac:dyDescent="0.25">
      <c r="A170" t="str">
        <f>_xlfn.XLOOKUP(I170,UTILIZADAS[Contacto1],UTILIZADAS[Source.Name],,0)</f>
        <v>Cobros Mayo</v>
      </c>
      <c r="B170" s="18">
        <f>VLOOKUP(J170,Ref!A:C,3,0)</f>
        <v>0</v>
      </c>
      <c r="C170" s="18">
        <f>VLOOKUP(J170,Ref!A:D,4,0)</f>
        <v>0</v>
      </c>
      <c r="D170" s="18" t="str">
        <f t="shared" si="6"/>
        <v>21/may</v>
      </c>
      <c r="E170" s="18">
        <f t="shared" si="7"/>
        <v>9</v>
      </c>
      <c r="F170" s="18">
        <v>1</v>
      </c>
      <c r="G170" s="18">
        <f t="shared" si="8"/>
        <v>0</v>
      </c>
      <c r="H170" s="3">
        <v>46163.444062499999</v>
      </c>
      <c r="I170">
        <v>60493352</v>
      </c>
      <c r="J170" t="s">
        <v>2023</v>
      </c>
      <c r="K170" t="s">
        <v>1968</v>
      </c>
      <c r="L170" t="s">
        <v>1969</v>
      </c>
      <c r="M170" t="s">
        <v>1970</v>
      </c>
      <c r="O170">
        <v>206038640000</v>
      </c>
      <c r="P170">
        <v>16018</v>
      </c>
      <c r="Q170">
        <v>-7</v>
      </c>
      <c r="R170">
        <v>1</v>
      </c>
      <c r="S170">
        <v>60493352</v>
      </c>
      <c r="U170" t="s">
        <v>5893</v>
      </c>
      <c r="W170" t="s">
        <v>4639</v>
      </c>
      <c r="X170">
        <v>206038640000</v>
      </c>
      <c r="Y170" t="s">
        <v>65</v>
      </c>
      <c r="Z170" t="s">
        <v>66</v>
      </c>
      <c r="AG170" t="s">
        <v>1972</v>
      </c>
      <c r="AL170">
        <v>0</v>
      </c>
      <c r="AN170" t="s">
        <v>1974</v>
      </c>
      <c r="AO170">
        <v>0</v>
      </c>
      <c r="AQ170">
        <v>2257648</v>
      </c>
      <c r="AR170" t="s">
        <v>4605</v>
      </c>
      <c r="AS170" t="s">
        <v>5883</v>
      </c>
      <c r="AT170" t="s">
        <v>2024</v>
      </c>
    </row>
    <row r="171" spans="1:46" x14ac:dyDescent="0.25">
      <c r="A171" t="str">
        <f>_xlfn.XLOOKUP(I171,UTILIZADAS[Contacto1],UTILIZADAS[Source.Name],,0)</f>
        <v>Cobros Mayo</v>
      </c>
      <c r="B171" s="18">
        <f>VLOOKUP(J171,Ref!A:C,3,0)</f>
        <v>0</v>
      </c>
      <c r="C171" s="18">
        <f>VLOOKUP(J171,Ref!A:D,4,0)</f>
        <v>0</v>
      </c>
      <c r="D171" s="18" t="str">
        <f t="shared" si="6"/>
        <v>21/may</v>
      </c>
      <c r="E171" s="18">
        <f t="shared" si="7"/>
        <v>9</v>
      </c>
      <c r="F171" s="18">
        <v>1</v>
      </c>
      <c r="G171" s="18">
        <f t="shared" si="8"/>
        <v>0</v>
      </c>
      <c r="H171" s="3">
        <v>46163.528124999997</v>
      </c>
      <c r="I171">
        <v>60493352</v>
      </c>
      <c r="J171" t="s">
        <v>2021</v>
      </c>
      <c r="K171" t="s">
        <v>1968</v>
      </c>
      <c r="L171" t="s">
        <v>1969</v>
      </c>
      <c r="M171" t="s">
        <v>1970</v>
      </c>
      <c r="O171">
        <v>206038640000</v>
      </c>
      <c r="P171">
        <v>16018</v>
      </c>
      <c r="Q171">
        <v>-7</v>
      </c>
      <c r="R171">
        <v>1</v>
      </c>
      <c r="S171">
        <v>60493352</v>
      </c>
      <c r="U171" t="s">
        <v>5893</v>
      </c>
      <c r="W171" t="s">
        <v>4639</v>
      </c>
      <c r="X171">
        <v>206038640000</v>
      </c>
      <c r="Y171" t="s">
        <v>65</v>
      </c>
      <c r="Z171" t="s">
        <v>66</v>
      </c>
      <c r="AG171" t="s">
        <v>1972</v>
      </c>
      <c r="AL171">
        <v>5</v>
      </c>
      <c r="AN171" t="s">
        <v>1974</v>
      </c>
      <c r="AO171">
        <v>0</v>
      </c>
      <c r="AQ171">
        <v>2257648</v>
      </c>
      <c r="AR171" t="s">
        <v>4605</v>
      </c>
      <c r="AS171" t="s">
        <v>5883</v>
      </c>
      <c r="AT171" t="s">
        <v>2022</v>
      </c>
    </row>
    <row r="172" spans="1:46" x14ac:dyDescent="0.25">
      <c r="A172" t="str">
        <f>_xlfn.XLOOKUP(I172,UTILIZADAS[Contacto1],UTILIZADAS[Source.Name],,0)</f>
        <v>Cobros Mayo</v>
      </c>
      <c r="B172" s="18">
        <f>VLOOKUP(J172,Ref!A:C,3,0)</f>
        <v>0</v>
      </c>
      <c r="C172" s="18">
        <f>VLOOKUP(J172,Ref!A:D,4,0)</f>
        <v>0</v>
      </c>
      <c r="D172" s="18" t="str">
        <f t="shared" si="6"/>
        <v>21/may</v>
      </c>
      <c r="E172" s="18">
        <f t="shared" si="7"/>
        <v>9</v>
      </c>
      <c r="F172" s="18">
        <v>1</v>
      </c>
      <c r="G172" s="18">
        <f t="shared" si="8"/>
        <v>1</v>
      </c>
      <c r="H172" s="3">
        <v>46163.70653935185</v>
      </c>
      <c r="I172">
        <v>60493352</v>
      </c>
      <c r="J172" t="s">
        <v>2021</v>
      </c>
      <c r="K172" t="s">
        <v>1968</v>
      </c>
      <c r="L172" t="s">
        <v>1969</v>
      </c>
      <c r="M172" t="s">
        <v>1970</v>
      </c>
      <c r="O172">
        <v>206038640000</v>
      </c>
      <c r="P172">
        <v>16018</v>
      </c>
      <c r="Q172">
        <v>-7</v>
      </c>
      <c r="R172">
        <v>1</v>
      </c>
      <c r="S172">
        <v>60493352</v>
      </c>
      <c r="U172" t="s">
        <v>5893</v>
      </c>
      <c r="W172" t="s">
        <v>4639</v>
      </c>
      <c r="X172">
        <v>206038640000</v>
      </c>
      <c r="Y172" t="s">
        <v>65</v>
      </c>
      <c r="Z172" t="s">
        <v>66</v>
      </c>
      <c r="AG172" t="s">
        <v>1972</v>
      </c>
      <c r="AL172">
        <v>5</v>
      </c>
      <c r="AN172" t="s">
        <v>1974</v>
      </c>
      <c r="AO172">
        <v>0</v>
      </c>
      <c r="AQ172">
        <v>2257648</v>
      </c>
      <c r="AR172" t="s">
        <v>4605</v>
      </c>
      <c r="AS172" t="s">
        <v>5883</v>
      </c>
      <c r="AT172" t="s">
        <v>2022</v>
      </c>
    </row>
    <row r="173" spans="1:46" x14ac:dyDescent="0.25">
      <c r="A173" t="str">
        <f>_xlfn.XLOOKUP(I173,UTILIZADAS[Contacto1],UTILIZADAS[Source.Name],,0)</f>
        <v>Cobros Abril Canal Fijo</v>
      </c>
      <c r="B173" s="18">
        <f>VLOOKUP(J173,Ref!A:C,3,0)</f>
        <v>0</v>
      </c>
      <c r="C173" s="18">
        <f>VLOOKUP(J173,Ref!A:D,4,0)</f>
        <v>0</v>
      </c>
      <c r="D173" s="18" t="str">
        <f t="shared" si="6"/>
        <v>09/may</v>
      </c>
      <c r="E173" s="18">
        <f t="shared" si="7"/>
        <v>2</v>
      </c>
      <c r="F173" s="18">
        <v>1</v>
      </c>
      <c r="G173" s="18">
        <f t="shared" si="8"/>
        <v>0</v>
      </c>
      <c r="H173" s="3">
        <v>46151.485555555555</v>
      </c>
      <c r="I173">
        <v>60512175</v>
      </c>
      <c r="J173" t="s">
        <v>2021</v>
      </c>
      <c r="K173" t="s">
        <v>1968</v>
      </c>
      <c r="L173" t="s">
        <v>1969</v>
      </c>
      <c r="M173" t="s">
        <v>1970</v>
      </c>
      <c r="O173">
        <v>368004580000</v>
      </c>
      <c r="P173">
        <v>16018</v>
      </c>
      <c r="Q173">
        <v>-5</v>
      </c>
      <c r="R173">
        <v>1</v>
      </c>
      <c r="S173">
        <v>60512175</v>
      </c>
      <c r="U173" t="s">
        <v>2027</v>
      </c>
      <c r="W173" t="s">
        <v>1923</v>
      </c>
      <c r="X173">
        <v>368004580000</v>
      </c>
      <c r="Y173" t="s">
        <v>85</v>
      </c>
      <c r="Z173" t="s">
        <v>66</v>
      </c>
      <c r="AF173" t="s">
        <v>1976</v>
      </c>
      <c r="AG173" t="s">
        <v>1972</v>
      </c>
      <c r="AL173">
        <v>5</v>
      </c>
      <c r="AN173" t="s">
        <v>1974</v>
      </c>
      <c r="AO173">
        <v>0</v>
      </c>
      <c r="AQ173">
        <v>2257649</v>
      </c>
      <c r="AR173" t="s">
        <v>4605</v>
      </c>
      <c r="AS173" t="s">
        <v>5883</v>
      </c>
      <c r="AT173" t="s">
        <v>2022</v>
      </c>
    </row>
    <row r="174" spans="1:46" x14ac:dyDescent="0.25">
      <c r="A174" t="str">
        <f>_xlfn.XLOOKUP(I174,UTILIZADAS[Contacto1],UTILIZADAS[Source.Name],,0)</f>
        <v>Cobros Abril Canal Fijo</v>
      </c>
      <c r="B174" s="18">
        <f>VLOOKUP(J174,Ref!A:C,3,0)</f>
        <v>0</v>
      </c>
      <c r="C174" s="18">
        <f>VLOOKUP(J174,Ref!A:D,4,0)</f>
        <v>0</v>
      </c>
      <c r="D174" s="18" t="str">
        <f t="shared" si="6"/>
        <v>13/may</v>
      </c>
      <c r="E174" s="18">
        <f t="shared" si="7"/>
        <v>2</v>
      </c>
      <c r="F174" s="18">
        <v>1</v>
      </c>
      <c r="G174" s="18">
        <f t="shared" si="8"/>
        <v>1</v>
      </c>
      <c r="H174" s="3">
        <v>46155.611122685186</v>
      </c>
      <c r="I174">
        <v>60512175</v>
      </c>
      <c r="J174">
        <v>6004</v>
      </c>
      <c r="K174" t="s">
        <v>1983</v>
      </c>
      <c r="L174" t="s">
        <v>1897</v>
      </c>
      <c r="M174" t="s">
        <v>1970</v>
      </c>
      <c r="O174">
        <v>368004580000</v>
      </c>
      <c r="P174">
        <v>16018</v>
      </c>
      <c r="Q174">
        <v>-5</v>
      </c>
      <c r="R174">
        <v>1</v>
      </c>
      <c r="S174">
        <v>60512175</v>
      </c>
      <c r="U174" t="s">
        <v>2027</v>
      </c>
      <c r="W174" t="s">
        <v>1923</v>
      </c>
      <c r="X174">
        <v>368004580000</v>
      </c>
      <c r="Y174" t="s">
        <v>85</v>
      </c>
      <c r="Z174" t="s">
        <v>66</v>
      </c>
      <c r="AF174" t="s">
        <v>1976</v>
      </c>
      <c r="AG174" t="s">
        <v>1972</v>
      </c>
      <c r="AL174">
        <v>64</v>
      </c>
      <c r="AM174" t="s">
        <v>1979</v>
      </c>
      <c r="AN174" t="s">
        <v>1987</v>
      </c>
      <c r="AO174">
        <v>0</v>
      </c>
      <c r="AQ174">
        <v>2257649</v>
      </c>
      <c r="AR174" t="s">
        <v>4605</v>
      </c>
      <c r="AS174" t="s">
        <v>5883</v>
      </c>
      <c r="AT174" t="s">
        <v>1984</v>
      </c>
    </row>
    <row r="175" spans="1:46" x14ac:dyDescent="0.25">
      <c r="A175" t="str">
        <f>_xlfn.XLOOKUP(I175,UTILIZADAS[Contacto1],UTILIZADAS[Source.Name],,0)</f>
        <v>Cobros Abril Canal Fijo</v>
      </c>
      <c r="B175" s="18">
        <f>VLOOKUP(J175,Ref!A:C,3,0)</f>
        <v>0</v>
      </c>
      <c r="C175" s="18">
        <f>VLOOKUP(J175,Ref!A:D,4,0)</f>
        <v>0</v>
      </c>
      <c r="D175" s="18" t="str">
        <f t="shared" si="6"/>
        <v>09/may</v>
      </c>
      <c r="E175" s="18">
        <f t="shared" si="7"/>
        <v>4</v>
      </c>
      <c r="F175" s="18">
        <v>1</v>
      </c>
      <c r="G175" s="18">
        <f t="shared" si="8"/>
        <v>0</v>
      </c>
      <c r="H175" s="3">
        <v>46151.485879629632</v>
      </c>
      <c r="I175">
        <v>60521687</v>
      </c>
      <c r="J175" t="s">
        <v>2021</v>
      </c>
      <c r="K175" t="s">
        <v>1968</v>
      </c>
      <c r="L175" t="s">
        <v>1969</v>
      </c>
      <c r="M175" t="s">
        <v>1970</v>
      </c>
      <c r="O175">
        <v>266049280000</v>
      </c>
      <c r="P175">
        <v>16018</v>
      </c>
      <c r="Q175">
        <v>-5</v>
      </c>
      <c r="R175">
        <v>1</v>
      </c>
      <c r="S175">
        <v>60521687</v>
      </c>
      <c r="U175" t="s">
        <v>5689</v>
      </c>
      <c r="W175" t="s">
        <v>4026</v>
      </c>
      <c r="X175">
        <v>266049280000</v>
      </c>
      <c r="Y175" t="s">
        <v>65</v>
      </c>
      <c r="Z175" t="s">
        <v>66</v>
      </c>
      <c r="AF175" t="s">
        <v>1976</v>
      </c>
      <c r="AG175" t="s">
        <v>1972</v>
      </c>
      <c r="AL175">
        <v>5</v>
      </c>
      <c r="AN175" t="s">
        <v>1974</v>
      </c>
      <c r="AO175">
        <v>0</v>
      </c>
      <c r="AQ175">
        <v>2257650</v>
      </c>
      <c r="AR175" t="s">
        <v>4605</v>
      </c>
      <c r="AS175" t="s">
        <v>5883</v>
      </c>
      <c r="AT175" t="s">
        <v>2022</v>
      </c>
    </row>
    <row r="176" spans="1:46" x14ac:dyDescent="0.25">
      <c r="A176" t="str">
        <f>_xlfn.XLOOKUP(I176,UTILIZADAS[Contacto1],UTILIZADAS[Source.Name],,0)</f>
        <v>Cobros Abril Canal Fijo</v>
      </c>
      <c r="B176" s="18">
        <f>VLOOKUP(J176,Ref!A:C,3,0)</f>
        <v>0</v>
      </c>
      <c r="C176" s="18">
        <f>VLOOKUP(J176,Ref!A:D,4,0)</f>
        <v>0</v>
      </c>
      <c r="D176" s="18" t="str">
        <f t="shared" si="6"/>
        <v>13/may</v>
      </c>
      <c r="E176" s="18">
        <f t="shared" si="7"/>
        <v>4</v>
      </c>
      <c r="F176" s="18">
        <v>1</v>
      </c>
      <c r="G176" s="18">
        <f t="shared" si="8"/>
        <v>0</v>
      </c>
      <c r="H176" s="3">
        <v>46155.611759259256</v>
      </c>
      <c r="I176">
        <v>60521687</v>
      </c>
      <c r="J176" t="s">
        <v>2021</v>
      </c>
      <c r="K176" t="s">
        <v>1968</v>
      </c>
      <c r="L176" t="s">
        <v>1969</v>
      </c>
      <c r="M176" t="s">
        <v>1970</v>
      </c>
      <c r="O176">
        <v>266049280000</v>
      </c>
      <c r="P176">
        <v>16018</v>
      </c>
      <c r="Q176">
        <v>-5</v>
      </c>
      <c r="R176">
        <v>1</v>
      </c>
      <c r="S176">
        <v>60521687</v>
      </c>
      <c r="U176" t="s">
        <v>5689</v>
      </c>
      <c r="W176" t="s">
        <v>4026</v>
      </c>
      <c r="X176">
        <v>266049280000</v>
      </c>
      <c r="Y176" t="s">
        <v>65</v>
      </c>
      <c r="Z176" t="s">
        <v>66</v>
      </c>
      <c r="AF176" t="s">
        <v>1976</v>
      </c>
      <c r="AG176" t="s">
        <v>1972</v>
      </c>
      <c r="AL176">
        <v>5</v>
      </c>
      <c r="AN176" t="s">
        <v>1974</v>
      </c>
      <c r="AO176">
        <v>0</v>
      </c>
      <c r="AQ176">
        <v>2257650</v>
      </c>
      <c r="AR176" t="s">
        <v>4605</v>
      </c>
      <c r="AS176" t="s">
        <v>5883</v>
      </c>
      <c r="AT176" t="s">
        <v>2022</v>
      </c>
    </row>
    <row r="177" spans="1:46" x14ac:dyDescent="0.25">
      <c r="A177" t="str">
        <f>_xlfn.XLOOKUP(I177,UTILIZADAS[Contacto1],UTILIZADAS[Source.Name],,0)</f>
        <v>Cobros Abril Canal Fijo</v>
      </c>
      <c r="B177" s="18">
        <f>VLOOKUP(J177,Ref!A:C,3,0)</f>
        <v>0</v>
      </c>
      <c r="C177" s="18">
        <f>VLOOKUP(J177,Ref!A:D,4,0)</f>
        <v>0</v>
      </c>
      <c r="D177" s="18" t="str">
        <f t="shared" si="6"/>
        <v>16/may</v>
      </c>
      <c r="E177" s="18">
        <f t="shared" si="7"/>
        <v>4</v>
      </c>
      <c r="F177" s="18">
        <v>1</v>
      </c>
      <c r="G177" s="18">
        <f t="shared" si="8"/>
        <v>0</v>
      </c>
      <c r="H177" s="3">
        <v>46158.469664351855</v>
      </c>
      <c r="I177">
        <v>60521687</v>
      </c>
      <c r="J177" t="s">
        <v>2021</v>
      </c>
      <c r="K177" t="s">
        <v>1968</v>
      </c>
      <c r="L177" t="s">
        <v>1969</v>
      </c>
      <c r="M177" t="s">
        <v>1970</v>
      </c>
      <c r="O177">
        <v>266049280000</v>
      </c>
      <c r="P177">
        <v>16018</v>
      </c>
      <c r="Q177">
        <v>-5</v>
      </c>
      <c r="R177">
        <v>1</v>
      </c>
      <c r="S177">
        <v>60521687</v>
      </c>
      <c r="U177" t="s">
        <v>5689</v>
      </c>
      <c r="W177" t="s">
        <v>4026</v>
      </c>
      <c r="X177">
        <v>266049280000</v>
      </c>
      <c r="Y177" t="s">
        <v>65</v>
      </c>
      <c r="Z177" t="s">
        <v>66</v>
      </c>
      <c r="AF177" t="s">
        <v>1976</v>
      </c>
      <c r="AG177" t="s">
        <v>1972</v>
      </c>
      <c r="AL177">
        <v>5</v>
      </c>
      <c r="AN177" t="s">
        <v>1974</v>
      </c>
      <c r="AO177">
        <v>0</v>
      </c>
      <c r="AQ177">
        <v>2257650</v>
      </c>
      <c r="AR177" t="s">
        <v>4605</v>
      </c>
      <c r="AS177" t="s">
        <v>5883</v>
      </c>
      <c r="AT177" t="s">
        <v>2022</v>
      </c>
    </row>
    <row r="178" spans="1:46" x14ac:dyDescent="0.25">
      <c r="A178" t="str">
        <f>_xlfn.XLOOKUP(I178,UTILIZADAS[Contacto1],UTILIZADAS[Source.Name],,0)</f>
        <v>Cobros Abril Canal Fijo</v>
      </c>
      <c r="B178" s="18">
        <f>VLOOKUP(J178,Ref!A:C,3,0)</f>
        <v>1</v>
      </c>
      <c r="C178" s="18">
        <f>VLOOKUP(J178,Ref!A:D,4,0)</f>
        <v>1</v>
      </c>
      <c r="D178" s="18" t="str">
        <f t="shared" si="6"/>
        <v>19/may</v>
      </c>
      <c r="E178" s="18">
        <f t="shared" si="7"/>
        <v>4</v>
      </c>
      <c r="F178" s="18">
        <v>1</v>
      </c>
      <c r="G178" s="18">
        <f t="shared" si="8"/>
        <v>1</v>
      </c>
      <c r="H178" s="3">
        <v>46161.665254629632</v>
      </c>
      <c r="I178">
        <v>60521687</v>
      </c>
      <c r="J178">
        <v>6003</v>
      </c>
      <c r="K178" t="s">
        <v>1983</v>
      </c>
      <c r="L178" t="s">
        <v>1897</v>
      </c>
      <c r="M178" t="s">
        <v>1970</v>
      </c>
      <c r="O178">
        <v>266049280000</v>
      </c>
      <c r="P178">
        <v>16018</v>
      </c>
      <c r="Q178">
        <v>-5</v>
      </c>
      <c r="R178">
        <v>1</v>
      </c>
      <c r="S178">
        <v>60521687</v>
      </c>
      <c r="U178" t="s">
        <v>5689</v>
      </c>
      <c r="W178" t="s">
        <v>4026</v>
      </c>
      <c r="X178">
        <v>266049280000</v>
      </c>
      <c r="Y178" t="s">
        <v>65</v>
      </c>
      <c r="Z178" t="s">
        <v>66</v>
      </c>
      <c r="AF178" t="s">
        <v>1976</v>
      </c>
      <c r="AG178" t="s">
        <v>1972</v>
      </c>
      <c r="AL178">
        <v>27</v>
      </c>
      <c r="AM178" t="s">
        <v>1979</v>
      </c>
      <c r="AN178" t="s">
        <v>1987</v>
      </c>
      <c r="AO178">
        <v>0</v>
      </c>
      <c r="AQ178">
        <v>2257650</v>
      </c>
      <c r="AR178" t="s">
        <v>4605</v>
      </c>
      <c r="AS178" t="s">
        <v>5883</v>
      </c>
      <c r="AT178" t="s">
        <v>1892</v>
      </c>
    </row>
    <row r="179" spans="1:46" x14ac:dyDescent="0.25">
      <c r="A179" t="str">
        <f>_xlfn.XLOOKUP(I179,UTILIZADAS[Contacto1],UTILIZADAS[Source.Name],,0)</f>
        <v>Cobros Abril Canal Fijo</v>
      </c>
      <c r="B179" s="18">
        <f>VLOOKUP(J179,Ref!A:C,3,0)</f>
        <v>0</v>
      </c>
      <c r="C179" s="18">
        <f>VLOOKUP(J179,Ref!A:D,4,0)</f>
        <v>0</v>
      </c>
      <c r="D179" s="18" t="str">
        <f t="shared" si="6"/>
        <v>09/may</v>
      </c>
      <c r="E179" s="18">
        <f t="shared" si="7"/>
        <v>5</v>
      </c>
      <c r="F179" s="18">
        <v>1</v>
      </c>
      <c r="G179" s="18">
        <f t="shared" si="8"/>
        <v>0</v>
      </c>
      <c r="H179" s="3">
        <v>46151.486122685186</v>
      </c>
      <c r="I179">
        <v>60590544</v>
      </c>
      <c r="J179" t="s">
        <v>2021</v>
      </c>
      <c r="K179" t="s">
        <v>1968</v>
      </c>
      <c r="L179" t="s">
        <v>1969</v>
      </c>
      <c r="M179" t="s">
        <v>1970</v>
      </c>
      <c r="O179">
        <v>361044590000</v>
      </c>
      <c r="P179">
        <v>16018</v>
      </c>
      <c r="Q179">
        <v>-5</v>
      </c>
      <c r="R179">
        <v>1</v>
      </c>
      <c r="S179">
        <v>60590544</v>
      </c>
      <c r="U179" t="s">
        <v>5690</v>
      </c>
      <c r="W179" t="s">
        <v>4119</v>
      </c>
      <c r="X179">
        <v>361044590000</v>
      </c>
      <c r="Y179" t="s">
        <v>65</v>
      </c>
      <c r="Z179" t="s">
        <v>66</v>
      </c>
      <c r="AF179" t="s">
        <v>1976</v>
      </c>
      <c r="AG179" t="s">
        <v>1972</v>
      </c>
      <c r="AL179">
        <v>5</v>
      </c>
      <c r="AN179" t="s">
        <v>1974</v>
      </c>
      <c r="AO179">
        <v>0</v>
      </c>
      <c r="AQ179">
        <v>2257651</v>
      </c>
      <c r="AR179" t="s">
        <v>4605</v>
      </c>
      <c r="AS179" t="s">
        <v>5883</v>
      </c>
      <c r="AT179" t="s">
        <v>2022</v>
      </c>
    </row>
    <row r="180" spans="1:46" x14ac:dyDescent="0.25">
      <c r="A180" t="str">
        <f>_xlfn.XLOOKUP(I180,UTILIZADAS[Contacto1],UTILIZADAS[Source.Name],,0)</f>
        <v>Cobros Abril Canal Fijo</v>
      </c>
      <c r="B180" s="18">
        <f>VLOOKUP(J180,Ref!A:C,3,0)</f>
        <v>0</v>
      </c>
      <c r="C180" s="18">
        <f>VLOOKUP(J180,Ref!A:D,4,0)</f>
        <v>0</v>
      </c>
      <c r="D180" s="18" t="str">
        <f t="shared" si="6"/>
        <v>13/may</v>
      </c>
      <c r="E180" s="18">
        <f t="shared" si="7"/>
        <v>5</v>
      </c>
      <c r="F180" s="18">
        <v>1</v>
      </c>
      <c r="G180" s="18">
        <f t="shared" si="8"/>
        <v>0</v>
      </c>
      <c r="H180" s="3">
        <v>46155.612210648149</v>
      </c>
      <c r="I180">
        <v>60590544</v>
      </c>
      <c r="J180" t="s">
        <v>2021</v>
      </c>
      <c r="K180" t="s">
        <v>1968</v>
      </c>
      <c r="L180" t="s">
        <v>1969</v>
      </c>
      <c r="M180" t="s">
        <v>1970</v>
      </c>
      <c r="O180">
        <v>361044590000</v>
      </c>
      <c r="P180">
        <v>16018</v>
      </c>
      <c r="Q180">
        <v>-5</v>
      </c>
      <c r="R180">
        <v>1</v>
      </c>
      <c r="S180">
        <v>60590544</v>
      </c>
      <c r="U180" t="s">
        <v>5690</v>
      </c>
      <c r="W180" t="s">
        <v>4119</v>
      </c>
      <c r="X180">
        <v>361044590000</v>
      </c>
      <c r="Y180" t="s">
        <v>65</v>
      </c>
      <c r="Z180" t="s">
        <v>66</v>
      </c>
      <c r="AF180" t="s">
        <v>1976</v>
      </c>
      <c r="AG180" t="s">
        <v>1972</v>
      </c>
      <c r="AL180">
        <v>5</v>
      </c>
      <c r="AN180" t="s">
        <v>1974</v>
      </c>
      <c r="AO180">
        <v>0</v>
      </c>
      <c r="AQ180">
        <v>2257651</v>
      </c>
      <c r="AR180" t="s">
        <v>4605</v>
      </c>
      <c r="AS180" t="s">
        <v>5883</v>
      </c>
      <c r="AT180" t="s">
        <v>2022</v>
      </c>
    </row>
    <row r="181" spans="1:46" x14ac:dyDescent="0.25">
      <c r="A181" t="str">
        <f>_xlfn.XLOOKUP(I181,UTILIZADAS[Contacto1],UTILIZADAS[Source.Name],,0)</f>
        <v>Cobros Abril Canal Fijo</v>
      </c>
      <c r="B181" s="18">
        <f>VLOOKUP(J181,Ref!A:C,3,0)</f>
        <v>0</v>
      </c>
      <c r="C181" s="18">
        <f>VLOOKUP(J181,Ref!A:D,4,0)</f>
        <v>0</v>
      </c>
      <c r="D181" s="18" t="str">
        <f t="shared" si="6"/>
        <v>16/may</v>
      </c>
      <c r="E181" s="18">
        <f t="shared" si="7"/>
        <v>5</v>
      </c>
      <c r="F181" s="18">
        <v>1</v>
      </c>
      <c r="G181" s="18">
        <f t="shared" si="8"/>
        <v>0</v>
      </c>
      <c r="H181" s="3">
        <v>46158.469988425924</v>
      </c>
      <c r="I181">
        <v>60590544</v>
      </c>
      <c r="J181" t="s">
        <v>2021</v>
      </c>
      <c r="K181" t="s">
        <v>1968</v>
      </c>
      <c r="L181" t="s">
        <v>1969</v>
      </c>
      <c r="M181" t="s">
        <v>1970</v>
      </c>
      <c r="O181">
        <v>361044590000</v>
      </c>
      <c r="P181">
        <v>16018</v>
      </c>
      <c r="Q181">
        <v>-5</v>
      </c>
      <c r="R181">
        <v>1</v>
      </c>
      <c r="S181">
        <v>60590544</v>
      </c>
      <c r="U181" t="s">
        <v>5690</v>
      </c>
      <c r="W181" t="s">
        <v>4119</v>
      </c>
      <c r="X181">
        <v>361044590000</v>
      </c>
      <c r="Y181" t="s">
        <v>65</v>
      </c>
      <c r="Z181" t="s">
        <v>66</v>
      </c>
      <c r="AF181" t="s">
        <v>1976</v>
      </c>
      <c r="AG181" t="s">
        <v>1972</v>
      </c>
      <c r="AL181">
        <v>5</v>
      </c>
      <c r="AN181" t="s">
        <v>1974</v>
      </c>
      <c r="AO181">
        <v>0</v>
      </c>
      <c r="AQ181">
        <v>2257651</v>
      </c>
      <c r="AR181" t="s">
        <v>4605</v>
      </c>
      <c r="AS181" t="s">
        <v>5883</v>
      </c>
      <c r="AT181" t="s">
        <v>2022</v>
      </c>
    </row>
    <row r="182" spans="1:46" x14ac:dyDescent="0.25">
      <c r="A182" t="str">
        <f>_xlfn.XLOOKUP(I182,UTILIZADAS[Contacto1],UTILIZADAS[Source.Name],,0)</f>
        <v>Cobros Abril Canal Fijo</v>
      </c>
      <c r="B182" s="18">
        <f>VLOOKUP(J182,Ref!A:C,3,0)</f>
        <v>0</v>
      </c>
      <c r="C182" s="18">
        <f>VLOOKUP(J182,Ref!A:D,4,0)</f>
        <v>0</v>
      </c>
      <c r="D182" s="18" t="str">
        <f t="shared" si="6"/>
        <v>19/may</v>
      </c>
      <c r="E182" s="18">
        <f t="shared" si="7"/>
        <v>5</v>
      </c>
      <c r="F182" s="18">
        <v>1</v>
      </c>
      <c r="G182" s="18">
        <f t="shared" si="8"/>
        <v>0</v>
      </c>
      <c r="H182" s="3">
        <v>46161.665347222224</v>
      </c>
      <c r="I182">
        <v>60590544</v>
      </c>
      <c r="J182" t="s">
        <v>2021</v>
      </c>
      <c r="K182" t="s">
        <v>1968</v>
      </c>
      <c r="L182" t="s">
        <v>1969</v>
      </c>
      <c r="M182" t="s">
        <v>1970</v>
      </c>
      <c r="O182">
        <v>361044590000</v>
      </c>
      <c r="P182">
        <v>16018</v>
      </c>
      <c r="Q182">
        <v>-5</v>
      </c>
      <c r="R182">
        <v>1</v>
      </c>
      <c r="S182">
        <v>60590544</v>
      </c>
      <c r="U182" t="s">
        <v>5690</v>
      </c>
      <c r="W182" t="s">
        <v>4119</v>
      </c>
      <c r="X182">
        <v>361044590000</v>
      </c>
      <c r="Y182" t="s">
        <v>65</v>
      </c>
      <c r="Z182" t="s">
        <v>66</v>
      </c>
      <c r="AF182" t="s">
        <v>1976</v>
      </c>
      <c r="AG182" t="s">
        <v>1972</v>
      </c>
      <c r="AL182">
        <v>5</v>
      </c>
      <c r="AN182" t="s">
        <v>1974</v>
      </c>
      <c r="AO182">
        <v>0</v>
      </c>
      <c r="AQ182">
        <v>2257651</v>
      </c>
      <c r="AR182" t="s">
        <v>4605</v>
      </c>
      <c r="AS182" t="s">
        <v>5883</v>
      </c>
      <c r="AT182" t="s">
        <v>2022</v>
      </c>
    </row>
    <row r="183" spans="1:46" x14ac:dyDescent="0.25">
      <c r="A183" t="str">
        <f>_xlfn.XLOOKUP(I183,UTILIZADAS[Contacto1],UTILIZADAS[Source.Name],,0)</f>
        <v>Cobros Abril Canal Fijo</v>
      </c>
      <c r="B183" s="18">
        <f>VLOOKUP(J183,Ref!A:C,3,0)</f>
        <v>1</v>
      </c>
      <c r="C183" s="18">
        <f>VLOOKUP(J183,Ref!A:D,4,0)</f>
        <v>1</v>
      </c>
      <c r="D183" s="18" t="str">
        <f t="shared" si="6"/>
        <v>21/may</v>
      </c>
      <c r="E183" s="18">
        <f t="shared" si="7"/>
        <v>5</v>
      </c>
      <c r="F183" s="18">
        <v>1</v>
      </c>
      <c r="G183" s="18">
        <f t="shared" si="8"/>
        <v>1</v>
      </c>
      <c r="H183" s="3">
        <v>46163.444791666669</v>
      </c>
      <c r="I183">
        <v>60590544</v>
      </c>
      <c r="J183">
        <v>6007</v>
      </c>
      <c r="K183" t="s">
        <v>1983</v>
      </c>
      <c r="L183" t="s">
        <v>1897</v>
      </c>
      <c r="M183" t="s">
        <v>1970</v>
      </c>
      <c r="O183">
        <v>361044590000</v>
      </c>
      <c r="P183">
        <v>16018</v>
      </c>
      <c r="Q183">
        <v>-5</v>
      </c>
      <c r="R183">
        <v>1</v>
      </c>
      <c r="S183">
        <v>60590544</v>
      </c>
      <c r="U183" t="s">
        <v>5690</v>
      </c>
      <c r="W183" t="s">
        <v>4119</v>
      </c>
      <c r="X183">
        <v>361044590000</v>
      </c>
      <c r="Y183" t="s">
        <v>65</v>
      </c>
      <c r="Z183" t="s">
        <v>66</v>
      </c>
      <c r="AF183" t="s">
        <v>1976</v>
      </c>
      <c r="AG183" t="s">
        <v>1972</v>
      </c>
      <c r="AL183">
        <v>45</v>
      </c>
      <c r="AM183" t="s">
        <v>1979</v>
      </c>
      <c r="AN183" t="s">
        <v>1987</v>
      </c>
      <c r="AO183">
        <v>0</v>
      </c>
      <c r="AQ183">
        <v>2257651</v>
      </c>
      <c r="AR183" t="s">
        <v>4605</v>
      </c>
      <c r="AS183" t="s">
        <v>5883</v>
      </c>
      <c r="AT183" t="s">
        <v>1898</v>
      </c>
    </row>
    <row r="184" spans="1:46" x14ac:dyDescent="0.25">
      <c r="A184" t="str">
        <f>_xlfn.XLOOKUP(I184,UTILIZADAS[Contacto1],UTILIZADAS[Source.Name],,0)</f>
        <v>Cobros Mayo</v>
      </c>
      <c r="B184" s="18">
        <f>VLOOKUP(J184,Ref!A:C,3,0)</f>
        <v>0</v>
      </c>
      <c r="C184" s="18">
        <f>VLOOKUP(J184,Ref!A:D,4,0)</f>
        <v>0</v>
      </c>
      <c r="D184" s="18" t="str">
        <f t="shared" si="6"/>
        <v>09/may</v>
      </c>
      <c r="E184" s="18">
        <f t="shared" si="7"/>
        <v>7</v>
      </c>
      <c r="F184" s="18">
        <v>1</v>
      </c>
      <c r="G184" s="18">
        <f t="shared" si="8"/>
        <v>0</v>
      </c>
      <c r="H184" s="3">
        <v>46151.48709490741</v>
      </c>
      <c r="I184">
        <v>60598594</v>
      </c>
      <c r="J184" t="s">
        <v>2023</v>
      </c>
      <c r="K184" t="s">
        <v>1968</v>
      </c>
      <c r="L184" t="s">
        <v>1969</v>
      </c>
      <c r="M184" t="s">
        <v>1970</v>
      </c>
      <c r="O184">
        <v>363089910000</v>
      </c>
      <c r="P184">
        <v>16018</v>
      </c>
      <c r="Q184">
        <v>-5</v>
      </c>
      <c r="R184">
        <v>1</v>
      </c>
      <c r="S184">
        <v>60598594</v>
      </c>
      <c r="U184" t="s">
        <v>4641</v>
      </c>
      <c r="W184" t="s">
        <v>4642</v>
      </c>
      <c r="X184">
        <v>363089910000</v>
      </c>
      <c r="Y184" t="s">
        <v>65</v>
      </c>
      <c r="Z184" t="s">
        <v>66</v>
      </c>
      <c r="AG184" t="s">
        <v>1972</v>
      </c>
      <c r="AL184">
        <v>0</v>
      </c>
      <c r="AN184" t="s">
        <v>1974</v>
      </c>
      <c r="AO184">
        <v>0</v>
      </c>
      <c r="AQ184">
        <v>2257652</v>
      </c>
      <c r="AR184" t="s">
        <v>4605</v>
      </c>
      <c r="AS184" t="s">
        <v>5883</v>
      </c>
      <c r="AT184" t="s">
        <v>2024</v>
      </c>
    </row>
    <row r="185" spans="1:46" x14ac:dyDescent="0.25">
      <c r="A185" t="str">
        <f>_xlfn.XLOOKUP(I185,UTILIZADAS[Contacto1],UTILIZADAS[Source.Name],,0)</f>
        <v>Cobros Mayo</v>
      </c>
      <c r="B185" s="18">
        <f>VLOOKUP(J185,Ref!A:C,3,0)</f>
        <v>0</v>
      </c>
      <c r="C185" s="18">
        <f>VLOOKUP(J185,Ref!A:D,4,0)</f>
        <v>0</v>
      </c>
      <c r="D185" s="18" t="str">
        <f t="shared" si="6"/>
        <v>11/may</v>
      </c>
      <c r="E185" s="18">
        <f t="shared" si="7"/>
        <v>7</v>
      </c>
      <c r="F185" s="18">
        <v>1</v>
      </c>
      <c r="G185" s="18">
        <f t="shared" si="8"/>
        <v>0</v>
      </c>
      <c r="H185" s="3">
        <v>46153.52484953704</v>
      </c>
      <c r="I185">
        <v>60598594</v>
      </c>
      <c r="J185" t="s">
        <v>2021</v>
      </c>
      <c r="K185" t="s">
        <v>1968</v>
      </c>
      <c r="L185" t="s">
        <v>1969</v>
      </c>
      <c r="M185" t="s">
        <v>1970</v>
      </c>
      <c r="O185">
        <v>363089910000</v>
      </c>
      <c r="P185">
        <v>16018</v>
      </c>
      <c r="Q185">
        <v>-5</v>
      </c>
      <c r="R185">
        <v>1</v>
      </c>
      <c r="S185">
        <v>60598594</v>
      </c>
      <c r="U185" t="s">
        <v>4641</v>
      </c>
      <c r="W185" t="s">
        <v>4642</v>
      </c>
      <c r="X185">
        <v>363089910000</v>
      </c>
      <c r="Y185" t="s">
        <v>65</v>
      </c>
      <c r="Z185" t="s">
        <v>66</v>
      </c>
      <c r="AG185" t="s">
        <v>1972</v>
      </c>
      <c r="AL185">
        <v>5</v>
      </c>
      <c r="AN185" t="s">
        <v>1974</v>
      </c>
      <c r="AO185">
        <v>0</v>
      </c>
      <c r="AQ185">
        <v>2257652</v>
      </c>
      <c r="AR185" t="s">
        <v>4605</v>
      </c>
      <c r="AS185" t="s">
        <v>5883</v>
      </c>
      <c r="AT185" t="s">
        <v>2022</v>
      </c>
    </row>
    <row r="186" spans="1:46" x14ac:dyDescent="0.25">
      <c r="A186" t="str">
        <f>_xlfn.XLOOKUP(I186,UTILIZADAS[Contacto1],UTILIZADAS[Source.Name],,0)</f>
        <v>Cobros Mayo</v>
      </c>
      <c r="B186" s="18">
        <f>VLOOKUP(J186,Ref!A:C,3,0)</f>
        <v>0</v>
      </c>
      <c r="C186" s="18">
        <f>VLOOKUP(J186,Ref!A:D,4,0)</f>
        <v>0</v>
      </c>
      <c r="D186" s="18" t="str">
        <f t="shared" si="6"/>
        <v>13/may</v>
      </c>
      <c r="E186" s="18">
        <f t="shared" si="7"/>
        <v>7</v>
      </c>
      <c r="F186" s="18">
        <v>1</v>
      </c>
      <c r="G186" s="18">
        <f t="shared" si="8"/>
        <v>0</v>
      </c>
      <c r="H186" s="3">
        <v>46155.613032407404</v>
      </c>
      <c r="I186">
        <v>60598594</v>
      </c>
      <c r="J186" t="s">
        <v>2021</v>
      </c>
      <c r="K186" t="s">
        <v>1968</v>
      </c>
      <c r="L186" t="s">
        <v>1969</v>
      </c>
      <c r="M186" t="s">
        <v>1970</v>
      </c>
      <c r="O186">
        <v>363089910000</v>
      </c>
      <c r="P186">
        <v>16018</v>
      </c>
      <c r="Q186">
        <v>-5</v>
      </c>
      <c r="R186">
        <v>1</v>
      </c>
      <c r="S186">
        <v>60598594</v>
      </c>
      <c r="U186" t="s">
        <v>4641</v>
      </c>
      <c r="W186" t="s">
        <v>4642</v>
      </c>
      <c r="X186">
        <v>363089910000</v>
      </c>
      <c r="Y186" t="s">
        <v>65</v>
      </c>
      <c r="Z186" t="s">
        <v>66</v>
      </c>
      <c r="AG186" t="s">
        <v>1972</v>
      </c>
      <c r="AL186">
        <v>5</v>
      </c>
      <c r="AN186" t="s">
        <v>1974</v>
      </c>
      <c r="AO186">
        <v>0</v>
      </c>
      <c r="AQ186">
        <v>2257652</v>
      </c>
      <c r="AR186" t="s">
        <v>4605</v>
      </c>
      <c r="AS186" t="s">
        <v>5883</v>
      </c>
      <c r="AT186" t="s">
        <v>2022</v>
      </c>
    </row>
    <row r="187" spans="1:46" x14ac:dyDescent="0.25">
      <c r="A187" t="str">
        <f>_xlfn.XLOOKUP(I187,UTILIZADAS[Contacto1],UTILIZADAS[Source.Name],,0)</f>
        <v>Cobros Mayo</v>
      </c>
      <c r="B187" s="18">
        <f>VLOOKUP(J187,Ref!A:C,3,0)</f>
        <v>0</v>
      </c>
      <c r="C187" s="18">
        <f>VLOOKUP(J187,Ref!A:D,4,0)</f>
        <v>0</v>
      </c>
      <c r="D187" s="18" t="str">
        <f t="shared" si="6"/>
        <v>16/may</v>
      </c>
      <c r="E187" s="18">
        <f t="shared" si="7"/>
        <v>7</v>
      </c>
      <c r="F187" s="18">
        <v>1</v>
      </c>
      <c r="G187" s="18">
        <f t="shared" si="8"/>
        <v>0</v>
      </c>
      <c r="H187" s="3">
        <v>46158.470462962963</v>
      </c>
      <c r="I187">
        <v>60598594</v>
      </c>
      <c r="J187" t="s">
        <v>2021</v>
      </c>
      <c r="K187" t="s">
        <v>1968</v>
      </c>
      <c r="L187" t="s">
        <v>1969</v>
      </c>
      <c r="M187" t="s">
        <v>1970</v>
      </c>
      <c r="O187">
        <v>363089910000</v>
      </c>
      <c r="P187">
        <v>16018</v>
      </c>
      <c r="Q187">
        <v>-5</v>
      </c>
      <c r="R187">
        <v>1</v>
      </c>
      <c r="S187">
        <v>60598594</v>
      </c>
      <c r="U187" t="s">
        <v>4641</v>
      </c>
      <c r="W187" t="s">
        <v>4642</v>
      </c>
      <c r="X187">
        <v>363089910000</v>
      </c>
      <c r="Y187" t="s">
        <v>65</v>
      </c>
      <c r="Z187" t="s">
        <v>66</v>
      </c>
      <c r="AG187" t="s">
        <v>1972</v>
      </c>
      <c r="AL187">
        <v>5</v>
      </c>
      <c r="AN187" t="s">
        <v>1974</v>
      </c>
      <c r="AO187">
        <v>0</v>
      </c>
      <c r="AQ187">
        <v>2257652</v>
      </c>
      <c r="AR187" t="s">
        <v>4605</v>
      </c>
      <c r="AS187" t="s">
        <v>5883</v>
      </c>
      <c r="AT187" t="s">
        <v>2022</v>
      </c>
    </row>
    <row r="188" spans="1:46" x14ac:dyDescent="0.25">
      <c r="A188" t="str">
        <f>_xlfn.XLOOKUP(I188,UTILIZADAS[Contacto1],UTILIZADAS[Source.Name],,0)</f>
        <v>Cobros Mayo</v>
      </c>
      <c r="B188" s="18">
        <f>VLOOKUP(J188,Ref!A:C,3,0)</f>
        <v>0</v>
      </c>
      <c r="C188" s="18">
        <f>VLOOKUP(J188,Ref!A:D,4,0)</f>
        <v>0</v>
      </c>
      <c r="D188" s="18" t="str">
        <f t="shared" si="6"/>
        <v>19/may</v>
      </c>
      <c r="E188" s="18">
        <f t="shared" si="7"/>
        <v>7</v>
      </c>
      <c r="F188" s="18">
        <v>1</v>
      </c>
      <c r="G188" s="18">
        <f t="shared" si="8"/>
        <v>0</v>
      </c>
      <c r="H188" s="3">
        <v>46161.665613425925</v>
      </c>
      <c r="I188">
        <v>60598594</v>
      </c>
      <c r="J188" t="s">
        <v>2021</v>
      </c>
      <c r="K188" t="s">
        <v>1968</v>
      </c>
      <c r="L188" t="s">
        <v>1969</v>
      </c>
      <c r="M188" t="s">
        <v>1970</v>
      </c>
      <c r="O188">
        <v>363089910000</v>
      </c>
      <c r="P188">
        <v>16018</v>
      </c>
      <c r="Q188">
        <v>-5</v>
      </c>
      <c r="R188">
        <v>1</v>
      </c>
      <c r="S188">
        <v>60598594</v>
      </c>
      <c r="U188" t="s">
        <v>4641</v>
      </c>
      <c r="W188" t="s">
        <v>4642</v>
      </c>
      <c r="X188">
        <v>363089910000</v>
      </c>
      <c r="Y188" t="s">
        <v>65</v>
      </c>
      <c r="Z188" t="s">
        <v>66</v>
      </c>
      <c r="AG188" t="s">
        <v>1972</v>
      </c>
      <c r="AL188">
        <v>5</v>
      </c>
      <c r="AN188" t="s">
        <v>1974</v>
      </c>
      <c r="AO188">
        <v>0</v>
      </c>
      <c r="AQ188">
        <v>2257652</v>
      </c>
      <c r="AR188" t="s">
        <v>4605</v>
      </c>
      <c r="AS188" t="s">
        <v>5883</v>
      </c>
      <c r="AT188" t="s">
        <v>2022</v>
      </c>
    </row>
    <row r="189" spans="1:46" x14ac:dyDescent="0.25">
      <c r="A189" t="str">
        <f>_xlfn.XLOOKUP(I189,UTILIZADAS[Contacto1],UTILIZADAS[Source.Name],,0)</f>
        <v>Cobros Mayo</v>
      </c>
      <c r="B189" s="18">
        <f>VLOOKUP(J189,Ref!A:C,3,0)</f>
        <v>0</v>
      </c>
      <c r="C189" s="18">
        <f>VLOOKUP(J189,Ref!A:D,4,0)</f>
        <v>0</v>
      </c>
      <c r="D189" s="18" t="str">
        <f t="shared" si="6"/>
        <v>21/may</v>
      </c>
      <c r="E189" s="18">
        <f t="shared" si="7"/>
        <v>7</v>
      </c>
      <c r="F189" s="18">
        <v>1</v>
      </c>
      <c r="G189" s="18">
        <f t="shared" si="8"/>
        <v>0</v>
      </c>
      <c r="H189" s="3">
        <v>46163.444803240738</v>
      </c>
      <c r="I189">
        <v>60598594</v>
      </c>
      <c r="J189" t="s">
        <v>2021</v>
      </c>
      <c r="K189" t="s">
        <v>1968</v>
      </c>
      <c r="L189" t="s">
        <v>1969</v>
      </c>
      <c r="M189" t="s">
        <v>1970</v>
      </c>
      <c r="O189">
        <v>363089910000</v>
      </c>
      <c r="P189">
        <v>16018</v>
      </c>
      <c r="Q189">
        <v>-5</v>
      </c>
      <c r="R189">
        <v>1</v>
      </c>
      <c r="S189">
        <v>60598594</v>
      </c>
      <c r="U189" t="s">
        <v>4641</v>
      </c>
      <c r="W189" t="s">
        <v>4642</v>
      </c>
      <c r="X189">
        <v>363089910000</v>
      </c>
      <c r="Y189" t="s">
        <v>65</v>
      </c>
      <c r="Z189" t="s">
        <v>66</v>
      </c>
      <c r="AG189" t="s">
        <v>1972</v>
      </c>
      <c r="AL189">
        <v>5</v>
      </c>
      <c r="AN189" t="s">
        <v>1974</v>
      </c>
      <c r="AO189">
        <v>0</v>
      </c>
      <c r="AQ189">
        <v>2257652</v>
      </c>
      <c r="AR189" t="s">
        <v>4605</v>
      </c>
      <c r="AS189" t="s">
        <v>5883</v>
      </c>
      <c r="AT189" t="s">
        <v>2022</v>
      </c>
    </row>
    <row r="190" spans="1:46" x14ac:dyDescent="0.25">
      <c r="A190" t="str">
        <f>_xlfn.XLOOKUP(I190,UTILIZADAS[Contacto1],UTILIZADAS[Source.Name],,0)</f>
        <v>Cobros Mayo</v>
      </c>
      <c r="B190" s="18">
        <f>VLOOKUP(J190,Ref!A:C,3,0)</f>
        <v>0</v>
      </c>
      <c r="C190" s="18">
        <f>VLOOKUP(J190,Ref!A:D,4,0)</f>
        <v>0</v>
      </c>
      <c r="D190" s="18" t="str">
        <f t="shared" si="6"/>
        <v>21/may</v>
      </c>
      <c r="E190" s="18">
        <f t="shared" si="7"/>
        <v>7</v>
      </c>
      <c r="F190" s="18">
        <v>1</v>
      </c>
      <c r="G190" s="18">
        <f t="shared" si="8"/>
        <v>1</v>
      </c>
      <c r="H190" s="3">
        <v>46163.706782407404</v>
      </c>
      <c r="I190">
        <v>60598594</v>
      </c>
      <c r="J190" t="s">
        <v>2021</v>
      </c>
      <c r="K190" t="s">
        <v>1968</v>
      </c>
      <c r="L190" t="s">
        <v>1969</v>
      </c>
      <c r="M190" t="s">
        <v>1970</v>
      </c>
      <c r="O190">
        <v>363089910000</v>
      </c>
      <c r="P190">
        <v>16018</v>
      </c>
      <c r="Q190">
        <v>-5</v>
      </c>
      <c r="R190">
        <v>1</v>
      </c>
      <c r="S190">
        <v>60598594</v>
      </c>
      <c r="U190" t="s">
        <v>4641</v>
      </c>
      <c r="W190" t="s">
        <v>4642</v>
      </c>
      <c r="X190">
        <v>363089910000</v>
      </c>
      <c r="Y190" t="s">
        <v>65</v>
      </c>
      <c r="Z190" t="s">
        <v>66</v>
      </c>
      <c r="AG190" t="s">
        <v>1972</v>
      </c>
      <c r="AL190">
        <v>5</v>
      </c>
      <c r="AN190" t="s">
        <v>1974</v>
      </c>
      <c r="AO190">
        <v>0</v>
      </c>
      <c r="AQ190">
        <v>2257652</v>
      </c>
      <c r="AR190" t="s">
        <v>4605</v>
      </c>
      <c r="AS190" t="s">
        <v>5883</v>
      </c>
      <c r="AT190" t="s">
        <v>2022</v>
      </c>
    </row>
    <row r="191" spans="1:46" x14ac:dyDescent="0.25">
      <c r="A191" t="str">
        <f>_xlfn.XLOOKUP(I191,UTILIZADAS[Contacto1],UTILIZADAS[Source.Name],,0)</f>
        <v>Cobros Mayo</v>
      </c>
      <c r="B191" s="18">
        <f>VLOOKUP(J191,Ref!A:C,3,0)</f>
        <v>0</v>
      </c>
      <c r="C191" s="18">
        <f>VLOOKUP(J191,Ref!A:D,4,0)</f>
        <v>0</v>
      </c>
      <c r="D191" s="18" t="str">
        <f t="shared" si="6"/>
        <v>09/may</v>
      </c>
      <c r="E191" s="18">
        <f t="shared" si="7"/>
        <v>2</v>
      </c>
      <c r="F191" s="18">
        <v>1</v>
      </c>
      <c r="G191" s="18">
        <f t="shared" si="8"/>
        <v>0</v>
      </c>
      <c r="H191" s="3">
        <v>46151.487337962964</v>
      </c>
      <c r="I191">
        <v>60604019</v>
      </c>
      <c r="J191" t="s">
        <v>2021</v>
      </c>
      <c r="K191" t="s">
        <v>1968</v>
      </c>
      <c r="L191" t="s">
        <v>1969</v>
      </c>
      <c r="M191" t="s">
        <v>1970</v>
      </c>
      <c r="O191">
        <v>362075190000</v>
      </c>
      <c r="P191">
        <v>16018</v>
      </c>
      <c r="Q191">
        <v>-4</v>
      </c>
      <c r="R191">
        <v>1</v>
      </c>
      <c r="S191">
        <v>60604019</v>
      </c>
      <c r="U191" t="s">
        <v>5894</v>
      </c>
      <c r="W191" t="s">
        <v>4644</v>
      </c>
      <c r="X191">
        <v>362075190000</v>
      </c>
      <c r="Y191" t="s">
        <v>65</v>
      </c>
      <c r="Z191" t="s">
        <v>66</v>
      </c>
      <c r="AF191" t="s">
        <v>1976</v>
      </c>
      <c r="AG191" t="s">
        <v>1972</v>
      </c>
      <c r="AL191">
        <v>5</v>
      </c>
      <c r="AN191" t="s">
        <v>1974</v>
      </c>
      <c r="AO191">
        <v>0</v>
      </c>
      <c r="AQ191">
        <v>2257653</v>
      </c>
      <c r="AR191" t="s">
        <v>4605</v>
      </c>
      <c r="AS191" t="s">
        <v>5883</v>
      </c>
      <c r="AT191" t="s">
        <v>2022</v>
      </c>
    </row>
    <row r="192" spans="1:46" x14ac:dyDescent="0.25">
      <c r="A192" t="str">
        <f>_xlfn.XLOOKUP(I192,UTILIZADAS[Contacto1],UTILIZADAS[Source.Name],,0)</f>
        <v>Cobros Mayo</v>
      </c>
      <c r="B192" s="18">
        <f>VLOOKUP(J192,Ref!A:C,3,0)</f>
        <v>1</v>
      </c>
      <c r="C192" s="18">
        <f>VLOOKUP(J192,Ref!A:D,4,0)</f>
        <v>0</v>
      </c>
      <c r="D192" s="18" t="str">
        <f t="shared" si="6"/>
        <v>13/may</v>
      </c>
      <c r="E192" s="18">
        <f t="shared" si="7"/>
        <v>2</v>
      </c>
      <c r="F192" s="18">
        <v>1</v>
      </c>
      <c r="G192" s="18">
        <f t="shared" si="8"/>
        <v>1</v>
      </c>
      <c r="H192" s="3">
        <v>46155.612986111111</v>
      </c>
      <c r="I192">
        <v>60604019</v>
      </c>
      <c r="J192">
        <v>6000</v>
      </c>
      <c r="K192" t="s">
        <v>1983</v>
      </c>
      <c r="L192" t="s">
        <v>1897</v>
      </c>
      <c r="M192" t="s">
        <v>1970</v>
      </c>
      <c r="O192">
        <v>362075190000</v>
      </c>
      <c r="P192">
        <v>16018</v>
      </c>
      <c r="Q192">
        <v>-4</v>
      </c>
      <c r="R192">
        <v>1</v>
      </c>
      <c r="S192">
        <v>60604019</v>
      </c>
      <c r="U192" t="s">
        <v>5894</v>
      </c>
      <c r="W192" t="s">
        <v>4644</v>
      </c>
      <c r="X192">
        <v>362075190000</v>
      </c>
      <c r="Y192" t="s">
        <v>65</v>
      </c>
      <c r="Z192" t="s">
        <v>66</v>
      </c>
      <c r="AF192" t="s">
        <v>1976</v>
      </c>
      <c r="AG192" t="s">
        <v>1972</v>
      </c>
      <c r="AL192">
        <v>130</v>
      </c>
      <c r="AM192" t="s">
        <v>1979</v>
      </c>
      <c r="AN192" t="s">
        <v>1987</v>
      </c>
      <c r="AO192">
        <v>0</v>
      </c>
      <c r="AQ192">
        <v>2257653</v>
      </c>
      <c r="AR192" t="s">
        <v>4605</v>
      </c>
      <c r="AS192" t="s">
        <v>5883</v>
      </c>
      <c r="AT192" t="s">
        <v>1895</v>
      </c>
    </row>
    <row r="193" spans="1:46" x14ac:dyDescent="0.25">
      <c r="A193" t="str">
        <f>_xlfn.XLOOKUP(I193,UTILIZADAS[Contacto1],UTILIZADAS[Source.Name],,0)</f>
        <v>Cobros Mayo</v>
      </c>
      <c r="B193" s="18">
        <f>VLOOKUP(J193,Ref!A:C,3,0)</f>
        <v>0</v>
      </c>
      <c r="C193" s="18">
        <f>VLOOKUP(J193,Ref!A:D,4,0)</f>
        <v>0</v>
      </c>
      <c r="D193" s="18" t="str">
        <f t="shared" si="6"/>
        <v>09/may</v>
      </c>
      <c r="E193" s="18">
        <f t="shared" si="7"/>
        <v>6</v>
      </c>
      <c r="F193" s="18">
        <v>1</v>
      </c>
      <c r="G193" s="18">
        <f t="shared" si="8"/>
        <v>0</v>
      </c>
      <c r="H193" s="3">
        <v>46151.487592592595</v>
      </c>
      <c r="I193">
        <v>60618097</v>
      </c>
      <c r="J193" t="s">
        <v>2021</v>
      </c>
      <c r="K193" t="s">
        <v>1968</v>
      </c>
      <c r="L193" t="s">
        <v>1969</v>
      </c>
      <c r="M193" t="s">
        <v>1970</v>
      </c>
      <c r="O193">
        <v>361059310000</v>
      </c>
      <c r="P193">
        <v>16018</v>
      </c>
      <c r="Q193">
        <v>-4</v>
      </c>
      <c r="R193">
        <v>1</v>
      </c>
      <c r="S193">
        <v>60618097</v>
      </c>
      <c r="U193" t="s">
        <v>4645</v>
      </c>
      <c r="W193" t="s">
        <v>4646</v>
      </c>
      <c r="X193">
        <v>361059310000</v>
      </c>
      <c r="Y193" t="s">
        <v>85</v>
      </c>
      <c r="Z193" t="s">
        <v>66</v>
      </c>
      <c r="AG193" t="s">
        <v>1972</v>
      </c>
      <c r="AL193">
        <v>5</v>
      </c>
      <c r="AN193" t="s">
        <v>1974</v>
      </c>
      <c r="AO193">
        <v>0</v>
      </c>
      <c r="AQ193">
        <v>2257654</v>
      </c>
      <c r="AR193" t="s">
        <v>4605</v>
      </c>
      <c r="AS193" t="s">
        <v>5883</v>
      </c>
      <c r="AT193" t="s">
        <v>2022</v>
      </c>
    </row>
    <row r="194" spans="1:46" x14ac:dyDescent="0.25">
      <c r="A194" t="str">
        <f>_xlfn.XLOOKUP(I194,UTILIZADAS[Contacto1],UTILIZADAS[Source.Name],,0)</f>
        <v>Cobros Mayo</v>
      </c>
      <c r="B194" s="18">
        <f>VLOOKUP(J194,Ref!A:C,3,0)</f>
        <v>0</v>
      </c>
      <c r="C194" s="18">
        <f>VLOOKUP(J194,Ref!A:D,4,0)</f>
        <v>0</v>
      </c>
      <c r="D194" s="18" t="str">
        <f t="shared" ref="D194:D257" si="9">TEXT(H194,"dd/mmm")</f>
        <v>13/may</v>
      </c>
      <c r="E194" s="18">
        <f t="shared" ref="E194:E257" si="10">+COUNTIF(I:I,I194)</f>
        <v>6</v>
      </c>
      <c r="F194" s="18">
        <v>1</v>
      </c>
      <c r="G194" s="18">
        <f t="shared" si="8"/>
        <v>0</v>
      </c>
      <c r="H194" s="3">
        <v>46155.613275462965</v>
      </c>
      <c r="I194">
        <v>60618097</v>
      </c>
      <c r="J194" t="s">
        <v>2021</v>
      </c>
      <c r="K194" t="s">
        <v>1968</v>
      </c>
      <c r="L194" t="s">
        <v>1969</v>
      </c>
      <c r="M194" t="s">
        <v>1970</v>
      </c>
      <c r="O194">
        <v>361059310000</v>
      </c>
      <c r="P194">
        <v>16018</v>
      </c>
      <c r="Q194">
        <v>-4</v>
      </c>
      <c r="R194">
        <v>1</v>
      </c>
      <c r="S194">
        <v>60618097</v>
      </c>
      <c r="U194" t="s">
        <v>4645</v>
      </c>
      <c r="W194" t="s">
        <v>4646</v>
      </c>
      <c r="X194">
        <v>361059310000</v>
      </c>
      <c r="Y194" t="s">
        <v>85</v>
      </c>
      <c r="Z194" t="s">
        <v>66</v>
      </c>
      <c r="AG194" t="s">
        <v>1972</v>
      </c>
      <c r="AL194">
        <v>5</v>
      </c>
      <c r="AN194" t="s">
        <v>1974</v>
      </c>
      <c r="AO194">
        <v>0</v>
      </c>
      <c r="AQ194">
        <v>2257654</v>
      </c>
      <c r="AR194" t="s">
        <v>4605</v>
      </c>
      <c r="AS194" t="s">
        <v>5883</v>
      </c>
      <c r="AT194" t="s">
        <v>2022</v>
      </c>
    </row>
    <row r="195" spans="1:46" x14ac:dyDescent="0.25">
      <c r="A195" t="str">
        <f>_xlfn.XLOOKUP(I195,UTILIZADAS[Contacto1],UTILIZADAS[Source.Name],,0)</f>
        <v>Cobros Mayo</v>
      </c>
      <c r="B195" s="18">
        <f>VLOOKUP(J195,Ref!A:C,3,0)</f>
        <v>0</v>
      </c>
      <c r="C195" s="18">
        <f>VLOOKUP(J195,Ref!A:D,4,0)</f>
        <v>0</v>
      </c>
      <c r="D195" s="18" t="str">
        <f t="shared" si="9"/>
        <v>16/may</v>
      </c>
      <c r="E195" s="18">
        <f t="shared" si="10"/>
        <v>6</v>
      </c>
      <c r="F195" s="18">
        <v>1</v>
      </c>
      <c r="G195" s="18">
        <f t="shared" ref="G195:G258" si="11">IF(I195=I196,0,1)</f>
        <v>0</v>
      </c>
      <c r="H195" s="3">
        <v>46158.475648148145</v>
      </c>
      <c r="I195">
        <v>60618097</v>
      </c>
      <c r="J195" t="s">
        <v>1967</v>
      </c>
      <c r="K195" t="s">
        <v>1968</v>
      </c>
      <c r="L195" t="s">
        <v>1969</v>
      </c>
      <c r="M195" t="s">
        <v>1970</v>
      </c>
      <c r="O195">
        <v>361059310000</v>
      </c>
      <c r="P195">
        <v>16018</v>
      </c>
      <c r="Q195">
        <v>-4</v>
      </c>
      <c r="R195">
        <v>1</v>
      </c>
      <c r="S195">
        <v>60618097</v>
      </c>
      <c r="U195" t="s">
        <v>4645</v>
      </c>
      <c r="W195" t="s">
        <v>4646</v>
      </c>
      <c r="X195">
        <v>361059310000</v>
      </c>
      <c r="Y195" t="s">
        <v>85</v>
      </c>
      <c r="Z195" t="s">
        <v>66</v>
      </c>
      <c r="AG195" t="s">
        <v>1972</v>
      </c>
      <c r="AL195">
        <v>0</v>
      </c>
      <c r="AN195" t="s">
        <v>1974</v>
      </c>
      <c r="AO195">
        <v>0</v>
      </c>
      <c r="AQ195">
        <v>2257654</v>
      </c>
      <c r="AR195" t="s">
        <v>4605</v>
      </c>
      <c r="AS195" t="s">
        <v>5883</v>
      </c>
      <c r="AT195" t="s">
        <v>1975</v>
      </c>
    </row>
    <row r="196" spans="1:46" x14ac:dyDescent="0.25">
      <c r="A196" t="str">
        <f>_xlfn.XLOOKUP(I196,UTILIZADAS[Contacto1],UTILIZADAS[Source.Name],,0)</f>
        <v>Cobros Mayo</v>
      </c>
      <c r="B196" s="18">
        <f>VLOOKUP(J196,Ref!A:C,3,0)</f>
        <v>0</v>
      </c>
      <c r="C196" s="18">
        <f>VLOOKUP(J196,Ref!A:D,4,0)</f>
        <v>0</v>
      </c>
      <c r="D196" s="18" t="str">
        <f t="shared" si="9"/>
        <v>19/may</v>
      </c>
      <c r="E196" s="18">
        <f t="shared" si="10"/>
        <v>6</v>
      </c>
      <c r="F196" s="18">
        <v>1</v>
      </c>
      <c r="G196" s="18">
        <f t="shared" si="11"/>
        <v>0</v>
      </c>
      <c r="H196" s="3">
        <v>46161.667395833334</v>
      </c>
      <c r="I196">
        <v>60618097</v>
      </c>
      <c r="J196" t="s">
        <v>1967</v>
      </c>
      <c r="K196" t="s">
        <v>1968</v>
      </c>
      <c r="L196" t="s">
        <v>1969</v>
      </c>
      <c r="M196" t="s">
        <v>1970</v>
      </c>
      <c r="O196">
        <v>361059310000</v>
      </c>
      <c r="P196">
        <v>16018</v>
      </c>
      <c r="Q196">
        <v>-4</v>
      </c>
      <c r="R196">
        <v>1</v>
      </c>
      <c r="S196">
        <v>60618097</v>
      </c>
      <c r="U196" t="s">
        <v>4645</v>
      </c>
      <c r="W196" t="s">
        <v>4646</v>
      </c>
      <c r="X196">
        <v>361059310000</v>
      </c>
      <c r="Y196" t="s">
        <v>85</v>
      </c>
      <c r="Z196" t="s">
        <v>66</v>
      </c>
      <c r="AG196" t="s">
        <v>1972</v>
      </c>
      <c r="AL196">
        <v>0</v>
      </c>
      <c r="AN196" t="s">
        <v>1974</v>
      </c>
      <c r="AO196">
        <v>0</v>
      </c>
      <c r="AQ196">
        <v>2257654</v>
      </c>
      <c r="AR196" t="s">
        <v>4605</v>
      </c>
      <c r="AS196" t="s">
        <v>5883</v>
      </c>
      <c r="AT196" t="s">
        <v>1975</v>
      </c>
    </row>
    <row r="197" spans="1:46" x14ac:dyDescent="0.25">
      <c r="A197" t="str">
        <f>_xlfn.XLOOKUP(I197,UTILIZADAS[Contacto1],UTILIZADAS[Source.Name],,0)</f>
        <v>Cobros Mayo</v>
      </c>
      <c r="B197" s="18">
        <f>VLOOKUP(J197,Ref!A:C,3,0)</f>
        <v>0</v>
      </c>
      <c r="C197" s="18">
        <f>VLOOKUP(J197,Ref!A:D,4,0)</f>
        <v>0</v>
      </c>
      <c r="D197" s="18" t="str">
        <f t="shared" si="9"/>
        <v>21/may</v>
      </c>
      <c r="E197" s="18">
        <f t="shared" si="10"/>
        <v>6</v>
      </c>
      <c r="F197" s="18">
        <v>1</v>
      </c>
      <c r="G197" s="18">
        <f t="shared" si="11"/>
        <v>0</v>
      </c>
      <c r="H197" s="3">
        <v>46163.444872685184</v>
      </c>
      <c r="I197">
        <v>60618097</v>
      </c>
      <c r="J197" t="s">
        <v>1967</v>
      </c>
      <c r="K197" t="s">
        <v>1968</v>
      </c>
      <c r="L197" t="s">
        <v>1969</v>
      </c>
      <c r="M197" t="s">
        <v>1970</v>
      </c>
      <c r="O197">
        <v>361059310000</v>
      </c>
      <c r="P197">
        <v>16018</v>
      </c>
      <c r="Q197">
        <v>-4</v>
      </c>
      <c r="R197">
        <v>1</v>
      </c>
      <c r="S197">
        <v>60618097</v>
      </c>
      <c r="U197" t="s">
        <v>4645</v>
      </c>
      <c r="W197" t="s">
        <v>4646</v>
      </c>
      <c r="X197">
        <v>361059310000</v>
      </c>
      <c r="Y197" t="s">
        <v>85</v>
      </c>
      <c r="Z197" t="s">
        <v>66</v>
      </c>
      <c r="AG197" t="s">
        <v>1972</v>
      </c>
      <c r="AL197">
        <v>0</v>
      </c>
      <c r="AN197" t="s">
        <v>1974</v>
      </c>
      <c r="AO197">
        <v>0</v>
      </c>
      <c r="AQ197">
        <v>2257654</v>
      </c>
      <c r="AR197" t="s">
        <v>4605</v>
      </c>
      <c r="AS197" t="s">
        <v>5883</v>
      </c>
      <c r="AT197" t="s">
        <v>1975</v>
      </c>
    </row>
    <row r="198" spans="1:46" x14ac:dyDescent="0.25">
      <c r="A198" t="str">
        <f>_xlfn.XLOOKUP(I198,UTILIZADAS[Contacto1],UTILIZADAS[Source.Name],,0)</f>
        <v>Cobros Mayo</v>
      </c>
      <c r="B198" s="18">
        <f>VLOOKUP(J198,Ref!A:C,3,0)</f>
        <v>0</v>
      </c>
      <c r="C198" s="18">
        <f>VLOOKUP(J198,Ref!A:D,4,0)</f>
        <v>0</v>
      </c>
      <c r="D198" s="18" t="str">
        <f t="shared" si="9"/>
        <v>21/may</v>
      </c>
      <c r="E198" s="18">
        <f t="shared" si="10"/>
        <v>6</v>
      </c>
      <c r="F198" s="18">
        <v>1</v>
      </c>
      <c r="G198" s="18">
        <f t="shared" si="11"/>
        <v>1</v>
      </c>
      <c r="H198" s="3">
        <v>46163.706875000003</v>
      </c>
      <c r="I198">
        <v>60618097</v>
      </c>
      <c r="J198" t="s">
        <v>1967</v>
      </c>
      <c r="K198" t="s">
        <v>1968</v>
      </c>
      <c r="L198" t="s">
        <v>1969</v>
      </c>
      <c r="M198" t="s">
        <v>1970</v>
      </c>
      <c r="O198">
        <v>361059310000</v>
      </c>
      <c r="P198">
        <v>16018</v>
      </c>
      <c r="Q198">
        <v>-4</v>
      </c>
      <c r="R198">
        <v>1</v>
      </c>
      <c r="S198">
        <v>60618097</v>
      </c>
      <c r="U198" t="s">
        <v>4645</v>
      </c>
      <c r="W198" t="s">
        <v>4646</v>
      </c>
      <c r="X198">
        <v>361059310000</v>
      </c>
      <c r="Y198" t="s">
        <v>85</v>
      </c>
      <c r="Z198" t="s">
        <v>66</v>
      </c>
      <c r="AG198" t="s">
        <v>1972</v>
      </c>
      <c r="AL198">
        <v>0</v>
      </c>
      <c r="AN198" t="s">
        <v>1974</v>
      </c>
      <c r="AO198">
        <v>0</v>
      </c>
      <c r="AQ198">
        <v>2257654</v>
      </c>
      <c r="AR198" t="s">
        <v>4605</v>
      </c>
      <c r="AS198" t="s">
        <v>5883</v>
      </c>
      <c r="AT198" t="s">
        <v>1975</v>
      </c>
    </row>
    <row r="199" spans="1:46" x14ac:dyDescent="0.25">
      <c r="A199" t="str">
        <f>_xlfn.XLOOKUP(I199,UTILIZADAS[Contacto1],UTILIZADAS[Source.Name],,0)</f>
        <v>Cobros Abril Canal Fijo</v>
      </c>
      <c r="B199" s="18">
        <f>VLOOKUP(J199,Ref!A:C,3,0)</f>
        <v>0</v>
      </c>
      <c r="C199" s="18">
        <f>VLOOKUP(J199,Ref!A:D,4,0)</f>
        <v>0</v>
      </c>
      <c r="D199" s="18" t="str">
        <f t="shared" si="9"/>
        <v>09/may</v>
      </c>
      <c r="E199" s="18">
        <f t="shared" si="10"/>
        <v>4</v>
      </c>
      <c r="F199" s="18">
        <v>1</v>
      </c>
      <c r="G199" s="18">
        <f t="shared" si="11"/>
        <v>0</v>
      </c>
      <c r="H199" s="3">
        <v>46151.488032407404</v>
      </c>
      <c r="I199">
        <v>60627074</v>
      </c>
      <c r="J199" t="s">
        <v>2021</v>
      </c>
      <c r="K199" t="s">
        <v>1968</v>
      </c>
      <c r="L199" t="s">
        <v>1969</v>
      </c>
      <c r="M199" t="s">
        <v>1970</v>
      </c>
      <c r="O199">
        <v>353362270000</v>
      </c>
      <c r="P199">
        <v>16018</v>
      </c>
      <c r="Q199">
        <v>-4</v>
      </c>
      <c r="R199">
        <v>1</v>
      </c>
      <c r="S199">
        <v>60627074</v>
      </c>
      <c r="U199" t="s">
        <v>5691</v>
      </c>
      <c r="W199" t="s">
        <v>1498</v>
      </c>
      <c r="X199">
        <v>353362270000</v>
      </c>
      <c r="Y199" t="s">
        <v>65</v>
      </c>
      <c r="Z199" t="s">
        <v>66</v>
      </c>
      <c r="AF199" t="s">
        <v>1976</v>
      </c>
      <c r="AG199" t="s">
        <v>1972</v>
      </c>
      <c r="AL199">
        <v>5</v>
      </c>
      <c r="AN199" t="s">
        <v>1974</v>
      </c>
      <c r="AO199">
        <v>0</v>
      </c>
      <c r="AQ199">
        <v>2257655</v>
      </c>
      <c r="AR199" t="s">
        <v>4605</v>
      </c>
      <c r="AS199" t="s">
        <v>5883</v>
      </c>
      <c r="AT199" t="s">
        <v>2022</v>
      </c>
    </row>
    <row r="200" spans="1:46" x14ac:dyDescent="0.25">
      <c r="A200" t="str">
        <f>_xlfn.XLOOKUP(I200,UTILIZADAS[Contacto1],UTILIZADAS[Source.Name],,0)</f>
        <v>Cobros Abril Canal Fijo</v>
      </c>
      <c r="B200" s="18">
        <f>VLOOKUP(J200,Ref!A:C,3,0)</f>
        <v>0</v>
      </c>
      <c r="C200" s="18">
        <f>VLOOKUP(J200,Ref!A:D,4,0)</f>
        <v>0</v>
      </c>
      <c r="D200" s="18" t="str">
        <f t="shared" si="9"/>
        <v>13/may</v>
      </c>
      <c r="E200" s="18">
        <f t="shared" si="10"/>
        <v>4</v>
      </c>
      <c r="F200" s="18">
        <v>1</v>
      </c>
      <c r="G200" s="18">
        <f t="shared" si="11"/>
        <v>0</v>
      </c>
      <c r="H200" s="3">
        <v>46155.613692129627</v>
      </c>
      <c r="I200">
        <v>60627074</v>
      </c>
      <c r="J200" t="s">
        <v>2021</v>
      </c>
      <c r="K200" t="s">
        <v>1968</v>
      </c>
      <c r="L200" t="s">
        <v>1969</v>
      </c>
      <c r="M200" t="s">
        <v>1970</v>
      </c>
      <c r="O200">
        <v>353362270000</v>
      </c>
      <c r="P200">
        <v>16018</v>
      </c>
      <c r="Q200">
        <v>-4</v>
      </c>
      <c r="R200">
        <v>1</v>
      </c>
      <c r="S200">
        <v>60627074</v>
      </c>
      <c r="U200" t="s">
        <v>5691</v>
      </c>
      <c r="W200" t="s">
        <v>1498</v>
      </c>
      <c r="X200">
        <v>353362270000</v>
      </c>
      <c r="Y200" t="s">
        <v>65</v>
      </c>
      <c r="Z200" t="s">
        <v>66</v>
      </c>
      <c r="AF200" t="s">
        <v>1976</v>
      </c>
      <c r="AG200" t="s">
        <v>1972</v>
      </c>
      <c r="AL200">
        <v>5</v>
      </c>
      <c r="AN200" t="s">
        <v>1974</v>
      </c>
      <c r="AO200">
        <v>0</v>
      </c>
      <c r="AQ200">
        <v>2257655</v>
      </c>
      <c r="AR200" t="s">
        <v>4605</v>
      </c>
      <c r="AS200" t="s">
        <v>5883</v>
      </c>
      <c r="AT200" t="s">
        <v>2022</v>
      </c>
    </row>
    <row r="201" spans="1:46" x14ac:dyDescent="0.25">
      <c r="A201" t="str">
        <f>_xlfn.XLOOKUP(I201,UTILIZADAS[Contacto1],UTILIZADAS[Source.Name],,0)</f>
        <v>Cobros Abril Canal Fijo</v>
      </c>
      <c r="B201" s="18">
        <f>VLOOKUP(J201,Ref!A:C,3,0)</f>
        <v>0</v>
      </c>
      <c r="C201" s="18">
        <f>VLOOKUP(J201,Ref!A:D,4,0)</f>
        <v>0</v>
      </c>
      <c r="D201" s="18" t="str">
        <f t="shared" si="9"/>
        <v>16/may</v>
      </c>
      <c r="E201" s="18">
        <f t="shared" si="10"/>
        <v>4</v>
      </c>
      <c r="F201" s="18">
        <v>1</v>
      </c>
      <c r="G201" s="18">
        <f t="shared" si="11"/>
        <v>0</v>
      </c>
      <c r="H201" s="3">
        <v>46158.480740740742</v>
      </c>
      <c r="I201">
        <v>60627074</v>
      </c>
      <c r="J201" t="s">
        <v>2021</v>
      </c>
      <c r="K201" t="s">
        <v>1968</v>
      </c>
      <c r="L201" t="s">
        <v>1969</v>
      </c>
      <c r="M201" t="s">
        <v>1970</v>
      </c>
      <c r="O201">
        <v>353362270000</v>
      </c>
      <c r="P201">
        <v>16018</v>
      </c>
      <c r="Q201">
        <v>-4</v>
      </c>
      <c r="R201">
        <v>1</v>
      </c>
      <c r="S201">
        <v>60627074</v>
      </c>
      <c r="U201" t="s">
        <v>5691</v>
      </c>
      <c r="W201" t="s">
        <v>1498</v>
      </c>
      <c r="X201">
        <v>353362270000</v>
      </c>
      <c r="Y201" t="s">
        <v>65</v>
      </c>
      <c r="Z201" t="s">
        <v>66</v>
      </c>
      <c r="AF201" t="s">
        <v>1976</v>
      </c>
      <c r="AG201" t="s">
        <v>1972</v>
      </c>
      <c r="AL201">
        <v>5</v>
      </c>
      <c r="AN201" t="s">
        <v>1974</v>
      </c>
      <c r="AO201">
        <v>0</v>
      </c>
      <c r="AQ201">
        <v>2257655</v>
      </c>
      <c r="AR201" t="s">
        <v>4605</v>
      </c>
      <c r="AS201" t="s">
        <v>5883</v>
      </c>
      <c r="AT201" t="s">
        <v>2022</v>
      </c>
    </row>
    <row r="202" spans="1:46" x14ac:dyDescent="0.25">
      <c r="A202" t="str">
        <f>_xlfn.XLOOKUP(I202,UTILIZADAS[Contacto1],UTILIZADAS[Source.Name],,0)</f>
        <v>Cobros Abril Canal Fijo</v>
      </c>
      <c r="B202" s="18">
        <f>VLOOKUP(J202,Ref!A:C,3,0)</f>
        <v>1</v>
      </c>
      <c r="C202" s="18">
        <f>VLOOKUP(J202,Ref!A:D,4,0)</f>
        <v>1</v>
      </c>
      <c r="D202" s="18" t="str">
        <f t="shared" si="9"/>
        <v>19/may</v>
      </c>
      <c r="E202" s="18">
        <f t="shared" si="10"/>
        <v>4</v>
      </c>
      <c r="F202" s="18">
        <v>1</v>
      </c>
      <c r="G202" s="18">
        <f t="shared" si="11"/>
        <v>1</v>
      </c>
      <c r="H202" s="3">
        <v>46161.667743055557</v>
      </c>
      <c r="I202">
        <v>60627074</v>
      </c>
      <c r="J202">
        <v>6003</v>
      </c>
      <c r="K202" t="s">
        <v>1983</v>
      </c>
      <c r="L202" t="s">
        <v>1897</v>
      </c>
      <c r="M202" t="s">
        <v>1970</v>
      </c>
      <c r="O202">
        <v>353362270000</v>
      </c>
      <c r="P202">
        <v>16018</v>
      </c>
      <c r="Q202">
        <v>-4</v>
      </c>
      <c r="R202">
        <v>1</v>
      </c>
      <c r="S202">
        <v>60627074</v>
      </c>
      <c r="U202" t="s">
        <v>5691</v>
      </c>
      <c r="W202" t="s">
        <v>1498</v>
      </c>
      <c r="X202">
        <v>353362270000</v>
      </c>
      <c r="Y202" t="s">
        <v>65</v>
      </c>
      <c r="Z202" t="s">
        <v>66</v>
      </c>
      <c r="AF202" t="s">
        <v>1976</v>
      </c>
      <c r="AG202" t="s">
        <v>1972</v>
      </c>
      <c r="AL202">
        <v>100</v>
      </c>
      <c r="AM202" t="s">
        <v>1979</v>
      </c>
      <c r="AN202" t="s">
        <v>1987</v>
      </c>
      <c r="AO202">
        <v>0</v>
      </c>
      <c r="AQ202">
        <v>2257655</v>
      </c>
      <c r="AR202" t="s">
        <v>4605</v>
      </c>
      <c r="AS202" t="s">
        <v>5883</v>
      </c>
      <c r="AT202" t="s">
        <v>1892</v>
      </c>
    </row>
    <row r="203" spans="1:46" x14ac:dyDescent="0.25">
      <c r="A203" t="str">
        <f>_xlfn.XLOOKUP(I203,UTILIZADAS[Contacto1],UTILIZADAS[Source.Name],,0)</f>
        <v>Cobros Abril Canal Fijo</v>
      </c>
      <c r="B203" s="18">
        <f>VLOOKUP(J203,Ref!A:C,3,0)</f>
        <v>0</v>
      </c>
      <c r="C203" s="18">
        <f>VLOOKUP(J203,Ref!A:D,4,0)</f>
        <v>0</v>
      </c>
      <c r="D203" s="18" t="str">
        <f t="shared" si="9"/>
        <v>09/may</v>
      </c>
      <c r="E203" s="18">
        <f t="shared" si="10"/>
        <v>2</v>
      </c>
      <c r="F203" s="18">
        <v>1</v>
      </c>
      <c r="G203" s="18">
        <f t="shared" si="11"/>
        <v>0</v>
      </c>
      <c r="H203" s="3">
        <v>46151.488217592596</v>
      </c>
      <c r="I203">
        <v>60696170</v>
      </c>
      <c r="J203" t="s">
        <v>2021</v>
      </c>
      <c r="K203" t="s">
        <v>1968</v>
      </c>
      <c r="L203" t="s">
        <v>1969</v>
      </c>
      <c r="M203" t="s">
        <v>1970</v>
      </c>
      <c r="O203">
        <v>359370290000</v>
      </c>
      <c r="P203">
        <v>16018</v>
      </c>
      <c r="Q203">
        <v>-4</v>
      </c>
      <c r="R203">
        <v>1</v>
      </c>
      <c r="S203">
        <v>60696170</v>
      </c>
      <c r="U203" t="s">
        <v>1421</v>
      </c>
      <c r="W203" t="s">
        <v>1422</v>
      </c>
      <c r="X203">
        <v>359370290000</v>
      </c>
      <c r="Y203" t="s">
        <v>65</v>
      </c>
      <c r="Z203" t="s">
        <v>597</v>
      </c>
      <c r="AF203" t="s">
        <v>1976</v>
      </c>
      <c r="AG203" t="s">
        <v>1972</v>
      </c>
      <c r="AL203">
        <v>5</v>
      </c>
      <c r="AN203" t="s">
        <v>1974</v>
      </c>
      <c r="AO203">
        <v>0</v>
      </c>
      <c r="AQ203">
        <v>2257656</v>
      </c>
      <c r="AR203" t="s">
        <v>4605</v>
      </c>
      <c r="AS203" t="s">
        <v>5883</v>
      </c>
      <c r="AT203" t="s">
        <v>2022</v>
      </c>
    </row>
    <row r="204" spans="1:46" x14ac:dyDescent="0.25">
      <c r="A204" t="str">
        <f>_xlfn.XLOOKUP(I204,UTILIZADAS[Contacto1],UTILIZADAS[Source.Name],,0)</f>
        <v>Cobros Abril Canal Fijo</v>
      </c>
      <c r="B204" s="18">
        <f>VLOOKUP(J204,Ref!A:C,3,0)</f>
        <v>0</v>
      </c>
      <c r="C204" s="18">
        <f>VLOOKUP(J204,Ref!A:D,4,0)</f>
        <v>0</v>
      </c>
      <c r="D204" s="18" t="str">
        <f t="shared" si="9"/>
        <v>13/may</v>
      </c>
      <c r="E204" s="18">
        <f t="shared" si="10"/>
        <v>2</v>
      </c>
      <c r="F204" s="18">
        <v>1</v>
      </c>
      <c r="G204" s="18">
        <f t="shared" si="11"/>
        <v>1</v>
      </c>
      <c r="H204" s="3">
        <v>46155.615254629629</v>
      </c>
      <c r="I204">
        <v>60696170</v>
      </c>
      <c r="J204">
        <v>6004</v>
      </c>
      <c r="K204" t="s">
        <v>1983</v>
      </c>
      <c r="L204" t="s">
        <v>1897</v>
      </c>
      <c r="M204" t="s">
        <v>1970</v>
      </c>
      <c r="O204">
        <v>359370290000</v>
      </c>
      <c r="P204">
        <v>16018</v>
      </c>
      <c r="Q204">
        <v>-4</v>
      </c>
      <c r="R204">
        <v>1</v>
      </c>
      <c r="S204">
        <v>60696170</v>
      </c>
      <c r="U204" t="s">
        <v>1421</v>
      </c>
      <c r="W204" t="s">
        <v>1422</v>
      </c>
      <c r="X204">
        <v>359370290000</v>
      </c>
      <c r="Y204" t="s">
        <v>65</v>
      </c>
      <c r="Z204" t="s">
        <v>597</v>
      </c>
      <c r="AF204" t="s">
        <v>1976</v>
      </c>
      <c r="AG204" t="s">
        <v>1972</v>
      </c>
      <c r="AL204">
        <v>101</v>
      </c>
      <c r="AM204" t="s">
        <v>1979</v>
      </c>
      <c r="AN204" t="s">
        <v>1987</v>
      </c>
      <c r="AO204">
        <v>0</v>
      </c>
      <c r="AQ204">
        <v>2257656</v>
      </c>
      <c r="AR204" t="s">
        <v>4605</v>
      </c>
      <c r="AS204" t="s">
        <v>5883</v>
      </c>
      <c r="AT204" t="s">
        <v>1984</v>
      </c>
    </row>
    <row r="205" spans="1:46" x14ac:dyDescent="0.25">
      <c r="A205" t="str">
        <f>_xlfn.XLOOKUP(I205,UTILIZADAS[Contacto1],UTILIZADAS[Source.Name],,0)</f>
        <v>Cobros Abril Canal Fijo</v>
      </c>
      <c r="B205" s="18">
        <f>VLOOKUP(J205,Ref!A:C,3,0)</f>
        <v>0</v>
      </c>
      <c r="C205" s="18">
        <f>VLOOKUP(J205,Ref!A:D,4,0)</f>
        <v>0</v>
      </c>
      <c r="D205" s="18" t="str">
        <f t="shared" si="9"/>
        <v>09/may</v>
      </c>
      <c r="E205" s="18">
        <f t="shared" si="10"/>
        <v>6</v>
      </c>
      <c r="F205" s="18">
        <v>1</v>
      </c>
      <c r="G205" s="18">
        <f t="shared" si="11"/>
        <v>0</v>
      </c>
      <c r="H205" s="3">
        <v>46151.488726851851</v>
      </c>
      <c r="I205">
        <v>60746711</v>
      </c>
      <c r="J205" t="s">
        <v>2021</v>
      </c>
      <c r="K205" t="s">
        <v>1968</v>
      </c>
      <c r="L205" t="s">
        <v>1969</v>
      </c>
      <c r="M205" t="s">
        <v>1970</v>
      </c>
      <c r="O205">
        <v>221908800000</v>
      </c>
      <c r="P205">
        <v>16018</v>
      </c>
      <c r="Q205">
        <v>-4</v>
      </c>
      <c r="R205">
        <v>1</v>
      </c>
      <c r="S205">
        <v>60746711</v>
      </c>
      <c r="U205" t="s">
        <v>2445</v>
      </c>
      <c r="W205" t="s">
        <v>4024</v>
      </c>
      <c r="X205">
        <v>221908800000</v>
      </c>
      <c r="Y205" t="s">
        <v>65</v>
      </c>
      <c r="Z205" t="s">
        <v>66</v>
      </c>
      <c r="AG205" t="s">
        <v>1972</v>
      </c>
      <c r="AL205">
        <v>5</v>
      </c>
      <c r="AN205" t="s">
        <v>1974</v>
      </c>
      <c r="AO205">
        <v>0</v>
      </c>
      <c r="AQ205">
        <v>2257657</v>
      </c>
      <c r="AR205" t="s">
        <v>4605</v>
      </c>
      <c r="AS205" t="s">
        <v>5883</v>
      </c>
      <c r="AT205" t="s">
        <v>2022</v>
      </c>
    </row>
    <row r="206" spans="1:46" x14ac:dyDescent="0.25">
      <c r="A206" t="str">
        <f>_xlfn.XLOOKUP(I206,UTILIZADAS[Contacto1],UTILIZADAS[Source.Name],,0)</f>
        <v>Cobros Abril Canal Fijo</v>
      </c>
      <c r="B206" s="18">
        <f>VLOOKUP(J206,Ref!A:C,3,0)</f>
        <v>0</v>
      </c>
      <c r="C206" s="18">
        <f>VLOOKUP(J206,Ref!A:D,4,0)</f>
        <v>0</v>
      </c>
      <c r="D206" s="18" t="str">
        <f t="shared" si="9"/>
        <v>13/may</v>
      </c>
      <c r="E206" s="18">
        <f t="shared" si="10"/>
        <v>6</v>
      </c>
      <c r="F206" s="18">
        <v>1</v>
      </c>
      <c r="G206" s="18">
        <f t="shared" si="11"/>
        <v>0</v>
      </c>
      <c r="H206" s="3">
        <v>46155.615543981483</v>
      </c>
      <c r="I206">
        <v>60746711</v>
      </c>
      <c r="J206" t="s">
        <v>2021</v>
      </c>
      <c r="K206" t="s">
        <v>1968</v>
      </c>
      <c r="L206" t="s">
        <v>1969</v>
      </c>
      <c r="M206" t="s">
        <v>1970</v>
      </c>
      <c r="O206">
        <v>221908800000</v>
      </c>
      <c r="P206">
        <v>16018</v>
      </c>
      <c r="Q206">
        <v>-4</v>
      </c>
      <c r="R206">
        <v>1</v>
      </c>
      <c r="S206">
        <v>60746711</v>
      </c>
      <c r="U206" t="s">
        <v>2445</v>
      </c>
      <c r="W206" t="s">
        <v>4024</v>
      </c>
      <c r="X206">
        <v>221908800000</v>
      </c>
      <c r="Y206" t="s">
        <v>65</v>
      </c>
      <c r="Z206" t="s">
        <v>66</v>
      </c>
      <c r="AG206" t="s">
        <v>1972</v>
      </c>
      <c r="AL206">
        <v>5</v>
      </c>
      <c r="AN206" t="s">
        <v>1974</v>
      </c>
      <c r="AO206">
        <v>0</v>
      </c>
      <c r="AQ206">
        <v>2257657</v>
      </c>
      <c r="AR206" t="s">
        <v>4605</v>
      </c>
      <c r="AS206" t="s">
        <v>5883</v>
      </c>
      <c r="AT206" t="s">
        <v>2022</v>
      </c>
    </row>
    <row r="207" spans="1:46" x14ac:dyDescent="0.25">
      <c r="A207" t="str">
        <f>_xlfn.XLOOKUP(I207,UTILIZADAS[Contacto1],UTILIZADAS[Source.Name],,0)</f>
        <v>Cobros Abril Canal Fijo</v>
      </c>
      <c r="B207" s="18">
        <f>VLOOKUP(J207,Ref!A:C,3,0)</f>
        <v>0</v>
      </c>
      <c r="C207" s="18">
        <f>VLOOKUP(J207,Ref!A:D,4,0)</f>
        <v>0</v>
      </c>
      <c r="D207" s="18" t="str">
        <f t="shared" si="9"/>
        <v>16/may</v>
      </c>
      <c r="E207" s="18">
        <f t="shared" si="10"/>
        <v>6</v>
      </c>
      <c r="F207" s="18">
        <v>1</v>
      </c>
      <c r="G207" s="18">
        <f t="shared" si="11"/>
        <v>0</v>
      </c>
      <c r="H207" s="3">
        <v>46158.481261574074</v>
      </c>
      <c r="I207">
        <v>60746711</v>
      </c>
      <c r="J207" t="s">
        <v>2021</v>
      </c>
      <c r="K207" t="s">
        <v>1968</v>
      </c>
      <c r="L207" t="s">
        <v>1969</v>
      </c>
      <c r="M207" t="s">
        <v>1970</v>
      </c>
      <c r="O207">
        <v>221908800000</v>
      </c>
      <c r="P207">
        <v>16018</v>
      </c>
      <c r="Q207">
        <v>-4</v>
      </c>
      <c r="R207">
        <v>1</v>
      </c>
      <c r="S207">
        <v>60746711</v>
      </c>
      <c r="U207" t="s">
        <v>2445</v>
      </c>
      <c r="W207" t="s">
        <v>4024</v>
      </c>
      <c r="X207">
        <v>221908800000</v>
      </c>
      <c r="Y207" t="s">
        <v>65</v>
      </c>
      <c r="Z207" t="s">
        <v>66</v>
      </c>
      <c r="AG207" t="s">
        <v>1972</v>
      </c>
      <c r="AL207">
        <v>5</v>
      </c>
      <c r="AN207" t="s">
        <v>1974</v>
      </c>
      <c r="AO207">
        <v>0</v>
      </c>
      <c r="AQ207">
        <v>2257657</v>
      </c>
      <c r="AR207" t="s">
        <v>4605</v>
      </c>
      <c r="AS207" t="s">
        <v>5883</v>
      </c>
      <c r="AT207" t="s">
        <v>2022</v>
      </c>
    </row>
    <row r="208" spans="1:46" x14ac:dyDescent="0.25">
      <c r="A208" t="str">
        <f>_xlfn.XLOOKUP(I208,UTILIZADAS[Contacto1],UTILIZADAS[Source.Name],,0)</f>
        <v>Cobros Abril Canal Fijo</v>
      </c>
      <c r="B208" s="18">
        <f>VLOOKUP(J208,Ref!A:C,3,0)</f>
        <v>0</v>
      </c>
      <c r="C208" s="18">
        <f>VLOOKUP(J208,Ref!A:D,4,0)</f>
        <v>0</v>
      </c>
      <c r="D208" s="18" t="str">
        <f t="shared" si="9"/>
        <v>19/may</v>
      </c>
      <c r="E208" s="18">
        <f t="shared" si="10"/>
        <v>6</v>
      </c>
      <c r="F208" s="18">
        <v>1</v>
      </c>
      <c r="G208" s="18">
        <f t="shared" si="11"/>
        <v>0</v>
      </c>
      <c r="H208" s="3">
        <v>46161.668206018519</v>
      </c>
      <c r="I208">
        <v>60746711</v>
      </c>
      <c r="J208" t="s">
        <v>2021</v>
      </c>
      <c r="K208" t="s">
        <v>1968</v>
      </c>
      <c r="L208" t="s">
        <v>1969</v>
      </c>
      <c r="M208" t="s">
        <v>1970</v>
      </c>
      <c r="O208">
        <v>221908800000</v>
      </c>
      <c r="P208">
        <v>16018</v>
      </c>
      <c r="Q208">
        <v>-4</v>
      </c>
      <c r="R208">
        <v>1</v>
      </c>
      <c r="S208">
        <v>60746711</v>
      </c>
      <c r="U208" t="s">
        <v>2445</v>
      </c>
      <c r="W208" t="s">
        <v>4024</v>
      </c>
      <c r="X208">
        <v>221908800000</v>
      </c>
      <c r="Y208" t="s">
        <v>65</v>
      </c>
      <c r="Z208" t="s">
        <v>66</v>
      </c>
      <c r="AG208" t="s">
        <v>1972</v>
      </c>
      <c r="AL208">
        <v>5</v>
      </c>
      <c r="AN208" t="s">
        <v>1974</v>
      </c>
      <c r="AO208">
        <v>0</v>
      </c>
      <c r="AQ208">
        <v>2257657</v>
      </c>
      <c r="AR208" t="s">
        <v>4605</v>
      </c>
      <c r="AS208" t="s">
        <v>5883</v>
      </c>
      <c r="AT208" t="s">
        <v>2022</v>
      </c>
    </row>
    <row r="209" spans="1:46" x14ac:dyDescent="0.25">
      <c r="A209" t="str">
        <f>_xlfn.XLOOKUP(I209,UTILIZADAS[Contacto1],UTILIZADAS[Source.Name],,0)</f>
        <v>Cobros Abril Canal Fijo</v>
      </c>
      <c r="B209" s="18">
        <f>VLOOKUP(J209,Ref!A:C,3,0)</f>
        <v>0</v>
      </c>
      <c r="C209" s="18">
        <f>VLOOKUP(J209,Ref!A:D,4,0)</f>
        <v>0</v>
      </c>
      <c r="D209" s="18" t="str">
        <f t="shared" si="9"/>
        <v>21/may</v>
      </c>
      <c r="E209" s="18">
        <f t="shared" si="10"/>
        <v>6</v>
      </c>
      <c r="F209" s="18">
        <v>1</v>
      </c>
      <c r="G209" s="18">
        <f t="shared" si="11"/>
        <v>0</v>
      </c>
      <c r="H209" s="3">
        <v>46163.448171296295</v>
      </c>
      <c r="I209">
        <v>60746711</v>
      </c>
      <c r="J209" t="s">
        <v>2021</v>
      </c>
      <c r="K209" t="s">
        <v>1968</v>
      </c>
      <c r="L209" t="s">
        <v>1969</v>
      </c>
      <c r="M209" t="s">
        <v>1970</v>
      </c>
      <c r="O209">
        <v>221908800000</v>
      </c>
      <c r="P209">
        <v>16018</v>
      </c>
      <c r="Q209">
        <v>-4</v>
      </c>
      <c r="R209">
        <v>1</v>
      </c>
      <c r="S209">
        <v>60746711</v>
      </c>
      <c r="U209" t="s">
        <v>2445</v>
      </c>
      <c r="W209" t="s">
        <v>4024</v>
      </c>
      <c r="X209">
        <v>221908800000</v>
      </c>
      <c r="Y209" t="s">
        <v>65</v>
      </c>
      <c r="Z209" t="s">
        <v>66</v>
      </c>
      <c r="AG209" t="s">
        <v>1972</v>
      </c>
      <c r="AL209">
        <v>5</v>
      </c>
      <c r="AN209" t="s">
        <v>1974</v>
      </c>
      <c r="AO209">
        <v>0</v>
      </c>
      <c r="AQ209">
        <v>2257657</v>
      </c>
      <c r="AR209" t="s">
        <v>4605</v>
      </c>
      <c r="AS209" t="s">
        <v>5883</v>
      </c>
      <c r="AT209" t="s">
        <v>2022</v>
      </c>
    </row>
    <row r="210" spans="1:46" x14ac:dyDescent="0.25">
      <c r="A210" t="str">
        <f>_xlfn.XLOOKUP(I210,UTILIZADAS[Contacto1],UTILIZADAS[Source.Name],,0)</f>
        <v>Cobros Abril Canal Fijo</v>
      </c>
      <c r="B210" s="18">
        <f>VLOOKUP(J210,Ref!A:C,3,0)</f>
        <v>0</v>
      </c>
      <c r="C210" s="18">
        <f>VLOOKUP(J210,Ref!A:D,4,0)</f>
        <v>0</v>
      </c>
      <c r="D210" s="18" t="str">
        <f t="shared" si="9"/>
        <v>21/may</v>
      </c>
      <c r="E210" s="18">
        <f t="shared" si="10"/>
        <v>6</v>
      </c>
      <c r="F210" s="18">
        <v>1</v>
      </c>
      <c r="G210" s="18">
        <f t="shared" si="11"/>
        <v>1</v>
      </c>
      <c r="H210" s="3">
        <v>46163.71329861111</v>
      </c>
      <c r="I210">
        <v>60746711</v>
      </c>
      <c r="J210" t="s">
        <v>2021</v>
      </c>
      <c r="K210" t="s">
        <v>1968</v>
      </c>
      <c r="L210" t="s">
        <v>1969</v>
      </c>
      <c r="M210" t="s">
        <v>1970</v>
      </c>
      <c r="O210">
        <v>221908800000</v>
      </c>
      <c r="P210">
        <v>16018</v>
      </c>
      <c r="Q210">
        <v>-4</v>
      </c>
      <c r="R210">
        <v>1</v>
      </c>
      <c r="S210">
        <v>60746711</v>
      </c>
      <c r="U210" t="s">
        <v>2445</v>
      </c>
      <c r="W210" t="s">
        <v>4024</v>
      </c>
      <c r="X210">
        <v>221908800000</v>
      </c>
      <c r="Y210" t="s">
        <v>65</v>
      </c>
      <c r="Z210" t="s">
        <v>66</v>
      </c>
      <c r="AG210" t="s">
        <v>1972</v>
      </c>
      <c r="AL210">
        <v>5</v>
      </c>
      <c r="AN210" t="s">
        <v>1974</v>
      </c>
      <c r="AO210">
        <v>0</v>
      </c>
      <c r="AQ210">
        <v>2257657</v>
      </c>
      <c r="AR210" t="s">
        <v>4605</v>
      </c>
      <c r="AS210" t="s">
        <v>5883</v>
      </c>
      <c r="AT210" t="s">
        <v>2022</v>
      </c>
    </row>
    <row r="211" spans="1:46" x14ac:dyDescent="0.25">
      <c r="A211" t="str">
        <f>_xlfn.XLOOKUP(I211,UTILIZADAS[Contacto1],UTILIZADAS[Source.Name],,0)</f>
        <v>Cobros Mayo</v>
      </c>
      <c r="B211" s="18">
        <f>VLOOKUP(J211,Ref!A:C,3,0)</f>
        <v>0</v>
      </c>
      <c r="C211" s="18">
        <f>VLOOKUP(J211,Ref!A:D,4,0)</f>
        <v>0</v>
      </c>
      <c r="D211" s="18" t="str">
        <f t="shared" si="9"/>
        <v>08/may</v>
      </c>
      <c r="E211" s="18">
        <f t="shared" si="10"/>
        <v>6</v>
      </c>
      <c r="F211" s="18">
        <v>1</v>
      </c>
      <c r="G211" s="18">
        <f t="shared" si="11"/>
        <v>0</v>
      </c>
      <c r="H211" s="3">
        <v>46150.68408564815</v>
      </c>
      <c r="I211">
        <v>60991433</v>
      </c>
      <c r="J211">
        <v>6004</v>
      </c>
      <c r="K211" t="s">
        <v>1983</v>
      </c>
      <c r="L211" t="s">
        <v>1897</v>
      </c>
      <c r="M211" t="s">
        <v>1970</v>
      </c>
      <c r="O211">
        <v>357316380000</v>
      </c>
      <c r="P211">
        <v>16013</v>
      </c>
      <c r="Q211">
        <v>-4</v>
      </c>
      <c r="R211">
        <v>1</v>
      </c>
      <c r="S211">
        <v>60991433</v>
      </c>
      <c r="U211" t="s">
        <v>4647</v>
      </c>
      <c r="W211" t="s">
        <v>4648</v>
      </c>
      <c r="X211">
        <v>357316380000</v>
      </c>
      <c r="Y211" t="s">
        <v>85</v>
      </c>
      <c r="Z211" t="s">
        <v>1980</v>
      </c>
      <c r="AC211" t="s">
        <v>1981</v>
      </c>
      <c r="AF211" t="s">
        <v>1976</v>
      </c>
      <c r="AG211" t="s">
        <v>1972</v>
      </c>
      <c r="AI211" t="s">
        <v>5895</v>
      </c>
      <c r="AK211" t="s">
        <v>5896</v>
      </c>
      <c r="AL211">
        <v>88</v>
      </c>
      <c r="AM211" t="s">
        <v>1979</v>
      </c>
      <c r="AN211" t="s">
        <v>1977</v>
      </c>
      <c r="AO211">
        <v>3</v>
      </c>
      <c r="AQ211">
        <v>2163811</v>
      </c>
      <c r="AR211" t="s">
        <v>1982</v>
      </c>
      <c r="AS211" t="s">
        <v>1982</v>
      </c>
      <c r="AT211" t="s">
        <v>1984</v>
      </c>
    </row>
    <row r="212" spans="1:46" x14ac:dyDescent="0.25">
      <c r="A212" t="str">
        <f>_xlfn.XLOOKUP(I212,UTILIZADAS[Contacto1],UTILIZADAS[Source.Name],,0)</f>
        <v>Cobros Mayo</v>
      </c>
      <c r="B212" s="18">
        <f>VLOOKUP(J212,Ref!A:C,3,0)</f>
        <v>0</v>
      </c>
      <c r="C212" s="18">
        <f>VLOOKUP(J212,Ref!A:D,4,0)</f>
        <v>0</v>
      </c>
      <c r="D212" s="18" t="str">
        <f t="shared" si="9"/>
        <v>09/may</v>
      </c>
      <c r="E212" s="18">
        <f t="shared" si="10"/>
        <v>6</v>
      </c>
      <c r="F212" s="18">
        <v>1</v>
      </c>
      <c r="G212" s="18">
        <f t="shared" si="11"/>
        <v>0</v>
      </c>
      <c r="H212" s="3">
        <v>46151.489178240743</v>
      </c>
      <c r="I212">
        <v>60991433</v>
      </c>
      <c r="J212" t="s">
        <v>2021</v>
      </c>
      <c r="K212" t="s">
        <v>1968</v>
      </c>
      <c r="L212" t="s">
        <v>1969</v>
      </c>
      <c r="M212" t="s">
        <v>1970</v>
      </c>
      <c r="O212">
        <v>361004650000</v>
      </c>
      <c r="P212">
        <v>16018</v>
      </c>
      <c r="Q212">
        <v>-4</v>
      </c>
      <c r="R212">
        <v>1</v>
      </c>
      <c r="S212">
        <v>60991433</v>
      </c>
      <c r="U212" t="s">
        <v>4647</v>
      </c>
      <c r="W212" t="s">
        <v>4648</v>
      </c>
      <c r="X212">
        <v>361004650000</v>
      </c>
      <c r="Y212" t="s">
        <v>85</v>
      </c>
      <c r="Z212" t="s">
        <v>4619</v>
      </c>
      <c r="AF212" t="s">
        <v>1976</v>
      </c>
      <c r="AG212" t="s">
        <v>1972</v>
      </c>
      <c r="AL212">
        <v>5</v>
      </c>
      <c r="AN212" t="s">
        <v>1974</v>
      </c>
      <c r="AO212">
        <v>0</v>
      </c>
      <c r="AQ212">
        <v>2257658</v>
      </c>
      <c r="AR212" t="s">
        <v>4605</v>
      </c>
      <c r="AS212" t="s">
        <v>5883</v>
      </c>
      <c r="AT212" t="s">
        <v>2022</v>
      </c>
    </row>
    <row r="213" spans="1:46" x14ac:dyDescent="0.25">
      <c r="A213" t="str">
        <f>_xlfn.XLOOKUP(I213,UTILIZADAS[Contacto1],UTILIZADAS[Source.Name],,0)</f>
        <v>Cobros Mayo</v>
      </c>
      <c r="B213" s="18">
        <f>VLOOKUP(J213,Ref!A:C,3,0)</f>
        <v>0</v>
      </c>
      <c r="C213" s="18">
        <f>VLOOKUP(J213,Ref!A:D,4,0)</f>
        <v>0</v>
      </c>
      <c r="D213" s="18" t="str">
        <f t="shared" si="9"/>
        <v>13/may</v>
      </c>
      <c r="E213" s="18">
        <f t="shared" si="10"/>
        <v>6</v>
      </c>
      <c r="F213" s="18">
        <v>1</v>
      </c>
      <c r="G213" s="18">
        <f t="shared" si="11"/>
        <v>0</v>
      </c>
      <c r="H213" s="3">
        <v>46155.616006944445</v>
      </c>
      <c r="I213">
        <v>60991433</v>
      </c>
      <c r="J213" t="s">
        <v>2021</v>
      </c>
      <c r="K213" t="s">
        <v>1968</v>
      </c>
      <c r="L213" t="s">
        <v>1969</v>
      </c>
      <c r="M213" t="s">
        <v>1970</v>
      </c>
      <c r="O213">
        <v>361004650000</v>
      </c>
      <c r="P213">
        <v>16018</v>
      </c>
      <c r="Q213">
        <v>-4</v>
      </c>
      <c r="R213">
        <v>1</v>
      </c>
      <c r="S213">
        <v>60991433</v>
      </c>
      <c r="U213" t="s">
        <v>4647</v>
      </c>
      <c r="W213" t="s">
        <v>4648</v>
      </c>
      <c r="X213">
        <v>361004650000</v>
      </c>
      <c r="Y213" t="s">
        <v>85</v>
      </c>
      <c r="Z213" t="s">
        <v>4619</v>
      </c>
      <c r="AF213" t="s">
        <v>1976</v>
      </c>
      <c r="AG213" t="s">
        <v>1972</v>
      </c>
      <c r="AL213">
        <v>5</v>
      </c>
      <c r="AN213" t="s">
        <v>1974</v>
      </c>
      <c r="AO213">
        <v>0</v>
      </c>
      <c r="AQ213">
        <v>2257658</v>
      </c>
      <c r="AR213" t="s">
        <v>4605</v>
      </c>
      <c r="AS213" t="s">
        <v>5883</v>
      </c>
      <c r="AT213" t="s">
        <v>2022</v>
      </c>
    </row>
    <row r="214" spans="1:46" x14ac:dyDescent="0.25">
      <c r="A214" t="str">
        <f>_xlfn.XLOOKUP(I214,UTILIZADAS[Contacto1],UTILIZADAS[Source.Name],,0)</f>
        <v>Cobros Mayo</v>
      </c>
      <c r="B214" s="18">
        <f>VLOOKUP(J214,Ref!A:C,3,0)</f>
        <v>0</v>
      </c>
      <c r="C214" s="18">
        <f>VLOOKUP(J214,Ref!A:D,4,0)</f>
        <v>0</v>
      </c>
      <c r="D214" s="18" t="str">
        <f t="shared" si="9"/>
        <v>16/may</v>
      </c>
      <c r="E214" s="18">
        <f t="shared" si="10"/>
        <v>6</v>
      </c>
      <c r="F214" s="18">
        <v>1</v>
      </c>
      <c r="G214" s="18">
        <f t="shared" si="11"/>
        <v>0</v>
      </c>
      <c r="H214" s="3">
        <v>46158.481678240743</v>
      </c>
      <c r="I214">
        <v>60991433</v>
      </c>
      <c r="J214" t="s">
        <v>2021</v>
      </c>
      <c r="K214" t="s">
        <v>1968</v>
      </c>
      <c r="L214" t="s">
        <v>1969</v>
      </c>
      <c r="M214" t="s">
        <v>1970</v>
      </c>
      <c r="O214">
        <v>361004650000</v>
      </c>
      <c r="P214">
        <v>16018</v>
      </c>
      <c r="Q214">
        <v>-4</v>
      </c>
      <c r="R214">
        <v>1</v>
      </c>
      <c r="S214">
        <v>60991433</v>
      </c>
      <c r="U214" t="s">
        <v>4647</v>
      </c>
      <c r="W214" t="s">
        <v>4648</v>
      </c>
      <c r="X214">
        <v>361004650000</v>
      </c>
      <c r="Y214" t="s">
        <v>85</v>
      </c>
      <c r="Z214" t="s">
        <v>4619</v>
      </c>
      <c r="AF214" t="s">
        <v>1976</v>
      </c>
      <c r="AG214" t="s">
        <v>1972</v>
      </c>
      <c r="AL214">
        <v>5</v>
      </c>
      <c r="AN214" t="s">
        <v>1974</v>
      </c>
      <c r="AO214">
        <v>0</v>
      </c>
      <c r="AQ214">
        <v>2257658</v>
      </c>
      <c r="AR214" t="s">
        <v>4605</v>
      </c>
      <c r="AS214" t="s">
        <v>5883</v>
      </c>
      <c r="AT214" t="s">
        <v>2022</v>
      </c>
    </row>
    <row r="215" spans="1:46" x14ac:dyDescent="0.25">
      <c r="A215" t="str">
        <f>_xlfn.XLOOKUP(I215,UTILIZADAS[Contacto1],UTILIZADAS[Source.Name],,0)</f>
        <v>Cobros Mayo</v>
      </c>
      <c r="B215" s="18">
        <f>VLOOKUP(J215,Ref!A:C,3,0)</f>
        <v>0</v>
      </c>
      <c r="C215" s="18">
        <f>VLOOKUP(J215,Ref!A:D,4,0)</f>
        <v>0</v>
      </c>
      <c r="D215" s="18" t="str">
        <f t="shared" si="9"/>
        <v>19/may</v>
      </c>
      <c r="E215" s="18">
        <f t="shared" si="10"/>
        <v>6</v>
      </c>
      <c r="F215" s="18">
        <v>1</v>
      </c>
      <c r="G215" s="18">
        <f t="shared" si="11"/>
        <v>0</v>
      </c>
      <c r="H215" s="3">
        <v>46161.668657407405</v>
      </c>
      <c r="I215">
        <v>60991433</v>
      </c>
      <c r="J215" t="s">
        <v>2021</v>
      </c>
      <c r="K215" t="s">
        <v>1968</v>
      </c>
      <c r="L215" t="s">
        <v>1969</v>
      </c>
      <c r="M215" t="s">
        <v>1970</v>
      </c>
      <c r="O215">
        <v>361004650000</v>
      </c>
      <c r="P215">
        <v>16018</v>
      </c>
      <c r="Q215">
        <v>-4</v>
      </c>
      <c r="R215">
        <v>1</v>
      </c>
      <c r="S215">
        <v>60991433</v>
      </c>
      <c r="U215" t="s">
        <v>4647</v>
      </c>
      <c r="W215" t="s">
        <v>4648</v>
      </c>
      <c r="X215">
        <v>361004650000</v>
      </c>
      <c r="Y215" t="s">
        <v>85</v>
      </c>
      <c r="Z215" t="s">
        <v>4619</v>
      </c>
      <c r="AF215" t="s">
        <v>1976</v>
      </c>
      <c r="AG215" t="s">
        <v>1972</v>
      </c>
      <c r="AL215">
        <v>5</v>
      </c>
      <c r="AN215" t="s">
        <v>1974</v>
      </c>
      <c r="AO215">
        <v>0</v>
      </c>
      <c r="AQ215">
        <v>2257658</v>
      </c>
      <c r="AR215" t="s">
        <v>4605</v>
      </c>
      <c r="AS215" t="s">
        <v>5883</v>
      </c>
      <c r="AT215" t="s">
        <v>2022</v>
      </c>
    </row>
    <row r="216" spans="1:46" x14ac:dyDescent="0.25">
      <c r="A216" t="str">
        <f>_xlfn.XLOOKUP(I216,UTILIZADAS[Contacto1],UTILIZADAS[Source.Name],,0)</f>
        <v>Cobros Mayo</v>
      </c>
      <c r="B216" s="18">
        <f>VLOOKUP(J216,Ref!A:C,3,0)</f>
        <v>1</v>
      </c>
      <c r="C216" s="18">
        <f>VLOOKUP(J216,Ref!A:D,4,0)</f>
        <v>0</v>
      </c>
      <c r="D216" s="18" t="str">
        <f t="shared" si="9"/>
        <v>21/may</v>
      </c>
      <c r="E216" s="18">
        <f t="shared" si="10"/>
        <v>6</v>
      </c>
      <c r="F216" s="18">
        <v>1</v>
      </c>
      <c r="G216" s="18">
        <f t="shared" si="11"/>
        <v>1</v>
      </c>
      <c r="H216" s="3">
        <v>46163.447881944441</v>
      </c>
      <c r="I216">
        <v>60991433</v>
      </c>
      <c r="J216">
        <v>6000</v>
      </c>
      <c r="K216" t="s">
        <v>1983</v>
      </c>
      <c r="L216" t="s">
        <v>1897</v>
      </c>
      <c r="M216" t="s">
        <v>1970</v>
      </c>
      <c r="O216">
        <v>361004650000</v>
      </c>
      <c r="P216">
        <v>16018</v>
      </c>
      <c r="Q216">
        <v>-4</v>
      </c>
      <c r="R216">
        <v>1</v>
      </c>
      <c r="S216">
        <v>60991433</v>
      </c>
      <c r="U216" t="s">
        <v>4647</v>
      </c>
      <c r="W216" t="s">
        <v>4648</v>
      </c>
      <c r="X216">
        <v>361004650000</v>
      </c>
      <c r="Y216" t="s">
        <v>85</v>
      </c>
      <c r="Z216" t="s">
        <v>4619</v>
      </c>
      <c r="AF216" t="s">
        <v>1976</v>
      </c>
      <c r="AG216" t="s">
        <v>1972</v>
      </c>
      <c r="AL216">
        <v>98</v>
      </c>
      <c r="AM216" t="s">
        <v>1979</v>
      </c>
      <c r="AN216" t="s">
        <v>1987</v>
      </c>
      <c r="AO216">
        <v>0</v>
      </c>
      <c r="AQ216">
        <v>2257658</v>
      </c>
      <c r="AR216" t="s">
        <v>4605</v>
      </c>
      <c r="AS216" t="s">
        <v>5883</v>
      </c>
      <c r="AT216" t="s">
        <v>1895</v>
      </c>
    </row>
    <row r="217" spans="1:46" x14ac:dyDescent="0.25">
      <c r="A217" t="str">
        <f>_xlfn.XLOOKUP(I217,UTILIZADAS[Contacto1],UTILIZADAS[Source.Name],,0)</f>
        <v>Cobros Abril Canal Fijo</v>
      </c>
      <c r="B217" s="18">
        <f>VLOOKUP(J217,Ref!A:C,3,0)</f>
        <v>0</v>
      </c>
      <c r="C217" s="18">
        <f>VLOOKUP(J217,Ref!A:D,4,0)</f>
        <v>0</v>
      </c>
      <c r="D217" s="18" t="str">
        <f t="shared" si="9"/>
        <v>04/may</v>
      </c>
      <c r="E217" s="18">
        <f t="shared" si="10"/>
        <v>4</v>
      </c>
      <c r="F217" s="18">
        <v>1</v>
      </c>
      <c r="G217" s="18">
        <f t="shared" si="11"/>
        <v>0</v>
      </c>
      <c r="H217" s="3">
        <v>46146.533136574071</v>
      </c>
      <c r="I217">
        <v>61000160</v>
      </c>
      <c r="J217" t="s">
        <v>2023</v>
      </c>
      <c r="K217" t="s">
        <v>1968</v>
      </c>
      <c r="L217" t="s">
        <v>1969</v>
      </c>
      <c r="M217" t="s">
        <v>1970</v>
      </c>
      <c r="O217">
        <v>354191950000</v>
      </c>
      <c r="P217">
        <v>16017</v>
      </c>
      <c r="Q217">
        <v>-4</v>
      </c>
      <c r="R217">
        <v>1</v>
      </c>
      <c r="S217">
        <v>61000160</v>
      </c>
      <c r="U217" t="s">
        <v>4509</v>
      </c>
      <c r="W217" t="s">
        <v>708</v>
      </c>
      <c r="X217" t="s">
        <v>2551</v>
      </c>
      <c r="Y217" t="s">
        <v>65</v>
      </c>
      <c r="Z217">
        <v>354191950000</v>
      </c>
      <c r="AG217" t="s">
        <v>1972</v>
      </c>
      <c r="AI217" t="s">
        <v>3571</v>
      </c>
      <c r="AL217">
        <v>0</v>
      </c>
      <c r="AN217" t="s">
        <v>1974</v>
      </c>
      <c r="AO217">
        <v>0</v>
      </c>
      <c r="AQ217">
        <v>2252662</v>
      </c>
      <c r="AR217" t="s">
        <v>2241</v>
      </c>
      <c r="AS217" t="s">
        <v>4163</v>
      </c>
      <c r="AT217" t="s">
        <v>2024</v>
      </c>
    </row>
    <row r="218" spans="1:46" x14ac:dyDescent="0.25">
      <c r="A218" t="str">
        <f>_xlfn.XLOOKUP(I218,UTILIZADAS[Contacto1],UTILIZADAS[Source.Name],,0)</f>
        <v>Cobros Abril Canal Fijo</v>
      </c>
      <c r="B218" s="18">
        <f>VLOOKUP(J218,Ref!A:C,3,0)</f>
        <v>0</v>
      </c>
      <c r="C218" s="18">
        <f>VLOOKUP(J218,Ref!A:D,4,0)</f>
        <v>0</v>
      </c>
      <c r="D218" s="18" t="str">
        <f t="shared" si="9"/>
        <v>04/may</v>
      </c>
      <c r="E218" s="18">
        <f t="shared" si="10"/>
        <v>4</v>
      </c>
      <c r="F218" s="18">
        <v>1</v>
      </c>
      <c r="G218" s="18">
        <f t="shared" si="11"/>
        <v>0</v>
      </c>
      <c r="H218" s="3">
        <v>46146.717615740738</v>
      </c>
      <c r="I218">
        <v>61000160</v>
      </c>
      <c r="J218" t="s">
        <v>2023</v>
      </c>
      <c r="K218" t="s">
        <v>1968</v>
      </c>
      <c r="L218" t="s">
        <v>1969</v>
      </c>
      <c r="M218" t="s">
        <v>1970</v>
      </c>
      <c r="O218">
        <v>354191950000</v>
      </c>
      <c r="P218">
        <v>16017</v>
      </c>
      <c r="Q218">
        <v>-4</v>
      </c>
      <c r="R218">
        <v>1</v>
      </c>
      <c r="S218">
        <v>61000160</v>
      </c>
      <c r="U218" t="s">
        <v>4509</v>
      </c>
      <c r="W218" t="s">
        <v>708</v>
      </c>
      <c r="X218" t="s">
        <v>2551</v>
      </c>
      <c r="Y218" t="s">
        <v>65</v>
      </c>
      <c r="Z218">
        <v>354191950000</v>
      </c>
      <c r="AG218" t="s">
        <v>1972</v>
      </c>
      <c r="AI218" t="s">
        <v>3571</v>
      </c>
      <c r="AL218">
        <v>0</v>
      </c>
      <c r="AN218" t="s">
        <v>1974</v>
      </c>
      <c r="AO218">
        <v>0</v>
      </c>
      <c r="AQ218">
        <v>2252662</v>
      </c>
      <c r="AR218" t="s">
        <v>2241</v>
      </c>
      <c r="AS218" t="s">
        <v>4163</v>
      </c>
      <c r="AT218" t="s">
        <v>2024</v>
      </c>
    </row>
    <row r="219" spans="1:46" x14ac:dyDescent="0.25">
      <c r="A219" t="str">
        <f>_xlfn.XLOOKUP(I219,UTILIZADAS[Contacto1],UTILIZADAS[Source.Name],,0)</f>
        <v>Cobros Abril Canal Fijo</v>
      </c>
      <c r="B219" s="18">
        <f>VLOOKUP(J219,Ref!A:C,3,0)</f>
        <v>0</v>
      </c>
      <c r="C219" s="18">
        <f>VLOOKUP(J219,Ref!A:D,4,0)</f>
        <v>0</v>
      </c>
      <c r="D219" s="18" t="str">
        <f t="shared" si="9"/>
        <v>04/may</v>
      </c>
      <c r="E219" s="18">
        <f t="shared" si="10"/>
        <v>4</v>
      </c>
      <c r="F219" s="18">
        <v>1</v>
      </c>
      <c r="G219" s="18">
        <f t="shared" si="11"/>
        <v>0</v>
      </c>
      <c r="H219" s="3">
        <v>46146.748402777775</v>
      </c>
      <c r="I219">
        <v>61000160</v>
      </c>
      <c r="J219" t="s">
        <v>2023</v>
      </c>
      <c r="K219" t="s">
        <v>1968</v>
      </c>
      <c r="L219" t="s">
        <v>1969</v>
      </c>
      <c r="M219" t="s">
        <v>1970</v>
      </c>
      <c r="O219">
        <v>354191950000</v>
      </c>
      <c r="P219">
        <v>16017</v>
      </c>
      <c r="Q219">
        <v>-4</v>
      </c>
      <c r="R219">
        <v>1</v>
      </c>
      <c r="S219">
        <v>61000160</v>
      </c>
      <c r="U219" t="s">
        <v>4509</v>
      </c>
      <c r="W219" t="s">
        <v>708</v>
      </c>
      <c r="X219" t="s">
        <v>2551</v>
      </c>
      <c r="Y219" t="s">
        <v>65</v>
      </c>
      <c r="Z219">
        <v>354191950000</v>
      </c>
      <c r="AG219" t="s">
        <v>1972</v>
      </c>
      <c r="AI219" t="s">
        <v>3571</v>
      </c>
      <c r="AL219">
        <v>0</v>
      </c>
      <c r="AN219" t="s">
        <v>1974</v>
      </c>
      <c r="AO219">
        <v>0</v>
      </c>
      <c r="AQ219">
        <v>2252662</v>
      </c>
      <c r="AR219" t="s">
        <v>2241</v>
      </c>
      <c r="AS219" t="s">
        <v>4163</v>
      </c>
      <c r="AT219" t="s">
        <v>2024</v>
      </c>
    </row>
    <row r="220" spans="1:46" x14ac:dyDescent="0.25">
      <c r="A220" t="str">
        <f>_xlfn.XLOOKUP(I220,UTILIZADAS[Contacto1],UTILIZADAS[Source.Name],,0)</f>
        <v>Cobros Abril Canal Fijo</v>
      </c>
      <c r="B220" s="18">
        <f>VLOOKUP(J220,Ref!A:C,3,0)</f>
        <v>0</v>
      </c>
      <c r="C220" s="18">
        <f>VLOOKUP(J220,Ref!A:D,4,0)</f>
        <v>0</v>
      </c>
      <c r="D220" s="18" t="str">
        <f t="shared" si="9"/>
        <v>05/may</v>
      </c>
      <c r="E220" s="18">
        <f t="shared" si="10"/>
        <v>4</v>
      </c>
      <c r="F220" s="18">
        <v>1</v>
      </c>
      <c r="G220" s="18">
        <f t="shared" si="11"/>
        <v>1</v>
      </c>
      <c r="H220" s="3">
        <v>46147.396226851852</v>
      </c>
      <c r="I220">
        <v>61000160</v>
      </c>
      <c r="J220" t="s">
        <v>2023</v>
      </c>
      <c r="K220" t="s">
        <v>1968</v>
      </c>
      <c r="L220" t="s">
        <v>1969</v>
      </c>
      <c r="M220" t="s">
        <v>1970</v>
      </c>
      <c r="O220">
        <v>354191950000</v>
      </c>
      <c r="P220">
        <v>16017</v>
      </c>
      <c r="Q220">
        <v>-4</v>
      </c>
      <c r="R220">
        <v>1</v>
      </c>
      <c r="S220">
        <v>61000160</v>
      </c>
      <c r="U220" t="s">
        <v>4509</v>
      </c>
      <c r="W220" t="s">
        <v>708</v>
      </c>
      <c r="X220" t="s">
        <v>2551</v>
      </c>
      <c r="Y220" t="s">
        <v>65</v>
      </c>
      <c r="Z220">
        <v>354191950000</v>
      </c>
      <c r="AG220" t="s">
        <v>1972</v>
      </c>
      <c r="AI220" t="s">
        <v>3571</v>
      </c>
      <c r="AL220">
        <v>0</v>
      </c>
      <c r="AN220" t="s">
        <v>1974</v>
      </c>
      <c r="AO220">
        <v>0</v>
      </c>
      <c r="AQ220">
        <v>2252662</v>
      </c>
      <c r="AR220" t="s">
        <v>2241</v>
      </c>
      <c r="AS220" t="s">
        <v>4163</v>
      </c>
      <c r="AT220" t="s">
        <v>2024</v>
      </c>
    </row>
    <row r="221" spans="1:46" x14ac:dyDescent="0.25">
      <c r="A221" t="e">
        <f>_xlfn.XLOOKUP(I221,UTILIZADAS[Contacto1],UTILIZADAS[Source.Name],,0)</f>
        <v>#N/A</v>
      </c>
      <c r="B221" s="18">
        <f>VLOOKUP(J221,Ref!A:C,3,0)</f>
        <v>1</v>
      </c>
      <c r="C221" s="18">
        <f>VLOOKUP(J221,Ref!A:D,4,0)</f>
        <v>1</v>
      </c>
      <c r="D221" s="18" t="str">
        <f t="shared" si="9"/>
        <v>04/may</v>
      </c>
      <c r="E221" s="18">
        <f t="shared" si="10"/>
        <v>1</v>
      </c>
      <c r="F221" s="18">
        <v>1</v>
      </c>
      <c r="G221" s="18">
        <f t="shared" si="11"/>
        <v>1</v>
      </c>
      <c r="H221" s="3">
        <v>46146.724768518521</v>
      </c>
      <c r="I221">
        <v>61000685</v>
      </c>
      <c r="J221">
        <v>6007</v>
      </c>
      <c r="K221" t="s">
        <v>1983</v>
      </c>
      <c r="L221" t="s">
        <v>1897</v>
      </c>
      <c r="M221" t="s">
        <v>1970</v>
      </c>
      <c r="P221">
        <v>998</v>
      </c>
      <c r="Q221">
        <v>0</v>
      </c>
      <c r="S221">
        <v>61000685</v>
      </c>
      <c r="AF221" t="s">
        <v>1976</v>
      </c>
      <c r="AG221" t="s">
        <v>1972</v>
      </c>
      <c r="AL221">
        <v>44</v>
      </c>
      <c r="AM221" t="s">
        <v>1979</v>
      </c>
      <c r="AN221" t="s">
        <v>1977</v>
      </c>
      <c r="AO221">
        <v>0</v>
      </c>
      <c r="AQ221">
        <v>2257491</v>
      </c>
      <c r="AR221" t="s">
        <v>1978</v>
      </c>
      <c r="AT221" t="s">
        <v>1898</v>
      </c>
    </row>
    <row r="222" spans="1:46" x14ac:dyDescent="0.25">
      <c r="A222" t="str">
        <f>_xlfn.XLOOKUP(I222,UTILIZADAS[Contacto1],UTILIZADAS[Source.Name],,0)</f>
        <v>Cobros Mayo</v>
      </c>
      <c r="B222" s="18">
        <f>VLOOKUP(J222,Ref!A:C,3,0)</f>
        <v>0</v>
      </c>
      <c r="C222" s="18">
        <f>VLOOKUP(J222,Ref!A:D,4,0)</f>
        <v>0</v>
      </c>
      <c r="D222" s="18" t="str">
        <f t="shared" si="9"/>
        <v>08/may</v>
      </c>
      <c r="E222" s="18">
        <f t="shared" si="10"/>
        <v>7</v>
      </c>
      <c r="F222" s="18">
        <v>1</v>
      </c>
      <c r="G222" s="18">
        <f t="shared" si="11"/>
        <v>0</v>
      </c>
      <c r="H222" s="3">
        <v>46150.597199074073</v>
      </c>
      <c r="I222">
        <v>61001147</v>
      </c>
      <c r="J222">
        <v>6004</v>
      </c>
      <c r="K222" t="s">
        <v>1983</v>
      </c>
      <c r="L222" t="s">
        <v>1897</v>
      </c>
      <c r="M222" t="s">
        <v>1970</v>
      </c>
      <c r="O222">
        <v>362005830000</v>
      </c>
      <c r="P222">
        <v>16016</v>
      </c>
      <c r="Q222">
        <v>-4</v>
      </c>
      <c r="R222">
        <v>1</v>
      </c>
      <c r="S222">
        <v>61001147</v>
      </c>
      <c r="U222" t="s">
        <v>5897</v>
      </c>
      <c r="W222" t="s">
        <v>4650</v>
      </c>
      <c r="X222">
        <v>362005830000</v>
      </c>
      <c r="Y222" t="s">
        <v>65</v>
      </c>
      <c r="Z222" t="s">
        <v>66</v>
      </c>
      <c r="AF222" t="s">
        <v>1976</v>
      </c>
      <c r="AG222" t="s">
        <v>1972</v>
      </c>
      <c r="AL222">
        <v>61</v>
      </c>
      <c r="AM222" t="s">
        <v>1979</v>
      </c>
      <c r="AN222" t="s">
        <v>1977</v>
      </c>
      <c r="AO222">
        <v>0</v>
      </c>
      <c r="AQ222">
        <v>2198650</v>
      </c>
      <c r="AR222" t="s">
        <v>2020</v>
      </c>
      <c r="AS222" t="s">
        <v>2020</v>
      </c>
      <c r="AT222" t="s">
        <v>1984</v>
      </c>
    </row>
    <row r="223" spans="1:46" x14ac:dyDescent="0.25">
      <c r="A223" t="str">
        <f>_xlfn.XLOOKUP(I223,UTILIZADAS[Contacto1],UTILIZADAS[Source.Name],,0)</f>
        <v>Cobros Mayo</v>
      </c>
      <c r="B223" s="18">
        <f>VLOOKUP(J223,Ref!A:C,3,0)</f>
        <v>0</v>
      </c>
      <c r="C223" s="18">
        <f>VLOOKUP(J223,Ref!A:D,4,0)</f>
        <v>0</v>
      </c>
      <c r="D223" s="18" t="str">
        <f t="shared" si="9"/>
        <v>09/may</v>
      </c>
      <c r="E223" s="18">
        <f t="shared" si="10"/>
        <v>7</v>
      </c>
      <c r="F223" s="18">
        <v>1</v>
      </c>
      <c r="G223" s="18">
        <f t="shared" si="11"/>
        <v>0</v>
      </c>
      <c r="H223" s="3">
        <v>46151.489317129628</v>
      </c>
      <c r="I223">
        <v>61001147</v>
      </c>
      <c r="J223" t="s">
        <v>2021</v>
      </c>
      <c r="K223" t="s">
        <v>1968</v>
      </c>
      <c r="L223" t="s">
        <v>1969</v>
      </c>
      <c r="M223" t="s">
        <v>1970</v>
      </c>
      <c r="O223">
        <v>362005830000</v>
      </c>
      <c r="P223">
        <v>16018</v>
      </c>
      <c r="Q223">
        <v>-4</v>
      </c>
      <c r="R223">
        <v>1</v>
      </c>
      <c r="S223">
        <v>61001147</v>
      </c>
      <c r="U223" t="s">
        <v>5897</v>
      </c>
      <c r="W223" t="s">
        <v>4650</v>
      </c>
      <c r="X223">
        <v>362005830000</v>
      </c>
      <c r="Y223" t="s">
        <v>65</v>
      </c>
      <c r="Z223" t="s">
        <v>4619</v>
      </c>
      <c r="AF223" t="s">
        <v>1976</v>
      </c>
      <c r="AG223" t="s">
        <v>1972</v>
      </c>
      <c r="AL223">
        <v>5</v>
      </c>
      <c r="AN223" t="s">
        <v>1974</v>
      </c>
      <c r="AO223">
        <v>0</v>
      </c>
      <c r="AQ223">
        <v>2257659</v>
      </c>
      <c r="AR223" t="s">
        <v>4605</v>
      </c>
      <c r="AS223" t="s">
        <v>5883</v>
      </c>
      <c r="AT223" t="s">
        <v>2022</v>
      </c>
    </row>
    <row r="224" spans="1:46" x14ac:dyDescent="0.25">
      <c r="A224" t="str">
        <f>_xlfn.XLOOKUP(I224,UTILIZADAS[Contacto1],UTILIZADAS[Source.Name],,0)</f>
        <v>Cobros Mayo</v>
      </c>
      <c r="B224" s="18">
        <f>VLOOKUP(J224,Ref!A:C,3,0)</f>
        <v>0</v>
      </c>
      <c r="C224" s="18">
        <f>VLOOKUP(J224,Ref!A:D,4,0)</f>
        <v>0</v>
      </c>
      <c r="D224" s="18" t="str">
        <f t="shared" si="9"/>
        <v>13/may</v>
      </c>
      <c r="E224" s="18">
        <f t="shared" si="10"/>
        <v>7</v>
      </c>
      <c r="F224" s="18">
        <v>1</v>
      </c>
      <c r="G224" s="18">
        <f t="shared" si="11"/>
        <v>0</v>
      </c>
      <c r="H224" s="3">
        <v>46155.61614583333</v>
      </c>
      <c r="I224">
        <v>61001147</v>
      </c>
      <c r="J224" t="s">
        <v>2021</v>
      </c>
      <c r="K224" t="s">
        <v>1968</v>
      </c>
      <c r="L224" t="s">
        <v>1969</v>
      </c>
      <c r="M224" t="s">
        <v>1970</v>
      </c>
      <c r="O224">
        <v>362005830000</v>
      </c>
      <c r="P224">
        <v>16018</v>
      </c>
      <c r="Q224">
        <v>-4</v>
      </c>
      <c r="R224">
        <v>1</v>
      </c>
      <c r="S224">
        <v>61001147</v>
      </c>
      <c r="U224" t="s">
        <v>5897</v>
      </c>
      <c r="W224" t="s">
        <v>4650</v>
      </c>
      <c r="X224">
        <v>362005830000</v>
      </c>
      <c r="Y224" t="s">
        <v>65</v>
      </c>
      <c r="Z224" t="s">
        <v>4619</v>
      </c>
      <c r="AF224" t="s">
        <v>1976</v>
      </c>
      <c r="AG224" t="s">
        <v>1972</v>
      </c>
      <c r="AL224">
        <v>5</v>
      </c>
      <c r="AN224" t="s">
        <v>1974</v>
      </c>
      <c r="AO224">
        <v>0</v>
      </c>
      <c r="AQ224">
        <v>2257659</v>
      </c>
      <c r="AR224" t="s">
        <v>4605</v>
      </c>
      <c r="AS224" t="s">
        <v>5883</v>
      </c>
      <c r="AT224" t="s">
        <v>2022</v>
      </c>
    </row>
    <row r="225" spans="1:46" x14ac:dyDescent="0.25">
      <c r="A225" t="str">
        <f>_xlfn.XLOOKUP(I225,UTILIZADAS[Contacto1],UTILIZADAS[Source.Name],,0)</f>
        <v>Cobros Mayo</v>
      </c>
      <c r="B225" s="18">
        <f>VLOOKUP(J225,Ref!A:C,3,0)</f>
        <v>0</v>
      </c>
      <c r="C225" s="18">
        <f>VLOOKUP(J225,Ref!A:D,4,0)</f>
        <v>0</v>
      </c>
      <c r="D225" s="18" t="str">
        <f t="shared" si="9"/>
        <v>16/may</v>
      </c>
      <c r="E225" s="18">
        <f t="shared" si="10"/>
        <v>7</v>
      </c>
      <c r="F225" s="18">
        <v>1</v>
      </c>
      <c r="G225" s="18">
        <f t="shared" si="11"/>
        <v>0</v>
      </c>
      <c r="H225" s="3">
        <v>46158.484918981485</v>
      </c>
      <c r="I225">
        <v>61001147</v>
      </c>
      <c r="J225" t="s">
        <v>2021</v>
      </c>
      <c r="K225" t="s">
        <v>1968</v>
      </c>
      <c r="L225" t="s">
        <v>1969</v>
      </c>
      <c r="M225" t="s">
        <v>1970</v>
      </c>
      <c r="O225">
        <v>362005830000</v>
      </c>
      <c r="P225">
        <v>16018</v>
      </c>
      <c r="Q225">
        <v>-4</v>
      </c>
      <c r="R225">
        <v>1</v>
      </c>
      <c r="S225">
        <v>61001147</v>
      </c>
      <c r="U225" t="s">
        <v>5897</v>
      </c>
      <c r="W225" t="s">
        <v>4650</v>
      </c>
      <c r="X225">
        <v>362005830000</v>
      </c>
      <c r="Y225" t="s">
        <v>65</v>
      </c>
      <c r="Z225" t="s">
        <v>4619</v>
      </c>
      <c r="AF225" t="s">
        <v>1976</v>
      </c>
      <c r="AG225" t="s">
        <v>1972</v>
      </c>
      <c r="AL225">
        <v>5</v>
      </c>
      <c r="AN225" t="s">
        <v>1974</v>
      </c>
      <c r="AO225">
        <v>0</v>
      </c>
      <c r="AQ225">
        <v>2257659</v>
      </c>
      <c r="AR225" t="s">
        <v>4605</v>
      </c>
      <c r="AS225" t="s">
        <v>5883</v>
      </c>
      <c r="AT225" t="s">
        <v>2022</v>
      </c>
    </row>
    <row r="226" spans="1:46" x14ac:dyDescent="0.25">
      <c r="A226" t="str">
        <f>_xlfn.XLOOKUP(I226,UTILIZADAS[Contacto1],UTILIZADAS[Source.Name],,0)</f>
        <v>Cobros Mayo</v>
      </c>
      <c r="B226" s="18">
        <f>VLOOKUP(J226,Ref!A:C,3,0)</f>
        <v>0</v>
      </c>
      <c r="C226" s="18">
        <f>VLOOKUP(J226,Ref!A:D,4,0)</f>
        <v>0</v>
      </c>
      <c r="D226" s="18" t="str">
        <f t="shared" si="9"/>
        <v>19/may</v>
      </c>
      <c r="E226" s="18">
        <f t="shared" si="10"/>
        <v>7</v>
      </c>
      <c r="F226" s="18">
        <v>1</v>
      </c>
      <c r="G226" s="18">
        <f t="shared" si="11"/>
        <v>0</v>
      </c>
      <c r="H226" s="3">
        <v>46161.668819444443</v>
      </c>
      <c r="I226">
        <v>61001147</v>
      </c>
      <c r="J226" t="s">
        <v>2021</v>
      </c>
      <c r="K226" t="s">
        <v>1968</v>
      </c>
      <c r="L226" t="s">
        <v>1969</v>
      </c>
      <c r="M226" t="s">
        <v>1970</v>
      </c>
      <c r="O226">
        <v>362005830000</v>
      </c>
      <c r="P226">
        <v>16018</v>
      </c>
      <c r="Q226">
        <v>-4</v>
      </c>
      <c r="R226">
        <v>1</v>
      </c>
      <c r="S226">
        <v>61001147</v>
      </c>
      <c r="U226" t="s">
        <v>5897</v>
      </c>
      <c r="W226" t="s">
        <v>4650</v>
      </c>
      <c r="X226">
        <v>362005830000</v>
      </c>
      <c r="Y226" t="s">
        <v>65</v>
      </c>
      <c r="Z226" t="s">
        <v>4619</v>
      </c>
      <c r="AF226" t="s">
        <v>1976</v>
      </c>
      <c r="AG226" t="s">
        <v>1972</v>
      </c>
      <c r="AL226">
        <v>5</v>
      </c>
      <c r="AN226" t="s">
        <v>1974</v>
      </c>
      <c r="AO226">
        <v>0</v>
      </c>
      <c r="AQ226">
        <v>2257659</v>
      </c>
      <c r="AR226" t="s">
        <v>4605</v>
      </c>
      <c r="AS226" t="s">
        <v>5883</v>
      </c>
      <c r="AT226" t="s">
        <v>2022</v>
      </c>
    </row>
    <row r="227" spans="1:46" x14ac:dyDescent="0.25">
      <c r="A227" t="str">
        <f>_xlfn.XLOOKUP(I227,UTILIZADAS[Contacto1],UTILIZADAS[Source.Name],,0)</f>
        <v>Cobros Mayo</v>
      </c>
      <c r="B227" s="18">
        <f>VLOOKUP(J227,Ref!A:C,3,0)</f>
        <v>0</v>
      </c>
      <c r="C227" s="18">
        <f>VLOOKUP(J227,Ref!A:D,4,0)</f>
        <v>0</v>
      </c>
      <c r="D227" s="18" t="str">
        <f t="shared" si="9"/>
        <v>21/may</v>
      </c>
      <c r="E227" s="18">
        <f t="shared" si="10"/>
        <v>7</v>
      </c>
      <c r="F227" s="18">
        <v>1</v>
      </c>
      <c r="G227" s="18">
        <f t="shared" si="11"/>
        <v>0</v>
      </c>
      <c r="H227" s="3">
        <v>46163.448333333334</v>
      </c>
      <c r="I227">
        <v>61001147</v>
      </c>
      <c r="J227" t="s">
        <v>2021</v>
      </c>
      <c r="K227" t="s">
        <v>1968</v>
      </c>
      <c r="L227" t="s">
        <v>1969</v>
      </c>
      <c r="M227" t="s">
        <v>1970</v>
      </c>
      <c r="O227">
        <v>362005830000</v>
      </c>
      <c r="P227">
        <v>16018</v>
      </c>
      <c r="Q227">
        <v>-4</v>
      </c>
      <c r="R227">
        <v>1</v>
      </c>
      <c r="S227">
        <v>61001147</v>
      </c>
      <c r="U227" t="s">
        <v>5897</v>
      </c>
      <c r="W227" t="s">
        <v>4650</v>
      </c>
      <c r="X227">
        <v>362005830000</v>
      </c>
      <c r="Y227" t="s">
        <v>65</v>
      </c>
      <c r="Z227" t="s">
        <v>4619</v>
      </c>
      <c r="AF227" t="s">
        <v>1976</v>
      </c>
      <c r="AG227" t="s">
        <v>1972</v>
      </c>
      <c r="AL227">
        <v>5</v>
      </c>
      <c r="AN227" t="s">
        <v>1974</v>
      </c>
      <c r="AO227">
        <v>0</v>
      </c>
      <c r="AQ227">
        <v>2257659</v>
      </c>
      <c r="AR227" t="s">
        <v>4605</v>
      </c>
      <c r="AS227" t="s">
        <v>5883</v>
      </c>
      <c r="AT227" t="s">
        <v>2022</v>
      </c>
    </row>
    <row r="228" spans="1:46" x14ac:dyDescent="0.25">
      <c r="A228" t="str">
        <f>_xlfn.XLOOKUP(I228,UTILIZADAS[Contacto1],UTILIZADAS[Source.Name],,0)</f>
        <v>Cobros Mayo</v>
      </c>
      <c r="B228" s="18">
        <f>VLOOKUP(J228,Ref!A:C,3,0)</f>
        <v>0</v>
      </c>
      <c r="C228" s="18">
        <f>VLOOKUP(J228,Ref!A:D,4,0)</f>
        <v>0</v>
      </c>
      <c r="D228" s="18" t="str">
        <f t="shared" si="9"/>
        <v>21/may</v>
      </c>
      <c r="E228" s="18">
        <f t="shared" si="10"/>
        <v>7</v>
      </c>
      <c r="F228" s="18">
        <v>1</v>
      </c>
      <c r="G228" s="18">
        <f t="shared" si="11"/>
        <v>1</v>
      </c>
      <c r="H228" s="3">
        <v>46163.713194444441</v>
      </c>
      <c r="I228">
        <v>61001147</v>
      </c>
      <c r="J228">
        <v>6004</v>
      </c>
      <c r="K228" t="s">
        <v>1983</v>
      </c>
      <c r="L228" t="s">
        <v>1897</v>
      </c>
      <c r="M228" t="s">
        <v>1970</v>
      </c>
      <c r="O228">
        <v>362005830000</v>
      </c>
      <c r="P228">
        <v>16018</v>
      </c>
      <c r="Q228">
        <v>-4</v>
      </c>
      <c r="R228">
        <v>1</v>
      </c>
      <c r="S228">
        <v>61001147</v>
      </c>
      <c r="U228" t="s">
        <v>5897</v>
      </c>
      <c r="W228" t="s">
        <v>4650</v>
      </c>
      <c r="X228">
        <v>362005830000</v>
      </c>
      <c r="Y228" t="s">
        <v>65</v>
      </c>
      <c r="Z228" t="s">
        <v>4619</v>
      </c>
      <c r="AF228" t="s">
        <v>1976</v>
      </c>
      <c r="AG228" t="s">
        <v>1972</v>
      </c>
      <c r="AL228">
        <v>130</v>
      </c>
      <c r="AM228" t="s">
        <v>1979</v>
      </c>
      <c r="AN228" t="s">
        <v>1987</v>
      </c>
      <c r="AO228">
        <v>0</v>
      </c>
      <c r="AQ228">
        <v>2257659</v>
      </c>
      <c r="AR228" t="s">
        <v>4605</v>
      </c>
      <c r="AS228" t="s">
        <v>5883</v>
      </c>
      <c r="AT228" t="s">
        <v>1984</v>
      </c>
    </row>
    <row r="229" spans="1:46" x14ac:dyDescent="0.25">
      <c r="A229" t="str">
        <f>_xlfn.XLOOKUP(I229,UTILIZADAS[Contacto1],UTILIZADAS[Source.Name],,0)</f>
        <v>Cobros Abril Canal Fijo</v>
      </c>
      <c r="B229" s="18">
        <f>VLOOKUP(J229,Ref!A:C,3,0)</f>
        <v>0</v>
      </c>
      <c r="C229" s="18">
        <f>VLOOKUP(J229,Ref!A:D,4,0)</f>
        <v>0</v>
      </c>
      <c r="D229" s="18" t="str">
        <f t="shared" si="9"/>
        <v>04/may</v>
      </c>
      <c r="E229" s="18">
        <f t="shared" si="10"/>
        <v>4</v>
      </c>
      <c r="F229" s="18">
        <v>1</v>
      </c>
      <c r="G229" s="18">
        <f t="shared" si="11"/>
        <v>0</v>
      </c>
      <c r="H229" s="3">
        <v>46146.490949074076</v>
      </c>
      <c r="I229">
        <v>61013989</v>
      </c>
      <c r="J229" t="s">
        <v>1967</v>
      </c>
      <c r="K229" t="s">
        <v>1968</v>
      </c>
      <c r="L229" t="s">
        <v>1969</v>
      </c>
      <c r="M229" t="s">
        <v>1970</v>
      </c>
      <c r="O229">
        <v>353345910000</v>
      </c>
      <c r="P229">
        <v>16017</v>
      </c>
      <c r="Q229">
        <v>-4</v>
      </c>
      <c r="R229">
        <v>1</v>
      </c>
      <c r="S229">
        <v>61013989</v>
      </c>
      <c r="U229" t="s">
        <v>2189</v>
      </c>
      <c r="W229" t="s">
        <v>924</v>
      </c>
      <c r="X229" t="s">
        <v>2550</v>
      </c>
      <c r="Y229" t="s">
        <v>65</v>
      </c>
      <c r="Z229">
        <v>353345910000</v>
      </c>
      <c r="AG229" t="s">
        <v>1972</v>
      </c>
      <c r="AI229" t="s">
        <v>3378</v>
      </c>
      <c r="AL229">
        <v>0</v>
      </c>
      <c r="AN229" t="s">
        <v>1974</v>
      </c>
      <c r="AO229">
        <v>0</v>
      </c>
      <c r="AQ229">
        <v>2252450</v>
      </c>
      <c r="AR229" t="s">
        <v>2241</v>
      </c>
      <c r="AS229" t="s">
        <v>4163</v>
      </c>
      <c r="AT229" t="s">
        <v>1975</v>
      </c>
    </row>
    <row r="230" spans="1:46" x14ac:dyDescent="0.25">
      <c r="A230" t="str">
        <f>_xlfn.XLOOKUP(I230,UTILIZADAS[Contacto1],UTILIZADAS[Source.Name],,0)</f>
        <v>Cobros Abril Canal Fijo</v>
      </c>
      <c r="B230" s="18">
        <f>VLOOKUP(J230,Ref!A:C,3,0)</f>
        <v>0</v>
      </c>
      <c r="C230" s="18">
        <f>VLOOKUP(J230,Ref!A:D,4,0)</f>
        <v>0</v>
      </c>
      <c r="D230" s="18" t="str">
        <f t="shared" si="9"/>
        <v>06/may</v>
      </c>
      <c r="E230" s="18">
        <f t="shared" si="10"/>
        <v>4</v>
      </c>
      <c r="F230" s="18">
        <v>1</v>
      </c>
      <c r="G230" s="18">
        <f t="shared" si="11"/>
        <v>0</v>
      </c>
      <c r="H230" s="3">
        <v>46148.498124999998</v>
      </c>
      <c r="I230">
        <v>61013989</v>
      </c>
      <c r="J230" t="s">
        <v>2023</v>
      </c>
      <c r="K230" t="s">
        <v>1968</v>
      </c>
      <c r="L230" t="s">
        <v>1969</v>
      </c>
      <c r="M230" t="s">
        <v>1970</v>
      </c>
      <c r="O230">
        <v>353345910000</v>
      </c>
      <c r="P230">
        <v>16017</v>
      </c>
      <c r="Q230">
        <v>-4</v>
      </c>
      <c r="R230">
        <v>1</v>
      </c>
      <c r="S230">
        <v>61013989</v>
      </c>
      <c r="U230" t="s">
        <v>2189</v>
      </c>
      <c r="W230" t="s">
        <v>924</v>
      </c>
      <c r="X230" t="s">
        <v>2550</v>
      </c>
      <c r="Y230" t="s">
        <v>65</v>
      </c>
      <c r="Z230">
        <v>353345910000</v>
      </c>
      <c r="AG230" t="s">
        <v>1972</v>
      </c>
      <c r="AI230" t="s">
        <v>3378</v>
      </c>
      <c r="AL230">
        <v>0</v>
      </c>
      <c r="AN230" t="s">
        <v>1974</v>
      </c>
      <c r="AO230">
        <v>0</v>
      </c>
      <c r="AQ230">
        <v>2252450</v>
      </c>
      <c r="AR230" t="s">
        <v>2241</v>
      </c>
      <c r="AS230" t="s">
        <v>4163</v>
      </c>
      <c r="AT230" t="s">
        <v>2024</v>
      </c>
    </row>
    <row r="231" spans="1:46" x14ac:dyDescent="0.25">
      <c r="A231" t="str">
        <f>_xlfn.XLOOKUP(I231,UTILIZADAS[Contacto1],UTILIZADAS[Source.Name],,0)</f>
        <v>Cobros Abril Canal Fijo</v>
      </c>
      <c r="B231" s="18">
        <f>VLOOKUP(J231,Ref!A:C,3,0)</f>
        <v>0</v>
      </c>
      <c r="C231" s="18">
        <f>VLOOKUP(J231,Ref!A:D,4,0)</f>
        <v>0</v>
      </c>
      <c r="D231" s="18" t="str">
        <f t="shared" si="9"/>
        <v>06/may</v>
      </c>
      <c r="E231" s="18">
        <f t="shared" si="10"/>
        <v>4</v>
      </c>
      <c r="F231" s="18">
        <v>1</v>
      </c>
      <c r="G231" s="18">
        <f t="shared" si="11"/>
        <v>0</v>
      </c>
      <c r="H231" s="3">
        <v>46148.717141203706</v>
      </c>
      <c r="I231">
        <v>61013989</v>
      </c>
      <c r="J231" t="s">
        <v>1967</v>
      </c>
      <c r="K231" t="s">
        <v>1968</v>
      </c>
      <c r="L231" t="s">
        <v>1969</v>
      </c>
      <c r="M231" t="s">
        <v>1970</v>
      </c>
      <c r="O231">
        <v>353345910000</v>
      </c>
      <c r="P231">
        <v>16017</v>
      </c>
      <c r="Q231">
        <v>-4</v>
      </c>
      <c r="R231">
        <v>1</v>
      </c>
      <c r="S231">
        <v>61013989</v>
      </c>
      <c r="U231" t="s">
        <v>2189</v>
      </c>
      <c r="W231" t="s">
        <v>924</v>
      </c>
      <c r="X231" t="s">
        <v>2550</v>
      </c>
      <c r="Y231" t="s">
        <v>65</v>
      </c>
      <c r="Z231">
        <v>353345910000</v>
      </c>
      <c r="AG231" t="s">
        <v>1972</v>
      </c>
      <c r="AI231" t="s">
        <v>3378</v>
      </c>
      <c r="AL231">
        <v>0</v>
      </c>
      <c r="AN231" t="s">
        <v>1974</v>
      </c>
      <c r="AO231">
        <v>0</v>
      </c>
      <c r="AQ231">
        <v>2252450</v>
      </c>
      <c r="AR231" t="s">
        <v>2241</v>
      </c>
      <c r="AS231" t="s">
        <v>4163</v>
      </c>
      <c r="AT231" t="s">
        <v>1975</v>
      </c>
    </row>
    <row r="232" spans="1:46" x14ac:dyDescent="0.25">
      <c r="A232" t="str">
        <f>_xlfn.XLOOKUP(I232,UTILIZADAS[Contacto1],UTILIZADAS[Source.Name],,0)</f>
        <v>Cobros Abril Canal Fijo</v>
      </c>
      <c r="B232" s="18">
        <f>VLOOKUP(J232,Ref!A:C,3,0)</f>
        <v>0</v>
      </c>
      <c r="C232" s="18">
        <f>VLOOKUP(J232,Ref!A:D,4,0)</f>
        <v>0</v>
      </c>
      <c r="D232" s="18" t="str">
        <f t="shared" si="9"/>
        <v>08/may</v>
      </c>
      <c r="E232" s="18">
        <f t="shared" si="10"/>
        <v>4</v>
      </c>
      <c r="F232" s="18">
        <v>1</v>
      </c>
      <c r="G232" s="18">
        <f t="shared" si="11"/>
        <v>1</v>
      </c>
      <c r="H232" s="3">
        <v>46150.71634259259</v>
      </c>
      <c r="I232">
        <v>61013989</v>
      </c>
      <c r="J232" t="s">
        <v>1967</v>
      </c>
      <c r="K232" t="s">
        <v>1968</v>
      </c>
      <c r="L232" t="s">
        <v>1969</v>
      </c>
      <c r="M232" t="s">
        <v>1970</v>
      </c>
      <c r="O232">
        <v>353345910000</v>
      </c>
      <c r="P232">
        <v>16017</v>
      </c>
      <c r="Q232">
        <v>-4</v>
      </c>
      <c r="R232">
        <v>1</v>
      </c>
      <c r="S232">
        <v>61013989</v>
      </c>
      <c r="U232" t="s">
        <v>2189</v>
      </c>
      <c r="W232" t="s">
        <v>924</v>
      </c>
      <c r="X232" t="s">
        <v>2550</v>
      </c>
      <c r="Y232" t="s">
        <v>65</v>
      </c>
      <c r="Z232">
        <v>353345910000</v>
      </c>
      <c r="AG232" t="s">
        <v>1972</v>
      </c>
      <c r="AI232" t="s">
        <v>3378</v>
      </c>
      <c r="AL232">
        <v>0</v>
      </c>
      <c r="AN232" t="s">
        <v>1974</v>
      </c>
      <c r="AO232">
        <v>0</v>
      </c>
      <c r="AQ232">
        <v>2252450</v>
      </c>
      <c r="AR232" t="s">
        <v>2241</v>
      </c>
      <c r="AS232" t="s">
        <v>4163</v>
      </c>
      <c r="AT232" t="s">
        <v>1975</v>
      </c>
    </row>
    <row r="233" spans="1:46" x14ac:dyDescent="0.25">
      <c r="A233" t="str">
        <f>_xlfn.XLOOKUP(I233,UTILIZADAS[Contacto1],UTILIZADAS[Source.Name],,0)</f>
        <v>Cobros Abril Canal Fijo</v>
      </c>
      <c r="B233" s="18">
        <f>VLOOKUP(J233,Ref!A:C,3,0)</f>
        <v>0</v>
      </c>
      <c r="C233" s="18">
        <f>VLOOKUP(J233,Ref!A:D,4,0)</f>
        <v>0</v>
      </c>
      <c r="D233" s="18" t="str">
        <f t="shared" si="9"/>
        <v>04/may</v>
      </c>
      <c r="E233" s="18">
        <f t="shared" si="10"/>
        <v>4</v>
      </c>
      <c r="F233" s="18">
        <v>1</v>
      </c>
      <c r="G233" s="18">
        <f t="shared" si="11"/>
        <v>0</v>
      </c>
      <c r="H233" s="3">
        <v>46146.540208333332</v>
      </c>
      <c r="I233">
        <v>61021767</v>
      </c>
      <c r="J233" t="s">
        <v>2021</v>
      </c>
      <c r="K233" t="s">
        <v>1968</v>
      </c>
      <c r="L233" t="s">
        <v>1969</v>
      </c>
      <c r="M233" t="s">
        <v>1970</v>
      </c>
      <c r="O233">
        <v>357360140000</v>
      </c>
      <c r="P233">
        <v>16017</v>
      </c>
      <c r="Q233">
        <v>-4</v>
      </c>
      <c r="R233">
        <v>1</v>
      </c>
      <c r="S233">
        <v>61021767</v>
      </c>
      <c r="U233" t="s">
        <v>559</v>
      </c>
      <c r="W233" t="s">
        <v>560</v>
      </c>
      <c r="X233" t="s">
        <v>2551</v>
      </c>
      <c r="Y233" t="s">
        <v>86</v>
      </c>
      <c r="Z233">
        <v>357360140000</v>
      </c>
      <c r="AG233" t="s">
        <v>1972</v>
      </c>
      <c r="AI233" t="s">
        <v>3612</v>
      </c>
      <c r="AL233">
        <v>5</v>
      </c>
      <c r="AN233" t="s">
        <v>1974</v>
      </c>
      <c r="AO233">
        <v>0</v>
      </c>
      <c r="AQ233">
        <v>2252703</v>
      </c>
      <c r="AR233" t="s">
        <v>2241</v>
      </c>
      <c r="AS233" t="s">
        <v>4163</v>
      </c>
      <c r="AT233" t="s">
        <v>2022</v>
      </c>
    </row>
    <row r="234" spans="1:46" x14ac:dyDescent="0.25">
      <c r="A234" t="str">
        <f>_xlfn.XLOOKUP(I234,UTILIZADAS[Contacto1],UTILIZADAS[Source.Name],,0)</f>
        <v>Cobros Abril Canal Fijo</v>
      </c>
      <c r="B234" s="18">
        <f>VLOOKUP(J234,Ref!A:C,3,0)</f>
        <v>0</v>
      </c>
      <c r="C234" s="18">
        <f>VLOOKUP(J234,Ref!A:D,4,0)</f>
        <v>0</v>
      </c>
      <c r="D234" s="18" t="str">
        <f t="shared" si="9"/>
        <v>06/may</v>
      </c>
      <c r="E234" s="18">
        <f t="shared" si="10"/>
        <v>4</v>
      </c>
      <c r="F234" s="18">
        <v>1</v>
      </c>
      <c r="G234" s="18">
        <f t="shared" si="11"/>
        <v>0</v>
      </c>
      <c r="H234" s="3">
        <v>46148.540613425925</v>
      </c>
      <c r="I234">
        <v>61021767</v>
      </c>
      <c r="J234" t="s">
        <v>2021</v>
      </c>
      <c r="K234" t="s">
        <v>1968</v>
      </c>
      <c r="L234" t="s">
        <v>1969</v>
      </c>
      <c r="M234" t="s">
        <v>1970</v>
      </c>
      <c r="O234">
        <v>357360140000</v>
      </c>
      <c r="P234">
        <v>16017</v>
      </c>
      <c r="Q234">
        <v>-4</v>
      </c>
      <c r="R234">
        <v>1</v>
      </c>
      <c r="S234">
        <v>61021767</v>
      </c>
      <c r="U234" t="s">
        <v>559</v>
      </c>
      <c r="W234" t="s">
        <v>560</v>
      </c>
      <c r="X234" t="s">
        <v>2551</v>
      </c>
      <c r="Y234" t="s">
        <v>86</v>
      </c>
      <c r="Z234">
        <v>357360140000</v>
      </c>
      <c r="AG234" t="s">
        <v>1972</v>
      </c>
      <c r="AI234" t="s">
        <v>3612</v>
      </c>
      <c r="AL234">
        <v>5</v>
      </c>
      <c r="AN234" t="s">
        <v>1974</v>
      </c>
      <c r="AO234">
        <v>0</v>
      </c>
      <c r="AQ234">
        <v>2252703</v>
      </c>
      <c r="AR234" t="s">
        <v>2241</v>
      </c>
      <c r="AS234" t="s">
        <v>4163</v>
      </c>
      <c r="AT234" t="s">
        <v>2022</v>
      </c>
    </row>
    <row r="235" spans="1:46" x14ac:dyDescent="0.25">
      <c r="A235" t="str">
        <f>_xlfn.XLOOKUP(I235,UTILIZADAS[Contacto1],UTILIZADAS[Source.Name],,0)</f>
        <v>Cobros Abril Canal Fijo</v>
      </c>
      <c r="B235" s="18">
        <f>VLOOKUP(J235,Ref!A:C,3,0)</f>
        <v>0</v>
      </c>
      <c r="C235" s="18">
        <f>VLOOKUP(J235,Ref!A:D,4,0)</f>
        <v>0</v>
      </c>
      <c r="D235" s="18" t="str">
        <f t="shared" si="9"/>
        <v>07/may</v>
      </c>
      <c r="E235" s="18">
        <f t="shared" si="10"/>
        <v>4</v>
      </c>
      <c r="F235" s="18">
        <v>1</v>
      </c>
      <c r="G235" s="18">
        <f t="shared" si="11"/>
        <v>0</v>
      </c>
      <c r="H235" s="3">
        <v>46149.738807870373</v>
      </c>
      <c r="I235">
        <v>61021767</v>
      </c>
      <c r="J235" t="s">
        <v>2021</v>
      </c>
      <c r="K235" t="s">
        <v>1968</v>
      </c>
      <c r="L235" t="s">
        <v>1969</v>
      </c>
      <c r="M235" t="s">
        <v>1970</v>
      </c>
      <c r="O235">
        <v>357360140000</v>
      </c>
      <c r="P235">
        <v>16017</v>
      </c>
      <c r="Q235">
        <v>-4</v>
      </c>
      <c r="R235">
        <v>1</v>
      </c>
      <c r="S235">
        <v>61021767</v>
      </c>
      <c r="U235" t="s">
        <v>559</v>
      </c>
      <c r="W235" t="s">
        <v>560</v>
      </c>
      <c r="X235" t="s">
        <v>2551</v>
      </c>
      <c r="Y235" t="s">
        <v>86</v>
      </c>
      <c r="Z235">
        <v>357360140000</v>
      </c>
      <c r="AG235" t="s">
        <v>1972</v>
      </c>
      <c r="AI235" t="s">
        <v>3612</v>
      </c>
      <c r="AL235">
        <v>5</v>
      </c>
      <c r="AN235" t="s">
        <v>1974</v>
      </c>
      <c r="AO235">
        <v>0</v>
      </c>
      <c r="AQ235">
        <v>2252703</v>
      </c>
      <c r="AR235" t="s">
        <v>2241</v>
      </c>
      <c r="AS235" t="s">
        <v>4163</v>
      </c>
      <c r="AT235" t="s">
        <v>2022</v>
      </c>
    </row>
    <row r="236" spans="1:46" x14ac:dyDescent="0.25">
      <c r="A236" t="str">
        <f>_xlfn.XLOOKUP(I236,UTILIZADAS[Contacto1],UTILIZADAS[Source.Name],,0)</f>
        <v>Cobros Abril Canal Fijo</v>
      </c>
      <c r="B236" s="18">
        <f>VLOOKUP(J236,Ref!A:C,3,0)</f>
        <v>0</v>
      </c>
      <c r="C236" s="18">
        <f>VLOOKUP(J236,Ref!A:D,4,0)</f>
        <v>0</v>
      </c>
      <c r="D236" s="18" t="str">
        <f t="shared" si="9"/>
        <v>09/may</v>
      </c>
      <c r="E236" s="18">
        <f t="shared" si="10"/>
        <v>4</v>
      </c>
      <c r="F236" s="18">
        <v>1</v>
      </c>
      <c r="G236" s="18">
        <f t="shared" si="11"/>
        <v>1</v>
      </c>
      <c r="H236" s="3">
        <v>46151.377129629633</v>
      </c>
      <c r="I236">
        <v>61021767</v>
      </c>
      <c r="J236" t="s">
        <v>2021</v>
      </c>
      <c r="K236" t="s">
        <v>1968</v>
      </c>
      <c r="L236" t="s">
        <v>1969</v>
      </c>
      <c r="M236" t="s">
        <v>1970</v>
      </c>
      <c r="O236">
        <v>357360140000</v>
      </c>
      <c r="P236">
        <v>16017</v>
      </c>
      <c r="Q236">
        <v>-4</v>
      </c>
      <c r="R236">
        <v>1</v>
      </c>
      <c r="S236">
        <v>61021767</v>
      </c>
      <c r="U236" t="s">
        <v>559</v>
      </c>
      <c r="W236" t="s">
        <v>560</v>
      </c>
      <c r="X236" t="s">
        <v>2551</v>
      </c>
      <c r="Y236" t="s">
        <v>86</v>
      </c>
      <c r="Z236">
        <v>357360140000</v>
      </c>
      <c r="AG236" t="s">
        <v>1972</v>
      </c>
      <c r="AI236" t="s">
        <v>3612</v>
      </c>
      <c r="AL236">
        <v>5</v>
      </c>
      <c r="AN236" t="s">
        <v>1974</v>
      </c>
      <c r="AO236">
        <v>0</v>
      </c>
      <c r="AQ236">
        <v>2252703</v>
      </c>
      <c r="AR236" t="s">
        <v>2241</v>
      </c>
      <c r="AS236" t="s">
        <v>4163</v>
      </c>
      <c r="AT236" t="s">
        <v>2022</v>
      </c>
    </row>
    <row r="237" spans="1:46" x14ac:dyDescent="0.25">
      <c r="A237" t="str">
        <f>_xlfn.XLOOKUP(I237,UTILIZADAS[Contacto1],UTILIZADAS[Source.Name],,0)</f>
        <v>Cobros Mayo</v>
      </c>
      <c r="B237" s="18">
        <f>VLOOKUP(J237,Ref!A:C,3,0)</f>
        <v>0</v>
      </c>
      <c r="C237" s="18">
        <f>VLOOKUP(J237,Ref!A:D,4,0)</f>
        <v>0</v>
      </c>
      <c r="D237" s="18" t="str">
        <f t="shared" si="9"/>
        <v>09/may</v>
      </c>
      <c r="E237" s="18">
        <f t="shared" si="10"/>
        <v>6</v>
      </c>
      <c r="F237" s="18">
        <v>1</v>
      </c>
      <c r="G237" s="18">
        <f t="shared" si="11"/>
        <v>0</v>
      </c>
      <c r="H237" s="3">
        <v>46151.489398148151</v>
      </c>
      <c r="I237">
        <v>61029137</v>
      </c>
      <c r="J237" t="s">
        <v>1967</v>
      </c>
      <c r="K237" t="s">
        <v>1968</v>
      </c>
      <c r="L237" t="s">
        <v>1969</v>
      </c>
      <c r="M237" t="s">
        <v>1970</v>
      </c>
      <c r="O237">
        <v>366089240000</v>
      </c>
      <c r="P237">
        <v>16018</v>
      </c>
      <c r="Q237">
        <v>-4</v>
      </c>
      <c r="R237">
        <v>1</v>
      </c>
      <c r="S237">
        <v>61029137</v>
      </c>
      <c r="U237" t="s">
        <v>5898</v>
      </c>
      <c r="W237" t="s">
        <v>4652</v>
      </c>
      <c r="X237">
        <v>366089240000</v>
      </c>
      <c r="Y237" t="s">
        <v>85</v>
      </c>
      <c r="Z237" t="s">
        <v>66</v>
      </c>
      <c r="AF237" t="s">
        <v>1976</v>
      </c>
      <c r="AG237" t="s">
        <v>1972</v>
      </c>
      <c r="AL237">
        <v>0</v>
      </c>
      <c r="AN237" t="s">
        <v>1974</v>
      </c>
      <c r="AO237">
        <v>0</v>
      </c>
      <c r="AQ237">
        <v>2257660</v>
      </c>
      <c r="AR237" t="s">
        <v>4605</v>
      </c>
      <c r="AS237" t="s">
        <v>5883</v>
      </c>
      <c r="AT237" t="s">
        <v>1975</v>
      </c>
    </row>
    <row r="238" spans="1:46" x14ac:dyDescent="0.25">
      <c r="A238" t="str">
        <f>_xlfn.XLOOKUP(I238,UTILIZADAS[Contacto1],UTILIZADAS[Source.Name],,0)</f>
        <v>Cobros Mayo</v>
      </c>
      <c r="B238" s="18">
        <f>VLOOKUP(J238,Ref!A:C,3,0)</f>
        <v>0</v>
      </c>
      <c r="C238" s="18">
        <f>VLOOKUP(J238,Ref!A:D,4,0)</f>
        <v>0</v>
      </c>
      <c r="D238" s="18" t="str">
        <f t="shared" si="9"/>
        <v>13/may</v>
      </c>
      <c r="E238" s="18">
        <f t="shared" si="10"/>
        <v>6</v>
      </c>
      <c r="F238" s="18">
        <v>1</v>
      </c>
      <c r="G238" s="18">
        <f t="shared" si="11"/>
        <v>0</v>
      </c>
      <c r="H238" s="3">
        <v>46155.617083333331</v>
      </c>
      <c r="I238">
        <v>61029137</v>
      </c>
      <c r="J238" t="s">
        <v>2023</v>
      </c>
      <c r="K238" t="s">
        <v>1968</v>
      </c>
      <c r="L238" t="s">
        <v>1969</v>
      </c>
      <c r="M238" t="s">
        <v>1970</v>
      </c>
      <c r="O238">
        <v>366089240000</v>
      </c>
      <c r="P238">
        <v>16018</v>
      </c>
      <c r="Q238">
        <v>-4</v>
      </c>
      <c r="R238">
        <v>1</v>
      </c>
      <c r="S238">
        <v>61029137</v>
      </c>
      <c r="U238" t="s">
        <v>5898</v>
      </c>
      <c r="W238" t="s">
        <v>4652</v>
      </c>
      <c r="X238">
        <v>366089240000</v>
      </c>
      <c r="Y238" t="s">
        <v>85</v>
      </c>
      <c r="Z238" t="s">
        <v>66</v>
      </c>
      <c r="AF238" t="s">
        <v>1976</v>
      </c>
      <c r="AG238" t="s">
        <v>1972</v>
      </c>
      <c r="AL238">
        <v>0</v>
      </c>
      <c r="AN238" t="s">
        <v>1974</v>
      </c>
      <c r="AO238">
        <v>0</v>
      </c>
      <c r="AQ238">
        <v>2257660</v>
      </c>
      <c r="AR238" t="s">
        <v>4605</v>
      </c>
      <c r="AS238" t="s">
        <v>5883</v>
      </c>
      <c r="AT238" t="s">
        <v>2024</v>
      </c>
    </row>
    <row r="239" spans="1:46" x14ac:dyDescent="0.25">
      <c r="A239" t="str">
        <f>_xlfn.XLOOKUP(I239,UTILIZADAS[Contacto1],UTILIZADAS[Source.Name],,0)</f>
        <v>Cobros Mayo</v>
      </c>
      <c r="B239" s="18">
        <f>VLOOKUP(J239,Ref!A:C,3,0)</f>
        <v>0</v>
      </c>
      <c r="C239" s="18">
        <f>VLOOKUP(J239,Ref!A:D,4,0)</f>
        <v>0</v>
      </c>
      <c r="D239" s="18" t="str">
        <f t="shared" si="9"/>
        <v>13/may</v>
      </c>
      <c r="E239" s="18">
        <f t="shared" si="10"/>
        <v>6</v>
      </c>
      <c r="F239" s="18">
        <v>1</v>
      </c>
      <c r="G239" s="18">
        <f t="shared" si="11"/>
        <v>0</v>
      </c>
      <c r="H239" s="3">
        <v>46155.716145833336</v>
      </c>
      <c r="I239">
        <v>61029137</v>
      </c>
      <c r="J239" t="s">
        <v>2023</v>
      </c>
      <c r="K239" t="s">
        <v>1968</v>
      </c>
      <c r="L239" t="s">
        <v>1969</v>
      </c>
      <c r="M239" t="s">
        <v>1970</v>
      </c>
      <c r="O239">
        <v>366089240000</v>
      </c>
      <c r="P239">
        <v>16018</v>
      </c>
      <c r="Q239">
        <v>-4</v>
      </c>
      <c r="R239">
        <v>1</v>
      </c>
      <c r="S239">
        <v>61029137</v>
      </c>
      <c r="U239" t="s">
        <v>5898</v>
      </c>
      <c r="W239" t="s">
        <v>4652</v>
      </c>
      <c r="X239">
        <v>366089240000</v>
      </c>
      <c r="Y239" t="s">
        <v>85</v>
      </c>
      <c r="Z239" t="s">
        <v>66</v>
      </c>
      <c r="AF239" t="s">
        <v>1976</v>
      </c>
      <c r="AG239" t="s">
        <v>1972</v>
      </c>
      <c r="AL239">
        <v>0</v>
      </c>
      <c r="AN239" t="s">
        <v>1974</v>
      </c>
      <c r="AO239">
        <v>0</v>
      </c>
      <c r="AQ239">
        <v>2257660</v>
      </c>
      <c r="AR239" t="s">
        <v>4605</v>
      </c>
      <c r="AS239" t="s">
        <v>5883</v>
      </c>
      <c r="AT239" t="s">
        <v>2024</v>
      </c>
    </row>
    <row r="240" spans="1:46" x14ac:dyDescent="0.25">
      <c r="A240" t="str">
        <f>_xlfn.XLOOKUP(I240,UTILIZADAS[Contacto1],UTILIZADAS[Source.Name],,0)</f>
        <v>Cobros Mayo</v>
      </c>
      <c r="B240" s="18">
        <f>VLOOKUP(J240,Ref!A:C,3,0)</f>
        <v>0</v>
      </c>
      <c r="C240" s="18">
        <f>VLOOKUP(J240,Ref!A:D,4,0)</f>
        <v>0</v>
      </c>
      <c r="D240" s="18" t="str">
        <f t="shared" si="9"/>
        <v>14/may</v>
      </c>
      <c r="E240" s="18">
        <f t="shared" si="10"/>
        <v>6</v>
      </c>
      <c r="F240" s="18">
        <v>1</v>
      </c>
      <c r="G240" s="18">
        <f t="shared" si="11"/>
        <v>0</v>
      </c>
      <c r="H240" s="3">
        <v>46156.470138888886</v>
      </c>
      <c r="I240">
        <v>61029137</v>
      </c>
      <c r="J240" t="s">
        <v>1967</v>
      </c>
      <c r="K240" t="s">
        <v>1968</v>
      </c>
      <c r="L240" t="s">
        <v>1969</v>
      </c>
      <c r="M240" t="s">
        <v>1970</v>
      </c>
      <c r="O240">
        <v>366089240000</v>
      </c>
      <c r="P240">
        <v>16018</v>
      </c>
      <c r="Q240">
        <v>-4</v>
      </c>
      <c r="R240">
        <v>1</v>
      </c>
      <c r="S240">
        <v>61029137</v>
      </c>
      <c r="U240" t="s">
        <v>5898</v>
      </c>
      <c r="W240" t="s">
        <v>4652</v>
      </c>
      <c r="X240">
        <v>366089240000</v>
      </c>
      <c r="Y240" t="s">
        <v>85</v>
      </c>
      <c r="Z240" t="s">
        <v>66</v>
      </c>
      <c r="AF240" t="s">
        <v>1976</v>
      </c>
      <c r="AG240" t="s">
        <v>1972</v>
      </c>
      <c r="AL240">
        <v>0</v>
      </c>
      <c r="AN240" t="s">
        <v>1974</v>
      </c>
      <c r="AO240">
        <v>0</v>
      </c>
      <c r="AQ240">
        <v>2257660</v>
      </c>
      <c r="AR240" t="s">
        <v>4605</v>
      </c>
      <c r="AS240" t="s">
        <v>5883</v>
      </c>
      <c r="AT240" t="s">
        <v>1975</v>
      </c>
    </row>
    <row r="241" spans="1:46" x14ac:dyDescent="0.25">
      <c r="A241" t="str">
        <f>_xlfn.XLOOKUP(I241,UTILIZADAS[Contacto1],UTILIZADAS[Source.Name],,0)</f>
        <v>Cobros Mayo</v>
      </c>
      <c r="B241" s="18">
        <f>VLOOKUP(J241,Ref!A:C,3,0)</f>
        <v>0</v>
      </c>
      <c r="C241" s="18">
        <f>VLOOKUP(J241,Ref!A:D,4,0)</f>
        <v>0</v>
      </c>
      <c r="D241" s="18" t="str">
        <f t="shared" si="9"/>
        <v>16/may</v>
      </c>
      <c r="E241" s="18">
        <f t="shared" si="10"/>
        <v>6</v>
      </c>
      <c r="F241" s="18">
        <v>1</v>
      </c>
      <c r="G241" s="18">
        <f t="shared" si="11"/>
        <v>0</v>
      </c>
      <c r="H241" s="3">
        <v>46158.485844907409</v>
      </c>
      <c r="I241">
        <v>61029137</v>
      </c>
      <c r="J241" t="s">
        <v>2023</v>
      </c>
      <c r="K241" t="s">
        <v>1968</v>
      </c>
      <c r="L241" t="s">
        <v>1969</v>
      </c>
      <c r="M241" t="s">
        <v>1970</v>
      </c>
      <c r="O241">
        <v>366089240000</v>
      </c>
      <c r="P241">
        <v>16018</v>
      </c>
      <c r="Q241">
        <v>-4</v>
      </c>
      <c r="R241">
        <v>1</v>
      </c>
      <c r="S241">
        <v>61029137</v>
      </c>
      <c r="U241" t="s">
        <v>5898</v>
      </c>
      <c r="W241" t="s">
        <v>4652</v>
      </c>
      <c r="X241">
        <v>366089240000</v>
      </c>
      <c r="Y241" t="s">
        <v>85</v>
      </c>
      <c r="Z241" t="s">
        <v>66</v>
      </c>
      <c r="AF241" t="s">
        <v>1976</v>
      </c>
      <c r="AG241" t="s">
        <v>1972</v>
      </c>
      <c r="AL241">
        <v>0</v>
      </c>
      <c r="AN241" t="s">
        <v>1974</v>
      </c>
      <c r="AO241">
        <v>0</v>
      </c>
      <c r="AQ241">
        <v>2257660</v>
      </c>
      <c r="AR241" t="s">
        <v>4605</v>
      </c>
      <c r="AS241" t="s">
        <v>5883</v>
      </c>
      <c r="AT241" t="s">
        <v>2024</v>
      </c>
    </row>
    <row r="242" spans="1:46" x14ac:dyDescent="0.25">
      <c r="A242" t="str">
        <f>_xlfn.XLOOKUP(I242,UTILIZADAS[Contacto1],UTILIZADAS[Source.Name],,0)</f>
        <v>Cobros Mayo</v>
      </c>
      <c r="B242" s="18">
        <f>VLOOKUP(J242,Ref!A:C,3,0)</f>
        <v>1</v>
      </c>
      <c r="C242" s="18">
        <f>VLOOKUP(J242,Ref!A:D,4,0)</f>
        <v>1</v>
      </c>
      <c r="D242" s="18" t="str">
        <f t="shared" si="9"/>
        <v>18/may</v>
      </c>
      <c r="E242" s="18">
        <f t="shared" si="10"/>
        <v>6</v>
      </c>
      <c r="F242" s="18">
        <v>1</v>
      </c>
      <c r="G242" s="18">
        <f t="shared" si="11"/>
        <v>1</v>
      </c>
      <c r="H242" s="3">
        <v>46160.47519675926</v>
      </c>
      <c r="I242">
        <v>61029137</v>
      </c>
      <c r="J242">
        <v>6002</v>
      </c>
      <c r="K242" t="s">
        <v>1983</v>
      </c>
      <c r="L242" t="s">
        <v>1897</v>
      </c>
      <c r="M242" t="s">
        <v>1970</v>
      </c>
      <c r="O242">
        <v>366089240000</v>
      </c>
      <c r="P242">
        <v>16018</v>
      </c>
      <c r="Q242">
        <v>-4</v>
      </c>
      <c r="R242">
        <v>1</v>
      </c>
      <c r="S242">
        <v>61029137</v>
      </c>
      <c r="U242" t="s">
        <v>5898</v>
      </c>
      <c r="W242" t="s">
        <v>4652</v>
      </c>
      <c r="X242">
        <v>366089240000</v>
      </c>
      <c r="Y242" t="s">
        <v>85</v>
      </c>
      <c r="Z242" t="s">
        <v>66</v>
      </c>
      <c r="AF242" t="s">
        <v>1976</v>
      </c>
      <c r="AG242" t="s">
        <v>1972</v>
      </c>
      <c r="AL242">
        <v>203</v>
      </c>
      <c r="AM242" t="s">
        <v>1979</v>
      </c>
      <c r="AN242" t="s">
        <v>1987</v>
      </c>
      <c r="AO242">
        <v>0</v>
      </c>
      <c r="AQ242">
        <v>2257660</v>
      </c>
      <c r="AR242" t="s">
        <v>4605</v>
      </c>
      <c r="AS242" t="s">
        <v>5883</v>
      </c>
      <c r="AT242" t="s">
        <v>1888</v>
      </c>
    </row>
    <row r="243" spans="1:46" x14ac:dyDescent="0.25">
      <c r="A243" t="str">
        <f>_xlfn.XLOOKUP(I243,UTILIZADAS[Contacto1],UTILIZADAS[Source.Name],,0)</f>
        <v>Cobros Abril Canal Fijo</v>
      </c>
      <c r="B243" s="18">
        <f>VLOOKUP(J243,Ref!A:C,3,0)</f>
        <v>0</v>
      </c>
      <c r="C243" s="18">
        <f>VLOOKUP(J243,Ref!A:D,4,0)</f>
        <v>0</v>
      </c>
      <c r="D243" s="18" t="str">
        <f t="shared" si="9"/>
        <v>09/may</v>
      </c>
      <c r="E243" s="18">
        <f t="shared" si="10"/>
        <v>2</v>
      </c>
      <c r="F243" s="18">
        <v>1</v>
      </c>
      <c r="G243" s="18">
        <f t="shared" si="11"/>
        <v>0</v>
      </c>
      <c r="H243" s="3">
        <v>46151.490277777775</v>
      </c>
      <c r="I243">
        <v>61060987</v>
      </c>
      <c r="J243" t="s">
        <v>2021</v>
      </c>
      <c r="K243" t="s">
        <v>1968</v>
      </c>
      <c r="L243" t="s">
        <v>1969</v>
      </c>
      <c r="M243" t="s">
        <v>1970</v>
      </c>
      <c r="O243">
        <v>362030030000</v>
      </c>
      <c r="P243">
        <v>16018</v>
      </c>
      <c r="Q243">
        <v>-4</v>
      </c>
      <c r="R243">
        <v>1</v>
      </c>
      <c r="S243">
        <v>61060987</v>
      </c>
      <c r="U243" t="s">
        <v>2426</v>
      </c>
      <c r="W243">
        <v>172438856</v>
      </c>
      <c r="X243">
        <v>362030030000</v>
      </c>
      <c r="Y243" t="s">
        <v>65</v>
      </c>
      <c r="Z243" t="s">
        <v>4619</v>
      </c>
      <c r="AF243" t="s">
        <v>1976</v>
      </c>
      <c r="AG243" t="s">
        <v>1972</v>
      </c>
      <c r="AL243">
        <v>5</v>
      </c>
      <c r="AN243" t="s">
        <v>1974</v>
      </c>
      <c r="AO243">
        <v>0</v>
      </c>
      <c r="AQ243">
        <v>2257661</v>
      </c>
      <c r="AR243" t="s">
        <v>4605</v>
      </c>
      <c r="AS243" t="s">
        <v>5883</v>
      </c>
      <c r="AT243" t="s">
        <v>2022</v>
      </c>
    </row>
    <row r="244" spans="1:46" x14ac:dyDescent="0.25">
      <c r="A244" t="str">
        <f>_xlfn.XLOOKUP(I244,UTILIZADAS[Contacto1],UTILIZADAS[Source.Name],,0)</f>
        <v>Cobros Abril Canal Fijo</v>
      </c>
      <c r="B244" s="18">
        <f>VLOOKUP(J244,Ref!A:C,3,0)</f>
        <v>0</v>
      </c>
      <c r="C244" s="18">
        <f>VLOOKUP(J244,Ref!A:D,4,0)</f>
        <v>0</v>
      </c>
      <c r="D244" s="18" t="str">
        <f t="shared" si="9"/>
        <v>13/may</v>
      </c>
      <c r="E244" s="18">
        <f t="shared" si="10"/>
        <v>2</v>
      </c>
      <c r="F244" s="18">
        <v>1</v>
      </c>
      <c r="G244" s="18">
        <f t="shared" si="11"/>
        <v>1</v>
      </c>
      <c r="H244" s="3">
        <v>46155.617037037038</v>
      </c>
      <c r="I244">
        <v>61060987</v>
      </c>
      <c r="J244">
        <v>6004</v>
      </c>
      <c r="K244" t="s">
        <v>1983</v>
      </c>
      <c r="L244" t="s">
        <v>1897</v>
      </c>
      <c r="M244" t="s">
        <v>1970</v>
      </c>
      <c r="O244">
        <v>362030030000</v>
      </c>
      <c r="P244">
        <v>16018</v>
      </c>
      <c r="Q244">
        <v>-4</v>
      </c>
      <c r="R244">
        <v>1</v>
      </c>
      <c r="S244">
        <v>61060987</v>
      </c>
      <c r="U244" t="s">
        <v>2426</v>
      </c>
      <c r="W244">
        <v>172438856</v>
      </c>
      <c r="X244">
        <v>362030030000</v>
      </c>
      <c r="Y244" t="s">
        <v>65</v>
      </c>
      <c r="Z244" t="s">
        <v>4619</v>
      </c>
      <c r="AF244" t="s">
        <v>1976</v>
      </c>
      <c r="AG244" t="s">
        <v>1972</v>
      </c>
      <c r="AL244">
        <v>55</v>
      </c>
      <c r="AM244" t="s">
        <v>1979</v>
      </c>
      <c r="AN244" t="s">
        <v>1987</v>
      </c>
      <c r="AO244">
        <v>0</v>
      </c>
      <c r="AQ244">
        <v>2257661</v>
      </c>
      <c r="AR244" t="s">
        <v>4605</v>
      </c>
      <c r="AS244" t="s">
        <v>5883</v>
      </c>
      <c r="AT244" t="s">
        <v>1984</v>
      </c>
    </row>
    <row r="245" spans="1:46" x14ac:dyDescent="0.25">
      <c r="A245" t="str">
        <f>_xlfn.XLOOKUP(I245,UTILIZADAS[Contacto1],UTILIZADAS[Source.Name],,0)</f>
        <v>Cobros Mayo</v>
      </c>
      <c r="B245" s="18">
        <f>VLOOKUP(J245,Ref!A:C,3,0)</f>
        <v>0</v>
      </c>
      <c r="C245" s="18">
        <f>VLOOKUP(J245,Ref!A:D,4,0)</f>
        <v>0</v>
      </c>
      <c r="D245" s="18" t="str">
        <f t="shared" si="9"/>
        <v>06/may</v>
      </c>
      <c r="E245" s="18">
        <f t="shared" si="10"/>
        <v>7</v>
      </c>
      <c r="F245" s="18">
        <v>1</v>
      </c>
      <c r="G245" s="18">
        <f t="shared" si="11"/>
        <v>0</v>
      </c>
      <c r="H245" s="3">
        <v>46148.402361111112</v>
      </c>
      <c r="I245">
        <v>61071807</v>
      </c>
      <c r="J245">
        <v>6004</v>
      </c>
      <c r="K245" t="s">
        <v>1983</v>
      </c>
      <c r="L245" t="s">
        <v>1897</v>
      </c>
      <c r="M245" t="s">
        <v>1970</v>
      </c>
      <c r="P245">
        <v>8010</v>
      </c>
      <c r="Q245">
        <v>-4</v>
      </c>
      <c r="R245">
        <v>1</v>
      </c>
      <c r="S245">
        <v>61071807</v>
      </c>
      <c r="U245" t="s">
        <v>5667</v>
      </c>
      <c r="W245" s="3">
        <v>45191</v>
      </c>
      <c r="X245" s="3">
        <v>45193</v>
      </c>
      <c r="AF245" t="s">
        <v>1976</v>
      </c>
      <c r="AG245" t="s">
        <v>1972</v>
      </c>
      <c r="AK245" t="s">
        <v>5668</v>
      </c>
      <c r="AL245">
        <v>97</v>
      </c>
      <c r="AM245" t="s">
        <v>1979</v>
      </c>
      <c r="AN245" t="s">
        <v>1987</v>
      </c>
      <c r="AO245">
        <v>0</v>
      </c>
      <c r="AQ245">
        <v>1179698</v>
      </c>
      <c r="AR245" t="s">
        <v>5669</v>
      </c>
      <c r="AT245" t="s">
        <v>1984</v>
      </c>
    </row>
    <row r="246" spans="1:46" x14ac:dyDescent="0.25">
      <c r="A246" t="str">
        <f>_xlfn.XLOOKUP(I246,UTILIZADAS[Contacto1],UTILIZADAS[Source.Name],,0)</f>
        <v>Cobros Mayo</v>
      </c>
      <c r="B246" s="18">
        <f>VLOOKUP(J246,Ref!A:C,3,0)</f>
        <v>0</v>
      </c>
      <c r="C246" s="18">
        <f>VLOOKUP(J246,Ref!A:D,4,0)</f>
        <v>0</v>
      </c>
      <c r="D246" s="18" t="str">
        <f t="shared" si="9"/>
        <v>09/may</v>
      </c>
      <c r="E246" s="18">
        <f t="shared" si="10"/>
        <v>7</v>
      </c>
      <c r="F246" s="18">
        <v>1</v>
      </c>
      <c r="G246" s="18">
        <f t="shared" si="11"/>
        <v>0</v>
      </c>
      <c r="H246" s="3">
        <v>46151.490613425929</v>
      </c>
      <c r="I246">
        <v>61071807</v>
      </c>
      <c r="J246" t="s">
        <v>2021</v>
      </c>
      <c r="K246" t="s">
        <v>1968</v>
      </c>
      <c r="L246" t="s">
        <v>1969</v>
      </c>
      <c r="M246" t="s">
        <v>1970</v>
      </c>
      <c r="O246">
        <v>357186870000</v>
      </c>
      <c r="P246">
        <v>16018</v>
      </c>
      <c r="Q246">
        <v>-4</v>
      </c>
      <c r="R246">
        <v>1</v>
      </c>
      <c r="S246">
        <v>61071807</v>
      </c>
      <c r="U246" t="s">
        <v>5899</v>
      </c>
      <c r="W246" t="s">
        <v>4654</v>
      </c>
      <c r="X246">
        <v>357186870000</v>
      </c>
      <c r="Y246" t="s">
        <v>65</v>
      </c>
      <c r="Z246" t="s">
        <v>4619</v>
      </c>
      <c r="AG246" t="s">
        <v>1972</v>
      </c>
      <c r="AL246">
        <v>5</v>
      </c>
      <c r="AN246" t="s">
        <v>1974</v>
      </c>
      <c r="AO246">
        <v>0</v>
      </c>
      <c r="AQ246">
        <v>2257662</v>
      </c>
      <c r="AR246" t="s">
        <v>4605</v>
      </c>
      <c r="AS246" t="s">
        <v>5883</v>
      </c>
      <c r="AT246" t="s">
        <v>2022</v>
      </c>
    </row>
    <row r="247" spans="1:46" x14ac:dyDescent="0.25">
      <c r="A247" t="str">
        <f>_xlfn.XLOOKUP(I247,UTILIZADAS[Contacto1],UTILIZADAS[Source.Name],,0)</f>
        <v>Cobros Mayo</v>
      </c>
      <c r="B247" s="18">
        <f>VLOOKUP(J247,Ref!A:C,3,0)</f>
        <v>0</v>
      </c>
      <c r="C247" s="18">
        <f>VLOOKUP(J247,Ref!A:D,4,0)</f>
        <v>0</v>
      </c>
      <c r="D247" s="18" t="str">
        <f t="shared" si="9"/>
        <v>13/may</v>
      </c>
      <c r="E247" s="18">
        <f t="shared" si="10"/>
        <v>7</v>
      </c>
      <c r="F247" s="18">
        <v>1</v>
      </c>
      <c r="G247" s="18">
        <f t="shared" si="11"/>
        <v>0</v>
      </c>
      <c r="H247" s="3">
        <v>46155.617337962962</v>
      </c>
      <c r="I247">
        <v>61071807</v>
      </c>
      <c r="J247" t="s">
        <v>2021</v>
      </c>
      <c r="K247" t="s">
        <v>1968</v>
      </c>
      <c r="L247" t="s">
        <v>1969</v>
      </c>
      <c r="M247" t="s">
        <v>1970</v>
      </c>
      <c r="O247">
        <v>357186870000</v>
      </c>
      <c r="P247">
        <v>16018</v>
      </c>
      <c r="Q247">
        <v>-4</v>
      </c>
      <c r="R247">
        <v>1</v>
      </c>
      <c r="S247">
        <v>61071807</v>
      </c>
      <c r="U247" t="s">
        <v>5899</v>
      </c>
      <c r="W247" t="s">
        <v>4654</v>
      </c>
      <c r="X247">
        <v>357186870000</v>
      </c>
      <c r="Y247" t="s">
        <v>65</v>
      </c>
      <c r="Z247" t="s">
        <v>4619</v>
      </c>
      <c r="AG247" t="s">
        <v>1972</v>
      </c>
      <c r="AL247">
        <v>5</v>
      </c>
      <c r="AN247" t="s">
        <v>1974</v>
      </c>
      <c r="AO247">
        <v>0</v>
      </c>
      <c r="AQ247">
        <v>2257662</v>
      </c>
      <c r="AR247" t="s">
        <v>4605</v>
      </c>
      <c r="AS247" t="s">
        <v>5883</v>
      </c>
      <c r="AT247" t="s">
        <v>2022</v>
      </c>
    </row>
    <row r="248" spans="1:46" x14ac:dyDescent="0.25">
      <c r="A248" t="str">
        <f>_xlfn.XLOOKUP(I248,UTILIZADAS[Contacto1],UTILIZADAS[Source.Name],,0)</f>
        <v>Cobros Mayo</v>
      </c>
      <c r="B248" s="18">
        <f>VLOOKUP(J248,Ref!A:C,3,0)</f>
        <v>0</v>
      </c>
      <c r="C248" s="18">
        <f>VLOOKUP(J248,Ref!A:D,4,0)</f>
        <v>0</v>
      </c>
      <c r="D248" s="18" t="str">
        <f t="shared" si="9"/>
        <v>16/may</v>
      </c>
      <c r="E248" s="18">
        <f t="shared" si="10"/>
        <v>7</v>
      </c>
      <c r="F248" s="18">
        <v>1</v>
      </c>
      <c r="G248" s="18">
        <f t="shared" si="11"/>
        <v>0</v>
      </c>
      <c r="H248" s="3">
        <v>46158.492997685185</v>
      </c>
      <c r="I248">
        <v>61071807</v>
      </c>
      <c r="J248" t="s">
        <v>2021</v>
      </c>
      <c r="K248" t="s">
        <v>1968</v>
      </c>
      <c r="L248" t="s">
        <v>1969</v>
      </c>
      <c r="M248" t="s">
        <v>1970</v>
      </c>
      <c r="O248">
        <v>357186870000</v>
      </c>
      <c r="P248">
        <v>16018</v>
      </c>
      <c r="Q248">
        <v>-4</v>
      </c>
      <c r="R248">
        <v>1</v>
      </c>
      <c r="S248">
        <v>61071807</v>
      </c>
      <c r="U248" t="s">
        <v>5899</v>
      </c>
      <c r="W248" t="s">
        <v>4654</v>
      </c>
      <c r="X248">
        <v>357186870000</v>
      </c>
      <c r="Y248" t="s">
        <v>65</v>
      </c>
      <c r="Z248" t="s">
        <v>4619</v>
      </c>
      <c r="AG248" t="s">
        <v>1972</v>
      </c>
      <c r="AL248">
        <v>5</v>
      </c>
      <c r="AN248" t="s">
        <v>1974</v>
      </c>
      <c r="AO248">
        <v>0</v>
      </c>
      <c r="AQ248">
        <v>2257662</v>
      </c>
      <c r="AR248" t="s">
        <v>4605</v>
      </c>
      <c r="AS248" t="s">
        <v>5883</v>
      </c>
      <c r="AT248" t="s">
        <v>2022</v>
      </c>
    </row>
    <row r="249" spans="1:46" x14ac:dyDescent="0.25">
      <c r="A249" t="str">
        <f>_xlfn.XLOOKUP(I249,UTILIZADAS[Contacto1],UTILIZADAS[Source.Name],,0)</f>
        <v>Cobros Mayo</v>
      </c>
      <c r="B249" s="18">
        <f>VLOOKUP(J249,Ref!A:C,3,0)</f>
        <v>0</v>
      </c>
      <c r="C249" s="18">
        <f>VLOOKUP(J249,Ref!A:D,4,0)</f>
        <v>0</v>
      </c>
      <c r="D249" s="18" t="str">
        <f t="shared" si="9"/>
        <v>19/may</v>
      </c>
      <c r="E249" s="18">
        <f t="shared" si="10"/>
        <v>7</v>
      </c>
      <c r="F249" s="18">
        <v>1</v>
      </c>
      <c r="G249" s="18">
        <f t="shared" si="11"/>
        <v>0</v>
      </c>
      <c r="H249" s="3">
        <v>46161.669120370374</v>
      </c>
      <c r="I249">
        <v>61071807</v>
      </c>
      <c r="J249" t="s">
        <v>2021</v>
      </c>
      <c r="K249" t="s">
        <v>1968</v>
      </c>
      <c r="L249" t="s">
        <v>1969</v>
      </c>
      <c r="M249" t="s">
        <v>1970</v>
      </c>
      <c r="O249">
        <v>357186870000</v>
      </c>
      <c r="P249">
        <v>16018</v>
      </c>
      <c r="Q249">
        <v>-4</v>
      </c>
      <c r="R249">
        <v>1</v>
      </c>
      <c r="S249">
        <v>61071807</v>
      </c>
      <c r="U249" t="s">
        <v>5899</v>
      </c>
      <c r="W249" t="s">
        <v>4654</v>
      </c>
      <c r="X249">
        <v>357186870000</v>
      </c>
      <c r="Y249" t="s">
        <v>65</v>
      </c>
      <c r="Z249" t="s">
        <v>4619</v>
      </c>
      <c r="AG249" t="s">
        <v>1972</v>
      </c>
      <c r="AL249">
        <v>5</v>
      </c>
      <c r="AN249" t="s">
        <v>1974</v>
      </c>
      <c r="AO249">
        <v>0</v>
      </c>
      <c r="AQ249">
        <v>2257662</v>
      </c>
      <c r="AR249" t="s">
        <v>4605</v>
      </c>
      <c r="AS249" t="s">
        <v>5883</v>
      </c>
      <c r="AT249" t="s">
        <v>2022</v>
      </c>
    </row>
    <row r="250" spans="1:46" x14ac:dyDescent="0.25">
      <c r="A250" t="str">
        <f>_xlfn.XLOOKUP(I250,UTILIZADAS[Contacto1],UTILIZADAS[Source.Name],,0)</f>
        <v>Cobros Mayo</v>
      </c>
      <c r="B250" s="18">
        <f>VLOOKUP(J250,Ref!A:C,3,0)</f>
        <v>0</v>
      </c>
      <c r="C250" s="18">
        <f>VLOOKUP(J250,Ref!A:D,4,0)</f>
        <v>0</v>
      </c>
      <c r="D250" s="18" t="str">
        <f t="shared" si="9"/>
        <v>21/may</v>
      </c>
      <c r="E250" s="18">
        <f t="shared" si="10"/>
        <v>7</v>
      </c>
      <c r="F250" s="18">
        <v>1</v>
      </c>
      <c r="G250" s="18">
        <f t="shared" si="11"/>
        <v>0</v>
      </c>
      <c r="H250" s="3">
        <v>46163.448645833334</v>
      </c>
      <c r="I250">
        <v>61071807</v>
      </c>
      <c r="J250" t="s">
        <v>2021</v>
      </c>
      <c r="K250" t="s">
        <v>1968</v>
      </c>
      <c r="L250" t="s">
        <v>1969</v>
      </c>
      <c r="M250" t="s">
        <v>1970</v>
      </c>
      <c r="O250">
        <v>357186870000</v>
      </c>
      <c r="P250">
        <v>16018</v>
      </c>
      <c r="Q250">
        <v>-4</v>
      </c>
      <c r="R250">
        <v>1</v>
      </c>
      <c r="S250">
        <v>61071807</v>
      </c>
      <c r="U250" t="s">
        <v>5899</v>
      </c>
      <c r="W250" t="s">
        <v>4654</v>
      </c>
      <c r="X250">
        <v>357186870000</v>
      </c>
      <c r="Y250" t="s">
        <v>65</v>
      </c>
      <c r="Z250" t="s">
        <v>4619</v>
      </c>
      <c r="AG250" t="s">
        <v>1972</v>
      </c>
      <c r="AL250">
        <v>5</v>
      </c>
      <c r="AN250" t="s">
        <v>1974</v>
      </c>
      <c r="AO250">
        <v>0</v>
      </c>
      <c r="AQ250">
        <v>2257662</v>
      </c>
      <c r="AR250" t="s">
        <v>4605</v>
      </c>
      <c r="AS250" t="s">
        <v>5883</v>
      </c>
      <c r="AT250" t="s">
        <v>2022</v>
      </c>
    </row>
    <row r="251" spans="1:46" x14ac:dyDescent="0.25">
      <c r="A251" t="str">
        <f>_xlfn.XLOOKUP(I251,UTILIZADAS[Contacto1],UTILIZADAS[Source.Name],,0)</f>
        <v>Cobros Mayo</v>
      </c>
      <c r="B251" s="18">
        <f>VLOOKUP(J251,Ref!A:C,3,0)</f>
        <v>0</v>
      </c>
      <c r="C251" s="18">
        <f>VLOOKUP(J251,Ref!A:D,4,0)</f>
        <v>0</v>
      </c>
      <c r="D251" s="18" t="str">
        <f t="shared" si="9"/>
        <v>21/may</v>
      </c>
      <c r="E251" s="18">
        <f t="shared" si="10"/>
        <v>7</v>
      </c>
      <c r="F251" s="18">
        <v>1</v>
      </c>
      <c r="G251" s="18">
        <f t="shared" si="11"/>
        <v>1</v>
      </c>
      <c r="H251" s="3">
        <v>46163.713541666664</v>
      </c>
      <c r="I251">
        <v>61071807</v>
      </c>
      <c r="J251" t="s">
        <v>2021</v>
      </c>
      <c r="K251" t="s">
        <v>1968</v>
      </c>
      <c r="L251" t="s">
        <v>1969</v>
      </c>
      <c r="M251" t="s">
        <v>1970</v>
      </c>
      <c r="O251">
        <v>357186870000</v>
      </c>
      <c r="P251">
        <v>16018</v>
      </c>
      <c r="Q251">
        <v>-4</v>
      </c>
      <c r="R251">
        <v>1</v>
      </c>
      <c r="S251">
        <v>61071807</v>
      </c>
      <c r="U251" t="s">
        <v>5899</v>
      </c>
      <c r="W251" t="s">
        <v>4654</v>
      </c>
      <c r="X251">
        <v>357186870000</v>
      </c>
      <c r="Y251" t="s">
        <v>65</v>
      </c>
      <c r="Z251" t="s">
        <v>4619</v>
      </c>
      <c r="AG251" t="s">
        <v>1972</v>
      </c>
      <c r="AL251">
        <v>5</v>
      </c>
      <c r="AN251" t="s">
        <v>1974</v>
      </c>
      <c r="AO251">
        <v>0</v>
      </c>
      <c r="AQ251">
        <v>2257662</v>
      </c>
      <c r="AR251" t="s">
        <v>4605</v>
      </c>
      <c r="AS251" t="s">
        <v>5883</v>
      </c>
      <c r="AT251" t="s">
        <v>2022</v>
      </c>
    </row>
    <row r="252" spans="1:46" x14ac:dyDescent="0.25">
      <c r="A252" t="e">
        <f>_xlfn.XLOOKUP(I252,UTILIZADAS[Contacto1],UTILIZADAS[Source.Name],,0)</f>
        <v>#N/A</v>
      </c>
      <c r="B252" s="18">
        <f>VLOOKUP(J252,Ref!A:C,3,0)</f>
        <v>0</v>
      </c>
      <c r="C252" s="18">
        <f>VLOOKUP(J252,Ref!A:D,4,0)</f>
        <v>0</v>
      </c>
      <c r="D252" s="18" t="str">
        <f t="shared" si="9"/>
        <v>09/may</v>
      </c>
      <c r="E252" s="18">
        <f t="shared" si="10"/>
        <v>1</v>
      </c>
      <c r="F252" s="18">
        <v>1</v>
      </c>
      <c r="G252" s="18">
        <f t="shared" si="11"/>
        <v>1</v>
      </c>
      <c r="H252" s="3">
        <v>46151.460347222222</v>
      </c>
      <c r="I252">
        <v>61080354</v>
      </c>
      <c r="J252">
        <v>6004</v>
      </c>
      <c r="K252" t="s">
        <v>1983</v>
      </c>
      <c r="L252" t="s">
        <v>1897</v>
      </c>
      <c r="M252" t="s">
        <v>1970</v>
      </c>
      <c r="O252">
        <v>367000120000</v>
      </c>
      <c r="P252">
        <v>16016</v>
      </c>
      <c r="Q252">
        <v>-4</v>
      </c>
      <c r="R252">
        <v>1</v>
      </c>
      <c r="S252">
        <v>61080354</v>
      </c>
      <c r="U252" t="s">
        <v>5900</v>
      </c>
      <c r="W252" t="s">
        <v>5843</v>
      </c>
      <c r="X252">
        <v>367000120000</v>
      </c>
      <c r="Y252" t="s">
        <v>65</v>
      </c>
      <c r="Z252" t="s">
        <v>66</v>
      </c>
      <c r="AF252" t="s">
        <v>1976</v>
      </c>
      <c r="AG252" t="s">
        <v>1972</v>
      </c>
      <c r="AK252" t="s">
        <v>5901</v>
      </c>
      <c r="AL252">
        <v>81</v>
      </c>
      <c r="AM252" t="s">
        <v>1979</v>
      </c>
      <c r="AN252" t="s">
        <v>1977</v>
      </c>
      <c r="AO252">
        <v>0</v>
      </c>
      <c r="AQ252">
        <v>2198789</v>
      </c>
      <c r="AR252" t="s">
        <v>2020</v>
      </c>
      <c r="AS252" t="s">
        <v>2020</v>
      </c>
      <c r="AT252" t="s">
        <v>1984</v>
      </c>
    </row>
    <row r="253" spans="1:46" x14ac:dyDescent="0.25">
      <c r="A253" t="str">
        <f>_xlfn.XLOOKUP(I253,UTILIZADAS[Contacto1],UTILIZADAS[Source.Name],,0)</f>
        <v>Cobros Mayo</v>
      </c>
      <c r="B253" s="18">
        <f>VLOOKUP(J253,Ref!A:C,3,0)</f>
        <v>0</v>
      </c>
      <c r="C253" s="18">
        <f>VLOOKUP(J253,Ref!A:D,4,0)</f>
        <v>0</v>
      </c>
      <c r="D253" s="18" t="str">
        <f t="shared" si="9"/>
        <v>09/may</v>
      </c>
      <c r="E253" s="18">
        <f t="shared" si="10"/>
        <v>4</v>
      </c>
      <c r="F253" s="18">
        <v>1</v>
      </c>
      <c r="G253" s="18">
        <f t="shared" si="11"/>
        <v>0</v>
      </c>
      <c r="H253" s="3">
        <v>46151.490972222222</v>
      </c>
      <c r="I253">
        <v>61123186</v>
      </c>
      <c r="J253" t="s">
        <v>2021</v>
      </c>
      <c r="K253" t="s">
        <v>1968</v>
      </c>
      <c r="L253" t="s">
        <v>1969</v>
      </c>
      <c r="M253" t="s">
        <v>1970</v>
      </c>
      <c r="O253">
        <v>302030030000</v>
      </c>
      <c r="P253">
        <v>16018</v>
      </c>
      <c r="Q253">
        <v>-4</v>
      </c>
      <c r="R253">
        <v>1</v>
      </c>
      <c r="S253">
        <v>61123186</v>
      </c>
      <c r="U253" t="s">
        <v>5902</v>
      </c>
      <c r="W253" t="s">
        <v>4656</v>
      </c>
      <c r="X253">
        <v>302030030000</v>
      </c>
      <c r="Y253" t="s">
        <v>65</v>
      </c>
      <c r="Z253" t="s">
        <v>66</v>
      </c>
      <c r="AF253" t="s">
        <v>1976</v>
      </c>
      <c r="AG253" t="s">
        <v>1972</v>
      </c>
      <c r="AL253">
        <v>5</v>
      </c>
      <c r="AN253" t="s">
        <v>1974</v>
      </c>
      <c r="AO253">
        <v>0</v>
      </c>
      <c r="AQ253">
        <v>2257663</v>
      </c>
      <c r="AR253" t="s">
        <v>4605</v>
      </c>
      <c r="AS253" t="s">
        <v>5883</v>
      </c>
      <c r="AT253" t="s">
        <v>2022</v>
      </c>
    </row>
    <row r="254" spans="1:46" x14ac:dyDescent="0.25">
      <c r="A254" t="str">
        <f>_xlfn.XLOOKUP(I254,UTILIZADAS[Contacto1],UTILIZADAS[Source.Name],,0)</f>
        <v>Cobros Mayo</v>
      </c>
      <c r="B254" s="18">
        <f>VLOOKUP(J254,Ref!A:C,3,0)</f>
        <v>0</v>
      </c>
      <c r="C254" s="18">
        <f>VLOOKUP(J254,Ref!A:D,4,0)</f>
        <v>0</v>
      </c>
      <c r="D254" s="18" t="str">
        <f t="shared" si="9"/>
        <v>13/may</v>
      </c>
      <c r="E254" s="18">
        <f t="shared" si="10"/>
        <v>4</v>
      </c>
      <c r="F254" s="18">
        <v>1</v>
      </c>
      <c r="G254" s="18">
        <f t="shared" si="11"/>
        <v>0</v>
      </c>
      <c r="H254" s="3">
        <v>46155.617754629631</v>
      </c>
      <c r="I254">
        <v>61123186</v>
      </c>
      <c r="J254" t="s">
        <v>2021</v>
      </c>
      <c r="K254" t="s">
        <v>1968</v>
      </c>
      <c r="L254" t="s">
        <v>1969</v>
      </c>
      <c r="M254" t="s">
        <v>1970</v>
      </c>
      <c r="O254">
        <v>302030030000</v>
      </c>
      <c r="P254">
        <v>16018</v>
      </c>
      <c r="Q254">
        <v>-4</v>
      </c>
      <c r="R254">
        <v>1</v>
      </c>
      <c r="S254">
        <v>61123186</v>
      </c>
      <c r="U254" t="s">
        <v>5902</v>
      </c>
      <c r="W254" t="s">
        <v>4656</v>
      </c>
      <c r="X254">
        <v>302030030000</v>
      </c>
      <c r="Y254" t="s">
        <v>65</v>
      </c>
      <c r="Z254" t="s">
        <v>66</v>
      </c>
      <c r="AF254" t="s">
        <v>1976</v>
      </c>
      <c r="AG254" t="s">
        <v>1972</v>
      </c>
      <c r="AL254">
        <v>5</v>
      </c>
      <c r="AN254" t="s">
        <v>1974</v>
      </c>
      <c r="AO254">
        <v>0</v>
      </c>
      <c r="AQ254">
        <v>2257663</v>
      </c>
      <c r="AR254" t="s">
        <v>4605</v>
      </c>
      <c r="AS254" t="s">
        <v>5883</v>
      </c>
      <c r="AT254" t="s">
        <v>2022</v>
      </c>
    </row>
    <row r="255" spans="1:46" x14ac:dyDescent="0.25">
      <c r="A255" t="str">
        <f>_xlfn.XLOOKUP(I255,UTILIZADAS[Contacto1],UTILIZADAS[Source.Name],,0)</f>
        <v>Cobros Mayo</v>
      </c>
      <c r="B255" s="18">
        <f>VLOOKUP(J255,Ref!A:C,3,0)</f>
        <v>0</v>
      </c>
      <c r="C255" s="18">
        <f>VLOOKUP(J255,Ref!A:D,4,0)</f>
        <v>0</v>
      </c>
      <c r="D255" s="18" t="str">
        <f t="shared" si="9"/>
        <v>16/may</v>
      </c>
      <c r="E255" s="18">
        <f t="shared" si="10"/>
        <v>4</v>
      </c>
      <c r="F255" s="18">
        <v>1</v>
      </c>
      <c r="G255" s="18">
        <f t="shared" si="11"/>
        <v>0</v>
      </c>
      <c r="H255" s="3">
        <v>46158.493483796294</v>
      </c>
      <c r="I255">
        <v>61123186</v>
      </c>
      <c r="J255" t="s">
        <v>2021</v>
      </c>
      <c r="K255" t="s">
        <v>1968</v>
      </c>
      <c r="L255" t="s">
        <v>1969</v>
      </c>
      <c r="M255" t="s">
        <v>1970</v>
      </c>
      <c r="O255">
        <v>302030030000</v>
      </c>
      <c r="P255">
        <v>16018</v>
      </c>
      <c r="Q255">
        <v>-4</v>
      </c>
      <c r="R255">
        <v>1</v>
      </c>
      <c r="S255">
        <v>61123186</v>
      </c>
      <c r="U255" t="s">
        <v>5902</v>
      </c>
      <c r="W255" t="s">
        <v>4656</v>
      </c>
      <c r="X255">
        <v>302030030000</v>
      </c>
      <c r="Y255" t="s">
        <v>65</v>
      </c>
      <c r="Z255" t="s">
        <v>66</v>
      </c>
      <c r="AF255" t="s">
        <v>1976</v>
      </c>
      <c r="AG255" t="s">
        <v>1972</v>
      </c>
      <c r="AL255">
        <v>5</v>
      </c>
      <c r="AN255" t="s">
        <v>1974</v>
      </c>
      <c r="AO255">
        <v>0</v>
      </c>
      <c r="AQ255">
        <v>2257663</v>
      </c>
      <c r="AR255" t="s">
        <v>4605</v>
      </c>
      <c r="AS255" t="s">
        <v>5883</v>
      </c>
      <c r="AT255" t="s">
        <v>2022</v>
      </c>
    </row>
    <row r="256" spans="1:46" x14ac:dyDescent="0.25">
      <c r="A256" t="str">
        <f>_xlfn.XLOOKUP(I256,UTILIZADAS[Contacto1],UTILIZADAS[Source.Name],,0)</f>
        <v>Cobros Mayo</v>
      </c>
      <c r="B256" s="18">
        <f>VLOOKUP(J256,Ref!A:C,3,0)</f>
        <v>1</v>
      </c>
      <c r="C256" s="18">
        <f>VLOOKUP(J256,Ref!A:D,4,0)</f>
        <v>1</v>
      </c>
      <c r="D256" s="18" t="str">
        <f t="shared" si="9"/>
        <v>19/may</v>
      </c>
      <c r="E256" s="18">
        <f t="shared" si="10"/>
        <v>4</v>
      </c>
      <c r="F256" s="18">
        <v>1</v>
      </c>
      <c r="G256" s="18">
        <f t="shared" si="11"/>
        <v>1</v>
      </c>
      <c r="H256" s="3">
        <v>46161.669942129629</v>
      </c>
      <c r="I256">
        <v>61123186</v>
      </c>
      <c r="J256">
        <v>6003</v>
      </c>
      <c r="K256" t="s">
        <v>1983</v>
      </c>
      <c r="L256" t="s">
        <v>1897</v>
      </c>
      <c r="M256" t="s">
        <v>1970</v>
      </c>
      <c r="O256">
        <v>302030030000</v>
      </c>
      <c r="P256">
        <v>16018</v>
      </c>
      <c r="Q256">
        <v>-4</v>
      </c>
      <c r="R256">
        <v>1</v>
      </c>
      <c r="S256">
        <v>61123186</v>
      </c>
      <c r="U256" t="s">
        <v>5902</v>
      </c>
      <c r="W256" t="s">
        <v>4656</v>
      </c>
      <c r="X256">
        <v>302030030000</v>
      </c>
      <c r="Y256" t="s">
        <v>65</v>
      </c>
      <c r="Z256" t="s">
        <v>66</v>
      </c>
      <c r="AF256" t="s">
        <v>1976</v>
      </c>
      <c r="AG256" t="s">
        <v>1972</v>
      </c>
      <c r="AL256">
        <v>56</v>
      </c>
      <c r="AM256" t="s">
        <v>1979</v>
      </c>
      <c r="AN256" t="s">
        <v>1987</v>
      </c>
      <c r="AO256">
        <v>0</v>
      </c>
      <c r="AQ256">
        <v>2257663</v>
      </c>
      <c r="AR256" t="s">
        <v>4605</v>
      </c>
      <c r="AS256" t="s">
        <v>5883</v>
      </c>
      <c r="AT256" t="s">
        <v>1892</v>
      </c>
    </row>
    <row r="257" spans="1:46" x14ac:dyDescent="0.25">
      <c r="A257" t="str">
        <f>_xlfn.XLOOKUP(I257,UTILIZADAS[Contacto1],UTILIZADAS[Source.Name],,0)</f>
        <v>Cobros Abril Canal Fijo</v>
      </c>
      <c r="B257" s="18">
        <f>VLOOKUP(J257,Ref!A:C,3,0)</f>
        <v>0</v>
      </c>
      <c r="C257" s="18">
        <f>VLOOKUP(J257,Ref!A:D,4,0)</f>
        <v>0</v>
      </c>
      <c r="D257" s="18" t="str">
        <f t="shared" si="9"/>
        <v>09/may</v>
      </c>
      <c r="E257" s="18">
        <f t="shared" si="10"/>
        <v>6</v>
      </c>
      <c r="F257" s="18">
        <v>1</v>
      </c>
      <c r="G257" s="18">
        <f t="shared" si="11"/>
        <v>0</v>
      </c>
      <c r="H257" s="3">
        <v>46151.49145833333</v>
      </c>
      <c r="I257">
        <v>61161512</v>
      </c>
      <c r="J257" t="s">
        <v>2021</v>
      </c>
      <c r="K257" t="s">
        <v>1968</v>
      </c>
      <c r="L257" t="s">
        <v>1969</v>
      </c>
      <c r="M257" t="s">
        <v>1970</v>
      </c>
      <c r="O257">
        <v>351377490000</v>
      </c>
      <c r="P257">
        <v>16018</v>
      </c>
      <c r="Q257">
        <v>-4</v>
      </c>
      <c r="R257">
        <v>1</v>
      </c>
      <c r="S257">
        <v>61161512</v>
      </c>
      <c r="U257" t="s">
        <v>351</v>
      </c>
      <c r="W257" t="s">
        <v>352</v>
      </c>
      <c r="X257">
        <v>351377490000</v>
      </c>
      <c r="Y257" t="s">
        <v>65</v>
      </c>
      <c r="Z257" t="s">
        <v>597</v>
      </c>
      <c r="AF257" t="s">
        <v>1976</v>
      </c>
      <c r="AG257" t="s">
        <v>1972</v>
      </c>
      <c r="AL257">
        <v>5</v>
      </c>
      <c r="AN257" t="s">
        <v>1974</v>
      </c>
      <c r="AO257">
        <v>0</v>
      </c>
      <c r="AQ257">
        <v>2257664</v>
      </c>
      <c r="AR257" t="s">
        <v>4605</v>
      </c>
      <c r="AS257" t="s">
        <v>5883</v>
      </c>
      <c r="AT257" t="s">
        <v>2022</v>
      </c>
    </row>
    <row r="258" spans="1:46" x14ac:dyDescent="0.25">
      <c r="A258" t="str">
        <f>_xlfn.XLOOKUP(I258,UTILIZADAS[Contacto1],UTILIZADAS[Source.Name],,0)</f>
        <v>Cobros Abril Canal Fijo</v>
      </c>
      <c r="B258" s="18">
        <f>VLOOKUP(J258,Ref!A:C,3,0)</f>
        <v>0</v>
      </c>
      <c r="C258" s="18">
        <f>VLOOKUP(J258,Ref!A:D,4,0)</f>
        <v>0</v>
      </c>
      <c r="D258" s="18" t="str">
        <f t="shared" ref="D258:D321" si="12">TEXT(H258,"dd/mmm")</f>
        <v>13/may</v>
      </c>
      <c r="E258" s="18">
        <f t="shared" ref="E258:E321" si="13">+COUNTIF(I:I,I258)</f>
        <v>6</v>
      </c>
      <c r="F258" s="18">
        <v>1</v>
      </c>
      <c r="G258" s="18">
        <f t="shared" si="11"/>
        <v>0</v>
      </c>
      <c r="H258" s="3">
        <v>46155.620347222219</v>
      </c>
      <c r="I258">
        <v>61161512</v>
      </c>
      <c r="J258" t="s">
        <v>2021</v>
      </c>
      <c r="K258" t="s">
        <v>1968</v>
      </c>
      <c r="L258" t="s">
        <v>1969</v>
      </c>
      <c r="M258" t="s">
        <v>1970</v>
      </c>
      <c r="O258">
        <v>351377490000</v>
      </c>
      <c r="P258">
        <v>16018</v>
      </c>
      <c r="Q258">
        <v>-4</v>
      </c>
      <c r="R258">
        <v>1</v>
      </c>
      <c r="S258">
        <v>61161512</v>
      </c>
      <c r="U258" t="s">
        <v>351</v>
      </c>
      <c r="W258" t="s">
        <v>352</v>
      </c>
      <c r="X258">
        <v>351377490000</v>
      </c>
      <c r="Y258" t="s">
        <v>65</v>
      </c>
      <c r="Z258" t="s">
        <v>597</v>
      </c>
      <c r="AF258" t="s">
        <v>1976</v>
      </c>
      <c r="AG258" t="s">
        <v>1972</v>
      </c>
      <c r="AL258">
        <v>5</v>
      </c>
      <c r="AN258" t="s">
        <v>1974</v>
      </c>
      <c r="AO258">
        <v>0</v>
      </c>
      <c r="AQ258">
        <v>2257664</v>
      </c>
      <c r="AR258" t="s">
        <v>4605</v>
      </c>
      <c r="AS258" t="s">
        <v>5883</v>
      </c>
      <c r="AT258" t="s">
        <v>2022</v>
      </c>
    </row>
    <row r="259" spans="1:46" x14ac:dyDescent="0.25">
      <c r="A259" t="str">
        <f>_xlfn.XLOOKUP(I259,UTILIZADAS[Contacto1],UTILIZADAS[Source.Name],,0)</f>
        <v>Cobros Abril Canal Fijo</v>
      </c>
      <c r="B259" s="18">
        <f>VLOOKUP(J259,Ref!A:C,3,0)</f>
        <v>0</v>
      </c>
      <c r="C259" s="18">
        <f>VLOOKUP(J259,Ref!A:D,4,0)</f>
        <v>0</v>
      </c>
      <c r="D259" s="18" t="str">
        <f t="shared" si="12"/>
        <v>16/may</v>
      </c>
      <c r="E259" s="18">
        <f t="shared" si="13"/>
        <v>6</v>
      </c>
      <c r="F259" s="18">
        <v>1</v>
      </c>
      <c r="G259" s="18">
        <f t="shared" ref="G259:G322" si="14">IF(I259=I260,0,1)</f>
        <v>0</v>
      </c>
      <c r="H259" s="3">
        <v>46158.493842592594</v>
      </c>
      <c r="I259">
        <v>61161512</v>
      </c>
      <c r="J259" t="s">
        <v>2021</v>
      </c>
      <c r="K259" t="s">
        <v>1968</v>
      </c>
      <c r="L259" t="s">
        <v>1969</v>
      </c>
      <c r="M259" t="s">
        <v>1970</v>
      </c>
      <c r="O259">
        <v>351377490000</v>
      </c>
      <c r="P259">
        <v>16018</v>
      </c>
      <c r="Q259">
        <v>-4</v>
      </c>
      <c r="R259">
        <v>1</v>
      </c>
      <c r="S259">
        <v>61161512</v>
      </c>
      <c r="U259" t="s">
        <v>351</v>
      </c>
      <c r="W259" t="s">
        <v>352</v>
      </c>
      <c r="X259">
        <v>351377490000</v>
      </c>
      <c r="Y259" t="s">
        <v>65</v>
      </c>
      <c r="Z259" t="s">
        <v>597</v>
      </c>
      <c r="AF259" t="s">
        <v>1976</v>
      </c>
      <c r="AG259" t="s">
        <v>1972</v>
      </c>
      <c r="AL259">
        <v>5</v>
      </c>
      <c r="AN259" t="s">
        <v>1974</v>
      </c>
      <c r="AO259">
        <v>0</v>
      </c>
      <c r="AQ259">
        <v>2257664</v>
      </c>
      <c r="AR259" t="s">
        <v>4605</v>
      </c>
      <c r="AS259" t="s">
        <v>5883</v>
      </c>
      <c r="AT259" t="s">
        <v>2022</v>
      </c>
    </row>
    <row r="260" spans="1:46" x14ac:dyDescent="0.25">
      <c r="A260" t="str">
        <f>_xlfn.XLOOKUP(I260,UTILIZADAS[Contacto1],UTILIZADAS[Source.Name],,0)</f>
        <v>Cobros Abril Canal Fijo</v>
      </c>
      <c r="B260" s="18">
        <f>VLOOKUP(J260,Ref!A:C,3,0)</f>
        <v>0</v>
      </c>
      <c r="C260" s="18">
        <f>VLOOKUP(J260,Ref!A:D,4,0)</f>
        <v>0</v>
      </c>
      <c r="D260" s="18" t="str">
        <f t="shared" si="12"/>
        <v>19/may</v>
      </c>
      <c r="E260" s="18">
        <f t="shared" si="13"/>
        <v>6</v>
      </c>
      <c r="F260" s="18">
        <v>1</v>
      </c>
      <c r="G260" s="18">
        <f t="shared" si="14"/>
        <v>0</v>
      </c>
      <c r="H260" s="3">
        <v>46161.670138888891</v>
      </c>
      <c r="I260">
        <v>61161512</v>
      </c>
      <c r="J260" t="s">
        <v>2021</v>
      </c>
      <c r="K260" t="s">
        <v>1968</v>
      </c>
      <c r="L260" t="s">
        <v>1969</v>
      </c>
      <c r="M260" t="s">
        <v>1970</v>
      </c>
      <c r="O260">
        <v>351377490000</v>
      </c>
      <c r="P260">
        <v>16018</v>
      </c>
      <c r="Q260">
        <v>-4</v>
      </c>
      <c r="R260">
        <v>1</v>
      </c>
      <c r="S260">
        <v>61161512</v>
      </c>
      <c r="U260" t="s">
        <v>351</v>
      </c>
      <c r="W260" t="s">
        <v>352</v>
      </c>
      <c r="X260">
        <v>351377490000</v>
      </c>
      <c r="Y260" t="s">
        <v>65</v>
      </c>
      <c r="Z260" t="s">
        <v>597</v>
      </c>
      <c r="AF260" t="s">
        <v>1976</v>
      </c>
      <c r="AG260" t="s">
        <v>1972</v>
      </c>
      <c r="AL260">
        <v>5</v>
      </c>
      <c r="AN260" t="s">
        <v>1974</v>
      </c>
      <c r="AO260">
        <v>0</v>
      </c>
      <c r="AQ260">
        <v>2257664</v>
      </c>
      <c r="AR260" t="s">
        <v>4605</v>
      </c>
      <c r="AS260" t="s">
        <v>5883</v>
      </c>
      <c r="AT260" t="s">
        <v>2022</v>
      </c>
    </row>
    <row r="261" spans="1:46" x14ac:dyDescent="0.25">
      <c r="A261" t="str">
        <f>_xlfn.XLOOKUP(I261,UTILIZADAS[Contacto1],UTILIZADAS[Source.Name],,0)</f>
        <v>Cobros Abril Canal Fijo</v>
      </c>
      <c r="B261" s="18">
        <f>VLOOKUP(J261,Ref!A:C,3,0)</f>
        <v>1</v>
      </c>
      <c r="C261" s="18">
        <f>VLOOKUP(J261,Ref!A:D,4,0)</f>
        <v>1</v>
      </c>
      <c r="D261" s="18" t="str">
        <f t="shared" si="12"/>
        <v>21/may</v>
      </c>
      <c r="E261" s="18">
        <f t="shared" si="13"/>
        <v>6</v>
      </c>
      <c r="F261" s="18">
        <v>1</v>
      </c>
      <c r="G261" s="18">
        <f t="shared" si="14"/>
        <v>0</v>
      </c>
      <c r="H261" s="3">
        <v>46163.450937499998</v>
      </c>
      <c r="I261">
        <v>61161512</v>
      </c>
      <c r="J261">
        <v>6007</v>
      </c>
      <c r="K261" t="s">
        <v>1983</v>
      </c>
      <c r="L261" t="s">
        <v>1897</v>
      </c>
      <c r="M261" t="s">
        <v>1970</v>
      </c>
      <c r="O261">
        <v>351377490000</v>
      </c>
      <c r="P261">
        <v>16018</v>
      </c>
      <c r="Q261">
        <v>-4</v>
      </c>
      <c r="R261">
        <v>1</v>
      </c>
      <c r="S261">
        <v>61161512</v>
      </c>
      <c r="U261" t="s">
        <v>351</v>
      </c>
      <c r="W261" t="s">
        <v>352</v>
      </c>
      <c r="X261">
        <v>351377490000</v>
      </c>
      <c r="Y261" t="s">
        <v>65</v>
      </c>
      <c r="Z261" t="s">
        <v>597</v>
      </c>
      <c r="AF261" t="s">
        <v>1976</v>
      </c>
      <c r="AG261" t="s">
        <v>1972</v>
      </c>
      <c r="AL261">
        <v>83</v>
      </c>
      <c r="AM261" t="s">
        <v>1979</v>
      </c>
      <c r="AN261" t="s">
        <v>1987</v>
      </c>
      <c r="AO261">
        <v>0</v>
      </c>
      <c r="AQ261">
        <v>2257664</v>
      </c>
      <c r="AR261" t="s">
        <v>4605</v>
      </c>
      <c r="AS261" t="s">
        <v>5883</v>
      </c>
      <c r="AT261" t="s">
        <v>1898</v>
      </c>
    </row>
    <row r="262" spans="1:46" x14ac:dyDescent="0.25">
      <c r="A262" t="str">
        <f>_xlfn.XLOOKUP(I262,UTILIZADAS[Contacto1],UTILIZADAS[Source.Name],,0)</f>
        <v>Cobros Abril Canal Fijo</v>
      </c>
      <c r="B262" s="18">
        <f>VLOOKUP(J262,Ref!A:C,3,0)</f>
        <v>1</v>
      </c>
      <c r="C262" s="18">
        <f>VLOOKUP(J262,Ref!A:D,4,0)</f>
        <v>1</v>
      </c>
      <c r="D262" s="18" t="str">
        <f t="shared" si="12"/>
        <v>21/may</v>
      </c>
      <c r="E262" s="18">
        <f t="shared" si="13"/>
        <v>6</v>
      </c>
      <c r="F262" s="18">
        <v>1</v>
      </c>
      <c r="G262" s="18">
        <f t="shared" si="14"/>
        <v>1</v>
      </c>
      <c r="H262" s="3">
        <v>46163.452048611114</v>
      </c>
      <c r="I262">
        <v>61161512</v>
      </c>
      <c r="J262">
        <v>6007</v>
      </c>
      <c r="K262" t="s">
        <v>1983</v>
      </c>
      <c r="L262" t="s">
        <v>1897</v>
      </c>
      <c r="M262" t="s">
        <v>1970</v>
      </c>
      <c r="O262">
        <v>351377490000</v>
      </c>
      <c r="P262">
        <v>16018</v>
      </c>
      <c r="Q262">
        <v>-4</v>
      </c>
      <c r="R262">
        <v>1</v>
      </c>
      <c r="S262">
        <v>61161512</v>
      </c>
      <c r="U262" t="s">
        <v>351</v>
      </c>
      <c r="W262" t="s">
        <v>352</v>
      </c>
      <c r="X262">
        <v>351377490000</v>
      </c>
      <c r="Y262" t="s">
        <v>65</v>
      </c>
      <c r="Z262" t="s">
        <v>597</v>
      </c>
      <c r="AF262" t="s">
        <v>1976</v>
      </c>
      <c r="AG262" t="s">
        <v>1972</v>
      </c>
      <c r="AL262">
        <v>67</v>
      </c>
      <c r="AM262" t="s">
        <v>1979</v>
      </c>
      <c r="AN262" t="s">
        <v>1977</v>
      </c>
      <c r="AO262">
        <v>0</v>
      </c>
      <c r="AQ262">
        <v>2257664</v>
      </c>
      <c r="AR262" t="s">
        <v>4605</v>
      </c>
      <c r="AS262" t="s">
        <v>5883</v>
      </c>
      <c r="AT262" t="s">
        <v>1898</v>
      </c>
    </row>
    <row r="263" spans="1:46" x14ac:dyDescent="0.25">
      <c r="A263" t="e">
        <f>_xlfn.XLOOKUP(I263,UTILIZADAS[Contacto1],UTILIZADAS[Source.Name],,0)</f>
        <v>#N/A</v>
      </c>
      <c r="B263" s="18">
        <f>VLOOKUP(J263,Ref!A:C,3,0)</f>
        <v>0</v>
      </c>
      <c r="C263" s="18">
        <f>VLOOKUP(J263,Ref!A:D,4,0)</f>
        <v>0</v>
      </c>
      <c r="D263" s="18" t="str">
        <f t="shared" si="12"/>
        <v>08/may</v>
      </c>
      <c r="E263" s="18">
        <f t="shared" si="13"/>
        <v>1</v>
      </c>
      <c r="F263" s="18">
        <v>1</v>
      </c>
      <c r="G263" s="18">
        <f t="shared" si="14"/>
        <v>1</v>
      </c>
      <c r="H263" s="3">
        <v>46150.540312500001</v>
      </c>
      <c r="I263">
        <v>61217263</v>
      </c>
      <c r="J263">
        <v>6004</v>
      </c>
      <c r="K263" t="s">
        <v>1983</v>
      </c>
      <c r="L263" t="s">
        <v>1897</v>
      </c>
      <c r="M263" t="s">
        <v>1970</v>
      </c>
      <c r="P263">
        <v>1001</v>
      </c>
      <c r="Q263">
        <v>-5</v>
      </c>
      <c r="R263">
        <v>1</v>
      </c>
      <c r="S263">
        <v>61217263</v>
      </c>
      <c r="U263" t="s">
        <v>1994</v>
      </c>
      <c r="AF263" t="s">
        <v>1976</v>
      </c>
      <c r="AG263" t="s">
        <v>1972</v>
      </c>
      <c r="AL263">
        <v>78</v>
      </c>
      <c r="AM263" t="s">
        <v>1979</v>
      </c>
      <c r="AN263" t="s">
        <v>1977</v>
      </c>
      <c r="AO263">
        <v>0</v>
      </c>
      <c r="AQ263">
        <v>414428</v>
      </c>
      <c r="AR263" t="s">
        <v>1989</v>
      </c>
      <c r="AT263" t="s">
        <v>1984</v>
      </c>
    </row>
    <row r="264" spans="1:46" x14ac:dyDescent="0.25">
      <c r="A264" t="str">
        <f>_xlfn.XLOOKUP(I264,UTILIZADAS[Contacto1],UTILIZADAS[Source.Name],,0)</f>
        <v>Cobros Abril Canal Fijo</v>
      </c>
      <c r="B264" s="18">
        <f>VLOOKUP(J264,Ref!A:C,3,0)</f>
        <v>0</v>
      </c>
      <c r="C264" s="18">
        <f>VLOOKUP(J264,Ref!A:D,4,0)</f>
        <v>0</v>
      </c>
      <c r="D264" s="18" t="str">
        <f t="shared" si="12"/>
        <v>09/may</v>
      </c>
      <c r="E264" s="18">
        <f t="shared" si="13"/>
        <v>2</v>
      </c>
      <c r="F264" s="18">
        <v>1</v>
      </c>
      <c r="G264" s="18">
        <f t="shared" si="14"/>
        <v>0</v>
      </c>
      <c r="H264" s="3">
        <v>46151.491527777776</v>
      </c>
      <c r="I264">
        <v>61219189</v>
      </c>
      <c r="J264" t="s">
        <v>1967</v>
      </c>
      <c r="K264" t="s">
        <v>1968</v>
      </c>
      <c r="L264" t="s">
        <v>1969</v>
      </c>
      <c r="M264" t="s">
        <v>1970</v>
      </c>
      <c r="O264">
        <v>358367750000</v>
      </c>
      <c r="P264">
        <v>16018</v>
      </c>
      <c r="Q264">
        <v>-5</v>
      </c>
      <c r="R264">
        <v>1</v>
      </c>
      <c r="S264">
        <v>61219189</v>
      </c>
      <c r="U264" t="s">
        <v>1445</v>
      </c>
      <c r="W264" t="s">
        <v>1446</v>
      </c>
      <c r="X264">
        <v>358367750000</v>
      </c>
      <c r="Y264" t="s">
        <v>65</v>
      </c>
      <c r="Z264" t="s">
        <v>66</v>
      </c>
      <c r="AF264" t="s">
        <v>1976</v>
      </c>
      <c r="AG264" t="s">
        <v>1972</v>
      </c>
      <c r="AL264">
        <v>0</v>
      </c>
      <c r="AN264" t="s">
        <v>1974</v>
      </c>
      <c r="AO264">
        <v>0</v>
      </c>
      <c r="AQ264">
        <v>2257665</v>
      </c>
      <c r="AR264" t="s">
        <v>4605</v>
      </c>
      <c r="AS264" t="s">
        <v>5883</v>
      </c>
      <c r="AT264" t="s">
        <v>1975</v>
      </c>
    </row>
    <row r="265" spans="1:46" x14ac:dyDescent="0.25">
      <c r="A265" t="str">
        <f>_xlfn.XLOOKUP(I265,UTILIZADAS[Contacto1],UTILIZADAS[Source.Name],,0)</f>
        <v>Cobros Abril Canal Fijo</v>
      </c>
      <c r="B265" s="18">
        <f>VLOOKUP(J265,Ref!A:C,3,0)</f>
        <v>1</v>
      </c>
      <c r="C265" s="18">
        <f>VLOOKUP(J265,Ref!A:D,4,0)</f>
        <v>1</v>
      </c>
      <c r="D265" s="18" t="str">
        <f t="shared" si="12"/>
        <v>13/may</v>
      </c>
      <c r="E265" s="18">
        <f t="shared" si="13"/>
        <v>2</v>
      </c>
      <c r="F265" s="18">
        <v>1</v>
      </c>
      <c r="G265" s="18">
        <f t="shared" si="14"/>
        <v>1</v>
      </c>
      <c r="H265" s="3">
        <v>46155.620150462964</v>
      </c>
      <c r="I265">
        <v>61219189</v>
      </c>
      <c r="J265">
        <v>6003</v>
      </c>
      <c r="K265" t="s">
        <v>1983</v>
      </c>
      <c r="L265" t="s">
        <v>1897</v>
      </c>
      <c r="M265" t="s">
        <v>1970</v>
      </c>
      <c r="O265">
        <v>358367750000</v>
      </c>
      <c r="P265">
        <v>16018</v>
      </c>
      <c r="Q265">
        <v>-5</v>
      </c>
      <c r="R265">
        <v>1</v>
      </c>
      <c r="S265">
        <v>61219189</v>
      </c>
      <c r="U265" t="s">
        <v>1445</v>
      </c>
      <c r="W265" t="s">
        <v>1446</v>
      </c>
      <c r="X265">
        <v>358367750000</v>
      </c>
      <c r="Y265" t="s">
        <v>65</v>
      </c>
      <c r="Z265" t="s">
        <v>66</v>
      </c>
      <c r="AF265" t="s">
        <v>1976</v>
      </c>
      <c r="AG265" t="s">
        <v>1972</v>
      </c>
      <c r="AL265">
        <v>19</v>
      </c>
      <c r="AM265" t="s">
        <v>1979</v>
      </c>
      <c r="AN265" t="s">
        <v>1987</v>
      </c>
      <c r="AO265">
        <v>0</v>
      </c>
      <c r="AQ265">
        <v>2257665</v>
      </c>
      <c r="AR265" t="s">
        <v>4605</v>
      </c>
      <c r="AS265" t="s">
        <v>5883</v>
      </c>
      <c r="AT265" t="s">
        <v>1892</v>
      </c>
    </row>
    <row r="266" spans="1:46" x14ac:dyDescent="0.25">
      <c r="A266" t="str">
        <f>_xlfn.XLOOKUP(I266,UTILIZADAS[Contacto1],UTILIZADAS[Source.Name],,0)</f>
        <v>Cobros Mayo</v>
      </c>
      <c r="B266" s="18">
        <f>VLOOKUP(J266,Ref!A:C,3,0)</f>
        <v>0</v>
      </c>
      <c r="C266" s="18">
        <f>VLOOKUP(J266,Ref!A:D,4,0)</f>
        <v>0</v>
      </c>
      <c r="D266" s="18" t="str">
        <f t="shared" si="12"/>
        <v>09/may</v>
      </c>
      <c r="E266" s="18">
        <f t="shared" si="13"/>
        <v>2</v>
      </c>
      <c r="F266" s="18">
        <v>1</v>
      </c>
      <c r="G266" s="18">
        <f t="shared" si="14"/>
        <v>0</v>
      </c>
      <c r="H266" s="3">
        <v>46151.492291666669</v>
      </c>
      <c r="I266">
        <v>61229793</v>
      </c>
      <c r="J266" t="s">
        <v>2021</v>
      </c>
      <c r="K266" t="s">
        <v>1968</v>
      </c>
      <c r="L266" t="s">
        <v>1969</v>
      </c>
      <c r="M266" t="s">
        <v>1970</v>
      </c>
      <c r="O266">
        <v>206076270000</v>
      </c>
      <c r="P266">
        <v>16018</v>
      </c>
      <c r="Q266">
        <v>-5</v>
      </c>
      <c r="R266">
        <v>1</v>
      </c>
      <c r="S266">
        <v>61229793</v>
      </c>
      <c r="U266" t="s">
        <v>5903</v>
      </c>
      <c r="W266" t="s">
        <v>4658</v>
      </c>
      <c r="X266">
        <v>206076270000</v>
      </c>
      <c r="Y266" t="s">
        <v>65</v>
      </c>
      <c r="Z266" t="s">
        <v>66</v>
      </c>
      <c r="AF266" t="s">
        <v>1976</v>
      </c>
      <c r="AG266" t="s">
        <v>1972</v>
      </c>
      <c r="AL266">
        <v>5</v>
      </c>
      <c r="AN266" t="s">
        <v>1974</v>
      </c>
      <c r="AO266">
        <v>0</v>
      </c>
      <c r="AQ266">
        <v>2257666</v>
      </c>
      <c r="AR266" t="s">
        <v>4605</v>
      </c>
      <c r="AS266" t="s">
        <v>5883</v>
      </c>
      <c r="AT266" t="s">
        <v>2022</v>
      </c>
    </row>
    <row r="267" spans="1:46" x14ac:dyDescent="0.25">
      <c r="A267" t="str">
        <f>_xlfn.XLOOKUP(I267,UTILIZADAS[Contacto1],UTILIZADAS[Source.Name],,0)</f>
        <v>Cobros Mayo</v>
      </c>
      <c r="B267" s="18">
        <f>VLOOKUP(J267,Ref!A:C,3,0)</f>
        <v>1</v>
      </c>
      <c r="C267" s="18">
        <f>VLOOKUP(J267,Ref!A:D,4,0)</f>
        <v>1</v>
      </c>
      <c r="D267" s="18" t="str">
        <f t="shared" si="12"/>
        <v>13/may</v>
      </c>
      <c r="E267" s="18">
        <f t="shared" si="13"/>
        <v>2</v>
      </c>
      <c r="F267" s="18">
        <v>1</v>
      </c>
      <c r="G267" s="18">
        <f t="shared" si="14"/>
        <v>1</v>
      </c>
      <c r="H267" s="3">
        <v>46155.621493055558</v>
      </c>
      <c r="I267">
        <v>61229793</v>
      </c>
      <c r="J267">
        <v>6007</v>
      </c>
      <c r="K267" t="s">
        <v>1983</v>
      </c>
      <c r="L267" t="s">
        <v>1897</v>
      </c>
      <c r="M267" t="s">
        <v>1970</v>
      </c>
      <c r="O267">
        <v>206076270000</v>
      </c>
      <c r="P267">
        <v>16018</v>
      </c>
      <c r="Q267">
        <v>-5</v>
      </c>
      <c r="R267">
        <v>1</v>
      </c>
      <c r="S267">
        <v>61229793</v>
      </c>
      <c r="U267" t="s">
        <v>5903</v>
      </c>
      <c r="W267" t="s">
        <v>4658</v>
      </c>
      <c r="X267">
        <v>206076270000</v>
      </c>
      <c r="Y267" t="s">
        <v>65</v>
      </c>
      <c r="Z267" t="s">
        <v>66</v>
      </c>
      <c r="AF267" t="s">
        <v>1976</v>
      </c>
      <c r="AG267" t="s">
        <v>1972</v>
      </c>
      <c r="AL267">
        <v>451</v>
      </c>
      <c r="AM267" t="s">
        <v>1979</v>
      </c>
      <c r="AN267" t="s">
        <v>1987</v>
      </c>
      <c r="AO267">
        <v>0</v>
      </c>
      <c r="AQ267">
        <v>2257666</v>
      </c>
      <c r="AR267" t="s">
        <v>4605</v>
      </c>
      <c r="AS267" t="s">
        <v>5883</v>
      </c>
      <c r="AT267" t="s">
        <v>1898</v>
      </c>
    </row>
    <row r="268" spans="1:46" x14ac:dyDescent="0.25">
      <c r="A268" t="str">
        <f>_xlfn.XLOOKUP(I268,UTILIZADAS[Contacto1],UTILIZADAS[Source.Name],,0)</f>
        <v>Cobros Mayo</v>
      </c>
      <c r="B268" s="18">
        <f>VLOOKUP(J268,Ref!A:C,3,0)</f>
        <v>1</v>
      </c>
      <c r="C268" s="18">
        <f>VLOOKUP(J268,Ref!A:D,4,0)</f>
        <v>0</v>
      </c>
      <c r="D268" s="18" t="str">
        <f t="shared" si="12"/>
        <v>09/may</v>
      </c>
      <c r="E268" s="18">
        <f t="shared" si="13"/>
        <v>1</v>
      </c>
      <c r="F268" s="18">
        <v>1</v>
      </c>
      <c r="G268" s="18">
        <f t="shared" si="14"/>
        <v>1</v>
      </c>
      <c r="H268" s="3">
        <v>46151.498078703706</v>
      </c>
      <c r="I268">
        <v>61237057</v>
      </c>
      <c r="J268">
        <v>6000</v>
      </c>
      <c r="K268" t="s">
        <v>1983</v>
      </c>
      <c r="L268" t="s">
        <v>1897</v>
      </c>
      <c r="M268" t="s">
        <v>1970</v>
      </c>
      <c r="O268">
        <v>364062250000</v>
      </c>
      <c r="P268">
        <v>16018</v>
      </c>
      <c r="Q268">
        <v>-5</v>
      </c>
      <c r="R268">
        <v>1</v>
      </c>
      <c r="S268">
        <v>61237057</v>
      </c>
      <c r="U268" t="s">
        <v>5904</v>
      </c>
      <c r="W268" t="s">
        <v>4660</v>
      </c>
      <c r="X268">
        <v>364062250000</v>
      </c>
      <c r="Y268" t="s">
        <v>65</v>
      </c>
      <c r="Z268" t="s">
        <v>66</v>
      </c>
      <c r="AF268" t="s">
        <v>1976</v>
      </c>
      <c r="AG268" t="s">
        <v>1972</v>
      </c>
      <c r="AL268">
        <v>63</v>
      </c>
      <c r="AM268" t="s">
        <v>1979</v>
      </c>
      <c r="AN268" t="s">
        <v>1987</v>
      </c>
      <c r="AO268">
        <v>0</v>
      </c>
      <c r="AQ268">
        <v>2257667</v>
      </c>
      <c r="AR268" t="s">
        <v>4605</v>
      </c>
      <c r="AS268" t="s">
        <v>5883</v>
      </c>
      <c r="AT268" t="s">
        <v>1895</v>
      </c>
    </row>
    <row r="269" spans="1:46" x14ac:dyDescent="0.25">
      <c r="A269" t="str">
        <f>_xlfn.XLOOKUP(I269,UTILIZADAS[Contacto1],UTILIZADAS[Source.Name],,0)</f>
        <v>Cobros Mayo</v>
      </c>
      <c r="B269" s="18">
        <f>VLOOKUP(J269,Ref!A:C,3,0)</f>
        <v>0</v>
      </c>
      <c r="C269" s="18">
        <f>VLOOKUP(J269,Ref!A:D,4,0)</f>
        <v>0</v>
      </c>
      <c r="D269" s="18" t="str">
        <f t="shared" si="12"/>
        <v>09/may</v>
      </c>
      <c r="E269" s="18">
        <f t="shared" si="13"/>
        <v>7</v>
      </c>
      <c r="F269" s="18">
        <v>1</v>
      </c>
      <c r="G269" s="18">
        <f t="shared" si="14"/>
        <v>0</v>
      </c>
      <c r="H269" s="3">
        <v>46151.497881944444</v>
      </c>
      <c r="I269">
        <v>61239291</v>
      </c>
      <c r="J269" t="s">
        <v>1967</v>
      </c>
      <c r="K269" t="s">
        <v>1968</v>
      </c>
      <c r="L269" t="s">
        <v>1969</v>
      </c>
      <c r="M269" t="s">
        <v>1970</v>
      </c>
      <c r="O269">
        <v>365059930000</v>
      </c>
      <c r="P269">
        <v>16018</v>
      </c>
      <c r="Q269">
        <v>-5</v>
      </c>
      <c r="R269">
        <v>1</v>
      </c>
      <c r="S269">
        <v>61239291</v>
      </c>
      <c r="U269" t="s">
        <v>4661</v>
      </c>
      <c r="W269" t="s">
        <v>4662</v>
      </c>
      <c r="X269">
        <v>365059930000</v>
      </c>
      <c r="Y269" t="s">
        <v>65</v>
      </c>
      <c r="Z269" t="s">
        <v>66</v>
      </c>
      <c r="AG269" t="s">
        <v>1972</v>
      </c>
      <c r="AL269">
        <v>0</v>
      </c>
      <c r="AN269" t="s">
        <v>1974</v>
      </c>
      <c r="AO269">
        <v>0</v>
      </c>
      <c r="AQ269">
        <v>2257668</v>
      </c>
      <c r="AR269" t="s">
        <v>4605</v>
      </c>
      <c r="AS269" t="s">
        <v>5883</v>
      </c>
      <c r="AT269" t="s">
        <v>1975</v>
      </c>
    </row>
    <row r="270" spans="1:46" x14ac:dyDescent="0.25">
      <c r="A270" t="str">
        <f>_xlfn.XLOOKUP(I270,UTILIZADAS[Contacto1],UTILIZADAS[Source.Name],,0)</f>
        <v>Cobros Mayo</v>
      </c>
      <c r="B270" s="18">
        <f>VLOOKUP(J270,Ref!A:C,3,0)</f>
        <v>0</v>
      </c>
      <c r="C270" s="18">
        <f>VLOOKUP(J270,Ref!A:D,4,0)</f>
        <v>0</v>
      </c>
      <c r="D270" s="18" t="str">
        <f t="shared" si="12"/>
        <v>13/may</v>
      </c>
      <c r="E270" s="18">
        <f t="shared" si="13"/>
        <v>7</v>
      </c>
      <c r="F270" s="18">
        <v>1</v>
      </c>
      <c r="G270" s="18">
        <f t="shared" si="14"/>
        <v>0</v>
      </c>
      <c r="H270" s="3">
        <v>46155.621307870373</v>
      </c>
      <c r="I270">
        <v>61239291</v>
      </c>
      <c r="J270" t="s">
        <v>1967</v>
      </c>
      <c r="K270" t="s">
        <v>1968</v>
      </c>
      <c r="L270" t="s">
        <v>1969</v>
      </c>
      <c r="M270" t="s">
        <v>1970</v>
      </c>
      <c r="O270">
        <v>365059930000</v>
      </c>
      <c r="P270">
        <v>16018</v>
      </c>
      <c r="Q270">
        <v>-5</v>
      </c>
      <c r="R270">
        <v>1</v>
      </c>
      <c r="S270">
        <v>61239291</v>
      </c>
      <c r="U270" t="s">
        <v>4661</v>
      </c>
      <c r="W270" t="s">
        <v>4662</v>
      </c>
      <c r="X270">
        <v>365059930000</v>
      </c>
      <c r="Y270" t="s">
        <v>65</v>
      </c>
      <c r="Z270" t="s">
        <v>66</v>
      </c>
      <c r="AG270" t="s">
        <v>1972</v>
      </c>
      <c r="AL270">
        <v>0</v>
      </c>
      <c r="AN270" t="s">
        <v>1974</v>
      </c>
      <c r="AO270">
        <v>0</v>
      </c>
      <c r="AQ270">
        <v>2257668</v>
      </c>
      <c r="AR270" t="s">
        <v>4605</v>
      </c>
      <c r="AS270" t="s">
        <v>5883</v>
      </c>
      <c r="AT270" t="s">
        <v>1975</v>
      </c>
    </row>
    <row r="271" spans="1:46" x14ac:dyDescent="0.25">
      <c r="A271" t="str">
        <f>_xlfn.XLOOKUP(I271,UTILIZADAS[Contacto1],UTILIZADAS[Source.Name],,0)</f>
        <v>Cobros Mayo</v>
      </c>
      <c r="B271" s="18">
        <f>VLOOKUP(J271,Ref!A:C,3,0)</f>
        <v>0</v>
      </c>
      <c r="C271" s="18">
        <f>VLOOKUP(J271,Ref!A:D,4,0)</f>
        <v>0</v>
      </c>
      <c r="D271" s="18" t="str">
        <f t="shared" si="12"/>
        <v>16/may</v>
      </c>
      <c r="E271" s="18">
        <f t="shared" si="13"/>
        <v>7</v>
      </c>
      <c r="F271" s="18">
        <v>1</v>
      </c>
      <c r="G271" s="18">
        <f t="shared" si="14"/>
        <v>0</v>
      </c>
      <c r="H271" s="3">
        <v>46158.502581018518</v>
      </c>
      <c r="I271">
        <v>61239291</v>
      </c>
      <c r="J271" t="s">
        <v>1967</v>
      </c>
      <c r="K271" t="s">
        <v>1968</v>
      </c>
      <c r="L271" t="s">
        <v>1969</v>
      </c>
      <c r="M271" t="s">
        <v>1970</v>
      </c>
      <c r="O271">
        <v>365059930000</v>
      </c>
      <c r="P271">
        <v>16018</v>
      </c>
      <c r="Q271">
        <v>-5</v>
      </c>
      <c r="R271">
        <v>1</v>
      </c>
      <c r="S271">
        <v>61239291</v>
      </c>
      <c r="U271" t="s">
        <v>4661</v>
      </c>
      <c r="W271" t="s">
        <v>4662</v>
      </c>
      <c r="X271">
        <v>365059930000</v>
      </c>
      <c r="Y271" t="s">
        <v>65</v>
      </c>
      <c r="Z271" t="s">
        <v>66</v>
      </c>
      <c r="AG271" t="s">
        <v>1972</v>
      </c>
      <c r="AL271">
        <v>0</v>
      </c>
      <c r="AN271" t="s">
        <v>1974</v>
      </c>
      <c r="AO271">
        <v>0</v>
      </c>
      <c r="AQ271">
        <v>2257668</v>
      </c>
      <c r="AR271" t="s">
        <v>4605</v>
      </c>
      <c r="AS271" t="s">
        <v>5883</v>
      </c>
      <c r="AT271" t="s">
        <v>1975</v>
      </c>
    </row>
    <row r="272" spans="1:46" x14ac:dyDescent="0.25">
      <c r="A272" t="str">
        <f>_xlfn.XLOOKUP(I272,UTILIZADAS[Contacto1],UTILIZADAS[Source.Name],,0)</f>
        <v>Cobros Mayo</v>
      </c>
      <c r="B272" s="18">
        <f>VLOOKUP(J272,Ref!A:C,3,0)</f>
        <v>0</v>
      </c>
      <c r="C272" s="18">
        <f>VLOOKUP(J272,Ref!A:D,4,0)</f>
        <v>0</v>
      </c>
      <c r="D272" s="18" t="str">
        <f t="shared" si="12"/>
        <v>19/may</v>
      </c>
      <c r="E272" s="18">
        <f t="shared" si="13"/>
        <v>7</v>
      </c>
      <c r="F272" s="18">
        <v>1</v>
      </c>
      <c r="G272" s="18">
        <f t="shared" si="14"/>
        <v>0</v>
      </c>
      <c r="H272" s="3">
        <v>46161.671053240738</v>
      </c>
      <c r="I272">
        <v>61239291</v>
      </c>
      <c r="J272" t="s">
        <v>2023</v>
      </c>
      <c r="K272" t="s">
        <v>1968</v>
      </c>
      <c r="L272" t="s">
        <v>1969</v>
      </c>
      <c r="M272" t="s">
        <v>1970</v>
      </c>
      <c r="O272">
        <v>365059930000</v>
      </c>
      <c r="P272">
        <v>16018</v>
      </c>
      <c r="Q272">
        <v>-5</v>
      </c>
      <c r="R272">
        <v>1</v>
      </c>
      <c r="S272">
        <v>61239291</v>
      </c>
      <c r="U272" t="s">
        <v>4661</v>
      </c>
      <c r="W272" t="s">
        <v>4662</v>
      </c>
      <c r="X272">
        <v>365059930000</v>
      </c>
      <c r="Y272" t="s">
        <v>65</v>
      </c>
      <c r="Z272" t="s">
        <v>66</v>
      </c>
      <c r="AG272" t="s">
        <v>1972</v>
      </c>
      <c r="AL272">
        <v>0</v>
      </c>
      <c r="AN272" t="s">
        <v>1974</v>
      </c>
      <c r="AO272">
        <v>0</v>
      </c>
      <c r="AQ272">
        <v>2257668</v>
      </c>
      <c r="AR272" t="s">
        <v>4605</v>
      </c>
      <c r="AS272" t="s">
        <v>5883</v>
      </c>
      <c r="AT272" t="s">
        <v>2024</v>
      </c>
    </row>
    <row r="273" spans="1:46" x14ac:dyDescent="0.25">
      <c r="A273" t="str">
        <f>_xlfn.XLOOKUP(I273,UTILIZADAS[Contacto1],UTILIZADAS[Source.Name],,0)</f>
        <v>Cobros Mayo</v>
      </c>
      <c r="B273" s="18">
        <f>VLOOKUP(J273,Ref!A:C,3,0)</f>
        <v>0</v>
      </c>
      <c r="C273" s="18">
        <f>VLOOKUP(J273,Ref!A:D,4,0)</f>
        <v>0</v>
      </c>
      <c r="D273" s="18" t="str">
        <f t="shared" si="12"/>
        <v>20/may</v>
      </c>
      <c r="E273" s="18">
        <f t="shared" si="13"/>
        <v>7</v>
      </c>
      <c r="F273" s="18">
        <v>1</v>
      </c>
      <c r="G273" s="18">
        <f t="shared" si="14"/>
        <v>0</v>
      </c>
      <c r="H273" s="3">
        <v>46162.475324074076</v>
      </c>
      <c r="I273">
        <v>61239291</v>
      </c>
      <c r="J273" t="s">
        <v>1967</v>
      </c>
      <c r="K273" t="s">
        <v>1968</v>
      </c>
      <c r="L273" t="s">
        <v>1969</v>
      </c>
      <c r="M273" t="s">
        <v>1970</v>
      </c>
      <c r="O273">
        <v>365059930000</v>
      </c>
      <c r="P273">
        <v>16018</v>
      </c>
      <c r="Q273">
        <v>-5</v>
      </c>
      <c r="R273">
        <v>1</v>
      </c>
      <c r="S273">
        <v>61239291</v>
      </c>
      <c r="U273" t="s">
        <v>4661</v>
      </c>
      <c r="W273" t="s">
        <v>4662</v>
      </c>
      <c r="X273">
        <v>365059930000</v>
      </c>
      <c r="Y273" t="s">
        <v>65</v>
      </c>
      <c r="Z273" t="s">
        <v>66</v>
      </c>
      <c r="AG273" t="s">
        <v>1972</v>
      </c>
      <c r="AL273">
        <v>0</v>
      </c>
      <c r="AN273" t="s">
        <v>1974</v>
      </c>
      <c r="AO273">
        <v>0</v>
      </c>
      <c r="AQ273">
        <v>2257668</v>
      </c>
      <c r="AR273" t="s">
        <v>4605</v>
      </c>
      <c r="AS273" t="s">
        <v>5883</v>
      </c>
      <c r="AT273" t="s">
        <v>1975</v>
      </c>
    </row>
    <row r="274" spans="1:46" x14ac:dyDescent="0.25">
      <c r="A274" t="str">
        <f>_xlfn.XLOOKUP(I274,UTILIZADAS[Contacto1],UTILIZADAS[Source.Name],,0)</f>
        <v>Cobros Mayo</v>
      </c>
      <c r="B274" s="18">
        <f>VLOOKUP(J274,Ref!A:C,3,0)</f>
        <v>0</v>
      </c>
      <c r="C274" s="18">
        <f>VLOOKUP(J274,Ref!A:D,4,0)</f>
        <v>0</v>
      </c>
      <c r="D274" s="18" t="str">
        <f t="shared" si="12"/>
        <v>21/may</v>
      </c>
      <c r="E274" s="18">
        <f t="shared" si="13"/>
        <v>7</v>
      </c>
      <c r="F274" s="18">
        <v>1</v>
      </c>
      <c r="G274" s="18">
        <f t="shared" si="14"/>
        <v>0</v>
      </c>
      <c r="H274" s="3">
        <v>46163.450474537036</v>
      </c>
      <c r="I274">
        <v>61239291</v>
      </c>
      <c r="J274" t="s">
        <v>1967</v>
      </c>
      <c r="K274" t="s">
        <v>1968</v>
      </c>
      <c r="L274" t="s">
        <v>1969</v>
      </c>
      <c r="M274" t="s">
        <v>1970</v>
      </c>
      <c r="O274">
        <v>365059930000</v>
      </c>
      <c r="P274">
        <v>16018</v>
      </c>
      <c r="Q274">
        <v>-5</v>
      </c>
      <c r="R274">
        <v>1</v>
      </c>
      <c r="S274">
        <v>61239291</v>
      </c>
      <c r="U274" t="s">
        <v>4661</v>
      </c>
      <c r="W274" t="s">
        <v>4662</v>
      </c>
      <c r="X274">
        <v>365059930000</v>
      </c>
      <c r="Y274" t="s">
        <v>65</v>
      </c>
      <c r="Z274" t="s">
        <v>66</v>
      </c>
      <c r="AG274" t="s">
        <v>1972</v>
      </c>
      <c r="AL274">
        <v>0</v>
      </c>
      <c r="AN274" t="s">
        <v>1974</v>
      </c>
      <c r="AO274">
        <v>0</v>
      </c>
      <c r="AQ274">
        <v>2257668</v>
      </c>
      <c r="AR274" t="s">
        <v>4605</v>
      </c>
      <c r="AS274" t="s">
        <v>5883</v>
      </c>
      <c r="AT274" t="s">
        <v>1975</v>
      </c>
    </row>
    <row r="275" spans="1:46" x14ac:dyDescent="0.25">
      <c r="A275" t="str">
        <f>_xlfn.XLOOKUP(I275,UTILIZADAS[Contacto1],UTILIZADAS[Source.Name],,0)</f>
        <v>Cobros Mayo</v>
      </c>
      <c r="B275" s="18">
        <f>VLOOKUP(J275,Ref!A:C,3,0)</f>
        <v>0</v>
      </c>
      <c r="C275" s="18">
        <f>VLOOKUP(J275,Ref!A:D,4,0)</f>
        <v>0</v>
      </c>
      <c r="D275" s="18" t="str">
        <f t="shared" si="12"/>
        <v>21/may</v>
      </c>
      <c r="E275" s="18">
        <f t="shared" si="13"/>
        <v>7</v>
      </c>
      <c r="F275" s="18">
        <v>1</v>
      </c>
      <c r="G275" s="18">
        <f t="shared" si="14"/>
        <v>1</v>
      </c>
      <c r="H275" s="3">
        <v>46163.713634259257</v>
      </c>
      <c r="I275">
        <v>61239291</v>
      </c>
      <c r="J275" t="s">
        <v>1967</v>
      </c>
      <c r="K275" t="s">
        <v>1968</v>
      </c>
      <c r="L275" t="s">
        <v>1969</v>
      </c>
      <c r="M275" t="s">
        <v>1970</v>
      </c>
      <c r="O275">
        <v>365059930000</v>
      </c>
      <c r="P275">
        <v>16018</v>
      </c>
      <c r="Q275">
        <v>-5</v>
      </c>
      <c r="R275">
        <v>1</v>
      </c>
      <c r="S275">
        <v>61239291</v>
      </c>
      <c r="U275" t="s">
        <v>4661</v>
      </c>
      <c r="W275" t="s">
        <v>4662</v>
      </c>
      <c r="X275">
        <v>365059930000</v>
      </c>
      <c r="Y275" t="s">
        <v>65</v>
      </c>
      <c r="Z275" t="s">
        <v>66</v>
      </c>
      <c r="AG275" t="s">
        <v>1972</v>
      </c>
      <c r="AL275">
        <v>0</v>
      </c>
      <c r="AN275" t="s">
        <v>1974</v>
      </c>
      <c r="AO275">
        <v>0</v>
      </c>
      <c r="AQ275">
        <v>2257668</v>
      </c>
      <c r="AR275" t="s">
        <v>4605</v>
      </c>
      <c r="AS275" t="s">
        <v>5883</v>
      </c>
      <c r="AT275" t="s">
        <v>1975</v>
      </c>
    </row>
    <row r="276" spans="1:46" x14ac:dyDescent="0.25">
      <c r="A276" t="e">
        <f>_xlfn.XLOOKUP(I276,UTILIZADAS[Contacto1],UTILIZADAS[Source.Name],,0)</f>
        <v>#N/A</v>
      </c>
      <c r="B276" s="18">
        <f>VLOOKUP(J276,Ref!A:C,3,0)</f>
        <v>1</v>
      </c>
      <c r="C276" s="18">
        <f>VLOOKUP(J276,Ref!A:D,4,0)</f>
        <v>1</v>
      </c>
      <c r="D276" s="18" t="str">
        <f t="shared" si="12"/>
        <v>06/may</v>
      </c>
      <c r="E276" s="18">
        <f t="shared" si="13"/>
        <v>1</v>
      </c>
      <c r="F276" s="18">
        <v>1</v>
      </c>
      <c r="G276" s="18">
        <f t="shared" si="14"/>
        <v>1</v>
      </c>
      <c r="H276" s="3">
        <v>46148.472083333334</v>
      </c>
      <c r="I276">
        <v>61266064</v>
      </c>
      <c r="J276">
        <v>6007</v>
      </c>
      <c r="K276" t="s">
        <v>1983</v>
      </c>
      <c r="L276" t="s">
        <v>1897</v>
      </c>
      <c r="M276" t="s">
        <v>1970</v>
      </c>
      <c r="P276">
        <v>998</v>
      </c>
      <c r="Q276">
        <v>0</v>
      </c>
      <c r="S276">
        <v>61266064</v>
      </c>
      <c r="AF276" t="s">
        <v>1976</v>
      </c>
      <c r="AG276" t="s">
        <v>1972</v>
      </c>
      <c r="AL276">
        <v>47</v>
      </c>
      <c r="AM276" t="s">
        <v>1979</v>
      </c>
      <c r="AN276" t="s">
        <v>1977</v>
      </c>
      <c r="AO276">
        <v>0</v>
      </c>
      <c r="AQ276">
        <v>2257526</v>
      </c>
      <c r="AR276" t="s">
        <v>1978</v>
      </c>
      <c r="AT276" t="s">
        <v>1898</v>
      </c>
    </row>
    <row r="277" spans="1:46" x14ac:dyDescent="0.25">
      <c r="A277" t="e">
        <f>_xlfn.XLOOKUP(I277,UTILIZADAS[Contacto1],UTILIZADAS[Source.Name],,0)</f>
        <v>#N/A</v>
      </c>
      <c r="B277" s="18">
        <f>VLOOKUP(J277,Ref!A:C,3,0)</f>
        <v>0</v>
      </c>
      <c r="C277" s="18">
        <f>VLOOKUP(J277,Ref!A:D,4,0)</f>
        <v>0</v>
      </c>
      <c r="D277" s="18" t="str">
        <f t="shared" si="12"/>
        <v>07/may</v>
      </c>
      <c r="E277" s="18">
        <f t="shared" si="13"/>
        <v>3</v>
      </c>
      <c r="F277" s="18">
        <v>1</v>
      </c>
      <c r="G277" s="18">
        <f t="shared" si="14"/>
        <v>0</v>
      </c>
      <c r="H277" s="3">
        <v>46149.628263888888</v>
      </c>
      <c r="I277">
        <v>61304018</v>
      </c>
      <c r="J277" t="s">
        <v>1986</v>
      </c>
      <c r="K277" t="s">
        <v>1983</v>
      </c>
      <c r="L277" t="s">
        <v>1897</v>
      </c>
      <c r="M277" t="s">
        <v>1970</v>
      </c>
      <c r="P277">
        <v>6002</v>
      </c>
      <c r="Q277">
        <v>-4</v>
      </c>
      <c r="R277">
        <v>1</v>
      </c>
      <c r="S277">
        <v>61304018</v>
      </c>
      <c r="U277" t="s">
        <v>5905</v>
      </c>
      <c r="W277">
        <v>50761304018</v>
      </c>
      <c r="X277">
        <v>20</v>
      </c>
      <c r="Y277">
        <v>39</v>
      </c>
      <c r="Z277" t="s">
        <v>5906</v>
      </c>
      <c r="AF277" t="s">
        <v>1976</v>
      </c>
      <c r="AG277" t="s">
        <v>1972</v>
      </c>
      <c r="AK277" t="s">
        <v>5907</v>
      </c>
      <c r="AL277">
        <v>91</v>
      </c>
      <c r="AM277" t="s">
        <v>1979</v>
      </c>
      <c r="AN277" t="s">
        <v>1977</v>
      </c>
      <c r="AO277">
        <v>0</v>
      </c>
      <c r="AQ277">
        <v>931823</v>
      </c>
      <c r="AR277" t="s">
        <v>1985</v>
      </c>
      <c r="AT277" t="s">
        <v>1988</v>
      </c>
    </row>
    <row r="278" spans="1:46" x14ac:dyDescent="0.25">
      <c r="A278" t="e">
        <f>_xlfn.XLOOKUP(I278,UTILIZADAS[Contacto1],UTILIZADAS[Source.Name],,0)</f>
        <v>#N/A</v>
      </c>
      <c r="B278" s="18">
        <f>VLOOKUP(J278,Ref!A:C,3,0)</f>
        <v>0</v>
      </c>
      <c r="C278" s="18">
        <f>VLOOKUP(J278,Ref!A:D,4,0)</f>
        <v>0</v>
      </c>
      <c r="D278" s="18" t="str">
        <f t="shared" si="12"/>
        <v>12/may</v>
      </c>
      <c r="E278" s="18">
        <f t="shared" si="13"/>
        <v>3</v>
      </c>
      <c r="F278" s="18">
        <v>1</v>
      </c>
      <c r="G278" s="18">
        <f t="shared" si="14"/>
        <v>0</v>
      </c>
      <c r="H278" s="3">
        <v>46154.3906712963</v>
      </c>
      <c r="I278">
        <v>61304018</v>
      </c>
      <c r="J278" t="s">
        <v>1986</v>
      </c>
      <c r="K278" t="s">
        <v>1983</v>
      </c>
      <c r="L278" t="s">
        <v>1897</v>
      </c>
      <c r="M278" t="s">
        <v>1970</v>
      </c>
      <c r="P278">
        <v>6002</v>
      </c>
      <c r="Q278">
        <v>-4</v>
      </c>
      <c r="R278">
        <v>1</v>
      </c>
      <c r="S278">
        <v>61304018</v>
      </c>
      <c r="U278" t="s">
        <v>5905</v>
      </c>
      <c r="W278">
        <v>50761304018</v>
      </c>
      <c r="X278">
        <v>20</v>
      </c>
      <c r="Y278">
        <v>39</v>
      </c>
      <c r="Z278" t="s">
        <v>5906</v>
      </c>
      <c r="AF278" t="s">
        <v>1976</v>
      </c>
      <c r="AG278" t="s">
        <v>1972</v>
      </c>
      <c r="AK278" t="s">
        <v>5907</v>
      </c>
      <c r="AL278">
        <v>96</v>
      </c>
      <c r="AM278" t="s">
        <v>1979</v>
      </c>
      <c r="AN278" t="s">
        <v>1987</v>
      </c>
      <c r="AO278">
        <v>0</v>
      </c>
      <c r="AQ278">
        <v>931823</v>
      </c>
      <c r="AR278" t="s">
        <v>1985</v>
      </c>
      <c r="AT278" t="s">
        <v>1988</v>
      </c>
    </row>
    <row r="279" spans="1:46" x14ac:dyDescent="0.25">
      <c r="A279" t="e">
        <f>_xlfn.XLOOKUP(I279,UTILIZADAS[Contacto1],UTILIZADAS[Source.Name],,0)</f>
        <v>#N/A</v>
      </c>
      <c r="B279" s="18">
        <f>VLOOKUP(J279,Ref!A:C,3,0)</f>
        <v>1</v>
      </c>
      <c r="C279" s="18">
        <f>VLOOKUP(J279,Ref!A:D,4,0)</f>
        <v>1</v>
      </c>
      <c r="D279" s="18" t="str">
        <f t="shared" si="12"/>
        <v>18/may</v>
      </c>
      <c r="E279" s="18">
        <f t="shared" si="13"/>
        <v>3</v>
      </c>
      <c r="F279" s="18">
        <v>1</v>
      </c>
      <c r="G279" s="18">
        <f t="shared" si="14"/>
        <v>1</v>
      </c>
      <c r="H279" s="3">
        <v>46160.695868055554</v>
      </c>
      <c r="I279">
        <v>61304018</v>
      </c>
      <c r="J279">
        <v>6007</v>
      </c>
      <c r="K279" t="s">
        <v>1983</v>
      </c>
      <c r="L279" t="s">
        <v>1897</v>
      </c>
      <c r="M279" t="s">
        <v>1970</v>
      </c>
      <c r="P279">
        <v>6002</v>
      </c>
      <c r="Q279">
        <v>-4</v>
      </c>
      <c r="R279">
        <v>1</v>
      </c>
      <c r="S279">
        <v>61304018</v>
      </c>
      <c r="U279" t="s">
        <v>5905</v>
      </c>
      <c r="W279">
        <v>50761304018</v>
      </c>
      <c r="X279">
        <v>20</v>
      </c>
      <c r="Y279">
        <v>39</v>
      </c>
      <c r="Z279" t="s">
        <v>5906</v>
      </c>
      <c r="AF279" t="s">
        <v>1976</v>
      </c>
      <c r="AG279" t="s">
        <v>1972</v>
      </c>
      <c r="AK279" t="s">
        <v>5907</v>
      </c>
      <c r="AL279">
        <v>95</v>
      </c>
      <c r="AM279" t="s">
        <v>1979</v>
      </c>
      <c r="AN279" t="s">
        <v>1987</v>
      </c>
      <c r="AO279">
        <v>0</v>
      </c>
      <c r="AQ279">
        <v>931823</v>
      </c>
      <c r="AR279" t="s">
        <v>1985</v>
      </c>
      <c r="AT279" t="s">
        <v>1898</v>
      </c>
    </row>
    <row r="280" spans="1:46" x14ac:dyDescent="0.25">
      <c r="A280" t="str">
        <f>_xlfn.XLOOKUP(I280,UTILIZADAS[Contacto1],UTILIZADAS[Source.Name],,0)</f>
        <v>Cobros Mayo</v>
      </c>
      <c r="B280" s="18">
        <f>VLOOKUP(J280,Ref!A:C,3,0)</f>
        <v>0</v>
      </c>
      <c r="C280" s="18">
        <f>VLOOKUP(J280,Ref!A:D,4,0)</f>
        <v>0</v>
      </c>
      <c r="D280" s="18" t="str">
        <f t="shared" si="12"/>
        <v>08/may</v>
      </c>
      <c r="E280" s="18">
        <f t="shared" si="13"/>
        <v>5</v>
      </c>
      <c r="F280" s="18">
        <v>1</v>
      </c>
      <c r="G280" s="18">
        <f t="shared" si="14"/>
        <v>0</v>
      </c>
      <c r="H280" s="3">
        <v>46150.669849537036</v>
      </c>
      <c r="I280">
        <v>61318661</v>
      </c>
      <c r="J280">
        <v>6004</v>
      </c>
      <c r="K280" t="s">
        <v>1983</v>
      </c>
      <c r="L280" t="s">
        <v>1897</v>
      </c>
      <c r="M280" t="s">
        <v>1970</v>
      </c>
      <c r="O280">
        <v>352351890000</v>
      </c>
      <c r="P280">
        <v>16016</v>
      </c>
      <c r="Q280">
        <v>-4</v>
      </c>
      <c r="R280">
        <v>1</v>
      </c>
      <c r="S280">
        <v>61318661</v>
      </c>
      <c r="U280" t="s">
        <v>2028</v>
      </c>
      <c r="W280" t="s">
        <v>178</v>
      </c>
      <c r="X280">
        <v>352351890000</v>
      </c>
      <c r="Y280" t="s">
        <v>85</v>
      </c>
      <c r="Z280" t="s">
        <v>66</v>
      </c>
      <c r="AF280" t="s">
        <v>1976</v>
      </c>
      <c r="AG280" t="s">
        <v>1972</v>
      </c>
      <c r="AL280">
        <v>64</v>
      </c>
      <c r="AM280" t="s">
        <v>1979</v>
      </c>
      <c r="AN280" t="s">
        <v>1977</v>
      </c>
      <c r="AO280">
        <v>0</v>
      </c>
      <c r="AQ280">
        <v>2198736</v>
      </c>
      <c r="AR280" t="s">
        <v>2020</v>
      </c>
      <c r="AS280" t="s">
        <v>2020</v>
      </c>
      <c r="AT280" t="s">
        <v>1984</v>
      </c>
    </row>
    <row r="281" spans="1:46" x14ac:dyDescent="0.25">
      <c r="A281" t="str">
        <f>_xlfn.XLOOKUP(I281,UTILIZADAS[Contacto1],UTILIZADAS[Source.Name],,0)</f>
        <v>Cobros Mayo</v>
      </c>
      <c r="B281" s="18">
        <f>VLOOKUP(J281,Ref!A:C,3,0)</f>
        <v>0</v>
      </c>
      <c r="C281" s="18">
        <f>VLOOKUP(J281,Ref!A:D,4,0)</f>
        <v>0</v>
      </c>
      <c r="D281" s="18" t="str">
        <f t="shared" si="12"/>
        <v>09/may</v>
      </c>
      <c r="E281" s="18">
        <f t="shared" si="13"/>
        <v>5</v>
      </c>
      <c r="F281" s="18">
        <v>1</v>
      </c>
      <c r="G281" s="18">
        <f t="shared" si="14"/>
        <v>0</v>
      </c>
      <c r="H281" s="3">
        <v>46151.498148148145</v>
      </c>
      <c r="I281">
        <v>61318661</v>
      </c>
      <c r="J281" t="s">
        <v>2021</v>
      </c>
      <c r="K281" t="s">
        <v>1968</v>
      </c>
      <c r="L281" t="s">
        <v>1969</v>
      </c>
      <c r="M281" t="s">
        <v>1970</v>
      </c>
      <c r="O281">
        <v>352351890000</v>
      </c>
      <c r="P281">
        <v>16018</v>
      </c>
      <c r="Q281">
        <v>-4</v>
      </c>
      <c r="R281">
        <v>1</v>
      </c>
      <c r="S281">
        <v>61318661</v>
      </c>
      <c r="U281" t="s">
        <v>2028</v>
      </c>
      <c r="W281" t="s">
        <v>178</v>
      </c>
      <c r="X281">
        <v>352351890000</v>
      </c>
      <c r="Y281" t="s">
        <v>85</v>
      </c>
      <c r="Z281" t="s">
        <v>4619</v>
      </c>
      <c r="AF281" t="s">
        <v>1976</v>
      </c>
      <c r="AG281" t="s">
        <v>1972</v>
      </c>
      <c r="AL281">
        <v>5</v>
      </c>
      <c r="AN281" t="s">
        <v>1974</v>
      </c>
      <c r="AO281">
        <v>0</v>
      </c>
      <c r="AQ281">
        <v>2257669</v>
      </c>
      <c r="AR281" t="s">
        <v>4605</v>
      </c>
      <c r="AS281" t="s">
        <v>5883</v>
      </c>
      <c r="AT281" t="s">
        <v>2022</v>
      </c>
    </row>
    <row r="282" spans="1:46" x14ac:dyDescent="0.25">
      <c r="A282" t="str">
        <f>_xlfn.XLOOKUP(I282,UTILIZADAS[Contacto1],UTILIZADAS[Source.Name],,0)</f>
        <v>Cobros Mayo</v>
      </c>
      <c r="B282" s="18">
        <f>VLOOKUP(J282,Ref!A:C,3,0)</f>
        <v>0</v>
      </c>
      <c r="C282" s="18">
        <f>VLOOKUP(J282,Ref!A:D,4,0)</f>
        <v>0</v>
      </c>
      <c r="D282" s="18" t="str">
        <f t="shared" si="12"/>
        <v>13/may</v>
      </c>
      <c r="E282" s="18">
        <f t="shared" si="13"/>
        <v>5</v>
      </c>
      <c r="F282" s="18">
        <v>1</v>
      </c>
      <c r="G282" s="18">
        <f t="shared" si="14"/>
        <v>0</v>
      </c>
      <c r="H282" s="3">
        <v>46155.621620370373</v>
      </c>
      <c r="I282">
        <v>61318661</v>
      </c>
      <c r="J282" t="s">
        <v>2021</v>
      </c>
      <c r="K282" t="s">
        <v>1968</v>
      </c>
      <c r="L282" t="s">
        <v>1969</v>
      </c>
      <c r="M282" t="s">
        <v>1970</v>
      </c>
      <c r="O282">
        <v>352351890000</v>
      </c>
      <c r="P282">
        <v>16018</v>
      </c>
      <c r="Q282">
        <v>-4</v>
      </c>
      <c r="R282">
        <v>1</v>
      </c>
      <c r="S282">
        <v>61318661</v>
      </c>
      <c r="U282" t="s">
        <v>2028</v>
      </c>
      <c r="W282" t="s">
        <v>178</v>
      </c>
      <c r="X282">
        <v>352351890000</v>
      </c>
      <c r="Y282" t="s">
        <v>85</v>
      </c>
      <c r="Z282" t="s">
        <v>4619</v>
      </c>
      <c r="AF282" t="s">
        <v>1976</v>
      </c>
      <c r="AG282" t="s">
        <v>1972</v>
      </c>
      <c r="AL282">
        <v>5</v>
      </c>
      <c r="AN282" t="s">
        <v>1974</v>
      </c>
      <c r="AO282">
        <v>0</v>
      </c>
      <c r="AQ282">
        <v>2257669</v>
      </c>
      <c r="AR282" t="s">
        <v>4605</v>
      </c>
      <c r="AS282" t="s">
        <v>5883</v>
      </c>
      <c r="AT282" t="s">
        <v>2022</v>
      </c>
    </row>
    <row r="283" spans="1:46" x14ac:dyDescent="0.25">
      <c r="A283" t="str">
        <f>_xlfn.XLOOKUP(I283,UTILIZADAS[Contacto1],UTILIZADAS[Source.Name],,0)</f>
        <v>Cobros Mayo</v>
      </c>
      <c r="B283" s="18">
        <f>VLOOKUP(J283,Ref!A:C,3,0)</f>
        <v>0</v>
      </c>
      <c r="C283" s="18">
        <f>VLOOKUP(J283,Ref!A:D,4,0)</f>
        <v>0</v>
      </c>
      <c r="D283" s="18" t="str">
        <f t="shared" si="12"/>
        <v>16/may</v>
      </c>
      <c r="E283" s="18">
        <f t="shared" si="13"/>
        <v>5</v>
      </c>
      <c r="F283" s="18">
        <v>1</v>
      </c>
      <c r="G283" s="18">
        <f t="shared" si="14"/>
        <v>0</v>
      </c>
      <c r="H283" s="3">
        <v>46158.507268518515</v>
      </c>
      <c r="I283">
        <v>61318661</v>
      </c>
      <c r="J283" t="s">
        <v>2021</v>
      </c>
      <c r="K283" t="s">
        <v>1968</v>
      </c>
      <c r="L283" t="s">
        <v>1969</v>
      </c>
      <c r="M283" t="s">
        <v>1970</v>
      </c>
      <c r="O283">
        <v>352351890000</v>
      </c>
      <c r="P283">
        <v>16018</v>
      </c>
      <c r="Q283">
        <v>-4</v>
      </c>
      <c r="R283">
        <v>1</v>
      </c>
      <c r="S283">
        <v>61318661</v>
      </c>
      <c r="U283" t="s">
        <v>2028</v>
      </c>
      <c r="W283" t="s">
        <v>178</v>
      </c>
      <c r="X283">
        <v>352351890000</v>
      </c>
      <c r="Y283" t="s">
        <v>85</v>
      </c>
      <c r="Z283" t="s">
        <v>4619</v>
      </c>
      <c r="AF283" t="s">
        <v>1976</v>
      </c>
      <c r="AG283" t="s">
        <v>1972</v>
      </c>
      <c r="AL283">
        <v>5</v>
      </c>
      <c r="AN283" t="s">
        <v>1974</v>
      </c>
      <c r="AO283">
        <v>0</v>
      </c>
      <c r="AQ283">
        <v>2257669</v>
      </c>
      <c r="AR283" t="s">
        <v>4605</v>
      </c>
      <c r="AS283" t="s">
        <v>5883</v>
      </c>
      <c r="AT283" t="s">
        <v>2022</v>
      </c>
    </row>
    <row r="284" spans="1:46" x14ac:dyDescent="0.25">
      <c r="A284" t="str">
        <f>_xlfn.XLOOKUP(I284,UTILIZADAS[Contacto1],UTILIZADAS[Source.Name],,0)</f>
        <v>Cobros Mayo</v>
      </c>
      <c r="B284" s="18">
        <f>VLOOKUP(J284,Ref!A:C,3,0)</f>
        <v>0</v>
      </c>
      <c r="C284" s="18">
        <f>VLOOKUP(J284,Ref!A:D,4,0)</f>
        <v>0</v>
      </c>
      <c r="D284" s="18" t="str">
        <f t="shared" si="12"/>
        <v>19/may</v>
      </c>
      <c r="E284" s="18">
        <f t="shared" si="13"/>
        <v>5</v>
      </c>
      <c r="F284" s="18">
        <v>1</v>
      </c>
      <c r="G284" s="18">
        <f t="shared" si="14"/>
        <v>1</v>
      </c>
      <c r="H284" s="3">
        <v>46161.671446759261</v>
      </c>
      <c r="I284">
        <v>61318661</v>
      </c>
      <c r="J284">
        <v>6004</v>
      </c>
      <c r="K284" t="s">
        <v>1983</v>
      </c>
      <c r="L284" t="s">
        <v>1897</v>
      </c>
      <c r="M284" t="s">
        <v>1970</v>
      </c>
      <c r="O284">
        <v>352351890000</v>
      </c>
      <c r="P284">
        <v>16018</v>
      </c>
      <c r="Q284">
        <v>-4</v>
      </c>
      <c r="R284">
        <v>1</v>
      </c>
      <c r="S284">
        <v>61318661</v>
      </c>
      <c r="U284" t="s">
        <v>2028</v>
      </c>
      <c r="W284" t="s">
        <v>178</v>
      </c>
      <c r="X284">
        <v>352351890000</v>
      </c>
      <c r="Y284" t="s">
        <v>85</v>
      </c>
      <c r="Z284" t="s">
        <v>4619</v>
      </c>
      <c r="AF284" t="s">
        <v>1976</v>
      </c>
      <c r="AG284" t="s">
        <v>1972</v>
      </c>
      <c r="AL284">
        <v>134</v>
      </c>
      <c r="AM284" t="s">
        <v>1979</v>
      </c>
      <c r="AN284" t="s">
        <v>1987</v>
      </c>
      <c r="AO284">
        <v>0</v>
      </c>
      <c r="AQ284">
        <v>2257669</v>
      </c>
      <c r="AR284" t="s">
        <v>4605</v>
      </c>
      <c r="AS284" t="s">
        <v>5883</v>
      </c>
      <c r="AT284" t="s">
        <v>1984</v>
      </c>
    </row>
    <row r="285" spans="1:46" x14ac:dyDescent="0.25">
      <c r="A285" t="str">
        <f>_xlfn.XLOOKUP(I285,UTILIZADAS[Contacto1],UTILIZADAS[Source.Name],,0)</f>
        <v>Cobros Mayo</v>
      </c>
      <c r="B285" s="18">
        <f>VLOOKUP(J285,Ref!A:C,3,0)</f>
        <v>0</v>
      </c>
      <c r="C285" s="18">
        <f>VLOOKUP(J285,Ref!A:D,4,0)</f>
        <v>0</v>
      </c>
      <c r="D285" s="18" t="str">
        <f t="shared" si="12"/>
        <v>09/may</v>
      </c>
      <c r="E285" s="18">
        <f t="shared" si="13"/>
        <v>8</v>
      </c>
      <c r="F285" s="18">
        <v>1</v>
      </c>
      <c r="G285" s="18">
        <f t="shared" si="14"/>
        <v>0</v>
      </c>
      <c r="H285" s="3">
        <v>46151.498240740744</v>
      </c>
      <c r="I285">
        <v>61330181</v>
      </c>
      <c r="J285" t="s">
        <v>1967</v>
      </c>
      <c r="K285" t="s">
        <v>1968</v>
      </c>
      <c r="L285" t="s">
        <v>1969</v>
      </c>
      <c r="M285" t="s">
        <v>1970</v>
      </c>
      <c r="O285">
        <v>361093030000</v>
      </c>
      <c r="P285">
        <v>16018</v>
      </c>
      <c r="Q285">
        <v>-4</v>
      </c>
      <c r="R285">
        <v>1</v>
      </c>
      <c r="S285">
        <v>61330181</v>
      </c>
      <c r="U285" t="s">
        <v>4664</v>
      </c>
      <c r="W285" t="s">
        <v>4665</v>
      </c>
      <c r="X285">
        <v>361093030000</v>
      </c>
      <c r="Y285" t="s">
        <v>65</v>
      </c>
      <c r="Z285" t="s">
        <v>66</v>
      </c>
      <c r="AG285" t="s">
        <v>1972</v>
      </c>
      <c r="AL285">
        <v>0</v>
      </c>
      <c r="AN285" t="s">
        <v>1974</v>
      </c>
      <c r="AO285">
        <v>0</v>
      </c>
      <c r="AQ285">
        <v>2257670</v>
      </c>
      <c r="AR285" t="s">
        <v>4605</v>
      </c>
      <c r="AS285" t="s">
        <v>5883</v>
      </c>
      <c r="AT285" t="s">
        <v>1975</v>
      </c>
    </row>
    <row r="286" spans="1:46" x14ac:dyDescent="0.25">
      <c r="A286" t="str">
        <f>_xlfn.XLOOKUP(I286,UTILIZADAS[Contacto1],UTILIZADAS[Source.Name],,0)</f>
        <v>Cobros Mayo</v>
      </c>
      <c r="B286" s="18">
        <f>VLOOKUP(J286,Ref!A:C,3,0)</f>
        <v>0</v>
      </c>
      <c r="C286" s="18">
        <f>VLOOKUP(J286,Ref!A:D,4,0)</f>
        <v>0</v>
      </c>
      <c r="D286" s="18" t="str">
        <f t="shared" si="12"/>
        <v>13/may</v>
      </c>
      <c r="E286" s="18">
        <f t="shared" si="13"/>
        <v>8</v>
      </c>
      <c r="F286" s="18">
        <v>1</v>
      </c>
      <c r="G286" s="18">
        <f t="shared" si="14"/>
        <v>0</v>
      </c>
      <c r="H286" s="3">
        <v>46155.622534722221</v>
      </c>
      <c r="I286">
        <v>61330181</v>
      </c>
      <c r="J286" t="s">
        <v>2023</v>
      </c>
      <c r="K286" t="s">
        <v>1968</v>
      </c>
      <c r="L286" t="s">
        <v>1969</v>
      </c>
      <c r="M286" t="s">
        <v>1970</v>
      </c>
      <c r="O286">
        <v>361093030000</v>
      </c>
      <c r="P286">
        <v>16018</v>
      </c>
      <c r="Q286">
        <v>-4</v>
      </c>
      <c r="R286">
        <v>1</v>
      </c>
      <c r="S286">
        <v>61330181</v>
      </c>
      <c r="U286" t="s">
        <v>4664</v>
      </c>
      <c r="W286" t="s">
        <v>4665</v>
      </c>
      <c r="X286">
        <v>361093030000</v>
      </c>
      <c r="Y286" t="s">
        <v>65</v>
      </c>
      <c r="Z286" t="s">
        <v>66</v>
      </c>
      <c r="AG286" t="s">
        <v>1972</v>
      </c>
      <c r="AL286">
        <v>0</v>
      </c>
      <c r="AN286" t="s">
        <v>1974</v>
      </c>
      <c r="AO286">
        <v>0</v>
      </c>
      <c r="AQ286">
        <v>2257670</v>
      </c>
      <c r="AR286" t="s">
        <v>4605</v>
      </c>
      <c r="AS286" t="s">
        <v>5883</v>
      </c>
      <c r="AT286" t="s">
        <v>2024</v>
      </c>
    </row>
    <row r="287" spans="1:46" x14ac:dyDescent="0.25">
      <c r="A287" t="str">
        <f>_xlfn.XLOOKUP(I287,UTILIZADAS[Contacto1],UTILIZADAS[Source.Name],,0)</f>
        <v>Cobros Mayo</v>
      </c>
      <c r="B287" s="18">
        <f>VLOOKUP(J287,Ref!A:C,3,0)</f>
        <v>0</v>
      </c>
      <c r="C287" s="18">
        <f>VLOOKUP(J287,Ref!A:D,4,0)</f>
        <v>0</v>
      </c>
      <c r="D287" s="18" t="str">
        <f t="shared" si="12"/>
        <v>13/may</v>
      </c>
      <c r="E287" s="18">
        <f t="shared" si="13"/>
        <v>8</v>
      </c>
      <c r="F287" s="18">
        <v>1</v>
      </c>
      <c r="G287" s="18">
        <f t="shared" si="14"/>
        <v>0</v>
      </c>
      <c r="H287" s="3">
        <v>46155.717002314814</v>
      </c>
      <c r="I287">
        <v>61330181</v>
      </c>
      <c r="J287" t="s">
        <v>2023</v>
      </c>
      <c r="K287" t="s">
        <v>1968</v>
      </c>
      <c r="L287" t="s">
        <v>1969</v>
      </c>
      <c r="M287" t="s">
        <v>1970</v>
      </c>
      <c r="O287">
        <v>361093030000</v>
      </c>
      <c r="P287">
        <v>16018</v>
      </c>
      <c r="Q287">
        <v>-4</v>
      </c>
      <c r="R287">
        <v>1</v>
      </c>
      <c r="S287">
        <v>61330181</v>
      </c>
      <c r="U287" t="s">
        <v>4664</v>
      </c>
      <c r="W287" t="s">
        <v>4665</v>
      </c>
      <c r="X287">
        <v>361093030000</v>
      </c>
      <c r="Y287" t="s">
        <v>65</v>
      </c>
      <c r="Z287" t="s">
        <v>66</v>
      </c>
      <c r="AG287" t="s">
        <v>1972</v>
      </c>
      <c r="AL287">
        <v>0</v>
      </c>
      <c r="AN287" t="s">
        <v>1974</v>
      </c>
      <c r="AO287">
        <v>0</v>
      </c>
      <c r="AQ287">
        <v>2257670</v>
      </c>
      <c r="AR287" t="s">
        <v>4605</v>
      </c>
      <c r="AS287" t="s">
        <v>5883</v>
      </c>
      <c r="AT287" t="s">
        <v>2024</v>
      </c>
    </row>
    <row r="288" spans="1:46" x14ac:dyDescent="0.25">
      <c r="A288" t="str">
        <f>_xlfn.XLOOKUP(I288,UTILIZADAS[Contacto1],UTILIZADAS[Source.Name],,0)</f>
        <v>Cobros Mayo</v>
      </c>
      <c r="B288" s="18">
        <f>VLOOKUP(J288,Ref!A:C,3,0)</f>
        <v>0</v>
      </c>
      <c r="C288" s="18">
        <f>VLOOKUP(J288,Ref!A:D,4,0)</f>
        <v>0</v>
      </c>
      <c r="D288" s="18" t="str">
        <f t="shared" si="12"/>
        <v>14/may</v>
      </c>
      <c r="E288" s="18">
        <f t="shared" si="13"/>
        <v>8</v>
      </c>
      <c r="F288" s="18">
        <v>1</v>
      </c>
      <c r="G288" s="18">
        <f t="shared" si="14"/>
        <v>0</v>
      </c>
      <c r="H288" s="3">
        <v>46156.470821759256</v>
      </c>
      <c r="I288">
        <v>61330181</v>
      </c>
      <c r="J288" t="s">
        <v>1967</v>
      </c>
      <c r="K288" t="s">
        <v>1968</v>
      </c>
      <c r="L288" t="s">
        <v>1969</v>
      </c>
      <c r="M288" t="s">
        <v>1970</v>
      </c>
      <c r="O288">
        <v>361093030000</v>
      </c>
      <c r="P288">
        <v>16018</v>
      </c>
      <c r="Q288">
        <v>-4</v>
      </c>
      <c r="R288">
        <v>1</v>
      </c>
      <c r="S288">
        <v>61330181</v>
      </c>
      <c r="U288" t="s">
        <v>4664</v>
      </c>
      <c r="W288" t="s">
        <v>4665</v>
      </c>
      <c r="X288">
        <v>361093030000</v>
      </c>
      <c r="Y288" t="s">
        <v>65</v>
      </c>
      <c r="Z288" t="s">
        <v>66</v>
      </c>
      <c r="AG288" t="s">
        <v>1972</v>
      </c>
      <c r="AL288">
        <v>0</v>
      </c>
      <c r="AN288" t="s">
        <v>1974</v>
      </c>
      <c r="AO288">
        <v>0</v>
      </c>
      <c r="AQ288">
        <v>2257670</v>
      </c>
      <c r="AR288" t="s">
        <v>4605</v>
      </c>
      <c r="AS288" t="s">
        <v>5883</v>
      </c>
      <c r="AT288" t="s">
        <v>1975</v>
      </c>
    </row>
    <row r="289" spans="1:46" x14ac:dyDescent="0.25">
      <c r="A289" t="str">
        <f>_xlfn.XLOOKUP(I289,UTILIZADAS[Contacto1],UTILIZADAS[Source.Name],,0)</f>
        <v>Cobros Mayo</v>
      </c>
      <c r="B289" s="18">
        <f>VLOOKUP(J289,Ref!A:C,3,0)</f>
        <v>0</v>
      </c>
      <c r="C289" s="18">
        <f>VLOOKUP(J289,Ref!A:D,4,0)</f>
        <v>0</v>
      </c>
      <c r="D289" s="18" t="str">
        <f t="shared" si="12"/>
        <v>16/may</v>
      </c>
      <c r="E289" s="18">
        <f t="shared" si="13"/>
        <v>8</v>
      </c>
      <c r="F289" s="18">
        <v>1</v>
      </c>
      <c r="G289" s="18">
        <f t="shared" si="14"/>
        <v>0</v>
      </c>
      <c r="H289" s="3">
        <v>46158.507349537038</v>
      </c>
      <c r="I289">
        <v>61330181</v>
      </c>
      <c r="J289" t="s">
        <v>1967</v>
      </c>
      <c r="K289" t="s">
        <v>1968</v>
      </c>
      <c r="L289" t="s">
        <v>1969</v>
      </c>
      <c r="M289" t="s">
        <v>1970</v>
      </c>
      <c r="O289">
        <v>361093030000</v>
      </c>
      <c r="P289">
        <v>16018</v>
      </c>
      <c r="Q289">
        <v>-4</v>
      </c>
      <c r="R289">
        <v>1</v>
      </c>
      <c r="S289">
        <v>61330181</v>
      </c>
      <c r="U289" t="s">
        <v>4664</v>
      </c>
      <c r="W289" t="s">
        <v>4665</v>
      </c>
      <c r="X289">
        <v>361093030000</v>
      </c>
      <c r="Y289" t="s">
        <v>65</v>
      </c>
      <c r="Z289" t="s">
        <v>66</v>
      </c>
      <c r="AG289" t="s">
        <v>1972</v>
      </c>
      <c r="AL289">
        <v>0</v>
      </c>
      <c r="AN289" t="s">
        <v>1974</v>
      </c>
      <c r="AO289">
        <v>0</v>
      </c>
      <c r="AQ289">
        <v>2257670</v>
      </c>
      <c r="AR289" t="s">
        <v>4605</v>
      </c>
      <c r="AS289" t="s">
        <v>5883</v>
      </c>
      <c r="AT289" t="s">
        <v>1975</v>
      </c>
    </row>
    <row r="290" spans="1:46" x14ac:dyDescent="0.25">
      <c r="A290" t="str">
        <f>_xlfn.XLOOKUP(I290,UTILIZADAS[Contacto1],UTILIZADAS[Source.Name],,0)</f>
        <v>Cobros Mayo</v>
      </c>
      <c r="B290" s="18">
        <f>VLOOKUP(J290,Ref!A:C,3,0)</f>
        <v>0</v>
      </c>
      <c r="C290" s="18">
        <f>VLOOKUP(J290,Ref!A:D,4,0)</f>
        <v>0</v>
      </c>
      <c r="D290" s="18" t="str">
        <f t="shared" si="12"/>
        <v>19/may</v>
      </c>
      <c r="E290" s="18">
        <f t="shared" si="13"/>
        <v>8</v>
      </c>
      <c r="F290" s="18">
        <v>1</v>
      </c>
      <c r="G290" s="18">
        <f t="shared" si="14"/>
        <v>0</v>
      </c>
      <c r="H290" s="3">
        <v>46161.671377314815</v>
      </c>
      <c r="I290">
        <v>61330181</v>
      </c>
      <c r="J290" t="s">
        <v>1967</v>
      </c>
      <c r="K290" t="s">
        <v>1968</v>
      </c>
      <c r="L290" t="s">
        <v>1969</v>
      </c>
      <c r="M290" t="s">
        <v>1970</v>
      </c>
      <c r="O290">
        <v>361093030000</v>
      </c>
      <c r="P290">
        <v>16018</v>
      </c>
      <c r="Q290">
        <v>-4</v>
      </c>
      <c r="R290">
        <v>1</v>
      </c>
      <c r="S290">
        <v>61330181</v>
      </c>
      <c r="U290" t="s">
        <v>4664</v>
      </c>
      <c r="W290" t="s">
        <v>4665</v>
      </c>
      <c r="X290">
        <v>361093030000</v>
      </c>
      <c r="Y290" t="s">
        <v>65</v>
      </c>
      <c r="Z290" t="s">
        <v>66</v>
      </c>
      <c r="AG290" t="s">
        <v>1972</v>
      </c>
      <c r="AL290">
        <v>0</v>
      </c>
      <c r="AN290" t="s">
        <v>1974</v>
      </c>
      <c r="AO290">
        <v>0</v>
      </c>
      <c r="AQ290">
        <v>2257670</v>
      </c>
      <c r="AR290" t="s">
        <v>4605</v>
      </c>
      <c r="AS290" t="s">
        <v>5883</v>
      </c>
      <c r="AT290" t="s">
        <v>1975</v>
      </c>
    </row>
    <row r="291" spans="1:46" x14ac:dyDescent="0.25">
      <c r="A291" t="str">
        <f>_xlfn.XLOOKUP(I291,UTILIZADAS[Contacto1],UTILIZADAS[Source.Name],,0)</f>
        <v>Cobros Mayo</v>
      </c>
      <c r="B291" s="18">
        <f>VLOOKUP(J291,Ref!A:C,3,0)</f>
        <v>0</v>
      </c>
      <c r="C291" s="18">
        <f>VLOOKUP(J291,Ref!A:D,4,0)</f>
        <v>0</v>
      </c>
      <c r="D291" s="18" t="str">
        <f t="shared" si="12"/>
        <v>21/may</v>
      </c>
      <c r="E291" s="18">
        <f t="shared" si="13"/>
        <v>8</v>
      </c>
      <c r="F291" s="18">
        <v>1</v>
      </c>
      <c r="G291" s="18">
        <f t="shared" si="14"/>
        <v>0</v>
      </c>
      <c r="H291" s="3">
        <v>46163.45071759259</v>
      </c>
      <c r="I291">
        <v>61330181</v>
      </c>
      <c r="J291" t="s">
        <v>1967</v>
      </c>
      <c r="K291" t="s">
        <v>1968</v>
      </c>
      <c r="L291" t="s">
        <v>1969</v>
      </c>
      <c r="M291" t="s">
        <v>1970</v>
      </c>
      <c r="O291">
        <v>361093030000</v>
      </c>
      <c r="P291">
        <v>16018</v>
      </c>
      <c r="Q291">
        <v>-4</v>
      </c>
      <c r="R291">
        <v>1</v>
      </c>
      <c r="S291">
        <v>61330181</v>
      </c>
      <c r="U291" t="s">
        <v>4664</v>
      </c>
      <c r="W291" t="s">
        <v>4665</v>
      </c>
      <c r="X291">
        <v>361093030000</v>
      </c>
      <c r="Y291" t="s">
        <v>65</v>
      </c>
      <c r="Z291" t="s">
        <v>66</v>
      </c>
      <c r="AG291" t="s">
        <v>1972</v>
      </c>
      <c r="AL291">
        <v>0</v>
      </c>
      <c r="AN291" t="s">
        <v>1974</v>
      </c>
      <c r="AO291">
        <v>0</v>
      </c>
      <c r="AQ291">
        <v>2257670</v>
      </c>
      <c r="AR291" t="s">
        <v>4605</v>
      </c>
      <c r="AS291" t="s">
        <v>5883</v>
      </c>
      <c r="AT291" t="s">
        <v>1975</v>
      </c>
    </row>
    <row r="292" spans="1:46" x14ac:dyDescent="0.25">
      <c r="A292" t="str">
        <f>_xlfn.XLOOKUP(I292,UTILIZADAS[Contacto1],UTILIZADAS[Source.Name],,0)</f>
        <v>Cobros Mayo</v>
      </c>
      <c r="B292" s="18">
        <f>VLOOKUP(J292,Ref!A:C,3,0)</f>
        <v>0</v>
      </c>
      <c r="C292" s="18">
        <f>VLOOKUP(J292,Ref!A:D,4,0)</f>
        <v>0</v>
      </c>
      <c r="D292" s="18" t="str">
        <f t="shared" si="12"/>
        <v>21/may</v>
      </c>
      <c r="E292" s="18">
        <f t="shared" si="13"/>
        <v>8</v>
      </c>
      <c r="F292" s="18">
        <v>1</v>
      </c>
      <c r="G292" s="18">
        <f t="shared" si="14"/>
        <v>1</v>
      </c>
      <c r="H292" s="3">
        <v>46163.713854166665</v>
      </c>
      <c r="I292">
        <v>61330181</v>
      </c>
      <c r="J292" t="s">
        <v>1967</v>
      </c>
      <c r="K292" t="s">
        <v>1968</v>
      </c>
      <c r="L292" t="s">
        <v>1969</v>
      </c>
      <c r="M292" t="s">
        <v>1970</v>
      </c>
      <c r="O292">
        <v>361093030000</v>
      </c>
      <c r="P292">
        <v>16018</v>
      </c>
      <c r="Q292">
        <v>-4</v>
      </c>
      <c r="R292">
        <v>1</v>
      </c>
      <c r="S292">
        <v>61330181</v>
      </c>
      <c r="U292" t="s">
        <v>4664</v>
      </c>
      <c r="W292" t="s">
        <v>4665</v>
      </c>
      <c r="X292">
        <v>361093030000</v>
      </c>
      <c r="Y292" t="s">
        <v>65</v>
      </c>
      <c r="Z292" t="s">
        <v>66</v>
      </c>
      <c r="AG292" t="s">
        <v>1972</v>
      </c>
      <c r="AL292">
        <v>0</v>
      </c>
      <c r="AN292" t="s">
        <v>1974</v>
      </c>
      <c r="AO292">
        <v>0</v>
      </c>
      <c r="AQ292">
        <v>2257670</v>
      </c>
      <c r="AR292" t="s">
        <v>4605</v>
      </c>
      <c r="AS292" t="s">
        <v>5883</v>
      </c>
      <c r="AT292" t="s">
        <v>1975</v>
      </c>
    </row>
    <row r="293" spans="1:46" x14ac:dyDescent="0.25">
      <c r="A293" t="str">
        <f>_xlfn.XLOOKUP(I293,UTILIZADAS[Contacto1],UTILIZADAS[Source.Name],,0)</f>
        <v>Cobros Mayo</v>
      </c>
      <c r="B293" s="18">
        <f>VLOOKUP(J293,Ref!A:C,3,0)</f>
        <v>0</v>
      </c>
      <c r="C293" s="18">
        <f>VLOOKUP(J293,Ref!A:D,4,0)</f>
        <v>0</v>
      </c>
      <c r="D293" s="18" t="str">
        <f t="shared" si="12"/>
        <v>09/may</v>
      </c>
      <c r="E293" s="18">
        <f t="shared" si="13"/>
        <v>6</v>
      </c>
      <c r="F293" s="18">
        <v>1</v>
      </c>
      <c r="G293" s="18">
        <f t="shared" si="14"/>
        <v>0</v>
      </c>
      <c r="H293" s="3">
        <v>46151.498668981483</v>
      </c>
      <c r="I293">
        <v>61338803</v>
      </c>
      <c r="J293" t="s">
        <v>2021</v>
      </c>
      <c r="K293" t="s">
        <v>1968</v>
      </c>
      <c r="L293" t="s">
        <v>1969</v>
      </c>
      <c r="M293" t="s">
        <v>1970</v>
      </c>
      <c r="O293">
        <v>365082650000</v>
      </c>
      <c r="P293">
        <v>16018</v>
      </c>
      <c r="Q293">
        <v>-4</v>
      </c>
      <c r="R293">
        <v>1</v>
      </c>
      <c r="S293">
        <v>61338803</v>
      </c>
      <c r="U293" t="s">
        <v>4666</v>
      </c>
      <c r="W293" t="s">
        <v>4667</v>
      </c>
      <c r="X293">
        <v>365082650000</v>
      </c>
      <c r="Y293" t="s">
        <v>65</v>
      </c>
      <c r="Z293" t="s">
        <v>66</v>
      </c>
      <c r="AG293" t="s">
        <v>1972</v>
      </c>
      <c r="AL293">
        <v>5</v>
      </c>
      <c r="AN293" t="s">
        <v>1974</v>
      </c>
      <c r="AO293">
        <v>0</v>
      </c>
      <c r="AQ293">
        <v>2257671</v>
      </c>
      <c r="AR293" t="s">
        <v>4605</v>
      </c>
      <c r="AS293" t="s">
        <v>5883</v>
      </c>
      <c r="AT293" t="s">
        <v>2022</v>
      </c>
    </row>
    <row r="294" spans="1:46" x14ac:dyDescent="0.25">
      <c r="A294" t="str">
        <f>_xlfn.XLOOKUP(I294,UTILIZADAS[Contacto1],UTILIZADAS[Source.Name],,0)</f>
        <v>Cobros Mayo</v>
      </c>
      <c r="B294" s="18">
        <f>VLOOKUP(J294,Ref!A:C,3,0)</f>
        <v>0</v>
      </c>
      <c r="C294" s="18">
        <f>VLOOKUP(J294,Ref!A:D,4,0)</f>
        <v>0</v>
      </c>
      <c r="D294" s="18" t="str">
        <f t="shared" si="12"/>
        <v>13/may</v>
      </c>
      <c r="E294" s="18">
        <f t="shared" si="13"/>
        <v>6</v>
      </c>
      <c r="F294" s="18">
        <v>1</v>
      </c>
      <c r="G294" s="18">
        <f t="shared" si="14"/>
        <v>0</v>
      </c>
      <c r="H294" s="3">
        <v>46155.622766203705</v>
      </c>
      <c r="I294">
        <v>61338803</v>
      </c>
      <c r="J294" t="s">
        <v>2021</v>
      </c>
      <c r="K294" t="s">
        <v>1968</v>
      </c>
      <c r="L294" t="s">
        <v>1969</v>
      </c>
      <c r="M294" t="s">
        <v>1970</v>
      </c>
      <c r="O294">
        <v>365082650000</v>
      </c>
      <c r="P294">
        <v>16018</v>
      </c>
      <c r="Q294">
        <v>-4</v>
      </c>
      <c r="R294">
        <v>1</v>
      </c>
      <c r="S294">
        <v>61338803</v>
      </c>
      <c r="U294" t="s">
        <v>4666</v>
      </c>
      <c r="W294" t="s">
        <v>4667</v>
      </c>
      <c r="X294">
        <v>365082650000</v>
      </c>
      <c r="Y294" t="s">
        <v>65</v>
      </c>
      <c r="Z294" t="s">
        <v>66</v>
      </c>
      <c r="AG294" t="s">
        <v>1972</v>
      </c>
      <c r="AL294">
        <v>5</v>
      </c>
      <c r="AN294" t="s">
        <v>1974</v>
      </c>
      <c r="AO294">
        <v>0</v>
      </c>
      <c r="AQ294">
        <v>2257671</v>
      </c>
      <c r="AR294" t="s">
        <v>4605</v>
      </c>
      <c r="AS294" t="s">
        <v>5883</v>
      </c>
      <c r="AT294" t="s">
        <v>2022</v>
      </c>
    </row>
    <row r="295" spans="1:46" x14ac:dyDescent="0.25">
      <c r="A295" t="str">
        <f>_xlfn.XLOOKUP(I295,UTILIZADAS[Contacto1],UTILIZADAS[Source.Name],,0)</f>
        <v>Cobros Mayo</v>
      </c>
      <c r="B295" s="18">
        <f>VLOOKUP(J295,Ref!A:C,3,0)</f>
        <v>0</v>
      </c>
      <c r="C295" s="18">
        <f>VLOOKUP(J295,Ref!A:D,4,0)</f>
        <v>0</v>
      </c>
      <c r="D295" s="18" t="str">
        <f t="shared" si="12"/>
        <v>16/may</v>
      </c>
      <c r="E295" s="18">
        <f t="shared" si="13"/>
        <v>6</v>
      </c>
      <c r="F295" s="18">
        <v>1</v>
      </c>
      <c r="G295" s="18">
        <f t="shared" si="14"/>
        <v>0</v>
      </c>
      <c r="H295" s="3">
        <v>46158.507754629631</v>
      </c>
      <c r="I295">
        <v>61338803</v>
      </c>
      <c r="J295" t="s">
        <v>2021</v>
      </c>
      <c r="K295" t="s">
        <v>1968</v>
      </c>
      <c r="L295" t="s">
        <v>1969</v>
      </c>
      <c r="M295" t="s">
        <v>1970</v>
      </c>
      <c r="O295">
        <v>365082650000</v>
      </c>
      <c r="P295">
        <v>16018</v>
      </c>
      <c r="Q295">
        <v>-4</v>
      </c>
      <c r="R295">
        <v>1</v>
      </c>
      <c r="S295">
        <v>61338803</v>
      </c>
      <c r="U295" t="s">
        <v>4666</v>
      </c>
      <c r="W295" t="s">
        <v>4667</v>
      </c>
      <c r="X295">
        <v>365082650000</v>
      </c>
      <c r="Y295" t="s">
        <v>65</v>
      </c>
      <c r="Z295" t="s">
        <v>66</v>
      </c>
      <c r="AG295" t="s">
        <v>1972</v>
      </c>
      <c r="AL295">
        <v>5</v>
      </c>
      <c r="AN295" t="s">
        <v>1974</v>
      </c>
      <c r="AO295">
        <v>0</v>
      </c>
      <c r="AQ295">
        <v>2257671</v>
      </c>
      <c r="AR295" t="s">
        <v>4605</v>
      </c>
      <c r="AS295" t="s">
        <v>5883</v>
      </c>
      <c r="AT295" t="s">
        <v>2022</v>
      </c>
    </row>
    <row r="296" spans="1:46" x14ac:dyDescent="0.25">
      <c r="A296" t="str">
        <f>_xlfn.XLOOKUP(I296,UTILIZADAS[Contacto1],UTILIZADAS[Source.Name],,0)</f>
        <v>Cobros Mayo</v>
      </c>
      <c r="B296" s="18">
        <f>VLOOKUP(J296,Ref!A:C,3,0)</f>
        <v>0</v>
      </c>
      <c r="C296" s="18">
        <f>VLOOKUP(J296,Ref!A:D,4,0)</f>
        <v>0</v>
      </c>
      <c r="D296" s="18" t="str">
        <f t="shared" si="12"/>
        <v>19/may</v>
      </c>
      <c r="E296" s="18">
        <f t="shared" si="13"/>
        <v>6</v>
      </c>
      <c r="F296" s="18">
        <v>1</v>
      </c>
      <c r="G296" s="18">
        <f t="shared" si="14"/>
        <v>0</v>
      </c>
      <c r="H296" s="3">
        <v>46161.671793981484</v>
      </c>
      <c r="I296">
        <v>61338803</v>
      </c>
      <c r="J296" t="s">
        <v>2021</v>
      </c>
      <c r="K296" t="s">
        <v>1968</v>
      </c>
      <c r="L296" t="s">
        <v>1969</v>
      </c>
      <c r="M296" t="s">
        <v>1970</v>
      </c>
      <c r="O296">
        <v>365082650000</v>
      </c>
      <c r="P296">
        <v>16018</v>
      </c>
      <c r="Q296">
        <v>-4</v>
      </c>
      <c r="R296">
        <v>1</v>
      </c>
      <c r="S296">
        <v>61338803</v>
      </c>
      <c r="U296" t="s">
        <v>4666</v>
      </c>
      <c r="W296" t="s">
        <v>4667</v>
      </c>
      <c r="X296">
        <v>365082650000</v>
      </c>
      <c r="Y296" t="s">
        <v>65</v>
      </c>
      <c r="Z296" t="s">
        <v>66</v>
      </c>
      <c r="AG296" t="s">
        <v>1972</v>
      </c>
      <c r="AL296">
        <v>5</v>
      </c>
      <c r="AN296" t="s">
        <v>1974</v>
      </c>
      <c r="AO296">
        <v>0</v>
      </c>
      <c r="AQ296">
        <v>2257671</v>
      </c>
      <c r="AR296" t="s">
        <v>4605</v>
      </c>
      <c r="AS296" t="s">
        <v>5883</v>
      </c>
      <c r="AT296" t="s">
        <v>2022</v>
      </c>
    </row>
    <row r="297" spans="1:46" x14ac:dyDescent="0.25">
      <c r="A297" t="str">
        <f>_xlfn.XLOOKUP(I297,UTILIZADAS[Contacto1],UTILIZADAS[Source.Name],,0)</f>
        <v>Cobros Mayo</v>
      </c>
      <c r="B297" s="18">
        <f>VLOOKUP(J297,Ref!A:C,3,0)</f>
        <v>0</v>
      </c>
      <c r="C297" s="18">
        <f>VLOOKUP(J297,Ref!A:D,4,0)</f>
        <v>0</v>
      </c>
      <c r="D297" s="18" t="str">
        <f t="shared" si="12"/>
        <v>21/may</v>
      </c>
      <c r="E297" s="18">
        <f t="shared" si="13"/>
        <v>6</v>
      </c>
      <c r="F297" s="18">
        <v>1</v>
      </c>
      <c r="G297" s="18">
        <f t="shared" si="14"/>
        <v>0</v>
      </c>
      <c r="H297" s="3">
        <v>46163.451388888891</v>
      </c>
      <c r="I297">
        <v>61338803</v>
      </c>
      <c r="J297" t="s">
        <v>2021</v>
      </c>
      <c r="K297" t="s">
        <v>1968</v>
      </c>
      <c r="L297" t="s">
        <v>1969</v>
      </c>
      <c r="M297" t="s">
        <v>1970</v>
      </c>
      <c r="O297">
        <v>365082650000</v>
      </c>
      <c r="P297">
        <v>16018</v>
      </c>
      <c r="Q297">
        <v>-4</v>
      </c>
      <c r="R297">
        <v>1</v>
      </c>
      <c r="S297">
        <v>61338803</v>
      </c>
      <c r="U297" t="s">
        <v>4666</v>
      </c>
      <c r="W297" t="s">
        <v>4667</v>
      </c>
      <c r="X297">
        <v>365082650000</v>
      </c>
      <c r="Y297" t="s">
        <v>65</v>
      </c>
      <c r="Z297" t="s">
        <v>66</v>
      </c>
      <c r="AG297" t="s">
        <v>1972</v>
      </c>
      <c r="AL297">
        <v>5</v>
      </c>
      <c r="AN297" t="s">
        <v>1974</v>
      </c>
      <c r="AO297">
        <v>0</v>
      </c>
      <c r="AQ297">
        <v>2257671</v>
      </c>
      <c r="AR297" t="s">
        <v>4605</v>
      </c>
      <c r="AS297" t="s">
        <v>5883</v>
      </c>
      <c r="AT297" t="s">
        <v>2022</v>
      </c>
    </row>
    <row r="298" spans="1:46" x14ac:dyDescent="0.25">
      <c r="A298" t="str">
        <f>_xlfn.XLOOKUP(I298,UTILIZADAS[Contacto1],UTILIZADAS[Source.Name],,0)</f>
        <v>Cobros Mayo</v>
      </c>
      <c r="B298" s="18">
        <f>VLOOKUP(J298,Ref!A:C,3,0)</f>
        <v>0</v>
      </c>
      <c r="C298" s="18">
        <f>VLOOKUP(J298,Ref!A:D,4,0)</f>
        <v>0</v>
      </c>
      <c r="D298" s="18" t="str">
        <f t="shared" si="12"/>
        <v>21/may</v>
      </c>
      <c r="E298" s="18">
        <f t="shared" si="13"/>
        <v>6</v>
      </c>
      <c r="F298" s="18">
        <v>1</v>
      </c>
      <c r="G298" s="18">
        <f t="shared" si="14"/>
        <v>1</v>
      </c>
      <c r="H298" s="3">
        <v>46163.714398148149</v>
      </c>
      <c r="I298">
        <v>61338803</v>
      </c>
      <c r="J298" t="s">
        <v>2021</v>
      </c>
      <c r="K298" t="s">
        <v>1968</v>
      </c>
      <c r="L298" t="s">
        <v>1969</v>
      </c>
      <c r="M298" t="s">
        <v>1970</v>
      </c>
      <c r="O298">
        <v>365082650000</v>
      </c>
      <c r="P298">
        <v>16018</v>
      </c>
      <c r="Q298">
        <v>-4</v>
      </c>
      <c r="R298">
        <v>1</v>
      </c>
      <c r="S298">
        <v>61338803</v>
      </c>
      <c r="U298" t="s">
        <v>4666</v>
      </c>
      <c r="W298" t="s">
        <v>4667</v>
      </c>
      <c r="X298">
        <v>365082650000</v>
      </c>
      <c r="Y298" t="s">
        <v>65</v>
      </c>
      <c r="Z298" t="s">
        <v>66</v>
      </c>
      <c r="AG298" t="s">
        <v>1972</v>
      </c>
      <c r="AL298">
        <v>5</v>
      </c>
      <c r="AN298" t="s">
        <v>1974</v>
      </c>
      <c r="AO298">
        <v>0</v>
      </c>
      <c r="AQ298">
        <v>2257671</v>
      </c>
      <c r="AR298" t="s">
        <v>4605</v>
      </c>
      <c r="AS298" t="s">
        <v>5883</v>
      </c>
      <c r="AT298" t="s">
        <v>2022</v>
      </c>
    </row>
    <row r="299" spans="1:46" x14ac:dyDescent="0.25">
      <c r="A299" t="str">
        <f>_xlfn.XLOOKUP(I299,UTILIZADAS[Contacto1],UTILIZADAS[Source.Name],,0)</f>
        <v>Cobros Abril Canal Fijo</v>
      </c>
      <c r="B299" s="18">
        <f>VLOOKUP(J299,Ref!A:C,3,0)</f>
        <v>0</v>
      </c>
      <c r="C299" s="18">
        <f>VLOOKUP(J299,Ref!A:D,4,0)</f>
        <v>0</v>
      </c>
      <c r="D299" s="18" t="str">
        <f t="shared" si="12"/>
        <v>02/may</v>
      </c>
      <c r="E299" s="18">
        <f t="shared" si="13"/>
        <v>11</v>
      </c>
      <c r="F299" s="18">
        <v>1</v>
      </c>
      <c r="G299" s="18">
        <f t="shared" si="14"/>
        <v>0</v>
      </c>
      <c r="H299" s="3">
        <v>46144.517048611109</v>
      </c>
      <c r="I299">
        <v>61354256</v>
      </c>
      <c r="J299" t="s">
        <v>2021</v>
      </c>
      <c r="K299" t="s">
        <v>1968</v>
      </c>
      <c r="L299" t="s">
        <v>1969</v>
      </c>
      <c r="M299" t="s">
        <v>1970</v>
      </c>
      <c r="O299">
        <v>366011660000</v>
      </c>
      <c r="P299">
        <v>16017</v>
      </c>
      <c r="Q299">
        <v>-4</v>
      </c>
      <c r="R299">
        <v>1</v>
      </c>
      <c r="S299">
        <v>61354256</v>
      </c>
      <c r="U299" t="s">
        <v>80</v>
      </c>
      <c r="W299" t="s">
        <v>81</v>
      </c>
      <c r="X299" t="s">
        <v>66</v>
      </c>
      <c r="Y299" t="s">
        <v>65</v>
      </c>
      <c r="Z299">
        <v>366011660000</v>
      </c>
      <c r="AG299" t="s">
        <v>1972</v>
      </c>
      <c r="AI299" t="s">
        <v>3057</v>
      </c>
      <c r="AL299">
        <v>5</v>
      </c>
      <c r="AN299" t="s">
        <v>1974</v>
      </c>
      <c r="AO299">
        <v>0</v>
      </c>
      <c r="AQ299">
        <v>2252077</v>
      </c>
      <c r="AR299" t="s">
        <v>2241</v>
      </c>
      <c r="AS299" t="s">
        <v>4163</v>
      </c>
      <c r="AT299" t="s">
        <v>2022</v>
      </c>
    </row>
    <row r="300" spans="1:46" x14ac:dyDescent="0.25">
      <c r="A300" t="str">
        <f>_xlfn.XLOOKUP(I300,UTILIZADAS[Contacto1],UTILIZADAS[Source.Name],,0)</f>
        <v>Cobros Abril Canal Fijo</v>
      </c>
      <c r="B300" s="18">
        <f>VLOOKUP(J300,Ref!A:C,3,0)</f>
        <v>0</v>
      </c>
      <c r="C300" s="18">
        <f>VLOOKUP(J300,Ref!A:D,4,0)</f>
        <v>0</v>
      </c>
      <c r="D300" s="18" t="str">
        <f t="shared" si="12"/>
        <v>05/may</v>
      </c>
      <c r="E300" s="18">
        <f t="shared" si="13"/>
        <v>11</v>
      </c>
      <c r="F300" s="18">
        <v>1</v>
      </c>
      <c r="G300" s="18">
        <f t="shared" si="14"/>
        <v>0</v>
      </c>
      <c r="H300" s="3">
        <v>46147.70040509259</v>
      </c>
      <c r="I300">
        <v>61354256</v>
      </c>
      <c r="J300" t="s">
        <v>1967</v>
      </c>
      <c r="K300" t="s">
        <v>1968</v>
      </c>
      <c r="L300" t="s">
        <v>1969</v>
      </c>
      <c r="M300" t="s">
        <v>1970</v>
      </c>
      <c r="O300">
        <v>366011660000</v>
      </c>
      <c r="P300">
        <v>16017</v>
      </c>
      <c r="Q300">
        <v>-4</v>
      </c>
      <c r="R300">
        <v>1</v>
      </c>
      <c r="S300">
        <v>61354256</v>
      </c>
      <c r="U300" t="s">
        <v>80</v>
      </c>
      <c r="W300" t="s">
        <v>81</v>
      </c>
      <c r="X300" t="s">
        <v>66</v>
      </c>
      <c r="Y300" t="s">
        <v>65</v>
      </c>
      <c r="Z300">
        <v>366011660000</v>
      </c>
      <c r="AG300" t="s">
        <v>1972</v>
      </c>
      <c r="AI300" t="s">
        <v>3057</v>
      </c>
      <c r="AL300">
        <v>0</v>
      </c>
      <c r="AN300" t="s">
        <v>1974</v>
      </c>
      <c r="AO300">
        <v>0</v>
      </c>
      <c r="AQ300">
        <v>2252077</v>
      </c>
      <c r="AR300" t="s">
        <v>2241</v>
      </c>
      <c r="AS300" t="s">
        <v>4163</v>
      </c>
      <c r="AT300" t="s">
        <v>1975</v>
      </c>
    </row>
    <row r="301" spans="1:46" x14ac:dyDescent="0.25">
      <c r="A301" t="str">
        <f>_xlfn.XLOOKUP(I301,UTILIZADAS[Contacto1],UTILIZADAS[Source.Name],,0)</f>
        <v>Cobros Abril Canal Fijo</v>
      </c>
      <c r="B301" s="18">
        <f>VLOOKUP(J301,Ref!A:C,3,0)</f>
        <v>0</v>
      </c>
      <c r="C301" s="18">
        <f>VLOOKUP(J301,Ref!A:D,4,0)</f>
        <v>0</v>
      </c>
      <c r="D301" s="18" t="str">
        <f t="shared" si="12"/>
        <v>07/may</v>
      </c>
      <c r="E301" s="18">
        <f t="shared" si="13"/>
        <v>11</v>
      </c>
      <c r="F301" s="18">
        <v>1</v>
      </c>
      <c r="G301" s="18">
        <f t="shared" si="14"/>
        <v>0</v>
      </c>
      <c r="H301" s="3">
        <v>46149.594259259262</v>
      </c>
      <c r="I301">
        <v>61354256</v>
      </c>
      <c r="J301" t="s">
        <v>1967</v>
      </c>
      <c r="K301" t="s">
        <v>1968</v>
      </c>
      <c r="L301" t="s">
        <v>1969</v>
      </c>
      <c r="M301" t="s">
        <v>1970</v>
      </c>
      <c r="O301">
        <v>366011660000</v>
      </c>
      <c r="P301">
        <v>16017</v>
      </c>
      <c r="Q301">
        <v>-4</v>
      </c>
      <c r="R301">
        <v>1</v>
      </c>
      <c r="S301">
        <v>61354256</v>
      </c>
      <c r="U301" t="s">
        <v>80</v>
      </c>
      <c r="W301" t="s">
        <v>81</v>
      </c>
      <c r="X301" t="s">
        <v>66</v>
      </c>
      <c r="Y301" t="s">
        <v>65</v>
      </c>
      <c r="Z301">
        <v>366011660000</v>
      </c>
      <c r="AG301" t="s">
        <v>1972</v>
      </c>
      <c r="AI301" t="s">
        <v>3057</v>
      </c>
      <c r="AL301">
        <v>0</v>
      </c>
      <c r="AN301" t="s">
        <v>1974</v>
      </c>
      <c r="AO301">
        <v>0</v>
      </c>
      <c r="AQ301">
        <v>2252077</v>
      </c>
      <c r="AR301" t="s">
        <v>2241</v>
      </c>
      <c r="AS301" t="s">
        <v>4163</v>
      </c>
      <c r="AT301" t="s">
        <v>1975</v>
      </c>
    </row>
    <row r="302" spans="1:46" x14ac:dyDescent="0.25">
      <c r="A302" t="str">
        <f>_xlfn.XLOOKUP(I302,UTILIZADAS[Contacto1],UTILIZADAS[Source.Name],,0)</f>
        <v>Cobros Abril Canal Fijo</v>
      </c>
      <c r="B302" s="18">
        <f>VLOOKUP(J302,Ref!A:C,3,0)</f>
        <v>0</v>
      </c>
      <c r="C302" s="18">
        <f>VLOOKUP(J302,Ref!A:D,4,0)</f>
        <v>0</v>
      </c>
      <c r="D302" s="18" t="str">
        <f t="shared" si="12"/>
        <v>08/may</v>
      </c>
      <c r="E302" s="18">
        <f t="shared" si="13"/>
        <v>11</v>
      </c>
      <c r="F302" s="18">
        <v>1</v>
      </c>
      <c r="G302" s="18">
        <f t="shared" si="14"/>
        <v>0</v>
      </c>
      <c r="H302" s="3">
        <v>46150.614108796297</v>
      </c>
      <c r="I302">
        <v>61354256</v>
      </c>
      <c r="J302" t="s">
        <v>2021</v>
      </c>
      <c r="K302" t="s">
        <v>1968</v>
      </c>
      <c r="L302" t="s">
        <v>1969</v>
      </c>
      <c r="M302" t="s">
        <v>1970</v>
      </c>
      <c r="O302">
        <v>366011660000</v>
      </c>
      <c r="P302">
        <v>16017</v>
      </c>
      <c r="Q302">
        <v>-4</v>
      </c>
      <c r="R302">
        <v>1</v>
      </c>
      <c r="S302">
        <v>61354256</v>
      </c>
      <c r="U302" t="s">
        <v>80</v>
      </c>
      <c r="W302" t="s">
        <v>81</v>
      </c>
      <c r="X302" t="s">
        <v>66</v>
      </c>
      <c r="Y302" t="s">
        <v>65</v>
      </c>
      <c r="Z302">
        <v>366011660000</v>
      </c>
      <c r="AG302" t="s">
        <v>1972</v>
      </c>
      <c r="AI302" t="s">
        <v>3057</v>
      </c>
      <c r="AL302">
        <v>5</v>
      </c>
      <c r="AN302" t="s">
        <v>1974</v>
      </c>
      <c r="AO302">
        <v>0</v>
      </c>
      <c r="AQ302">
        <v>2252077</v>
      </c>
      <c r="AR302" t="s">
        <v>2241</v>
      </c>
      <c r="AS302" t="s">
        <v>4163</v>
      </c>
      <c r="AT302" t="s">
        <v>2022</v>
      </c>
    </row>
    <row r="303" spans="1:46" x14ac:dyDescent="0.25">
      <c r="A303" t="str">
        <f>_xlfn.XLOOKUP(I303,UTILIZADAS[Contacto1],UTILIZADAS[Source.Name],,0)</f>
        <v>Cobros Abril Canal Fijo</v>
      </c>
      <c r="B303" s="18">
        <f>VLOOKUP(J303,Ref!A:C,3,0)</f>
        <v>0</v>
      </c>
      <c r="C303" s="18">
        <f>VLOOKUP(J303,Ref!A:D,4,0)</f>
        <v>0</v>
      </c>
      <c r="D303" s="18" t="str">
        <f t="shared" si="12"/>
        <v>09/may</v>
      </c>
      <c r="E303" s="18">
        <f t="shared" si="13"/>
        <v>11</v>
      </c>
      <c r="F303" s="18">
        <v>1</v>
      </c>
      <c r="G303" s="18">
        <f t="shared" si="14"/>
        <v>0</v>
      </c>
      <c r="H303" s="3">
        <v>46151.498993055553</v>
      </c>
      <c r="I303">
        <v>61354256</v>
      </c>
      <c r="J303" t="s">
        <v>2021</v>
      </c>
      <c r="K303" t="s">
        <v>1968</v>
      </c>
      <c r="L303" t="s">
        <v>1969</v>
      </c>
      <c r="M303" t="s">
        <v>1970</v>
      </c>
      <c r="O303">
        <v>366011660000</v>
      </c>
      <c r="P303">
        <v>16018</v>
      </c>
      <c r="Q303">
        <v>-4</v>
      </c>
      <c r="R303">
        <v>1</v>
      </c>
      <c r="S303">
        <v>61354256</v>
      </c>
      <c r="U303" t="s">
        <v>80</v>
      </c>
      <c r="W303" t="s">
        <v>81</v>
      </c>
      <c r="X303">
        <v>366011660000</v>
      </c>
      <c r="Y303" t="s">
        <v>65</v>
      </c>
      <c r="Z303" t="s">
        <v>66</v>
      </c>
      <c r="AG303" t="s">
        <v>1972</v>
      </c>
      <c r="AL303">
        <v>5</v>
      </c>
      <c r="AN303" t="s">
        <v>1974</v>
      </c>
      <c r="AO303">
        <v>0</v>
      </c>
      <c r="AQ303">
        <v>2257672</v>
      </c>
      <c r="AR303" t="s">
        <v>4605</v>
      </c>
      <c r="AS303" t="s">
        <v>5883</v>
      </c>
      <c r="AT303" t="s">
        <v>2022</v>
      </c>
    </row>
    <row r="304" spans="1:46" x14ac:dyDescent="0.25">
      <c r="A304" t="str">
        <f>_xlfn.XLOOKUP(I304,UTILIZADAS[Contacto1],UTILIZADAS[Source.Name],,0)</f>
        <v>Cobros Abril Canal Fijo</v>
      </c>
      <c r="B304" s="18">
        <f>VLOOKUP(J304,Ref!A:C,3,0)</f>
        <v>0</v>
      </c>
      <c r="C304" s="18">
        <f>VLOOKUP(J304,Ref!A:D,4,0)</f>
        <v>0</v>
      </c>
      <c r="D304" s="18" t="str">
        <f t="shared" si="12"/>
        <v>13/may</v>
      </c>
      <c r="E304" s="18">
        <f t="shared" si="13"/>
        <v>11</v>
      </c>
      <c r="F304" s="18">
        <v>1</v>
      </c>
      <c r="G304" s="18">
        <f t="shared" si="14"/>
        <v>0</v>
      </c>
      <c r="H304" s="3">
        <v>46155.623101851852</v>
      </c>
      <c r="I304">
        <v>61354256</v>
      </c>
      <c r="J304" t="s">
        <v>2021</v>
      </c>
      <c r="K304" t="s">
        <v>1968</v>
      </c>
      <c r="L304" t="s">
        <v>1969</v>
      </c>
      <c r="M304" t="s">
        <v>1970</v>
      </c>
      <c r="O304">
        <v>366011660000</v>
      </c>
      <c r="P304">
        <v>16018</v>
      </c>
      <c r="Q304">
        <v>-4</v>
      </c>
      <c r="R304">
        <v>1</v>
      </c>
      <c r="S304">
        <v>61354256</v>
      </c>
      <c r="U304" t="s">
        <v>80</v>
      </c>
      <c r="W304" t="s">
        <v>81</v>
      </c>
      <c r="X304">
        <v>366011660000</v>
      </c>
      <c r="Y304" t="s">
        <v>65</v>
      </c>
      <c r="Z304" t="s">
        <v>66</v>
      </c>
      <c r="AG304" t="s">
        <v>1972</v>
      </c>
      <c r="AL304">
        <v>5</v>
      </c>
      <c r="AN304" t="s">
        <v>1974</v>
      </c>
      <c r="AO304">
        <v>0</v>
      </c>
      <c r="AQ304">
        <v>2257672</v>
      </c>
      <c r="AR304" t="s">
        <v>4605</v>
      </c>
      <c r="AS304" t="s">
        <v>5883</v>
      </c>
      <c r="AT304" t="s">
        <v>2022</v>
      </c>
    </row>
    <row r="305" spans="1:46" x14ac:dyDescent="0.25">
      <c r="A305" t="str">
        <f>_xlfn.XLOOKUP(I305,UTILIZADAS[Contacto1],UTILIZADAS[Source.Name],,0)</f>
        <v>Cobros Abril Canal Fijo</v>
      </c>
      <c r="B305" s="18">
        <f>VLOOKUP(J305,Ref!A:C,3,0)</f>
        <v>0</v>
      </c>
      <c r="C305" s="18">
        <f>VLOOKUP(J305,Ref!A:D,4,0)</f>
        <v>0</v>
      </c>
      <c r="D305" s="18" t="str">
        <f t="shared" si="12"/>
        <v>16/may</v>
      </c>
      <c r="E305" s="18">
        <f t="shared" si="13"/>
        <v>11</v>
      </c>
      <c r="F305" s="18">
        <v>1</v>
      </c>
      <c r="G305" s="18">
        <f t="shared" si="14"/>
        <v>0</v>
      </c>
      <c r="H305" s="3">
        <v>46158.508159722223</v>
      </c>
      <c r="I305">
        <v>61354256</v>
      </c>
      <c r="J305" t="s">
        <v>2021</v>
      </c>
      <c r="K305" t="s">
        <v>1968</v>
      </c>
      <c r="L305" t="s">
        <v>1969</v>
      </c>
      <c r="M305" t="s">
        <v>1970</v>
      </c>
      <c r="O305">
        <v>366011660000</v>
      </c>
      <c r="P305">
        <v>16018</v>
      </c>
      <c r="Q305">
        <v>-4</v>
      </c>
      <c r="R305">
        <v>1</v>
      </c>
      <c r="S305">
        <v>61354256</v>
      </c>
      <c r="U305" t="s">
        <v>80</v>
      </c>
      <c r="W305" t="s">
        <v>81</v>
      </c>
      <c r="X305">
        <v>366011660000</v>
      </c>
      <c r="Y305" t="s">
        <v>65</v>
      </c>
      <c r="Z305" t="s">
        <v>66</v>
      </c>
      <c r="AG305" t="s">
        <v>1972</v>
      </c>
      <c r="AL305">
        <v>5</v>
      </c>
      <c r="AN305" t="s">
        <v>1974</v>
      </c>
      <c r="AO305">
        <v>0</v>
      </c>
      <c r="AQ305">
        <v>2257672</v>
      </c>
      <c r="AR305" t="s">
        <v>4605</v>
      </c>
      <c r="AS305" t="s">
        <v>5883</v>
      </c>
      <c r="AT305" t="s">
        <v>2022</v>
      </c>
    </row>
    <row r="306" spans="1:46" x14ac:dyDescent="0.25">
      <c r="A306" t="str">
        <f>_xlfn.XLOOKUP(I306,UTILIZADAS[Contacto1],UTILIZADAS[Source.Name],,0)</f>
        <v>Cobros Abril Canal Fijo</v>
      </c>
      <c r="B306" s="18">
        <f>VLOOKUP(J306,Ref!A:C,3,0)</f>
        <v>0</v>
      </c>
      <c r="C306" s="18">
        <f>VLOOKUP(J306,Ref!A:D,4,0)</f>
        <v>0</v>
      </c>
      <c r="D306" s="18" t="str">
        <f t="shared" si="12"/>
        <v>19/may</v>
      </c>
      <c r="E306" s="18">
        <f t="shared" si="13"/>
        <v>11</v>
      </c>
      <c r="F306" s="18">
        <v>1</v>
      </c>
      <c r="G306" s="18">
        <f t="shared" si="14"/>
        <v>0</v>
      </c>
      <c r="H306" s="3">
        <v>46161.672731481478</v>
      </c>
      <c r="I306">
        <v>61354256</v>
      </c>
      <c r="J306" t="s">
        <v>2023</v>
      </c>
      <c r="K306" t="s">
        <v>1968</v>
      </c>
      <c r="L306" t="s">
        <v>1969</v>
      </c>
      <c r="M306" t="s">
        <v>1970</v>
      </c>
      <c r="O306">
        <v>366011660000</v>
      </c>
      <c r="P306">
        <v>16018</v>
      </c>
      <c r="Q306">
        <v>-4</v>
      </c>
      <c r="R306">
        <v>1</v>
      </c>
      <c r="S306">
        <v>61354256</v>
      </c>
      <c r="U306" t="s">
        <v>80</v>
      </c>
      <c r="W306" t="s">
        <v>81</v>
      </c>
      <c r="X306">
        <v>366011660000</v>
      </c>
      <c r="Y306" t="s">
        <v>65</v>
      </c>
      <c r="Z306" t="s">
        <v>66</v>
      </c>
      <c r="AG306" t="s">
        <v>1972</v>
      </c>
      <c r="AL306">
        <v>0</v>
      </c>
      <c r="AN306" t="s">
        <v>1974</v>
      </c>
      <c r="AO306">
        <v>0</v>
      </c>
      <c r="AQ306">
        <v>2257672</v>
      </c>
      <c r="AR306" t="s">
        <v>4605</v>
      </c>
      <c r="AS306" t="s">
        <v>5883</v>
      </c>
      <c r="AT306" t="s">
        <v>2024</v>
      </c>
    </row>
    <row r="307" spans="1:46" x14ac:dyDescent="0.25">
      <c r="A307" t="str">
        <f>_xlfn.XLOOKUP(I307,UTILIZADAS[Contacto1],UTILIZADAS[Source.Name],,0)</f>
        <v>Cobros Abril Canal Fijo</v>
      </c>
      <c r="B307" s="18">
        <f>VLOOKUP(J307,Ref!A:C,3,0)</f>
        <v>0</v>
      </c>
      <c r="C307" s="18">
        <f>VLOOKUP(J307,Ref!A:D,4,0)</f>
        <v>0</v>
      </c>
      <c r="D307" s="18" t="str">
        <f t="shared" si="12"/>
        <v>20/may</v>
      </c>
      <c r="E307" s="18">
        <f t="shared" si="13"/>
        <v>11</v>
      </c>
      <c r="F307" s="18">
        <v>1</v>
      </c>
      <c r="G307" s="18">
        <f t="shared" si="14"/>
        <v>0</v>
      </c>
      <c r="H307" s="3">
        <v>46162.476377314815</v>
      </c>
      <c r="I307">
        <v>61354256</v>
      </c>
      <c r="J307" t="s">
        <v>2023</v>
      </c>
      <c r="K307" t="s">
        <v>1968</v>
      </c>
      <c r="L307" t="s">
        <v>1969</v>
      </c>
      <c r="M307" t="s">
        <v>1970</v>
      </c>
      <c r="O307">
        <v>366011660000</v>
      </c>
      <c r="P307">
        <v>16018</v>
      </c>
      <c r="Q307">
        <v>-4</v>
      </c>
      <c r="R307">
        <v>1</v>
      </c>
      <c r="S307">
        <v>61354256</v>
      </c>
      <c r="U307" t="s">
        <v>80</v>
      </c>
      <c r="W307" t="s">
        <v>81</v>
      </c>
      <c r="X307">
        <v>366011660000</v>
      </c>
      <c r="Y307" t="s">
        <v>65</v>
      </c>
      <c r="Z307" t="s">
        <v>66</v>
      </c>
      <c r="AG307" t="s">
        <v>1972</v>
      </c>
      <c r="AL307">
        <v>0</v>
      </c>
      <c r="AN307" t="s">
        <v>1974</v>
      </c>
      <c r="AO307">
        <v>0</v>
      </c>
      <c r="AQ307">
        <v>2257672</v>
      </c>
      <c r="AR307" t="s">
        <v>4605</v>
      </c>
      <c r="AS307" t="s">
        <v>5883</v>
      </c>
      <c r="AT307" t="s">
        <v>2024</v>
      </c>
    </row>
    <row r="308" spans="1:46" x14ac:dyDescent="0.25">
      <c r="A308" t="str">
        <f>_xlfn.XLOOKUP(I308,UTILIZADAS[Contacto1],UTILIZADAS[Source.Name],,0)</f>
        <v>Cobros Abril Canal Fijo</v>
      </c>
      <c r="B308" s="18">
        <f>VLOOKUP(J308,Ref!A:C,3,0)</f>
        <v>0</v>
      </c>
      <c r="C308" s="18">
        <f>VLOOKUP(J308,Ref!A:D,4,0)</f>
        <v>0</v>
      </c>
      <c r="D308" s="18" t="str">
        <f t="shared" si="12"/>
        <v>20/may</v>
      </c>
      <c r="E308" s="18">
        <f t="shared" si="13"/>
        <v>11</v>
      </c>
      <c r="F308" s="18">
        <v>1</v>
      </c>
      <c r="G308" s="18">
        <f t="shared" si="14"/>
        <v>0</v>
      </c>
      <c r="H308" s="3">
        <v>46162.635300925926</v>
      </c>
      <c r="I308">
        <v>61354256</v>
      </c>
      <c r="J308" t="s">
        <v>2023</v>
      </c>
      <c r="K308" t="s">
        <v>1968</v>
      </c>
      <c r="L308" t="s">
        <v>1969</v>
      </c>
      <c r="M308" t="s">
        <v>1970</v>
      </c>
      <c r="O308">
        <v>366011660000</v>
      </c>
      <c r="P308">
        <v>16018</v>
      </c>
      <c r="Q308">
        <v>-4</v>
      </c>
      <c r="R308">
        <v>1</v>
      </c>
      <c r="S308">
        <v>61354256</v>
      </c>
      <c r="U308" t="s">
        <v>80</v>
      </c>
      <c r="W308" t="s">
        <v>81</v>
      </c>
      <c r="X308">
        <v>366011660000</v>
      </c>
      <c r="Y308" t="s">
        <v>65</v>
      </c>
      <c r="Z308" t="s">
        <v>66</v>
      </c>
      <c r="AG308" t="s">
        <v>1972</v>
      </c>
      <c r="AL308">
        <v>0</v>
      </c>
      <c r="AN308" t="s">
        <v>1974</v>
      </c>
      <c r="AO308">
        <v>0</v>
      </c>
      <c r="AQ308">
        <v>2257672</v>
      </c>
      <c r="AR308" t="s">
        <v>4605</v>
      </c>
      <c r="AS308" t="s">
        <v>5883</v>
      </c>
      <c r="AT308" t="s">
        <v>2024</v>
      </c>
    </row>
    <row r="309" spans="1:46" x14ac:dyDescent="0.25">
      <c r="A309" t="str">
        <f>_xlfn.XLOOKUP(I309,UTILIZADAS[Contacto1],UTILIZADAS[Source.Name],,0)</f>
        <v>Cobros Abril Canal Fijo</v>
      </c>
      <c r="B309" s="18">
        <f>VLOOKUP(J309,Ref!A:C,3,0)</f>
        <v>0</v>
      </c>
      <c r="C309" s="18">
        <f>VLOOKUP(J309,Ref!A:D,4,0)</f>
        <v>0</v>
      </c>
      <c r="D309" s="18" t="str">
        <f t="shared" si="12"/>
        <v>20/may</v>
      </c>
      <c r="E309" s="18">
        <f t="shared" si="13"/>
        <v>11</v>
      </c>
      <c r="F309" s="18">
        <v>1</v>
      </c>
      <c r="G309" s="18">
        <f t="shared" si="14"/>
        <v>1</v>
      </c>
      <c r="H309" s="3">
        <v>46162.696053240739</v>
      </c>
      <c r="I309">
        <v>61354256</v>
      </c>
      <c r="J309" t="s">
        <v>2023</v>
      </c>
      <c r="K309" t="s">
        <v>1968</v>
      </c>
      <c r="L309" t="s">
        <v>1969</v>
      </c>
      <c r="M309" t="s">
        <v>1970</v>
      </c>
      <c r="O309">
        <v>366011660000</v>
      </c>
      <c r="P309">
        <v>16018</v>
      </c>
      <c r="Q309">
        <v>-4</v>
      </c>
      <c r="R309">
        <v>1</v>
      </c>
      <c r="S309">
        <v>61354256</v>
      </c>
      <c r="U309" t="s">
        <v>80</v>
      </c>
      <c r="W309" t="s">
        <v>81</v>
      </c>
      <c r="X309">
        <v>366011660000</v>
      </c>
      <c r="Y309" t="s">
        <v>65</v>
      </c>
      <c r="Z309" t="s">
        <v>66</v>
      </c>
      <c r="AG309" t="s">
        <v>1972</v>
      </c>
      <c r="AL309">
        <v>0</v>
      </c>
      <c r="AN309" t="s">
        <v>1974</v>
      </c>
      <c r="AO309">
        <v>0</v>
      </c>
      <c r="AQ309">
        <v>2257672</v>
      </c>
      <c r="AR309" t="s">
        <v>4605</v>
      </c>
      <c r="AS309" t="s">
        <v>5883</v>
      </c>
      <c r="AT309" t="s">
        <v>2024</v>
      </c>
    </row>
    <row r="310" spans="1:46" x14ac:dyDescent="0.25">
      <c r="A310" t="str">
        <f>_xlfn.XLOOKUP(I310,UTILIZADAS[Contacto1],UTILIZADAS[Source.Name],,0)</f>
        <v>Cobros Mayo</v>
      </c>
      <c r="B310" s="18">
        <f>VLOOKUP(J310,Ref!A:C,3,0)</f>
        <v>0</v>
      </c>
      <c r="C310" s="18">
        <f>VLOOKUP(J310,Ref!A:D,4,0)</f>
        <v>0</v>
      </c>
      <c r="D310" s="18" t="str">
        <f t="shared" si="12"/>
        <v>09/may</v>
      </c>
      <c r="E310" s="18">
        <f t="shared" si="13"/>
        <v>15</v>
      </c>
      <c r="F310" s="18">
        <v>1</v>
      </c>
      <c r="G310" s="18">
        <f t="shared" si="14"/>
        <v>0</v>
      </c>
      <c r="H310" s="3">
        <v>46151.500983796293</v>
      </c>
      <c r="I310">
        <v>61373231</v>
      </c>
      <c r="J310" t="s">
        <v>2023</v>
      </c>
      <c r="K310" t="s">
        <v>1968</v>
      </c>
      <c r="L310" t="s">
        <v>1969</v>
      </c>
      <c r="M310" t="s">
        <v>1970</v>
      </c>
      <c r="O310">
        <v>361057550000</v>
      </c>
      <c r="P310">
        <v>16018</v>
      </c>
      <c r="Q310">
        <v>-4</v>
      </c>
      <c r="R310">
        <v>1</v>
      </c>
      <c r="S310">
        <v>61373231</v>
      </c>
      <c r="U310" t="s">
        <v>4668</v>
      </c>
      <c r="W310" t="s">
        <v>4669</v>
      </c>
      <c r="X310">
        <v>361057550000</v>
      </c>
      <c r="Y310" t="s">
        <v>65</v>
      </c>
      <c r="Z310" t="s">
        <v>66</v>
      </c>
      <c r="AG310" t="s">
        <v>1972</v>
      </c>
      <c r="AL310">
        <v>0</v>
      </c>
      <c r="AN310" t="s">
        <v>1974</v>
      </c>
      <c r="AO310">
        <v>0</v>
      </c>
      <c r="AQ310">
        <v>2257673</v>
      </c>
      <c r="AR310" t="s">
        <v>4605</v>
      </c>
      <c r="AS310" t="s">
        <v>5883</v>
      </c>
      <c r="AT310" t="s">
        <v>2024</v>
      </c>
    </row>
    <row r="311" spans="1:46" x14ac:dyDescent="0.25">
      <c r="A311" t="str">
        <f>_xlfn.XLOOKUP(I311,UTILIZADAS[Contacto1],UTILIZADAS[Source.Name],,0)</f>
        <v>Cobros Mayo</v>
      </c>
      <c r="B311" s="18">
        <f>VLOOKUP(J311,Ref!A:C,3,0)</f>
        <v>0</v>
      </c>
      <c r="C311" s="18">
        <f>VLOOKUP(J311,Ref!A:D,4,0)</f>
        <v>0</v>
      </c>
      <c r="D311" s="18" t="str">
        <f t="shared" si="12"/>
        <v>11/may</v>
      </c>
      <c r="E311" s="18">
        <f t="shared" si="13"/>
        <v>15</v>
      </c>
      <c r="F311" s="18">
        <v>1</v>
      </c>
      <c r="G311" s="18">
        <f t="shared" si="14"/>
        <v>0</v>
      </c>
      <c r="H311" s="3">
        <v>46153.526805555557</v>
      </c>
      <c r="I311">
        <v>61373231</v>
      </c>
      <c r="J311" t="s">
        <v>2023</v>
      </c>
      <c r="K311" t="s">
        <v>1968</v>
      </c>
      <c r="L311" t="s">
        <v>1969</v>
      </c>
      <c r="M311" t="s">
        <v>1970</v>
      </c>
      <c r="O311">
        <v>361057550000</v>
      </c>
      <c r="P311">
        <v>16018</v>
      </c>
      <c r="Q311">
        <v>-4</v>
      </c>
      <c r="R311">
        <v>1</v>
      </c>
      <c r="S311">
        <v>61373231</v>
      </c>
      <c r="U311" t="s">
        <v>4668</v>
      </c>
      <c r="W311" t="s">
        <v>4669</v>
      </c>
      <c r="X311">
        <v>361057550000</v>
      </c>
      <c r="Y311" t="s">
        <v>65</v>
      </c>
      <c r="Z311" t="s">
        <v>66</v>
      </c>
      <c r="AG311" t="s">
        <v>1972</v>
      </c>
      <c r="AL311">
        <v>0</v>
      </c>
      <c r="AN311" t="s">
        <v>1974</v>
      </c>
      <c r="AO311">
        <v>0</v>
      </c>
      <c r="AQ311">
        <v>2257673</v>
      </c>
      <c r="AR311" t="s">
        <v>4605</v>
      </c>
      <c r="AS311" t="s">
        <v>5883</v>
      </c>
      <c r="AT311" t="s">
        <v>2024</v>
      </c>
    </row>
    <row r="312" spans="1:46" x14ac:dyDescent="0.25">
      <c r="A312" t="str">
        <f>_xlfn.XLOOKUP(I312,UTILIZADAS[Contacto1],UTILIZADAS[Source.Name],,0)</f>
        <v>Cobros Mayo</v>
      </c>
      <c r="B312" s="18">
        <f>VLOOKUP(J312,Ref!A:C,3,0)</f>
        <v>0</v>
      </c>
      <c r="C312" s="18">
        <f>VLOOKUP(J312,Ref!A:D,4,0)</f>
        <v>0</v>
      </c>
      <c r="D312" s="18" t="str">
        <f t="shared" si="12"/>
        <v>11/may</v>
      </c>
      <c r="E312" s="18">
        <f t="shared" si="13"/>
        <v>15</v>
      </c>
      <c r="F312" s="18">
        <v>1</v>
      </c>
      <c r="G312" s="18">
        <f t="shared" si="14"/>
        <v>0</v>
      </c>
      <c r="H312" s="3">
        <v>46153.681793981479</v>
      </c>
      <c r="I312">
        <v>61373231</v>
      </c>
      <c r="J312" t="s">
        <v>2023</v>
      </c>
      <c r="K312" t="s">
        <v>1968</v>
      </c>
      <c r="L312" t="s">
        <v>1969</v>
      </c>
      <c r="M312" t="s">
        <v>1970</v>
      </c>
      <c r="O312">
        <v>361057550000</v>
      </c>
      <c r="P312">
        <v>16018</v>
      </c>
      <c r="Q312">
        <v>-4</v>
      </c>
      <c r="R312">
        <v>1</v>
      </c>
      <c r="S312">
        <v>61373231</v>
      </c>
      <c r="U312" t="s">
        <v>4668</v>
      </c>
      <c r="W312" t="s">
        <v>4669</v>
      </c>
      <c r="X312">
        <v>361057550000</v>
      </c>
      <c r="Y312" t="s">
        <v>65</v>
      </c>
      <c r="Z312" t="s">
        <v>66</v>
      </c>
      <c r="AG312" t="s">
        <v>1972</v>
      </c>
      <c r="AL312">
        <v>0</v>
      </c>
      <c r="AN312" t="s">
        <v>1974</v>
      </c>
      <c r="AO312">
        <v>0</v>
      </c>
      <c r="AQ312">
        <v>2257673</v>
      </c>
      <c r="AR312" t="s">
        <v>4605</v>
      </c>
      <c r="AS312" t="s">
        <v>5883</v>
      </c>
      <c r="AT312" t="s">
        <v>2024</v>
      </c>
    </row>
    <row r="313" spans="1:46" x14ac:dyDescent="0.25">
      <c r="A313" t="str">
        <f>_xlfn.XLOOKUP(I313,UTILIZADAS[Contacto1],UTILIZADAS[Source.Name],,0)</f>
        <v>Cobros Mayo</v>
      </c>
      <c r="B313" s="18">
        <f>VLOOKUP(J313,Ref!A:C,3,0)</f>
        <v>0</v>
      </c>
      <c r="C313" s="18">
        <f>VLOOKUP(J313,Ref!A:D,4,0)</f>
        <v>0</v>
      </c>
      <c r="D313" s="18" t="str">
        <f t="shared" si="12"/>
        <v>11/may</v>
      </c>
      <c r="E313" s="18">
        <f t="shared" si="13"/>
        <v>15</v>
      </c>
      <c r="F313" s="18">
        <v>1</v>
      </c>
      <c r="G313" s="18">
        <f t="shared" si="14"/>
        <v>0</v>
      </c>
      <c r="H313" s="3">
        <v>46153.737766203703</v>
      </c>
      <c r="I313">
        <v>61373231</v>
      </c>
      <c r="J313" t="s">
        <v>2021</v>
      </c>
      <c r="K313" t="s">
        <v>1968</v>
      </c>
      <c r="L313" t="s">
        <v>1969</v>
      </c>
      <c r="M313" t="s">
        <v>1970</v>
      </c>
      <c r="O313">
        <v>361057550000</v>
      </c>
      <c r="P313">
        <v>16018</v>
      </c>
      <c r="Q313">
        <v>-4</v>
      </c>
      <c r="R313">
        <v>1</v>
      </c>
      <c r="S313">
        <v>61373231</v>
      </c>
      <c r="U313" t="s">
        <v>4668</v>
      </c>
      <c r="W313" t="s">
        <v>4669</v>
      </c>
      <c r="X313">
        <v>361057550000</v>
      </c>
      <c r="Y313" t="s">
        <v>65</v>
      </c>
      <c r="Z313" t="s">
        <v>66</v>
      </c>
      <c r="AG313" t="s">
        <v>1972</v>
      </c>
      <c r="AL313">
        <v>5</v>
      </c>
      <c r="AN313" t="s">
        <v>1974</v>
      </c>
      <c r="AO313">
        <v>0</v>
      </c>
      <c r="AQ313">
        <v>2257673</v>
      </c>
      <c r="AR313" t="s">
        <v>4605</v>
      </c>
      <c r="AS313" t="s">
        <v>5883</v>
      </c>
      <c r="AT313" t="s">
        <v>2022</v>
      </c>
    </row>
    <row r="314" spans="1:46" x14ac:dyDescent="0.25">
      <c r="A314" t="str">
        <f>_xlfn.XLOOKUP(I314,UTILIZADAS[Contacto1],UTILIZADAS[Source.Name],,0)</f>
        <v>Cobros Mayo</v>
      </c>
      <c r="B314" s="18">
        <f>VLOOKUP(J314,Ref!A:C,3,0)</f>
        <v>0</v>
      </c>
      <c r="C314" s="18">
        <f>VLOOKUP(J314,Ref!A:D,4,0)</f>
        <v>0</v>
      </c>
      <c r="D314" s="18" t="str">
        <f t="shared" si="12"/>
        <v>13/may</v>
      </c>
      <c r="E314" s="18">
        <f t="shared" si="13"/>
        <v>15</v>
      </c>
      <c r="F314" s="18">
        <v>1</v>
      </c>
      <c r="G314" s="18">
        <f t="shared" si="14"/>
        <v>0</v>
      </c>
      <c r="H314" s="3">
        <v>46155.624027777776</v>
      </c>
      <c r="I314">
        <v>61373231</v>
      </c>
      <c r="J314" t="s">
        <v>2023</v>
      </c>
      <c r="K314" t="s">
        <v>1968</v>
      </c>
      <c r="L314" t="s">
        <v>1969</v>
      </c>
      <c r="M314" t="s">
        <v>1970</v>
      </c>
      <c r="O314">
        <v>361057550000</v>
      </c>
      <c r="P314">
        <v>16018</v>
      </c>
      <c r="Q314">
        <v>-4</v>
      </c>
      <c r="R314">
        <v>1</v>
      </c>
      <c r="S314">
        <v>61373231</v>
      </c>
      <c r="U314" t="s">
        <v>4668</v>
      </c>
      <c r="W314" t="s">
        <v>4669</v>
      </c>
      <c r="X314">
        <v>361057550000</v>
      </c>
      <c r="Y314" t="s">
        <v>65</v>
      </c>
      <c r="Z314" t="s">
        <v>66</v>
      </c>
      <c r="AG314" t="s">
        <v>1972</v>
      </c>
      <c r="AL314">
        <v>0</v>
      </c>
      <c r="AN314" t="s">
        <v>1974</v>
      </c>
      <c r="AO314">
        <v>0</v>
      </c>
      <c r="AQ314">
        <v>2257673</v>
      </c>
      <c r="AR314" t="s">
        <v>4605</v>
      </c>
      <c r="AS314" t="s">
        <v>5883</v>
      </c>
      <c r="AT314" t="s">
        <v>2024</v>
      </c>
    </row>
    <row r="315" spans="1:46" x14ac:dyDescent="0.25">
      <c r="A315" t="str">
        <f>_xlfn.XLOOKUP(I315,UTILIZADAS[Contacto1],UTILIZADAS[Source.Name],,0)</f>
        <v>Cobros Mayo</v>
      </c>
      <c r="B315" s="18">
        <f>VLOOKUP(J315,Ref!A:C,3,0)</f>
        <v>0</v>
      </c>
      <c r="C315" s="18">
        <f>VLOOKUP(J315,Ref!A:D,4,0)</f>
        <v>0</v>
      </c>
      <c r="D315" s="18" t="str">
        <f t="shared" si="12"/>
        <v>13/may</v>
      </c>
      <c r="E315" s="18">
        <f t="shared" si="13"/>
        <v>15</v>
      </c>
      <c r="F315" s="18">
        <v>1</v>
      </c>
      <c r="G315" s="18">
        <f t="shared" si="14"/>
        <v>0</v>
      </c>
      <c r="H315" s="3">
        <v>46155.717268518521</v>
      </c>
      <c r="I315">
        <v>61373231</v>
      </c>
      <c r="J315" t="s">
        <v>1967</v>
      </c>
      <c r="K315" t="s">
        <v>1968</v>
      </c>
      <c r="L315" t="s">
        <v>1969</v>
      </c>
      <c r="M315" t="s">
        <v>1970</v>
      </c>
      <c r="O315">
        <v>361057550000</v>
      </c>
      <c r="P315">
        <v>16018</v>
      </c>
      <c r="Q315">
        <v>-4</v>
      </c>
      <c r="R315">
        <v>1</v>
      </c>
      <c r="S315">
        <v>61373231</v>
      </c>
      <c r="U315" t="s">
        <v>4668</v>
      </c>
      <c r="W315" t="s">
        <v>4669</v>
      </c>
      <c r="X315">
        <v>361057550000</v>
      </c>
      <c r="Y315" t="s">
        <v>65</v>
      </c>
      <c r="Z315" t="s">
        <v>66</v>
      </c>
      <c r="AG315" t="s">
        <v>1972</v>
      </c>
      <c r="AL315">
        <v>0</v>
      </c>
      <c r="AN315" t="s">
        <v>1974</v>
      </c>
      <c r="AO315">
        <v>0</v>
      </c>
      <c r="AQ315">
        <v>2257673</v>
      </c>
      <c r="AR315" t="s">
        <v>4605</v>
      </c>
      <c r="AS315" t="s">
        <v>5883</v>
      </c>
      <c r="AT315" t="s">
        <v>1975</v>
      </c>
    </row>
    <row r="316" spans="1:46" x14ac:dyDescent="0.25">
      <c r="A316" t="str">
        <f>_xlfn.XLOOKUP(I316,UTILIZADAS[Contacto1],UTILIZADAS[Source.Name],,0)</f>
        <v>Cobros Mayo</v>
      </c>
      <c r="B316" s="18">
        <f>VLOOKUP(J316,Ref!A:C,3,0)</f>
        <v>0</v>
      </c>
      <c r="C316" s="18">
        <f>VLOOKUP(J316,Ref!A:D,4,0)</f>
        <v>0</v>
      </c>
      <c r="D316" s="18" t="str">
        <f t="shared" si="12"/>
        <v>16/may</v>
      </c>
      <c r="E316" s="18">
        <f t="shared" si="13"/>
        <v>15</v>
      </c>
      <c r="F316" s="18">
        <v>1</v>
      </c>
      <c r="G316" s="18">
        <f t="shared" si="14"/>
        <v>0</v>
      </c>
      <c r="H316" s="3">
        <v>46158.508240740739</v>
      </c>
      <c r="I316">
        <v>61373231</v>
      </c>
      <c r="J316" t="s">
        <v>1967</v>
      </c>
      <c r="K316" t="s">
        <v>1968</v>
      </c>
      <c r="L316" t="s">
        <v>1969</v>
      </c>
      <c r="M316" t="s">
        <v>1970</v>
      </c>
      <c r="O316">
        <v>361057550000</v>
      </c>
      <c r="P316">
        <v>16018</v>
      </c>
      <c r="Q316">
        <v>-4</v>
      </c>
      <c r="R316">
        <v>1</v>
      </c>
      <c r="S316">
        <v>61373231</v>
      </c>
      <c r="U316" t="s">
        <v>4668</v>
      </c>
      <c r="W316" t="s">
        <v>4669</v>
      </c>
      <c r="X316">
        <v>361057550000</v>
      </c>
      <c r="Y316" t="s">
        <v>65</v>
      </c>
      <c r="Z316" t="s">
        <v>66</v>
      </c>
      <c r="AG316" t="s">
        <v>1972</v>
      </c>
      <c r="AL316">
        <v>0</v>
      </c>
      <c r="AN316" t="s">
        <v>1974</v>
      </c>
      <c r="AO316">
        <v>0</v>
      </c>
      <c r="AQ316">
        <v>2257673</v>
      </c>
      <c r="AR316" t="s">
        <v>4605</v>
      </c>
      <c r="AS316" t="s">
        <v>5883</v>
      </c>
      <c r="AT316" t="s">
        <v>1975</v>
      </c>
    </row>
    <row r="317" spans="1:46" x14ac:dyDescent="0.25">
      <c r="A317" t="str">
        <f>_xlfn.XLOOKUP(I317,UTILIZADAS[Contacto1],UTILIZADAS[Source.Name],,0)</f>
        <v>Cobros Mayo</v>
      </c>
      <c r="B317" s="18">
        <f>VLOOKUP(J317,Ref!A:C,3,0)</f>
        <v>0</v>
      </c>
      <c r="C317" s="18">
        <f>VLOOKUP(J317,Ref!A:D,4,0)</f>
        <v>0</v>
      </c>
      <c r="D317" s="18" t="str">
        <f t="shared" si="12"/>
        <v>19/may</v>
      </c>
      <c r="E317" s="18">
        <f t="shared" si="13"/>
        <v>15</v>
      </c>
      <c r="F317" s="18">
        <v>1</v>
      </c>
      <c r="G317" s="18">
        <f t="shared" si="14"/>
        <v>0</v>
      </c>
      <c r="H317" s="3">
        <v>46161.67359953704</v>
      </c>
      <c r="I317">
        <v>61373231</v>
      </c>
      <c r="J317" t="s">
        <v>2023</v>
      </c>
      <c r="K317" t="s">
        <v>1968</v>
      </c>
      <c r="L317" t="s">
        <v>1969</v>
      </c>
      <c r="M317" t="s">
        <v>1970</v>
      </c>
      <c r="O317">
        <v>361057550000</v>
      </c>
      <c r="P317">
        <v>16018</v>
      </c>
      <c r="Q317">
        <v>-4</v>
      </c>
      <c r="R317">
        <v>1</v>
      </c>
      <c r="S317">
        <v>61373231</v>
      </c>
      <c r="U317" t="s">
        <v>4668</v>
      </c>
      <c r="W317" t="s">
        <v>4669</v>
      </c>
      <c r="X317">
        <v>361057550000</v>
      </c>
      <c r="Y317" t="s">
        <v>65</v>
      </c>
      <c r="Z317" t="s">
        <v>66</v>
      </c>
      <c r="AG317" t="s">
        <v>1972</v>
      </c>
      <c r="AL317">
        <v>0</v>
      </c>
      <c r="AN317" t="s">
        <v>1974</v>
      </c>
      <c r="AO317">
        <v>0</v>
      </c>
      <c r="AQ317">
        <v>2257673</v>
      </c>
      <c r="AR317" t="s">
        <v>4605</v>
      </c>
      <c r="AS317" t="s">
        <v>5883</v>
      </c>
      <c r="AT317" t="s">
        <v>2024</v>
      </c>
    </row>
    <row r="318" spans="1:46" x14ac:dyDescent="0.25">
      <c r="A318" t="str">
        <f>_xlfn.XLOOKUP(I318,UTILIZADAS[Contacto1],UTILIZADAS[Source.Name],,0)</f>
        <v>Cobros Mayo</v>
      </c>
      <c r="B318" s="18">
        <f>VLOOKUP(J318,Ref!A:C,3,0)</f>
        <v>0</v>
      </c>
      <c r="C318" s="18">
        <f>VLOOKUP(J318,Ref!A:D,4,0)</f>
        <v>0</v>
      </c>
      <c r="D318" s="18" t="str">
        <f t="shared" si="12"/>
        <v>20/may</v>
      </c>
      <c r="E318" s="18">
        <f t="shared" si="13"/>
        <v>15</v>
      </c>
      <c r="F318" s="18">
        <v>1</v>
      </c>
      <c r="G318" s="18">
        <f t="shared" si="14"/>
        <v>0</v>
      </c>
      <c r="H318" s="3">
        <v>46162.477256944447</v>
      </c>
      <c r="I318">
        <v>61373231</v>
      </c>
      <c r="J318" t="s">
        <v>2023</v>
      </c>
      <c r="K318" t="s">
        <v>1968</v>
      </c>
      <c r="L318" t="s">
        <v>1969</v>
      </c>
      <c r="M318" t="s">
        <v>1970</v>
      </c>
      <c r="O318">
        <v>361057550000</v>
      </c>
      <c r="P318">
        <v>16018</v>
      </c>
      <c r="Q318">
        <v>-4</v>
      </c>
      <c r="R318">
        <v>1</v>
      </c>
      <c r="S318">
        <v>61373231</v>
      </c>
      <c r="U318" t="s">
        <v>4668</v>
      </c>
      <c r="W318" t="s">
        <v>4669</v>
      </c>
      <c r="X318">
        <v>361057550000</v>
      </c>
      <c r="Y318" t="s">
        <v>65</v>
      </c>
      <c r="Z318" t="s">
        <v>66</v>
      </c>
      <c r="AG318" t="s">
        <v>1972</v>
      </c>
      <c r="AL318">
        <v>0</v>
      </c>
      <c r="AN318" t="s">
        <v>1974</v>
      </c>
      <c r="AO318">
        <v>0</v>
      </c>
      <c r="AQ318">
        <v>2257673</v>
      </c>
      <c r="AR318" t="s">
        <v>4605</v>
      </c>
      <c r="AS318" t="s">
        <v>5883</v>
      </c>
      <c r="AT318" t="s">
        <v>2024</v>
      </c>
    </row>
    <row r="319" spans="1:46" x14ac:dyDescent="0.25">
      <c r="A319" t="str">
        <f>_xlfn.XLOOKUP(I319,UTILIZADAS[Contacto1],UTILIZADAS[Source.Name],,0)</f>
        <v>Cobros Mayo</v>
      </c>
      <c r="B319" s="18">
        <f>VLOOKUP(J319,Ref!A:C,3,0)</f>
        <v>0</v>
      </c>
      <c r="C319" s="18">
        <f>VLOOKUP(J319,Ref!A:D,4,0)</f>
        <v>0</v>
      </c>
      <c r="D319" s="18" t="str">
        <f t="shared" si="12"/>
        <v>20/may</v>
      </c>
      <c r="E319" s="18">
        <f t="shared" si="13"/>
        <v>15</v>
      </c>
      <c r="F319" s="18">
        <v>1</v>
      </c>
      <c r="G319" s="18">
        <f t="shared" si="14"/>
        <v>0</v>
      </c>
      <c r="H319" s="3">
        <v>46162.636956018519</v>
      </c>
      <c r="I319">
        <v>61373231</v>
      </c>
      <c r="J319" t="s">
        <v>2023</v>
      </c>
      <c r="K319" t="s">
        <v>1968</v>
      </c>
      <c r="L319" t="s">
        <v>1969</v>
      </c>
      <c r="M319" t="s">
        <v>1970</v>
      </c>
      <c r="O319">
        <v>361057550000</v>
      </c>
      <c r="P319">
        <v>16018</v>
      </c>
      <c r="Q319">
        <v>-4</v>
      </c>
      <c r="R319">
        <v>1</v>
      </c>
      <c r="S319">
        <v>61373231</v>
      </c>
      <c r="U319" t="s">
        <v>4668</v>
      </c>
      <c r="W319" t="s">
        <v>4669</v>
      </c>
      <c r="X319">
        <v>361057550000</v>
      </c>
      <c r="Y319" t="s">
        <v>65</v>
      </c>
      <c r="Z319" t="s">
        <v>66</v>
      </c>
      <c r="AG319" t="s">
        <v>1972</v>
      </c>
      <c r="AL319">
        <v>0</v>
      </c>
      <c r="AN319" t="s">
        <v>1974</v>
      </c>
      <c r="AO319">
        <v>0</v>
      </c>
      <c r="AQ319">
        <v>2257673</v>
      </c>
      <c r="AR319" t="s">
        <v>4605</v>
      </c>
      <c r="AS319" t="s">
        <v>5883</v>
      </c>
      <c r="AT319" t="s">
        <v>2024</v>
      </c>
    </row>
    <row r="320" spans="1:46" x14ac:dyDescent="0.25">
      <c r="A320" t="str">
        <f>_xlfn.XLOOKUP(I320,UTILIZADAS[Contacto1],UTILIZADAS[Source.Name],,0)</f>
        <v>Cobros Mayo</v>
      </c>
      <c r="B320" s="18">
        <f>VLOOKUP(J320,Ref!A:C,3,0)</f>
        <v>0</v>
      </c>
      <c r="C320" s="18">
        <f>VLOOKUP(J320,Ref!A:D,4,0)</f>
        <v>0</v>
      </c>
      <c r="D320" s="18" t="str">
        <f t="shared" si="12"/>
        <v>20/may</v>
      </c>
      <c r="E320" s="18">
        <f t="shared" si="13"/>
        <v>15</v>
      </c>
      <c r="F320" s="18">
        <v>1</v>
      </c>
      <c r="G320" s="18">
        <f t="shared" si="14"/>
        <v>0</v>
      </c>
      <c r="H320" s="3">
        <v>46162.695196759261</v>
      </c>
      <c r="I320">
        <v>61373231</v>
      </c>
      <c r="J320" t="s">
        <v>1967</v>
      </c>
      <c r="K320" t="s">
        <v>1968</v>
      </c>
      <c r="L320" t="s">
        <v>1969</v>
      </c>
      <c r="M320" t="s">
        <v>1970</v>
      </c>
      <c r="O320">
        <v>361057550000</v>
      </c>
      <c r="P320">
        <v>16018</v>
      </c>
      <c r="Q320">
        <v>-4</v>
      </c>
      <c r="R320">
        <v>1</v>
      </c>
      <c r="S320">
        <v>61373231</v>
      </c>
      <c r="U320" t="s">
        <v>4668</v>
      </c>
      <c r="W320" t="s">
        <v>4669</v>
      </c>
      <c r="X320">
        <v>361057550000</v>
      </c>
      <c r="Y320" t="s">
        <v>65</v>
      </c>
      <c r="Z320" t="s">
        <v>66</v>
      </c>
      <c r="AG320" t="s">
        <v>1972</v>
      </c>
      <c r="AL320">
        <v>0</v>
      </c>
      <c r="AN320" t="s">
        <v>1974</v>
      </c>
      <c r="AO320">
        <v>0</v>
      </c>
      <c r="AQ320">
        <v>2257673</v>
      </c>
      <c r="AR320" t="s">
        <v>4605</v>
      </c>
      <c r="AS320" t="s">
        <v>5883</v>
      </c>
      <c r="AT320" t="s">
        <v>1975</v>
      </c>
    </row>
    <row r="321" spans="1:46" x14ac:dyDescent="0.25">
      <c r="A321" t="str">
        <f>_xlfn.XLOOKUP(I321,UTILIZADAS[Contacto1],UTILIZADAS[Source.Name],,0)</f>
        <v>Cobros Mayo</v>
      </c>
      <c r="B321" s="18">
        <f>VLOOKUP(J321,Ref!A:C,3,0)</f>
        <v>0</v>
      </c>
      <c r="C321" s="18">
        <f>VLOOKUP(J321,Ref!A:D,4,0)</f>
        <v>0</v>
      </c>
      <c r="D321" s="18" t="str">
        <f t="shared" si="12"/>
        <v>21/may</v>
      </c>
      <c r="E321" s="18">
        <f t="shared" si="13"/>
        <v>15</v>
      </c>
      <c r="F321" s="18">
        <v>1</v>
      </c>
      <c r="G321" s="18">
        <f t="shared" si="14"/>
        <v>0</v>
      </c>
      <c r="H321" s="3">
        <v>46163.452326388891</v>
      </c>
      <c r="I321">
        <v>61373231</v>
      </c>
      <c r="J321" t="s">
        <v>2023</v>
      </c>
      <c r="K321" t="s">
        <v>1968</v>
      </c>
      <c r="L321" t="s">
        <v>1969</v>
      </c>
      <c r="M321" t="s">
        <v>1970</v>
      </c>
      <c r="O321">
        <v>361057550000</v>
      </c>
      <c r="P321">
        <v>16018</v>
      </c>
      <c r="Q321">
        <v>-4</v>
      </c>
      <c r="R321">
        <v>1</v>
      </c>
      <c r="S321">
        <v>61373231</v>
      </c>
      <c r="U321" t="s">
        <v>4668</v>
      </c>
      <c r="W321" t="s">
        <v>4669</v>
      </c>
      <c r="X321">
        <v>361057550000</v>
      </c>
      <c r="Y321" t="s">
        <v>65</v>
      </c>
      <c r="Z321" t="s">
        <v>66</v>
      </c>
      <c r="AG321" t="s">
        <v>1972</v>
      </c>
      <c r="AL321">
        <v>0</v>
      </c>
      <c r="AN321" t="s">
        <v>1974</v>
      </c>
      <c r="AO321">
        <v>0</v>
      </c>
      <c r="AQ321">
        <v>2257673</v>
      </c>
      <c r="AR321" t="s">
        <v>4605</v>
      </c>
      <c r="AS321" t="s">
        <v>5883</v>
      </c>
      <c r="AT321" t="s">
        <v>2024</v>
      </c>
    </row>
    <row r="322" spans="1:46" x14ac:dyDescent="0.25">
      <c r="A322" t="str">
        <f>_xlfn.XLOOKUP(I322,UTILIZADAS[Contacto1],UTILIZADAS[Source.Name],,0)</f>
        <v>Cobros Mayo</v>
      </c>
      <c r="B322" s="18">
        <f>VLOOKUP(J322,Ref!A:C,3,0)</f>
        <v>0</v>
      </c>
      <c r="C322" s="18">
        <f>VLOOKUP(J322,Ref!A:D,4,0)</f>
        <v>0</v>
      </c>
      <c r="D322" s="18" t="str">
        <f t="shared" ref="D322:D385" si="15">TEXT(H322,"dd/mmm")</f>
        <v>21/may</v>
      </c>
      <c r="E322" s="18">
        <f t="shared" ref="E322:E385" si="16">+COUNTIF(I:I,I322)</f>
        <v>15</v>
      </c>
      <c r="F322" s="18">
        <v>1</v>
      </c>
      <c r="G322" s="18">
        <f t="shared" si="14"/>
        <v>0</v>
      </c>
      <c r="H322" s="3">
        <v>46163.529097222221</v>
      </c>
      <c r="I322">
        <v>61373231</v>
      </c>
      <c r="J322" t="s">
        <v>2023</v>
      </c>
      <c r="K322" t="s">
        <v>1968</v>
      </c>
      <c r="L322" t="s">
        <v>1969</v>
      </c>
      <c r="M322" t="s">
        <v>1970</v>
      </c>
      <c r="O322">
        <v>361057550000</v>
      </c>
      <c r="P322">
        <v>16018</v>
      </c>
      <c r="Q322">
        <v>-4</v>
      </c>
      <c r="R322">
        <v>1</v>
      </c>
      <c r="S322">
        <v>61373231</v>
      </c>
      <c r="U322" t="s">
        <v>4668</v>
      </c>
      <c r="W322" t="s">
        <v>4669</v>
      </c>
      <c r="X322">
        <v>361057550000</v>
      </c>
      <c r="Y322" t="s">
        <v>65</v>
      </c>
      <c r="Z322" t="s">
        <v>66</v>
      </c>
      <c r="AG322" t="s">
        <v>1972</v>
      </c>
      <c r="AL322">
        <v>0</v>
      </c>
      <c r="AN322" t="s">
        <v>1974</v>
      </c>
      <c r="AO322">
        <v>0</v>
      </c>
      <c r="AQ322">
        <v>2257673</v>
      </c>
      <c r="AR322" t="s">
        <v>4605</v>
      </c>
      <c r="AS322" t="s">
        <v>5883</v>
      </c>
      <c r="AT322" t="s">
        <v>2024</v>
      </c>
    </row>
    <row r="323" spans="1:46" x14ac:dyDescent="0.25">
      <c r="A323" t="str">
        <f>_xlfn.XLOOKUP(I323,UTILIZADAS[Contacto1],UTILIZADAS[Source.Name],,0)</f>
        <v>Cobros Mayo</v>
      </c>
      <c r="B323" s="18">
        <f>VLOOKUP(J323,Ref!A:C,3,0)</f>
        <v>0</v>
      </c>
      <c r="C323" s="18">
        <f>VLOOKUP(J323,Ref!A:D,4,0)</f>
        <v>0</v>
      </c>
      <c r="D323" s="18" t="str">
        <f t="shared" si="15"/>
        <v>21/may</v>
      </c>
      <c r="E323" s="18">
        <f t="shared" si="16"/>
        <v>15</v>
      </c>
      <c r="F323" s="18">
        <v>1</v>
      </c>
      <c r="G323" s="18">
        <f t="shared" ref="G323:G386" si="17">IF(I323=I324,0,1)</f>
        <v>0</v>
      </c>
      <c r="H323" s="3">
        <v>46163.668564814812</v>
      </c>
      <c r="I323">
        <v>61373231</v>
      </c>
      <c r="J323" t="s">
        <v>1967</v>
      </c>
      <c r="K323" t="s">
        <v>1968</v>
      </c>
      <c r="L323" t="s">
        <v>1969</v>
      </c>
      <c r="M323" t="s">
        <v>1970</v>
      </c>
      <c r="O323">
        <v>361057550000</v>
      </c>
      <c r="P323">
        <v>16018</v>
      </c>
      <c r="Q323">
        <v>-4</v>
      </c>
      <c r="R323">
        <v>1</v>
      </c>
      <c r="S323">
        <v>61373231</v>
      </c>
      <c r="U323" t="s">
        <v>4668</v>
      </c>
      <c r="W323" t="s">
        <v>4669</v>
      </c>
      <c r="X323">
        <v>361057550000</v>
      </c>
      <c r="Y323" t="s">
        <v>65</v>
      </c>
      <c r="Z323" t="s">
        <v>66</v>
      </c>
      <c r="AG323" t="s">
        <v>1972</v>
      </c>
      <c r="AL323">
        <v>0</v>
      </c>
      <c r="AN323" t="s">
        <v>1974</v>
      </c>
      <c r="AO323">
        <v>0</v>
      </c>
      <c r="AQ323">
        <v>2257673</v>
      </c>
      <c r="AR323" t="s">
        <v>4605</v>
      </c>
      <c r="AS323" t="s">
        <v>5883</v>
      </c>
      <c r="AT323" t="s">
        <v>1975</v>
      </c>
    </row>
    <row r="324" spans="1:46" x14ac:dyDescent="0.25">
      <c r="A324" t="str">
        <f>_xlfn.XLOOKUP(I324,UTILIZADAS[Contacto1],UTILIZADAS[Source.Name],,0)</f>
        <v>Cobros Mayo</v>
      </c>
      <c r="B324" s="18">
        <f>VLOOKUP(J324,Ref!A:C,3,0)</f>
        <v>0</v>
      </c>
      <c r="C324" s="18">
        <f>VLOOKUP(J324,Ref!A:D,4,0)</f>
        <v>0</v>
      </c>
      <c r="D324" s="18" t="str">
        <f t="shared" si="15"/>
        <v>21/may</v>
      </c>
      <c r="E324" s="18">
        <f t="shared" si="16"/>
        <v>15</v>
      </c>
      <c r="F324" s="18">
        <v>1</v>
      </c>
      <c r="G324" s="18">
        <f t="shared" si="17"/>
        <v>1</v>
      </c>
      <c r="H324" s="3">
        <v>46163.714479166665</v>
      </c>
      <c r="I324">
        <v>61373231</v>
      </c>
      <c r="J324" t="s">
        <v>1967</v>
      </c>
      <c r="K324" t="s">
        <v>1968</v>
      </c>
      <c r="L324" t="s">
        <v>1969</v>
      </c>
      <c r="M324" t="s">
        <v>1970</v>
      </c>
      <c r="O324">
        <v>361057550000</v>
      </c>
      <c r="P324">
        <v>16018</v>
      </c>
      <c r="Q324">
        <v>-4</v>
      </c>
      <c r="R324">
        <v>1</v>
      </c>
      <c r="S324">
        <v>61373231</v>
      </c>
      <c r="U324" t="s">
        <v>4668</v>
      </c>
      <c r="W324" t="s">
        <v>4669</v>
      </c>
      <c r="X324">
        <v>361057550000</v>
      </c>
      <c r="Y324" t="s">
        <v>65</v>
      </c>
      <c r="Z324" t="s">
        <v>66</v>
      </c>
      <c r="AG324" t="s">
        <v>1972</v>
      </c>
      <c r="AL324">
        <v>0</v>
      </c>
      <c r="AN324" t="s">
        <v>1974</v>
      </c>
      <c r="AO324">
        <v>0</v>
      </c>
      <c r="AQ324">
        <v>2257673</v>
      </c>
      <c r="AR324" t="s">
        <v>4605</v>
      </c>
      <c r="AS324" t="s">
        <v>5883</v>
      </c>
      <c r="AT324" t="s">
        <v>1975</v>
      </c>
    </row>
    <row r="325" spans="1:46" x14ac:dyDescent="0.25">
      <c r="A325" t="str">
        <f>_xlfn.XLOOKUP(I325,UTILIZADAS[Contacto1],UTILIZADAS[Source.Name],,0)</f>
        <v>Cobros Abril Canal Fijo</v>
      </c>
      <c r="B325" s="18">
        <f>VLOOKUP(J325,Ref!A:C,3,0)</f>
        <v>0</v>
      </c>
      <c r="C325" s="18">
        <f>VLOOKUP(J325,Ref!A:D,4,0)</f>
        <v>0</v>
      </c>
      <c r="D325" s="18" t="str">
        <f t="shared" si="15"/>
        <v>02/may</v>
      </c>
      <c r="E325" s="18">
        <f t="shared" si="16"/>
        <v>15</v>
      </c>
      <c r="F325" s="18">
        <v>1</v>
      </c>
      <c r="G325" s="18">
        <f t="shared" si="17"/>
        <v>0</v>
      </c>
      <c r="H325" s="3">
        <v>46144.482951388891</v>
      </c>
      <c r="I325">
        <v>61391426</v>
      </c>
      <c r="J325" t="s">
        <v>2023</v>
      </c>
      <c r="K325" t="s">
        <v>1968</v>
      </c>
      <c r="L325" t="s">
        <v>1969</v>
      </c>
      <c r="M325" t="s">
        <v>1970</v>
      </c>
      <c r="O325">
        <v>357362200000</v>
      </c>
      <c r="P325">
        <v>16017</v>
      </c>
      <c r="Q325">
        <v>-4</v>
      </c>
      <c r="R325">
        <v>1</v>
      </c>
      <c r="S325">
        <v>61391426</v>
      </c>
      <c r="U325" t="s">
        <v>2296</v>
      </c>
      <c r="W325" t="s">
        <v>3847</v>
      </c>
      <c r="X325" t="s">
        <v>66</v>
      </c>
      <c r="Y325" t="s">
        <v>65</v>
      </c>
      <c r="Z325">
        <v>357362200000</v>
      </c>
      <c r="AG325" t="s">
        <v>1972</v>
      </c>
      <c r="AI325" t="s">
        <v>2886</v>
      </c>
      <c r="AL325">
        <v>0</v>
      </c>
      <c r="AN325" t="s">
        <v>1974</v>
      </c>
      <c r="AO325">
        <v>0</v>
      </c>
      <c r="AQ325">
        <v>2251897</v>
      </c>
      <c r="AR325" t="s">
        <v>2241</v>
      </c>
      <c r="AS325" t="s">
        <v>4163</v>
      </c>
      <c r="AT325" t="s">
        <v>2024</v>
      </c>
    </row>
    <row r="326" spans="1:46" x14ac:dyDescent="0.25">
      <c r="A326" t="str">
        <f>_xlfn.XLOOKUP(I326,UTILIZADAS[Contacto1],UTILIZADAS[Source.Name],,0)</f>
        <v>Cobros Abril Canal Fijo</v>
      </c>
      <c r="B326" s="18">
        <f>VLOOKUP(J326,Ref!A:C,3,0)</f>
        <v>0</v>
      </c>
      <c r="C326" s="18">
        <f>VLOOKUP(J326,Ref!A:D,4,0)</f>
        <v>0</v>
      </c>
      <c r="D326" s="18" t="str">
        <f t="shared" si="15"/>
        <v>04/may</v>
      </c>
      <c r="E326" s="18">
        <f t="shared" si="16"/>
        <v>15</v>
      </c>
      <c r="F326" s="18">
        <v>1</v>
      </c>
      <c r="G326" s="18">
        <f t="shared" si="17"/>
        <v>0</v>
      </c>
      <c r="H326" s="3">
        <v>46146.687118055554</v>
      </c>
      <c r="I326">
        <v>61391426</v>
      </c>
      <c r="J326" t="s">
        <v>1967</v>
      </c>
      <c r="K326" t="s">
        <v>1968</v>
      </c>
      <c r="L326" t="s">
        <v>1969</v>
      </c>
      <c r="M326" t="s">
        <v>1970</v>
      </c>
      <c r="O326">
        <v>357362200000</v>
      </c>
      <c r="P326">
        <v>16017</v>
      </c>
      <c r="Q326">
        <v>-4</v>
      </c>
      <c r="R326">
        <v>1</v>
      </c>
      <c r="S326">
        <v>61391426</v>
      </c>
      <c r="U326" t="s">
        <v>2296</v>
      </c>
      <c r="W326" t="s">
        <v>3847</v>
      </c>
      <c r="X326" t="s">
        <v>66</v>
      </c>
      <c r="Y326" t="s">
        <v>65</v>
      </c>
      <c r="Z326">
        <v>357362200000</v>
      </c>
      <c r="AG326" t="s">
        <v>1972</v>
      </c>
      <c r="AI326" t="s">
        <v>2886</v>
      </c>
      <c r="AL326">
        <v>0</v>
      </c>
      <c r="AN326" t="s">
        <v>1974</v>
      </c>
      <c r="AO326">
        <v>0</v>
      </c>
      <c r="AQ326">
        <v>2251897</v>
      </c>
      <c r="AR326" t="s">
        <v>2241</v>
      </c>
      <c r="AS326" t="s">
        <v>4163</v>
      </c>
      <c r="AT326" t="s">
        <v>1975</v>
      </c>
    </row>
    <row r="327" spans="1:46" x14ac:dyDescent="0.25">
      <c r="A327" t="str">
        <f>_xlfn.XLOOKUP(I327,UTILIZADAS[Contacto1],UTILIZADAS[Source.Name],,0)</f>
        <v>Cobros Abril Canal Fijo</v>
      </c>
      <c r="B327" s="18">
        <f>VLOOKUP(J327,Ref!A:C,3,0)</f>
        <v>0</v>
      </c>
      <c r="C327" s="18">
        <f>VLOOKUP(J327,Ref!A:D,4,0)</f>
        <v>0</v>
      </c>
      <c r="D327" s="18" t="str">
        <f t="shared" si="15"/>
        <v>05/may</v>
      </c>
      <c r="E327" s="18">
        <f t="shared" si="16"/>
        <v>15</v>
      </c>
      <c r="F327" s="18">
        <v>1</v>
      </c>
      <c r="G327" s="18">
        <f t="shared" si="17"/>
        <v>0</v>
      </c>
      <c r="H327" s="3">
        <v>46147.669062499997</v>
      </c>
      <c r="I327">
        <v>61391426</v>
      </c>
      <c r="J327" t="s">
        <v>2023</v>
      </c>
      <c r="K327" t="s">
        <v>1968</v>
      </c>
      <c r="L327" t="s">
        <v>1969</v>
      </c>
      <c r="M327" t="s">
        <v>1970</v>
      </c>
      <c r="O327">
        <v>357362200000</v>
      </c>
      <c r="P327">
        <v>16017</v>
      </c>
      <c r="Q327">
        <v>-4</v>
      </c>
      <c r="R327">
        <v>1</v>
      </c>
      <c r="S327">
        <v>61391426</v>
      </c>
      <c r="U327" t="s">
        <v>2296</v>
      </c>
      <c r="W327" t="s">
        <v>3847</v>
      </c>
      <c r="X327" t="s">
        <v>66</v>
      </c>
      <c r="Y327" t="s">
        <v>65</v>
      </c>
      <c r="Z327">
        <v>357362200000</v>
      </c>
      <c r="AG327" t="s">
        <v>1972</v>
      </c>
      <c r="AI327" t="s">
        <v>2886</v>
      </c>
      <c r="AL327">
        <v>0</v>
      </c>
      <c r="AN327" t="s">
        <v>1974</v>
      </c>
      <c r="AO327">
        <v>0</v>
      </c>
      <c r="AQ327">
        <v>2251897</v>
      </c>
      <c r="AR327" t="s">
        <v>2241</v>
      </c>
      <c r="AS327" t="s">
        <v>4163</v>
      </c>
      <c r="AT327" t="s">
        <v>2024</v>
      </c>
    </row>
    <row r="328" spans="1:46" x14ac:dyDescent="0.25">
      <c r="A328" t="str">
        <f>_xlfn.XLOOKUP(I328,UTILIZADAS[Contacto1],UTILIZADAS[Source.Name],,0)</f>
        <v>Cobros Abril Canal Fijo</v>
      </c>
      <c r="B328" s="18">
        <f>VLOOKUP(J328,Ref!A:C,3,0)</f>
        <v>0</v>
      </c>
      <c r="C328" s="18">
        <f>VLOOKUP(J328,Ref!A:D,4,0)</f>
        <v>0</v>
      </c>
      <c r="D328" s="18" t="str">
        <f t="shared" si="15"/>
        <v>06/may</v>
      </c>
      <c r="E328" s="18">
        <f t="shared" si="16"/>
        <v>15</v>
      </c>
      <c r="F328" s="18">
        <v>1</v>
      </c>
      <c r="G328" s="18">
        <f t="shared" si="17"/>
        <v>0</v>
      </c>
      <c r="H328" s="3">
        <v>46148.669293981482</v>
      </c>
      <c r="I328">
        <v>61391426</v>
      </c>
      <c r="J328" t="s">
        <v>2023</v>
      </c>
      <c r="K328" t="s">
        <v>1968</v>
      </c>
      <c r="L328" t="s">
        <v>1969</v>
      </c>
      <c r="M328" t="s">
        <v>1970</v>
      </c>
      <c r="O328">
        <v>357362200000</v>
      </c>
      <c r="P328">
        <v>16017</v>
      </c>
      <c r="Q328">
        <v>-4</v>
      </c>
      <c r="R328">
        <v>1</v>
      </c>
      <c r="S328">
        <v>61391426</v>
      </c>
      <c r="U328" t="s">
        <v>2296</v>
      </c>
      <c r="W328" t="s">
        <v>3847</v>
      </c>
      <c r="X328" t="s">
        <v>66</v>
      </c>
      <c r="Y328" t="s">
        <v>65</v>
      </c>
      <c r="Z328">
        <v>357362200000</v>
      </c>
      <c r="AG328" t="s">
        <v>1972</v>
      </c>
      <c r="AI328" t="s">
        <v>2886</v>
      </c>
      <c r="AL328">
        <v>0</v>
      </c>
      <c r="AN328" t="s">
        <v>1974</v>
      </c>
      <c r="AO328">
        <v>0</v>
      </c>
      <c r="AQ328">
        <v>2251897</v>
      </c>
      <c r="AR328" t="s">
        <v>2241</v>
      </c>
      <c r="AS328" t="s">
        <v>4163</v>
      </c>
      <c r="AT328" t="s">
        <v>2024</v>
      </c>
    </row>
    <row r="329" spans="1:46" x14ac:dyDescent="0.25">
      <c r="A329" t="str">
        <f>_xlfn.XLOOKUP(I329,UTILIZADAS[Contacto1],UTILIZADAS[Source.Name],,0)</f>
        <v>Cobros Abril Canal Fijo</v>
      </c>
      <c r="B329" s="18">
        <f>VLOOKUP(J329,Ref!A:C,3,0)</f>
        <v>0</v>
      </c>
      <c r="C329" s="18">
        <f>VLOOKUP(J329,Ref!A:D,4,0)</f>
        <v>0</v>
      </c>
      <c r="D329" s="18" t="str">
        <f t="shared" si="15"/>
        <v>07/may</v>
      </c>
      <c r="E329" s="18">
        <f t="shared" si="16"/>
        <v>15</v>
      </c>
      <c r="F329" s="18">
        <v>1</v>
      </c>
      <c r="G329" s="18">
        <f t="shared" si="17"/>
        <v>0</v>
      </c>
      <c r="H329" s="3">
        <v>46149.739814814813</v>
      </c>
      <c r="I329">
        <v>61391426</v>
      </c>
      <c r="J329" t="s">
        <v>1967</v>
      </c>
      <c r="K329" t="s">
        <v>1968</v>
      </c>
      <c r="L329" t="s">
        <v>1969</v>
      </c>
      <c r="M329" t="s">
        <v>1970</v>
      </c>
      <c r="O329">
        <v>357362200000</v>
      </c>
      <c r="P329">
        <v>16017</v>
      </c>
      <c r="Q329">
        <v>-4</v>
      </c>
      <c r="R329">
        <v>1</v>
      </c>
      <c r="S329">
        <v>61391426</v>
      </c>
      <c r="U329" t="s">
        <v>2296</v>
      </c>
      <c r="W329" t="s">
        <v>3847</v>
      </c>
      <c r="X329" t="s">
        <v>66</v>
      </c>
      <c r="Y329" t="s">
        <v>65</v>
      </c>
      <c r="Z329">
        <v>357362200000</v>
      </c>
      <c r="AG329" t="s">
        <v>1972</v>
      </c>
      <c r="AI329" t="s">
        <v>2886</v>
      </c>
      <c r="AL329">
        <v>0</v>
      </c>
      <c r="AN329" t="s">
        <v>1974</v>
      </c>
      <c r="AO329">
        <v>0</v>
      </c>
      <c r="AQ329">
        <v>2251897</v>
      </c>
      <c r="AR329" t="s">
        <v>2241</v>
      </c>
      <c r="AS329" t="s">
        <v>4163</v>
      </c>
      <c r="AT329" t="s">
        <v>1975</v>
      </c>
    </row>
    <row r="330" spans="1:46" x14ac:dyDescent="0.25">
      <c r="A330" t="str">
        <f>_xlfn.XLOOKUP(I330,UTILIZADAS[Contacto1],UTILIZADAS[Source.Name],,0)</f>
        <v>Cobros Abril Canal Fijo</v>
      </c>
      <c r="B330" s="18">
        <f>VLOOKUP(J330,Ref!A:C,3,0)</f>
        <v>0</v>
      </c>
      <c r="C330" s="18">
        <f>VLOOKUP(J330,Ref!A:D,4,0)</f>
        <v>0</v>
      </c>
      <c r="D330" s="18" t="str">
        <f t="shared" si="15"/>
        <v>08/may</v>
      </c>
      <c r="E330" s="18">
        <f t="shared" si="16"/>
        <v>15</v>
      </c>
      <c r="F330" s="18">
        <v>1</v>
      </c>
      <c r="G330" s="18">
        <f t="shared" si="17"/>
        <v>0</v>
      </c>
      <c r="H330" s="3">
        <v>46150.589953703704</v>
      </c>
      <c r="I330">
        <v>61391426</v>
      </c>
      <c r="J330" t="s">
        <v>1967</v>
      </c>
      <c r="K330" t="s">
        <v>1968</v>
      </c>
      <c r="L330" t="s">
        <v>1969</v>
      </c>
      <c r="M330" t="s">
        <v>1970</v>
      </c>
      <c r="O330">
        <v>357362200000</v>
      </c>
      <c r="P330">
        <v>16017</v>
      </c>
      <c r="Q330">
        <v>-4</v>
      </c>
      <c r="R330">
        <v>1</v>
      </c>
      <c r="S330">
        <v>61391426</v>
      </c>
      <c r="U330" t="s">
        <v>2296</v>
      </c>
      <c r="W330" t="s">
        <v>3847</v>
      </c>
      <c r="X330" t="s">
        <v>66</v>
      </c>
      <c r="Y330" t="s">
        <v>65</v>
      </c>
      <c r="Z330">
        <v>357362200000</v>
      </c>
      <c r="AG330" t="s">
        <v>1972</v>
      </c>
      <c r="AI330" t="s">
        <v>2886</v>
      </c>
      <c r="AL330">
        <v>0</v>
      </c>
      <c r="AN330" t="s">
        <v>1974</v>
      </c>
      <c r="AO330">
        <v>0</v>
      </c>
      <c r="AQ330">
        <v>2251897</v>
      </c>
      <c r="AR330" t="s">
        <v>2241</v>
      </c>
      <c r="AS330" t="s">
        <v>4163</v>
      </c>
      <c r="AT330" t="s">
        <v>1975</v>
      </c>
    </row>
    <row r="331" spans="1:46" x14ac:dyDescent="0.25">
      <c r="A331" t="str">
        <f>_xlfn.XLOOKUP(I331,UTILIZADAS[Contacto1],UTILIZADAS[Source.Name],,0)</f>
        <v>Cobros Abril Canal Fijo</v>
      </c>
      <c r="B331" s="18">
        <f>VLOOKUP(J331,Ref!A:C,3,0)</f>
        <v>0</v>
      </c>
      <c r="C331" s="18">
        <f>VLOOKUP(J331,Ref!A:D,4,0)</f>
        <v>0</v>
      </c>
      <c r="D331" s="18" t="str">
        <f t="shared" si="15"/>
        <v>09/may</v>
      </c>
      <c r="E331" s="18">
        <f t="shared" si="16"/>
        <v>15</v>
      </c>
      <c r="F331" s="18">
        <v>1</v>
      </c>
      <c r="G331" s="18">
        <f t="shared" si="17"/>
        <v>0</v>
      </c>
      <c r="H331" s="3">
        <v>46151.500983796293</v>
      </c>
      <c r="I331">
        <v>61391426</v>
      </c>
      <c r="J331" t="s">
        <v>2023</v>
      </c>
      <c r="K331" t="s">
        <v>1968</v>
      </c>
      <c r="L331" t="s">
        <v>1969</v>
      </c>
      <c r="M331" t="s">
        <v>1970</v>
      </c>
      <c r="O331">
        <v>357362200000</v>
      </c>
      <c r="P331">
        <v>16018</v>
      </c>
      <c r="Q331">
        <v>-4</v>
      </c>
      <c r="R331">
        <v>1</v>
      </c>
      <c r="S331">
        <v>61391426</v>
      </c>
      <c r="U331" t="s">
        <v>2296</v>
      </c>
      <c r="W331" t="s">
        <v>3847</v>
      </c>
      <c r="X331">
        <v>357362200000</v>
      </c>
      <c r="Y331" t="s">
        <v>65</v>
      </c>
      <c r="Z331" t="s">
        <v>66</v>
      </c>
      <c r="AG331" t="s">
        <v>1972</v>
      </c>
      <c r="AL331">
        <v>0</v>
      </c>
      <c r="AN331" t="s">
        <v>1974</v>
      </c>
      <c r="AO331">
        <v>0</v>
      </c>
      <c r="AQ331">
        <v>2257674</v>
      </c>
      <c r="AR331" t="s">
        <v>4605</v>
      </c>
      <c r="AS331" t="s">
        <v>5883</v>
      </c>
      <c r="AT331" t="s">
        <v>2024</v>
      </c>
    </row>
    <row r="332" spans="1:46" x14ac:dyDescent="0.25">
      <c r="A332" t="str">
        <f>_xlfn.XLOOKUP(I332,UTILIZADAS[Contacto1],UTILIZADAS[Source.Name],,0)</f>
        <v>Cobros Abril Canal Fijo</v>
      </c>
      <c r="B332" s="18">
        <f>VLOOKUP(J332,Ref!A:C,3,0)</f>
        <v>0</v>
      </c>
      <c r="C332" s="18">
        <f>VLOOKUP(J332,Ref!A:D,4,0)</f>
        <v>0</v>
      </c>
      <c r="D332" s="18" t="str">
        <f t="shared" si="15"/>
        <v>11/may</v>
      </c>
      <c r="E332" s="18">
        <f t="shared" si="16"/>
        <v>15</v>
      </c>
      <c r="F332" s="18">
        <v>1</v>
      </c>
      <c r="G332" s="18">
        <f t="shared" si="17"/>
        <v>0</v>
      </c>
      <c r="H332" s="3">
        <v>46153.526828703703</v>
      </c>
      <c r="I332">
        <v>61391426</v>
      </c>
      <c r="J332" t="s">
        <v>1967</v>
      </c>
      <c r="K332" t="s">
        <v>1968</v>
      </c>
      <c r="L332" t="s">
        <v>1969</v>
      </c>
      <c r="M332" t="s">
        <v>1970</v>
      </c>
      <c r="O332">
        <v>357362200000</v>
      </c>
      <c r="P332">
        <v>16018</v>
      </c>
      <c r="Q332">
        <v>-4</v>
      </c>
      <c r="R332">
        <v>1</v>
      </c>
      <c r="S332">
        <v>61391426</v>
      </c>
      <c r="U332" t="s">
        <v>2296</v>
      </c>
      <c r="W332" t="s">
        <v>3847</v>
      </c>
      <c r="X332">
        <v>357362200000</v>
      </c>
      <c r="Y332" t="s">
        <v>65</v>
      </c>
      <c r="Z332" t="s">
        <v>66</v>
      </c>
      <c r="AG332" t="s">
        <v>1972</v>
      </c>
      <c r="AL332">
        <v>0</v>
      </c>
      <c r="AN332" t="s">
        <v>1974</v>
      </c>
      <c r="AO332">
        <v>0</v>
      </c>
      <c r="AQ332">
        <v>2257674</v>
      </c>
      <c r="AR332" t="s">
        <v>4605</v>
      </c>
      <c r="AS332" t="s">
        <v>5883</v>
      </c>
      <c r="AT332" t="s">
        <v>1975</v>
      </c>
    </row>
    <row r="333" spans="1:46" x14ac:dyDescent="0.25">
      <c r="A333" t="str">
        <f>_xlfn.XLOOKUP(I333,UTILIZADAS[Contacto1],UTILIZADAS[Source.Name],,0)</f>
        <v>Cobros Abril Canal Fijo</v>
      </c>
      <c r="B333" s="18">
        <f>VLOOKUP(J333,Ref!A:C,3,0)</f>
        <v>0</v>
      </c>
      <c r="C333" s="18">
        <f>VLOOKUP(J333,Ref!A:D,4,0)</f>
        <v>0</v>
      </c>
      <c r="D333" s="18" t="str">
        <f t="shared" si="15"/>
        <v>13/may</v>
      </c>
      <c r="E333" s="18">
        <f t="shared" si="16"/>
        <v>15</v>
      </c>
      <c r="F333" s="18">
        <v>1</v>
      </c>
      <c r="G333" s="18">
        <f t="shared" si="17"/>
        <v>0</v>
      </c>
      <c r="H333" s="3">
        <v>46155.624050925922</v>
      </c>
      <c r="I333">
        <v>61391426</v>
      </c>
      <c r="J333" t="s">
        <v>1967</v>
      </c>
      <c r="K333" t="s">
        <v>1968</v>
      </c>
      <c r="L333" t="s">
        <v>1969</v>
      </c>
      <c r="M333" t="s">
        <v>1970</v>
      </c>
      <c r="O333">
        <v>357362200000</v>
      </c>
      <c r="P333">
        <v>16018</v>
      </c>
      <c r="Q333">
        <v>-4</v>
      </c>
      <c r="R333">
        <v>1</v>
      </c>
      <c r="S333">
        <v>61391426</v>
      </c>
      <c r="U333" t="s">
        <v>2296</v>
      </c>
      <c r="W333" t="s">
        <v>3847</v>
      </c>
      <c r="X333">
        <v>357362200000</v>
      </c>
      <c r="Y333" t="s">
        <v>65</v>
      </c>
      <c r="Z333" t="s">
        <v>66</v>
      </c>
      <c r="AG333" t="s">
        <v>1972</v>
      </c>
      <c r="AL333">
        <v>0</v>
      </c>
      <c r="AN333" t="s">
        <v>1974</v>
      </c>
      <c r="AO333">
        <v>0</v>
      </c>
      <c r="AQ333">
        <v>2257674</v>
      </c>
      <c r="AR333" t="s">
        <v>4605</v>
      </c>
      <c r="AS333" t="s">
        <v>5883</v>
      </c>
      <c r="AT333" t="s">
        <v>1975</v>
      </c>
    </row>
    <row r="334" spans="1:46" x14ac:dyDescent="0.25">
      <c r="A334" t="str">
        <f>_xlfn.XLOOKUP(I334,UTILIZADAS[Contacto1],UTILIZADAS[Source.Name],,0)</f>
        <v>Cobros Abril Canal Fijo</v>
      </c>
      <c r="B334" s="18">
        <f>VLOOKUP(J334,Ref!A:C,3,0)</f>
        <v>0</v>
      </c>
      <c r="C334" s="18">
        <f>VLOOKUP(J334,Ref!A:D,4,0)</f>
        <v>0</v>
      </c>
      <c r="D334" s="18" t="str">
        <f t="shared" si="15"/>
        <v>16/may</v>
      </c>
      <c r="E334" s="18">
        <f t="shared" si="16"/>
        <v>15</v>
      </c>
      <c r="F334" s="18">
        <v>1</v>
      </c>
      <c r="G334" s="18">
        <f t="shared" si="17"/>
        <v>0</v>
      </c>
      <c r="H334" s="3">
        <v>46158.51394675926</v>
      </c>
      <c r="I334">
        <v>61391426</v>
      </c>
      <c r="J334" t="s">
        <v>2023</v>
      </c>
      <c r="K334" t="s">
        <v>1968</v>
      </c>
      <c r="L334" t="s">
        <v>1969</v>
      </c>
      <c r="M334" t="s">
        <v>1970</v>
      </c>
      <c r="O334">
        <v>357362200000</v>
      </c>
      <c r="P334">
        <v>16018</v>
      </c>
      <c r="Q334">
        <v>-4</v>
      </c>
      <c r="R334">
        <v>1</v>
      </c>
      <c r="S334">
        <v>61391426</v>
      </c>
      <c r="U334" t="s">
        <v>2296</v>
      </c>
      <c r="W334" t="s">
        <v>3847</v>
      </c>
      <c r="X334">
        <v>357362200000</v>
      </c>
      <c r="Y334" t="s">
        <v>65</v>
      </c>
      <c r="Z334" t="s">
        <v>66</v>
      </c>
      <c r="AG334" t="s">
        <v>1972</v>
      </c>
      <c r="AL334">
        <v>0</v>
      </c>
      <c r="AN334" t="s">
        <v>1974</v>
      </c>
      <c r="AO334">
        <v>0</v>
      </c>
      <c r="AQ334">
        <v>2257674</v>
      </c>
      <c r="AR334" t="s">
        <v>4605</v>
      </c>
      <c r="AS334" t="s">
        <v>5883</v>
      </c>
      <c r="AT334" t="s">
        <v>2024</v>
      </c>
    </row>
    <row r="335" spans="1:46" x14ac:dyDescent="0.25">
      <c r="A335" t="str">
        <f>_xlfn.XLOOKUP(I335,UTILIZADAS[Contacto1],UTILIZADAS[Source.Name],,0)</f>
        <v>Cobros Abril Canal Fijo</v>
      </c>
      <c r="B335" s="18">
        <f>VLOOKUP(J335,Ref!A:C,3,0)</f>
        <v>0</v>
      </c>
      <c r="C335" s="18">
        <f>VLOOKUP(J335,Ref!A:D,4,0)</f>
        <v>0</v>
      </c>
      <c r="D335" s="18" t="str">
        <f t="shared" si="15"/>
        <v>18/may</v>
      </c>
      <c r="E335" s="18">
        <f t="shared" si="16"/>
        <v>15</v>
      </c>
      <c r="F335" s="18">
        <v>1</v>
      </c>
      <c r="G335" s="18">
        <f t="shared" si="17"/>
        <v>0</v>
      </c>
      <c r="H335" s="3">
        <v>46160.47855324074</v>
      </c>
      <c r="I335">
        <v>61391426</v>
      </c>
      <c r="J335" t="s">
        <v>1967</v>
      </c>
      <c r="K335" t="s">
        <v>1968</v>
      </c>
      <c r="L335" t="s">
        <v>1969</v>
      </c>
      <c r="M335" t="s">
        <v>1970</v>
      </c>
      <c r="O335">
        <v>357362200000</v>
      </c>
      <c r="P335">
        <v>16018</v>
      </c>
      <c r="Q335">
        <v>-4</v>
      </c>
      <c r="R335">
        <v>1</v>
      </c>
      <c r="S335">
        <v>61391426</v>
      </c>
      <c r="U335" t="s">
        <v>2296</v>
      </c>
      <c r="W335" t="s">
        <v>3847</v>
      </c>
      <c r="X335">
        <v>357362200000</v>
      </c>
      <c r="Y335" t="s">
        <v>65</v>
      </c>
      <c r="Z335" t="s">
        <v>66</v>
      </c>
      <c r="AG335" t="s">
        <v>1972</v>
      </c>
      <c r="AL335">
        <v>0</v>
      </c>
      <c r="AN335" t="s">
        <v>1974</v>
      </c>
      <c r="AO335">
        <v>0</v>
      </c>
      <c r="AQ335">
        <v>2257674</v>
      </c>
      <c r="AR335" t="s">
        <v>4605</v>
      </c>
      <c r="AS335" t="s">
        <v>5883</v>
      </c>
      <c r="AT335" t="s">
        <v>1975</v>
      </c>
    </row>
    <row r="336" spans="1:46" x14ac:dyDescent="0.25">
      <c r="A336" t="str">
        <f>_xlfn.XLOOKUP(I336,UTILIZADAS[Contacto1],UTILIZADAS[Source.Name],,0)</f>
        <v>Cobros Abril Canal Fijo</v>
      </c>
      <c r="B336" s="18">
        <f>VLOOKUP(J336,Ref!A:C,3,0)</f>
        <v>0</v>
      </c>
      <c r="C336" s="18">
        <f>VLOOKUP(J336,Ref!A:D,4,0)</f>
        <v>0</v>
      </c>
      <c r="D336" s="18" t="str">
        <f t="shared" si="15"/>
        <v>19/may</v>
      </c>
      <c r="E336" s="18">
        <f t="shared" si="16"/>
        <v>15</v>
      </c>
      <c r="F336" s="18">
        <v>1</v>
      </c>
      <c r="G336" s="18">
        <f t="shared" si="17"/>
        <v>0</v>
      </c>
      <c r="H336" s="3">
        <v>46161.674212962964</v>
      </c>
      <c r="I336">
        <v>61391426</v>
      </c>
      <c r="J336" t="s">
        <v>1967</v>
      </c>
      <c r="K336" t="s">
        <v>1968</v>
      </c>
      <c r="L336" t="s">
        <v>1969</v>
      </c>
      <c r="M336" t="s">
        <v>1970</v>
      </c>
      <c r="O336">
        <v>357362200000</v>
      </c>
      <c r="P336">
        <v>16018</v>
      </c>
      <c r="Q336">
        <v>-4</v>
      </c>
      <c r="R336">
        <v>1</v>
      </c>
      <c r="S336">
        <v>61391426</v>
      </c>
      <c r="U336" t="s">
        <v>2296</v>
      </c>
      <c r="W336" t="s">
        <v>3847</v>
      </c>
      <c r="X336">
        <v>357362200000</v>
      </c>
      <c r="Y336" t="s">
        <v>65</v>
      </c>
      <c r="Z336" t="s">
        <v>66</v>
      </c>
      <c r="AG336" t="s">
        <v>1972</v>
      </c>
      <c r="AL336">
        <v>0</v>
      </c>
      <c r="AN336" t="s">
        <v>1974</v>
      </c>
      <c r="AO336">
        <v>0</v>
      </c>
      <c r="AQ336">
        <v>2257674</v>
      </c>
      <c r="AR336" t="s">
        <v>4605</v>
      </c>
      <c r="AS336" t="s">
        <v>5883</v>
      </c>
      <c r="AT336" t="s">
        <v>1975</v>
      </c>
    </row>
    <row r="337" spans="1:46" x14ac:dyDescent="0.25">
      <c r="A337" t="str">
        <f>_xlfn.XLOOKUP(I337,UTILIZADAS[Contacto1],UTILIZADAS[Source.Name],,0)</f>
        <v>Cobros Abril Canal Fijo</v>
      </c>
      <c r="B337" s="18">
        <f>VLOOKUP(J337,Ref!A:C,3,0)</f>
        <v>0</v>
      </c>
      <c r="C337" s="18">
        <f>VLOOKUP(J337,Ref!A:D,4,0)</f>
        <v>0</v>
      </c>
      <c r="D337" s="18" t="str">
        <f t="shared" si="15"/>
        <v>21/may</v>
      </c>
      <c r="E337" s="18">
        <f t="shared" si="16"/>
        <v>15</v>
      </c>
      <c r="F337" s="18">
        <v>1</v>
      </c>
      <c r="G337" s="18">
        <f t="shared" si="17"/>
        <v>0</v>
      </c>
      <c r="H337" s="3">
        <v>46163.452361111114</v>
      </c>
      <c r="I337">
        <v>61391426</v>
      </c>
      <c r="J337" t="s">
        <v>1967</v>
      </c>
      <c r="K337" t="s">
        <v>1968</v>
      </c>
      <c r="L337" t="s">
        <v>1969</v>
      </c>
      <c r="M337" t="s">
        <v>1970</v>
      </c>
      <c r="O337">
        <v>357362200000</v>
      </c>
      <c r="P337">
        <v>16018</v>
      </c>
      <c r="Q337">
        <v>-4</v>
      </c>
      <c r="R337">
        <v>1</v>
      </c>
      <c r="S337">
        <v>61391426</v>
      </c>
      <c r="U337" t="s">
        <v>2296</v>
      </c>
      <c r="W337" t="s">
        <v>3847</v>
      </c>
      <c r="X337">
        <v>357362200000</v>
      </c>
      <c r="Y337" t="s">
        <v>65</v>
      </c>
      <c r="Z337" t="s">
        <v>66</v>
      </c>
      <c r="AG337" t="s">
        <v>1972</v>
      </c>
      <c r="AL337">
        <v>0</v>
      </c>
      <c r="AN337" t="s">
        <v>1974</v>
      </c>
      <c r="AO337">
        <v>0</v>
      </c>
      <c r="AQ337">
        <v>2257674</v>
      </c>
      <c r="AR337" t="s">
        <v>4605</v>
      </c>
      <c r="AS337" t="s">
        <v>5883</v>
      </c>
      <c r="AT337" t="s">
        <v>1975</v>
      </c>
    </row>
    <row r="338" spans="1:46" x14ac:dyDescent="0.25">
      <c r="A338" t="str">
        <f>_xlfn.XLOOKUP(I338,UTILIZADAS[Contacto1],UTILIZADAS[Source.Name],,0)</f>
        <v>Cobros Abril Canal Fijo</v>
      </c>
      <c r="B338" s="18">
        <f>VLOOKUP(J338,Ref!A:C,3,0)</f>
        <v>0</v>
      </c>
      <c r="C338" s="18">
        <f>VLOOKUP(J338,Ref!A:D,4,0)</f>
        <v>0</v>
      </c>
      <c r="D338" s="18" t="str">
        <f t="shared" si="15"/>
        <v>21/may</v>
      </c>
      <c r="E338" s="18">
        <f t="shared" si="16"/>
        <v>15</v>
      </c>
      <c r="F338" s="18">
        <v>1</v>
      </c>
      <c r="G338" s="18">
        <f t="shared" si="17"/>
        <v>0</v>
      </c>
      <c r="H338" s="3">
        <v>46163.71539351852</v>
      </c>
      <c r="I338">
        <v>61391426</v>
      </c>
      <c r="J338" t="s">
        <v>2023</v>
      </c>
      <c r="K338" t="s">
        <v>1968</v>
      </c>
      <c r="L338" t="s">
        <v>1969</v>
      </c>
      <c r="M338" t="s">
        <v>1970</v>
      </c>
      <c r="O338">
        <v>357362200000</v>
      </c>
      <c r="P338">
        <v>16018</v>
      </c>
      <c r="Q338">
        <v>-4</v>
      </c>
      <c r="R338">
        <v>1</v>
      </c>
      <c r="S338">
        <v>61391426</v>
      </c>
      <c r="U338" t="s">
        <v>2296</v>
      </c>
      <c r="W338" t="s">
        <v>3847</v>
      </c>
      <c r="X338">
        <v>357362200000</v>
      </c>
      <c r="Y338" t="s">
        <v>65</v>
      </c>
      <c r="Z338" t="s">
        <v>66</v>
      </c>
      <c r="AG338" t="s">
        <v>1972</v>
      </c>
      <c r="AL338">
        <v>0</v>
      </c>
      <c r="AN338" t="s">
        <v>1974</v>
      </c>
      <c r="AO338">
        <v>0</v>
      </c>
      <c r="AQ338">
        <v>2257674</v>
      </c>
      <c r="AR338" t="s">
        <v>4605</v>
      </c>
      <c r="AS338" t="s">
        <v>5883</v>
      </c>
      <c r="AT338" t="s">
        <v>2024</v>
      </c>
    </row>
    <row r="339" spans="1:46" x14ac:dyDescent="0.25">
      <c r="A339" t="str">
        <f>_xlfn.XLOOKUP(I339,UTILIZADAS[Contacto1],UTILIZADAS[Source.Name],,0)</f>
        <v>Cobros Abril Canal Fijo</v>
      </c>
      <c r="B339" s="18">
        <f>VLOOKUP(J339,Ref!A:C,3,0)</f>
        <v>0</v>
      </c>
      <c r="C339" s="18">
        <f>VLOOKUP(J339,Ref!A:D,4,0)</f>
        <v>0</v>
      </c>
      <c r="D339" s="18" t="str">
        <f t="shared" si="15"/>
        <v>22/may</v>
      </c>
      <c r="E339" s="18">
        <f t="shared" si="16"/>
        <v>15</v>
      </c>
      <c r="F339" s="18">
        <v>1</v>
      </c>
      <c r="G339" s="18">
        <f t="shared" si="17"/>
        <v>1</v>
      </c>
      <c r="H339" s="3">
        <v>46164.445659722223</v>
      </c>
      <c r="I339">
        <v>61391426</v>
      </c>
      <c r="J339" t="s">
        <v>1967</v>
      </c>
      <c r="K339" t="s">
        <v>1968</v>
      </c>
      <c r="L339" t="s">
        <v>1969</v>
      </c>
      <c r="M339" t="s">
        <v>1970</v>
      </c>
      <c r="O339">
        <v>357362200000</v>
      </c>
      <c r="P339">
        <v>16018</v>
      </c>
      <c r="Q339">
        <v>-4</v>
      </c>
      <c r="R339">
        <v>1</v>
      </c>
      <c r="S339">
        <v>61391426</v>
      </c>
      <c r="U339" t="s">
        <v>2296</v>
      </c>
      <c r="W339" t="s">
        <v>3847</v>
      </c>
      <c r="X339">
        <v>357362200000</v>
      </c>
      <c r="Y339" t="s">
        <v>65</v>
      </c>
      <c r="Z339" t="s">
        <v>66</v>
      </c>
      <c r="AG339" t="s">
        <v>1972</v>
      </c>
      <c r="AL339">
        <v>0</v>
      </c>
      <c r="AN339" t="s">
        <v>1974</v>
      </c>
      <c r="AO339">
        <v>0</v>
      </c>
      <c r="AQ339">
        <v>2257674</v>
      </c>
      <c r="AR339" t="s">
        <v>4605</v>
      </c>
      <c r="AS339" t="s">
        <v>5883</v>
      </c>
      <c r="AT339" t="s">
        <v>1975</v>
      </c>
    </row>
    <row r="340" spans="1:46" x14ac:dyDescent="0.25">
      <c r="A340" t="str">
        <f>_xlfn.XLOOKUP(I340,UTILIZADAS[Contacto1],UTILIZADAS[Source.Name],,0)</f>
        <v>Cobros Mayo</v>
      </c>
      <c r="B340" s="18">
        <f>VLOOKUP(J340,Ref!A:C,3,0)</f>
        <v>0</v>
      </c>
      <c r="C340" s="18">
        <f>VLOOKUP(J340,Ref!A:D,4,0)</f>
        <v>0</v>
      </c>
      <c r="D340" s="18" t="str">
        <f t="shared" si="15"/>
        <v>09/may</v>
      </c>
      <c r="E340" s="18">
        <f t="shared" si="16"/>
        <v>4</v>
      </c>
      <c r="F340" s="18">
        <v>1</v>
      </c>
      <c r="G340" s="18">
        <f t="shared" si="17"/>
        <v>0</v>
      </c>
      <c r="H340" s="3">
        <v>46151.501180555555</v>
      </c>
      <c r="I340">
        <v>61402787</v>
      </c>
      <c r="J340" t="s">
        <v>1986</v>
      </c>
      <c r="K340" t="s">
        <v>1983</v>
      </c>
      <c r="L340" t="s">
        <v>1897</v>
      </c>
      <c r="M340" t="s">
        <v>1970</v>
      </c>
      <c r="O340">
        <v>361076950000</v>
      </c>
      <c r="P340">
        <v>16018</v>
      </c>
      <c r="Q340">
        <v>-4</v>
      </c>
      <c r="R340">
        <v>1</v>
      </c>
      <c r="S340">
        <v>61402787</v>
      </c>
      <c r="U340" t="s">
        <v>4670</v>
      </c>
      <c r="W340" t="s">
        <v>4671</v>
      </c>
      <c r="X340">
        <v>361076950000</v>
      </c>
      <c r="Y340" t="s">
        <v>65</v>
      </c>
      <c r="Z340" t="s">
        <v>66</v>
      </c>
      <c r="AF340" t="s">
        <v>1976</v>
      </c>
      <c r="AG340" t="s">
        <v>1972</v>
      </c>
      <c r="AK340" t="s">
        <v>5908</v>
      </c>
      <c r="AL340">
        <v>110</v>
      </c>
      <c r="AM340" t="s">
        <v>1979</v>
      </c>
      <c r="AN340" t="s">
        <v>1987</v>
      </c>
      <c r="AO340">
        <v>0</v>
      </c>
      <c r="AQ340">
        <v>2257675</v>
      </c>
      <c r="AR340" t="s">
        <v>4605</v>
      </c>
      <c r="AS340" t="s">
        <v>5883</v>
      </c>
      <c r="AT340" t="s">
        <v>1988</v>
      </c>
    </row>
    <row r="341" spans="1:46" x14ac:dyDescent="0.25">
      <c r="A341" t="str">
        <f>_xlfn.XLOOKUP(I341,UTILIZADAS[Contacto1],UTILIZADAS[Source.Name],,0)</f>
        <v>Cobros Mayo</v>
      </c>
      <c r="B341" s="18">
        <f>VLOOKUP(J341,Ref!A:C,3,0)</f>
        <v>0</v>
      </c>
      <c r="C341" s="18">
        <f>VLOOKUP(J341,Ref!A:D,4,0)</f>
        <v>0</v>
      </c>
      <c r="D341" s="18" t="str">
        <f t="shared" si="15"/>
        <v>18/may</v>
      </c>
      <c r="E341" s="18">
        <f t="shared" si="16"/>
        <v>4</v>
      </c>
      <c r="F341" s="18">
        <v>1</v>
      </c>
      <c r="G341" s="18">
        <f t="shared" si="17"/>
        <v>0</v>
      </c>
      <c r="H341" s="3">
        <v>46160.609375</v>
      </c>
      <c r="I341">
        <v>61402787</v>
      </c>
      <c r="J341" t="s">
        <v>2223</v>
      </c>
      <c r="K341" t="s">
        <v>1983</v>
      </c>
      <c r="L341" t="s">
        <v>1897</v>
      </c>
      <c r="M341" t="s">
        <v>1970</v>
      </c>
      <c r="O341">
        <v>361076950000</v>
      </c>
      <c r="P341">
        <v>16018</v>
      </c>
      <c r="Q341">
        <v>-4</v>
      </c>
      <c r="R341">
        <v>1</v>
      </c>
      <c r="S341">
        <v>61402787</v>
      </c>
      <c r="U341" t="s">
        <v>4670</v>
      </c>
      <c r="W341" t="s">
        <v>4671</v>
      </c>
      <c r="X341">
        <v>361076950000</v>
      </c>
      <c r="Y341" t="s">
        <v>65</v>
      </c>
      <c r="Z341" t="s">
        <v>66</v>
      </c>
      <c r="AF341" t="s">
        <v>1976</v>
      </c>
      <c r="AG341" t="s">
        <v>1972</v>
      </c>
      <c r="AK341" t="s">
        <v>5908</v>
      </c>
      <c r="AL341">
        <v>89</v>
      </c>
      <c r="AM341" t="s">
        <v>1979</v>
      </c>
      <c r="AN341" t="s">
        <v>1987</v>
      </c>
      <c r="AO341">
        <v>0</v>
      </c>
      <c r="AQ341">
        <v>2257675</v>
      </c>
      <c r="AR341" t="s">
        <v>4605</v>
      </c>
      <c r="AS341" t="s">
        <v>5883</v>
      </c>
      <c r="AT341" t="s">
        <v>2224</v>
      </c>
    </row>
    <row r="342" spans="1:46" x14ac:dyDescent="0.25">
      <c r="A342" t="str">
        <f>_xlfn.XLOOKUP(I342,UTILIZADAS[Contacto1],UTILIZADAS[Source.Name],,0)</f>
        <v>Cobros Mayo</v>
      </c>
      <c r="B342" s="18">
        <f>VLOOKUP(J342,Ref!A:C,3,0)</f>
        <v>0</v>
      </c>
      <c r="C342" s="18">
        <f>VLOOKUP(J342,Ref!A:D,4,0)</f>
        <v>0</v>
      </c>
      <c r="D342" s="18" t="str">
        <f t="shared" si="15"/>
        <v>18/may</v>
      </c>
      <c r="E342" s="18">
        <f t="shared" si="16"/>
        <v>4</v>
      </c>
      <c r="F342" s="18">
        <v>1</v>
      </c>
      <c r="G342" s="18">
        <f t="shared" si="17"/>
        <v>0</v>
      </c>
      <c r="H342" s="3">
        <v>46160.611388888887</v>
      </c>
      <c r="I342">
        <v>61402787</v>
      </c>
      <c r="J342" t="s">
        <v>1986</v>
      </c>
      <c r="K342" t="s">
        <v>1983</v>
      </c>
      <c r="L342" t="s">
        <v>1897</v>
      </c>
      <c r="M342" t="s">
        <v>1970</v>
      </c>
      <c r="O342">
        <v>361076950000</v>
      </c>
      <c r="P342">
        <v>16018</v>
      </c>
      <c r="Q342">
        <v>-4</v>
      </c>
      <c r="R342">
        <v>1</v>
      </c>
      <c r="S342">
        <v>61402787</v>
      </c>
      <c r="U342" t="s">
        <v>4670</v>
      </c>
      <c r="W342" t="s">
        <v>4671</v>
      </c>
      <c r="X342">
        <v>361076950000</v>
      </c>
      <c r="Y342" t="s">
        <v>65</v>
      </c>
      <c r="Z342" t="s">
        <v>66</v>
      </c>
      <c r="AF342" t="s">
        <v>1976</v>
      </c>
      <c r="AG342" t="s">
        <v>1972</v>
      </c>
      <c r="AK342" t="s">
        <v>5908</v>
      </c>
      <c r="AL342">
        <v>1</v>
      </c>
      <c r="AM342" t="s">
        <v>1979</v>
      </c>
      <c r="AN342" t="s">
        <v>1977</v>
      </c>
      <c r="AO342">
        <v>0</v>
      </c>
      <c r="AQ342">
        <v>2257675</v>
      </c>
      <c r="AR342" t="s">
        <v>4605</v>
      </c>
      <c r="AS342" t="s">
        <v>5883</v>
      </c>
      <c r="AT342" t="s">
        <v>1988</v>
      </c>
    </row>
    <row r="343" spans="1:46" x14ac:dyDescent="0.25">
      <c r="A343" t="str">
        <f>_xlfn.XLOOKUP(I343,UTILIZADAS[Contacto1],UTILIZADAS[Source.Name],,0)</f>
        <v>Cobros Mayo</v>
      </c>
      <c r="B343" s="18">
        <f>VLOOKUP(J343,Ref!A:C,3,0)</f>
        <v>1</v>
      </c>
      <c r="C343" s="18">
        <f>VLOOKUP(J343,Ref!A:D,4,0)</f>
        <v>0</v>
      </c>
      <c r="D343" s="18" t="str">
        <f t="shared" si="15"/>
        <v>19/may</v>
      </c>
      <c r="E343" s="18">
        <f t="shared" si="16"/>
        <v>4</v>
      </c>
      <c r="F343" s="18">
        <v>1</v>
      </c>
      <c r="G343" s="18">
        <f t="shared" si="17"/>
        <v>1</v>
      </c>
      <c r="H343" s="3">
        <v>46161.721886574072</v>
      </c>
      <c r="I343">
        <v>61402787</v>
      </c>
      <c r="J343">
        <v>6000</v>
      </c>
      <c r="K343" t="s">
        <v>1983</v>
      </c>
      <c r="L343" t="s">
        <v>1897</v>
      </c>
      <c r="M343" t="s">
        <v>1970</v>
      </c>
      <c r="O343">
        <v>361076950000</v>
      </c>
      <c r="P343">
        <v>16018</v>
      </c>
      <c r="Q343">
        <v>-4</v>
      </c>
      <c r="R343">
        <v>1</v>
      </c>
      <c r="S343">
        <v>61402787</v>
      </c>
      <c r="U343" t="s">
        <v>4670</v>
      </c>
      <c r="W343" t="s">
        <v>4671</v>
      </c>
      <c r="X343">
        <v>361076950000</v>
      </c>
      <c r="Y343" t="s">
        <v>65</v>
      </c>
      <c r="Z343" t="s">
        <v>66</v>
      </c>
      <c r="AF343" t="s">
        <v>1976</v>
      </c>
      <c r="AG343" t="s">
        <v>1972</v>
      </c>
      <c r="AK343" t="s">
        <v>5908</v>
      </c>
      <c r="AL343">
        <v>129</v>
      </c>
      <c r="AM343" t="s">
        <v>1979</v>
      </c>
      <c r="AN343" t="s">
        <v>1987</v>
      </c>
      <c r="AO343">
        <v>0</v>
      </c>
      <c r="AQ343">
        <v>2257675</v>
      </c>
      <c r="AR343" t="s">
        <v>4605</v>
      </c>
      <c r="AS343" t="s">
        <v>5883</v>
      </c>
      <c r="AT343" t="s">
        <v>1895</v>
      </c>
    </row>
    <row r="344" spans="1:46" x14ac:dyDescent="0.25">
      <c r="A344" t="str">
        <f>_xlfn.XLOOKUP(I344,UTILIZADAS[Contacto1],UTILIZADAS[Source.Name],,0)</f>
        <v>Cobros Abril Canal Fijo</v>
      </c>
      <c r="B344" s="18">
        <f>VLOOKUP(J344,Ref!A:C,3,0)</f>
        <v>0</v>
      </c>
      <c r="C344" s="18">
        <f>VLOOKUP(J344,Ref!A:D,4,0)</f>
        <v>0</v>
      </c>
      <c r="D344" s="18" t="str">
        <f t="shared" si="15"/>
        <v>09/may</v>
      </c>
      <c r="E344" s="18">
        <f t="shared" si="16"/>
        <v>2</v>
      </c>
      <c r="F344" s="18">
        <v>1</v>
      </c>
      <c r="G344" s="18">
        <f t="shared" si="17"/>
        <v>0</v>
      </c>
      <c r="H344" s="3">
        <v>46151.501863425925</v>
      </c>
      <c r="I344">
        <v>61403797</v>
      </c>
      <c r="J344" t="s">
        <v>2023</v>
      </c>
      <c r="K344" t="s">
        <v>1968</v>
      </c>
      <c r="L344" t="s">
        <v>1969</v>
      </c>
      <c r="M344" t="s">
        <v>1970</v>
      </c>
      <c r="O344">
        <v>355376090000</v>
      </c>
      <c r="P344">
        <v>16018</v>
      </c>
      <c r="Q344">
        <v>-4</v>
      </c>
      <c r="R344">
        <v>1</v>
      </c>
      <c r="S344">
        <v>61403797</v>
      </c>
      <c r="U344" t="s">
        <v>4563</v>
      </c>
      <c r="W344" t="s">
        <v>338</v>
      </c>
      <c r="X344">
        <v>355376090000</v>
      </c>
      <c r="Y344" t="s">
        <v>65</v>
      </c>
      <c r="Z344" t="s">
        <v>597</v>
      </c>
      <c r="AF344" t="s">
        <v>1976</v>
      </c>
      <c r="AG344" t="s">
        <v>1972</v>
      </c>
      <c r="AL344">
        <v>0</v>
      </c>
      <c r="AN344" t="s">
        <v>1974</v>
      </c>
      <c r="AO344">
        <v>0</v>
      </c>
      <c r="AQ344">
        <v>2257676</v>
      </c>
      <c r="AR344" t="s">
        <v>4605</v>
      </c>
      <c r="AS344" t="s">
        <v>5883</v>
      </c>
      <c r="AT344" t="s">
        <v>2024</v>
      </c>
    </row>
    <row r="345" spans="1:46" x14ac:dyDescent="0.25">
      <c r="A345" t="str">
        <f>_xlfn.XLOOKUP(I345,UTILIZADAS[Contacto1],UTILIZADAS[Source.Name],,0)</f>
        <v>Cobros Abril Canal Fijo</v>
      </c>
      <c r="B345" s="18">
        <f>VLOOKUP(J345,Ref!A:C,3,0)</f>
        <v>1</v>
      </c>
      <c r="C345" s="18">
        <f>VLOOKUP(J345,Ref!A:D,4,0)</f>
        <v>1</v>
      </c>
      <c r="D345" s="18" t="str">
        <f t="shared" si="15"/>
        <v>11/may</v>
      </c>
      <c r="E345" s="18">
        <f t="shared" si="16"/>
        <v>2</v>
      </c>
      <c r="F345" s="18">
        <v>1</v>
      </c>
      <c r="G345" s="18">
        <f t="shared" si="17"/>
        <v>1</v>
      </c>
      <c r="H345" s="3">
        <v>46153.52715277778</v>
      </c>
      <c r="I345">
        <v>61403797</v>
      </c>
      <c r="J345">
        <v>6003</v>
      </c>
      <c r="K345" t="s">
        <v>1983</v>
      </c>
      <c r="L345" t="s">
        <v>1897</v>
      </c>
      <c r="M345" t="s">
        <v>1970</v>
      </c>
      <c r="O345">
        <v>355376090000</v>
      </c>
      <c r="P345">
        <v>16018</v>
      </c>
      <c r="Q345">
        <v>-4</v>
      </c>
      <c r="R345">
        <v>1</v>
      </c>
      <c r="S345">
        <v>61403797</v>
      </c>
      <c r="U345" t="s">
        <v>4563</v>
      </c>
      <c r="W345" t="s">
        <v>338</v>
      </c>
      <c r="X345">
        <v>355376090000</v>
      </c>
      <c r="Y345" t="s">
        <v>65</v>
      </c>
      <c r="Z345" t="s">
        <v>597</v>
      </c>
      <c r="AF345" t="s">
        <v>1976</v>
      </c>
      <c r="AG345" t="s">
        <v>1972</v>
      </c>
      <c r="AL345">
        <v>52</v>
      </c>
      <c r="AM345" t="s">
        <v>1979</v>
      </c>
      <c r="AN345" t="s">
        <v>1987</v>
      </c>
      <c r="AO345">
        <v>0</v>
      </c>
      <c r="AQ345">
        <v>2257676</v>
      </c>
      <c r="AR345" t="s">
        <v>4605</v>
      </c>
      <c r="AS345" t="s">
        <v>5883</v>
      </c>
      <c r="AT345" t="s">
        <v>1892</v>
      </c>
    </row>
    <row r="346" spans="1:46" x14ac:dyDescent="0.25">
      <c r="A346" t="str">
        <f>_xlfn.XLOOKUP(I346,UTILIZADAS[Contacto1],UTILIZADAS[Source.Name],,0)</f>
        <v>Cobros Abril Canal Fijo</v>
      </c>
      <c r="B346" s="18">
        <f>VLOOKUP(J346,Ref!A:C,3,0)</f>
        <v>0</v>
      </c>
      <c r="C346" s="18">
        <f>VLOOKUP(J346,Ref!A:D,4,0)</f>
        <v>0</v>
      </c>
      <c r="D346" s="18" t="str">
        <f t="shared" si="15"/>
        <v>09/may</v>
      </c>
      <c r="E346" s="18">
        <f t="shared" si="16"/>
        <v>4</v>
      </c>
      <c r="F346" s="18">
        <v>1</v>
      </c>
      <c r="G346" s="18">
        <f t="shared" si="17"/>
        <v>0</v>
      </c>
      <c r="H346" s="3">
        <v>46151.502256944441</v>
      </c>
      <c r="I346">
        <v>61408492</v>
      </c>
      <c r="J346" t="s">
        <v>2021</v>
      </c>
      <c r="K346" t="s">
        <v>1968</v>
      </c>
      <c r="L346" t="s">
        <v>1969</v>
      </c>
      <c r="M346" t="s">
        <v>1970</v>
      </c>
      <c r="O346">
        <v>364017280000</v>
      </c>
      <c r="P346">
        <v>16018</v>
      </c>
      <c r="Q346">
        <v>-4</v>
      </c>
      <c r="R346">
        <v>1</v>
      </c>
      <c r="S346">
        <v>61408492</v>
      </c>
      <c r="U346" t="s">
        <v>5692</v>
      </c>
      <c r="W346" t="s">
        <v>3925</v>
      </c>
      <c r="X346">
        <v>364017280000</v>
      </c>
      <c r="Y346" t="s">
        <v>85</v>
      </c>
      <c r="Z346" t="s">
        <v>66</v>
      </c>
      <c r="AF346" t="s">
        <v>1976</v>
      </c>
      <c r="AG346" t="s">
        <v>1972</v>
      </c>
      <c r="AL346">
        <v>5</v>
      </c>
      <c r="AN346" t="s">
        <v>1974</v>
      </c>
      <c r="AO346">
        <v>0</v>
      </c>
      <c r="AQ346">
        <v>2257677</v>
      </c>
      <c r="AR346" t="s">
        <v>4605</v>
      </c>
      <c r="AS346" t="s">
        <v>5883</v>
      </c>
      <c r="AT346" t="s">
        <v>2022</v>
      </c>
    </row>
    <row r="347" spans="1:46" x14ac:dyDescent="0.25">
      <c r="A347" t="str">
        <f>_xlfn.XLOOKUP(I347,UTILIZADAS[Contacto1],UTILIZADAS[Source.Name],,0)</f>
        <v>Cobros Abril Canal Fijo</v>
      </c>
      <c r="B347" s="18">
        <f>VLOOKUP(J347,Ref!A:C,3,0)</f>
        <v>0</v>
      </c>
      <c r="C347" s="18">
        <f>VLOOKUP(J347,Ref!A:D,4,0)</f>
        <v>0</v>
      </c>
      <c r="D347" s="18" t="str">
        <f t="shared" si="15"/>
        <v>13/may</v>
      </c>
      <c r="E347" s="18">
        <f t="shared" si="16"/>
        <v>4</v>
      </c>
      <c r="F347" s="18">
        <v>1</v>
      </c>
      <c r="G347" s="18">
        <f t="shared" si="17"/>
        <v>0</v>
      </c>
      <c r="H347" s="3">
        <v>46155.624675925923</v>
      </c>
      <c r="I347">
        <v>61408492</v>
      </c>
      <c r="J347" t="s">
        <v>2021</v>
      </c>
      <c r="K347" t="s">
        <v>1968</v>
      </c>
      <c r="L347" t="s">
        <v>1969</v>
      </c>
      <c r="M347" t="s">
        <v>1970</v>
      </c>
      <c r="O347">
        <v>364017280000</v>
      </c>
      <c r="P347">
        <v>16018</v>
      </c>
      <c r="Q347">
        <v>-4</v>
      </c>
      <c r="R347">
        <v>1</v>
      </c>
      <c r="S347">
        <v>61408492</v>
      </c>
      <c r="U347" t="s">
        <v>5692</v>
      </c>
      <c r="W347" t="s">
        <v>3925</v>
      </c>
      <c r="X347">
        <v>364017280000</v>
      </c>
      <c r="Y347" t="s">
        <v>85</v>
      </c>
      <c r="Z347" t="s">
        <v>66</v>
      </c>
      <c r="AF347" t="s">
        <v>1976</v>
      </c>
      <c r="AG347" t="s">
        <v>1972</v>
      </c>
      <c r="AL347">
        <v>5</v>
      </c>
      <c r="AN347" t="s">
        <v>1974</v>
      </c>
      <c r="AO347">
        <v>0</v>
      </c>
      <c r="AQ347">
        <v>2257677</v>
      </c>
      <c r="AR347" t="s">
        <v>4605</v>
      </c>
      <c r="AS347" t="s">
        <v>5883</v>
      </c>
      <c r="AT347" t="s">
        <v>2022</v>
      </c>
    </row>
    <row r="348" spans="1:46" x14ac:dyDescent="0.25">
      <c r="A348" t="str">
        <f>_xlfn.XLOOKUP(I348,UTILIZADAS[Contacto1],UTILIZADAS[Source.Name],,0)</f>
        <v>Cobros Abril Canal Fijo</v>
      </c>
      <c r="B348" s="18">
        <f>VLOOKUP(J348,Ref!A:C,3,0)</f>
        <v>0</v>
      </c>
      <c r="C348" s="18">
        <f>VLOOKUP(J348,Ref!A:D,4,0)</f>
        <v>0</v>
      </c>
      <c r="D348" s="18" t="str">
        <f t="shared" si="15"/>
        <v>16/may</v>
      </c>
      <c r="E348" s="18">
        <f t="shared" si="16"/>
        <v>4</v>
      </c>
      <c r="F348" s="18">
        <v>1</v>
      </c>
      <c r="G348" s="18">
        <f t="shared" si="17"/>
        <v>0</v>
      </c>
      <c r="H348" s="3">
        <v>46158.516342592593</v>
      </c>
      <c r="I348">
        <v>61408492</v>
      </c>
      <c r="J348" t="s">
        <v>2021</v>
      </c>
      <c r="K348" t="s">
        <v>1968</v>
      </c>
      <c r="L348" t="s">
        <v>1969</v>
      </c>
      <c r="M348" t="s">
        <v>1970</v>
      </c>
      <c r="O348">
        <v>364017280000</v>
      </c>
      <c r="P348">
        <v>16018</v>
      </c>
      <c r="Q348">
        <v>-4</v>
      </c>
      <c r="R348">
        <v>1</v>
      </c>
      <c r="S348">
        <v>61408492</v>
      </c>
      <c r="U348" t="s">
        <v>5692</v>
      </c>
      <c r="W348" t="s">
        <v>3925</v>
      </c>
      <c r="X348">
        <v>364017280000</v>
      </c>
      <c r="Y348" t="s">
        <v>85</v>
      </c>
      <c r="Z348" t="s">
        <v>66</v>
      </c>
      <c r="AF348" t="s">
        <v>1976</v>
      </c>
      <c r="AG348" t="s">
        <v>1972</v>
      </c>
      <c r="AL348">
        <v>5</v>
      </c>
      <c r="AN348" t="s">
        <v>1974</v>
      </c>
      <c r="AO348">
        <v>0</v>
      </c>
      <c r="AQ348">
        <v>2257677</v>
      </c>
      <c r="AR348" t="s">
        <v>4605</v>
      </c>
      <c r="AS348" t="s">
        <v>5883</v>
      </c>
      <c r="AT348" t="s">
        <v>2022</v>
      </c>
    </row>
    <row r="349" spans="1:46" x14ac:dyDescent="0.25">
      <c r="A349" t="str">
        <f>_xlfn.XLOOKUP(I349,UTILIZADAS[Contacto1],UTILIZADAS[Source.Name],,0)</f>
        <v>Cobros Abril Canal Fijo</v>
      </c>
      <c r="B349" s="18">
        <f>VLOOKUP(J349,Ref!A:C,3,0)</f>
        <v>0</v>
      </c>
      <c r="C349" s="18">
        <f>VLOOKUP(J349,Ref!A:D,4,0)</f>
        <v>0</v>
      </c>
      <c r="D349" s="18" t="str">
        <f t="shared" si="15"/>
        <v>19/may</v>
      </c>
      <c r="E349" s="18">
        <f t="shared" si="16"/>
        <v>4</v>
      </c>
      <c r="F349" s="18">
        <v>1</v>
      </c>
      <c r="G349" s="18">
        <f t="shared" si="17"/>
        <v>1</v>
      </c>
      <c r="H349" s="3">
        <v>46161.674618055556</v>
      </c>
      <c r="I349">
        <v>61408492</v>
      </c>
      <c r="J349">
        <v>6004</v>
      </c>
      <c r="K349" t="s">
        <v>1983</v>
      </c>
      <c r="L349" t="s">
        <v>1897</v>
      </c>
      <c r="M349" t="s">
        <v>1970</v>
      </c>
      <c r="O349">
        <v>364017280000</v>
      </c>
      <c r="P349">
        <v>16018</v>
      </c>
      <c r="Q349">
        <v>-4</v>
      </c>
      <c r="R349">
        <v>1</v>
      </c>
      <c r="S349">
        <v>61408492</v>
      </c>
      <c r="U349" t="s">
        <v>5692</v>
      </c>
      <c r="W349" t="s">
        <v>3925</v>
      </c>
      <c r="X349">
        <v>364017280000</v>
      </c>
      <c r="Y349" t="s">
        <v>85</v>
      </c>
      <c r="Z349" t="s">
        <v>66</v>
      </c>
      <c r="AF349" t="s">
        <v>1976</v>
      </c>
      <c r="AG349" t="s">
        <v>1972</v>
      </c>
      <c r="AL349">
        <v>125</v>
      </c>
      <c r="AM349" t="s">
        <v>1979</v>
      </c>
      <c r="AN349" t="s">
        <v>1987</v>
      </c>
      <c r="AO349">
        <v>0</v>
      </c>
      <c r="AQ349">
        <v>2257677</v>
      </c>
      <c r="AR349" t="s">
        <v>4605</v>
      </c>
      <c r="AS349" t="s">
        <v>5883</v>
      </c>
      <c r="AT349" t="s">
        <v>1984</v>
      </c>
    </row>
    <row r="350" spans="1:46" x14ac:dyDescent="0.25">
      <c r="A350" t="str">
        <f>_xlfn.XLOOKUP(I350,UTILIZADAS[Contacto1],UTILIZADAS[Source.Name],,0)</f>
        <v>Cobros Abril Canal Fijo</v>
      </c>
      <c r="B350" s="18">
        <f>VLOOKUP(J350,Ref!A:C,3,0)</f>
        <v>0</v>
      </c>
      <c r="C350" s="18">
        <f>VLOOKUP(J350,Ref!A:D,4,0)</f>
        <v>0</v>
      </c>
      <c r="D350" s="18" t="str">
        <f t="shared" si="15"/>
        <v>09/may</v>
      </c>
      <c r="E350" s="18">
        <f t="shared" si="16"/>
        <v>8</v>
      </c>
      <c r="F350" s="18">
        <v>1</v>
      </c>
      <c r="G350" s="18">
        <f t="shared" si="17"/>
        <v>0</v>
      </c>
      <c r="H350" s="3">
        <v>46151.502337962964</v>
      </c>
      <c r="I350">
        <v>61441494</v>
      </c>
      <c r="J350" t="s">
        <v>1967</v>
      </c>
      <c r="K350" t="s">
        <v>1968</v>
      </c>
      <c r="L350" t="s">
        <v>1969</v>
      </c>
      <c r="M350" t="s">
        <v>1970</v>
      </c>
      <c r="O350">
        <v>369039250000</v>
      </c>
      <c r="P350">
        <v>16018</v>
      </c>
      <c r="Q350">
        <v>-4</v>
      </c>
      <c r="R350">
        <v>1</v>
      </c>
      <c r="S350">
        <v>61441494</v>
      </c>
      <c r="U350" t="s">
        <v>2523</v>
      </c>
      <c r="W350" t="s">
        <v>4129</v>
      </c>
      <c r="X350">
        <v>369039250000</v>
      </c>
      <c r="Y350" t="s">
        <v>65</v>
      </c>
      <c r="Z350" t="s">
        <v>66</v>
      </c>
      <c r="AG350" t="s">
        <v>1972</v>
      </c>
      <c r="AL350">
        <v>0</v>
      </c>
      <c r="AN350" t="s">
        <v>1974</v>
      </c>
      <c r="AO350">
        <v>0</v>
      </c>
      <c r="AQ350">
        <v>2257678</v>
      </c>
      <c r="AR350" t="s">
        <v>4605</v>
      </c>
      <c r="AS350" t="s">
        <v>5883</v>
      </c>
      <c r="AT350" t="s">
        <v>1975</v>
      </c>
    </row>
    <row r="351" spans="1:46" x14ac:dyDescent="0.25">
      <c r="A351" t="str">
        <f>_xlfn.XLOOKUP(I351,UTILIZADAS[Contacto1],UTILIZADAS[Source.Name],,0)</f>
        <v>Cobros Abril Canal Fijo</v>
      </c>
      <c r="B351" s="18">
        <f>VLOOKUP(J351,Ref!A:C,3,0)</f>
        <v>0</v>
      </c>
      <c r="C351" s="18">
        <f>VLOOKUP(J351,Ref!A:D,4,0)</f>
        <v>0</v>
      </c>
      <c r="D351" s="18" t="str">
        <f t="shared" si="15"/>
        <v>13/may</v>
      </c>
      <c r="E351" s="18">
        <f t="shared" si="16"/>
        <v>8</v>
      </c>
      <c r="F351" s="18">
        <v>1</v>
      </c>
      <c r="G351" s="18">
        <f t="shared" si="17"/>
        <v>0</v>
      </c>
      <c r="H351" s="3">
        <v>46155.624768518515</v>
      </c>
      <c r="I351">
        <v>61441494</v>
      </c>
      <c r="J351" t="s">
        <v>1967</v>
      </c>
      <c r="K351" t="s">
        <v>1968</v>
      </c>
      <c r="L351" t="s">
        <v>1969</v>
      </c>
      <c r="M351" t="s">
        <v>1970</v>
      </c>
      <c r="O351">
        <v>369039250000</v>
      </c>
      <c r="P351">
        <v>16018</v>
      </c>
      <c r="Q351">
        <v>-4</v>
      </c>
      <c r="R351">
        <v>1</v>
      </c>
      <c r="S351">
        <v>61441494</v>
      </c>
      <c r="U351" t="s">
        <v>2523</v>
      </c>
      <c r="W351" t="s">
        <v>4129</v>
      </c>
      <c r="X351">
        <v>369039250000</v>
      </c>
      <c r="Y351" t="s">
        <v>65</v>
      </c>
      <c r="Z351" t="s">
        <v>66</v>
      </c>
      <c r="AG351" t="s">
        <v>1972</v>
      </c>
      <c r="AL351">
        <v>0</v>
      </c>
      <c r="AN351" t="s">
        <v>1974</v>
      </c>
      <c r="AO351">
        <v>0</v>
      </c>
      <c r="AQ351">
        <v>2257678</v>
      </c>
      <c r="AR351" t="s">
        <v>4605</v>
      </c>
      <c r="AS351" t="s">
        <v>5883</v>
      </c>
      <c r="AT351" t="s">
        <v>1975</v>
      </c>
    </row>
    <row r="352" spans="1:46" x14ac:dyDescent="0.25">
      <c r="A352" t="str">
        <f>_xlfn.XLOOKUP(I352,UTILIZADAS[Contacto1],UTILIZADAS[Source.Name],,0)</f>
        <v>Cobros Abril Canal Fijo</v>
      </c>
      <c r="B352" s="18">
        <f>VLOOKUP(J352,Ref!A:C,3,0)</f>
        <v>0</v>
      </c>
      <c r="C352" s="18">
        <f>VLOOKUP(J352,Ref!A:D,4,0)</f>
        <v>0</v>
      </c>
      <c r="D352" s="18" t="str">
        <f t="shared" si="15"/>
        <v>16/may</v>
      </c>
      <c r="E352" s="18">
        <f t="shared" si="16"/>
        <v>8</v>
      </c>
      <c r="F352" s="18">
        <v>1</v>
      </c>
      <c r="G352" s="18">
        <f t="shared" si="17"/>
        <v>0</v>
      </c>
      <c r="H352" s="3">
        <v>46158.517268518517</v>
      </c>
      <c r="I352">
        <v>61441494</v>
      </c>
      <c r="J352" t="s">
        <v>2023</v>
      </c>
      <c r="K352" t="s">
        <v>1968</v>
      </c>
      <c r="L352" t="s">
        <v>1969</v>
      </c>
      <c r="M352" t="s">
        <v>1970</v>
      </c>
      <c r="O352">
        <v>369039250000</v>
      </c>
      <c r="P352">
        <v>16018</v>
      </c>
      <c r="Q352">
        <v>-4</v>
      </c>
      <c r="R352">
        <v>1</v>
      </c>
      <c r="S352">
        <v>61441494</v>
      </c>
      <c r="U352" t="s">
        <v>2523</v>
      </c>
      <c r="W352" t="s">
        <v>4129</v>
      </c>
      <c r="X352">
        <v>369039250000</v>
      </c>
      <c r="Y352" t="s">
        <v>65</v>
      </c>
      <c r="Z352" t="s">
        <v>66</v>
      </c>
      <c r="AG352" t="s">
        <v>1972</v>
      </c>
      <c r="AL352">
        <v>0</v>
      </c>
      <c r="AN352" t="s">
        <v>1974</v>
      </c>
      <c r="AO352">
        <v>0</v>
      </c>
      <c r="AQ352">
        <v>2257678</v>
      </c>
      <c r="AR352" t="s">
        <v>4605</v>
      </c>
      <c r="AS352" t="s">
        <v>5883</v>
      </c>
      <c r="AT352" t="s">
        <v>2024</v>
      </c>
    </row>
    <row r="353" spans="1:46" x14ac:dyDescent="0.25">
      <c r="A353" t="str">
        <f>_xlfn.XLOOKUP(I353,UTILIZADAS[Contacto1],UTILIZADAS[Source.Name],,0)</f>
        <v>Cobros Abril Canal Fijo</v>
      </c>
      <c r="B353" s="18">
        <f>VLOOKUP(J353,Ref!A:C,3,0)</f>
        <v>0</v>
      </c>
      <c r="C353" s="18">
        <f>VLOOKUP(J353,Ref!A:D,4,0)</f>
        <v>0</v>
      </c>
      <c r="D353" s="18" t="str">
        <f t="shared" si="15"/>
        <v>18/may</v>
      </c>
      <c r="E353" s="18">
        <f t="shared" si="16"/>
        <v>8</v>
      </c>
      <c r="F353" s="18">
        <v>1</v>
      </c>
      <c r="G353" s="18">
        <f t="shared" si="17"/>
        <v>0</v>
      </c>
      <c r="H353" s="3">
        <v>46160.478773148148</v>
      </c>
      <c r="I353">
        <v>61441494</v>
      </c>
      <c r="J353" t="s">
        <v>1967</v>
      </c>
      <c r="K353" t="s">
        <v>1968</v>
      </c>
      <c r="L353" t="s">
        <v>1969</v>
      </c>
      <c r="M353" t="s">
        <v>1970</v>
      </c>
      <c r="O353">
        <v>369039250000</v>
      </c>
      <c r="P353">
        <v>16018</v>
      </c>
      <c r="Q353">
        <v>-4</v>
      </c>
      <c r="R353">
        <v>1</v>
      </c>
      <c r="S353">
        <v>61441494</v>
      </c>
      <c r="U353" t="s">
        <v>2523</v>
      </c>
      <c r="W353" t="s">
        <v>4129</v>
      </c>
      <c r="X353">
        <v>369039250000</v>
      </c>
      <c r="Y353" t="s">
        <v>65</v>
      </c>
      <c r="Z353" t="s">
        <v>66</v>
      </c>
      <c r="AG353" t="s">
        <v>1972</v>
      </c>
      <c r="AL353">
        <v>0</v>
      </c>
      <c r="AN353" t="s">
        <v>1974</v>
      </c>
      <c r="AO353">
        <v>0</v>
      </c>
      <c r="AQ353">
        <v>2257678</v>
      </c>
      <c r="AR353" t="s">
        <v>4605</v>
      </c>
      <c r="AS353" t="s">
        <v>5883</v>
      </c>
      <c r="AT353" t="s">
        <v>1975</v>
      </c>
    </row>
    <row r="354" spans="1:46" x14ac:dyDescent="0.25">
      <c r="A354" t="str">
        <f>_xlfn.XLOOKUP(I354,UTILIZADAS[Contacto1],UTILIZADAS[Source.Name],,0)</f>
        <v>Cobros Abril Canal Fijo</v>
      </c>
      <c r="B354" s="18">
        <f>VLOOKUP(J354,Ref!A:C,3,0)</f>
        <v>0</v>
      </c>
      <c r="C354" s="18">
        <f>VLOOKUP(J354,Ref!A:D,4,0)</f>
        <v>0</v>
      </c>
      <c r="D354" s="18" t="str">
        <f t="shared" si="15"/>
        <v>19/may</v>
      </c>
      <c r="E354" s="18">
        <f t="shared" si="16"/>
        <v>8</v>
      </c>
      <c r="F354" s="18">
        <v>1</v>
      </c>
      <c r="G354" s="18">
        <f t="shared" si="17"/>
        <v>0</v>
      </c>
      <c r="H354" s="3">
        <v>46161.674432870372</v>
      </c>
      <c r="I354">
        <v>61441494</v>
      </c>
      <c r="J354" t="s">
        <v>1967</v>
      </c>
      <c r="K354" t="s">
        <v>1968</v>
      </c>
      <c r="L354" t="s">
        <v>1969</v>
      </c>
      <c r="M354" t="s">
        <v>1970</v>
      </c>
      <c r="O354">
        <v>369039250000</v>
      </c>
      <c r="P354">
        <v>16018</v>
      </c>
      <c r="Q354">
        <v>-4</v>
      </c>
      <c r="R354">
        <v>1</v>
      </c>
      <c r="S354">
        <v>61441494</v>
      </c>
      <c r="U354" t="s">
        <v>2523</v>
      </c>
      <c r="W354" t="s">
        <v>4129</v>
      </c>
      <c r="X354">
        <v>369039250000</v>
      </c>
      <c r="Y354" t="s">
        <v>65</v>
      </c>
      <c r="Z354" t="s">
        <v>66</v>
      </c>
      <c r="AG354" t="s">
        <v>1972</v>
      </c>
      <c r="AL354">
        <v>0</v>
      </c>
      <c r="AN354" t="s">
        <v>1974</v>
      </c>
      <c r="AO354">
        <v>0</v>
      </c>
      <c r="AQ354">
        <v>2257678</v>
      </c>
      <c r="AR354" t="s">
        <v>4605</v>
      </c>
      <c r="AS354" t="s">
        <v>5883</v>
      </c>
      <c r="AT354" t="s">
        <v>1975</v>
      </c>
    </row>
    <row r="355" spans="1:46" x14ac:dyDescent="0.25">
      <c r="A355" t="str">
        <f>_xlfn.XLOOKUP(I355,UTILIZADAS[Contacto1],UTILIZADAS[Source.Name],,0)</f>
        <v>Cobros Abril Canal Fijo</v>
      </c>
      <c r="B355" s="18">
        <f>VLOOKUP(J355,Ref!A:C,3,0)</f>
        <v>0</v>
      </c>
      <c r="C355" s="18">
        <f>VLOOKUP(J355,Ref!A:D,4,0)</f>
        <v>0</v>
      </c>
      <c r="D355" s="18" t="str">
        <f t="shared" si="15"/>
        <v>21/may</v>
      </c>
      <c r="E355" s="18">
        <f t="shared" si="16"/>
        <v>8</v>
      </c>
      <c r="F355" s="18">
        <v>1</v>
      </c>
      <c r="G355" s="18">
        <f t="shared" si="17"/>
        <v>0</v>
      </c>
      <c r="H355" s="3">
        <v>46163.453043981484</v>
      </c>
      <c r="I355">
        <v>61441494</v>
      </c>
      <c r="J355" t="s">
        <v>1967</v>
      </c>
      <c r="K355" t="s">
        <v>1968</v>
      </c>
      <c r="L355" t="s">
        <v>1969</v>
      </c>
      <c r="M355" t="s">
        <v>1970</v>
      </c>
      <c r="O355">
        <v>369039250000</v>
      </c>
      <c r="P355">
        <v>16018</v>
      </c>
      <c r="Q355">
        <v>-4</v>
      </c>
      <c r="R355">
        <v>1</v>
      </c>
      <c r="S355">
        <v>61441494</v>
      </c>
      <c r="U355" t="s">
        <v>2523</v>
      </c>
      <c r="W355" t="s">
        <v>4129</v>
      </c>
      <c r="X355">
        <v>369039250000</v>
      </c>
      <c r="Y355" t="s">
        <v>65</v>
      </c>
      <c r="Z355" t="s">
        <v>66</v>
      </c>
      <c r="AG355" t="s">
        <v>1972</v>
      </c>
      <c r="AL355">
        <v>0</v>
      </c>
      <c r="AN355" t="s">
        <v>1974</v>
      </c>
      <c r="AO355">
        <v>0</v>
      </c>
      <c r="AQ355">
        <v>2257678</v>
      </c>
      <c r="AR355" t="s">
        <v>4605</v>
      </c>
      <c r="AS355" t="s">
        <v>5883</v>
      </c>
      <c r="AT355" t="s">
        <v>1975</v>
      </c>
    </row>
    <row r="356" spans="1:46" x14ac:dyDescent="0.25">
      <c r="A356" t="str">
        <f>_xlfn.XLOOKUP(I356,UTILIZADAS[Contacto1],UTILIZADAS[Source.Name],,0)</f>
        <v>Cobros Abril Canal Fijo</v>
      </c>
      <c r="B356" s="18">
        <f>VLOOKUP(J356,Ref!A:C,3,0)</f>
        <v>0</v>
      </c>
      <c r="C356" s="18">
        <f>VLOOKUP(J356,Ref!A:D,4,0)</f>
        <v>0</v>
      </c>
      <c r="D356" s="18" t="str">
        <f t="shared" si="15"/>
        <v>21/may</v>
      </c>
      <c r="E356" s="18">
        <f t="shared" si="16"/>
        <v>8</v>
      </c>
      <c r="F356" s="18">
        <v>1</v>
      </c>
      <c r="G356" s="18">
        <f t="shared" si="17"/>
        <v>0</v>
      </c>
      <c r="H356" s="3">
        <v>46163.716863425929</v>
      </c>
      <c r="I356">
        <v>61441494</v>
      </c>
      <c r="J356" t="s">
        <v>2023</v>
      </c>
      <c r="K356" t="s">
        <v>1968</v>
      </c>
      <c r="L356" t="s">
        <v>1969</v>
      </c>
      <c r="M356" t="s">
        <v>1970</v>
      </c>
      <c r="O356">
        <v>369039250000</v>
      </c>
      <c r="P356">
        <v>16018</v>
      </c>
      <c r="Q356">
        <v>-4</v>
      </c>
      <c r="R356">
        <v>1</v>
      </c>
      <c r="S356">
        <v>61441494</v>
      </c>
      <c r="U356" t="s">
        <v>2523</v>
      </c>
      <c r="W356" t="s">
        <v>4129</v>
      </c>
      <c r="X356">
        <v>369039250000</v>
      </c>
      <c r="Y356" t="s">
        <v>65</v>
      </c>
      <c r="Z356" t="s">
        <v>66</v>
      </c>
      <c r="AG356" t="s">
        <v>1972</v>
      </c>
      <c r="AL356">
        <v>0</v>
      </c>
      <c r="AN356" t="s">
        <v>1974</v>
      </c>
      <c r="AO356">
        <v>0</v>
      </c>
      <c r="AQ356">
        <v>2257678</v>
      </c>
      <c r="AR356" t="s">
        <v>4605</v>
      </c>
      <c r="AS356" t="s">
        <v>5883</v>
      </c>
      <c r="AT356" t="s">
        <v>2024</v>
      </c>
    </row>
    <row r="357" spans="1:46" x14ac:dyDescent="0.25">
      <c r="A357" t="str">
        <f>_xlfn.XLOOKUP(I357,UTILIZADAS[Contacto1],UTILIZADAS[Source.Name],,0)</f>
        <v>Cobros Abril Canal Fijo</v>
      </c>
      <c r="B357" s="18">
        <f>VLOOKUP(J357,Ref!A:C,3,0)</f>
        <v>0</v>
      </c>
      <c r="C357" s="18">
        <f>VLOOKUP(J357,Ref!A:D,4,0)</f>
        <v>0</v>
      </c>
      <c r="D357" s="18" t="str">
        <f t="shared" si="15"/>
        <v>22/may</v>
      </c>
      <c r="E357" s="18">
        <f t="shared" si="16"/>
        <v>8</v>
      </c>
      <c r="F357" s="18">
        <v>1</v>
      </c>
      <c r="G357" s="18">
        <f t="shared" si="17"/>
        <v>1</v>
      </c>
      <c r="H357" s="3">
        <v>46164.445879629631</v>
      </c>
      <c r="I357">
        <v>61441494</v>
      </c>
      <c r="J357" t="s">
        <v>1967</v>
      </c>
      <c r="K357" t="s">
        <v>1968</v>
      </c>
      <c r="L357" t="s">
        <v>1969</v>
      </c>
      <c r="M357" t="s">
        <v>1970</v>
      </c>
      <c r="O357">
        <v>369039250000</v>
      </c>
      <c r="P357">
        <v>16018</v>
      </c>
      <c r="Q357">
        <v>-4</v>
      </c>
      <c r="R357">
        <v>1</v>
      </c>
      <c r="S357">
        <v>61441494</v>
      </c>
      <c r="U357" t="s">
        <v>2523</v>
      </c>
      <c r="W357" t="s">
        <v>4129</v>
      </c>
      <c r="X357">
        <v>369039250000</v>
      </c>
      <c r="Y357" t="s">
        <v>65</v>
      </c>
      <c r="Z357" t="s">
        <v>66</v>
      </c>
      <c r="AG357" t="s">
        <v>1972</v>
      </c>
      <c r="AL357">
        <v>0</v>
      </c>
      <c r="AN357" t="s">
        <v>1974</v>
      </c>
      <c r="AO357">
        <v>0</v>
      </c>
      <c r="AQ357">
        <v>2257678</v>
      </c>
      <c r="AR357" t="s">
        <v>4605</v>
      </c>
      <c r="AS357" t="s">
        <v>5883</v>
      </c>
      <c r="AT357" t="s">
        <v>1975</v>
      </c>
    </row>
    <row r="358" spans="1:46" x14ac:dyDescent="0.25">
      <c r="A358" t="str">
        <f>_xlfn.XLOOKUP(I358,UTILIZADAS[Contacto1],UTILIZADAS[Source.Name],,0)</f>
        <v>Cobros Abril Canal Fijo</v>
      </c>
      <c r="B358" s="18">
        <f>VLOOKUP(J358,Ref!A:C,3,0)</f>
        <v>0</v>
      </c>
      <c r="C358" s="18">
        <f>VLOOKUP(J358,Ref!A:D,4,0)</f>
        <v>0</v>
      </c>
      <c r="D358" s="18" t="str">
        <f t="shared" si="15"/>
        <v>04/may</v>
      </c>
      <c r="E358" s="18">
        <f t="shared" si="16"/>
        <v>12</v>
      </c>
      <c r="F358" s="18">
        <v>1</v>
      </c>
      <c r="G358" s="18">
        <f t="shared" si="17"/>
        <v>0</v>
      </c>
      <c r="H358" s="3">
        <v>46146.617303240739</v>
      </c>
      <c r="I358">
        <v>61473145</v>
      </c>
      <c r="J358" t="s">
        <v>2023</v>
      </c>
      <c r="K358" t="s">
        <v>1968</v>
      </c>
      <c r="L358" t="s">
        <v>1969</v>
      </c>
      <c r="M358" t="s">
        <v>1970</v>
      </c>
      <c r="O358">
        <v>351368460000</v>
      </c>
      <c r="P358">
        <v>16017</v>
      </c>
      <c r="Q358">
        <v>-4</v>
      </c>
      <c r="R358">
        <v>1</v>
      </c>
      <c r="S358">
        <v>61473145</v>
      </c>
      <c r="U358" t="s">
        <v>4518</v>
      </c>
      <c r="W358" t="s">
        <v>482</v>
      </c>
      <c r="X358" t="s">
        <v>2551</v>
      </c>
      <c r="Y358" t="s">
        <v>65</v>
      </c>
      <c r="Z358">
        <v>351368460000</v>
      </c>
      <c r="AG358" t="s">
        <v>1972</v>
      </c>
      <c r="AI358" t="s">
        <v>3647</v>
      </c>
      <c r="AL358">
        <v>0</v>
      </c>
      <c r="AN358" t="s">
        <v>1974</v>
      </c>
      <c r="AO358">
        <v>0</v>
      </c>
      <c r="AQ358">
        <v>2252743</v>
      </c>
      <c r="AR358" t="s">
        <v>2241</v>
      </c>
      <c r="AS358" t="s">
        <v>4163</v>
      </c>
      <c r="AT358" t="s">
        <v>2024</v>
      </c>
    </row>
    <row r="359" spans="1:46" x14ac:dyDescent="0.25">
      <c r="A359" t="str">
        <f>_xlfn.XLOOKUP(I359,UTILIZADAS[Contacto1],UTILIZADAS[Source.Name],,0)</f>
        <v>Cobros Abril Canal Fijo</v>
      </c>
      <c r="B359" s="18">
        <f>VLOOKUP(J359,Ref!A:C,3,0)</f>
        <v>0</v>
      </c>
      <c r="C359" s="18">
        <f>VLOOKUP(J359,Ref!A:D,4,0)</f>
        <v>0</v>
      </c>
      <c r="D359" s="18" t="str">
        <f t="shared" si="15"/>
        <v>04/may</v>
      </c>
      <c r="E359" s="18">
        <f t="shared" si="16"/>
        <v>12</v>
      </c>
      <c r="F359" s="18">
        <v>1</v>
      </c>
      <c r="G359" s="18">
        <f t="shared" si="17"/>
        <v>0</v>
      </c>
      <c r="H359" s="3">
        <v>46146.718171296299</v>
      </c>
      <c r="I359">
        <v>61473145</v>
      </c>
      <c r="J359" t="s">
        <v>1967</v>
      </c>
      <c r="K359" t="s">
        <v>1968</v>
      </c>
      <c r="L359" t="s">
        <v>1969</v>
      </c>
      <c r="M359" t="s">
        <v>1970</v>
      </c>
      <c r="O359">
        <v>351368460000</v>
      </c>
      <c r="P359">
        <v>16017</v>
      </c>
      <c r="Q359">
        <v>-4</v>
      </c>
      <c r="R359">
        <v>1</v>
      </c>
      <c r="S359">
        <v>61473145</v>
      </c>
      <c r="U359" t="s">
        <v>4518</v>
      </c>
      <c r="W359" t="s">
        <v>482</v>
      </c>
      <c r="X359" t="s">
        <v>2551</v>
      </c>
      <c r="Y359" t="s">
        <v>65</v>
      </c>
      <c r="Z359">
        <v>351368460000</v>
      </c>
      <c r="AG359" t="s">
        <v>1972</v>
      </c>
      <c r="AI359" t="s">
        <v>3647</v>
      </c>
      <c r="AL359">
        <v>0</v>
      </c>
      <c r="AN359" t="s">
        <v>1974</v>
      </c>
      <c r="AO359">
        <v>0</v>
      </c>
      <c r="AQ359">
        <v>2252743</v>
      </c>
      <c r="AR359" t="s">
        <v>2241</v>
      </c>
      <c r="AS359" t="s">
        <v>4163</v>
      </c>
      <c r="AT359" t="s">
        <v>1975</v>
      </c>
    </row>
    <row r="360" spans="1:46" x14ac:dyDescent="0.25">
      <c r="A360" t="str">
        <f>_xlfn.XLOOKUP(I360,UTILIZADAS[Contacto1],UTILIZADAS[Source.Name],,0)</f>
        <v>Cobros Abril Canal Fijo</v>
      </c>
      <c r="B360" s="18">
        <f>VLOOKUP(J360,Ref!A:C,3,0)</f>
        <v>0</v>
      </c>
      <c r="C360" s="18">
        <f>VLOOKUP(J360,Ref!A:D,4,0)</f>
        <v>0</v>
      </c>
      <c r="D360" s="18" t="str">
        <f t="shared" si="15"/>
        <v>06/may</v>
      </c>
      <c r="E360" s="18">
        <f t="shared" si="16"/>
        <v>12</v>
      </c>
      <c r="F360" s="18">
        <v>1</v>
      </c>
      <c r="G360" s="18">
        <f t="shared" si="17"/>
        <v>0</v>
      </c>
      <c r="H360" s="3">
        <v>46148.608356481483</v>
      </c>
      <c r="I360">
        <v>61473145</v>
      </c>
      <c r="J360" t="s">
        <v>1967</v>
      </c>
      <c r="K360" t="s">
        <v>1968</v>
      </c>
      <c r="L360" t="s">
        <v>1969</v>
      </c>
      <c r="M360" t="s">
        <v>1970</v>
      </c>
      <c r="O360">
        <v>351368460000</v>
      </c>
      <c r="P360">
        <v>16017</v>
      </c>
      <c r="Q360">
        <v>-4</v>
      </c>
      <c r="R360">
        <v>1</v>
      </c>
      <c r="S360">
        <v>61473145</v>
      </c>
      <c r="U360" t="s">
        <v>4518</v>
      </c>
      <c r="W360" t="s">
        <v>482</v>
      </c>
      <c r="X360" t="s">
        <v>2551</v>
      </c>
      <c r="Y360" t="s">
        <v>65</v>
      </c>
      <c r="Z360">
        <v>351368460000</v>
      </c>
      <c r="AG360" t="s">
        <v>1972</v>
      </c>
      <c r="AI360" t="s">
        <v>3647</v>
      </c>
      <c r="AL360">
        <v>0</v>
      </c>
      <c r="AN360" t="s">
        <v>1974</v>
      </c>
      <c r="AO360">
        <v>0</v>
      </c>
      <c r="AQ360">
        <v>2252743</v>
      </c>
      <c r="AR360" t="s">
        <v>2241</v>
      </c>
      <c r="AS360" t="s">
        <v>4163</v>
      </c>
      <c r="AT360" t="s">
        <v>1975</v>
      </c>
    </row>
    <row r="361" spans="1:46" x14ac:dyDescent="0.25">
      <c r="A361" t="str">
        <f>_xlfn.XLOOKUP(I361,UTILIZADAS[Contacto1],UTILIZADAS[Source.Name],,0)</f>
        <v>Cobros Abril Canal Fijo</v>
      </c>
      <c r="B361" s="18">
        <f>VLOOKUP(J361,Ref!A:C,3,0)</f>
        <v>0</v>
      </c>
      <c r="C361" s="18">
        <f>VLOOKUP(J361,Ref!A:D,4,0)</f>
        <v>0</v>
      </c>
      <c r="D361" s="18" t="str">
        <f t="shared" si="15"/>
        <v>09/may</v>
      </c>
      <c r="E361" s="18">
        <f t="shared" si="16"/>
        <v>12</v>
      </c>
      <c r="F361" s="18">
        <v>1</v>
      </c>
      <c r="G361" s="18">
        <f t="shared" si="17"/>
        <v>0</v>
      </c>
      <c r="H361" s="3">
        <v>46151.382916666669</v>
      </c>
      <c r="I361">
        <v>61473145</v>
      </c>
      <c r="J361" t="s">
        <v>2023</v>
      </c>
      <c r="K361" t="s">
        <v>1968</v>
      </c>
      <c r="L361" t="s">
        <v>1969</v>
      </c>
      <c r="M361" t="s">
        <v>1970</v>
      </c>
      <c r="O361">
        <v>351368460000</v>
      </c>
      <c r="P361">
        <v>16017</v>
      </c>
      <c r="Q361">
        <v>-4</v>
      </c>
      <c r="R361">
        <v>1</v>
      </c>
      <c r="S361">
        <v>61473145</v>
      </c>
      <c r="U361" t="s">
        <v>4518</v>
      </c>
      <c r="W361" t="s">
        <v>482</v>
      </c>
      <c r="X361" t="s">
        <v>2551</v>
      </c>
      <c r="Y361" t="s">
        <v>65</v>
      </c>
      <c r="Z361">
        <v>351368460000</v>
      </c>
      <c r="AG361" t="s">
        <v>1972</v>
      </c>
      <c r="AI361" t="s">
        <v>3647</v>
      </c>
      <c r="AL361">
        <v>0</v>
      </c>
      <c r="AN361" t="s">
        <v>1974</v>
      </c>
      <c r="AO361">
        <v>0</v>
      </c>
      <c r="AQ361">
        <v>2252743</v>
      </c>
      <c r="AR361" t="s">
        <v>2241</v>
      </c>
      <c r="AS361" t="s">
        <v>4163</v>
      </c>
      <c r="AT361" t="s">
        <v>2024</v>
      </c>
    </row>
    <row r="362" spans="1:46" x14ac:dyDescent="0.25">
      <c r="A362" t="str">
        <f>_xlfn.XLOOKUP(I362,UTILIZADAS[Contacto1],UTILIZADAS[Source.Name],,0)</f>
        <v>Cobros Abril Canal Fijo</v>
      </c>
      <c r="B362" s="18">
        <f>VLOOKUP(J362,Ref!A:C,3,0)</f>
        <v>0</v>
      </c>
      <c r="C362" s="18">
        <f>VLOOKUP(J362,Ref!A:D,4,0)</f>
        <v>0</v>
      </c>
      <c r="D362" s="18" t="str">
        <f t="shared" si="15"/>
        <v>09/may</v>
      </c>
      <c r="E362" s="18">
        <f t="shared" si="16"/>
        <v>12</v>
      </c>
      <c r="F362" s="18">
        <v>1</v>
      </c>
      <c r="G362" s="18">
        <f t="shared" si="17"/>
        <v>0</v>
      </c>
      <c r="H362" s="3">
        <v>46151.426689814813</v>
      </c>
      <c r="I362">
        <v>61473145</v>
      </c>
      <c r="J362" t="s">
        <v>1967</v>
      </c>
      <c r="K362" t="s">
        <v>1968</v>
      </c>
      <c r="L362" t="s">
        <v>1969</v>
      </c>
      <c r="M362" t="s">
        <v>1970</v>
      </c>
      <c r="O362">
        <v>351368460000</v>
      </c>
      <c r="P362">
        <v>16017</v>
      </c>
      <c r="Q362">
        <v>-4</v>
      </c>
      <c r="R362">
        <v>1</v>
      </c>
      <c r="S362">
        <v>61473145</v>
      </c>
      <c r="U362" t="s">
        <v>4518</v>
      </c>
      <c r="W362" t="s">
        <v>482</v>
      </c>
      <c r="X362" t="s">
        <v>2551</v>
      </c>
      <c r="Y362" t="s">
        <v>65</v>
      </c>
      <c r="Z362">
        <v>351368460000</v>
      </c>
      <c r="AG362" t="s">
        <v>1972</v>
      </c>
      <c r="AI362" t="s">
        <v>3647</v>
      </c>
      <c r="AL362">
        <v>0</v>
      </c>
      <c r="AN362" t="s">
        <v>1974</v>
      </c>
      <c r="AO362">
        <v>0</v>
      </c>
      <c r="AQ362">
        <v>2252743</v>
      </c>
      <c r="AR362" t="s">
        <v>2241</v>
      </c>
      <c r="AS362" t="s">
        <v>4163</v>
      </c>
      <c r="AT362" t="s">
        <v>1975</v>
      </c>
    </row>
    <row r="363" spans="1:46" x14ac:dyDescent="0.25">
      <c r="A363" t="str">
        <f>_xlfn.XLOOKUP(I363,UTILIZADAS[Contacto1],UTILIZADAS[Source.Name],,0)</f>
        <v>Cobros Abril Canal Fijo</v>
      </c>
      <c r="B363" s="18">
        <f>VLOOKUP(J363,Ref!A:C,3,0)</f>
        <v>0</v>
      </c>
      <c r="C363" s="18">
        <f>VLOOKUP(J363,Ref!A:D,4,0)</f>
        <v>0</v>
      </c>
      <c r="D363" s="18" t="str">
        <f t="shared" si="15"/>
        <v>09/may</v>
      </c>
      <c r="E363" s="18">
        <f t="shared" si="16"/>
        <v>12</v>
      </c>
      <c r="F363" s="18">
        <v>1</v>
      </c>
      <c r="G363" s="18">
        <f t="shared" si="17"/>
        <v>0</v>
      </c>
      <c r="H363" s="3">
        <v>46151.504837962966</v>
      </c>
      <c r="I363">
        <v>61473145</v>
      </c>
      <c r="J363" t="s">
        <v>1967</v>
      </c>
      <c r="K363" t="s">
        <v>1968</v>
      </c>
      <c r="L363" t="s">
        <v>1969</v>
      </c>
      <c r="M363" t="s">
        <v>1970</v>
      </c>
      <c r="O363">
        <v>351368460000</v>
      </c>
      <c r="P363">
        <v>16018</v>
      </c>
      <c r="Q363">
        <v>-4</v>
      </c>
      <c r="R363">
        <v>1</v>
      </c>
      <c r="S363">
        <v>61473145</v>
      </c>
      <c r="U363" t="s">
        <v>4518</v>
      </c>
      <c r="W363" t="s">
        <v>482</v>
      </c>
      <c r="X363">
        <v>351368460000</v>
      </c>
      <c r="Y363" t="s">
        <v>65</v>
      </c>
      <c r="Z363" t="s">
        <v>597</v>
      </c>
      <c r="AG363" t="s">
        <v>1972</v>
      </c>
      <c r="AL363">
        <v>0</v>
      </c>
      <c r="AN363" t="s">
        <v>1974</v>
      </c>
      <c r="AO363">
        <v>0</v>
      </c>
      <c r="AQ363">
        <v>2257679</v>
      </c>
      <c r="AR363" t="s">
        <v>4605</v>
      </c>
      <c r="AS363" t="s">
        <v>5883</v>
      </c>
      <c r="AT363" t="s">
        <v>1975</v>
      </c>
    </row>
    <row r="364" spans="1:46" x14ac:dyDescent="0.25">
      <c r="A364" t="str">
        <f>_xlfn.XLOOKUP(I364,UTILIZADAS[Contacto1],UTILIZADAS[Source.Name],,0)</f>
        <v>Cobros Abril Canal Fijo</v>
      </c>
      <c r="B364" s="18">
        <f>VLOOKUP(J364,Ref!A:C,3,0)</f>
        <v>0</v>
      </c>
      <c r="C364" s="18">
        <f>VLOOKUP(J364,Ref!A:D,4,0)</f>
        <v>0</v>
      </c>
      <c r="D364" s="18" t="str">
        <f t="shared" si="15"/>
        <v>13/may</v>
      </c>
      <c r="E364" s="18">
        <f t="shared" si="16"/>
        <v>12</v>
      </c>
      <c r="F364" s="18">
        <v>1</v>
      </c>
      <c r="G364" s="18">
        <f t="shared" si="17"/>
        <v>0</v>
      </c>
      <c r="H364" s="3">
        <v>46155.626793981479</v>
      </c>
      <c r="I364">
        <v>61473145</v>
      </c>
      <c r="J364" t="s">
        <v>1967</v>
      </c>
      <c r="K364" t="s">
        <v>1968</v>
      </c>
      <c r="L364" t="s">
        <v>1969</v>
      </c>
      <c r="M364" t="s">
        <v>1970</v>
      </c>
      <c r="O364">
        <v>351368460000</v>
      </c>
      <c r="P364">
        <v>16018</v>
      </c>
      <c r="Q364">
        <v>-4</v>
      </c>
      <c r="R364">
        <v>1</v>
      </c>
      <c r="S364">
        <v>61473145</v>
      </c>
      <c r="U364" t="s">
        <v>4518</v>
      </c>
      <c r="W364" t="s">
        <v>482</v>
      </c>
      <c r="X364">
        <v>351368460000</v>
      </c>
      <c r="Y364" t="s">
        <v>65</v>
      </c>
      <c r="Z364" t="s">
        <v>597</v>
      </c>
      <c r="AG364" t="s">
        <v>1972</v>
      </c>
      <c r="AL364">
        <v>0</v>
      </c>
      <c r="AN364" t="s">
        <v>1974</v>
      </c>
      <c r="AO364">
        <v>0</v>
      </c>
      <c r="AQ364">
        <v>2257679</v>
      </c>
      <c r="AR364" t="s">
        <v>4605</v>
      </c>
      <c r="AS364" t="s">
        <v>5883</v>
      </c>
      <c r="AT364" t="s">
        <v>1975</v>
      </c>
    </row>
    <row r="365" spans="1:46" x14ac:dyDescent="0.25">
      <c r="A365" t="str">
        <f>_xlfn.XLOOKUP(I365,UTILIZADAS[Contacto1],UTILIZADAS[Source.Name],,0)</f>
        <v>Cobros Abril Canal Fijo</v>
      </c>
      <c r="B365" s="18">
        <f>VLOOKUP(J365,Ref!A:C,3,0)</f>
        <v>0</v>
      </c>
      <c r="C365" s="18">
        <f>VLOOKUP(J365,Ref!A:D,4,0)</f>
        <v>0</v>
      </c>
      <c r="D365" s="18" t="str">
        <f t="shared" si="15"/>
        <v>16/may</v>
      </c>
      <c r="E365" s="18">
        <f t="shared" si="16"/>
        <v>12</v>
      </c>
      <c r="F365" s="18">
        <v>1</v>
      </c>
      <c r="G365" s="18">
        <f t="shared" si="17"/>
        <v>0</v>
      </c>
      <c r="H365" s="3">
        <v>46158.519189814811</v>
      </c>
      <c r="I365">
        <v>61473145</v>
      </c>
      <c r="J365" t="s">
        <v>1967</v>
      </c>
      <c r="K365" t="s">
        <v>1968</v>
      </c>
      <c r="L365" t="s">
        <v>1969</v>
      </c>
      <c r="M365" t="s">
        <v>1970</v>
      </c>
      <c r="O365">
        <v>351368460000</v>
      </c>
      <c r="P365">
        <v>16018</v>
      </c>
      <c r="Q365">
        <v>-4</v>
      </c>
      <c r="R365">
        <v>1</v>
      </c>
      <c r="S365">
        <v>61473145</v>
      </c>
      <c r="U365" t="s">
        <v>4518</v>
      </c>
      <c r="W365" t="s">
        <v>482</v>
      </c>
      <c r="X365">
        <v>351368460000</v>
      </c>
      <c r="Y365" t="s">
        <v>65</v>
      </c>
      <c r="Z365" t="s">
        <v>597</v>
      </c>
      <c r="AG365" t="s">
        <v>1972</v>
      </c>
      <c r="AL365">
        <v>0</v>
      </c>
      <c r="AN365" t="s">
        <v>1974</v>
      </c>
      <c r="AO365">
        <v>0</v>
      </c>
      <c r="AQ365">
        <v>2257679</v>
      </c>
      <c r="AR365" t="s">
        <v>4605</v>
      </c>
      <c r="AS365" t="s">
        <v>5883</v>
      </c>
      <c r="AT365" t="s">
        <v>1975</v>
      </c>
    </row>
    <row r="366" spans="1:46" x14ac:dyDescent="0.25">
      <c r="A366" t="str">
        <f>_xlfn.XLOOKUP(I366,UTILIZADAS[Contacto1],UTILIZADAS[Source.Name],,0)</f>
        <v>Cobros Abril Canal Fijo</v>
      </c>
      <c r="B366" s="18">
        <f>VLOOKUP(J366,Ref!A:C,3,0)</f>
        <v>0</v>
      </c>
      <c r="C366" s="18">
        <f>VLOOKUP(J366,Ref!A:D,4,0)</f>
        <v>0</v>
      </c>
      <c r="D366" s="18" t="str">
        <f t="shared" si="15"/>
        <v>19/may</v>
      </c>
      <c r="E366" s="18">
        <f t="shared" si="16"/>
        <v>12</v>
      </c>
      <c r="F366" s="18">
        <v>1</v>
      </c>
      <c r="G366" s="18">
        <f t="shared" si="17"/>
        <v>0</v>
      </c>
      <c r="H366" s="3">
        <v>46161.67460648148</v>
      </c>
      <c r="I366">
        <v>61473145</v>
      </c>
      <c r="J366" t="s">
        <v>1967</v>
      </c>
      <c r="K366" t="s">
        <v>1968</v>
      </c>
      <c r="L366" t="s">
        <v>1969</v>
      </c>
      <c r="M366" t="s">
        <v>1970</v>
      </c>
      <c r="O366">
        <v>351368460000</v>
      </c>
      <c r="P366">
        <v>16018</v>
      </c>
      <c r="Q366">
        <v>-4</v>
      </c>
      <c r="R366">
        <v>1</v>
      </c>
      <c r="S366">
        <v>61473145</v>
      </c>
      <c r="U366" t="s">
        <v>4518</v>
      </c>
      <c r="W366" t="s">
        <v>482</v>
      </c>
      <c r="X366">
        <v>351368460000</v>
      </c>
      <c r="Y366" t="s">
        <v>65</v>
      </c>
      <c r="Z366" t="s">
        <v>597</v>
      </c>
      <c r="AG366" t="s">
        <v>1972</v>
      </c>
      <c r="AL366">
        <v>0</v>
      </c>
      <c r="AN366" t="s">
        <v>1974</v>
      </c>
      <c r="AO366">
        <v>0</v>
      </c>
      <c r="AQ366">
        <v>2257679</v>
      </c>
      <c r="AR366" t="s">
        <v>4605</v>
      </c>
      <c r="AS366" t="s">
        <v>5883</v>
      </c>
      <c r="AT366" t="s">
        <v>1975</v>
      </c>
    </row>
    <row r="367" spans="1:46" x14ac:dyDescent="0.25">
      <c r="A367" t="str">
        <f>_xlfn.XLOOKUP(I367,UTILIZADAS[Contacto1],UTILIZADAS[Source.Name],,0)</f>
        <v>Cobros Abril Canal Fijo</v>
      </c>
      <c r="B367" s="18">
        <f>VLOOKUP(J367,Ref!A:C,3,0)</f>
        <v>0</v>
      </c>
      <c r="C367" s="18">
        <f>VLOOKUP(J367,Ref!A:D,4,0)</f>
        <v>0</v>
      </c>
      <c r="D367" s="18" t="str">
        <f t="shared" si="15"/>
        <v>21/may</v>
      </c>
      <c r="E367" s="18">
        <f t="shared" si="16"/>
        <v>12</v>
      </c>
      <c r="F367" s="18">
        <v>1</v>
      </c>
      <c r="G367" s="18">
        <f t="shared" si="17"/>
        <v>0</v>
      </c>
      <c r="H367" s="3">
        <v>46163.453043981484</v>
      </c>
      <c r="I367">
        <v>61473145</v>
      </c>
      <c r="J367" t="s">
        <v>1967</v>
      </c>
      <c r="K367" t="s">
        <v>1968</v>
      </c>
      <c r="L367" t="s">
        <v>1969</v>
      </c>
      <c r="M367" t="s">
        <v>1970</v>
      </c>
      <c r="O367">
        <v>351368460000</v>
      </c>
      <c r="P367">
        <v>16018</v>
      </c>
      <c r="Q367">
        <v>-4</v>
      </c>
      <c r="R367">
        <v>1</v>
      </c>
      <c r="S367">
        <v>61473145</v>
      </c>
      <c r="U367" t="s">
        <v>4518</v>
      </c>
      <c r="W367" t="s">
        <v>482</v>
      </c>
      <c r="X367">
        <v>351368460000</v>
      </c>
      <c r="Y367" t="s">
        <v>65</v>
      </c>
      <c r="Z367" t="s">
        <v>597</v>
      </c>
      <c r="AG367" t="s">
        <v>1972</v>
      </c>
      <c r="AL367">
        <v>0</v>
      </c>
      <c r="AN367" t="s">
        <v>1974</v>
      </c>
      <c r="AO367">
        <v>0</v>
      </c>
      <c r="AQ367">
        <v>2257679</v>
      </c>
      <c r="AR367" t="s">
        <v>4605</v>
      </c>
      <c r="AS367" t="s">
        <v>5883</v>
      </c>
      <c r="AT367" t="s">
        <v>1975</v>
      </c>
    </row>
    <row r="368" spans="1:46" x14ac:dyDescent="0.25">
      <c r="A368" t="str">
        <f>_xlfn.XLOOKUP(I368,UTILIZADAS[Contacto1],UTILIZADAS[Source.Name],,0)</f>
        <v>Cobros Abril Canal Fijo</v>
      </c>
      <c r="B368" s="18">
        <f>VLOOKUP(J368,Ref!A:C,3,0)</f>
        <v>0</v>
      </c>
      <c r="C368" s="18">
        <f>VLOOKUP(J368,Ref!A:D,4,0)</f>
        <v>0</v>
      </c>
      <c r="D368" s="18" t="str">
        <f t="shared" si="15"/>
        <v>21/may</v>
      </c>
      <c r="E368" s="18">
        <f t="shared" si="16"/>
        <v>12</v>
      </c>
      <c r="F368" s="18">
        <v>1</v>
      </c>
      <c r="G368" s="18">
        <f t="shared" si="17"/>
        <v>0</v>
      </c>
      <c r="H368" s="3">
        <v>46163.716863425929</v>
      </c>
      <c r="I368">
        <v>61473145</v>
      </c>
      <c r="J368" t="s">
        <v>2023</v>
      </c>
      <c r="K368" t="s">
        <v>1968</v>
      </c>
      <c r="L368" t="s">
        <v>1969</v>
      </c>
      <c r="M368" t="s">
        <v>1970</v>
      </c>
      <c r="O368">
        <v>351368460000</v>
      </c>
      <c r="P368">
        <v>16018</v>
      </c>
      <c r="Q368">
        <v>-4</v>
      </c>
      <c r="R368">
        <v>1</v>
      </c>
      <c r="S368">
        <v>61473145</v>
      </c>
      <c r="U368" t="s">
        <v>4518</v>
      </c>
      <c r="W368" t="s">
        <v>482</v>
      </c>
      <c r="X368">
        <v>351368460000</v>
      </c>
      <c r="Y368" t="s">
        <v>65</v>
      </c>
      <c r="Z368" t="s">
        <v>597</v>
      </c>
      <c r="AG368" t="s">
        <v>1972</v>
      </c>
      <c r="AL368">
        <v>0</v>
      </c>
      <c r="AN368" t="s">
        <v>1974</v>
      </c>
      <c r="AO368">
        <v>0</v>
      </c>
      <c r="AQ368">
        <v>2257679</v>
      </c>
      <c r="AR368" t="s">
        <v>4605</v>
      </c>
      <c r="AS368" t="s">
        <v>5883</v>
      </c>
      <c r="AT368" t="s">
        <v>2024</v>
      </c>
    </row>
    <row r="369" spans="1:46" x14ac:dyDescent="0.25">
      <c r="A369" t="str">
        <f>_xlfn.XLOOKUP(I369,UTILIZADAS[Contacto1],UTILIZADAS[Source.Name],,0)</f>
        <v>Cobros Abril Canal Fijo</v>
      </c>
      <c r="B369" s="18">
        <f>VLOOKUP(J369,Ref!A:C,3,0)</f>
        <v>0</v>
      </c>
      <c r="C369" s="18">
        <f>VLOOKUP(J369,Ref!A:D,4,0)</f>
        <v>0</v>
      </c>
      <c r="D369" s="18" t="str">
        <f t="shared" si="15"/>
        <v>22/may</v>
      </c>
      <c r="E369" s="18">
        <f t="shared" si="16"/>
        <v>12</v>
      </c>
      <c r="F369" s="18">
        <v>1</v>
      </c>
      <c r="G369" s="18">
        <f t="shared" si="17"/>
        <v>1</v>
      </c>
      <c r="H369" s="3">
        <v>46164.446331018517</v>
      </c>
      <c r="I369">
        <v>61473145</v>
      </c>
      <c r="J369" t="s">
        <v>1967</v>
      </c>
      <c r="K369" t="s">
        <v>1968</v>
      </c>
      <c r="L369" t="s">
        <v>1969</v>
      </c>
      <c r="M369" t="s">
        <v>1970</v>
      </c>
      <c r="O369">
        <v>351368460000</v>
      </c>
      <c r="P369">
        <v>16018</v>
      </c>
      <c r="Q369">
        <v>-4</v>
      </c>
      <c r="R369">
        <v>1</v>
      </c>
      <c r="S369">
        <v>61473145</v>
      </c>
      <c r="U369" t="s">
        <v>4518</v>
      </c>
      <c r="W369" t="s">
        <v>482</v>
      </c>
      <c r="X369">
        <v>351368460000</v>
      </c>
      <c r="Y369" t="s">
        <v>65</v>
      </c>
      <c r="Z369" t="s">
        <v>597</v>
      </c>
      <c r="AG369" t="s">
        <v>1972</v>
      </c>
      <c r="AL369">
        <v>0</v>
      </c>
      <c r="AN369" t="s">
        <v>1974</v>
      </c>
      <c r="AO369">
        <v>0</v>
      </c>
      <c r="AQ369">
        <v>2257679</v>
      </c>
      <c r="AR369" t="s">
        <v>4605</v>
      </c>
      <c r="AS369" t="s">
        <v>5883</v>
      </c>
      <c r="AT369" t="s">
        <v>1975</v>
      </c>
    </row>
    <row r="370" spans="1:46" x14ac:dyDescent="0.25">
      <c r="A370" t="str">
        <f>_xlfn.XLOOKUP(I370,UTILIZADAS[Contacto1],UTILIZADAS[Source.Name],,0)</f>
        <v>Cobros Mayo</v>
      </c>
      <c r="B370" s="18">
        <f>VLOOKUP(J370,Ref!A:C,3,0)</f>
        <v>0</v>
      </c>
      <c r="C370" s="18">
        <f>VLOOKUP(J370,Ref!A:D,4,0)</f>
        <v>0</v>
      </c>
      <c r="D370" s="18" t="str">
        <f t="shared" si="15"/>
        <v>09/may</v>
      </c>
      <c r="E370" s="18">
        <f t="shared" si="16"/>
        <v>8</v>
      </c>
      <c r="F370" s="18">
        <v>1</v>
      </c>
      <c r="G370" s="18">
        <f t="shared" si="17"/>
        <v>0</v>
      </c>
      <c r="H370" s="3">
        <v>46151.505694444444</v>
      </c>
      <c r="I370">
        <v>61473648</v>
      </c>
      <c r="J370" t="s">
        <v>2023</v>
      </c>
      <c r="K370" t="s">
        <v>1968</v>
      </c>
      <c r="L370" t="s">
        <v>1969</v>
      </c>
      <c r="M370" t="s">
        <v>1970</v>
      </c>
      <c r="O370">
        <v>361020900000</v>
      </c>
      <c r="P370">
        <v>16018</v>
      </c>
      <c r="Q370">
        <v>-4</v>
      </c>
      <c r="R370">
        <v>1</v>
      </c>
      <c r="S370">
        <v>61473648</v>
      </c>
      <c r="U370" t="s">
        <v>4672</v>
      </c>
      <c r="W370" t="s">
        <v>4673</v>
      </c>
      <c r="X370">
        <v>361020900000</v>
      </c>
      <c r="Y370" t="s">
        <v>65</v>
      </c>
      <c r="Z370" t="s">
        <v>4619</v>
      </c>
      <c r="AG370" t="s">
        <v>1972</v>
      </c>
      <c r="AL370">
        <v>0</v>
      </c>
      <c r="AN370" t="s">
        <v>1974</v>
      </c>
      <c r="AO370">
        <v>0</v>
      </c>
      <c r="AQ370">
        <v>2257680</v>
      </c>
      <c r="AR370" t="s">
        <v>4605</v>
      </c>
      <c r="AS370" t="s">
        <v>5883</v>
      </c>
      <c r="AT370" t="s">
        <v>2024</v>
      </c>
    </row>
    <row r="371" spans="1:46" x14ac:dyDescent="0.25">
      <c r="A371" t="str">
        <f>_xlfn.XLOOKUP(I371,UTILIZADAS[Contacto1],UTILIZADAS[Source.Name],,0)</f>
        <v>Cobros Mayo</v>
      </c>
      <c r="B371" s="18">
        <f>VLOOKUP(J371,Ref!A:C,3,0)</f>
        <v>0</v>
      </c>
      <c r="C371" s="18">
        <f>VLOOKUP(J371,Ref!A:D,4,0)</f>
        <v>0</v>
      </c>
      <c r="D371" s="18" t="str">
        <f t="shared" si="15"/>
        <v>11/may</v>
      </c>
      <c r="E371" s="18">
        <f t="shared" si="16"/>
        <v>8</v>
      </c>
      <c r="F371" s="18">
        <v>1</v>
      </c>
      <c r="G371" s="18">
        <f t="shared" si="17"/>
        <v>0</v>
      </c>
      <c r="H371" s="3">
        <v>46153.529131944444</v>
      </c>
      <c r="I371">
        <v>61473648</v>
      </c>
      <c r="J371" t="s">
        <v>2023</v>
      </c>
      <c r="K371" t="s">
        <v>1968</v>
      </c>
      <c r="L371" t="s">
        <v>1969</v>
      </c>
      <c r="M371" t="s">
        <v>1970</v>
      </c>
      <c r="O371">
        <v>361020900000</v>
      </c>
      <c r="P371">
        <v>16018</v>
      </c>
      <c r="Q371">
        <v>-4</v>
      </c>
      <c r="R371">
        <v>1</v>
      </c>
      <c r="S371">
        <v>61473648</v>
      </c>
      <c r="U371" t="s">
        <v>4672</v>
      </c>
      <c r="W371" t="s">
        <v>4673</v>
      </c>
      <c r="X371">
        <v>361020900000</v>
      </c>
      <c r="Y371" t="s">
        <v>65</v>
      </c>
      <c r="Z371" t="s">
        <v>4619</v>
      </c>
      <c r="AG371" t="s">
        <v>1972</v>
      </c>
      <c r="AL371">
        <v>0</v>
      </c>
      <c r="AN371" t="s">
        <v>1974</v>
      </c>
      <c r="AO371">
        <v>0</v>
      </c>
      <c r="AQ371">
        <v>2257680</v>
      </c>
      <c r="AR371" t="s">
        <v>4605</v>
      </c>
      <c r="AS371" t="s">
        <v>5883</v>
      </c>
      <c r="AT371" t="s">
        <v>2024</v>
      </c>
    </row>
    <row r="372" spans="1:46" x14ac:dyDescent="0.25">
      <c r="A372" t="str">
        <f>_xlfn.XLOOKUP(I372,UTILIZADAS[Contacto1],UTILIZADAS[Source.Name],,0)</f>
        <v>Cobros Mayo</v>
      </c>
      <c r="B372" s="18">
        <f>VLOOKUP(J372,Ref!A:C,3,0)</f>
        <v>0</v>
      </c>
      <c r="C372" s="18">
        <f>VLOOKUP(J372,Ref!A:D,4,0)</f>
        <v>0</v>
      </c>
      <c r="D372" s="18" t="str">
        <f t="shared" si="15"/>
        <v>11/may</v>
      </c>
      <c r="E372" s="18">
        <f t="shared" si="16"/>
        <v>8</v>
      </c>
      <c r="F372" s="18">
        <v>1</v>
      </c>
      <c r="G372" s="18">
        <f t="shared" si="17"/>
        <v>0</v>
      </c>
      <c r="H372" s="3">
        <v>46153.682824074072</v>
      </c>
      <c r="I372">
        <v>61473648</v>
      </c>
      <c r="J372" t="s">
        <v>2023</v>
      </c>
      <c r="K372" t="s">
        <v>1968</v>
      </c>
      <c r="L372" t="s">
        <v>1969</v>
      </c>
      <c r="M372" t="s">
        <v>1970</v>
      </c>
      <c r="O372">
        <v>361020900000</v>
      </c>
      <c r="P372">
        <v>16018</v>
      </c>
      <c r="Q372">
        <v>-4</v>
      </c>
      <c r="R372">
        <v>1</v>
      </c>
      <c r="S372">
        <v>61473648</v>
      </c>
      <c r="U372" t="s">
        <v>4672</v>
      </c>
      <c r="W372" t="s">
        <v>4673</v>
      </c>
      <c r="X372">
        <v>361020900000</v>
      </c>
      <c r="Y372" t="s">
        <v>65</v>
      </c>
      <c r="Z372" t="s">
        <v>4619</v>
      </c>
      <c r="AG372" t="s">
        <v>1972</v>
      </c>
      <c r="AL372">
        <v>0</v>
      </c>
      <c r="AN372" t="s">
        <v>1974</v>
      </c>
      <c r="AO372">
        <v>0</v>
      </c>
      <c r="AQ372">
        <v>2257680</v>
      </c>
      <c r="AR372" t="s">
        <v>4605</v>
      </c>
      <c r="AS372" t="s">
        <v>5883</v>
      </c>
      <c r="AT372" t="s">
        <v>2024</v>
      </c>
    </row>
    <row r="373" spans="1:46" x14ac:dyDescent="0.25">
      <c r="A373" t="str">
        <f>_xlfn.XLOOKUP(I373,UTILIZADAS[Contacto1],UTILIZADAS[Source.Name],,0)</f>
        <v>Cobros Mayo</v>
      </c>
      <c r="B373" s="18">
        <f>VLOOKUP(J373,Ref!A:C,3,0)</f>
        <v>0</v>
      </c>
      <c r="C373" s="18">
        <f>VLOOKUP(J373,Ref!A:D,4,0)</f>
        <v>0</v>
      </c>
      <c r="D373" s="18" t="str">
        <f t="shared" si="15"/>
        <v>11/may</v>
      </c>
      <c r="E373" s="18">
        <f t="shared" si="16"/>
        <v>8</v>
      </c>
      <c r="F373" s="18">
        <v>1</v>
      </c>
      <c r="G373" s="18">
        <f t="shared" si="17"/>
        <v>0</v>
      </c>
      <c r="H373" s="3">
        <v>46153.738020833334</v>
      </c>
      <c r="I373">
        <v>61473648</v>
      </c>
      <c r="J373" t="s">
        <v>1967</v>
      </c>
      <c r="K373" t="s">
        <v>1968</v>
      </c>
      <c r="L373" t="s">
        <v>1969</v>
      </c>
      <c r="M373" t="s">
        <v>1970</v>
      </c>
      <c r="O373">
        <v>361020900000</v>
      </c>
      <c r="P373">
        <v>16018</v>
      </c>
      <c r="Q373">
        <v>-4</v>
      </c>
      <c r="R373">
        <v>1</v>
      </c>
      <c r="S373">
        <v>61473648</v>
      </c>
      <c r="U373" t="s">
        <v>4672</v>
      </c>
      <c r="W373" t="s">
        <v>4673</v>
      </c>
      <c r="X373">
        <v>361020900000</v>
      </c>
      <c r="Y373" t="s">
        <v>65</v>
      </c>
      <c r="Z373" t="s">
        <v>4619</v>
      </c>
      <c r="AG373" t="s">
        <v>1972</v>
      </c>
      <c r="AL373">
        <v>0</v>
      </c>
      <c r="AN373" t="s">
        <v>1974</v>
      </c>
      <c r="AO373">
        <v>0</v>
      </c>
      <c r="AQ373">
        <v>2257680</v>
      </c>
      <c r="AR373" t="s">
        <v>4605</v>
      </c>
      <c r="AS373" t="s">
        <v>5883</v>
      </c>
      <c r="AT373" t="s">
        <v>1975</v>
      </c>
    </row>
    <row r="374" spans="1:46" x14ac:dyDescent="0.25">
      <c r="A374" t="str">
        <f>_xlfn.XLOOKUP(I374,UTILIZADAS[Contacto1],UTILIZADAS[Source.Name],,0)</f>
        <v>Cobros Mayo</v>
      </c>
      <c r="B374" s="18">
        <f>VLOOKUP(J374,Ref!A:C,3,0)</f>
        <v>0</v>
      </c>
      <c r="C374" s="18">
        <f>VLOOKUP(J374,Ref!A:D,4,0)</f>
        <v>0</v>
      </c>
      <c r="D374" s="18" t="str">
        <f t="shared" si="15"/>
        <v>13/may</v>
      </c>
      <c r="E374" s="18">
        <f t="shared" si="16"/>
        <v>8</v>
      </c>
      <c r="F374" s="18">
        <v>1</v>
      </c>
      <c r="G374" s="18">
        <f t="shared" si="17"/>
        <v>0</v>
      </c>
      <c r="H374" s="3">
        <v>46155.627627314818</v>
      </c>
      <c r="I374">
        <v>61473648</v>
      </c>
      <c r="J374" t="s">
        <v>2023</v>
      </c>
      <c r="K374" t="s">
        <v>1968</v>
      </c>
      <c r="L374" t="s">
        <v>1969</v>
      </c>
      <c r="M374" t="s">
        <v>1970</v>
      </c>
      <c r="O374">
        <v>361020900000</v>
      </c>
      <c r="P374">
        <v>16018</v>
      </c>
      <c r="Q374">
        <v>-4</v>
      </c>
      <c r="R374">
        <v>1</v>
      </c>
      <c r="S374">
        <v>61473648</v>
      </c>
      <c r="U374" t="s">
        <v>4672</v>
      </c>
      <c r="W374" t="s">
        <v>4673</v>
      </c>
      <c r="X374">
        <v>361020900000</v>
      </c>
      <c r="Y374" t="s">
        <v>65</v>
      </c>
      <c r="Z374" t="s">
        <v>4619</v>
      </c>
      <c r="AG374" t="s">
        <v>1972</v>
      </c>
      <c r="AL374">
        <v>0</v>
      </c>
      <c r="AN374" t="s">
        <v>1974</v>
      </c>
      <c r="AO374">
        <v>0</v>
      </c>
      <c r="AQ374">
        <v>2257680</v>
      </c>
      <c r="AR374" t="s">
        <v>4605</v>
      </c>
      <c r="AS374" t="s">
        <v>5883</v>
      </c>
      <c r="AT374" t="s">
        <v>2024</v>
      </c>
    </row>
    <row r="375" spans="1:46" x14ac:dyDescent="0.25">
      <c r="A375" t="str">
        <f>_xlfn.XLOOKUP(I375,UTILIZADAS[Contacto1],UTILIZADAS[Source.Name],,0)</f>
        <v>Cobros Mayo</v>
      </c>
      <c r="B375" s="18">
        <f>VLOOKUP(J375,Ref!A:C,3,0)</f>
        <v>0</v>
      </c>
      <c r="C375" s="18">
        <f>VLOOKUP(J375,Ref!A:D,4,0)</f>
        <v>0</v>
      </c>
      <c r="D375" s="18" t="str">
        <f t="shared" si="15"/>
        <v>13/may</v>
      </c>
      <c r="E375" s="18">
        <f t="shared" si="16"/>
        <v>8</v>
      </c>
      <c r="F375" s="18">
        <v>1</v>
      </c>
      <c r="G375" s="18">
        <f t="shared" si="17"/>
        <v>0</v>
      </c>
      <c r="H375" s="3">
        <v>46155.718634259261</v>
      </c>
      <c r="I375">
        <v>61473648</v>
      </c>
      <c r="J375" t="s">
        <v>2023</v>
      </c>
      <c r="K375" t="s">
        <v>1968</v>
      </c>
      <c r="L375" t="s">
        <v>1969</v>
      </c>
      <c r="M375" t="s">
        <v>1970</v>
      </c>
      <c r="O375">
        <v>361020900000</v>
      </c>
      <c r="P375">
        <v>16018</v>
      </c>
      <c r="Q375">
        <v>-4</v>
      </c>
      <c r="R375">
        <v>1</v>
      </c>
      <c r="S375">
        <v>61473648</v>
      </c>
      <c r="U375" t="s">
        <v>4672</v>
      </c>
      <c r="W375" t="s">
        <v>4673</v>
      </c>
      <c r="X375">
        <v>361020900000</v>
      </c>
      <c r="Y375" t="s">
        <v>65</v>
      </c>
      <c r="Z375" t="s">
        <v>4619</v>
      </c>
      <c r="AG375" t="s">
        <v>1972</v>
      </c>
      <c r="AL375">
        <v>0</v>
      </c>
      <c r="AN375" t="s">
        <v>1974</v>
      </c>
      <c r="AO375">
        <v>0</v>
      </c>
      <c r="AQ375">
        <v>2257680</v>
      </c>
      <c r="AR375" t="s">
        <v>4605</v>
      </c>
      <c r="AS375" t="s">
        <v>5883</v>
      </c>
      <c r="AT375" t="s">
        <v>2024</v>
      </c>
    </row>
    <row r="376" spans="1:46" x14ac:dyDescent="0.25">
      <c r="A376" t="str">
        <f>_xlfn.XLOOKUP(I376,UTILIZADAS[Contacto1],UTILIZADAS[Source.Name],,0)</f>
        <v>Cobros Mayo</v>
      </c>
      <c r="B376" s="18">
        <f>VLOOKUP(J376,Ref!A:C,3,0)</f>
        <v>0</v>
      </c>
      <c r="C376" s="18">
        <f>VLOOKUP(J376,Ref!A:D,4,0)</f>
        <v>0</v>
      </c>
      <c r="D376" s="18" t="str">
        <f t="shared" si="15"/>
        <v>14/may</v>
      </c>
      <c r="E376" s="18">
        <f t="shared" si="16"/>
        <v>8</v>
      </c>
      <c r="F376" s="18">
        <v>1</v>
      </c>
      <c r="G376" s="18">
        <f t="shared" si="17"/>
        <v>0</v>
      </c>
      <c r="H376" s="3">
        <v>46156.472731481481</v>
      </c>
      <c r="I376">
        <v>61473648</v>
      </c>
      <c r="J376" t="s">
        <v>2023</v>
      </c>
      <c r="K376" t="s">
        <v>1968</v>
      </c>
      <c r="L376" t="s">
        <v>1969</v>
      </c>
      <c r="M376" t="s">
        <v>1970</v>
      </c>
      <c r="O376">
        <v>361020900000</v>
      </c>
      <c r="P376">
        <v>16018</v>
      </c>
      <c r="Q376">
        <v>-4</v>
      </c>
      <c r="R376">
        <v>1</v>
      </c>
      <c r="S376">
        <v>61473648</v>
      </c>
      <c r="U376" t="s">
        <v>4672</v>
      </c>
      <c r="W376" t="s">
        <v>4673</v>
      </c>
      <c r="X376">
        <v>361020900000</v>
      </c>
      <c r="Y376" t="s">
        <v>65</v>
      </c>
      <c r="Z376" t="s">
        <v>4619</v>
      </c>
      <c r="AG376" t="s">
        <v>1972</v>
      </c>
      <c r="AL376">
        <v>0</v>
      </c>
      <c r="AN376" t="s">
        <v>1974</v>
      </c>
      <c r="AO376">
        <v>0</v>
      </c>
      <c r="AQ376">
        <v>2257680</v>
      </c>
      <c r="AR376" t="s">
        <v>4605</v>
      </c>
      <c r="AS376" t="s">
        <v>5883</v>
      </c>
      <c r="AT376" t="s">
        <v>2024</v>
      </c>
    </row>
    <row r="377" spans="1:46" x14ac:dyDescent="0.25">
      <c r="A377" t="str">
        <f>_xlfn.XLOOKUP(I377,UTILIZADAS[Contacto1],UTILIZADAS[Source.Name],,0)</f>
        <v>Cobros Mayo</v>
      </c>
      <c r="B377" s="18">
        <f>VLOOKUP(J377,Ref!A:C,3,0)</f>
        <v>0</v>
      </c>
      <c r="C377" s="18">
        <f>VLOOKUP(J377,Ref!A:D,4,0)</f>
        <v>0</v>
      </c>
      <c r="D377" s="18" t="str">
        <f t="shared" si="15"/>
        <v>14/may</v>
      </c>
      <c r="E377" s="18">
        <f t="shared" si="16"/>
        <v>8</v>
      </c>
      <c r="F377" s="18">
        <v>1</v>
      </c>
      <c r="G377" s="18">
        <f t="shared" si="17"/>
        <v>1</v>
      </c>
      <c r="H377" s="3">
        <v>46156.661261574074</v>
      </c>
      <c r="I377">
        <v>61473648</v>
      </c>
      <c r="J377" t="s">
        <v>2023</v>
      </c>
      <c r="K377" t="s">
        <v>1968</v>
      </c>
      <c r="L377" t="s">
        <v>1969</v>
      </c>
      <c r="M377" t="s">
        <v>1970</v>
      </c>
      <c r="O377">
        <v>361020900000</v>
      </c>
      <c r="P377">
        <v>16018</v>
      </c>
      <c r="Q377">
        <v>-4</v>
      </c>
      <c r="R377">
        <v>1</v>
      </c>
      <c r="S377">
        <v>61473648</v>
      </c>
      <c r="U377" t="s">
        <v>4672</v>
      </c>
      <c r="W377" t="s">
        <v>4673</v>
      </c>
      <c r="X377">
        <v>361020900000</v>
      </c>
      <c r="Y377" t="s">
        <v>65</v>
      </c>
      <c r="Z377" t="s">
        <v>4619</v>
      </c>
      <c r="AG377" t="s">
        <v>1972</v>
      </c>
      <c r="AL377">
        <v>0</v>
      </c>
      <c r="AN377" t="s">
        <v>1974</v>
      </c>
      <c r="AO377">
        <v>0</v>
      </c>
      <c r="AQ377">
        <v>2257680</v>
      </c>
      <c r="AR377" t="s">
        <v>4605</v>
      </c>
      <c r="AS377" t="s">
        <v>5883</v>
      </c>
      <c r="AT377" t="s">
        <v>2024</v>
      </c>
    </row>
    <row r="378" spans="1:46" x14ac:dyDescent="0.25">
      <c r="A378" t="str">
        <f>_xlfn.XLOOKUP(I378,UTILIZADAS[Contacto1],UTILIZADAS[Source.Name],,0)</f>
        <v>Cobros Mayo</v>
      </c>
      <c r="B378" s="18">
        <f>VLOOKUP(J378,Ref!A:C,3,0)</f>
        <v>1</v>
      </c>
      <c r="C378" s="18">
        <f>VLOOKUP(J378,Ref!A:D,4,0)</f>
        <v>1</v>
      </c>
      <c r="D378" s="18" t="str">
        <f t="shared" si="15"/>
        <v>09/may</v>
      </c>
      <c r="E378" s="18">
        <f t="shared" si="16"/>
        <v>1</v>
      </c>
      <c r="F378" s="18">
        <v>1</v>
      </c>
      <c r="G378" s="18">
        <f t="shared" si="17"/>
        <v>1</v>
      </c>
      <c r="H378" s="3">
        <v>46151.505289351851</v>
      </c>
      <c r="I378">
        <v>61520827</v>
      </c>
      <c r="J378">
        <v>6003</v>
      </c>
      <c r="K378" t="s">
        <v>1983</v>
      </c>
      <c r="L378" t="s">
        <v>1897</v>
      </c>
      <c r="M378" t="s">
        <v>1970</v>
      </c>
      <c r="O378">
        <v>803956250000</v>
      </c>
      <c r="P378">
        <v>16018</v>
      </c>
      <c r="Q378">
        <v>-5</v>
      </c>
      <c r="R378">
        <v>1</v>
      </c>
      <c r="S378">
        <v>61520827</v>
      </c>
      <c r="U378" t="s">
        <v>5909</v>
      </c>
      <c r="W378" t="s">
        <v>4675</v>
      </c>
      <c r="X378">
        <v>803956250000</v>
      </c>
      <c r="Y378" t="s">
        <v>86</v>
      </c>
      <c r="Z378" t="s">
        <v>66</v>
      </c>
      <c r="AF378" t="s">
        <v>1976</v>
      </c>
      <c r="AG378" t="s">
        <v>1972</v>
      </c>
      <c r="AL378">
        <v>21</v>
      </c>
      <c r="AM378" t="s">
        <v>1979</v>
      </c>
      <c r="AN378" t="s">
        <v>1987</v>
      </c>
      <c r="AO378">
        <v>0</v>
      </c>
      <c r="AQ378">
        <v>2257681</v>
      </c>
      <c r="AR378" t="s">
        <v>4605</v>
      </c>
      <c r="AS378" t="s">
        <v>5883</v>
      </c>
      <c r="AT378" t="s">
        <v>1892</v>
      </c>
    </row>
    <row r="379" spans="1:46" x14ac:dyDescent="0.25">
      <c r="A379" t="str">
        <f>_xlfn.XLOOKUP(I379,UTILIZADAS[Contacto1],UTILIZADAS[Source.Name],,0)</f>
        <v>Cobros Mayo</v>
      </c>
      <c r="B379" s="18">
        <f>VLOOKUP(J379,Ref!A:C,3,0)</f>
        <v>0</v>
      </c>
      <c r="C379" s="18">
        <f>VLOOKUP(J379,Ref!A:D,4,0)</f>
        <v>0</v>
      </c>
      <c r="D379" s="18" t="str">
        <f t="shared" si="15"/>
        <v>09/may</v>
      </c>
      <c r="E379" s="18">
        <f t="shared" si="16"/>
        <v>2</v>
      </c>
      <c r="F379" s="18">
        <v>1</v>
      </c>
      <c r="G379" s="18">
        <f t="shared" si="17"/>
        <v>0</v>
      </c>
      <c r="H379" s="3">
        <v>46151.507314814815</v>
      </c>
      <c r="I379">
        <v>61573042</v>
      </c>
      <c r="J379" t="s">
        <v>2021</v>
      </c>
      <c r="K379" t="s">
        <v>1968</v>
      </c>
      <c r="L379" t="s">
        <v>1969</v>
      </c>
      <c r="M379" t="s">
        <v>1970</v>
      </c>
      <c r="O379">
        <v>206054610000</v>
      </c>
      <c r="P379">
        <v>16018</v>
      </c>
      <c r="Q379">
        <v>-5</v>
      </c>
      <c r="R379">
        <v>1</v>
      </c>
      <c r="S379">
        <v>61573042</v>
      </c>
      <c r="U379" t="s">
        <v>4676</v>
      </c>
      <c r="W379" t="s">
        <v>4677</v>
      </c>
      <c r="X379">
        <v>206054610000</v>
      </c>
      <c r="Y379" t="s">
        <v>65</v>
      </c>
      <c r="Z379" t="s">
        <v>66</v>
      </c>
      <c r="AF379" t="s">
        <v>1976</v>
      </c>
      <c r="AG379" t="s">
        <v>1972</v>
      </c>
      <c r="AK379" t="s">
        <v>5910</v>
      </c>
      <c r="AL379">
        <v>5</v>
      </c>
      <c r="AN379" t="s">
        <v>1974</v>
      </c>
      <c r="AO379">
        <v>0</v>
      </c>
      <c r="AQ379">
        <v>2257682</v>
      </c>
      <c r="AR379" t="s">
        <v>4605</v>
      </c>
      <c r="AS379" t="s">
        <v>5883</v>
      </c>
      <c r="AT379" t="s">
        <v>2022</v>
      </c>
    </row>
    <row r="380" spans="1:46" x14ac:dyDescent="0.25">
      <c r="A380" t="str">
        <f>_xlfn.XLOOKUP(I380,UTILIZADAS[Contacto1],UTILIZADAS[Source.Name],,0)</f>
        <v>Cobros Mayo</v>
      </c>
      <c r="B380" s="18">
        <f>VLOOKUP(J380,Ref!A:C,3,0)</f>
        <v>0</v>
      </c>
      <c r="C380" s="18">
        <f>VLOOKUP(J380,Ref!A:D,4,0)</f>
        <v>0</v>
      </c>
      <c r="D380" s="18" t="str">
        <f t="shared" si="15"/>
        <v>13/may</v>
      </c>
      <c r="E380" s="18">
        <f t="shared" si="16"/>
        <v>2</v>
      </c>
      <c r="F380" s="18">
        <v>1</v>
      </c>
      <c r="G380" s="18">
        <f t="shared" si="17"/>
        <v>1</v>
      </c>
      <c r="H380" s="3">
        <v>46155.627175925925</v>
      </c>
      <c r="I380">
        <v>61573042</v>
      </c>
      <c r="J380" t="s">
        <v>1986</v>
      </c>
      <c r="K380" t="s">
        <v>1983</v>
      </c>
      <c r="L380" t="s">
        <v>1897</v>
      </c>
      <c r="M380" t="s">
        <v>1970</v>
      </c>
      <c r="O380">
        <v>206054610000</v>
      </c>
      <c r="P380">
        <v>16018</v>
      </c>
      <c r="Q380">
        <v>-5</v>
      </c>
      <c r="R380">
        <v>1</v>
      </c>
      <c r="S380">
        <v>61573042</v>
      </c>
      <c r="U380" t="s">
        <v>4676</v>
      </c>
      <c r="W380" t="s">
        <v>4677</v>
      </c>
      <c r="X380">
        <v>206054610000</v>
      </c>
      <c r="Y380" t="s">
        <v>65</v>
      </c>
      <c r="Z380" t="s">
        <v>66</v>
      </c>
      <c r="AF380" t="s">
        <v>1976</v>
      </c>
      <c r="AG380" t="s">
        <v>1972</v>
      </c>
      <c r="AK380" t="s">
        <v>5910</v>
      </c>
      <c r="AL380">
        <v>217</v>
      </c>
      <c r="AM380" t="s">
        <v>1979</v>
      </c>
      <c r="AN380" t="s">
        <v>1987</v>
      </c>
      <c r="AO380">
        <v>0</v>
      </c>
      <c r="AQ380">
        <v>2257682</v>
      </c>
      <c r="AR380" t="s">
        <v>4605</v>
      </c>
      <c r="AS380" t="s">
        <v>5883</v>
      </c>
      <c r="AT380" t="s">
        <v>1988</v>
      </c>
    </row>
    <row r="381" spans="1:46" x14ac:dyDescent="0.25">
      <c r="A381" t="str">
        <f>_xlfn.XLOOKUP(I381,UTILIZADAS[Contacto1],UTILIZADAS[Source.Name],,0)</f>
        <v>Cobros Abril Canal Fijo</v>
      </c>
      <c r="B381" s="18">
        <f>VLOOKUP(J381,Ref!A:C,3,0)</f>
        <v>0</v>
      </c>
      <c r="C381" s="18">
        <f>VLOOKUP(J381,Ref!A:D,4,0)</f>
        <v>0</v>
      </c>
      <c r="D381" s="18" t="str">
        <f t="shared" si="15"/>
        <v>02/may</v>
      </c>
      <c r="E381" s="18">
        <f t="shared" si="16"/>
        <v>7</v>
      </c>
      <c r="F381" s="18">
        <v>1</v>
      </c>
      <c r="G381" s="18">
        <f t="shared" si="17"/>
        <v>0</v>
      </c>
      <c r="H381" s="3">
        <v>46144.46597222222</v>
      </c>
      <c r="I381">
        <v>61598243</v>
      </c>
      <c r="J381" t="s">
        <v>1967</v>
      </c>
      <c r="K381" t="s">
        <v>1968</v>
      </c>
      <c r="L381" t="s">
        <v>1969</v>
      </c>
      <c r="M381" t="s">
        <v>1970</v>
      </c>
      <c r="O381">
        <v>354278250000</v>
      </c>
      <c r="P381">
        <v>16017</v>
      </c>
      <c r="Q381">
        <v>-5</v>
      </c>
      <c r="R381">
        <v>1</v>
      </c>
      <c r="S381">
        <v>61598243</v>
      </c>
      <c r="U381" t="s">
        <v>2029</v>
      </c>
      <c r="W381" t="s">
        <v>1528</v>
      </c>
      <c r="X381" t="s">
        <v>66</v>
      </c>
      <c r="Y381" t="s">
        <v>65</v>
      </c>
      <c r="Z381">
        <v>354278250000</v>
      </c>
      <c r="AG381" t="s">
        <v>1972</v>
      </c>
      <c r="AI381" t="s">
        <v>2779</v>
      </c>
      <c r="AL381">
        <v>0</v>
      </c>
      <c r="AN381" t="s">
        <v>1974</v>
      </c>
      <c r="AO381">
        <v>0</v>
      </c>
      <c r="AQ381">
        <v>2251782</v>
      </c>
      <c r="AR381" t="s">
        <v>2241</v>
      </c>
      <c r="AS381" t="s">
        <v>4163</v>
      </c>
      <c r="AT381" t="s">
        <v>1975</v>
      </c>
    </row>
    <row r="382" spans="1:46" x14ac:dyDescent="0.25">
      <c r="A382" t="str">
        <f>_xlfn.XLOOKUP(I382,UTILIZADAS[Contacto1],UTILIZADAS[Source.Name],,0)</f>
        <v>Cobros Abril Canal Fijo</v>
      </c>
      <c r="B382" s="18">
        <f>VLOOKUP(J382,Ref!A:C,3,0)</f>
        <v>0</v>
      </c>
      <c r="C382" s="18">
        <f>VLOOKUP(J382,Ref!A:D,4,0)</f>
        <v>0</v>
      </c>
      <c r="D382" s="18" t="str">
        <f t="shared" si="15"/>
        <v>05/may</v>
      </c>
      <c r="E382" s="18">
        <f t="shared" si="16"/>
        <v>7</v>
      </c>
      <c r="F382" s="18">
        <v>1</v>
      </c>
      <c r="G382" s="18">
        <f t="shared" si="17"/>
        <v>0</v>
      </c>
      <c r="H382" s="3">
        <v>46147.64638888889</v>
      </c>
      <c r="I382">
        <v>61598243</v>
      </c>
      <c r="J382" t="s">
        <v>1967</v>
      </c>
      <c r="K382" t="s">
        <v>1968</v>
      </c>
      <c r="L382" t="s">
        <v>1969</v>
      </c>
      <c r="M382" t="s">
        <v>1970</v>
      </c>
      <c r="O382">
        <v>354278250000</v>
      </c>
      <c r="P382">
        <v>16017</v>
      </c>
      <c r="Q382">
        <v>-5</v>
      </c>
      <c r="R382">
        <v>1</v>
      </c>
      <c r="S382">
        <v>61598243</v>
      </c>
      <c r="U382" t="s">
        <v>2029</v>
      </c>
      <c r="W382" t="s">
        <v>1528</v>
      </c>
      <c r="X382" t="s">
        <v>66</v>
      </c>
      <c r="Y382" t="s">
        <v>65</v>
      </c>
      <c r="Z382">
        <v>354278250000</v>
      </c>
      <c r="AG382" t="s">
        <v>1972</v>
      </c>
      <c r="AI382" t="s">
        <v>2779</v>
      </c>
      <c r="AL382">
        <v>0</v>
      </c>
      <c r="AN382" t="s">
        <v>1974</v>
      </c>
      <c r="AO382">
        <v>0</v>
      </c>
      <c r="AQ382">
        <v>2251782</v>
      </c>
      <c r="AR382" t="s">
        <v>2241</v>
      </c>
      <c r="AS382" t="s">
        <v>4163</v>
      </c>
      <c r="AT382" t="s">
        <v>1975</v>
      </c>
    </row>
    <row r="383" spans="1:46" x14ac:dyDescent="0.25">
      <c r="A383" t="str">
        <f>_xlfn.XLOOKUP(I383,UTILIZADAS[Contacto1],UTILIZADAS[Source.Name],,0)</f>
        <v>Cobros Abril Canal Fijo</v>
      </c>
      <c r="B383" s="18">
        <f>VLOOKUP(J383,Ref!A:C,3,0)</f>
        <v>0</v>
      </c>
      <c r="C383" s="18">
        <f>VLOOKUP(J383,Ref!A:D,4,0)</f>
        <v>0</v>
      </c>
      <c r="D383" s="18" t="str">
        <f t="shared" si="15"/>
        <v>06/may</v>
      </c>
      <c r="E383" s="18">
        <f t="shared" si="16"/>
        <v>7</v>
      </c>
      <c r="F383" s="18">
        <v>1</v>
      </c>
      <c r="G383" s="18">
        <f t="shared" si="17"/>
        <v>0</v>
      </c>
      <c r="H383" s="3">
        <v>46148.739687499998</v>
      </c>
      <c r="I383">
        <v>61598243</v>
      </c>
      <c r="J383" t="s">
        <v>2023</v>
      </c>
      <c r="K383" t="s">
        <v>1968</v>
      </c>
      <c r="L383" t="s">
        <v>1969</v>
      </c>
      <c r="M383" t="s">
        <v>1970</v>
      </c>
      <c r="O383">
        <v>354278250000</v>
      </c>
      <c r="P383">
        <v>16017</v>
      </c>
      <c r="Q383">
        <v>-5</v>
      </c>
      <c r="R383">
        <v>1</v>
      </c>
      <c r="S383">
        <v>61598243</v>
      </c>
      <c r="U383" t="s">
        <v>2029</v>
      </c>
      <c r="W383" t="s">
        <v>1528</v>
      </c>
      <c r="X383" t="s">
        <v>66</v>
      </c>
      <c r="Y383" t="s">
        <v>65</v>
      </c>
      <c r="Z383">
        <v>354278250000</v>
      </c>
      <c r="AG383" t="s">
        <v>1972</v>
      </c>
      <c r="AI383" t="s">
        <v>2779</v>
      </c>
      <c r="AL383">
        <v>0</v>
      </c>
      <c r="AN383" t="s">
        <v>1974</v>
      </c>
      <c r="AO383">
        <v>0</v>
      </c>
      <c r="AQ383">
        <v>2251782</v>
      </c>
      <c r="AR383" t="s">
        <v>2241</v>
      </c>
      <c r="AS383" t="s">
        <v>4163</v>
      </c>
      <c r="AT383" t="s">
        <v>2024</v>
      </c>
    </row>
    <row r="384" spans="1:46" x14ac:dyDescent="0.25">
      <c r="A384" t="str">
        <f>_xlfn.XLOOKUP(I384,UTILIZADAS[Contacto1],UTILIZADAS[Source.Name],,0)</f>
        <v>Cobros Abril Canal Fijo</v>
      </c>
      <c r="B384" s="18">
        <f>VLOOKUP(J384,Ref!A:C,3,0)</f>
        <v>0</v>
      </c>
      <c r="C384" s="18">
        <f>VLOOKUP(J384,Ref!A:D,4,0)</f>
        <v>0</v>
      </c>
      <c r="D384" s="18" t="str">
        <f t="shared" si="15"/>
        <v>08/may</v>
      </c>
      <c r="E384" s="18">
        <f t="shared" si="16"/>
        <v>7</v>
      </c>
      <c r="F384" s="18">
        <v>1</v>
      </c>
      <c r="G384" s="18">
        <f t="shared" si="17"/>
        <v>0</v>
      </c>
      <c r="H384" s="3">
        <v>46150.400011574071</v>
      </c>
      <c r="I384">
        <v>61598243</v>
      </c>
      <c r="J384" t="s">
        <v>2023</v>
      </c>
      <c r="K384" t="s">
        <v>1968</v>
      </c>
      <c r="L384" t="s">
        <v>1969</v>
      </c>
      <c r="M384" t="s">
        <v>1970</v>
      </c>
      <c r="O384">
        <v>354278250000</v>
      </c>
      <c r="P384">
        <v>16017</v>
      </c>
      <c r="Q384">
        <v>-5</v>
      </c>
      <c r="R384">
        <v>1</v>
      </c>
      <c r="S384">
        <v>61598243</v>
      </c>
      <c r="U384" t="s">
        <v>2029</v>
      </c>
      <c r="W384" t="s">
        <v>1528</v>
      </c>
      <c r="X384" t="s">
        <v>66</v>
      </c>
      <c r="Y384" t="s">
        <v>65</v>
      </c>
      <c r="Z384">
        <v>354278250000</v>
      </c>
      <c r="AG384" t="s">
        <v>1972</v>
      </c>
      <c r="AI384" t="s">
        <v>2779</v>
      </c>
      <c r="AL384">
        <v>0</v>
      </c>
      <c r="AN384" t="s">
        <v>1974</v>
      </c>
      <c r="AO384">
        <v>0</v>
      </c>
      <c r="AQ384">
        <v>2251782</v>
      </c>
      <c r="AR384" t="s">
        <v>2241</v>
      </c>
      <c r="AS384" t="s">
        <v>4163</v>
      </c>
      <c r="AT384" t="s">
        <v>2024</v>
      </c>
    </row>
    <row r="385" spans="1:46" x14ac:dyDescent="0.25">
      <c r="A385" t="str">
        <f>_xlfn.XLOOKUP(I385,UTILIZADAS[Contacto1],UTILIZADAS[Source.Name],,0)</f>
        <v>Cobros Abril Canal Fijo</v>
      </c>
      <c r="B385" s="18">
        <f>VLOOKUP(J385,Ref!A:C,3,0)</f>
        <v>0</v>
      </c>
      <c r="C385" s="18">
        <f>VLOOKUP(J385,Ref!A:D,4,0)</f>
        <v>0</v>
      </c>
      <c r="D385" s="18" t="str">
        <f t="shared" si="15"/>
        <v>08/may</v>
      </c>
      <c r="E385" s="18">
        <f t="shared" si="16"/>
        <v>7</v>
      </c>
      <c r="F385" s="18">
        <v>1</v>
      </c>
      <c r="G385" s="18">
        <f t="shared" si="17"/>
        <v>0</v>
      </c>
      <c r="H385" s="3">
        <v>46150.425104166665</v>
      </c>
      <c r="I385">
        <v>61598243</v>
      </c>
      <c r="J385" t="s">
        <v>1967</v>
      </c>
      <c r="K385" t="s">
        <v>1968</v>
      </c>
      <c r="L385" t="s">
        <v>1969</v>
      </c>
      <c r="M385" t="s">
        <v>1970</v>
      </c>
      <c r="O385">
        <v>354278250000</v>
      </c>
      <c r="P385">
        <v>16017</v>
      </c>
      <c r="Q385">
        <v>-5</v>
      </c>
      <c r="R385">
        <v>1</v>
      </c>
      <c r="S385">
        <v>61598243</v>
      </c>
      <c r="U385" t="s">
        <v>2029</v>
      </c>
      <c r="W385" t="s">
        <v>1528</v>
      </c>
      <c r="X385" t="s">
        <v>66</v>
      </c>
      <c r="Y385" t="s">
        <v>65</v>
      </c>
      <c r="Z385">
        <v>354278250000</v>
      </c>
      <c r="AG385" t="s">
        <v>1972</v>
      </c>
      <c r="AI385" t="s">
        <v>2779</v>
      </c>
      <c r="AL385">
        <v>0</v>
      </c>
      <c r="AN385" t="s">
        <v>1974</v>
      </c>
      <c r="AO385">
        <v>0</v>
      </c>
      <c r="AQ385">
        <v>2251782</v>
      </c>
      <c r="AR385" t="s">
        <v>2241</v>
      </c>
      <c r="AS385" t="s">
        <v>4163</v>
      </c>
      <c r="AT385" t="s">
        <v>1975</v>
      </c>
    </row>
    <row r="386" spans="1:46" x14ac:dyDescent="0.25">
      <c r="A386" t="str">
        <f>_xlfn.XLOOKUP(I386,UTILIZADAS[Contacto1],UTILIZADAS[Source.Name],,0)</f>
        <v>Cobros Abril Canal Fijo</v>
      </c>
      <c r="B386" s="18">
        <f>VLOOKUP(J386,Ref!A:C,3,0)</f>
        <v>0</v>
      </c>
      <c r="C386" s="18">
        <f>VLOOKUP(J386,Ref!A:D,4,0)</f>
        <v>0</v>
      </c>
      <c r="D386" s="18" t="str">
        <f t="shared" ref="D386:D449" si="18">TEXT(H386,"dd/mmm")</f>
        <v>08/may</v>
      </c>
      <c r="E386" s="18">
        <f t="shared" ref="E386:E449" si="19">+COUNTIF(I:I,I386)</f>
        <v>7</v>
      </c>
      <c r="F386" s="18">
        <v>1</v>
      </c>
      <c r="G386" s="18">
        <f t="shared" si="17"/>
        <v>0</v>
      </c>
      <c r="H386" s="3">
        <v>46150.523553240739</v>
      </c>
      <c r="I386">
        <v>61598243</v>
      </c>
      <c r="J386" t="s">
        <v>2023</v>
      </c>
      <c r="K386" t="s">
        <v>1968</v>
      </c>
      <c r="L386" t="s">
        <v>1969</v>
      </c>
      <c r="M386" t="s">
        <v>1970</v>
      </c>
      <c r="O386">
        <v>354278250000</v>
      </c>
      <c r="P386">
        <v>16017</v>
      </c>
      <c r="Q386">
        <v>-5</v>
      </c>
      <c r="R386">
        <v>1</v>
      </c>
      <c r="S386">
        <v>61598243</v>
      </c>
      <c r="U386" t="s">
        <v>2029</v>
      </c>
      <c r="W386" t="s">
        <v>1528</v>
      </c>
      <c r="X386" t="s">
        <v>66</v>
      </c>
      <c r="Y386" t="s">
        <v>65</v>
      </c>
      <c r="Z386">
        <v>354278250000</v>
      </c>
      <c r="AG386" t="s">
        <v>1972</v>
      </c>
      <c r="AI386" t="s">
        <v>2779</v>
      </c>
      <c r="AL386">
        <v>0</v>
      </c>
      <c r="AN386" t="s">
        <v>1974</v>
      </c>
      <c r="AO386">
        <v>0</v>
      </c>
      <c r="AQ386">
        <v>2251782</v>
      </c>
      <c r="AR386" t="s">
        <v>2241</v>
      </c>
      <c r="AS386" t="s">
        <v>4163</v>
      </c>
      <c r="AT386" t="s">
        <v>2024</v>
      </c>
    </row>
    <row r="387" spans="1:46" x14ac:dyDescent="0.25">
      <c r="A387" t="str">
        <f>_xlfn.XLOOKUP(I387,UTILIZADAS[Contacto1],UTILIZADAS[Source.Name],,0)</f>
        <v>Cobros Abril Canal Fijo</v>
      </c>
      <c r="B387" s="18">
        <f>VLOOKUP(J387,Ref!A:C,3,0)</f>
        <v>0</v>
      </c>
      <c r="C387" s="18">
        <f>VLOOKUP(J387,Ref!A:D,4,0)</f>
        <v>0</v>
      </c>
      <c r="D387" s="18" t="str">
        <f t="shared" si="18"/>
        <v>09/may</v>
      </c>
      <c r="E387" s="18">
        <f t="shared" si="19"/>
        <v>7</v>
      </c>
      <c r="F387" s="18">
        <v>1</v>
      </c>
      <c r="G387" s="18">
        <f t="shared" ref="G387:G450" si="20">IF(I387=I388,0,1)</f>
        <v>1</v>
      </c>
      <c r="H387" s="3">
        <v>46151.394201388888</v>
      </c>
      <c r="I387">
        <v>61598243</v>
      </c>
      <c r="J387" t="s">
        <v>1967</v>
      </c>
      <c r="K387" t="s">
        <v>1968</v>
      </c>
      <c r="L387" t="s">
        <v>1969</v>
      </c>
      <c r="M387" t="s">
        <v>1970</v>
      </c>
      <c r="O387">
        <v>354278250000</v>
      </c>
      <c r="P387">
        <v>16017</v>
      </c>
      <c r="Q387">
        <v>-5</v>
      </c>
      <c r="R387">
        <v>1</v>
      </c>
      <c r="S387">
        <v>61598243</v>
      </c>
      <c r="U387" t="s">
        <v>2029</v>
      </c>
      <c r="W387" t="s">
        <v>1528</v>
      </c>
      <c r="X387" t="s">
        <v>66</v>
      </c>
      <c r="Y387" t="s">
        <v>65</v>
      </c>
      <c r="Z387">
        <v>354278250000</v>
      </c>
      <c r="AG387" t="s">
        <v>1972</v>
      </c>
      <c r="AI387" t="s">
        <v>2779</v>
      </c>
      <c r="AL387">
        <v>0</v>
      </c>
      <c r="AN387" t="s">
        <v>1974</v>
      </c>
      <c r="AO387">
        <v>0</v>
      </c>
      <c r="AQ387">
        <v>2251782</v>
      </c>
      <c r="AR387" t="s">
        <v>2241</v>
      </c>
      <c r="AS387" t="s">
        <v>4163</v>
      </c>
      <c r="AT387" t="s">
        <v>1975</v>
      </c>
    </row>
    <row r="388" spans="1:46" x14ac:dyDescent="0.25">
      <c r="A388" t="str">
        <f>_xlfn.XLOOKUP(I388,UTILIZADAS[Contacto1],UTILIZADAS[Source.Name],,0)</f>
        <v>Cobros Abril Canal Fijo</v>
      </c>
      <c r="B388" s="18">
        <f>VLOOKUP(J388,Ref!A:C,3,0)</f>
        <v>0</v>
      </c>
      <c r="C388" s="18">
        <f>VLOOKUP(J388,Ref!A:D,4,0)</f>
        <v>0</v>
      </c>
      <c r="D388" s="18" t="str">
        <f t="shared" si="18"/>
        <v>09/may</v>
      </c>
      <c r="E388" s="18">
        <f t="shared" si="19"/>
        <v>1</v>
      </c>
      <c r="F388" s="18">
        <v>1</v>
      </c>
      <c r="G388" s="18">
        <f t="shared" si="20"/>
        <v>1</v>
      </c>
      <c r="H388" s="3">
        <v>46151.507233796299</v>
      </c>
      <c r="I388">
        <v>61603045</v>
      </c>
      <c r="J388">
        <v>6004</v>
      </c>
      <c r="K388" t="s">
        <v>1983</v>
      </c>
      <c r="L388" t="s">
        <v>1897</v>
      </c>
      <c r="M388" t="s">
        <v>1970</v>
      </c>
      <c r="O388">
        <v>356334410000</v>
      </c>
      <c r="P388">
        <v>16018</v>
      </c>
      <c r="Q388">
        <v>-4</v>
      </c>
      <c r="R388">
        <v>1</v>
      </c>
      <c r="S388">
        <v>61603045</v>
      </c>
      <c r="U388" t="s">
        <v>535</v>
      </c>
      <c r="W388" t="s">
        <v>536</v>
      </c>
      <c r="X388">
        <v>356334410000</v>
      </c>
      <c r="Y388" t="s">
        <v>65</v>
      </c>
      <c r="Z388" t="s">
        <v>597</v>
      </c>
      <c r="AF388" t="s">
        <v>1976</v>
      </c>
      <c r="AG388" t="s">
        <v>1972</v>
      </c>
      <c r="AL388">
        <v>65</v>
      </c>
      <c r="AM388" t="s">
        <v>1979</v>
      </c>
      <c r="AN388" t="s">
        <v>1987</v>
      </c>
      <c r="AO388">
        <v>0</v>
      </c>
      <c r="AQ388">
        <v>2257683</v>
      </c>
      <c r="AR388" t="s">
        <v>4605</v>
      </c>
      <c r="AS388" t="s">
        <v>5883</v>
      </c>
      <c r="AT388" t="s">
        <v>1984</v>
      </c>
    </row>
    <row r="389" spans="1:46" x14ac:dyDescent="0.25">
      <c r="A389" t="str">
        <f>_xlfn.XLOOKUP(I389,UTILIZADAS[Contacto1],UTILIZADAS[Source.Name],,0)</f>
        <v>Cobros Abril Canal Fijo</v>
      </c>
      <c r="B389" s="18">
        <f>VLOOKUP(J389,Ref!A:C,3,0)</f>
        <v>0</v>
      </c>
      <c r="C389" s="18">
        <f>VLOOKUP(J389,Ref!A:D,4,0)</f>
        <v>0</v>
      </c>
      <c r="D389" s="18" t="str">
        <f t="shared" si="18"/>
        <v>09/may</v>
      </c>
      <c r="E389" s="18">
        <f t="shared" si="19"/>
        <v>5</v>
      </c>
      <c r="F389" s="18">
        <v>1</v>
      </c>
      <c r="G389" s="18">
        <f t="shared" si="20"/>
        <v>0</v>
      </c>
      <c r="H389" s="3">
        <v>46151.507453703707</v>
      </c>
      <c r="I389">
        <v>61607001</v>
      </c>
      <c r="J389" t="s">
        <v>2021</v>
      </c>
      <c r="K389" t="s">
        <v>1968</v>
      </c>
      <c r="L389" t="s">
        <v>1969</v>
      </c>
      <c r="M389" t="s">
        <v>1970</v>
      </c>
      <c r="O389">
        <v>368033060000</v>
      </c>
      <c r="P389">
        <v>16018</v>
      </c>
      <c r="Q389">
        <v>-4</v>
      </c>
      <c r="R389">
        <v>1</v>
      </c>
      <c r="S389">
        <v>61607001</v>
      </c>
      <c r="U389" t="s">
        <v>2461</v>
      </c>
      <c r="W389" t="s">
        <v>4043</v>
      </c>
      <c r="X389">
        <v>368033060000</v>
      </c>
      <c r="Y389" t="s">
        <v>85</v>
      </c>
      <c r="Z389" t="s">
        <v>66</v>
      </c>
      <c r="AF389" t="s">
        <v>1976</v>
      </c>
      <c r="AG389" t="s">
        <v>1972</v>
      </c>
      <c r="AL389">
        <v>5</v>
      </c>
      <c r="AN389" t="s">
        <v>1974</v>
      </c>
      <c r="AO389">
        <v>0</v>
      </c>
      <c r="AQ389">
        <v>2257684</v>
      </c>
      <c r="AR389" t="s">
        <v>4605</v>
      </c>
      <c r="AS389" t="s">
        <v>5883</v>
      </c>
      <c r="AT389" t="s">
        <v>2022</v>
      </c>
    </row>
    <row r="390" spans="1:46" x14ac:dyDescent="0.25">
      <c r="A390" t="str">
        <f>_xlfn.XLOOKUP(I390,UTILIZADAS[Contacto1],UTILIZADAS[Source.Name],,0)</f>
        <v>Cobros Abril Canal Fijo</v>
      </c>
      <c r="B390" s="18">
        <f>VLOOKUP(J390,Ref!A:C,3,0)</f>
        <v>0</v>
      </c>
      <c r="C390" s="18">
        <f>VLOOKUP(J390,Ref!A:D,4,0)</f>
        <v>0</v>
      </c>
      <c r="D390" s="18" t="str">
        <f t="shared" si="18"/>
        <v>13/may</v>
      </c>
      <c r="E390" s="18">
        <f t="shared" si="19"/>
        <v>5</v>
      </c>
      <c r="F390" s="18">
        <v>1</v>
      </c>
      <c r="G390" s="18">
        <f t="shared" si="20"/>
        <v>0</v>
      </c>
      <c r="H390" s="3">
        <v>46155.627754629626</v>
      </c>
      <c r="I390">
        <v>61607001</v>
      </c>
      <c r="J390" t="s">
        <v>2021</v>
      </c>
      <c r="K390" t="s">
        <v>1968</v>
      </c>
      <c r="L390" t="s">
        <v>1969</v>
      </c>
      <c r="M390" t="s">
        <v>1970</v>
      </c>
      <c r="O390">
        <v>368033060000</v>
      </c>
      <c r="P390">
        <v>16018</v>
      </c>
      <c r="Q390">
        <v>-4</v>
      </c>
      <c r="R390">
        <v>1</v>
      </c>
      <c r="S390">
        <v>61607001</v>
      </c>
      <c r="U390" t="s">
        <v>2461</v>
      </c>
      <c r="W390" t="s">
        <v>4043</v>
      </c>
      <c r="X390">
        <v>368033060000</v>
      </c>
      <c r="Y390" t="s">
        <v>85</v>
      </c>
      <c r="Z390" t="s">
        <v>66</v>
      </c>
      <c r="AF390" t="s">
        <v>1976</v>
      </c>
      <c r="AG390" t="s">
        <v>1972</v>
      </c>
      <c r="AL390">
        <v>5</v>
      </c>
      <c r="AN390" t="s">
        <v>1974</v>
      </c>
      <c r="AO390">
        <v>0</v>
      </c>
      <c r="AQ390">
        <v>2257684</v>
      </c>
      <c r="AR390" t="s">
        <v>4605</v>
      </c>
      <c r="AS390" t="s">
        <v>5883</v>
      </c>
      <c r="AT390" t="s">
        <v>2022</v>
      </c>
    </row>
    <row r="391" spans="1:46" x14ac:dyDescent="0.25">
      <c r="A391" t="str">
        <f>_xlfn.XLOOKUP(I391,UTILIZADAS[Contacto1],UTILIZADAS[Source.Name],,0)</f>
        <v>Cobros Abril Canal Fijo</v>
      </c>
      <c r="B391" s="18">
        <f>VLOOKUP(J391,Ref!A:C,3,0)</f>
        <v>0</v>
      </c>
      <c r="C391" s="18">
        <f>VLOOKUP(J391,Ref!A:D,4,0)</f>
        <v>0</v>
      </c>
      <c r="D391" s="18" t="str">
        <f t="shared" si="18"/>
        <v>16/may</v>
      </c>
      <c r="E391" s="18">
        <f t="shared" si="19"/>
        <v>5</v>
      </c>
      <c r="F391" s="18">
        <v>1</v>
      </c>
      <c r="G391" s="18">
        <f t="shared" si="20"/>
        <v>0</v>
      </c>
      <c r="H391" s="3">
        <v>46158.519479166665</v>
      </c>
      <c r="I391">
        <v>61607001</v>
      </c>
      <c r="J391" t="s">
        <v>2021</v>
      </c>
      <c r="K391" t="s">
        <v>1968</v>
      </c>
      <c r="L391" t="s">
        <v>1969</v>
      </c>
      <c r="M391" t="s">
        <v>1970</v>
      </c>
      <c r="O391">
        <v>368033060000</v>
      </c>
      <c r="P391">
        <v>16018</v>
      </c>
      <c r="Q391">
        <v>-4</v>
      </c>
      <c r="R391">
        <v>1</v>
      </c>
      <c r="S391">
        <v>61607001</v>
      </c>
      <c r="U391" t="s">
        <v>2461</v>
      </c>
      <c r="W391" t="s">
        <v>4043</v>
      </c>
      <c r="X391">
        <v>368033060000</v>
      </c>
      <c r="Y391" t="s">
        <v>85</v>
      </c>
      <c r="Z391" t="s">
        <v>66</v>
      </c>
      <c r="AF391" t="s">
        <v>1976</v>
      </c>
      <c r="AG391" t="s">
        <v>1972</v>
      </c>
      <c r="AL391">
        <v>5</v>
      </c>
      <c r="AN391" t="s">
        <v>1974</v>
      </c>
      <c r="AO391">
        <v>0</v>
      </c>
      <c r="AQ391">
        <v>2257684</v>
      </c>
      <c r="AR391" t="s">
        <v>4605</v>
      </c>
      <c r="AS391" t="s">
        <v>5883</v>
      </c>
      <c r="AT391" t="s">
        <v>2022</v>
      </c>
    </row>
    <row r="392" spans="1:46" x14ac:dyDescent="0.25">
      <c r="A392" t="str">
        <f>_xlfn.XLOOKUP(I392,UTILIZADAS[Contacto1],UTILIZADAS[Source.Name],,0)</f>
        <v>Cobros Abril Canal Fijo</v>
      </c>
      <c r="B392" s="18">
        <f>VLOOKUP(J392,Ref!A:C,3,0)</f>
        <v>0</v>
      </c>
      <c r="C392" s="18">
        <f>VLOOKUP(J392,Ref!A:D,4,0)</f>
        <v>0</v>
      </c>
      <c r="D392" s="18" t="str">
        <f t="shared" si="18"/>
        <v>19/may</v>
      </c>
      <c r="E392" s="18">
        <f t="shared" si="19"/>
        <v>5</v>
      </c>
      <c r="F392" s="18">
        <v>1</v>
      </c>
      <c r="G392" s="18">
        <f t="shared" si="20"/>
        <v>0</v>
      </c>
      <c r="H392" s="3">
        <v>46161.674884259257</v>
      </c>
      <c r="I392">
        <v>61607001</v>
      </c>
      <c r="J392" t="s">
        <v>2021</v>
      </c>
      <c r="K392" t="s">
        <v>1968</v>
      </c>
      <c r="L392" t="s">
        <v>1969</v>
      </c>
      <c r="M392" t="s">
        <v>1970</v>
      </c>
      <c r="O392">
        <v>368033060000</v>
      </c>
      <c r="P392">
        <v>16018</v>
      </c>
      <c r="Q392">
        <v>-4</v>
      </c>
      <c r="R392">
        <v>1</v>
      </c>
      <c r="S392">
        <v>61607001</v>
      </c>
      <c r="U392" t="s">
        <v>2461</v>
      </c>
      <c r="W392" t="s">
        <v>4043</v>
      </c>
      <c r="X392">
        <v>368033060000</v>
      </c>
      <c r="Y392" t="s">
        <v>85</v>
      </c>
      <c r="Z392" t="s">
        <v>66</v>
      </c>
      <c r="AF392" t="s">
        <v>1976</v>
      </c>
      <c r="AG392" t="s">
        <v>1972</v>
      </c>
      <c r="AL392">
        <v>5</v>
      </c>
      <c r="AN392" t="s">
        <v>1974</v>
      </c>
      <c r="AO392">
        <v>0</v>
      </c>
      <c r="AQ392">
        <v>2257684</v>
      </c>
      <c r="AR392" t="s">
        <v>4605</v>
      </c>
      <c r="AS392" t="s">
        <v>5883</v>
      </c>
      <c r="AT392" t="s">
        <v>2022</v>
      </c>
    </row>
    <row r="393" spans="1:46" x14ac:dyDescent="0.25">
      <c r="A393" t="str">
        <f>_xlfn.XLOOKUP(I393,UTILIZADAS[Contacto1],UTILIZADAS[Source.Name],,0)</f>
        <v>Cobros Abril Canal Fijo</v>
      </c>
      <c r="B393" s="18">
        <f>VLOOKUP(J393,Ref!A:C,3,0)</f>
        <v>0</v>
      </c>
      <c r="C393" s="18">
        <f>VLOOKUP(J393,Ref!A:D,4,0)</f>
        <v>0</v>
      </c>
      <c r="D393" s="18" t="str">
        <f t="shared" si="18"/>
        <v>21/may</v>
      </c>
      <c r="E393" s="18">
        <f t="shared" si="19"/>
        <v>5</v>
      </c>
      <c r="F393" s="18">
        <v>1</v>
      </c>
      <c r="G393" s="18">
        <f t="shared" si="20"/>
        <v>1</v>
      </c>
      <c r="H393" s="3">
        <v>46163.453333333331</v>
      </c>
      <c r="I393">
        <v>61607001</v>
      </c>
      <c r="J393">
        <v>6004</v>
      </c>
      <c r="K393" t="s">
        <v>1983</v>
      </c>
      <c r="L393" t="s">
        <v>1897</v>
      </c>
      <c r="M393" t="s">
        <v>1970</v>
      </c>
      <c r="O393">
        <v>368033060000</v>
      </c>
      <c r="P393">
        <v>16018</v>
      </c>
      <c r="Q393">
        <v>-4</v>
      </c>
      <c r="R393">
        <v>1</v>
      </c>
      <c r="S393">
        <v>61607001</v>
      </c>
      <c r="U393" t="s">
        <v>2461</v>
      </c>
      <c r="W393" t="s">
        <v>4043</v>
      </c>
      <c r="X393">
        <v>368033060000</v>
      </c>
      <c r="Y393" t="s">
        <v>85</v>
      </c>
      <c r="Z393" t="s">
        <v>66</v>
      </c>
      <c r="AF393" t="s">
        <v>1976</v>
      </c>
      <c r="AG393" t="s">
        <v>1972</v>
      </c>
      <c r="AL393">
        <v>78</v>
      </c>
      <c r="AM393" t="s">
        <v>1979</v>
      </c>
      <c r="AN393" t="s">
        <v>1987</v>
      </c>
      <c r="AO393">
        <v>0</v>
      </c>
      <c r="AQ393">
        <v>2257684</v>
      </c>
      <c r="AR393" t="s">
        <v>4605</v>
      </c>
      <c r="AS393" t="s">
        <v>5883</v>
      </c>
      <c r="AT393" t="s">
        <v>1984</v>
      </c>
    </row>
    <row r="394" spans="1:46" x14ac:dyDescent="0.25">
      <c r="A394" t="str">
        <f>_xlfn.XLOOKUP(I394,UTILIZADAS[Contacto1],UTILIZADAS[Source.Name],,0)</f>
        <v>Cobros Abril Canal Fijo</v>
      </c>
      <c r="B394" s="18">
        <f>VLOOKUP(J394,Ref!A:C,3,0)</f>
        <v>0</v>
      </c>
      <c r="C394" s="18">
        <f>VLOOKUP(J394,Ref!A:D,4,0)</f>
        <v>0</v>
      </c>
      <c r="D394" s="18" t="str">
        <f t="shared" si="18"/>
        <v>09/may</v>
      </c>
      <c r="E394" s="18">
        <f t="shared" si="19"/>
        <v>6</v>
      </c>
      <c r="F394" s="18">
        <v>1</v>
      </c>
      <c r="G394" s="18">
        <f t="shared" si="20"/>
        <v>0</v>
      </c>
      <c r="H394" s="3">
        <v>46151.507743055554</v>
      </c>
      <c r="I394">
        <v>61609931</v>
      </c>
      <c r="J394" t="s">
        <v>2021</v>
      </c>
      <c r="K394" t="s">
        <v>1968</v>
      </c>
      <c r="L394" t="s">
        <v>1969</v>
      </c>
      <c r="M394" t="s">
        <v>1970</v>
      </c>
      <c r="O394">
        <v>358380770000</v>
      </c>
      <c r="P394">
        <v>16018</v>
      </c>
      <c r="Q394">
        <v>-4</v>
      </c>
      <c r="R394">
        <v>1</v>
      </c>
      <c r="S394">
        <v>61609931</v>
      </c>
      <c r="U394" t="s">
        <v>2300</v>
      </c>
      <c r="W394" t="s">
        <v>3851</v>
      </c>
      <c r="X394">
        <v>358380770000</v>
      </c>
      <c r="Y394" t="s">
        <v>65</v>
      </c>
      <c r="Z394" t="s">
        <v>66</v>
      </c>
      <c r="AG394" t="s">
        <v>1972</v>
      </c>
      <c r="AL394">
        <v>5</v>
      </c>
      <c r="AN394" t="s">
        <v>1974</v>
      </c>
      <c r="AO394">
        <v>0</v>
      </c>
      <c r="AQ394">
        <v>2257685</v>
      </c>
      <c r="AR394" t="s">
        <v>4605</v>
      </c>
      <c r="AS394" t="s">
        <v>5883</v>
      </c>
      <c r="AT394" t="s">
        <v>2022</v>
      </c>
    </row>
    <row r="395" spans="1:46" x14ac:dyDescent="0.25">
      <c r="A395" t="str">
        <f>_xlfn.XLOOKUP(I395,UTILIZADAS[Contacto1],UTILIZADAS[Source.Name],,0)</f>
        <v>Cobros Abril Canal Fijo</v>
      </c>
      <c r="B395" s="18">
        <f>VLOOKUP(J395,Ref!A:C,3,0)</f>
        <v>0</v>
      </c>
      <c r="C395" s="18">
        <f>VLOOKUP(J395,Ref!A:D,4,0)</f>
        <v>0</v>
      </c>
      <c r="D395" s="18" t="str">
        <f t="shared" si="18"/>
        <v>13/may</v>
      </c>
      <c r="E395" s="18">
        <f t="shared" si="19"/>
        <v>6</v>
      </c>
      <c r="F395" s="18">
        <v>1</v>
      </c>
      <c r="G395" s="18">
        <f t="shared" si="20"/>
        <v>0</v>
      </c>
      <c r="H395" s="3">
        <v>46155.628055555557</v>
      </c>
      <c r="I395">
        <v>61609931</v>
      </c>
      <c r="J395" t="s">
        <v>2021</v>
      </c>
      <c r="K395" t="s">
        <v>1968</v>
      </c>
      <c r="L395" t="s">
        <v>1969</v>
      </c>
      <c r="M395" t="s">
        <v>1970</v>
      </c>
      <c r="O395">
        <v>358380770000</v>
      </c>
      <c r="P395">
        <v>16018</v>
      </c>
      <c r="Q395">
        <v>-4</v>
      </c>
      <c r="R395">
        <v>1</v>
      </c>
      <c r="S395">
        <v>61609931</v>
      </c>
      <c r="U395" t="s">
        <v>2300</v>
      </c>
      <c r="W395" t="s">
        <v>3851</v>
      </c>
      <c r="X395">
        <v>358380770000</v>
      </c>
      <c r="Y395" t="s">
        <v>65</v>
      </c>
      <c r="Z395" t="s">
        <v>66</v>
      </c>
      <c r="AG395" t="s">
        <v>1972</v>
      </c>
      <c r="AL395">
        <v>5</v>
      </c>
      <c r="AN395" t="s">
        <v>1974</v>
      </c>
      <c r="AO395">
        <v>0</v>
      </c>
      <c r="AQ395">
        <v>2257685</v>
      </c>
      <c r="AR395" t="s">
        <v>4605</v>
      </c>
      <c r="AS395" t="s">
        <v>5883</v>
      </c>
      <c r="AT395" t="s">
        <v>2022</v>
      </c>
    </row>
    <row r="396" spans="1:46" x14ac:dyDescent="0.25">
      <c r="A396" t="str">
        <f>_xlfn.XLOOKUP(I396,UTILIZADAS[Contacto1],UTILIZADAS[Source.Name],,0)</f>
        <v>Cobros Abril Canal Fijo</v>
      </c>
      <c r="B396" s="18">
        <f>VLOOKUP(J396,Ref!A:C,3,0)</f>
        <v>0</v>
      </c>
      <c r="C396" s="18">
        <f>VLOOKUP(J396,Ref!A:D,4,0)</f>
        <v>0</v>
      </c>
      <c r="D396" s="18" t="str">
        <f t="shared" si="18"/>
        <v>16/may</v>
      </c>
      <c r="E396" s="18">
        <f t="shared" si="19"/>
        <v>6</v>
      </c>
      <c r="F396" s="18">
        <v>1</v>
      </c>
      <c r="G396" s="18">
        <f t="shared" si="20"/>
        <v>0</v>
      </c>
      <c r="H396" s="3">
        <v>46158.519907407404</v>
      </c>
      <c r="I396">
        <v>61609931</v>
      </c>
      <c r="J396" t="s">
        <v>2021</v>
      </c>
      <c r="K396" t="s">
        <v>1968</v>
      </c>
      <c r="L396" t="s">
        <v>1969</v>
      </c>
      <c r="M396" t="s">
        <v>1970</v>
      </c>
      <c r="O396">
        <v>358380770000</v>
      </c>
      <c r="P396">
        <v>16018</v>
      </c>
      <c r="Q396">
        <v>-4</v>
      </c>
      <c r="R396">
        <v>1</v>
      </c>
      <c r="S396">
        <v>61609931</v>
      </c>
      <c r="U396" t="s">
        <v>2300</v>
      </c>
      <c r="W396" t="s">
        <v>3851</v>
      </c>
      <c r="X396">
        <v>358380770000</v>
      </c>
      <c r="Y396" t="s">
        <v>65</v>
      </c>
      <c r="Z396" t="s">
        <v>66</v>
      </c>
      <c r="AG396" t="s">
        <v>1972</v>
      </c>
      <c r="AL396">
        <v>5</v>
      </c>
      <c r="AN396" t="s">
        <v>1974</v>
      </c>
      <c r="AO396">
        <v>0</v>
      </c>
      <c r="AQ396">
        <v>2257685</v>
      </c>
      <c r="AR396" t="s">
        <v>4605</v>
      </c>
      <c r="AS396" t="s">
        <v>5883</v>
      </c>
      <c r="AT396" t="s">
        <v>2022</v>
      </c>
    </row>
    <row r="397" spans="1:46" x14ac:dyDescent="0.25">
      <c r="A397" t="str">
        <f>_xlfn.XLOOKUP(I397,UTILIZADAS[Contacto1],UTILIZADAS[Source.Name],,0)</f>
        <v>Cobros Abril Canal Fijo</v>
      </c>
      <c r="B397" s="18">
        <f>VLOOKUP(J397,Ref!A:C,3,0)</f>
        <v>0</v>
      </c>
      <c r="C397" s="18">
        <f>VLOOKUP(J397,Ref!A:D,4,0)</f>
        <v>0</v>
      </c>
      <c r="D397" s="18" t="str">
        <f t="shared" si="18"/>
        <v>19/may</v>
      </c>
      <c r="E397" s="18">
        <f t="shared" si="19"/>
        <v>6</v>
      </c>
      <c r="F397" s="18">
        <v>1</v>
      </c>
      <c r="G397" s="18">
        <f t="shared" si="20"/>
        <v>0</v>
      </c>
      <c r="H397" s="3">
        <v>46161.675324074073</v>
      </c>
      <c r="I397">
        <v>61609931</v>
      </c>
      <c r="J397" t="s">
        <v>2021</v>
      </c>
      <c r="K397" t="s">
        <v>1968</v>
      </c>
      <c r="L397" t="s">
        <v>1969</v>
      </c>
      <c r="M397" t="s">
        <v>1970</v>
      </c>
      <c r="O397">
        <v>358380770000</v>
      </c>
      <c r="P397">
        <v>16018</v>
      </c>
      <c r="Q397">
        <v>-4</v>
      </c>
      <c r="R397">
        <v>1</v>
      </c>
      <c r="S397">
        <v>61609931</v>
      </c>
      <c r="U397" t="s">
        <v>2300</v>
      </c>
      <c r="W397" t="s">
        <v>3851</v>
      </c>
      <c r="X397">
        <v>358380770000</v>
      </c>
      <c r="Y397" t="s">
        <v>65</v>
      </c>
      <c r="Z397" t="s">
        <v>66</v>
      </c>
      <c r="AG397" t="s">
        <v>1972</v>
      </c>
      <c r="AL397">
        <v>5</v>
      </c>
      <c r="AN397" t="s">
        <v>1974</v>
      </c>
      <c r="AO397">
        <v>0</v>
      </c>
      <c r="AQ397">
        <v>2257685</v>
      </c>
      <c r="AR397" t="s">
        <v>4605</v>
      </c>
      <c r="AS397" t="s">
        <v>5883</v>
      </c>
      <c r="AT397" t="s">
        <v>2022</v>
      </c>
    </row>
    <row r="398" spans="1:46" x14ac:dyDescent="0.25">
      <c r="A398" t="str">
        <f>_xlfn.XLOOKUP(I398,UTILIZADAS[Contacto1],UTILIZADAS[Source.Name],,0)</f>
        <v>Cobros Abril Canal Fijo</v>
      </c>
      <c r="B398" s="18">
        <f>VLOOKUP(J398,Ref!A:C,3,0)</f>
        <v>0</v>
      </c>
      <c r="C398" s="18">
        <f>VLOOKUP(J398,Ref!A:D,4,0)</f>
        <v>0</v>
      </c>
      <c r="D398" s="18" t="str">
        <f t="shared" si="18"/>
        <v>21/may</v>
      </c>
      <c r="E398" s="18">
        <f t="shared" si="19"/>
        <v>6</v>
      </c>
      <c r="F398" s="18">
        <v>1</v>
      </c>
      <c r="G398" s="18">
        <f t="shared" si="20"/>
        <v>0</v>
      </c>
      <c r="H398" s="3">
        <v>46163.453460648147</v>
      </c>
      <c r="I398">
        <v>61609931</v>
      </c>
      <c r="J398" t="s">
        <v>2021</v>
      </c>
      <c r="K398" t="s">
        <v>1968</v>
      </c>
      <c r="L398" t="s">
        <v>1969</v>
      </c>
      <c r="M398" t="s">
        <v>1970</v>
      </c>
      <c r="O398">
        <v>358380770000</v>
      </c>
      <c r="P398">
        <v>16018</v>
      </c>
      <c r="Q398">
        <v>-4</v>
      </c>
      <c r="R398">
        <v>1</v>
      </c>
      <c r="S398">
        <v>61609931</v>
      </c>
      <c r="U398" t="s">
        <v>2300</v>
      </c>
      <c r="W398" t="s">
        <v>3851</v>
      </c>
      <c r="X398">
        <v>358380770000</v>
      </c>
      <c r="Y398" t="s">
        <v>65</v>
      </c>
      <c r="Z398" t="s">
        <v>66</v>
      </c>
      <c r="AG398" t="s">
        <v>1972</v>
      </c>
      <c r="AL398">
        <v>5</v>
      </c>
      <c r="AN398" t="s">
        <v>1974</v>
      </c>
      <c r="AO398">
        <v>0</v>
      </c>
      <c r="AQ398">
        <v>2257685</v>
      </c>
      <c r="AR398" t="s">
        <v>4605</v>
      </c>
      <c r="AS398" t="s">
        <v>5883</v>
      </c>
      <c r="AT398" t="s">
        <v>2022</v>
      </c>
    </row>
    <row r="399" spans="1:46" x14ac:dyDescent="0.25">
      <c r="A399" t="str">
        <f>_xlfn.XLOOKUP(I399,UTILIZADAS[Contacto1],UTILIZADAS[Source.Name],,0)</f>
        <v>Cobros Abril Canal Fijo</v>
      </c>
      <c r="B399" s="18">
        <f>VLOOKUP(J399,Ref!A:C,3,0)</f>
        <v>0</v>
      </c>
      <c r="C399" s="18">
        <f>VLOOKUP(J399,Ref!A:D,4,0)</f>
        <v>0</v>
      </c>
      <c r="D399" s="18" t="str">
        <f t="shared" si="18"/>
        <v>21/may</v>
      </c>
      <c r="E399" s="18">
        <f t="shared" si="19"/>
        <v>6</v>
      </c>
      <c r="F399" s="18">
        <v>1</v>
      </c>
      <c r="G399" s="18">
        <f t="shared" si="20"/>
        <v>1</v>
      </c>
      <c r="H399" s="3">
        <v>46163.717326388891</v>
      </c>
      <c r="I399">
        <v>61609931</v>
      </c>
      <c r="J399" t="s">
        <v>2021</v>
      </c>
      <c r="K399" t="s">
        <v>1968</v>
      </c>
      <c r="L399" t="s">
        <v>1969</v>
      </c>
      <c r="M399" t="s">
        <v>1970</v>
      </c>
      <c r="O399">
        <v>358380770000</v>
      </c>
      <c r="P399">
        <v>16018</v>
      </c>
      <c r="Q399">
        <v>-4</v>
      </c>
      <c r="R399">
        <v>1</v>
      </c>
      <c r="S399">
        <v>61609931</v>
      </c>
      <c r="U399" t="s">
        <v>2300</v>
      </c>
      <c r="W399" t="s">
        <v>3851</v>
      </c>
      <c r="X399">
        <v>358380770000</v>
      </c>
      <c r="Y399" t="s">
        <v>65</v>
      </c>
      <c r="Z399" t="s">
        <v>66</v>
      </c>
      <c r="AG399" t="s">
        <v>1972</v>
      </c>
      <c r="AL399">
        <v>5</v>
      </c>
      <c r="AN399" t="s">
        <v>1974</v>
      </c>
      <c r="AO399">
        <v>0</v>
      </c>
      <c r="AQ399">
        <v>2257685</v>
      </c>
      <c r="AR399" t="s">
        <v>4605</v>
      </c>
      <c r="AS399" t="s">
        <v>5883</v>
      </c>
      <c r="AT399" t="s">
        <v>2022</v>
      </c>
    </row>
    <row r="400" spans="1:46" x14ac:dyDescent="0.25">
      <c r="A400" t="str">
        <f>_xlfn.XLOOKUP(I400,UTILIZADAS[Contacto1],UTILIZADAS[Source.Name],,0)</f>
        <v>Cobros Abril Canal Fijo</v>
      </c>
      <c r="B400" s="18">
        <f>VLOOKUP(J400,Ref!A:C,3,0)</f>
        <v>0</v>
      </c>
      <c r="C400" s="18">
        <f>VLOOKUP(J400,Ref!A:D,4,0)</f>
        <v>0</v>
      </c>
      <c r="D400" s="18" t="str">
        <f t="shared" si="18"/>
        <v>02/may</v>
      </c>
      <c r="E400" s="18">
        <f t="shared" si="19"/>
        <v>5</v>
      </c>
      <c r="F400" s="18">
        <v>1</v>
      </c>
      <c r="G400" s="18">
        <f t="shared" si="20"/>
        <v>0</v>
      </c>
      <c r="H400" s="3">
        <v>46144.528553240743</v>
      </c>
      <c r="I400">
        <v>61617598</v>
      </c>
      <c r="J400">
        <v>6004</v>
      </c>
      <c r="K400" t="s">
        <v>1983</v>
      </c>
      <c r="L400" t="s">
        <v>1897</v>
      </c>
      <c r="M400" t="s">
        <v>1970</v>
      </c>
      <c r="O400">
        <v>363026030000</v>
      </c>
      <c r="P400">
        <v>16017</v>
      </c>
      <c r="Q400">
        <v>-4</v>
      </c>
      <c r="R400">
        <v>1</v>
      </c>
      <c r="S400">
        <v>61617598</v>
      </c>
      <c r="U400" t="s">
        <v>2395</v>
      </c>
      <c r="W400" t="s">
        <v>3967</v>
      </c>
      <c r="X400" t="s">
        <v>66</v>
      </c>
      <c r="Y400" t="s">
        <v>85</v>
      </c>
      <c r="Z400">
        <v>363026030000</v>
      </c>
      <c r="AF400" t="s">
        <v>1976</v>
      </c>
      <c r="AG400" t="s">
        <v>1972</v>
      </c>
      <c r="AI400" t="s">
        <v>3161</v>
      </c>
      <c r="AK400" t="s">
        <v>4498</v>
      </c>
      <c r="AL400">
        <v>88</v>
      </c>
      <c r="AM400" t="s">
        <v>1979</v>
      </c>
      <c r="AN400" t="s">
        <v>1987</v>
      </c>
      <c r="AO400">
        <v>0</v>
      </c>
      <c r="AQ400">
        <v>2252187</v>
      </c>
      <c r="AR400" t="s">
        <v>2241</v>
      </c>
      <c r="AS400" t="s">
        <v>4163</v>
      </c>
      <c r="AT400" t="s">
        <v>1984</v>
      </c>
    </row>
    <row r="401" spans="1:46" x14ac:dyDescent="0.25">
      <c r="A401" t="str">
        <f>_xlfn.XLOOKUP(I401,UTILIZADAS[Contacto1],UTILIZADAS[Source.Name],,0)</f>
        <v>Cobros Abril Canal Fijo</v>
      </c>
      <c r="B401" s="18">
        <f>VLOOKUP(J401,Ref!A:C,3,0)</f>
        <v>0</v>
      </c>
      <c r="C401" s="18">
        <f>VLOOKUP(J401,Ref!A:D,4,0)</f>
        <v>0</v>
      </c>
      <c r="D401" s="18" t="str">
        <f t="shared" si="18"/>
        <v>09/may</v>
      </c>
      <c r="E401" s="18">
        <f t="shared" si="19"/>
        <v>5</v>
      </c>
      <c r="F401" s="18">
        <v>1</v>
      </c>
      <c r="G401" s="18">
        <f t="shared" si="20"/>
        <v>0</v>
      </c>
      <c r="H401" s="3">
        <v>46151.508229166669</v>
      </c>
      <c r="I401">
        <v>61617598</v>
      </c>
      <c r="J401" t="s">
        <v>2021</v>
      </c>
      <c r="K401" t="s">
        <v>1968</v>
      </c>
      <c r="L401" t="s">
        <v>1969</v>
      </c>
      <c r="M401" t="s">
        <v>1970</v>
      </c>
      <c r="O401">
        <v>363026030000</v>
      </c>
      <c r="P401">
        <v>16018</v>
      </c>
      <c r="Q401">
        <v>-4</v>
      </c>
      <c r="R401">
        <v>1</v>
      </c>
      <c r="S401">
        <v>61617598</v>
      </c>
      <c r="U401" t="s">
        <v>2395</v>
      </c>
      <c r="W401" t="s">
        <v>3967</v>
      </c>
      <c r="X401">
        <v>363026030000</v>
      </c>
      <c r="Y401" t="s">
        <v>85</v>
      </c>
      <c r="Z401" t="s">
        <v>66</v>
      </c>
      <c r="AF401" t="s">
        <v>1976</v>
      </c>
      <c r="AG401" t="s">
        <v>1972</v>
      </c>
      <c r="AK401" t="s">
        <v>4498</v>
      </c>
      <c r="AL401">
        <v>5</v>
      </c>
      <c r="AN401" t="s">
        <v>1974</v>
      </c>
      <c r="AO401">
        <v>0</v>
      </c>
      <c r="AQ401">
        <v>2257686</v>
      </c>
      <c r="AR401" t="s">
        <v>4605</v>
      </c>
      <c r="AS401" t="s">
        <v>5883</v>
      </c>
      <c r="AT401" t="s">
        <v>2022</v>
      </c>
    </row>
    <row r="402" spans="1:46" x14ac:dyDescent="0.25">
      <c r="A402" t="str">
        <f>_xlfn.XLOOKUP(I402,UTILIZADAS[Contacto1],UTILIZADAS[Source.Name],,0)</f>
        <v>Cobros Abril Canal Fijo</v>
      </c>
      <c r="B402" s="18">
        <f>VLOOKUP(J402,Ref!A:C,3,0)</f>
        <v>0</v>
      </c>
      <c r="C402" s="18">
        <f>VLOOKUP(J402,Ref!A:D,4,0)</f>
        <v>0</v>
      </c>
      <c r="D402" s="18" t="str">
        <f t="shared" si="18"/>
        <v>13/may</v>
      </c>
      <c r="E402" s="18">
        <f t="shared" si="19"/>
        <v>5</v>
      </c>
      <c r="F402" s="18">
        <v>1</v>
      </c>
      <c r="G402" s="18">
        <f t="shared" si="20"/>
        <v>0</v>
      </c>
      <c r="H402" s="3">
        <v>46155.628587962965</v>
      </c>
      <c r="I402">
        <v>61617598</v>
      </c>
      <c r="J402" t="s">
        <v>2021</v>
      </c>
      <c r="K402" t="s">
        <v>1968</v>
      </c>
      <c r="L402" t="s">
        <v>1969</v>
      </c>
      <c r="M402" t="s">
        <v>1970</v>
      </c>
      <c r="O402">
        <v>363026030000</v>
      </c>
      <c r="P402">
        <v>16018</v>
      </c>
      <c r="Q402">
        <v>-4</v>
      </c>
      <c r="R402">
        <v>1</v>
      </c>
      <c r="S402">
        <v>61617598</v>
      </c>
      <c r="U402" t="s">
        <v>2395</v>
      </c>
      <c r="W402" t="s">
        <v>3967</v>
      </c>
      <c r="X402">
        <v>363026030000</v>
      </c>
      <c r="Y402" t="s">
        <v>85</v>
      </c>
      <c r="Z402" t="s">
        <v>66</v>
      </c>
      <c r="AF402" t="s">
        <v>1976</v>
      </c>
      <c r="AG402" t="s">
        <v>1972</v>
      </c>
      <c r="AK402" t="s">
        <v>4498</v>
      </c>
      <c r="AL402">
        <v>5</v>
      </c>
      <c r="AN402" t="s">
        <v>1974</v>
      </c>
      <c r="AO402">
        <v>0</v>
      </c>
      <c r="AQ402">
        <v>2257686</v>
      </c>
      <c r="AR402" t="s">
        <v>4605</v>
      </c>
      <c r="AS402" t="s">
        <v>5883</v>
      </c>
      <c r="AT402" t="s">
        <v>2022</v>
      </c>
    </row>
    <row r="403" spans="1:46" x14ac:dyDescent="0.25">
      <c r="A403" t="str">
        <f>_xlfn.XLOOKUP(I403,UTILIZADAS[Contacto1],UTILIZADAS[Source.Name],,0)</f>
        <v>Cobros Abril Canal Fijo</v>
      </c>
      <c r="B403" s="18">
        <f>VLOOKUP(J403,Ref!A:C,3,0)</f>
        <v>0</v>
      </c>
      <c r="C403" s="18">
        <f>VLOOKUP(J403,Ref!A:D,4,0)</f>
        <v>0</v>
      </c>
      <c r="D403" s="18" t="str">
        <f t="shared" si="18"/>
        <v>16/may</v>
      </c>
      <c r="E403" s="18">
        <f t="shared" si="19"/>
        <v>5</v>
      </c>
      <c r="F403" s="18">
        <v>1</v>
      </c>
      <c r="G403" s="18">
        <f t="shared" si="20"/>
        <v>0</v>
      </c>
      <c r="H403" s="3">
        <v>46158.526296296295</v>
      </c>
      <c r="I403">
        <v>61617598</v>
      </c>
      <c r="J403" t="s">
        <v>1986</v>
      </c>
      <c r="K403" t="s">
        <v>1983</v>
      </c>
      <c r="L403" t="s">
        <v>1897</v>
      </c>
      <c r="M403" t="s">
        <v>1970</v>
      </c>
      <c r="O403">
        <v>363026030000</v>
      </c>
      <c r="P403">
        <v>16018</v>
      </c>
      <c r="Q403">
        <v>-4</v>
      </c>
      <c r="R403">
        <v>1</v>
      </c>
      <c r="S403">
        <v>61617598</v>
      </c>
      <c r="U403" t="s">
        <v>2395</v>
      </c>
      <c r="W403" t="s">
        <v>3967</v>
      </c>
      <c r="X403">
        <v>363026030000</v>
      </c>
      <c r="Y403" t="s">
        <v>85</v>
      </c>
      <c r="Z403" t="s">
        <v>66</v>
      </c>
      <c r="AF403" t="s">
        <v>1976</v>
      </c>
      <c r="AG403" t="s">
        <v>1972</v>
      </c>
      <c r="AK403" t="s">
        <v>4498</v>
      </c>
      <c r="AL403">
        <v>124</v>
      </c>
      <c r="AM403" t="s">
        <v>1979</v>
      </c>
      <c r="AN403" t="s">
        <v>1987</v>
      </c>
      <c r="AO403">
        <v>0</v>
      </c>
      <c r="AQ403">
        <v>2257686</v>
      </c>
      <c r="AR403" t="s">
        <v>4605</v>
      </c>
      <c r="AS403" t="s">
        <v>5883</v>
      </c>
      <c r="AT403" t="s">
        <v>1988</v>
      </c>
    </row>
    <row r="404" spans="1:46" x14ac:dyDescent="0.25">
      <c r="A404" t="str">
        <f>_xlfn.XLOOKUP(I404,UTILIZADAS[Contacto1],UTILIZADAS[Source.Name],,0)</f>
        <v>Cobros Abril Canal Fijo</v>
      </c>
      <c r="B404" s="18">
        <f>VLOOKUP(J404,Ref!A:C,3,0)</f>
        <v>0</v>
      </c>
      <c r="C404" s="18">
        <f>VLOOKUP(J404,Ref!A:D,4,0)</f>
        <v>0</v>
      </c>
      <c r="D404" s="18" t="str">
        <f t="shared" si="18"/>
        <v>18/may</v>
      </c>
      <c r="E404" s="18">
        <f t="shared" si="19"/>
        <v>5</v>
      </c>
      <c r="F404" s="18">
        <v>1</v>
      </c>
      <c r="G404" s="18">
        <f t="shared" si="20"/>
        <v>1</v>
      </c>
      <c r="H404" s="3">
        <v>46160.679965277777</v>
      </c>
      <c r="I404">
        <v>61617598</v>
      </c>
      <c r="J404" t="s">
        <v>1986</v>
      </c>
      <c r="K404" t="s">
        <v>1983</v>
      </c>
      <c r="L404" t="s">
        <v>1897</v>
      </c>
      <c r="M404" t="s">
        <v>1970</v>
      </c>
      <c r="O404">
        <v>363026030000</v>
      </c>
      <c r="P404">
        <v>16018</v>
      </c>
      <c r="Q404">
        <v>-4</v>
      </c>
      <c r="R404">
        <v>1</v>
      </c>
      <c r="S404">
        <v>61617598</v>
      </c>
      <c r="U404" t="s">
        <v>2395</v>
      </c>
      <c r="W404" t="s">
        <v>3967</v>
      </c>
      <c r="X404">
        <v>363026030000</v>
      </c>
      <c r="Y404" t="s">
        <v>85</v>
      </c>
      <c r="Z404" t="s">
        <v>66</v>
      </c>
      <c r="AF404" t="s">
        <v>1976</v>
      </c>
      <c r="AG404" t="s">
        <v>1972</v>
      </c>
      <c r="AK404" t="s">
        <v>4498</v>
      </c>
      <c r="AL404">
        <v>112</v>
      </c>
      <c r="AM404" t="s">
        <v>1979</v>
      </c>
      <c r="AN404" t="s">
        <v>1987</v>
      </c>
      <c r="AO404">
        <v>0</v>
      </c>
      <c r="AQ404">
        <v>2257686</v>
      </c>
      <c r="AR404" t="s">
        <v>4605</v>
      </c>
      <c r="AS404" t="s">
        <v>5883</v>
      </c>
      <c r="AT404" t="s">
        <v>1988</v>
      </c>
    </row>
    <row r="405" spans="1:46" x14ac:dyDescent="0.25">
      <c r="A405" t="str">
        <f>_xlfn.XLOOKUP(I405,UTILIZADAS[Contacto1],UTILIZADAS[Source.Name],,0)</f>
        <v>Cobros Abril Canal Fijo</v>
      </c>
      <c r="B405" s="18">
        <f>VLOOKUP(J405,Ref!A:C,3,0)</f>
        <v>1</v>
      </c>
      <c r="C405" s="18">
        <f>VLOOKUP(J405,Ref!A:D,4,0)</f>
        <v>1</v>
      </c>
      <c r="D405" s="18" t="str">
        <f t="shared" si="18"/>
        <v>09/may</v>
      </c>
      <c r="E405" s="18">
        <f t="shared" si="19"/>
        <v>1</v>
      </c>
      <c r="F405" s="18">
        <v>1</v>
      </c>
      <c r="G405" s="18">
        <f t="shared" si="20"/>
        <v>1</v>
      </c>
      <c r="H405" s="3">
        <v>46151.50880787037</v>
      </c>
      <c r="I405">
        <v>61619039</v>
      </c>
      <c r="J405">
        <v>6003</v>
      </c>
      <c r="K405" t="s">
        <v>1983</v>
      </c>
      <c r="L405" t="s">
        <v>1897</v>
      </c>
      <c r="M405" t="s">
        <v>1970</v>
      </c>
      <c r="O405">
        <v>357372660000</v>
      </c>
      <c r="P405">
        <v>16018</v>
      </c>
      <c r="Q405">
        <v>-4</v>
      </c>
      <c r="R405">
        <v>1</v>
      </c>
      <c r="S405">
        <v>61619039</v>
      </c>
      <c r="U405" t="s">
        <v>2031</v>
      </c>
      <c r="W405" t="s">
        <v>1372</v>
      </c>
      <c r="X405">
        <v>357372660000</v>
      </c>
      <c r="Y405" t="s">
        <v>65</v>
      </c>
      <c r="Z405" t="s">
        <v>66</v>
      </c>
      <c r="AF405" t="s">
        <v>1976</v>
      </c>
      <c r="AG405" t="s">
        <v>1972</v>
      </c>
      <c r="AL405">
        <v>37</v>
      </c>
      <c r="AM405" t="s">
        <v>1979</v>
      </c>
      <c r="AN405" t="s">
        <v>1987</v>
      </c>
      <c r="AO405">
        <v>0</v>
      </c>
      <c r="AQ405">
        <v>2257687</v>
      </c>
      <c r="AR405" t="s">
        <v>4605</v>
      </c>
      <c r="AS405" t="s">
        <v>5883</v>
      </c>
      <c r="AT405" t="s">
        <v>1892</v>
      </c>
    </row>
    <row r="406" spans="1:46" x14ac:dyDescent="0.25">
      <c r="A406" t="str">
        <f>_xlfn.XLOOKUP(I406,UTILIZADAS[Contacto1],UTILIZADAS[Source.Name],,0)</f>
        <v>Cobros Mayo</v>
      </c>
      <c r="B406" s="18">
        <f>VLOOKUP(J406,Ref!A:C,3,0)</f>
        <v>0</v>
      </c>
      <c r="C406" s="18">
        <f>VLOOKUP(J406,Ref!A:D,4,0)</f>
        <v>0</v>
      </c>
      <c r="D406" s="18" t="str">
        <f t="shared" si="18"/>
        <v>09/may</v>
      </c>
      <c r="E406" s="18">
        <f t="shared" si="19"/>
        <v>2</v>
      </c>
      <c r="F406" s="18">
        <v>1</v>
      </c>
      <c r="G406" s="18">
        <f t="shared" si="20"/>
        <v>0</v>
      </c>
      <c r="H406" s="3">
        <v>46151.509143518517</v>
      </c>
      <c r="I406">
        <v>61621914</v>
      </c>
      <c r="J406" t="s">
        <v>2021</v>
      </c>
      <c r="K406" t="s">
        <v>1968</v>
      </c>
      <c r="L406" t="s">
        <v>1969</v>
      </c>
      <c r="M406" t="s">
        <v>1970</v>
      </c>
      <c r="O406">
        <v>361082610000</v>
      </c>
      <c r="P406">
        <v>16018</v>
      </c>
      <c r="Q406">
        <v>-4</v>
      </c>
      <c r="R406">
        <v>1</v>
      </c>
      <c r="S406">
        <v>61621914</v>
      </c>
      <c r="U406" t="s">
        <v>5911</v>
      </c>
      <c r="W406" t="s">
        <v>4679</v>
      </c>
      <c r="X406">
        <v>361082610000</v>
      </c>
      <c r="Y406" t="s">
        <v>65</v>
      </c>
      <c r="Z406" t="s">
        <v>66</v>
      </c>
      <c r="AF406" t="s">
        <v>1976</v>
      </c>
      <c r="AG406" t="s">
        <v>1972</v>
      </c>
      <c r="AL406">
        <v>5</v>
      </c>
      <c r="AN406" t="s">
        <v>1974</v>
      </c>
      <c r="AO406">
        <v>0</v>
      </c>
      <c r="AQ406">
        <v>2257688</v>
      </c>
      <c r="AR406" t="s">
        <v>4605</v>
      </c>
      <c r="AS406" t="s">
        <v>5883</v>
      </c>
      <c r="AT406" t="s">
        <v>2022</v>
      </c>
    </row>
    <row r="407" spans="1:46" x14ac:dyDescent="0.25">
      <c r="A407" t="str">
        <f>_xlfn.XLOOKUP(I407,UTILIZADAS[Contacto1],UTILIZADAS[Source.Name],,0)</f>
        <v>Cobros Mayo</v>
      </c>
      <c r="B407" s="18">
        <f>VLOOKUP(J407,Ref!A:C,3,0)</f>
        <v>0</v>
      </c>
      <c r="C407" s="18">
        <f>VLOOKUP(J407,Ref!A:D,4,0)</f>
        <v>0</v>
      </c>
      <c r="D407" s="18" t="str">
        <f t="shared" si="18"/>
        <v>13/may</v>
      </c>
      <c r="E407" s="18">
        <f t="shared" si="19"/>
        <v>2</v>
      </c>
      <c r="F407" s="18">
        <v>1</v>
      </c>
      <c r="G407" s="18">
        <f t="shared" si="20"/>
        <v>1</v>
      </c>
      <c r="H407" s="3">
        <v>46155.630879629629</v>
      </c>
      <c r="I407">
        <v>61621914</v>
      </c>
      <c r="J407">
        <v>6004</v>
      </c>
      <c r="K407" t="s">
        <v>1983</v>
      </c>
      <c r="L407" t="s">
        <v>1897</v>
      </c>
      <c r="M407" t="s">
        <v>1970</v>
      </c>
      <c r="O407">
        <v>361082610000</v>
      </c>
      <c r="P407">
        <v>16018</v>
      </c>
      <c r="Q407">
        <v>-4</v>
      </c>
      <c r="R407">
        <v>1</v>
      </c>
      <c r="S407">
        <v>61621914</v>
      </c>
      <c r="U407" t="s">
        <v>5911</v>
      </c>
      <c r="W407" t="s">
        <v>4679</v>
      </c>
      <c r="X407">
        <v>361082610000</v>
      </c>
      <c r="Y407" t="s">
        <v>65</v>
      </c>
      <c r="Z407" t="s">
        <v>66</v>
      </c>
      <c r="AF407" t="s">
        <v>1976</v>
      </c>
      <c r="AG407" t="s">
        <v>1972</v>
      </c>
      <c r="AL407">
        <v>132</v>
      </c>
      <c r="AM407" t="s">
        <v>1979</v>
      </c>
      <c r="AN407" t="s">
        <v>1987</v>
      </c>
      <c r="AO407">
        <v>0</v>
      </c>
      <c r="AQ407">
        <v>2257688</v>
      </c>
      <c r="AR407" t="s">
        <v>4605</v>
      </c>
      <c r="AS407" t="s">
        <v>5883</v>
      </c>
      <c r="AT407" t="s">
        <v>1984</v>
      </c>
    </row>
    <row r="408" spans="1:46" x14ac:dyDescent="0.25">
      <c r="A408" t="str">
        <f>_xlfn.XLOOKUP(I408,UTILIZADAS[Contacto1],UTILIZADAS[Source.Name],,0)</f>
        <v>Cobros Abril Canal Fijo</v>
      </c>
      <c r="B408" s="18">
        <f>VLOOKUP(J408,Ref!A:C,3,0)</f>
        <v>0</v>
      </c>
      <c r="C408" s="18">
        <f>VLOOKUP(J408,Ref!A:D,4,0)</f>
        <v>0</v>
      </c>
      <c r="D408" s="18" t="str">
        <f t="shared" si="18"/>
        <v>09/may</v>
      </c>
      <c r="E408" s="18">
        <f t="shared" si="19"/>
        <v>6</v>
      </c>
      <c r="F408" s="18">
        <v>1</v>
      </c>
      <c r="G408" s="18">
        <f t="shared" si="20"/>
        <v>0</v>
      </c>
      <c r="H408" s="3">
        <v>46151.509432870371</v>
      </c>
      <c r="I408">
        <v>61622585</v>
      </c>
      <c r="J408" t="s">
        <v>2021</v>
      </c>
      <c r="K408" t="s">
        <v>1968</v>
      </c>
      <c r="L408" t="s">
        <v>1969</v>
      </c>
      <c r="M408" t="s">
        <v>1970</v>
      </c>
      <c r="O408">
        <v>359382360000</v>
      </c>
      <c r="P408">
        <v>16018</v>
      </c>
      <c r="Q408">
        <v>-4</v>
      </c>
      <c r="R408">
        <v>1</v>
      </c>
      <c r="S408">
        <v>61622585</v>
      </c>
      <c r="U408" t="s">
        <v>308</v>
      </c>
      <c r="W408" t="s">
        <v>309</v>
      </c>
      <c r="X408">
        <v>359382360000</v>
      </c>
      <c r="Y408" t="s">
        <v>65</v>
      </c>
      <c r="Z408" t="s">
        <v>597</v>
      </c>
      <c r="AF408" t="s">
        <v>1976</v>
      </c>
      <c r="AG408" t="s">
        <v>1972</v>
      </c>
      <c r="AL408">
        <v>5</v>
      </c>
      <c r="AN408" t="s">
        <v>1974</v>
      </c>
      <c r="AO408">
        <v>0</v>
      </c>
      <c r="AQ408">
        <v>2257689</v>
      </c>
      <c r="AR408" t="s">
        <v>4605</v>
      </c>
      <c r="AS408" t="s">
        <v>5883</v>
      </c>
      <c r="AT408" t="s">
        <v>2022</v>
      </c>
    </row>
    <row r="409" spans="1:46" x14ac:dyDescent="0.25">
      <c r="A409" t="str">
        <f>_xlfn.XLOOKUP(I409,UTILIZADAS[Contacto1],UTILIZADAS[Source.Name],,0)</f>
        <v>Cobros Abril Canal Fijo</v>
      </c>
      <c r="B409" s="18">
        <f>VLOOKUP(J409,Ref!A:C,3,0)</f>
        <v>0</v>
      </c>
      <c r="C409" s="18">
        <f>VLOOKUP(J409,Ref!A:D,4,0)</f>
        <v>0</v>
      </c>
      <c r="D409" s="18" t="str">
        <f t="shared" si="18"/>
        <v>13/may</v>
      </c>
      <c r="E409" s="18">
        <f t="shared" si="19"/>
        <v>6</v>
      </c>
      <c r="F409" s="18">
        <v>1</v>
      </c>
      <c r="G409" s="18">
        <f t="shared" si="20"/>
        <v>0</v>
      </c>
      <c r="H409" s="3">
        <v>46155.63108796296</v>
      </c>
      <c r="I409">
        <v>61622585</v>
      </c>
      <c r="J409" t="s">
        <v>2021</v>
      </c>
      <c r="K409" t="s">
        <v>1968</v>
      </c>
      <c r="L409" t="s">
        <v>1969</v>
      </c>
      <c r="M409" t="s">
        <v>1970</v>
      </c>
      <c r="O409">
        <v>359382360000</v>
      </c>
      <c r="P409">
        <v>16018</v>
      </c>
      <c r="Q409">
        <v>-4</v>
      </c>
      <c r="R409">
        <v>1</v>
      </c>
      <c r="S409">
        <v>61622585</v>
      </c>
      <c r="U409" t="s">
        <v>308</v>
      </c>
      <c r="W409" t="s">
        <v>309</v>
      </c>
      <c r="X409">
        <v>359382360000</v>
      </c>
      <c r="Y409" t="s">
        <v>65</v>
      </c>
      <c r="Z409" t="s">
        <v>597</v>
      </c>
      <c r="AF409" t="s">
        <v>1976</v>
      </c>
      <c r="AG409" t="s">
        <v>1972</v>
      </c>
      <c r="AL409">
        <v>5</v>
      </c>
      <c r="AN409" t="s">
        <v>1974</v>
      </c>
      <c r="AO409">
        <v>0</v>
      </c>
      <c r="AQ409">
        <v>2257689</v>
      </c>
      <c r="AR409" t="s">
        <v>4605</v>
      </c>
      <c r="AS409" t="s">
        <v>5883</v>
      </c>
      <c r="AT409" t="s">
        <v>2022</v>
      </c>
    </row>
    <row r="410" spans="1:46" x14ac:dyDescent="0.25">
      <c r="A410" t="str">
        <f>_xlfn.XLOOKUP(I410,UTILIZADAS[Contacto1],UTILIZADAS[Source.Name],,0)</f>
        <v>Cobros Abril Canal Fijo</v>
      </c>
      <c r="B410" s="18">
        <f>VLOOKUP(J410,Ref!A:C,3,0)</f>
        <v>0</v>
      </c>
      <c r="C410" s="18">
        <f>VLOOKUP(J410,Ref!A:D,4,0)</f>
        <v>0</v>
      </c>
      <c r="D410" s="18" t="str">
        <f t="shared" si="18"/>
        <v>16/may</v>
      </c>
      <c r="E410" s="18">
        <f t="shared" si="19"/>
        <v>6</v>
      </c>
      <c r="F410" s="18">
        <v>1</v>
      </c>
      <c r="G410" s="18">
        <f t="shared" si="20"/>
        <v>0</v>
      </c>
      <c r="H410" s="3">
        <v>46158.526296296295</v>
      </c>
      <c r="I410">
        <v>61622585</v>
      </c>
      <c r="J410" t="s">
        <v>2021</v>
      </c>
      <c r="K410" t="s">
        <v>1968</v>
      </c>
      <c r="L410" t="s">
        <v>1969</v>
      </c>
      <c r="M410" t="s">
        <v>1970</v>
      </c>
      <c r="O410">
        <v>359382360000</v>
      </c>
      <c r="P410">
        <v>16018</v>
      </c>
      <c r="Q410">
        <v>-4</v>
      </c>
      <c r="R410">
        <v>1</v>
      </c>
      <c r="S410">
        <v>61622585</v>
      </c>
      <c r="U410" t="s">
        <v>308</v>
      </c>
      <c r="W410" t="s">
        <v>309</v>
      </c>
      <c r="X410">
        <v>359382360000</v>
      </c>
      <c r="Y410" t="s">
        <v>65</v>
      </c>
      <c r="Z410" t="s">
        <v>597</v>
      </c>
      <c r="AF410" t="s">
        <v>1976</v>
      </c>
      <c r="AG410" t="s">
        <v>1972</v>
      </c>
      <c r="AL410">
        <v>5</v>
      </c>
      <c r="AN410" t="s">
        <v>1974</v>
      </c>
      <c r="AO410">
        <v>0</v>
      </c>
      <c r="AQ410">
        <v>2257689</v>
      </c>
      <c r="AR410" t="s">
        <v>4605</v>
      </c>
      <c r="AS410" t="s">
        <v>5883</v>
      </c>
      <c r="AT410" t="s">
        <v>2022</v>
      </c>
    </row>
    <row r="411" spans="1:46" x14ac:dyDescent="0.25">
      <c r="A411" t="str">
        <f>_xlfn.XLOOKUP(I411,UTILIZADAS[Contacto1],UTILIZADAS[Source.Name],,0)</f>
        <v>Cobros Abril Canal Fijo</v>
      </c>
      <c r="B411" s="18">
        <f>VLOOKUP(J411,Ref!A:C,3,0)</f>
        <v>0</v>
      </c>
      <c r="C411" s="18">
        <f>VLOOKUP(J411,Ref!A:D,4,0)</f>
        <v>0</v>
      </c>
      <c r="D411" s="18" t="str">
        <f t="shared" si="18"/>
        <v>19/may</v>
      </c>
      <c r="E411" s="18">
        <f t="shared" si="19"/>
        <v>6</v>
      </c>
      <c r="F411" s="18">
        <v>1</v>
      </c>
      <c r="G411" s="18">
        <f t="shared" si="20"/>
        <v>0</v>
      </c>
      <c r="H411" s="3">
        <v>46161.67560185185</v>
      </c>
      <c r="I411">
        <v>61622585</v>
      </c>
      <c r="J411" t="s">
        <v>2021</v>
      </c>
      <c r="K411" t="s">
        <v>1968</v>
      </c>
      <c r="L411" t="s">
        <v>1969</v>
      </c>
      <c r="M411" t="s">
        <v>1970</v>
      </c>
      <c r="O411">
        <v>359382360000</v>
      </c>
      <c r="P411">
        <v>16018</v>
      </c>
      <c r="Q411">
        <v>-4</v>
      </c>
      <c r="R411">
        <v>1</v>
      </c>
      <c r="S411">
        <v>61622585</v>
      </c>
      <c r="U411" t="s">
        <v>308</v>
      </c>
      <c r="W411" t="s">
        <v>309</v>
      </c>
      <c r="X411">
        <v>359382360000</v>
      </c>
      <c r="Y411" t="s">
        <v>65</v>
      </c>
      <c r="Z411" t="s">
        <v>597</v>
      </c>
      <c r="AF411" t="s">
        <v>1976</v>
      </c>
      <c r="AG411" t="s">
        <v>1972</v>
      </c>
      <c r="AL411">
        <v>5</v>
      </c>
      <c r="AN411" t="s">
        <v>1974</v>
      </c>
      <c r="AO411">
        <v>0</v>
      </c>
      <c r="AQ411">
        <v>2257689</v>
      </c>
      <c r="AR411" t="s">
        <v>4605</v>
      </c>
      <c r="AS411" t="s">
        <v>5883</v>
      </c>
      <c r="AT411" t="s">
        <v>2022</v>
      </c>
    </row>
    <row r="412" spans="1:46" x14ac:dyDescent="0.25">
      <c r="A412" t="str">
        <f>_xlfn.XLOOKUP(I412,UTILIZADAS[Contacto1],UTILIZADAS[Source.Name],,0)</f>
        <v>Cobros Abril Canal Fijo</v>
      </c>
      <c r="B412" s="18">
        <f>VLOOKUP(J412,Ref!A:C,3,0)</f>
        <v>0</v>
      </c>
      <c r="C412" s="18">
        <f>VLOOKUP(J412,Ref!A:D,4,0)</f>
        <v>0</v>
      </c>
      <c r="D412" s="18" t="str">
        <f t="shared" si="18"/>
        <v>21/may</v>
      </c>
      <c r="E412" s="18">
        <f t="shared" si="19"/>
        <v>6</v>
      </c>
      <c r="F412" s="18">
        <v>1</v>
      </c>
      <c r="G412" s="18">
        <f t="shared" si="20"/>
        <v>0</v>
      </c>
      <c r="H412" s="3">
        <v>46163.453726851854</v>
      </c>
      <c r="I412">
        <v>61622585</v>
      </c>
      <c r="J412" t="s">
        <v>2021</v>
      </c>
      <c r="K412" t="s">
        <v>1968</v>
      </c>
      <c r="L412" t="s">
        <v>1969</v>
      </c>
      <c r="M412" t="s">
        <v>1970</v>
      </c>
      <c r="O412">
        <v>359382360000</v>
      </c>
      <c r="P412">
        <v>16018</v>
      </c>
      <c r="Q412">
        <v>-4</v>
      </c>
      <c r="R412">
        <v>1</v>
      </c>
      <c r="S412">
        <v>61622585</v>
      </c>
      <c r="U412" t="s">
        <v>308</v>
      </c>
      <c r="W412" t="s">
        <v>309</v>
      </c>
      <c r="X412">
        <v>359382360000</v>
      </c>
      <c r="Y412" t="s">
        <v>65</v>
      </c>
      <c r="Z412" t="s">
        <v>597</v>
      </c>
      <c r="AF412" t="s">
        <v>1976</v>
      </c>
      <c r="AG412" t="s">
        <v>1972</v>
      </c>
      <c r="AL412">
        <v>5</v>
      </c>
      <c r="AN412" t="s">
        <v>1974</v>
      </c>
      <c r="AO412">
        <v>0</v>
      </c>
      <c r="AQ412">
        <v>2257689</v>
      </c>
      <c r="AR412" t="s">
        <v>4605</v>
      </c>
      <c r="AS412" t="s">
        <v>5883</v>
      </c>
      <c r="AT412" t="s">
        <v>2022</v>
      </c>
    </row>
    <row r="413" spans="1:46" x14ac:dyDescent="0.25">
      <c r="A413" t="str">
        <f>_xlfn.XLOOKUP(I413,UTILIZADAS[Contacto1],UTILIZADAS[Source.Name],,0)</f>
        <v>Cobros Abril Canal Fijo</v>
      </c>
      <c r="B413" s="18">
        <f>VLOOKUP(J413,Ref!A:C,3,0)</f>
        <v>1</v>
      </c>
      <c r="C413" s="18">
        <f>VLOOKUP(J413,Ref!A:D,4,0)</f>
        <v>0</v>
      </c>
      <c r="D413" s="18" t="str">
        <f t="shared" si="18"/>
        <v>21/may</v>
      </c>
      <c r="E413" s="18">
        <f t="shared" si="19"/>
        <v>6</v>
      </c>
      <c r="F413" s="18">
        <v>1</v>
      </c>
      <c r="G413" s="18">
        <f t="shared" si="20"/>
        <v>1</v>
      </c>
      <c r="H413" s="3">
        <v>46163.717106481483</v>
      </c>
      <c r="I413">
        <v>61622585</v>
      </c>
      <c r="J413">
        <v>6000</v>
      </c>
      <c r="K413" t="s">
        <v>1983</v>
      </c>
      <c r="L413" t="s">
        <v>1897</v>
      </c>
      <c r="M413" t="s">
        <v>1970</v>
      </c>
      <c r="O413">
        <v>359382360000</v>
      </c>
      <c r="P413">
        <v>16018</v>
      </c>
      <c r="Q413">
        <v>-4</v>
      </c>
      <c r="R413">
        <v>1</v>
      </c>
      <c r="S413">
        <v>61622585</v>
      </c>
      <c r="U413" t="s">
        <v>308</v>
      </c>
      <c r="W413" t="s">
        <v>309</v>
      </c>
      <c r="X413">
        <v>359382360000</v>
      </c>
      <c r="Y413" t="s">
        <v>65</v>
      </c>
      <c r="Z413" t="s">
        <v>597</v>
      </c>
      <c r="AF413" t="s">
        <v>1976</v>
      </c>
      <c r="AG413" t="s">
        <v>1972</v>
      </c>
      <c r="AL413">
        <v>109</v>
      </c>
      <c r="AM413" t="s">
        <v>1979</v>
      </c>
      <c r="AN413" t="s">
        <v>1987</v>
      </c>
      <c r="AO413">
        <v>0</v>
      </c>
      <c r="AQ413">
        <v>2257689</v>
      </c>
      <c r="AR413" t="s">
        <v>4605</v>
      </c>
      <c r="AS413" t="s">
        <v>5883</v>
      </c>
      <c r="AT413" t="s">
        <v>1895</v>
      </c>
    </row>
    <row r="414" spans="1:46" x14ac:dyDescent="0.25">
      <c r="A414" t="str">
        <f>_xlfn.XLOOKUP(I414,UTILIZADAS[Contacto1],UTILIZADAS[Source.Name],,0)</f>
        <v>Cobros Abril Canal Fijo</v>
      </c>
      <c r="B414" s="18">
        <f>VLOOKUP(J414,Ref!A:C,3,0)</f>
        <v>1</v>
      </c>
      <c r="C414" s="18">
        <f>VLOOKUP(J414,Ref!A:D,4,0)</f>
        <v>1</v>
      </c>
      <c r="D414" s="18" t="str">
        <f t="shared" si="18"/>
        <v>09/may</v>
      </c>
      <c r="E414" s="18">
        <f t="shared" si="19"/>
        <v>1</v>
      </c>
      <c r="F414" s="18">
        <v>1</v>
      </c>
      <c r="G414" s="18">
        <f t="shared" si="20"/>
        <v>1</v>
      </c>
      <c r="H414" s="3">
        <v>46151.510266203702</v>
      </c>
      <c r="I414">
        <v>61624504</v>
      </c>
      <c r="J414">
        <v>6003</v>
      </c>
      <c r="K414" t="s">
        <v>1983</v>
      </c>
      <c r="L414" t="s">
        <v>1897</v>
      </c>
      <c r="M414" t="s">
        <v>1970</v>
      </c>
      <c r="O414">
        <v>355386920000</v>
      </c>
      <c r="P414">
        <v>16018</v>
      </c>
      <c r="Q414">
        <v>-4</v>
      </c>
      <c r="R414">
        <v>1</v>
      </c>
      <c r="S414">
        <v>61624504</v>
      </c>
      <c r="U414" t="s">
        <v>1165</v>
      </c>
      <c r="W414" t="s">
        <v>1166</v>
      </c>
      <c r="X414">
        <v>355386920000</v>
      </c>
      <c r="Y414" t="s">
        <v>65</v>
      </c>
      <c r="Z414" t="s">
        <v>66</v>
      </c>
      <c r="AF414" t="s">
        <v>1976</v>
      </c>
      <c r="AG414" t="s">
        <v>1972</v>
      </c>
      <c r="AL414">
        <v>42</v>
      </c>
      <c r="AM414" t="s">
        <v>1979</v>
      </c>
      <c r="AN414" t="s">
        <v>1987</v>
      </c>
      <c r="AO414">
        <v>0</v>
      </c>
      <c r="AQ414">
        <v>2257690</v>
      </c>
      <c r="AR414" t="s">
        <v>4605</v>
      </c>
      <c r="AS414" t="s">
        <v>5883</v>
      </c>
      <c r="AT414" t="s">
        <v>1892</v>
      </c>
    </row>
    <row r="415" spans="1:46" x14ac:dyDescent="0.25">
      <c r="A415" t="str">
        <f>_xlfn.XLOOKUP(I415,UTILIZADAS[Contacto1],UTILIZADAS[Source.Name],,0)</f>
        <v>Cobros Mayo</v>
      </c>
      <c r="B415" s="18">
        <f>VLOOKUP(J415,Ref!A:C,3,0)</f>
        <v>0</v>
      </c>
      <c r="C415" s="18">
        <f>VLOOKUP(J415,Ref!A:D,4,0)</f>
        <v>0</v>
      </c>
      <c r="D415" s="18" t="str">
        <f t="shared" si="18"/>
        <v>09/may</v>
      </c>
      <c r="E415" s="18">
        <f t="shared" si="19"/>
        <v>6</v>
      </c>
      <c r="F415" s="18">
        <v>1</v>
      </c>
      <c r="G415" s="18">
        <f t="shared" si="20"/>
        <v>0</v>
      </c>
      <c r="H415" s="3">
        <v>46151.510462962964</v>
      </c>
      <c r="I415">
        <v>61625857</v>
      </c>
      <c r="J415" t="s">
        <v>2021</v>
      </c>
      <c r="K415" t="s">
        <v>1968</v>
      </c>
      <c r="L415" t="s">
        <v>1969</v>
      </c>
      <c r="M415" t="s">
        <v>1970</v>
      </c>
      <c r="O415">
        <v>364059380000</v>
      </c>
      <c r="P415">
        <v>16018</v>
      </c>
      <c r="Q415">
        <v>-4</v>
      </c>
      <c r="R415">
        <v>1</v>
      </c>
      <c r="S415">
        <v>61625857</v>
      </c>
      <c r="U415" t="s">
        <v>4680</v>
      </c>
      <c r="W415" t="s">
        <v>4681</v>
      </c>
      <c r="X415">
        <v>364059380000</v>
      </c>
      <c r="Y415" t="s">
        <v>65</v>
      </c>
      <c r="Z415" t="s">
        <v>66</v>
      </c>
      <c r="AG415" t="s">
        <v>1972</v>
      </c>
      <c r="AL415">
        <v>5</v>
      </c>
      <c r="AN415" t="s">
        <v>1974</v>
      </c>
      <c r="AO415">
        <v>0</v>
      </c>
      <c r="AQ415">
        <v>2257691</v>
      </c>
      <c r="AR415" t="s">
        <v>4605</v>
      </c>
      <c r="AS415" t="s">
        <v>5883</v>
      </c>
      <c r="AT415" t="s">
        <v>2022</v>
      </c>
    </row>
    <row r="416" spans="1:46" x14ac:dyDescent="0.25">
      <c r="A416" t="str">
        <f>_xlfn.XLOOKUP(I416,UTILIZADAS[Contacto1],UTILIZADAS[Source.Name],,0)</f>
        <v>Cobros Mayo</v>
      </c>
      <c r="B416" s="18">
        <f>VLOOKUP(J416,Ref!A:C,3,0)</f>
        <v>0</v>
      </c>
      <c r="C416" s="18">
        <f>VLOOKUP(J416,Ref!A:D,4,0)</f>
        <v>0</v>
      </c>
      <c r="D416" s="18" t="str">
        <f t="shared" si="18"/>
        <v>13/may</v>
      </c>
      <c r="E416" s="18">
        <f t="shared" si="19"/>
        <v>6</v>
      </c>
      <c r="F416" s="18">
        <v>1</v>
      </c>
      <c r="G416" s="18">
        <f t="shared" si="20"/>
        <v>0</v>
      </c>
      <c r="H416" s="3">
        <v>46155.631539351853</v>
      </c>
      <c r="I416">
        <v>61625857</v>
      </c>
      <c r="J416" t="s">
        <v>2021</v>
      </c>
      <c r="K416" t="s">
        <v>1968</v>
      </c>
      <c r="L416" t="s">
        <v>1969</v>
      </c>
      <c r="M416" t="s">
        <v>1970</v>
      </c>
      <c r="O416">
        <v>364059380000</v>
      </c>
      <c r="P416">
        <v>16018</v>
      </c>
      <c r="Q416">
        <v>-4</v>
      </c>
      <c r="R416">
        <v>1</v>
      </c>
      <c r="S416">
        <v>61625857</v>
      </c>
      <c r="U416" t="s">
        <v>4680</v>
      </c>
      <c r="W416" t="s">
        <v>4681</v>
      </c>
      <c r="X416">
        <v>364059380000</v>
      </c>
      <c r="Y416" t="s">
        <v>65</v>
      </c>
      <c r="Z416" t="s">
        <v>66</v>
      </c>
      <c r="AG416" t="s">
        <v>1972</v>
      </c>
      <c r="AL416">
        <v>5</v>
      </c>
      <c r="AN416" t="s">
        <v>1974</v>
      </c>
      <c r="AO416">
        <v>0</v>
      </c>
      <c r="AQ416">
        <v>2257691</v>
      </c>
      <c r="AR416" t="s">
        <v>4605</v>
      </c>
      <c r="AS416" t="s">
        <v>5883</v>
      </c>
      <c r="AT416" t="s">
        <v>2022</v>
      </c>
    </row>
    <row r="417" spans="1:46" x14ac:dyDescent="0.25">
      <c r="A417" t="str">
        <f>_xlfn.XLOOKUP(I417,UTILIZADAS[Contacto1],UTILIZADAS[Source.Name],,0)</f>
        <v>Cobros Mayo</v>
      </c>
      <c r="B417" s="18">
        <f>VLOOKUP(J417,Ref!A:C,3,0)</f>
        <v>0</v>
      </c>
      <c r="C417" s="18">
        <f>VLOOKUP(J417,Ref!A:D,4,0)</f>
        <v>0</v>
      </c>
      <c r="D417" s="18" t="str">
        <f t="shared" si="18"/>
        <v>16/may</v>
      </c>
      <c r="E417" s="18">
        <f t="shared" si="19"/>
        <v>6</v>
      </c>
      <c r="F417" s="18">
        <v>1</v>
      </c>
      <c r="G417" s="18">
        <f t="shared" si="20"/>
        <v>0</v>
      </c>
      <c r="H417" s="3">
        <v>46158.526770833334</v>
      </c>
      <c r="I417">
        <v>61625857</v>
      </c>
      <c r="J417" t="s">
        <v>2021</v>
      </c>
      <c r="K417" t="s">
        <v>1968</v>
      </c>
      <c r="L417" t="s">
        <v>1969</v>
      </c>
      <c r="M417" t="s">
        <v>1970</v>
      </c>
      <c r="O417">
        <v>364059380000</v>
      </c>
      <c r="P417">
        <v>16018</v>
      </c>
      <c r="Q417">
        <v>-4</v>
      </c>
      <c r="R417">
        <v>1</v>
      </c>
      <c r="S417">
        <v>61625857</v>
      </c>
      <c r="U417" t="s">
        <v>4680</v>
      </c>
      <c r="W417" t="s">
        <v>4681</v>
      </c>
      <c r="X417">
        <v>364059380000</v>
      </c>
      <c r="Y417" t="s">
        <v>65</v>
      </c>
      <c r="Z417" t="s">
        <v>66</v>
      </c>
      <c r="AG417" t="s">
        <v>1972</v>
      </c>
      <c r="AL417">
        <v>5</v>
      </c>
      <c r="AN417" t="s">
        <v>1974</v>
      </c>
      <c r="AO417">
        <v>0</v>
      </c>
      <c r="AQ417">
        <v>2257691</v>
      </c>
      <c r="AR417" t="s">
        <v>4605</v>
      </c>
      <c r="AS417" t="s">
        <v>5883</v>
      </c>
      <c r="AT417" t="s">
        <v>2022</v>
      </c>
    </row>
    <row r="418" spans="1:46" x14ac:dyDescent="0.25">
      <c r="A418" t="str">
        <f>_xlfn.XLOOKUP(I418,UTILIZADAS[Contacto1],UTILIZADAS[Source.Name],,0)</f>
        <v>Cobros Mayo</v>
      </c>
      <c r="B418" s="18">
        <f>VLOOKUP(J418,Ref!A:C,3,0)</f>
        <v>0</v>
      </c>
      <c r="C418" s="18">
        <f>VLOOKUP(J418,Ref!A:D,4,0)</f>
        <v>0</v>
      </c>
      <c r="D418" s="18" t="str">
        <f t="shared" si="18"/>
        <v>19/may</v>
      </c>
      <c r="E418" s="18">
        <f t="shared" si="19"/>
        <v>6</v>
      </c>
      <c r="F418" s="18">
        <v>1</v>
      </c>
      <c r="G418" s="18">
        <f t="shared" si="20"/>
        <v>0</v>
      </c>
      <c r="H418" s="3">
        <v>46161.67596064815</v>
      </c>
      <c r="I418">
        <v>61625857</v>
      </c>
      <c r="J418" t="s">
        <v>2021</v>
      </c>
      <c r="K418" t="s">
        <v>1968</v>
      </c>
      <c r="L418" t="s">
        <v>1969</v>
      </c>
      <c r="M418" t="s">
        <v>1970</v>
      </c>
      <c r="O418">
        <v>364059380000</v>
      </c>
      <c r="P418">
        <v>16018</v>
      </c>
      <c r="Q418">
        <v>-4</v>
      </c>
      <c r="R418">
        <v>1</v>
      </c>
      <c r="S418">
        <v>61625857</v>
      </c>
      <c r="U418" t="s">
        <v>4680</v>
      </c>
      <c r="W418" t="s">
        <v>4681</v>
      </c>
      <c r="X418">
        <v>364059380000</v>
      </c>
      <c r="Y418" t="s">
        <v>65</v>
      </c>
      <c r="Z418" t="s">
        <v>66</v>
      </c>
      <c r="AG418" t="s">
        <v>1972</v>
      </c>
      <c r="AL418">
        <v>5</v>
      </c>
      <c r="AN418" t="s">
        <v>1974</v>
      </c>
      <c r="AO418">
        <v>0</v>
      </c>
      <c r="AQ418">
        <v>2257691</v>
      </c>
      <c r="AR418" t="s">
        <v>4605</v>
      </c>
      <c r="AS418" t="s">
        <v>5883</v>
      </c>
      <c r="AT418" t="s">
        <v>2022</v>
      </c>
    </row>
    <row r="419" spans="1:46" x14ac:dyDescent="0.25">
      <c r="A419" t="str">
        <f>_xlfn.XLOOKUP(I419,UTILIZADAS[Contacto1],UTILIZADAS[Source.Name],,0)</f>
        <v>Cobros Mayo</v>
      </c>
      <c r="B419" s="18">
        <f>VLOOKUP(J419,Ref!A:C,3,0)</f>
        <v>0</v>
      </c>
      <c r="C419" s="18">
        <f>VLOOKUP(J419,Ref!A:D,4,0)</f>
        <v>0</v>
      </c>
      <c r="D419" s="18" t="str">
        <f t="shared" si="18"/>
        <v>21/may</v>
      </c>
      <c r="E419" s="18">
        <f t="shared" si="19"/>
        <v>6</v>
      </c>
      <c r="F419" s="18">
        <v>1</v>
      </c>
      <c r="G419" s="18">
        <f t="shared" si="20"/>
        <v>0</v>
      </c>
      <c r="H419" s="3">
        <v>46163.454016203701</v>
      </c>
      <c r="I419">
        <v>61625857</v>
      </c>
      <c r="J419" t="s">
        <v>2021</v>
      </c>
      <c r="K419" t="s">
        <v>1968</v>
      </c>
      <c r="L419" t="s">
        <v>1969</v>
      </c>
      <c r="M419" t="s">
        <v>1970</v>
      </c>
      <c r="O419">
        <v>364059380000</v>
      </c>
      <c r="P419">
        <v>16018</v>
      </c>
      <c r="Q419">
        <v>-4</v>
      </c>
      <c r="R419">
        <v>1</v>
      </c>
      <c r="S419">
        <v>61625857</v>
      </c>
      <c r="U419" t="s">
        <v>4680</v>
      </c>
      <c r="W419" t="s">
        <v>4681</v>
      </c>
      <c r="X419">
        <v>364059380000</v>
      </c>
      <c r="Y419" t="s">
        <v>65</v>
      </c>
      <c r="Z419" t="s">
        <v>66</v>
      </c>
      <c r="AG419" t="s">
        <v>1972</v>
      </c>
      <c r="AL419">
        <v>5</v>
      </c>
      <c r="AN419" t="s">
        <v>1974</v>
      </c>
      <c r="AO419">
        <v>0</v>
      </c>
      <c r="AQ419">
        <v>2257691</v>
      </c>
      <c r="AR419" t="s">
        <v>4605</v>
      </c>
      <c r="AS419" t="s">
        <v>5883</v>
      </c>
      <c r="AT419" t="s">
        <v>2022</v>
      </c>
    </row>
    <row r="420" spans="1:46" x14ac:dyDescent="0.25">
      <c r="A420" t="str">
        <f>_xlfn.XLOOKUP(I420,UTILIZADAS[Contacto1],UTILIZADAS[Source.Name],,0)</f>
        <v>Cobros Mayo</v>
      </c>
      <c r="B420" s="18">
        <f>VLOOKUP(J420,Ref!A:C,3,0)</f>
        <v>0</v>
      </c>
      <c r="C420" s="18">
        <f>VLOOKUP(J420,Ref!A:D,4,0)</f>
        <v>0</v>
      </c>
      <c r="D420" s="18" t="str">
        <f t="shared" si="18"/>
        <v>21/may</v>
      </c>
      <c r="E420" s="18">
        <f t="shared" si="19"/>
        <v>6</v>
      </c>
      <c r="F420" s="18">
        <v>1</v>
      </c>
      <c r="G420" s="18">
        <f t="shared" si="20"/>
        <v>1</v>
      </c>
      <c r="H420" s="3">
        <v>46163.717777777776</v>
      </c>
      <c r="I420">
        <v>61625857</v>
      </c>
      <c r="J420" t="s">
        <v>2021</v>
      </c>
      <c r="K420" t="s">
        <v>1968</v>
      </c>
      <c r="L420" t="s">
        <v>1969</v>
      </c>
      <c r="M420" t="s">
        <v>1970</v>
      </c>
      <c r="O420">
        <v>364059380000</v>
      </c>
      <c r="P420">
        <v>16018</v>
      </c>
      <c r="Q420">
        <v>-4</v>
      </c>
      <c r="R420">
        <v>1</v>
      </c>
      <c r="S420">
        <v>61625857</v>
      </c>
      <c r="U420" t="s">
        <v>4680</v>
      </c>
      <c r="W420" t="s">
        <v>4681</v>
      </c>
      <c r="X420">
        <v>364059380000</v>
      </c>
      <c r="Y420" t="s">
        <v>65</v>
      </c>
      <c r="Z420" t="s">
        <v>66</v>
      </c>
      <c r="AG420" t="s">
        <v>1972</v>
      </c>
      <c r="AL420">
        <v>5</v>
      </c>
      <c r="AN420" t="s">
        <v>1974</v>
      </c>
      <c r="AO420">
        <v>0</v>
      </c>
      <c r="AQ420">
        <v>2257691</v>
      </c>
      <c r="AR420" t="s">
        <v>4605</v>
      </c>
      <c r="AS420" t="s">
        <v>5883</v>
      </c>
      <c r="AT420" t="s">
        <v>2022</v>
      </c>
    </row>
    <row r="421" spans="1:46" x14ac:dyDescent="0.25">
      <c r="A421" t="str">
        <f>_xlfn.XLOOKUP(I421,UTILIZADAS[Contacto1],UTILIZADAS[Source.Name],,0)</f>
        <v>Cobros Abril Canal Fijo</v>
      </c>
      <c r="B421" s="18">
        <f>VLOOKUP(J421,Ref!A:C,3,0)</f>
        <v>0</v>
      </c>
      <c r="C421" s="18">
        <f>VLOOKUP(J421,Ref!A:D,4,0)</f>
        <v>0</v>
      </c>
      <c r="D421" s="18" t="str">
        <f t="shared" si="18"/>
        <v>09/may</v>
      </c>
      <c r="E421" s="18">
        <f t="shared" si="19"/>
        <v>6</v>
      </c>
      <c r="F421" s="18">
        <v>1</v>
      </c>
      <c r="G421" s="18">
        <f t="shared" si="20"/>
        <v>0</v>
      </c>
      <c r="H421" s="3">
        <v>46151.512118055558</v>
      </c>
      <c r="I421">
        <v>61626717</v>
      </c>
      <c r="J421" t="s">
        <v>2021</v>
      </c>
      <c r="K421" t="s">
        <v>1968</v>
      </c>
      <c r="L421" t="s">
        <v>1969</v>
      </c>
      <c r="M421" t="s">
        <v>1970</v>
      </c>
      <c r="O421">
        <v>353363710000</v>
      </c>
      <c r="P421">
        <v>16018</v>
      </c>
      <c r="Q421">
        <v>-4</v>
      </c>
      <c r="R421">
        <v>1</v>
      </c>
      <c r="S421">
        <v>61626717</v>
      </c>
      <c r="U421" t="s">
        <v>1485</v>
      </c>
      <c r="W421" t="s">
        <v>1486</v>
      </c>
      <c r="X421">
        <v>353363710000</v>
      </c>
      <c r="Y421" t="s">
        <v>65</v>
      </c>
      <c r="Z421" t="s">
        <v>66</v>
      </c>
      <c r="AF421" t="s">
        <v>1976</v>
      </c>
      <c r="AG421" t="s">
        <v>1972</v>
      </c>
      <c r="AL421">
        <v>5</v>
      </c>
      <c r="AN421" t="s">
        <v>1974</v>
      </c>
      <c r="AO421">
        <v>0</v>
      </c>
      <c r="AQ421">
        <v>2257692</v>
      </c>
      <c r="AR421" t="s">
        <v>4605</v>
      </c>
      <c r="AS421" t="s">
        <v>5883</v>
      </c>
      <c r="AT421" t="s">
        <v>2022</v>
      </c>
    </row>
    <row r="422" spans="1:46" x14ac:dyDescent="0.25">
      <c r="A422" t="str">
        <f>_xlfn.XLOOKUP(I422,UTILIZADAS[Contacto1],UTILIZADAS[Source.Name],,0)</f>
        <v>Cobros Abril Canal Fijo</v>
      </c>
      <c r="B422" s="18">
        <f>VLOOKUP(J422,Ref!A:C,3,0)</f>
        <v>0</v>
      </c>
      <c r="C422" s="18">
        <f>VLOOKUP(J422,Ref!A:D,4,0)</f>
        <v>0</v>
      </c>
      <c r="D422" s="18" t="str">
        <f t="shared" si="18"/>
        <v>13/may</v>
      </c>
      <c r="E422" s="18">
        <f t="shared" si="19"/>
        <v>6</v>
      </c>
      <c r="F422" s="18">
        <v>1</v>
      </c>
      <c r="G422" s="18">
        <f t="shared" si="20"/>
        <v>0</v>
      </c>
      <c r="H422" s="3">
        <v>46155.63181712963</v>
      </c>
      <c r="I422">
        <v>61626717</v>
      </c>
      <c r="J422" t="s">
        <v>2021</v>
      </c>
      <c r="K422" t="s">
        <v>1968</v>
      </c>
      <c r="L422" t="s">
        <v>1969</v>
      </c>
      <c r="M422" t="s">
        <v>1970</v>
      </c>
      <c r="O422">
        <v>353363710000</v>
      </c>
      <c r="P422">
        <v>16018</v>
      </c>
      <c r="Q422">
        <v>-4</v>
      </c>
      <c r="R422">
        <v>1</v>
      </c>
      <c r="S422">
        <v>61626717</v>
      </c>
      <c r="U422" t="s">
        <v>1485</v>
      </c>
      <c r="W422" t="s">
        <v>1486</v>
      </c>
      <c r="X422">
        <v>353363710000</v>
      </c>
      <c r="Y422" t="s">
        <v>65</v>
      </c>
      <c r="Z422" t="s">
        <v>66</v>
      </c>
      <c r="AF422" t="s">
        <v>1976</v>
      </c>
      <c r="AG422" t="s">
        <v>1972</v>
      </c>
      <c r="AL422">
        <v>5</v>
      </c>
      <c r="AN422" t="s">
        <v>1974</v>
      </c>
      <c r="AO422">
        <v>0</v>
      </c>
      <c r="AQ422">
        <v>2257692</v>
      </c>
      <c r="AR422" t="s">
        <v>4605</v>
      </c>
      <c r="AS422" t="s">
        <v>5883</v>
      </c>
      <c r="AT422" t="s">
        <v>2022</v>
      </c>
    </row>
    <row r="423" spans="1:46" x14ac:dyDescent="0.25">
      <c r="A423" t="str">
        <f>_xlfn.XLOOKUP(I423,UTILIZADAS[Contacto1],UTILIZADAS[Source.Name],,0)</f>
        <v>Cobros Abril Canal Fijo</v>
      </c>
      <c r="B423" s="18">
        <f>VLOOKUP(J423,Ref!A:C,3,0)</f>
        <v>0</v>
      </c>
      <c r="C423" s="18">
        <f>VLOOKUP(J423,Ref!A:D,4,0)</f>
        <v>0</v>
      </c>
      <c r="D423" s="18" t="str">
        <f t="shared" si="18"/>
        <v>16/may</v>
      </c>
      <c r="E423" s="18">
        <f t="shared" si="19"/>
        <v>6</v>
      </c>
      <c r="F423" s="18">
        <v>1</v>
      </c>
      <c r="G423" s="18">
        <f t="shared" si="20"/>
        <v>0</v>
      </c>
      <c r="H423" s="3">
        <v>46158.527233796296</v>
      </c>
      <c r="I423">
        <v>61626717</v>
      </c>
      <c r="J423" t="s">
        <v>2021</v>
      </c>
      <c r="K423" t="s">
        <v>1968</v>
      </c>
      <c r="L423" t="s">
        <v>1969</v>
      </c>
      <c r="M423" t="s">
        <v>1970</v>
      </c>
      <c r="O423">
        <v>353363710000</v>
      </c>
      <c r="P423">
        <v>16018</v>
      </c>
      <c r="Q423">
        <v>-4</v>
      </c>
      <c r="R423">
        <v>1</v>
      </c>
      <c r="S423">
        <v>61626717</v>
      </c>
      <c r="U423" t="s">
        <v>1485</v>
      </c>
      <c r="W423" t="s">
        <v>1486</v>
      </c>
      <c r="X423">
        <v>353363710000</v>
      </c>
      <c r="Y423" t="s">
        <v>65</v>
      </c>
      <c r="Z423" t="s">
        <v>66</v>
      </c>
      <c r="AF423" t="s">
        <v>1976</v>
      </c>
      <c r="AG423" t="s">
        <v>1972</v>
      </c>
      <c r="AL423">
        <v>5</v>
      </c>
      <c r="AN423" t="s">
        <v>1974</v>
      </c>
      <c r="AO423">
        <v>0</v>
      </c>
      <c r="AQ423">
        <v>2257692</v>
      </c>
      <c r="AR423" t="s">
        <v>4605</v>
      </c>
      <c r="AS423" t="s">
        <v>5883</v>
      </c>
      <c r="AT423" t="s">
        <v>2022</v>
      </c>
    </row>
    <row r="424" spans="1:46" x14ac:dyDescent="0.25">
      <c r="A424" t="str">
        <f>_xlfn.XLOOKUP(I424,UTILIZADAS[Contacto1],UTILIZADAS[Source.Name],,0)</f>
        <v>Cobros Abril Canal Fijo</v>
      </c>
      <c r="B424" s="18">
        <f>VLOOKUP(J424,Ref!A:C,3,0)</f>
        <v>0</v>
      </c>
      <c r="C424" s="18">
        <f>VLOOKUP(J424,Ref!A:D,4,0)</f>
        <v>0</v>
      </c>
      <c r="D424" s="18" t="str">
        <f t="shared" si="18"/>
        <v>19/may</v>
      </c>
      <c r="E424" s="18">
        <f t="shared" si="19"/>
        <v>6</v>
      </c>
      <c r="F424" s="18">
        <v>1</v>
      </c>
      <c r="G424" s="18">
        <f t="shared" si="20"/>
        <v>0</v>
      </c>
      <c r="H424" s="3">
        <v>46161.676481481481</v>
      </c>
      <c r="I424">
        <v>61626717</v>
      </c>
      <c r="J424" t="s">
        <v>2021</v>
      </c>
      <c r="K424" t="s">
        <v>1968</v>
      </c>
      <c r="L424" t="s">
        <v>1969</v>
      </c>
      <c r="M424" t="s">
        <v>1970</v>
      </c>
      <c r="O424">
        <v>353363710000</v>
      </c>
      <c r="P424">
        <v>16018</v>
      </c>
      <c r="Q424">
        <v>-4</v>
      </c>
      <c r="R424">
        <v>1</v>
      </c>
      <c r="S424">
        <v>61626717</v>
      </c>
      <c r="U424" t="s">
        <v>1485</v>
      </c>
      <c r="W424" t="s">
        <v>1486</v>
      </c>
      <c r="X424">
        <v>353363710000</v>
      </c>
      <c r="Y424" t="s">
        <v>65</v>
      </c>
      <c r="Z424" t="s">
        <v>66</v>
      </c>
      <c r="AF424" t="s">
        <v>1976</v>
      </c>
      <c r="AG424" t="s">
        <v>1972</v>
      </c>
      <c r="AL424">
        <v>5</v>
      </c>
      <c r="AN424" t="s">
        <v>1974</v>
      </c>
      <c r="AO424">
        <v>0</v>
      </c>
      <c r="AQ424">
        <v>2257692</v>
      </c>
      <c r="AR424" t="s">
        <v>4605</v>
      </c>
      <c r="AS424" t="s">
        <v>5883</v>
      </c>
      <c r="AT424" t="s">
        <v>2022</v>
      </c>
    </row>
    <row r="425" spans="1:46" x14ac:dyDescent="0.25">
      <c r="A425" t="str">
        <f>_xlfn.XLOOKUP(I425,UTILIZADAS[Contacto1],UTILIZADAS[Source.Name],,0)</f>
        <v>Cobros Abril Canal Fijo</v>
      </c>
      <c r="B425" s="18">
        <f>VLOOKUP(J425,Ref!A:C,3,0)</f>
        <v>0</v>
      </c>
      <c r="C425" s="18">
        <f>VLOOKUP(J425,Ref!A:D,4,0)</f>
        <v>0</v>
      </c>
      <c r="D425" s="18" t="str">
        <f t="shared" si="18"/>
        <v>21/may</v>
      </c>
      <c r="E425" s="18">
        <f t="shared" si="19"/>
        <v>6</v>
      </c>
      <c r="F425" s="18">
        <v>1</v>
      </c>
      <c r="G425" s="18">
        <f t="shared" si="20"/>
        <v>0</v>
      </c>
      <c r="H425" s="3">
        <v>46163.454270833332</v>
      </c>
      <c r="I425">
        <v>61626717</v>
      </c>
      <c r="J425" t="s">
        <v>2021</v>
      </c>
      <c r="K425" t="s">
        <v>1968</v>
      </c>
      <c r="L425" t="s">
        <v>1969</v>
      </c>
      <c r="M425" t="s">
        <v>1970</v>
      </c>
      <c r="O425">
        <v>353363710000</v>
      </c>
      <c r="P425">
        <v>16018</v>
      </c>
      <c r="Q425">
        <v>-4</v>
      </c>
      <c r="R425">
        <v>1</v>
      </c>
      <c r="S425">
        <v>61626717</v>
      </c>
      <c r="U425" t="s">
        <v>1485</v>
      </c>
      <c r="W425" t="s">
        <v>1486</v>
      </c>
      <c r="X425">
        <v>353363710000</v>
      </c>
      <c r="Y425" t="s">
        <v>65</v>
      </c>
      <c r="Z425" t="s">
        <v>66</v>
      </c>
      <c r="AF425" t="s">
        <v>1976</v>
      </c>
      <c r="AG425" t="s">
        <v>1972</v>
      </c>
      <c r="AL425">
        <v>5</v>
      </c>
      <c r="AN425" t="s">
        <v>1974</v>
      </c>
      <c r="AO425">
        <v>0</v>
      </c>
      <c r="AQ425">
        <v>2257692</v>
      </c>
      <c r="AR425" t="s">
        <v>4605</v>
      </c>
      <c r="AS425" t="s">
        <v>5883</v>
      </c>
      <c r="AT425" t="s">
        <v>2022</v>
      </c>
    </row>
    <row r="426" spans="1:46" x14ac:dyDescent="0.25">
      <c r="A426" t="str">
        <f>_xlfn.XLOOKUP(I426,UTILIZADAS[Contacto1],UTILIZADAS[Source.Name],,0)</f>
        <v>Cobros Abril Canal Fijo</v>
      </c>
      <c r="B426" s="18">
        <f>VLOOKUP(J426,Ref!A:C,3,0)</f>
        <v>0</v>
      </c>
      <c r="C426" s="18">
        <f>VLOOKUP(J426,Ref!A:D,4,0)</f>
        <v>0</v>
      </c>
      <c r="D426" s="18" t="str">
        <f t="shared" si="18"/>
        <v>21/may</v>
      </c>
      <c r="E426" s="18">
        <f t="shared" si="19"/>
        <v>6</v>
      </c>
      <c r="F426" s="18">
        <v>1</v>
      </c>
      <c r="G426" s="18">
        <f t="shared" si="20"/>
        <v>1</v>
      </c>
      <c r="H426" s="3">
        <v>46163.7190162037</v>
      </c>
      <c r="I426">
        <v>61626717</v>
      </c>
      <c r="J426">
        <v>6004</v>
      </c>
      <c r="K426" t="s">
        <v>1983</v>
      </c>
      <c r="L426" t="s">
        <v>1897</v>
      </c>
      <c r="M426" t="s">
        <v>1970</v>
      </c>
      <c r="O426">
        <v>353363710000</v>
      </c>
      <c r="P426">
        <v>16018</v>
      </c>
      <c r="Q426">
        <v>-4</v>
      </c>
      <c r="R426">
        <v>1</v>
      </c>
      <c r="S426">
        <v>61626717</v>
      </c>
      <c r="U426" t="s">
        <v>1485</v>
      </c>
      <c r="W426" t="s">
        <v>1486</v>
      </c>
      <c r="X426">
        <v>353363710000</v>
      </c>
      <c r="Y426" t="s">
        <v>65</v>
      </c>
      <c r="Z426" t="s">
        <v>66</v>
      </c>
      <c r="AF426" t="s">
        <v>1976</v>
      </c>
      <c r="AG426" t="s">
        <v>1972</v>
      </c>
      <c r="AL426">
        <v>142</v>
      </c>
      <c r="AM426" t="s">
        <v>1979</v>
      </c>
      <c r="AN426" t="s">
        <v>1987</v>
      </c>
      <c r="AO426">
        <v>0</v>
      </c>
      <c r="AQ426">
        <v>2257692</v>
      </c>
      <c r="AR426" t="s">
        <v>4605</v>
      </c>
      <c r="AS426" t="s">
        <v>5883</v>
      </c>
      <c r="AT426" t="s">
        <v>1984</v>
      </c>
    </row>
    <row r="427" spans="1:46" x14ac:dyDescent="0.25">
      <c r="A427" t="str">
        <f>_xlfn.XLOOKUP(I427,UTILIZADAS[Contacto1],UTILIZADAS[Source.Name],,0)</f>
        <v>Cobros Abril Canal Fijo</v>
      </c>
      <c r="B427" s="18">
        <f>VLOOKUP(J427,Ref!A:C,3,0)</f>
        <v>0</v>
      </c>
      <c r="C427" s="18">
        <f>VLOOKUP(J427,Ref!A:D,4,0)</f>
        <v>0</v>
      </c>
      <c r="D427" s="18" t="str">
        <f t="shared" si="18"/>
        <v>09/may</v>
      </c>
      <c r="E427" s="18">
        <f t="shared" si="19"/>
        <v>1</v>
      </c>
      <c r="F427" s="18">
        <v>1</v>
      </c>
      <c r="G427" s="18">
        <f t="shared" si="20"/>
        <v>1</v>
      </c>
      <c r="H427" s="3">
        <v>46151.511956018519</v>
      </c>
      <c r="I427">
        <v>61629844</v>
      </c>
      <c r="J427">
        <v>6004</v>
      </c>
      <c r="K427" t="s">
        <v>1983</v>
      </c>
      <c r="L427" t="s">
        <v>1897</v>
      </c>
      <c r="M427" t="s">
        <v>1970</v>
      </c>
      <c r="O427">
        <v>365036580000</v>
      </c>
      <c r="P427">
        <v>16018</v>
      </c>
      <c r="Q427">
        <v>-4</v>
      </c>
      <c r="R427">
        <v>1</v>
      </c>
      <c r="S427">
        <v>61629844</v>
      </c>
      <c r="U427" t="s">
        <v>2476</v>
      </c>
      <c r="W427" t="s">
        <v>4065</v>
      </c>
      <c r="X427">
        <v>365036580000</v>
      </c>
      <c r="Y427" t="s">
        <v>85</v>
      </c>
      <c r="Z427" t="s">
        <v>66</v>
      </c>
      <c r="AF427" t="s">
        <v>1976</v>
      </c>
      <c r="AG427" t="s">
        <v>1972</v>
      </c>
      <c r="AL427">
        <v>56</v>
      </c>
      <c r="AM427" t="s">
        <v>1979</v>
      </c>
      <c r="AN427" t="s">
        <v>1987</v>
      </c>
      <c r="AO427">
        <v>0</v>
      </c>
      <c r="AQ427">
        <v>2257693</v>
      </c>
      <c r="AR427" t="s">
        <v>4605</v>
      </c>
      <c r="AS427" t="s">
        <v>5883</v>
      </c>
      <c r="AT427" t="s">
        <v>1984</v>
      </c>
    </row>
    <row r="428" spans="1:46" x14ac:dyDescent="0.25">
      <c r="A428" t="str">
        <f>_xlfn.XLOOKUP(I428,UTILIZADAS[Contacto1],UTILIZADAS[Source.Name],,0)</f>
        <v>Cobros Abril Canal Fijo</v>
      </c>
      <c r="B428" s="18">
        <f>VLOOKUP(J428,Ref!A:C,3,0)</f>
        <v>0</v>
      </c>
      <c r="C428" s="18">
        <f>VLOOKUP(J428,Ref!A:D,4,0)</f>
        <v>0</v>
      </c>
      <c r="D428" s="18" t="str">
        <f t="shared" si="18"/>
        <v>09/may</v>
      </c>
      <c r="E428" s="18">
        <f t="shared" si="19"/>
        <v>4</v>
      </c>
      <c r="F428" s="18">
        <v>1</v>
      </c>
      <c r="G428" s="18">
        <f t="shared" si="20"/>
        <v>0</v>
      </c>
      <c r="H428" s="3">
        <v>46151.513067129628</v>
      </c>
      <c r="I428">
        <v>61641852</v>
      </c>
      <c r="J428" t="s">
        <v>2023</v>
      </c>
      <c r="K428" t="s">
        <v>1968</v>
      </c>
      <c r="L428" t="s">
        <v>1969</v>
      </c>
      <c r="M428" t="s">
        <v>1970</v>
      </c>
      <c r="O428">
        <v>363028110000</v>
      </c>
      <c r="P428">
        <v>16018</v>
      </c>
      <c r="Q428">
        <v>-4</v>
      </c>
      <c r="R428">
        <v>1</v>
      </c>
      <c r="S428">
        <v>61641852</v>
      </c>
      <c r="U428" t="s">
        <v>2438</v>
      </c>
      <c r="W428" t="s">
        <v>4017</v>
      </c>
      <c r="X428">
        <v>363028110000</v>
      </c>
      <c r="Y428" t="s">
        <v>86</v>
      </c>
      <c r="Z428" t="s">
        <v>66</v>
      </c>
      <c r="AG428" t="s">
        <v>1972</v>
      </c>
      <c r="AL428">
        <v>0</v>
      </c>
      <c r="AN428" t="s">
        <v>1974</v>
      </c>
      <c r="AO428">
        <v>0</v>
      </c>
      <c r="AQ428">
        <v>2257694</v>
      </c>
      <c r="AR428" t="s">
        <v>4605</v>
      </c>
      <c r="AS428" t="s">
        <v>5883</v>
      </c>
      <c r="AT428" t="s">
        <v>2024</v>
      </c>
    </row>
    <row r="429" spans="1:46" x14ac:dyDescent="0.25">
      <c r="A429" t="str">
        <f>_xlfn.XLOOKUP(I429,UTILIZADAS[Contacto1],UTILIZADAS[Source.Name],,0)</f>
        <v>Cobros Abril Canal Fijo</v>
      </c>
      <c r="B429" s="18">
        <f>VLOOKUP(J429,Ref!A:C,3,0)</f>
        <v>0</v>
      </c>
      <c r="C429" s="18">
        <f>VLOOKUP(J429,Ref!A:D,4,0)</f>
        <v>0</v>
      </c>
      <c r="D429" s="18" t="str">
        <f t="shared" si="18"/>
        <v>11/may</v>
      </c>
      <c r="E429" s="18">
        <f t="shared" si="19"/>
        <v>4</v>
      </c>
      <c r="F429" s="18">
        <v>1</v>
      </c>
      <c r="G429" s="18">
        <f t="shared" si="20"/>
        <v>0</v>
      </c>
      <c r="H429" s="3">
        <v>46153.53056712963</v>
      </c>
      <c r="I429">
        <v>61641852</v>
      </c>
      <c r="J429" t="s">
        <v>2023</v>
      </c>
      <c r="K429" t="s">
        <v>1968</v>
      </c>
      <c r="L429" t="s">
        <v>1969</v>
      </c>
      <c r="M429" t="s">
        <v>1970</v>
      </c>
      <c r="O429">
        <v>363028110000</v>
      </c>
      <c r="P429">
        <v>16018</v>
      </c>
      <c r="Q429">
        <v>-4</v>
      </c>
      <c r="R429">
        <v>1</v>
      </c>
      <c r="S429">
        <v>61641852</v>
      </c>
      <c r="U429" t="s">
        <v>2438</v>
      </c>
      <c r="W429" t="s">
        <v>4017</v>
      </c>
      <c r="X429">
        <v>363028110000</v>
      </c>
      <c r="Y429" t="s">
        <v>86</v>
      </c>
      <c r="Z429" t="s">
        <v>66</v>
      </c>
      <c r="AG429" t="s">
        <v>1972</v>
      </c>
      <c r="AL429">
        <v>0</v>
      </c>
      <c r="AN429" t="s">
        <v>1974</v>
      </c>
      <c r="AO429">
        <v>0</v>
      </c>
      <c r="AQ429">
        <v>2257694</v>
      </c>
      <c r="AR429" t="s">
        <v>4605</v>
      </c>
      <c r="AS429" t="s">
        <v>5883</v>
      </c>
      <c r="AT429" t="s">
        <v>2024</v>
      </c>
    </row>
    <row r="430" spans="1:46" x14ac:dyDescent="0.25">
      <c r="A430" t="str">
        <f>_xlfn.XLOOKUP(I430,UTILIZADAS[Contacto1],UTILIZADAS[Source.Name],,0)</f>
        <v>Cobros Abril Canal Fijo</v>
      </c>
      <c r="B430" s="18">
        <f>VLOOKUP(J430,Ref!A:C,3,0)</f>
        <v>0</v>
      </c>
      <c r="C430" s="18">
        <f>VLOOKUP(J430,Ref!A:D,4,0)</f>
        <v>0</v>
      </c>
      <c r="D430" s="18" t="str">
        <f t="shared" si="18"/>
        <v>11/may</v>
      </c>
      <c r="E430" s="18">
        <f t="shared" si="19"/>
        <v>4</v>
      </c>
      <c r="F430" s="18">
        <v>1</v>
      </c>
      <c r="G430" s="18">
        <f t="shared" si="20"/>
        <v>0</v>
      </c>
      <c r="H430" s="3">
        <v>46153.684016203704</v>
      </c>
      <c r="I430">
        <v>61641852</v>
      </c>
      <c r="J430" t="s">
        <v>2023</v>
      </c>
      <c r="K430" t="s">
        <v>1968</v>
      </c>
      <c r="L430" t="s">
        <v>1969</v>
      </c>
      <c r="M430" t="s">
        <v>1970</v>
      </c>
      <c r="O430">
        <v>363028110000</v>
      </c>
      <c r="P430">
        <v>16018</v>
      </c>
      <c r="Q430">
        <v>-4</v>
      </c>
      <c r="R430">
        <v>1</v>
      </c>
      <c r="S430">
        <v>61641852</v>
      </c>
      <c r="U430" t="s">
        <v>2438</v>
      </c>
      <c r="W430" t="s">
        <v>4017</v>
      </c>
      <c r="X430">
        <v>363028110000</v>
      </c>
      <c r="Y430" t="s">
        <v>86</v>
      </c>
      <c r="Z430" t="s">
        <v>66</v>
      </c>
      <c r="AG430" t="s">
        <v>1972</v>
      </c>
      <c r="AL430">
        <v>0</v>
      </c>
      <c r="AN430" t="s">
        <v>1974</v>
      </c>
      <c r="AO430">
        <v>0</v>
      </c>
      <c r="AQ430">
        <v>2257694</v>
      </c>
      <c r="AR430" t="s">
        <v>4605</v>
      </c>
      <c r="AS430" t="s">
        <v>5883</v>
      </c>
      <c r="AT430" t="s">
        <v>2024</v>
      </c>
    </row>
    <row r="431" spans="1:46" x14ac:dyDescent="0.25">
      <c r="A431" t="str">
        <f>_xlfn.XLOOKUP(I431,UTILIZADAS[Contacto1],UTILIZADAS[Source.Name],,0)</f>
        <v>Cobros Abril Canal Fijo</v>
      </c>
      <c r="B431" s="18">
        <f>VLOOKUP(J431,Ref!A:C,3,0)</f>
        <v>0</v>
      </c>
      <c r="C431" s="18">
        <f>VLOOKUP(J431,Ref!A:D,4,0)</f>
        <v>0</v>
      </c>
      <c r="D431" s="18" t="str">
        <f t="shared" si="18"/>
        <v>11/may</v>
      </c>
      <c r="E431" s="18">
        <f t="shared" si="19"/>
        <v>4</v>
      </c>
      <c r="F431" s="18">
        <v>1</v>
      </c>
      <c r="G431" s="18">
        <f t="shared" si="20"/>
        <v>1</v>
      </c>
      <c r="H431" s="3">
        <v>46153.739768518521</v>
      </c>
      <c r="I431">
        <v>61641852</v>
      </c>
      <c r="J431" t="s">
        <v>2023</v>
      </c>
      <c r="K431" t="s">
        <v>1968</v>
      </c>
      <c r="L431" t="s">
        <v>1969</v>
      </c>
      <c r="M431" t="s">
        <v>1970</v>
      </c>
      <c r="O431">
        <v>363028110000</v>
      </c>
      <c r="P431">
        <v>16018</v>
      </c>
      <c r="Q431">
        <v>-4</v>
      </c>
      <c r="R431">
        <v>1</v>
      </c>
      <c r="S431">
        <v>61641852</v>
      </c>
      <c r="U431" t="s">
        <v>2438</v>
      </c>
      <c r="W431" t="s">
        <v>4017</v>
      </c>
      <c r="X431">
        <v>363028110000</v>
      </c>
      <c r="Y431" t="s">
        <v>86</v>
      </c>
      <c r="Z431" t="s">
        <v>66</v>
      </c>
      <c r="AG431" t="s">
        <v>1972</v>
      </c>
      <c r="AL431">
        <v>0</v>
      </c>
      <c r="AN431" t="s">
        <v>1974</v>
      </c>
      <c r="AO431">
        <v>0</v>
      </c>
      <c r="AQ431">
        <v>2257694</v>
      </c>
      <c r="AR431" t="s">
        <v>4605</v>
      </c>
      <c r="AS431" t="s">
        <v>5883</v>
      </c>
      <c r="AT431" t="s">
        <v>2024</v>
      </c>
    </row>
    <row r="432" spans="1:46" x14ac:dyDescent="0.25">
      <c r="A432" t="str">
        <f>_xlfn.XLOOKUP(I432,UTILIZADAS[Contacto1],UTILIZADAS[Source.Name],,0)</f>
        <v>Cobros Mayo</v>
      </c>
      <c r="B432" s="18">
        <f>VLOOKUP(J432,Ref!A:C,3,0)</f>
        <v>0</v>
      </c>
      <c r="C432" s="18">
        <f>VLOOKUP(J432,Ref!A:D,4,0)</f>
        <v>0</v>
      </c>
      <c r="D432" s="18" t="str">
        <f t="shared" si="18"/>
        <v>09/may</v>
      </c>
      <c r="E432" s="18">
        <f t="shared" si="19"/>
        <v>5</v>
      </c>
      <c r="F432" s="18">
        <v>1</v>
      </c>
      <c r="G432" s="18">
        <f t="shared" si="20"/>
        <v>0</v>
      </c>
      <c r="H432" s="3">
        <v>46151.515011574076</v>
      </c>
      <c r="I432">
        <v>61642920</v>
      </c>
      <c r="J432" t="s">
        <v>2021</v>
      </c>
      <c r="K432" t="s">
        <v>1968</v>
      </c>
      <c r="L432" t="s">
        <v>1969</v>
      </c>
      <c r="M432" t="s">
        <v>1970</v>
      </c>
      <c r="O432">
        <v>337004780000</v>
      </c>
      <c r="P432">
        <v>16018</v>
      </c>
      <c r="Q432">
        <v>-4</v>
      </c>
      <c r="R432">
        <v>1</v>
      </c>
      <c r="S432">
        <v>61642920</v>
      </c>
      <c r="U432" t="s">
        <v>4682</v>
      </c>
      <c r="W432" t="s">
        <v>4683</v>
      </c>
      <c r="X432">
        <v>337004780000</v>
      </c>
      <c r="Y432" t="s">
        <v>65</v>
      </c>
      <c r="Z432" t="s">
        <v>66</v>
      </c>
      <c r="AF432" t="s">
        <v>1976</v>
      </c>
      <c r="AG432" t="s">
        <v>1972</v>
      </c>
      <c r="AL432">
        <v>5</v>
      </c>
      <c r="AN432" t="s">
        <v>1974</v>
      </c>
      <c r="AO432">
        <v>0</v>
      </c>
      <c r="AQ432">
        <v>2257695</v>
      </c>
      <c r="AR432" t="s">
        <v>4605</v>
      </c>
      <c r="AS432" t="s">
        <v>5883</v>
      </c>
      <c r="AT432" t="s">
        <v>2022</v>
      </c>
    </row>
    <row r="433" spans="1:46" x14ac:dyDescent="0.25">
      <c r="A433" t="str">
        <f>_xlfn.XLOOKUP(I433,UTILIZADAS[Contacto1],UTILIZADAS[Source.Name],,0)</f>
        <v>Cobros Mayo</v>
      </c>
      <c r="B433" s="18">
        <f>VLOOKUP(J433,Ref!A:C,3,0)</f>
        <v>0</v>
      </c>
      <c r="C433" s="18">
        <f>VLOOKUP(J433,Ref!A:D,4,0)</f>
        <v>0</v>
      </c>
      <c r="D433" s="18" t="str">
        <f t="shared" si="18"/>
        <v>13/may</v>
      </c>
      <c r="E433" s="18">
        <f t="shared" si="19"/>
        <v>5</v>
      </c>
      <c r="F433" s="18">
        <v>1</v>
      </c>
      <c r="G433" s="18">
        <f t="shared" si="20"/>
        <v>0</v>
      </c>
      <c r="H433" s="3">
        <v>46155.632210648146</v>
      </c>
      <c r="I433">
        <v>61642920</v>
      </c>
      <c r="J433" t="s">
        <v>2021</v>
      </c>
      <c r="K433" t="s">
        <v>1968</v>
      </c>
      <c r="L433" t="s">
        <v>1969</v>
      </c>
      <c r="M433" t="s">
        <v>1970</v>
      </c>
      <c r="O433">
        <v>337004780000</v>
      </c>
      <c r="P433">
        <v>16018</v>
      </c>
      <c r="Q433">
        <v>-4</v>
      </c>
      <c r="R433">
        <v>1</v>
      </c>
      <c r="S433">
        <v>61642920</v>
      </c>
      <c r="U433" t="s">
        <v>4682</v>
      </c>
      <c r="W433" t="s">
        <v>4683</v>
      </c>
      <c r="X433">
        <v>337004780000</v>
      </c>
      <c r="Y433" t="s">
        <v>65</v>
      </c>
      <c r="Z433" t="s">
        <v>66</v>
      </c>
      <c r="AF433" t="s">
        <v>1976</v>
      </c>
      <c r="AG433" t="s">
        <v>1972</v>
      </c>
      <c r="AL433">
        <v>5</v>
      </c>
      <c r="AN433" t="s">
        <v>1974</v>
      </c>
      <c r="AO433">
        <v>0</v>
      </c>
      <c r="AQ433">
        <v>2257695</v>
      </c>
      <c r="AR433" t="s">
        <v>4605</v>
      </c>
      <c r="AS433" t="s">
        <v>5883</v>
      </c>
      <c r="AT433" t="s">
        <v>2022</v>
      </c>
    </row>
    <row r="434" spans="1:46" x14ac:dyDescent="0.25">
      <c r="A434" t="str">
        <f>_xlfn.XLOOKUP(I434,UTILIZADAS[Contacto1],UTILIZADAS[Source.Name],,0)</f>
        <v>Cobros Mayo</v>
      </c>
      <c r="B434" s="18">
        <f>VLOOKUP(J434,Ref!A:C,3,0)</f>
        <v>0</v>
      </c>
      <c r="C434" s="18">
        <f>VLOOKUP(J434,Ref!A:D,4,0)</f>
        <v>0</v>
      </c>
      <c r="D434" s="18" t="str">
        <f t="shared" si="18"/>
        <v>16/may</v>
      </c>
      <c r="E434" s="18">
        <f t="shared" si="19"/>
        <v>5</v>
      </c>
      <c r="F434" s="18">
        <v>1</v>
      </c>
      <c r="G434" s="18">
        <f t="shared" si="20"/>
        <v>0</v>
      </c>
      <c r="H434" s="3">
        <v>46158.527592592596</v>
      </c>
      <c r="I434">
        <v>61642920</v>
      </c>
      <c r="J434" t="s">
        <v>2021</v>
      </c>
      <c r="K434" t="s">
        <v>1968</v>
      </c>
      <c r="L434" t="s">
        <v>1969</v>
      </c>
      <c r="M434" t="s">
        <v>1970</v>
      </c>
      <c r="O434">
        <v>337004780000</v>
      </c>
      <c r="P434">
        <v>16018</v>
      </c>
      <c r="Q434">
        <v>-4</v>
      </c>
      <c r="R434">
        <v>1</v>
      </c>
      <c r="S434">
        <v>61642920</v>
      </c>
      <c r="U434" t="s">
        <v>4682</v>
      </c>
      <c r="W434" t="s">
        <v>4683</v>
      </c>
      <c r="X434">
        <v>337004780000</v>
      </c>
      <c r="Y434" t="s">
        <v>65</v>
      </c>
      <c r="Z434" t="s">
        <v>66</v>
      </c>
      <c r="AF434" t="s">
        <v>1976</v>
      </c>
      <c r="AG434" t="s">
        <v>1972</v>
      </c>
      <c r="AL434">
        <v>5</v>
      </c>
      <c r="AN434" t="s">
        <v>1974</v>
      </c>
      <c r="AO434">
        <v>0</v>
      </c>
      <c r="AQ434">
        <v>2257695</v>
      </c>
      <c r="AR434" t="s">
        <v>4605</v>
      </c>
      <c r="AS434" t="s">
        <v>5883</v>
      </c>
      <c r="AT434" t="s">
        <v>2022</v>
      </c>
    </row>
    <row r="435" spans="1:46" x14ac:dyDescent="0.25">
      <c r="A435" t="str">
        <f>_xlfn.XLOOKUP(I435,UTILIZADAS[Contacto1],UTILIZADAS[Source.Name],,0)</f>
        <v>Cobros Mayo</v>
      </c>
      <c r="B435" s="18">
        <f>VLOOKUP(J435,Ref!A:C,3,0)</f>
        <v>0</v>
      </c>
      <c r="C435" s="18">
        <f>VLOOKUP(J435,Ref!A:D,4,0)</f>
        <v>0</v>
      </c>
      <c r="D435" s="18" t="str">
        <f t="shared" si="18"/>
        <v>19/may</v>
      </c>
      <c r="E435" s="18">
        <f t="shared" si="19"/>
        <v>5</v>
      </c>
      <c r="F435" s="18">
        <v>1</v>
      </c>
      <c r="G435" s="18">
        <f t="shared" si="20"/>
        <v>0</v>
      </c>
      <c r="H435" s="3">
        <v>46161.677569444444</v>
      </c>
      <c r="I435">
        <v>61642920</v>
      </c>
      <c r="J435" t="s">
        <v>2021</v>
      </c>
      <c r="K435" t="s">
        <v>1968</v>
      </c>
      <c r="L435" t="s">
        <v>1969</v>
      </c>
      <c r="M435" t="s">
        <v>1970</v>
      </c>
      <c r="O435">
        <v>337004780000</v>
      </c>
      <c r="P435">
        <v>16018</v>
      </c>
      <c r="Q435">
        <v>-4</v>
      </c>
      <c r="R435">
        <v>1</v>
      </c>
      <c r="S435">
        <v>61642920</v>
      </c>
      <c r="U435" t="s">
        <v>4682</v>
      </c>
      <c r="W435" t="s">
        <v>4683</v>
      </c>
      <c r="X435">
        <v>337004780000</v>
      </c>
      <c r="Y435" t="s">
        <v>65</v>
      </c>
      <c r="Z435" t="s">
        <v>66</v>
      </c>
      <c r="AF435" t="s">
        <v>1976</v>
      </c>
      <c r="AG435" t="s">
        <v>1972</v>
      </c>
      <c r="AL435">
        <v>5</v>
      </c>
      <c r="AN435" t="s">
        <v>1974</v>
      </c>
      <c r="AO435">
        <v>0</v>
      </c>
      <c r="AQ435">
        <v>2257695</v>
      </c>
      <c r="AR435" t="s">
        <v>4605</v>
      </c>
      <c r="AS435" t="s">
        <v>5883</v>
      </c>
      <c r="AT435" t="s">
        <v>2022</v>
      </c>
    </row>
    <row r="436" spans="1:46" x14ac:dyDescent="0.25">
      <c r="A436" t="str">
        <f>_xlfn.XLOOKUP(I436,UTILIZADAS[Contacto1],UTILIZADAS[Source.Name],,0)</f>
        <v>Cobros Mayo</v>
      </c>
      <c r="B436" s="18">
        <f>VLOOKUP(J436,Ref!A:C,3,0)</f>
        <v>0</v>
      </c>
      <c r="C436" s="18">
        <f>VLOOKUP(J436,Ref!A:D,4,0)</f>
        <v>0</v>
      </c>
      <c r="D436" s="18" t="str">
        <f t="shared" si="18"/>
        <v>21/may</v>
      </c>
      <c r="E436" s="18">
        <f t="shared" si="19"/>
        <v>5</v>
      </c>
      <c r="F436" s="18">
        <v>1</v>
      </c>
      <c r="G436" s="18">
        <f t="shared" si="20"/>
        <v>1</v>
      </c>
      <c r="H436" s="3">
        <v>46163.454652777778</v>
      </c>
      <c r="I436">
        <v>61642920</v>
      </c>
      <c r="J436">
        <v>6004</v>
      </c>
      <c r="K436" t="s">
        <v>1983</v>
      </c>
      <c r="L436" t="s">
        <v>1897</v>
      </c>
      <c r="M436" t="s">
        <v>1970</v>
      </c>
      <c r="O436">
        <v>337004780000</v>
      </c>
      <c r="P436">
        <v>16018</v>
      </c>
      <c r="Q436">
        <v>-4</v>
      </c>
      <c r="R436">
        <v>1</v>
      </c>
      <c r="S436">
        <v>61642920</v>
      </c>
      <c r="U436" t="s">
        <v>4682</v>
      </c>
      <c r="W436" t="s">
        <v>4683</v>
      </c>
      <c r="X436">
        <v>337004780000</v>
      </c>
      <c r="Y436" t="s">
        <v>65</v>
      </c>
      <c r="Z436" t="s">
        <v>66</v>
      </c>
      <c r="AF436" t="s">
        <v>1976</v>
      </c>
      <c r="AG436" t="s">
        <v>1972</v>
      </c>
      <c r="AL436">
        <v>140</v>
      </c>
      <c r="AM436" t="s">
        <v>1979</v>
      </c>
      <c r="AN436" t="s">
        <v>1987</v>
      </c>
      <c r="AO436">
        <v>0</v>
      </c>
      <c r="AQ436">
        <v>2257695</v>
      </c>
      <c r="AR436" t="s">
        <v>4605</v>
      </c>
      <c r="AS436" t="s">
        <v>5883</v>
      </c>
      <c r="AT436" t="s">
        <v>1984</v>
      </c>
    </row>
    <row r="437" spans="1:46" x14ac:dyDescent="0.25">
      <c r="A437" t="str">
        <f>_xlfn.XLOOKUP(I437,UTILIZADAS[Contacto1],UTILIZADAS[Source.Name],,0)</f>
        <v>Cobros Mayo</v>
      </c>
      <c r="B437" s="18">
        <f>VLOOKUP(J437,Ref!A:C,3,0)</f>
        <v>1</v>
      </c>
      <c r="C437" s="18">
        <f>VLOOKUP(J437,Ref!A:D,4,0)</f>
        <v>0</v>
      </c>
      <c r="D437" s="18" t="str">
        <f t="shared" si="18"/>
        <v>09/may</v>
      </c>
      <c r="E437" s="18">
        <f t="shared" si="19"/>
        <v>1</v>
      </c>
      <c r="F437" s="18">
        <v>1</v>
      </c>
      <c r="G437" s="18">
        <f t="shared" si="20"/>
        <v>1</v>
      </c>
      <c r="H437" s="3">
        <v>46151.514768518522</v>
      </c>
      <c r="I437">
        <v>61646786</v>
      </c>
      <c r="J437">
        <v>6000</v>
      </c>
      <c r="K437" t="s">
        <v>1983</v>
      </c>
      <c r="L437" t="s">
        <v>1897</v>
      </c>
      <c r="M437" t="s">
        <v>1970</v>
      </c>
      <c r="O437">
        <v>367075490000</v>
      </c>
      <c r="P437">
        <v>16018</v>
      </c>
      <c r="Q437">
        <v>-4</v>
      </c>
      <c r="R437">
        <v>1</v>
      </c>
      <c r="S437">
        <v>61646786</v>
      </c>
      <c r="U437" t="s">
        <v>4684</v>
      </c>
      <c r="W437" t="s">
        <v>4685</v>
      </c>
      <c r="X437">
        <v>367075490000</v>
      </c>
      <c r="Y437" t="s">
        <v>65</v>
      </c>
      <c r="Z437" t="s">
        <v>66</v>
      </c>
      <c r="AF437" t="s">
        <v>1976</v>
      </c>
      <c r="AG437" t="s">
        <v>1972</v>
      </c>
      <c r="AL437">
        <v>57</v>
      </c>
      <c r="AM437" t="s">
        <v>1979</v>
      </c>
      <c r="AN437" t="s">
        <v>1987</v>
      </c>
      <c r="AO437">
        <v>0</v>
      </c>
      <c r="AQ437">
        <v>2257696</v>
      </c>
      <c r="AR437" t="s">
        <v>4605</v>
      </c>
      <c r="AS437" t="s">
        <v>5883</v>
      </c>
      <c r="AT437" t="s">
        <v>1895</v>
      </c>
    </row>
    <row r="438" spans="1:46" x14ac:dyDescent="0.25">
      <c r="A438" t="str">
        <f>_xlfn.XLOOKUP(I438,UTILIZADAS[Contacto1],UTILIZADAS[Source.Name],,0)</f>
        <v>Cobros Mayo</v>
      </c>
      <c r="B438" s="18">
        <f>VLOOKUP(J438,Ref!A:C,3,0)</f>
        <v>1</v>
      </c>
      <c r="C438" s="18">
        <f>VLOOKUP(J438,Ref!A:D,4,0)</f>
        <v>1</v>
      </c>
      <c r="D438" s="18" t="str">
        <f t="shared" si="18"/>
        <v>07/may</v>
      </c>
      <c r="E438" s="18">
        <f t="shared" si="19"/>
        <v>5</v>
      </c>
      <c r="F438" s="18">
        <v>1</v>
      </c>
      <c r="G438" s="18">
        <f t="shared" si="20"/>
        <v>0</v>
      </c>
      <c r="H438" s="3">
        <v>46149.713136574072</v>
      </c>
      <c r="I438">
        <v>61647645</v>
      </c>
      <c r="J438">
        <v>6007</v>
      </c>
      <c r="K438" t="s">
        <v>1983</v>
      </c>
      <c r="L438" t="s">
        <v>1897</v>
      </c>
      <c r="M438" t="s">
        <v>1970</v>
      </c>
      <c r="O438">
        <v>368008220000</v>
      </c>
      <c r="P438">
        <v>16016</v>
      </c>
      <c r="Q438">
        <v>-4</v>
      </c>
      <c r="R438">
        <v>1</v>
      </c>
      <c r="S438">
        <v>61647645</v>
      </c>
      <c r="U438" t="s">
        <v>4686</v>
      </c>
      <c r="W438" t="s">
        <v>4687</v>
      </c>
      <c r="X438">
        <v>368008220000</v>
      </c>
      <c r="Y438" t="s">
        <v>65</v>
      </c>
      <c r="Z438" t="s">
        <v>66</v>
      </c>
      <c r="AF438" t="s">
        <v>1976</v>
      </c>
      <c r="AG438" t="s">
        <v>1972</v>
      </c>
      <c r="AL438">
        <v>47</v>
      </c>
      <c r="AM438" t="s">
        <v>1979</v>
      </c>
      <c r="AN438" t="s">
        <v>1977</v>
      </c>
      <c r="AO438">
        <v>0</v>
      </c>
      <c r="AQ438">
        <v>2198600</v>
      </c>
      <c r="AR438" t="s">
        <v>2020</v>
      </c>
      <c r="AS438" t="s">
        <v>2020</v>
      </c>
      <c r="AT438" t="s">
        <v>1898</v>
      </c>
    </row>
    <row r="439" spans="1:46" x14ac:dyDescent="0.25">
      <c r="A439" t="str">
        <f>_xlfn.XLOOKUP(I439,UTILIZADAS[Contacto1],UTILIZADAS[Source.Name],,0)</f>
        <v>Cobros Mayo</v>
      </c>
      <c r="B439" s="18">
        <f>VLOOKUP(J439,Ref!A:C,3,0)</f>
        <v>0</v>
      </c>
      <c r="C439" s="18">
        <f>VLOOKUP(J439,Ref!A:D,4,0)</f>
        <v>0</v>
      </c>
      <c r="D439" s="18" t="str">
        <f t="shared" si="18"/>
        <v>09/may</v>
      </c>
      <c r="E439" s="18">
        <f t="shared" si="19"/>
        <v>5</v>
      </c>
      <c r="F439" s="18">
        <v>1</v>
      </c>
      <c r="G439" s="18">
        <f t="shared" si="20"/>
        <v>0</v>
      </c>
      <c r="H439" s="3">
        <v>46151.515462962961</v>
      </c>
      <c r="I439">
        <v>61647645</v>
      </c>
      <c r="J439" t="s">
        <v>2021</v>
      </c>
      <c r="K439" t="s">
        <v>1968</v>
      </c>
      <c r="L439" t="s">
        <v>1969</v>
      </c>
      <c r="M439" t="s">
        <v>1970</v>
      </c>
      <c r="O439">
        <v>368008220000</v>
      </c>
      <c r="P439">
        <v>16018</v>
      </c>
      <c r="Q439">
        <v>-4</v>
      </c>
      <c r="R439">
        <v>1</v>
      </c>
      <c r="S439">
        <v>61647645</v>
      </c>
      <c r="U439" t="s">
        <v>4686</v>
      </c>
      <c r="W439" t="s">
        <v>4687</v>
      </c>
      <c r="X439">
        <v>368008220000</v>
      </c>
      <c r="Y439" t="s">
        <v>65</v>
      </c>
      <c r="Z439" t="s">
        <v>4619</v>
      </c>
      <c r="AF439" t="s">
        <v>1976</v>
      </c>
      <c r="AG439" t="s">
        <v>1972</v>
      </c>
      <c r="AL439">
        <v>5</v>
      </c>
      <c r="AN439" t="s">
        <v>1974</v>
      </c>
      <c r="AO439">
        <v>0</v>
      </c>
      <c r="AQ439">
        <v>2257697</v>
      </c>
      <c r="AR439" t="s">
        <v>4605</v>
      </c>
      <c r="AS439" t="s">
        <v>5883</v>
      </c>
      <c r="AT439" t="s">
        <v>2022</v>
      </c>
    </row>
    <row r="440" spans="1:46" x14ac:dyDescent="0.25">
      <c r="A440" t="str">
        <f>_xlfn.XLOOKUP(I440,UTILIZADAS[Contacto1],UTILIZADAS[Source.Name],,0)</f>
        <v>Cobros Mayo</v>
      </c>
      <c r="B440" s="18">
        <f>VLOOKUP(J440,Ref!A:C,3,0)</f>
        <v>0</v>
      </c>
      <c r="C440" s="18">
        <f>VLOOKUP(J440,Ref!A:D,4,0)</f>
        <v>0</v>
      </c>
      <c r="D440" s="18" t="str">
        <f t="shared" si="18"/>
        <v>13/may</v>
      </c>
      <c r="E440" s="18">
        <f t="shared" si="19"/>
        <v>5</v>
      </c>
      <c r="F440" s="18">
        <v>1</v>
      </c>
      <c r="G440" s="18">
        <f t="shared" si="20"/>
        <v>0</v>
      </c>
      <c r="H440" s="3">
        <v>46155.632650462961</v>
      </c>
      <c r="I440">
        <v>61647645</v>
      </c>
      <c r="J440" t="s">
        <v>2021</v>
      </c>
      <c r="K440" t="s">
        <v>1968</v>
      </c>
      <c r="L440" t="s">
        <v>1969</v>
      </c>
      <c r="M440" t="s">
        <v>1970</v>
      </c>
      <c r="O440">
        <v>368008220000</v>
      </c>
      <c r="P440">
        <v>16018</v>
      </c>
      <c r="Q440">
        <v>-4</v>
      </c>
      <c r="R440">
        <v>1</v>
      </c>
      <c r="S440">
        <v>61647645</v>
      </c>
      <c r="U440" t="s">
        <v>4686</v>
      </c>
      <c r="W440" t="s">
        <v>4687</v>
      </c>
      <c r="X440">
        <v>368008220000</v>
      </c>
      <c r="Y440" t="s">
        <v>65</v>
      </c>
      <c r="Z440" t="s">
        <v>4619</v>
      </c>
      <c r="AF440" t="s">
        <v>1976</v>
      </c>
      <c r="AG440" t="s">
        <v>1972</v>
      </c>
      <c r="AL440">
        <v>5</v>
      </c>
      <c r="AN440" t="s">
        <v>1974</v>
      </c>
      <c r="AO440">
        <v>0</v>
      </c>
      <c r="AQ440">
        <v>2257697</v>
      </c>
      <c r="AR440" t="s">
        <v>4605</v>
      </c>
      <c r="AS440" t="s">
        <v>5883</v>
      </c>
      <c r="AT440" t="s">
        <v>2022</v>
      </c>
    </row>
    <row r="441" spans="1:46" x14ac:dyDescent="0.25">
      <c r="A441" t="str">
        <f>_xlfn.XLOOKUP(I441,UTILIZADAS[Contacto1],UTILIZADAS[Source.Name],,0)</f>
        <v>Cobros Mayo</v>
      </c>
      <c r="B441" s="18">
        <f>VLOOKUP(J441,Ref!A:C,3,0)</f>
        <v>0</v>
      </c>
      <c r="C441" s="18">
        <f>VLOOKUP(J441,Ref!A:D,4,0)</f>
        <v>0</v>
      </c>
      <c r="D441" s="18" t="str">
        <f t="shared" si="18"/>
        <v>16/may</v>
      </c>
      <c r="E441" s="18">
        <f t="shared" si="19"/>
        <v>5</v>
      </c>
      <c r="F441" s="18">
        <v>1</v>
      </c>
      <c r="G441" s="18">
        <f t="shared" si="20"/>
        <v>0</v>
      </c>
      <c r="H441" s="3">
        <v>46158.528136574074</v>
      </c>
      <c r="I441">
        <v>61647645</v>
      </c>
      <c r="J441" t="s">
        <v>2021</v>
      </c>
      <c r="K441" t="s">
        <v>1968</v>
      </c>
      <c r="L441" t="s">
        <v>1969</v>
      </c>
      <c r="M441" t="s">
        <v>1970</v>
      </c>
      <c r="O441">
        <v>368008220000</v>
      </c>
      <c r="P441">
        <v>16018</v>
      </c>
      <c r="Q441">
        <v>-4</v>
      </c>
      <c r="R441">
        <v>1</v>
      </c>
      <c r="S441">
        <v>61647645</v>
      </c>
      <c r="U441" t="s">
        <v>4686</v>
      </c>
      <c r="W441" t="s">
        <v>4687</v>
      </c>
      <c r="X441">
        <v>368008220000</v>
      </c>
      <c r="Y441" t="s">
        <v>65</v>
      </c>
      <c r="Z441" t="s">
        <v>4619</v>
      </c>
      <c r="AF441" t="s">
        <v>1976</v>
      </c>
      <c r="AG441" t="s">
        <v>1972</v>
      </c>
      <c r="AL441">
        <v>5</v>
      </c>
      <c r="AN441" t="s">
        <v>1974</v>
      </c>
      <c r="AO441">
        <v>0</v>
      </c>
      <c r="AQ441">
        <v>2257697</v>
      </c>
      <c r="AR441" t="s">
        <v>4605</v>
      </c>
      <c r="AS441" t="s">
        <v>5883</v>
      </c>
      <c r="AT441" t="s">
        <v>2022</v>
      </c>
    </row>
    <row r="442" spans="1:46" x14ac:dyDescent="0.25">
      <c r="A442" t="str">
        <f>_xlfn.XLOOKUP(I442,UTILIZADAS[Contacto1],UTILIZADAS[Source.Name],,0)</f>
        <v>Cobros Mayo</v>
      </c>
      <c r="B442" s="18">
        <f>VLOOKUP(J442,Ref!A:C,3,0)</f>
        <v>1</v>
      </c>
      <c r="C442" s="18">
        <f>VLOOKUP(J442,Ref!A:D,4,0)</f>
        <v>0</v>
      </c>
      <c r="D442" s="18" t="str">
        <f t="shared" si="18"/>
        <v>19/may</v>
      </c>
      <c r="E442" s="18">
        <f t="shared" si="19"/>
        <v>5</v>
      </c>
      <c r="F442" s="18">
        <v>1</v>
      </c>
      <c r="G442" s="18">
        <f t="shared" si="20"/>
        <v>1</v>
      </c>
      <c r="H442" s="3">
        <v>46161.677418981482</v>
      </c>
      <c r="I442">
        <v>61647645</v>
      </c>
      <c r="J442">
        <v>6000</v>
      </c>
      <c r="K442" t="s">
        <v>1983</v>
      </c>
      <c r="L442" t="s">
        <v>1897</v>
      </c>
      <c r="M442" t="s">
        <v>1970</v>
      </c>
      <c r="O442">
        <v>368008220000</v>
      </c>
      <c r="P442">
        <v>16018</v>
      </c>
      <c r="Q442">
        <v>-4</v>
      </c>
      <c r="R442">
        <v>1</v>
      </c>
      <c r="S442">
        <v>61647645</v>
      </c>
      <c r="U442" t="s">
        <v>4686</v>
      </c>
      <c r="W442" t="s">
        <v>4687</v>
      </c>
      <c r="X442">
        <v>368008220000</v>
      </c>
      <c r="Y442" t="s">
        <v>65</v>
      </c>
      <c r="Z442" t="s">
        <v>4619</v>
      </c>
      <c r="AF442" t="s">
        <v>1976</v>
      </c>
      <c r="AG442" t="s">
        <v>1972</v>
      </c>
      <c r="AL442">
        <v>79</v>
      </c>
      <c r="AM442" t="s">
        <v>1979</v>
      </c>
      <c r="AN442" t="s">
        <v>1987</v>
      </c>
      <c r="AO442">
        <v>0</v>
      </c>
      <c r="AQ442">
        <v>2257697</v>
      </c>
      <c r="AR442" t="s">
        <v>4605</v>
      </c>
      <c r="AS442" t="s">
        <v>5883</v>
      </c>
      <c r="AT442" t="s">
        <v>1895</v>
      </c>
    </row>
    <row r="443" spans="1:46" x14ac:dyDescent="0.25">
      <c r="A443" t="str">
        <f>_xlfn.XLOOKUP(I443,UTILIZADAS[Contacto1],UTILIZADAS[Source.Name],,0)</f>
        <v>Cobros Abril Canal Fijo</v>
      </c>
      <c r="B443" s="18">
        <f>VLOOKUP(J443,Ref!A:C,3,0)</f>
        <v>1</v>
      </c>
      <c r="C443" s="18">
        <f>VLOOKUP(J443,Ref!A:D,4,0)</f>
        <v>0</v>
      </c>
      <c r="D443" s="18" t="str">
        <f t="shared" si="18"/>
        <v>09/may</v>
      </c>
      <c r="E443" s="18">
        <f t="shared" si="19"/>
        <v>1</v>
      </c>
      <c r="F443" s="18">
        <v>1</v>
      </c>
      <c r="G443" s="18">
        <f t="shared" si="20"/>
        <v>1</v>
      </c>
      <c r="H443" s="3">
        <v>46151.516747685186</v>
      </c>
      <c r="I443">
        <v>61652012</v>
      </c>
      <c r="J443">
        <v>6006</v>
      </c>
      <c r="K443" t="s">
        <v>1983</v>
      </c>
      <c r="L443" t="s">
        <v>1897</v>
      </c>
      <c r="M443" t="s">
        <v>1970</v>
      </c>
      <c r="O443">
        <v>351386440000</v>
      </c>
      <c r="P443">
        <v>16018</v>
      </c>
      <c r="Q443">
        <v>-4</v>
      </c>
      <c r="R443">
        <v>1</v>
      </c>
      <c r="S443">
        <v>61652012</v>
      </c>
      <c r="U443" t="s">
        <v>1159</v>
      </c>
      <c r="W443" t="s">
        <v>1160</v>
      </c>
      <c r="X443">
        <v>351386440000</v>
      </c>
      <c r="Y443" t="s">
        <v>65</v>
      </c>
      <c r="Z443" t="s">
        <v>597</v>
      </c>
      <c r="AF443" t="s">
        <v>1976</v>
      </c>
      <c r="AG443" t="s">
        <v>1972</v>
      </c>
      <c r="AL443">
        <v>82</v>
      </c>
      <c r="AM443" t="s">
        <v>1979</v>
      </c>
      <c r="AN443" t="s">
        <v>1987</v>
      </c>
      <c r="AO443">
        <v>0</v>
      </c>
      <c r="AQ443">
        <v>2257698</v>
      </c>
      <c r="AR443" t="s">
        <v>4605</v>
      </c>
      <c r="AS443" t="s">
        <v>5883</v>
      </c>
      <c r="AT443" t="s">
        <v>1894</v>
      </c>
    </row>
    <row r="444" spans="1:46" x14ac:dyDescent="0.25">
      <c r="A444" t="str">
        <f>_xlfn.XLOOKUP(I444,UTILIZADAS[Contacto1],UTILIZADAS[Source.Name],,0)</f>
        <v>Cobros Abril Canal Fijo</v>
      </c>
      <c r="B444" s="18">
        <f>VLOOKUP(J444,Ref!A:C,3,0)</f>
        <v>0</v>
      </c>
      <c r="C444" s="18">
        <f>VLOOKUP(J444,Ref!A:D,4,0)</f>
        <v>0</v>
      </c>
      <c r="D444" s="18" t="str">
        <f t="shared" si="18"/>
        <v>04/may</v>
      </c>
      <c r="E444" s="18">
        <f t="shared" si="19"/>
        <v>4</v>
      </c>
      <c r="F444" s="18">
        <v>1</v>
      </c>
      <c r="G444" s="18">
        <f t="shared" si="20"/>
        <v>0</v>
      </c>
      <c r="H444" s="3">
        <v>46146.394016203703</v>
      </c>
      <c r="I444">
        <v>61654181</v>
      </c>
      <c r="J444" t="s">
        <v>1967</v>
      </c>
      <c r="K444" t="s">
        <v>1968</v>
      </c>
      <c r="L444" t="s">
        <v>1969</v>
      </c>
      <c r="M444" t="s">
        <v>1970</v>
      </c>
      <c r="O444">
        <v>369022550000</v>
      </c>
      <c r="P444">
        <v>16017</v>
      </c>
      <c r="Q444">
        <v>-4</v>
      </c>
      <c r="R444">
        <v>1</v>
      </c>
      <c r="S444">
        <v>61654181</v>
      </c>
      <c r="U444" t="s">
        <v>2452</v>
      </c>
      <c r="W444" t="s">
        <v>4031</v>
      </c>
      <c r="X444" t="s">
        <v>66</v>
      </c>
      <c r="Y444" t="s">
        <v>65</v>
      </c>
      <c r="Z444">
        <v>369022550000</v>
      </c>
      <c r="AG444" t="s">
        <v>1972</v>
      </c>
      <c r="AI444" t="s">
        <v>3222</v>
      </c>
      <c r="AL444">
        <v>0</v>
      </c>
      <c r="AN444" t="s">
        <v>1974</v>
      </c>
      <c r="AO444">
        <v>0</v>
      </c>
      <c r="AQ444">
        <v>2252254</v>
      </c>
      <c r="AR444" t="s">
        <v>2241</v>
      </c>
      <c r="AS444" t="s">
        <v>4163</v>
      </c>
      <c r="AT444" t="s">
        <v>1975</v>
      </c>
    </row>
    <row r="445" spans="1:46" x14ac:dyDescent="0.25">
      <c r="A445" t="str">
        <f>_xlfn.XLOOKUP(I445,UTILIZADAS[Contacto1],UTILIZADAS[Source.Name],,0)</f>
        <v>Cobros Abril Canal Fijo</v>
      </c>
      <c r="B445" s="18">
        <f>VLOOKUP(J445,Ref!A:C,3,0)</f>
        <v>0</v>
      </c>
      <c r="C445" s="18">
        <f>VLOOKUP(J445,Ref!A:D,4,0)</f>
        <v>0</v>
      </c>
      <c r="D445" s="18" t="str">
        <f t="shared" si="18"/>
        <v>06/may</v>
      </c>
      <c r="E445" s="18">
        <f t="shared" si="19"/>
        <v>4</v>
      </c>
      <c r="F445" s="18">
        <v>1</v>
      </c>
      <c r="G445" s="18">
        <f t="shared" si="20"/>
        <v>0</v>
      </c>
      <c r="H445" s="3">
        <v>46148.412361111114</v>
      </c>
      <c r="I445">
        <v>61654181</v>
      </c>
      <c r="J445" t="s">
        <v>2023</v>
      </c>
      <c r="K445" t="s">
        <v>1968</v>
      </c>
      <c r="L445" t="s">
        <v>1969</v>
      </c>
      <c r="M445" t="s">
        <v>1970</v>
      </c>
      <c r="O445">
        <v>369022550000</v>
      </c>
      <c r="P445">
        <v>16017</v>
      </c>
      <c r="Q445">
        <v>-4</v>
      </c>
      <c r="R445">
        <v>1</v>
      </c>
      <c r="S445">
        <v>61654181</v>
      </c>
      <c r="U445" t="s">
        <v>2452</v>
      </c>
      <c r="W445" t="s">
        <v>4031</v>
      </c>
      <c r="X445" t="s">
        <v>66</v>
      </c>
      <c r="Y445" t="s">
        <v>65</v>
      </c>
      <c r="Z445">
        <v>369022550000</v>
      </c>
      <c r="AG445" t="s">
        <v>1972</v>
      </c>
      <c r="AI445" t="s">
        <v>3222</v>
      </c>
      <c r="AL445">
        <v>0</v>
      </c>
      <c r="AN445" t="s">
        <v>1974</v>
      </c>
      <c r="AO445">
        <v>0</v>
      </c>
      <c r="AQ445">
        <v>2252254</v>
      </c>
      <c r="AR445" t="s">
        <v>2241</v>
      </c>
      <c r="AS445" t="s">
        <v>4163</v>
      </c>
      <c r="AT445" t="s">
        <v>2024</v>
      </c>
    </row>
    <row r="446" spans="1:46" x14ac:dyDescent="0.25">
      <c r="A446" t="str">
        <f>_xlfn.XLOOKUP(I446,UTILIZADAS[Contacto1],UTILIZADAS[Source.Name],,0)</f>
        <v>Cobros Abril Canal Fijo</v>
      </c>
      <c r="B446" s="18">
        <f>VLOOKUP(J446,Ref!A:C,3,0)</f>
        <v>0</v>
      </c>
      <c r="C446" s="18">
        <f>VLOOKUP(J446,Ref!A:D,4,0)</f>
        <v>0</v>
      </c>
      <c r="D446" s="18" t="str">
        <f t="shared" si="18"/>
        <v>06/may</v>
      </c>
      <c r="E446" s="18">
        <f t="shared" si="19"/>
        <v>4</v>
      </c>
      <c r="F446" s="18">
        <v>1</v>
      </c>
      <c r="G446" s="18">
        <f t="shared" si="20"/>
        <v>0</v>
      </c>
      <c r="H446" s="3">
        <v>46148.691828703704</v>
      </c>
      <c r="I446">
        <v>61654181</v>
      </c>
      <c r="J446" t="s">
        <v>1967</v>
      </c>
      <c r="K446" t="s">
        <v>1968</v>
      </c>
      <c r="L446" t="s">
        <v>1969</v>
      </c>
      <c r="M446" t="s">
        <v>1970</v>
      </c>
      <c r="O446">
        <v>369022550000</v>
      </c>
      <c r="P446">
        <v>16017</v>
      </c>
      <c r="Q446">
        <v>-4</v>
      </c>
      <c r="R446">
        <v>1</v>
      </c>
      <c r="S446">
        <v>61654181</v>
      </c>
      <c r="U446" t="s">
        <v>2452</v>
      </c>
      <c r="W446" t="s">
        <v>4031</v>
      </c>
      <c r="X446" t="s">
        <v>66</v>
      </c>
      <c r="Y446" t="s">
        <v>65</v>
      </c>
      <c r="Z446">
        <v>369022550000</v>
      </c>
      <c r="AG446" t="s">
        <v>1972</v>
      </c>
      <c r="AI446" t="s">
        <v>3222</v>
      </c>
      <c r="AL446">
        <v>0</v>
      </c>
      <c r="AN446" t="s">
        <v>1974</v>
      </c>
      <c r="AO446">
        <v>0</v>
      </c>
      <c r="AQ446">
        <v>2252254</v>
      </c>
      <c r="AR446" t="s">
        <v>2241</v>
      </c>
      <c r="AS446" t="s">
        <v>4163</v>
      </c>
      <c r="AT446" t="s">
        <v>1975</v>
      </c>
    </row>
    <row r="447" spans="1:46" x14ac:dyDescent="0.25">
      <c r="A447" t="str">
        <f>_xlfn.XLOOKUP(I447,UTILIZADAS[Contacto1],UTILIZADAS[Source.Name],,0)</f>
        <v>Cobros Abril Canal Fijo</v>
      </c>
      <c r="B447" s="18">
        <f>VLOOKUP(J447,Ref!A:C,3,0)</f>
        <v>0</v>
      </c>
      <c r="C447" s="18">
        <f>VLOOKUP(J447,Ref!A:D,4,0)</f>
        <v>0</v>
      </c>
      <c r="D447" s="18" t="str">
        <f t="shared" si="18"/>
        <v>08/may</v>
      </c>
      <c r="E447" s="18">
        <f t="shared" si="19"/>
        <v>4</v>
      </c>
      <c r="F447" s="18">
        <v>1</v>
      </c>
      <c r="G447" s="18">
        <f t="shared" si="20"/>
        <v>1</v>
      </c>
      <c r="H447" s="3">
        <v>46150.656041666669</v>
      </c>
      <c r="I447">
        <v>61654181</v>
      </c>
      <c r="J447" t="s">
        <v>1967</v>
      </c>
      <c r="K447" t="s">
        <v>1968</v>
      </c>
      <c r="L447" t="s">
        <v>1969</v>
      </c>
      <c r="M447" t="s">
        <v>1970</v>
      </c>
      <c r="O447">
        <v>369022550000</v>
      </c>
      <c r="P447">
        <v>16017</v>
      </c>
      <c r="Q447">
        <v>-4</v>
      </c>
      <c r="R447">
        <v>1</v>
      </c>
      <c r="S447">
        <v>61654181</v>
      </c>
      <c r="U447" t="s">
        <v>2452</v>
      </c>
      <c r="W447" t="s">
        <v>4031</v>
      </c>
      <c r="X447" t="s">
        <v>66</v>
      </c>
      <c r="Y447" t="s">
        <v>65</v>
      </c>
      <c r="Z447">
        <v>369022550000</v>
      </c>
      <c r="AG447" t="s">
        <v>1972</v>
      </c>
      <c r="AI447" t="s">
        <v>3222</v>
      </c>
      <c r="AL447">
        <v>0</v>
      </c>
      <c r="AN447" t="s">
        <v>1974</v>
      </c>
      <c r="AO447">
        <v>0</v>
      </c>
      <c r="AQ447">
        <v>2252254</v>
      </c>
      <c r="AR447" t="s">
        <v>2241</v>
      </c>
      <c r="AS447" t="s">
        <v>4163</v>
      </c>
      <c r="AT447" t="s">
        <v>1975</v>
      </c>
    </row>
    <row r="448" spans="1:46" x14ac:dyDescent="0.25">
      <c r="A448" t="str">
        <f>_xlfn.XLOOKUP(I448,UTILIZADAS[Contacto1],UTILIZADAS[Source.Name],,0)</f>
        <v>Cobros Abril Canal Fijo</v>
      </c>
      <c r="B448" s="18">
        <f>VLOOKUP(J448,Ref!A:C,3,0)</f>
        <v>0</v>
      </c>
      <c r="C448" s="18">
        <f>VLOOKUP(J448,Ref!A:D,4,0)</f>
        <v>0</v>
      </c>
      <c r="D448" s="18" t="str">
        <f t="shared" si="18"/>
        <v>09/may</v>
      </c>
      <c r="E448" s="18">
        <f t="shared" si="19"/>
        <v>2</v>
      </c>
      <c r="F448" s="18">
        <v>1</v>
      </c>
      <c r="G448" s="18">
        <f t="shared" si="20"/>
        <v>0</v>
      </c>
      <c r="H448" s="3">
        <v>46151.516944444447</v>
      </c>
      <c r="I448">
        <v>61667807</v>
      </c>
      <c r="J448" t="s">
        <v>2021</v>
      </c>
      <c r="K448" t="s">
        <v>1968</v>
      </c>
      <c r="L448" t="s">
        <v>1969</v>
      </c>
      <c r="M448" t="s">
        <v>1970</v>
      </c>
      <c r="O448">
        <v>358198720000</v>
      </c>
      <c r="P448">
        <v>16018</v>
      </c>
      <c r="Q448">
        <v>-4</v>
      </c>
      <c r="R448">
        <v>1</v>
      </c>
      <c r="S448">
        <v>61667807</v>
      </c>
      <c r="U448" t="s">
        <v>1993</v>
      </c>
      <c r="W448" t="s">
        <v>1496</v>
      </c>
      <c r="X448">
        <v>358198720000</v>
      </c>
      <c r="Y448" t="s">
        <v>65</v>
      </c>
      <c r="Z448" t="s">
        <v>66</v>
      </c>
      <c r="AF448" t="s">
        <v>1976</v>
      </c>
      <c r="AG448" t="s">
        <v>1972</v>
      </c>
      <c r="AL448">
        <v>5</v>
      </c>
      <c r="AN448" t="s">
        <v>1974</v>
      </c>
      <c r="AO448">
        <v>0</v>
      </c>
      <c r="AQ448">
        <v>2257699</v>
      </c>
      <c r="AR448" t="s">
        <v>4605</v>
      </c>
      <c r="AS448" t="s">
        <v>5883</v>
      </c>
      <c r="AT448" t="s">
        <v>2022</v>
      </c>
    </row>
    <row r="449" spans="1:46" x14ac:dyDescent="0.25">
      <c r="A449" t="str">
        <f>_xlfn.XLOOKUP(I449,UTILIZADAS[Contacto1],UTILIZADAS[Source.Name],,0)</f>
        <v>Cobros Abril Canal Fijo</v>
      </c>
      <c r="B449" s="18">
        <f>VLOOKUP(J449,Ref!A:C,3,0)</f>
        <v>1</v>
      </c>
      <c r="C449" s="18">
        <f>VLOOKUP(J449,Ref!A:D,4,0)</f>
        <v>1</v>
      </c>
      <c r="D449" s="18" t="str">
        <f t="shared" si="18"/>
        <v>13/may</v>
      </c>
      <c r="E449" s="18">
        <f t="shared" si="19"/>
        <v>2</v>
      </c>
      <c r="F449" s="18">
        <v>1</v>
      </c>
      <c r="G449" s="18">
        <f t="shared" si="20"/>
        <v>1</v>
      </c>
      <c r="H449" s="3">
        <v>46155.633483796293</v>
      </c>
      <c r="I449">
        <v>61667807</v>
      </c>
      <c r="J449">
        <v>6003</v>
      </c>
      <c r="K449" t="s">
        <v>1983</v>
      </c>
      <c r="L449" t="s">
        <v>1897</v>
      </c>
      <c r="M449" t="s">
        <v>1970</v>
      </c>
      <c r="O449">
        <v>358198720000</v>
      </c>
      <c r="P449">
        <v>16018</v>
      </c>
      <c r="Q449">
        <v>-4</v>
      </c>
      <c r="R449">
        <v>1</v>
      </c>
      <c r="S449">
        <v>61667807</v>
      </c>
      <c r="U449" t="s">
        <v>1993</v>
      </c>
      <c r="W449" t="s">
        <v>1496</v>
      </c>
      <c r="X449">
        <v>358198720000</v>
      </c>
      <c r="Y449" t="s">
        <v>65</v>
      </c>
      <c r="Z449" t="s">
        <v>66</v>
      </c>
      <c r="AF449" t="s">
        <v>1976</v>
      </c>
      <c r="AG449" t="s">
        <v>1972</v>
      </c>
      <c r="AL449">
        <v>95</v>
      </c>
      <c r="AM449" t="s">
        <v>1979</v>
      </c>
      <c r="AN449" t="s">
        <v>1987</v>
      </c>
      <c r="AO449">
        <v>0</v>
      </c>
      <c r="AQ449">
        <v>2257699</v>
      </c>
      <c r="AR449" t="s">
        <v>4605</v>
      </c>
      <c r="AS449" t="s">
        <v>5883</v>
      </c>
      <c r="AT449" t="s">
        <v>1892</v>
      </c>
    </row>
    <row r="450" spans="1:46" x14ac:dyDescent="0.25">
      <c r="A450" t="str">
        <f>_xlfn.XLOOKUP(I450,UTILIZADAS[Contacto1],UTILIZADAS[Source.Name],,0)</f>
        <v>Cobros Mayo</v>
      </c>
      <c r="B450" s="18">
        <f>VLOOKUP(J450,Ref!A:C,3,0)</f>
        <v>1</v>
      </c>
      <c r="C450" s="18">
        <f>VLOOKUP(J450,Ref!A:D,4,0)</f>
        <v>1</v>
      </c>
      <c r="D450" s="18" t="str">
        <f t="shared" ref="D450:D513" si="21">TEXT(H450,"dd/mmm")</f>
        <v>09/may</v>
      </c>
      <c r="E450" s="18">
        <f t="shared" ref="E450:E513" si="22">+COUNTIF(I:I,I450)</f>
        <v>1</v>
      </c>
      <c r="F450" s="18">
        <v>1</v>
      </c>
      <c r="G450" s="18">
        <f t="shared" si="20"/>
        <v>1</v>
      </c>
      <c r="H450" s="3">
        <v>46151.517916666664</v>
      </c>
      <c r="I450">
        <v>61677688</v>
      </c>
      <c r="J450">
        <v>6007</v>
      </c>
      <c r="K450" t="s">
        <v>1983</v>
      </c>
      <c r="L450" t="s">
        <v>1897</v>
      </c>
      <c r="M450" t="s">
        <v>1970</v>
      </c>
      <c r="O450">
        <v>368092180000</v>
      </c>
      <c r="P450">
        <v>16018</v>
      </c>
      <c r="Q450">
        <v>-4</v>
      </c>
      <c r="R450">
        <v>1</v>
      </c>
      <c r="S450">
        <v>61677688</v>
      </c>
      <c r="U450" t="s">
        <v>5912</v>
      </c>
      <c r="W450" t="s">
        <v>4689</v>
      </c>
      <c r="X450">
        <v>368092180000</v>
      </c>
      <c r="Y450" t="s">
        <v>65</v>
      </c>
      <c r="Z450" t="s">
        <v>66</v>
      </c>
      <c r="AF450" t="s">
        <v>1976</v>
      </c>
      <c r="AG450" t="s">
        <v>1972</v>
      </c>
      <c r="AL450">
        <v>258</v>
      </c>
      <c r="AM450" t="s">
        <v>1979</v>
      </c>
      <c r="AN450" t="s">
        <v>1987</v>
      </c>
      <c r="AO450">
        <v>0</v>
      </c>
      <c r="AQ450">
        <v>2257700</v>
      </c>
      <c r="AR450" t="s">
        <v>4605</v>
      </c>
      <c r="AS450" t="s">
        <v>5883</v>
      </c>
      <c r="AT450" t="s">
        <v>1898</v>
      </c>
    </row>
    <row r="451" spans="1:46" x14ac:dyDescent="0.25">
      <c r="A451" t="e">
        <f>_xlfn.XLOOKUP(I451,UTILIZADAS[Contacto1],UTILIZADAS[Source.Name],,0)</f>
        <v>#N/A</v>
      </c>
      <c r="B451" s="18">
        <f>VLOOKUP(J451,Ref!A:C,3,0)</f>
        <v>1</v>
      </c>
      <c r="C451" s="18">
        <f>VLOOKUP(J451,Ref!A:D,4,0)</f>
        <v>0</v>
      </c>
      <c r="D451" s="18" t="str">
        <f t="shared" si="21"/>
        <v>07/may</v>
      </c>
      <c r="E451" s="18">
        <f t="shared" si="22"/>
        <v>1</v>
      </c>
      <c r="F451" s="18">
        <v>1</v>
      </c>
      <c r="G451" s="18">
        <f t="shared" ref="G451:G514" si="23">IF(I451=I452,0,1)</f>
        <v>1</v>
      </c>
      <c r="H451" s="3">
        <v>46149.542951388888</v>
      </c>
      <c r="I451">
        <v>61682396</v>
      </c>
      <c r="J451">
        <v>6000</v>
      </c>
      <c r="K451" t="s">
        <v>1983</v>
      </c>
      <c r="L451" t="s">
        <v>1897</v>
      </c>
      <c r="M451" t="s">
        <v>1970</v>
      </c>
      <c r="P451">
        <v>998</v>
      </c>
      <c r="Q451">
        <v>0</v>
      </c>
      <c r="S451">
        <v>61682396</v>
      </c>
      <c r="AF451" t="s">
        <v>1976</v>
      </c>
      <c r="AG451" t="s">
        <v>1972</v>
      </c>
      <c r="AL451">
        <v>79</v>
      </c>
      <c r="AM451" t="s">
        <v>1979</v>
      </c>
      <c r="AN451" t="s">
        <v>1977</v>
      </c>
      <c r="AO451">
        <v>0</v>
      </c>
      <c r="AQ451">
        <v>2257572</v>
      </c>
      <c r="AR451" t="s">
        <v>1978</v>
      </c>
      <c r="AT451" t="s">
        <v>1895</v>
      </c>
    </row>
    <row r="452" spans="1:46" x14ac:dyDescent="0.25">
      <c r="A452" t="e">
        <f>_xlfn.XLOOKUP(I452,UTILIZADAS[Contacto1],UTILIZADAS[Source.Name],,0)</f>
        <v>#N/A</v>
      </c>
      <c r="B452" s="18">
        <f>VLOOKUP(J452,Ref!A:C,3,0)</f>
        <v>1</v>
      </c>
      <c r="C452" s="18">
        <f>VLOOKUP(J452,Ref!A:D,4,0)</f>
        <v>1</v>
      </c>
      <c r="D452" s="18" t="str">
        <f t="shared" si="21"/>
        <v>02/may</v>
      </c>
      <c r="E452" s="18">
        <f t="shared" si="22"/>
        <v>1</v>
      </c>
      <c r="F452" s="18">
        <v>1</v>
      </c>
      <c r="G452" s="18">
        <f t="shared" si="23"/>
        <v>1</v>
      </c>
      <c r="H452" s="3">
        <v>46144.482094907406</v>
      </c>
      <c r="I452">
        <v>61685928</v>
      </c>
      <c r="J452">
        <v>6007</v>
      </c>
      <c r="K452" t="s">
        <v>1983</v>
      </c>
      <c r="L452" t="s">
        <v>1897</v>
      </c>
      <c r="M452" t="s">
        <v>1970</v>
      </c>
      <c r="P452">
        <v>998</v>
      </c>
      <c r="Q452">
        <v>0</v>
      </c>
      <c r="S452">
        <v>61685928</v>
      </c>
      <c r="AF452" t="s">
        <v>1976</v>
      </c>
      <c r="AG452" t="s">
        <v>1972</v>
      </c>
      <c r="AL452">
        <v>26</v>
      </c>
      <c r="AM452" t="s">
        <v>1979</v>
      </c>
      <c r="AN452" t="s">
        <v>1977</v>
      </c>
      <c r="AO452">
        <v>0</v>
      </c>
      <c r="AQ452">
        <v>2257456</v>
      </c>
      <c r="AR452" t="s">
        <v>1978</v>
      </c>
      <c r="AT452" t="s">
        <v>1898</v>
      </c>
    </row>
    <row r="453" spans="1:46" x14ac:dyDescent="0.25">
      <c r="A453" t="e">
        <f>_xlfn.XLOOKUP(I453,UTILIZADAS[Contacto1],UTILIZADAS[Source.Name],,0)</f>
        <v>#N/A</v>
      </c>
      <c r="B453" s="18">
        <f>VLOOKUP(J453,Ref!A:C,3,0)</f>
        <v>0</v>
      </c>
      <c r="C453" s="18">
        <f>VLOOKUP(J453,Ref!A:D,4,0)</f>
        <v>0</v>
      </c>
      <c r="D453" s="18" t="str">
        <f t="shared" si="21"/>
        <v>06/may</v>
      </c>
      <c r="E453" s="18">
        <f t="shared" si="22"/>
        <v>1</v>
      </c>
      <c r="F453" s="18">
        <v>1</v>
      </c>
      <c r="G453" s="18">
        <f t="shared" si="23"/>
        <v>1</v>
      </c>
      <c r="H453" s="3">
        <v>46148.687094907407</v>
      </c>
      <c r="I453">
        <v>61698682</v>
      </c>
      <c r="J453">
        <v>6004</v>
      </c>
      <c r="K453" t="s">
        <v>1983</v>
      </c>
      <c r="L453" t="s">
        <v>1897</v>
      </c>
      <c r="M453" t="s">
        <v>1970</v>
      </c>
      <c r="P453">
        <v>998</v>
      </c>
      <c r="Q453">
        <v>0</v>
      </c>
      <c r="S453">
        <v>61698682</v>
      </c>
      <c r="AF453" t="s">
        <v>1976</v>
      </c>
      <c r="AG453" t="s">
        <v>1972</v>
      </c>
      <c r="AL453">
        <v>67</v>
      </c>
      <c r="AM453" t="s">
        <v>1979</v>
      </c>
      <c r="AN453" t="s">
        <v>1977</v>
      </c>
      <c r="AO453">
        <v>0</v>
      </c>
      <c r="AQ453">
        <v>2257554</v>
      </c>
      <c r="AR453" t="s">
        <v>1978</v>
      </c>
      <c r="AT453" t="s">
        <v>1984</v>
      </c>
    </row>
    <row r="454" spans="1:46" x14ac:dyDescent="0.25">
      <c r="A454" t="str">
        <f>_xlfn.XLOOKUP(I454,UTILIZADAS[Contacto1],UTILIZADAS[Source.Name],,0)</f>
        <v>Cobros Mayo</v>
      </c>
      <c r="B454" s="18">
        <f>VLOOKUP(J454,Ref!A:C,3,0)</f>
        <v>0</v>
      </c>
      <c r="C454" s="18">
        <f>VLOOKUP(J454,Ref!A:D,4,0)</f>
        <v>0</v>
      </c>
      <c r="D454" s="18" t="str">
        <f t="shared" si="21"/>
        <v>09/may</v>
      </c>
      <c r="E454" s="18">
        <f t="shared" si="22"/>
        <v>7</v>
      </c>
      <c r="F454" s="18">
        <v>1</v>
      </c>
      <c r="G454" s="18">
        <f t="shared" si="23"/>
        <v>0</v>
      </c>
      <c r="H454" s="3">
        <v>46151.517743055556</v>
      </c>
      <c r="I454">
        <v>61732456</v>
      </c>
      <c r="J454" t="s">
        <v>1967</v>
      </c>
      <c r="K454" t="s">
        <v>1968</v>
      </c>
      <c r="L454" t="s">
        <v>1969</v>
      </c>
      <c r="M454" t="s">
        <v>1970</v>
      </c>
      <c r="O454">
        <v>365053970000</v>
      </c>
      <c r="P454">
        <v>16018</v>
      </c>
      <c r="Q454">
        <v>-4</v>
      </c>
      <c r="R454">
        <v>1</v>
      </c>
      <c r="S454">
        <v>61732456</v>
      </c>
      <c r="U454" t="s">
        <v>5913</v>
      </c>
      <c r="W454" t="s">
        <v>4691</v>
      </c>
      <c r="X454">
        <v>365053970000</v>
      </c>
      <c r="Y454" t="s">
        <v>65</v>
      </c>
      <c r="Z454" t="s">
        <v>66</v>
      </c>
      <c r="AG454" t="s">
        <v>1972</v>
      </c>
      <c r="AL454">
        <v>0</v>
      </c>
      <c r="AN454" t="s">
        <v>1974</v>
      </c>
      <c r="AO454">
        <v>0</v>
      </c>
      <c r="AQ454">
        <v>2257701</v>
      </c>
      <c r="AR454" t="s">
        <v>4605</v>
      </c>
      <c r="AS454" t="s">
        <v>5883</v>
      </c>
      <c r="AT454" t="s">
        <v>1975</v>
      </c>
    </row>
    <row r="455" spans="1:46" x14ac:dyDescent="0.25">
      <c r="A455" t="str">
        <f>_xlfn.XLOOKUP(I455,UTILIZADAS[Contacto1],UTILIZADAS[Source.Name],,0)</f>
        <v>Cobros Mayo</v>
      </c>
      <c r="B455" s="18">
        <f>VLOOKUP(J455,Ref!A:C,3,0)</f>
        <v>0</v>
      </c>
      <c r="C455" s="18">
        <f>VLOOKUP(J455,Ref!A:D,4,0)</f>
        <v>0</v>
      </c>
      <c r="D455" s="18" t="str">
        <f t="shared" si="21"/>
        <v>13/may</v>
      </c>
      <c r="E455" s="18">
        <f t="shared" si="22"/>
        <v>7</v>
      </c>
      <c r="F455" s="18">
        <v>1</v>
      </c>
      <c r="G455" s="18">
        <f t="shared" si="23"/>
        <v>0</v>
      </c>
      <c r="H455" s="3">
        <v>46155.633414351854</v>
      </c>
      <c r="I455">
        <v>61732456</v>
      </c>
      <c r="J455" t="s">
        <v>1967</v>
      </c>
      <c r="K455" t="s">
        <v>1968</v>
      </c>
      <c r="L455" t="s">
        <v>1969</v>
      </c>
      <c r="M455" t="s">
        <v>1970</v>
      </c>
      <c r="O455">
        <v>365053970000</v>
      </c>
      <c r="P455">
        <v>16018</v>
      </c>
      <c r="Q455">
        <v>-4</v>
      </c>
      <c r="R455">
        <v>1</v>
      </c>
      <c r="S455">
        <v>61732456</v>
      </c>
      <c r="U455" t="s">
        <v>5913</v>
      </c>
      <c r="W455" t="s">
        <v>4691</v>
      </c>
      <c r="X455">
        <v>365053970000</v>
      </c>
      <c r="Y455" t="s">
        <v>65</v>
      </c>
      <c r="Z455" t="s">
        <v>66</v>
      </c>
      <c r="AG455" t="s">
        <v>1972</v>
      </c>
      <c r="AL455">
        <v>0</v>
      </c>
      <c r="AN455" t="s">
        <v>1974</v>
      </c>
      <c r="AO455">
        <v>0</v>
      </c>
      <c r="AQ455">
        <v>2257701</v>
      </c>
      <c r="AR455" t="s">
        <v>4605</v>
      </c>
      <c r="AS455" t="s">
        <v>5883</v>
      </c>
      <c r="AT455" t="s">
        <v>1975</v>
      </c>
    </row>
    <row r="456" spans="1:46" x14ac:dyDescent="0.25">
      <c r="A456" t="str">
        <f>_xlfn.XLOOKUP(I456,UTILIZADAS[Contacto1],UTILIZADAS[Source.Name],,0)</f>
        <v>Cobros Mayo</v>
      </c>
      <c r="B456" s="18">
        <f>VLOOKUP(J456,Ref!A:C,3,0)</f>
        <v>0</v>
      </c>
      <c r="C456" s="18">
        <f>VLOOKUP(J456,Ref!A:D,4,0)</f>
        <v>0</v>
      </c>
      <c r="D456" s="18" t="str">
        <f t="shared" si="21"/>
        <v>16/may</v>
      </c>
      <c r="E456" s="18">
        <f t="shared" si="22"/>
        <v>7</v>
      </c>
      <c r="F456" s="18">
        <v>1</v>
      </c>
      <c r="G456" s="18">
        <f t="shared" si="23"/>
        <v>0</v>
      </c>
      <c r="H456" s="3">
        <v>46158.529467592591</v>
      </c>
      <c r="I456">
        <v>61732456</v>
      </c>
      <c r="J456" t="s">
        <v>1967</v>
      </c>
      <c r="K456" t="s">
        <v>1968</v>
      </c>
      <c r="L456" t="s">
        <v>1969</v>
      </c>
      <c r="M456" t="s">
        <v>1970</v>
      </c>
      <c r="O456">
        <v>365053970000</v>
      </c>
      <c r="P456">
        <v>16018</v>
      </c>
      <c r="Q456">
        <v>-4</v>
      </c>
      <c r="R456">
        <v>1</v>
      </c>
      <c r="S456">
        <v>61732456</v>
      </c>
      <c r="U456" t="s">
        <v>5913</v>
      </c>
      <c r="W456" t="s">
        <v>4691</v>
      </c>
      <c r="X456">
        <v>365053970000</v>
      </c>
      <c r="Y456" t="s">
        <v>65</v>
      </c>
      <c r="Z456" t="s">
        <v>66</v>
      </c>
      <c r="AG456" t="s">
        <v>1972</v>
      </c>
      <c r="AL456">
        <v>0</v>
      </c>
      <c r="AN456" t="s">
        <v>1974</v>
      </c>
      <c r="AO456">
        <v>0</v>
      </c>
      <c r="AQ456">
        <v>2257701</v>
      </c>
      <c r="AR456" t="s">
        <v>4605</v>
      </c>
      <c r="AS456" t="s">
        <v>5883</v>
      </c>
      <c r="AT456" t="s">
        <v>1975</v>
      </c>
    </row>
    <row r="457" spans="1:46" x14ac:dyDescent="0.25">
      <c r="A457" t="str">
        <f>_xlfn.XLOOKUP(I457,UTILIZADAS[Contacto1],UTILIZADAS[Source.Name],,0)</f>
        <v>Cobros Mayo</v>
      </c>
      <c r="B457" s="18">
        <f>VLOOKUP(J457,Ref!A:C,3,0)</f>
        <v>0</v>
      </c>
      <c r="C457" s="18">
        <f>VLOOKUP(J457,Ref!A:D,4,0)</f>
        <v>0</v>
      </c>
      <c r="D457" s="18" t="str">
        <f t="shared" si="21"/>
        <v>19/may</v>
      </c>
      <c r="E457" s="18">
        <f t="shared" si="22"/>
        <v>7</v>
      </c>
      <c r="F457" s="18">
        <v>1</v>
      </c>
      <c r="G457" s="18">
        <f t="shared" si="23"/>
        <v>0</v>
      </c>
      <c r="H457" s="3">
        <v>46161.677662037036</v>
      </c>
      <c r="I457">
        <v>61732456</v>
      </c>
      <c r="J457" t="s">
        <v>1967</v>
      </c>
      <c r="K457" t="s">
        <v>1968</v>
      </c>
      <c r="L457" t="s">
        <v>1969</v>
      </c>
      <c r="M457" t="s">
        <v>1970</v>
      </c>
      <c r="O457">
        <v>365053970000</v>
      </c>
      <c r="P457">
        <v>16018</v>
      </c>
      <c r="Q457">
        <v>-4</v>
      </c>
      <c r="R457">
        <v>1</v>
      </c>
      <c r="S457">
        <v>61732456</v>
      </c>
      <c r="U457" t="s">
        <v>5913</v>
      </c>
      <c r="W457" t="s">
        <v>4691</v>
      </c>
      <c r="X457">
        <v>365053970000</v>
      </c>
      <c r="Y457" t="s">
        <v>65</v>
      </c>
      <c r="Z457" t="s">
        <v>66</v>
      </c>
      <c r="AG457" t="s">
        <v>1972</v>
      </c>
      <c r="AL457">
        <v>0</v>
      </c>
      <c r="AN457" t="s">
        <v>1974</v>
      </c>
      <c r="AO457">
        <v>0</v>
      </c>
      <c r="AQ457">
        <v>2257701</v>
      </c>
      <c r="AR457" t="s">
        <v>4605</v>
      </c>
      <c r="AS457" t="s">
        <v>5883</v>
      </c>
      <c r="AT457" t="s">
        <v>1975</v>
      </c>
    </row>
    <row r="458" spans="1:46" x14ac:dyDescent="0.25">
      <c r="A458" t="str">
        <f>_xlfn.XLOOKUP(I458,UTILIZADAS[Contacto1],UTILIZADAS[Source.Name],,0)</f>
        <v>Cobros Mayo</v>
      </c>
      <c r="B458" s="18">
        <f>VLOOKUP(J458,Ref!A:C,3,0)</f>
        <v>0</v>
      </c>
      <c r="C458" s="18">
        <f>VLOOKUP(J458,Ref!A:D,4,0)</f>
        <v>0</v>
      </c>
      <c r="D458" s="18" t="str">
        <f t="shared" si="21"/>
        <v>21/may</v>
      </c>
      <c r="E458" s="18">
        <f t="shared" si="22"/>
        <v>7</v>
      </c>
      <c r="F458" s="18">
        <v>1</v>
      </c>
      <c r="G458" s="18">
        <f t="shared" si="23"/>
        <v>0</v>
      </c>
      <c r="H458" s="3">
        <v>46163.455324074072</v>
      </c>
      <c r="I458">
        <v>61732456</v>
      </c>
      <c r="J458" t="s">
        <v>2023</v>
      </c>
      <c r="K458" t="s">
        <v>1968</v>
      </c>
      <c r="L458" t="s">
        <v>1969</v>
      </c>
      <c r="M458" t="s">
        <v>1970</v>
      </c>
      <c r="O458">
        <v>365053970000</v>
      </c>
      <c r="P458">
        <v>16018</v>
      </c>
      <c r="Q458">
        <v>-4</v>
      </c>
      <c r="R458">
        <v>1</v>
      </c>
      <c r="S458">
        <v>61732456</v>
      </c>
      <c r="U458" t="s">
        <v>5913</v>
      </c>
      <c r="W458" t="s">
        <v>4691</v>
      </c>
      <c r="X458">
        <v>365053970000</v>
      </c>
      <c r="Y458" t="s">
        <v>65</v>
      </c>
      <c r="Z458" t="s">
        <v>66</v>
      </c>
      <c r="AG458" t="s">
        <v>1972</v>
      </c>
      <c r="AL458">
        <v>0</v>
      </c>
      <c r="AN458" t="s">
        <v>1974</v>
      </c>
      <c r="AO458">
        <v>0</v>
      </c>
      <c r="AQ458">
        <v>2257701</v>
      </c>
      <c r="AR458" t="s">
        <v>4605</v>
      </c>
      <c r="AS458" t="s">
        <v>5883</v>
      </c>
      <c r="AT458" t="s">
        <v>2024</v>
      </c>
    </row>
    <row r="459" spans="1:46" x14ac:dyDescent="0.25">
      <c r="A459" t="str">
        <f>_xlfn.XLOOKUP(I459,UTILIZADAS[Contacto1],UTILIZADAS[Source.Name],,0)</f>
        <v>Cobros Mayo</v>
      </c>
      <c r="B459" s="18">
        <f>VLOOKUP(J459,Ref!A:C,3,0)</f>
        <v>0</v>
      </c>
      <c r="C459" s="18">
        <f>VLOOKUP(J459,Ref!A:D,4,0)</f>
        <v>0</v>
      </c>
      <c r="D459" s="18" t="str">
        <f t="shared" si="21"/>
        <v>21/may</v>
      </c>
      <c r="E459" s="18">
        <f t="shared" si="22"/>
        <v>7</v>
      </c>
      <c r="F459" s="18">
        <v>1</v>
      </c>
      <c r="G459" s="18">
        <f t="shared" si="23"/>
        <v>0</v>
      </c>
      <c r="H459" s="3">
        <v>46163.529652777775</v>
      </c>
      <c r="I459">
        <v>61732456</v>
      </c>
      <c r="J459" t="s">
        <v>1967</v>
      </c>
      <c r="K459" t="s">
        <v>1968</v>
      </c>
      <c r="L459" t="s">
        <v>1969</v>
      </c>
      <c r="M459" t="s">
        <v>1970</v>
      </c>
      <c r="O459">
        <v>365053970000</v>
      </c>
      <c r="P459">
        <v>16018</v>
      </c>
      <c r="Q459">
        <v>-4</v>
      </c>
      <c r="R459">
        <v>1</v>
      </c>
      <c r="S459">
        <v>61732456</v>
      </c>
      <c r="U459" t="s">
        <v>5913</v>
      </c>
      <c r="W459" t="s">
        <v>4691</v>
      </c>
      <c r="X459">
        <v>365053970000</v>
      </c>
      <c r="Y459" t="s">
        <v>65</v>
      </c>
      <c r="Z459" t="s">
        <v>66</v>
      </c>
      <c r="AG459" t="s">
        <v>1972</v>
      </c>
      <c r="AL459">
        <v>0</v>
      </c>
      <c r="AN459" t="s">
        <v>1974</v>
      </c>
      <c r="AO459">
        <v>0</v>
      </c>
      <c r="AQ459">
        <v>2257701</v>
      </c>
      <c r="AR459" t="s">
        <v>4605</v>
      </c>
      <c r="AS459" t="s">
        <v>5883</v>
      </c>
      <c r="AT459" t="s">
        <v>1975</v>
      </c>
    </row>
    <row r="460" spans="1:46" x14ac:dyDescent="0.25">
      <c r="A460" t="str">
        <f>_xlfn.XLOOKUP(I460,UTILIZADAS[Contacto1],UTILIZADAS[Source.Name],,0)</f>
        <v>Cobros Mayo</v>
      </c>
      <c r="B460" s="18">
        <f>VLOOKUP(J460,Ref!A:C,3,0)</f>
        <v>0</v>
      </c>
      <c r="C460" s="18">
        <f>VLOOKUP(J460,Ref!A:D,4,0)</f>
        <v>0</v>
      </c>
      <c r="D460" s="18" t="str">
        <f t="shared" si="21"/>
        <v>21/may</v>
      </c>
      <c r="E460" s="18">
        <f t="shared" si="22"/>
        <v>7</v>
      </c>
      <c r="F460" s="18">
        <v>1</v>
      </c>
      <c r="G460" s="18">
        <f t="shared" si="23"/>
        <v>1</v>
      </c>
      <c r="H460" s="3">
        <v>46163.718576388892</v>
      </c>
      <c r="I460">
        <v>61732456</v>
      </c>
      <c r="J460" t="s">
        <v>1967</v>
      </c>
      <c r="K460" t="s">
        <v>1968</v>
      </c>
      <c r="L460" t="s">
        <v>1969</v>
      </c>
      <c r="M460" t="s">
        <v>1970</v>
      </c>
      <c r="O460">
        <v>365053970000</v>
      </c>
      <c r="P460">
        <v>16018</v>
      </c>
      <c r="Q460">
        <v>-4</v>
      </c>
      <c r="R460">
        <v>1</v>
      </c>
      <c r="S460">
        <v>61732456</v>
      </c>
      <c r="U460" t="s">
        <v>5913</v>
      </c>
      <c r="W460" t="s">
        <v>4691</v>
      </c>
      <c r="X460">
        <v>365053970000</v>
      </c>
      <c r="Y460" t="s">
        <v>65</v>
      </c>
      <c r="Z460" t="s">
        <v>66</v>
      </c>
      <c r="AG460" t="s">
        <v>1972</v>
      </c>
      <c r="AL460">
        <v>0</v>
      </c>
      <c r="AN460" t="s">
        <v>1974</v>
      </c>
      <c r="AO460">
        <v>0</v>
      </c>
      <c r="AQ460">
        <v>2257701</v>
      </c>
      <c r="AR460" t="s">
        <v>4605</v>
      </c>
      <c r="AS460" t="s">
        <v>5883</v>
      </c>
      <c r="AT460" t="s">
        <v>1975</v>
      </c>
    </row>
    <row r="461" spans="1:46" x14ac:dyDescent="0.25">
      <c r="A461" t="str">
        <f>_xlfn.XLOOKUP(I461,UTILIZADAS[Contacto1],UTILIZADAS[Source.Name],,0)</f>
        <v>Cobros Mayo</v>
      </c>
      <c r="B461" s="18">
        <f>VLOOKUP(J461,Ref!A:C,3,0)</f>
        <v>0</v>
      </c>
      <c r="C461" s="18">
        <f>VLOOKUP(J461,Ref!A:D,4,0)</f>
        <v>0</v>
      </c>
      <c r="D461" s="18" t="str">
        <f t="shared" si="21"/>
        <v>05/may</v>
      </c>
      <c r="E461" s="18">
        <f t="shared" si="22"/>
        <v>9</v>
      </c>
      <c r="F461" s="18">
        <v>1</v>
      </c>
      <c r="G461" s="18">
        <f t="shared" si="23"/>
        <v>0</v>
      </c>
      <c r="H461" s="3">
        <v>46147.686273148145</v>
      </c>
      <c r="I461">
        <v>61750050</v>
      </c>
      <c r="J461">
        <v>6004</v>
      </c>
      <c r="K461" t="s">
        <v>1983</v>
      </c>
      <c r="L461" t="s">
        <v>1897</v>
      </c>
      <c r="M461" t="s">
        <v>1970</v>
      </c>
      <c r="P461">
        <v>998</v>
      </c>
      <c r="Q461">
        <v>0</v>
      </c>
      <c r="S461">
        <v>61750050</v>
      </c>
      <c r="AF461" t="s">
        <v>1976</v>
      </c>
      <c r="AG461" t="s">
        <v>1972</v>
      </c>
      <c r="AL461">
        <v>157</v>
      </c>
      <c r="AM461" t="s">
        <v>1979</v>
      </c>
      <c r="AN461" t="s">
        <v>1977</v>
      </c>
      <c r="AO461">
        <v>0</v>
      </c>
      <c r="AQ461">
        <v>2257514</v>
      </c>
      <c r="AR461" t="s">
        <v>1978</v>
      </c>
      <c r="AT461" t="s">
        <v>1984</v>
      </c>
    </row>
    <row r="462" spans="1:46" x14ac:dyDescent="0.25">
      <c r="A462" t="str">
        <f>_xlfn.XLOOKUP(I462,UTILIZADAS[Contacto1],UTILIZADAS[Source.Name],,0)</f>
        <v>Cobros Mayo</v>
      </c>
      <c r="B462" s="18">
        <f>VLOOKUP(J462,Ref!A:C,3,0)</f>
        <v>0</v>
      </c>
      <c r="C462" s="18">
        <f>VLOOKUP(J462,Ref!A:D,4,0)</f>
        <v>0</v>
      </c>
      <c r="D462" s="18" t="str">
        <f t="shared" si="21"/>
        <v>09/may</v>
      </c>
      <c r="E462" s="18">
        <f t="shared" si="22"/>
        <v>9</v>
      </c>
      <c r="F462" s="18">
        <v>1</v>
      </c>
      <c r="G462" s="18">
        <f t="shared" si="23"/>
        <v>0</v>
      </c>
      <c r="H462" s="3">
        <v>46151.518078703702</v>
      </c>
      <c r="I462">
        <v>61750050</v>
      </c>
      <c r="J462" t="s">
        <v>1967</v>
      </c>
      <c r="K462" t="s">
        <v>1968</v>
      </c>
      <c r="L462" t="s">
        <v>1969</v>
      </c>
      <c r="M462" t="s">
        <v>1970</v>
      </c>
      <c r="O462">
        <v>361020570000</v>
      </c>
      <c r="P462">
        <v>16018</v>
      </c>
      <c r="Q462">
        <v>-4</v>
      </c>
      <c r="R462">
        <v>1</v>
      </c>
      <c r="S462">
        <v>61750050</v>
      </c>
      <c r="U462" t="s">
        <v>4692</v>
      </c>
      <c r="W462" t="s">
        <v>4693</v>
      </c>
      <c r="X462">
        <v>361020570000</v>
      </c>
      <c r="Y462" t="s">
        <v>65</v>
      </c>
      <c r="Z462" t="s">
        <v>4619</v>
      </c>
      <c r="AG462" t="s">
        <v>1972</v>
      </c>
      <c r="AL462">
        <v>0</v>
      </c>
      <c r="AN462" t="s">
        <v>1974</v>
      </c>
      <c r="AO462">
        <v>0</v>
      </c>
      <c r="AQ462">
        <v>2257702</v>
      </c>
      <c r="AR462" t="s">
        <v>4605</v>
      </c>
      <c r="AS462" t="s">
        <v>5883</v>
      </c>
      <c r="AT462" t="s">
        <v>1975</v>
      </c>
    </row>
    <row r="463" spans="1:46" x14ac:dyDescent="0.25">
      <c r="A463" t="str">
        <f>_xlfn.XLOOKUP(I463,UTILIZADAS[Contacto1],UTILIZADAS[Source.Name],,0)</f>
        <v>Cobros Mayo</v>
      </c>
      <c r="B463" s="18">
        <f>VLOOKUP(J463,Ref!A:C,3,0)</f>
        <v>0</v>
      </c>
      <c r="C463" s="18">
        <f>VLOOKUP(J463,Ref!A:D,4,0)</f>
        <v>0</v>
      </c>
      <c r="D463" s="18" t="str">
        <f t="shared" si="21"/>
        <v>13/may</v>
      </c>
      <c r="E463" s="18">
        <f t="shared" si="22"/>
        <v>9</v>
      </c>
      <c r="F463" s="18">
        <v>1</v>
      </c>
      <c r="G463" s="18">
        <f t="shared" si="23"/>
        <v>0</v>
      </c>
      <c r="H463" s="3">
        <v>46155.634606481479</v>
      </c>
      <c r="I463">
        <v>61750050</v>
      </c>
      <c r="J463" t="s">
        <v>2023</v>
      </c>
      <c r="K463" t="s">
        <v>1968</v>
      </c>
      <c r="L463" t="s">
        <v>1969</v>
      </c>
      <c r="M463" t="s">
        <v>1970</v>
      </c>
      <c r="O463">
        <v>361020570000</v>
      </c>
      <c r="P463">
        <v>16018</v>
      </c>
      <c r="Q463">
        <v>-4</v>
      </c>
      <c r="R463">
        <v>1</v>
      </c>
      <c r="S463">
        <v>61750050</v>
      </c>
      <c r="U463" t="s">
        <v>4692</v>
      </c>
      <c r="W463" t="s">
        <v>4693</v>
      </c>
      <c r="X463">
        <v>361020570000</v>
      </c>
      <c r="Y463" t="s">
        <v>65</v>
      </c>
      <c r="Z463" t="s">
        <v>4619</v>
      </c>
      <c r="AG463" t="s">
        <v>1972</v>
      </c>
      <c r="AL463">
        <v>0</v>
      </c>
      <c r="AN463" t="s">
        <v>1974</v>
      </c>
      <c r="AO463">
        <v>0</v>
      </c>
      <c r="AQ463">
        <v>2257702</v>
      </c>
      <c r="AR463" t="s">
        <v>4605</v>
      </c>
      <c r="AS463" t="s">
        <v>5883</v>
      </c>
      <c r="AT463" t="s">
        <v>2024</v>
      </c>
    </row>
    <row r="464" spans="1:46" x14ac:dyDescent="0.25">
      <c r="A464" t="str">
        <f>_xlfn.XLOOKUP(I464,UTILIZADAS[Contacto1],UTILIZADAS[Source.Name],,0)</f>
        <v>Cobros Mayo</v>
      </c>
      <c r="B464" s="18">
        <f>VLOOKUP(J464,Ref!A:C,3,0)</f>
        <v>0</v>
      </c>
      <c r="C464" s="18">
        <f>VLOOKUP(J464,Ref!A:D,4,0)</f>
        <v>0</v>
      </c>
      <c r="D464" s="18" t="str">
        <f t="shared" si="21"/>
        <v>13/may</v>
      </c>
      <c r="E464" s="18">
        <f t="shared" si="22"/>
        <v>9</v>
      </c>
      <c r="F464" s="18">
        <v>1</v>
      </c>
      <c r="G464" s="18">
        <f t="shared" si="23"/>
        <v>0</v>
      </c>
      <c r="H464" s="3">
        <v>46155.718784722223</v>
      </c>
      <c r="I464">
        <v>61750050</v>
      </c>
      <c r="J464" t="s">
        <v>1967</v>
      </c>
      <c r="K464" t="s">
        <v>1968</v>
      </c>
      <c r="L464" t="s">
        <v>1969</v>
      </c>
      <c r="M464" t="s">
        <v>1970</v>
      </c>
      <c r="O464">
        <v>361020570000</v>
      </c>
      <c r="P464">
        <v>16018</v>
      </c>
      <c r="Q464">
        <v>-4</v>
      </c>
      <c r="R464">
        <v>1</v>
      </c>
      <c r="S464">
        <v>61750050</v>
      </c>
      <c r="U464" t="s">
        <v>4692</v>
      </c>
      <c r="W464" t="s">
        <v>4693</v>
      </c>
      <c r="X464">
        <v>361020570000</v>
      </c>
      <c r="Y464" t="s">
        <v>65</v>
      </c>
      <c r="Z464" t="s">
        <v>4619</v>
      </c>
      <c r="AG464" t="s">
        <v>1972</v>
      </c>
      <c r="AL464">
        <v>0</v>
      </c>
      <c r="AN464" t="s">
        <v>1974</v>
      </c>
      <c r="AO464">
        <v>0</v>
      </c>
      <c r="AQ464">
        <v>2257702</v>
      </c>
      <c r="AR464" t="s">
        <v>4605</v>
      </c>
      <c r="AS464" t="s">
        <v>5883</v>
      </c>
      <c r="AT464" t="s">
        <v>1975</v>
      </c>
    </row>
    <row r="465" spans="1:46" x14ac:dyDescent="0.25">
      <c r="A465" t="str">
        <f>_xlfn.XLOOKUP(I465,UTILIZADAS[Contacto1],UTILIZADAS[Source.Name],,0)</f>
        <v>Cobros Mayo</v>
      </c>
      <c r="B465" s="18">
        <f>VLOOKUP(J465,Ref!A:C,3,0)</f>
        <v>0</v>
      </c>
      <c r="C465" s="18">
        <f>VLOOKUP(J465,Ref!A:D,4,0)</f>
        <v>0</v>
      </c>
      <c r="D465" s="18" t="str">
        <f t="shared" si="21"/>
        <v>16/may</v>
      </c>
      <c r="E465" s="18">
        <f t="shared" si="22"/>
        <v>9</v>
      </c>
      <c r="F465" s="18">
        <v>1</v>
      </c>
      <c r="G465" s="18">
        <f t="shared" si="23"/>
        <v>0</v>
      </c>
      <c r="H465" s="3">
        <v>46158.529467592591</v>
      </c>
      <c r="I465">
        <v>61750050</v>
      </c>
      <c r="J465" t="s">
        <v>1967</v>
      </c>
      <c r="K465" t="s">
        <v>1968</v>
      </c>
      <c r="L465" t="s">
        <v>1969</v>
      </c>
      <c r="M465" t="s">
        <v>1970</v>
      </c>
      <c r="O465">
        <v>361020570000</v>
      </c>
      <c r="P465">
        <v>16018</v>
      </c>
      <c r="Q465">
        <v>-4</v>
      </c>
      <c r="R465">
        <v>1</v>
      </c>
      <c r="S465">
        <v>61750050</v>
      </c>
      <c r="U465" t="s">
        <v>4692</v>
      </c>
      <c r="W465" t="s">
        <v>4693</v>
      </c>
      <c r="X465">
        <v>361020570000</v>
      </c>
      <c r="Y465" t="s">
        <v>65</v>
      </c>
      <c r="Z465" t="s">
        <v>4619</v>
      </c>
      <c r="AG465" t="s">
        <v>1972</v>
      </c>
      <c r="AL465">
        <v>0</v>
      </c>
      <c r="AN465" t="s">
        <v>1974</v>
      </c>
      <c r="AO465">
        <v>0</v>
      </c>
      <c r="AQ465">
        <v>2257702</v>
      </c>
      <c r="AR465" t="s">
        <v>4605</v>
      </c>
      <c r="AS465" t="s">
        <v>5883</v>
      </c>
      <c r="AT465" t="s">
        <v>1975</v>
      </c>
    </row>
    <row r="466" spans="1:46" x14ac:dyDescent="0.25">
      <c r="A466" t="str">
        <f>_xlfn.XLOOKUP(I466,UTILIZADAS[Contacto1],UTILIZADAS[Source.Name],,0)</f>
        <v>Cobros Mayo</v>
      </c>
      <c r="B466" s="18">
        <f>VLOOKUP(J466,Ref!A:C,3,0)</f>
        <v>0</v>
      </c>
      <c r="C466" s="18">
        <f>VLOOKUP(J466,Ref!A:D,4,0)</f>
        <v>0</v>
      </c>
      <c r="D466" s="18" t="str">
        <f t="shared" si="21"/>
        <v>19/may</v>
      </c>
      <c r="E466" s="18">
        <f t="shared" si="22"/>
        <v>9</v>
      </c>
      <c r="F466" s="18">
        <v>1</v>
      </c>
      <c r="G466" s="18">
        <f t="shared" si="23"/>
        <v>0</v>
      </c>
      <c r="H466" s="3">
        <v>46161.678020833337</v>
      </c>
      <c r="I466">
        <v>61750050</v>
      </c>
      <c r="J466" t="s">
        <v>1967</v>
      </c>
      <c r="K466" t="s">
        <v>1968</v>
      </c>
      <c r="L466" t="s">
        <v>1969</v>
      </c>
      <c r="M466" t="s">
        <v>1970</v>
      </c>
      <c r="O466">
        <v>361020570000</v>
      </c>
      <c r="P466">
        <v>16018</v>
      </c>
      <c r="Q466">
        <v>-4</v>
      </c>
      <c r="R466">
        <v>1</v>
      </c>
      <c r="S466">
        <v>61750050</v>
      </c>
      <c r="U466" t="s">
        <v>4692</v>
      </c>
      <c r="W466" t="s">
        <v>4693</v>
      </c>
      <c r="X466">
        <v>361020570000</v>
      </c>
      <c r="Y466" t="s">
        <v>65</v>
      </c>
      <c r="Z466" t="s">
        <v>4619</v>
      </c>
      <c r="AG466" t="s">
        <v>1972</v>
      </c>
      <c r="AL466">
        <v>0</v>
      </c>
      <c r="AN466" t="s">
        <v>1974</v>
      </c>
      <c r="AO466">
        <v>0</v>
      </c>
      <c r="AQ466">
        <v>2257702</v>
      </c>
      <c r="AR466" t="s">
        <v>4605</v>
      </c>
      <c r="AS466" t="s">
        <v>5883</v>
      </c>
      <c r="AT466" t="s">
        <v>1975</v>
      </c>
    </row>
    <row r="467" spans="1:46" x14ac:dyDescent="0.25">
      <c r="A467" t="str">
        <f>_xlfn.XLOOKUP(I467,UTILIZADAS[Contacto1],UTILIZADAS[Source.Name],,0)</f>
        <v>Cobros Mayo</v>
      </c>
      <c r="B467" s="18">
        <f>VLOOKUP(J467,Ref!A:C,3,0)</f>
        <v>0</v>
      </c>
      <c r="C467" s="18">
        <f>VLOOKUP(J467,Ref!A:D,4,0)</f>
        <v>0</v>
      </c>
      <c r="D467" s="18" t="str">
        <f t="shared" si="21"/>
        <v>21/may</v>
      </c>
      <c r="E467" s="18">
        <f t="shared" si="22"/>
        <v>9</v>
      </c>
      <c r="F467" s="18">
        <v>1</v>
      </c>
      <c r="G467" s="18">
        <f t="shared" si="23"/>
        <v>0</v>
      </c>
      <c r="H467" s="3">
        <v>46163.455347222225</v>
      </c>
      <c r="I467">
        <v>61750050</v>
      </c>
      <c r="J467" t="s">
        <v>1967</v>
      </c>
      <c r="K467" t="s">
        <v>1968</v>
      </c>
      <c r="L467" t="s">
        <v>1969</v>
      </c>
      <c r="M467" t="s">
        <v>1970</v>
      </c>
      <c r="O467">
        <v>361020570000</v>
      </c>
      <c r="P467">
        <v>16018</v>
      </c>
      <c r="Q467">
        <v>-4</v>
      </c>
      <c r="R467">
        <v>1</v>
      </c>
      <c r="S467">
        <v>61750050</v>
      </c>
      <c r="U467" t="s">
        <v>4692</v>
      </c>
      <c r="W467" t="s">
        <v>4693</v>
      </c>
      <c r="X467">
        <v>361020570000</v>
      </c>
      <c r="Y467" t="s">
        <v>65</v>
      </c>
      <c r="Z467" t="s">
        <v>4619</v>
      </c>
      <c r="AG467" t="s">
        <v>1972</v>
      </c>
      <c r="AL467">
        <v>0</v>
      </c>
      <c r="AN467" t="s">
        <v>1974</v>
      </c>
      <c r="AO467">
        <v>0</v>
      </c>
      <c r="AQ467">
        <v>2257702</v>
      </c>
      <c r="AR467" t="s">
        <v>4605</v>
      </c>
      <c r="AS467" t="s">
        <v>5883</v>
      </c>
      <c r="AT467" t="s">
        <v>1975</v>
      </c>
    </row>
    <row r="468" spans="1:46" x14ac:dyDescent="0.25">
      <c r="A468" t="str">
        <f>_xlfn.XLOOKUP(I468,UTILIZADAS[Contacto1],UTILIZADAS[Source.Name],,0)</f>
        <v>Cobros Mayo</v>
      </c>
      <c r="B468" s="18">
        <f>VLOOKUP(J468,Ref!A:C,3,0)</f>
        <v>0</v>
      </c>
      <c r="C468" s="18">
        <f>VLOOKUP(J468,Ref!A:D,4,0)</f>
        <v>0</v>
      </c>
      <c r="D468" s="18" t="str">
        <f t="shared" si="21"/>
        <v>21/may</v>
      </c>
      <c r="E468" s="18">
        <f t="shared" si="22"/>
        <v>9</v>
      </c>
      <c r="F468" s="18">
        <v>1</v>
      </c>
      <c r="G468" s="18">
        <f t="shared" si="23"/>
        <v>0</v>
      </c>
      <c r="H468" s="3">
        <v>46163.719722222224</v>
      </c>
      <c r="I468">
        <v>61750050</v>
      </c>
      <c r="J468" t="s">
        <v>2023</v>
      </c>
      <c r="K468" t="s">
        <v>1968</v>
      </c>
      <c r="L468" t="s">
        <v>1969</v>
      </c>
      <c r="M468" t="s">
        <v>1970</v>
      </c>
      <c r="O468">
        <v>361020570000</v>
      </c>
      <c r="P468">
        <v>16018</v>
      </c>
      <c r="Q468">
        <v>-4</v>
      </c>
      <c r="R468">
        <v>1</v>
      </c>
      <c r="S468">
        <v>61750050</v>
      </c>
      <c r="U468" t="s">
        <v>4692</v>
      </c>
      <c r="W468" t="s">
        <v>4693</v>
      </c>
      <c r="X468">
        <v>361020570000</v>
      </c>
      <c r="Y468" t="s">
        <v>65</v>
      </c>
      <c r="Z468" t="s">
        <v>4619</v>
      </c>
      <c r="AG468" t="s">
        <v>1972</v>
      </c>
      <c r="AL468">
        <v>0</v>
      </c>
      <c r="AN468" t="s">
        <v>1974</v>
      </c>
      <c r="AO468">
        <v>0</v>
      </c>
      <c r="AQ468">
        <v>2257702</v>
      </c>
      <c r="AR468" t="s">
        <v>4605</v>
      </c>
      <c r="AS468" t="s">
        <v>5883</v>
      </c>
      <c r="AT468" t="s">
        <v>2024</v>
      </c>
    </row>
    <row r="469" spans="1:46" x14ac:dyDescent="0.25">
      <c r="A469" t="str">
        <f>_xlfn.XLOOKUP(I469,UTILIZADAS[Contacto1],UTILIZADAS[Source.Name],,0)</f>
        <v>Cobros Mayo</v>
      </c>
      <c r="B469" s="18">
        <f>VLOOKUP(J469,Ref!A:C,3,0)</f>
        <v>0</v>
      </c>
      <c r="C469" s="18">
        <f>VLOOKUP(J469,Ref!A:D,4,0)</f>
        <v>0</v>
      </c>
      <c r="D469" s="18" t="str">
        <f t="shared" si="21"/>
        <v>22/may</v>
      </c>
      <c r="E469" s="18">
        <f t="shared" si="22"/>
        <v>9</v>
      </c>
      <c r="F469" s="18">
        <v>1</v>
      </c>
      <c r="G469" s="18">
        <f t="shared" si="23"/>
        <v>1</v>
      </c>
      <c r="H469" s="3">
        <v>46164.446550925924</v>
      </c>
      <c r="I469">
        <v>61750050</v>
      </c>
      <c r="J469" t="s">
        <v>1967</v>
      </c>
      <c r="K469" t="s">
        <v>1968</v>
      </c>
      <c r="L469" t="s">
        <v>1969</v>
      </c>
      <c r="M469" t="s">
        <v>1970</v>
      </c>
      <c r="O469">
        <v>361020570000</v>
      </c>
      <c r="P469">
        <v>16018</v>
      </c>
      <c r="Q469">
        <v>-4</v>
      </c>
      <c r="R469">
        <v>1</v>
      </c>
      <c r="S469">
        <v>61750050</v>
      </c>
      <c r="U469" t="s">
        <v>4692</v>
      </c>
      <c r="W469" t="s">
        <v>4693</v>
      </c>
      <c r="X469">
        <v>361020570000</v>
      </c>
      <c r="Y469" t="s">
        <v>65</v>
      </c>
      <c r="Z469" t="s">
        <v>4619</v>
      </c>
      <c r="AG469" t="s">
        <v>1972</v>
      </c>
      <c r="AL469">
        <v>0</v>
      </c>
      <c r="AN469" t="s">
        <v>1974</v>
      </c>
      <c r="AO469">
        <v>0</v>
      </c>
      <c r="AQ469">
        <v>2257702</v>
      </c>
      <c r="AR469" t="s">
        <v>4605</v>
      </c>
      <c r="AS469" t="s">
        <v>5883</v>
      </c>
      <c r="AT469" t="s">
        <v>1975</v>
      </c>
    </row>
    <row r="470" spans="1:46" x14ac:dyDescent="0.25">
      <c r="A470" t="str">
        <f>_xlfn.XLOOKUP(I470,UTILIZADAS[Contacto1],UTILIZADAS[Source.Name],,0)</f>
        <v>Cobros Mayo</v>
      </c>
      <c r="B470" s="18">
        <f>VLOOKUP(J470,Ref!A:C,3,0)</f>
        <v>0</v>
      </c>
      <c r="C470" s="18">
        <f>VLOOKUP(J470,Ref!A:D,4,0)</f>
        <v>0</v>
      </c>
      <c r="D470" s="18" t="str">
        <f t="shared" si="21"/>
        <v>09/may</v>
      </c>
      <c r="E470" s="18">
        <f t="shared" si="22"/>
        <v>6</v>
      </c>
      <c r="F470" s="18">
        <v>1</v>
      </c>
      <c r="G470" s="18">
        <f t="shared" si="23"/>
        <v>0</v>
      </c>
      <c r="H470" s="3">
        <v>46151.521087962959</v>
      </c>
      <c r="I470">
        <v>61757220</v>
      </c>
      <c r="J470" t="s">
        <v>1967</v>
      </c>
      <c r="K470" t="s">
        <v>1968</v>
      </c>
      <c r="L470" t="s">
        <v>1969</v>
      </c>
      <c r="M470" t="s">
        <v>1970</v>
      </c>
      <c r="O470">
        <v>365086840000</v>
      </c>
      <c r="P470">
        <v>16018</v>
      </c>
      <c r="Q470">
        <v>-4</v>
      </c>
      <c r="R470">
        <v>1</v>
      </c>
      <c r="S470">
        <v>61757220</v>
      </c>
      <c r="U470" t="s">
        <v>5914</v>
      </c>
      <c r="W470" t="s">
        <v>4695</v>
      </c>
      <c r="X470">
        <v>365086840000</v>
      </c>
      <c r="Y470" t="s">
        <v>65</v>
      </c>
      <c r="Z470" t="s">
        <v>66</v>
      </c>
      <c r="AG470" t="s">
        <v>1972</v>
      </c>
      <c r="AL470">
        <v>0</v>
      </c>
      <c r="AN470" t="s">
        <v>1974</v>
      </c>
      <c r="AO470">
        <v>0</v>
      </c>
      <c r="AQ470">
        <v>2257703</v>
      </c>
      <c r="AR470" t="s">
        <v>4605</v>
      </c>
      <c r="AS470" t="s">
        <v>5883</v>
      </c>
      <c r="AT470" t="s">
        <v>1975</v>
      </c>
    </row>
    <row r="471" spans="1:46" x14ac:dyDescent="0.25">
      <c r="A471" t="str">
        <f>_xlfn.XLOOKUP(I471,UTILIZADAS[Contacto1],UTILIZADAS[Source.Name],,0)</f>
        <v>Cobros Mayo</v>
      </c>
      <c r="B471" s="18">
        <f>VLOOKUP(J471,Ref!A:C,3,0)</f>
        <v>0</v>
      </c>
      <c r="C471" s="18">
        <f>VLOOKUP(J471,Ref!A:D,4,0)</f>
        <v>0</v>
      </c>
      <c r="D471" s="18" t="str">
        <f t="shared" si="21"/>
        <v>13/may</v>
      </c>
      <c r="E471" s="18">
        <f t="shared" si="22"/>
        <v>6</v>
      </c>
      <c r="F471" s="18">
        <v>1</v>
      </c>
      <c r="G471" s="18">
        <f t="shared" si="23"/>
        <v>0</v>
      </c>
      <c r="H471" s="3">
        <v>46155.634629629632</v>
      </c>
      <c r="I471">
        <v>61757220</v>
      </c>
      <c r="J471" t="s">
        <v>1967</v>
      </c>
      <c r="K471" t="s">
        <v>1968</v>
      </c>
      <c r="L471" t="s">
        <v>1969</v>
      </c>
      <c r="M471" t="s">
        <v>1970</v>
      </c>
      <c r="O471">
        <v>365086840000</v>
      </c>
      <c r="P471">
        <v>16018</v>
      </c>
      <c r="Q471">
        <v>-4</v>
      </c>
      <c r="R471">
        <v>1</v>
      </c>
      <c r="S471">
        <v>61757220</v>
      </c>
      <c r="U471" t="s">
        <v>5914</v>
      </c>
      <c r="W471" t="s">
        <v>4695</v>
      </c>
      <c r="X471">
        <v>365086840000</v>
      </c>
      <c r="Y471" t="s">
        <v>65</v>
      </c>
      <c r="Z471" t="s">
        <v>66</v>
      </c>
      <c r="AG471" t="s">
        <v>1972</v>
      </c>
      <c r="AL471">
        <v>0</v>
      </c>
      <c r="AN471" t="s">
        <v>1974</v>
      </c>
      <c r="AO471">
        <v>0</v>
      </c>
      <c r="AQ471">
        <v>2257703</v>
      </c>
      <c r="AR471" t="s">
        <v>4605</v>
      </c>
      <c r="AS471" t="s">
        <v>5883</v>
      </c>
      <c r="AT471" t="s">
        <v>1975</v>
      </c>
    </row>
    <row r="472" spans="1:46" x14ac:dyDescent="0.25">
      <c r="A472" t="str">
        <f>_xlfn.XLOOKUP(I472,UTILIZADAS[Contacto1],UTILIZADAS[Source.Name],,0)</f>
        <v>Cobros Mayo</v>
      </c>
      <c r="B472" s="18">
        <f>VLOOKUP(J472,Ref!A:C,3,0)</f>
        <v>0</v>
      </c>
      <c r="C472" s="18">
        <f>VLOOKUP(J472,Ref!A:D,4,0)</f>
        <v>0</v>
      </c>
      <c r="D472" s="18" t="str">
        <f t="shared" si="21"/>
        <v>16/may</v>
      </c>
      <c r="E472" s="18">
        <f t="shared" si="22"/>
        <v>6</v>
      </c>
      <c r="F472" s="18">
        <v>1</v>
      </c>
      <c r="G472" s="18">
        <f t="shared" si="23"/>
        <v>0</v>
      </c>
      <c r="H472" s="3">
        <v>46158.529803240737</v>
      </c>
      <c r="I472">
        <v>61757220</v>
      </c>
      <c r="J472" t="s">
        <v>1967</v>
      </c>
      <c r="K472" t="s">
        <v>1968</v>
      </c>
      <c r="L472" t="s">
        <v>1969</v>
      </c>
      <c r="M472" t="s">
        <v>1970</v>
      </c>
      <c r="O472">
        <v>365086840000</v>
      </c>
      <c r="P472">
        <v>16018</v>
      </c>
      <c r="Q472">
        <v>-4</v>
      </c>
      <c r="R472">
        <v>1</v>
      </c>
      <c r="S472">
        <v>61757220</v>
      </c>
      <c r="U472" t="s">
        <v>5914</v>
      </c>
      <c r="W472" t="s">
        <v>4695</v>
      </c>
      <c r="X472">
        <v>365086840000</v>
      </c>
      <c r="Y472" t="s">
        <v>65</v>
      </c>
      <c r="Z472" t="s">
        <v>66</v>
      </c>
      <c r="AG472" t="s">
        <v>1972</v>
      </c>
      <c r="AL472">
        <v>0</v>
      </c>
      <c r="AN472" t="s">
        <v>1974</v>
      </c>
      <c r="AO472">
        <v>0</v>
      </c>
      <c r="AQ472">
        <v>2257703</v>
      </c>
      <c r="AR472" t="s">
        <v>4605</v>
      </c>
      <c r="AS472" t="s">
        <v>5883</v>
      </c>
      <c r="AT472" t="s">
        <v>1975</v>
      </c>
    </row>
    <row r="473" spans="1:46" x14ac:dyDescent="0.25">
      <c r="A473" t="str">
        <f>_xlfn.XLOOKUP(I473,UTILIZADAS[Contacto1],UTILIZADAS[Source.Name],,0)</f>
        <v>Cobros Mayo</v>
      </c>
      <c r="B473" s="18">
        <f>VLOOKUP(J473,Ref!A:C,3,0)</f>
        <v>0</v>
      </c>
      <c r="C473" s="18">
        <f>VLOOKUP(J473,Ref!A:D,4,0)</f>
        <v>0</v>
      </c>
      <c r="D473" s="18" t="str">
        <f t="shared" si="21"/>
        <v>19/may</v>
      </c>
      <c r="E473" s="18">
        <f t="shared" si="22"/>
        <v>6</v>
      </c>
      <c r="F473" s="18">
        <v>1</v>
      </c>
      <c r="G473" s="18">
        <f t="shared" si="23"/>
        <v>0</v>
      </c>
      <c r="H473" s="3">
        <v>46161.678981481484</v>
      </c>
      <c r="I473">
        <v>61757220</v>
      </c>
      <c r="J473" t="s">
        <v>1967</v>
      </c>
      <c r="K473" t="s">
        <v>1968</v>
      </c>
      <c r="L473" t="s">
        <v>1969</v>
      </c>
      <c r="M473" t="s">
        <v>1970</v>
      </c>
      <c r="O473">
        <v>365086840000</v>
      </c>
      <c r="P473">
        <v>16018</v>
      </c>
      <c r="Q473">
        <v>-4</v>
      </c>
      <c r="R473">
        <v>1</v>
      </c>
      <c r="S473">
        <v>61757220</v>
      </c>
      <c r="U473" t="s">
        <v>5914</v>
      </c>
      <c r="W473" t="s">
        <v>4695</v>
      </c>
      <c r="X473">
        <v>365086840000</v>
      </c>
      <c r="Y473" t="s">
        <v>65</v>
      </c>
      <c r="Z473" t="s">
        <v>66</v>
      </c>
      <c r="AG473" t="s">
        <v>1972</v>
      </c>
      <c r="AL473">
        <v>0</v>
      </c>
      <c r="AN473" t="s">
        <v>1974</v>
      </c>
      <c r="AO473">
        <v>0</v>
      </c>
      <c r="AQ473">
        <v>2257703</v>
      </c>
      <c r="AR473" t="s">
        <v>4605</v>
      </c>
      <c r="AS473" t="s">
        <v>5883</v>
      </c>
      <c r="AT473" t="s">
        <v>1975</v>
      </c>
    </row>
    <row r="474" spans="1:46" x14ac:dyDescent="0.25">
      <c r="A474" t="str">
        <f>_xlfn.XLOOKUP(I474,UTILIZADAS[Contacto1],UTILIZADAS[Source.Name],,0)</f>
        <v>Cobros Mayo</v>
      </c>
      <c r="B474" s="18">
        <f>VLOOKUP(J474,Ref!A:C,3,0)</f>
        <v>0</v>
      </c>
      <c r="C474" s="18">
        <f>VLOOKUP(J474,Ref!A:D,4,0)</f>
        <v>0</v>
      </c>
      <c r="D474" s="18" t="str">
        <f t="shared" si="21"/>
        <v>21/may</v>
      </c>
      <c r="E474" s="18">
        <f t="shared" si="22"/>
        <v>6</v>
      </c>
      <c r="F474" s="18">
        <v>1</v>
      </c>
      <c r="G474" s="18">
        <f t="shared" si="23"/>
        <v>0</v>
      </c>
      <c r="H474" s="3">
        <v>46163.455671296295</v>
      </c>
      <c r="I474">
        <v>61757220</v>
      </c>
      <c r="J474" t="s">
        <v>1967</v>
      </c>
      <c r="K474" t="s">
        <v>1968</v>
      </c>
      <c r="L474" t="s">
        <v>1969</v>
      </c>
      <c r="M474" t="s">
        <v>1970</v>
      </c>
      <c r="O474">
        <v>365086840000</v>
      </c>
      <c r="P474">
        <v>16018</v>
      </c>
      <c r="Q474">
        <v>-4</v>
      </c>
      <c r="R474">
        <v>1</v>
      </c>
      <c r="S474">
        <v>61757220</v>
      </c>
      <c r="U474" t="s">
        <v>5914</v>
      </c>
      <c r="W474" t="s">
        <v>4695</v>
      </c>
      <c r="X474">
        <v>365086840000</v>
      </c>
      <c r="Y474" t="s">
        <v>65</v>
      </c>
      <c r="Z474" t="s">
        <v>66</v>
      </c>
      <c r="AG474" t="s">
        <v>1972</v>
      </c>
      <c r="AL474">
        <v>0</v>
      </c>
      <c r="AN474" t="s">
        <v>1974</v>
      </c>
      <c r="AO474">
        <v>0</v>
      </c>
      <c r="AQ474">
        <v>2257703</v>
      </c>
      <c r="AR474" t="s">
        <v>4605</v>
      </c>
      <c r="AS474" t="s">
        <v>5883</v>
      </c>
      <c r="AT474" t="s">
        <v>1975</v>
      </c>
    </row>
    <row r="475" spans="1:46" x14ac:dyDescent="0.25">
      <c r="A475" t="str">
        <f>_xlfn.XLOOKUP(I475,UTILIZADAS[Contacto1],UTILIZADAS[Source.Name],,0)</f>
        <v>Cobros Mayo</v>
      </c>
      <c r="B475" s="18">
        <f>VLOOKUP(J475,Ref!A:C,3,0)</f>
        <v>0</v>
      </c>
      <c r="C475" s="18">
        <f>VLOOKUP(J475,Ref!A:D,4,0)</f>
        <v>0</v>
      </c>
      <c r="D475" s="18" t="str">
        <f t="shared" si="21"/>
        <v>21/may</v>
      </c>
      <c r="E475" s="18">
        <f t="shared" si="22"/>
        <v>6</v>
      </c>
      <c r="F475" s="18">
        <v>1</v>
      </c>
      <c r="G475" s="18">
        <f t="shared" si="23"/>
        <v>1</v>
      </c>
      <c r="H475" s="3">
        <v>46163.71974537037</v>
      </c>
      <c r="I475">
        <v>61757220</v>
      </c>
      <c r="J475" t="s">
        <v>1967</v>
      </c>
      <c r="K475" t="s">
        <v>1968</v>
      </c>
      <c r="L475" t="s">
        <v>1969</v>
      </c>
      <c r="M475" t="s">
        <v>1970</v>
      </c>
      <c r="O475">
        <v>365086840000</v>
      </c>
      <c r="P475">
        <v>16018</v>
      </c>
      <c r="Q475">
        <v>-4</v>
      </c>
      <c r="R475">
        <v>1</v>
      </c>
      <c r="S475">
        <v>61757220</v>
      </c>
      <c r="U475" t="s">
        <v>5914</v>
      </c>
      <c r="W475" t="s">
        <v>4695</v>
      </c>
      <c r="X475">
        <v>365086840000</v>
      </c>
      <c r="Y475" t="s">
        <v>65</v>
      </c>
      <c r="Z475" t="s">
        <v>66</v>
      </c>
      <c r="AG475" t="s">
        <v>1972</v>
      </c>
      <c r="AL475">
        <v>0</v>
      </c>
      <c r="AN475" t="s">
        <v>1974</v>
      </c>
      <c r="AO475">
        <v>0</v>
      </c>
      <c r="AQ475">
        <v>2257703</v>
      </c>
      <c r="AR475" t="s">
        <v>4605</v>
      </c>
      <c r="AS475" t="s">
        <v>5883</v>
      </c>
      <c r="AT475" t="s">
        <v>1975</v>
      </c>
    </row>
    <row r="476" spans="1:46" x14ac:dyDescent="0.25">
      <c r="A476" t="str">
        <f>_xlfn.XLOOKUP(I476,UTILIZADAS[Contacto1],UTILIZADAS[Source.Name],,0)</f>
        <v>Cobros Abril Canal Fijo</v>
      </c>
      <c r="B476" s="18">
        <f>VLOOKUP(J476,Ref!A:C,3,0)</f>
        <v>0</v>
      </c>
      <c r="C476" s="18">
        <f>VLOOKUP(J476,Ref!A:D,4,0)</f>
        <v>0</v>
      </c>
      <c r="D476" s="18" t="str">
        <f t="shared" si="21"/>
        <v>02/may</v>
      </c>
      <c r="E476" s="18">
        <f t="shared" si="22"/>
        <v>14</v>
      </c>
      <c r="F476" s="18">
        <v>1</v>
      </c>
      <c r="G476" s="18">
        <f t="shared" si="23"/>
        <v>0</v>
      </c>
      <c r="H476" s="3">
        <v>46144.499699074076</v>
      </c>
      <c r="I476">
        <v>61760559</v>
      </c>
      <c r="J476" t="s">
        <v>1967</v>
      </c>
      <c r="K476" t="s">
        <v>1968</v>
      </c>
      <c r="L476" t="s">
        <v>1969</v>
      </c>
      <c r="M476" t="s">
        <v>1970</v>
      </c>
      <c r="O476">
        <v>357383640000</v>
      </c>
      <c r="P476">
        <v>16017</v>
      </c>
      <c r="Q476">
        <v>-4</v>
      </c>
      <c r="R476">
        <v>1</v>
      </c>
      <c r="S476">
        <v>61760559</v>
      </c>
      <c r="U476" t="s">
        <v>1184</v>
      </c>
      <c r="W476" t="s">
        <v>1185</v>
      </c>
      <c r="X476" t="s">
        <v>66</v>
      </c>
      <c r="Y476" t="s">
        <v>65</v>
      </c>
      <c r="Z476">
        <v>357383640000</v>
      </c>
      <c r="AG476" t="s">
        <v>1972</v>
      </c>
      <c r="AI476" t="s">
        <v>2957</v>
      </c>
      <c r="AL476">
        <v>0</v>
      </c>
      <c r="AN476" t="s">
        <v>1974</v>
      </c>
      <c r="AO476">
        <v>0</v>
      </c>
      <c r="AQ476">
        <v>2251972</v>
      </c>
      <c r="AR476" t="s">
        <v>2241</v>
      </c>
      <c r="AS476" t="s">
        <v>4163</v>
      </c>
      <c r="AT476" t="s">
        <v>1975</v>
      </c>
    </row>
    <row r="477" spans="1:46" x14ac:dyDescent="0.25">
      <c r="A477" t="str">
        <f>_xlfn.XLOOKUP(I477,UTILIZADAS[Contacto1],UTILIZADAS[Source.Name],,0)</f>
        <v>Cobros Abril Canal Fijo</v>
      </c>
      <c r="B477" s="18">
        <f>VLOOKUP(J477,Ref!A:C,3,0)</f>
        <v>0</v>
      </c>
      <c r="C477" s="18">
        <f>VLOOKUP(J477,Ref!A:D,4,0)</f>
        <v>0</v>
      </c>
      <c r="D477" s="18" t="str">
        <f t="shared" si="21"/>
        <v>05/may</v>
      </c>
      <c r="E477" s="18">
        <f t="shared" si="22"/>
        <v>14</v>
      </c>
      <c r="F477" s="18">
        <v>1</v>
      </c>
      <c r="G477" s="18">
        <f t="shared" si="23"/>
        <v>0</v>
      </c>
      <c r="H477" s="3">
        <v>46147.677222222221</v>
      </c>
      <c r="I477">
        <v>61760559</v>
      </c>
      <c r="J477" t="s">
        <v>1967</v>
      </c>
      <c r="K477" t="s">
        <v>1968</v>
      </c>
      <c r="L477" t="s">
        <v>1969</v>
      </c>
      <c r="M477" t="s">
        <v>1970</v>
      </c>
      <c r="O477">
        <v>357383640000</v>
      </c>
      <c r="P477">
        <v>16017</v>
      </c>
      <c r="Q477">
        <v>-4</v>
      </c>
      <c r="R477">
        <v>1</v>
      </c>
      <c r="S477">
        <v>61760559</v>
      </c>
      <c r="U477" t="s">
        <v>1184</v>
      </c>
      <c r="W477" t="s">
        <v>1185</v>
      </c>
      <c r="X477" t="s">
        <v>66</v>
      </c>
      <c r="Y477" t="s">
        <v>65</v>
      </c>
      <c r="Z477">
        <v>357383640000</v>
      </c>
      <c r="AG477" t="s">
        <v>1972</v>
      </c>
      <c r="AI477" t="s">
        <v>2957</v>
      </c>
      <c r="AL477">
        <v>0</v>
      </c>
      <c r="AN477" t="s">
        <v>1974</v>
      </c>
      <c r="AO477">
        <v>0</v>
      </c>
      <c r="AQ477">
        <v>2251972</v>
      </c>
      <c r="AR477" t="s">
        <v>2241</v>
      </c>
      <c r="AS477" t="s">
        <v>4163</v>
      </c>
      <c r="AT477" t="s">
        <v>1975</v>
      </c>
    </row>
    <row r="478" spans="1:46" x14ac:dyDescent="0.25">
      <c r="A478" t="str">
        <f>_xlfn.XLOOKUP(I478,UTILIZADAS[Contacto1],UTILIZADAS[Source.Name],,0)</f>
        <v>Cobros Abril Canal Fijo</v>
      </c>
      <c r="B478" s="18">
        <f>VLOOKUP(J478,Ref!A:C,3,0)</f>
        <v>0</v>
      </c>
      <c r="C478" s="18">
        <f>VLOOKUP(J478,Ref!A:D,4,0)</f>
        <v>0</v>
      </c>
      <c r="D478" s="18" t="str">
        <f t="shared" si="21"/>
        <v>07/may</v>
      </c>
      <c r="E478" s="18">
        <f t="shared" si="22"/>
        <v>14</v>
      </c>
      <c r="F478" s="18">
        <v>1</v>
      </c>
      <c r="G478" s="18">
        <f t="shared" si="23"/>
        <v>0</v>
      </c>
      <c r="H478" s="3">
        <v>46149.530266203707</v>
      </c>
      <c r="I478">
        <v>61760559</v>
      </c>
      <c r="J478" t="s">
        <v>1967</v>
      </c>
      <c r="K478" t="s">
        <v>1968</v>
      </c>
      <c r="L478" t="s">
        <v>1969</v>
      </c>
      <c r="M478" t="s">
        <v>1970</v>
      </c>
      <c r="O478">
        <v>357383640000</v>
      </c>
      <c r="P478">
        <v>16017</v>
      </c>
      <c r="Q478">
        <v>-4</v>
      </c>
      <c r="R478">
        <v>1</v>
      </c>
      <c r="S478">
        <v>61760559</v>
      </c>
      <c r="U478" t="s">
        <v>1184</v>
      </c>
      <c r="W478" t="s">
        <v>1185</v>
      </c>
      <c r="X478" t="s">
        <v>66</v>
      </c>
      <c r="Y478" t="s">
        <v>65</v>
      </c>
      <c r="Z478">
        <v>357383640000</v>
      </c>
      <c r="AG478" t="s">
        <v>1972</v>
      </c>
      <c r="AI478" t="s">
        <v>2957</v>
      </c>
      <c r="AL478">
        <v>0</v>
      </c>
      <c r="AN478" t="s">
        <v>1974</v>
      </c>
      <c r="AO478">
        <v>0</v>
      </c>
      <c r="AQ478">
        <v>2251972</v>
      </c>
      <c r="AR478" t="s">
        <v>2241</v>
      </c>
      <c r="AS478" t="s">
        <v>4163</v>
      </c>
      <c r="AT478" t="s">
        <v>1975</v>
      </c>
    </row>
    <row r="479" spans="1:46" x14ac:dyDescent="0.25">
      <c r="A479" t="str">
        <f>_xlfn.XLOOKUP(I479,UTILIZADAS[Contacto1],UTILIZADAS[Source.Name],,0)</f>
        <v>Cobros Abril Canal Fijo</v>
      </c>
      <c r="B479" s="18">
        <f>VLOOKUP(J479,Ref!A:C,3,0)</f>
        <v>0</v>
      </c>
      <c r="C479" s="18">
        <f>VLOOKUP(J479,Ref!A:D,4,0)</f>
        <v>0</v>
      </c>
      <c r="D479" s="18" t="str">
        <f t="shared" si="21"/>
        <v>08/may</v>
      </c>
      <c r="E479" s="18">
        <f t="shared" si="22"/>
        <v>14</v>
      </c>
      <c r="F479" s="18">
        <v>1</v>
      </c>
      <c r="G479" s="18">
        <f t="shared" si="23"/>
        <v>0</v>
      </c>
      <c r="H479" s="3">
        <v>46150.59101851852</v>
      </c>
      <c r="I479">
        <v>61760559</v>
      </c>
      <c r="J479" t="s">
        <v>2023</v>
      </c>
      <c r="K479" t="s">
        <v>1968</v>
      </c>
      <c r="L479" t="s">
        <v>1969</v>
      </c>
      <c r="M479" t="s">
        <v>1970</v>
      </c>
      <c r="O479">
        <v>357383640000</v>
      </c>
      <c r="P479">
        <v>16017</v>
      </c>
      <c r="Q479">
        <v>-4</v>
      </c>
      <c r="R479">
        <v>1</v>
      </c>
      <c r="S479">
        <v>61760559</v>
      </c>
      <c r="U479" t="s">
        <v>1184</v>
      </c>
      <c r="W479" t="s">
        <v>1185</v>
      </c>
      <c r="X479" t="s">
        <v>66</v>
      </c>
      <c r="Y479" t="s">
        <v>65</v>
      </c>
      <c r="Z479">
        <v>357383640000</v>
      </c>
      <c r="AG479" t="s">
        <v>1972</v>
      </c>
      <c r="AI479" t="s">
        <v>2957</v>
      </c>
      <c r="AL479">
        <v>0</v>
      </c>
      <c r="AN479" t="s">
        <v>1974</v>
      </c>
      <c r="AO479">
        <v>0</v>
      </c>
      <c r="AQ479">
        <v>2251972</v>
      </c>
      <c r="AR479" t="s">
        <v>2241</v>
      </c>
      <c r="AS479" t="s">
        <v>4163</v>
      </c>
      <c r="AT479" t="s">
        <v>2024</v>
      </c>
    </row>
    <row r="480" spans="1:46" x14ac:dyDescent="0.25">
      <c r="A480" t="str">
        <f>_xlfn.XLOOKUP(I480,UTILIZADAS[Contacto1],UTILIZADAS[Source.Name],,0)</f>
        <v>Cobros Abril Canal Fijo</v>
      </c>
      <c r="B480" s="18">
        <f>VLOOKUP(J480,Ref!A:C,3,0)</f>
        <v>0</v>
      </c>
      <c r="C480" s="18">
        <f>VLOOKUP(J480,Ref!A:D,4,0)</f>
        <v>0</v>
      </c>
      <c r="D480" s="18" t="str">
        <f t="shared" si="21"/>
        <v>09/may</v>
      </c>
      <c r="E480" s="18">
        <f t="shared" si="22"/>
        <v>14</v>
      </c>
      <c r="F480" s="18">
        <v>1</v>
      </c>
      <c r="G480" s="18">
        <f t="shared" si="23"/>
        <v>0</v>
      </c>
      <c r="H480" s="3">
        <v>46151.401620370372</v>
      </c>
      <c r="I480">
        <v>61760559</v>
      </c>
      <c r="J480" t="s">
        <v>2023</v>
      </c>
      <c r="K480" t="s">
        <v>1968</v>
      </c>
      <c r="L480" t="s">
        <v>1969</v>
      </c>
      <c r="M480" t="s">
        <v>1970</v>
      </c>
      <c r="O480">
        <v>357383640000</v>
      </c>
      <c r="P480">
        <v>16017</v>
      </c>
      <c r="Q480">
        <v>-4</v>
      </c>
      <c r="R480">
        <v>1</v>
      </c>
      <c r="S480">
        <v>61760559</v>
      </c>
      <c r="U480" t="s">
        <v>1184</v>
      </c>
      <c r="W480" t="s">
        <v>1185</v>
      </c>
      <c r="X480" t="s">
        <v>66</v>
      </c>
      <c r="Y480" t="s">
        <v>65</v>
      </c>
      <c r="Z480">
        <v>357383640000</v>
      </c>
      <c r="AG480" t="s">
        <v>1972</v>
      </c>
      <c r="AI480" t="s">
        <v>2957</v>
      </c>
      <c r="AL480">
        <v>0</v>
      </c>
      <c r="AN480" t="s">
        <v>1974</v>
      </c>
      <c r="AO480">
        <v>0</v>
      </c>
      <c r="AQ480">
        <v>2251972</v>
      </c>
      <c r="AR480" t="s">
        <v>2241</v>
      </c>
      <c r="AS480" t="s">
        <v>4163</v>
      </c>
      <c r="AT480" t="s">
        <v>2024</v>
      </c>
    </row>
    <row r="481" spans="1:46" x14ac:dyDescent="0.25">
      <c r="A481" t="str">
        <f>_xlfn.XLOOKUP(I481,UTILIZADAS[Contacto1],UTILIZADAS[Source.Name],,0)</f>
        <v>Cobros Abril Canal Fijo</v>
      </c>
      <c r="B481" s="18">
        <f>VLOOKUP(J481,Ref!A:C,3,0)</f>
        <v>0</v>
      </c>
      <c r="C481" s="18">
        <f>VLOOKUP(J481,Ref!A:D,4,0)</f>
        <v>0</v>
      </c>
      <c r="D481" s="18" t="str">
        <f t="shared" si="21"/>
        <v>09/may</v>
      </c>
      <c r="E481" s="18">
        <f t="shared" si="22"/>
        <v>14</v>
      </c>
      <c r="F481" s="18">
        <v>1</v>
      </c>
      <c r="G481" s="18">
        <f t="shared" si="23"/>
        <v>0</v>
      </c>
      <c r="H481" s="3">
        <v>46151.438483796293</v>
      </c>
      <c r="I481">
        <v>61760559</v>
      </c>
      <c r="J481" t="s">
        <v>1967</v>
      </c>
      <c r="K481" t="s">
        <v>1968</v>
      </c>
      <c r="L481" t="s">
        <v>1969</v>
      </c>
      <c r="M481" t="s">
        <v>1970</v>
      </c>
      <c r="O481">
        <v>357383640000</v>
      </c>
      <c r="P481">
        <v>16017</v>
      </c>
      <c r="Q481">
        <v>-4</v>
      </c>
      <c r="R481">
        <v>1</v>
      </c>
      <c r="S481">
        <v>61760559</v>
      </c>
      <c r="U481" t="s">
        <v>1184</v>
      </c>
      <c r="W481" t="s">
        <v>1185</v>
      </c>
      <c r="X481" t="s">
        <v>66</v>
      </c>
      <c r="Y481" t="s">
        <v>65</v>
      </c>
      <c r="Z481">
        <v>357383640000</v>
      </c>
      <c r="AG481" t="s">
        <v>1972</v>
      </c>
      <c r="AI481" t="s">
        <v>2957</v>
      </c>
      <c r="AL481">
        <v>0</v>
      </c>
      <c r="AN481" t="s">
        <v>1974</v>
      </c>
      <c r="AO481">
        <v>0</v>
      </c>
      <c r="AQ481">
        <v>2251972</v>
      </c>
      <c r="AR481" t="s">
        <v>2241</v>
      </c>
      <c r="AS481" t="s">
        <v>4163</v>
      </c>
      <c r="AT481" t="s">
        <v>1975</v>
      </c>
    </row>
    <row r="482" spans="1:46" x14ac:dyDescent="0.25">
      <c r="A482" t="str">
        <f>_xlfn.XLOOKUP(I482,UTILIZADAS[Contacto1],UTILIZADAS[Source.Name],,0)</f>
        <v>Cobros Abril Canal Fijo</v>
      </c>
      <c r="B482" s="18">
        <f>VLOOKUP(J482,Ref!A:C,3,0)</f>
        <v>0</v>
      </c>
      <c r="C482" s="18">
        <f>VLOOKUP(J482,Ref!A:D,4,0)</f>
        <v>0</v>
      </c>
      <c r="D482" s="18" t="str">
        <f t="shared" si="21"/>
        <v>09/may</v>
      </c>
      <c r="E482" s="18">
        <f t="shared" si="22"/>
        <v>14</v>
      </c>
      <c r="F482" s="18">
        <v>1</v>
      </c>
      <c r="G482" s="18">
        <f t="shared" si="23"/>
        <v>0</v>
      </c>
      <c r="H482" s="3">
        <v>46151.521921296298</v>
      </c>
      <c r="I482">
        <v>61760559</v>
      </c>
      <c r="J482" t="s">
        <v>2023</v>
      </c>
      <c r="K482" t="s">
        <v>1968</v>
      </c>
      <c r="L482" t="s">
        <v>1969</v>
      </c>
      <c r="M482" t="s">
        <v>1970</v>
      </c>
      <c r="O482">
        <v>357383640000</v>
      </c>
      <c r="P482">
        <v>16018</v>
      </c>
      <c r="Q482">
        <v>-4</v>
      </c>
      <c r="R482">
        <v>1</v>
      </c>
      <c r="S482">
        <v>61760559</v>
      </c>
      <c r="U482" t="s">
        <v>1184</v>
      </c>
      <c r="W482" t="s">
        <v>1185</v>
      </c>
      <c r="X482">
        <v>357383640000</v>
      </c>
      <c r="Y482" t="s">
        <v>65</v>
      </c>
      <c r="Z482" t="s">
        <v>66</v>
      </c>
      <c r="AG482" t="s">
        <v>1972</v>
      </c>
      <c r="AL482">
        <v>0</v>
      </c>
      <c r="AN482" t="s">
        <v>1974</v>
      </c>
      <c r="AO482">
        <v>0</v>
      </c>
      <c r="AQ482">
        <v>2257704</v>
      </c>
      <c r="AR482" t="s">
        <v>4605</v>
      </c>
      <c r="AS482" t="s">
        <v>5883</v>
      </c>
      <c r="AT482" t="s">
        <v>2024</v>
      </c>
    </row>
    <row r="483" spans="1:46" x14ac:dyDescent="0.25">
      <c r="A483" t="str">
        <f>_xlfn.XLOOKUP(I483,UTILIZADAS[Contacto1],UTILIZADAS[Source.Name],,0)</f>
        <v>Cobros Abril Canal Fijo</v>
      </c>
      <c r="B483" s="18">
        <f>VLOOKUP(J483,Ref!A:C,3,0)</f>
        <v>0</v>
      </c>
      <c r="C483" s="18">
        <f>VLOOKUP(J483,Ref!A:D,4,0)</f>
        <v>0</v>
      </c>
      <c r="D483" s="18" t="str">
        <f t="shared" si="21"/>
        <v>11/may</v>
      </c>
      <c r="E483" s="18">
        <f t="shared" si="22"/>
        <v>14</v>
      </c>
      <c r="F483" s="18">
        <v>1</v>
      </c>
      <c r="G483" s="18">
        <f t="shared" si="23"/>
        <v>0</v>
      </c>
      <c r="H483" s="3">
        <v>46153.530798611115</v>
      </c>
      <c r="I483">
        <v>61760559</v>
      </c>
      <c r="J483" t="s">
        <v>1967</v>
      </c>
      <c r="K483" t="s">
        <v>1968</v>
      </c>
      <c r="L483" t="s">
        <v>1969</v>
      </c>
      <c r="M483" t="s">
        <v>1970</v>
      </c>
      <c r="O483">
        <v>357383640000</v>
      </c>
      <c r="P483">
        <v>16018</v>
      </c>
      <c r="Q483">
        <v>-4</v>
      </c>
      <c r="R483">
        <v>1</v>
      </c>
      <c r="S483">
        <v>61760559</v>
      </c>
      <c r="U483" t="s">
        <v>1184</v>
      </c>
      <c r="W483" t="s">
        <v>1185</v>
      </c>
      <c r="X483">
        <v>357383640000</v>
      </c>
      <c r="Y483" t="s">
        <v>65</v>
      </c>
      <c r="Z483" t="s">
        <v>66</v>
      </c>
      <c r="AG483" t="s">
        <v>1972</v>
      </c>
      <c r="AL483">
        <v>0</v>
      </c>
      <c r="AN483" t="s">
        <v>1974</v>
      </c>
      <c r="AO483">
        <v>0</v>
      </c>
      <c r="AQ483">
        <v>2257704</v>
      </c>
      <c r="AR483" t="s">
        <v>4605</v>
      </c>
      <c r="AS483" t="s">
        <v>5883</v>
      </c>
      <c r="AT483" t="s">
        <v>1975</v>
      </c>
    </row>
    <row r="484" spans="1:46" x14ac:dyDescent="0.25">
      <c r="A484" t="str">
        <f>_xlfn.XLOOKUP(I484,UTILIZADAS[Contacto1],UTILIZADAS[Source.Name],,0)</f>
        <v>Cobros Abril Canal Fijo</v>
      </c>
      <c r="B484" s="18">
        <f>VLOOKUP(J484,Ref!A:C,3,0)</f>
        <v>0</v>
      </c>
      <c r="C484" s="18">
        <f>VLOOKUP(J484,Ref!A:D,4,0)</f>
        <v>0</v>
      </c>
      <c r="D484" s="18" t="str">
        <f t="shared" si="21"/>
        <v>13/may</v>
      </c>
      <c r="E484" s="18">
        <f t="shared" si="22"/>
        <v>14</v>
      </c>
      <c r="F484" s="18">
        <v>1</v>
      </c>
      <c r="G484" s="18">
        <f t="shared" si="23"/>
        <v>0</v>
      </c>
      <c r="H484" s="3">
        <v>46155.634629629632</v>
      </c>
      <c r="I484">
        <v>61760559</v>
      </c>
      <c r="J484" t="s">
        <v>1967</v>
      </c>
      <c r="K484" t="s">
        <v>1968</v>
      </c>
      <c r="L484" t="s">
        <v>1969</v>
      </c>
      <c r="M484" t="s">
        <v>1970</v>
      </c>
      <c r="O484">
        <v>357383640000</v>
      </c>
      <c r="P484">
        <v>16018</v>
      </c>
      <c r="Q484">
        <v>-4</v>
      </c>
      <c r="R484">
        <v>1</v>
      </c>
      <c r="S484">
        <v>61760559</v>
      </c>
      <c r="U484" t="s">
        <v>1184</v>
      </c>
      <c r="W484" t="s">
        <v>1185</v>
      </c>
      <c r="X484">
        <v>357383640000</v>
      </c>
      <c r="Y484" t="s">
        <v>65</v>
      </c>
      <c r="Z484" t="s">
        <v>66</v>
      </c>
      <c r="AG484" t="s">
        <v>1972</v>
      </c>
      <c r="AL484">
        <v>0</v>
      </c>
      <c r="AN484" t="s">
        <v>1974</v>
      </c>
      <c r="AO484">
        <v>0</v>
      </c>
      <c r="AQ484">
        <v>2257704</v>
      </c>
      <c r="AR484" t="s">
        <v>4605</v>
      </c>
      <c r="AS484" t="s">
        <v>5883</v>
      </c>
      <c r="AT484" t="s">
        <v>1975</v>
      </c>
    </row>
    <row r="485" spans="1:46" x14ac:dyDescent="0.25">
      <c r="A485" t="str">
        <f>_xlfn.XLOOKUP(I485,UTILIZADAS[Contacto1],UTILIZADAS[Source.Name],,0)</f>
        <v>Cobros Abril Canal Fijo</v>
      </c>
      <c r="B485" s="18">
        <f>VLOOKUP(J485,Ref!A:C,3,0)</f>
        <v>0</v>
      </c>
      <c r="C485" s="18">
        <f>VLOOKUP(J485,Ref!A:D,4,0)</f>
        <v>0</v>
      </c>
      <c r="D485" s="18" t="str">
        <f t="shared" si="21"/>
        <v>16/may</v>
      </c>
      <c r="E485" s="18">
        <f t="shared" si="22"/>
        <v>14</v>
      </c>
      <c r="F485" s="18">
        <v>1</v>
      </c>
      <c r="G485" s="18">
        <f t="shared" si="23"/>
        <v>0</v>
      </c>
      <c r="H485" s="3">
        <v>46158.530659722222</v>
      </c>
      <c r="I485">
        <v>61760559</v>
      </c>
      <c r="J485" t="s">
        <v>2023</v>
      </c>
      <c r="K485" t="s">
        <v>1968</v>
      </c>
      <c r="L485" t="s">
        <v>1969</v>
      </c>
      <c r="M485" t="s">
        <v>1970</v>
      </c>
      <c r="O485">
        <v>357383640000</v>
      </c>
      <c r="P485">
        <v>16018</v>
      </c>
      <c r="Q485">
        <v>-4</v>
      </c>
      <c r="R485">
        <v>1</v>
      </c>
      <c r="S485">
        <v>61760559</v>
      </c>
      <c r="U485" t="s">
        <v>1184</v>
      </c>
      <c r="W485" t="s">
        <v>1185</v>
      </c>
      <c r="X485">
        <v>357383640000</v>
      </c>
      <c r="Y485" t="s">
        <v>65</v>
      </c>
      <c r="Z485" t="s">
        <v>66</v>
      </c>
      <c r="AG485" t="s">
        <v>1972</v>
      </c>
      <c r="AL485">
        <v>0</v>
      </c>
      <c r="AN485" t="s">
        <v>1974</v>
      </c>
      <c r="AO485">
        <v>0</v>
      </c>
      <c r="AQ485">
        <v>2257704</v>
      </c>
      <c r="AR485" t="s">
        <v>4605</v>
      </c>
      <c r="AS485" t="s">
        <v>5883</v>
      </c>
      <c r="AT485" t="s">
        <v>2024</v>
      </c>
    </row>
    <row r="486" spans="1:46" x14ac:dyDescent="0.25">
      <c r="A486" t="str">
        <f>_xlfn.XLOOKUP(I486,UTILIZADAS[Contacto1],UTILIZADAS[Source.Name],,0)</f>
        <v>Cobros Abril Canal Fijo</v>
      </c>
      <c r="B486" s="18">
        <f>VLOOKUP(J486,Ref!A:C,3,0)</f>
        <v>0</v>
      </c>
      <c r="C486" s="18">
        <f>VLOOKUP(J486,Ref!A:D,4,0)</f>
        <v>0</v>
      </c>
      <c r="D486" s="18" t="str">
        <f t="shared" si="21"/>
        <v>18/may</v>
      </c>
      <c r="E486" s="18">
        <f t="shared" si="22"/>
        <v>14</v>
      </c>
      <c r="F486" s="18">
        <v>1</v>
      </c>
      <c r="G486" s="18">
        <f t="shared" si="23"/>
        <v>0</v>
      </c>
      <c r="H486" s="3">
        <v>46160.478993055556</v>
      </c>
      <c r="I486">
        <v>61760559</v>
      </c>
      <c r="J486" t="s">
        <v>1967</v>
      </c>
      <c r="K486" t="s">
        <v>1968</v>
      </c>
      <c r="L486" t="s">
        <v>1969</v>
      </c>
      <c r="M486" t="s">
        <v>1970</v>
      </c>
      <c r="O486">
        <v>357383640000</v>
      </c>
      <c r="P486">
        <v>16018</v>
      </c>
      <c r="Q486">
        <v>-4</v>
      </c>
      <c r="R486">
        <v>1</v>
      </c>
      <c r="S486">
        <v>61760559</v>
      </c>
      <c r="U486" t="s">
        <v>1184</v>
      </c>
      <c r="W486" t="s">
        <v>1185</v>
      </c>
      <c r="X486">
        <v>357383640000</v>
      </c>
      <c r="Y486" t="s">
        <v>65</v>
      </c>
      <c r="Z486" t="s">
        <v>66</v>
      </c>
      <c r="AG486" t="s">
        <v>1972</v>
      </c>
      <c r="AL486">
        <v>0</v>
      </c>
      <c r="AN486" t="s">
        <v>1974</v>
      </c>
      <c r="AO486">
        <v>0</v>
      </c>
      <c r="AQ486">
        <v>2257704</v>
      </c>
      <c r="AR486" t="s">
        <v>4605</v>
      </c>
      <c r="AS486" t="s">
        <v>5883</v>
      </c>
      <c r="AT486" t="s">
        <v>1975</v>
      </c>
    </row>
    <row r="487" spans="1:46" x14ac:dyDescent="0.25">
      <c r="A487" t="str">
        <f>_xlfn.XLOOKUP(I487,UTILIZADAS[Contacto1],UTILIZADAS[Source.Name],,0)</f>
        <v>Cobros Abril Canal Fijo</v>
      </c>
      <c r="B487" s="18">
        <f>VLOOKUP(J487,Ref!A:C,3,0)</f>
        <v>0</v>
      </c>
      <c r="C487" s="18">
        <f>VLOOKUP(J487,Ref!A:D,4,0)</f>
        <v>0</v>
      </c>
      <c r="D487" s="18" t="str">
        <f t="shared" si="21"/>
        <v>19/may</v>
      </c>
      <c r="E487" s="18">
        <f t="shared" si="22"/>
        <v>14</v>
      </c>
      <c r="F487" s="18">
        <v>1</v>
      </c>
      <c r="G487" s="18">
        <f t="shared" si="23"/>
        <v>0</v>
      </c>
      <c r="H487" s="3">
        <v>46161.678981481484</v>
      </c>
      <c r="I487">
        <v>61760559</v>
      </c>
      <c r="J487" t="s">
        <v>1967</v>
      </c>
      <c r="K487" t="s">
        <v>1968</v>
      </c>
      <c r="L487" t="s">
        <v>1969</v>
      </c>
      <c r="M487" t="s">
        <v>1970</v>
      </c>
      <c r="O487">
        <v>357383640000</v>
      </c>
      <c r="P487">
        <v>16018</v>
      </c>
      <c r="Q487">
        <v>-4</v>
      </c>
      <c r="R487">
        <v>1</v>
      </c>
      <c r="S487">
        <v>61760559</v>
      </c>
      <c r="U487" t="s">
        <v>1184</v>
      </c>
      <c r="W487" t="s">
        <v>1185</v>
      </c>
      <c r="X487">
        <v>357383640000</v>
      </c>
      <c r="Y487" t="s">
        <v>65</v>
      </c>
      <c r="Z487" t="s">
        <v>66</v>
      </c>
      <c r="AG487" t="s">
        <v>1972</v>
      </c>
      <c r="AL487">
        <v>0</v>
      </c>
      <c r="AN487" t="s">
        <v>1974</v>
      </c>
      <c r="AO487">
        <v>0</v>
      </c>
      <c r="AQ487">
        <v>2257704</v>
      </c>
      <c r="AR487" t="s">
        <v>4605</v>
      </c>
      <c r="AS487" t="s">
        <v>5883</v>
      </c>
      <c r="AT487" t="s">
        <v>1975</v>
      </c>
    </row>
    <row r="488" spans="1:46" x14ac:dyDescent="0.25">
      <c r="A488" t="str">
        <f>_xlfn.XLOOKUP(I488,UTILIZADAS[Contacto1],UTILIZADAS[Source.Name],,0)</f>
        <v>Cobros Abril Canal Fijo</v>
      </c>
      <c r="B488" s="18">
        <f>VLOOKUP(J488,Ref!A:C,3,0)</f>
        <v>0</v>
      </c>
      <c r="C488" s="18">
        <f>VLOOKUP(J488,Ref!A:D,4,0)</f>
        <v>0</v>
      </c>
      <c r="D488" s="18" t="str">
        <f t="shared" si="21"/>
        <v>21/may</v>
      </c>
      <c r="E488" s="18">
        <f t="shared" si="22"/>
        <v>14</v>
      </c>
      <c r="F488" s="18">
        <v>1</v>
      </c>
      <c r="G488" s="18">
        <f t="shared" si="23"/>
        <v>0</v>
      </c>
      <c r="H488" s="3">
        <v>46163.456006944441</v>
      </c>
      <c r="I488">
        <v>61760559</v>
      </c>
      <c r="J488" t="s">
        <v>1967</v>
      </c>
      <c r="K488" t="s">
        <v>1968</v>
      </c>
      <c r="L488" t="s">
        <v>1969</v>
      </c>
      <c r="M488" t="s">
        <v>1970</v>
      </c>
      <c r="O488">
        <v>357383640000</v>
      </c>
      <c r="P488">
        <v>16018</v>
      </c>
      <c r="Q488">
        <v>-4</v>
      </c>
      <c r="R488">
        <v>1</v>
      </c>
      <c r="S488">
        <v>61760559</v>
      </c>
      <c r="U488" t="s">
        <v>1184</v>
      </c>
      <c r="W488" t="s">
        <v>1185</v>
      </c>
      <c r="X488">
        <v>357383640000</v>
      </c>
      <c r="Y488" t="s">
        <v>65</v>
      </c>
      <c r="Z488" t="s">
        <v>66</v>
      </c>
      <c r="AG488" t="s">
        <v>1972</v>
      </c>
      <c r="AL488">
        <v>0</v>
      </c>
      <c r="AN488" t="s">
        <v>1974</v>
      </c>
      <c r="AO488">
        <v>0</v>
      </c>
      <c r="AQ488">
        <v>2257704</v>
      </c>
      <c r="AR488" t="s">
        <v>4605</v>
      </c>
      <c r="AS488" t="s">
        <v>5883</v>
      </c>
      <c r="AT488" t="s">
        <v>1975</v>
      </c>
    </row>
    <row r="489" spans="1:46" x14ac:dyDescent="0.25">
      <c r="A489" t="str">
        <f>_xlfn.XLOOKUP(I489,UTILIZADAS[Contacto1],UTILIZADAS[Source.Name],,0)</f>
        <v>Cobros Abril Canal Fijo</v>
      </c>
      <c r="B489" s="18">
        <f>VLOOKUP(J489,Ref!A:C,3,0)</f>
        <v>0</v>
      </c>
      <c r="C489" s="18">
        <f>VLOOKUP(J489,Ref!A:D,4,0)</f>
        <v>0</v>
      </c>
      <c r="D489" s="18" t="str">
        <f t="shared" si="21"/>
        <v>21/may</v>
      </c>
      <c r="E489" s="18">
        <f t="shared" si="22"/>
        <v>14</v>
      </c>
      <c r="F489" s="18">
        <v>1</v>
      </c>
      <c r="G489" s="18">
        <f t="shared" si="23"/>
        <v>1</v>
      </c>
      <c r="H489" s="3">
        <v>46163.720081018517</v>
      </c>
      <c r="I489">
        <v>61760559</v>
      </c>
      <c r="J489" t="s">
        <v>1967</v>
      </c>
      <c r="K489" t="s">
        <v>1968</v>
      </c>
      <c r="L489" t="s">
        <v>1969</v>
      </c>
      <c r="M489" t="s">
        <v>1970</v>
      </c>
      <c r="O489">
        <v>357383640000</v>
      </c>
      <c r="P489">
        <v>16018</v>
      </c>
      <c r="Q489">
        <v>-4</v>
      </c>
      <c r="R489">
        <v>1</v>
      </c>
      <c r="S489">
        <v>61760559</v>
      </c>
      <c r="U489" t="s">
        <v>1184</v>
      </c>
      <c r="W489" t="s">
        <v>1185</v>
      </c>
      <c r="X489">
        <v>357383640000</v>
      </c>
      <c r="Y489" t="s">
        <v>65</v>
      </c>
      <c r="Z489" t="s">
        <v>66</v>
      </c>
      <c r="AG489" t="s">
        <v>1972</v>
      </c>
      <c r="AL489">
        <v>0</v>
      </c>
      <c r="AN489" t="s">
        <v>1974</v>
      </c>
      <c r="AO489">
        <v>0</v>
      </c>
      <c r="AQ489">
        <v>2257704</v>
      </c>
      <c r="AR489" t="s">
        <v>4605</v>
      </c>
      <c r="AS489" t="s">
        <v>5883</v>
      </c>
      <c r="AT489" t="s">
        <v>1975</v>
      </c>
    </row>
    <row r="490" spans="1:46" x14ac:dyDescent="0.25">
      <c r="A490" t="str">
        <f>_xlfn.XLOOKUP(I490,UTILIZADAS[Contacto1],UTILIZADAS[Source.Name],,0)</f>
        <v>Cobros Abril Canal Fijo</v>
      </c>
      <c r="B490" s="18">
        <f>VLOOKUP(J490,Ref!A:C,3,0)</f>
        <v>1</v>
      </c>
      <c r="C490" s="18">
        <f>VLOOKUP(J490,Ref!A:D,4,0)</f>
        <v>1</v>
      </c>
      <c r="D490" s="18" t="str">
        <f t="shared" si="21"/>
        <v>09/may</v>
      </c>
      <c r="E490" s="18">
        <f t="shared" si="22"/>
        <v>1</v>
      </c>
      <c r="F490" s="18">
        <v>1</v>
      </c>
      <c r="G490" s="18">
        <f t="shared" si="23"/>
        <v>1</v>
      </c>
      <c r="H490" s="3">
        <v>46151.521631944444</v>
      </c>
      <c r="I490">
        <v>61762204</v>
      </c>
      <c r="J490">
        <v>6007</v>
      </c>
      <c r="K490" t="s">
        <v>1983</v>
      </c>
      <c r="L490" t="s">
        <v>1897</v>
      </c>
      <c r="M490" t="s">
        <v>1970</v>
      </c>
      <c r="O490">
        <v>351358170000</v>
      </c>
      <c r="P490">
        <v>16018</v>
      </c>
      <c r="Q490">
        <v>-4</v>
      </c>
      <c r="R490">
        <v>1</v>
      </c>
      <c r="S490">
        <v>61762204</v>
      </c>
      <c r="U490" t="s">
        <v>4556</v>
      </c>
      <c r="W490" t="s">
        <v>4557</v>
      </c>
      <c r="X490">
        <v>351358170000</v>
      </c>
      <c r="Y490" t="s">
        <v>65</v>
      </c>
      <c r="Z490" t="s">
        <v>597</v>
      </c>
      <c r="AF490" t="s">
        <v>1976</v>
      </c>
      <c r="AG490" t="s">
        <v>1972</v>
      </c>
      <c r="AL490">
        <v>63</v>
      </c>
      <c r="AM490" t="s">
        <v>1979</v>
      </c>
      <c r="AN490" t="s">
        <v>1987</v>
      </c>
      <c r="AO490">
        <v>0</v>
      </c>
      <c r="AQ490">
        <v>2257705</v>
      </c>
      <c r="AR490" t="s">
        <v>4605</v>
      </c>
      <c r="AS490" t="s">
        <v>5883</v>
      </c>
      <c r="AT490" t="s">
        <v>1898</v>
      </c>
    </row>
    <row r="491" spans="1:46" x14ac:dyDescent="0.25">
      <c r="A491" t="str">
        <f>_xlfn.XLOOKUP(I491,UTILIZADAS[Contacto1],UTILIZADAS[Source.Name],,0)</f>
        <v>Cobros Mayo</v>
      </c>
      <c r="B491" s="18">
        <f>VLOOKUP(J491,Ref!A:C,3,0)</f>
        <v>0</v>
      </c>
      <c r="C491" s="18">
        <f>VLOOKUP(J491,Ref!A:D,4,0)</f>
        <v>0</v>
      </c>
      <c r="D491" s="18" t="str">
        <f t="shared" si="21"/>
        <v>09/may</v>
      </c>
      <c r="E491" s="18">
        <f t="shared" si="22"/>
        <v>5</v>
      </c>
      <c r="F491" s="18">
        <v>1</v>
      </c>
      <c r="G491" s="18">
        <f t="shared" si="23"/>
        <v>0</v>
      </c>
      <c r="H491" s="3">
        <v>46151.526990740742</v>
      </c>
      <c r="I491">
        <v>61768667</v>
      </c>
      <c r="J491" t="s">
        <v>1967</v>
      </c>
      <c r="K491" t="s">
        <v>1968</v>
      </c>
      <c r="L491" t="s">
        <v>1969</v>
      </c>
      <c r="M491" t="s">
        <v>1970</v>
      </c>
      <c r="O491">
        <v>369075100000</v>
      </c>
      <c r="P491">
        <v>16018</v>
      </c>
      <c r="Q491">
        <v>-4</v>
      </c>
      <c r="R491">
        <v>1</v>
      </c>
      <c r="S491">
        <v>61768667</v>
      </c>
      <c r="U491" t="s">
        <v>4696</v>
      </c>
      <c r="W491" t="s">
        <v>4697</v>
      </c>
      <c r="X491">
        <v>369075100000</v>
      </c>
      <c r="Y491" t="s">
        <v>65</v>
      </c>
      <c r="Z491" t="s">
        <v>66</v>
      </c>
      <c r="AF491" t="s">
        <v>1976</v>
      </c>
      <c r="AG491" t="s">
        <v>1972</v>
      </c>
      <c r="AK491" t="s">
        <v>5915</v>
      </c>
      <c r="AL491">
        <v>0</v>
      </c>
      <c r="AN491" t="s">
        <v>1974</v>
      </c>
      <c r="AO491">
        <v>0</v>
      </c>
      <c r="AQ491">
        <v>2257706</v>
      </c>
      <c r="AR491" t="s">
        <v>4605</v>
      </c>
      <c r="AS491" t="s">
        <v>5883</v>
      </c>
      <c r="AT491" t="s">
        <v>1975</v>
      </c>
    </row>
    <row r="492" spans="1:46" x14ac:dyDescent="0.25">
      <c r="A492" t="str">
        <f>_xlfn.XLOOKUP(I492,UTILIZADAS[Contacto1],UTILIZADAS[Source.Name],,0)</f>
        <v>Cobros Mayo</v>
      </c>
      <c r="B492" s="18">
        <f>VLOOKUP(J492,Ref!A:C,3,0)</f>
        <v>0</v>
      </c>
      <c r="C492" s="18">
        <f>VLOOKUP(J492,Ref!A:D,4,0)</f>
        <v>0</v>
      </c>
      <c r="D492" s="18" t="str">
        <f t="shared" si="21"/>
        <v>13/may</v>
      </c>
      <c r="E492" s="18">
        <f t="shared" si="22"/>
        <v>5</v>
      </c>
      <c r="F492" s="18">
        <v>1</v>
      </c>
      <c r="G492" s="18">
        <f t="shared" si="23"/>
        <v>0</v>
      </c>
      <c r="H492" s="3">
        <v>46155.635243055556</v>
      </c>
      <c r="I492">
        <v>61768667</v>
      </c>
      <c r="J492" t="s">
        <v>2021</v>
      </c>
      <c r="K492" t="s">
        <v>1968</v>
      </c>
      <c r="L492" t="s">
        <v>1969</v>
      </c>
      <c r="M492" t="s">
        <v>1970</v>
      </c>
      <c r="O492">
        <v>369075100000</v>
      </c>
      <c r="P492">
        <v>16018</v>
      </c>
      <c r="Q492">
        <v>-4</v>
      </c>
      <c r="R492">
        <v>1</v>
      </c>
      <c r="S492">
        <v>61768667</v>
      </c>
      <c r="U492" t="s">
        <v>4696</v>
      </c>
      <c r="W492" t="s">
        <v>4697</v>
      </c>
      <c r="X492">
        <v>369075100000</v>
      </c>
      <c r="Y492" t="s">
        <v>65</v>
      </c>
      <c r="Z492" t="s">
        <v>66</v>
      </c>
      <c r="AF492" t="s">
        <v>1976</v>
      </c>
      <c r="AG492" t="s">
        <v>1972</v>
      </c>
      <c r="AK492" t="s">
        <v>5915</v>
      </c>
      <c r="AL492">
        <v>5</v>
      </c>
      <c r="AN492" t="s">
        <v>1974</v>
      </c>
      <c r="AO492">
        <v>0</v>
      </c>
      <c r="AQ492">
        <v>2257706</v>
      </c>
      <c r="AR492" t="s">
        <v>4605</v>
      </c>
      <c r="AS492" t="s">
        <v>5883</v>
      </c>
      <c r="AT492" t="s">
        <v>2022</v>
      </c>
    </row>
    <row r="493" spans="1:46" x14ac:dyDescent="0.25">
      <c r="A493" t="str">
        <f>_xlfn.XLOOKUP(I493,UTILIZADAS[Contacto1],UTILIZADAS[Source.Name],,0)</f>
        <v>Cobros Mayo</v>
      </c>
      <c r="B493" s="18">
        <f>VLOOKUP(J493,Ref!A:C,3,0)</f>
        <v>0</v>
      </c>
      <c r="C493" s="18">
        <f>VLOOKUP(J493,Ref!A:D,4,0)</f>
        <v>0</v>
      </c>
      <c r="D493" s="18" t="str">
        <f t="shared" si="21"/>
        <v>16/may</v>
      </c>
      <c r="E493" s="18">
        <f t="shared" si="22"/>
        <v>5</v>
      </c>
      <c r="F493" s="18">
        <v>1</v>
      </c>
      <c r="G493" s="18">
        <f t="shared" si="23"/>
        <v>0</v>
      </c>
      <c r="H493" s="3">
        <v>46158.5309837963</v>
      </c>
      <c r="I493">
        <v>61768667</v>
      </c>
      <c r="J493" t="s">
        <v>2023</v>
      </c>
      <c r="K493" t="s">
        <v>1968</v>
      </c>
      <c r="L493" t="s">
        <v>1969</v>
      </c>
      <c r="M493" t="s">
        <v>1970</v>
      </c>
      <c r="O493">
        <v>369075100000</v>
      </c>
      <c r="P493">
        <v>16018</v>
      </c>
      <c r="Q493">
        <v>-4</v>
      </c>
      <c r="R493">
        <v>1</v>
      </c>
      <c r="S493">
        <v>61768667</v>
      </c>
      <c r="U493" t="s">
        <v>4696</v>
      </c>
      <c r="W493" t="s">
        <v>4697</v>
      </c>
      <c r="X493">
        <v>369075100000</v>
      </c>
      <c r="Y493" t="s">
        <v>65</v>
      </c>
      <c r="Z493" t="s">
        <v>66</v>
      </c>
      <c r="AF493" t="s">
        <v>1976</v>
      </c>
      <c r="AG493" t="s">
        <v>1972</v>
      </c>
      <c r="AK493" t="s">
        <v>5915</v>
      </c>
      <c r="AL493">
        <v>0</v>
      </c>
      <c r="AN493" t="s">
        <v>1974</v>
      </c>
      <c r="AO493">
        <v>0</v>
      </c>
      <c r="AQ493">
        <v>2257706</v>
      </c>
      <c r="AR493" t="s">
        <v>4605</v>
      </c>
      <c r="AS493" t="s">
        <v>5883</v>
      </c>
      <c r="AT493" t="s">
        <v>2024</v>
      </c>
    </row>
    <row r="494" spans="1:46" x14ac:dyDescent="0.25">
      <c r="A494" t="str">
        <f>_xlfn.XLOOKUP(I494,UTILIZADAS[Contacto1],UTILIZADAS[Source.Name],,0)</f>
        <v>Cobros Mayo</v>
      </c>
      <c r="B494" s="18">
        <f>VLOOKUP(J494,Ref!A:C,3,0)</f>
        <v>0</v>
      </c>
      <c r="C494" s="18">
        <f>VLOOKUP(J494,Ref!A:D,4,0)</f>
        <v>0</v>
      </c>
      <c r="D494" s="18" t="str">
        <f t="shared" si="21"/>
        <v>18/may</v>
      </c>
      <c r="E494" s="18">
        <f t="shared" si="22"/>
        <v>5</v>
      </c>
      <c r="F494" s="18">
        <v>1</v>
      </c>
      <c r="G494" s="18">
        <f t="shared" si="23"/>
        <v>0</v>
      </c>
      <c r="H494" s="3">
        <v>46160.479884259257</v>
      </c>
      <c r="I494">
        <v>61768667</v>
      </c>
      <c r="J494" t="s">
        <v>2021</v>
      </c>
      <c r="K494" t="s">
        <v>1968</v>
      </c>
      <c r="L494" t="s">
        <v>1969</v>
      </c>
      <c r="M494" t="s">
        <v>1970</v>
      </c>
      <c r="O494">
        <v>369075100000</v>
      </c>
      <c r="P494">
        <v>16018</v>
      </c>
      <c r="Q494">
        <v>-4</v>
      </c>
      <c r="R494">
        <v>1</v>
      </c>
      <c r="S494">
        <v>61768667</v>
      </c>
      <c r="U494" t="s">
        <v>4696</v>
      </c>
      <c r="W494" t="s">
        <v>4697</v>
      </c>
      <c r="X494">
        <v>369075100000</v>
      </c>
      <c r="Y494" t="s">
        <v>65</v>
      </c>
      <c r="Z494" t="s">
        <v>66</v>
      </c>
      <c r="AF494" t="s">
        <v>1976</v>
      </c>
      <c r="AG494" t="s">
        <v>1972</v>
      </c>
      <c r="AK494" t="s">
        <v>5915</v>
      </c>
      <c r="AL494">
        <v>5</v>
      </c>
      <c r="AN494" t="s">
        <v>1974</v>
      </c>
      <c r="AO494">
        <v>0</v>
      </c>
      <c r="AQ494">
        <v>2257706</v>
      </c>
      <c r="AR494" t="s">
        <v>4605</v>
      </c>
      <c r="AS494" t="s">
        <v>5883</v>
      </c>
      <c r="AT494" t="s">
        <v>2022</v>
      </c>
    </row>
    <row r="495" spans="1:46" x14ac:dyDescent="0.25">
      <c r="A495" t="str">
        <f>_xlfn.XLOOKUP(I495,UTILIZADAS[Contacto1],UTILIZADAS[Source.Name],,0)</f>
        <v>Cobros Mayo</v>
      </c>
      <c r="B495" s="18">
        <f>VLOOKUP(J495,Ref!A:C,3,0)</f>
        <v>0</v>
      </c>
      <c r="C495" s="18">
        <f>VLOOKUP(J495,Ref!A:D,4,0)</f>
        <v>0</v>
      </c>
      <c r="D495" s="18" t="str">
        <f t="shared" si="21"/>
        <v>19/may</v>
      </c>
      <c r="E495" s="18">
        <f t="shared" si="22"/>
        <v>5</v>
      </c>
      <c r="F495" s="18">
        <v>1</v>
      </c>
      <c r="G495" s="18">
        <f t="shared" si="23"/>
        <v>1</v>
      </c>
      <c r="H495" s="3">
        <v>46161.679444444446</v>
      </c>
      <c r="I495">
        <v>61768667</v>
      </c>
      <c r="J495" t="s">
        <v>1986</v>
      </c>
      <c r="K495" t="s">
        <v>1983</v>
      </c>
      <c r="L495" t="s">
        <v>1897</v>
      </c>
      <c r="M495" t="s">
        <v>1970</v>
      </c>
      <c r="O495">
        <v>369075100000</v>
      </c>
      <c r="P495">
        <v>16018</v>
      </c>
      <c r="Q495">
        <v>-4</v>
      </c>
      <c r="R495">
        <v>1</v>
      </c>
      <c r="S495">
        <v>61768667</v>
      </c>
      <c r="U495" t="s">
        <v>4696</v>
      </c>
      <c r="W495" t="s">
        <v>4697</v>
      </c>
      <c r="X495">
        <v>369075100000</v>
      </c>
      <c r="Y495" t="s">
        <v>65</v>
      </c>
      <c r="Z495" t="s">
        <v>66</v>
      </c>
      <c r="AF495" t="s">
        <v>1976</v>
      </c>
      <c r="AG495" t="s">
        <v>1972</v>
      </c>
      <c r="AK495" t="s">
        <v>5915</v>
      </c>
      <c r="AL495">
        <v>374</v>
      </c>
      <c r="AM495" t="s">
        <v>1979</v>
      </c>
      <c r="AN495" t="s">
        <v>1987</v>
      </c>
      <c r="AO495">
        <v>0</v>
      </c>
      <c r="AQ495">
        <v>2257706</v>
      </c>
      <c r="AR495" t="s">
        <v>4605</v>
      </c>
      <c r="AS495" t="s">
        <v>5883</v>
      </c>
      <c r="AT495" t="s">
        <v>1988</v>
      </c>
    </row>
    <row r="496" spans="1:46" x14ac:dyDescent="0.25">
      <c r="A496" t="str">
        <f>_xlfn.XLOOKUP(I496,UTILIZADAS[Contacto1],UTILIZADAS[Source.Name],,0)</f>
        <v>Cobros Mayo</v>
      </c>
      <c r="B496" s="18">
        <f>VLOOKUP(J496,Ref!A:C,3,0)</f>
        <v>1</v>
      </c>
      <c r="C496" s="18">
        <f>VLOOKUP(J496,Ref!A:D,4,0)</f>
        <v>0</v>
      </c>
      <c r="D496" s="18" t="str">
        <f t="shared" si="21"/>
        <v>05/may</v>
      </c>
      <c r="E496" s="18">
        <f t="shared" si="22"/>
        <v>2</v>
      </c>
      <c r="F496" s="18">
        <v>1</v>
      </c>
      <c r="G496" s="18">
        <f t="shared" si="23"/>
        <v>0</v>
      </c>
      <c r="H496" s="3">
        <v>46147.437106481484</v>
      </c>
      <c r="I496">
        <v>61772742</v>
      </c>
      <c r="J496">
        <v>6000</v>
      </c>
      <c r="K496" t="s">
        <v>1983</v>
      </c>
      <c r="L496" t="s">
        <v>1897</v>
      </c>
      <c r="M496" t="s">
        <v>1970</v>
      </c>
      <c r="P496">
        <v>998</v>
      </c>
      <c r="Q496">
        <v>0</v>
      </c>
      <c r="S496">
        <v>61772742</v>
      </c>
      <c r="AF496" t="s">
        <v>1976</v>
      </c>
      <c r="AG496" t="s">
        <v>1972</v>
      </c>
      <c r="AL496">
        <v>170</v>
      </c>
      <c r="AM496" t="s">
        <v>1979</v>
      </c>
      <c r="AN496" t="s">
        <v>1977</v>
      </c>
      <c r="AO496">
        <v>0</v>
      </c>
      <c r="AQ496">
        <v>2257502</v>
      </c>
      <c r="AR496" t="s">
        <v>1978</v>
      </c>
      <c r="AT496" t="s">
        <v>1895</v>
      </c>
    </row>
    <row r="497" spans="1:46" x14ac:dyDescent="0.25">
      <c r="A497" t="str">
        <f>_xlfn.XLOOKUP(I497,UTILIZADAS[Contacto1],UTILIZADAS[Source.Name],,0)</f>
        <v>Cobros Mayo</v>
      </c>
      <c r="B497" s="18">
        <f>VLOOKUP(J497,Ref!A:C,3,0)</f>
        <v>1</v>
      </c>
      <c r="C497" s="18">
        <f>VLOOKUP(J497,Ref!A:D,4,0)</f>
        <v>1</v>
      </c>
      <c r="D497" s="18" t="str">
        <f t="shared" si="21"/>
        <v>09/may</v>
      </c>
      <c r="E497" s="18">
        <f t="shared" si="22"/>
        <v>2</v>
      </c>
      <c r="F497" s="18">
        <v>1</v>
      </c>
      <c r="G497" s="18">
        <f t="shared" si="23"/>
        <v>1</v>
      </c>
      <c r="H497" s="3">
        <v>46151.527118055557</v>
      </c>
      <c r="I497">
        <v>61772742</v>
      </c>
      <c r="J497">
        <v>6007</v>
      </c>
      <c r="K497" t="s">
        <v>1983</v>
      </c>
      <c r="L497" t="s">
        <v>1897</v>
      </c>
      <c r="M497" t="s">
        <v>1970</v>
      </c>
      <c r="O497">
        <v>366021580000</v>
      </c>
      <c r="P497">
        <v>16018</v>
      </c>
      <c r="Q497">
        <v>-4</v>
      </c>
      <c r="R497">
        <v>1</v>
      </c>
      <c r="S497">
        <v>61772742</v>
      </c>
      <c r="U497" t="s">
        <v>4698</v>
      </c>
      <c r="W497" t="s">
        <v>5759</v>
      </c>
      <c r="X497">
        <v>366021580000</v>
      </c>
      <c r="Y497" t="s">
        <v>65</v>
      </c>
      <c r="Z497" t="s">
        <v>4619</v>
      </c>
      <c r="AF497" t="s">
        <v>1976</v>
      </c>
      <c r="AG497" t="s">
        <v>1972</v>
      </c>
      <c r="AL497">
        <v>60</v>
      </c>
      <c r="AM497" t="s">
        <v>1979</v>
      </c>
      <c r="AN497" t="s">
        <v>1987</v>
      </c>
      <c r="AO497">
        <v>0</v>
      </c>
      <c r="AQ497">
        <v>2257707</v>
      </c>
      <c r="AR497" t="s">
        <v>4605</v>
      </c>
      <c r="AS497" t="s">
        <v>5883</v>
      </c>
      <c r="AT497" t="s">
        <v>1898</v>
      </c>
    </row>
    <row r="498" spans="1:46" x14ac:dyDescent="0.25">
      <c r="A498" t="e">
        <f>_xlfn.XLOOKUP(I498,UTILIZADAS[Contacto1],UTILIZADAS[Source.Name],,0)</f>
        <v>#N/A</v>
      </c>
      <c r="B498" s="18">
        <f>VLOOKUP(J498,Ref!A:C,3,0)</f>
        <v>0</v>
      </c>
      <c r="C498" s="18">
        <f>VLOOKUP(J498,Ref!A:D,4,0)</f>
        <v>0</v>
      </c>
      <c r="D498" s="18" t="str">
        <f t="shared" si="21"/>
        <v>08/may</v>
      </c>
      <c r="E498" s="18">
        <f t="shared" si="22"/>
        <v>1</v>
      </c>
      <c r="F498" s="18">
        <v>1</v>
      </c>
      <c r="G498" s="18">
        <f t="shared" si="23"/>
        <v>1</v>
      </c>
      <c r="H498" s="3">
        <v>46150.522106481483</v>
      </c>
      <c r="I498">
        <v>61811161</v>
      </c>
      <c r="J498">
        <v>6004</v>
      </c>
      <c r="K498" t="s">
        <v>1983</v>
      </c>
      <c r="L498" t="s">
        <v>1897</v>
      </c>
      <c r="M498" t="s">
        <v>1970</v>
      </c>
      <c r="O498">
        <v>365007850000</v>
      </c>
      <c r="P498">
        <v>16016</v>
      </c>
      <c r="Q498">
        <v>-5</v>
      </c>
      <c r="R498">
        <v>1</v>
      </c>
      <c r="S498">
        <v>61811161</v>
      </c>
      <c r="U498" t="s">
        <v>5916</v>
      </c>
      <c r="W498" t="s">
        <v>5818</v>
      </c>
      <c r="X498">
        <v>365007850000</v>
      </c>
      <c r="Y498" t="s">
        <v>65</v>
      </c>
      <c r="Z498" t="s">
        <v>66</v>
      </c>
      <c r="AF498" t="s">
        <v>1976</v>
      </c>
      <c r="AG498" t="s">
        <v>1972</v>
      </c>
      <c r="AL498">
        <v>102</v>
      </c>
      <c r="AM498" t="s">
        <v>1979</v>
      </c>
      <c r="AN498" t="s">
        <v>1977</v>
      </c>
      <c r="AO498">
        <v>0</v>
      </c>
      <c r="AQ498">
        <v>2198617</v>
      </c>
      <c r="AR498" t="s">
        <v>2020</v>
      </c>
      <c r="AS498" t="s">
        <v>2020</v>
      </c>
      <c r="AT498" t="s">
        <v>1984</v>
      </c>
    </row>
    <row r="499" spans="1:46" x14ac:dyDescent="0.25">
      <c r="A499" t="str">
        <f>_xlfn.XLOOKUP(I499,UTILIZADAS[Contacto1],UTILIZADAS[Source.Name],,0)</f>
        <v>Cobros Mayo</v>
      </c>
      <c r="B499" s="18">
        <f>VLOOKUP(J499,Ref!A:C,3,0)</f>
        <v>0</v>
      </c>
      <c r="C499" s="18">
        <f>VLOOKUP(J499,Ref!A:D,4,0)</f>
        <v>0</v>
      </c>
      <c r="D499" s="18" t="str">
        <f t="shared" si="21"/>
        <v>09/may</v>
      </c>
      <c r="E499" s="18">
        <f t="shared" si="22"/>
        <v>3</v>
      </c>
      <c r="F499" s="18">
        <v>1</v>
      </c>
      <c r="G499" s="18">
        <f t="shared" si="23"/>
        <v>0</v>
      </c>
      <c r="H499" s="3">
        <v>46151.527581018519</v>
      </c>
      <c r="I499">
        <v>61902839</v>
      </c>
      <c r="J499" t="s">
        <v>2021</v>
      </c>
      <c r="K499" t="s">
        <v>1968</v>
      </c>
      <c r="L499" t="s">
        <v>1969</v>
      </c>
      <c r="M499" t="s">
        <v>1970</v>
      </c>
      <c r="O499">
        <v>366093020000</v>
      </c>
      <c r="P499">
        <v>16018</v>
      </c>
      <c r="Q499">
        <v>-7</v>
      </c>
      <c r="R499">
        <v>1</v>
      </c>
      <c r="S499">
        <v>61902839</v>
      </c>
      <c r="U499" t="s">
        <v>5917</v>
      </c>
      <c r="W499" t="s">
        <v>4701</v>
      </c>
      <c r="X499">
        <v>366093020000</v>
      </c>
      <c r="Y499" t="s">
        <v>85</v>
      </c>
      <c r="Z499" t="s">
        <v>66</v>
      </c>
      <c r="AF499" t="s">
        <v>1976</v>
      </c>
      <c r="AG499" t="s">
        <v>1972</v>
      </c>
      <c r="AK499" t="s">
        <v>5918</v>
      </c>
      <c r="AL499">
        <v>5</v>
      </c>
      <c r="AN499" t="s">
        <v>1974</v>
      </c>
      <c r="AO499">
        <v>0</v>
      </c>
      <c r="AQ499">
        <v>2257708</v>
      </c>
      <c r="AR499" t="s">
        <v>4605</v>
      </c>
      <c r="AS499" t="s">
        <v>5883</v>
      </c>
      <c r="AT499" t="s">
        <v>2022</v>
      </c>
    </row>
    <row r="500" spans="1:46" x14ac:dyDescent="0.25">
      <c r="A500" t="str">
        <f>_xlfn.XLOOKUP(I500,UTILIZADAS[Contacto1],UTILIZADAS[Source.Name],,0)</f>
        <v>Cobros Mayo</v>
      </c>
      <c r="B500" s="18">
        <f>VLOOKUP(J500,Ref!A:C,3,0)</f>
        <v>0</v>
      </c>
      <c r="C500" s="18">
        <f>VLOOKUP(J500,Ref!A:D,4,0)</f>
        <v>0</v>
      </c>
      <c r="D500" s="18" t="str">
        <f t="shared" si="21"/>
        <v>13/may</v>
      </c>
      <c r="E500" s="18">
        <f t="shared" si="22"/>
        <v>3</v>
      </c>
      <c r="F500" s="18">
        <v>1</v>
      </c>
      <c r="G500" s="18">
        <f t="shared" si="23"/>
        <v>0</v>
      </c>
      <c r="H500" s="3">
        <v>46155.635127314818</v>
      </c>
      <c r="I500">
        <v>61902839</v>
      </c>
      <c r="J500" t="s">
        <v>1986</v>
      </c>
      <c r="K500" t="s">
        <v>1983</v>
      </c>
      <c r="L500" t="s">
        <v>1897</v>
      </c>
      <c r="M500" t="s">
        <v>1970</v>
      </c>
      <c r="O500">
        <v>366093020000</v>
      </c>
      <c r="P500">
        <v>16018</v>
      </c>
      <c r="Q500">
        <v>-7</v>
      </c>
      <c r="R500">
        <v>1</v>
      </c>
      <c r="S500">
        <v>61902839</v>
      </c>
      <c r="U500" t="s">
        <v>5917</v>
      </c>
      <c r="W500" t="s">
        <v>4701</v>
      </c>
      <c r="X500">
        <v>366093020000</v>
      </c>
      <c r="Y500" t="s">
        <v>85</v>
      </c>
      <c r="Z500" t="s">
        <v>66</v>
      </c>
      <c r="AF500" t="s">
        <v>1976</v>
      </c>
      <c r="AG500" t="s">
        <v>1972</v>
      </c>
      <c r="AK500" t="s">
        <v>5918</v>
      </c>
      <c r="AL500">
        <v>197</v>
      </c>
      <c r="AM500" t="s">
        <v>1979</v>
      </c>
      <c r="AN500" t="s">
        <v>1987</v>
      </c>
      <c r="AO500">
        <v>0</v>
      </c>
      <c r="AQ500">
        <v>2257708</v>
      </c>
      <c r="AR500" t="s">
        <v>4605</v>
      </c>
      <c r="AS500" t="s">
        <v>5883</v>
      </c>
      <c r="AT500" t="s">
        <v>1988</v>
      </c>
    </row>
    <row r="501" spans="1:46" x14ac:dyDescent="0.25">
      <c r="A501" t="str">
        <f>_xlfn.XLOOKUP(I501,UTILIZADAS[Contacto1],UTILIZADAS[Source.Name],,0)</f>
        <v>Cobros Mayo</v>
      </c>
      <c r="B501" s="18">
        <f>VLOOKUP(J501,Ref!A:C,3,0)</f>
        <v>0</v>
      </c>
      <c r="C501" s="18">
        <f>VLOOKUP(J501,Ref!A:D,4,0)</f>
        <v>0</v>
      </c>
      <c r="D501" s="18" t="str">
        <f t="shared" si="21"/>
        <v>18/may</v>
      </c>
      <c r="E501" s="18">
        <f t="shared" si="22"/>
        <v>3</v>
      </c>
      <c r="F501" s="18">
        <v>1</v>
      </c>
      <c r="G501" s="18">
        <f t="shared" si="23"/>
        <v>1</v>
      </c>
      <c r="H501" s="3">
        <v>46160.623252314814</v>
      </c>
      <c r="I501">
        <v>61902839</v>
      </c>
      <c r="J501">
        <v>6004</v>
      </c>
      <c r="K501" t="s">
        <v>1983</v>
      </c>
      <c r="L501" t="s">
        <v>1897</v>
      </c>
      <c r="M501" t="s">
        <v>1970</v>
      </c>
      <c r="O501">
        <v>366093020000</v>
      </c>
      <c r="P501">
        <v>16018</v>
      </c>
      <c r="Q501">
        <v>-7</v>
      </c>
      <c r="R501">
        <v>1</v>
      </c>
      <c r="S501">
        <v>61902839</v>
      </c>
      <c r="U501" t="s">
        <v>5917</v>
      </c>
      <c r="W501" t="s">
        <v>4701</v>
      </c>
      <c r="X501">
        <v>366093020000</v>
      </c>
      <c r="Y501" t="s">
        <v>85</v>
      </c>
      <c r="Z501" t="s">
        <v>66</v>
      </c>
      <c r="AF501" t="s">
        <v>1976</v>
      </c>
      <c r="AG501" t="s">
        <v>1972</v>
      </c>
      <c r="AK501" t="s">
        <v>5918</v>
      </c>
      <c r="AL501">
        <v>61</v>
      </c>
      <c r="AM501" t="s">
        <v>1979</v>
      </c>
      <c r="AN501" t="s">
        <v>1987</v>
      </c>
      <c r="AO501">
        <v>0</v>
      </c>
      <c r="AQ501">
        <v>2257708</v>
      </c>
      <c r="AR501" t="s">
        <v>4605</v>
      </c>
      <c r="AS501" t="s">
        <v>5883</v>
      </c>
      <c r="AT501" t="s">
        <v>1984</v>
      </c>
    </row>
    <row r="502" spans="1:46" x14ac:dyDescent="0.25">
      <c r="A502" t="str">
        <f>_xlfn.XLOOKUP(I502,UTILIZADAS[Contacto1],UTILIZADAS[Source.Name],,0)</f>
        <v>Cobros Mayo</v>
      </c>
      <c r="B502" s="18">
        <f>VLOOKUP(J502,Ref!A:C,3,0)</f>
        <v>1</v>
      </c>
      <c r="C502" s="18">
        <f>VLOOKUP(J502,Ref!A:D,4,0)</f>
        <v>1</v>
      </c>
      <c r="D502" s="18" t="str">
        <f t="shared" si="21"/>
        <v>09/may</v>
      </c>
      <c r="E502" s="18">
        <f t="shared" si="22"/>
        <v>1</v>
      </c>
      <c r="F502" s="18">
        <v>1</v>
      </c>
      <c r="G502" s="18">
        <f t="shared" si="23"/>
        <v>1</v>
      </c>
      <c r="H502" s="3">
        <v>46151.528043981481</v>
      </c>
      <c r="I502">
        <v>61903275</v>
      </c>
      <c r="J502">
        <v>6007</v>
      </c>
      <c r="K502" t="s">
        <v>1983</v>
      </c>
      <c r="L502" t="s">
        <v>1897</v>
      </c>
      <c r="M502" t="s">
        <v>1970</v>
      </c>
      <c r="O502">
        <v>368050460000</v>
      </c>
      <c r="P502">
        <v>16018</v>
      </c>
      <c r="Q502">
        <v>-7</v>
      </c>
      <c r="R502">
        <v>1</v>
      </c>
      <c r="S502">
        <v>61903275</v>
      </c>
      <c r="U502" t="s">
        <v>5919</v>
      </c>
      <c r="W502" t="s">
        <v>4703</v>
      </c>
      <c r="X502">
        <v>368050460000</v>
      </c>
      <c r="Y502" t="s">
        <v>85</v>
      </c>
      <c r="Z502" t="s">
        <v>66</v>
      </c>
      <c r="AF502" t="s">
        <v>1976</v>
      </c>
      <c r="AG502" t="s">
        <v>1972</v>
      </c>
      <c r="AL502">
        <v>156</v>
      </c>
      <c r="AM502" t="s">
        <v>1979</v>
      </c>
      <c r="AN502" t="s">
        <v>1987</v>
      </c>
      <c r="AO502">
        <v>0</v>
      </c>
      <c r="AQ502">
        <v>2257709</v>
      </c>
      <c r="AR502" t="s">
        <v>4605</v>
      </c>
      <c r="AS502" t="s">
        <v>5883</v>
      </c>
      <c r="AT502" t="s">
        <v>1898</v>
      </c>
    </row>
    <row r="503" spans="1:46" x14ac:dyDescent="0.25">
      <c r="A503" t="str">
        <f>_xlfn.XLOOKUP(I503,UTILIZADAS[Contacto1],UTILIZADAS[Source.Name],,0)</f>
        <v>Cobros Abril Canal Fijo</v>
      </c>
      <c r="B503" s="18">
        <f>VLOOKUP(J503,Ref!A:C,3,0)</f>
        <v>0</v>
      </c>
      <c r="C503" s="18">
        <f>VLOOKUP(J503,Ref!A:D,4,0)</f>
        <v>0</v>
      </c>
      <c r="D503" s="18" t="str">
        <f t="shared" si="21"/>
        <v>09/may</v>
      </c>
      <c r="E503" s="18">
        <f t="shared" si="22"/>
        <v>3</v>
      </c>
      <c r="F503" s="18">
        <v>1</v>
      </c>
      <c r="G503" s="18">
        <f t="shared" si="23"/>
        <v>0</v>
      </c>
      <c r="H503" s="3">
        <v>46151.528090277781</v>
      </c>
      <c r="I503">
        <v>61905419</v>
      </c>
      <c r="J503" t="s">
        <v>2021</v>
      </c>
      <c r="K503" t="s">
        <v>1968</v>
      </c>
      <c r="L503" t="s">
        <v>1969</v>
      </c>
      <c r="M503" t="s">
        <v>1970</v>
      </c>
      <c r="O503">
        <v>362066750000</v>
      </c>
      <c r="P503">
        <v>16018</v>
      </c>
      <c r="Q503">
        <v>-7</v>
      </c>
      <c r="R503">
        <v>1</v>
      </c>
      <c r="S503">
        <v>61905419</v>
      </c>
      <c r="U503" t="s">
        <v>5920</v>
      </c>
      <c r="W503" t="s">
        <v>4705</v>
      </c>
      <c r="X503">
        <v>362066750000</v>
      </c>
      <c r="Y503" t="s">
        <v>65</v>
      </c>
      <c r="Z503" t="s">
        <v>66</v>
      </c>
      <c r="AF503" t="s">
        <v>1976</v>
      </c>
      <c r="AG503" t="s">
        <v>1972</v>
      </c>
      <c r="AL503">
        <v>5</v>
      </c>
      <c r="AN503" t="s">
        <v>1974</v>
      </c>
      <c r="AO503">
        <v>0</v>
      </c>
      <c r="AQ503">
        <v>2257710</v>
      </c>
      <c r="AR503" t="s">
        <v>4605</v>
      </c>
      <c r="AS503" t="s">
        <v>5883</v>
      </c>
      <c r="AT503" t="s">
        <v>2022</v>
      </c>
    </row>
    <row r="504" spans="1:46" x14ac:dyDescent="0.25">
      <c r="A504" t="str">
        <f>_xlfn.XLOOKUP(I504,UTILIZADAS[Contacto1],UTILIZADAS[Source.Name],,0)</f>
        <v>Cobros Abril Canal Fijo</v>
      </c>
      <c r="B504" s="18">
        <f>VLOOKUP(J504,Ref!A:C,3,0)</f>
        <v>0</v>
      </c>
      <c r="C504" s="18">
        <f>VLOOKUP(J504,Ref!A:D,4,0)</f>
        <v>0</v>
      </c>
      <c r="D504" s="18" t="str">
        <f t="shared" si="21"/>
        <v>13/may</v>
      </c>
      <c r="E504" s="18">
        <f t="shared" si="22"/>
        <v>3</v>
      </c>
      <c r="F504" s="18">
        <v>1</v>
      </c>
      <c r="G504" s="18">
        <f t="shared" si="23"/>
        <v>0</v>
      </c>
      <c r="H504" s="3">
        <v>46155.635648148149</v>
      </c>
      <c r="I504">
        <v>61905419</v>
      </c>
      <c r="J504" t="s">
        <v>2021</v>
      </c>
      <c r="K504" t="s">
        <v>1968</v>
      </c>
      <c r="L504" t="s">
        <v>1969</v>
      </c>
      <c r="M504" t="s">
        <v>1970</v>
      </c>
      <c r="O504">
        <v>362066750000</v>
      </c>
      <c r="P504">
        <v>16018</v>
      </c>
      <c r="Q504">
        <v>-7</v>
      </c>
      <c r="R504">
        <v>1</v>
      </c>
      <c r="S504">
        <v>61905419</v>
      </c>
      <c r="U504" t="s">
        <v>5920</v>
      </c>
      <c r="W504" t="s">
        <v>4705</v>
      </c>
      <c r="X504">
        <v>362066750000</v>
      </c>
      <c r="Y504" t="s">
        <v>65</v>
      </c>
      <c r="Z504" t="s">
        <v>66</v>
      </c>
      <c r="AF504" t="s">
        <v>1976</v>
      </c>
      <c r="AG504" t="s">
        <v>1972</v>
      </c>
      <c r="AL504">
        <v>5</v>
      </c>
      <c r="AN504" t="s">
        <v>1974</v>
      </c>
      <c r="AO504">
        <v>0</v>
      </c>
      <c r="AQ504">
        <v>2257710</v>
      </c>
      <c r="AR504" t="s">
        <v>4605</v>
      </c>
      <c r="AS504" t="s">
        <v>5883</v>
      </c>
      <c r="AT504" t="s">
        <v>2022</v>
      </c>
    </row>
    <row r="505" spans="1:46" x14ac:dyDescent="0.25">
      <c r="A505" t="str">
        <f>_xlfn.XLOOKUP(I505,UTILIZADAS[Contacto1],UTILIZADAS[Source.Name],,0)</f>
        <v>Cobros Abril Canal Fijo</v>
      </c>
      <c r="B505" s="18">
        <f>VLOOKUP(J505,Ref!A:C,3,0)</f>
        <v>0</v>
      </c>
      <c r="C505" s="18">
        <f>VLOOKUP(J505,Ref!A:D,4,0)</f>
        <v>0</v>
      </c>
      <c r="D505" s="18" t="str">
        <f t="shared" si="21"/>
        <v>16/may</v>
      </c>
      <c r="E505" s="18">
        <f t="shared" si="22"/>
        <v>3</v>
      </c>
      <c r="F505" s="18">
        <v>1</v>
      </c>
      <c r="G505" s="18">
        <f t="shared" si="23"/>
        <v>1</v>
      </c>
      <c r="H505" s="3">
        <v>46158.531099537038</v>
      </c>
      <c r="I505">
        <v>61905419</v>
      </c>
      <c r="J505">
        <v>6004</v>
      </c>
      <c r="K505" t="s">
        <v>1983</v>
      </c>
      <c r="L505" t="s">
        <v>1897</v>
      </c>
      <c r="M505" t="s">
        <v>1970</v>
      </c>
      <c r="O505">
        <v>362066750000</v>
      </c>
      <c r="P505">
        <v>16018</v>
      </c>
      <c r="Q505">
        <v>-7</v>
      </c>
      <c r="R505">
        <v>1</v>
      </c>
      <c r="S505">
        <v>61905419</v>
      </c>
      <c r="U505" t="s">
        <v>5920</v>
      </c>
      <c r="W505" t="s">
        <v>4705</v>
      </c>
      <c r="X505">
        <v>362066750000</v>
      </c>
      <c r="Y505" t="s">
        <v>65</v>
      </c>
      <c r="Z505" t="s">
        <v>66</v>
      </c>
      <c r="AF505" t="s">
        <v>1976</v>
      </c>
      <c r="AG505" t="s">
        <v>1972</v>
      </c>
      <c r="AL505">
        <v>87</v>
      </c>
      <c r="AM505" t="s">
        <v>1979</v>
      </c>
      <c r="AN505" t="s">
        <v>1987</v>
      </c>
      <c r="AO505">
        <v>0</v>
      </c>
      <c r="AQ505">
        <v>2257710</v>
      </c>
      <c r="AR505" t="s">
        <v>4605</v>
      </c>
      <c r="AS505" t="s">
        <v>5883</v>
      </c>
      <c r="AT505" t="s">
        <v>1984</v>
      </c>
    </row>
    <row r="506" spans="1:46" x14ac:dyDescent="0.25">
      <c r="A506" t="str">
        <f>_xlfn.XLOOKUP(I506,UTILIZADAS[Contacto1],UTILIZADAS[Source.Name],,0)</f>
        <v>Cobros Mayo</v>
      </c>
      <c r="B506" s="18">
        <f>VLOOKUP(J506,Ref!A:C,3,0)</f>
        <v>0</v>
      </c>
      <c r="C506" s="18">
        <f>VLOOKUP(J506,Ref!A:D,4,0)</f>
        <v>0</v>
      </c>
      <c r="D506" s="18" t="str">
        <f t="shared" si="21"/>
        <v>09/may</v>
      </c>
      <c r="E506" s="18">
        <f t="shared" si="22"/>
        <v>5</v>
      </c>
      <c r="F506" s="18">
        <v>1</v>
      </c>
      <c r="G506" s="18">
        <f t="shared" si="23"/>
        <v>0</v>
      </c>
      <c r="H506" s="3">
        <v>46151.528368055559</v>
      </c>
      <c r="I506">
        <v>61939763</v>
      </c>
      <c r="J506" t="s">
        <v>2021</v>
      </c>
      <c r="K506" t="s">
        <v>1968</v>
      </c>
      <c r="L506" t="s">
        <v>1969</v>
      </c>
      <c r="M506" t="s">
        <v>1970</v>
      </c>
      <c r="O506">
        <v>353257620000</v>
      </c>
      <c r="P506">
        <v>16018</v>
      </c>
      <c r="Q506">
        <v>-7</v>
      </c>
      <c r="R506">
        <v>1</v>
      </c>
      <c r="S506">
        <v>61939763</v>
      </c>
      <c r="U506" t="s">
        <v>4706</v>
      </c>
      <c r="W506" t="s">
        <v>4707</v>
      </c>
      <c r="X506">
        <v>353257620000</v>
      </c>
      <c r="Y506" t="s">
        <v>65</v>
      </c>
      <c r="Z506" t="s">
        <v>66</v>
      </c>
      <c r="AF506" t="s">
        <v>1976</v>
      </c>
      <c r="AG506" t="s">
        <v>1972</v>
      </c>
      <c r="AL506">
        <v>5</v>
      </c>
      <c r="AN506" t="s">
        <v>1974</v>
      </c>
      <c r="AO506">
        <v>0</v>
      </c>
      <c r="AQ506">
        <v>2257711</v>
      </c>
      <c r="AR506" t="s">
        <v>4605</v>
      </c>
      <c r="AS506" t="s">
        <v>5883</v>
      </c>
      <c r="AT506" t="s">
        <v>2022</v>
      </c>
    </row>
    <row r="507" spans="1:46" x14ac:dyDescent="0.25">
      <c r="A507" t="str">
        <f>_xlfn.XLOOKUP(I507,UTILIZADAS[Contacto1],UTILIZADAS[Source.Name],,0)</f>
        <v>Cobros Mayo</v>
      </c>
      <c r="B507" s="18">
        <f>VLOOKUP(J507,Ref!A:C,3,0)</f>
        <v>0</v>
      </c>
      <c r="C507" s="18">
        <f>VLOOKUP(J507,Ref!A:D,4,0)</f>
        <v>0</v>
      </c>
      <c r="D507" s="18" t="str">
        <f t="shared" si="21"/>
        <v>13/may</v>
      </c>
      <c r="E507" s="18">
        <f t="shared" si="22"/>
        <v>5</v>
      </c>
      <c r="F507" s="18">
        <v>1</v>
      </c>
      <c r="G507" s="18">
        <f t="shared" si="23"/>
        <v>0</v>
      </c>
      <c r="H507" s="3">
        <v>46155.636087962965</v>
      </c>
      <c r="I507">
        <v>61939763</v>
      </c>
      <c r="J507" t="s">
        <v>2021</v>
      </c>
      <c r="K507" t="s">
        <v>1968</v>
      </c>
      <c r="L507" t="s">
        <v>1969</v>
      </c>
      <c r="M507" t="s">
        <v>1970</v>
      </c>
      <c r="O507">
        <v>353257620000</v>
      </c>
      <c r="P507">
        <v>16018</v>
      </c>
      <c r="Q507">
        <v>-7</v>
      </c>
      <c r="R507">
        <v>1</v>
      </c>
      <c r="S507">
        <v>61939763</v>
      </c>
      <c r="U507" t="s">
        <v>4706</v>
      </c>
      <c r="W507" t="s">
        <v>4707</v>
      </c>
      <c r="X507">
        <v>353257620000</v>
      </c>
      <c r="Y507" t="s">
        <v>65</v>
      </c>
      <c r="Z507" t="s">
        <v>66</v>
      </c>
      <c r="AF507" t="s">
        <v>1976</v>
      </c>
      <c r="AG507" t="s">
        <v>1972</v>
      </c>
      <c r="AL507">
        <v>5</v>
      </c>
      <c r="AN507" t="s">
        <v>1974</v>
      </c>
      <c r="AO507">
        <v>0</v>
      </c>
      <c r="AQ507">
        <v>2257711</v>
      </c>
      <c r="AR507" t="s">
        <v>4605</v>
      </c>
      <c r="AS507" t="s">
        <v>5883</v>
      </c>
      <c r="AT507" t="s">
        <v>2022</v>
      </c>
    </row>
    <row r="508" spans="1:46" x14ac:dyDescent="0.25">
      <c r="A508" t="str">
        <f>_xlfn.XLOOKUP(I508,UTILIZADAS[Contacto1],UTILIZADAS[Source.Name],,0)</f>
        <v>Cobros Mayo</v>
      </c>
      <c r="B508" s="18">
        <f>VLOOKUP(J508,Ref!A:C,3,0)</f>
        <v>0</v>
      </c>
      <c r="C508" s="18">
        <f>VLOOKUP(J508,Ref!A:D,4,0)</f>
        <v>0</v>
      </c>
      <c r="D508" s="18" t="str">
        <f t="shared" si="21"/>
        <v>16/may</v>
      </c>
      <c r="E508" s="18">
        <f t="shared" si="22"/>
        <v>5</v>
      </c>
      <c r="F508" s="18">
        <v>1</v>
      </c>
      <c r="G508" s="18">
        <f t="shared" si="23"/>
        <v>0</v>
      </c>
      <c r="H508" s="3">
        <v>46158.531388888892</v>
      </c>
      <c r="I508">
        <v>61939763</v>
      </c>
      <c r="J508" t="s">
        <v>2021</v>
      </c>
      <c r="K508" t="s">
        <v>1968</v>
      </c>
      <c r="L508" t="s">
        <v>1969</v>
      </c>
      <c r="M508" t="s">
        <v>1970</v>
      </c>
      <c r="O508">
        <v>353257620000</v>
      </c>
      <c r="P508">
        <v>16018</v>
      </c>
      <c r="Q508">
        <v>-7</v>
      </c>
      <c r="R508">
        <v>1</v>
      </c>
      <c r="S508">
        <v>61939763</v>
      </c>
      <c r="U508" t="s">
        <v>4706</v>
      </c>
      <c r="W508" t="s">
        <v>4707</v>
      </c>
      <c r="X508">
        <v>353257620000</v>
      </c>
      <c r="Y508" t="s">
        <v>65</v>
      </c>
      <c r="Z508" t="s">
        <v>66</v>
      </c>
      <c r="AF508" t="s">
        <v>1976</v>
      </c>
      <c r="AG508" t="s">
        <v>1972</v>
      </c>
      <c r="AL508">
        <v>5</v>
      </c>
      <c r="AN508" t="s">
        <v>1974</v>
      </c>
      <c r="AO508">
        <v>0</v>
      </c>
      <c r="AQ508">
        <v>2257711</v>
      </c>
      <c r="AR508" t="s">
        <v>4605</v>
      </c>
      <c r="AS508" t="s">
        <v>5883</v>
      </c>
      <c r="AT508" t="s">
        <v>2022</v>
      </c>
    </row>
    <row r="509" spans="1:46" x14ac:dyDescent="0.25">
      <c r="A509" t="str">
        <f>_xlfn.XLOOKUP(I509,UTILIZADAS[Contacto1],UTILIZADAS[Source.Name],,0)</f>
        <v>Cobros Mayo</v>
      </c>
      <c r="B509" s="18">
        <f>VLOOKUP(J509,Ref!A:C,3,0)</f>
        <v>0</v>
      </c>
      <c r="C509" s="18">
        <f>VLOOKUP(J509,Ref!A:D,4,0)</f>
        <v>0</v>
      </c>
      <c r="D509" s="18" t="str">
        <f t="shared" si="21"/>
        <v>19/may</v>
      </c>
      <c r="E509" s="18">
        <f t="shared" si="22"/>
        <v>5</v>
      </c>
      <c r="F509" s="18">
        <v>1</v>
      </c>
      <c r="G509" s="18">
        <f t="shared" si="23"/>
        <v>0</v>
      </c>
      <c r="H509" s="3">
        <v>46161.679525462961</v>
      </c>
      <c r="I509">
        <v>61939763</v>
      </c>
      <c r="J509" t="s">
        <v>2021</v>
      </c>
      <c r="K509" t="s">
        <v>1968</v>
      </c>
      <c r="L509" t="s">
        <v>1969</v>
      </c>
      <c r="M509" t="s">
        <v>1970</v>
      </c>
      <c r="O509">
        <v>353257620000</v>
      </c>
      <c r="P509">
        <v>16018</v>
      </c>
      <c r="Q509">
        <v>-7</v>
      </c>
      <c r="R509">
        <v>1</v>
      </c>
      <c r="S509">
        <v>61939763</v>
      </c>
      <c r="U509" t="s">
        <v>4706</v>
      </c>
      <c r="W509" t="s">
        <v>4707</v>
      </c>
      <c r="X509">
        <v>353257620000</v>
      </c>
      <c r="Y509" t="s">
        <v>65</v>
      </c>
      <c r="Z509" t="s">
        <v>66</v>
      </c>
      <c r="AF509" t="s">
        <v>1976</v>
      </c>
      <c r="AG509" t="s">
        <v>1972</v>
      </c>
      <c r="AL509">
        <v>5</v>
      </c>
      <c r="AN509" t="s">
        <v>1974</v>
      </c>
      <c r="AO509">
        <v>0</v>
      </c>
      <c r="AQ509">
        <v>2257711</v>
      </c>
      <c r="AR509" t="s">
        <v>4605</v>
      </c>
      <c r="AS509" t="s">
        <v>5883</v>
      </c>
      <c r="AT509" t="s">
        <v>2022</v>
      </c>
    </row>
    <row r="510" spans="1:46" x14ac:dyDescent="0.25">
      <c r="A510" t="str">
        <f>_xlfn.XLOOKUP(I510,UTILIZADAS[Contacto1],UTILIZADAS[Source.Name],,0)</f>
        <v>Cobros Mayo</v>
      </c>
      <c r="B510" s="18">
        <f>VLOOKUP(J510,Ref!A:C,3,0)</f>
        <v>1</v>
      </c>
      <c r="C510" s="18">
        <f>VLOOKUP(J510,Ref!A:D,4,0)</f>
        <v>1</v>
      </c>
      <c r="D510" s="18" t="str">
        <f t="shared" si="21"/>
        <v>21/may</v>
      </c>
      <c r="E510" s="18">
        <f t="shared" si="22"/>
        <v>5</v>
      </c>
      <c r="F510" s="18">
        <v>1</v>
      </c>
      <c r="G510" s="18">
        <f t="shared" si="23"/>
        <v>1</v>
      </c>
      <c r="H510" s="3">
        <v>46163.457002314812</v>
      </c>
      <c r="I510">
        <v>61939763</v>
      </c>
      <c r="J510">
        <v>6007</v>
      </c>
      <c r="K510" t="s">
        <v>1983</v>
      </c>
      <c r="L510" t="s">
        <v>1897</v>
      </c>
      <c r="M510" t="s">
        <v>1970</v>
      </c>
      <c r="O510">
        <v>353257620000</v>
      </c>
      <c r="P510">
        <v>16018</v>
      </c>
      <c r="Q510">
        <v>-7</v>
      </c>
      <c r="R510">
        <v>1</v>
      </c>
      <c r="S510">
        <v>61939763</v>
      </c>
      <c r="U510" t="s">
        <v>4706</v>
      </c>
      <c r="W510" t="s">
        <v>4707</v>
      </c>
      <c r="X510">
        <v>353257620000</v>
      </c>
      <c r="Y510" t="s">
        <v>65</v>
      </c>
      <c r="Z510" t="s">
        <v>66</v>
      </c>
      <c r="AF510" t="s">
        <v>1976</v>
      </c>
      <c r="AG510" t="s">
        <v>1972</v>
      </c>
      <c r="AL510">
        <v>137</v>
      </c>
      <c r="AM510" t="s">
        <v>1979</v>
      </c>
      <c r="AN510" t="s">
        <v>1987</v>
      </c>
      <c r="AO510">
        <v>0</v>
      </c>
      <c r="AQ510">
        <v>2257711</v>
      </c>
      <c r="AR510" t="s">
        <v>4605</v>
      </c>
      <c r="AS510" t="s">
        <v>5883</v>
      </c>
      <c r="AT510" t="s">
        <v>1898</v>
      </c>
    </row>
    <row r="511" spans="1:46" x14ac:dyDescent="0.25">
      <c r="A511" t="str">
        <f>_xlfn.XLOOKUP(I511,UTILIZADAS[Contacto1],UTILIZADAS[Source.Name],,0)</f>
        <v>Cobros Mayo</v>
      </c>
      <c r="B511" s="18">
        <f>VLOOKUP(J511,Ref!A:C,3,0)</f>
        <v>0</v>
      </c>
      <c r="C511" s="18">
        <f>VLOOKUP(J511,Ref!A:D,4,0)</f>
        <v>0</v>
      </c>
      <c r="D511" s="18" t="str">
        <f t="shared" si="21"/>
        <v>09/may</v>
      </c>
      <c r="E511" s="18">
        <f t="shared" si="22"/>
        <v>11</v>
      </c>
      <c r="F511" s="18">
        <v>1</v>
      </c>
      <c r="G511" s="18">
        <f t="shared" si="23"/>
        <v>0</v>
      </c>
      <c r="H511" s="3">
        <v>46151.530960648146</v>
      </c>
      <c r="I511">
        <v>61962461</v>
      </c>
      <c r="J511" t="s">
        <v>2023</v>
      </c>
      <c r="K511" t="s">
        <v>1968</v>
      </c>
      <c r="L511" t="s">
        <v>1969</v>
      </c>
      <c r="M511" t="s">
        <v>1970</v>
      </c>
      <c r="O511">
        <v>362057470000</v>
      </c>
      <c r="P511">
        <v>16018</v>
      </c>
      <c r="Q511">
        <v>-7</v>
      </c>
      <c r="R511">
        <v>1</v>
      </c>
      <c r="S511">
        <v>61962461</v>
      </c>
      <c r="U511" t="s">
        <v>4708</v>
      </c>
      <c r="W511" t="s">
        <v>4709</v>
      </c>
      <c r="X511">
        <v>362057470000</v>
      </c>
      <c r="Y511" t="s">
        <v>85</v>
      </c>
      <c r="Z511" t="s">
        <v>66</v>
      </c>
      <c r="AG511" t="s">
        <v>1972</v>
      </c>
      <c r="AL511">
        <v>0</v>
      </c>
      <c r="AN511" t="s">
        <v>1974</v>
      </c>
      <c r="AO511">
        <v>0</v>
      </c>
      <c r="AQ511">
        <v>2257712</v>
      </c>
      <c r="AR511" t="s">
        <v>4605</v>
      </c>
      <c r="AS511" t="s">
        <v>5883</v>
      </c>
      <c r="AT511" t="s">
        <v>2024</v>
      </c>
    </row>
    <row r="512" spans="1:46" x14ac:dyDescent="0.25">
      <c r="A512" t="str">
        <f>_xlfn.XLOOKUP(I512,UTILIZADAS[Contacto1],UTILIZADAS[Source.Name],,0)</f>
        <v>Cobros Mayo</v>
      </c>
      <c r="B512" s="18">
        <f>VLOOKUP(J512,Ref!A:C,3,0)</f>
        <v>0</v>
      </c>
      <c r="C512" s="18">
        <f>VLOOKUP(J512,Ref!A:D,4,0)</f>
        <v>0</v>
      </c>
      <c r="D512" s="18" t="str">
        <f t="shared" si="21"/>
        <v>11/may</v>
      </c>
      <c r="E512" s="18">
        <f t="shared" si="22"/>
        <v>11</v>
      </c>
      <c r="F512" s="18">
        <v>1</v>
      </c>
      <c r="G512" s="18">
        <f t="shared" si="23"/>
        <v>0</v>
      </c>
      <c r="H512" s="3">
        <v>46153.53197916667</v>
      </c>
      <c r="I512">
        <v>61962461</v>
      </c>
      <c r="J512" t="s">
        <v>2023</v>
      </c>
      <c r="K512" t="s">
        <v>1968</v>
      </c>
      <c r="L512" t="s">
        <v>1969</v>
      </c>
      <c r="M512" t="s">
        <v>1970</v>
      </c>
      <c r="O512">
        <v>362057470000</v>
      </c>
      <c r="P512">
        <v>16018</v>
      </c>
      <c r="Q512">
        <v>-7</v>
      </c>
      <c r="R512">
        <v>1</v>
      </c>
      <c r="S512">
        <v>61962461</v>
      </c>
      <c r="U512" t="s">
        <v>4708</v>
      </c>
      <c r="W512" t="s">
        <v>4709</v>
      </c>
      <c r="X512">
        <v>362057470000</v>
      </c>
      <c r="Y512" t="s">
        <v>85</v>
      </c>
      <c r="Z512" t="s">
        <v>66</v>
      </c>
      <c r="AG512" t="s">
        <v>1972</v>
      </c>
      <c r="AL512">
        <v>0</v>
      </c>
      <c r="AN512" t="s">
        <v>1974</v>
      </c>
      <c r="AO512">
        <v>0</v>
      </c>
      <c r="AQ512">
        <v>2257712</v>
      </c>
      <c r="AR512" t="s">
        <v>4605</v>
      </c>
      <c r="AS512" t="s">
        <v>5883</v>
      </c>
      <c r="AT512" t="s">
        <v>2024</v>
      </c>
    </row>
    <row r="513" spans="1:46" x14ac:dyDescent="0.25">
      <c r="A513" t="str">
        <f>_xlfn.XLOOKUP(I513,UTILIZADAS[Contacto1],UTILIZADAS[Source.Name],,0)</f>
        <v>Cobros Mayo</v>
      </c>
      <c r="B513" s="18">
        <f>VLOOKUP(J513,Ref!A:C,3,0)</f>
        <v>0</v>
      </c>
      <c r="C513" s="18">
        <f>VLOOKUP(J513,Ref!A:D,4,0)</f>
        <v>0</v>
      </c>
      <c r="D513" s="18" t="str">
        <f t="shared" si="21"/>
        <v>11/may</v>
      </c>
      <c r="E513" s="18">
        <f t="shared" si="22"/>
        <v>11</v>
      </c>
      <c r="F513" s="18">
        <v>1</v>
      </c>
      <c r="G513" s="18">
        <f t="shared" si="23"/>
        <v>0</v>
      </c>
      <c r="H513" s="3">
        <v>46153.686493055553</v>
      </c>
      <c r="I513">
        <v>61962461</v>
      </c>
      <c r="J513" t="s">
        <v>2023</v>
      </c>
      <c r="K513" t="s">
        <v>1968</v>
      </c>
      <c r="L513" t="s">
        <v>1969</v>
      </c>
      <c r="M513" t="s">
        <v>1970</v>
      </c>
      <c r="O513">
        <v>362057470000</v>
      </c>
      <c r="P513">
        <v>16018</v>
      </c>
      <c r="Q513">
        <v>-7</v>
      </c>
      <c r="R513">
        <v>1</v>
      </c>
      <c r="S513">
        <v>61962461</v>
      </c>
      <c r="U513" t="s">
        <v>4708</v>
      </c>
      <c r="W513" t="s">
        <v>4709</v>
      </c>
      <c r="X513">
        <v>362057470000</v>
      </c>
      <c r="Y513" t="s">
        <v>85</v>
      </c>
      <c r="Z513" t="s">
        <v>66</v>
      </c>
      <c r="AG513" t="s">
        <v>1972</v>
      </c>
      <c r="AL513">
        <v>0</v>
      </c>
      <c r="AN513" t="s">
        <v>1974</v>
      </c>
      <c r="AO513">
        <v>0</v>
      </c>
      <c r="AQ513">
        <v>2257712</v>
      </c>
      <c r="AR513" t="s">
        <v>4605</v>
      </c>
      <c r="AS513" t="s">
        <v>5883</v>
      </c>
      <c r="AT513" t="s">
        <v>2024</v>
      </c>
    </row>
    <row r="514" spans="1:46" x14ac:dyDescent="0.25">
      <c r="A514" t="str">
        <f>_xlfn.XLOOKUP(I514,UTILIZADAS[Contacto1],UTILIZADAS[Source.Name],,0)</f>
        <v>Cobros Mayo</v>
      </c>
      <c r="B514" s="18">
        <f>VLOOKUP(J514,Ref!A:C,3,0)</f>
        <v>0</v>
      </c>
      <c r="C514" s="18">
        <f>VLOOKUP(J514,Ref!A:D,4,0)</f>
        <v>0</v>
      </c>
      <c r="D514" s="18" t="str">
        <f t="shared" ref="D514:D577" si="24">TEXT(H514,"dd/mmm")</f>
        <v>12/may</v>
      </c>
      <c r="E514" s="18">
        <f t="shared" ref="E514:E577" si="25">+COUNTIF(I:I,I514)</f>
        <v>11</v>
      </c>
      <c r="F514" s="18">
        <v>1</v>
      </c>
      <c r="G514" s="18">
        <f t="shared" si="23"/>
        <v>0</v>
      </c>
      <c r="H514" s="3">
        <v>46154.452060185184</v>
      </c>
      <c r="I514">
        <v>61962461</v>
      </c>
      <c r="J514" t="s">
        <v>1967</v>
      </c>
      <c r="K514" t="s">
        <v>1968</v>
      </c>
      <c r="L514" t="s">
        <v>1969</v>
      </c>
      <c r="M514" t="s">
        <v>1970</v>
      </c>
      <c r="O514">
        <v>362057470000</v>
      </c>
      <c r="P514">
        <v>16018</v>
      </c>
      <c r="Q514">
        <v>-7</v>
      </c>
      <c r="R514">
        <v>1</v>
      </c>
      <c r="S514">
        <v>61962461</v>
      </c>
      <c r="U514" t="s">
        <v>4708</v>
      </c>
      <c r="W514" t="s">
        <v>4709</v>
      </c>
      <c r="X514">
        <v>362057470000</v>
      </c>
      <c r="Y514" t="s">
        <v>85</v>
      </c>
      <c r="Z514" t="s">
        <v>66</v>
      </c>
      <c r="AG514" t="s">
        <v>1972</v>
      </c>
      <c r="AL514">
        <v>0</v>
      </c>
      <c r="AN514" t="s">
        <v>1974</v>
      </c>
      <c r="AO514">
        <v>0</v>
      </c>
      <c r="AQ514">
        <v>2257712</v>
      </c>
      <c r="AR514" t="s">
        <v>4605</v>
      </c>
      <c r="AS514" t="s">
        <v>5883</v>
      </c>
      <c r="AT514" t="s">
        <v>1975</v>
      </c>
    </row>
    <row r="515" spans="1:46" x14ac:dyDescent="0.25">
      <c r="A515" t="str">
        <f>_xlfn.XLOOKUP(I515,UTILIZADAS[Contacto1],UTILIZADAS[Source.Name],,0)</f>
        <v>Cobros Mayo</v>
      </c>
      <c r="B515" s="18">
        <f>VLOOKUP(J515,Ref!A:C,3,0)</f>
        <v>0</v>
      </c>
      <c r="C515" s="18">
        <f>VLOOKUP(J515,Ref!A:D,4,0)</f>
        <v>0</v>
      </c>
      <c r="D515" s="18" t="str">
        <f t="shared" si="24"/>
        <v>13/may</v>
      </c>
      <c r="E515" s="18">
        <f t="shared" si="25"/>
        <v>11</v>
      </c>
      <c r="F515" s="18">
        <v>1</v>
      </c>
      <c r="G515" s="18">
        <f t="shared" ref="G515:G578" si="26">IF(I515=I516,0,1)</f>
        <v>0</v>
      </c>
      <c r="H515" s="3">
        <v>46155.639502314814</v>
      </c>
      <c r="I515">
        <v>61962461</v>
      </c>
      <c r="J515" t="s">
        <v>2023</v>
      </c>
      <c r="K515" t="s">
        <v>1968</v>
      </c>
      <c r="L515" t="s">
        <v>1969</v>
      </c>
      <c r="M515" t="s">
        <v>1970</v>
      </c>
      <c r="O515">
        <v>362057470000</v>
      </c>
      <c r="P515">
        <v>16018</v>
      </c>
      <c r="Q515">
        <v>-7</v>
      </c>
      <c r="R515">
        <v>1</v>
      </c>
      <c r="S515">
        <v>61962461</v>
      </c>
      <c r="U515" t="s">
        <v>4708</v>
      </c>
      <c r="W515" t="s">
        <v>4709</v>
      </c>
      <c r="X515">
        <v>362057470000</v>
      </c>
      <c r="Y515" t="s">
        <v>85</v>
      </c>
      <c r="Z515" t="s">
        <v>66</v>
      </c>
      <c r="AG515" t="s">
        <v>1972</v>
      </c>
      <c r="AL515">
        <v>0</v>
      </c>
      <c r="AN515" t="s">
        <v>1974</v>
      </c>
      <c r="AO515">
        <v>0</v>
      </c>
      <c r="AQ515">
        <v>2257712</v>
      </c>
      <c r="AR515" t="s">
        <v>4605</v>
      </c>
      <c r="AS515" t="s">
        <v>5883</v>
      </c>
      <c r="AT515" t="s">
        <v>2024</v>
      </c>
    </row>
    <row r="516" spans="1:46" x14ac:dyDescent="0.25">
      <c r="A516" t="str">
        <f>_xlfn.XLOOKUP(I516,UTILIZADAS[Contacto1],UTILIZADAS[Source.Name],,0)</f>
        <v>Cobros Mayo</v>
      </c>
      <c r="B516" s="18">
        <f>VLOOKUP(J516,Ref!A:C,3,0)</f>
        <v>0</v>
      </c>
      <c r="C516" s="18">
        <f>VLOOKUP(J516,Ref!A:D,4,0)</f>
        <v>0</v>
      </c>
      <c r="D516" s="18" t="str">
        <f t="shared" si="24"/>
        <v>13/may</v>
      </c>
      <c r="E516" s="18">
        <f t="shared" si="25"/>
        <v>11</v>
      </c>
      <c r="F516" s="18">
        <v>1</v>
      </c>
      <c r="G516" s="18">
        <f t="shared" si="26"/>
        <v>0</v>
      </c>
      <c r="H516" s="3">
        <v>46155.720185185186</v>
      </c>
      <c r="I516">
        <v>61962461</v>
      </c>
      <c r="J516" t="s">
        <v>2023</v>
      </c>
      <c r="K516" t="s">
        <v>1968</v>
      </c>
      <c r="L516" t="s">
        <v>1969</v>
      </c>
      <c r="M516" t="s">
        <v>1970</v>
      </c>
      <c r="O516">
        <v>362057470000</v>
      </c>
      <c r="P516">
        <v>16018</v>
      </c>
      <c r="Q516">
        <v>-7</v>
      </c>
      <c r="R516">
        <v>1</v>
      </c>
      <c r="S516">
        <v>61962461</v>
      </c>
      <c r="U516" t="s">
        <v>4708</v>
      </c>
      <c r="W516" t="s">
        <v>4709</v>
      </c>
      <c r="X516">
        <v>362057470000</v>
      </c>
      <c r="Y516" t="s">
        <v>85</v>
      </c>
      <c r="Z516" t="s">
        <v>66</v>
      </c>
      <c r="AG516" t="s">
        <v>1972</v>
      </c>
      <c r="AL516">
        <v>0</v>
      </c>
      <c r="AN516" t="s">
        <v>1974</v>
      </c>
      <c r="AO516">
        <v>0</v>
      </c>
      <c r="AQ516">
        <v>2257712</v>
      </c>
      <c r="AR516" t="s">
        <v>4605</v>
      </c>
      <c r="AS516" t="s">
        <v>5883</v>
      </c>
      <c r="AT516" t="s">
        <v>2024</v>
      </c>
    </row>
    <row r="517" spans="1:46" x14ac:dyDescent="0.25">
      <c r="A517" t="str">
        <f>_xlfn.XLOOKUP(I517,UTILIZADAS[Contacto1],UTILIZADAS[Source.Name],,0)</f>
        <v>Cobros Mayo</v>
      </c>
      <c r="B517" s="18">
        <f>VLOOKUP(J517,Ref!A:C,3,0)</f>
        <v>0</v>
      </c>
      <c r="C517" s="18">
        <f>VLOOKUP(J517,Ref!A:D,4,0)</f>
        <v>0</v>
      </c>
      <c r="D517" s="18" t="str">
        <f t="shared" si="24"/>
        <v>14/may</v>
      </c>
      <c r="E517" s="18">
        <f t="shared" si="25"/>
        <v>11</v>
      </c>
      <c r="F517" s="18">
        <v>1</v>
      </c>
      <c r="G517" s="18">
        <f t="shared" si="26"/>
        <v>0</v>
      </c>
      <c r="H517" s="3">
        <v>46156.472766203704</v>
      </c>
      <c r="I517">
        <v>61962461</v>
      </c>
      <c r="J517" t="s">
        <v>1967</v>
      </c>
      <c r="K517" t="s">
        <v>1968</v>
      </c>
      <c r="L517" t="s">
        <v>1969</v>
      </c>
      <c r="M517" t="s">
        <v>1970</v>
      </c>
      <c r="O517">
        <v>362057470000</v>
      </c>
      <c r="P517">
        <v>16018</v>
      </c>
      <c r="Q517">
        <v>-7</v>
      </c>
      <c r="R517">
        <v>1</v>
      </c>
      <c r="S517">
        <v>61962461</v>
      </c>
      <c r="U517" t="s">
        <v>4708</v>
      </c>
      <c r="W517" t="s">
        <v>4709</v>
      </c>
      <c r="X517">
        <v>362057470000</v>
      </c>
      <c r="Y517" t="s">
        <v>85</v>
      </c>
      <c r="Z517" t="s">
        <v>66</v>
      </c>
      <c r="AG517" t="s">
        <v>1972</v>
      </c>
      <c r="AL517">
        <v>0</v>
      </c>
      <c r="AN517" t="s">
        <v>1974</v>
      </c>
      <c r="AO517">
        <v>0</v>
      </c>
      <c r="AQ517">
        <v>2257712</v>
      </c>
      <c r="AR517" t="s">
        <v>4605</v>
      </c>
      <c r="AS517" t="s">
        <v>5883</v>
      </c>
      <c r="AT517" t="s">
        <v>1975</v>
      </c>
    </row>
    <row r="518" spans="1:46" x14ac:dyDescent="0.25">
      <c r="A518" t="str">
        <f>_xlfn.XLOOKUP(I518,UTILIZADAS[Contacto1],UTILIZADAS[Source.Name],,0)</f>
        <v>Cobros Mayo</v>
      </c>
      <c r="B518" s="18">
        <f>VLOOKUP(J518,Ref!A:C,3,0)</f>
        <v>0</v>
      </c>
      <c r="C518" s="18">
        <f>VLOOKUP(J518,Ref!A:D,4,0)</f>
        <v>0</v>
      </c>
      <c r="D518" s="18" t="str">
        <f t="shared" si="24"/>
        <v>16/may</v>
      </c>
      <c r="E518" s="18">
        <f t="shared" si="25"/>
        <v>11</v>
      </c>
      <c r="F518" s="18">
        <v>1</v>
      </c>
      <c r="G518" s="18">
        <f t="shared" si="26"/>
        <v>0</v>
      </c>
      <c r="H518" s="3">
        <v>46158.531481481485</v>
      </c>
      <c r="I518">
        <v>61962461</v>
      </c>
      <c r="J518" t="s">
        <v>1967</v>
      </c>
      <c r="K518" t="s">
        <v>1968</v>
      </c>
      <c r="L518" t="s">
        <v>1969</v>
      </c>
      <c r="M518" t="s">
        <v>1970</v>
      </c>
      <c r="O518">
        <v>362057470000</v>
      </c>
      <c r="P518">
        <v>16018</v>
      </c>
      <c r="Q518">
        <v>-7</v>
      </c>
      <c r="R518">
        <v>1</v>
      </c>
      <c r="S518">
        <v>61962461</v>
      </c>
      <c r="U518" t="s">
        <v>4708</v>
      </c>
      <c r="W518" t="s">
        <v>4709</v>
      </c>
      <c r="X518">
        <v>362057470000</v>
      </c>
      <c r="Y518" t="s">
        <v>85</v>
      </c>
      <c r="Z518" t="s">
        <v>66</v>
      </c>
      <c r="AG518" t="s">
        <v>1972</v>
      </c>
      <c r="AL518">
        <v>0</v>
      </c>
      <c r="AN518" t="s">
        <v>1974</v>
      </c>
      <c r="AO518">
        <v>0</v>
      </c>
      <c r="AQ518">
        <v>2257712</v>
      </c>
      <c r="AR518" t="s">
        <v>4605</v>
      </c>
      <c r="AS518" t="s">
        <v>5883</v>
      </c>
      <c r="AT518" t="s">
        <v>1975</v>
      </c>
    </row>
    <row r="519" spans="1:46" x14ac:dyDescent="0.25">
      <c r="A519" t="str">
        <f>_xlfn.XLOOKUP(I519,UTILIZADAS[Contacto1],UTILIZADAS[Source.Name],,0)</f>
        <v>Cobros Mayo</v>
      </c>
      <c r="B519" s="18">
        <f>VLOOKUP(J519,Ref!A:C,3,0)</f>
        <v>0</v>
      </c>
      <c r="C519" s="18">
        <f>VLOOKUP(J519,Ref!A:D,4,0)</f>
        <v>0</v>
      </c>
      <c r="D519" s="18" t="str">
        <f t="shared" si="24"/>
        <v>19/may</v>
      </c>
      <c r="E519" s="18">
        <f t="shared" si="25"/>
        <v>11</v>
      </c>
      <c r="F519" s="18">
        <v>1</v>
      </c>
      <c r="G519" s="18">
        <f t="shared" si="26"/>
        <v>0</v>
      </c>
      <c r="H519" s="3">
        <v>46161.679606481484</v>
      </c>
      <c r="I519">
        <v>61962461</v>
      </c>
      <c r="J519" t="s">
        <v>1967</v>
      </c>
      <c r="K519" t="s">
        <v>1968</v>
      </c>
      <c r="L519" t="s">
        <v>1969</v>
      </c>
      <c r="M519" t="s">
        <v>1970</v>
      </c>
      <c r="O519">
        <v>362057470000</v>
      </c>
      <c r="P519">
        <v>16018</v>
      </c>
      <c r="Q519">
        <v>-7</v>
      </c>
      <c r="R519">
        <v>1</v>
      </c>
      <c r="S519">
        <v>61962461</v>
      </c>
      <c r="U519" t="s">
        <v>4708</v>
      </c>
      <c r="W519" t="s">
        <v>4709</v>
      </c>
      <c r="X519">
        <v>362057470000</v>
      </c>
      <c r="Y519" t="s">
        <v>85</v>
      </c>
      <c r="Z519" t="s">
        <v>66</v>
      </c>
      <c r="AG519" t="s">
        <v>1972</v>
      </c>
      <c r="AL519">
        <v>0</v>
      </c>
      <c r="AN519" t="s">
        <v>1974</v>
      </c>
      <c r="AO519">
        <v>0</v>
      </c>
      <c r="AQ519">
        <v>2257712</v>
      </c>
      <c r="AR519" t="s">
        <v>4605</v>
      </c>
      <c r="AS519" t="s">
        <v>5883</v>
      </c>
      <c r="AT519" t="s">
        <v>1975</v>
      </c>
    </row>
    <row r="520" spans="1:46" x14ac:dyDescent="0.25">
      <c r="A520" t="str">
        <f>_xlfn.XLOOKUP(I520,UTILIZADAS[Contacto1],UTILIZADAS[Source.Name],,0)</f>
        <v>Cobros Mayo</v>
      </c>
      <c r="B520" s="18">
        <f>VLOOKUP(J520,Ref!A:C,3,0)</f>
        <v>0</v>
      </c>
      <c r="C520" s="18">
        <f>VLOOKUP(J520,Ref!A:D,4,0)</f>
        <v>0</v>
      </c>
      <c r="D520" s="18" t="str">
        <f t="shared" si="24"/>
        <v>21/may</v>
      </c>
      <c r="E520" s="18">
        <f t="shared" si="25"/>
        <v>11</v>
      </c>
      <c r="F520" s="18">
        <v>1</v>
      </c>
      <c r="G520" s="18">
        <f t="shared" si="26"/>
        <v>0</v>
      </c>
      <c r="H520" s="3">
        <v>46163.456793981481</v>
      </c>
      <c r="I520">
        <v>61962461</v>
      </c>
      <c r="J520" t="s">
        <v>1967</v>
      </c>
      <c r="K520" t="s">
        <v>1968</v>
      </c>
      <c r="L520" t="s">
        <v>1969</v>
      </c>
      <c r="M520" t="s">
        <v>1970</v>
      </c>
      <c r="O520">
        <v>362057470000</v>
      </c>
      <c r="P520">
        <v>16018</v>
      </c>
      <c r="Q520">
        <v>-7</v>
      </c>
      <c r="R520">
        <v>1</v>
      </c>
      <c r="S520">
        <v>61962461</v>
      </c>
      <c r="U520" t="s">
        <v>4708</v>
      </c>
      <c r="W520" t="s">
        <v>4709</v>
      </c>
      <c r="X520">
        <v>362057470000</v>
      </c>
      <c r="Y520" t="s">
        <v>85</v>
      </c>
      <c r="Z520" t="s">
        <v>66</v>
      </c>
      <c r="AG520" t="s">
        <v>1972</v>
      </c>
      <c r="AL520">
        <v>0</v>
      </c>
      <c r="AN520" t="s">
        <v>1974</v>
      </c>
      <c r="AO520">
        <v>0</v>
      </c>
      <c r="AQ520">
        <v>2257712</v>
      </c>
      <c r="AR520" t="s">
        <v>4605</v>
      </c>
      <c r="AS520" t="s">
        <v>5883</v>
      </c>
      <c r="AT520" t="s">
        <v>1975</v>
      </c>
    </row>
    <row r="521" spans="1:46" x14ac:dyDescent="0.25">
      <c r="A521" t="str">
        <f>_xlfn.XLOOKUP(I521,UTILIZADAS[Contacto1],UTILIZADAS[Source.Name],,0)</f>
        <v>Cobros Mayo</v>
      </c>
      <c r="B521" s="18">
        <f>VLOOKUP(J521,Ref!A:C,3,0)</f>
        <v>0</v>
      </c>
      <c r="C521" s="18">
        <f>VLOOKUP(J521,Ref!A:D,4,0)</f>
        <v>0</v>
      </c>
      <c r="D521" s="18" t="str">
        <f t="shared" si="24"/>
        <v>21/may</v>
      </c>
      <c r="E521" s="18">
        <f t="shared" si="25"/>
        <v>11</v>
      </c>
      <c r="F521" s="18">
        <v>1</v>
      </c>
      <c r="G521" s="18">
        <f t="shared" si="26"/>
        <v>1</v>
      </c>
      <c r="H521" s="3">
        <v>46163.720393518517</v>
      </c>
      <c r="I521">
        <v>61962461</v>
      </c>
      <c r="J521" t="s">
        <v>1967</v>
      </c>
      <c r="K521" t="s">
        <v>1968</v>
      </c>
      <c r="L521" t="s">
        <v>1969</v>
      </c>
      <c r="M521" t="s">
        <v>1970</v>
      </c>
      <c r="O521">
        <v>362057470000</v>
      </c>
      <c r="P521">
        <v>16018</v>
      </c>
      <c r="Q521">
        <v>-7</v>
      </c>
      <c r="R521">
        <v>1</v>
      </c>
      <c r="S521">
        <v>61962461</v>
      </c>
      <c r="U521" t="s">
        <v>4708</v>
      </c>
      <c r="W521" t="s">
        <v>4709</v>
      </c>
      <c r="X521">
        <v>362057470000</v>
      </c>
      <c r="Y521" t="s">
        <v>85</v>
      </c>
      <c r="Z521" t="s">
        <v>66</v>
      </c>
      <c r="AG521" t="s">
        <v>1972</v>
      </c>
      <c r="AL521">
        <v>0</v>
      </c>
      <c r="AN521" t="s">
        <v>1974</v>
      </c>
      <c r="AO521">
        <v>0</v>
      </c>
      <c r="AQ521">
        <v>2257712</v>
      </c>
      <c r="AR521" t="s">
        <v>4605</v>
      </c>
      <c r="AS521" t="s">
        <v>5883</v>
      </c>
      <c r="AT521" t="s">
        <v>1975</v>
      </c>
    </row>
    <row r="522" spans="1:46" x14ac:dyDescent="0.25">
      <c r="A522" t="str">
        <f>_xlfn.XLOOKUP(I522,UTILIZADAS[Contacto1],UTILIZADAS[Source.Name],,0)</f>
        <v>Cobros Abril Canal Fijo</v>
      </c>
      <c r="B522" s="18">
        <f>VLOOKUP(J522,Ref!A:C,3,0)</f>
        <v>0</v>
      </c>
      <c r="C522" s="18">
        <f>VLOOKUP(J522,Ref!A:D,4,0)</f>
        <v>0</v>
      </c>
      <c r="D522" s="18" t="str">
        <f t="shared" si="24"/>
        <v>09/may</v>
      </c>
      <c r="E522" s="18">
        <f t="shared" si="25"/>
        <v>1</v>
      </c>
      <c r="F522" s="18">
        <v>1</v>
      </c>
      <c r="G522" s="18">
        <f t="shared" si="26"/>
        <v>1</v>
      </c>
      <c r="H522" s="3">
        <v>46151.530277777776</v>
      </c>
      <c r="I522">
        <v>61963114</v>
      </c>
      <c r="J522">
        <v>6004</v>
      </c>
      <c r="K522" t="s">
        <v>1983</v>
      </c>
      <c r="L522" t="s">
        <v>1897</v>
      </c>
      <c r="M522" t="s">
        <v>1970</v>
      </c>
      <c r="O522">
        <v>199031050000</v>
      </c>
      <c r="P522">
        <v>16018</v>
      </c>
      <c r="Q522">
        <v>-7</v>
      </c>
      <c r="R522">
        <v>1</v>
      </c>
      <c r="S522">
        <v>61963114</v>
      </c>
      <c r="U522" t="s">
        <v>2436</v>
      </c>
      <c r="W522" t="s">
        <v>4015</v>
      </c>
      <c r="X522">
        <v>199031050000</v>
      </c>
      <c r="Y522" t="s">
        <v>65</v>
      </c>
      <c r="Z522" t="s">
        <v>66</v>
      </c>
      <c r="AF522" t="s">
        <v>1976</v>
      </c>
      <c r="AG522" t="s">
        <v>1972</v>
      </c>
      <c r="AL522">
        <v>61</v>
      </c>
      <c r="AM522" t="s">
        <v>1979</v>
      </c>
      <c r="AN522" t="s">
        <v>1987</v>
      </c>
      <c r="AO522">
        <v>0</v>
      </c>
      <c r="AQ522">
        <v>2257713</v>
      </c>
      <c r="AR522" t="s">
        <v>4605</v>
      </c>
      <c r="AS522" t="s">
        <v>5883</v>
      </c>
      <c r="AT522" t="s">
        <v>1984</v>
      </c>
    </row>
    <row r="523" spans="1:46" x14ac:dyDescent="0.25">
      <c r="A523" t="str">
        <f>_xlfn.XLOOKUP(I523,UTILIZADAS[Contacto1],UTILIZADAS[Source.Name],,0)</f>
        <v>Cobros Mayo</v>
      </c>
      <c r="B523" s="18">
        <f>VLOOKUP(J523,Ref!A:C,3,0)</f>
        <v>0</v>
      </c>
      <c r="C523" s="18">
        <f>VLOOKUP(J523,Ref!A:D,4,0)</f>
        <v>0</v>
      </c>
      <c r="D523" s="18" t="str">
        <f t="shared" si="24"/>
        <v>09/may</v>
      </c>
      <c r="E523" s="18">
        <f t="shared" si="25"/>
        <v>2</v>
      </c>
      <c r="F523" s="18">
        <v>1</v>
      </c>
      <c r="G523" s="18">
        <f t="shared" si="26"/>
        <v>0</v>
      </c>
      <c r="H523" s="3">
        <v>46151.403784722221</v>
      </c>
      <c r="I523">
        <v>61980833</v>
      </c>
      <c r="J523">
        <v>6004</v>
      </c>
      <c r="K523" t="s">
        <v>1983</v>
      </c>
      <c r="L523" t="s">
        <v>1897</v>
      </c>
      <c r="M523" t="s">
        <v>1970</v>
      </c>
      <c r="O523">
        <v>362001260000</v>
      </c>
      <c r="P523">
        <v>16016</v>
      </c>
      <c r="Q523">
        <v>-7</v>
      </c>
      <c r="R523">
        <v>1</v>
      </c>
      <c r="S523">
        <v>61980833</v>
      </c>
      <c r="U523" t="s">
        <v>4710</v>
      </c>
      <c r="W523" t="s">
        <v>4711</v>
      </c>
      <c r="X523">
        <v>362001260000</v>
      </c>
      <c r="Y523" t="s">
        <v>65</v>
      </c>
      <c r="Z523" t="s">
        <v>66</v>
      </c>
      <c r="AF523" t="s">
        <v>1976</v>
      </c>
      <c r="AG523" t="s">
        <v>1972</v>
      </c>
      <c r="AL523">
        <v>57</v>
      </c>
      <c r="AM523" t="s">
        <v>1979</v>
      </c>
      <c r="AN523" t="s">
        <v>1977</v>
      </c>
      <c r="AO523">
        <v>0</v>
      </c>
      <c r="AQ523">
        <v>2198806</v>
      </c>
      <c r="AR523" t="s">
        <v>2020</v>
      </c>
      <c r="AS523" t="s">
        <v>2020</v>
      </c>
      <c r="AT523" t="s">
        <v>1984</v>
      </c>
    </row>
    <row r="524" spans="1:46" x14ac:dyDescent="0.25">
      <c r="A524" t="str">
        <f>_xlfn.XLOOKUP(I524,UTILIZADAS[Contacto1],UTILIZADAS[Source.Name],,0)</f>
        <v>Cobros Mayo</v>
      </c>
      <c r="B524" s="18">
        <f>VLOOKUP(J524,Ref!A:C,3,0)</f>
        <v>0</v>
      </c>
      <c r="C524" s="18">
        <f>VLOOKUP(J524,Ref!A:D,4,0)</f>
        <v>0</v>
      </c>
      <c r="D524" s="18" t="str">
        <f t="shared" si="24"/>
        <v>09/may</v>
      </c>
      <c r="E524" s="18">
        <f t="shared" si="25"/>
        <v>2</v>
      </c>
      <c r="F524" s="18">
        <v>1</v>
      </c>
      <c r="G524" s="18">
        <f t="shared" si="26"/>
        <v>1</v>
      </c>
      <c r="H524" s="3">
        <v>46151.531956018516</v>
      </c>
      <c r="I524">
        <v>61980833</v>
      </c>
      <c r="J524">
        <v>6004</v>
      </c>
      <c r="K524" t="s">
        <v>1983</v>
      </c>
      <c r="L524" t="s">
        <v>1897</v>
      </c>
      <c r="M524" t="s">
        <v>1970</v>
      </c>
      <c r="O524">
        <v>362001260000</v>
      </c>
      <c r="P524">
        <v>16018</v>
      </c>
      <c r="Q524">
        <v>-7</v>
      </c>
      <c r="R524">
        <v>1</v>
      </c>
      <c r="S524">
        <v>61980833</v>
      </c>
      <c r="U524" t="s">
        <v>4710</v>
      </c>
      <c r="W524" t="s">
        <v>4711</v>
      </c>
      <c r="X524">
        <v>362001260000</v>
      </c>
      <c r="Y524" t="s">
        <v>65</v>
      </c>
      <c r="Z524" t="s">
        <v>4619</v>
      </c>
      <c r="AF524" t="s">
        <v>1976</v>
      </c>
      <c r="AG524" t="s">
        <v>1972</v>
      </c>
      <c r="AL524">
        <v>58</v>
      </c>
      <c r="AM524" t="s">
        <v>1979</v>
      </c>
      <c r="AN524" t="s">
        <v>1987</v>
      </c>
      <c r="AO524">
        <v>0</v>
      </c>
      <c r="AQ524">
        <v>2257714</v>
      </c>
      <c r="AR524" t="s">
        <v>4605</v>
      </c>
      <c r="AS524" t="s">
        <v>5883</v>
      </c>
      <c r="AT524" t="s">
        <v>1984</v>
      </c>
    </row>
    <row r="525" spans="1:46" x14ac:dyDescent="0.25">
      <c r="A525" t="str">
        <f>_xlfn.XLOOKUP(I525,UTILIZADAS[Contacto1],UTILIZADAS[Source.Name],,0)</f>
        <v>Cobros Abril Canal Fijo</v>
      </c>
      <c r="B525" s="18">
        <f>VLOOKUP(J525,Ref!A:C,3,0)</f>
        <v>0</v>
      </c>
      <c r="C525" s="18">
        <f>VLOOKUP(J525,Ref!A:D,4,0)</f>
        <v>0</v>
      </c>
      <c r="D525" s="18" t="str">
        <f t="shared" si="24"/>
        <v>09/may</v>
      </c>
      <c r="E525" s="18">
        <f t="shared" si="25"/>
        <v>2</v>
      </c>
      <c r="F525" s="18">
        <v>1</v>
      </c>
      <c r="G525" s="18">
        <f t="shared" si="26"/>
        <v>0</v>
      </c>
      <c r="H525" s="3">
        <v>46151.532118055555</v>
      </c>
      <c r="I525">
        <v>61983253</v>
      </c>
      <c r="J525" t="s">
        <v>2021</v>
      </c>
      <c r="K525" t="s">
        <v>1968</v>
      </c>
      <c r="L525" t="s">
        <v>1969</v>
      </c>
      <c r="M525" t="s">
        <v>1970</v>
      </c>
      <c r="O525">
        <v>363028920000</v>
      </c>
      <c r="P525">
        <v>16018</v>
      </c>
      <c r="Q525">
        <v>-7</v>
      </c>
      <c r="R525">
        <v>1</v>
      </c>
      <c r="S525">
        <v>61983253</v>
      </c>
      <c r="U525" t="s">
        <v>2393</v>
      </c>
      <c r="W525" t="s">
        <v>3964</v>
      </c>
      <c r="X525">
        <v>363028920000</v>
      </c>
      <c r="Y525" t="s">
        <v>65</v>
      </c>
      <c r="Z525" t="s">
        <v>66</v>
      </c>
      <c r="AF525" t="s">
        <v>1976</v>
      </c>
      <c r="AG525" t="s">
        <v>1972</v>
      </c>
      <c r="AL525">
        <v>5</v>
      </c>
      <c r="AN525" t="s">
        <v>1974</v>
      </c>
      <c r="AO525">
        <v>0</v>
      </c>
      <c r="AQ525">
        <v>2257715</v>
      </c>
      <c r="AR525" t="s">
        <v>4605</v>
      </c>
      <c r="AS525" t="s">
        <v>5883</v>
      </c>
      <c r="AT525" t="s">
        <v>2022</v>
      </c>
    </row>
    <row r="526" spans="1:46" x14ac:dyDescent="0.25">
      <c r="A526" t="str">
        <f>_xlfn.XLOOKUP(I526,UTILIZADAS[Contacto1],UTILIZADAS[Source.Name],,0)</f>
        <v>Cobros Abril Canal Fijo</v>
      </c>
      <c r="B526" s="18">
        <f>VLOOKUP(J526,Ref!A:C,3,0)</f>
        <v>1</v>
      </c>
      <c r="C526" s="18">
        <f>VLOOKUP(J526,Ref!A:D,4,0)</f>
        <v>1</v>
      </c>
      <c r="D526" s="18" t="str">
        <f t="shared" si="24"/>
        <v>13/may</v>
      </c>
      <c r="E526" s="18">
        <f t="shared" si="25"/>
        <v>2</v>
      </c>
      <c r="F526" s="18">
        <v>1</v>
      </c>
      <c r="G526" s="18">
        <f t="shared" si="26"/>
        <v>1</v>
      </c>
      <c r="H526" s="3">
        <v>46155.638854166667</v>
      </c>
      <c r="I526">
        <v>61983253</v>
      </c>
      <c r="J526">
        <v>6003</v>
      </c>
      <c r="K526" t="s">
        <v>1983</v>
      </c>
      <c r="L526" t="s">
        <v>1897</v>
      </c>
      <c r="M526" t="s">
        <v>1970</v>
      </c>
      <c r="O526">
        <v>363028920000</v>
      </c>
      <c r="P526">
        <v>16018</v>
      </c>
      <c r="Q526">
        <v>-7</v>
      </c>
      <c r="R526">
        <v>1</v>
      </c>
      <c r="S526">
        <v>61983253</v>
      </c>
      <c r="U526" t="s">
        <v>2393</v>
      </c>
      <c r="W526" t="s">
        <v>3964</v>
      </c>
      <c r="X526">
        <v>363028920000</v>
      </c>
      <c r="Y526" t="s">
        <v>65</v>
      </c>
      <c r="Z526" t="s">
        <v>66</v>
      </c>
      <c r="AF526" t="s">
        <v>1976</v>
      </c>
      <c r="AG526" t="s">
        <v>1972</v>
      </c>
      <c r="AL526">
        <v>58</v>
      </c>
      <c r="AM526" t="s">
        <v>1979</v>
      </c>
      <c r="AN526" t="s">
        <v>1987</v>
      </c>
      <c r="AO526">
        <v>0</v>
      </c>
      <c r="AQ526">
        <v>2257715</v>
      </c>
      <c r="AR526" t="s">
        <v>4605</v>
      </c>
      <c r="AS526" t="s">
        <v>5883</v>
      </c>
      <c r="AT526" t="s">
        <v>1892</v>
      </c>
    </row>
    <row r="527" spans="1:46" x14ac:dyDescent="0.25">
      <c r="A527" t="str">
        <f>_xlfn.XLOOKUP(I527,UTILIZADAS[Contacto1],UTILIZADAS[Source.Name],,0)</f>
        <v>Cobros Mayo</v>
      </c>
      <c r="B527" s="18">
        <f>VLOOKUP(J527,Ref!A:C,3,0)</f>
        <v>0</v>
      </c>
      <c r="C527" s="18">
        <f>VLOOKUP(J527,Ref!A:D,4,0)</f>
        <v>0</v>
      </c>
      <c r="D527" s="18" t="str">
        <f t="shared" si="24"/>
        <v>09/may</v>
      </c>
      <c r="E527" s="18">
        <f t="shared" si="25"/>
        <v>6</v>
      </c>
      <c r="F527" s="18">
        <v>1</v>
      </c>
      <c r="G527" s="18">
        <f t="shared" si="26"/>
        <v>0</v>
      </c>
      <c r="H527" s="3">
        <v>46151.532280092593</v>
      </c>
      <c r="I527">
        <v>61988885</v>
      </c>
      <c r="J527" t="s">
        <v>2021</v>
      </c>
      <c r="K527" t="s">
        <v>1968</v>
      </c>
      <c r="L527" t="s">
        <v>1969</v>
      </c>
      <c r="M527" t="s">
        <v>1970</v>
      </c>
      <c r="O527">
        <v>344263940000</v>
      </c>
      <c r="P527">
        <v>16018</v>
      </c>
      <c r="Q527">
        <v>-7</v>
      </c>
      <c r="R527">
        <v>1</v>
      </c>
      <c r="S527">
        <v>61988885</v>
      </c>
      <c r="U527" t="s">
        <v>4712</v>
      </c>
      <c r="W527" t="s">
        <v>4713</v>
      </c>
      <c r="X527">
        <v>344263940000</v>
      </c>
      <c r="Y527" t="s">
        <v>65</v>
      </c>
      <c r="Z527" t="s">
        <v>66</v>
      </c>
      <c r="AG527" t="s">
        <v>1972</v>
      </c>
      <c r="AL527">
        <v>5</v>
      </c>
      <c r="AN527" t="s">
        <v>1974</v>
      </c>
      <c r="AO527">
        <v>0</v>
      </c>
      <c r="AQ527">
        <v>2257716</v>
      </c>
      <c r="AR527" t="s">
        <v>4605</v>
      </c>
      <c r="AS527" t="s">
        <v>5883</v>
      </c>
      <c r="AT527" t="s">
        <v>2022</v>
      </c>
    </row>
    <row r="528" spans="1:46" x14ac:dyDescent="0.25">
      <c r="A528" t="str">
        <f>_xlfn.XLOOKUP(I528,UTILIZADAS[Contacto1],UTILIZADAS[Source.Name],,0)</f>
        <v>Cobros Mayo</v>
      </c>
      <c r="B528" s="18">
        <f>VLOOKUP(J528,Ref!A:C,3,0)</f>
        <v>0</v>
      </c>
      <c r="C528" s="18">
        <f>VLOOKUP(J528,Ref!A:D,4,0)</f>
        <v>0</v>
      </c>
      <c r="D528" s="18" t="str">
        <f t="shared" si="24"/>
        <v>13/may</v>
      </c>
      <c r="E528" s="18">
        <f t="shared" si="25"/>
        <v>6</v>
      </c>
      <c r="F528" s="18">
        <v>1</v>
      </c>
      <c r="G528" s="18">
        <f t="shared" si="26"/>
        <v>0</v>
      </c>
      <c r="H528" s="3">
        <v>46155.641388888886</v>
      </c>
      <c r="I528">
        <v>61988885</v>
      </c>
      <c r="J528" t="s">
        <v>2021</v>
      </c>
      <c r="K528" t="s">
        <v>1968</v>
      </c>
      <c r="L528" t="s">
        <v>1969</v>
      </c>
      <c r="M528" t="s">
        <v>1970</v>
      </c>
      <c r="O528">
        <v>344263940000</v>
      </c>
      <c r="P528">
        <v>16018</v>
      </c>
      <c r="Q528">
        <v>-7</v>
      </c>
      <c r="R528">
        <v>1</v>
      </c>
      <c r="S528">
        <v>61988885</v>
      </c>
      <c r="U528" t="s">
        <v>4712</v>
      </c>
      <c r="W528" t="s">
        <v>4713</v>
      </c>
      <c r="X528">
        <v>344263940000</v>
      </c>
      <c r="Y528" t="s">
        <v>65</v>
      </c>
      <c r="Z528" t="s">
        <v>66</v>
      </c>
      <c r="AG528" t="s">
        <v>1972</v>
      </c>
      <c r="AL528">
        <v>5</v>
      </c>
      <c r="AN528" t="s">
        <v>1974</v>
      </c>
      <c r="AO528">
        <v>0</v>
      </c>
      <c r="AQ528">
        <v>2257716</v>
      </c>
      <c r="AR528" t="s">
        <v>4605</v>
      </c>
      <c r="AS528" t="s">
        <v>5883</v>
      </c>
      <c r="AT528" t="s">
        <v>2022</v>
      </c>
    </row>
    <row r="529" spans="1:46" x14ac:dyDescent="0.25">
      <c r="A529" t="str">
        <f>_xlfn.XLOOKUP(I529,UTILIZADAS[Contacto1],UTILIZADAS[Source.Name],,0)</f>
        <v>Cobros Mayo</v>
      </c>
      <c r="B529" s="18">
        <f>VLOOKUP(J529,Ref!A:C,3,0)</f>
        <v>0</v>
      </c>
      <c r="C529" s="18">
        <f>VLOOKUP(J529,Ref!A:D,4,0)</f>
        <v>0</v>
      </c>
      <c r="D529" s="18" t="str">
        <f t="shared" si="24"/>
        <v>16/may</v>
      </c>
      <c r="E529" s="18">
        <f t="shared" si="25"/>
        <v>6</v>
      </c>
      <c r="F529" s="18">
        <v>1</v>
      </c>
      <c r="G529" s="18">
        <f t="shared" si="26"/>
        <v>0</v>
      </c>
      <c r="H529" s="3">
        <v>46158.531759259262</v>
      </c>
      <c r="I529">
        <v>61988885</v>
      </c>
      <c r="J529" t="s">
        <v>2021</v>
      </c>
      <c r="K529" t="s">
        <v>1968</v>
      </c>
      <c r="L529" t="s">
        <v>1969</v>
      </c>
      <c r="M529" t="s">
        <v>1970</v>
      </c>
      <c r="O529">
        <v>344263940000</v>
      </c>
      <c r="P529">
        <v>16018</v>
      </c>
      <c r="Q529">
        <v>-7</v>
      </c>
      <c r="R529">
        <v>1</v>
      </c>
      <c r="S529">
        <v>61988885</v>
      </c>
      <c r="U529" t="s">
        <v>4712</v>
      </c>
      <c r="W529" t="s">
        <v>4713</v>
      </c>
      <c r="X529">
        <v>344263940000</v>
      </c>
      <c r="Y529" t="s">
        <v>65</v>
      </c>
      <c r="Z529" t="s">
        <v>66</v>
      </c>
      <c r="AG529" t="s">
        <v>1972</v>
      </c>
      <c r="AL529">
        <v>5</v>
      </c>
      <c r="AN529" t="s">
        <v>1974</v>
      </c>
      <c r="AO529">
        <v>0</v>
      </c>
      <c r="AQ529">
        <v>2257716</v>
      </c>
      <c r="AR529" t="s">
        <v>4605</v>
      </c>
      <c r="AS529" t="s">
        <v>5883</v>
      </c>
      <c r="AT529" t="s">
        <v>2022</v>
      </c>
    </row>
    <row r="530" spans="1:46" x14ac:dyDescent="0.25">
      <c r="A530" t="str">
        <f>_xlfn.XLOOKUP(I530,UTILIZADAS[Contacto1],UTILIZADAS[Source.Name],,0)</f>
        <v>Cobros Mayo</v>
      </c>
      <c r="B530" s="18">
        <f>VLOOKUP(J530,Ref!A:C,3,0)</f>
        <v>0</v>
      </c>
      <c r="C530" s="18">
        <f>VLOOKUP(J530,Ref!A:D,4,0)</f>
        <v>0</v>
      </c>
      <c r="D530" s="18" t="str">
        <f t="shared" si="24"/>
        <v>19/may</v>
      </c>
      <c r="E530" s="18">
        <f t="shared" si="25"/>
        <v>6</v>
      </c>
      <c r="F530" s="18">
        <v>1</v>
      </c>
      <c r="G530" s="18">
        <f t="shared" si="26"/>
        <v>0</v>
      </c>
      <c r="H530" s="3">
        <v>46161.679895833331</v>
      </c>
      <c r="I530">
        <v>61988885</v>
      </c>
      <c r="J530" t="s">
        <v>2021</v>
      </c>
      <c r="K530" t="s">
        <v>1968</v>
      </c>
      <c r="L530" t="s">
        <v>1969</v>
      </c>
      <c r="M530" t="s">
        <v>1970</v>
      </c>
      <c r="O530">
        <v>344263940000</v>
      </c>
      <c r="P530">
        <v>16018</v>
      </c>
      <c r="Q530">
        <v>-7</v>
      </c>
      <c r="R530">
        <v>1</v>
      </c>
      <c r="S530">
        <v>61988885</v>
      </c>
      <c r="U530" t="s">
        <v>4712</v>
      </c>
      <c r="W530" t="s">
        <v>4713</v>
      </c>
      <c r="X530">
        <v>344263940000</v>
      </c>
      <c r="Y530" t="s">
        <v>65</v>
      </c>
      <c r="Z530" t="s">
        <v>66</v>
      </c>
      <c r="AG530" t="s">
        <v>1972</v>
      </c>
      <c r="AL530">
        <v>5</v>
      </c>
      <c r="AN530" t="s">
        <v>1974</v>
      </c>
      <c r="AO530">
        <v>0</v>
      </c>
      <c r="AQ530">
        <v>2257716</v>
      </c>
      <c r="AR530" t="s">
        <v>4605</v>
      </c>
      <c r="AS530" t="s">
        <v>5883</v>
      </c>
      <c r="AT530" t="s">
        <v>2022</v>
      </c>
    </row>
    <row r="531" spans="1:46" x14ac:dyDescent="0.25">
      <c r="A531" t="str">
        <f>_xlfn.XLOOKUP(I531,UTILIZADAS[Contacto1],UTILIZADAS[Source.Name],,0)</f>
        <v>Cobros Mayo</v>
      </c>
      <c r="B531" s="18">
        <f>VLOOKUP(J531,Ref!A:C,3,0)</f>
        <v>0</v>
      </c>
      <c r="C531" s="18">
        <f>VLOOKUP(J531,Ref!A:D,4,0)</f>
        <v>0</v>
      </c>
      <c r="D531" s="18" t="str">
        <f t="shared" si="24"/>
        <v>21/may</v>
      </c>
      <c r="E531" s="18">
        <f t="shared" si="25"/>
        <v>6</v>
      </c>
      <c r="F531" s="18">
        <v>1</v>
      </c>
      <c r="G531" s="18">
        <f t="shared" si="26"/>
        <v>0</v>
      </c>
      <c r="H531" s="3">
        <v>46163.457106481481</v>
      </c>
      <c r="I531">
        <v>61988885</v>
      </c>
      <c r="J531" t="s">
        <v>2021</v>
      </c>
      <c r="K531" t="s">
        <v>1968</v>
      </c>
      <c r="L531" t="s">
        <v>1969</v>
      </c>
      <c r="M531" t="s">
        <v>1970</v>
      </c>
      <c r="O531">
        <v>344263940000</v>
      </c>
      <c r="P531">
        <v>16018</v>
      </c>
      <c r="Q531">
        <v>-7</v>
      </c>
      <c r="R531">
        <v>1</v>
      </c>
      <c r="S531">
        <v>61988885</v>
      </c>
      <c r="U531" t="s">
        <v>4712</v>
      </c>
      <c r="W531" t="s">
        <v>4713</v>
      </c>
      <c r="X531">
        <v>344263940000</v>
      </c>
      <c r="Y531" t="s">
        <v>65</v>
      </c>
      <c r="Z531" t="s">
        <v>66</v>
      </c>
      <c r="AG531" t="s">
        <v>1972</v>
      </c>
      <c r="AL531">
        <v>5</v>
      </c>
      <c r="AN531" t="s">
        <v>1974</v>
      </c>
      <c r="AO531">
        <v>0</v>
      </c>
      <c r="AQ531">
        <v>2257716</v>
      </c>
      <c r="AR531" t="s">
        <v>4605</v>
      </c>
      <c r="AS531" t="s">
        <v>5883</v>
      </c>
      <c r="AT531" t="s">
        <v>2022</v>
      </c>
    </row>
    <row r="532" spans="1:46" x14ac:dyDescent="0.25">
      <c r="A532" t="str">
        <f>_xlfn.XLOOKUP(I532,UTILIZADAS[Contacto1],UTILIZADAS[Source.Name],,0)</f>
        <v>Cobros Mayo</v>
      </c>
      <c r="B532" s="18">
        <f>VLOOKUP(J532,Ref!A:C,3,0)</f>
        <v>0</v>
      </c>
      <c r="C532" s="18">
        <f>VLOOKUP(J532,Ref!A:D,4,0)</f>
        <v>0</v>
      </c>
      <c r="D532" s="18" t="str">
        <f t="shared" si="24"/>
        <v>21/may</v>
      </c>
      <c r="E532" s="18">
        <f t="shared" si="25"/>
        <v>6</v>
      </c>
      <c r="F532" s="18">
        <v>1</v>
      </c>
      <c r="G532" s="18">
        <f t="shared" si="26"/>
        <v>1</v>
      </c>
      <c r="H532" s="3">
        <v>46163.720694444448</v>
      </c>
      <c r="I532">
        <v>61988885</v>
      </c>
      <c r="J532" t="s">
        <v>2021</v>
      </c>
      <c r="K532" t="s">
        <v>1968</v>
      </c>
      <c r="L532" t="s">
        <v>1969</v>
      </c>
      <c r="M532" t="s">
        <v>1970</v>
      </c>
      <c r="O532">
        <v>344263940000</v>
      </c>
      <c r="P532">
        <v>16018</v>
      </c>
      <c r="Q532">
        <v>-7</v>
      </c>
      <c r="R532">
        <v>1</v>
      </c>
      <c r="S532">
        <v>61988885</v>
      </c>
      <c r="U532" t="s">
        <v>4712</v>
      </c>
      <c r="W532" t="s">
        <v>4713</v>
      </c>
      <c r="X532">
        <v>344263940000</v>
      </c>
      <c r="Y532" t="s">
        <v>65</v>
      </c>
      <c r="Z532" t="s">
        <v>66</v>
      </c>
      <c r="AG532" t="s">
        <v>1972</v>
      </c>
      <c r="AL532">
        <v>5</v>
      </c>
      <c r="AN532" t="s">
        <v>1974</v>
      </c>
      <c r="AO532">
        <v>0</v>
      </c>
      <c r="AQ532">
        <v>2257716</v>
      </c>
      <c r="AR532" t="s">
        <v>4605</v>
      </c>
      <c r="AS532" t="s">
        <v>5883</v>
      </c>
      <c r="AT532" t="s">
        <v>2022</v>
      </c>
    </row>
    <row r="533" spans="1:46" x14ac:dyDescent="0.25">
      <c r="A533" t="str">
        <f>_xlfn.XLOOKUP(I533,UTILIZADAS[Contacto1],UTILIZADAS[Source.Name],,0)</f>
        <v>Cobros Mayo</v>
      </c>
      <c r="B533" s="18">
        <f>VLOOKUP(J533,Ref!A:C,3,0)</f>
        <v>0</v>
      </c>
      <c r="C533" s="18">
        <f>VLOOKUP(J533,Ref!A:D,4,0)</f>
        <v>0</v>
      </c>
      <c r="D533" s="18" t="str">
        <f t="shared" si="24"/>
        <v>06/may</v>
      </c>
      <c r="E533" s="18">
        <f t="shared" si="25"/>
        <v>3</v>
      </c>
      <c r="F533" s="18">
        <v>1</v>
      </c>
      <c r="G533" s="18">
        <f t="shared" si="26"/>
        <v>0</v>
      </c>
      <c r="H533" s="3">
        <v>46148.66846064815</v>
      </c>
      <c r="I533">
        <v>61989416</v>
      </c>
      <c r="J533">
        <v>6004</v>
      </c>
      <c r="K533" t="s">
        <v>1983</v>
      </c>
      <c r="L533" t="s">
        <v>1897</v>
      </c>
      <c r="M533" t="s">
        <v>1970</v>
      </c>
      <c r="P533">
        <v>998</v>
      </c>
      <c r="Q533">
        <v>0</v>
      </c>
      <c r="S533">
        <v>61989416</v>
      </c>
      <c r="AF533" t="s">
        <v>1976</v>
      </c>
      <c r="AG533" t="s">
        <v>1972</v>
      </c>
      <c r="AL533">
        <v>63</v>
      </c>
      <c r="AM533" t="s">
        <v>1979</v>
      </c>
      <c r="AN533" t="s">
        <v>1977</v>
      </c>
      <c r="AO533">
        <v>0</v>
      </c>
      <c r="AQ533">
        <v>2257551</v>
      </c>
      <c r="AR533" t="s">
        <v>1978</v>
      </c>
      <c r="AT533" t="s">
        <v>1984</v>
      </c>
    </row>
    <row r="534" spans="1:46" x14ac:dyDescent="0.25">
      <c r="A534" t="str">
        <f>_xlfn.XLOOKUP(I534,UTILIZADAS[Contacto1],UTILIZADAS[Source.Name],,0)</f>
        <v>Cobros Mayo</v>
      </c>
      <c r="B534" s="18">
        <f>VLOOKUP(J534,Ref!A:C,3,0)</f>
        <v>0</v>
      </c>
      <c r="C534" s="18">
        <f>VLOOKUP(J534,Ref!A:D,4,0)</f>
        <v>0</v>
      </c>
      <c r="D534" s="18" t="str">
        <f t="shared" si="24"/>
        <v>09/may</v>
      </c>
      <c r="E534" s="18">
        <f t="shared" si="25"/>
        <v>3</v>
      </c>
      <c r="F534" s="18">
        <v>1</v>
      </c>
      <c r="G534" s="18">
        <f t="shared" si="26"/>
        <v>0</v>
      </c>
      <c r="H534" s="3">
        <v>46151.532418981478</v>
      </c>
      <c r="I534">
        <v>61989416</v>
      </c>
      <c r="J534" t="s">
        <v>2021</v>
      </c>
      <c r="K534" t="s">
        <v>1968</v>
      </c>
      <c r="L534" t="s">
        <v>1969</v>
      </c>
      <c r="M534" t="s">
        <v>1970</v>
      </c>
      <c r="O534">
        <v>362008590000</v>
      </c>
      <c r="P534">
        <v>16018</v>
      </c>
      <c r="Q534">
        <v>-7</v>
      </c>
      <c r="R534">
        <v>1</v>
      </c>
      <c r="S534">
        <v>61989416</v>
      </c>
      <c r="U534" t="s">
        <v>5921</v>
      </c>
      <c r="W534" t="s">
        <v>4715</v>
      </c>
      <c r="X534">
        <v>362008590000</v>
      </c>
      <c r="Y534" t="s">
        <v>65</v>
      </c>
      <c r="Z534" t="s">
        <v>4619</v>
      </c>
      <c r="AF534" t="s">
        <v>1976</v>
      </c>
      <c r="AG534" t="s">
        <v>1972</v>
      </c>
      <c r="AL534">
        <v>5</v>
      </c>
      <c r="AN534" t="s">
        <v>1974</v>
      </c>
      <c r="AO534">
        <v>0</v>
      </c>
      <c r="AQ534">
        <v>2257717</v>
      </c>
      <c r="AR534" t="s">
        <v>4605</v>
      </c>
      <c r="AS534" t="s">
        <v>5883</v>
      </c>
      <c r="AT534" t="s">
        <v>2022</v>
      </c>
    </row>
    <row r="535" spans="1:46" x14ac:dyDescent="0.25">
      <c r="A535" t="str">
        <f>_xlfn.XLOOKUP(I535,UTILIZADAS[Contacto1],UTILIZADAS[Source.Name],,0)</f>
        <v>Cobros Mayo</v>
      </c>
      <c r="B535" s="18">
        <f>VLOOKUP(J535,Ref!A:C,3,0)</f>
        <v>0</v>
      </c>
      <c r="C535" s="18">
        <f>VLOOKUP(J535,Ref!A:D,4,0)</f>
        <v>0</v>
      </c>
      <c r="D535" s="18" t="str">
        <f t="shared" si="24"/>
        <v>13/may</v>
      </c>
      <c r="E535" s="18">
        <f t="shared" si="25"/>
        <v>3</v>
      </c>
      <c r="F535" s="18">
        <v>1</v>
      </c>
      <c r="G535" s="18">
        <f t="shared" si="26"/>
        <v>1</v>
      </c>
      <c r="H535" s="3">
        <v>46155.641388888886</v>
      </c>
      <c r="I535">
        <v>61989416</v>
      </c>
      <c r="J535">
        <v>6004</v>
      </c>
      <c r="K535" t="s">
        <v>1983</v>
      </c>
      <c r="L535" t="s">
        <v>1897</v>
      </c>
      <c r="M535" t="s">
        <v>1970</v>
      </c>
      <c r="O535">
        <v>362008590000</v>
      </c>
      <c r="P535">
        <v>16018</v>
      </c>
      <c r="Q535">
        <v>-7</v>
      </c>
      <c r="R535">
        <v>1</v>
      </c>
      <c r="S535">
        <v>61989416</v>
      </c>
      <c r="U535" t="s">
        <v>5921</v>
      </c>
      <c r="W535" t="s">
        <v>4715</v>
      </c>
      <c r="X535">
        <v>362008590000</v>
      </c>
      <c r="Y535" t="s">
        <v>65</v>
      </c>
      <c r="Z535" t="s">
        <v>4619</v>
      </c>
      <c r="AF535" t="s">
        <v>1976</v>
      </c>
      <c r="AG535" t="s">
        <v>1972</v>
      </c>
      <c r="AL535">
        <v>131</v>
      </c>
      <c r="AM535" t="s">
        <v>1979</v>
      </c>
      <c r="AN535" t="s">
        <v>1987</v>
      </c>
      <c r="AO535">
        <v>0</v>
      </c>
      <c r="AQ535">
        <v>2257717</v>
      </c>
      <c r="AR535" t="s">
        <v>4605</v>
      </c>
      <c r="AS535" t="s">
        <v>5883</v>
      </c>
      <c r="AT535" t="s">
        <v>1984</v>
      </c>
    </row>
    <row r="536" spans="1:46" x14ac:dyDescent="0.25">
      <c r="A536" t="str">
        <f>_xlfn.XLOOKUP(I536,UTILIZADAS[Contacto1],UTILIZADAS[Source.Name],,0)</f>
        <v>Cobros Mayo</v>
      </c>
      <c r="B536" s="18">
        <f>VLOOKUP(J536,Ref!A:C,3,0)</f>
        <v>0</v>
      </c>
      <c r="C536" s="18">
        <f>VLOOKUP(J536,Ref!A:D,4,0)</f>
        <v>0</v>
      </c>
      <c r="D536" s="18" t="str">
        <f t="shared" si="24"/>
        <v>09/may</v>
      </c>
      <c r="E536" s="18">
        <f t="shared" si="25"/>
        <v>6</v>
      </c>
      <c r="F536" s="18">
        <v>1</v>
      </c>
      <c r="G536" s="18">
        <f t="shared" si="26"/>
        <v>0</v>
      </c>
      <c r="H536" s="3">
        <v>46151.532673611109</v>
      </c>
      <c r="I536">
        <v>62031336</v>
      </c>
      <c r="J536" t="s">
        <v>2021</v>
      </c>
      <c r="K536" t="s">
        <v>1968</v>
      </c>
      <c r="L536" t="s">
        <v>1969</v>
      </c>
      <c r="M536" t="s">
        <v>1970</v>
      </c>
      <c r="O536">
        <v>369077160000</v>
      </c>
      <c r="P536">
        <v>16018</v>
      </c>
      <c r="Q536">
        <v>-5</v>
      </c>
      <c r="R536">
        <v>1</v>
      </c>
      <c r="S536">
        <v>62031336</v>
      </c>
      <c r="U536" t="s">
        <v>4716</v>
      </c>
      <c r="W536" t="s">
        <v>4717</v>
      </c>
      <c r="X536">
        <v>369077160000</v>
      </c>
      <c r="Y536" t="s">
        <v>65</v>
      </c>
      <c r="Z536" t="s">
        <v>66</v>
      </c>
      <c r="AG536" t="s">
        <v>1972</v>
      </c>
      <c r="AL536">
        <v>5</v>
      </c>
      <c r="AN536" t="s">
        <v>1974</v>
      </c>
      <c r="AO536">
        <v>0</v>
      </c>
      <c r="AQ536">
        <v>2257718</v>
      </c>
      <c r="AR536" t="s">
        <v>4605</v>
      </c>
      <c r="AS536" t="s">
        <v>5883</v>
      </c>
      <c r="AT536" t="s">
        <v>2022</v>
      </c>
    </row>
    <row r="537" spans="1:46" x14ac:dyDescent="0.25">
      <c r="A537" t="str">
        <f>_xlfn.XLOOKUP(I537,UTILIZADAS[Contacto1],UTILIZADAS[Source.Name],,0)</f>
        <v>Cobros Mayo</v>
      </c>
      <c r="B537" s="18">
        <f>VLOOKUP(J537,Ref!A:C,3,0)</f>
        <v>0</v>
      </c>
      <c r="C537" s="18">
        <f>VLOOKUP(J537,Ref!A:D,4,0)</f>
        <v>0</v>
      </c>
      <c r="D537" s="18" t="str">
        <f t="shared" si="24"/>
        <v>13/may</v>
      </c>
      <c r="E537" s="18">
        <f t="shared" si="25"/>
        <v>6</v>
      </c>
      <c r="F537" s="18">
        <v>1</v>
      </c>
      <c r="G537" s="18">
        <f t="shared" si="26"/>
        <v>0</v>
      </c>
      <c r="H537" s="3">
        <v>46155.641469907408</v>
      </c>
      <c r="I537">
        <v>62031336</v>
      </c>
      <c r="J537" t="s">
        <v>1967</v>
      </c>
      <c r="K537" t="s">
        <v>1968</v>
      </c>
      <c r="L537" t="s">
        <v>1969</v>
      </c>
      <c r="M537" t="s">
        <v>1970</v>
      </c>
      <c r="O537">
        <v>369077160000</v>
      </c>
      <c r="P537">
        <v>16018</v>
      </c>
      <c r="Q537">
        <v>-5</v>
      </c>
      <c r="R537">
        <v>1</v>
      </c>
      <c r="S537">
        <v>62031336</v>
      </c>
      <c r="U537" t="s">
        <v>4716</v>
      </c>
      <c r="W537" t="s">
        <v>4717</v>
      </c>
      <c r="X537">
        <v>369077160000</v>
      </c>
      <c r="Y537" t="s">
        <v>65</v>
      </c>
      <c r="Z537" t="s">
        <v>66</v>
      </c>
      <c r="AG537" t="s">
        <v>1972</v>
      </c>
      <c r="AL537">
        <v>0</v>
      </c>
      <c r="AN537" t="s">
        <v>1974</v>
      </c>
      <c r="AO537">
        <v>0</v>
      </c>
      <c r="AQ537">
        <v>2257718</v>
      </c>
      <c r="AR537" t="s">
        <v>4605</v>
      </c>
      <c r="AS537" t="s">
        <v>5883</v>
      </c>
      <c r="AT537" t="s">
        <v>1975</v>
      </c>
    </row>
    <row r="538" spans="1:46" x14ac:dyDescent="0.25">
      <c r="A538" t="str">
        <f>_xlfn.XLOOKUP(I538,UTILIZADAS[Contacto1],UTILIZADAS[Source.Name],,0)</f>
        <v>Cobros Mayo</v>
      </c>
      <c r="B538" s="18">
        <f>VLOOKUP(J538,Ref!A:C,3,0)</f>
        <v>0</v>
      </c>
      <c r="C538" s="18">
        <f>VLOOKUP(J538,Ref!A:D,4,0)</f>
        <v>0</v>
      </c>
      <c r="D538" s="18" t="str">
        <f t="shared" si="24"/>
        <v>16/may</v>
      </c>
      <c r="E538" s="18">
        <f t="shared" si="25"/>
        <v>6</v>
      </c>
      <c r="F538" s="18">
        <v>1</v>
      </c>
      <c r="G538" s="18">
        <f t="shared" si="26"/>
        <v>0</v>
      </c>
      <c r="H538" s="3">
        <v>46158.532060185185</v>
      </c>
      <c r="I538">
        <v>62031336</v>
      </c>
      <c r="J538" t="s">
        <v>2021</v>
      </c>
      <c r="K538" t="s">
        <v>1968</v>
      </c>
      <c r="L538" t="s">
        <v>1969</v>
      </c>
      <c r="M538" t="s">
        <v>1970</v>
      </c>
      <c r="O538">
        <v>369077160000</v>
      </c>
      <c r="P538">
        <v>16018</v>
      </c>
      <c r="Q538">
        <v>-5</v>
      </c>
      <c r="R538">
        <v>1</v>
      </c>
      <c r="S538">
        <v>62031336</v>
      </c>
      <c r="U538" t="s">
        <v>4716</v>
      </c>
      <c r="W538" t="s">
        <v>4717</v>
      </c>
      <c r="X538">
        <v>369077160000</v>
      </c>
      <c r="Y538" t="s">
        <v>65</v>
      </c>
      <c r="Z538" t="s">
        <v>66</v>
      </c>
      <c r="AG538" t="s">
        <v>1972</v>
      </c>
      <c r="AL538">
        <v>5</v>
      </c>
      <c r="AN538" t="s">
        <v>1974</v>
      </c>
      <c r="AO538">
        <v>0</v>
      </c>
      <c r="AQ538">
        <v>2257718</v>
      </c>
      <c r="AR538" t="s">
        <v>4605</v>
      </c>
      <c r="AS538" t="s">
        <v>5883</v>
      </c>
      <c r="AT538" t="s">
        <v>2022</v>
      </c>
    </row>
    <row r="539" spans="1:46" x14ac:dyDescent="0.25">
      <c r="A539" t="str">
        <f>_xlfn.XLOOKUP(I539,UTILIZADAS[Contacto1],UTILIZADAS[Source.Name],,0)</f>
        <v>Cobros Mayo</v>
      </c>
      <c r="B539" s="18">
        <f>VLOOKUP(J539,Ref!A:C,3,0)</f>
        <v>0</v>
      </c>
      <c r="C539" s="18">
        <f>VLOOKUP(J539,Ref!A:D,4,0)</f>
        <v>0</v>
      </c>
      <c r="D539" s="18" t="str">
        <f t="shared" si="24"/>
        <v>19/may</v>
      </c>
      <c r="E539" s="18">
        <f t="shared" si="25"/>
        <v>6</v>
      </c>
      <c r="F539" s="18">
        <v>1</v>
      </c>
      <c r="G539" s="18">
        <f t="shared" si="26"/>
        <v>0</v>
      </c>
      <c r="H539" s="3">
        <v>46161.680162037039</v>
      </c>
      <c r="I539">
        <v>62031336</v>
      </c>
      <c r="J539" t="s">
        <v>2021</v>
      </c>
      <c r="K539" t="s">
        <v>1968</v>
      </c>
      <c r="L539" t="s">
        <v>1969</v>
      </c>
      <c r="M539" t="s">
        <v>1970</v>
      </c>
      <c r="O539">
        <v>369077160000</v>
      </c>
      <c r="P539">
        <v>16018</v>
      </c>
      <c r="Q539">
        <v>-5</v>
      </c>
      <c r="R539">
        <v>1</v>
      </c>
      <c r="S539">
        <v>62031336</v>
      </c>
      <c r="U539" t="s">
        <v>4716</v>
      </c>
      <c r="W539" t="s">
        <v>4717</v>
      </c>
      <c r="X539">
        <v>369077160000</v>
      </c>
      <c r="Y539" t="s">
        <v>65</v>
      </c>
      <c r="Z539" t="s">
        <v>66</v>
      </c>
      <c r="AG539" t="s">
        <v>1972</v>
      </c>
      <c r="AL539">
        <v>5</v>
      </c>
      <c r="AN539" t="s">
        <v>1974</v>
      </c>
      <c r="AO539">
        <v>0</v>
      </c>
      <c r="AQ539">
        <v>2257718</v>
      </c>
      <c r="AR539" t="s">
        <v>4605</v>
      </c>
      <c r="AS539" t="s">
        <v>5883</v>
      </c>
      <c r="AT539" t="s">
        <v>2022</v>
      </c>
    </row>
    <row r="540" spans="1:46" x14ac:dyDescent="0.25">
      <c r="A540" t="str">
        <f>_xlfn.XLOOKUP(I540,UTILIZADAS[Contacto1],UTILIZADAS[Source.Name],,0)</f>
        <v>Cobros Mayo</v>
      </c>
      <c r="B540" s="18">
        <f>VLOOKUP(J540,Ref!A:C,3,0)</f>
        <v>0</v>
      </c>
      <c r="C540" s="18">
        <f>VLOOKUP(J540,Ref!A:D,4,0)</f>
        <v>0</v>
      </c>
      <c r="D540" s="18" t="str">
        <f t="shared" si="24"/>
        <v>21/may</v>
      </c>
      <c r="E540" s="18">
        <f t="shared" si="25"/>
        <v>6</v>
      </c>
      <c r="F540" s="18">
        <v>1</v>
      </c>
      <c r="G540" s="18">
        <f t="shared" si="26"/>
        <v>0</v>
      </c>
      <c r="H540" s="3">
        <v>46163.457453703704</v>
      </c>
      <c r="I540">
        <v>62031336</v>
      </c>
      <c r="J540" t="s">
        <v>2021</v>
      </c>
      <c r="K540" t="s">
        <v>1968</v>
      </c>
      <c r="L540" t="s">
        <v>1969</v>
      </c>
      <c r="M540" t="s">
        <v>1970</v>
      </c>
      <c r="O540">
        <v>369077160000</v>
      </c>
      <c r="P540">
        <v>16018</v>
      </c>
      <c r="Q540">
        <v>-5</v>
      </c>
      <c r="R540">
        <v>1</v>
      </c>
      <c r="S540">
        <v>62031336</v>
      </c>
      <c r="U540" t="s">
        <v>4716</v>
      </c>
      <c r="W540" t="s">
        <v>4717</v>
      </c>
      <c r="X540">
        <v>369077160000</v>
      </c>
      <c r="Y540" t="s">
        <v>65</v>
      </c>
      <c r="Z540" t="s">
        <v>66</v>
      </c>
      <c r="AG540" t="s">
        <v>1972</v>
      </c>
      <c r="AL540">
        <v>5</v>
      </c>
      <c r="AN540" t="s">
        <v>1974</v>
      </c>
      <c r="AO540">
        <v>0</v>
      </c>
      <c r="AQ540">
        <v>2257718</v>
      </c>
      <c r="AR540" t="s">
        <v>4605</v>
      </c>
      <c r="AS540" t="s">
        <v>5883</v>
      </c>
      <c r="AT540" t="s">
        <v>2022</v>
      </c>
    </row>
    <row r="541" spans="1:46" x14ac:dyDescent="0.25">
      <c r="A541" t="str">
        <f>_xlfn.XLOOKUP(I541,UTILIZADAS[Contacto1],UTILIZADAS[Source.Name],,0)</f>
        <v>Cobros Mayo</v>
      </c>
      <c r="B541" s="18">
        <f>VLOOKUP(J541,Ref!A:C,3,0)</f>
        <v>0</v>
      </c>
      <c r="C541" s="18">
        <f>VLOOKUP(J541,Ref!A:D,4,0)</f>
        <v>0</v>
      </c>
      <c r="D541" s="18" t="str">
        <f t="shared" si="24"/>
        <v>21/may</v>
      </c>
      <c r="E541" s="18">
        <f t="shared" si="25"/>
        <v>6</v>
      </c>
      <c r="F541" s="18">
        <v>1</v>
      </c>
      <c r="G541" s="18">
        <f t="shared" si="26"/>
        <v>1</v>
      </c>
      <c r="H541" s="3">
        <v>46163.725069444445</v>
      </c>
      <c r="I541">
        <v>62031336</v>
      </c>
      <c r="J541" t="s">
        <v>2021</v>
      </c>
      <c r="K541" t="s">
        <v>1968</v>
      </c>
      <c r="L541" t="s">
        <v>1969</v>
      </c>
      <c r="M541" t="s">
        <v>1970</v>
      </c>
      <c r="O541">
        <v>369077160000</v>
      </c>
      <c r="P541">
        <v>16018</v>
      </c>
      <c r="Q541">
        <v>-5</v>
      </c>
      <c r="R541">
        <v>1</v>
      </c>
      <c r="S541">
        <v>62031336</v>
      </c>
      <c r="U541" t="s">
        <v>4716</v>
      </c>
      <c r="W541" t="s">
        <v>4717</v>
      </c>
      <c r="X541">
        <v>369077160000</v>
      </c>
      <c r="Y541" t="s">
        <v>65</v>
      </c>
      <c r="Z541" t="s">
        <v>66</v>
      </c>
      <c r="AG541" t="s">
        <v>1972</v>
      </c>
      <c r="AL541">
        <v>5</v>
      </c>
      <c r="AN541" t="s">
        <v>1974</v>
      </c>
      <c r="AO541">
        <v>0</v>
      </c>
      <c r="AQ541">
        <v>2257718</v>
      </c>
      <c r="AR541" t="s">
        <v>4605</v>
      </c>
      <c r="AS541" t="s">
        <v>5883</v>
      </c>
      <c r="AT541" t="s">
        <v>2022</v>
      </c>
    </row>
    <row r="542" spans="1:46" x14ac:dyDescent="0.25">
      <c r="A542" t="str">
        <f>_xlfn.XLOOKUP(I542,UTILIZADAS[Contacto1],UTILIZADAS[Source.Name],,0)</f>
        <v>Cobros Mayo</v>
      </c>
      <c r="B542" s="18">
        <f>VLOOKUP(J542,Ref!A:C,3,0)</f>
        <v>0</v>
      </c>
      <c r="C542" s="18">
        <f>VLOOKUP(J542,Ref!A:D,4,0)</f>
        <v>0</v>
      </c>
      <c r="D542" s="18" t="str">
        <f t="shared" si="24"/>
        <v>09/may</v>
      </c>
      <c r="E542" s="18">
        <f t="shared" si="25"/>
        <v>3</v>
      </c>
      <c r="F542" s="18">
        <v>1</v>
      </c>
      <c r="G542" s="18">
        <f t="shared" si="26"/>
        <v>0</v>
      </c>
      <c r="H542" s="3">
        <v>46151.533946759257</v>
      </c>
      <c r="I542">
        <v>62038247</v>
      </c>
      <c r="J542" t="s">
        <v>2021</v>
      </c>
      <c r="K542" t="s">
        <v>1968</v>
      </c>
      <c r="L542" t="s">
        <v>1969</v>
      </c>
      <c r="M542" t="s">
        <v>1970</v>
      </c>
      <c r="O542">
        <v>363086960000</v>
      </c>
      <c r="P542">
        <v>16018</v>
      </c>
      <c r="Q542">
        <v>-5</v>
      </c>
      <c r="R542">
        <v>1</v>
      </c>
      <c r="S542">
        <v>62038247</v>
      </c>
      <c r="U542" t="s">
        <v>5922</v>
      </c>
      <c r="W542" t="s">
        <v>4719</v>
      </c>
      <c r="X542">
        <v>363086960000</v>
      </c>
      <c r="Y542" t="s">
        <v>4720</v>
      </c>
      <c r="Z542" t="s">
        <v>66</v>
      </c>
      <c r="AF542" t="s">
        <v>1976</v>
      </c>
      <c r="AG542" t="s">
        <v>1972</v>
      </c>
      <c r="AL542">
        <v>5</v>
      </c>
      <c r="AN542" t="s">
        <v>1974</v>
      </c>
      <c r="AO542">
        <v>0</v>
      </c>
      <c r="AQ542">
        <v>2257719</v>
      </c>
      <c r="AR542" t="s">
        <v>4605</v>
      </c>
      <c r="AS542" t="s">
        <v>5883</v>
      </c>
      <c r="AT542" t="s">
        <v>2022</v>
      </c>
    </row>
    <row r="543" spans="1:46" x14ac:dyDescent="0.25">
      <c r="A543" t="str">
        <f>_xlfn.XLOOKUP(I543,UTILIZADAS[Contacto1],UTILIZADAS[Source.Name],,0)</f>
        <v>Cobros Mayo</v>
      </c>
      <c r="B543" s="18">
        <f>VLOOKUP(J543,Ref!A:C,3,0)</f>
        <v>0</v>
      </c>
      <c r="C543" s="18">
        <f>VLOOKUP(J543,Ref!A:D,4,0)</f>
        <v>0</v>
      </c>
      <c r="D543" s="18" t="str">
        <f t="shared" si="24"/>
        <v>13/may</v>
      </c>
      <c r="E543" s="18">
        <f t="shared" si="25"/>
        <v>3</v>
      </c>
      <c r="F543" s="18">
        <v>1</v>
      </c>
      <c r="G543" s="18">
        <f t="shared" si="26"/>
        <v>0</v>
      </c>
      <c r="H543" s="3">
        <v>46155.641747685186</v>
      </c>
      <c r="I543">
        <v>62038247</v>
      </c>
      <c r="J543" t="s">
        <v>2021</v>
      </c>
      <c r="K543" t="s">
        <v>1968</v>
      </c>
      <c r="L543" t="s">
        <v>1969</v>
      </c>
      <c r="M543" t="s">
        <v>1970</v>
      </c>
      <c r="O543">
        <v>363086960000</v>
      </c>
      <c r="P543">
        <v>16018</v>
      </c>
      <c r="Q543">
        <v>-5</v>
      </c>
      <c r="R543">
        <v>1</v>
      </c>
      <c r="S543">
        <v>62038247</v>
      </c>
      <c r="U543" t="s">
        <v>5922</v>
      </c>
      <c r="W543" t="s">
        <v>4719</v>
      </c>
      <c r="X543">
        <v>363086960000</v>
      </c>
      <c r="Y543" t="s">
        <v>4720</v>
      </c>
      <c r="Z543" t="s">
        <v>66</v>
      </c>
      <c r="AF543" t="s">
        <v>1976</v>
      </c>
      <c r="AG543" t="s">
        <v>1972</v>
      </c>
      <c r="AL543">
        <v>5</v>
      </c>
      <c r="AN543" t="s">
        <v>1974</v>
      </c>
      <c r="AO543">
        <v>0</v>
      </c>
      <c r="AQ543">
        <v>2257719</v>
      </c>
      <c r="AR543" t="s">
        <v>4605</v>
      </c>
      <c r="AS543" t="s">
        <v>5883</v>
      </c>
      <c r="AT543" t="s">
        <v>2022</v>
      </c>
    </row>
    <row r="544" spans="1:46" x14ac:dyDescent="0.25">
      <c r="A544" t="str">
        <f>_xlfn.XLOOKUP(I544,UTILIZADAS[Contacto1],UTILIZADAS[Source.Name],,0)</f>
        <v>Cobros Mayo</v>
      </c>
      <c r="B544" s="18">
        <f>VLOOKUP(J544,Ref!A:C,3,0)</f>
        <v>1</v>
      </c>
      <c r="C544" s="18">
        <f>VLOOKUP(J544,Ref!A:D,4,0)</f>
        <v>1</v>
      </c>
      <c r="D544" s="18" t="str">
        <f t="shared" si="24"/>
        <v>16/may</v>
      </c>
      <c r="E544" s="18">
        <f t="shared" si="25"/>
        <v>3</v>
      </c>
      <c r="F544" s="18">
        <v>1</v>
      </c>
      <c r="G544" s="18">
        <f t="shared" si="26"/>
        <v>1</v>
      </c>
      <c r="H544" s="3">
        <v>46158.532731481479</v>
      </c>
      <c r="I544">
        <v>62038247</v>
      </c>
      <c r="J544">
        <v>6002</v>
      </c>
      <c r="K544" t="s">
        <v>1983</v>
      </c>
      <c r="L544" t="s">
        <v>1897</v>
      </c>
      <c r="M544" t="s">
        <v>1970</v>
      </c>
      <c r="O544">
        <v>363086960000</v>
      </c>
      <c r="P544">
        <v>16018</v>
      </c>
      <c r="Q544">
        <v>-5</v>
      </c>
      <c r="R544">
        <v>1</v>
      </c>
      <c r="S544">
        <v>62038247</v>
      </c>
      <c r="U544" t="s">
        <v>5922</v>
      </c>
      <c r="W544" t="s">
        <v>4719</v>
      </c>
      <c r="X544">
        <v>363086960000</v>
      </c>
      <c r="Y544" t="s">
        <v>4720</v>
      </c>
      <c r="Z544" t="s">
        <v>66</v>
      </c>
      <c r="AF544" t="s">
        <v>1976</v>
      </c>
      <c r="AG544" t="s">
        <v>1972</v>
      </c>
      <c r="AL544">
        <v>189</v>
      </c>
      <c r="AM544" t="s">
        <v>1979</v>
      </c>
      <c r="AN544" t="s">
        <v>1987</v>
      </c>
      <c r="AO544">
        <v>0</v>
      </c>
      <c r="AQ544">
        <v>2257719</v>
      </c>
      <c r="AR544" t="s">
        <v>4605</v>
      </c>
      <c r="AS544" t="s">
        <v>5883</v>
      </c>
      <c r="AT544" t="s">
        <v>1888</v>
      </c>
    </row>
    <row r="545" spans="1:46" x14ac:dyDescent="0.25">
      <c r="A545" t="str">
        <f>_xlfn.XLOOKUP(I545,UTILIZADAS[Contacto1],UTILIZADAS[Source.Name],,0)</f>
        <v>Cobros Mayo</v>
      </c>
      <c r="B545" s="18">
        <f>VLOOKUP(J545,Ref!A:C,3,0)</f>
        <v>0</v>
      </c>
      <c r="C545" s="18">
        <f>VLOOKUP(J545,Ref!A:D,4,0)</f>
        <v>0</v>
      </c>
      <c r="D545" s="18" t="str">
        <f t="shared" si="24"/>
        <v>09/may</v>
      </c>
      <c r="E545" s="18">
        <f t="shared" si="25"/>
        <v>1</v>
      </c>
      <c r="F545" s="18">
        <v>1</v>
      </c>
      <c r="G545" s="18">
        <f t="shared" si="26"/>
        <v>1</v>
      </c>
      <c r="H545" s="3">
        <v>46151.533900462964</v>
      </c>
      <c r="I545">
        <v>62040017</v>
      </c>
      <c r="J545">
        <v>6004</v>
      </c>
      <c r="K545" t="s">
        <v>1983</v>
      </c>
      <c r="L545" t="s">
        <v>1897</v>
      </c>
      <c r="M545" t="s">
        <v>1970</v>
      </c>
      <c r="O545">
        <v>369051160000</v>
      </c>
      <c r="P545">
        <v>16018</v>
      </c>
      <c r="Q545">
        <v>-5</v>
      </c>
      <c r="R545">
        <v>1</v>
      </c>
      <c r="S545">
        <v>62040017</v>
      </c>
      <c r="U545" t="s">
        <v>4721</v>
      </c>
      <c r="W545" t="s">
        <v>4722</v>
      </c>
      <c r="X545">
        <v>369051160000</v>
      </c>
      <c r="Y545" t="s">
        <v>65</v>
      </c>
      <c r="Z545" t="s">
        <v>66</v>
      </c>
      <c r="AF545" t="s">
        <v>1976</v>
      </c>
      <c r="AG545" t="s">
        <v>1972</v>
      </c>
      <c r="AL545">
        <v>66</v>
      </c>
      <c r="AM545" t="s">
        <v>1979</v>
      </c>
      <c r="AN545" t="s">
        <v>1987</v>
      </c>
      <c r="AO545">
        <v>0</v>
      </c>
      <c r="AQ545">
        <v>2257720</v>
      </c>
      <c r="AR545" t="s">
        <v>4605</v>
      </c>
      <c r="AS545" t="s">
        <v>5883</v>
      </c>
      <c r="AT545" t="s">
        <v>1984</v>
      </c>
    </row>
    <row r="546" spans="1:46" x14ac:dyDescent="0.25">
      <c r="A546" t="str">
        <f>_xlfn.XLOOKUP(I546,UTILIZADAS[Contacto1],UTILIZADAS[Source.Name],,0)</f>
        <v>Cobros Abril Canal Fijo</v>
      </c>
      <c r="B546" s="18">
        <f>VLOOKUP(J546,Ref!A:C,3,0)</f>
        <v>0</v>
      </c>
      <c r="C546" s="18">
        <f>VLOOKUP(J546,Ref!A:D,4,0)</f>
        <v>0</v>
      </c>
      <c r="D546" s="18" t="str">
        <f t="shared" si="24"/>
        <v>09/may</v>
      </c>
      <c r="E546" s="18">
        <f t="shared" si="25"/>
        <v>6</v>
      </c>
      <c r="F546" s="18">
        <v>1</v>
      </c>
      <c r="G546" s="18">
        <f t="shared" si="26"/>
        <v>0</v>
      </c>
      <c r="H546" s="3">
        <v>46151.534039351849</v>
      </c>
      <c r="I546">
        <v>62052690</v>
      </c>
      <c r="J546" t="s">
        <v>1967</v>
      </c>
      <c r="K546" t="s">
        <v>1968</v>
      </c>
      <c r="L546" t="s">
        <v>1969</v>
      </c>
      <c r="M546" t="s">
        <v>1970</v>
      </c>
      <c r="O546">
        <v>361024630000</v>
      </c>
      <c r="P546">
        <v>16018</v>
      </c>
      <c r="Q546">
        <v>-5</v>
      </c>
      <c r="R546">
        <v>1</v>
      </c>
      <c r="S546">
        <v>62052690</v>
      </c>
      <c r="U546" t="s">
        <v>2383</v>
      </c>
      <c r="W546" t="s">
        <v>3952</v>
      </c>
      <c r="X546">
        <v>361024630000</v>
      </c>
      <c r="Y546" t="s">
        <v>65</v>
      </c>
      <c r="Z546" t="s">
        <v>66</v>
      </c>
      <c r="AG546" t="s">
        <v>1972</v>
      </c>
      <c r="AL546">
        <v>0</v>
      </c>
      <c r="AN546" t="s">
        <v>1974</v>
      </c>
      <c r="AO546">
        <v>0</v>
      </c>
      <c r="AQ546">
        <v>2257721</v>
      </c>
      <c r="AR546" t="s">
        <v>4605</v>
      </c>
      <c r="AS546" t="s">
        <v>5883</v>
      </c>
      <c r="AT546" t="s">
        <v>1975</v>
      </c>
    </row>
    <row r="547" spans="1:46" x14ac:dyDescent="0.25">
      <c r="A547" t="str">
        <f>_xlfn.XLOOKUP(I547,UTILIZADAS[Contacto1],UTILIZADAS[Source.Name],,0)</f>
        <v>Cobros Abril Canal Fijo</v>
      </c>
      <c r="B547" s="18">
        <f>VLOOKUP(J547,Ref!A:C,3,0)</f>
        <v>0</v>
      </c>
      <c r="C547" s="18">
        <f>VLOOKUP(J547,Ref!A:D,4,0)</f>
        <v>0</v>
      </c>
      <c r="D547" s="18" t="str">
        <f t="shared" si="24"/>
        <v>13/may</v>
      </c>
      <c r="E547" s="18">
        <f t="shared" si="25"/>
        <v>6</v>
      </c>
      <c r="F547" s="18">
        <v>1</v>
      </c>
      <c r="G547" s="18">
        <f t="shared" si="26"/>
        <v>0</v>
      </c>
      <c r="H547" s="3">
        <v>46155.642129629632</v>
      </c>
      <c r="I547">
        <v>62052690</v>
      </c>
      <c r="J547" t="s">
        <v>2021</v>
      </c>
      <c r="K547" t="s">
        <v>1968</v>
      </c>
      <c r="L547" t="s">
        <v>1969</v>
      </c>
      <c r="M547" t="s">
        <v>1970</v>
      </c>
      <c r="O547">
        <v>361024630000</v>
      </c>
      <c r="P547">
        <v>16018</v>
      </c>
      <c r="Q547">
        <v>-5</v>
      </c>
      <c r="R547">
        <v>1</v>
      </c>
      <c r="S547">
        <v>62052690</v>
      </c>
      <c r="U547" t="s">
        <v>2383</v>
      </c>
      <c r="W547" t="s">
        <v>3952</v>
      </c>
      <c r="X547">
        <v>361024630000</v>
      </c>
      <c r="Y547" t="s">
        <v>65</v>
      </c>
      <c r="Z547" t="s">
        <v>66</v>
      </c>
      <c r="AG547" t="s">
        <v>1972</v>
      </c>
      <c r="AL547">
        <v>5</v>
      </c>
      <c r="AN547" t="s">
        <v>1974</v>
      </c>
      <c r="AO547">
        <v>0</v>
      </c>
      <c r="AQ547">
        <v>2257721</v>
      </c>
      <c r="AR547" t="s">
        <v>4605</v>
      </c>
      <c r="AS547" t="s">
        <v>5883</v>
      </c>
      <c r="AT547" t="s">
        <v>2022</v>
      </c>
    </row>
    <row r="548" spans="1:46" x14ac:dyDescent="0.25">
      <c r="A548" t="str">
        <f>_xlfn.XLOOKUP(I548,UTILIZADAS[Contacto1],UTILIZADAS[Source.Name],,0)</f>
        <v>Cobros Abril Canal Fijo</v>
      </c>
      <c r="B548" s="18">
        <f>VLOOKUP(J548,Ref!A:C,3,0)</f>
        <v>0</v>
      </c>
      <c r="C548" s="18">
        <f>VLOOKUP(J548,Ref!A:D,4,0)</f>
        <v>0</v>
      </c>
      <c r="D548" s="18" t="str">
        <f t="shared" si="24"/>
        <v>16/may</v>
      </c>
      <c r="E548" s="18">
        <f t="shared" si="25"/>
        <v>6</v>
      </c>
      <c r="F548" s="18">
        <v>1</v>
      </c>
      <c r="G548" s="18">
        <f t="shared" si="26"/>
        <v>0</v>
      </c>
      <c r="H548" s="3">
        <v>46158.532581018517</v>
      </c>
      <c r="I548">
        <v>62052690</v>
      </c>
      <c r="J548" t="s">
        <v>1967</v>
      </c>
      <c r="K548" t="s">
        <v>1968</v>
      </c>
      <c r="L548" t="s">
        <v>1969</v>
      </c>
      <c r="M548" t="s">
        <v>1970</v>
      </c>
      <c r="O548">
        <v>361024630000</v>
      </c>
      <c r="P548">
        <v>16018</v>
      </c>
      <c r="Q548">
        <v>-5</v>
      </c>
      <c r="R548">
        <v>1</v>
      </c>
      <c r="S548">
        <v>62052690</v>
      </c>
      <c r="U548" t="s">
        <v>2383</v>
      </c>
      <c r="W548" t="s">
        <v>3952</v>
      </c>
      <c r="X548">
        <v>361024630000</v>
      </c>
      <c r="Y548" t="s">
        <v>65</v>
      </c>
      <c r="Z548" t="s">
        <v>66</v>
      </c>
      <c r="AG548" t="s">
        <v>1972</v>
      </c>
      <c r="AL548">
        <v>0</v>
      </c>
      <c r="AN548" t="s">
        <v>1974</v>
      </c>
      <c r="AO548">
        <v>0</v>
      </c>
      <c r="AQ548">
        <v>2257721</v>
      </c>
      <c r="AR548" t="s">
        <v>4605</v>
      </c>
      <c r="AS548" t="s">
        <v>5883</v>
      </c>
      <c r="AT548" t="s">
        <v>1975</v>
      </c>
    </row>
    <row r="549" spans="1:46" x14ac:dyDescent="0.25">
      <c r="A549" t="str">
        <f>_xlfn.XLOOKUP(I549,UTILIZADAS[Contacto1],UTILIZADAS[Source.Name],,0)</f>
        <v>Cobros Abril Canal Fijo</v>
      </c>
      <c r="B549" s="18">
        <f>VLOOKUP(J549,Ref!A:C,3,0)</f>
        <v>0</v>
      </c>
      <c r="C549" s="18">
        <f>VLOOKUP(J549,Ref!A:D,4,0)</f>
        <v>0</v>
      </c>
      <c r="D549" s="18" t="str">
        <f t="shared" si="24"/>
        <v>19/may</v>
      </c>
      <c r="E549" s="18">
        <f t="shared" si="25"/>
        <v>6</v>
      </c>
      <c r="F549" s="18">
        <v>1</v>
      </c>
      <c r="G549" s="18">
        <f t="shared" si="26"/>
        <v>0</v>
      </c>
      <c r="H549" s="3">
        <v>46161.680462962962</v>
      </c>
      <c r="I549">
        <v>62052690</v>
      </c>
      <c r="J549" t="s">
        <v>2021</v>
      </c>
      <c r="K549" t="s">
        <v>1968</v>
      </c>
      <c r="L549" t="s">
        <v>1969</v>
      </c>
      <c r="M549" t="s">
        <v>1970</v>
      </c>
      <c r="O549">
        <v>361024630000</v>
      </c>
      <c r="P549">
        <v>16018</v>
      </c>
      <c r="Q549">
        <v>-5</v>
      </c>
      <c r="R549">
        <v>1</v>
      </c>
      <c r="S549">
        <v>62052690</v>
      </c>
      <c r="U549" t="s">
        <v>2383</v>
      </c>
      <c r="W549" t="s">
        <v>3952</v>
      </c>
      <c r="X549">
        <v>361024630000</v>
      </c>
      <c r="Y549" t="s">
        <v>65</v>
      </c>
      <c r="Z549" t="s">
        <v>66</v>
      </c>
      <c r="AG549" t="s">
        <v>1972</v>
      </c>
      <c r="AL549">
        <v>5</v>
      </c>
      <c r="AN549" t="s">
        <v>1974</v>
      </c>
      <c r="AO549">
        <v>0</v>
      </c>
      <c r="AQ549">
        <v>2257721</v>
      </c>
      <c r="AR549" t="s">
        <v>4605</v>
      </c>
      <c r="AS549" t="s">
        <v>5883</v>
      </c>
      <c r="AT549" t="s">
        <v>2022</v>
      </c>
    </row>
    <row r="550" spans="1:46" x14ac:dyDescent="0.25">
      <c r="A550" t="str">
        <f>_xlfn.XLOOKUP(I550,UTILIZADAS[Contacto1],UTILIZADAS[Source.Name],,0)</f>
        <v>Cobros Abril Canal Fijo</v>
      </c>
      <c r="B550" s="18">
        <f>VLOOKUP(J550,Ref!A:C,3,0)</f>
        <v>0</v>
      </c>
      <c r="C550" s="18">
        <f>VLOOKUP(J550,Ref!A:D,4,0)</f>
        <v>0</v>
      </c>
      <c r="D550" s="18" t="str">
        <f t="shared" si="24"/>
        <v>21/may</v>
      </c>
      <c r="E550" s="18">
        <f t="shared" si="25"/>
        <v>6</v>
      </c>
      <c r="F550" s="18">
        <v>1</v>
      </c>
      <c r="G550" s="18">
        <f t="shared" si="26"/>
        <v>0</v>
      </c>
      <c r="H550" s="3">
        <v>46163.457696759258</v>
      </c>
      <c r="I550">
        <v>62052690</v>
      </c>
      <c r="J550" t="s">
        <v>2021</v>
      </c>
      <c r="K550" t="s">
        <v>1968</v>
      </c>
      <c r="L550" t="s">
        <v>1969</v>
      </c>
      <c r="M550" t="s">
        <v>1970</v>
      </c>
      <c r="O550">
        <v>361024630000</v>
      </c>
      <c r="P550">
        <v>16018</v>
      </c>
      <c r="Q550">
        <v>-5</v>
      </c>
      <c r="R550">
        <v>1</v>
      </c>
      <c r="S550">
        <v>62052690</v>
      </c>
      <c r="U550" t="s">
        <v>2383</v>
      </c>
      <c r="W550" t="s">
        <v>3952</v>
      </c>
      <c r="X550">
        <v>361024630000</v>
      </c>
      <c r="Y550" t="s">
        <v>65</v>
      </c>
      <c r="Z550" t="s">
        <v>66</v>
      </c>
      <c r="AG550" t="s">
        <v>1972</v>
      </c>
      <c r="AL550">
        <v>5</v>
      </c>
      <c r="AN550" t="s">
        <v>1974</v>
      </c>
      <c r="AO550">
        <v>0</v>
      </c>
      <c r="AQ550">
        <v>2257721</v>
      </c>
      <c r="AR550" t="s">
        <v>4605</v>
      </c>
      <c r="AS550" t="s">
        <v>5883</v>
      </c>
      <c r="AT550" t="s">
        <v>2022</v>
      </c>
    </row>
    <row r="551" spans="1:46" x14ac:dyDescent="0.25">
      <c r="A551" t="str">
        <f>_xlfn.XLOOKUP(I551,UTILIZADAS[Contacto1],UTILIZADAS[Source.Name],,0)</f>
        <v>Cobros Abril Canal Fijo</v>
      </c>
      <c r="B551" s="18">
        <f>VLOOKUP(J551,Ref!A:C,3,0)</f>
        <v>0</v>
      </c>
      <c r="C551" s="18">
        <f>VLOOKUP(J551,Ref!A:D,4,0)</f>
        <v>0</v>
      </c>
      <c r="D551" s="18" t="str">
        <f t="shared" si="24"/>
        <v>21/may</v>
      </c>
      <c r="E551" s="18">
        <f t="shared" si="25"/>
        <v>6</v>
      </c>
      <c r="F551" s="18">
        <v>1</v>
      </c>
      <c r="G551" s="18">
        <f t="shared" si="26"/>
        <v>1</v>
      </c>
      <c r="H551" s="3">
        <v>46163.72515046296</v>
      </c>
      <c r="I551">
        <v>62052690</v>
      </c>
      <c r="J551" t="s">
        <v>1967</v>
      </c>
      <c r="K551" t="s">
        <v>1968</v>
      </c>
      <c r="L551" t="s">
        <v>1969</v>
      </c>
      <c r="M551" t="s">
        <v>1970</v>
      </c>
      <c r="O551">
        <v>361024630000</v>
      </c>
      <c r="P551">
        <v>16018</v>
      </c>
      <c r="Q551">
        <v>-5</v>
      </c>
      <c r="R551">
        <v>1</v>
      </c>
      <c r="S551">
        <v>62052690</v>
      </c>
      <c r="U551" t="s">
        <v>2383</v>
      </c>
      <c r="W551" t="s">
        <v>3952</v>
      </c>
      <c r="X551">
        <v>361024630000</v>
      </c>
      <c r="Y551" t="s">
        <v>65</v>
      </c>
      <c r="Z551" t="s">
        <v>66</v>
      </c>
      <c r="AG551" t="s">
        <v>1972</v>
      </c>
      <c r="AL551">
        <v>0</v>
      </c>
      <c r="AN551" t="s">
        <v>1974</v>
      </c>
      <c r="AO551">
        <v>0</v>
      </c>
      <c r="AQ551">
        <v>2257721</v>
      </c>
      <c r="AR551" t="s">
        <v>4605</v>
      </c>
      <c r="AS551" t="s">
        <v>5883</v>
      </c>
      <c r="AT551" t="s">
        <v>1975</v>
      </c>
    </row>
    <row r="552" spans="1:46" x14ac:dyDescent="0.25">
      <c r="A552" t="e">
        <f>_xlfn.XLOOKUP(I552,UTILIZADAS[Contacto1],UTILIZADAS[Source.Name],,0)</f>
        <v>#N/A</v>
      </c>
      <c r="B552" s="18">
        <f>VLOOKUP(J552,Ref!A:C,3,0)</f>
        <v>1</v>
      </c>
      <c r="C552" s="18">
        <f>VLOOKUP(J552,Ref!A:D,4,0)</f>
        <v>1</v>
      </c>
      <c r="D552" s="18" t="str">
        <f t="shared" si="24"/>
        <v>06/may</v>
      </c>
      <c r="E552" s="18">
        <f t="shared" si="25"/>
        <v>1</v>
      </c>
      <c r="F552" s="18">
        <v>1</v>
      </c>
      <c r="G552" s="18">
        <f t="shared" si="26"/>
        <v>1</v>
      </c>
      <c r="H552" s="3">
        <v>46148.727442129632</v>
      </c>
      <c r="I552">
        <v>62062713</v>
      </c>
      <c r="J552">
        <v>6007</v>
      </c>
      <c r="K552" t="s">
        <v>1983</v>
      </c>
      <c r="L552" t="s">
        <v>1897</v>
      </c>
      <c r="M552" t="s">
        <v>1970</v>
      </c>
      <c r="P552">
        <v>998</v>
      </c>
      <c r="Q552">
        <v>0</v>
      </c>
      <c r="S552">
        <v>62062713</v>
      </c>
      <c r="AF552" t="s">
        <v>1976</v>
      </c>
      <c r="AG552" t="s">
        <v>1972</v>
      </c>
      <c r="AL552">
        <v>82</v>
      </c>
      <c r="AM552" t="s">
        <v>1979</v>
      </c>
      <c r="AN552" t="s">
        <v>1977</v>
      </c>
      <c r="AO552">
        <v>0</v>
      </c>
      <c r="AQ552">
        <v>2257561</v>
      </c>
      <c r="AR552" t="s">
        <v>1978</v>
      </c>
      <c r="AT552" t="s">
        <v>1898</v>
      </c>
    </row>
    <row r="553" spans="1:46" x14ac:dyDescent="0.25">
      <c r="A553" t="str">
        <f>_xlfn.XLOOKUP(I553,UTILIZADAS[Contacto1],UTILIZADAS[Source.Name],,0)</f>
        <v>Cobros Mayo</v>
      </c>
      <c r="B553" s="18">
        <f>VLOOKUP(J553,Ref!A:C,3,0)</f>
        <v>0</v>
      </c>
      <c r="C553" s="18">
        <f>VLOOKUP(J553,Ref!A:D,4,0)</f>
        <v>0</v>
      </c>
      <c r="D553" s="18" t="str">
        <f t="shared" si="24"/>
        <v>09/may</v>
      </c>
      <c r="E553" s="18">
        <f t="shared" si="25"/>
        <v>8</v>
      </c>
      <c r="F553" s="18">
        <v>1</v>
      </c>
      <c r="G553" s="18">
        <f t="shared" si="26"/>
        <v>0</v>
      </c>
      <c r="H553" s="3">
        <v>46151.534953703704</v>
      </c>
      <c r="I553">
        <v>62063838</v>
      </c>
      <c r="J553" t="s">
        <v>2023</v>
      </c>
      <c r="K553" t="s">
        <v>1968</v>
      </c>
      <c r="L553" t="s">
        <v>1969</v>
      </c>
      <c r="M553" t="s">
        <v>1970</v>
      </c>
      <c r="O553">
        <v>365066070000</v>
      </c>
      <c r="P553">
        <v>16018</v>
      </c>
      <c r="Q553">
        <v>-5</v>
      </c>
      <c r="R553">
        <v>1</v>
      </c>
      <c r="S553">
        <v>62063838</v>
      </c>
      <c r="U553" t="s">
        <v>5923</v>
      </c>
      <c r="W553" t="s">
        <v>4724</v>
      </c>
      <c r="X553">
        <v>365066070000</v>
      </c>
      <c r="Y553" t="s">
        <v>65</v>
      </c>
      <c r="Z553" t="s">
        <v>66</v>
      </c>
      <c r="AG553" t="s">
        <v>1972</v>
      </c>
      <c r="AL553">
        <v>0</v>
      </c>
      <c r="AN553" t="s">
        <v>1974</v>
      </c>
      <c r="AO553">
        <v>0</v>
      </c>
      <c r="AQ553">
        <v>2257722</v>
      </c>
      <c r="AR553" t="s">
        <v>4605</v>
      </c>
      <c r="AS553" t="s">
        <v>5883</v>
      </c>
      <c r="AT553" t="s">
        <v>2024</v>
      </c>
    </row>
    <row r="554" spans="1:46" x14ac:dyDescent="0.25">
      <c r="A554" t="str">
        <f>_xlfn.XLOOKUP(I554,UTILIZADAS[Contacto1],UTILIZADAS[Source.Name],,0)</f>
        <v>Cobros Mayo</v>
      </c>
      <c r="B554" s="18">
        <f>VLOOKUP(J554,Ref!A:C,3,0)</f>
        <v>0</v>
      </c>
      <c r="C554" s="18">
        <f>VLOOKUP(J554,Ref!A:D,4,0)</f>
        <v>0</v>
      </c>
      <c r="D554" s="18" t="str">
        <f t="shared" si="24"/>
        <v>11/may</v>
      </c>
      <c r="E554" s="18">
        <f t="shared" si="25"/>
        <v>8</v>
      </c>
      <c r="F554" s="18">
        <v>1</v>
      </c>
      <c r="G554" s="18">
        <f t="shared" si="26"/>
        <v>0</v>
      </c>
      <c r="H554" s="3">
        <v>46153.620127314818</v>
      </c>
      <c r="I554">
        <v>62063838</v>
      </c>
      <c r="J554" t="s">
        <v>1967</v>
      </c>
      <c r="K554" t="s">
        <v>1968</v>
      </c>
      <c r="L554" t="s">
        <v>1969</v>
      </c>
      <c r="M554" t="s">
        <v>1970</v>
      </c>
      <c r="O554">
        <v>365066070000</v>
      </c>
      <c r="P554">
        <v>16018</v>
      </c>
      <c r="Q554">
        <v>-5</v>
      </c>
      <c r="R554">
        <v>1</v>
      </c>
      <c r="S554">
        <v>62063838</v>
      </c>
      <c r="U554" t="s">
        <v>5923</v>
      </c>
      <c r="W554" t="s">
        <v>4724</v>
      </c>
      <c r="X554">
        <v>365066070000</v>
      </c>
      <c r="Y554" t="s">
        <v>65</v>
      </c>
      <c r="Z554" t="s">
        <v>66</v>
      </c>
      <c r="AG554" t="s">
        <v>1972</v>
      </c>
      <c r="AL554">
        <v>0</v>
      </c>
      <c r="AN554" t="s">
        <v>1974</v>
      </c>
      <c r="AO554">
        <v>0</v>
      </c>
      <c r="AQ554">
        <v>2257722</v>
      </c>
      <c r="AR554" t="s">
        <v>4605</v>
      </c>
      <c r="AS554" t="s">
        <v>5883</v>
      </c>
      <c r="AT554" t="s">
        <v>1975</v>
      </c>
    </row>
    <row r="555" spans="1:46" x14ac:dyDescent="0.25">
      <c r="A555" t="str">
        <f>_xlfn.XLOOKUP(I555,UTILIZADAS[Contacto1],UTILIZADAS[Source.Name],,0)</f>
        <v>Cobros Mayo</v>
      </c>
      <c r="B555" s="18">
        <f>VLOOKUP(J555,Ref!A:C,3,0)</f>
        <v>0</v>
      </c>
      <c r="C555" s="18">
        <f>VLOOKUP(J555,Ref!A:D,4,0)</f>
        <v>0</v>
      </c>
      <c r="D555" s="18" t="str">
        <f t="shared" si="24"/>
        <v>13/may</v>
      </c>
      <c r="E555" s="18">
        <f t="shared" si="25"/>
        <v>8</v>
      </c>
      <c r="F555" s="18">
        <v>1</v>
      </c>
      <c r="G555" s="18">
        <f t="shared" si="26"/>
        <v>0</v>
      </c>
      <c r="H555" s="3">
        <v>46155.642222222225</v>
      </c>
      <c r="I555">
        <v>62063838</v>
      </c>
      <c r="J555" t="s">
        <v>1967</v>
      </c>
      <c r="K555" t="s">
        <v>1968</v>
      </c>
      <c r="L555" t="s">
        <v>1969</v>
      </c>
      <c r="M555" t="s">
        <v>1970</v>
      </c>
      <c r="O555">
        <v>365066070000</v>
      </c>
      <c r="P555">
        <v>16018</v>
      </c>
      <c r="Q555">
        <v>-5</v>
      </c>
      <c r="R555">
        <v>1</v>
      </c>
      <c r="S555">
        <v>62063838</v>
      </c>
      <c r="U555" t="s">
        <v>5923</v>
      </c>
      <c r="W555" t="s">
        <v>4724</v>
      </c>
      <c r="X555">
        <v>365066070000</v>
      </c>
      <c r="Y555" t="s">
        <v>65</v>
      </c>
      <c r="Z555" t="s">
        <v>66</v>
      </c>
      <c r="AG555" t="s">
        <v>1972</v>
      </c>
      <c r="AL555">
        <v>0</v>
      </c>
      <c r="AN555" t="s">
        <v>1974</v>
      </c>
      <c r="AO555">
        <v>0</v>
      </c>
      <c r="AQ555">
        <v>2257722</v>
      </c>
      <c r="AR555" t="s">
        <v>4605</v>
      </c>
      <c r="AS555" t="s">
        <v>5883</v>
      </c>
      <c r="AT555" t="s">
        <v>1975</v>
      </c>
    </row>
    <row r="556" spans="1:46" x14ac:dyDescent="0.25">
      <c r="A556" t="str">
        <f>_xlfn.XLOOKUP(I556,UTILIZADAS[Contacto1],UTILIZADAS[Source.Name],,0)</f>
        <v>Cobros Mayo</v>
      </c>
      <c r="B556" s="18">
        <f>VLOOKUP(J556,Ref!A:C,3,0)</f>
        <v>0</v>
      </c>
      <c r="C556" s="18">
        <f>VLOOKUP(J556,Ref!A:D,4,0)</f>
        <v>0</v>
      </c>
      <c r="D556" s="18" t="str">
        <f t="shared" si="24"/>
        <v>16/may</v>
      </c>
      <c r="E556" s="18">
        <f t="shared" si="25"/>
        <v>8</v>
      </c>
      <c r="F556" s="18">
        <v>1</v>
      </c>
      <c r="G556" s="18">
        <f t="shared" si="26"/>
        <v>0</v>
      </c>
      <c r="H556" s="3">
        <v>46158.532905092594</v>
      </c>
      <c r="I556">
        <v>62063838</v>
      </c>
      <c r="J556" t="s">
        <v>1967</v>
      </c>
      <c r="K556" t="s">
        <v>1968</v>
      </c>
      <c r="L556" t="s">
        <v>1969</v>
      </c>
      <c r="M556" t="s">
        <v>1970</v>
      </c>
      <c r="O556">
        <v>365066070000</v>
      </c>
      <c r="P556">
        <v>16018</v>
      </c>
      <c r="Q556">
        <v>-5</v>
      </c>
      <c r="R556">
        <v>1</v>
      </c>
      <c r="S556">
        <v>62063838</v>
      </c>
      <c r="U556" t="s">
        <v>5923</v>
      </c>
      <c r="W556" t="s">
        <v>4724</v>
      </c>
      <c r="X556">
        <v>365066070000</v>
      </c>
      <c r="Y556" t="s">
        <v>65</v>
      </c>
      <c r="Z556" t="s">
        <v>66</v>
      </c>
      <c r="AG556" t="s">
        <v>1972</v>
      </c>
      <c r="AL556">
        <v>0</v>
      </c>
      <c r="AN556" t="s">
        <v>1974</v>
      </c>
      <c r="AO556">
        <v>0</v>
      </c>
      <c r="AQ556">
        <v>2257722</v>
      </c>
      <c r="AR556" t="s">
        <v>4605</v>
      </c>
      <c r="AS556" t="s">
        <v>5883</v>
      </c>
      <c r="AT556" t="s">
        <v>1975</v>
      </c>
    </row>
    <row r="557" spans="1:46" x14ac:dyDescent="0.25">
      <c r="A557" t="str">
        <f>_xlfn.XLOOKUP(I557,UTILIZADAS[Contacto1],UTILIZADAS[Source.Name],,0)</f>
        <v>Cobros Mayo</v>
      </c>
      <c r="B557" s="18">
        <f>VLOOKUP(J557,Ref!A:C,3,0)</f>
        <v>0</v>
      </c>
      <c r="C557" s="18">
        <f>VLOOKUP(J557,Ref!A:D,4,0)</f>
        <v>0</v>
      </c>
      <c r="D557" s="18" t="str">
        <f t="shared" si="24"/>
        <v>19/may</v>
      </c>
      <c r="E557" s="18">
        <f t="shared" si="25"/>
        <v>8</v>
      </c>
      <c r="F557" s="18">
        <v>1</v>
      </c>
      <c r="G557" s="18">
        <f t="shared" si="26"/>
        <v>0</v>
      </c>
      <c r="H557" s="3">
        <v>46161.680532407408</v>
      </c>
      <c r="I557">
        <v>62063838</v>
      </c>
      <c r="J557" t="s">
        <v>1967</v>
      </c>
      <c r="K557" t="s">
        <v>1968</v>
      </c>
      <c r="L557" t="s">
        <v>1969</v>
      </c>
      <c r="M557" t="s">
        <v>1970</v>
      </c>
      <c r="O557">
        <v>365066070000</v>
      </c>
      <c r="P557">
        <v>16018</v>
      </c>
      <c r="Q557">
        <v>-5</v>
      </c>
      <c r="R557">
        <v>1</v>
      </c>
      <c r="S557">
        <v>62063838</v>
      </c>
      <c r="U557" t="s">
        <v>5923</v>
      </c>
      <c r="W557" t="s">
        <v>4724</v>
      </c>
      <c r="X557">
        <v>365066070000</v>
      </c>
      <c r="Y557" t="s">
        <v>65</v>
      </c>
      <c r="Z557" t="s">
        <v>66</v>
      </c>
      <c r="AG557" t="s">
        <v>1972</v>
      </c>
      <c r="AL557">
        <v>0</v>
      </c>
      <c r="AN557" t="s">
        <v>1974</v>
      </c>
      <c r="AO557">
        <v>0</v>
      </c>
      <c r="AQ557">
        <v>2257722</v>
      </c>
      <c r="AR557" t="s">
        <v>4605</v>
      </c>
      <c r="AS557" t="s">
        <v>5883</v>
      </c>
      <c r="AT557" t="s">
        <v>1975</v>
      </c>
    </row>
    <row r="558" spans="1:46" x14ac:dyDescent="0.25">
      <c r="A558" t="str">
        <f>_xlfn.XLOOKUP(I558,UTILIZADAS[Contacto1],UTILIZADAS[Source.Name],,0)</f>
        <v>Cobros Mayo</v>
      </c>
      <c r="B558" s="18">
        <f>VLOOKUP(J558,Ref!A:C,3,0)</f>
        <v>0</v>
      </c>
      <c r="C558" s="18">
        <f>VLOOKUP(J558,Ref!A:D,4,0)</f>
        <v>0</v>
      </c>
      <c r="D558" s="18" t="str">
        <f t="shared" si="24"/>
        <v>21/may</v>
      </c>
      <c r="E558" s="18">
        <f t="shared" si="25"/>
        <v>8</v>
      </c>
      <c r="F558" s="18">
        <v>1</v>
      </c>
      <c r="G558" s="18">
        <f t="shared" si="26"/>
        <v>0</v>
      </c>
      <c r="H558" s="3">
        <v>46163.458611111113</v>
      </c>
      <c r="I558">
        <v>62063838</v>
      </c>
      <c r="J558" t="s">
        <v>2023</v>
      </c>
      <c r="K558" t="s">
        <v>1968</v>
      </c>
      <c r="L558" t="s">
        <v>1969</v>
      </c>
      <c r="M558" t="s">
        <v>1970</v>
      </c>
      <c r="O558">
        <v>365066070000</v>
      </c>
      <c r="P558">
        <v>16018</v>
      </c>
      <c r="Q558">
        <v>-5</v>
      </c>
      <c r="R558">
        <v>1</v>
      </c>
      <c r="S558">
        <v>62063838</v>
      </c>
      <c r="U558" t="s">
        <v>5923</v>
      </c>
      <c r="W558" t="s">
        <v>4724</v>
      </c>
      <c r="X558">
        <v>365066070000</v>
      </c>
      <c r="Y558" t="s">
        <v>65</v>
      </c>
      <c r="Z558" t="s">
        <v>66</v>
      </c>
      <c r="AG558" t="s">
        <v>1972</v>
      </c>
      <c r="AL558">
        <v>0</v>
      </c>
      <c r="AN558" t="s">
        <v>1974</v>
      </c>
      <c r="AO558">
        <v>0</v>
      </c>
      <c r="AQ558">
        <v>2257722</v>
      </c>
      <c r="AR558" t="s">
        <v>4605</v>
      </c>
      <c r="AS558" t="s">
        <v>5883</v>
      </c>
      <c r="AT558" t="s">
        <v>2024</v>
      </c>
    </row>
    <row r="559" spans="1:46" x14ac:dyDescent="0.25">
      <c r="A559" t="str">
        <f>_xlfn.XLOOKUP(I559,UTILIZADAS[Contacto1],UTILIZADAS[Source.Name],,0)</f>
        <v>Cobros Mayo</v>
      </c>
      <c r="B559" s="18">
        <f>VLOOKUP(J559,Ref!A:C,3,0)</f>
        <v>0</v>
      </c>
      <c r="C559" s="18">
        <f>VLOOKUP(J559,Ref!A:D,4,0)</f>
        <v>0</v>
      </c>
      <c r="D559" s="18" t="str">
        <f t="shared" si="24"/>
        <v>21/may</v>
      </c>
      <c r="E559" s="18">
        <f t="shared" si="25"/>
        <v>8</v>
      </c>
      <c r="F559" s="18">
        <v>1</v>
      </c>
      <c r="G559" s="18">
        <f t="shared" si="26"/>
        <v>0</v>
      </c>
      <c r="H559" s="3">
        <v>46163.53087962963</v>
      </c>
      <c r="I559">
        <v>62063838</v>
      </c>
      <c r="J559" t="s">
        <v>1967</v>
      </c>
      <c r="K559" t="s">
        <v>1968</v>
      </c>
      <c r="L559" t="s">
        <v>1969</v>
      </c>
      <c r="M559" t="s">
        <v>1970</v>
      </c>
      <c r="O559">
        <v>365066070000</v>
      </c>
      <c r="P559">
        <v>16018</v>
      </c>
      <c r="Q559">
        <v>-5</v>
      </c>
      <c r="R559">
        <v>1</v>
      </c>
      <c r="S559">
        <v>62063838</v>
      </c>
      <c r="U559" t="s">
        <v>5923</v>
      </c>
      <c r="W559" t="s">
        <v>4724</v>
      </c>
      <c r="X559">
        <v>365066070000</v>
      </c>
      <c r="Y559" t="s">
        <v>65</v>
      </c>
      <c r="Z559" t="s">
        <v>66</v>
      </c>
      <c r="AG559" t="s">
        <v>1972</v>
      </c>
      <c r="AL559">
        <v>0</v>
      </c>
      <c r="AN559" t="s">
        <v>1974</v>
      </c>
      <c r="AO559">
        <v>0</v>
      </c>
      <c r="AQ559">
        <v>2257722</v>
      </c>
      <c r="AR559" t="s">
        <v>4605</v>
      </c>
      <c r="AS559" t="s">
        <v>5883</v>
      </c>
      <c r="AT559" t="s">
        <v>1975</v>
      </c>
    </row>
    <row r="560" spans="1:46" x14ac:dyDescent="0.25">
      <c r="A560" t="str">
        <f>_xlfn.XLOOKUP(I560,UTILIZADAS[Contacto1],UTILIZADAS[Source.Name],,0)</f>
        <v>Cobros Mayo</v>
      </c>
      <c r="B560" s="18">
        <f>VLOOKUP(J560,Ref!A:C,3,0)</f>
        <v>0</v>
      </c>
      <c r="C560" s="18">
        <f>VLOOKUP(J560,Ref!A:D,4,0)</f>
        <v>0</v>
      </c>
      <c r="D560" s="18" t="str">
        <f t="shared" si="24"/>
        <v>21/may</v>
      </c>
      <c r="E560" s="18">
        <f t="shared" si="25"/>
        <v>8</v>
      </c>
      <c r="F560" s="18">
        <v>1</v>
      </c>
      <c r="G560" s="18">
        <f t="shared" si="26"/>
        <v>1</v>
      </c>
      <c r="H560" s="3">
        <v>46163.725486111114</v>
      </c>
      <c r="I560">
        <v>62063838</v>
      </c>
      <c r="J560" t="s">
        <v>1967</v>
      </c>
      <c r="K560" t="s">
        <v>1968</v>
      </c>
      <c r="L560" t="s">
        <v>1969</v>
      </c>
      <c r="M560" t="s">
        <v>1970</v>
      </c>
      <c r="O560">
        <v>365066070000</v>
      </c>
      <c r="P560">
        <v>16018</v>
      </c>
      <c r="Q560">
        <v>-5</v>
      </c>
      <c r="R560">
        <v>1</v>
      </c>
      <c r="S560">
        <v>62063838</v>
      </c>
      <c r="U560" t="s">
        <v>5923</v>
      </c>
      <c r="W560" t="s">
        <v>4724</v>
      </c>
      <c r="X560">
        <v>365066070000</v>
      </c>
      <c r="Y560" t="s">
        <v>65</v>
      </c>
      <c r="Z560" t="s">
        <v>66</v>
      </c>
      <c r="AG560" t="s">
        <v>1972</v>
      </c>
      <c r="AL560">
        <v>0</v>
      </c>
      <c r="AN560" t="s">
        <v>1974</v>
      </c>
      <c r="AO560">
        <v>0</v>
      </c>
      <c r="AQ560">
        <v>2257722</v>
      </c>
      <c r="AR560" t="s">
        <v>4605</v>
      </c>
      <c r="AS560" t="s">
        <v>5883</v>
      </c>
      <c r="AT560" t="s">
        <v>1975</v>
      </c>
    </row>
    <row r="561" spans="1:46" x14ac:dyDescent="0.25">
      <c r="A561" t="str">
        <f>_xlfn.XLOOKUP(I561,UTILIZADAS[Contacto1],UTILIZADAS[Source.Name],,0)</f>
        <v>Cobros Mayo</v>
      </c>
      <c r="B561" s="18">
        <f>VLOOKUP(J561,Ref!A:C,3,0)</f>
        <v>0</v>
      </c>
      <c r="C561" s="18">
        <f>VLOOKUP(J561,Ref!A:D,4,0)</f>
        <v>0</v>
      </c>
      <c r="D561" s="18" t="str">
        <f t="shared" si="24"/>
        <v>08/may</v>
      </c>
      <c r="E561" s="18">
        <f t="shared" si="25"/>
        <v>3</v>
      </c>
      <c r="F561" s="18">
        <v>1</v>
      </c>
      <c r="G561" s="18">
        <f t="shared" si="26"/>
        <v>0</v>
      </c>
      <c r="H561" s="3">
        <v>46150.663726851853</v>
      </c>
      <c r="I561">
        <v>62083560</v>
      </c>
      <c r="J561" t="s">
        <v>1986</v>
      </c>
      <c r="K561" t="s">
        <v>1983</v>
      </c>
      <c r="L561" t="s">
        <v>1897</v>
      </c>
      <c r="M561" t="s">
        <v>1970</v>
      </c>
      <c r="O561">
        <v>364001250000</v>
      </c>
      <c r="P561">
        <v>16016</v>
      </c>
      <c r="Q561">
        <v>-5</v>
      </c>
      <c r="R561">
        <v>1</v>
      </c>
      <c r="S561">
        <v>62083560</v>
      </c>
      <c r="U561" t="s">
        <v>2034</v>
      </c>
      <c r="W561" t="s">
        <v>179</v>
      </c>
      <c r="X561">
        <v>364001250000</v>
      </c>
      <c r="Y561" t="s">
        <v>65</v>
      </c>
      <c r="Z561" t="s">
        <v>66</v>
      </c>
      <c r="AF561" t="s">
        <v>1976</v>
      </c>
      <c r="AG561" t="s">
        <v>1972</v>
      </c>
      <c r="AK561" t="s">
        <v>5672</v>
      </c>
      <c r="AL561">
        <v>116</v>
      </c>
      <c r="AM561" t="s">
        <v>1979</v>
      </c>
      <c r="AN561" t="s">
        <v>1977</v>
      </c>
      <c r="AO561">
        <v>0</v>
      </c>
      <c r="AQ561">
        <v>2198737</v>
      </c>
      <c r="AR561" t="s">
        <v>2020</v>
      </c>
      <c r="AS561" t="s">
        <v>2020</v>
      </c>
      <c r="AT561" t="s">
        <v>1988</v>
      </c>
    </row>
    <row r="562" spans="1:46" x14ac:dyDescent="0.25">
      <c r="A562" t="str">
        <f>_xlfn.XLOOKUP(I562,UTILIZADAS[Contacto1],UTILIZADAS[Source.Name],,0)</f>
        <v>Cobros Mayo</v>
      </c>
      <c r="B562" s="18">
        <f>VLOOKUP(J562,Ref!A:C,3,0)</f>
        <v>0</v>
      </c>
      <c r="C562" s="18">
        <f>VLOOKUP(J562,Ref!A:D,4,0)</f>
        <v>0</v>
      </c>
      <c r="D562" s="18" t="str">
        <f t="shared" si="24"/>
        <v>09/may</v>
      </c>
      <c r="E562" s="18">
        <f t="shared" si="25"/>
        <v>3</v>
      </c>
      <c r="F562" s="18">
        <v>1</v>
      </c>
      <c r="G562" s="18">
        <f t="shared" si="26"/>
        <v>0</v>
      </c>
      <c r="H562" s="3">
        <v>46151.535439814812</v>
      </c>
      <c r="I562">
        <v>62083560</v>
      </c>
      <c r="J562">
        <v>6004</v>
      </c>
      <c r="K562" t="s">
        <v>1983</v>
      </c>
      <c r="L562" t="s">
        <v>1897</v>
      </c>
      <c r="M562" t="s">
        <v>1970</v>
      </c>
      <c r="O562">
        <v>364001250000</v>
      </c>
      <c r="P562">
        <v>16018</v>
      </c>
      <c r="Q562">
        <v>-5</v>
      </c>
      <c r="R562">
        <v>1</v>
      </c>
      <c r="S562">
        <v>62083560</v>
      </c>
      <c r="U562" t="s">
        <v>2034</v>
      </c>
      <c r="W562" t="s">
        <v>179</v>
      </c>
      <c r="X562">
        <v>364001250000</v>
      </c>
      <c r="Y562" t="s">
        <v>65</v>
      </c>
      <c r="Z562" t="s">
        <v>4619</v>
      </c>
      <c r="AF562" t="s">
        <v>1976</v>
      </c>
      <c r="AG562" t="s">
        <v>1972</v>
      </c>
      <c r="AL562">
        <v>62</v>
      </c>
      <c r="AM562" t="s">
        <v>1979</v>
      </c>
      <c r="AN562" t="s">
        <v>1987</v>
      </c>
      <c r="AO562">
        <v>0</v>
      </c>
      <c r="AQ562">
        <v>2257723</v>
      </c>
      <c r="AR562" t="s">
        <v>4605</v>
      </c>
      <c r="AS562" t="s">
        <v>5883</v>
      </c>
      <c r="AT562" t="s">
        <v>1984</v>
      </c>
    </row>
    <row r="563" spans="1:46" x14ac:dyDescent="0.25">
      <c r="A563" t="str">
        <f>_xlfn.XLOOKUP(I563,UTILIZADAS[Contacto1],UTILIZADAS[Source.Name],,0)</f>
        <v>Cobros Mayo</v>
      </c>
      <c r="B563" s="18">
        <f>VLOOKUP(J563,Ref!A:C,3,0)</f>
        <v>0</v>
      </c>
      <c r="C563" s="18">
        <f>VLOOKUP(J563,Ref!A:D,4,0)</f>
        <v>0</v>
      </c>
      <c r="D563" s="18" t="str">
        <f t="shared" si="24"/>
        <v>12/may</v>
      </c>
      <c r="E563" s="18">
        <f t="shared" si="25"/>
        <v>3</v>
      </c>
      <c r="F563" s="18">
        <v>1</v>
      </c>
      <c r="G563" s="18">
        <f t="shared" si="26"/>
        <v>1</v>
      </c>
      <c r="H563" s="3">
        <v>46154.407719907409</v>
      </c>
      <c r="I563">
        <v>62083560</v>
      </c>
      <c r="J563">
        <v>6004</v>
      </c>
      <c r="K563" t="s">
        <v>1983</v>
      </c>
      <c r="L563" t="s">
        <v>1897</v>
      </c>
      <c r="M563" t="s">
        <v>1970</v>
      </c>
      <c r="O563">
        <v>364001250000</v>
      </c>
      <c r="P563">
        <v>16016</v>
      </c>
      <c r="Q563">
        <v>-5</v>
      </c>
      <c r="R563">
        <v>1</v>
      </c>
      <c r="S563">
        <v>62083560</v>
      </c>
      <c r="U563" t="s">
        <v>2034</v>
      </c>
      <c r="W563" t="s">
        <v>179</v>
      </c>
      <c r="X563">
        <v>364001250000</v>
      </c>
      <c r="Y563" t="s">
        <v>65</v>
      </c>
      <c r="Z563" t="s">
        <v>66</v>
      </c>
      <c r="AF563" t="s">
        <v>1976</v>
      </c>
      <c r="AG563" t="s">
        <v>1972</v>
      </c>
      <c r="AK563" t="s">
        <v>5672</v>
      </c>
      <c r="AL563">
        <v>94</v>
      </c>
      <c r="AM563" t="s">
        <v>1979</v>
      </c>
      <c r="AN563" t="s">
        <v>1987</v>
      </c>
      <c r="AO563">
        <v>0</v>
      </c>
      <c r="AQ563">
        <v>2198737</v>
      </c>
      <c r="AR563" t="s">
        <v>2020</v>
      </c>
      <c r="AS563" t="s">
        <v>2020</v>
      </c>
      <c r="AT563" t="s">
        <v>1984</v>
      </c>
    </row>
    <row r="564" spans="1:46" x14ac:dyDescent="0.25">
      <c r="A564" t="str">
        <f>_xlfn.XLOOKUP(I564,UTILIZADAS[Contacto1],UTILIZADAS[Source.Name],,0)</f>
        <v>Cobros Mayo</v>
      </c>
      <c r="B564" s="18">
        <f>VLOOKUP(J564,Ref!A:C,3,0)</f>
        <v>0</v>
      </c>
      <c r="C564" s="18">
        <f>VLOOKUP(J564,Ref!A:D,4,0)</f>
        <v>0</v>
      </c>
      <c r="D564" s="18" t="str">
        <f t="shared" si="24"/>
        <v>09/may</v>
      </c>
      <c r="E564" s="18">
        <f t="shared" si="25"/>
        <v>6</v>
      </c>
      <c r="F564" s="18">
        <v>1</v>
      </c>
      <c r="G564" s="18">
        <f t="shared" si="26"/>
        <v>0</v>
      </c>
      <c r="H564" s="3">
        <v>46151.535474537035</v>
      </c>
      <c r="I564">
        <v>62115491</v>
      </c>
      <c r="J564" t="s">
        <v>2021</v>
      </c>
      <c r="K564" t="s">
        <v>1968</v>
      </c>
      <c r="L564" t="s">
        <v>1969</v>
      </c>
      <c r="M564" t="s">
        <v>1970</v>
      </c>
      <c r="O564">
        <v>365074590000</v>
      </c>
      <c r="P564">
        <v>16018</v>
      </c>
      <c r="Q564">
        <v>-4</v>
      </c>
      <c r="R564">
        <v>1</v>
      </c>
      <c r="S564">
        <v>62115491</v>
      </c>
      <c r="U564" t="s">
        <v>4726</v>
      </c>
      <c r="W564" t="s">
        <v>4727</v>
      </c>
      <c r="X564">
        <v>365074590000</v>
      </c>
      <c r="Y564" t="s">
        <v>65</v>
      </c>
      <c r="Z564" t="s">
        <v>66</v>
      </c>
      <c r="AG564" t="s">
        <v>1972</v>
      </c>
      <c r="AL564">
        <v>5</v>
      </c>
      <c r="AN564" t="s">
        <v>1974</v>
      </c>
      <c r="AO564">
        <v>0</v>
      </c>
      <c r="AQ564">
        <v>2257724</v>
      </c>
      <c r="AR564" t="s">
        <v>4605</v>
      </c>
      <c r="AS564" t="s">
        <v>5883</v>
      </c>
      <c r="AT564" t="s">
        <v>2022</v>
      </c>
    </row>
    <row r="565" spans="1:46" x14ac:dyDescent="0.25">
      <c r="A565" t="str">
        <f>_xlfn.XLOOKUP(I565,UTILIZADAS[Contacto1],UTILIZADAS[Source.Name],,0)</f>
        <v>Cobros Mayo</v>
      </c>
      <c r="B565" s="18">
        <f>VLOOKUP(J565,Ref!A:C,3,0)</f>
        <v>0</v>
      </c>
      <c r="C565" s="18">
        <f>VLOOKUP(J565,Ref!A:D,4,0)</f>
        <v>0</v>
      </c>
      <c r="D565" s="18" t="str">
        <f t="shared" si="24"/>
        <v>13/may</v>
      </c>
      <c r="E565" s="18">
        <f t="shared" si="25"/>
        <v>6</v>
      </c>
      <c r="F565" s="18">
        <v>1</v>
      </c>
      <c r="G565" s="18">
        <f t="shared" si="26"/>
        <v>0</v>
      </c>
      <c r="H565" s="3">
        <v>46155.643090277779</v>
      </c>
      <c r="I565">
        <v>62115491</v>
      </c>
      <c r="J565" t="s">
        <v>2021</v>
      </c>
      <c r="K565" t="s">
        <v>1968</v>
      </c>
      <c r="L565" t="s">
        <v>1969</v>
      </c>
      <c r="M565" t="s">
        <v>1970</v>
      </c>
      <c r="O565">
        <v>365074590000</v>
      </c>
      <c r="P565">
        <v>16018</v>
      </c>
      <c r="Q565">
        <v>-4</v>
      </c>
      <c r="R565">
        <v>1</v>
      </c>
      <c r="S565">
        <v>62115491</v>
      </c>
      <c r="U565" t="s">
        <v>4726</v>
      </c>
      <c r="W565" t="s">
        <v>4727</v>
      </c>
      <c r="X565">
        <v>365074590000</v>
      </c>
      <c r="Y565" t="s">
        <v>65</v>
      </c>
      <c r="Z565" t="s">
        <v>66</v>
      </c>
      <c r="AG565" t="s">
        <v>1972</v>
      </c>
      <c r="AL565">
        <v>5</v>
      </c>
      <c r="AN565" t="s">
        <v>1974</v>
      </c>
      <c r="AO565">
        <v>0</v>
      </c>
      <c r="AQ565">
        <v>2257724</v>
      </c>
      <c r="AR565" t="s">
        <v>4605</v>
      </c>
      <c r="AS565" t="s">
        <v>5883</v>
      </c>
      <c r="AT565" t="s">
        <v>2022</v>
      </c>
    </row>
    <row r="566" spans="1:46" x14ac:dyDescent="0.25">
      <c r="A566" t="str">
        <f>_xlfn.XLOOKUP(I566,UTILIZADAS[Contacto1],UTILIZADAS[Source.Name],,0)</f>
        <v>Cobros Mayo</v>
      </c>
      <c r="B566" s="18">
        <f>VLOOKUP(J566,Ref!A:C,3,0)</f>
        <v>0</v>
      </c>
      <c r="C566" s="18">
        <f>VLOOKUP(J566,Ref!A:D,4,0)</f>
        <v>0</v>
      </c>
      <c r="D566" s="18" t="str">
        <f t="shared" si="24"/>
        <v>16/may</v>
      </c>
      <c r="E566" s="18">
        <f t="shared" si="25"/>
        <v>6</v>
      </c>
      <c r="F566" s="18">
        <v>1</v>
      </c>
      <c r="G566" s="18">
        <f t="shared" si="26"/>
        <v>0</v>
      </c>
      <c r="H566" s="3">
        <v>46158.533773148149</v>
      </c>
      <c r="I566">
        <v>62115491</v>
      </c>
      <c r="J566" t="s">
        <v>2021</v>
      </c>
      <c r="K566" t="s">
        <v>1968</v>
      </c>
      <c r="L566" t="s">
        <v>1969</v>
      </c>
      <c r="M566" t="s">
        <v>1970</v>
      </c>
      <c r="O566">
        <v>365074590000</v>
      </c>
      <c r="P566">
        <v>16018</v>
      </c>
      <c r="Q566">
        <v>-4</v>
      </c>
      <c r="R566">
        <v>1</v>
      </c>
      <c r="S566">
        <v>62115491</v>
      </c>
      <c r="U566" t="s">
        <v>4726</v>
      </c>
      <c r="W566" t="s">
        <v>4727</v>
      </c>
      <c r="X566">
        <v>365074590000</v>
      </c>
      <c r="Y566" t="s">
        <v>65</v>
      </c>
      <c r="Z566" t="s">
        <v>66</v>
      </c>
      <c r="AG566" t="s">
        <v>1972</v>
      </c>
      <c r="AL566">
        <v>5</v>
      </c>
      <c r="AN566" t="s">
        <v>1974</v>
      </c>
      <c r="AO566">
        <v>0</v>
      </c>
      <c r="AQ566">
        <v>2257724</v>
      </c>
      <c r="AR566" t="s">
        <v>4605</v>
      </c>
      <c r="AS566" t="s">
        <v>5883</v>
      </c>
      <c r="AT566" t="s">
        <v>2022</v>
      </c>
    </row>
    <row r="567" spans="1:46" x14ac:dyDescent="0.25">
      <c r="A567" t="str">
        <f>_xlfn.XLOOKUP(I567,UTILIZADAS[Contacto1],UTILIZADAS[Source.Name],,0)</f>
        <v>Cobros Mayo</v>
      </c>
      <c r="B567" s="18">
        <f>VLOOKUP(J567,Ref!A:C,3,0)</f>
        <v>0</v>
      </c>
      <c r="C567" s="18">
        <f>VLOOKUP(J567,Ref!A:D,4,0)</f>
        <v>0</v>
      </c>
      <c r="D567" s="18" t="str">
        <f t="shared" si="24"/>
        <v>19/may</v>
      </c>
      <c r="E567" s="18">
        <f t="shared" si="25"/>
        <v>6</v>
      </c>
      <c r="F567" s="18">
        <v>1</v>
      </c>
      <c r="G567" s="18">
        <f t="shared" si="26"/>
        <v>0</v>
      </c>
      <c r="H567" s="3">
        <v>46161.681273148148</v>
      </c>
      <c r="I567">
        <v>62115491</v>
      </c>
      <c r="J567" t="s">
        <v>2021</v>
      </c>
      <c r="K567" t="s">
        <v>1968</v>
      </c>
      <c r="L567" t="s">
        <v>1969</v>
      </c>
      <c r="M567" t="s">
        <v>1970</v>
      </c>
      <c r="O567">
        <v>365074590000</v>
      </c>
      <c r="P567">
        <v>16018</v>
      </c>
      <c r="Q567">
        <v>-4</v>
      </c>
      <c r="R567">
        <v>1</v>
      </c>
      <c r="S567">
        <v>62115491</v>
      </c>
      <c r="U567" t="s">
        <v>4726</v>
      </c>
      <c r="W567" t="s">
        <v>4727</v>
      </c>
      <c r="X567">
        <v>365074590000</v>
      </c>
      <c r="Y567" t="s">
        <v>65</v>
      </c>
      <c r="Z567" t="s">
        <v>66</v>
      </c>
      <c r="AG567" t="s">
        <v>1972</v>
      </c>
      <c r="AL567">
        <v>5</v>
      </c>
      <c r="AN567" t="s">
        <v>1974</v>
      </c>
      <c r="AO567">
        <v>0</v>
      </c>
      <c r="AQ567">
        <v>2257724</v>
      </c>
      <c r="AR567" t="s">
        <v>4605</v>
      </c>
      <c r="AS567" t="s">
        <v>5883</v>
      </c>
      <c r="AT567" t="s">
        <v>2022</v>
      </c>
    </row>
    <row r="568" spans="1:46" x14ac:dyDescent="0.25">
      <c r="A568" t="str">
        <f>_xlfn.XLOOKUP(I568,UTILIZADAS[Contacto1],UTILIZADAS[Source.Name],,0)</f>
        <v>Cobros Mayo</v>
      </c>
      <c r="B568" s="18">
        <f>VLOOKUP(J568,Ref!A:C,3,0)</f>
        <v>0</v>
      </c>
      <c r="C568" s="18">
        <f>VLOOKUP(J568,Ref!A:D,4,0)</f>
        <v>0</v>
      </c>
      <c r="D568" s="18" t="str">
        <f t="shared" si="24"/>
        <v>21/may</v>
      </c>
      <c r="E568" s="18">
        <f t="shared" si="25"/>
        <v>6</v>
      </c>
      <c r="F568" s="18">
        <v>1</v>
      </c>
      <c r="G568" s="18">
        <f t="shared" si="26"/>
        <v>0</v>
      </c>
      <c r="H568" s="3">
        <v>46163.459351851852</v>
      </c>
      <c r="I568">
        <v>62115491</v>
      </c>
      <c r="J568" t="s">
        <v>2021</v>
      </c>
      <c r="K568" t="s">
        <v>1968</v>
      </c>
      <c r="L568" t="s">
        <v>1969</v>
      </c>
      <c r="M568" t="s">
        <v>1970</v>
      </c>
      <c r="O568">
        <v>365074590000</v>
      </c>
      <c r="P568">
        <v>16018</v>
      </c>
      <c r="Q568">
        <v>-4</v>
      </c>
      <c r="R568">
        <v>1</v>
      </c>
      <c r="S568">
        <v>62115491</v>
      </c>
      <c r="U568" t="s">
        <v>4726</v>
      </c>
      <c r="W568" t="s">
        <v>4727</v>
      </c>
      <c r="X568">
        <v>365074590000</v>
      </c>
      <c r="Y568" t="s">
        <v>65</v>
      </c>
      <c r="Z568" t="s">
        <v>66</v>
      </c>
      <c r="AG568" t="s">
        <v>1972</v>
      </c>
      <c r="AL568">
        <v>5</v>
      </c>
      <c r="AN568" t="s">
        <v>1974</v>
      </c>
      <c r="AO568">
        <v>0</v>
      </c>
      <c r="AQ568">
        <v>2257724</v>
      </c>
      <c r="AR568" t="s">
        <v>4605</v>
      </c>
      <c r="AS568" t="s">
        <v>5883</v>
      </c>
      <c r="AT568" t="s">
        <v>2022</v>
      </c>
    </row>
    <row r="569" spans="1:46" x14ac:dyDescent="0.25">
      <c r="A569" t="str">
        <f>_xlfn.XLOOKUP(I569,UTILIZADAS[Contacto1],UTILIZADAS[Source.Name],,0)</f>
        <v>Cobros Mayo</v>
      </c>
      <c r="B569" s="18">
        <f>VLOOKUP(J569,Ref!A:C,3,0)</f>
        <v>0</v>
      </c>
      <c r="C569" s="18">
        <f>VLOOKUP(J569,Ref!A:D,4,0)</f>
        <v>0</v>
      </c>
      <c r="D569" s="18" t="str">
        <f t="shared" si="24"/>
        <v>21/may</v>
      </c>
      <c r="E569" s="18">
        <f t="shared" si="25"/>
        <v>6</v>
      </c>
      <c r="F569" s="18">
        <v>1</v>
      </c>
      <c r="G569" s="18">
        <f t="shared" si="26"/>
        <v>1</v>
      </c>
      <c r="H569" s="3">
        <v>46163.725925925923</v>
      </c>
      <c r="I569">
        <v>62115491</v>
      </c>
      <c r="J569" t="s">
        <v>2021</v>
      </c>
      <c r="K569" t="s">
        <v>1968</v>
      </c>
      <c r="L569" t="s">
        <v>1969</v>
      </c>
      <c r="M569" t="s">
        <v>1970</v>
      </c>
      <c r="O569">
        <v>365074590000</v>
      </c>
      <c r="P569">
        <v>16018</v>
      </c>
      <c r="Q569">
        <v>-4</v>
      </c>
      <c r="R569">
        <v>1</v>
      </c>
      <c r="S569">
        <v>62115491</v>
      </c>
      <c r="U569" t="s">
        <v>4726</v>
      </c>
      <c r="W569" t="s">
        <v>4727</v>
      </c>
      <c r="X569">
        <v>365074590000</v>
      </c>
      <c r="Y569" t="s">
        <v>65</v>
      </c>
      <c r="Z569" t="s">
        <v>66</v>
      </c>
      <c r="AG569" t="s">
        <v>1972</v>
      </c>
      <c r="AL569">
        <v>5</v>
      </c>
      <c r="AN569" t="s">
        <v>1974</v>
      </c>
      <c r="AO569">
        <v>0</v>
      </c>
      <c r="AQ569">
        <v>2257724</v>
      </c>
      <c r="AR569" t="s">
        <v>4605</v>
      </c>
      <c r="AS569" t="s">
        <v>5883</v>
      </c>
      <c r="AT569" t="s">
        <v>2022</v>
      </c>
    </row>
    <row r="570" spans="1:46" x14ac:dyDescent="0.25">
      <c r="A570" t="str">
        <f>_xlfn.XLOOKUP(I570,UTILIZADAS[Contacto1],UTILIZADAS[Source.Name],,0)</f>
        <v>Cobros Mayo</v>
      </c>
      <c r="B570" s="18">
        <f>VLOOKUP(J570,Ref!A:C,3,0)</f>
        <v>0</v>
      </c>
      <c r="C570" s="18">
        <f>VLOOKUP(J570,Ref!A:D,4,0)</f>
        <v>0</v>
      </c>
      <c r="D570" s="18" t="str">
        <f t="shared" si="24"/>
        <v>09/may</v>
      </c>
      <c r="E570" s="18">
        <f t="shared" si="25"/>
        <v>2</v>
      </c>
      <c r="F570" s="18">
        <v>1</v>
      </c>
      <c r="G570" s="18">
        <f t="shared" si="26"/>
        <v>0</v>
      </c>
      <c r="H570" s="3">
        <v>46151.535567129627</v>
      </c>
      <c r="I570">
        <v>62119868</v>
      </c>
      <c r="J570" t="s">
        <v>1967</v>
      </c>
      <c r="K570" t="s">
        <v>1968</v>
      </c>
      <c r="L570" t="s">
        <v>1969</v>
      </c>
      <c r="M570" t="s">
        <v>1970</v>
      </c>
      <c r="O570">
        <v>367075060000</v>
      </c>
      <c r="P570">
        <v>16018</v>
      </c>
      <c r="Q570">
        <v>-4</v>
      </c>
      <c r="R570">
        <v>1</v>
      </c>
      <c r="S570">
        <v>62119868</v>
      </c>
      <c r="U570" t="s">
        <v>5924</v>
      </c>
      <c r="W570" t="s">
        <v>4729</v>
      </c>
      <c r="X570">
        <v>367075060000</v>
      </c>
      <c r="Y570" t="s">
        <v>65</v>
      </c>
      <c r="Z570" t="s">
        <v>66</v>
      </c>
      <c r="AF570" t="s">
        <v>1976</v>
      </c>
      <c r="AG570" t="s">
        <v>1972</v>
      </c>
      <c r="AL570">
        <v>0</v>
      </c>
      <c r="AN570" t="s">
        <v>1974</v>
      </c>
      <c r="AO570">
        <v>0</v>
      </c>
      <c r="AQ570">
        <v>2257725</v>
      </c>
      <c r="AR570" t="s">
        <v>4605</v>
      </c>
      <c r="AS570" t="s">
        <v>5883</v>
      </c>
      <c r="AT570" t="s">
        <v>1975</v>
      </c>
    </row>
    <row r="571" spans="1:46" x14ac:dyDescent="0.25">
      <c r="A571" t="str">
        <f>_xlfn.XLOOKUP(I571,UTILIZADAS[Contacto1],UTILIZADAS[Source.Name],,0)</f>
        <v>Cobros Mayo</v>
      </c>
      <c r="B571" s="18">
        <f>VLOOKUP(J571,Ref!A:C,3,0)</f>
        <v>1</v>
      </c>
      <c r="C571" s="18">
        <f>VLOOKUP(J571,Ref!A:D,4,0)</f>
        <v>0</v>
      </c>
      <c r="D571" s="18" t="str">
        <f t="shared" si="24"/>
        <v>13/may</v>
      </c>
      <c r="E571" s="18">
        <f t="shared" si="25"/>
        <v>2</v>
      </c>
      <c r="F571" s="18">
        <v>1</v>
      </c>
      <c r="G571" s="18">
        <f t="shared" si="26"/>
        <v>1</v>
      </c>
      <c r="H571" s="3">
        <v>46155.643912037034</v>
      </c>
      <c r="I571">
        <v>62119868</v>
      </c>
      <c r="J571">
        <v>6000</v>
      </c>
      <c r="K571" t="s">
        <v>1983</v>
      </c>
      <c r="L571" t="s">
        <v>1897</v>
      </c>
      <c r="M571" t="s">
        <v>1970</v>
      </c>
      <c r="O571">
        <v>367075060000</v>
      </c>
      <c r="P571">
        <v>16018</v>
      </c>
      <c r="Q571">
        <v>-4</v>
      </c>
      <c r="R571">
        <v>1</v>
      </c>
      <c r="S571">
        <v>62119868</v>
      </c>
      <c r="U571" t="s">
        <v>5924</v>
      </c>
      <c r="W571" t="s">
        <v>4729</v>
      </c>
      <c r="X571">
        <v>367075060000</v>
      </c>
      <c r="Y571" t="s">
        <v>65</v>
      </c>
      <c r="Z571" t="s">
        <v>66</v>
      </c>
      <c r="AF571" t="s">
        <v>1976</v>
      </c>
      <c r="AG571" t="s">
        <v>1972</v>
      </c>
      <c r="AL571">
        <v>137</v>
      </c>
      <c r="AM571" t="s">
        <v>1979</v>
      </c>
      <c r="AN571" t="s">
        <v>1987</v>
      </c>
      <c r="AO571">
        <v>0</v>
      </c>
      <c r="AQ571">
        <v>2257725</v>
      </c>
      <c r="AR571" t="s">
        <v>4605</v>
      </c>
      <c r="AS571" t="s">
        <v>5883</v>
      </c>
      <c r="AT571" t="s">
        <v>1895</v>
      </c>
    </row>
    <row r="572" spans="1:46" x14ac:dyDescent="0.25">
      <c r="A572" t="str">
        <f>_xlfn.XLOOKUP(I572,UTILIZADAS[Contacto1],UTILIZADAS[Source.Name],,0)</f>
        <v>Cobros Mayo</v>
      </c>
      <c r="B572" s="18">
        <f>VLOOKUP(J572,Ref!A:C,3,0)</f>
        <v>1</v>
      </c>
      <c r="C572" s="18">
        <f>VLOOKUP(J572,Ref!A:D,4,0)</f>
        <v>1</v>
      </c>
      <c r="D572" s="18" t="str">
        <f t="shared" si="24"/>
        <v>09/may</v>
      </c>
      <c r="E572" s="18">
        <f t="shared" si="25"/>
        <v>1</v>
      </c>
      <c r="F572" s="18">
        <v>1</v>
      </c>
      <c r="G572" s="18">
        <f t="shared" si="26"/>
        <v>1</v>
      </c>
      <c r="H572" s="3">
        <v>46151.536469907405</v>
      </c>
      <c r="I572">
        <v>62131595</v>
      </c>
      <c r="J572">
        <v>6003</v>
      </c>
      <c r="K572" t="s">
        <v>1983</v>
      </c>
      <c r="L572" t="s">
        <v>1897</v>
      </c>
      <c r="M572" t="s">
        <v>1970</v>
      </c>
      <c r="O572">
        <v>369005810000</v>
      </c>
      <c r="P572">
        <v>16018</v>
      </c>
      <c r="Q572">
        <v>-4</v>
      </c>
      <c r="R572">
        <v>1</v>
      </c>
      <c r="S572">
        <v>62131595</v>
      </c>
      <c r="U572" t="s">
        <v>5925</v>
      </c>
      <c r="W572" t="s">
        <v>4731</v>
      </c>
      <c r="X572">
        <v>369005810000</v>
      </c>
      <c r="Y572" t="s">
        <v>65</v>
      </c>
      <c r="Z572" t="s">
        <v>4619</v>
      </c>
      <c r="AF572" t="s">
        <v>1976</v>
      </c>
      <c r="AG572" t="s">
        <v>1972</v>
      </c>
      <c r="AL572">
        <v>25</v>
      </c>
      <c r="AM572" t="s">
        <v>1979</v>
      </c>
      <c r="AN572" t="s">
        <v>1987</v>
      </c>
      <c r="AO572">
        <v>0</v>
      </c>
      <c r="AQ572">
        <v>2257726</v>
      </c>
      <c r="AR572" t="s">
        <v>4605</v>
      </c>
      <c r="AS572" t="s">
        <v>5883</v>
      </c>
      <c r="AT572" t="s">
        <v>1892</v>
      </c>
    </row>
    <row r="573" spans="1:46" x14ac:dyDescent="0.25">
      <c r="A573" t="str">
        <f>_xlfn.XLOOKUP(I573,UTILIZADAS[Contacto1],UTILIZADAS[Source.Name],,0)</f>
        <v>Cobros Abril Canal Fijo</v>
      </c>
      <c r="B573" s="18">
        <f>VLOOKUP(J573,Ref!A:C,3,0)</f>
        <v>0</v>
      </c>
      <c r="C573" s="18">
        <f>VLOOKUP(J573,Ref!A:D,4,0)</f>
        <v>0</v>
      </c>
      <c r="D573" s="18" t="str">
        <f t="shared" si="24"/>
        <v>02/may</v>
      </c>
      <c r="E573" s="18">
        <f t="shared" si="25"/>
        <v>17</v>
      </c>
      <c r="F573" s="18">
        <v>1</v>
      </c>
      <c r="G573" s="18">
        <f t="shared" si="26"/>
        <v>0</v>
      </c>
      <c r="H573" s="3">
        <v>46144.542824074073</v>
      </c>
      <c r="I573">
        <v>62154434</v>
      </c>
      <c r="J573" t="s">
        <v>2023</v>
      </c>
      <c r="K573" t="s">
        <v>1968</v>
      </c>
      <c r="L573" t="s">
        <v>1969</v>
      </c>
      <c r="M573" t="s">
        <v>1970</v>
      </c>
      <c r="O573">
        <v>367029550000</v>
      </c>
      <c r="P573">
        <v>16017</v>
      </c>
      <c r="Q573">
        <v>-4</v>
      </c>
      <c r="R573">
        <v>1</v>
      </c>
      <c r="S573">
        <v>62154434</v>
      </c>
      <c r="U573" t="s">
        <v>2432</v>
      </c>
      <c r="W573" t="s">
        <v>4011</v>
      </c>
      <c r="X573" t="s">
        <v>66</v>
      </c>
      <c r="Y573" t="s">
        <v>65</v>
      </c>
      <c r="Z573">
        <v>367029550000</v>
      </c>
      <c r="AG573" t="s">
        <v>1972</v>
      </c>
      <c r="AI573" t="s">
        <v>3203</v>
      </c>
      <c r="AL573">
        <v>0</v>
      </c>
      <c r="AN573" t="s">
        <v>1974</v>
      </c>
      <c r="AO573">
        <v>0</v>
      </c>
      <c r="AQ573">
        <v>2252233</v>
      </c>
      <c r="AR573" t="s">
        <v>2241</v>
      </c>
      <c r="AS573" t="s">
        <v>4163</v>
      </c>
      <c r="AT573" t="s">
        <v>2024</v>
      </c>
    </row>
    <row r="574" spans="1:46" x14ac:dyDescent="0.25">
      <c r="A574" t="str">
        <f>_xlfn.XLOOKUP(I574,UTILIZADAS[Contacto1],UTILIZADAS[Source.Name],,0)</f>
        <v>Cobros Abril Canal Fijo</v>
      </c>
      <c r="B574" s="18">
        <f>VLOOKUP(J574,Ref!A:C,3,0)</f>
        <v>0</v>
      </c>
      <c r="C574" s="18">
        <f>VLOOKUP(J574,Ref!A:D,4,0)</f>
        <v>0</v>
      </c>
      <c r="D574" s="18" t="str">
        <f t="shared" si="24"/>
        <v>04/may</v>
      </c>
      <c r="E574" s="18">
        <f t="shared" si="25"/>
        <v>17</v>
      </c>
      <c r="F574" s="18">
        <v>1</v>
      </c>
      <c r="G574" s="18">
        <f t="shared" si="26"/>
        <v>0</v>
      </c>
      <c r="H574" s="3">
        <v>46146.711469907408</v>
      </c>
      <c r="I574">
        <v>62154434</v>
      </c>
      <c r="J574" t="s">
        <v>1967</v>
      </c>
      <c r="K574" t="s">
        <v>1968</v>
      </c>
      <c r="L574" t="s">
        <v>1969</v>
      </c>
      <c r="M574" t="s">
        <v>1970</v>
      </c>
      <c r="O574">
        <v>367029550000</v>
      </c>
      <c r="P574">
        <v>16017</v>
      </c>
      <c r="Q574">
        <v>-4</v>
      </c>
      <c r="R574">
        <v>1</v>
      </c>
      <c r="S574">
        <v>62154434</v>
      </c>
      <c r="U574" t="s">
        <v>2432</v>
      </c>
      <c r="W574" t="s">
        <v>4011</v>
      </c>
      <c r="X574" t="s">
        <v>66</v>
      </c>
      <c r="Y574" t="s">
        <v>65</v>
      </c>
      <c r="Z574">
        <v>367029550000</v>
      </c>
      <c r="AG574" t="s">
        <v>1972</v>
      </c>
      <c r="AI574" t="s">
        <v>3203</v>
      </c>
      <c r="AL574">
        <v>0</v>
      </c>
      <c r="AN574" t="s">
        <v>1974</v>
      </c>
      <c r="AO574">
        <v>0</v>
      </c>
      <c r="AQ574">
        <v>2252233</v>
      </c>
      <c r="AR574" t="s">
        <v>2241</v>
      </c>
      <c r="AS574" t="s">
        <v>4163</v>
      </c>
      <c r="AT574" t="s">
        <v>1975</v>
      </c>
    </row>
    <row r="575" spans="1:46" x14ac:dyDescent="0.25">
      <c r="A575" t="str">
        <f>_xlfn.XLOOKUP(I575,UTILIZADAS[Contacto1],UTILIZADAS[Source.Name],,0)</f>
        <v>Cobros Abril Canal Fijo</v>
      </c>
      <c r="B575" s="18">
        <f>VLOOKUP(J575,Ref!A:C,3,0)</f>
        <v>0</v>
      </c>
      <c r="C575" s="18">
        <f>VLOOKUP(J575,Ref!A:D,4,0)</f>
        <v>0</v>
      </c>
      <c r="D575" s="18" t="str">
        <f t="shared" si="24"/>
        <v>06/may</v>
      </c>
      <c r="E575" s="18">
        <f t="shared" si="25"/>
        <v>17</v>
      </c>
      <c r="F575" s="18">
        <v>1</v>
      </c>
      <c r="G575" s="18">
        <f t="shared" si="26"/>
        <v>0</v>
      </c>
      <c r="H575" s="3">
        <v>46148.411481481482</v>
      </c>
      <c r="I575">
        <v>62154434</v>
      </c>
      <c r="J575" t="s">
        <v>2023</v>
      </c>
      <c r="K575" t="s">
        <v>1968</v>
      </c>
      <c r="L575" t="s">
        <v>1969</v>
      </c>
      <c r="M575" t="s">
        <v>1970</v>
      </c>
      <c r="O575">
        <v>367029550000</v>
      </c>
      <c r="P575">
        <v>16017</v>
      </c>
      <c r="Q575">
        <v>-4</v>
      </c>
      <c r="R575">
        <v>1</v>
      </c>
      <c r="S575">
        <v>62154434</v>
      </c>
      <c r="U575" t="s">
        <v>2432</v>
      </c>
      <c r="W575" t="s">
        <v>4011</v>
      </c>
      <c r="X575" t="s">
        <v>66</v>
      </c>
      <c r="Y575" t="s">
        <v>65</v>
      </c>
      <c r="Z575">
        <v>367029550000</v>
      </c>
      <c r="AG575" t="s">
        <v>1972</v>
      </c>
      <c r="AI575" t="s">
        <v>3203</v>
      </c>
      <c r="AL575">
        <v>0</v>
      </c>
      <c r="AN575" t="s">
        <v>1974</v>
      </c>
      <c r="AO575">
        <v>0</v>
      </c>
      <c r="AQ575">
        <v>2252233</v>
      </c>
      <c r="AR575" t="s">
        <v>2241</v>
      </c>
      <c r="AS575" t="s">
        <v>4163</v>
      </c>
      <c r="AT575" t="s">
        <v>2024</v>
      </c>
    </row>
    <row r="576" spans="1:46" x14ac:dyDescent="0.25">
      <c r="A576" t="str">
        <f>_xlfn.XLOOKUP(I576,UTILIZADAS[Contacto1],UTILIZADAS[Source.Name],,0)</f>
        <v>Cobros Abril Canal Fijo</v>
      </c>
      <c r="B576" s="18">
        <f>VLOOKUP(J576,Ref!A:C,3,0)</f>
        <v>0</v>
      </c>
      <c r="C576" s="18">
        <f>VLOOKUP(J576,Ref!A:D,4,0)</f>
        <v>0</v>
      </c>
      <c r="D576" s="18" t="str">
        <f t="shared" si="24"/>
        <v>06/may</v>
      </c>
      <c r="E576" s="18">
        <f t="shared" si="25"/>
        <v>17</v>
      </c>
      <c r="F576" s="18">
        <v>1</v>
      </c>
      <c r="G576" s="18">
        <f t="shared" si="26"/>
        <v>0</v>
      </c>
      <c r="H576" s="3">
        <v>46148.691793981481</v>
      </c>
      <c r="I576">
        <v>62154434</v>
      </c>
      <c r="J576" t="s">
        <v>2023</v>
      </c>
      <c r="K576" t="s">
        <v>1968</v>
      </c>
      <c r="L576" t="s">
        <v>1969</v>
      </c>
      <c r="M576" t="s">
        <v>1970</v>
      </c>
      <c r="O576">
        <v>367029550000</v>
      </c>
      <c r="P576">
        <v>16017</v>
      </c>
      <c r="Q576">
        <v>-4</v>
      </c>
      <c r="R576">
        <v>1</v>
      </c>
      <c r="S576">
        <v>62154434</v>
      </c>
      <c r="U576" t="s">
        <v>2432</v>
      </c>
      <c r="W576" t="s">
        <v>4011</v>
      </c>
      <c r="X576" t="s">
        <v>66</v>
      </c>
      <c r="Y576" t="s">
        <v>65</v>
      </c>
      <c r="Z576">
        <v>367029550000</v>
      </c>
      <c r="AG576" t="s">
        <v>1972</v>
      </c>
      <c r="AI576" t="s">
        <v>3203</v>
      </c>
      <c r="AL576">
        <v>0</v>
      </c>
      <c r="AN576" t="s">
        <v>1974</v>
      </c>
      <c r="AO576">
        <v>0</v>
      </c>
      <c r="AQ576">
        <v>2252233</v>
      </c>
      <c r="AR576" t="s">
        <v>2241</v>
      </c>
      <c r="AS576" t="s">
        <v>4163</v>
      </c>
      <c r="AT576" t="s">
        <v>2024</v>
      </c>
    </row>
    <row r="577" spans="1:46" x14ac:dyDescent="0.25">
      <c r="A577" t="str">
        <f>_xlfn.XLOOKUP(I577,UTILIZADAS[Contacto1],UTILIZADAS[Source.Name],,0)</f>
        <v>Cobros Abril Canal Fijo</v>
      </c>
      <c r="B577" s="18">
        <f>VLOOKUP(J577,Ref!A:C,3,0)</f>
        <v>0</v>
      </c>
      <c r="C577" s="18">
        <f>VLOOKUP(J577,Ref!A:D,4,0)</f>
        <v>0</v>
      </c>
      <c r="D577" s="18" t="str">
        <f t="shared" si="24"/>
        <v>07/may</v>
      </c>
      <c r="E577" s="18">
        <f t="shared" si="25"/>
        <v>17</v>
      </c>
      <c r="F577" s="18">
        <v>1</v>
      </c>
      <c r="G577" s="18">
        <f t="shared" si="26"/>
        <v>0</v>
      </c>
      <c r="H577" s="3">
        <v>46149.750358796293</v>
      </c>
      <c r="I577">
        <v>62154434</v>
      </c>
      <c r="J577" t="s">
        <v>2023</v>
      </c>
      <c r="K577" t="s">
        <v>1968</v>
      </c>
      <c r="L577" t="s">
        <v>1969</v>
      </c>
      <c r="M577" t="s">
        <v>1970</v>
      </c>
      <c r="O577">
        <v>367029550000</v>
      </c>
      <c r="P577">
        <v>16017</v>
      </c>
      <c r="Q577">
        <v>-4</v>
      </c>
      <c r="R577">
        <v>1</v>
      </c>
      <c r="S577">
        <v>62154434</v>
      </c>
      <c r="U577" t="s">
        <v>2432</v>
      </c>
      <c r="W577" t="s">
        <v>4011</v>
      </c>
      <c r="X577" t="s">
        <v>66</v>
      </c>
      <c r="Y577" t="s">
        <v>65</v>
      </c>
      <c r="Z577">
        <v>367029550000</v>
      </c>
      <c r="AG577" t="s">
        <v>1972</v>
      </c>
      <c r="AI577" t="s">
        <v>3203</v>
      </c>
      <c r="AL577">
        <v>0</v>
      </c>
      <c r="AN577" t="s">
        <v>1974</v>
      </c>
      <c r="AO577">
        <v>0</v>
      </c>
      <c r="AQ577">
        <v>2252233</v>
      </c>
      <c r="AR577" t="s">
        <v>2241</v>
      </c>
      <c r="AS577" t="s">
        <v>4163</v>
      </c>
      <c r="AT577" t="s">
        <v>2024</v>
      </c>
    </row>
    <row r="578" spans="1:46" x14ac:dyDescent="0.25">
      <c r="A578" t="str">
        <f>_xlfn.XLOOKUP(I578,UTILIZADAS[Contacto1],UTILIZADAS[Source.Name],,0)</f>
        <v>Cobros Abril Canal Fijo</v>
      </c>
      <c r="B578" s="18">
        <f>VLOOKUP(J578,Ref!A:C,3,0)</f>
        <v>0</v>
      </c>
      <c r="C578" s="18">
        <f>VLOOKUP(J578,Ref!A:D,4,0)</f>
        <v>0</v>
      </c>
      <c r="D578" s="18" t="str">
        <f t="shared" ref="D578:D641" si="27">TEXT(H578,"dd/mmm")</f>
        <v>08/may</v>
      </c>
      <c r="E578" s="18">
        <f t="shared" ref="E578:E641" si="28">+COUNTIF(I:I,I578)</f>
        <v>17</v>
      </c>
      <c r="F578" s="18">
        <v>1</v>
      </c>
      <c r="G578" s="18">
        <f t="shared" si="26"/>
        <v>0</v>
      </c>
      <c r="H578" s="3">
        <v>46150.422986111109</v>
      </c>
      <c r="I578">
        <v>62154434</v>
      </c>
      <c r="J578" t="s">
        <v>2023</v>
      </c>
      <c r="K578" t="s">
        <v>1968</v>
      </c>
      <c r="L578" t="s">
        <v>1969</v>
      </c>
      <c r="M578" t="s">
        <v>1970</v>
      </c>
      <c r="O578">
        <v>367029550000</v>
      </c>
      <c r="P578">
        <v>16017</v>
      </c>
      <c r="Q578">
        <v>-4</v>
      </c>
      <c r="R578">
        <v>1</v>
      </c>
      <c r="S578">
        <v>62154434</v>
      </c>
      <c r="U578" t="s">
        <v>2432</v>
      </c>
      <c r="W578" t="s">
        <v>4011</v>
      </c>
      <c r="X578" t="s">
        <v>66</v>
      </c>
      <c r="Y578" t="s">
        <v>65</v>
      </c>
      <c r="Z578">
        <v>367029550000</v>
      </c>
      <c r="AG578" t="s">
        <v>1972</v>
      </c>
      <c r="AI578" t="s">
        <v>3203</v>
      </c>
      <c r="AL578">
        <v>0</v>
      </c>
      <c r="AN578" t="s">
        <v>1974</v>
      </c>
      <c r="AO578">
        <v>0</v>
      </c>
      <c r="AQ578">
        <v>2252233</v>
      </c>
      <c r="AR578" t="s">
        <v>2241</v>
      </c>
      <c r="AS578" t="s">
        <v>4163</v>
      </c>
      <c r="AT578" t="s">
        <v>2024</v>
      </c>
    </row>
    <row r="579" spans="1:46" x14ac:dyDescent="0.25">
      <c r="A579" t="str">
        <f>_xlfn.XLOOKUP(I579,UTILIZADAS[Contacto1],UTILIZADAS[Source.Name],,0)</f>
        <v>Cobros Abril Canal Fijo</v>
      </c>
      <c r="B579" s="18">
        <f>VLOOKUP(J579,Ref!A:C,3,0)</f>
        <v>0</v>
      </c>
      <c r="C579" s="18">
        <f>VLOOKUP(J579,Ref!A:D,4,0)</f>
        <v>0</v>
      </c>
      <c r="D579" s="18" t="str">
        <f t="shared" si="27"/>
        <v>08/may</v>
      </c>
      <c r="E579" s="18">
        <f t="shared" si="28"/>
        <v>17</v>
      </c>
      <c r="F579" s="18">
        <v>1</v>
      </c>
      <c r="G579" s="18">
        <f t="shared" ref="G579:G642" si="29">IF(I579=I580,0,1)</f>
        <v>0</v>
      </c>
      <c r="H579" s="3">
        <v>46150.435856481483</v>
      </c>
      <c r="I579">
        <v>62154434</v>
      </c>
      <c r="J579" t="s">
        <v>1967</v>
      </c>
      <c r="K579" t="s">
        <v>1968</v>
      </c>
      <c r="L579" t="s">
        <v>1969</v>
      </c>
      <c r="M579" t="s">
        <v>1970</v>
      </c>
      <c r="O579">
        <v>367029550000</v>
      </c>
      <c r="P579">
        <v>16017</v>
      </c>
      <c r="Q579">
        <v>-4</v>
      </c>
      <c r="R579">
        <v>1</v>
      </c>
      <c r="S579">
        <v>62154434</v>
      </c>
      <c r="U579" t="s">
        <v>2432</v>
      </c>
      <c r="W579" t="s">
        <v>4011</v>
      </c>
      <c r="X579" t="s">
        <v>66</v>
      </c>
      <c r="Y579" t="s">
        <v>65</v>
      </c>
      <c r="Z579">
        <v>367029550000</v>
      </c>
      <c r="AG579" t="s">
        <v>1972</v>
      </c>
      <c r="AI579" t="s">
        <v>3203</v>
      </c>
      <c r="AL579">
        <v>0</v>
      </c>
      <c r="AN579" t="s">
        <v>1974</v>
      </c>
      <c r="AO579">
        <v>0</v>
      </c>
      <c r="AQ579">
        <v>2252233</v>
      </c>
      <c r="AR579" t="s">
        <v>2241</v>
      </c>
      <c r="AS579" t="s">
        <v>4163</v>
      </c>
      <c r="AT579" t="s">
        <v>1975</v>
      </c>
    </row>
    <row r="580" spans="1:46" x14ac:dyDescent="0.25">
      <c r="A580" t="str">
        <f>_xlfn.XLOOKUP(I580,UTILIZADAS[Contacto1],UTILIZADAS[Source.Name],,0)</f>
        <v>Cobros Abril Canal Fijo</v>
      </c>
      <c r="B580" s="18">
        <f>VLOOKUP(J580,Ref!A:C,3,0)</f>
        <v>0</v>
      </c>
      <c r="C580" s="18">
        <f>VLOOKUP(J580,Ref!A:D,4,0)</f>
        <v>0</v>
      </c>
      <c r="D580" s="18" t="str">
        <f t="shared" si="27"/>
        <v>08/may</v>
      </c>
      <c r="E580" s="18">
        <f t="shared" si="28"/>
        <v>17</v>
      </c>
      <c r="F580" s="18">
        <v>1</v>
      </c>
      <c r="G580" s="18">
        <f t="shared" si="29"/>
        <v>0</v>
      </c>
      <c r="H580" s="3">
        <v>46150.655775462961</v>
      </c>
      <c r="I580">
        <v>62154434</v>
      </c>
      <c r="J580" t="s">
        <v>1967</v>
      </c>
      <c r="K580" t="s">
        <v>1968</v>
      </c>
      <c r="L580" t="s">
        <v>1969</v>
      </c>
      <c r="M580" t="s">
        <v>1970</v>
      </c>
      <c r="O580">
        <v>367029550000</v>
      </c>
      <c r="P580">
        <v>16017</v>
      </c>
      <c r="Q580">
        <v>-4</v>
      </c>
      <c r="R580">
        <v>1</v>
      </c>
      <c r="S580">
        <v>62154434</v>
      </c>
      <c r="U580" t="s">
        <v>2432</v>
      </c>
      <c r="W580" t="s">
        <v>4011</v>
      </c>
      <c r="X580" t="s">
        <v>66</v>
      </c>
      <c r="Y580" t="s">
        <v>65</v>
      </c>
      <c r="Z580">
        <v>367029550000</v>
      </c>
      <c r="AG580" t="s">
        <v>1972</v>
      </c>
      <c r="AI580" t="s">
        <v>3203</v>
      </c>
      <c r="AL580">
        <v>0</v>
      </c>
      <c r="AN580" t="s">
        <v>1974</v>
      </c>
      <c r="AO580">
        <v>0</v>
      </c>
      <c r="AQ580">
        <v>2252233</v>
      </c>
      <c r="AR580" t="s">
        <v>2241</v>
      </c>
      <c r="AS580" t="s">
        <v>4163</v>
      </c>
      <c r="AT580" t="s">
        <v>1975</v>
      </c>
    </row>
    <row r="581" spans="1:46" x14ac:dyDescent="0.25">
      <c r="A581" t="str">
        <f>_xlfn.XLOOKUP(I581,UTILIZADAS[Contacto1],UTILIZADAS[Source.Name],,0)</f>
        <v>Cobros Abril Canal Fijo</v>
      </c>
      <c r="B581" s="18">
        <f>VLOOKUP(J581,Ref!A:C,3,0)</f>
        <v>0</v>
      </c>
      <c r="C581" s="18">
        <f>VLOOKUP(J581,Ref!A:D,4,0)</f>
        <v>0</v>
      </c>
      <c r="D581" s="18" t="str">
        <f t="shared" si="27"/>
        <v>09/may</v>
      </c>
      <c r="E581" s="18">
        <f t="shared" si="28"/>
        <v>17</v>
      </c>
      <c r="F581" s="18">
        <v>1</v>
      </c>
      <c r="G581" s="18">
        <f t="shared" si="29"/>
        <v>0</v>
      </c>
      <c r="H581" s="3">
        <v>46151.536446759259</v>
      </c>
      <c r="I581">
        <v>62154434</v>
      </c>
      <c r="J581" t="s">
        <v>1967</v>
      </c>
      <c r="K581" t="s">
        <v>1968</v>
      </c>
      <c r="L581" t="s">
        <v>1969</v>
      </c>
      <c r="M581" t="s">
        <v>1970</v>
      </c>
      <c r="O581">
        <v>367029550000</v>
      </c>
      <c r="P581">
        <v>16018</v>
      </c>
      <c r="Q581">
        <v>-4</v>
      </c>
      <c r="R581">
        <v>1</v>
      </c>
      <c r="S581">
        <v>62154434</v>
      </c>
      <c r="U581" t="s">
        <v>2432</v>
      </c>
      <c r="W581" t="s">
        <v>4011</v>
      </c>
      <c r="X581">
        <v>367029550000</v>
      </c>
      <c r="Y581" t="s">
        <v>65</v>
      </c>
      <c r="Z581" t="s">
        <v>66</v>
      </c>
      <c r="AG581" t="s">
        <v>1972</v>
      </c>
      <c r="AL581">
        <v>0</v>
      </c>
      <c r="AN581" t="s">
        <v>1974</v>
      </c>
      <c r="AO581">
        <v>0</v>
      </c>
      <c r="AQ581">
        <v>2257727</v>
      </c>
      <c r="AR581" t="s">
        <v>4605</v>
      </c>
      <c r="AS581" t="s">
        <v>5883</v>
      </c>
      <c r="AT581" t="s">
        <v>1975</v>
      </c>
    </row>
    <row r="582" spans="1:46" x14ac:dyDescent="0.25">
      <c r="A582" t="str">
        <f>_xlfn.XLOOKUP(I582,UTILIZADAS[Contacto1],UTILIZADAS[Source.Name],,0)</f>
        <v>Cobros Abril Canal Fijo</v>
      </c>
      <c r="B582" s="18">
        <f>VLOOKUP(J582,Ref!A:C,3,0)</f>
        <v>0</v>
      </c>
      <c r="C582" s="18">
        <f>VLOOKUP(J582,Ref!A:D,4,0)</f>
        <v>0</v>
      </c>
      <c r="D582" s="18" t="str">
        <f t="shared" si="27"/>
        <v>13/may</v>
      </c>
      <c r="E582" s="18">
        <f t="shared" si="28"/>
        <v>17</v>
      </c>
      <c r="F582" s="18">
        <v>1</v>
      </c>
      <c r="G582" s="18">
        <f t="shared" si="29"/>
        <v>0</v>
      </c>
      <c r="H582" s="3">
        <v>46155.643726851849</v>
      </c>
      <c r="I582">
        <v>62154434</v>
      </c>
      <c r="J582" t="s">
        <v>1967</v>
      </c>
      <c r="K582" t="s">
        <v>1968</v>
      </c>
      <c r="L582" t="s">
        <v>1969</v>
      </c>
      <c r="M582" t="s">
        <v>1970</v>
      </c>
      <c r="O582">
        <v>367029550000</v>
      </c>
      <c r="P582">
        <v>16018</v>
      </c>
      <c r="Q582">
        <v>-4</v>
      </c>
      <c r="R582">
        <v>1</v>
      </c>
      <c r="S582">
        <v>62154434</v>
      </c>
      <c r="U582" t="s">
        <v>2432</v>
      </c>
      <c r="W582" t="s">
        <v>4011</v>
      </c>
      <c r="X582">
        <v>367029550000</v>
      </c>
      <c r="Y582" t="s">
        <v>65</v>
      </c>
      <c r="Z582" t="s">
        <v>66</v>
      </c>
      <c r="AG582" t="s">
        <v>1972</v>
      </c>
      <c r="AL582">
        <v>0</v>
      </c>
      <c r="AN582" t="s">
        <v>1974</v>
      </c>
      <c r="AO582">
        <v>0</v>
      </c>
      <c r="AQ582">
        <v>2257727</v>
      </c>
      <c r="AR582" t="s">
        <v>4605</v>
      </c>
      <c r="AS582" t="s">
        <v>5883</v>
      </c>
      <c r="AT582" t="s">
        <v>1975</v>
      </c>
    </row>
    <row r="583" spans="1:46" x14ac:dyDescent="0.25">
      <c r="A583" t="str">
        <f>_xlfn.XLOOKUP(I583,UTILIZADAS[Contacto1],UTILIZADAS[Source.Name],,0)</f>
        <v>Cobros Abril Canal Fijo</v>
      </c>
      <c r="B583" s="18">
        <f>VLOOKUP(J583,Ref!A:C,3,0)</f>
        <v>0</v>
      </c>
      <c r="C583" s="18">
        <f>VLOOKUP(J583,Ref!A:D,4,0)</f>
        <v>0</v>
      </c>
      <c r="D583" s="18" t="str">
        <f t="shared" si="27"/>
        <v>16/may</v>
      </c>
      <c r="E583" s="18">
        <f t="shared" si="28"/>
        <v>17</v>
      </c>
      <c r="F583" s="18">
        <v>1</v>
      </c>
      <c r="G583" s="18">
        <f t="shared" si="29"/>
        <v>0</v>
      </c>
      <c r="H583" s="3">
        <v>46158.534687500003</v>
      </c>
      <c r="I583">
        <v>62154434</v>
      </c>
      <c r="J583" t="s">
        <v>2023</v>
      </c>
      <c r="K583" t="s">
        <v>1968</v>
      </c>
      <c r="L583" t="s">
        <v>1969</v>
      </c>
      <c r="M583" t="s">
        <v>1970</v>
      </c>
      <c r="O583">
        <v>367029550000</v>
      </c>
      <c r="P583">
        <v>16018</v>
      </c>
      <c r="Q583">
        <v>-4</v>
      </c>
      <c r="R583">
        <v>1</v>
      </c>
      <c r="S583">
        <v>62154434</v>
      </c>
      <c r="U583" t="s">
        <v>2432</v>
      </c>
      <c r="W583" t="s">
        <v>4011</v>
      </c>
      <c r="X583">
        <v>367029550000</v>
      </c>
      <c r="Y583" t="s">
        <v>65</v>
      </c>
      <c r="Z583" t="s">
        <v>66</v>
      </c>
      <c r="AG583" t="s">
        <v>1972</v>
      </c>
      <c r="AL583">
        <v>0</v>
      </c>
      <c r="AN583" t="s">
        <v>1974</v>
      </c>
      <c r="AO583">
        <v>0</v>
      </c>
      <c r="AQ583">
        <v>2257727</v>
      </c>
      <c r="AR583" t="s">
        <v>4605</v>
      </c>
      <c r="AS583" t="s">
        <v>5883</v>
      </c>
      <c r="AT583" t="s">
        <v>2024</v>
      </c>
    </row>
    <row r="584" spans="1:46" x14ac:dyDescent="0.25">
      <c r="A584" t="str">
        <f>_xlfn.XLOOKUP(I584,UTILIZADAS[Contacto1],UTILIZADAS[Source.Name],,0)</f>
        <v>Cobros Abril Canal Fijo</v>
      </c>
      <c r="B584" s="18">
        <f>VLOOKUP(J584,Ref!A:C,3,0)</f>
        <v>0</v>
      </c>
      <c r="C584" s="18">
        <f>VLOOKUP(J584,Ref!A:D,4,0)</f>
        <v>0</v>
      </c>
      <c r="D584" s="18" t="str">
        <f t="shared" si="27"/>
        <v>18/may</v>
      </c>
      <c r="E584" s="18">
        <f t="shared" si="28"/>
        <v>17</v>
      </c>
      <c r="F584" s="18">
        <v>1</v>
      </c>
      <c r="G584" s="18">
        <f t="shared" si="29"/>
        <v>0</v>
      </c>
      <c r="H584" s="3">
        <v>46160.481365740743</v>
      </c>
      <c r="I584">
        <v>62154434</v>
      </c>
      <c r="J584" t="s">
        <v>2023</v>
      </c>
      <c r="K584" t="s">
        <v>1968</v>
      </c>
      <c r="L584" t="s">
        <v>1969</v>
      </c>
      <c r="M584" t="s">
        <v>1970</v>
      </c>
      <c r="O584">
        <v>367029550000</v>
      </c>
      <c r="P584">
        <v>16018</v>
      </c>
      <c r="Q584">
        <v>-4</v>
      </c>
      <c r="R584">
        <v>1</v>
      </c>
      <c r="S584">
        <v>62154434</v>
      </c>
      <c r="U584" t="s">
        <v>2432</v>
      </c>
      <c r="W584" t="s">
        <v>4011</v>
      </c>
      <c r="X584">
        <v>367029550000</v>
      </c>
      <c r="Y584" t="s">
        <v>65</v>
      </c>
      <c r="Z584" t="s">
        <v>66</v>
      </c>
      <c r="AG584" t="s">
        <v>1972</v>
      </c>
      <c r="AL584">
        <v>0</v>
      </c>
      <c r="AN584" t="s">
        <v>1974</v>
      </c>
      <c r="AO584">
        <v>0</v>
      </c>
      <c r="AQ584">
        <v>2257727</v>
      </c>
      <c r="AR584" t="s">
        <v>4605</v>
      </c>
      <c r="AS584" t="s">
        <v>5883</v>
      </c>
      <c r="AT584" t="s">
        <v>2024</v>
      </c>
    </row>
    <row r="585" spans="1:46" x14ac:dyDescent="0.25">
      <c r="A585" t="str">
        <f>_xlfn.XLOOKUP(I585,UTILIZADAS[Contacto1],UTILIZADAS[Source.Name],,0)</f>
        <v>Cobros Abril Canal Fijo</v>
      </c>
      <c r="B585" s="18">
        <f>VLOOKUP(J585,Ref!A:C,3,0)</f>
        <v>0</v>
      </c>
      <c r="C585" s="18">
        <f>VLOOKUP(J585,Ref!A:D,4,0)</f>
        <v>0</v>
      </c>
      <c r="D585" s="18" t="str">
        <f t="shared" si="27"/>
        <v>18/may</v>
      </c>
      <c r="E585" s="18">
        <f t="shared" si="28"/>
        <v>17</v>
      </c>
      <c r="F585" s="18">
        <v>1</v>
      </c>
      <c r="G585" s="18">
        <f t="shared" si="29"/>
        <v>0</v>
      </c>
      <c r="H585" s="3">
        <v>46160.743113425924</v>
      </c>
      <c r="I585">
        <v>62154434</v>
      </c>
      <c r="J585" t="s">
        <v>1967</v>
      </c>
      <c r="K585" t="s">
        <v>1968</v>
      </c>
      <c r="L585" t="s">
        <v>1969</v>
      </c>
      <c r="M585" t="s">
        <v>1970</v>
      </c>
      <c r="O585">
        <v>367029550000</v>
      </c>
      <c r="P585">
        <v>16018</v>
      </c>
      <c r="Q585">
        <v>-4</v>
      </c>
      <c r="R585">
        <v>1</v>
      </c>
      <c r="S585">
        <v>62154434</v>
      </c>
      <c r="U585" t="s">
        <v>2432</v>
      </c>
      <c r="W585" t="s">
        <v>4011</v>
      </c>
      <c r="X585">
        <v>367029550000</v>
      </c>
      <c r="Y585" t="s">
        <v>65</v>
      </c>
      <c r="Z585" t="s">
        <v>66</v>
      </c>
      <c r="AG585" t="s">
        <v>1972</v>
      </c>
      <c r="AL585">
        <v>0</v>
      </c>
      <c r="AN585" t="s">
        <v>1974</v>
      </c>
      <c r="AO585">
        <v>0</v>
      </c>
      <c r="AQ585">
        <v>2257727</v>
      </c>
      <c r="AR585" t="s">
        <v>4605</v>
      </c>
      <c r="AS585" t="s">
        <v>5883</v>
      </c>
      <c r="AT585" t="s">
        <v>1975</v>
      </c>
    </row>
    <row r="586" spans="1:46" x14ac:dyDescent="0.25">
      <c r="A586" t="str">
        <f>_xlfn.XLOOKUP(I586,UTILIZADAS[Contacto1],UTILIZADAS[Source.Name],,0)</f>
        <v>Cobros Abril Canal Fijo</v>
      </c>
      <c r="B586" s="18">
        <f>VLOOKUP(J586,Ref!A:C,3,0)</f>
        <v>0</v>
      </c>
      <c r="C586" s="18">
        <f>VLOOKUP(J586,Ref!A:D,4,0)</f>
        <v>0</v>
      </c>
      <c r="D586" s="18" t="str">
        <f t="shared" si="27"/>
        <v>19/may</v>
      </c>
      <c r="E586" s="18">
        <f t="shared" si="28"/>
        <v>17</v>
      </c>
      <c r="F586" s="18">
        <v>1</v>
      </c>
      <c r="G586" s="18">
        <f t="shared" si="29"/>
        <v>0</v>
      </c>
      <c r="H586" s="3">
        <v>46161.68136574074</v>
      </c>
      <c r="I586">
        <v>62154434</v>
      </c>
      <c r="J586" t="s">
        <v>1967</v>
      </c>
      <c r="K586" t="s">
        <v>1968</v>
      </c>
      <c r="L586" t="s">
        <v>1969</v>
      </c>
      <c r="M586" t="s">
        <v>1970</v>
      </c>
      <c r="O586">
        <v>367029550000</v>
      </c>
      <c r="P586">
        <v>16018</v>
      </c>
      <c r="Q586">
        <v>-4</v>
      </c>
      <c r="R586">
        <v>1</v>
      </c>
      <c r="S586">
        <v>62154434</v>
      </c>
      <c r="U586" t="s">
        <v>2432</v>
      </c>
      <c r="W586" t="s">
        <v>4011</v>
      </c>
      <c r="X586">
        <v>367029550000</v>
      </c>
      <c r="Y586" t="s">
        <v>65</v>
      </c>
      <c r="Z586" t="s">
        <v>66</v>
      </c>
      <c r="AG586" t="s">
        <v>1972</v>
      </c>
      <c r="AL586">
        <v>0</v>
      </c>
      <c r="AN586" t="s">
        <v>1974</v>
      </c>
      <c r="AO586">
        <v>0</v>
      </c>
      <c r="AQ586">
        <v>2257727</v>
      </c>
      <c r="AR586" t="s">
        <v>4605</v>
      </c>
      <c r="AS586" t="s">
        <v>5883</v>
      </c>
      <c r="AT586" t="s">
        <v>1975</v>
      </c>
    </row>
    <row r="587" spans="1:46" x14ac:dyDescent="0.25">
      <c r="A587" t="str">
        <f>_xlfn.XLOOKUP(I587,UTILIZADAS[Contacto1],UTILIZADAS[Source.Name],,0)</f>
        <v>Cobros Abril Canal Fijo</v>
      </c>
      <c r="B587" s="18">
        <f>VLOOKUP(J587,Ref!A:C,3,0)</f>
        <v>0</v>
      </c>
      <c r="C587" s="18">
        <f>VLOOKUP(J587,Ref!A:D,4,0)</f>
        <v>0</v>
      </c>
      <c r="D587" s="18" t="str">
        <f t="shared" si="27"/>
        <v>21/may</v>
      </c>
      <c r="E587" s="18">
        <f t="shared" si="28"/>
        <v>17</v>
      </c>
      <c r="F587" s="18">
        <v>1</v>
      </c>
      <c r="G587" s="18">
        <f t="shared" si="29"/>
        <v>0</v>
      </c>
      <c r="H587" s="3">
        <v>46163.459050925929</v>
      </c>
      <c r="I587">
        <v>62154434</v>
      </c>
      <c r="J587" t="s">
        <v>1967</v>
      </c>
      <c r="K587" t="s">
        <v>1968</v>
      </c>
      <c r="L587" t="s">
        <v>1969</v>
      </c>
      <c r="M587" t="s">
        <v>1970</v>
      </c>
      <c r="O587">
        <v>367029550000</v>
      </c>
      <c r="P587">
        <v>16018</v>
      </c>
      <c r="Q587">
        <v>-4</v>
      </c>
      <c r="R587">
        <v>1</v>
      </c>
      <c r="S587">
        <v>62154434</v>
      </c>
      <c r="U587" t="s">
        <v>2432</v>
      </c>
      <c r="W587" t="s">
        <v>4011</v>
      </c>
      <c r="X587">
        <v>367029550000</v>
      </c>
      <c r="Y587" t="s">
        <v>65</v>
      </c>
      <c r="Z587" t="s">
        <v>66</v>
      </c>
      <c r="AG587" t="s">
        <v>1972</v>
      </c>
      <c r="AL587">
        <v>0</v>
      </c>
      <c r="AN587" t="s">
        <v>1974</v>
      </c>
      <c r="AO587">
        <v>0</v>
      </c>
      <c r="AQ587">
        <v>2257727</v>
      </c>
      <c r="AR587" t="s">
        <v>4605</v>
      </c>
      <c r="AS587" t="s">
        <v>5883</v>
      </c>
      <c r="AT587" t="s">
        <v>1975</v>
      </c>
    </row>
    <row r="588" spans="1:46" x14ac:dyDescent="0.25">
      <c r="A588" t="str">
        <f>_xlfn.XLOOKUP(I588,UTILIZADAS[Contacto1],UTILIZADAS[Source.Name],,0)</f>
        <v>Cobros Abril Canal Fijo</v>
      </c>
      <c r="B588" s="18">
        <f>VLOOKUP(J588,Ref!A:C,3,0)</f>
        <v>0</v>
      </c>
      <c r="C588" s="18">
        <f>VLOOKUP(J588,Ref!A:D,4,0)</f>
        <v>0</v>
      </c>
      <c r="D588" s="18" t="str">
        <f t="shared" si="27"/>
        <v>21/may</v>
      </c>
      <c r="E588" s="18">
        <f t="shared" si="28"/>
        <v>17</v>
      </c>
      <c r="F588" s="18">
        <v>1</v>
      </c>
      <c r="G588" s="18">
        <f t="shared" si="29"/>
        <v>0</v>
      </c>
      <c r="H588" s="3">
        <v>46163.728182870371</v>
      </c>
      <c r="I588">
        <v>62154434</v>
      </c>
      <c r="J588" t="s">
        <v>2023</v>
      </c>
      <c r="K588" t="s">
        <v>1968</v>
      </c>
      <c r="L588" t="s">
        <v>1969</v>
      </c>
      <c r="M588" t="s">
        <v>1970</v>
      </c>
      <c r="O588">
        <v>367029550000</v>
      </c>
      <c r="P588">
        <v>16018</v>
      </c>
      <c r="Q588">
        <v>-4</v>
      </c>
      <c r="R588">
        <v>1</v>
      </c>
      <c r="S588">
        <v>62154434</v>
      </c>
      <c r="U588" t="s">
        <v>2432</v>
      </c>
      <c r="W588" t="s">
        <v>4011</v>
      </c>
      <c r="X588">
        <v>367029550000</v>
      </c>
      <c r="Y588" t="s">
        <v>65</v>
      </c>
      <c r="Z588" t="s">
        <v>66</v>
      </c>
      <c r="AG588" t="s">
        <v>1972</v>
      </c>
      <c r="AL588">
        <v>0</v>
      </c>
      <c r="AN588" t="s">
        <v>1974</v>
      </c>
      <c r="AO588">
        <v>0</v>
      </c>
      <c r="AQ588">
        <v>2257727</v>
      </c>
      <c r="AR588" t="s">
        <v>4605</v>
      </c>
      <c r="AS588" t="s">
        <v>5883</v>
      </c>
      <c r="AT588" t="s">
        <v>2024</v>
      </c>
    </row>
    <row r="589" spans="1:46" x14ac:dyDescent="0.25">
      <c r="A589" t="str">
        <f>_xlfn.XLOOKUP(I589,UTILIZADAS[Contacto1],UTILIZADAS[Source.Name],,0)</f>
        <v>Cobros Abril Canal Fijo</v>
      </c>
      <c r="B589" s="18">
        <f>VLOOKUP(J589,Ref!A:C,3,0)</f>
        <v>0</v>
      </c>
      <c r="C589" s="18">
        <f>VLOOKUP(J589,Ref!A:D,4,0)</f>
        <v>0</v>
      </c>
      <c r="D589" s="18" t="str">
        <f t="shared" si="27"/>
        <v>22/may</v>
      </c>
      <c r="E589" s="18">
        <f t="shared" si="28"/>
        <v>17</v>
      </c>
      <c r="F589" s="18">
        <v>1</v>
      </c>
      <c r="G589" s="18">
        <f t="shared" si="29"/>
        <v>1</v>
      </c>
      <c r="H589" s="3">
        <v>46164.448159722226</v>
      </c>
      <c r="I589">
        <v>62154434</v>
      </c>
      <c r="J589" t="s">
        <v>2023</v>
      </c>
      <c r="K589" t="s">
        <v>1968</v>
      </c>
      <c r="L589" t="s">
        <v>1969</v>
      </c>
      <c r="M589" t="s">
        <v>1970</v>
      </c>
      <c r="O589">
        <v>367029550000</v>
      </c>
      <c r="P589">
        <v>16018</v>
      </c>
      <c r="Q589">
        <v>-4</v>
      </c>
      <c r="R589">
        <v>1</v>
      </c>
      <c r="S589">
        <v>62154434</v>
      </c>
      <c r="U589" t="s">
        <v>2432</v>
      </c>
      <c r="W589" t="s">
        <v>4011</v>
      </c>
      <c r="X589">
        <v>367029550000</v>
      </c>
      <c r="Y589" t="s">
        <v>65</v>
      </c>
      <c r="Z589" t="s">
        <v>66</v>
      </c>
      <c r="AG589" t="s">
        <v>1972</v>
      </c>
      <c r="AL589">
        <v>0</v>
      </c>
      <c r="AN589" t="s">
        <v>1974</v>
      </c>
      <c r="AO589">
        <v>0</v>
      </c>
      <c r="AQ589">
        <v>2257727</v>
      </c>
      <c r="AR589" t="s">
        <v>4605</v>
      </c>
      <c r="AS589" t="s">
        <v>5883</v>
      </c>
      <c r="AT589" t="s">
        <v>2024</v>
      </c>
    </row>
    <row r="590" spans="1:46" x14ac:dyDescent="0.25">
      <c r="A590" t="str">
        <f>_xlfn.XLOOKUP(I590,UTILIZADAS[Contacto1],UTILIZADAS[Source.Name],,0)</f>
        <v>Cobros Mayo</v>
      </c>
      <c r="B590" s="18">
        <f>VLOOKUP(J590,Ref!A:C,3,0)</f>
        <v>0</v>
      </c>
      <c r="C590" s="18">
        <f>VLOOKUP(J590,Ref!A:D,4,0)</f>
        <v>0</v>
      </c>
      <c r="D590" s="18" t="str">
        <f t="shared" si="27"/>
        <v>09/may</v>
      </c>
      <c r="E590" s="18">
        <f t="shared" si="28"/>
        <v>6</v>
      </c>
      <c r="F590" s="18">
        <v>1</v>
      </c>
      <c r="G590" s="18">
        <f t="shared" si="29"/>
        <v>0</v>
      </c>
      <c r="H590" s="3">
        <v>46151.536712962959</v>
      </c>
      <c r="I590">
        <v>62158195</v>
      </c>
      <c r="J590" t="s">
        <v>1967</v>
      </c>
      <c r="K590" t="s">
        <v>1968</v>
      </c>
      <c r="L590" t="s">
        <v>1969</v>
      </c>
      <c r="M590" t="s">
        <v>1970</v>
      </c>
      <c r="O590">
        <v>369042550000</v>
      </c>
      <c r="P590">
        <v>16018</v>
      </c>
      <c r="Q590">
        <v>-4</v>
      </c>
      <c r="R590">
        <v>1</v>
      </c>
      <c r="S590">
        <v>62158195</v>
      </c>
      <c r="U590" t="s">
        <v>5926</v>
      </c>
      <c r="W590" t="s">
        <v>4733</v>
      </c>
      <c r="X590">
        <v>369042550000</v>
      </c>
      <c r="Y590" t="s">
        <v>85</v>
      </c>
      <c r="Z590" t="s">
        <v>66</v>
      </c>
      <c r="AF590" t="s">
        <v>1976</v>
      </c>
      <c r="AG590" t="s">
        <v>1972</v>
      </c>
      <c r="AL590">
        <v>0</v>
      </c>
      <c r="AN590" t="s">
        <v>1974</v>
      </c>
      <c r="AO590">
        <v>0</v>
      </c>
      <c r="AQ590">
        <v>2257728</v>
      </c>
      <c r="AR590" t="s">
        <v>4605</v>
      </c>
      <c r="AS590" t="s">
        <v>5883</v>
      </c>
      <c r="AT590" t="s">
        <v>1975</v>
      </c>
    </row>
    <row r="591" spans="1:46" x14ac:dyDescent="0.25">
      <c r="A591" t="str">
        <f>_xlfn.XLOOKUP(I591,UTILIZADAS[Contacto1],UTILIZADAS[Source.Name],,0)</f>
        <v>Cobros Mayo</v>
      </c>
      <c r="B591" s="18">
        <f>VLOOKUP(J591,Ref!A:C,3,0)</f>
        <v>0</v>
      </c>
      <c r="C591" s="18">
        <f>VLOOKUP(J591,Ref!A:D,4,0)</f>
        <v>0</v>
      </c>
      <c r="D591" s="18" t="str">
        <f t="shared" si="27"/>
        <v>13/may</v>
      </c>
      <c r="E591" s="18">
        <f t="shared" si="28"/>
        <v>6</v>
      </c>
      <c r="F591" s="18">
        <v>1</v>
      </c>
      <c r="G591" s="18">
        <f t="shared" si="29"/>
        <v>0</v>
      </c>
      <c r="H591" s="3">
        <v>46155.643993055557</v>
      </c>
      <c r="I591">
        <v>62158195</v>
      </c>
      <c r="J591" t="s">
        <v>1967</v>
      </c>
      <c r="K591" t="s">
        <v>1968</v>
      </c>
      <c r="L591" t="s">
        <v>1969</v>
      </c>
      <c r="M591" t="s">
        <v>1970</v>
      </c>
      <c r="O591">
        <v>369042550000</v>
      </c>
      <c r="P591">
        <v>16018</v>
      </c>
      <c r="Q591">
        <v>-4</v>
      </c>
      <c r="R591">
        <v>1</v>
      </c>
      <c r="S591">
        <v>62158195</v>
      </c>
      <c r="U591" t="s">
        <v>5926</v>
      </c>
      <c r="W591" t="s">
        <v>4733</v>
      </c>
      <c r="X591">
        <v>369042550000</v>
      </c>
      <c r="Y591" t="s">
        <v>85</v>
      </c>
      <c r="Z591" t="s">
        <v>66</v>
      </c>
      <c r="AF591" t="s">
        <v>1976</v>
      </c>
      <c r="AG591" t="s">
        <v>1972</v>
      </c>
      <c r="AL591">
        <v>0</v>
      </c>
      <c r="AN591" t="s">
        <v>1974</v>
      </c>
      <c r="AO591">
        <v>0</v>
      </c>
      <c r="AQ591">
        <v>2257728</v>
      </c>
      <c r="AR591" t="s">
        <v>4605</v>
      </c>
      <c r="AS591" t="s">
        <v>5883</v>
      </c>
      <c r="AT591" t="s">
        <v>1975</v>
      </c>
    </row>
    <row r="592" spans="1:46" x14ac:dyDescent="0.25">
      <c r="A592" t="str">
        <f>_xlfn.XLOOKUP(I592,UTILIZADAS[Contacto1],UTILIZADAS[Source.Name],,0)</f>
        <v>Cobros Mayo</v>
      </c>
      <c r="B592" s="18">
        <f>VLOOKUP(J592,Ref!A:C,3,0)</f>
        <v>0</v>
      </c>
      <c r="C592" s="18">
        <f>VLOOKUP(J592,Ref!A:D,4,0)</f>
        <v>0</v>
      </c>
      <c r="D592" s="18" t="str">
        <f t="shared" si="27"/>
        <v>16/may</v>
      </c>
      <c r="E592" s="18">
        <f t="shared" si="28"/>
        <v>6</v>
      </c>
      <c r="F592" s="18">
        <v>1</v>
      </c>
      <c r="G592" s="18">
        <f t="shared" si="29"/>
        <v>0</v>
      </c>
      <c r="H592" s="3">
        <v>46158.534861111111</v>
      </c>
      <c r="I592">
        <v>62158195</v>
      </c>
      <c r="J592" t="s">
        <v>2021</v>
      </c>
      <c r="K592" t="s">
        <v>1968</v>
      </c>
      <c r="L592" t="s">
        <v>1969</v>
      </c>
      <c r="M592" t="s">
        <v>1970</v>
      </c>
      <c r="O592">
        <v>369042550000</v>
      </c>
      <c r="P592">
        <v>16018</v>
      </c>
      <c r="Q592">
        <v>-4</v>
      </c>
      <c r="R592">
        <v>1</v>
      </c>
      <c r="S592">
        <v>62158195</v>
      </c>
      <c r="U592" t="s">
        <v>5926</v>
      </c>
      <c r="W592" t="s">
        <v>4733</v>
      </c>
      <c r="X592">
        <v>369042550000</v>
      </c>
      <c r="Y592" t="s">
        <v>85</v>
      </c>
      <c r="Z592" t="s">
        <v>66</v>
      </c>
      <c r="AF592" t="s">
        <v>1976</v>
      </c>
      <c r="AG592" t="s">
        <v>1972</v>
      </c>
      <c r="AL592">
        <v>5</v>
      </c>
      <c r="AN592" t="s">
        <v>1974</v>
      </c>
      <c r="AO592">
        <v>0</v>
      </c>
      <c r="AQ592">
        <v>2257728</v>
      </c>
      <c r="AR592" t="s">
        <v>4605</v>
      </c>
      <c r="AS592" t="s">
        <v>5883</v>
      </c>
      <c r="AT592" t="s">
        <v>2022</v>
      </c>
    </row>
    <row r="593" spans="1:46" x14ac:dyDescent="0.25">
      <c r="A593" t="str">
        <f>_xlfn.XLOOKUP(I593,UTILIZADAS[Contacto1],UTILIZADAS[Source.Name],,0)</f>
        <v>Cobros Mayo</v>
      </c>
      <c r="B593" s="18">
        <f>VLOOKUP(J593,Ref!A:C,3,0)</f>
        <v>0</v>
      </c>
      <c r="C593" s="18">
        <f>VLOOKUP(J593,Ref!A:D,4,0)</f>
        <v>0</v>
      </c>
      <c r="D593" s="18" t="str">
        <f t="shared" si="27"/>
        <v>19/may</v>
      </c>
      <c r="E593" s="18">
        <f t="shared" si="28"/>
        <v>6</v>
      </c>
      <c r="F593" s="18">
        <v>1</v>
      </c>
      <c r="G593" s="18">
        <f t="shared" si="29"/>
        <v>0</v>
      </c>
      <c r="H593" s="3">
        <v>46161.681643518517</v>
      </c>
      <c r="I593">
        <v>62158195</v>
      </c>
      <c r="J593" t="s">
        <v>1967</v>
      </c>
      <c r="K593" t="s">
        <v>1968</v>
      </c>
      <c r="L593" t="s">
        <v>1969</v>
      </c>
      <c r="M593" t="s">
        <v>1970</v>
      </c>
      <c r="O593">
        <v>369042550000</v>
      </c>
      <c r="P593">
        <v>16018</v>
      </c>
      <c r="Q593">
        <v>-4</v>
      </c>
      <c r="R593">
        <v>1</v>
      </c>
      <c r="S593">
        <v>62158195</v>
      </c>
      <c r="U593" t="s">
        <v>5926</v>
      </c>
      <c r="W593" t="s">
        <v>4733</v>
      </c>
      <c r="X593">
        <v>369042550000</v>
      </c>
      <c r="Y593" t="s">
        <v>85</v>
      </c>
      <c r="Z593" t="s">
        <v>66</v>
      </c>
      <c r="AF593" t="s">
        <v>1976</v>
      </c>
      <c r="AG593" t="s">
        <v>1972</v>
      </c>
      <c r="AL593">
        <v>0</v>
      </c>
      <c r="AN593" t="s">
        <v>1974</v>
      </c>
      <c r="AO593">
        <v>0</v>
      </c>
      <c r="AQ593">
        <v>2257728</v>
      </c>
      <c r="AR593" t="s">
        <v>4605</v>
      </c>
      <c r="AS593" t="s">
        <v>5883</v>
      </c>
      <c r="AT593" t="s">
        <v>1975</v>
      </c>
    </row>
    <row r="594" spans="1:46" x14ac:dyDescent="0.25">
      <c r="A594" t="str">
        <f>_xlfn.XLOOKUP(I594,UTILIZADAS[Contacto1],UTILIZADAS[Source.Name],,0)</f>
        <v>Cobros Mayo</v>
      </c>
      <c r="B594" s="18">
        <f>VLOOKUP(J594,Ref!A:C,3,0)</f>
        <v>0</v>
      </c>
      <c r="C594" s="18">
        <f>VLOOKUP(J594,Ref!A:D,4,0)</f>
        <v>0</v>
      </c>
      <c r="D594" s="18" t="str">
        <f t="shared" si="27"/>
        <v>21/may</v>
      </c>
      <c r="E594" s="18">
        <f t="shared" si="28"/>
        <v>6</v>
      </c>
      <c r="F594" s="18">
        <v>1</v>
      </c>
      <c r="G594" s="18">
        <f t="shared" si="29"/>
        <v>0</v>
      </c>
      <c r="H594" s="3">
        <v>46163.4606712963</v>
      </c>
      <c r="I594">
        <v>62158195</v>
      </c>
      <c r="J594" t="s">
        <v>1967</v>
      </c>
      <c r="K594" t="s">
        <v>1968</v>
      </c>
      <c r="L594" t="s">
        <v>1969</v>
      </c>
      <c r="M594" t="s">
        <v>1970</v>
      </c>
      <c r="O594">
        <v>369042550000</v>
      </c>
      <c r="P594">
        <v>16018</v>
      </c>
      <c r="Q594">
        <v>-4</v>
      </c>
      <c r="R594">
        <v>1</v>
      </c>
      <c r="S594">
        <v>62158195</v>
      </c>
      <c r="U594" t="s">
        <v>5926</v>
      </c>
      <c r="W594" t="s">
        <v>4733</v>
      </c>
      <c r="X594">
        <v>369042550000</v>
      </c>
      <c r="Y594" t="s">
        <v>85</v>
      </c>
      <c r="Z594" t="s">
        <v>66</v>
      </c>
      <c r="AF594" t="s">
        <v>1976</v>
      </c>
      <c r="AG594" t="s">
        <v>1972</v>
      </c>
      <c r="AL594">
        <v>0</v>
      </c>
      <c r="AN594" t="s">
        <v>1974</v>
      </c>
      <c r="AO594">
        <v>0</v>
      </c>
      <c r="AQ594">
        <v>2257728</v>
      </c>
      <c r="AR594" t="s">
        <v>4605</v>
      </c>
      <c r="AS594" t="s">
        <v>5883</v>
      </c>
      <c r="AT594" t="s">
        <v>1975</v>
      </c>
    </row>
    <row r="595" spans="1:46" x14ac:dyDescent="0.25">
      <c r="A595" t="str">
        <f>_xlfn.XLOOKUP(I595,UTILIZADAS[Contacto1],UTILIZADAS[Source.Name],,0)</f>
        <v>Cobros Mayo</v>
      </c>
      <c r="B595" s="18">
        <f>VLOOKUP(J595,Ref!A:C,3,0)</f>
        <v>1</v>
      </c>
      <c r="C595" s="18">
        <f>VLOOKUP(J595,Ref!A:D,4,0)</f>
        <v>1</v>
      </c>
      <c r="D595" s="18" t="str">
        <f t="shared" si="27"/>
        <v>21/may</v>
      </c>
      <c r="E595" s="18">
        <f t="shared" si="28"/>
        <v>6</v>
      </c>
      <c r="F595" s="18">
        <v>1</v>
      </c>
      <c r="G595" s="18">
        <f t="shared" si="29"/>
        <v>1</v>
      </c>
      <c r="H595" s="3">
        <v>46163.727476851855</v>
      </c>
      <c r="I595">
        <v>62158195</v>
      </c>
      <c r="J595">
        <v>6002</v>
      </c>
      <c r="K595" t="s">
        <v>1983</v>
      </c>
      <c r="L595" t="s">
        <v>1897</v>
      </c>
      <c r="M595" t="s">
        <v>1970</v>
      </c>
      <c r="O595">
        <v>369042550000</v>
      </c>
      <c r="P595">
        <v>16018</v>
      </c>
      <c r="Q595">
        <v>-4</v>
      </c>
      <c r="R595">
        <v>1</v>
      </c>
      <c r="S595">
        <v>62158195</v>
      </c>
      <c r="U595" t="s">
        <v>5926</v>
      </c>
      <c r="W595" t="s">
        <v>4733</v>
      </c>
      <c r="X595">
        <v>369042550000</v>
      </c>
      <c r="Y595" t="s">
        <v>85</v>
      </c>
      <c r="Z595" t="s">
        <v>66</v>
      </c>
      <c r="AF595" t="s">
        <v>1976</v>
      </c>
      <c r="AG595" t="s">
        <v>1972</v>
      </c>
      <c r="AL595">
        <v>205</v>
      </c>
      <c r="AM595" t="s">
        <v>1979</v>
      </c>
      <c r="AN595" t="s">
        <v>1987</v>
      </c>
      <c r="AO595">
        <v>0</v>
      </c>
      <c r="AQ595">
        <v>2257728</v>
      </c>
      <c r="AR595" t="s">
        <v>4605</v>
      </c>
      <c r="AS595" t="s">
        <v>5883</v>
      </c>
      <c r="AT595" t="s">
        <v>1888</v>
      </c>
    </row>
    <row r="596" spans="1:46" x14ac:dyDescent="0.25">
      <c r="A596" t="str">
        <f>_xlfn.XLOOKUP(I596,UTILIZADAS[Contacto1],UTILIZADAS[Source.Name],,0)</f>
        <v>Cobros Abril Canal Fijo</v>
      </c>
      <c r="B596" s="18">
        <f>VLOOKUP(J596,Ref!A:C,3,0)</f>
        <v>0</v>
      </c>
      <c r="C596" s="18">
        <f>VLOOKUP(J596,Ref!A:D,4,0)</f>
        <v>0</v>
      </c>
      <c r="D596" s="18" t="str">
        <f t="shared" si="27"/>
        <v>02/may</v>
      </c>
      <c r="E596" s="18">
        <f t="shared" si="28"/>
        <v>10</v>
      </c>
      <c r="F596" s="18">
        <v>1</v>
      </c>
      <c r="G596" s="18">
        <f t="shared" si="29"/>
        <v>0</v>
      </c>
      <c r="H596" s="3">
        <v>46144.529409722221</v>
      </c>
      <c r="I596">
        <v>62164267</v>
      </c>
      <c r="J596" t="s">
        <v>2023</v>
      </c>
      <c r="K596" t="s">
        <v>1968</v>
      </c>
      <c r="L596" t="s">
        <v>1969</v>
      </c>
      <c r="M596" t="s">
        <v>1970</v>
      </c>
      <c r="O596">
        <v>367020250000</v>
      </c>
      <c r="P596">
        <v>16017</v>
      </c>
      <c r="Q596">
        <v>-4</v>
      </c>
      <c r="R596">
        <v>1</v>
      </c>
      <c r="S596">
        <v>62164267</v>
      </c>
      <c r="U596" t="s">
        <v>2355</v>
      </c>
      <c r="W596" t="s">
        <v>3917</v>
      </c>
      <c r="X596" t="s">
        <v>66</v>
      </c>
      <c r="Y596" t="s">
        <v>85</v>
      </c>
      <c r="Z596">
        <v>367020250000</v>
      </c>
      <c r="AG596" t="s">
        <v>1972</v>
      </c>
      <c r="AI596" t="s">
        <v>3113</v>
      </c>
      <c r="AL596">
        <v>0</v>
      </c>
      <c r="AN596" t="s">
        <v>1974</v>
      </c>
      <c r="AO596">
        <v>0</v>
      </c>
      <c r="AQ596">
        <v>2252136</v>
      </c>
      <c r="AR596" t="s">
        <v>2241</v>
      </c>
      <c r="AS596" t="s">
        <v>4163</v>
      </c>
      <c r="AT596" t="s">
        <v>2024</v>
      </c>
    </row>
    <row r="597" spans="1:46" x14ac:dyDescent="0.25">
      <c r="A597" t="str">
        <f>_xlfn.XLOOKUP(I597,UTILIZADAS[Contacto1],UTILIZADAS[Source.Name],,0)</f>
        <v>Cobros Abril Canal Fijo</v>
      </c>
      <c r="B597" s="18">
        <f>VLOOKUP(J597,Ref!A:C,3,0)</f>
        <v>0</v>
      </c>
      <c r="C597" s="18">
        <f>VLOOKUP(J597,Ref!A:D,4,0)</f>
        <v>0</v>
      </c>
      <c r="D597" s="18" t="str">
        <f t="shared" si="27"/>
        <v>04/may</v>
      </c>
      <c r="E597" s="18">
        <f t="shared" si="28"/>
        <v>10</v>
      </c>
      <c r="F597" s="18">
        <v>1</v>
      </c>
      <c r="G597" s="18">
        <f t="shared" si="29"/>
        <v>0</v>
      </c>
      <c r="H597" s="3">
        <v>46146.705543981479</v>
      </c>
      <c r="I597">
        <v>62164267</v>
      </c>
      <c r="J597" t="s">
        <v>1967</v>
      </c>
      <c r="K597" t="s">
        <v>1968</v>
      </c>
      <c r="L597" t="s">
        <v>1969</v>
      </c>
      <c r="M597" t="s">
        <v>1970</v>
      </c>
      <c r="O597">
        <v>367020250000</v>
      </c>
      <c r="P597">
        <v>16017</v>
      </c>
      <c r="Q597">
        <v>-4</v>
      </c>
      <c r="R597">
        <v>1</v>
      </c>
      <c r="S597">
        <v>62164267</v>
      </c>
      <c r="U597" t="s">
        <v>2355</v>
      </c>
      <c r="W597" t="s">
        <v>3917</v>
      </c>
      <c r="X597" t="s">
        <v>66</v>
      </c>
      <c r="Y597" t="s">
        <v>85</v>
      </c>
      <c r="Z597">
        <v>367020250000</v>
      </c>
      <c r="AG597" t="s">
        <v>1972</v>
      </c>
      <c r="AI597" t="s">
        <v>3113</v>
      </c>
      <c r="AL597">
        <v>0</v>
      </c>
      <c r="AN597" t="s">
        <v>1974</v>
      </c>
      <c r="AO597">
        <v>0</v>
      </c>
      <c r="AQ597">
        <v>2252136</v>
      </c>
      <c r="AR597" t="s">
        <v>2241</v>
      </c>
      <c r="AS597" t="s">
        <v>4163</v>
      </c>
      <c r="AT597" t="s">
        <v>1975</v>
      </c>
    </row>
    <row r="598" spans="1:46" x14ac:dyDescent="0.25">
      <c r="A598" t="str">
        <f>_xlfn.XLOOKUP(I598,UTILIZADAS[Contacto1],UTILIZADAS[Source.Name],,0)</f>
        <v>Cobros Abril Canal Fijo</v>
      </c>
      <c r="B598" s="18">
        <f>VLOOKUP(J598,Ref!A:C,3,0)</f>
        <v>0</v>
      </c>
      <c r="C598" s="18">
        <f>VLOOKUP(J598,Ref!A:D,4,0)</f>
        <v>0</v>
      </c>
      <c r="D598" s="18" t="str">
        <f t="shared" si="27"/>
        <v>05/may</v>
      </c>
      <c r="E598" s="18">
        <f t="shared" si="28"/>
        <v>10</v>
      </c>
      <c r="F598" s="18">
        <v>1</v>
      </c>
      <c r="G598" s="18">
        <f t="shared" si="29"/>
        <v>0</v>
      </c>
      <c r="H598" s="3">
        <v>46147.74082175926</v>
      </c>
      <c r="I598">
        <v>62164267</v>
      </c>
      <c r="J598" t="s">
        <v>2023</v>
      </c>
      <c r="K598" t="s">
        <v>1968</v>
      </c>
      <c r="L598" t="s">
        <v>1969</v>
      </c>
      <c r="M598" t="s">
        <v>1970</v>
      </c>
      <c r="O598">
        <v>367020250000</v>
      </c>
      <c r="P598">
        <v>16017</v>
      </c>
      <c r="Q598">
        <v>-4</v>
      </c>
      <c r="R598">
        <v>1</v>
      </c>
      <c r="S598">
        <v>62164267</v>
      </c>
      <c r="U598" t="s">
        <v>2355</v>
      </c>
      <c r="W598" t="s">
        <v>3917</v>
      </c>
      <c r="X598" t="s">
        <v>66</v>
      </c>
      <c r="Y598" t="s">
        <v>85</v>
      </c>
      <c r="Z598">
        <v>367020250000</v>
      </c>
      <c r="AG598" t="s">
        <v>1972</v>
      </c>
      <c r="AI598" t="s">
        <v>3113</v>
      </c>
      <c r="AL598">
        <v>0</v>
      </c>
      <c r="AN598" t="s">
        <v>1974</v>
      </c>
      <c r="AO598">
        <v>0</v>
      </c>
      <c r="AQ598">
        <v>2252136</v>
      </c>
      <c r="AR598" t="s">
        <v>2241</v>
      </c>
      <c r="AS598" t="s">
        <v>4163</v>
      </c>
      <c r="AT598" t="s">
        <v>2024</v>
      </c>
    </row>
    <row r="599" spans="1:46" x14ac:dyDescent="0.25">
      <c r="A599" t="str">
        <f>_xlfn.XLOOKUP(I599,UTILIZADAS[Contacto1],UTILIZADAS[Source.Name],,0)</f>
        <v>Cobros Abril Canal Fijo</v>
      </c>
      <c r="B599" s="18">
        <f>VLOOKUP(J599,Ref!A:C,3,0)</f>
        <v>0</v>
      </c>
      <c r="C599" s="18">
        <f>VLOOKUP(J599,Ref!A:D,4,0)</f>
        <v>0</v>
      </c>
      <c r="D599" s="18" t="str">
        <f t="shared" si="27"/>
        <v>06/may</v>
      </c>
      <c r="E599" s="18">
        <f t="shared" si="28"/>
        <v>10</v>
      </c>
      <c r="F599" s="18">
        <v>1</v>
      </c>
      <c r="G599" s="18">
        <f t="shared" si="29"/>
        <v>0</v>
      </c>
      <c r="H599" s="3">
        <v>46148.671736111108</v>
      </c>
      <c r="I599">
        <v>62164267</v>
      </c>
      <c r="J599" t="s">
        <v>1967</v>
      </c>
      <c r="K599" t="s">
        <v>1968</v>
      </c>
      <c r="L599" t="s">
        <v>1969</v>
      </c>
      <c r="M599" t="s">
        <v>1970</v>
      </c>
      <c r="O599">
        <v>367020250000</v>
      </c>
      <c r="P599">
        <v>16017</v>
      </c>
      <c r="Q599">
        <v>-4</v>
      </c>
      <c r="R599">
        <v>1</v>
      </c>
      <c r="S599">
        <v>62164267</v>
      </c>
      <c r="U599" t="s">
        <v>2355</v>
      </c>
      <c r="W599" t="s">
        <v>3917</v>
      </c>
      <c r="X599" t="s">
        <v>66</v>
      </c>
      <c r="Y599" t="s">
        <v>85</v>
      </c>
      <c r="Z599">
        <v>367020250000</v>
      </c>
      <c r="AG599" t="s">
        <v>1972</v>
      </c>
      <c r="AI599" t="s">
        <v>3113</v>
      </c>
      <c r="AL599">
        <v>0</v>
      </c>
      <c r="AN599" t="s">
        <v>1974</v>
      </c>
      <c r="AO599">
        <v>0</v>
      </c>
      <c r="AQ599">
        <v>2252136</v>
      </c>
      <c r="AR599" t="s">
        <v>2241</v>
      </c>
      <c r="AS599" t="s">
        <v>4163</v>
      </c>
      <c r="AT599" t="s">
        <v>1975</v>
      </c>
    </row>
    <row r="600" spans="1:46" x14ac:dyDescent="0.25">
      <c r="A600" t="str">
        <f>_xlfn.XLOOKUP(I600,UTILIZADAS[Contacto1],UTILIZADAS[Source.Name],,0)</f>
        <v>Cobros Abril Canal Fijo</v>
      </c>
      <c r="B600" s="18">
        <f>VLOOKUP(J600,Ref!A:C,3,0)</f>
        <v>0</v>
      </c>
      <c r="C600" s="18">
        <f>VLOOKUP(J600,Ref!A:D,4,0)</f>
        <v>0</v>
      </c>
      <c r="D600" s="18" t="str">
        <f t="shared" si="27"/>
        <v>08/may</v>
      </c>
      <c r="E600" s="18">
        <f t="shared" si="28"/>
        <v>10</v>
      </c>
      <c r="F600" s="18">
        <v>1</v>
      </c>
      <c r="G600" s="18">
        <f t="shared" si="29"/>
        <v>0</v>
      </c>
      <c r="H600" s="3">
        <v>46150.627615740741</v>
      </c>
      <c r="I600">
        <v>62164267</v>
      </c>
      <c r="J600" t="s">
        <v>1967</v>
      </c>
      <c r="K600" t="s">
        <v>1968</v>
      </c>
      <c r="L600" t="s">
        <v>1969</v>
      </c>
      <c r="M600" t="s">
        <v>1970</v>
      </c>
      <c r="O600">
        <v>367020250000</v>
      </c>
      <c r="P600">
        <v>16017</v>
      </c>
      <c r="Q600">
        <v>-4</v>
      </c>
      <c r="R600">
        <v>1</v>
      </c>
      <c r="S600">
        <v>62164267</v>
      </c>
      <c r="U600" t="s">
        <v>2355</v>
      </c>
      <c r="W600" t="s">
        <v>3917</v>
      </c>
      <c r="X600" t="s">
        <v>66</v>
      </c>
      <c r="Y600" t="s">
        <v>85</v>
      </c>
      <c r="Z600">
        <v>367020250000</v>
      </c>
      <c r="AG600" t="s">
        <v>1972</v>
      </c>
      <c r="AI600" t="s">
        <v>3113</v>
      </c>
      <c r="AL600">
        <v>0</v>
      </c>
      <c r="AN600" t="s">
        <v>1974</v>
      </c>
      <c r="AO600">
        <v>0</v>
      </c>
      <c r="AQ600">
        <v>2252136</v>
      </c>
      <c r="AR600" t="s">
        <v>2241</v>
      </c>
      <c r="AS600" t="s">
        <v>4163</v>
      </c>
      <c r="AT600" t="s">
        <v>1975</v>
      </c>
    </row>
    <row r="601" spans="1:46" x14ac:dyDescent="0.25">
      <c r="A601" t="str">
        <f>_xlfn.XLOOKUP(I601,UTILIZADAS[Contacto1],UTILIZADAS[Source.Name],,0)</f>
        <v>Cobros Abril Canal Fijo</v>
      </c>
      <c r="B601" s="18">
        <f>VLOOKUP(J601,Ref!A:C,3,0)</f>
        <v>0</v>
      </c>
      <c r="C601" s="18">
        <f>VLOOKUP(J601,Ref!A:D,4,0)</f>
        <v>0</v>
      </c>
      <c r="D601" s="18" t="str">
        <f t="shared" si="27"/>
        <v>09/may</v>
      </c>
      <c r="E601" s="18">
        <f t="shared" si="28"/>
        <v>10</v>
      </c>
      <c r="F601" s="18">
        <v>1</v>
      </c>
      <c r="G601" s="18">
        <f t="shared" si="29"/>
        <v>0</v>
      </c>
      <c r="H601" s="3">
        <v>46151.537638888891</v>
      </c>
      <c r="I601">
        <v>62164267</v>
      </c>
      <c r="J601" t="s">
        <v>1967</v>
      </c>
      <c r="K601" t="s">
        <v>1968</v>
      </c>
      <c r="L601" t="s">
        <v>1969</v>
      </c>
      <c r="M601" t="s">
        <v>1970</v>
      </c>
      <c r="O601">
        <v>367020250000</v>
      </c>
      <c r="P601">
        <v>16018</v>
      </c>
      <c r="Q601">
        <v>-4</v>
      </c>
      <c r="R601">
        <v>1</v>
      </c>
      <c r="S601">
        <v>62164267</v>
      </c>
      <c r="U601" t="s">
        <v>2355</v>
      </c>
      <c r="W601" t="s">
        <v>3917</v>
      </c>
      <c r="X601">
        <v>367020250000</v>
      </c>
      <c r="Y601" t="s">
        <v>85</v>
      </c>
      <c r="Z601" t="s">
        <v>4619</v>
      </c>
      <c r="AG601" t="s">
        <v>1972</v>
      </c>
      <c r="AL601">
        <v>0</v>
      </c>
      <c r="AN601" t="s">
        <v>1974</v>
      </c>
      <c r="AO601">
        <v>0</v>
      </c>
      <c r="AQ601">
        <v>2257729</v>
      </c>
      <c r="AR601" t="s">
        <v>4605</v>
      </c>
      <c r="AS601" t="s">
        <v>5883</v>
      </c>
      <c r="AT601" t="s">
        <v>1975</v>
      </c>
    </row>
    <row r="602" spans="1:46" x14ac:dyDescent="0.25">
      <c r="A602" t="str">
        <f>_xlfn.XLOOKUP(I602,UTILIZADAS[Contacto1],UTILIZADAS[Source.Name],,0)</f>
        <v>Cobros Abril Canal Fijo</v>
      </c>
      <c r="B602" s="18">
        <f>VLOOKUP(J602,Ref!A:C,3,0)</f>
        <v>0</v>
      </c>
      <c r="C602" s="18">
        <f>VLOOKUP(J602,Ref!A:D,4,0)</f>
        <v>0</v>
      </c>
      <c r="D602" s="18" t="str">
        <f t="shared" si="27"/>
        <v>13/may</v>
      </c>
      <c r="E602" s="18">
        <f t="shared" si="28"/>
        <v>10</v>
      </c>
      <c r="F602" s="18">
        <v>1</v>
      </c>
      <c r="G602" s="18">
        <f t="shared" si="29"/>
        <v>0</v>
      </c>
      <c r="H602" s="3">
        <v>46155.644872685189</v>
      </c>
      <c r="I602">
        <v>62164267</v>
      </c>
      <c r="J602" t="s">
        <v>2023</v>
      </c>
      <c r="K602" t="s">
        <v>1968</v>
      </c>
      <c r="L602" t="s">
        <v>1969</v>
      </c>
      <c r="M602" t="s">
        <v>1970</v>
      </c>
      <c r="O602">
        <v>367020250000</v>
      </c>
      <c r="P602">
        <v>16018</v>
      </c>
      <c r="Q602">
        <v>-4</v>
      </c>
      <c r="R602">
        <v>1</v>
      </c>
      <c r="S602">
        <v>62164267</v>
      </c>
      <c r="U602" t="s">
        <v>2355</v>
      </c>
      <c r="W602" t="s">
        <v>3917</v>
      </c>
      <c r="X602">
        <v>367020250000</v>
      </c>
      <c r="Y602" t="s">
        <v>85</v>
      </c>
      <c r="Z602" t="s">
        <v>4619</v>
      </c>
      <c r="AG602" t="s">
        <v>1972</v>
      </c>
      <c r="AL602">
        <v>0</v>
      </c>
      <c r="AN602" t="s">
        <v>1974</v>
      </c>
      <c r="AO602">
        <v>0</v>
      </c>
      <c r="AQ602">
        <v>2257729</v>
      </c>
      <c r="AR602" t="s">
        <v>4605</v>
      </c>
      <c r="AS602" t="s">
        <v>5883</v>
      </c>
      <c r="AT602" t="s">
        <v>2024</v>
      </c>
    </row>
    <row r="603" spans="1:46" x14ac:dyDescent="0.25">
      <c r="A603" t="str">
        <f>_xlfn.XLOOKUP(I603,UTILIZADAS[Contacto1],UTILIZADAS[Source.Name],,0)</f>
        <v>Cobros Abril Canal Fijo</v>
      </c>
      <c r="B603" s="18">
        <f>VLOOKUP(J603,Ref!A:C,3,0)</f>
        <v>0</v>
      </c>
      <c r="C603" s="18">
        <f>VLOOKUP(J603,Ref!A:D,4,0)</f>
        <v>0</v>
      </c>
      <c r="D603" s="18" t="str">
        <f t="shared" si="27"/>
        <v>13/may</v>
      </c>
      <c r="E603" s="18">
        <f t="shared" si="28"/>
        <v>10</v>
      </c>
      <c r="F603" s="18">
        <v>1</v>
      </c>
      <c r="G603" s="18">
        <f t="shared" si="29"/>
        <v>0</v>
      </c>
      <c r="H603" s="3">
        <v>46155.72146990741</v>
      </c>
      <c r="I603">
        <v>62164267</v>
      </c>
      <c r="J603" t="s">
        <v>2023</v>
      </c>
      <c r="K603" t="s">
        <v>1968</v>
      </c>
      <c r="L603" t="s">
        <v>1969</v>
      </c>
      <c r="M603" t="s">
        <v>1970</v>
      </c>
      <c r="O603">
        <v>367020250000</v>
      </c>
      <c r="P603">
        <v>16018</v>
      </c>
      <c r="Q603">
        <v>-4</v>
      </c>
      <c r="R603">
        <v>1</v>
      </c>
      <c r="S603">
        <v>62164267</v>
      </c>
      <c r="U603" t="s">
        <v>2355</v>
      </c>
      <c r="W603" t="s">
        <v>3917</v>
      </c>
      <c r="X603">
        <v>367020250000</v>
      </c>
      <c r="Y603" t="s">
        <v>85</v>
      </c>
      <c r="Z603" t="s">
        <v>4619</v>
      </c>
      <c r="AG603" t="s">
        <v>1972</v>
      </c>
      <c r="AL603">
        <v>0</v>
      </c>
      <c r="AN603" t="s">
        <v>1974</v>
      </c>
      <c r="AO603">
        <v>0</v>
      </c>
      <c r="AQ603">
        <v>2257729</v>
      </c>
      <c r="AR603" t="s">
        <v>4605</v>
      </c>
      <c r="AS603" t="s">
        <v>5883</v>
      </c>
      <c r="AT603" t="s">
        <v>2024</v>
      </c>
    </row>
    <row r="604" spans="1:46" x14ac:dyDescent="0.25">
      <c r="A604" t="str">
        <f>_xlfn.XLOOKUP(I604,UTILIZADAS[Contacto1],UTILIZADAS[Source.Name],,0)</f>
        <v>Cobros Abril Canal Fijo</v>
      </c>
      <c r="B604" s="18">
        <f>VLOOKUP(J604,Ref!A:C,3,0)</f>
        <v>0</v>
      </c>
      <c r="C604" s="18">
        <f>VLOOKUP(J604,Ref!A:D,4,0)</f>
        <v>0</v>
      </c>
      <c r="D604" s="18" t="str">
        <f t="shared" si="27"/>
        <v>14/may</v>
      </c>
      <c r="E604" s="18">
        <f t="shared" si="28"/>
        <v>10</v>
      </c>
      <c r="F604" s="18">
        <v>1</v>
      </c>
      <c r="G604" s="18">
        <f t="shared" si="29"/>
        <v>0</v>
      </c>
      <c r="H604" s="3">
        <v>46156.47383101852</v>
      </c>
      <c r="I604">
        <v>62164267</v>
      </c>
      <c r="J604" t="s">
        <v>2023</v>
      </c>
      <c r="K604" t="s">
        <v>1968</v>
      </c>
      <c r="L604" t="s">
        <v>1969</v>
      </c>
      <c r="M604" t="s">
        <v>1970</v>
      </c>
      <c r="O604">
        <v>367020250000</v>
      </c>
      <c r="P604">
        <v>16018</v>
      </c>
      <c r="Q604">
        <v>-4</v>
      </c>
      <c r="R604">
        <v>1</v>
      </c>
      <c r="S604">
        <v>62164267</v>
      </c>
      <c r="U604" t="s">
        <v>2355</v>
      </c>
      <c r="W604" t="s">
        <v>3917</v>
      </c>
      <c r="X604">
        <v>367020250000</v>
      </c>
      <c r="Y604" t="s">
        <v>85</v>
      </c>
      <c r="Z604" t="s">
        <v>4619</v>
      </c>
      <c r="AG604" t="s">
        <v>1972</v>
      </c>
      <c r="AL604">
        <v>0</v>
      </c>
      <c r="AN604" t="s">
        <v>1974</v>
      </c>
      <c r="AO604">
        <v>0</v>
      </c>
      <c r="AQ604">
        <v>2257729</v>
      </c>
      <c r="AR604" t="s">
        <v>4605</v>
      </c>
      <c r="AS604" t="s">
        <v>5883</v>
      </c>
      <c r="AT604" t="s">
        <v>2024</v>
      </c>
    </row>
    <row r="605" spans="1:46" x14ac:dyDescent="0.25">
      <c r="A605" t="str">
        <f>_xlfn.XLOOKUP(I605,UTILIZADAS[Contacto1],UTILIZADAS[Source.Name],,0)</f>
        <v>Cobros Abril Canal Fijo</v>
      </c>
      <c r="B605" s="18">
        <f>VLOOKUP(J605,Ref!A:C,3,0)</f>
        <v>0</v>
      </c>
      <c r="C605" s="18">
        <f>VLOOKUP(J605,Ref!A:D,4,0)</f>
        <v>0</v>
      </c>
      <c r="D605" s="18" t="str">
        <f t="shared" si="27"/>
        <v>14/may</v>
      </c>
      <c r="E605" s="18">
        <f t="shared" si="28"/>
        <v>10</v>
      </c>
      <c r="F605" s="18">
        <v>1</v>
      </c>
      <c r="G605" s="18">
        <f t="shared" si="29"/>
        <v>1</v>
      </c>
      <c r="H605" s="3">
        <v>46156.663391203707</v>
      </c>
      <c r="I605">
        <v>62164267</v>
      </c>
      <c r="J605" t="s">
        <v>2023</v>
      </c>
      <c r="K605" t="s">
        <v>1968</v>
      </c>
      <c r="L605" t="s">
        <v>1969</v>
      </c>
      <c r="M605" t="s">
        <v>1970</v>
      </c>
      <c r="O605">
        <v>367020250000</v>
      </c>
      <c r="P605">
        <v>16018</v>
      </c>
      <c r="Q605">
        <v>-4</v>
      </c>
      <c r="R605">
        <v>1</v>
      </c>
      <c r="S605">
        <v>62164267</v>
      </c>
      <c r="U605" t="s">
        <v>2355</v>
      </c>
      <c r="W605" t="s">
        <v>3917</v>
      </c>
      <c r="X605">
        <v>367020250000</v>
      </c>
      <c r="Y605" t="s">
        <v>85</v>
      </c>
      <c r="Z605" t="s">
        <v>4619</v>
      </c>
      <c r="AG605" t="s">
        <v>1972</v>
      </c>
      <c r="AL605">
        <v>0</v>
      </c>
      <c r="AN605" t="s">
        <v>1974</v>
      </c>
      <c r="AO605">
        <v>0</v>
      </c>
      <c r="AQ605">
        <v>2257729</v>
      </c>
      <c r="AR605" t="s">
        <v>4605</v>
      </c>
      <c r="AS605" t="s">
        <v>5883</v>
      </c>
      <c r="AT605" t="s">
        <v>2024</v>
      </c>
    </row>
    <row r="606" spans="1:46" x14ac:dyDescent="0.25">
      <c r="A606" t="str">
        <f>_xlfn.XLOOKUP(I606,UTILIZADAS[Contacto1],UTILIZADAS[Source.Name],,0)</f>
        <v>Cobros Mayo</v>
      </c>
      <c r="B606" s="18">
        <f>VLOOKUP(J606,Ref!A:C,3,0)</f>
        <v>1</v>
      </c>
      <c r="C606" s="18">
        <f>VLOOKUP(J606,Ref!A:D,4,0)</f>
        <v>0</v>
      </c>
      <c r="D606" s="18" t="str">
        <f t="shared" si="27"/>
        <v>09/may</v>
      </c>
      <c r="E606" s="18">
        <f t="shared" si="28"/>
        <v>1</v>
      </c>
      <c r="F606" s="18">
        <v>1</v>
      </c>
      <c r="G606" s="18">
        <f t="shared" si="29"/>
        <v>1</v>
      </c>
      <c r="H606" s="3">
        <v>46151.537789351853</v>
      </c>
      <c r="I606">
        <v>62168821</v>
      </c>
      <c r="J606">
        <v>6006</v>
      </c>
      <c r="K606" t="s">
        <v>1983</v>
      </c>
      <c r="L606" t="s">
        <v>1897</v>
      </c>
      <c r="M606" t="s">
        <v>1970</v>
      </c>
      <c r="O606">
        <v>366070530000</v>
      </c>
      <c r="P606">
        <v>16018</v>
      </c>
      <c r="Q606">
        <v>-4</v>
      </c>
      <c r="R606">
        <v>1</v>
      </c>
      <c r="S606">
        <v>62168821</v>
      </c>
      <c r="U606" t="s">
        <v>4734</v>
      </c>
      <c r="W606" t="s">
        <v>4735</v>
      </c>
      <c r="X606">
        <v>366070530000</v>
      </c>
      <c r="Y606" t="s">
        <v>65</v>
      </c>
      <c r="Z606" t="s">
        <v>66</v>
      </c>
      <c r="AF606" t="s">
        <v>1976</v>
      </c>
      <c r="AG606" t="s">
        <v>1972</v>
      </c>
      <c r="AL606">
        <v>44</v>
      </c>
      <c r="AM606" t="s">
        <v>1979</v>
      </c>
      <c r="AN606" t="s">
        <v>1987</v>
      </c>
      <c r="AO606">
        <v>0</v>
      </c>
      <c r="AQ606">
        <v>2257730</v>
      </c>
      <c r="AR606" t="s">
        <v>4605</v>
      </c>
      <c r="AS606" t="s">
        <v>5883</v>
      </c>
      <c r="AT606" t="s">
        <v>1894</v>
      </c>
    </row>
    <row r="607" spans="1:46" x14ac:dyDescent="0.25">
      <c r="A607" t="e">
        <f>_xlfn.XLOOKUP(I607,UTILIZADAS[Contacto1],UTILIZADAS[Source.Name],,0)</f>
        <v>#N/A</v>
      </c>
      <c r="B607" s="18">
        <f>VLOOKUP(J607,Ref!A:C,3,0)</f>
        <v>1</v>
      </c>
      <c r="C607" s="18">
        <f>VLOOKUP(J607,Ref!A:D,4,0)</f>
        <v>1</v>
      </c>
      <c r="D607" s="18" t="str">
        <f t="shared" si="27"/>
        <v>08/may</v>
      </c>
      <c r="E607" s="18">
        <f t="shared" si="28"/>
        <v>1</v>
      </c>
      <c r="F607" s="18">
        <v>1</v>
      </c>
      <c r="G607" s="18">
        <f t="shared" si="29"/>
        <v>1</v>
      </c>
      <c r="H607" s="3">
        <v>46150.659884259258</v>
      </c>
      <c r="I607">
        <v>62172392</v>
      </c>
      <c r="J607">
        <v>6007</v>
      </c>
      <c r="K607" t="s">
        <v>1983</v>
      </c>
      <c r="L607" t="s">
        <v>1897</v>
      </c>
      <c r="M607" t="s">
        <v>1970</v>
      </c>
      <c r="O607">
        <v>356335270000</v>
      </c>
      <c r="P607">
        <v>16015</v>
      </c>
      <c r="Q607">
        <v>-4</v>
      </c>
      <c r="R607">
        <v>1</v>
      </c>
      <c r="S607">
        <v>62172392</v>
      </c>
      <c r="U607" t="s">
        <v>2035</v>
      </c>
      <c r="W607">
        <v>356335270000</v>
      </c>
      <c r="X607" t="s">
        <v>65</v>
      </c>
      <c r="Y607" t="s">
        <v>1865</v>
      </c>
      <c r="AF607" t="s">
        <v>1976</v>
      </c>
      <c r="AG607" t="s">
        <v>1972</v>
      </c>
      <c r="AL607">
        <v>31</v>
      </c>
      <c r="AM607" t="s">
        <v>1979</v>
      </c>
      <c r="AN607" t="s">
        <v>1977</v>
      </c>
      <c r="AO607">
        <v>0</v>
      </c>
      <c r="AQ607">
        <v>2193319</v>
      </c>
      <c r="AR607" t="s">
        <v>2016</v>
      </c>
      <c r="AS607" t="s">
        <v>2016</v>
      </c>
      <c r="AT607" t="s">
        <v>1898</v>
      </c>
    </row>
    <row r="608" spans="1:46" x14ac:dyDescent="0.25">
      <c r="A608" t="str">
        <f>_xlfn.XLOOKUP(I608,UTILIZADAS[Contacto1],UTILIZADAS[Source.Name],,0)</f>
        <v>Cobros Abril Canal Fijo</v>
      </c>
      <c r="B608" s="18">
        <f>VLOOKUP(J608,Ref!A:C,3,0)</f>
        <v>0</v>
      </c>
      <c r="C608" s="18">
        <f>VLOOKUP(J608,Ref!A:D,4,0)</f>
        <v>0</v>
      </c>
      <c r="D608" s="18" t="str">
        <f t="shared" si="27"/>
        <v>04/may</v>
      </c>
      <c r="E608" s="18">
        <f t="shared" si="28"/>
        <v>15</v>
      </c>
      <c r="F608" s="18">
        <v>1</v>
      </c>
      <c r="G608" s="18">
        <f t="shared" si="29"/>
        <v>0</v>
      </c>
      <c r="H608" s="3">
        <v>46146.461793981478</v>
      </c>
      <c r="I608">
        <v>62195276</v>
      </c>
      <c r="J608" t="s">
        <v>2023</v>
      </c>
      <c r="K608" t="s">
        <v>1968</v>
      </c>
      <c r="L608" t="s">
        <v>1969</v>
      </c>
      <c r="M608" t="s">
        <v>1970</v>
      </c>
      <c r="O608">
        <v>364040960000</v>
      </c>
      <c r="P608">
        <v>16017</v>
      </c>
      <c r="Q608">
        <v>-4</v>
      </c>
      <c r="R608">
        <v>1</v>
      </c>
      <c r="S608">
        <v>62195276</v>
      </c>
      <c r="U608" t="s">
        <v>2530</v>
      </c>
      <c r="W608" t="s">
        <v>4138</v>
      </c>
      <c r="X608" t="s">
        <v>66</v>
      </c>
      <c r="Y608" t="s">
        <v>85</v>
      </c>
      <c r="Z608">
        <v>364040960000</v>
      </c>
      <c r="AG608" t="s">
        <v>1972</v>
      </c>
      <c r="AI608" t="s">
        <v>3328</v>
      </c>
      <c r="AL608">
        <v>0</v>
      </c>
      <c r="AN608" t="s">
        <v>1974</v>
      </c>
      <c r="AO608">
        <v>0</v>
      </c>
      <c r="AQ608">
        <v>2252367</v>
      </c>
      <c r="AR608" t="s">
        <v>2241</v>
      </c>
      <c r="AS608" t="s">
        <v>4163</v>
      </c>
      <c r="AT608" t="s">
        <v>2024</v>
      </c>
    </row>
    <row r="609" spans="1:46" x14ac:dyDescent="0.25">
      <c r="A609" t="str">
        <f>_xlfn.XLOOKUP(I609,UTILIZADAS[Contacto1],UTILIZADAS[Source.Name],,0)</f>
        <v>Cobros Abril Canal Fijo</v>
      </c>
      <c r="B609" s="18">
        <f>VLOOKUP(J609,Ref!A:C,3,0)</f>
        <v>0</v>
      </c>
      <c r="C609" s="18">
        <f>VLOOKUP(J609,Ref!A:D,4,0)</f>
        <v>0</v>
      </c>
      <c r="D609" s="18" t="str">
        <f t="shared" si="27"/>
        <v>04/may</v>
      </c>
      <c r="E609" s="18">
        <f t="shared" si="28"/>
        <v>15</v>
      </c>
      <c r="F609" s="18">
        <v>1</v>
      </c>
      <c r="G609" s="18">
        <f t="shared" si="29"/>
        <v>0</v>
      </c>
      <c r="H609" s="3">
        <v>46146.715682870374</v>
      </c>
      <c r="I609">
        <v>62195276</v>
      </c>
      <c r="J609" t="s">
        <v>1967</v>
      </c>
      <c r="K609" t="s">
        <v>1968</v>
      </c>
      <c r="L609" t="s">
        <v>1969</v>
      </c>
      <c r="M609" t="s">
        <v>1970</v>
      </c>
      <c r="O609">
        <v>364040960000</v>
      </c>
      <c r="P609">
        <v>16017</v>
      </c>
      <c r="Q609">
        <v>-4</v>
      </c>
      <c r="R609">
        <v>1</v>
      </c>
      <c r="S609">
        <v>62195276</v>
      </c>
      <c r="U609" t="s">
        <v>2530</v>
      </c>
      <c r="W609" t="s">
        <v>4138</v>
      </c>
      <c r="X609" t="s">
        <v>66</v>
      </c>
      <c r="Y609" t="s">
        <v>85</v>
      </c>
      <c r="Z609">
        <v>364040960000</v>
      </c>
      <c r="AG609" t="s">
        <v>1972</v>
      </c>
      <c r="AI609" t="s">
        <v>3328</v>
      </c>
      <c r="AL609">
        <v>0</v>
      </c>
      <c r="AN609" t="s">
        <v>1974</v>
      </c>
      <c r="AO609">
        <v>0</v>
      </c>
      <c r="AQ609">
        <v>2252367</v>
      </c>
      <c r="AR609" t="s">
        <v>2241</v>
      </c>
      <c r="AS609" t="s">
        <v>4163</v>
      </c>
      <c r="AT609" t="s">
        <v>1975</v>
      </c>
    </row>
    <row r="610" spans="1:46" x14ac:dyDescent="0.25">
      <c r="A610" t="str">
        <f>_xlfn.XLOOKUP(I610,UTILIZADAS[Contacto1],UTILIZADAS[Source.Name],,0)</f>
        <v>Cobros Abril Canal Fijo</v>
      </c>
      <c r="B610" s="18">
        <f>VLOOKUP(J610,Ref!A:C,3,0)</f>
        <v>0</v>
      </c>
      <c r="C610" s="18">
        <f>VLOOKUP(J610,Ref!A:D,4,0)</f>
        <v>0</v>
      </c>
      <c r="D610" s="18" t="str">
        <f t="shared" si="27"/>
        <v>06/may</v>
      </c>
      <c r="E610" s="18">
        <f t="shared" si="28"/>
        <v>15</v>
      </c>
      <c r="F610" s="18">
        <v>1</v>
      </c>
      <c r="G610" s="18">
        <f t="shared" si="29"/>
        <v>0</v>
      </c>
      <c r="H610" s="3">
        <v>46148.472094907411</v>
      </c>
      <c r="I610">
        <v>62195276</v>
      </c>
      <c r="J610" t="s">
        <v>1967</v>
      </c>
      <c r="K610" t="s">
        <v>1968</v>
      </c>
      <c r="L610" t="s">
        <v>1969</v>
      </c>
      <c r="M610" t="s">
        <v>1970</v>
      </c>
      <c r="O610">
        <v>364040960000</v>
      </c>
      <c r="P610">
        <v>16017</v>
      </c>
      <c r="Q610">
        <v>-4</v>
      </c>
      <c r="R610">
        <v>1</v>
      </c>
      <c r="S610">
        <v>62195276</v>
      </c>
      <c r="U610" t="s">
        <v>2530</v>
      </c>
      <c r="W610" t="s">
        <v>4138</v>
      </c>
      <c r="X610" t="s">
        <v>66</v>
      </c>
      <c r="Y610" t="s">
        <v>85</v>
      </c>
      <c r="Z610">
        <v>364040960000</v>
      </c>
      <c r="AG610" t="s">
        <v>1972</v>
      </c>
      <c r="AI610" t="s">
        <v>3328</v>
      </c>
      <c r="AL610">
        <v>0</v>
      </c>
      <c r="AN610" t="s">
        <v>1974</v>
      </c>
      <c r="AO610">
        <v>0</v>
      </c>
      <c r="AQ610">
        <v>2252367</v>
      </c>
      <c r="AR610" t="s">
        <v>2241</v>
      </c>
      <c r="AS610" t="s">
        <v>4163</v>
      </c>
      <c r="AT610" t="s">
        <v>1975</v>
      </c>
    </row>
    <row r="611" spans="1:46" x14ac:dyDescent="0.25">
      <c r="A611" t="str">
        <f>_xlfn.XLOOKUP(I611,UTILIZADAS[Contacto1],UTILIZADAS[Source.Name],,0)</f>
        <v>Cobros Abril Canal Fijo</v>
      </c>
      <c r="B611" s="18">
        <f>VLOOKUP(J611,Ref!A:C,3,0)</f>
        <v>0</v>
      </c>
      <c r="C611" s="18">
        <f>VLOOKUP(J611,Ref!A:D,4,0)</f>
        <v>0</v>
      </c>
      <c r="D611" s="18" t="str">
        <f t="shared" si="27"/>
        <v>07/may</v>
      </c>
      <c r="E611" s="18">
        <f t="shared" si="28"/>
        <v>15</v>
      </c>
      <c r="F611" s="18">
        <v>1</v>
      </c>
      <c r="G611" s="18">
        <f t="shared" si="29"/>
        <v>0</v>
      </c>
      <c r="H611" s="3">
        <v>46149.665844907409</v>
      </c>
      <c r="I611">
        <v>62195276</v>
      </c>
      <c r="J611" t="s">
        <v>1967</v>
      </c>
      <c r="K611" t="s">
        <v>1968</v>
      </c>
      <c r="L611" t="s">
        <v>1969</v>
      </c>
      <c r="M611" t="s">
        <v>1970</v>
      </c>
      <c r="O611">
        <v>364040960000</v>
      </c>
      <c r="P611">
        <v>16017</v>
      </c>
      <c r="Q611">
        <v>-4</v>
      </c>
      <c r="R611">
        <v>1</v>
      </c>
      <c r="S611">
        <v>62195276</v>
      </c>
      <c r="U611" t="s">
        <v>2530</v>
      </c>
      <c r="W611" t="s">
        <v>4138</v>
      </c>
      <c r="X611" t="s">
        <v>66</v>
      </c>
      <c r="Y611" t="s">
        <v>85</v>
      </c>
      <c r="Z611">
        <v>364040960000</v>
      </c>
      <c r="AG611" t="s">
        <v>1972</v>
      </c>
      <c r="AI611" t="s">
        <v>3328</v>
      </c>
      <c r="AL611">
        <v>0</v>
      </c>
      <c r="AN611" t="s">
        <v>1974</v>
      </c>
      <c r="AO611">
        <v>0</v>
      </c>
      <c r="AQ611">
        <v>2252367</v>
      </c>
      <c r="AR611" t="s">
        <v>2241</v>
      </c>
      <c r="AS611" t="s">
        <v>4163</v>
      </c>
      <c r="AT611" t="s">
        <v>1975</v>
      </c>
    </row>
    <row r="612" spans="1:46" x14ac:dyDescent="0.25">
      <c r="A612" t="str">
        <f>_xlfn.XLOOKUP(I612,UTILIZADAS[Contacto1],UTILIZADAS[Source.Name],,0)</f>
        <v>Cobros Abril Canal Fijo</v>
      </c>
      <c r="B612" s="18">
        <f>VLOOKUP(J612,Ref!A:C,3,0)</f>
        <v>0</v>
      </c>
      <c r="C612" s="18">
        <f>VLOOKUP(J612,Ref!A:D,4,0)</f>
        <v>0</v>
      </c>
      <c r="D612" s="18" t="str">
        <f t="shared" si="27"/>
        <v>08/may</v>
      </c>
      <c r="E612" s="18">
        <f t="shared" si="28"/>
        <v>15</v>
      </c>
      <c r="F612" s="18">
        <v>1</v>
      </c>
      <c r="G612" s="18">
        <f t="shared" si="29"/>
        <v>0</v>
      </c>
      <c r="H612" s="3">
        <v>46150.69672453704</v>
      </c>
      <c r="I612">
        <v>62195276</v>
      </c>
      <c r="J612" t="s">
        <v>1967</v>
      </c>
      <c r="K612" t="s">
        <v>1968</v>
      </c>
      <c r="L612" t="s">
        <v>1969</v>
      </c>
      <c r="M612" t="s">
        <v>1970</v>
      </c>
      <c r="O612">
        <v>364040960000</v>
      </c>
      <c r="P612">
        <v>16017</v>
      </c>
      <c r="Q612">
        <v>-4</v>
      </c>
      <c r="R612">
        <v>1</v>
      </c>
      <c r="S612">
        <v>62195276</v>
      </c>
      <c r="U612" t="s">
        <v>2530</v>
      </c>
      <c r="W612" t="s">
        <v>4138</v>
      </c>
      <c r="X612" t="s">
        <v>66</v>
      </c>
      <c r="Y612" t="s">
        <v>85</v>
      </c>
      <c r="Z612">
        <v>364040960000</v>
      </c>
      <c r="AG612" t="s">
        <v>1972</v>
      </c>
      <c r="AI612" t="s">
        <v>3328</v>
      </c>
      <c r="AL612">
        <v>0</v>
      </c>
      <c r="AN612" t="s">
        <v>1974</v>
      </c>
      <c r="AO612">
        <v>0</v>
      </c>
      <c r="AQ612">
        <v>2252367</v>
      </c>
      <c r="AR612" t="s">
        <v>2241</v>
      </c>
      <c r="AS612" t="s">
        <v>4163</v>
      </c>
      <c r="AT612" t="s">
        <v>1975</v>
      </c>
    </row>
    <row r="613" spans="1:46" x14ac:dyDescent="0.25">
      <c r="A613" t="str">
        <f>_xlfn.XLOOKUP(I613,UTILIZADAS[Contacto1],UTILIZADAS[Source.Name],,0)</f>
        <v>Cobros Abril Canal Fijo</v>
      </c>
      <c r="B613" s="18">
        <f>VLOOKUP(J613,Ref!A:C,3,0)</f>
        <v>0</v>
      </c>
      <c r="C613" s="18">
        <f>VLOOKUP(J613,Ref!A:D,4,0)</f>
        <v>0</v>
      </c>
      <c r="D613" s="18" t="str">
        <f t="shared" si="27"/>
        <v>09/may</v>
      </c>
      <c r="E613" s="18">
        <f t="shared" si="28"/>
        <v>15</v>
      </c>
      <c r="F613" s="18">
        <v>1</v>
      </c>
      <c r="G613" s="18">
        <f t="shared" si="29"/>
        <v>0</v>
      </c>
      <c r="H613" s="3">
        <v>46151.538877314815</v>
      </c>
      <c r="I613">
        <v>62195276</v>
      </c>
      <c r="J613" t="s">
        <v>2023</v>
      </c>
      <c r="K613" t="s">
        <v>1968</v>
      </c>
      <c r="L613" t="s">
        <v>1969</v>
      </c>
      <c r="M613" t="s">
        <v>1970</v>
      </c>
      <c r="O613">
        <v>364040960000</v>
      </c>
      <c r="P613">
        <v>16018</v>
      </c>
      <c r="Q613">
        <v>-4</v>
      </c>
      <c r="R613">
        <v>1</v>
      </c>
      <c r="S613">
        <v>62195276</v>
      </c>
      <c r="U613" t="s">
        <v>2530</v>
      </c>
      <c r="W613" t="s">
        <v>4138</v>
      </c>
      <c r="X613">
        <v>364040960000</v>
      </c>
      <c r="Y613" t="s">
        <v>85</v>
      </c>
      <c r="Z613" t="s">
        <v>66</v>
      </c>
      <c r="AG613" t="s">
        <v>1972</v>
      </c>
      <c r="AL613">
        <v>0</v>
      </c>
      <c r="AN613" t="s">
        <v>1974</v>
      </c>
      <c r="AO613">
        <v>0</v>
      </c>
      <c r="AQ613">
        <v>2257731</v>
      </c>
      <c r="AR613" t="s">
        <v>4605</v>
      </c>
      <c r="AS613" t="s">
        <v>5883</v>
      </c>
      <c r="AT613" t="s">
        <v>2024</v>
      </c>
    </row>
    <row r="614" spans="1:46" x14ac:dyDescent="0.25">
      <c r="A614" t="str">
        <f>_xlfn.XLOOKUP(I614,UTILIZADAS[Contacto1],UTILIZADAS[Source.Name],,0)</f>
        <v>Cobros Abril Canal Fijo</v>
      </c>
      <c r="B614" s="18">
        <f>VLOOKUP(J614,Ref!A:C,3,0)</f>
        <v>0</v>
      </c>
      <c r="C614" s="18">
        <f>VLOOKUP(J614,Ref!A:D,4,0)</f>
        <v>0</v>
      </c>
      <c r="D614" s="18" t="str">
        <f t="shared" si="27"/>
        <v>11/may</v>
      </c>
      <c r="E614" s="18">
        <f t="shared" si="28"/>
        <v>15</v>
      </c>
      <c r="F614" s="18">
        <v>1</v>
      </c>
      <c r="G614" s="18">
        <f t="shared" si="29"/>
        <v>0</v>
      </c>
      <c r="H614" s="3">
        <v>46153.621921296297</v>
      </c>
      <c r="I614">
        <v>62195276</v>
      </c>
      <c r="J614" t="s">
        <v>2023</v>
      </c>
      <c r="K614" t="s">
        <v>1968</v>
      </c>
      <c r="L614" t="s">
        <v>1969</v>
      </c>
      <c r="M614" t="s">
        <v>1970</v>
      </c>
      <c r="O614">
        <v>364040960000</v>
      </c>
      <c r="P614">
        <v>16018</v>
      </c>
      <c r="Q614">
        <v>-4</v>
      </c>
      <c r="R614">
        <v>1</v>
      </c>
      <c r="S614">
        <v>62195276</v>
      </c>
      <c r="U614" t="s">
        <v>2530</v>
      </c>
      <c r="W614" t="s">
        <v>4138</v>
      </c>
      <c r="X614">
        <v>364040960000</v>
      </c>
      <c r="Y614" t="s">
        <v>85</v>
      </c>
      <c r="Z614" t="s">
        <v>66</v>
      </c>
      <c r="AG614" t="s">
        <v>1972</v>
      </c>
      <c r="AL614">
        <v>0</v>
      </c>
      <c r="AN614" t="s">
        <v>1974</v>
      </c>
      <c r="AO614">
        <v>0</v>
      </c>
      <c r="AQ614">
        <v>2257731</v>
      </c>
      <c r="AR614" t="s">
        <v>4605</v>
      </c>
      <c r="AS614" t="s">
        <v>5883</v>
      </c>
      <c r="AT614" t="s">
        <v>2024</v>
      </c>
    </row>
    <row r="615" spans="1:46" x14ac:dyDescent="0.25">
      <c r="A615" t="str">
        <f>_xlfn.XLOOKUP(I615,UTILIZADAS[Contacto1],UTILIZADAS[Source.Name],,0)</f>
        <v>Cobros Abril Canal Fijo</v>
      </c>
      <c r="B615" s="18">
        <f>VLOOKUP(J615,Ref!A:C,3,0)</f>
        <v>0</v>
      </c>
      <c r="C615" s="18">
        <f>VLOOKUP(J615,Ref!A:D,4,0)</f>
        <v>0</v>
      </c>
      <c r="D615" s="18" t="str">
        <f t="shared" si="27"/>
        <v>11/may</v>
      </c>
      <c r="E615" s="18">
        <f t="shared" si="28"/>
        <v>15</v>
      </c>
      <c r="F615" s="18">
        <v>1</v>
      </c>
      <c r="G615" s="18">
        <f t="shared" si="29"/>
        <v>0</v>
      </c>
      <c r="H615" s="3">
        <v>46153.686516203707</v>
      </c>
      <c r="I615">
        <v>62195276</v>
      </c>
      <c r="J615" t="s">
        <v>1967</v>
      </c>
      <c r="K615" t="s">
        <v>1968</v>
      </c>
      <c r="L615" t="s">
        <v>1969</v>
      </c>
      <c r="M615" t="s">
        <v>1970</v>
      </c>
      <c r="O615">
        <v>364040960000</v>
      </c>
      <c r="P615">
        <v>16018</v>
      </c>
      <c r="Q615">
        <v>-4</v>
      </c>
      <c r="R615">
        <v>1</v>
      </c>
      <c r="S615">
        <v>62195276</v>
      </c>
      <c r="U615" t="s">
        <v>2530</v>
      </c>
      <c r="W615" t="s">
        <v>4138</v>
      </c>
      <c r="X615">
        <v>364040960000</v>
      </c>
      <c r="Y615" t="s">
        <v>85</v>
      </c>
      <c r="Z615" t="s">
        <v>66</v>
      </c>
      <c r="AG615" t="s">
        <v>1972</v>
      </c>
      <c r="AL615">
        <v>0</v>
      </c>
      <c r="AN615" t="s">
        <v>1974</v>
      </c>
      <c r="AO615">
        <v>0</v>
      </c>
      <c r="AQ615">
        <v>2257731</v>
      </c>
      <c r="AR615" t="s">
        <v>4605</v>
      </c>
      <c r="AS615" t="s">
        <v>5883</v>
      </c>
      <c r="AT615" t="s">
        <v>1975</v>
      </c>
    </row>
    <row r="616" spans="1:46" x14ac:dyDescent="0.25">
      <c r="A616" t="str">
        <f>_xlfn.XLOOKUP(I616,UTILIZADAS[Contacto1],UTILIZADAS[Source.Name],,0)</f>
        <v>Cobros Abril Canal Fijo</v>
      </c>
      <c r="B616" s="18">
        <f>VLOOKUP(J616,Ref!A:C,3,0)</f>
        <v>0</v>
      </c>
      <c r="C616" s="18">
        <f>VLOOKUP(J616,Ref!A:D,4,0)</f>
        <v>0</v>
      </c>
      <c r="D616" s="18" t="str">
        <f t="shared" si="27"/>
        <v>13/may</v>
      </c>
      <c r="E616" s="18">
        <f t="shared" si="28"/>
        <v>15</v>
      </c>
      <c r="F616" s="18">
        <v>1</v>
      </c>
      <c r="G616" s="18">
        <f t="shared" si="29"/>
        <v>0</v>
      </c>
      <c r="H616" s="3">
        <v>46155.645601851851</v>
      </c>
      <c r="I616">
        <v>62195276</v>
      </c>
      <c r="J616" t="s">
        <v>1967</v>
      </c>
      <c r="K616" t="s">
        <v>1968</v>
      </c>
      <c r="L616" t="s">
        <v>1969</v>
      </c>
      <c r="M616" t="s">
        <v>1970</v>
      </c>
      <c r="O616">
        <v>364040960000</v>
      </c>
      <c r="P616">
        <v>16018</v>
      </c>
      <c r="Q616">
        <v>-4</v>
      </c>
      <c r="R616">
        <v>1</v>
      </c>
      <c r="S616">
        <v>62195276</v>
      </c>
      <c r="U616" t="s">
        <v>2530</v>
      </c>
      <c r="W616" t="s">
        <v>4138</v>
      </c>
      <c r="X616">
        <v>364040960000</v>
      </c>
      <c r="Y616" t="s">
        <v>85</v>
      </c>
      <c r="Z616" t="s">
        <v>66</v>
      </c>
      <c r="AG616" t="s">
        <v>1972</v>
      </c>
      <c r="AL616">
        <v>0</v>
      </c>
      <c r="AN616" t="s">
        <v>1974</v>
      </c>
      <c r="AO616">
        <v>0</v>
      </c>
      <c r="AQ616">
        <v>2257731</v>
      </c>
      <c r="AR616" t="s">
        <v>4605</v>
      </c>
      <c r="AS616" t="s">
        <v>5883</v>
      </c>
      <c r="AT616" t="s">
        <v>1975</v>
      </c>
    </row>
    <row r="617" spans="1:46" x14ac:dyDescent="0.25">
      <c r="A617" t="str">
        <f>_xlfn.XLOOKUP(I617,UTILIZADAS[Contacto1],UTILIZADAS[Source.Name],,0)</f>
        <v>Cobros Abril Canal Fijo</v>
      </c>
      <c r="B617" s="18">
        <f>VLOOKUP(J617,Ref!A:C,3,0)</f>
        <v>0</v>
      </c>
      <c r="C617" s="18">
        <f>VLOOKUP(J617,Ref!A:D,4,0)</f>
        <v>0</v>
      </c>
      <c r="D617" s="18" t="str">
        <f t="shared" si="27"/>
        <v>16/may</v>
      </c>
      <c r="E617" s="18">
        <f t="shared" si="28"/>
        <v>15</v>
      </c>
      <c r="F617" s="18">
        <v>1</v>
      </c>
      <c r="G617" s="18">
        <f t="shared" si="29"/>
        <v>0</v>
      </c>
      <c r="H617" s="3">
        <v>46158.53564814815</v>
      </c>
      <c r="I617">
        <v>62195276</v>
      </c>
      <c r="J617" t="s">
        <v>1967</v>
      </c>
      <c r="K617" t="s">
        <v>1968</v>
      </c>
      <c r="L617" t="s">
        <v>1969</v>
      </c>
      <c r="M617" t="s">
        <v>1970</v>
      </c>
      <c r="O617">
        <v>364040960000</v>
      </c>
      <c r="P617">
        <v>16018</v>
      </c>
      <c r="Q617">
        <v>-4</v>
      </c>
      <c r="R617">
        <v>1</v>
      </c>
      <c r="S617">
        <v>62195276</v>
      </c>
      <c r="U617" t="s">
        <v>2530</v>
      </c>
      <c r="W617" t="s">
        <v>4138</v>
      </c>
      <c r="X617">
        <v>364040960000</v>
      </c>
      <c r="Y617" t="s">
        <v>85</v>
      </c>
      <c r="Z617" t="s">
        <v>66</v>
      </c>
      <c r="AG617" t="s">
        <v>1972</v>
      </c>
      <c r="AL617">
        <v>0</v>
      </c>
      <c r="AN617" t="s">
        <v>1974</v>
      </c>
      <c r="AO617">
        <v>0</v>
      </c>
      <c r="AQ617">
        <v>2257731</v>
      </c>
      <c r="AR617" t="s">
        <v>4605</v>
      </c>
      <c r="AS617" t="s">
        <v>5883</v>
      </c>
      <c r="AT617" t="s">
        <v>1975</v>
      </c>
    </row>
    <row r="618" spans="1:46" x14ac:dyDescent="0.25">
      <c r="A618" t="str">
        <f>_xlfn.XLOOKUP(I618,UTILIZADAS[Contacto1],UTILIZADAS[Source.Name],,0)</f>
        <v>Cobros Abril Canal Fijo</v>
      </c>
      <c r="B618" s="18">
        <f>VLOOKUP(J618,Ref!A:C,3,0)</f>
        <v>0</v>
      </c>
      <c r="C618" s="18">
        <f>VLOOKUP(J618,Ref!A:D,4,0)</f>
        <v>0</v>
      </c>
      <c r="D618" s="18" t="str">
        <f t="shared" si="27"/>
        <v>19/may</v>
      </c>
      <c r="E618" s="18">
        <f t="shared" si="28"/>
        <v>15</v>
      </c>
      <c r="F618" s="18">
        <v>1</v>
      </c>
      <c r="G618" s="18">
        <f t="shared" si="29"/>
        <v>0</v>
      </c>
      <c r="H618" s="3">
        <v>46161.682303240741</v>
      </c>
      <c r="I618">
        <v>62195276</v>
      </c>
      <c r="J618" t="s">
        <v>1967</v>
      </c>
      <c r="K618" t="s">
        <v>1968</v>
      </c>
      <c r="L618" t="s">
        <v>1969</v>
      </c>
      <c r="M618" t="s">
        <v>1970</v>
      </c>
      <c r="O618">
        <v>364040960000</v>
      </c>
      <c r="P618">
        <v>16018</v>
      </c>
      <c r="Q618">
        <v>-4</v>
      </c>
      <c r="R618">
        <v>1</v>
      </c>
      <c r="S618">
        <v>62195276</v>
      </c>
      <c r="U618" t="s">
        <v>2530</v>
      </c>
      <c r="W618" t="s">
        <v>4138</v>
      </c>
      <c r="X618">
        <v>364040960000</v>
      </c>
      <c r="Y618" t="s">
        <v>85</v>
      </c>
      <c r="Z618" t="s">
        <v>66</v>
      </c>
      <c r="AG618" t="s">
        <v>1972</v>
      </c>
      <c r="AL618">
        <v>0</v>
      </c>
      <c r="AN618" t="s">
        <v>1974</v>
      </c>
      <c r="AO618">
        <v>0</v>
      </c>
      <c r="AQ618">
        <v>2257731</v>
      </c>
      <c r="AR618" t="s">
        <v>4605</v>
      </c>
      <c r="AS618" t="s">
        <v>5883</v>
      </c>
      <c r="AT618" t="s">
        <v>1975</v>
      </c>
    </row>
    <row r="619" spans="1:46" x14ac:dyDescent="0.25">
      <c r="A619" t="str">
        <f>_xlfn.XLOOKUP(I619,UTILIZADAS[Contacto1],UTILIZADAS[Source.Name],,0)</f>
        <v>Cobros Abril Canal Fijo</v>
      </c>
      <c r="B619" s="18">
        <f>VLOOKUP(J619,Ref!A:C,3,0)</f>
        <v>0</v>
      </c>
      <c r="C619" s="18">
        <f>VLOOKUP(J619,Ref!A:D,4,0)</f>
        <v>0</v>
      </c>
      <c r="D619" s="18" t="str">
        <f t="shared" si="27"/>
        <v>21/may</v>
      </c>
      <c r="E619" s="18">
        <f t="shared" si="28"/>
        <v>15</v>
      </c>
      <c r="F619" s="18">
        <v>1</v>
      </c>
      <c r="G619" s="18">
        <f t="shared" si="29"/>
        <v>0</v>
      </c>
      <c r="H619" s="3">
        <v>46163.461539351854</v>
      </c>
      <c r="I619">
        <v>62195276</v>
      </c>
      <c r="J619" t="s">
        <v>2023</v>
      </c>
      <c r="K619" t="s">
        <v>1968</v>
      </c>
      <c r="L619" t="s">
        <v>1969</v>
      </c>
      <c r="M619" t="s">
        <v>1970</v>
      </c>
      <c r="O619">
        <v>364040960000</v>
      </c>
      <c r="P619">
        <v>16018</v>
      </c>
      <c r="Q619">
        <v>-4</v>
      </c>
      <c r="R619">
        <v>1</v>
      </c>
      <c r="S619">
        <v>62195276</v>
      </c>
      <c r="U619" t="s">
        <v>2530</v>
      </c>
      <c r="W619" t="s">
        <v>4138</v>
      </c>
      <c r="X619">
        <v>364040960000</v>
      </c>
      <c r="Y619" t="s">
        <v>85</v>
      </c>
      <c r="Z619" t="s">
        <v>66</v>
      </c>
      <c r="AG619" t="s">
        <v>1972</v>
      </c>
      <c r="AL619">
        <v>0</v>
      </c>
      <c r="AN619" t="s">
        <v>1974</v>
      </c>
      <c r="AO619">
        <v>0</v>
      </c>
      <c r="AQ619">
        <v>2257731</v>
      </c>
      <c r="AR619" t="s">
        <v>4605</v>
      </c>
      <c r="AS619" t="s">
        <v>5883</v>
      </c>
      <c r="AT619" t="s">
        <v>2024</v>
      </c>
    </row>
    <row r="620" spans="1:46" x14ac:dyDescent="0.25">
      <c r="A620" t="str">
        <f>_xlfn.XLOOKUP(I620,UTILIZADAS[Contacto1],UTILIZADAS[Source.Name],,0)</f>
        <v>Cobros Abril Canal Fijo</v>
      </c>
      <c r="B620" s="18">
        <f>VLOOKUP(J620,Ref!A:C,3,0)</f>
        <v>0</v>
      </c>
      <c r="C620" s="18">
        <f>VLOOKUP(J620,Ref!A:D,4,0)</f>
        <v>0</v>
      </c>
      <c r="D620" s="18" t="str">
        <f t="shared" si="27"/>
        <v>21/may</v>
      </c>
      <c r="E620" s="18">
        <f t="shared" si="28"/>
        <v>15</v>
      </c>
      <c r="F620" s="18">
        <v>1</v>
      </c>
      <c r="G620" s="18">
        <f t="shared" si="29"/>
        <v>0</v>
      </c>
      <c r="H620" s="3">
        <v>46163.531898148147</v>
      </c>
      <c r="I620">
        <v>62195276</v>
      </c>
      <c r="J620" t="s">
        <v>2023</v>
      </c>
      <c r="K620" t="s">
        <v>1968</v>
      </c>
      <c r="L620" t="s">
        <v>1969</v>
      </c>
      <c r="M620" t="s">
        <v>1970</v>
      </c>
      <c r="O620">
        <v>364040960000</v>
      </c>
      <c r="P620">
        <v>16018</v>
      </c>
      <c r="Q620">
        <v>-4</v>
      </c>
      <c r="R620">
        <v>1</v>
      </c>
      <c r="S620">
        <v>62195276</v>
      </c>
      <c r="U620" t="s">
        <v>2530</v>
      </c>
      <c r="W620" t="s">
        <v>4138</v>
      </c>
      <c r="X620">
        <v>364040960000</v>
      </c>
      <c r="Y620" t="s">
        <v>85</v>
      </c>
      <c r="Z620" t="s">
        <v>66</v>
      </c>
      <c r="AG620" t="s">
        <v>1972</v>
      </c>
      <c r="AL620">
        <v>0</v>
      </c>
      <c r="AN620" t="s">
        <v>1974</v>
      </c>
      <c r="AO620">
        <v>0</v>
      </c>
      <c r="AQ620">
        <v>2257731</v>
      </c>
      <c r="AR620" t="s">
        <v>4605</v>
      </c>
      <c r="AS620" t="s">
        <v>5883</v>
      </c>
      <c r="AT620" t="s">
        <v>2024</v>
      </c>
    </row>
    <row r="621" spans="1:46" x14ac:dyDescent="0.25">
      <c r="A621" t="str">
        <f>_xlfn.XLOOKUP(I621,UTILIZADAS[Contacto1],UTILIZADAS[Source.Name],,0)</f>
        <v>Cobros Abril Canal Fijo</v>
      </c>
      <c r="B621" s="18">
        <f>VLOOKUP(J621,Ref!A:C,3,0)</f>
        <v>0</v>
      </c>
      <c r="C621" s="18">
        <f>VLOOKUP(J621,Ref!A:D,4,0)</f>
        <v>0</v>
      </c>
      <c r="D621" s="18" t="str">
        <f t="shared" si="27"/>
        <v>21/may</v>
      </c>
      <c r="E621" s="18">
        <f t="shared" si="28"/>
        <v>15</v>
      </c>
      <c r="F621" s="18">
        <v>1</v>
      </c>
      <c r="G621" s="18">
        <f t="shared" si="29"/>
        <v>0</v>
      </c>
      <c r="H621" s="3">
        <v>46163.668657407405</v>
      </c>
      <c r="I621">
        <v>62195276</v>
      </c>
      <c r="J621" t="s">
        <v>1967</v>
      </c>
      <c r="K621" t="s">
        <v>1968</v>
      </c>
      <c r="L621" t="s">
        <v>1969</v>
      </c>
      <c r="M621" t="s">
        <v>1970</v>
      </c>
      <c r="O621">
        <v>364040960000</v>
      </c>
      <c r="P621">
        <v>16018</v>
      </c>
      <c r="Q621">
        <v>-4</v>
      </c>
      <c r="R621">
        <v>1</v>
      </c>
      <c r="S621">
        <v>62195276</v>
      </c>
      <c r="U621" t="s">
        <v>2530</v>
      </c>
      <c r="W621" t="s">
        <v>4138</v>
      </c>
      <c r="X621">
        <v>364040960000</v>
      </c>
      <c r="Y621" t="s">
        <v>85</v>
      </c>
      <c r="Z621" t="s">
        <v>66</v>
      </c>
      <c r="AG621" t="s">
        <v>1972</v>
      </c>
      <c r="AL621">
        <v>0</v>
      </c>
      <c r="AN621" t="s">
        <v>1974</v>
      </c>
      <c r="AO621">
        <v>0</v>
      </c>
      <c r="AQ621">
        <v>2257731</v>
      </c>
      <c r="AR621" t="s">
        <v>4605</v>
      </c>
      <c r="AS621" t="s">
        <v>5883</v>
      </c>
      <c r="AT621" t="s">
        <v>1975</v>
      </c>
    </row>
    <row r="622" spans="1:46" x14ac:dyDescent="0.25">
      <c r="A622" t="str">
        <f>_xlfn.XLOOKUP(I622,UTILIZADAS[Contacto1],UTILIZADAS[Source.Name],,0)</f>
        <v>Cobros Abril Canal Fijo</v>
      </c>
      <c r="B622" s="18">
        <f>VLOOKUP(J622,Ref!A:C,3,0)</f>
        <v>0</v>
      </c>
      <c r="C622" s="18">
        <f>VLOOKUP(J622,Ref!A:D,4,0)</f>
        <v>0</v>
      </c>
      <c r="D622" s="18" t="str">
        <f t="shared" si="27"/>
        <v>21/may</v>
      </c>
      <c r="E622" s="18">
        <f t="shared" si="28"/>
        <v>15</v>
      </c>
      <c r="F622" s="18">
        <v>1</v>
      </c>
      <c r="G622" s="18">
        <f t="shared" si="29"/>
        <v>1</v>
      </c>
      <c r="H622" s="3">
        <v>46163.72991898148</v>
      </c>
      <c r="I622">
        <v>62195276</v>
      </c>
      <c r="J622" t="s">
        <v>1967</v>
      </c>
      <c r="K622" t="s">
        <v>1968</v>
      </c>
      <c r="L622" t="s">
        <v>1969</v>
      </c>
      <c r="M622" t="s">
        <v>1970</v>
      </c>
      <c r="O622">
        <v>364040960000</v>
      </c>
      <c r="P622">
        <v>16018</v>
      </c>
      <c r="Q622">
        <v>-4</v>
      </c>
      <c r="R622">
        <v>1</v>
      </c>
      <c r="S622">
        <v>62195276</v>
      </c>
      <c r="U622" t="s">
        <v>2530</v>
      </c>
      <c r="W622" t="s">
        <v>4138</v>
      </c>
      <c r="X622">
        <v>364040960000</v>
      </c>
      <c r="Y622" t="s">
        <v>85</v>
      </c>
      <c r="Z622" t="s">
        <v>66</v>
      </c>
      <c r="AG622" t="s">
        <v>1972</v>
      </c>
      <c r="AL622">
        <v>0</v>
      </c>
      <c r="AN622" t="s">
        <v>1974</v>
      </c>
      <c r="AO622">
        <v>0</v>
      </c>
      <c r="AQ622">
        <v>2257731</v>
      </c>
      <c r="AR622" t="s">
        <v>4605</v>
      </c>
      <c r="AS622" t="s">
        <v>5883</v>
      </c>
      <c r="AT622" t="s">
        <v>1975</v>
      </c>
    </row>
    <row r="623" spans="1:46" x14ac:dyDescent="0.25">
      <c r="A623" t="str">
        <f>_xlfn.XLOOKUP(I623,UTILIZADAS[Contacto1],UTILIZADAS[Source.Name],,0)</f>
        <v>Cobros Mayo</v>
      </c>
      <c r="B623" s="18">
        <f>VLOOKUP(J623,Ref!A:C,3,0)</f>
        <v>0</v>
      </c>
      <c r="C623" s="18">
        <f>VLOOKUP(J623,Ref!A:D,4,0)</f>
        <v>0</v>
      </c>
      <c r="D623" s="18" t="str">
        <f t="shared" si="27"/>
        <v>09/may</v>
      </c>
      <c r="E623" s="18">
        <f t="shared" si="28"/>
        <v>2</v>
      </c>
      <c r="F623" s="18">
        <v>1</v>
      </c>
      <c r="G623" s="18">
        <f t="shared" si="29"/>
        <v>0</v>
      </c>
      <c r="H623" s="3">
        <v>46151.53974537037</v>
      </c>
      <c r="I623">
        <v>62204387</v>
      </c>
      <c r="J623" t="s">
        <v>2021</v>
      </c>
      <c r="K623" t="s">
        <v>1968</v>
      </c>
      <c r="L623" t="s">
        <v>1969</v>
      </c>
      <c r="M623" t="s">
        <v>1970</v>
      </c>
      <c r="O623">
        <v>369050150000</v>
      </c>
      <c r="P623">
        <v>16018</v>
      </c>
      <c r="Q623">
        <v>-4</v>
      </c>
      <c r="R623">
        <v>1</v>
      </c>
      <c r="S623">
        <v>62204387</v>
      </c>
      <c r="U623" t="s">
        <v>4736</v>
      </c>
      <c r="W623" t="s">
        <v>4737</v>
      </c>
      <c r="X623">
        <v>369050150000</v>
      </c>
      <c r="Y623" t="s">
        <v>65</v>
      </c>
      <c r="Z623" t="s">
        <v>66</v>
      </c>
      <c r="AF623" t="s">
        <v>1976</v>
      </c>
      <c r="AG623" t="s">
        <v>1972</v>
      </c>
      <c r="AL623">
        <v>5</v>
      </c>
      <c r="AN623" t="s">
        <v>1974</v>
      </c>
      <c r="AO623">
        <v>0</v>
      </c>
      <c r="AQ623">
        <v>2257732</v>
      </c>
      <c r="AR623" t="s">
        <v>4605</v>
      </c>
      <c r="AS623" t="s">
        <v>5883</v>
      </c>
      <c r="AT623" t="s">
        <v>2022</v>
      </c>
    </row>
    <row r="624" spans="1:46" x14ac:dyDescent="0.25">
      <c r="A624" t="str">
        <f>_xlfn.XLOOKUP(I624,UTILIZADAS[Contacto1],UTILIZADAS[Source.Name],,0)</f>
        <v>Cobros Mayo</v>
      </c>
      <c r="B624" s="18">
        <f>VLOOKUP(J624,Ref!A:C,3,0)</f>
        <v>1</v>
      </c>
      <c r="C624" s="18">
        <f>VLOOKUP(J624,Ref!A:D,4,0)</f>
        <v>1</v>
      </c>
      <c r="D624" s="18" t="str">
        <f t="shared" si="27"/>
        <v>13/may</v>
      </c>
      <c r="E624" s="18">
        <f t="shared" si="28"/>
        <v>2</v>
      </c>
      <c r="F624" s="18">
        <v>1</v>
      </c>
      <c r="G624" s="18">
        <f t="shared" si="29"/>
        <v>1</v>
      </c>
      <c r="H624" s="3">
        <v>46155.64576388889</v>
      </c>
      <c r="I624">
        <v>62204387</v>
      </c>
      <c r="J624">
        <v>6003</v>
      </c>
      <c r="K624" t="s">
        <v>1983</v>
      </c>
      <c r="L624" t="s">
        <v>1897</v>
      </c>
      <c r="M624" t="s">
        <v>1970</v>
      </c>
      <c r="O624">
        <v>369050150000</v>
      </c>
      <c r="P624">
        <v>16018</v>
      </c>
      <c r="Q624">
        <v>-4</v>
      </c>
      <c r="R624">
        <v>1</v>
      </c>
      <c r="S624">
        <v>62204387</v>
      </c>
      <c r="U624" t="s">
        <v>4736</v>
      </c>
      <c r="W624" t="s">
        <v>4737</v>
      </c>
      <c r="X624">
        <v>369050150000</v>
      </c>
      <c r="Y624" t="s">
        <v>65</v>
      </c>
      <c r="Z624" t="s">
        <v>66</v>
      </c>
      <c r="AF624" t="s">
        <v>1976</v>
      </c>
      <c r="AG624" t="s">
        <v>1972</v>
      </c>
      <c r="AL624">
        <v>118</v>
      </c>
      <c r="AM624" t="s">
        <v>1979</v>
      </c>
      <c r="AN624" t="s">
        <v>1987</v>
      </c>
      <c r="AO624">
        <v>0</v>
      </c>
      <c r="AQ624">
        <v>2257732</v>
      </c>
      <c r="AR624" t="s">
        <v>4605</v>
      </c>
      <c r="AS624" t="s">
        <v>5883</v>
      </c>
      <c r="AT624" t="s">
        <v>1892</v>
      </c>
    </row>
    <row r="625" spans="1:46" x14ac:dyDescent="0.25">
      <c r="A625" t="e">
        <f>_xlfn.XLOOKUP(I625,UTILIZADAS[Contacto1],UTILIZADAS[Source.Name],,0)</f>
        <v>#N/A</v>
      </c>
      <c r="B625" s="18">
        <f>VLOOKUP(J625,Ref!A:C,3,0)</f>
        <v>1</v>
      </c>
      <c r="C625" s="18">
        <f>VLOOKUP(J625,Ref!A:D,4,0)</f>
        <v>1</v>
      </c>
      <c r="D625" s="18" t="str">
        <f t="shared" si="27"/>
        <v>07/may</v>
      </c>
      <c r="E625" s="18">
        <f t="shared" si="28"/>
        <v>2</v>
      </c>
      <c r="F625" s="18">
        <v>1</v>
      </c>
      <c r="G625" s="18">
        <f t="shared" si="29"/>
        <v>0</v>
      </c>
      <c r="H625" s="3">
        <v>46149.639305555553</v>
      </c>
      <c r="I625">
        <v>62205360</v>
      </c>
      <c r="J625">
        <v>6007</v>
      </c>
      <c r="K625" t="s">
        <v>1983</v>
      </c>
      <c r="L625" t="s">
        <v>1897</v>
      </c>
      <c r="M625" t="s">
        <v>1970</v>
      </c>
      <c r="P625">
        <v>9018</v>
      </c>
      <c r="Q625">
        <v>-5</v>
      </c>
      <c r="R625">
        <v>1</v>
      </c>
      <c r="S625">
        <v>62205360</v>
      </c>
      <c r="U625" t="s">
        <v>5927</v>
      </c>
      <c r="W625" t="s">
        <v>5805</v>
      </c>
      <c r="AF625" t="s">
        <v>1976</v>
      </c>
      <c r="AG625" t="s">
        <v>1972</v>
      </c>
      <c r="AL625">
        <v>60</v>
      </c>
      <c r="AM625" t="s">
        <v>1979</v>
      </c>
      <c r="AN625" t="s">
        <v>1977</v>
      </c>
      <c r="AO625">
        <v>0</v>
      </c>
      <c r="AQ625">
        <v>1758057</v>
      </c>
      <c r="AR625" t="s">
        <v>5928</v>
      </c>
      <c r="AT625" t="s">
        <v>1898</v>
      </c>
    </row>
    <row r="626" spans="1:46" x14ac:dyDescent="0.25">
      <c r="A626" t="e">
        <f>_xlfn.XLOOKUP(I626,UTILIZADAS[Contacto1],UTILIZADAS[Source.Name],,0)</f>
        <v>#N/A</v>
      </c>
      <c r="B626" s="18">
        <f>VLOOKUP(J626,Ref!A:C,3,0)</f>
        <v>1</v>
      </c>
      <c r="C626" s="18">
        <f>VLOOKUP(J626,Ref!A:D,4,0)</f>
        <v>1</v>
      </c>
      <c r="D626" s="18" t="str">
        <f t="shared" si="27"/>
        <v>07/may</v>
      </c>
      <c r="E626" s="18">
        <f t="shared" si="28"/>
        <v>2</v>
      </c>
      <c r="F626" s="18">
        <v>1</v>
      </c>
      <c r="G626" s="18">
        <f t="shared" si="29"/>
        <v>1</v>
      </c>
      <c r="H626" s="3">
        <v>46149.640115740738</v>
      </c>
      <c r="I626">
        <v>62205360</v>
      </c>
      <c r="J626">
        <v>6007</v>
      </c>
      <c r="K626" t="s">
        <v>1983</v>
      </c>
      <c r="L626" t="s">
        <v>1897</v>
      </c>
      <c r="M626" t="s">
        <v>1970</v>
      </c>
      <c r="P626">
        <v>9018</v>
      </c>
      <c r="Q626">
        <v>-5</v>
      </c>
      <c r="R626">
        <v>1</v>
      </c>
      <c r="S626">
        <v>62205360</v>
      </c>
      <c r="U626" t="s">
        <v>5927</v>
      </c>
      <c r="W626" t="s">
        <v>5805</v>
      </c>
      <c r="AF626" t="s">
        <v>1976</v>
      </c>
      <c r="AG626" t="s">
        <v>1972</v>
      </c>
      <c r="AL626">
        <v>58</v>
      </c>
      <c r="AM626" t="s">
        <v>1979</v>
      </c>
      <c r="AN626" t="s">
        <v>1977</v>
      </c>
      <c r="AO626">
        <v>0</v>
      </c>
      <c r="AQ626">
        <v>1758057</v>
      </c>
      <c r="AR626" t="s">
        <v>5928</v>
      </c>
      <c r="AT626" t="s">
        <v>1898</v>
      </c>
    </row>
    <row r="627" spans="1:46" x14ac:dyDescent="0.25">
      <c r="A627" t="str">
        <f>_xlfn.XLOOKUP(I627,UTILIZADAS[Contacto1],UTILIZADAS[Source.Name],,0)</f>
        <v>Cobros Abril Canal Fijo</v>
      </c>
      <c r="B627" s="18">
        <f>VLOOKUP(J627,Ref!A:C,3,0)</f>
        <v>0</v>
      </c>
      <c r="C627" s="18">
        <f>VLOOKUP(J627,Ref!A:D,4,0)</f>
        <v>0</v>
      </c>
      <c r="D627" s="18" t="str">
        <f t="shared" si="27"/>
        <v>09/may</v>
      </c>
      <c r="E627" s="18">
        <f t="shared" si="28"/>
        <v>3</v>
      </c>
      <c r="F627" s="18">
        <v>1</v>
      </c>
      <c r="G627" s="18">
        <f t="shared" si="29"/>
        <v>0</v>
      </c>
      <c r="H627" s="3">
        <v>46151.539606481485</v>
      </c>
      <c r="I627">
        <v>62210828</v>
      </c>
      <c r="J627" t="s">
        <v>2021</v>
      </c>
      <c r="K627" t="s">
        <v>1968</v>
      </c>
      <c r="L627" t="s">
        <v>1969</v>
      </c>
      <c r="M627" t="s">
        <v>1970</v>
      </c>
      <c r="O627">
        <v>352377850000</v>
      </c>
      <c r="P627">
        <v>16018</v>
      </c>
      <c r="Q627">
        <v>-4</v>
      </c>
      <c r="R627">
        <v>1</v>
      </c>
      <c r="S627">
        <v>62210828</v>
      </c>
      <c r="U627" t="s">
        <v>4544</v>
      </c>
      <c r="W627" t="s">
        <v>276</v>
      </c>
      <c r="X627">
        <v>352377850000</v>
      </c>
      <c r="Y627" t="s">
        <v>65</v>
      </c>
      <c r="Z627" t="s">
        <v>597</v>
      </c>
      <c r="AF627" t="s">
        <v>1976</v>
      </c>
      <c r="AG627" t="s">
        <v>1972</v>
      </c>
      <c r="AL627">
        <v>5</v>
      </c>
      <c r="AN627" t="s">
        <v>1974</v>
      </c>
      <c r="AO627">
        <v>0</v>
      </c>
      <c r="AQ627">
        <v>2257733</v>
      </c>
      <c r="AR627" t="s">
        <v>4605</v>
      </c>
      <c r="AS627" t="s">
        <v>5883</v>
      </c>
      <c r="AT627" t="s">
        <v>2022</v>
      </c>
    </row>
    <row r="628" spans="1:46" x14ac:dyDescent="0.25">
      <c r="A628" t="str">
        <f>_xlfn.XLOOKUP(I628,UTILIZADAS[Contacto1],UTILIZADAS[Source.Name],,0)</f>
        <v>Cobros Abril Canal Fijo</v>
      </c>
      <c r="B628" s="18">
        <f>VLOOKUP(J628,Ref!A:C,3,0)</f>
        <v>0</v>
      </c>
      <c r="C628" s="18">
        <f>VLOOKUP(J628,Ref!A:D,4,0)</f>
        <v>0</v>
      </c>
      <c r="D628" s="18" t="str">
        <f t="shared" si="27"/>
        <v>13/may</v>
      </c>
      <c r="E628" s="18">
        <f t="shared" si="28"/>
        <v>3</v>
      </c>
      <c r="F628" s="18">
        <v>1</v>
      </c>
      <c r="G628" s="18">
        <f t="shared" si="29"/>
        <v>0</v>
      </c>
      <c r="H628" s="3">
        <v>46155.64603009259</v>
      </c>
      <c r="I628">
        <v>62210828</v>
      </c>
      <c r="J628" t="s">
        <v>2021</v>
      </c>
      <c r="K628" t="s">
        <v>1968</v>
      </c>
      <c r="L628" t="s">
        <v>1969</v>
      </c>
      <c r="M628" t="s">
        <v>1970</v>
      </c>
      <c r="O628">
        <v>352377850000</v>
      </c>
      <c r="P628">
        <v>16018</v>
      </c>
      <c r="Q628">
        <v>-4</v>
      </c>
      <c r="R628">
        <v>1</v>
      </c>
      <c r="S628">
        <v>62210828</v>
      </c>
      <c r="U628" t="s">
        <v>4544</v>
      </c>
      <c r="W628" t="s">
        <v>276</v>
      </c>
      <c r="X628">
        <v>352377850000</v>
      </c>
      <c r="Y628" t="s">
        <v>65</v>
      </c>
      <c r="Z628" t="s">
        <v>597</v>
      </c>
      <c r="AF628" t="s">
        <v>1976</v>
      </c>
      <c r="AG628" t="s">
        <v>1972</v>
      </c>
      <c r="AL628">
        <v>5</v>
      </c>
      <c r="AN628" t="s">
        <v>1974</v>
      </c>
      <c r="AO628">
        <v>0</v>
      </c>
      <c r="AQ628">
        <v>2257733</v>
      </c>
      <c r="AR628" t="s">
        <v>4605</v>
      </c>
      <c r="AS628" t="s">
        <v>5883</v>
      </c>
      <c r="AT628" t="s">
        <v>2022</v>
      </c>
    </row>
    <row r="629" spans="1:46" x14ac:dyDescent="0.25">
      <c r="A629" t="str">
        <f>_xlfn.XLOOKUP(I629,UTILIZADAS[Contacto1],UTILIZADAS[Source.Name],,0)</f>
        <v>Cobros Abril Canal Fijo</v>
      </c>
      <c r="B629" s="18">
        <f>VLOOKUP(J629,Ref!A:C,3,0)</f>
        <v>0</v>
      </c>
      <c r="C629" s="18">
        <f>VLOOKUP(J629,Ref!A:D,4,0)</f>
        <v>0</v>
      </c>
      <c r="D629" s="18" t="str">
        <f t="shared" si="27"/>
        <v>16/may</v>
      </c>
      <c r="E629" s="18">
        <f t="shared" si="28"/>
        <v>3</v>
      </c>
      <c r="F629" s="18">
        <v>1</v>
      </c>
      <c r="G629" s="18">
        <f t="shared" si="29"/>
        <v>1</v>
      </c>
      <c r="H629" s="3">
        <v>46158.535995370374</v>
      </c>
      <c r="I629">
        <v>62210828</v>
      </c>
      <c r="J629">
        <v>6004</v>
      </c>
      <c r="K629" t="s">
        <v>1983</v>
      </c>
      <c r="L629" t="s">
        <v>1897</v>
      </c>
      <c r="M629" t="s">
        <v>1970</v>
      </c>
      <c r="O629">
        <v>352377850000</v>
      </c>
      <c r="P629">
        <v>16018</v>
      </c>
      <c r="Q629">
        <v>-4</v>
      </c>
      <c r="R629">
        <v>1</v>
      </c>
      <c r="S629">
        <v>62210828</v>
      </c>
      <c r="U629" t="s">
        <v>4544</v>
      </c>
      <c r="W629" t="s">
        <v>276</v>
      </c>
      <c r="X629">
        <v>352377850000</v>
      </c>
      <c r="Y629" t="s">
        <v>65</v>
      </c>
      <c r="Z629" t="s">
        <v>597</v>
      </c>
      <c r="AF629" t="s">
        <v>1976</v>
      </c>
      <c r="AG629" t="s">
        <v>1972</v>
      </c>
      <c r="AL629">
        <v>142</v>
      </c>
      <c r="AM629" t="s">
        <v>1979</v>
      </c>
      <c r="AN629" t="s">
        <v>1987</v>
      </c>
      <c r="AO629">
        <v>0</v>
      </c>
      <c r="AQ629">
        <v>2257733</v>
      </c>
      <c r="AR629" t="s">
        <v>4605</v>
      </c>
      <c r="AS629" t="s">
        <v>5883</v>
      </c>
      <c r="AT629" t="s">
        <v>1984</v>
      </c>
    </row>
    <row r="630" spans="1:46" x14ac:dyDescent="0.25">
      <c r="A630" t="str">
        <f>_xlfn.XLOOKUP(I630,UTILIZADAS[Contacto1],UTILIZADAS[Source.Name],,0)</f>
        <v>Cobros Mayo</v>
      </c>
      <c r="B630" s="18">
        <f>VLOOKUP(J630,Ref!A:C,3,0)</f>
        <v>0</v>
      </c>
      <c r="C630" s="18">
        <f>VLOOKUP(J630,Ref!A:D,4,0)</f>
        <v>0</v>
      </c>
      <c r="D630" s="18" t="str">
        <f t="shared" si="27"/>
        <v>11/may</v>
      </c>
      <c r="E630" s="18">
        <f t="shared" si="28"/>
        <v>2</v>
      </c>
      <c r="F630" s="18">
        <v>1</v>
      </c>
      <c r="G630" s="18">
        <f t="shared" si="29"/>
        <v>0</v>
      </c>
      <c r="H630" s="3">
        <v>46153.473680555559</v>
      </c>
      <c r="I630">
        <v>62213643</v>
      </c>
      <c r="J630" t="s">
        <v>2021</v>
      </c>
      <c r="K630" t="s">
        <v>1968</v>
      </c>
      <c r="L630" t="s">
        <v>1969</v>
      </c>
      <c r="M630" t="s">
        <v>1970</v>
      </c>
      <c r="O630">
        <v>369074860000</v>
      </c>
      <c r="P630">
        <v>16018</v>
      </c>
      <c r="Q630">
        <v>-4</v>
      </c>
      <c r="R630">
        <v>1</v>
      </c>
      <c r="S630">
        <v>62213643</v>
      </c>
      <c r="U630" t="s">
        <v>4738</v>
      </c>
      <c r="W630" t="s">
        <v>4739</v>
      </c>
      <c r="X630">
        <v>369074860000</v>
      </c>
      <c r="Y630" t="s">
        <v>65</v>
      </c>
      <c r="Z630" t="s">
        <v>66</v>
      </c>
      <c r="AF630" t="s">
        <v>1976</v>
      </c>
      <c r="AG630" t="s">
        <v>1972</v>
      </c>
      <c r="AL630">
        <v>5</v>
      </c>
      <c r="AN630" t="s">
        <v>1974</v>
      </c>
      <c r="AO630">
        <v>0</v>
      </c>
      <c r="AQ630">
        <v>2257734</v>
      </c>
      <c r="AR630" t="s">
        <v>4605</v>
      </c>
      <c r="AS630" t="s">
        <v>5883</v>
      </c>
      <c r="AT630" t="s">
        <v>2022</v>
      </c>
    </row>
    <row r="631" spans="1:46" x14ac:dyDescent="0.25">
      <c r="A631" t="str">
        <f>_xlfn.XLOOKUP(I631,UTILIZADAS[Contacto1],UTILIZADAS[Source.Name],,0)</f>
        <v>Cobros Mayo</v>
      </c>
      <c r="B631" s="18">
        <f>VLOOKUP(J631,Ref!A:C,3,0)</f>
        <v>1</v>
      </c>
      <c r="C631" s="18">
        <f>VLOOKUP(J631,Ref!A:D,4,0)</f>
        <v>1</v>
      </c>
      <c r="D631" s="18" t="str">
        <f t="shared" si="27"/>
        <v>13/may</v>
      </c>
      <c r="E631" s="18">
        <f t="shared" si="28"/>
        <v>2</v>
      </c>
      <c r="F631" s="18">
        <v>1</v>
      </c>
      <c r="G631" s="18">
        <f t="shared" si="29"/>
        <v>1</v>
      </c>
      <c r="H631" s="3">
        <v>46155.647615740738</v>
      </c>
      <c r="I631">
        <v>62213643</v>
      </c>
      <c r="J631">
        <v>6007</v>
      </c>
      <c r="K631" t="s">
        <v>1983</v>
      </c>
      <c r="L631" t="s">
        <v>1897</v>
      </c>
      <c r="M631" t="s">
        <v>1970</v>
      </c>
      <c r="O631">
        <v>369074860000</v>
      </c>
      <c r="P631">
        <v>16018</v>
      </c>
      <c r="Q631">
        <v>-4</v>
      </c>
      <c r="R631">
        <v>1</v>
      </c>
      <c r="S631">
        <v>62213643</v>
      </c>
      <c r="U631" t="s">
        <v>4738</v>
      </c>
      <c r="W631" t="s">
        <v>4739</v>
      </c>
      <c r="X631">
        <v>369074860000</v>
      </c>
      <c r="Y631" t="s">
        <v>65</v>
      </c>
      <c r="Z631" t="s">
        <v>66</v>
      </c>
      <c r="AF631" t="s">
        <v>1976</v>
      </c>
      <c r="AG631" t="s">
        <v>1972</v>
      </c>
      <c r="AL631">
        <v>139</v>
      </c>
      <c r="AM631" t="s">
        <v>1979</v>
      </c>
      <c r="AN631" t="s">
        <v>1987</v>
      </c>
      <c r="AO631">
        <v>0</v>
      </c>
      <c r="AQ631">
        <v>2257734</v>
      </c>
      <c r="AR631" t="s">
        <v>4605</v>
      </c>
      <c r="AS631" t="s">
        <v>5883</v>
      </c>
      <c r="AT631" t="s">
        <v>1898</v>
      </c>
    </row>
    <row r="632" spans="1:46" x14ac:dyDescent="0.25">
      <c r="A632" t="str">
        <f>_xlfn.XLOOKUP(I632,UTILIZADAS[Contacto1],UTILIZADAS[Source.Name],,0)</f>
        <v>Cobros Abril Canal Fijo</v>
      </c>
      <c r="B632" s="18">
        <f>VLOOKUP(J632,Ref!A:C,3,0)</f>
        <v>1</v>
      </c>
      <c r="C632" s="18">
        <f>VLOOKUP(J632,Ref!A:D,4,0)</f>
        <v>1</v>
      </c>
      <c r="D632" s="18" t="str">
        <f t="shared" si="27"/>
        <v>11/may</v>
      </c>
      <c r="E632" s="18">
        <f t="shared" si="28"/>
        <v>1</v>
      </c>
      <c r="F632" s="18">
        <v>1</v>
      </c>
      <c r="G632" s="18">
        <f t="shared" si="29"/>
        <v>1</v>
      </c>
      <c r="H632" s="3">
        <v>46153.473668981482</v>
      </c>
      <c r="I632">
        <v>62230100</v>
      </c>
      <c r="J632">
        <v>6003</v>
      </c>
      <c r="K632" t="s">
        <v>1983</v>
      </c>
      <c r="L632" t="s">
        <v>1897</v>
      </c>
      <c r="M632" t="s">
        <v>1970</v>
      </c>
      <c r="O632">
        <v>365028030000</v>
      </c>
      <c r="P632">
        <v>16018</v>
      </c>
      <c r="Q632">
        <v>-4</v>
      </c>
      <c r="R632">
        <v>1</v>
      </c>
      <c r="S632">
        <v>62230100</v>
      </c>
      <c r="U632" t="s">
        <v>2437</v>
      </c>
      <c r="W632" t="s">
        <v>4016</v>
      </c>
      <c r="X632">
        <v>365028030000</v>
      </c>
      <c r="Y632" t="s">
        <v>2552</v>
      </c>
      <c r="Z632" t="s">
        <v>66</v>
      </c>
      <c r="AF632" t="s">
        <v>1976</v>
      </c>
      <c r="AG632" t="s">
        <v>1972</v>
      </c>
      <c r="AL632">
        <v>39</v>
      </c>
      <c r="AM632" t="s">
        <v>1979</v>
      </c>
      <c r="AN632" t="s">
        <v>1987</v>
      </c>
      <c r="AO632">
        <v>0</v>
      </c>
      <c r="AQ632">
        <v>2257735</v>
      </c>
      <c r="AR632" t="s">
        <v>4605</v>
      </c>
      <c r="AS632" t="s">
        <v>5883</v>
      </c>
      <c r="AT632" t="s">
        <v>1892</v>
      </c>
    </row>
    <row r="633" spans="1:46" x14ac:dyDescent="0.25">
      <c r="A633" t="str">
        <f>_xlfn.XLOOKUP(I633,UTILIZADAS[Contacto1],UTILIZADAS[Source.Name],,0)</f>
        <v>Cobros Mayo</v>
      </c>
      <c r="B633" s="18">
        <f>VLOOKUP(J633,Ref!A:C,3,0)</f>
        <v>0</v>
      </c>
      <c r="C633" s="18">
        <f>VLOOKUP(J633,Ref!A:D,4,0)</f>
        <v>0</v>
      </c>
      <c r="D633" s="18" t="str">
        <f t="shared" si="27"/>
        <v>11/may</v>
      </c>
      <c r="E633" s="18">
        <f t="shared" si="28"/>
        <v>6</v>
      </c>
      <c r="F633" s="18">
        <v>1</v>
      </c>
      <c r="G633" s="18">
        <f t="shared" si="29"/>
        <v>0</v>
      </c>
      <c r="H633" s="3">
        <v>46153.474097222221</v>
      </c>
      <c r="I633">
        <v>62231427</v>
      </c>
      <c r="J633" t="s">
        <v>2021</v>
      </c>
      <c r="K633" t="s">
        <v>1968</v>
      </c>
      <c r="L633" t="s">
        <v>1969</v>
      </c>
      <c r="M633" t="s">
        <v>1970</v>
      </c>
      <c r="O633">
        <v>364092790000</v>
      </c>
      <c r="P633">
        <v>16018</v>
      </c>
      <c r="Q633">
        <v>-4</v>
      </c>
      <c r="R633">
        <v>1</v>
      </c>
      <c r="S633">
        <v>62231427</v>
      </c>
      <c r="U633" t="s">
        <v>5929</v>
      </c>
      <c r="W633" t="s">
        <v>4741</v>
      </c>
      <c r="X633">
        <v>364092790000</v>
      </c>
      <c r="Y633" t="s">
        <v>85</v>
      </c>
      <c r="Z633" t="s">
        <v>66</v>
      </c>
      <c r="AF633" t="s">
        <v>1976</v>
      </c>
      <c r="AG633" t="s">
        <v>1972</v>
      </c>
      <c r="AK633" t="s">
        <v>5930</v>
      </c>
      <c r="AL633">
        <v>5</v>
      </c>
      <c r="AN633" t="s">
        <v>1974</v>
      </c>
      <c r="AO633">
        <v>0</v>
      </c>
      <c r="AQ633">
        <v>2257736</v>
      </c>
      <c r="AR633" t="s">
        <v>4605</v>
      </c>
      <c r="AS633" t="s">
        <v>5883</v>
      </c>
      <c r="AT633" t="s">
        <v>2022</v>
      </c>
    </row>
    <row r="634" spans="1:46" x14ac:dyDescent="0.25">
      <c r="A634" t="str">
        <f>_xlfn.XLOOKUP(I634,UTILIZADAS[Contacto1],UTILIZADAS[Source.Name],,0)</f>
        <v>Cobros Mayo</v>
      </c>
      <c r="B634" s="18">
        <f>VLOOKUP(J634,Ref!A:C,3,0)</f>
        <v>0</v>
      </c>
      <c r="C634" s="18">
        <f>VLOOKUP(J634,Ref!A:D,4,0)</f>
        <v>0</v>
      </c>
      <c r="D634" s="18" t="str">
        <f t="shared" si="27"/>
        <v>13/may</v>
      </c>
      <c r="E634" s="18">
        <f t="shared" si="28"/>
        <v>6</v>
      </c>
      <c r="F634" s="18">
        <v>1</v>
      </c>
      <c r="G634" s="18">
        <f t="shared" si="29"/>
        <v>0</v>
      </c>
      <c r="H634" s="3">
        <v>46155.64770833333</v>
      </c>
      <c r="I634">
        <v>62231427</v>
      </c>
      <c r="J634" t="s">
        <v>2021</v>
      </c>
      <c r="K634" t="s">
        <v>1968</v>
      </c>
      <c r="L634" t="s">
        <v>1969</v>
      </c>
      <c r="M634" t="s">
        <v>1970</v>
      </c>
      <c r="O634">
        <v>364092790000</v>
      </c>
      <c r="P634">
        <v>16018</v>
      </c>
      <c r="Q634">
        <v>-4</v>
      </c>
      <c r="R634">
        <v>1</v>
      </c>
      <c r="S634">
        <v>62231427</v>
      </c>
      <c r="U634" t="s">
        <v>5929</v>
      </c>
      <c r="W634" t="s">
        <v>4741</v>
      </c>
      <c r="X634">
        <v>364092790000</v>
      </c>
      <c r="Y634" t="s">
        <v>85</v>
      </c>
      <c r="Z634" t="s">
        <v>66</v>
      </c>
      <c r="AF634" t="s">
        <v>1976</v>
      </c>
      <c r="AG634" t="s">
        <v>1972</v>
      </c>
      <c r="AK634" t="s">
        <v>5930</v>
      </c>
      <c r="AL634">
        <v>5</v>
      </c>
      <c r="AN634" t="s">
        <v>1974</v>
      </c>
      <c r="AO634">
        <v>0</v>
      </c>
      <c r="AQ634">
        <v>2257736</v>
      </c>
      <c r="AR634" t="s">
        <v>4605</v>
      </c>
      <c r="AS634" t="s">
        <v>5883</v>
      </c>
      <c r="AT634" t="s">
        <v>2022</v>
      </c>
    </row>
    <row r="635" spans="1:46" x14ac:dyDescent="0.25">
      <c r="A635" t="str">
        <f>_xlfn.XLOOKUP(I635,UTILIZADAS[Contacto1],UTILIZADAS[Source.Name],,0)</f>
        <v>Cobros Mayo</v>
      </c>
      <c r="B635" s="18">
        <f>VLOOKUP(J635,Ref!A:C,3,0)</f>
        <v>0</v>
      </c>
      <c r="C635" s="18">
        <f>VLOOKUP(J635,Ref!A:D,4,0)</f>
        <v>0</v>
      </c>
      <c r="D635" s="18" t="str">
        <f t="shared" si="27"/>
        <v>16/may</v>
      </c>
      <c r="E635" s="18">
        <f t="shared" si="28"/>
        <v>6</v>
      </c>
      <c r="F635" s="18">
        <v>1</v>
      </c>
      <c r="G635" s="18">
        <f t="shared" si="29"/>
        <v>0</v>
      </c>
      <c r="H635" s="3">
        <v>46158.536192129628</v>
      </c>
      <c r="I635">
        <v>62231427</v>
      </c>
      <c r="J635" t="s">
        <v>2021</v>
      </c>
      <c r="K635" t="s">
        <v>1968</v>
      </c>
      <c r="L635" t="s">
        <v>1969</v>
      </c>
      <c r="M635" t="s">
        <v>1970</v>
      </c>
      <c r="O635">
        <v>364092790000</v>
      </c>
      <c r="P635">
        <v>16018</v>
      </c>
      <c r="Q635">
        <v>-4</v>
      </c>
      <c r="R635">
        <v>1</v>
      </c>
      <c r="S635">
        <v>62231427</v>
      </c>
      <c r="U635" t="s">
        <v>5929</v>
      </c>
      <c r="W635" t="s">
        <v>4741</v>
      </c>
      <c r="X635">
        <v>364092790000</v>
      </c>
      <c r="Y635" t="s">
        <v>85</v>
      </c>
      <c r="Z635" t="s">
        <v>66</v>
      </c>
      <c r="AF635" t="s">
        <v>1976</v>
      </c>
      <c r="AG635" t="s">
        <v>1972</v>
      </c>
      <c r="AK635" t="s">
        <v>5930</v>
      </c>
      <c r="AL635">
        <v>5</v>
      </c>
      <c r="AN635" t="s">
        <v>1974</v>
      </c>
      <c r="AO635">
        <v>0</v>
      </c>
      <c r="AQ635">
        <v>2257736</v>
      </c>
      <c r="AR635" t="s">
        <v>4605</v>
      </c>
      <c r="AS635" t="s">
        <v>5883</v>
      </c>
      <c r="AT635" t="s">
        <v>2022</v>
      </c>
    </row>
    <row r="636" spans="1:46" x14ac:dyDescent="0.25">
      <c r="A636" t="str">
        <f>_xlfn.XLOOKUP(I636,UTILIZADAS[Contacto1],UTILIZADAS[Source.Name],,0)</f>
        <v>Cobros Mayo</v>
      </c>
      <c r="B636" s="18">
        <f>VLOOKUP(J636,Ref!A:C,3,0)</f>
        <v>0</v>
      </c>
      <c r="C636" s="18">
        <f>VLOOKUP(J636,Ref!A:D,4,0)</f>
        <v>0</v>
      </c>
      <c r="D636" s="18" t="str">
        <f t="shared" si="27"/>
        <v>19/may</v>
      </c>
      <c r="E636" s="18">
        <f t="shared" si="28"/>
        <v>6</v>
      </c>
      <c r="F636" s="18">
        <v>1</v>
      </c>
      <c r="G636" s="18">
        <f t="shared" si="29"/>
        <v>0</v>
      </c>
      <c r="H636" s="3">
        <v>46161.682696759257</v>
      </c>
      <c r="I636">
        <v>62231427</v>
      </c>
      <c r="J636" t="s">
        <v>2021</v>
      </c>
      <c r="K636" t="s">
        <v>1968</v>
      </c>
      <c r="L636" t="s">
        <v>1969</v>
      </c>
      <c r="M636" t="s">
        <v>1970</v>
      </c>
      <c r="O636">
        <v>364092790000</v>
      </c>
      <c r="P636">
        <v>16018</v>
      </c>
      <c r="Q636">
        <v>-4</v>
      </c>
      <c r="R636">
        <v>1</v>
      </c>
      <c r="S636">
        <v>62231427</v>
      </c>
      <c r="U636" t="s">
        <v>5929</v>
      </c>
      <c r="W636" t="s">
        <v>4741</v>
      </c>
      <c r="X636">
        <v>364092790000</v>
      </c>
      <c r="Y636" t="s">
        <v>85</v>
      </c>
      <c r="Z636" t="s">
        <v>66</v>
      </c>
      <c r="AF636" t="s">
        <v>1976</v>
      </c>
      <c r="AG636" t="s">
        <v>1972</v>
      </c>
      <c r="AK636" t="s">
        <v>5930</v>
      </c>
      <c r="AL636">
        <v>5</v>
      </c>
      <c r="AN636" t="s">
        <v>1974</v>
      </c>
      <c r="AO636">
        <v>0</v>
      </c>
      <c r="AQ636">
        <v>2257736</v>
      </c>
      <c r="AR636" t="s">
        <v>4605</v>
      </c>
      <c r="AS636" t="s">
        <v>5883</v>
      </c>
      <c r="AT636" t="s">
        <v>2022</v>
      </c>
    </row>
    <row r="637" spans="1:46" x14ac:dyDescent="0.25">
      <c r="A637" t="str">
        <f>_xlfn.XLOOKUP(I637,UTILIZADAS[Contacto1],UTILIZADAS[Source.Name],,0)</f>
        <v>Cobros Mayo</v>
      </c>
      <c r="B637" s="18">
        <f>VLOOKUP(J637,Ref!A:C,3,0)</f>
        <v>0</v>
      </c>
      <c r="C637" s="18">
        <f>VLOOKUP(J637,Ref!A:D,4,0)</f>
        <v>0</v>
      </c>
      <c r="D637" s="18" t="str">
        <f t="shared" si="27"/>
        <v>21/may</v>
      </c>
      <c r="E637" s="18">
        <f t="shared" si="28"/>
        <v>6</v>
      </c>
      <c r="F637" s="18">
        <v>1</v>
      </c>
      <c r="G637" s="18">
        <f t="shared" si="29"/>
        <v>0</v>
      </c>
      <c r="H637" s="3">
        <v>46163.461574074077</v>
      </c>
      <c r="I637">
        <v>62231427</v>
      </c>
      <c r="J637" t="s">
        <v>1986</v>
      </c>
      <c r="K637" t="s">
        <v>1983</v>
      </c>
      <c r="L637" t="s">
        <v>1897</v>
      </c>
      <c r="M637" t="s">
        <v>1970</v>
      </c>
      <c r="O637">
        <v>364092790000</v>
      </c>
      <c r="P637">
        <v>16018</v>
      </c>
      <c r="Q637">
        <v>-4</v>
      </c>
      <c r="R637">
        <v>1</v>
      </c>
      <c r="S637">
        <v>62231427</v>
      </c>
      <c r="U637" t="s">
        <v>5929</v>
      </c>
      <c r="W637" t="s">
        <v>4741</v>
      </c>
      <c r="X637">
        <v>364092790000</v>
      </c>
      <c r="Y637" t="s">
        <v>85</v>
      </c>
      <c r="Z637" t="s">
        <v>66</v>
      </c>
      <c r="AF637" t="s">
        <v>1976</v>
      </c>
      <c r="AG637" t="s">
        <v>1972</v>
      </c>
      <c r="AK637" t="s">
        <v>5930</v>
      </c>
      <c r="AL637">
        <v>249</v>
      </c>
      <c r="AM637" t="s">
        <v>1979</v>
      </c>
      <c r="AN637" t="s">
        <v>1987</v>
      </c>
      <c r="AO637">
        <v>0</v>
      </c>
      <c r="AQ637">
        <v>2257736</v>
      </c>
      <c r="AR637" t="s">
        <v>4605</v>
      </c>
      <c r="AS637" t="s">
        <v>5883</v>
      </c>
      <c r="AT637" t="s">
        <v>1988</v>
      </c>
    </row>
    <row r="638" spans="1:46" x14ac:dyDescent="0.25">
      <c r="A638" t="str">
        <f>_xlfn.XLOOKUP(I638,UTILIZADAS[Contacto1],UTILIZADAS[Source.Name],,0)</f>
        <v>Cobros Mayo</v>
      </c>
      <c r="B638" s="18">
        <f>VLOOKUP(J638,Ref!A:C,3,0)</f>
        <v>1</v>
      </c>
      <c r="C638" s="18">
        <f>VLOOKUP(J638,Ref!A:D,4,0)</f>
        <v>1</v>
      </c>
      <c r="D638" s="18" t="str">
        <f t="shared" si="27"/>
        <v>21/may</v>
      </c>
      <c r="E638" s="18">
        <f t="shared" si="28"/>
        <v>6</v>
      </c>
      <c r="F638" s="18">
        <v>1</v>
      </c>
      <c r="G638" s="18">
        <f t="shared" si="29"/>
        <v>1</v>
      </c>
      <c r="H638" s="3">
        <v>46163.724826388891</v>
      </c>
      <c r="I638">
        <v>62231427</v>
      </c>
      <c r="J638">
        <v>6002</v>
      </c>
      <c r="K638" t="s">
        <v>1983</v>
      </c>
      <c r="L638" t="s">
        <v>1897</v>
      </c>
      <c r="M638" t="s">
        <v>1970</v>
      </c>
      <c r="O638">
        <v>364092790000</v>
      </c>
      <c r="P638">
        <v>16018</v>
      </c>
      <c r="Q638">
        <v>-4</v>
      </c>
      <c r="R638">
        <v>1</v>
      </c>
      <c r="S638">
        <v>62231427</v>
      </c>
      <c r="U638" t="s">
        <v>5929</v>
      </c>
      <c r="W638" t="s">
        <v>4741</v>
      </c>
      <c r="X638">
        <v>364092790000</v>
      </c>
      <c r="Y638" t="s">
        <v>85</v>
      </c>
      <c r="Z638" t="s">
        <v>66</v>
      </c>
      <c r="AF638" t="s">
        <v>1976</v>
      </c>
      <c r="AG638" t="s">
        <v>1972</v>
      </c>
      <c r="AK638" t="s">
        <v>5930</v>
      </c>
      <c r="AL638">
        <v>89</v>
      </c>
      <c r="AM638" t="s">
        <v>1979</v>
      </c>
      <c r="AN638" t="s">
        <v>1987</v>
      </c>
      <c r="AO638">
        <v>0</v>
      </c>
      <c r="AQ638">
        <v>2257736</v>
      </c>
      <c r="AR638" t="s">
        <v>4605</v>
      </c>
      <c r="AS638" t="s">
        <v>5883</v>
      </c>
      <c r="AT638" t="s">
        <v>1888</v>
      </c>
    </row>
    <row r="639" spans="1:46" x14ac:dyDescent="0.25">
      <c r="A639" t="str">
        <f>_xlfn.XLOOKUP(I639,UTILIZADAS[Contacto1],UTILIZADAS[Source.Name],,0)</f>
        <v>Cobros Abril Canal Fijo</v>
      </c>
      <c r="B639" s="18">
        <f>VLOOKUP(J639,Ref!A:C,3,0)</f>
        <v>0</v>
      </c>
      <c r="C639" s="18">
        <f>VLOOKUP(J639,Ref!A:D,4,0)</f>
        <v>0</v>
      </c>
      <c r="D639" s="18" t="str">
        <f t="shared" si="27"/>
        <v>11/may</v>
      </c>
      <c r="E639" s="18">
        <f t="shared" si="28"/>
        <v>1</v>
      </c>
      <c r="F639" s="18">
        <v>1</v>
      </c>
      <c r="G639" s="18">
        <f t="shared" si="29"/>
        <v>1</v>
      </c>
      <c r="H639" s="3">
        <v>46153.481909722221</v>
      </c>
      <c r="I639">
        <v>62236883</v>
      </c>
      <c r="J639">
        <v>6004</v>
      </c>
      <c r="K639" t="s">
        <v>1983</v>
      </c>
      <c r="L639" t="s">
        <v>1897</v>
      </c>
      <c r="M639" t="s">
        <v>1970</v>
      </c>
      <c r="O639">
        <v>356366510000</v>
      </c>
      <c r="P639">
        <v>16018</v>
      </c>
      <c r="Q639">
        <v>-4</v>
      </c>
      <c r="R639">
        <v>1</v>
      </c>
      <c r="S639">
        <v>62236883</v>
      </c>
      <c r="U639" t="s">
        <v>4519</v>
      </c>
      <c r="W639" t="s">
        <v>474</v>
      </c>
      <c r="X639">
        <v>356366510000</v>
      </c>
      <c r="Y639" t="s">
        <v>65</v>
      </c>
      <c r="Z639" t="s">
        <v>597</v>
      </c>
      <c r="AF639" t="s">
        <v>1976</v>
      </c>
      <c r="AG639" t="s">
        <v>1972</v>
      </c>
      <c r="AL639">
        <v>72</v>
      </c>
      <c r="AM639" t="s">
        <v>1979</v>
      </c>
      <c r="AN639" t="s">
        <v>1987</v>
      </c>
      <c r="AO639">
        <v>0</v>
      </c>
      <c r="AQ639">
        <v>2257737</v>
      </c>
      <c r="AR639" t="s">
        <v>4605</v>
      </c>
      <c r="AS639" t="s">
        <v>5883</v>
      </c>
      <c r="AT639" t="s">
        <v>1984</v>
      </c>
    </row>
    <row r="640" spans="1:46" x14ac:dyDescent="0.25">
      <c r="A640" t="str">
        <f>_xlfn.XLOOKUP(I640,UTILIZADAS[Contacto1],UTILIZADAS[Source.Name],,0)</f>
        <v>Cobros Mayo</v>
      </c>
      <c r="B640" s="18">
        <f>VLOOKUP(J640,Ref!A:C,3,0)</f>
        <v>0</v>
      </c>
      <c r="C640" s="18">
        <f>VLOOKUP(J640,Ref!A:D,4,0)</f>
        <v>0</v>
      </c>
      <c r="D640" s="18" t="str">
        <f t="shared" si="27"/>
        <v>11/may</v>
      </c>
      <c r="E640" s="18">
        <f t="shared" si="28"/>
        <v>9</v>
      </c>
      <c r="F640" s="18">
        <v>1</v>
      </c>
      <c r="G640" s="18">
        <f t="shared" si="29"/>
        <v>0</v>
      </c>
      <c r="H640" s="3">
        <v>46153.482372685183</v>
      </c>
      <c r="I640">
        <v>62242657</v>
      </c>
      <c r="J640" t="s">
        <v>2023</v>
      </c>
      <c r="K640" t="s">
        <v>1968</v>
      </c>
      <c r="L640" t="s">
        <v>1969</v>
      </c>
      <c r="M640" t="s">
        <v>1970</v>
      </c>
      <c r="O640">
        <v>369070850000</v>
      </c>
      <c r="P640">
        <v>16018</v>
      </c>
      <c r="Q640">
        <v>-4</v>
      </c>
      <c r="R640">
        <v>1</v>
      </c>
      <c r="S640">
        <v>62242657</v>
      </c>
      <c r="U640" t="s">
        <v>4742</v>
      </c>
      <c r="W640" t="s">
        <v>4743</v>
      </c>
      <c r="X640">
        <v>369070850000</v>
      </c>
      <c r="Y640" t="s">
        <v>65</v>
      </c>
      <c r="Z640" t="s">
        <v>66</v>
      </c>
      <c r="AG640" t="s">
        <v>1972</v>
      </c>
      <c r="AL640">
        <v>0</v>
      </c>
      <c r="AN640" t="s">
        <v>1974</v>
      </c>
      <c r="AO640">
        <v>0</v>
      </c>
      <c r="AQ640">
        <v>2257738</v>
      </c>
      <c r="AR640" t="s">
        <v>4605</v>
      </c>
      <c r="AS640" t="s">
        <v>5883</v>
      </c>
      <c r="AT640" t="s">
        <v>2024</v>
      </c>
    </row>
    <row r="641" spans="1:46" x14ac:dyDescent="0.25">
      <c r="A641" t="str">
        <f>_xlfn.XLOOKUP(I641,UTILIZADAS[Contacto1],UTILIZADAS[Source.Name],,0)</f>
        <v>Cobros Mayo</v>
      </c>
      <c r="B641" s="18">
        <f>VLOOKUP(J641,Ref!A:C,3,0)</f>
        <v>0</v>
      </c>
      <c r="C641" s="18">
        <f>VLOOKUP(J641,Ref!A:D,4,0)</f>
        <v>0</v>
      </c>
      <c r="D641" s="18" t="str">
        <f t="shared" si="27"/>
        <v>11/may</v>
      </c>
      <c r="E641" s="18">
        <f t="shared" si="28"/>
        <v>9</v>
      </c>
      <c r="F641" s="18">
        <v>1</v>
      </c>
      <c r="G641" s="18">
        <f t="shared" si="29"/>
        <v>0</v>
      </c>
      <c r="H641" s="3">
        <v>46153.622777777775</v>
      </c>
      <c r="I641">
        <v>62242657</v>
      </c>
      <c r="J641" t="s">
        <v>2023</v>
      </c>
      <c r="K641" t="s">
        <v>1968</v>
      </c>
      <c r="L641" t="s">
        <v>1969</v>
      </c>
      <c r="M641" t="s">
        <v>1970</v>
      </c>
      <c r="O641">
        <v>369070850000</v>
      </c>
      <c r="P641">
        <v>16018</v>
      </c>
      <c r="Q641">
        <v>-4</v>
      </c>
      <c r="R641">
        <v>1</v>
      </c>
      <c r="S641">
        <v>62242657</v>
      </c>
      <c r="U641" t="s">
        <v>4742</v>
      </c>
      <c r="W641" t="s">
        <v>4743</v>
      </c>
      <c r="X641">
        <v>369070850000</v>
      </c>
      <c r="Y641" t="s">
        <v>65</v>
      </c>
      <c r="Z641" t="s">
        <v>66</v>
      </c>
      <c r="AG641" t="s">
        <v>1972</v>
      </c>
      <c r="AL641">
        <v>0</v>
      </c>
      <c r="AN641" t="s">
        <v>1974</v>
      </c>
      <c r="AO641">
        <v>0</v>
      </c>
      <c r="AQ641">
        <v>2257738</v>
      </c>
      <c r="AR641" t="s">
        <v>4605</v>
      </c>
      <c r="AS641" t="s">
        <v>5883</v>
      </c>
      <c r="AT641" t="s">
        <v>2024</v>
      </c>
    </row>
    <row r="642" spans="1:46" x14ac:dyDescent="0.25">
      <c r="A642" t="str">
        <f>_xlfn.XLOOKUP(I642,UTILIZADAS[Contacto1],UTILIZADAS[Source.Name],,0)</f>
        <v>Cobros Mayo</v>
      </c>
      <c r="B642" s="18">
        <f>VLOOKUP(J642,Ref!A:C,3,0)</f>
        <v>0</v>
      </c>
      <c r="C642" s="18">
        <f>VLOOKUP(J642,Ref!A:D,4,0)</f>
        <v>0</v>
      </c>
      <c r="D642" s="18" t="str">
        <f t="shared" ref="D642:D705" si="30">TEXT(H642,"dd/mmm")</f>
        <v>11/may</v>
      </c>
      <c r="E642" s="18">
        <f t="shared" ref="E642:E705" si="31">+COUNTIF(I:I,I642)</f>
        <v>9</v>
      </c>
      <c r="F642" s="18">
        <v>1</v>
      </c>
      <c r="G642" s="18">
        <f t="shared" si="29"/>
        <v>0</v>
      </c>
      <c r="H642" s="3">
        <v>46153.741400462961</v>
      </c>
      <c r="I642">
        <v>62242657</v>
      </c>
      <c r="J642" t="s">
        <v>2023</v>
      </c>
      <c r="K642" t="s">
        <v>1968</v>
      </c>
      <c r="L642" t="s">
        <v>1969</v>
      </c>
      <c r="M642" t="s">
        <v>1970</v>
      </c>
      <c r="O642">
        <v>369070850000</v>
      </c>
      <c r="P642">
        <v>16018</v>
      </c>
      <c r="Q642">
        <v>-4</v>
      </c>
      <c r="R642">
        <v>1</v>
      </c>
      <c r="S642">
        <v>62242657</v>
      </c>
      <c r="U642" t="s">
        <v>4742</v>
      </c>
      <c r="W642" t="s">
        <v>4743</v>
      </c>
      <c r="X642">
        <v>369070850000</v>
      </c>
      <c r="Y642" t="s">
        <v>65</v>
      </c>
      <c r="Z642" t="s">
        <v>66</v>
      </c>
      <c r="AG642" t="s">
        <v>1972</v>
      </c>
      <c r="AL642">
        <v>0</v>
      </c>
      <c r="AN642" t="s">
        <v>1974</v>
      </c>
      <c r="AO642">
        <v>0</v>
      </c>
      <c r="AQ642">
        <v>2257738</v>
      </c>
      <c r="AR642" t="s">
        <v>4605</v>
      </c>
      <c r="AS642" t="s">
        <v>5883</v>
      </c>
      <c r="AT642" t="s">
        <v>2024</v>
      </c>
    </row>
    <row r="643" spans="1:46" x14ac:dyDescent="0.25">
      <c r="A643" t="str">
        <f>_xlfn.XLOOKUP(I643,UTILIZADAS[Contacto1],UTILIZADAS[Source.Name],,0)</f>
        <v>Cobros Mayo</v>
      </c>
      <c r="B643" s="18">
        <f>VLOOKUP(J643,Ref!A:C,3,0)</f>
        <v>0</v>
      </c>
      <c r="C643" s="18">
        <f>VLOOKUP(J643,Ref!A:D,4,0)</f>
        <v>0</v>
      </c>
      <c r="D643" s="18" t="str">
        <f t="shared" si="30"/>
        <v>12/may</v>
      </c>
      <c r="E643" s="18">
        <f t="shared" si="31"/>
        <v>9</v>
      </c>
      <c r="F643" s="18">
        <v>1</v>
      </c>
      <c r="G643" s="18">
        <f t="shared" ref="G643:G706" si="32">IF(I643=I644,0,1)</f>
        <v>0</v>
      </c>
      <c r="H643" s="3">
        <v>46154.522696759261</v>
      </c>
      <c r="I643">
        <v>62242657</v>
      </c>
      <c r="J643" t="s">
        <v>1967</v>
      </c>
      <c r="K643" t="s">
        <v>1968</v>
      </c>
      <c r="L643" t="s">
        <v>1969</v>
      </c>
      <c r="M643" t="s">
        <v>1970</v>
      </c>
      <c r="O643">
        <v>369070850000</v>
      </c>
      <c r="P643">
        <v>16018</v>
      </c>
      <c r="Q643">
        <v>-4</v>
      </c>
      <c r="R643">
        <v>1</v>
      </c>
      <c r="S643">
        <v>62242657</v>
      </c>
      <c r="U643" t="s">
        <v>4742</v>
      </c>
      <c r="W643" t="s">
        <v>4743</v>
      </c>
      <c r="X643">
        <v>369070850000</v>
      </c>
      <c r="Y643" t="s">
        <v>65</v>
      </c>
      <c r="Z643" t="s">
        <v>66</v>
      </c>
      <c r="AG643" t="s">
        <v>1972</v>
      </c>
      <c r="AL643">
        <v>0</v>
      </c>
      <c r="AN643" t="s">
        <v>1974</v>
      </c>
      <c r="AO643">
        <v>0</v>
      </c>
      <c r="AQ643">
        <v>2257738</v>
      </c>
      <c r="AR643" t="s">
        <v>4605</v>
      </c>
      <c r="AS643" t="s">
        <v>5883</v>
      </c>
      <c r="AT643" t="s">
        <v>1975</v>
      </c>
    </row>
    <row r="644" spans="1:46" x14ac:dyDescent="0.25">
      <c r="A644" t="str">
        <f>_xlfn.XLOOKUP(I644,UTILIZADAS[Contacto1],UTILIZADAS[Source.Name],,0)</f>
        <v>Cobros Mayo</v>
      </c>
      <c r="B644" s="18">
        <f>VLOOKUP(J644,Ref!A:C,3,0)</f>
        <v>0</v>
      </c>
      <c r="C644" s="18">
        <f>VLOOKUP(J644,Ref!A:D,4,0)</f>
        <v>0</v>
      </c>
      <c r="D644" s="18" t="str">
        <f t="shared" si="30"/>
        <v>13/may</v>
      </c>
      <c r="E644" s="18">
        <f t="shared" si="31"/>
        <v>9</v>
      </c>
      <c r="F644" s="18">
        <v>1</v>
      </c>
      <c r="G644" s="18">
        <f t="shared" si="32"/>
        <v>0</v>
      </c>
      <c r="H644" s="3">
        <v>46155.647777777776</v>
      </c>
      <c r="I644">
        <v>62242657</v>
      </c>
      <c r="J644" t="s">
        <v>1967</v>
      </c>
      <c r="K644" t="s">
        <v>1968</v>
      </c>
      <c r="L644" t="s">
        <v>1969</v>
      </c>
      <c r="M644" t="s">
        <v>1970</v>
      </c>
      <c r="O644">
        <v>369070850000</v>
      </c>
      <c r="P644">
        <v>16018</v>
      </c>
      <c r="Q644">
        <v>-4</v>
      </c>
      <c r="R644">
        <v>1</v>
      </c>
      <c r="S644">
        <v>62242657</v>
      </c>
      <c r="U644" t="s">
        <v>4742</v>
      </c>
      <c r="W644" t="s">
        <v>4743</v>
      </c>
      <c r="X644">
        <v>369070850000</v>
      </c>
      <c r="Y644" t="s">
        <v>65</v>
      </c>
      <c r="Z644" t="s">
        <v>66</v>
      </c>
      <c r="AG644" t="s">
        <v>1972</v>
      </c>
      <c r="AL644">
        <v>0</v>
      </c>
      <c r="AN644" t="s">
        <v>1974</v>
      </c>
      <c r="AO644">
        <v>0</v>
      </c>
      <c r="AQ644">
        <v>2257738</v>
      </c>
      <c r="AR644" t="s">
        <v>4605</v>
      </c>
      <c r="AS644" t="s">
        <v>5883</v>
      </c>
      <c r="AT644" t="s">
        <v>1975</v>
      </c>
    </row>
    <row r="645" spans="1:46" x14ac:dyDescent="0.25">
      <c r="A645" t="str">
        <f>_xlfn.XLOOKUP(I645,UTILIZADAS[Contacto1],UTILIZADAS[Source.Name],,0)</f>
        <v>Cobros Mayo</v>
      </c>
      <c r="B645" s="18">
        <f>VLOOKUP(J645,Ref!A:C,3,0)</f>
        <v>0</v>
      </c>
      <c r="C645" s="18">
        <f>VLOOKUP(J645,Ref!A:D,4,0)</f>
        <v>0</v>
      </c>
      <c r="D645" s="18" t="str">
        <f t="shared" si="30"/>
        <v>16/may</v>
      </c>
      <c r="E645" s="18">
        <f t="shared" si="31"/>
        <v>9</v>
      </c>
      <c r="F645" s="18">
        <v>1</v>
      </c>
      <c r="G645" s="18">
        <f t="shared" si="32"/>
        <v>0</v>
      </c>
      <c r="H645" s="3">
        <v>46158.537141203706</v>
      </c>
      <c r="I645">
        <v>62242657</v>
      </c>
      <c r="J645" t="s">
        <v>2023</v>
      </c>
      <c r="K645" t="s">
        <v>1968</v>
      </c>
      <c r="L645" t="s">
        <v>1969</v>
      </c>
      <c r="M645" t="s">
        <v>1970</v>
      </c>
      <c r="O645">
        <v>369070850000</v>
      </c>
      <c r="P645">
        <v>16018</v>
      </c>
      <c r="Q645">
        <v>-4</v>
      </c>
      <c r="R645">
        <v>1</v>
      </c>
      <c r="S645">
        <v>62242657</v>
      </c>
      <c r="U645" t="s">
        <v>4742</v>
      </c>
      <c r="W645" t="s">
        <v>4743</v>
      </c>
      <c r="X645">
        <v>369070850000</v>
      </c>
      <c r="Y645" t="s">
        <v>65</v>
      </c>
      <c r="Z645" t="s">
        <v>66</v>
      </c>
      <c r="AG645" t="s">
        <v>1972</v>
      </c>
      <c r="AL645">
        <v>0</v>
      </c>
      <c r="AN645" t="s">
        <v>1974</v>
      </c>
      <c r="AO645">
        <v>0</v>
      </c>
      <c r="AQ645">
        <v>2257738</v>
      </c>
      <c r="AR645" t="s">
        <v>4605</v>
      </c>
      <c r="AS645" t="s">
        <v>5883</v>
      </c>
      <c r="AT645" t="s">
        <v>2024</v>
      </c>
    </row>
    <row r="646" spans="1:46" x14ac:dyDescent="0.25">
      <c r="A646" t="str">
        <f>_xlfn.XLOOKUP(I646,UTILIZADAS[Contacto1],UTILIZADAS[Source.Name],,0)</f>
        <v>Cobros Mayo</v>
      </c>
      <c r="B646" s="18">
        <f>VLOOKUP(J646,Ref!A:C,3,0)</f>
        <v>0</v>
      </c>
      <c r="C646" s="18">
        <f>VLOOKUP(J646,Ref!A:D,4,0)</f>
        <v>0</v>
      </c>
      <c r="D646" s="18" t="str">
        <f t="shared" si="30"/>
        <v>18/may</v>
      </c>
      <c r="E646" s="18">
        <f t="shared" si="31"/>
        <v>9</v>
      </c>
      <c r="F646" s="18">
        <v>1</v>
      </c>
      <c r="G646" s="18">
        <f t="shared" si="32"/>
        <v>0</v>
      </c>
      <c r="H646" s="3">
        <v>46160.482222222221</v>
      </c>
      <c r="I646">
        <v>62242657</v>
      </c>
      <c r="J646" t="s">
        <v>2023</v>
      </c>
      <c r="K646" t="s">
        <v>1968</v>
      </c>
      <c r="L646" t="s">
        <v>1969</v>
      </c>
      <c r="M646" t="s">
        <v>1970</v>
      </c>
      <c r="O646">
        <v>369070850000</v>
      </c>
      <c r="P646">
        <v>16018</v>
      </c>
      <c r="Q646">
        <v>-4</v>
      </c>
      <c r="R646">
        <v>1</v>
      </c>
      <c r="S646">
        <v>62242657</v>
      </c>
      <c r="U646" t="s">
        <v>4742</v>
      </c>
      <c r="W646" t="s">
        <v>4743</v>
      </c>
      <c r="X646">
        <v>369070850000</v>
      </c>
      <c r="Y646" t="s">
        <v>65</v>
      </c>
      <c r="Z646" t="s">
        <v>66</v>
      </c>
      <c r="AG646" t="s">
        <v>1972</v>
      </c>
      <c r="AL646">
        <v>0</v>
      </c>
      <c r="AN646" t="s">
        <v>1974</v>
      </c>
      <c r="AO646">
        <v>0</v>
      </c>
      <c r="AQ646">
        <v>2257738</v>
      </c>
      <c r="AR646" t="s">
        <v>4605</v>
      </c>
      <c r="AS646" t="s">
        <v>5883</v>
      </c>
      <c r="AT646" t="s">
        <v>2024</v>
      </c>
    </row>
    <row r="647" spans="1:46" x14ac:dyDescent="0.25">
      <c r="A647" t="str">
        <f>_xlfn.XLOOKUP(I647,UTILIZADAS[Contacto1],UTILIZADAS[Source.Name],,0)</f>
        <v>Cobros Mayo</v>
      </c>
      <c r="B647" s="18">
        <f>VLOOKUP(J647,Ref!A:C,3,0)</f>
        <v>0</v>
      </c>
      <c r="C647" s="18">
        <f>VLOOKUP(J647,Ref!A:D,4,0)</f>
        <v>0</v>
      </c>
      <c r="D647" s="18" t="str">
        <f t="shared" si="30"/>
        <v>18/may</v>
      </c>
      <c r="E647" s="18">
        <f t="shared" si="31"/>
        <v>9</v>
      </c>
      <c r="F647" s="18">
        <v>1</v>
      </c>
      <c r="G647" s="18">
        <f t="shared" si="32"/>
        <v>0</v>
      </c>
      <c r="H647" s="3">
        <v>46160.744988425926</v>
      </c>
      <c r="I647">
        <v>62242657</v>
      </c>
      <c r="J647" t="s">
        <v>2023</v>
      </c>
      <c r="K647" t="s">
        <v>1968</v>
      </c>
      <c r="L647" t="s">
        <v>1969</v>
      </c>
      <c r="M647" t="s">
        <v>1970</v>
      </c>
      <c r="O647">
        <v>369070850000</v>
      </c>
      <c r="P647">
        <v>16018</v>
      </c>
      <c r="Q647">
        <v>-4</v>
      </c>
      <c r="R647">
        <v>1</v>
      </c>
      <c r="S647">
        <v>62242657</v>
      </c>
      <c r="U647" t="s">
        <v>4742</v>
      </c>
      <c r="W647" t="s">
        <v>4743</v>
      </c>
      <c r="X647">
        <v>369070850000</v>
      </c>
      <c r="Y647" t="s">
        <v>65</v>
      </c>
      <c r="Z647" t="s">
        <v>66</v>
      </c>
      <c r="AG647" t="s">
        <v>1972</v>
      </c>
      <c r="AL647">
        <v>0</v>
      </c>
      <c r="AN647" t="s">
        <v>1974</v>
      </c>
      <c r="AO647">
        <v>0</v>
      </c>
      <c r="AQ647">
        <v>2257738</v>
      </c>
      <c r="AR647" t="s">
        <v>4605</v>
      </c>
      <c r="AS647" t="s">
        <v>5883</v>
      </c>
      <c r="AT647" t="s">
        <v>2024</v>
      </c>
    </row>
    <row r="648" spans="1:46" x14ac:dyDescent="0.25">
      <c r="A648" t="str">
        <f>_xlfn.XLOOKUP(I648,UTILIZADAS[Contacto1],UTILIZADAS[Source.Name],,0)</f>
        <v>Cobros Mayo</v>
      </c>
      <c r="B648" s="18">
        <f>VLOOKUP(J648,Ref!A:C,3,0)</f>
        <v>0</v>
      </c>
      <c r="C648" s="18">
        <f>VLOOKUP(J648,Ref!A:D,4,0)</f>
        <v>0</v>
      </c>
      <c r="D648" s="18" t="str">
        <f t="shared" si="30"/>
        <v>19/may</v>
      </c>
      <c r="E648" s="18">
        <f t="shared" si="31"/>
        <v>9</v>
      </c>
      <c r="F648" s="18">
        <v>1</v>
      </c>
      <c r="G648" s="18">
        <f t="shared" si="32"/>
        <v>1</v>
      </c>
      <c r="H648" s="3">
        <v>46161.422372685185</v>
      </c>
      <c r="I648">
        <v>62242657</v>
      </c>
      <c r="J648" t="s">
        <v>2023</v>
      </c>
      <c r="K648" t="s">
        <v>1968</v>
      </c>
      <c r="L648" t="s">
        <v>1969</v>
      </c>
      <c r="M648" t="s">
        <v>1970</v>
      </c>
      <c r="O648">
        <v>369070850000</v>
      </c>
      <c r="P648">
        <v>16018</v>
      </c>
      <c r="Q648">
        <v>-4</v>
      </c>
      <c r="R648">
        <v>1</v>
      </c>
      <c r="S648">
        <v>62242657</v>
      </c>
      <c r="U648" t="s">
        <v>4742</v>
      </c>
      <c r="W648" t="s">
        <v>4743</v>
      </c>
      <c r="X648">
        <v>369070850000</v>
      </c>
      <c r="Y648" t="s">
        <v>65</v>
      </c>
      <c r="Z648" t="s">
        <v>66</v>
      </c>
      <c r="AG648" t="s">
        <v>1972</v>
      </c>
      <c r="AL648">
        <v>0</v>
      </c>
      <c r="AN648" t="s">
        <v>1974</v>
      </c>
      <c r="AO648">
        <v>0</v>
      </c>
      <c r="AQ648">
        <v>2257738</v>
      </c>
      <c r="AR648" t="s">
        <v>4605</v>
      </c>
      <c r="AS648" t="s">
        <v>5883</v>
      </c>
      <c r="AT648" t="s">
        <v>2024</v>
      </c>
    </row>
    <row r="649" spans="1:46" x14ac:dyDescent="0.25">
      <c r="A649" t="str">
        <f>_xlfn.XLOOKUP(I649,UTILIZADAS[Contacto1],UTILIZADAS[Source.Name],,0)</f>
        <v>Cobros Abril Canal Fijo</v>
      </c>
      <c r="B649" s="18">
        <f>VLOOKUP(J649,Ref!A:C,3,0)</f>
        <v>0</v>
      </c>
      <c r="C649" s="18">
        <f>VLOOKUP(J649,Ref!A:D,4,0)</f>
        <v>0</v>
      </c>
      <c r="D649" s="18" t="str">
        <f t="shared" si="30"/>
        <v>02/may</v>
      </c>
      <c r="E649" s="18">
        <f t="shared" si="31"/>
        <v>11</v>
      </c>
      <c r="F649" s="18">
        <v>1</v>
      </c>
      <c r="G649" s="18">
        <f t="shared" si="32"/>
        <v>0</v>
      </c>
      <c r="H649" s="3">
        <v>46144.481145833335</v>
      </c>
      <c r="I649">
        <v>62254511</v>
      </c>
      <c r="J649" t="s">
        <v>1967</v>
      </c>
      <c r="K649" t="s">
        <v>1968</v>
      </c>
      <c r="L649" t="s">
        <v>1969</v>
      </c>
      <c r="M649" t="s">
        <v>1970</v>
      </c>
      <c r="O649">
        <v>214048580000</v>
      </c>
      <c r="P649">
        <v>16017</v>
      </c>
      <c r="Q649">
        <v>-4</v>
      </c>
      <c r="R649">
        <v>1</v>
      </c>
      <c r="S649">
        <v>62254511</v>
      </c>
      <c r="U649" t="s">
        <v>1405</v>
      </c>
      <c r="W649" t="s">
        <v>1406</v>
      </c>
      <c r="X649" t="s">
        <v>66</v>
      </c>
      <c r="Y649" t="s">
        <v>86</v>
      </c>
      <c r="Z649">
        <v>214048580000</v>
      </c>
      <c r="AG649" t="s">
        <v>1972</v>
      </c>
      <c r="AI649" t="s">
        <v>2845</v>
      </c>
      <c r="AL649">
        <v>0</v>
      </c>
      <c r="AN649" t="s">
        <v>1974</v>
      </c>
      <c r="AO649">
        <v>0</v>
      </c>
      <c r="AQ649">
        <v>2251853</v>
      </c>
      <c r="AR649" t="s">
        <v>2241</v>
      </c>
      <c r="AS649" t="s">
        <v>4163</v>
      </c>
      <c r="AT649" t="s">
        <v>1975</v>
      </c>
    </row>
    <row r="650" spans="1:46" x14ac:dyDescent="0.25">
      <c r="A650" t="str">
        <f>_xlfn.XLOOKUP(I650,UTILIZADAS[Contacto1],UTILIZADAS[Source.Name],,0)</f>
        <v>Cobros Abril Canal Fijo</v>
      </c>
      <c r="B650" s="18">
        <f>VLOOKUP(J650,Ref!A:C,3,0)</f>
        <v>0</v>
      </c>
      <c r="C650" s="18">
        <f>VLOOKUP(J650,Ref!A:D,4,0)</f>
        <v>0</v>
      </c>
      <c r="D650" s="18" t="str">
        <f t="shared" si="30"/>
        <v>05/may</v>
      </c>
      <c r="E650" s="18">
        <f t="shared" si="31"/>
        <v>11</v>
      </c>
      <c r="F650" s="18">
        <v>1</v>
      </c>
      <c r="G650" s="18">
        <f t="shared" si="32"/>
        <v>0</v>
      </c>
      <c r="H650" s="3">
        <v>46147.663437499999</v>
      </c>
      <c r="I650">
        <v>62254511</v>
      </c>
      <c r="J650" t="s">
        <v>2021</v>
      </c>
      <c r="K650" t="s">
        <v>1968</v>
      </c>
      <c r="L650" t="s">
        <v>1969</v>
      </c>
      <c r="M650" t="s">
        <v>1970</v>
      </c>
      <c r="O650">
        <v>214048580000</v>
      </c>
      <c r="P650">
        <v>16017</v>
      </c>
      <c r="Q650">
        <v>-4</v>
      </c>
      <c r="R650">
        <v>1</v>
      </c>
      <c r="S650">
        <v>62254511</v>
      </c>
      <c r="U650" t="s">
        <v>1405</v>
      </c>
      <c r="W650" t="s">
        <v>1406</v>
      </c>
      <c r="X650" t="s">
        <v>66</v>
      </c>
      <c r="Y650" t="s">
        <v>86</v>
      </c>
      <c r="Z650">
        <v>214048580000</v>
      </c>
      <c r="AG650" t="s">
        <v>1972</v>
      </c>
      <c r="AI650" t="s">
        <v>2845</v>
      </c>
      <c r="AL650">
        <v>5</v>
      </c>
      <c r="AN650" t="s">
        <v>1974</v>
      </c>
      <c r="AO650">
        <v>0</v>
      </c>
      <c r="AQ650">
        <v>2251853</v>
      </c>
      <c r="AR650" t="s">
        <v>2241</v>
      </c>
      <c r="AS650" t="s">
        <v>4163</v>
      </c>
      <c r="AT650" t="s">
        <v>2022</v>
      </c>
    </row>
    <row r="651" spans="1:46" x14ac:dyDescent="0.25">
      <c r="A651" t="str">
        <f>_xlfn.XLOOKUP(I651,UTILIZADAS[Contacto1],UTILIZADAS[Source.Name],,0)</f>
        <v>Cobros Abril Canal Fijo</v>
      </c>
      <c r="B651" s="18">
        <f>VLOOKUP(J651,Ref!A:C,3,0)</f>
        <v>0</v>
      </c>
      <c r="C651" s="18">
        <f>VLOOKUP(J651,Ref!A:D,4,0)</f>
        <v>0</v>
      </c>
      <c r="D651" s="18" t="str">
        <f t="shared" si="30"/>
        <v>06/may</v>
      </c>
      <c r="E651" s="18">
        <f t="shared" si="31"/>
        <v>11</v>
      </c>
      <c r="F651" s="18">
        <v>1</v>
      </c>
      <c r="G651" s="18">
        <f t="shared" si="32"/>
        <v>0</v>
      </c>
      <c r="H651" s="3">
        <v>46148.747800925928</v>
      </c>
      <c r="I651">
        <v>62254511</v>
      </c>
      <c r="J651" t="s">
        <v>2023</v>
      </c>
      <c r="K651" t="s">
        <v>1968</v>
      </c>
      <c r="L651" t="s">
        <v>1969</v>
      </c>
      <c r="M651" t="s">
        <v>1970</v>
      </c>
      <c r="O651">
        <v>214048580000</v>
      </c>
      <c r="P651">
        <v>16017</v>
      </c>
      <c r="Q651">
        <v>-4</v>
      </c>
      <c r="R651">
        <v>1</v>
      </c>
      <c r="S651">
        <v>62254511</v>
      </c>
      <c r="U651" t="s">
        <v>1405</v>
      </c>
      <c r="W651" t="s">
        <v>1406</v>
      </c>
      <c r="X651" t="s">
        <v>66</v>
      </c>
      <c r="Y651" t="s">
        <v>86</v>
      </c>
      <c r="Z651">
        <v>214048580000</v>
      </c>
      <c r="AG651" t="s">
        <v>1972</v>
      </c>
      <c r="AI651" t="s">
        <v>2845</v>
      </c>
      <c r="AL651">
        <v>0</v>
      </c>
      <c r="AN651" t="s">
        <v>1974</v>
      </c>
      <c r="AO651">
        <v>0</v>
      </c>
      <c r="AQ651">
        <v>2251853</v>
      </c>
      <c r="AR651" t="s">
        <v>2241</v>
      </c>
      <c r="AS651" t="s">
        <v>4163</v>
      </c>
      <c r="AT651" t="s">
        <v>2024</v>
      </c>
    </row>
    <row r="652" spans="1:46" x14ac:dyDescent="0.25">
      <c r="A652" t="str">
        <f>_xlfn.XLOOKUP(I652,UTILIZADAS[Contacto1],UTILIZADAS[Source.Name],,0)</f>
        <v>Cobros Abril Canal Fijo</v>
      </c>
      <c r="B652" s="18">
        <f>VLOOKUP(J652,Ref!A:C,3,0)</f>
        <v>0</v>
      </c>
      <c r="C652" s="18">
        <f>VLOOKUP(J652,Ref!A:D,4,0)</f>
        <v>0</v>
      </c>
      <c r="D652" s="18" t="str">
        <f t="shared" si="30"/>
        <v>08/may</v>
      </c>
      <c r="E652" s="18">
        <f t="shared" si="31"/>
        <v>11</v>
      </c>
      <c r="F652" s="18">
        <v>1</v>
      </c>
      <c r="G652" s="18">
        <f t="shared" si="32"/>
        <v>0</v>
      </c>
      <c r="H652" s="3">
        <v>46150.40289351852</v>
      </c>
      <c r="I652">
        <v>62254511</v>
      </c>
      <c r="J652" t="s">
        <v>1967</v>
      </c>
      <c r="K652" t="s">
        <v>1968</v>
      </c>
      <c r="L652" t="s">
        <v>1969</v>
      </c>
      <c r="M652" t="s">
        <v>1970</v>
      </c>
      <c r="O652">
        <v>214048580000</v>
      </c>
      <c r="P652">
        <v>16017</v>
      </c>
      <c r="Q652">
        <v>-4</v>
      </c>
      <c r="R652">
        <v>1</v>
      </c>
      <c r="S652">
        <v>62254511</v>
      </c>
      <c r="U652" t="s">
        <v>1405</v>
      </c>
      <c r="W652" t="s">
        <v>1406</v>
      </c>
      <c r="X652" t="s">
        <v>66</v>
      </c>
      <c r="Y652" t="s">
        <v>86</v>
      </c>
      <c r="Z652">
        <v>214048580000</v>
      </c>
      <c r="AG652" t="s">
        <v>1972</v>
      </c>
      <c r="AI652" t="s">
        <v>2845</v>
      </c>
      <c r="AL652">
        <v>0</v>
      </c>
      <c r="AN652" t="s">
        <v>1974</v>
      </c>
      <c r="AO652">
        <v>0</v>
      </c>
      <c r="AQ652">
        <v>2251853</v>
      </c>
      <c r="AR652" t="s">
        <v>2241</v>
      </c>
      <c r="AS652" t="s">
        <v>4163</v>
      </c>
      <c r="AT652" t="s">
        <v>1975</v>
      </c>
    </row>
    <row r="653" spans="1:46" x14ac:dyDescent="0.25">
      <c r="A653" t="str">
        <f>_xlfn.XLOOKUP(I653,UTILIZADAS[Contacto1],UTILIZADAS[Source.Name],,0)</f>
        <v>Cobros Abril Canal Fijo</v>
      </c>
      <c r="B653" s="18">
        <f>VLOOKUP(J653,Ref!A:C,3,0)</f>
        <v>0</v>
      </c>
      <c r="C653" s="18">
        <f>VLOOKUP(J653,Ref!A:D,4,0)</f>
        <v>0</v>
      </c>
      <c r="D653" s="18" t="str">
        <f t="shared" si="30"/>
        <v>08/may</v>
      </c>
      <c r="E653" s="18">
        <f t="shared" si="31"/>
        <v>11</v>
      </c>
      <c r="F653" s="18">
        <v>1</v>
      </c>
      <c r="G653" s="18">
        <f t="shared" si="32"/>
        <v>0</v>
      </c>
      <c r="H653" s="3">
        <v>46150.540972222225</v>
      </c>
      <c r="I653">
        <v>62254511</v>
      </c>
      <c r="J653" t="s">
        <v>1967</v>
      </c>
      <c r="K653" t="s">
        <v>1968</v>
      </c>
      <c r="L653" t="s">
        <v>1969</v>
      </c>
      <c r="M653" t="s">
        <v>1970</v>
      </c>
      <c r="O653">
        <v>214048580000</v>
      </c>
      <c r="P653">
        <v>16017</v>
      </c>
      <c r="Q653">
        <v>-4</v>
      </c>
      <c r="R653">
        <v>1</v>
      </c>
      <c r="S653">
        <v>62254511</v>
      </c>
      <c r="U653" t="s">
        <v>1405</v>
      </c>
      <c r="W653" t="s">
        <v>1406</v>
      </c>
      <c r="X653" t="s">
        <v>66</v>
      </c>
      <c r="Y653" t="s">
        <v>86</v>
      </c>
      <c r="Z653">
        <v>214048580000</v>
      </c>
      <c r="AG653" t="s">
        <v>1972</v>
      </c>
      <c r="AI653" t="s">
        <v>2845</v>
      </c>
      <c r="AL653">
        <v>0</v>
      </c>
      <c r="AN653" t="s">
        <v>1974</v>
      </c>
      <c r="AO653">
        <v>0</v>
      </c>
      <c r="AQ653">
        <v>2251853</v>
      </c>
      <c r="AR653" t="s">
        <v>2241</v>
      </c>
      <c r="AS653" t="s">
        <v>4163</v>
      </c>
      <c r="AT653" t="s">
        <v>1975</v>
      </c>
    </row>
    <row r="654" spans="1:46" x14ac:dyDescent="0.25">
      <c r="A654" t="str">
        <f>_xlfn.XLOOKUP(I654,UTILIZADAS[Contacto1],UTILIZADAS[Source.Name],,0)</f>
        <v>Cobros Abril Canal Fijo</v>
      </c>
      <c r="B654" s="18">
        <f>VLOOKUP(J654,Ref!A:C,3,0)</f>
        <v>0</v>
      </c>
      <c r="C654" s="18">
        <f>VLOOKUP(J654,Ref!A:D,4,0)</f>
        <v>0</v>
      </c>
      <c r="D654" s="18" t="str">
        <f t="shared" si="30"/>
        <v>11/may</v>
      </c>
      <c r="E654" s="18">
        <f t="shared" si="31"/>
        <v>11</v>
      </c>
      <c r="F654" s="18">
        <v>1</v>
      </c>
      <c r="G654" s="18">
        <f t="shared" si="32"/>
        <v>0</v>
      </c>
      <c r="H654" s="3">
        <v>46153.482395833336</v>
      </c>
      <c r="I654">
        <v>62254511</v>
      </c>
      <c r="J654" t="s">
        <v>1967</v>
      </c>
      <c r="K654" t="s">
        <v>1968</v>
      </c>
      <c r="L654" t="s">
        <v>1969</v>
      </c>
      <c r="M654" t="s">
        <v>1970</v>
      </c>
      <c r="O654">
        <v>214048580000</v>
      </c>
      <c r="P654">
        <v>16018</v>
      </c>
      <c r="Q654">
        <v>-4</v>
      </c>
      <c r="R654">
        <v>1</v>
      </c>
      <c r="S654">
        <v>62254511</v>
      </c>
      <c r="U654" t="s">
        <v>1405</v>
      </c>
      <c r="W654" t="s">
        <v>5863</v>
      </c>
      <c r="X654">
        <v>214048580000</v>
      </c>
      <c r="Y654" t="s">
        <v>86</v>
      </c>
      <c r="Z654" t="s">
        <v>66</v>
      </c>
      <c r="AF654" t="s">
        <v>1976</v>
      </c>
      <c r="AG654" t="s">
        <v>1972</v>
      </c>
      <c r="AL654">
        <v>0</v>
      </c>
      <c r="AN654" t="s">
        <v>1974</v>
      </c>
      <c r="AO654">
        <v>0</v>
      </c>
      <c r="AQ654">
        <v>2257739</v>
      </c>
      <c r="AR654" t="s">
        <v>4605</v>
      </c>
      <c r="AS654" t="s">
        <v>5883</v>
      </c>
      <c r="AT654" t="s">
        <v>1975</v>
      </c>
    </row>
    <row r="655" spans="1:46" x14ac:dyDescent="0.25">
      <c r="A655" t="str">
        <f>_xlfn.XLOOKUP(I655,UTILIZADAS[Contacto1],UTILIZADAS[Source.Name],,0)</f>
        <v>Cobros Abril Canal Fijo</v>
      </c>
      <c r="B655" s="18">
        <f>VLOOKUP(J655,Ref!A:C,3,0)</f>
        <v>0</v>
      </c>
      <c r="C655" s="18">
        <f>VLOOKUP(J655,Ref!A:D,4,0)</f>
        <v>0</v>
      </c>
      <c r="D655" s="18" t="str">
        <f t="shared" si="30"/>
        <v>13/may</v>
      </c>
      <c r="E655" s="18">
        <f t="shared" si="31"/>
        <v>11</v>
      </c>
      <c r="F655" s="18">
        <v>1</v>
      </c>
      <c r="G655" s="18">
        <f t="shared" si="32"/>
        <v>0</v>
      </c>
      <c r="H655" s="3">
        <v>46155.647962962961</v>
      </c>
      <c r="I655">
        <v>62254511</v>
      </c>
      <c r="J655" t="s">
        <v>1967</v>
      </c>
      <c r="K655" t="s">
        <v>1968</v>
      </c>
      <c r="L655" t="s">
        <v>1969</v>
      </c>
      <c r="M655" t="s">
        <v>1970</v>
      </c>
      <c r="O655">
        <v>214048580000</v>
      </c>
      <c r="P655">
        <v>16018</v>
      </c>
      <c r="Q655">
        <v>-4</v>
      </c>
      <c r="R655">
        <v>1</v>
      </c>
      <c r="S655">
        <v>62254511</v>
      </c>
      <c r="U655" t="s">
        <v>1405</v>
      </c>
      <c r="W655" t="s">
        <v>5863</v>
      </c>
      <c r="X655">
        <v>214048580000</v>
      </c>
      <c r="Y655" t="s">
        <v>86</v>
      </c>
      <c r="Z655" t="s">
        <v>66</v>
      </c>
      <c r="AF655" t="s">
        <v>1976</v>
      </c>
      <c r="AG655" t="s">
        <v>1972</v>
      </c>
      <c r="AL655">
        <v>0</v>
      </c>
      <c r="AN655" t="s">
        <v>1974</v>
      </c>
      <c r="AO655">
        <v>0</v>
      </c>
      <c r="AQ655">
        <v>2257739</v>
      </c>
      <c r="AR655" t="s">
        <v>4605</v>
      </c>
      <c r="AS655" t="s">
        <v>5883</v>
      </c>
      <c r="AT655" t="s">
        <v>1975</v>
      </c>
    </row>
    <row r="656" spans="1:46" x14ac:dyDescent="0.25">
      <c r="A656" t="str">
        <f>_xlfn.XLOOKUP(I656,UTILIZADAS[Contacto1],UTILIZADAS[Source.Name],,0)</f>
        <v>Cobros Abril Canal Fijo</v>
      </c>
      <c r="B656" s="18">
        <f>VLOOKUP(J656,Ref!A:C,3,0)</f>
        <v>0</v>
      </c>
      <c r="C656" s="18">
        <f>VLOOKUP(J656,Ref!A:D,4,0)</f>
        <v>0</v>
      </c>
      <c r="D656" s="18" t="str">
        <f t="shared" si="30"/>
        <v>16/may</v>
      </c>
      <c r="E656" s="18">
        <f t="shared" si="31"/>
        <v>11</v>
      </c>
      <c r="F656" s="18">
        <v>1</v>
      </c>
      <c r="G656" s="18">
        <f t="shared" si="32"/>
        <v>0</v>
      </c>
      <c r="H656" s="3">
        <v>46158.537164351852</v>
      </c>
      <c r="I656">
        <v>62254511</v>
      </c>
      <c r="J656" t="s">
        <v>1967</v>
      </c>
      <c r="K656" t="s">
        <v>1968</v>
      </c>
      <c r="L656" t="s">
        <v>1969</v>
      </c>
      <c r="M656" t="s">
        <v>1970</v>
      </c>
      <c r="O656">
        <v>214048580000</v>
      </c>
      <c r="P656">
        <v>16018</v>
      </c>
      <c r="Q656">
        <v>-4</v>
      </c>
      <c r="R656">
        <v>1</v>
      </c>
      <c r="S656">
        <v>62254511</v>
      </c>
      <c r="U656" t="s">
        <v>1405</v>
      </c>
      <c r="W656" t="s">
        <v>5863</v>
      </c>
      <c r="X656">
        <v>214048580000</v>
      </c>
      <c r="Y656" t="s">
        <v>86</v>
      </c>
      <c r="Z656" t="s">
        <v>66</v>
      </c>
      <c r="AF656" t="s">
        <v>1976</v>
      </c>
      <c r="AG656" t="s">
        <v>1972</v>
      </c>
      <c r="AL656">
        <v>0</v>
      </c>
      <c r="AN656" t="s">
        <v>1974</v>
      </c>
      <c r="AO656">
        <v>0</v>
      </c>
      <c r="AQ656">
        <v>2257739</v>
      </c>
      <c r="AR656" t="s">
        <v>4605</v>
      </c>
      <c r="AS656" t="s">
        <v>5883</v>
      </c>
      <c r="AT656" t="s">
        <v>1975</v>
      </c>
    </row>
    <row r="657" spans="1:46" x14ac:dyDescent="0.25">
      <c r="A657" t="str">
        <f>_xlfn.XLOOKUP(I657,UTILIZADAS[Contacto1],UTILIZADAS[Source.Name],,0)</f>
        <v>Cobros Abril Canal Fijo</v>
      </c>
      <c r="B657" s="18">
        <f>VLOOKUP(J657,Ref!A:C,3,0)</f>
        <v>0</v>
      </c>
      <c r="C657" s="18">
        <f>VLOOKUP(J657,Ref!A:D,4,0)</f>
        <v>0</v>
      </c>
      <c r="D657" s="18" t="str">
        <f t="shared" si="30"/>
        <v>19/may</v>
      </c>
      <c r="E657" s="18">
        <f t="shared" si="31"/>
        <v>11</v>
      </c>
      <c r="F657" s="18">
        <v>1</v>
      </c>
      <c r="G657" s="18">
        <f t="shared" si="32"/>
        <v>0</v>
      </c>
      <c r="H657" s="3">
        <v>46161.68277777778</v>
      </c>
      <c r="I657">
        <v>62254511</v>
      </c>
      <c r="J657" t="s">
        <v>1967</v>
      </c>
      <c r="K657" t="s">
        <v>1968</v>
      </c>
      <c r="L657" t="s">
        <v>1969</v>
      </c>
      <c r="M657" t="s">
        <v>1970</v>
      </c>
      <c r="O657">
        <v>214048580000</v>
      </c>
      <c r="P657">
        <v>16018</v>
      </c>
      <c r="Q657">
        <v>-4</v>
      </c>
      <c r="R657">
        <v>1</v>
      </c>
      <c r="S657">
        <v>62254511</v>
      </c>
      <c r="U657" t="s">
        <v>1405</v>
      </c>
      <c r="W657" t="s">
        <v>5863</v>
      </c>
      <c r="X657">
        <v>214048580000</v>
      </c>
      <c r="Y657" t="s">
        <v>86</v>
      </c>
      <c r="Z657" t="s">
        <v>66</v>
      </c>
      <c r="AF657" t="s">
        <v>1976</v>
      </c>
      <c r="AG657" t="s">
        <v>1972</v>
      </c>
      <c r="AL657">
        <v>0</v>
      </c>
      <c r="AN657" t="s">
        <v>1974</v>
      </c>
      <c r="AO657">
        <v>0</v>
      </c>
      <c r="AQ657">
        <v>2257739</v>
      </c>
      <c r="AR657" t="s">
        <v>4605</v>
      </c>
      <c r="AS657" t="s">
        <v>5883</v>
      </c>
      <c r="AT657" t="s">
        <v>1975</v>
      </c>
    </row>
    <row r="658" spans="1:46" x14ac:dyDescent="0.25">
      <c r="A658" t="str">
        <f>_xlfn.XLOOKUP(I658,UTILIZADAS[Contacto1],UTILIZADAS[Source.Name],,0)</f>
        <v>Cobros Abril Canal Fijo</v>
      </c>
      <c r="B658" s="18">
        <f>VLOOKUP(J658,Ref!A:C,3,0)</f>
        <v>0</v>
      </c>
      <c r="C658" s="18">
        <f>VLOOKUP(J658,Ref!A:D,4,0)</f>
        <v>0</v>
      </c>
      <c r="D658" s="18" t="str">
        <f t="shared" si="30"/>
        <v>21/may</v>
      </c>
      <c r="E658" s="18">
        <f t="shared" si="31"/>
        <v>11</v>
      </c>
      <c r="F658" s="18">
        <v>1</v>
      </c>
      <c r="G658" s="18">
        <f t="shared" si="32"/>
        <v>0</v>
      </c>
      <c r="H658" s="3">
        <v>46163.461875000001</v>
      </c>
      <c r="I658">
        <v>62254511</v>
      </c>
      <c r="J658" t="s">
        <v>2021</v>
      </c>
      <c r="K658" t="s">
        <v>1968</v>
      </c>
      <c r="L658" t="s">
        <v>1969</v>
      </c>
      <c r="M658" t="s">
        <v>1970</v>
      </c>
      <c r="O658">
        <v>214048580000</v>
      </c>
      <c r="P658">
        <v>16018</v>
      </c>
      <c r="Q658">
        <v>-4</v>
      </c>
      <c r="R658">
        <v>1</v>
      </c>
      <c r="S658">
        <v>62254511</v>
      </c>
      <c r="U658" t="s">
        <v>1405</v>
      </c>
      <c r="W658" t="s">
        <v>5863</v>
      </c>
      <c r="X658">
        <v>214048580000</v>
      </c>
      <c r="Y658" t="s">
        <v>86</v>
      </c>
      <c r="Z658" t="s">
        <v>66</v>
      </c>
      <c r="AF658" t="s">
        <v>1976</v>
      </c>
      <c r="AG658" t="s">
        <v>1972</v>
      </c>
      <c r="AL658">
        <v>5</v>
      </c>
      <c r="AN658" t="s">
        <v>1974</v>
      </c>
      <c r="AO658">
        <v>0</v>
      </c>
      <c r="AQ658">
        <v>2257739</v>
      </c>
      <c r="AR658" t="s">
        <v>4605</v>
      </c>
      <c r="AS658" t="s">
        <v>5883</v>
      </c>
      <c r="AT658" t="s">
        <v>2022</v>
      </c>
    </row>
    <row r="659" spans="1:46" x14ac:dyDescent="0.25">
      <c r="A659" t="str">
        <f>_xlfn.XLOOKUP(I659,UTILIZADAS[Contacto1],UTILIZADAS[Source.Name],,0)</f>
        <v>Cobros Abril Canal Fijo</v>
      </c>
      <c r="B659" s="18">
        <f>VLOOKUP(J659,Ref!A:C,3,0)</f>
        <v>1</v>
      </c>
      <c r="C659" s="18">
        <f>VLOOKUP(J659,Ref!A:D,4,0)</f>
        <v>1</v>
      </c>
      <c r="D659" s="18" t="str">
        <f t="shared" si="30"/>
        <v>21/may</v>
      </c>
      <c r="E659" s="18">
        <f t="shared" si="31"/>
        <v>11</v>
      </c>
      <c r="F659" s="18">
        <v>1</v>
      </c>
      <c r="G659" s="18">
        <f t="shared" si="32"/>
        <v>1</v>
      </c>
      <c r="H659" s="3">
        <v>46163.730138888888</v>
      </c>
      <c r="I659">
        <v>62254511</v>
      </c>
      <c r="J659">
        <v>6003</v>
      </c>
      <c r="K659" t="s">
        <v>1983</v>
      </c>
      <c r="L659" t="s">
        <v>1897</v>
      </c>
      <c r="M659" t="s">
        <v>1970</v>
      </c>
      <c r="O659">
        <v>214048580000</v>
      </c>
      <c r="P659">
        <v>16018</v>
      </c>
      <c r="Q659">
        <v>-4</v>
      </c>
      <c r="R659">
        <v>1</v>
      </c>
      <c r="S659">
        <v>62254511</v>
      </c>
      <c r="U659" t="s">
        <v>1405</v>
      </c>
      <c r="W659" t="s">
        <v>5863</v>
      </c>
      <c r="X659">
        <v>214048580000</v>
      </c>
      <c r="Y659" t="s">
        <v>86</v>
      </c>
      <c r="Z659" t="s">
        <v>66</v>
      </c>
      <c r="AF659" t="s">
        <v>1976</v>
      </c>
      <c r="AG659" t="s">
        <v>1972</v>
      </c>
      <c r="AL659">
        <v>65</v>
      </c>
      <c r="AM659" t="s">
        <v>1979</v>
      </c>
      <c r="AN659" t="s">
        <v>1987</v>
      </c>
      <c r="AO659">
        <v>0</v>
      </c>
      <c r="AQ659">
        <v>2257739</v>
      </c>
      <c r="AR659" t="s">
        <v>4605</v>
      </c>
      <c r="AS659" t="s">
        <v>5883</v>
      </c>
      <c r="AT659" t="s">
        <v>1892</v>
      </c>
    </row>
    <row r="660" spans="1:46" x14ac:dyDescent="0.25">
      <c r="A660" t="e">
        <f>_xlfn.XLOOKUP(I660,UTILIZADAS[Contacto1],UTILIZADAS[Source.Name],,0)</f>
        <v>#N/A</v>
      </c>
      <c r="B660" s="18">
        <f>VLOOKUP(J660,Ref!A:C,3,0)</f>
        <v>0</v>
      </c>
      <c r="C660" s="18">
        <f>VLOOKUP(J660,Ref!A:D,4,0)</f>
        <v>0</v>
      </c>
      <c r="D660" s="18" t="str">
        <f t="shared" si="30"/>
        <v>08/may</v>
      </c>
      <c r="E660" s="18">
        <f t="shared" si="31"/>
        <v>1</v>
      </c>
      <c r="F660" s="18">
        <v>1</v>
      </c>
      <c r="G660" s="18">
        <f t="shared" si="32"/>
        <v>1</v>
      </c>
      <c r="H660" s="3">
        <v>46150.606469907405</v>
      </c>
      <c r="I660">
        <v>62256136</v>
      </c>
      <c r="J660">
        <v>6004</v>
      </c>
      <c r="K660" t="s">
        <v>1983</v>
      </c>
      <c r="L660" t="s">
        <v>1897</v>
      </c>
      <c r="M660" t="s">
        <v>1970</v>
      </c>
      <c r="P660">
        <v>998</v>
      </c>
      <c r="Q660">
        <v>0</v>
      </c>
      <c r="S660">
        <v>62256136</v>
      </c>
      <c r="AF660" t="s">
        <v>1976</v>
      </c>
      <c r="AG660" t="s">
        <v>1972</v>
      </c>
      <c r="AL660">
        <v>83</v>
      </c>
      <c r="AM660" t="s">
        <v>1979</v>
      </c>
      <c r="AN660" t="s">
        <v>1977</v>
      </c>
      <c r="AO660">
        <v>0</v>
      </c>
      <c r="AQ660">
        <v>2257605</v>
      </c>
      <c r="AR660" t="s">
        <v>1978</v>
      </c>
      <c r="AT660" t="s">
        <v>1984</v>
      </c>
    </row>
    <row r="661" spans="1:46" x14ac:dyDescent="0.25">
      <c r="A661" t="str">
        <f>_xlfn.XLOOKUP(I661,UTILIZADAS[Contacto1],UTILIZADAS[Source.Name],,0)</f>
        <v>Cobros Abril Canal Fijo</v>
      </c>
      <c r="B661" s="18">
        <f>VLOOKUP(J661,Ref!A:C,3,0)</f>
        <v>0</v>
      </c>
      <c r="C661" s="18">
        <f>VLOOKUP(J661,Ref!A:D,4,0)</f>
        <v>0</v>
      </c>
      <c r="D661" s="18" t="str">
        <f t="shared" si="30"/>
        <v>11/may</v>
      </c>
      <c r="E661" s="18">
        <f t="shared" si="31"/>
        <v>12</v>
      </c>
      <c r="F661" s="18">
        <v>1</v>
      </c>
      <c r="G661" s="18">
        <f t="shared" si="32"/>
        <v>0</v>
      </c>
      <c r="H661" s="3">
        <v>46153.485324074078</v>
      </c>
      <c r="I661">
        <v>62265327</v>
      </c>
      <c r="J661" t="s">
        <v>2023</v>
      </c>
      <c r="K661" t="s">
        <v>1968</v>
      </c>
      <c r="L661" t="s">
        <v>1969</v>
      </c>
      <c r="M661" t="s">
        <v>1970</v>
      </c>
      <c r="O661">
        <v>233001820000</v>
      </c>
      <c r="P661">
        <v>16018</v>
      </c>
      <c r="Q661">
        <v>-4</v>
      </c>
      <c r="R661">
        <v>1</v>
      </c>
      <c r="S661">
        <v>62265327</v>
      </c>
      <c r="U661" t="s">
        <v>1306</v>
      </c>
      <c r="W661" t="s">
        <v>1307</v>
      </c>
      <c r="X661">
        <v>233001820000</v>
      </c>
      <c r="Y661" t="s">
        <v>86</v>
      </c>
      <c r="Z661" t="s">
        <v>66</v>
      </c>
      <c r="AG661" t="s">
        <v>1972</v>
      </c>
      <c r="AL661">
        <v>0</v>
      </c>
      <c r="AN661" t="s">
        <v>1974</v>
      </c>
      <c r="AO661">
        <v>0</v>
      </c>
      <c r="AQ661">
        <v>2257740</v>
      </c>
      <c r="AR661" t="s">
        <v>4605</v>
      </c>
      <c r="AS661" t="s">
        <v>5883</v>
      </c>
      <c r="AT661" t="s">
        <v>2024</v>
      </c>
    </row>
    <row r="662" spans="1:46" x14ac:dyDescent="0.25">
      <c r="A662" t="str">
        <f>_xlfn.XLOOKUP(I662,UTILIZADAS[Contacto1],UTILIZADAS[Source.Name],,0)</f>
        <v>Cobros Abril Canal Fijo</v>
      </c>
      <c r="B662" s="18">
        <f>VLOOKUP(J662,Ref!A:C,3,0)</f>
        <v>0</v>
      </c>
      <c r="C662" s="18">
        <f>VLOOKUP(J662,Ref!A:D,4,0)</f>
        <v>0</v>
      </c>
      <c r="D662" s="18" t="str">
        <f t="shared" si="30"/>
        <v>11/may</v>
      </c>
      <c r="E662" s="18">
        <f t="shared" si="31"/>
        <v>12</v>
      </c>
      <c r="F662" s="18">
        <v>1</v>
      </c>
      <c r="G662" s="18">
        <f t="shared" si="32"/>
        <v>0</v>
      </c>
      <c r="H662" s="3">
        <v>46153.623101851852</v>
      </c>
      <c r="I662">
        <v>62265327</v>
      </c>
      <c r="J662" t="s">
        <v>1967</v>
      </c>
      <c r="K662" t="s">
        <v>1968</v>
      </c>
      <c r="L662" t="s">
        <v>1969</v>
      </c>
      <c r="M662" t="s">
        <v>1970</v>
      </c>
      <c r="O662">
        <v>233001820000</v>
      </c>
      <c r="P662">
        <v>16018</v>
      </c>
      <c r="Q662">
        <v>-4</v>
      </c>
      <c r="R662">
        <v>1</v>
      </c>
      <c r="S662">
        <v>62265327</v>
      </c>
      <c r="U662" t="s">
        <v>1306</v>
      </c>
      <c r="W662" t="s">
        <v>1307</v>
      </c>
      <c r="X662">
        <v>233001820000</v>
      </c>
      <c r="Y662" t="s">
        <v>86</v>
      </c>
      <c r="Z662" t="s">
        <v>66</v>
      </c>
      <c r="AG662" t="s">
        <v>1972</v>
      </c>
      <c r="AL662">
        <v>0</v>
      </c>
      <c r="AN662" t="s">
        <v>1974</v>
      </c>
      <c r="AO662">
        <v>0</v>
      </c>
      <c r="AQ662">
        <v>2257740</v>
      </c>
      <c r="AR662" t="s">
        <v>4605</v>
      </c>
      <c r="AS662" t="s">
        <v>5883</v>
      </c>
      <c r="AT662" t="s">
        <v>1975</v>
      </c>
    </row>
    <row r="663" spans="1:46" x14ac:dyDescent="0.25">
      <c r="A663" t="str">
        <f>_xlfn.XLOOKUP(I663,UTILIZADAS[Contacto1],UTILIZADAS[Source.Name],,0)</f>
        <v>Cobros Abril Canal Fijo</v>
      </c>
      <c r="B663" s="18">
        <f>VLOOKUP(J663,Ref!A:C,3,0)</f>
        <v>0</v>
      </c>
      <c r="C663" s="18">
        <f>VLOOKUP(J663,Ref!A:D,4,0)</f>
        <v>0</v>
      </c>
      <c r="D663" s="18" t="str">
        <f t="shared" si="30"/>
        <v>13/may</v>
      </c>
      <c r="E663" s="18">
        <f t="shared" si="31"/>
        <v>12</v>
      </c>
      <c r="F663" s="18">
        <v>1</v>
      </c>
      <c r="G663" s="18">
        <f t="shared" si="32"/>
        <v>0</v>
      </c>
      <c r="H663" s="3">
        <v>46155.650416666664</v>
      </c>
      <c r="I663">
        <v>62265327</v>
      </c>
      <c r="J663" t="s">
        <v>2023</v>
      </c>
      <c r="K663" t="s">
        <v>1968</v>
      </c>
      <c r="L663" t="s">
        <v>1969</v>
      </c>
      <c r="M663" t="s">
        <v>1970</v>
      </c>
      <c r="O663">
        <v>233001820000</v>
      </c>
      <c r="P663">
        <v>16018</v>
      </c>
      <c r="Q663">
        <v>-4</v>
      </c>
      <c r="R663">
        <v>1</v>
      </c>
      <c r="S663">
        <v>62265327</v>
      </c>
      <c r="U663" t="s">
        <v>1306</v>
      </c>
      <c r="W663" t="s">
        <v>1307</v>
      </c>
      <c r="X663">
        <v>233001820000</v>
      </c>
      <c r="Y663" t="s">
        <v>86</v>
      </c>
      <c r="Z663" t="s">
        <v>66</v>
      </c>
      <c r="AG663" t="s">
        <v>1972</v>
      </c>
      <c r="AL663">
        <v>0</v>
      </c>
      <c r="AN663" t="s">
        <v>1974</v>
      </c>
      <c r="AO663">
        <v>0</v>
      </c>
      <c r="AQ663">
        <v>2257740</v>
      </c>
      <c r="AR663" t="s">
        <v>4605</v>
      </c>
      <c r="AS663" t="s">
        <v>5883</v>
      </c>
      <c r="AT663" t="s">
        <v>2024</v>
      </c>
    </row>
    <row r="664" spans="1:46" x14ac:dyDescent="0.25">
      <c r="A664" t="str">
        <f>_xlfn.XLOOKUP(I664,UTILIZADAS[Contacto1],UTILIZADAS[Source.Name],,0)</f>
        <v>Cobros Abril Canal Fijo</v>
      </c>
      <c r="B664" s="18">
        <f>VLOOKUP(J664,Ref!A:C,3,0)</f>
        <v>0</v>
      </c>
      <c r="C664" s="18">
        <f>VLOOKUP(J664,Ref!A:D,4,0)</f>
        <v>0</v>
      </c>
      <c r="D664" s="18" t="str">
        <f t="shared" si="30"/>
        <v>14/may</v>
      </c>
      <c r="E664" s="18">
        <f t="shared" si="31"/>
        <v>12</v>
      </c>
      <c r="F664" s="18">
        <v>1</v>
      </c>
      <c r="G664" s="18">
        <f t="shared" si="32"/>
        <v>0</v>
      </c>
      <c r="H664" s="3">
        <v>46156.396736111114</v>
      </c>
      <c r="I664">
        <v>62265327</v>
      </c>
      <c r="J664" t="s">
        <v>2023</v>
      </c>
      <c r="K664" t="s">
        <v>1968</v>
      </c>
      <c r="L664" t="s">
        <v>1969</v>
      </c>
      <c r="M664" t="s">
        <v>1970</v>
      </c>
      <c r="O664">
        <v>233001820000</v>
      </c>
      <c r="P664">
        <v>16018</v>
      </c>
      <c r="Q664">
        <v>-4</v>
      </c>
      <c r="R664">
        <v>1</v>
      </c>
      <c r="S664">
        <v>62265327</v>
      </c>
      <c r="U664" t="s">
        <v>1306</v>
      </c>
      <c r="W664" t="s">
        <v>1307</v>
      </c>
      <c r="X664">
        <v>233001820000</v>
      </c>
      <c r="Y664" t="s">
        <v>86</v>
      </c>
      <c r="Z664" t="s">
        <v>66</v>
      </c>
      <c r="AG664" t="s">
        <v>1972</v>
      </c>
      <c r="AL664">
        <v>0</v>
      </c>
      <c r="AN664" t="s">
        <v>1974</v>
      </c>
      <c r="AO664">
        <v>0</v>
      </c>
      <c r="AQ664">
        <v>2257740</v>
      </c>
      <c r="AR664" t="s">
        <v>4605</v>
      </c>
      <c r="AS664" t="s">
        <v>5883</v>
      </c>
      <c r="AT664" t="s">
        <v>2024</v>
      </c>
    </row>
    <row r="665" spans="1:46" x14ac:dyDescent="0.25">
      <c r="A665" t="str">
        <f>_xlfn.XLOOKUP(I665,UTILIZADAS[Contacto1],UTILIZADAS[Source.Name],,0)</f>
        <v>Cobros Abril Canal Fijo</v>
      </c>
      <c r="B665" s="18">
        <f>VLOOKUP(J665,Ref!A:C,3,0)</f>
        <v>0</v>
      </c>
      <c r="C665" s="18">
        <f>VLOOKUP(J665,Ref!A:D,4,0)</f>
        <v>0</v>
      </c>
      <c r="D665" s="18" t="str">
        <f t="shared" si="30"/>
        <v>14/may</v>
      </c>
      <c r="E665" s="18">
        <f t="shared" si="31"/>
        <v>12</v>
      </c>
      <c r="F665" s="18">
        <v>1</v>
      </c>
      <c r="G665" s="18">
        <f t="shared" si="32"/>
        <v>0</v>
      </c>
      <c r="H665" s="3">
        <v>46156.474004629628</v>
      </c>
      <c r="I665">
        <v>62265327</v>
      </c>
      <c r="J665" t="s">
        <v>1967</v>
      </c>
      <c r="K665" t="s">
        <v>1968</v>
      </c>
      <c r="L665" t="s">
        <v>1969</v>
      </c>
      <c r="M665" t="s">
        <v>1970</v>
      </c>
      <c r="O665">
        <v>233001820000</v>
      </c>
      <c r="P665">
        <v>16018</v>
      </c>
      <c r="Q665">
        <v>-4</v>
      </c>
      <c r="R665">
        <v>1</v>
      </c>
      <c r="S665">
        <v>62265327</v>
      </c>
      <c r="U665" t="s">
        <v>1306</v>
      </c>
      <c r="W665" t="s">
        <v>1307</v>
      </c>
      <c r="X665">
        <v>233001820000</v>
      </c>
      <c r="Y665" t="s">
        <v>86</v>
      </c>
      <c r="Z665" t="s">
        <v>66</v>
      </c>
      <c r="AG665" t="s">
        <v>1972</v>
      </c>
      <c r="AL665">
        <v>0</v>
      </c>
      <c r="AN665" t="s">
        <v>1974</v>
      </c>
      <c r="AO665">
        <v>0</v>
      </c>
      <c r="AQ665">
        <v>2257740</v>
      </c>
      <c r="AR665" t="s">
        <v>4605</v>
      </c>
      <c r="AS665" t="s">
        <v>5883</v>
      </c>
      <c r="AT665" t="s">
        <v>1975</v>
      </c>
    </row>
    <row r="666" spans="1:46" x14ac:dyDescent="0.25">
      <c r="A666" t="str">
        <f>_xlfn.XLOOKUP(I666,UTILIZADAS[Contacto1],UTILIZADAS[Source.Name],,0)</f>
        <v>Cobros Abril Canal Fijo</v>
      </c>
      <c r="B666" s="18">
        <f>VLOOKUP(J666,Ref!A:C,3,0)</f>
        <v>0</v>
      </c>
      <c r="C666" s="18">
        <f>VLOOKUP(J666,Ref!A:D,4,0)</f>
        <v>0</v>
      </c>
      <c r="D666" s="18" t="str">
        <f t="shared" si="30"/>
        <v>16/may</v>
      </c>
      <c r="E666" s="18">
        <f t="shared" si="31"/>
        <v>12</v>
      </c>
      <c r="F666" s="18">
        <v>1</v>
      </c>
      <c r="G666" s="18">
        <f t="shared" si="32"/>
        <v>0</v>
      </c>
      <c r="H666" s="3">
        <v>46158.539409722223</v>
      </c>
      <c r="I666">
        <v>62265327</v>
      </c>
      <c r="J666" t="s">
        <v>2023</v>
      </c>
      <c r="K666" t="s">
        <v>1968</v>
      </c>
      <c r="L666" t="s">
        <v>1969</v>
      </c>
      <c r="M666" t="s">
        <v>1970</v>
      </c>
      <c r="O666">
        <v>233001820000</v>
      </c>
      <c r="P666">
        <v>16018</v>
      </c>
      <c r="Q666">
        <v>-4</v>
      </c>
      <c r="R666">
        <v>1</v>
      </c>
      <c r="S666">
        <v>62265327</v>
      </c>
      <c r="U666" t="s">
        <v>1306</v>
      </c>
      <c r="W666" t="s">
        <v>1307</v>
      </c>
      <c r="X666">
        <v>233001820000</v>
      </c>
      <c r="Y666" t="s">
        <v>86</v>
      </c>
      <c r="Z666" t="s">
        <v>66</v>
      </c>
      <c r="AG666" t="s">
        <v>1972</v>
      </c>
      <c r="AL666">
        <v>0</v>
      </c>
      <c r="AN666" t="s">
        <v>1974</v>
      </c>
      <c r="AO666">
        <v>0</v>
      </c>
      <c r="AQ666">
        <v>2257740</v>
      </c>
      <c r="AR666" t="s">
        <v>4605</v>
      </c>
      <c r="AS666" t="s">
        <v>5883</v>
      </c>
      <c r="AT666" t="s">
        <v>2024</v>
      </c>
    </row>
    <row r="667" spans="1:46" x14ac:dyDescent="0.25">
      <c r="A667" t="str">
        <f>_xlfn.XLOOKUP(I667,UTILIZADAS[Contacto1],UTILIZADAS[Source.Name],,0)</f>
        <v>Cobros Abril Canal Fijo</v>
      </c>
      <c r="B667" s="18">
        <f>VLOOKUP(J667,Ref!A:C,3,0)</f>
        <v>0</v>
      </c>
      <c r="C667" s="18">
        <f>VLOOKUP(J667,Ref!A:D,4,0)</f>
        <v>0</v>
      </c>
      <c r="D667" s="18" t="str">
        <f t="shared" si="30"/>
        <v>18/may</v>
      </c>
      <c r="E667" s="18">
        <f t="shared" si="31"/>
        <v>12</v>
      </c>
      <c r="F667" s="18">
        <v>1</v>
      </c>
      <c r="G667" s="18">
        <f t="shared" si="32"/>
        <v>0</v>
      </c>
      <c r="H667" s="3">
        <v>46160.4841087963</v>
      </c>
      <c r="I667">
        <v>62265327</v>
      </c>
      <c r="J667" t="s">
        <v>1967</v>
      </c>
      <c r="K667" t="s">
        <v>1968</v>
      </c>
      <c r="L667" t="s">
        <v>1969</v>
      </c>
      <c r="M667" t="s">
        <v>1970</v>
      </c>
      <c r="O667">
        <v>233001820000</v>
      </c>
      <c r="P667">
        <v>16018</v>
      </c>
      <c r="Q667">
        <v>-4</v>
      </c>
      <c r="R667">
        <v>1</v>
      </c>
      <c r="S667">
        <v>62265327</v>
      </c>
      <c r="U667" t="s">
        <v>1306</v>
      </c>
      <c r="W667" t="s">
        <v>1307</v>
      </c>
      <c r="X667">
        <v>233001820000</v>
      </c>
      <c r="Y667" t="s">
        <v>86</v>
      </c>
      <c r="Z667" t="s">
        <v>66</v>
      </c>
      <c r="AG667" t="s">
        <v>1972</v>
      </c>
      <c r="AL667">
        <v>0</v>
      </c>
      <c r="AN667" t="s">
        <v>1974</v>
      </c>
      <c r="AO667">
        <v>0</v>
      </c>
      <c r="AQ667">
        <v>2257740</v>
      </c>
      <c r="AR667" t="s">
        <v>4605</v>
      </c>
      <c r="AS667" t="s">
        <v>5883</v>
      </c>
      <c r="AT667" t="s">
        <v>1975</v>
      </c>
    </row>
    <row r="668" spans="1:46" x14ac:dyDescent="0.25">
      <c r="A668" t="str">
        <f>_xlfn.XLOOKUP(I668,UTILIZADAS[Contacto1],UTILIZADAS[Source.Name],,0)</f>
        <v>Cobros Abril Canal Fijo</v>
      </c>
      <c r="B668" s="18">
        <f>VLOOKUP(J668,Ref!A:C,3,0)</f>
        <v>0</v>
      </c>
      <c r="C668" s="18">
        <f>VLOOKUP(J668,Ref!A:D,4,0)</f>
        <v>0</v>
      </c>
      <c r="D668" s="18" t="str">
        <f t="shared" si="30"/>
        <v>19/may</v>
      </c>
      <c r="E668" s="18">
        <f t="shared" si="31"/>
        <v>12</v>
      </c>
      <c r="F668" s="18">
        <v>1</v>
      </c>
      <c r="G668" s="18">
        <f t="shared" si="32"/>
        <v>0</v>
      </c>
      <c r="H668" s="3">
        <v>46161.683946759258</v>
      </c>
      <c r="I668">
        <v>62265327</v>
      </c>
      <c r="J668" t="s">
        <v>2023</v>
      </c>
      <c r="K668" t="s">
        <v>1968</v>
      </c>
      <c r="L668" t="s">
        <v>1969</v>
      </c>
      <c r="M668" t="s">
        <v>1970</v>
      </c>
      <c r="O668">
        <v>233001820000</v>
      </c>
      <c r="P668">
        <v>16018</v>
      </c>
      <c r="Q668">
        <v>-4</v>
      </c>
      <c r="R668">
        <v>1</v>
      </c>
      <c r="S668">
        <v>62265327</v>
      </c>
      <c r="U668" t="s">
        <v>1306</v>
      </c>
      <c r="W668" t="s">
        <v>1307</v>
      </c>
      <c r="X668">
        <v>233001820000</v>
      </c>
      <c r="Y668" t="s">
        <v>86</v>
      </c>
      <c r="Z668" t="s">
        <v>66</v>
      </c>
      <c r="AG668" t="s">
        <v>1972</v>
      </c>
      <c r="AL668">
        <v>0</v>
      </c>
      <c r="AN668" t="s">
        <v>1974</v>
      </c>
      <c r="AO668">
        <v>0</v>
      </c>
      <c r="AQ668">
        <v>2257740</v>
      </c>
      <c r="AR668" t="s">
        <v>4605</v>
      </c>
      <c r="AS668" t="s">
        <v>5883</v>
      </c>
      <c r="AT668" t="s">
        <v>2024</v>
      </c>
    </row>
    <row r="669" spans="1:46" x14ac:dyDescent="0.25">
      <c r="A669" t="str">
        <f>_xlfn.XLOOKUP(I669,UTILIZADAS[Contacto1],UTILIZADAS[Source.Name],,0)</f>
        <v>Cobros Abril Canal Fijo</v>
      </c>
      <c r="B669" s="18">
        <f>VLOOKUP(J669,Ref!A:C,3,0)</f>
        <v>0</v>
      </c>
      <c r="C669" s="18">
        <f>VLOOKUP(J669,Ref!A:D,4,0)</f>
        <v>0</v>
      </c>
      <c r="D669" s="18" t="str">
        <f t="shared" si="30"/>
        <v>20/may</v>
      </c>
      <c r="E669" s="18">
        <f t="shared" si="31"/>
        <v>12</v>
      </c>
      <c r="F669" s="18">
        <v>1</v>
      </c>
      <c r="G669" s="18">
        <f t="shared" si="32"/>
        <v>0</v>
      </c>
      <c r="H669" s="3">
        <v>46162.477337962962</v>
      </c>
      <c r="I669">
        <v>62265327</v>
      </c>
      <c r="J669" t="s">
        <v>1967</v>
      </c>
      <c r="K669" t="s">
        <v>1968</v>
      </c>
      <c r="L669" t="s">
        <v>1969</v>
      </c>
      <c r="M669" t="s">
        <v>1970</v>
      </c>
      <c r="O669">
        <v>233001820000</v>
      </c>
      <c r="P669">
        <v>16018</v>
      </c>
      <c r="Q669">
        <v>-4</v>
      </c>
      <c r="R669">
        <v>1</v>
      </c>
      <c r="S669">
        <v>62265327</v>
      </c>
      <c r="U669" t="s">
        <v>1306</v>
      </c>
      <c r="W669" t="s">
        <v>1307</v>
      </c>
      <c r="X669">
        <v>233001820000</v>
      </c>
      <c r="Y669" t="s">
        <v>86</v>
      </c>
      <c r="Z669" t="s">
        <v>66</v>
      </c>
      <c r="AG669" t="s">
        <v>1972</v>
      </c>
      <c r="AL669">
        <v>0</v>
      </c>
      <c r="AN669" t="s">
        <v>1974</v>
      </c>
      <c r="AO669">
        <v>0</v>
      </c>
      <c r="AQ669">
        <v>2257740</v>
      </c>
      <c r="AR669" t="s">
        <v>4605</v>
      </c>
      <c r="AS669" t="s">
        <v>5883</v>
      </c>
      <c r="AT669" t="s">
        <v>1975</v>
      </c>
    </row>
    <row r="670" spans="1:46" x14ac:dyDescent="0.25">
      <c r="A670" t="str">
        <f>_xlfn.XLOOKUP(I670,UTILIZADAS[Contacto1],UTILIZADAS[Source.Name],,0)</f>
        <v>Cobros Abril Canal Fijo</v>
      </c>
      <c r="B670" s="18">
        <f>VLOOKUP(J670,Ref!A:C,3,0)</f>
        <v>0</v>
      </c>
      <c r="C670" s="18">
        <f>VLOOKUP(J670,Ref!A:D,4,0)</f>
        <v>0</v>
      </c>
      <c r="D670" s="18" t="str">
        <f t="shared" si="30"/>
        <v>21/may</v>
      </c>
      <c r="E670" s="18">
        <f t="shared" si="31"/>
        <v>12</v>
      </c>
      <c r="F670" s="18">
        <v>1</v>
      </c>
      <c r="G670" s="18">
        <f t="shared" si="32"/>
        <v>0</v>
      </c>
      <c r="H670" s="3">
        <v>46163.462789351855</v>
      </c>
      <c r="I670">
        <v>62265327</v>
      </c>
      <c r="J670" t="s">
        <v>2023</v>
      </c>
      <c r="K670" t="s">
        <v>1968</v>
      </c>
      <c r="L670" t="s">
        <v>1969</v>
      </c>
      <c r="M670" t="s">
        <v>1970</v>
      </c>
      <c r="O670">
        <v>233001820000</v>
      </c>
      <c r="P670">
        <v>16018</v>
      </c>
      <c r="Q670">
        <v>-4</v>
      </c>
      <c r="R670">
        <v>1</v>
      </c>
      <c r="S670">
        <v>62265327</v>
      </c>
      <c r="U670" t="s">
        <v>1306</v>
      </c>
      <c r="W670" t="s">
        <v>1307</v>
      </c>
      <c r="X670">
        <v>233001820000</v>
      </c>
      <c r="Y670" t="s">
        <v>86</v>
      </c>
      <c r="Z670" t="s">
        <v>66</v>
      </c>
      <c r="AG670" t="s">
        <v>1972</v>
      </c>
      <c r="AL670">
        <v>0</v>
      </c>
      <c r="AN670" t="s">
        <v>1974</v>
      </c>
      <c r="AO670">
        <v>0</v>
      </c>
      <c r="AQ670">
        <v>2257740</v>
      </c>
      <c r="AR670" t="s">
        <v>4605</v>
      </c>
      <c r="AS670" t="s">
        <v>5883</v>
      </c>
      <c r="AT670" t="s">
        <v>2024</v>
      </c>
    </row>
    <row r="671" spans="1:46" x14ac:dyDescent="0.25">
      <c r="A671" t="str">
        <f>_xlfn.XLOOKUP(I671,UTILIZADAS[Contacto1],UTILIZADAS[Source.Name],,0)</f>
        <v>Cobros Abril Canal Fijo</v>
      </c>
      <c r="B671" s="18">
        <f>VLOOKUP(J671,Ref!A:C,3,0)</f>
        <v>0</v>
      </c>
      <c r="C671" s="18">
        <f>VLOOKUP(J671,Ref!A:D,4,0)</f>
        <v>0</v>
      </c>
      <c r="D671" s="18" t="str">
        <f t="shared" si="30"/>
        <v>21/may</v>
      </c>
      <c r="E671" s="18">
        <f t="shared" si="31"/>
        <v>12</v>
      </c>
      <c r="F671" s="18">
        <v>1</v>
      </c>
      <c r="G671" s="18">
        <f t="shared" si="32"/>
        <v>0</v>
      </c>
      <c r="H671" s="3">
        <v>46163.53193287037</v>
      </c>
      <c r="I671">
        <v>62265327</v>
      </c>
      <c r="J671" t="s">
        <v>1967</v>
      </c>
      <c r="K671" t="s">
        <v>1968</v>
      </c>
      <c r="L671" t="s">
        <v>1969</v>
      </c>
      <c r="M671" t="s">
        <v>1970</v>
      </c>
      <c r="O671">
        <v>233001820000</v>
      </c>
      <c r="P671">
        <v>16018</v>
      </c>
      <c r="Q671">
        <v>-4</v>
      </c>
      <c r="R671">
        <v>1</v>
      </c>
      <c r="S671">
        <v>62265327</v>
      </c>
      <c r="U671" t="s">
        <v>1306</v>
      </c>
      <c r="W671" t="s">
        <v>1307</v>
      </c>
      <c r="X671">
        <v>233001820000</v>
      </c>
      <c r="Y671" t="s">
        <v>86</v>
      </c>
      <c r="Z671" t="s">
        <v>66</v>
      </c>
      <c r="AG671" t="s">
        <v>1972</v>
      </c>
      <c r="AL671">
        <v>0</v>
      </c>
      <c r="AN671" t="s">
        <v>1974</v>
      </c>
      <c r="AO671">
        <v>0</v>
      </c>
      <c r="AQ671">
        <v>2257740</v>
      </c>
      <c r="AR671" t="s">
        <v>4605</v>
      </c>
      <c r="AS671" t="s">
        <v>5883</v>
      </c>
      <c r="AT671" t="s">
        <v>1975</v>
      </c>
    </row>
    <row r="672" spans="1:46" x14ac:dyDescent="0.25">
      <c r="A672" t="str">
        <f>_xlfn.XLOOKUP(I672,UTILIZADAS[Contacto1],UTILIZADAS[Source.Name],,0)</f>
        <v>Cobros Abril Canal Fijo</v>
      </c>
      <c r="B672" s="18">
        <f>VLOOKUP(J672,Ref!A:C,3,0)</f>
        <v>0</v>
      </c>
      <c r="C672" s="18">
        <f>VLOOKUP(J672,Ref!A:D,4,0)</f>
        <v>0</v>
      </c>
      <c r="D672" s="18" t="str">
        <f t="shared" si="30"/>
        <v>21/may</v>
      </c>
      <c r="E672" s="18">
        <f t="shared" si="31"/>
        <v>12</v>
      </c>
      <c r="F672" s="18">
        <v>1</v>
      </c>
      <c r="G672" s="18">
        <f t="shared" si="32"/>
        <v>1</v>
      </c>
      <c r="H672" s="3">
        <v>46163.730127314811</v>
      </c>
      <c r="I672">
        <v>62265327</v>
      </c>
      <c r="J672" t="s">
        <v>1967</v>
      </c>
      <c r="K672" t="s">
        <v>1968</v>
      </c>
      <c r="L672" t="s">
        <v>1969</v>
      </c>
      <c r="M672" t="s">
        <v>1970</v>
      </c>
      <c r="O672">
        <v>233001820000</v>
      </c>
      <c r="P672">
        <v>16018</v>
      </c>
      <c r="Q672">
        <v>-4</v>
      </c>
      <c r="R672">
        <v>1</v>
      </c>
      <c r="S672">
        <v>62265327</v>
      </c>
      <c r="U672" t="s">
        <v>1306</v>
      </c>
      <c r="W672" t="s">
        <v>1307</v>
      </c>
      <c r="X672">
        <v>233001820000</v>
      </c>
      <c r="Y672" t="s">
        <v>86</v>
      </c>
      <c r="Z672" t="s">
        <v>66</v>
      </c>
      <c r="AG672" t="s">
        <v>1972</v>
      </c>
      <c r="AL672">
        <v>0</v>
      </c>
      <c r="AN672" t="s">
        <v>1974</v>
      </c>
      <c r="AO672">
        <v>0</v>
      </c>
      <c r="AQ672">
        <v>2257740</v>
      </c>
      <c r="AR672" t="s">
        <v>4605</v>
      </c>
      <c r="AS672" t="s">
        <v>5883</v>
      </c>
      <c r="AT672" t="s">
        <v>1975</v>
      </c>
    </row>
    <row r="673" spans="1:46" x14ac:dyDescent="0.25">
      <c r="A673" t="str">
        <f>_xlfn.XLOOKUP(I673,UTILIZADAS[Contacto1],UTILIZADAS[Source.Name],,0)</f>
        <v>Cobros Mayo</v>
      </c>
      <c r="B673" s="18">
        <f>VLOOKUP(J673,Ref!A:C,3,0)</f>
        <v>0</v>
      </c>
      <c r="C673" s="18">
        <f>VLOOKUP(J673,Ref!A:D,4,0)</f>
        <v>0</v>
      </c>
      <c r="D673" s="18" t="str">
        <f t="shared" si="30"/>
        <v>07/may</v>
      </c>
      <c r="E673" s="18">
        <f t="shared" si="31"/>
        <v>2</v>
      </c>
      <c r="F673" s="18">
        <v>1</v>
      </c>
      <c r="G673" s="18">
        <f t="shared" si="32"/>
        <v>0</v>
      </c>
      <c r="H673" s="3">
        <v>46149.745266203703</v>
      </c>
      <c r="I673">
        <v>62281473</v>
      </c>
      <c r="J673">
        <v>6004</v>
      </c>
      <c r="K673" t="s">
        <v>1983</v>
      </c>
      <c r="L673" t="s">
        <v>1897</v>
      </c>
      <c r="M673" t="s">
        <v>1970</v>
      </c>
      <c r="O673">
        <v>365007830000</v>
      </c>
      <c r="P673">
        <v>16016</v>
      </c>
      <c r="Q673">
        <v>-4</v>
      </c>
      <c r="R673">
        <v>1</v>
      </c>
      <c r="S673">
        <v>62281473</v>
      </c>
      <c r="U673" t="s">
        <v>4744</v>
      </c>
      <c r="W673" t="s">
        <v>4745</v>
      </c>
      <c r="X673">
        <v>365007830000</v>
      </c>
      <c r="Y673" t="s">
        <v>65</v>
      </c>
      <c r="Z673" t="s">
        <v>66</v>
      </c>
      <c r="AF673" t="s">
        <v>1976</v>
      </c>
      <c r="AG673" t="s">
        <v>1972</v>
      </c>
      <c r="AL673">
        <v>92</v>
      </c>
      <c r="AM673" t="s">
        <v>1979</v>
      </c>
      <c r="AN673" t="s">
        <v>1977</v>
      </c>
      <c r="AO673">
        <v>0</v>
      </c>
      <c r="AQ673">
        <v>2198633</v>
      </c>
      <c r="AR673" t="s">
        <v>2020</v>
      </c>
      <c r="AS673" t="s">
        <v>2020</v>
      </c>
      <c r="AT673" t="s">
        <v>1984</v>
      </c>
    </row>
    <row r="674" spans="1:46" x14ac:dyDescent="0.25">
      <c r="A674" t="str">
        <f>_xlfn.XLOOKUP(I674,UTILIZADAS[Contacto1],UTILIZADAS[Source.Name],,0)</f>
        <v>Cobros Mayo</v>
      </c>
      <c r="B674" s="18">
        <f>VLOOKUP(J674,Ref!A:C,3,0)</f>
        <v>0</v>
      </c>
      <c r="C674" s="18">
        <f>VLOOKUP(J674,Ref!A:D,4,0)</f>
        <v>0</v>
      </c>
      <c r="D674" s="18" t="str">
        <f t="shared" si="30"/>
        <v>11/may</v>
      </c>
      <c r="E674" s="18">
        <f t="shared" si="31"/>
        <v>2</v>
      </c>
      <c r="F674" s="18">
        <v>1</v>
      </c>
      <c r="G674" s="18">
        <f t="shared" si="32"/>
        <v>1</v>
      </c>
      <c r="H674" s="3">
        <v>46153.484571759262</v>
      </c>
      <c r="I674">
        <v>62281473</v>
      </c>
      <c r="J674">
        <v>6004</v>
      </c>
      <c r="K674" t="s">
        <v>1983</v>
      </c>
      <c r="L674" t="s">
        <v>1897</v>
      </c>
      <c r="M674" t="s">
        <v>1970</v>
      </c>
      <c r="O674">
        <v>365007830000</v>
      </c>
      <c r="P674">
        <v>16018</v>
      </c>
      <c r="Q674">
        <v>-4</v>
      </c>
      <c r="R674">
        <v>1</v>
      </c>
      <c r="S674">
        <v>62281473</v>
      </c>
      <c r="U674" t="s">
        <v>4744</v>
      </c>
      <c r="W674" t="s">
        <v>4745</v>
      </c>
      <c r="X674">
        <v>365007830000</v>
      </c>
      <c r="Y674" t="s">
        <v>65</v>
      </c>
      <c r="Z674" t="s">
        <v>4619</v>
      </c>
      <c r="AF674" t="s">
        <v>1976</v>
      </c>
      <c r="AG674" t="s">
        <v>1972</v>
      </c>
      <c r="AL674">
        <v>159</v>
      </c>
      <c r="AM674" t="s">
        <v>1979</v>
      </c>
      <c r="AN674" t="s">
        <v>1987</v>
      </c>
      <c r="AO674">
        <v>0</v>
      </c>
      <c r="AQ674">
        <v>2257741</v>
      </c>
      <c r="AR674" t="s">
        <v>4605</v>
      </c>
      <c r="AS674" t="s">
        <v>5883</v>
      </c>
      <c r="AT674" t="s">
        <v>1984</v>
      </c>
    </row>
    <row r="675" spans="1:46" x14ac:dyDescent="0.25">
      <c r="A675" t="str">
        <f>_xlfn.XLOOKUP(I675,UTILIZADAS[Contacto1],UTILIZADAS[Source.Name],,0)</f>
        <v>Cobros Mayo</v>
      </c>
      <c r="B675" s="18">
        <f>VLOOKUP(J675,Ref!A:C,3,0)</f>
        <v>0</v>
      </c>
      <c r="C675" s="18">
        <f>VLOOKUP(J675,Ref!A:D,4,0)</f>
        <v>0</v>
      </c>
      <c r="D675" s="18" t="str">
        <f t="shared" si="30"/>
        <v>11/may</v>
      </c>
      <c r="E675" s="18">
        <f t="shared" si="31"/>
        <v>6</v>
      </c>
      <c r="F675" s="18">
        <v>1</v>
      </c>
      <c r="G675" s="18">
        <f t="shared" si="32"/>
        <v>0</v>
      </c>
      <c r="H675" s="3">
        <v>46153.485358796293</v>
      </c>
      <c r="I675">
        <v>62282897</v>
      </c>
      <c r="J675" t="s">
        <v>1967</v>
      </c>
      <c r="K675" t="s">
        <v>1968</v>
      </c>
      <c r="L675" t="s">
        <v>1969</v>
      </c>
      <c r="M675" t="s">
        <v>1970</v>
      </c>
      <c r="O675">
        <v>367089400000</v>
      </c>
      <c r="P675">
        <v>16018</v>
      </c>
      <c r="Q675">
        <v>-4</v>
      </c>
      <c r="R675">
        <v>1</v>
      </c>
      <c r="S675">
        <v>62282897</v>
      </c>
      <c r="U675" t="s">
        <v>4746</v>
      </c>
      <c r="W675" t="s">
        <v>4747</v>
      </c>
      <c r="X675">
        <v>367089400000</v>
      </c>
      <c r="Y675" t="s">
        <v>65</v>
      </c>
      <c r="Z675" t="s">
        <v>66</v>
      </c>
      <c r="AG675" t="s">
        <v>1972</v>
      </c>
      <c r="AL675">
        <v>0</v>
      </c>
      <c r="AN675" t="s">
        <v>1974</v>
      </c>
      <c r="AO675">
        <v>0</v>
      </c>
      <c r="AQ675">
        <v>2257742</v>
      </c>
      <c r="AR675" t="s">
        <v>4605</v>
      </c>
      <c r="AS675" t="s">
        <v>5883</v>
      </c>
      <c r="AT675" t="s">
        <v>1975</v>
      </c>
    </row>
    <row r="676" spans="1:46" x14ac:dyDescent="0.25">
      <c r="A676" t="str">
        <f>_xlfn.XLOOKUP(I676,UTILIZADAS[Contacto1],UTILIZADAS[Source.Name],,0)</f>
        <v>Cobros Mayo</v>
      </c>
      <c r="B676" s="18">
        <f>VLOOKUP(J676,Ref!A:C,3,0)</f>
        <v>0</v>
      </c>
      <c r="C676" s="18">
        <f>VLOOKUP(J676,Ref!A:D,4,0)</f>
        <v>0</v>
      </c>
      <c r="D676" s="18" t="str">
        <f t="shared" si="30"/>
        <v>13/may</v>
      </c>
      <c r="E676" s="18">
        <f t="shared" si="31"/>
        <v>6</v>
      </c>
      <c r="F676" s="18">
        <v>1</v>
      </c>
      <c r="G676" s="18">
        <f t="shared" si="32"/>
        <v>0</v>
      </c>
      <c r="H676" s="3">
        <v>46155.649571759262</v>
      </c>
      <c r="I676">
        <v>62282897</v>
      </c>
      <c r="J676" t="s">
        <v>1967</v>
      </c>
      <c r="K676" t="s">
        <v>1968</v>
      </c>
      <c r="L676" t="s">
        <v>1969</v>
      </c>
      <c r="M676" t="s">
        <v>1970</v>
      </c>
      <c r="O676">
        <v>367089400000</v>
      </c>
      <c r="P676">
        <v>16018</v>
      </c>
      <c r="Q676">
        <v>-4</v>
      </c>
      <c r="R676">
        <v>1</v>
      </c>
      <c r="S676">
        <v>62282897</v>
      </c>
      <c r="U676" t="s">
        <v>4746</v>
      </c>
      <c r="W676" t="s">
        <v>4747</v>
      </c>
      <c r="X676">
        <v>367089400000</v>
      </c>
      <c r="Y676" t="s">
        <v>65</v>
      </c>
      <c r="Z676" t="s">
        <v>66</v>
      </c>
      <c r="AG676" t="s">
        <v>1972</v>
      </c>
      <c r="AL676">
        <v>0</v>
      </c>
      <c r="AN676" t="s">
        <v>1974</v>
      </c>
      <c r="AO676">
        <v>0</v>
      </c>
      <c r="AQ676">
        <v>2257742</v>
      </c>
      <c r="AR676" t="s">
        <v>4605</v>
      </c>
      <c r="AS676" t="s">
        <v>5883</v>
      </c>
      <c r="AT676" t="s">
        <v>1975</v>
      </c>
    </row>
    <row r="677" spans="1:46" x14ac:dyDescent="0.25">
      <c r="A677" t="str">
        <f>_xlfn.XLOOKUP(I677,UTILIZADAS[Contacto1],UTILIZADAS[Source.Name],,0)</f>
        <v>Cobros Mayo</v>
      </c>
      <c r="B677" s="18">
        <f>VLOOKUP(J677,Ref!A:C,3,0)</f>
        <v>0</v>
      </c>
      <c r="C677" s="18">
        <f>VLOOKUP(J677,Ref!A:D,4,0)</f>
        <v>0</v>
      </c>
      <c r="D677" s="18" t="str">
        <f t="shared" si="30"/>
        <v>16/may</v>
      </c>
      <c r="E677" s="18">
        <f t="shared" si="31"/>
        <v>6</v>
      </c>
      <c r="F677" s="18">
        <v>1</v>
      </c>
      <c r="G677" s="18">
        <f t="shared" si="32"/>
        <v>0</v>
      </c>
      <c r="H677" s="3">
        <v>46158.538564814815</v>
      </c>
      <c r="I677">
        <v>62282897</v>
      </c>
      <c r="J677" t="s">
        <v>1967</v>
      </c>
      <c r="K677" t="s">
        <v>1968</v>
      </c>
      <c r="L677" t="s">
        <v>1969</v>
      </c>
      <c r="M677" t="s">
        <v>1970</v>
      </c>
      <c r="O677">
        <v>367089400000</v>
      </c>
      <c r="P677">
        <v>16018</v>
      </c>
      <c r="Q677">
        <v>-4</v>
      </c>
      <c r="R677">
        <v>1</v>
      </c>
      <c r="S677">
        <v>62282897</v>
      </c>
      <c r="U677" t="s">
        <v>4746</v>
      </c>
      <c r="W677" t="s">
        <v>4747</v>
      </c>
      <c r="X677">
        <v>367089400000</v>
      </c>
      <c r="Y677" t="s">
        <v>65</v>
      </c>
      <c r="Z677" t="s">
        <v>66</v>
      </c>
      <c r="AG677" t="s">
        <v>1972</v>
      </c>
      <c r="AL677">
        <v>0</v>
      </c>
      <c r="AN677" t="s">
        <v>1974</v>
      </c>
      <c r="AO677">
        <v>0</v>
      </c>
      <c r="AQ677">
        <v>2257742</v>
      </c>
      <c r="AR677" t="s">
        <v>4605</v>
      </c>
      <c r="AS677" t="s">
        <v>5883</v>
      </c>
      <c r="AT677" t="s">
        <v>1975</v>
      </c>
    </row>
    <row r="678" spans="1:46" x14ac:dyDescent="0.25">
      <c r="A678" t="str">
        <f>_xlfn.XLOOKUP(I678,UTILIZADAS[Contacto1],UTILIZADAS[Source.Name],,0)</f>
        <v>Cobros Mayo</v>
      </c>
      <c r="B678" s="18">
        <f>VLOOKUP(J678,Ref!A:C,3,0)</f>
        <v>0</v>
      </c>
      <c r="C678" s="18">
        <f>VLOOKUP(J678,Ref!A:D,4,0)</f>
        <v>0</v>
      </c>
      <c r="D678" s="18" t="str">
        <f t="shared" si="30"/>
        <v>19/may</v>
      </c>
      <c r="E678" s="18">
        <f t="shared" si="31"/>
        <v>6</v>
      </c>
      <c r="F678" s="18">
        <v>1</v>
      </c>
      <c r="G678" s="18">
        <f t="shared" si="32"/>
        <v>0</v>
      </c>
      <c r="H678" s="3">
        <v>46161.685185185182</v>
      </c>
      <c r="I678">
        <v>62282897</v>
      </c>
      <c r="J678" t="s">
        <v>1967</v>
      </c>
      <c r="K678" t="s">
        <v>1968</v>
      </c>
      <c r="L678" t="s">
        <v>1969</v>
      </c>
      <c r="M678" t="s">
        <v>1970</v>
      </c>
      <c r="O678">
        <v>367089400000</v>
      </c>
      <c r="P678">
        <v>16018</v>
      </c>
      <c r="Q678">
        <v>-4</v>
      </c>
      <c r="R678">
        <v>1</v>
      </c>
      <c r="S678">
        <v>62282897</v>
      </c>
      <c r="U678" t="s">
        <v>4746</v>
      </c>
      <c r="W678" t="s">
        <v>4747</v>
      </c>
      <c r="X678">
        <v>367089400000</v>
      </c>
      <c r="Y678" t="s">
        <v>65</v>
      </c>
      <c r="Z678" t="s">
        <v>66</v>
      </c>
      <c r="AG678" t="s">
        <v>1972</v>
      </c>
      <c r="AL678">
        <v>0</v>
      </c>
      <c r="AN678" t="s">
        <v>1974</v>
      </c>
      <c r="AO678">
        <v>0</v>
      </c>
      <c r="AQ678">
        <v>2257742</v>
      </c>
      <c r="AR678" t="s">
        <v>4605</v>
      </c>
      <c r="AS678" t="s">
        <v>5883</v>
      </c>
      <c r="AT678" t="s">
        <v>1975</v>
      </c>
    </row>
    <row r="679" spans="1:46" x14ac:dyDescent="0.25">
      <c r="A679" t="str">
        <f>_xlfn.XLOOKUP(I679,UTILIZADAS[Contacto1],UTILIZADAS[Source.Name],,0)</f>
        <v>Cobros Mayo</v>
      </c>
      <c r="B679" s="18">
        <f>VLOOKUP(J679,Ref!A:C,3,0)</f>
        <v>0</v>
      </c>
      <c r="C679" s="18">
        <f>VLOOKUP(J679,Ref!A:D,4,0)</f>
        <v>0</v>
      </c>
      <c r="D679" s="18" t="str">
        <f t="shared" si="30"/>
        <v>21/may</v>
      </c>
      <c r="E679" s="18">
        <f t="shared" si="31"/>
        <v>6</v>
      </c>
      <c r="F679" s="18">
        <v>1</v>
      </c>
      <c r="G679" s="18">
        <f t="shared" si="32"/>
        <v>0</v>
      </c>
      <c r="H679" s="3">
        <v>46163.462812500002</v>
      </c>
      <c r="I679">
        <v>62282897</v>
      </c>
      <c r="J679" t="s">
        <v>1967</v>
      </c>
      <c r="K679" t="s">
        <v>1968</v>
      </c>
      <c r="L679" t="s">
        <v>1969</v>
      </c>
      <c r="M679" t="s">
        <v>1970</v>
      </c>
      <c r="O679">
        <v>367089400000</v>
      </c>
      <c r="P679">
        <v>16018</v>
      </c>
      <c r="Q679">
        <v>-4</v>
      </c>
      <c r="R679">
        <v>1</v>
      </c>
      <c r="S679">
        <v>62282897</v>
      </c>
      <c r="U679" t="s">
        <v>4746</v>
      </c>
      <c r="W679" t="s">
        <v>4747</v>
      </c>
      <c r="X679">
        <v>367089400000</v>
      </c>
      <c r="Y679" t="s">
        <v>65</v>
      </c>
      <c r="Z679" t="s">
        <v>66</v>
      </c>
      <c r="AG679" t="s">
        <v>1972</v>
      </c>
      <c r="AL679">
        <v>0</v>
      </c>
      <c r="AN679" t="s">
        <v>1974</v>
      </c>
      <c r="AO679">
        <v>0</v>
      </c>
      <c r="AQ679">
        <v>2257742</v>
      </c>
      <c r="AR679" t="s">
        <v>4605</v>
      </c>
      <c r="AS679" t="s">
        <v>5883</v>
      </c>
      <c r="AT679" t="s">
        <v>1975</v>
      </c>
    </row>
    <row r="680" spans="1:46" x14ac:dyDescent="0.25">
      <c r="A680" t="str">
        <f>_xlfn.XLOOKUP(I680,UTILIZADAS[Contacto1],UTILIZADAS[Source.Name],,0)</f>
        <v>Cobros Mayo</v>
      </c>
      <c r="B680" s="18">
        <f>VLOOKUP(J680,Ref!A:C,3,0)</f>
        <v>0</v>
      </c>
      <c r="C680" s="18">
        <f>VLOOKUP(J680,Ref!A:D,4,0)</f>
        <v>0</v>
      </c>
      <c r="D680" s="18" t="str">
        <f t="shared" si="30"/>
        <v>21/may</v>
      </c>
      <c r="E680" s="18">
        <f t="shared" si="31"/>
        <v>6</v>
      </c>
      <c r="F680" s="18">
        <v>1</v>
      </c>
      <c r="G680" s="18">
        <f t="shared" si="32"/>
        <v>1</v>
      </c>
      <c r="H680" s="3">
        <v>46163.730312500003</v>
      </c>
      <c r="I680">
        <v>62282897</v>
      </c>
      <c r="J680" t="s">
        <v>1967</v>
      </c>
      <c r="K680" t="s">
        <v>1968</v>
      </c>
      <c r="L680" t="s">
        <v>1969</v>
      </c>
      <c r="M680" t="s">
        <v>1970</v>
      </c>
      <c r="O680">
        <v>367089400000</v>
      </c>
      <c r="P680">
        <v>16018</v>
      </c>
      <c r="Q680">
        <v>-4</v>
      </c>
      <c r="R680">
        <v>1</v>
      </c>
      <c r="S680">
        <v>62282897</v>
      </c>
      <c r="U680" t="s">
        <v>4746</v>
      </c>
      <c r="W680" t="s">
        <v>4747</v>
      </c>
      <c r="X680">
        <v>367089400000</v>
      </c>
      <c r="Y680" t="s">
        <v>65</v>
      </c>
      <c r="Z680" t="s">
        <v>66</v>
      </c>
      <c r="AG680" t="s">
        <v>1972</v>
      </c>
      <c r="AL680">
        <v>0</v>
      </c>
      <c r="AN680" t="s">
        <v>1974</v>
      </c>
      <c r="AO680">
        <v>0</v>
      </c>
      <c r="AQ680">
        <v>2257742</v>
      </c>
      <c r="AR680" t="s">
        <v>4605</v>
      </c>
      <c r="AS680" t="s">
        <v>5883</v>
      </c>
      <c r="AT680" t="s">
        <v>1975</v>
      </c>
    </row>
    <row r="681" spans="1:46" x14ac:dyDescent="0.25">
      <c r="A681" t="str">
        <f>_xlfn.XLOOKUP(I681,UTILIZADAS[Contacto1],UTILIZADAS[Source.Name],,0)</f>
        <v>Cobros Abril Canal Fijo</v>
      </c>
      <c r="B681" s="18">
        <f>VLOOKUP(J681,Ref!A:C,3,0)</f>
        <v>0</v>
      </c>
      <c r="C681" s="18">
        <f>VLOOKUP(J681,Ref!A:D,4,0)</f>
        <v>0</v>
      </c>
      <c r="D681" s="18" t="str">
        <f t="shared" si="30"/>
        <v>11/may</v>
      </c>
      <c r="E681" s="18">
        <f t="shared" si="31"/>
        <v>2</v>
      </c>
      <c r="F681" s="18">
        <v>1</v>
      </c>
      <c r="G681" s="18">
        <f t="shared" si="32"/>
        <v>0</v>
      </c>
      <c r="H681" s="3">
        <v>46153.485810185186</v>
      </c>
      <c r="I681">
        <v>62283674</v>
      </c>
      <c r="J681" t="s">
        <v>2021</v>
      </c>
      <c r="K681" t="s">
        <v>1968</v>
      </c>
      <c r="L681" t="s">
        <v>1969</v>
      </c>
      <c r="M681" t="s">
        <v>1970</v>
      </c>
      <c r="O681">
        <v>362045230000</v>
      </c>
      <c r="P681">
        <v>16018</v>
      </c>
      <c r="Q681">
        <v>-4</v>
      </c>
      <c r="R681">
        <v>1</v>
      </c>
      <c r="S681">
        <v>62283674</v>
      </c>
      <c r="U681" t="s">
        <v>2539</v>
      </c>
      <c r="W681" t="s">
        <v>4147</v>
      </c>
      <c r="X681">
        <v>362045230000</v>
      </c>
      <c r="Y681" t="s">
        <v>65</v>
      </c>
      <c r="Z681" t="s">
        <v>66</v>
      </c>
      <c r="AF681" t="s">
        <v>1976</v>
      </c>
      <c r="AG681" t="s">
        <v>1972</v>
      </c>
      <c r="AL681">
        <v>5</v>
      </c>
      <c r="AN681" t="s">
        <v>1974</v>
      </c>
      <c r="AO681">
        <v>0</v>
      </c>
      <c r="AQ681">
        <v>2257743</v>
      </c>
      <c r="AR681" t="s">
        <v>4605</v>
      </c>
      <c r="AS681" t="s">
        <v>5883</v>
      </c>
      <c r="AT681" t="s">
        <v>2022</v>
      </c>
    </row>
    <row r="682" spans="1:46" x14ac:dyDescent="0.25">
      <c r="A682" t="str">
        <f>_xlfn.XLOOKUP(I682,UTILIZADAS[Contacto1],UTILIZADAS[Source.Name],,0)</f>
        <v>Cobros Abril Canal Fijo</v>
      </c>
      <c r="B682" s="18">
        <f>VLOOKUP(J682,Ref!A:C,3,0)</f>
        <v>0</v>
      </c>
      <c r="C682" s="18">
        <f>VLOOKUP(J682,Ref!A:D,4,0)</f>
        <v>0</v>
      </c>
      <c r="D682" s="18" t="str">
        <f t="shared" si="30"/>
        <v>13/may</v>
      </c>
      <c r="E682" s="18">
        <f t="shared" si="31"/>
        <v>2</v>
      </c>
      <c r="F682" s="18">
        <v>1</v>
      </c>
      <c r="G682" s="18">
        <f t="shared" si="32"/>
        <v>1</v>
      </c>
      <c r="H682" s="3">
        <v>46155.650196759256</v>
      </c>
      <c r="I682">
        <v>62283674</v>
      </c>
      <c r="J682">
        <v>6004</v>
      </c>
      <c r="K682" t="s">
        <v>1983</v>
      </c>
      <c r="L682" t="s">
        <v>1897</v>
      </c>
      <c r="M682" t="s">
        <v>1970</v>
      </c>
      <c r="O682">
        <v>362045230000</v>
      </c>
      <c r="P682">
        <v>16018</v>
      </c>
      <c r="Q682">
        <v>-4</v>
      </c>
      <c r="R682">
        <v>1</v>
      </c>
      <c r="S682">
        <v>62283674</v>
      </c>
      <c r="U682" t="s">
        <v>2539</v>
      </c>
      <c r="W682" t="s">
        <v>4147</v>
      </c>
      <c r="X682">
        <v>362045230000</v>
      </c>
      <c r="Y682" t="s">
        <v>65</v>
      </c>
      <c r="Z682" t="s">
        <v>66</v>
      </c>
      <c r="AF682" t="s">
        <v>1976</v>
      </c>
      <c r="AG682" t="s">
        <v>1972</v>
      </c>
      <c r="AL682">
        <v>130</v>
      </c>
      <c r="AM682" t="s">
        <v>1979</v>
      </c>
      <c r="AN682" t="s">
        <v>1987</v>
      </c>
      <c r="AO682">
        <v>0</v>
      </c>
      <c r="AQ682">
        <v>2257743</v>
      </c>
      <c r="AR682" t="s">
        <v>4605</v>
      </c>
      <c r="AS682" t="s">
        <v>5883</v>
      </c>
      <c r="AT682" t="s">
        <v>1984</v>
      </c>
    </row>
    <row r="683" spans="1:46" x14ac:dyDescent="0.25">
      <c r="A683" t="str">
        <f>_xlfn.XLOOKUP(I683,UTILIZADAS[Contacto1],UTILIZADAS[Source.Name],,0)</f>
        <v>Cobros Abril Canal Fijo</v>
      </c>
      <c r="B683" s="18">
        <f>VLOOKUP(J683,Ref!A:C,3,0)</f>
        <v>0</v>
      </c>
      <c r="C683" s="18">
        <f>VLOOKUP(J683,Ref!A:D,4,0)</f>
        <v>0</v>
      </c>
      <c r="D683" s="18" t="str">
        <f t="shared" si="30"/>
        <v>11/may</v>
      </c>
      <c r="E683" s="18">
        <f t="shared" si="31"/>
        <v>3</v>
      </c>
      <c r="F683" s="18">
        <v>1</v>
      </c>
      <c r="G683" s="18">
        <f t="shared" si="32"/>
        <v>0</v>
      </c>
      <c r="H683" s="3">
        <v>46153.486064814817</v>
      </c>
      <c r="I683">
        <v>62285645</v>
      </c>
      <c r="J683" t="s">
        <v>2021</v>
      </c>
      <c r="K683" t="s">
        <v>1968</v>
      </c>
      <c r="L683" t="s">
        <v>1969</v>
      </c>
      <c r="M683" t="s">
        <v>1970</v>
      </c>
      <c r="O683">
        <v>355368170000</v>
      </c>
      <c r="P683">
        <v>16018</v>
      </c>
      <c r="Q683">
        <v>-4</v>
      </c>
      <c r="R683">
        <v>1</v>
      </c>
      <c r="S683">
        <v>62285645</v>
      </c>
      <c r="U683" t="s">
        <v>463</v>
      </c>
      <c r="W683" t="s">
        <v>464</v>
      </c>
      <c r="X683">
        <v>355368170000</v>
      </c>
      <c r="Y683" t="s">
        <v>65</v>
      </c>
      <c r="Z683" t="s">
        <v>597</v>
      </c>
      <c r="AF683" t="s">
        <v>1976</v>
      </c>
      <c r="AG683" t="s">
        <v>1972</v>
      </c>
      <c r="AL683">
        <v>5</v>
      </c>
      <c r="AN683" t="s">
        <v>1974</v>
      </c>
      <c r="AO683">
        <v>0</v>
      </c>
      <c r="AQ683">
        <v>2257744</v>
      </c>
      <c r="AR683" t="s">
        <v>4605</v>
      </c>
      <c r="AS683" t="s">
        <v>5883</v>
      </c>
      <c r="AT683" t="s">
        <v>2022</v>
      </c>
    </row>
    <row r="684" spans="1:46" x14ac:dyDescent="0.25">
      <c r="A684" t="str">
        <f>_xlfn.XLOOKUP(I684,UTILIZADAS[Contacto1],UTILIZADAS[Source.Name],,0)</f>
        <v>Cobros Abril Canal Fijo</v>
      </c>
      <c r="B684" s="18">
        <f>VLOOKUP(J684,Ref!A:C,3,0)</f>
        <v>0</v>
      </c>
      <c r="C684" s="18">
        <f>VLOOKUP(J684,Ref!A:D,4,0)</f>
        <v>0</v>
      </c>
      <c r="D684" s="18" t="str">
        <f t="shared" si="30"/>
        <v>13/may</v>
      </c>
      <c r="E684" s="18">
        <f t="shared" si="31"/>
        <v>3</v>
      </c>
      <c r="F684" s="18">
        <v>1</v>
      </c>
      <c r="G684" s="18">
        <f t="shared" si="32"/>
        <v>0</v>
      </c>
      <c r="H684" s="3">
        <v>46155.650763888887</v>
      </c>
      <c r="I684">
        <v>62285645</v>
      </c>
      <c r="J684" t="s">
        <v>2021</v>
      </c>
      <c r="K684" t="s">
        <v>1968</v>
      </c>
      <c r="L684" t="s">
        <v>1969</v>
      </c>
      <c r="M684" t="s">
        <v>1970</v>
      </c>
      <c r="O684">
        <v>355368170000</v>
      </c>
      <c r="P684">
        <v>16018</v>
      </c>
      <c r="Q684">
        <v>-4</v>
      </c>
      <c r="R684">
        <v>1</v>
      </c>
      <c r="S684">
        <v>62285645</v>
      </c>
      <c r="U684" t="s">
        <v>463</v>
      </c>
      <c r="W684" t="s">
        <v>464</v>
      </c>
      <c r="X684">
        <v>355368170000</v>
      </c>
      <c r="Y684" t="s">
        <v>65</v>
      </c>
      <c r="Z684" t="s">
        <v>597</v>
      </c>
      <c r="AF684" t="s">
        <v>1976</v>
      </c>
      <c r="AG684" t="s">
        <v>1972</v>
      </c>
      <c r="AL684">
        <v>5</v>
      </c>
      <c r="AN684" t="s">
        <v>1974</v>
      </c>
      <c r="AO684">
        <v>0</v>
      </c>
      <c r="AQ684">
        <v>2257744</v>
      </c>
      <c r="AR684" t="s">
        <v>4605</v>
      </c>
      <c r="AS684" t="s">
        <v>5883</v>
      </c>
      <c r="AT684" t="s">
        <v>2022</v>
      </c>
    </row>
    <row r="685" spans="1:46" x14ac:dyDescent="0.25">
      <c r="A685" t="str">
        <f>_xlfn.XLOOKUP(I685,UTILIZADAS[Contacto1],UTILIZADAS[Source.Name],,0)</f>
        <v>Cobros Abril Canal Fijo</v>
      </c>
      <c r="B685" s="18">
        <f>VLOOKUP(J685,Ref!A:C,3,0)</f>
        <v>1</v>
      </c>
      <c r="C685" s="18">
        <f>VLOOKUP(J685,Ref!A:D,4,0)</f>
        <v>0</v>
      </c>
      <c r="D685" s="18" t="str">
        <f t="shared" si="30"/>
        <v>16/may</v>
      </c>
      <c r="E685" s="18">
        <f t="shared" si="31"/>
        <v>3</v>
      </c>
      <c r="F685" s="18">
        <v>1</v>
      </c>
      <c r="G685" s="18">
        <f t="shared" si="32"/>
        <v>1</v>
      </c>
      <c r="H685" s="3">
        <v>46158.539027777777</v>
      </c>
      <c r="I685">
        <v>62285645</v>
      </c>
      <c r="J685">
        <v>6010</v>
      </c>
      <c r="K685" t="s">
        <v>1983</v>
      </c>
      <c r="L685" t="s">
        <v>1897</v>
      </c>
      <c r="M685" t="s">
        <v>1970</v>
      </c>
      <c r="O685">
        <v>355368170000</v>
      </c>
      <c r="P685">
        <v>16018</v>
      </c>
      <c r="Q685">
        <v>-4</v>
      </c>
      <c r="R685">
        <v>1</v>
      </c>
      <c r="S685">
        <v>62285645</v>
      </c>
      <c r="U685" t="s">
        <v>463</v>
      </c>
      <c r="W685" t="s">
        <v>464</v>
      </c>
      <c r="X685">
        <v>355368170000</v>
      </c>
      <c r="Y685" t="s">
        <v>65</v>
      </c>
      <c r="Z685" t="s">
        <v>597</v>
      </c>
      <c r="AF685" t="s">
        <v>1976</v>
      </c>
      <c r="AG685" t="s">
        <v>1972</v>
      </c>
      <c r="AL685">
        <v>50</v>
      </c>
      <c r="AM685" t="s">
        <v>1979</v>
      </c>
      <c r="AN685" t="s">
        <v>1987</v>
      </c>
      <c r="AO685">
        <v>0</v>
      </c>
      <c r="AQ685">
        <v>2257744</v>
      </c>
      <c r="AR685" t="s">
        <v>4605</v>
      </c>
      <c r="AS685" t="s">
        <v>5883</v>
      </c>
      <c r="AT685" t="s">
        <v>1896</v>
      </c>
    </row>
    <row r="686" spans="1:46" x14ac:dyDescent="0.25">
      <c r="A686" t="str">
        <f>_xlfn.XLOOKUP(I686,UTILIZADAS[Contacto1],UTILIZADAS[Source.Name],,0)</f>
        <v>Cobros Abril Canal Fijo</v>
      </c>
      <c r="B686" s="18">
        <f>VLOOKUP(J686,Ref!A:C,3,0)</f>
        <v>0</v>
      </c>
      <c r="C686" s="18">
        <f>VLOOKUP(J686,Ref!A:D,4,0)</f>
        <v>0</v>
      </c>
      <c r="D686" s="18" t="str">
        <f t="shared" si="30"/>
        <v>11/may</v>
      </c>
      <c r="E686" s="18">
        <f t="shared" si="31"/>
        <v>7</v>
      </c>
      <c r="F686" s="18">
        <v>1</v>
      </c>
      <c r="G686" s="18">
        <f t="shared" si="32"/>
        <v>0</v>
      </c>
      <c r="H686" s="3">
        <v>46153.486273148148</v>
      </c>
      <c r="I686">
        <v>62286447</v>
      </c>
      <c r="J686" t="s">
        <v>2021</v>
      </c>
      <c r="K686" t="s">
        <v>1968</v>
      </c>
      <c r="L686" t="s">
        <v>1969</v>
      </c>
      <c r="M686" t="s">
        <v>1970</v>
      </c>
      <c r="O686">
        <v>364075060000</v>
      </c>
      <c r="P686">
        <v>16018</v>
      </c>
      <c r="Q686">
        <v>-4</v>
      </c>
      <c r="R686">
        <v>1</v>
      </c>
      <c r="S686">
        <v>62286447</v>
      </c>
      <c r="U686" t="s">
        <v>5931</v>
      </c>
      <c r="W686" t="s">
        <v>4749</v>
      </c>
      <c r="X686">
        <v>364075060000</v>
      </c>
      <c r="Y686" t="s">
        <v>65</v>
      </c>
      <c r="Z686" t="s">
        <v>66</v>
      </c>
      <c r="AF686" t="s">
        <v>1976</v>
      </c>
      <c r="AG686" t="s">
        <v>1972</v>
      </c>
      <c r="AL686">
        <v>5</v>
      </c>
      <c r="AN686" t="s">
        <v>1974</v>
      </c>
      <c r="AO686">
        <v>0</v>
      </c>
      <c r="AQ686">
        <v>2257745</v>
      </c>
      <c r="AR686" t="s">
        <v>4605</v>
      </c>
      <c r="AS686" t="s">
        <v>5883</v>
      </c>
      <c r="AT686" t="s">
        <v>2022</v>
      </c>
    </row>
    <row r="687" spans="1:46" x14ac:dyDescent="0.25">
      <c r="A687" t="str">
        <f>_xlfn.XLOOKUP(I687,UTILIZADAS[Contacto1],UTILIZADAS[Source.Name],,0)</f>
        <v>Cobros Abril Canal Fijo</v>
      </c>
      <c r="B687" s="18">
        <f>VLOOKUP(J687,Ref!A:C,3,0)</f>
        <v>0</v>
      </c>
      <c r="C687" s="18">
        <f>VLOOKUP(J687,Ref!A:D,4,0)</f>
        <v>0</v>
      </c>
      <c r="D687" s="18" t="str">
        <f t="shared" si="30"/>
        <v>11/may</v>
      </c>
      <c r="E687" s="18">
        <f t="shared" si="31"/>
        <v>7</v>
      </c>
      <c r="F687" s="18">
        <v>1</v>
      </c>
      <c r="G687" s="18">
        <f t="shared" si="32"/>
        <v>0</v>
      </c>
      <c r="H687" s="3">
        <v>46153.486493055556</v>
      </c>
      <c r="I687">
        <v>62286447</v>
      </c>
      <c r="J687" t="s">
        <v>2021</v>
      </c>
      <c r="K687" t="s">
        <v>1968</v>
      </c>
      <c r="L687" t="s">
        <v>1969</v>
      </c>
      <c r="M687" t="s">
        <v>1970</v>
      </c>
      <c r="O687">
        <v>352386280000</v>
      </c>
      <c r="P687">
        <v>16018</v>
      </c>
      <c r="Q687">
        <v>-4</v>
      </c>
      <c r="R687">
        <v>1</v>
      </c>
      <c r="S687">
        <v>62286447</v>
      </c>
      <c r="U687" t="s">
        <v>4540</v>
      </c>
      <c r="W687" t="s">
        <v>4541</v>
      </c>
      <c r="X687">
        <v>352386280000</v>
      </c>
      <c r="Y687" t="s">
        <v>65</v>
      </c>
      <c r="Z687" t="s">
        <v>597</v>
      </c>
      <c r="AF687" t="s">
        <v>1976</v>
      </c>
      <c r="AG687" t="s">
        <v>1972</v>
      </c>
      <c r="AL687">
        <v>5</v>
      </c>
      <c r="AN687" t="s">
        <v>1974</v>
      </c>
      <c r="AO687">
        <v>0</v>
      </c>
      <c r="AQ687">
        <v>2257746</v>
      </c>
      <c r="AR687" t="s">
        <v>4605</v>
      </c>
      <c r="AS687" t="s">
        <v>5883</v>
      </c>
      <c r="AT687" t="s">
        <v>2022</v>
      </c>
    </row>
    <row r="688" spans="1:46" x14ac:dyDescent="0.25">
      <c r="A688" t="str">
        <f>_xlfn.XLOOKUP(I688,UTILIZADAS[Contacto1],UTILIZADAS[Source.Name],,0)</f>
        <v>Cobros Abril Canal Fijo</v>
      </c>
      <c r="B688" s="18">
        <f>VLOOKUP(J688,Ref!A:C,3,0)</f>
        <v>0</v>
      </c>
      <c r="C688" s="18">
        <f>VLOOKUP(J688,Ref!A:D,4,0)</f>
        <v>0</v>
      </c>
      <c r="D688" s="18" t="str">
        <f t="shared" si="30"/>
        <v>13/may</v>
      </c>
      <c r="E688" s="18">
        <f t="shared" si="31"/>
        <v>7</v>
      </c>
      <c r="F688" s="18">
        <v>1</v>
      </c>
      <c r="G688" s="18">
        <f t="shared" si="32"/>
        <v>0</v>
      </c>
      <c r="H688" s="3">
        <v>46155.651018518518</v>
      </c>
      <c r="I688">
        <v>62286447</v>
      </c>
      <c r="J688" t="s">
        <v>2021</v>
      </c>
      <c r="K688" t="s">
        <v>1968</v>
      </c>
      <c r="L688" t="s">
        <v>1969</v>
      </c>
      <c r="M688" t="s">
        <v>1970</v>
      </c>
      <c r="O688">
        <v>364075060000</v>
      </c>
      <c r="P688">
        <v>16018</v>
      </c>
      <c r="Q688">
        <v>-4</v>
      </c>
      <c r="R688">
        <v>1</v>
      </c>
      <c r="S688">
        <v>62286447</v>
      </c>
      <c r="U688" t="s">
        <v>5931</v>
      </c>
      <c r="W688" t="s">
        <v>4749</v>
      </c>
      <c r="X688">
        <v>364075060000</v>
      </c>
      <c r="Y688" t="s">
        <v>65</v>
      </c>
      <c r="Z688" t="s">
        <v>66</v>
      </c>
      <c r="AF688" t="s">
        <v>1976</v>
      </c>
      <c r="AG688" t="s">
        <v>1972</v>
      </c>
      <c r="AL688">
        <v>6</v>
      </c>
      <c r="AN688" t="s">
        <v>1974</v>
      </c>
      <c r="AO688">
        <v>0</v>
      </c>
      <c r="AQ688">
        <v>2257745</v>
      </c>
      <c r="AR688" t="s">
        <v>4605</v>
      </c>
      <c r="AS688" t="s">
        <v>5883</v>
      </c>
      <c r="AT688" t="s">
        <v>2022</v>
      </c>
    </row>
    <row r="689" spans="1:46" x14ac:dyDescent="0.25">
      <c r="A689" t="str">
        <f>_xlfn.XLOOKUP(I689,UTILIZADAS[Contacto1],UTILIZADAS[Source.Name],,0)</f>
        <v>Cobros Abril Canal Fijo</v>
      </c>
      <c r="B689" s="18">
        <f>VLOOKUP(J689,Ref!A:C,3,0)</f>
        <v>0</v>
      </c>
      <c r="C689" s="18">
        <f>VLOOKUP(J689,Ref!A:D,4,0)</f>
        <v>0</v>
      </c>
      <c r="D689" s="18" t="str">
        <f t="shared" si="30"/>
        <v>13/may</v>
      </c>
      <c r="E689" s="18">
        <f t="shared" si="31"/>
        <v>7</v>
      </c>
      <c r="F689" s="18">
        <v>1</v>
      </c>
      <c r="G689" s="18">
        <f t="shared" si="32"/>
        <v>0</v>
      </c>
      <c r="H689" s="3">
        <v>46155.651261574072</v>
      </c>
      <c r="I689">
        <v>62286447</v>
      </c>
      <c r="J689" t="s">
        <v>2021</v>
      </c>
      <c r="K689" t="s">
        <v>1968</v>
      </c>
      <c r="L689" t="s">
        <v>1969</v>
      </c>
      <c r="M689" t="s">
        <v>1970</v>
      </c>
      <c r="O689">
        <v>352386280000</v>
      </c>
      <c r="P689">
        <v>16018</v>
      </c>
      <c r="Q689">
        <v>-4</v>
      </c>
      <c r="R689">
        <v>1</v>
      </c>
      <c r="S689">
        <v>62286447</v>
      </c>
      <c r="U689" t="s">
        <v>4540</v>
      </c>
      <c r="W689" t="s">
        <v>4541</v>
      </c>
      <c r="X689">
        <v>352386280000</v>
      </c>
      <c r="Y689" t="s">
        <v>65</v>
      </c>
      <c r="Z689" t="s">
        <v>597</v>
      </c>
      <c r="AF689" t="s">
        <v>1976</v>
      </c>
      <c r="AG689" t="s">
        <v>1972</v>
      </c>
      <c r="AL689">
        <v>5</v>
      </c>
      <c r="AN689" t="s">
        <v>1974</v>
      </c>
      <c r="AO689">
        <v>0</v>
      </c>
      <c r="AQ689">
        <v>2257746</v>
      </c>
      <c r="AR689" t="s">
        <v>4605</v>
      </c>
      <c r="AS689" t="s">
        <v>5883</v>
      </c>
      <c r="AT689" t="s">
        <v>2022</v>
      </c>
    </row>
    <row r="690" spans="1:46" x14ac:dyDescent="0.25">
      <c r="A690" t="str">
        <f>_xlfn.XLOOKUP(I690,UTILIZADAS[Contacto1],UTILIZADAS[Source.Name],,0)</f>
        <v>Cobros Abril Canal Fijo</v>
      </c>
      <c r="B690" s="18">
        <f>VLOOKUP(J690,Ref!A:C,3,0)</f>
        <v>0</v>
      </c>
      <c r="C690" s="18">
        <f>VLOOKUP(J690,Ref!A:D,4,0)</f>
        <v>0</v>
      </c>
      <c r="D690" s="18" t="str">
        <f t="shared" si="30"/>
        <v>16/may</v>
      </c>
      <c r="E690" s="18">
        <f t="shared" si="31"/>
        <v>7</v>
      </c>
      <c r="F690" s="18">
        <v>1</v>
      </c>
      <c r="G690" s="18">
        <f t="shared" si="32"/>
        <v>0</v>
      </c>
      <c r="H690" s="3">
        <v>46158.539768518516</v>
      </c>
      <c r="I690">
        <v>62286447</v>
      </c>
      <c r="J690" t="s">
        <v>2021</v>
      </c>
      <c r="K690" t="s">
        <v>1968</v>
      </c>
      <c r="L690" t="s">
        <v>1969</v>
      </c>
      <c r="M690" t="s">
        <v>1970</v>
      </c>
      <c r="O690">
        <v>364075060000</v>
      </c>
      <c r="P690">
        <v>16018</v>
      </c>
      <c r="Q690">
        <v>-4</v>
      </c>
      <c r="R690">
        <v>1</v>
      </c>
      <c r="S690">
        <v>62286447</v>
      </c>
      <c r="U690" t="s">
        <v>5931</v>
      </c>
      <c r="W690" t="s">
        <v>4749</v>
      </c>
      <c r="X690">
        <v>364075060000</v>
      </c>
      <c r="Y690" t="s">
        <v>65</v>
      </c>
      <c r="Z690" t="s">
        <v>66</v>
      </c>
      <c r="AF690" t="s">
        <v>1976</v>
      </c>
      <c r="AG690" t="s">
        <v>1972</v>
      </c>
      <c r="AL690">
        <v>5</v>
      </c>
      <c r="AN690" t="s">
        <v>1974</v>
      </c>
      <c r="AO690">
        <v>0</v>
      </c>
      <c r="AQ690">
        <v>2257745</v>
      </c>
      <c r="AR690" t="s">
        <v>4605</v>
      </c>
      <c r="AS690" t="s">
        <v>5883</v>
      </c>
      <c r="AT690" t="s">
        <v>2022</v>
      </c>
    </row>
    <row r="691" spans="1:46" x14ac:dyDescent="0.25">
      <c r="A691" t="str">
        <f>_xlfn.XLOOKUP(I691,UTILIZADAS[Contacto1],UTILIZADAS[Source.Name],,0)</f>
        <v>Cobros Abril Canal Fijo</v>
      </c>
      <c r="B691" s="18">
        <f>VLOOKUP(J691,Ref!A:C,3,0)</f>
        <v>1</v>
      </c>
      <c r="C691" s="18">
        <f>VLOOKUP(J691,Ref!A:D,4,0)</f>
        <v>1</v>
      </c>
      <c r="D691" s="18" t="str">
        <f t="shared" si="30"/>
        <v>18/may</v>
      </c>
      <c r="E691" s="18">
        <f t="shared" si="31"/>
        <v>7</v>
      </c>
      <c r="F691" s="18">
        <v>1</v>
      </c>
      <c r="G691" s="18">
        <f t="shared" si="32"/>
        <v>0</v>
      </c>
      <c r="H691" s="3">
        <v>46160.383993055555</v>
      </c>
      <c r="I691">
        <v>62286447</v>
      </c>
      <c r="J691">
        <v>6003</v>
      </c>
      <c r="K691" t="s">
        <v>1983</v>
      </c>
      <c r="L691" t="s">
        <v>1897</v>
      </c>
      <c r="M691" t="s">
        <v>1970</v>
      </c>
      <c r="O691">
        <v>352386280000</v>
      </c>
      <c r="P691">
        <v>16018</v>
      </c>
      <c r="Q691">
        <v>-4</v>
      </c>
      <c r="R691">
        <v>1</v>
      </c>
      <c r="S691">
        <v>62286447</v>
      </c>
      <c r="U691" t="s">
        <v>4540</v>
      </c>
      <c r="W691" t="s">
        <v>4541</v>
      </c>
      <c r="X691">
        <v>352386280000</v>
      </c>
      <c r="Y691" t="s">
        <v>65</v>
      </c>
      <c r="Z691" t="s">
        <v>597</v>
      </c>
      <c r="AF691" t="s">
        <v>1976</v>
      </c>
      <c r="AG691" t="s">
        <v>1972</v>
      </c>
      <c r="AL691">
        <v>42</v>
      </c>
      <c r="AM691" t="s">
        <v>1979</v>
      </c>
      <c r="AN691" t="s">
        <v>1987</v>
      </c>
      <c r="AO691">
        <v>0</v>
      </c>
      <c r="AQ691">
        <v>2257746</v>
      </c>
      <c r="AR691" t="s">
        <v>4605</v>
      </c>
      <c r="AS691" t="s">
        <v>5883</v>
      </c>
      <c r="AT691" t="s">
        <v>1892</v>
      </c>
    </row>
    <row r="692" spans="1:46" x14ac:dyDescent="0.25">
      <c r="A692" t="str">
        <f>_xlfn.XLOOKUP(I692,UTILIZADAS[Contacto1],UTILIZADAS[Source.Name],,0)</f>
        <v>Cobros Abril Canal Fijo</v>
      </c>
      <c r="B692" s="18">
        <f>VLOOKUP(J692,Ref!A:C,3,0)</f>
        <v>0</v>
      </c>
      <c r="C692" s="18">
        <f>VLOOKUP(J692,Ref!A:D,4,0)</f>
        <v>0</v>
      </c>
      <c r="D692" s="18" t="str">
        <f t="shared" si="30"/>
        <v>19/may</v>
      </c>
      <c r="E692" s="18">
        <f t="shared" si="31"/>
        <v>7</v>
      </c>
      <c r="F692" s="18">
        <v>1</v>
      </c>
      <c r="G692" s="18">
        <f t="shared" si="32"/>
        <v>1</v>
      </c>
      <c r="H692" s="3">
        <v>46161.685347222221</v>
      </c>
      <c r="I692">
        <v>62286447</v>
      </c>
      <c r="J692">
        <v>6004</v>
      </c>
      <c r="K692" t="s">
        <v>1983</v>
      </c>
      <c r="L692" t="s">
        <v>1897</v>
      </c>
      <c r="M692" t="s">
        <v>1970</v>
      </c>
      <c r="O692">
        <v>364075060000</v>
      </c>
      <c r="P692">
        <v>16018</v>
      </c>
      <c r="Q692">
        <v>-4</v>
      </c>
      <c r="R692">
        <v>1</v>
      </c>
      <c r="S692">
        <v>62286447</v>
      </c>
      <c r="U692" t="s">
        <v>5931</v>
      </c>
      <c r="W692" t="s">
        <v>4749</v>
      </c>
      <c r="X692">
        <v>364075060000</v>
      </c>
      <c r="Y692" t="s">
        <v>65</v>
      </c>
      <c r="Z692" t="s">
        <v>66</v>
      </c>
      <c r="AF692" t="s">
        <v>1976</v>
      </c>
      <c r="AG692" t="s">
        <v>1972</v>
      </c>
      <c r="AL692">
        <v>141</v>
      </c>
      <c r="AM692" t="s">
        <v>1979</v>
      </c>
      <c r="AN692" t="s">
        <v>1987</v>
      </c>
      <c r="AO692">
        <v>0</v>
      </c>
      <c r="AQ692">
        <v>2257745</v>
      </c>
      <c r="AR692" t="s">
        <v>4605</v>
      </c>
      <c r="AS692" t="s">
        <v>5883</v>
      </c>
      <c r="AT692" t="s">
        <v>1984</v>
      </c>
    </row>
    <row r="693" spans="1:46" x14ac:dyDescent="0.25">
      <c r="A693" t="e">
        <f>_xlfn.XLOOKUP(I693,UTILIZADAS[Contacto1],UTILIZADAS[Source.Name],,0)</f>
        <v>#N/A</v>
      </c>
      <c r="B693" s="18">
        <f>VLOOKUP(J693,Ref!A:C,3,0)</f>
        <v>0</v>
      </c>
      <c r="C693" s="18">
        <f>VLOOKUP(J693,Ref!A:D,4,0)</f>
        <v>0</v>
      </c>
      <c r="D693" s="18" t="str">
        <f t="shared" si="30"/>
        <v>04/may</v>
      </c>
      <c r="E693" s="18">
        <f t="shared" si="31"/>
        <v>1</v>
      </c>
      <c r="F693" s="18">
        <v>1</v>
      </c>
      <c r="G693" s="18">
        <f t="shared" si="32"/>
        <v>1</v>
      </c>
      <c r="H693" s="3">
        <v>46146.593726851854</v>
      </c>
      <c r="I693">
        <v>62294843</v>
      </c>
      <c r="J693">
        <v>6004</v>
      </c>
      <c r="K693" t="s">
        <v>1983</v>
      </c>
      <c r="L693" t="s">
        <v>1897</v>
      </c>
      <c r="M693" t="s">
        <v>1970</v>
      </c>
      <c r="P693">
        <v>998</v>
      </c>
      <c r="Q693">
        <v>0</v>
      </c>
      <c r="S693">
        <v>62294843</v>
      </c>
      <c r="AF693" t="s">
        <v>1976</v>
      </c>
      <c r="AG693" t="s">
        <v>1972</v>
      </c>
      <c r="AL693">
        <v>77</v>
      </c>
      <c r="AM693" t="s">
        <v>1979</v>
      </c>
      <c r="AN693" t="s">
        <v>1977</v>
      </c>
      <c r="AO693">
        <v>0</v>
      </c>
      <c r="AQ693">
        <v>2257469</v>
      </c>
      <c r="AR693" t="s">
        <v>1978</v>
      </c>
      <c r="AT693" t="s">
        <v>1984</v>
      </c>
    </row>
    <row r="694" spans="1:46" x14ac:dyDescent="0.25">
      <c r="A694" t="str">
        <f>_xlfn.XLOOKUP(I694,UTILIZADAS[Contacto1],UTILIZADAS[Source.Name],,0)</f>
        <v>Cobros Abril Canal Fijo</v>
      </c>
      <c r="B694" s="18">
        <f>VLOOKUP(J694,Ref!A:C,3,0)</f>
        <v>1</v>
      </c>
      <c r="C694" s="18">
        <f>VLOOKUP(J694,Ref!A:D,4,0)</f>
        <v>1</v>
      </c>
      <c r="D694" s="18" t="str">
        <f t="shared" si="30"/>
        <v>11/may</v>
      </c>
      <c r="E694" s="18">
        <f t="shared" si="31"/>
        <v>1</v>
      </c>
      <c r="F694" s="18">
        <v>1</v>
      </c>
      <c r="G694" s="18">
        <f t="shared" si="32"/>
        <v>1</v>
      </c>
      <c r="H694" s="3">
        <v>46153.487210648149</v>
      </c>
      <c r="I694">
        <v>62303873</v>
      </c>
      <c r="J694">
        <v>6003</v>
      </c>
      <c r="K694" t="s">
        <v>1983</v>
      </c>
      <c r="L694" t="s">
        <v>1897</v>
      </c>
      <c r="M694" t="s">
        <v>1970</v>
      </c>
      <c r="O694">
        <v>365010760000</v>
      </c>
      <c r="P694">
        <v>16018</v>
      </c>
      <c r="Q694">
        <v>-7</v>
      </c>
      <c r="R694">
        <v>1</v>
      </c>
      <c r="S694">
        <v>62303873</v>
      </c>
      <c r="U694" t="s">
        <v>2339</v>
      </c>
      <c r="W694" t="s">
        <v>3895</v>
      </c>
      <c r="X694">
        <v>365010760000</v>
      </c>
      <c r="Y694" t="s">
        <v>65</v>
      </c>
      <c r="Z694" t="s">
        <v>66</v>
      </c>
      <c r="AF694" t="s">
        <v>1976</v>
      </c>
      <c r="AG694" t="s">
        <v>1972</v>
      </c>
      <c r="AL694">
        <v>51</v>
      </c>
      <c r="AM694" t="s">
        <v>1979</v>
      </c>
      <c r="AN694" t="s">
        <v>1987</v>
      </c>
      <c r="AO694">
        <v>0</v>
      </c>
      <c r="AQ694">
        <v>2257747</v>
      </c>
      <c r="AR694" t="s">
        <v>4605</v>
      </c>
      <c r="AS694" t="s">
        <v>5883</v>
      </c>
      <c r="AT694" t="s">
        <v>1892</v>
      </c>
    </row>
    <row r="695" spans="1:46" x14ac:dyDescent="0.25">
      <c r="A695" t="str">
        <f>_xlfn.XLOOKUP(I695,UTILIZADAS[Contacto1],UTILIZADAS[Source.Name],,0)</f>
        <v>Cobros Abril Canal Fijo</v>
      </c>
      <c r="B695" s="18">
        <f>VLOOKUP(J695,Ref!A:C,3,0)</f>
        <v>0</v>
      </c>
      <c r="C695" s="18">
        <f>VLOOKUP(J695,Ref!A:D,4,0)</f>
        <v>0</v>
      </c>
      <c r="D695" s="18" t="str">
        <f t="shared" si="30"/>
        <v>11/may</v>
      </c>
      <c r="E695" s="18">
        <f t="shared" si="31"/>
        <v>6</v>
      </c>
      <c r="F695" s="18">
        <v>1</v>
      </c>
      <c r="G695" s="18">
        <f t="shared" si="32"/>
        <v>0</v>
      </c>
      <c r="H695" s="3">
        <v>46153.487256944441</v>
      </c>
      <c r="I695">
        <v>62304771</v>
      </c>
      <c r="J695" t="s">
        <v>2021</v>
      </c>
      <c r="K695" t="s">
        <v>1968</v>
      </c>
      <c r="L695" t="s">
        <v>1969</v>
      </c>
      <c r="M695" t="s">
        <v>1970</v>
      </c>
      <c r="O695">
        <v>341342150000</v>
      </c>
      <c r="P695">
        <v>16018</v>
      </c>
      <c r="Q695">
        <v>-7</v>
      </c>
      <c r="R695">
        <v>1</v>
      </c>
      <c r="S695">
        <v>62304771</v>
      </c>
      <c r="U695" t="s">
        <v>4455</v>
      </c>
      <c r="W695" t="s">
        <v>4088</v>
      </c>
      <c r="X695">
        <v>341342150000</v>
      </c>
      <c r="Y695" t="s">
        <v>65</v>
      </c>
      <c r="Z695" t="s">
        <v>66</v>
      </c>
      <c r="AG695" t="s">
        <v>1972</v>
      </c>
      <c r="AL695">
        <v>5</v>
      </c>
      <c r="AN695" t="s">
        <v>1974</v>
      </c>
      <c r="AO695">
        <v>0</v>
      </c>
      <c r="AQ695">
        <v>2257748</v>
      </c>
      <c r="AR695" t="s">
        <v>4605</v>
      </c>
      <c r="AS695" t="s">
        <v>5883</v>
      </c>
      <c r="AT695" t="s">
        <v>2022</v>
      </c>
    </row>
    <row r="696" spans="1:46" x14ac:dyDescent="0.25">
      <c r="A696" t="str">
        <f>_xlfn.XLOOKUP(I696,UTILIZADAS[Contacto1],UTILIZADAS[Source.Name],,0)</f>
        <v>Cobros Abril Canal Fijo</v>
      </c>
      <c r="B696" s="18">
        <f>VLOOKUP(J696,Ref!A:C,3,0)</f>
        <v>0</v>
      </c>
      <c r="C696" s="18">
        <f>VLOOKUP(J696,Ref!A:D,4,0)</f>
        <v>0</v>
      </c>
      <c r="D696" s="18" t="str">
        <f t="shared" si="30"/>
        <v>13/may</v>
      </c>
      <c r="E696" s="18">
        <f t="shared" si="31"/>
        <v>6</v>
      </c>
      <c r="F696" s="18">
        <v>1</v>
      </c>
      <c r="G696" s="18">
        <f t="shared" si="32"/>
        <v>0</v>
      </c>
      <c r="H696" s="3">
        <v>46155.651759259257</v>
      </c>
      <c r="I696">
        <v>62304771</v>
      </c>
      <c r="J696" t="s">
        <v>2021</v>
      </c>
      <c r="K696" t="s">
        <v>1968</v>
      </c>
      <c r="L696" t="s">
        <v>1969</v>
      </c>
      <c r="M696" t="s">
        <v>1970</v>
      </c>
      <c r="O696">
        <v>341342150000</v>
      </c>
      <c r="P696">
        <v>16018</v>
      </c>
      <c r="Q696">
        <v>-7</v>
      </c>
      <c r="R696">
        <v>1</v>
      </c>
      <c r="S696">
        <v>62304771</v>
      </c>
      <c r="U696" t="s">
        <v>4455</v>
      </c>
      <c r="W696" t="s">
        <v>4088</v>
      </c>
      <c r="X696">
        <v>341342150000</v>
      </c>
      <c r="Y696" t="s">
        <v>65</v>
      </c>
      <c r="Z696" t="s">
        <v>66</v>
      </c>
      <c r="AG696" t="s">
        <v>1972</v>
      </c>
      <c r="AL696">
        <v>5</v>
      </c>
      <c r="AN696" t="s">
        <v>1974</v>
      </c>
      <c r="AO696">
        <v>0</v>
      </c>
      <c r="AQ696">
        <v>2257748</v>
      </c>
      <c r="AR696" t="s">
        <v>4605</v>
      </c>
      <c r="AS696" t="s">
        <v>5883</v>
      </c>
      <c r="AT696" t="s">
        <v>2022</v>
      </c>
    </row>
    <row r="697" spans="1:46" x14ac:dyDescent="0.25">
      <c r="A697" t="str">
        <f>_xlfn.XLOOKUP(I697,UTILIZADAS[Contacto1],UTILIZADAS[Source.Name],,0)</f>
        <v>Cobros Abril Canal Fijo</v>
      </c>
      <c r="B697" s="18">
        <f>VLOOKUP(J697,Ref!A:C,3,0)</f>
        <v>0</v>
      </c>
      <c r="C697" s="18">
        <f>VLOOKUP(J697,Ref!A:D,4,0)</f>
        <v>0</v>
      </c>
      <c r="D697" s="18" t="str">
        <f t="shared" si="30"/>
        <v>18/may</v>
      </c>
      <c r="E697" s="18">
        <f t="shared" si="31"/>
        <v>6</v>
      </c>
      <c r="F697" s="18">
        <v>1</v>
      </c>
      <c r="G697" s="18">
        <f t="shared" si="32"/>
        <v>0</v>
      </c>
      <c r="H697" s="3">
        <v>46160.383993055555</v>
      </c>
      <c r="I697">
        <v>62304771</v>
      </c>
      <c r="J697" t="s">
        <v>2021</v>
      </c>
      <c r="K697" t="s">
        <v>1968</v>
      </c>
      <c r="L697" t="s">
        <v>1969</v>
      </c>
      <c r="M697" t="s">
        <v>1970</v>
      </c>
      <c r="O697">
        <v>341342150000</v>
      </c>
      <c r="P697">
        <v>16018</v>
      </c>
      <c r="Q697">
        <v>-7</v>
      </c>
      <c r="R697">
        <v>1</v>
      </c>
      <c r="S697">
        <v>62304771</v>
      </c>
      <c r="U697" t="s">
        <v>4455</v>
      </c>
      <c r="W697" t="s">
        <v>4088</v>
      </c>
      <c r="X697">
        <v>341342150000</v>
      </c>
      <c r="Y697" t="s">
        <v>65</v>
      </c>
      <c r="Z697" t="s">
        <v>66</v>
      </c>
      <c r="AG697" t="s">
        <v>1972</v>
      </c>
      <c r="AL697">
        <v>5</v>
      </c>
      <c r="AN697" t="s">
        <v>1974</v>
      </c>
      <c r="AO697">
        <v>0</v>
      </c>
      <c r="AQ697">
        <v>2257748</v>
      </c>
      <c r="AR697" t="s">
        <v>4605</v>
      </c>
      <c r="AS697" t="s">
        <v>5883</v>
      </c>
      <c r="AT697" t="s">
        <v>2022</v>
      </c>
    </row>
    <row r="698" spans="1:46" x14ac:dyDescent="0.25">
      <c r="A698" t="str">
        <f>_xlfn.XLOOKUP(I698,UTILIZADAS[Contacto1],UTILIZADAS[Source.Name],,0)</f>
        <v>Cobros Abril Canal Fijo</v>
      </c>
      <c r="B698" s="18">
        <f>VLOOKUP(J698,Ref!A:C,3,0)</f>
        <v>0</v>
      </c>
      <c r="C698" s="18">
        <f>VLOOKUP(J698,Ref!A:D,4,0)</f>
        <v>0</v>
      </c>
      <c r="D698" s="18" t="str">
        <f t="shared" si="30"/>
        <v>19/may</v>
      </c>
      <c r="E698" s="18">
        <f t="shared" si="31"/>
        <v>6</v>
      </c>
      <c r="F698" s="18">
        <v>1</v>
      </c>
      <c r="G698" s="18">
        <f t="shared" si="32"/>
        <v>0</v>
      </c>
      <c r="H698" s="3">
        <v>46161.685729166667</v>
      </c>
      <c r="I698">
        <v>62304771</v>
      </c>
      <c r="J698" t="s">
        <v>2021</v>
      </c>
      <c r="K698" t="s">
        <v>1968</v>
      </c>
      <c r="L698" t="s">
        <v>1969</v>
      </c>
      <c r="M698" t="s">
        <v>1970</v>
      </c>
      <c r="O698">
        <v>341342150000</v>
      </c>
      <c r="P698">
        <v>16018</v>
      </c>
      <c r="Q698">
        <v>-7</v>
      </c>
      <c r="R698">
        <v>1</v>
      </c>
      <c r="S698">
        <v>62304771</v>
      </c>
      <c r="U698" t="s">
        <v>4455</v>
      </c>
      <c r="W698" t="s">
        <v>4088</v>
      </c>
      <c r="X698">
        <v>341342150000</v>
      </c>
      <c r="Y698" t="s">
        <v>65</v>
      </c>
      <c r="Z698" t="s">
        <v>66</v>
      </c>
      <c r="AG698" t="s">
        <v>1972</v>
      </c>
      <c r="AL698">
        <v>5</v>
      </c>
      <c r="AN698" t="s">
        <v>1974</v>
      </c>
      <c r="AO698">
        <v>0</v>
      </c>
      <c r="AQ698">
        <v>2257748</v>
      </c>
      <c r="AR698" t="s">
        <v>4605</v>
      </c>
      <c r="AS698" t="s">
        <v>5883</v>
      </c>
      <c r="AT698" t="s">
        <v>2022</v>
      </c>
    </row>
    <row r="699" spans="1:46" x14ac:dyDescent="0.25">
      <c r="A699" t="str">
        <f>_xlfn.XLOOKUP(I699,UTILIZADAS[Contacto1],UTILIZADAS[Source.Name],,0)</f>
        <v>Cobros Abril Canal Fijo</v>
      </c>
      <c r="B699" s="18">
        <f>VLOOKUP(J699,Ref!A:C,3,0)</f>
        <v>0</v>
      </c>
      <c r="C699" s="18">
        <f>VLOOKUP(J699,Ref!A:D,4,0)</f>
        <v>0</v>
      </c>
      <c r="D699" s="18" t="str">
        <f t="shared" si="30"/>
        <v>21/may</v>
      </c>
      <c r="E699" s="18">
        <f t="shared" si="31"/>
        <v>6</v>
      </c>
      <c r="F699" s="18">
        <v>1</v>
      </c>
      <c r="G699" s="18">
        <f t="shared" si="32"/>
        <v>0</v>
      </c>
      <c r="H699" s="3">
        <v>46163.463379629633</v>
      </c>
      <c r="I699">
        <v>62304771</v>
      </c>
      <c r="J699" t="s">
        <v>2021</v>
      </c>
      <c r="K699" t="s">
        <v>1968</v>
      </c>
      <c r="L699" t="s">
        <v>1969</v>
      </c>
      <c r="M699" t="s">
        <v>1970</v>
      </c>
      <c r="O699">
        <v>341342150000</v>
      </c>
      <c r="P699">
        <v>16018</v>
      </c>
      <c r="Q699">
        <v>-7</v>
      </c>
      <c r="R699">
        <v>1</v>
      </c>
      <c r="S699">
        <v>62304771</v>
      </c>
      <c r="U699" t="s">
        <v>4455</v>
      </c>
      <c r="W699" t="s">
        <v>4088</v>
      </c>
      <c r="X699">
        <v>341342150000</v>
      </c>
      <c r="Y699" t="s">
        <v>65</v>
      </c>
      <c r="Z699" t="s">
        <v>66</v>
      </c>
      <c r="AG699" t="s">
        <v>1972</v>
      </c>
      <c r="AL699">
        <v>5</v>
      </c>
      <c r="AN699" t="s">
        <v>1974</v>
      </c>
      <c r="AO699">
        <v>0</v>
      </c>
      <c r="AQ699">
        <v>2257748</v>
      </c>
      <c r="AR699" t="s">
        <v>4605</v>
      </c>
      <c r="AS699" t="s">
        <v>5883</v>
      </c>
      <c r="AT699" t="s">
        <v>2022</v>
      </c>
    </row>
    <row r="700" spans="1:46" x14ac:dyDescent="0.25">
      <c r="A700" t="str">
        <f>_xlfn.XLOOKUP(I700,UTILIZADAS[Contacto1],UTILIZADAS[Source.Name],,0)</f>
        <v>Cobros Abril Canal Fijo</v>
      </c>
      <c r="B700" s="18">
        <f>VLOOKUP(J700,Ref!A:C,3,0)</f>
        <v>0</v>
      </c>
      <c r="C700" s="18">
        <f>VLOOKUP(J700,Ref!A:D,4,0)</f>
        <v>0</v>
      </c>
      <c r="D700" s="18" t="str">
        <f t="shared" si="30"/>
        <v>21/may</v>
      </c>
      <c r="E700" s="18">
        <f t="shared" si="31"/>
        <v>6</v>
      </c>
      <c r="F700" s="18">
        <v>1</v>
      </c>
      <c r="G700" s="18">
        <f t="shared" si="32"/>
        <v>1</v>
      </c>
      <c r="H700" s="3">
        <v>46163.730902777781</v>
      </c>
      <c r="I700">
        <v>62304771</v>
      </c>
      <c r="J700" t="s">
        <v>2021</v>
      </c>
      <c r="K700" t="s">
        <v>1968</v>
      </c>
      <c r="L700" t="s">
        <v>1969</v>
      </c>
      <c r="M700" t="s">
        <v>1970</v>
      </c>
      <c r="O700">
        <v>341342150000</v>
      </c>
      <c r="P700">
        <v>16018</v>
      </c>
      <c r="Q700">
        <v>-7</v>
      </c>
      <c r="R700">
        <v>1</v>
      </c>
      <c r="S700">
        <v>62304771</v>
      </c>
      <c r="U700" t="s">
        <v>4455</v>
      </c>
      <c r="W700" t="s">
        <v>4088</v>
      </c>
      <c r="X700">
        <v>341342150000</v>
      </c>
      <c r="Y700" t="s">
        <v>65</v>
      </c>
      <c r="Z700" t="s">
        <v>66</v>
      </c>
      <c r="AG700" t="s">
        <v>1972</v>
      </c>
      <c r="AL700">
        <v>5</v>
      </c>
      <c r="AN700" t="s">
        <v>1974</v>
      </c>
      <c r="AO700">
        <v>0</v>
      </c>
      <c r="AQ700">
        <v>2257748</v>
      </c>
      <c r="AR700" t="s">
        <v>4605</v>
      </c>
      <c r="AS700" t="s">
        <v>5883</v>
      </c>
      <c r="AT700" t="s">
        <v>2022</v>
      </c>
    </row>
    <row r="701" spans="1:46" x14ac:dyDescent="0.25">
      <c r="A701" t="e">
        <f>_xlfn.XLOOKUP(I701,UTILIZADAS[Contacto1],UTILIZADAS[Source.Name],,0)</f>
        <v>#N/A</v>
      </c>
      <c r="B701" s="18">
        <f>VLOOKUP(J701,Ref!A:C,3,0)</f>
        <v>1</v>
      </c>
      <c r="C701" s="18">
        <f>VLOOKUP(J701,Ref!A:D,4,0)</f>
        <v>1</v>
      </c>
      <c r="D701" s="18" t="str">
        <f t="shared" si="30"/>
        <v>02/may</v>
      </c>
      <c r="E701" s="18">
        <f t="shared" si="31"/>
        <v>1</v>
      </c>
      <c r="F701" s="18">
        <v>1</v>
      </c>
      <c r="G701" s="18">
        <f t="shared" si="32"/>
        <v>1</v>
      </c>
      <c r="H701" s="3">
        <v>46144.522615740738</v>
      </c>
      <c r="I701">
        <v>62360175</v>
      </c>
      <c r="J701">
        <v>6002</v>
      </c>
      <c r="K701" t="s">
        <v>1983</v>
      </c>
      <c r="L701" t="s">
        <v>1897</v>
      </c>
      <c r="M701" t="s">
        <v>1970</v>
      </c>
      <c r="O701">
        <v>352314660000</v>
      </c>
      <c r="P701">
        <v>16014</v>
      </c>
      <c r="Q701">
        <v>-7</v>
      </c>
      <c r="R701">
        <v>1</v>
      </c>
      <c r="S701">
        <v>62360175</v>
      </c>
      <c r="U701" t="s">
        <v>4579</v>
      </c>
      <c r="W701">
        <v>352314660000</v>
      </c>
      <c r="X701" t="s">
        <v>1971</v>
      </c>
      <c r="Y701" t="s">
        <v>2230</v>
      </c>
      <c r="Z701" t="s">
        <v>65</v>
      </c>
      <c r="AF701" t="s">
        <v>1976</v>
      </c>
      <c r="AG701" t="s">
        <v>1972</v>
      </c>
      <c r="AI701" t="s">
        <v>4580</v>
      </c>
      <c r="AK701" t="s">
        <v>4581</v>
      </c>
      <c r="AL701">
        <v>59</v>
      </c>
      <c r="AM701" t="s">
        <v>1979</v>
      </c>
      <c r="AN701" t="s">
        <v>1987</v>
      </c>
      <c r="AO701">
        <v>0</v>
      </c>
      <c r="AQ701">
        <v>2170199</v>
      </c>
      <c r="AR701" t="s">
        <v>4582</v>
      </c>
      <c r="AS701" t="s">
        <v>4582</v>
      </c>
      <c r="AT701" t="s">
        <v>1888</v>
      </c>
    </row>
    <row r="702" spans="1:46" x14ac:dyDescent="0.25">
      <c r="A702" t="str">
        <f>_xlfn.XLOOKUP(I702,UTILIZADAS[Contacto1],UTILIZADAS[Source.Name],,0)</f>
        <v>Cobros Mayo</v>
      </c>
      <c r="B702" s="18">
        <f>VLOOKUP(J702,Ref!A:C,3,0)</f>
        <v>0</v>
      </c>
      <c r="C702" s="18">
        <f>VLOOKUP(J702,Ref!A:D,4,0)</f>
        <v>0</v>
      </c>
      <c r="D702" s="18" t="str">
        <f t="shared" si="30"/>
        <v>11/may</v>
      </c>
      <c r="E702" s="18">
        <f t="shared" si="31"/>
        <v>2</v>
      </c>
      <c r="F702" s="18">
        <v>1</v>
      </c>
      <c r="G702" s="18">
        <f t="shared" si="32"/>
        <v>0</v>
      </c>
      <c r="H702" s="3">
        <v>46153.487592592595</v>
      </c>
      <c r="I702">
        <v>62362257</v>
      </c>
      <c r="J702" t="s">
        <v>2021</v>
      </c>
      <c r="K702" t="s">
        <v>1968</v>
      </c>
      <c r="L702" t="s">
        <v>1969</v>
      </c>
      <c r="M702" t="s">
        <v>1970</v>
      </c>
      <c r="O702">
        <v>368065490000</v>
      </c>
      <c r="P702">
        <v>16018</v>
      </c>
      <c r="Q702">
        <v>-7</v>
      </c>
      <c r="R702">
        <v>1</v>
      </c>
      <c r="S702">
        <v>62362257</v>
      </c>
      <c r="U702" t="s">
        <v>4751</v>
      </c>
      <c r="W702" t="s">
        <v>4752</v>
      </c>
      <c r="X702">
        <v>368065490000</v>
      </c>
      <c r="Y702" t="s">
        <v>65</v>
      </c>
      <c r="Z702" t="s">
        <v>66</v>
      </c>
      <c r="AF702" t="s">
        <v>1976</v>
      </c>
      <c r="AG702" t="s">
        <v>1972</v>
      </c>
      <c r="AL702">
        <v>5</v>
      </c>
      <c r="AN702" t="s">
        <v>1974</v>
      </c>
      <c r="AO702">
        <v>0</v>
      </c>
      <c r="AQ702">
        <v>2257749</v>
      </c>
      <c r="AR702" t="s">
        <v>4605</v>
      </c>
      <c r="AS702" t="s">
        <v>5883</v>
      </c>
      <c r="AT702" t="s">
        <v>2022</v>
      </c>
    </row>
    <row r="703" spans="1:46" x14ac:dyDescent="0.25">
      <c r="A703" t="str">
        <f>_xlfn.XLOOKUP(I703,UTILIZADAS[Contacto1],UTILIZADAS[Source.Name],,0)</f>
        <v>Cobros Mayo</v>
      </c>
      <c r="B703" s="18">
        <f>VLOOKUP(J703,Ref!A:C,3,0)</f>
        <v>1</v>
      </c>
      <c r="C703" s="18">
        <f>VLOOKUP(J703,Ref!A:D,4,0)</f>
        <v>1</v>
      </c>
      <c r="D703" s="18" t="str">
        <f t="shared" si="30"/>
        <v>13/may</v>
      </c>
      <c r="E703" s="18">
        <f t="shared" si="31"/>
        <v>2</v>
      </c>
      <c r="F703" s="18">
        <v>1</v>
      </c>
      <c r="G703" s="18">
        <f t="shared" si="32"/>
        <v>1</v>
      </c>
      <c r="H703" s="3">
        <v>46155.652743055558</v>
      </c>
      <c r="I703">
        <v>62362257</v>
      </c>
      <c r="J703">
        <v>6007</v>
      </c>
      <c r="K703" t="s">
        <v>1983</v>
      </c>
      <c r="L703" t="s">
        <v>1897</v>
      </c>
      <c r="M703" t="s">
        <v>1970</v>
      </c>
      <c r="O703">
        <v>368065490000</v>
      </c>
      <c r="P703">
        <v>16018</v>
      </c>
      <c r="Q703">
        <v>-7</v>
      </c>
      <c r="R703">
        <v>1</v>
      </c>
      <c r="S703">
        <v>62362257</v>
      </c>
      <c r="U703" t="s">
        <v>4751</v>
      </c>
      <c r="W703" t="s">
        <v>4752</v>
      </c>
      <c r="X703">
        <v>368065490000</v>
      </c>
      <c r="Y703" t="s">
        <v>65</v>
      </c>
      <c r="Z703" t="s">
        <v>66</v>
      </c>
      <c r="AF703" t="s">
        <v>1976</v>
      </c>
      <c r="AG703" t="s">
        <v>1972</v>
      </c>
      <c r="AL703">
        <v>352</v>
      </c>
      <c r="AM703" t="s">
        <v>1979</v>
      </c>
      <c r="AN703" t="s">
        <v>1987</v>
      </c>
      <c r="AO703">
        <v>0</v>
      </c>
      <c r="AQ703">
        <v>2257749</v>
      </c>
      <c r="AR703" t="s">
        <v>4605</v>
      </c>
      <c r="AS703" t="s">
        <v>5883</v>
      </c>
      <c r="AT703" t="s">
        <v>1898</v>
      </c>
    </row>
    <row r="704" spans="1:46" x14ac:dyDescent="0.25">
      <c r="A704" t="str">
        <f>_xlfn.XLOOKUP(I704,UTILIZADAS[Contacto1],UTILIZADAS[Source.Name],,0)</f>
        <v>Cobros Abril Canal Fijo</v>
      </c>
      <c r="B704" s="18">
        <f>VLOOKUP(J704,Ref!A:C,3,0)</f>
        <v>0</v>
      </c>
      <c r="C704" s="18">
        <f>VLOOKUP(J704,Ref!A:D,4,0)</f>
        <v>0</v>
      </c>
      <c r="D704" s="18" t="str">
        <f t="shared" si="30"/>
        <v>11/may</v>
      </c>
      <c r="E704" s="18">
        <f t="shared" si="31"/>
        <v>6</v>
      </c>
      <c r="F704" s="18">
        <v>1</v>
      </c>
      <c r="G704" s="18">
        <f t="shared" si="32"/>
        <v>0</v>
      </c>
      <c r="H704" s="3">
        <v>46153.487812500003</v>
      </c>
      <c r="I704">
        <v>62373276</v>
      </c>
      <c r="J704" t="s">
        <v>2021</v>
      </c>
      <c r="K704" t="s">
        <v>1968</v>
      </c>
      <c r="L704" t="s">
        <v>1969</v>
      </c>
      <c r="M704" t="s">
        <v>1970</v>
      </c>
      <c r="O704">
        <v>356364250000</v>
      </c>
      <c r="P704">
        <v>16018</v>
      </c>
      <c r="Q704">
        <v>-7</v>
      </c>
      <c r="R704">
        <v>1</v>
      </c>
      <c r="S704">
        <v>62373276</v>
      </c>
      <c r="U704" t="s">
        <v>2283</v>
      </c>
      <c r="W704" t="s">
        <v>3830</v>
      </c>
      <c r="X704">
        <v>356364250000</v>
      </c>
      <c r="Y704" t="s">
        <v>65</v>
      </c>
      <c r="Z704" t="s">
        <v>66</v>
      </c>
      <c r="AG704" t="s">
        <v>1972</v>
      </c>
      <c r="AL704">
        <v>5</v>
      </c>
      <c r="AN704" t="s">
        <v>1974</v>
      </c>
      <c r="AO704">
        <v>0</v>
      </c>
      <c r="AQ704">
        <v>2257750</v>
      </c>
      <c r="AR704" t="s">
        <v>4605</v>
      </c>
      <c r="AS704" t="s">
        <v>5883</v>
      </c>
      <c r="AT704" t="s">
        <v>2022</v>
      </c>
    </row>
    <row r="705" spans="1:46" x14ac:dyDescent="0.25">
      <c r="A705" t="str">
        <f>_xlfn.XLOOKUP(I705,UTILIZADAS[Contacto1],UTILIZADAS[Source.Name],,0)</f>
        <v>Cobros Abril Canal Fijo</v>
      </c>
      <c r="B705" s="18">
        <f>VLOOKUP(J705,Ref!A:C,3,0)</f>
        <v>0</v>
      </c>
      <c r="C705" s="18">
        <f>VLOOKUP(J705,Ref!A:D,4,0)</f>
        <v>0</v>
      </c>
      <c r="D705" s="18" t="str">
        <f t="shared" si="30"/>
        <v>13/may</v>
      </c>
      <c r="E705" s="18">
        <f t="shared" si="31"/>
        <v>6</v>
      </c>
      <c r="F705" s="18">
        <v>1</v>
      </c>
      <c r="G705" s="18">
        <f t="shared" si="32"/>
        <v>0</v>
      </c>
      <c r="H705" s="3">
        <v>46155.65284722222</v>
      </c>
      <c r="I705">
        <v>62373276</v>
      </c>
      <c r="J705" t="s">
        <v>2021</v>
      </c>
      <c r="K705" t="s">
        <v>1968</v>
      </c>
      <c r="L705" t="s">
        <v>1969</v>
      </c>
      <c r="M705" t="s">
        <v>1970</v>
      </c>
      <c r="O705">
        <v>356364250000</v>
      </c>
      <c r="P705">
        <v>16018</v>
      </c>
      <c r="Q705">
        <v>-7</v>
      </c>
      <c r="R705">
        <v>1</v>
      </c>
      <c r="S705">
        <v>62373276</v>
      </c>
      <c r="U705" t="s">
        <v>2283</v>
      </c>
      <c r="W705" t="s">
        <v>3830</v>
      </c>
      <c r="X705">
        <v>356364250000</v>
      </c>
      <c r="Y705" t="s">
        <v>65</v>
      </c>
      <c r="Z705" t="s">
        <v>66</v>
      </c>
      <c r="AG705" t="s">
        <v>1972</v>
      </c>
      <c r="AL705">
        <v>5</v>
      </c>
      <c r="AN705" t="s">
        <v>1974</v>
      </c>
      <c r="AO705">
        <v>0</v>
      </c>
      <c r="AQ705">
        <v>2257750</v>
      </c>
      <c r="AR705" t="s">
        <v>4605</v>
      </c>
      <c r="AS705" t="s">
        <v>5883</v>
      </c>
      <c r="AT705" t="s">
        <v>2022</v>
      </c>
    </row>
    <row r="706" spans="1:46" x14ac:dyDescent="0.25">
      <c r="A706" t="str">
        <f>_xlfn.XLOOKUP(I706,UTILIZADAS[Contacto1],UTILIZADAS[Source.Name],,0)</f>
        <v>Cobros Abril Canal Fijo</v>
      </c>
      <c r="B706" s="18">
        <f>VLOOKUP(J706,Ref!A:C,3,0)</f>
        <v>0</v>
      </c>
      <c r="C706" s="18">
        <f>VLOOKUP(J706,Ref!A:D,4,0)</f>
        <v>0</v>
      </c>
      <c r="D706" s="18" t="str">
        <f t="shared" ref="D706:D769" si="33">TEXT(H706,"dd/mmm")</f>
        <v>18/may</v>
      </c>
      <c r="E706" s="18">
        <f t="shared" ref="E706:E769" si="34">+COUNTIF(I:I,I706)</f>
        <v>6</v>
      </c>
      <c r="F706" s="18">
        <v>1</v>
      </c>
      <c r="G706" s="18">
        <f t="shared" si="32"/>
        <v>0</v>
      </c>
      <c r="H706" s="3">
        <v>46160.384282407409</v>
      </c>
      <c r="I706">
        <v>62373276</v>
      </c>
      <c r="J706" t="s">
        <v>2021</v>
      </c>
      <c r="K706" t="s">
        <v>1968</v>
      </c>
      <c r="L706" t="s">
        <v>1969</v>
      </c>
      <c r="M706" t="s">
        <v>1970</v>
      </c>
      <c r="O706">
        <v>356364250000</v>
      </c>
      <c r="P706">
        <v>16018</v>
      </c>
      <c r="Q706">
        <v>-7</v>
      </c>
      <c r="R706">
        <v>1</v>
      </c>
      <c r="S706">
        <v>62373276</v>
      </c>
      <c r="U706" t="s">
        <v>2283</v>
      </c>
      <c r="W706" t="s">
        <v>3830</v>
      </c>
      <c r="X706">
        <v>356364250000</v>
      </c>
      <c r="Y706" t="s">
        <v>65</v>
      </c>
      <c r="Z706" t="s">
        <v>66</v>
      </c>
      <c r="AG706" t="s">
        <v>1972</v>
      </c>
      <c r="AL706">
        <v>5</v>
      </c>
      <c r="AN706" t="s">
        <v>1974</v>
      </c>
      <c r="AO706">
        <v>0</v>
      </c>
      <c r="AQ706">
        <v>2257750</v>
      </c>
      <c r="AR706" t="s">
        <v>4605</v>
      </c>
      <c r="AS706" t="s">
        <v>5883</v>
      </c>
      <c r="AT706" t="s">
        <v>2022</v>
      </c>
    </row>
    <row r="707" spans="1:46" x14ac:dyDescent="0.25">
      <c r="A707" t="str">
        <f>_xlfn.XLOOKUP(I707,UTILIZADAS[Contacto1],UTILIZADAS[Source.Name],,0)</f>
        <v>Cobros Abril Canal Fijo</v>
      </c>
      <c r="B707" s="18">
        <f>VLOOKUP(J707,Ref!A:C,3,0)</f>
        <v>0</v>
      </c>
      <c r="C707" s="18">
        <f>VLOOKUP(J707,Ref!A:D,4,0)</f>
        <v>0</v>
      </c>
      <c r="D707" s="18" t="str">
        <f t="shared" si="33"/>
        <v>19/may</v>
      </c>
      <c r="E707" s="18">
        <f t="shared" si="34"/>
        <v>6</v>
      </c>
      <c r="F707" s="18">
        <v>1</v>
      </c>
      <c r="G707" s="18">
        <f t="shared" ref="G707:G770" si="35">IF(I707=I708,0,1)</f>
        <v>0</v>
      </c>
      <c r="H707" s="3">
        <v>46161.686168981483</v>
      </c>
      <c r="I707">
        <v>62373276</v>
      </c>
      <c r="J707" t="s">
        <v>2021</v>
      </c>
      <c r="K707" t="s">
        <v>1968</v>
      </c>
      <c r="L707" t="s">
        <v>1969</v>
      </c>
      <c r="M707" t="s">
        <v>1970</v>
      </c>
      <c r="O707">
        <v>356364250000</v>
      </c>
      <c r="P707">
        <v>16018</v>
      </c>
      <c r="Q707">
        <v>-7</v>
      </c>
      <c r="R707">
        <v>1</v>
      </c>
      <c r="S707">
        <v>62373276</v>
      </c>
      <c r="U707" t="s">
        <v>2283</v>
      </c>
      <c r="W707" t="s">
        <v>3830</v>
      </c>
      <c r="X707">
        <v>356364250000</v>
      </c>
      <c r="Y707" t="s">
        <v>65</v>
      </c>
      <c r="Z707" t="s">
        <v>66</v>
      </c>
      <c r="AG707" t="s">
        <v>1972</v>
      </c>
      <c r="AL707">
        <v>5</v>
      </c>
      <c r="AN707" t="s">
        <v>1974</v>
      </c>
      <c r="AO707">
        <v>0</v>
      </c>
      <c r="AQ707">
        <v>2257750</v>
      </c>
      <c r="AR707" t="s">
        <v>4605</v>
      </c>
      <c r="AS707" t="s">
        <v>5883</v>
      </c>
      <c r="AT707" t="s">
        <v>2022</v>
      </c>
    </row>
    <row r="708" spans="1:46" x14ac:dyDescent="0.25">
      <c r="A708" t="str">
        <f>_xlfn.XLOOKUP(I708,UTILIZADAS[Contacto1],UTILIZADAS[Source.Name],,0)</f>
        <v>Cobros Abril Canal Fijo</v>
      </c>
      <c r="B708" s="18">
        <f>VLOOKUP(J708,Ref!A:C,3,0)</f>
        <v>0</v>
      </c>
      <c r="C708" s="18">
        <f>VLOOKUP(J708,Ref!A:D,4,0)</f>
        <v>0</v>
      </c>
      <c r="D708" s="18" t="str">
        <f t="shared" si="33"/>
        <v>21/may</v>
      </c>
      <c r="E708" s="18">
        <f t="shared" si="34"/>
        <v>6</v>
      </c>
      <c r="F708" s="18">
        <v>1</v>
      </c>
      <c r="G708" s="18">
        <f t="shared" si="35"/>
        <v>0</v>
      </c>
      <c r="H708" s="3">
        <v>46163.463784722226</v>
      </c>
      <c r="I708">
        <v>62373276</v>
      </c>
      <c r="J708" t="s">
        <v>2021</v>
      </c>
      <c r="K708" t="s">
        <v>1968</v>
      </c>
      <c r="L708" t="s">
        <v>1969</v>
      </c>
      <c r="M708" t="s">
        <v>1970</v>
      </c>
      <c r="O708">
        <v>356364250000</v>
      </c>
      <c r="P708">
        <v>16018</v>
      </c>
      <c r="Q708">
        <v>-7</v>
      </c>
      <c r="R708">
        <v>1</v>
      </c>
      <c r="S708">
        <v>62373276</v>
      </c>
      <c r="U708" t="s">
        <v>2283</v>
      </c>
      <c r="W708" t="s">
        <v>3830</v>
      </c>
      <c r="X708">
        <v>356364250000</v>
      </c>
      <c r="Y708" t="s">
        <v>65</v>
      </c>
      <c r="Z708" t="s">
        <v>66</v>
      </c>
      <c r="AG708" t="s">
        <v>1972</v>
      </c>
      <c r="AL708">
        <v>5</v>
      </c>
      <c r="AN708" t="s">
        <v>1974</v>
      </c>
      <c r="AO708">
        <v>0</v>
      </c>
      <c r="AQ708">
        <v>2257750</v>
      </c>
      <c r="AR708" t="s">
        <v>4605</v>
      </c>
      <c r="AS708" t="s">
        <v>5883</v>
      </c>
      <c r="AT708" t="s">
        <v>2022</v>
      </c>
    </row>
    <row r="709" spans="1:46" x14ac:dyDescent="0.25">
      <c r="A709" t="str">
        <f>_xlfn.XLOOKUP(I709,UTILIZADAS[Contacto1],UTILIZADAS[Source.Name],,0)</f>
        <v>Cobros Abril Canal Fijo</v>
      </c>
      <c r="B709" s="18">
        <f>VLOOKUP(J709,Ref!A:C,3,0)</f>
        <v>0</v>
      </c>
      <c r="C709" s="18">
        <f>VLOOKUP(J709,Ref!A:D,4,0)</f>
        <v>0</v>
      </c>
      <c r="D709" s="18" t="str">
        <f t="shared" si="33"/>
        <v>21/may</v>
      </c>
      <c r="E709" s="18">
        <f t="shared" si="34"/>
        <v>6</v>
      </c>
      <c r="F709" s="18">
        <v>1</v>
      </c>
      <c r="G709" s="18">
        <f t="shared" si="35"/>
        <v>1</v>
      </c>
      <c r="H709" s="3">
        <v>46163.732893518521</v>
      </c>
      <c r="I709">
        <v>62373276</v>
      </c>
      <c r="J709" t="s">
        <v>2021</v>
      </c>
      <c r="K709" t="s">
        <v>1968</v>
      </c>
      <c r="L709" t="s">
        <v>1969</v>
      </c>
      <c r="M709" t="s">
        <v>1970</v>
      </c>
      <c r="O709">
        <v>356364250000</v>
      </c>
      <c r="P709">
        <v>16018</v>
      </c>
      <c r="Q709">
        <v>-7</v>
      </c>
      <c r="R709">
        <v>1</v>
      </c>
      <c r="S709">
        <v>62373276</v>
      </c>
      <c r="U709" t="s">
        <v>2283</v>
      </c>
      <c r="W709" t="s">
        <v>3830</v>
      </c>
      <c r="X709">
        <v>356364250000</v>
      </c>
      <c r="Y709" t="s">
        <v>65</v>
      </c>
      <c r="Z709" t="s">
        <v>66</v>
      </c>
      <c r="AG709" t="s">
        <v>1972</v>
      </c>
      <c r="AL709">
        <v>5</v>
      </c>
      <c r="AN709" t="s">
        <v>1974</v>
      </c>
      <c r="AO709">
        <v>0</v>
      </c>
      <c r="AQ709">
        <v>2257750</v>
      </c>
      <c r="AR709" t="s">
        <v>4605</v>
      </c>
      <c r="AS709" t="s">
        <v>5883</v>
      </c>
      <c r="AT709" t="s">
        <v>2022</v>
      </c>
    </row>
    <row r="710" spans="1:46" x14ac:dyDescent="0.25">
      <c r="A710" t="str">
        <f>_xlfn.XLOOKUP(I710,UTILIZADAS[Contacto1],UTILIZADAS[Source.Name],,0)</f>
        <v>Cobros Mayo</v>
      </c>
      <c r="B710" s="18">
        <f>VLOOKUP(J710,Ref!A:C,3,0)</f>
        <v>0</v>
      </c>
      <c r="C710" s="18">
        <f>VLOOKUP(J710,Ref!A:D,4,0)</f>
        <v>0</v>
      </c>
      <c r="D710" s="18" t="str">
        <f t="shared" si="33"/>
        <v>11/may</v>
      </c>
      <c r="E710" s="18">
        <f t="shared" si="34"/>
        <v>6</v>
      </c>
      <c r="F710" s="18">
        <v>1</v>
      </c>
      <c r="G710" s="18">
        <f t="shared" si="35"/>
        <v>0</v>
      </c>
      <c r="H710" s="3">
        <v>46153.489062499997</v>
      </c>
      <c r="I710">
        <v>62384398</v>
      </c>
      <c r="J710" t="s">
        <v>2021</v>
      </c>
      <c r="K710" t="s">
        <v>1968</v>
      </c>
      <c r="L710" t="s">
        <v>1969</v>
      </c>
      <c r="M710" t="s">
        <v>1970</v>
      </c>
      <c r="O710">
        <v>353326540000</v>
      </c>
      <c r="P710">
        <v>16018</v>
      </c>
      <c r="Q710">
        <v>-7</v>
      </c>
      <c r="R710">
        <v>1</v>
      </c>
      <c r="S710">
        <v>62384398</v>
      </c>
      <c r="U710" t="s">
        <v>4753</v>
      </c>
      <c r="W710" t="s">
        <v>4754</v>
      </c>
      <c r="X710">
        <v>353326540000</v>
      </c>
      <c r="Y710" t="s">
        <v>65</v>
      </c>
      <c r="Z710" t="s">
        <v>4619</v>
      </c>
      <c r="AF710" t="s">
        <v>1976</v>
      </c>
      <c r="AG710" t="s">
        <v>1972</v>
      </c>
      <c r="AL710">
        <v>5</v>
      </c>
      <c r="AN710" t="s">
        <v>1974</v>
      </c>
      <c r="AO710">
        <v>0</v>
      </c>
      <c r="AQ710">
        <v>2257751</v>
      </c>
      <c r="AR710" t="s">
        <v>4605</v>
      </c>
      <c r="AS710" t="s">
        <v>5883</v>
      </c>
      <c r="AT710" t="s">
        <v>2022</v>
      </c>
    </row>
    <row r="711" spans="1:46" x14ac:dyDescent="0.25">
      <c r="A711" t="str">
        <f>_xlfn.XLOOKUP(I711,UTILIZADAS[Contacto1],UTILIZADAS[Source.Name],,0)</f>
        <v>Cobros Mayo</v>
      </c>
      <c r="B711" s="18">
        <f>VLOOKUP(J711,Ref!A:C,3,0)</f>
        <v>0</v>
      </c>
      <c r="C711" s="18">
        <f>VLOOKUP(J711,Ref!A:D,4,0)</f>
        <v>0</v>
      </c>
      <c r="D711" s="18" t="str">
        <f t="shared" si="33"/>
        <v>13/may</v>
      </c>
      <c r="E711" s="18">
        <f t="shared" si="34"/>
        <v>6</v>
      </c>
      <c r="F711" s="18">
        <v>1</v>
      </c>
      <c r="G711" s="18">
        <f t="shared" si="35"/>
        <v>0</v>
      </c>
      <c r="H711" s="3">
        <v>46155.653321759259</v>
      </c>
      <c r="I711">
        <v>62384398</v>
      </c>
      <c r="J711" t="s">
        <v>2021</v>
      </c>
      <c r="K711" t="s">
        <v>1968</v>
      </c>
      <c r="L711" t="s">
        <v>1969</v>
      </c>
      <c r="M711" t="s">
        <v>1970</v>
      </c>
      <c r="O711">
        <v>353326540000</v>
      </c>
      <c r="P711">
        <v>16018</v>
      </c>
      <c r="Q711">
        <v>-7</v>
      </c>
      <c r="R711">
        <v>1</v>
      </c>
      <c r="S711">
        <v>62384398</v>
      </c>
      <c r="U711" t="s">
        <v>4753</v>
      </c>
      <c r="W711" t="s">
        <v>4754</v>
      </c>
      <c r="X711">
        <v>353326540000</v>
      </c>
      <c r="Y711" t="s">
        <v>65</v>
      </c>
      <c r="Z711" t="s">
        <v>4619</v>
      </c>
      <c r="AF711" t="s">
        <v>1976</v>
      </c>
      <c r="AG711" t="s">
        <v>1972</v>
      </c>
      <c r="AL711">
        <v>5</v>
      </c>
      <c r="AN711" t="s">
        <v>1974</v>
      </c>
      <c r="AO711">
        <v>0</v>
      </c>
      <c r="AQ711">
        <v>2257751</v>
      </c>
      <c r="AR711" t="s">
        <v>4605</v>
      </c>
      <c r="AS711" t="s">
        <v>5883</v>
      </c>
      <c r="AT711" t="s">
        <v>2022</v>
      </c>
    </row>
    <row r="712" spans="1:46" x14ac:dyDescent="0.25">
      <c r="A712" t="str">
        <f>_xlfn.XLOOKUP(I712,UTILIZADAS[Contacto1],UTILIZADAS[Source.Name],,0)</f>
        <v>Cobros Mayo</v>
      </c>
      <c r="B712" s="18">
        <f>VLOOKUP(J712,Ref!A:C,3,0)</f>
        <v>0</v>
      </c>
      <c r="C712" s="18">
        <f>VLOOKUP(J712,Ref!A:D,4,0)</f>
        <v>0</v>
      </c>
      <c r="D712" s="18" t="str">
        <f t="shared" si="33"/>
        <v>18/may</v>
      </c>
      <c r="E712" s="18">
        <f t="shared" si="34"/>
        <v>6</v>
      </c>
      <c r="F712" s="18">
        <v>1</v>
      </c>
      <c r="G712" s="18">
        <f t="shared" si="35"/>
        <v>0</v>
      </c>
      <c r="H712" s="3">
        <v>46160.384571759256</v>
      </c>
      <c r="I712">
        <v>62384398</v>
      </c>
      <c r="J712" t="s">
        <v>2021</v>
      </c>
      <c r="K712" t="s">
        <v>1968</v>
      </c>
      <c r="L712" t="s">
        <v>1969</v>
      </c>
      <c r="M712" t="s">
        <v>1970</v>
      </c>
      <c r="O712">
        <v>353326540000</v>
      </c>
      <c r="P712">
        <v>16018</v>
      </c>
      <c r="Q712">
        <v>-7</v>
      </c>
      <c r="R712">
        <v>1</v>
      </c>
      <c r="S712">
        <v>62384398</v>
      </c>
      <c r="U712" t="s">
        <v>4753</v>
      </c>
      <c r="W712" t="s">
        <v>4754</v>
      </c>
      <c r="X712">
        <v>353326540000</v>
      </c>
      <c r="Y712" t="s">
        <v>65</v>
      </c>
      <c r="Z712" t="s">
        <v>4619</v>
      </c>
      <c r="AF712" t="s">
        <v>1976</v>
      </c>
      <c r="AG712" t="s">
        <v>1972</v>
      </c>
      <c r="AL712">
        <v>5</v>
      </c>
      <c r="AN712" t="s">
        <v>1974</v>
      </c>
      <c r="AO712">
        <v>0</v>
      </c>
      <c r="AQ712">
        <v>2257751</v>
      </c>
      <c r="AR712" t="s">
        <v>4605</v>
      </c>
      <c r="AS712" t="s">
        <v>5883</v>
      </c>
      <c r="AT712" t="s">
        <v>2022</v>
      </c>
    </row>
    <row r="713" spans="1:46" x14ac:dyDescent="0.25">
      <c r="A713" t="str">
        <f>_xlfn.XLOOKUP(I713,UTILIZADAS[Contacto1],UTILIZADAS[Source.Name],,0)</f>
        <v>Cobros Mayo</v>
      </c>
      <c r="B713" s="18">
        <f>VLOOKUP(J713,Ref!A:C,3,0)</f>
        <v>0</v>
      </c>
      <c r="C713" s="18">
        <f>VLOOKUP(J713,Ref!A:D,4,0)</f>
        <v>0</v>
      </c>
      <c r="D713" s="18" t="str">
        <f t="shared" si="33"/>
        <v>19/may</v>
      </c>
      <c r="E713" s="18">
        <f t="shared" si="34"/>
        <v>6</v>
      </c>
      <c r="F713" s="18">
        <v>1</v>
      </c>
      <c r="G713" s="18">
        <f t="shared" si="35"/>
        <v>0</v>
      </c>
      <c r="H713" s="3">
        <v>46161.686516203707</v>
      </c>
      <c r="I713">
        <v>62384398</v>
      </c>
      <c r="J713" t="s">
        <v>2021</v>
      </c>
      <c r="K713" t="s">
        <v>1968</v>
      </c>
      <c r="L713" t="s">
        <v>1969</v>
      </c>
      <c r="M713" t="s">
        <v>1970</v>
      </c>
      <c r="O713">
        <v>353326540000</v>
      </c>
      <c r="P713">
        <v>16018</v>
      </c>
      <c r="Q713">
        <v>-7</v>
      </c>
      <c r="R713">
        <v>1</v>
      </c>
      <c r="S713">
        <v>62384398</v>
      </c>
      <c r="U713" t="s">
        <v>4753</v>
      </c>
      <c r="W713" t="s">
        <v>4754</v>
      </c>
      <c r="X713">
        <v>353326540000</v>
      </c>
      <c r="Y713" t="s">
        <v>65</v>
      </c>
      <c r="Z713" t="s">
        <v>4619</v>
      </c>
      <c r="AF713" t="s">
        <v>1976</v>
      </c>
      <c r="AG713" t="s">
        <v>1972</v>
      </c>
      <c r="AL713">
        <v>5</v>
      </c>
      <c r="AN713" t="s">
        <v>1974</v>
      </c>
      <c r="AO713">
        <v>0</v>
      </c>
      <c r="AQ713">
        <v>2257751</v>
      </c>
      <c r="AR713" t="s">
        <v>4605</v>
      </c>
      <c r="AS713" t="s">
        <v>5883</v>
      </c>
      <c r="AT713" t="s">
        <v>2022</v>
      </c>
    </row>
    <row r="714" spans="1:46" x14ac:dyDescent="0.25">
      <c r="A714" t="str">
        <f>_xlfn.XLOOKUP(I714,UTILIZADAS[Contacto1],UTILIZADAS[Source.Name],,0)</f>
        <v>Cobros Mayo</v>
      </c>
      <c r="B714" s="18">
        <f>VLOOKUP(J714,Ref!A:C,3,0)</f>
        <v>0</v>
      </c>
      <c r="C714" s="18">
        <f>VLOOKUP(J714,Ref!A:D,4,0)</f>
        <v>0</v>
      </c>
      <c r="D714" s="18" t="str">
        <f t="shared" si="33"/>
        <v>21/may</v>
      </c>
      <c r="E714" s="18">
        <f t="shared" si="34"/>
        <v>6</v>
      </c>
      <c r="F714" s="18">
        <v>1</v>
      </c>
      <c r="G714" s="18">
        <f t="shared" si="35"/>
        <v>0</v>
      </c>
      <c r="H714" s="3">
        <v>46163.464212962965</v>
      </c>
      <c r="I714">
        <v>62384398</v>
      </c>
      <c r="J714" t="s">
        <v>2021</v>
      </c>
      <c r="K714" t="s">
        <v>1968</v>
      </c>
      <c r="L714" t="s">
        <v>1969</v>
      </c>
      <c r="M714" t="s">
        <v>1970</v>
      </c>
      <c r="O714">
        <v>353326540000</v>
      </c>
      <c r="P714">
        <v>16018</v>
      </c>
      <c r="Q714">
        <v>-7</v>
      </c>
      <c r="R714">
        <v>1</v>
      </c>
      <c r="S714">
        <v>62384398</v>
      </c>
      <c r="U714" t="s">
        <v>4753</v>
      </c>
      <c r="W714" t="s">
        <v>4754</v>
      </c>
      <c r="X714">
        <v>353326540000</v>
      </c>
      <c r="Y714" t="s">
        <v>65</v>
      </c>
      <c r="Z714" t="s">
        <v>4619</v>
      </c>
      <c r="AF714" t="s">
        <v>1976</v>
      </c>
      <c r="AG714" t="s">
        <v>1972</v>
      </c>
      <c r="AL714">
        <v>5</v>
      </c>
      <c r="AN714" t="s">
        <v>1974</v>
      </c>
      <c r="AO714">
        <v>0</v>
      </c>
      <c r="AQ714">
        <v>2257751</v>
      </c>
      <c r="AR714" t="s">
        <v>4605</v>
      </c>
      <c r="AS714" t="s">
        <v>5883</v>
      </c>
      <c r="AT714" t="s">
        <v>2022</v>
      </c>
    </row>
    <row r="715" spans="1:46" x14ac:dyDescent="0.25">
      <c r="A715" t="str">
        <f>_xlfn.XLOOKUP(I715,UTILIZADAS[Contacto1],UTILIZADAS[Source.Name],,0)</f>
        <v>Cobros Mayo</v>
      </c>
      <c r="B715" s="18">
        <f>VLOOKUP(J715,Ref!A:C,3,0)</f>
        <v>1</v>
      </c>
      <c r="C715" s="18">
        <f>VLOOKUP(J715,Ref!A:D,4,0)</f>
        <v>0</v>
      </c>
      <c r="D715" s="18" t="str">
        <f t="shared" si="33"/>
        <v>21/may</v>
      </c>
      <c r="E715" s="18">
        <f t="shared" si="34"/>
        <v>6</v>
      </c>
      <c r="F715" s="18">
        <v>1</v>
      </c>
      <c r="G715" s="18">
        <f t="shared" si="35"/>
        <v>1</v>
      </c>
      <c r="H715" s="3">
        <v>46163.732754629629</v>
      </c>
      <c r="I715">
        <v>62384398</v>
      </c>
      <c r="J715">
        <v>6006</v>
      </c>
      <c r="K715" t="s">
        <v>1983</v>
      </c>
      <c r="L715" t="s">
        <v>1897</v>
      </c>
      <c r="M715" t="s">
        <v>1970</v>
      </c>
      <c r="O715">
        <v>353326540000</v>
      </c>
      <c r="P715">
        <v>16018</v>
      </c>
      <c r="Q715">
        <v>-7</v>
      </c>
      <c r="R715">
        <v>1</v>
      </c>
      <c r="S715">
        <v>62384398</v>
      </c>
      <c r="U715" t="s">
        <v>4753</v>
      </c>
      <c r="W715" t="s">
        <v>4754</v>
      </c>
      <c r="X715">
        <v>353326540000</v>
      </c>
      <c r="Y715" t="s">
        <v>65</v>
      </c>
      <c r="Z715" t="s">
        <v>4619</v>
      </c>
      <c r="AF715" t="s">
        <v>1976</v>
      </c>
      <c r="AG715" t="s">
        <v>1972</v>
      </c>
      <c r="AL715">
        <v>32</v>
      </c>
      <c r="AM715" t="s">
        <v>1979</v>
      </c>
      <c r="AN715" t="s">
        <v>1987</v>
      </c>
      <c r="AO715">
        <v>0</v>
      </c>
      <c r="AQ715">
        <v>2257751</v>
      </c>
      <c r="AR715" t="s">
        <v>4605</v>
      </c>
      <c r="AS715" t="s">
        <v>5883</v>
      </c>
      <c r="AT715" t="s">
        <v>1894</v>
      </c>
    </row>
    <row r="716" spans="1:46" x14ac:dyDescent="0.25">
      <c r="A716" t="str">
        <f>_xlfn.XLOOKUP(I716,UTILIZADAS[Contacto1],UTILIZADAS[Source.Name],,0)</f>
        <v>Cobros Abril Canal Fijo</v>
      </c>
      <c r="B716" s="18">
        <f>VLOOKUP(J716,Ref!A:C,3,0)</f>
        <v>0</v>
      </c>
      <c r="C716" s="18">
        <f>VLOOKUP(J716,Ref!A:D,4,0)</f>
        <v>0</v>
      </c>
      <c r="D716" s="18" t="str">
        <f t="shared" si="33"/>
        <v>11/may</v>
      </c>
      <c r="E716" s="18">
        <f t="shared" si="34"/>
        <v>1</v>
      </c>
      <c r="F716" s="18">
        <v>1</v>
      </c>
      <c r="G716" s="18">
        <f t="shared" si="35"/>
        <v>1</v>
      </c>
      <c r="H716" s="3">
        <v>46153.489050925928</v>
      </c>
      <c r="I716">
        <v>62388856</v>
      </c>
      <c r="J716">
        <v>6004</v>
      </c>
      <c r="K716" t="s">
        <v>1983</v>
      </c>
      <c r="L716" t="s">
        <v>1897</v>
      </c>
      <c r="M716" t="s">
        <v>1970</v>
      </c>
      <c r="O716">
        <v>355376430000</v>
      </c>
      <c r="P716">
        <v>16018</v>
      </c>
      <c r="Q716">
        <v>-7</v>
      </c>
      <c r="R716">
        <v>1</v>
      </c>
      <c r="S716">
        <v>62388856</v>
      </c>
      <c r="U716" t="s">
        <v>364</v>
      </c>
      <c r="W716" t="s">
        <v>365</v>
      </c>
      <c r="X716">
        <v>355376430000</v>
      </c>
      <c r="Y716" t="s">
        <v>65</v>
      </c>
      <c r="Z716" t="s">
        <v>597</v>
      </c>
      <c r="AF716" t="s">
        <v>1976</v>
      </c>
      <c r="AG716" t="s">
        <v>1972</v>
      </c>
      <c r="AL716">
        <v>82</v>
      </c>
      <c r="AM716" t="s">
        <v>1979</v>
      </c>
      <c r="AN716" t="s">
        <v>1987</v>
      </c>
      <c r="AO716">
        <v>0</v>
      </c>
      <c r="AQ716">
        <v>2257752</v>
      </c>
      <c r="AR716" t="s">
        <v>4605</v>
      </c>
      <c r="AS716" t="s">
        <v>5883</v>
      </c>
      <c r="AT716" t="s">
        <v>1984</v>
      </c>
    </row>
    <row r="717" spans="1:46" x14ac:dyDescent="0.25">
      <c r="A717" t="e">
        <f>_xlfn.XLOOKUP(I717,UTILIZADAS[Contacto1],UTILIZADAS[Source.Name],,0)</f>
        <v>#N/A</v>
      </c>
      <c r="B717" s="18">
        <f>VLOOKUP(J717,Ref!A:C,3,0)</f>
        <v>0</v>
      </c>
      <c r="C717" s="18">
        <f>VLOOKUP(J717,Ref!A:D,4,0)</f>
        <v>0</v>
      </c>
      <c r="D717" s="18" t="str">
        <f t="shared" si="33"/>
        <v>04/may</v>
      </c>
      <c r="E717" s="18">
        <f t="shared" si="34"/>
        <v>1</v>
      </c>
      <c r="F717" s="18">
        <v>1</v>
      </c>
      <c r="G717" s="18">
        <f t="shared" si="35"/>
        <v>1</v>
      </c>
      <c r="H717" s="3">
        <v>46146.460057870368</v>
      </c>
      <c r="I717">
        <v>62389137</v>
      </c>
      <c r="J717">
        <v>6004</v>
      </c>
      <c r="K717" t="s">
        <v>1983</v>
      </c>
      <c r="L717" t="s">
        <v>1897</v>
      </c>
      <c r="M717" t="s">
        <v>1970</v>
      </c>
      <c r="P717">
        <v>998</v>
      </c>
      <c r="Q717">
        <v>0</v>
      </c>
      <c r="S717">
        <v>62389137</v>
      </c>
      <c r="AF717" t="s">
        <v>1976</v>
      </c>
      <c r="AG717" t="s">
        <v>1972</v>
      </c>
      <c r="AL717">
        <v>102</v>
      </c>
      <c r="AM717" t="s">
        <v>1979</v>
      </c>
      <c r="AN717" t="s">
        <v>1977</v>
      </c>
      <c r="AO717">
        <v>0</v>
      </c>
      <c r="AQ717">
        <v>2257463</v>
      </c>
      <c r="AR717" t="s">
        <v>1978</v>
      </c>
      <c r="AT717" t="s">
        <v>1984</v>
      </c>
    </row>
    <row r="718" spans="1:46" x14ac:dyDescent="0.25">
      <c r="A718" t="str">
        <f>_xlfn.XLOOKUP(I718,UTILIZADAS[Contacto1],UTILIZADAS[Source.Name],,0)</f>
        <v>Cobros Abril Canal Fijo</v>
      </c>
      <c r="B718" s="18">
        <f>VLOOKUP(J718,Ref!A:C,3,0)</f>
        <v>0</v>
      </c>
      <c r="C718" s="18">
        <f>VLOOKUP(J718,Ref!A:D,4,0)</f>
        <v>0</v>
      </c>
      <c r="D718" s="18" t="str">
        <f t="shared" si="33"/>
        <v>04/may</v>
      </c>
      <c r="E718" s="18">
        <f t="shared" si="34"/>
        <v>13</v>
      </c>
      <c r="F718" s="18">
        <v>1</v>
      </c>
      <c r="G718" s="18">
        <f t="shared" si="35"/>
        <v>0</v>
      </c>
      <c r="H718" s="3">
        <v>46146.669548611113</v>
      </c>
      <c r="I718">
        <v>62393565</v>
      </c>
      <c r="J718" t="s">
        <v>1967</v>
      </c>
      <c r="K718" t="s">
        <v>1968</v>
      </c>
      <c r="L718" t="s">
        <v>1969</v>
      </c>
      <c r="M718" t="s">
        <v>1970</v>
      </c>
      <c r="O718">
        <v>351386650000</v>
      </c>
      <c r="P718">
        <v>16017</v>
      </c>
      <c r="Q718">
        <v>-7</v>
      </c>
      <c r="R718">
        <v>1</v>
      </c>
      <c r="S718">
        <v>62393565</v>
      </c>
      <c r="U718" t="s">
        <v>4539</v>
      </c>
      <c r="W718" t="s">
        <v>263</v>
      </c>
      <c r="X718" t="s">
        <v>2551</v>
      </c>
      <c r="Y718" t="s">
        <v>65</v>
      </c>
      <c r="Z718">
        <v>351386650000</v>
      </c>
      <c r="AG718" t="s">
        <v>1972</v>
      </c>
      <c r="AI718" t="s">
        <v>3760</v>
      </c>
      <c r="AL718">
        <v>0</v>
      </c>
      <c r="AN718" t="s">
        <v>1974</v>
      </c>
      <c r="AO718">
        <v>0</v>
      </c>
      <c r="AQ718">
        <v>2252866</v>
      </c>
      <c r="AR718" t="s">
        <v>2241</v>
      </c>
      <c r="AS718" t="s">
        <v>4163</v>
      </c>
      <c r="AT718" t="s">
        <v>1975</v>
      </c>
    </row>
    <row r="719" spans="1:46" x14ac:dyDescent="0.25">
      <c r="A719" t="str">
        <f>_xlfn.XLOOKUP(I719,UTILIZADAS[Contacto1],UTILIZADAS[Source.Name],,0)</f>
        <v>Cobros Abril Canal Fijo</v>
      </c>
      <c r="B719" s="18">
        <f>VLOOKUP(J719,Ref!A:C,3,0)</f>
        <v>0</v>
      </c>
      <c r="C719" s="18">
        <f>VLOOKUP(J719,Ref!A:D,4,0)</f>
        <v>0</v>
      </c>
      <c r="D719" s="18" t="str">
        <f t="shared" si="33"/>
        <v>04/may</v>
      </c>
      <c r="E719" s="18">
        <f t="shared" si="34"/>
        <v>13</v>
      </c>
      <c r="F719" s="18">
        <v>1</v>
      </c>
      <c r="G719" s="18">
        <f t="shared" si="35"/>
        <v>0</v>
      </c>
      <c r="H719" s="3">
        <v>46146.670219907406</v>
      </c>
      <c r="I719">
        <v>62393565</v>
      </c>
      <c r="J719" t="s">
        <v>1967</v>
      </c>
      <c r="K719" t="s">
        <v>1968</v>
      </c>
      <c r="L719" t="s">
        <v>1969</v>
      </c>
      <c r="M719" t="s">
        <v>1970</v>
      </c>
      <c r="O719">
        <v>359386670000</v>
      </c>
      <c r="P719">
        <v>16017</v>
      </c>
      <c r="Q719">
        <v>-7</v>
      </c>
      <c r="R719">
        <v>1</v>
      </c>
      <c r="S719">
        <v>62393565</v>
      </c>
      <c r="U719" t="s">
        <v>4542</v>
      </c>
      <c r="W719" t="s">
        <v>1162</v>
      </c>
      <c r="X719" t="s">
        <v>2551</v>
      </c>
      <c r="Y719" t="s">
        <v>65</v>
      </c>
      <c r="Z719">
        <v>359386670000</v>
      </c>
      <c r="AG719" t="s">
        <v>1972</v>
      </c>
      <c r="AI719" t="s">
        <v>3763</v>
      </c>
      <c r="AL719">
        <v>0</v>
      </c>
      <c r="AN719" t="s">
        <v>1974</v>
      </c>
      <c r="AO719">
        <v>0</v>
      </c>
      <c r="AQ719">
        <v>2252869</v>
      </c>
      <c r="AR719" t="s">
        <v>2241</v>
      </c>
      <c r="AS719" t="s">
        <v>4163</v>
      </c>
      <c r="AT719" t="s">
        <v>1975</v>
      </c>
    </row>
    <row r="720" spans="1:46" x14ac:dyDescent="0.25">
      <c r="A720" t="str">
        <f>_xlfn.XLOOKUP(I720,UTILIZADAS[Contacto1],UTILIZADAS[Source.Name],,0)</f>
        <v>Cobros Abril Canal Fijo</v>
      </c>
      <c r="B720" s="18">
        <f>VLOOKUP(J720,Ref!A:C,3,0)</f>
        <v>0</v>
      </c>
      <c r="C720" s="18">
        <f>VLOOKUP(J720,Ref!A:D,4,0)</f>
        <v>0</v>
      </c>
      <c r="D720" s="18" t="str">
        <f t="shared" si="33"/>
        <v>06/may</v>
      </c>
      <c r="E720" s="18">
        <f t="shared" si="34"/>
        <v>13</v>
      </c>
      <c r="F720" s="18">
        <v>1</v>
      </c>
      <c r="G720" s="18">
        <f t="shared" si="35"/>
        <v>0</v>
      </c>
      <c r="H720" s="3">
        <v>46148.644282407404</v>
      </c>
      <c r="I720">
        <v>62393565</v>
      </c>
      <c r="J720" t="s">
        <v>2021</v>
      </c>
      <c r="K720" t="s">
        <v>1968</v>
      </c>
      <c r="L720" t="s">
        <v>1969</v>
      </c>
      <c r="M720" t="s">
        <v>1970</v>
      </c>
      <c r="O720">
        <v>351386650000</v>
      </c>
      <c r="P720">
        <v>16017</v>
      </c>
      <c r="Q720">
        <v>-7</v>
      </c>
      <c r="R720">
        <v>1</v>
      </c>
      <c r="S720">
        <v>62393565</v>
      </c>
      <c r="U720" t="s">
        <v>4539</v>
      </c>
      <c r="W720" t="s">
        <v>263</v>
      </c>
      <c r="X720" t="s">
        <v>2551</v>
      </c>
      <c r="Y720" t="s">
        <v>65</v>
      </c>
      <c r="Z720">
        <v>351386650000</v>
      </c>
      <c r="AG720" t="s">
        <v>1972</v>
      </c>
      <c r="AI720" t="s">
        <v>3760</v>
      </c>
      <c r="AL720">
        <v>5</v>
      </c>
      <c r="AN720" t="s">
        <v>1974</v>
      </c>
      <c r="AO720">
        <v>0</v>
      </c>
      <c r="AQ720">
        <v>2252866</v>
      </c>
      <c r="AR720" t="s">
        <v>2241</v>
      </c>
      <c r="AS720" t="s">
        <v>4163</v>
      </c>
      <c r="AT720" t="s">
        <v>2022</v>
      </c>
    </row>
    <row r="721" spans="1:46" x14ac:dyDescent="0.25">
      <c r="A721" t="str">
        <f>_xlfn.XLOOKUP(I721,UTILIZADAS[Contacto1],UTILIZADAS[Source.Name],,0)</f>
        <v>Cobros Abril Canal Fijo</v>
      </c>
      <c r="B721" s="18">
        <f>VLOOKUP(J721,Ref!A:C,3,0)</f>
        <v>0</v>
      </c>
      <c r="C721" s="18">
        <f>VLOOKUP(J721,Ref!A:D,4,0)</f>
        <v>0</v>
      </c>
      <c r="D721" s="18" t="str">
        <f t="shared" si="33"/>
        <v>06/may</v>
      </c>
      <c r="E721" s="18">
        <f t="shared" si="34"/>
        <v>13</v>
      </c>
      <c r="F721" s="18">
        <v>1</v>
      </c>
      <c r="G721" s="18">
        <f t="shared" si="35"/>
        <v>0</v>
      </c>
      <c r="H721" s="3">
        <v>46148.644479166665</v>
      </c>
      <c r="I721">
        <v>62393565</v>
      </c>
      <c r="J721" t="s">
        <v>2021</v>
      </c>
      <c r="K721" t="s">
        <v>1968</v>
      </c>
      <c r="L721" t="s">
        <v>1969</v>
      </c>
      <c r="M721" t="s">
        <v>1970</v>
      </c>
      <c r="O721">
        <v>359386670000</v>
      </c>
      <c r="P721">
        <v>16017</v>
      </c>
      <c r="Q721">
        <v>-7</v>
      </c>
      <c r="R721">
        <v>1</v>
      </c>
      <c r="S721">
        <v>62393565</v>
      </c>
      <c r="U721" t="s">
        <v>4542</v>
      </c>
      <c r="W721" t="s">
        <v>1162</v>
      </c>
      <c r="X721" t="s">
        <v>2551</v>
      </c>
      <c r="Y721" t="s">
        <v>65</v>
      </c>
      <c r="Z721">
        <v>359386670000</v>
      </c>
      <c r="AG721" t="s">
        <v>1972</v>
      </c>
      <c r="AI721" t="s">
        <v>3763</v>
      </c>
      <c r="AL721">
        <v>5</v>
      </c>
      <c r="AN721" t="s">
        <v>1974</v>
      </c>
      <c r="AO721">
        <v>0</v>
      </c>
      <c r="AQ721">
        <v>2252869</v>
      </c>
      <c r="AR721" t="s">
        <v>2241</v>
      </c>
      <c r="AS721" t="s">
        <v>4163</v>
      </c>
      <c r="AT721" t="s">
        <v>2022</v>
      </c>
    </row>
    <row r="722" spans="1:46" x14ac:dyDescent="0.25">
      <c r="A722" t="str">
        <f>_xlfn.XLOOKUP(I722,UTILIZADAS[Contacto1],UTILIZADAS[Source.Name],,0)</f>
        <v>Cobros Abril Canal Fijo</v>
      </c>
      <c r="B722" s="18">
        <f>VLOOKUP(J722,Ref!A:C,3,0)</f>
        <v>0</v>
      </c>
      <c r="C722" s="18">
        <f>VLOOKUP(J722,Ref!A:D,4,0)</f>
        <v>0</v>
      </c>
      <c r="D722" s="18" t="str">
        <f t="shared" si="33"/>
        <v>09/may</v>
      </c>
      <c r="E722" s="18">
        <f t="shared" si="34"/>
        <v>13</v>
      </c>
      <c r="F722" s="18">
        <v>1</v>
      </c>
      <c r="G722" s="18">
        <f t="shared" si="35"/>
        <v>0</v>
      </c>
      <c r="H722" s="3">
        <v>46151.39371527778</v>
      </c>
      <c r="I722">
        <v>62393565</v>
      </c>
      <c r="J722" t="s">
        <v>2023</v>
      </c>
      <c r="K722" t="s">
        <v>1968</v>
      </c>
      <c r="L722" t="s">
        <v>1969</v>
      </c>
      <c r="M722" t="s">
        <v>1970</v>
      </c>
      <c r="O722">
        <v>351386650000</v>
      </c>
      <c r="P722">
        <v>16017</v>
      </c>
      <c r="Q722">
        <v>-7</v>
      </c>
      <c r="R722">
        <v>1</v>
      </c>
      <c r="S722">
        <v>62393565</v>
      </c>
      <c r="U722" t="s">
        <v>4539</v>
      </c>
      <c r="W722" t="s">
        <v>263</v>
      </c>
      <c r="X722" t="s">
        <v>2551</v>
      </c>
      <c r="Y722" t="s">
        <v>65</v>
      </c>
      <c r="Z722">
        <v>351386650000</v>
      </c>
      <c r="AG722" t="s">
        <v>1972</v>
      </c>
      <c r="AI722" t="s">
        <v>3760</v>
      </c>
      <c r="AL722">
        <v>0</v>
      </c>
      <c r="AN722" t="s">
        <v>1974</v>
      </c>
      <c r="AO722">
        <v>0</v>
      </c>
      <c r="AQ722">
        <v>2252866</v>
      </c>
      <c r="AR722" t="s">
        <v>2241</v>
      </c>
      <c r="AS722" t="s">
        <v>4163</v>
      </c>
      <c r="AT722" t="s">
        <v>2024</v>
      </c>
    </row>
    <row r="723" spans="1:46" x14ac:dyDescent="0.25">
      <c r="A723" t="str">
        <f>_xlfn.XLOOKUP(I723,UTILIZADAS[Contacto1],UTILIZADAS[Source.Name],,0)</f>
        <v>Cobros Abril Canal Fijo</v>
      </c>
      <c r="B723" s="18">
        <f>VLOOKUP(J723,Ref!A:C,3,0)</f>
        <v>0</v>
      </c>
      <c r="C723" s="18">
        <f>VLOOKUP(J723,Ref!A:D,4,0)</f>
        <v>0</v>
      </c>
      <c r="D723" s="18" t="str">
        <f t="shared" si="33"/>
        <v>09/may</v>
      </c>
      <c r="E723" s="18">
        <f t="shared" si="34"/>
        <v>13</v>
      </c>
      <c r="F723" s="18">
        <v>1</v>
      </c>
      <c r="G723" s="18">
        <f t="shared" si="35"/>
        <v>0</v>
      </c>
      <c r="H723" s="3">
        <v>46151.393831018519</v>
      </c>
      <c r="I723">
        <v>62393565</v>
      </c>
      <c r="J723" t="s">
        <v>2023</v>
      </c>
      <c r="K723" t="s">
        <v>1968</v>
      </c>
      <c r="L723" t="s">
        <v>1969</v>
      </c>
      <c r="M723" t="s">
        <v>1970</v>
      </c>
      <c r="O723">
        <v>359386670000</v>
      </c>
      <c r="P723">
        <v>16017</v>
      </c>
      <c r="Q723">
        <v>-7</v>
      </c>
      <c r="R723">
        <v>1</v>
      </c>
      <c r="S723">
        <v>62393565</v>
      </c>
      <c r="U723" t="s">
        <v>4542</v>
      </c>
      <c r="W723" t="s">
        <v>1162</v>
      </c>
      <c r="X723" t="s">
        <v>2551</v>
      </c>
      <c r="Y723" t="s">
        <v>65</v>
      </c>
      <c r="Z723">
        <v>359386670000</v>
      </c>
      <c r="AG723" t="s">
        <v>1972</v>
      </c>
      <c r="AI723" t="s">
        <v>3763</v>
      </c>
      <c r="AL723">
        <v>0</v>
      </c>
      <c r="AN723" t="s">
        <v>1974</v>
      </c>
      <c r="AO723">
        <v>0</v>
      </c>
      <c r="AQ723">
        <v>2252869</v>
      </c>
      <c r="AR723" t="s">
        <v>2241</v>
      </c>
      <c r="AS723" t="s">
        <v>4163</v>
      </c>
      <c r="AT723" t="s">
        <v>2024</v>
      </c>
    </row>
    <row r="724" spans="1:46" x14ac:dyDescent="0.25">
      <c r="A724" t="str">
        <f>_xlfn.XLOOKUP(I724,UTILIZADAS[Contacto1],UTILIZADAS[Source.Name],,0)</f>
        <v>Cobros Abril Canal Fijo</v>
      </c>
      <c r="B724" s="18">
        <f>VLOOKUP(J724,Ref!A:C,3,0)</f>
        <v>0</v>
      </c>
      <c r="C724" s="18">
        <f>VLOOKUP(J724,Ref!A:D,4,0)</f>
        <v>0</v>
      </c>
      <c r="D724" s="18" t="str">
        <f t="shared" si="33"/>
        <v>09/may</v>
      </c>
      <c r="E724" s="18">
        <f t="shared" si="34"/>
        <v>13</v>
      </c>
      <c r="F724" s="18">
        <v>1</v>
      </c>
      <c r="G724" s="18">
        <f t="shared" si="35"/>
        <v>0</v>
      </c>
      <c r="H724" s="3">
        <v>46151.431319444448</v>
      </c>
      <c r="I724">
        <v>62393565</v>
      </c>
      <c r="J724" t="s">
        <v>2023</v>
      </c>
      <c r="K724" t="s">
        <v>1968</v>
      </c>
      <c r="L724" t="s">
        <v>1969</v>
      </c>
      <c r="M724" t="s">
        <v>1970</v>
      </c>
      <c r="O724">
        <v>351386650000</v>
      </c>
      <c r="P724">
        <v>16017</v>
      </c>
      <c r="Q724">
        <v>-7</v>
      </c>
      <c r="R724">
        <v>1</v>
      </c>
      <c r="S724">
        <v>62393565</v>
      </c>
      <c r="U724" t="s">
        <v>4539</v>
      </c>
      <c r="W724" t="s">
        <v>263</v>
      </c>
      <c r="X724" t="s">
        <v>2551</v>
      </c>
      <c r="Y724" t="s">
        <v>65</v>
      </c>
      <c r="Z724">
        <v>351386650000</v>
      </c>
      <c r="AG724" t="s">
        <v>1972</v>
      </c>
      <c r="AI724" t="s">
        <v>3760</v>
      </c>
      <c r="AL724">
        <v>0</v>
      </c>
      <c r="AN724" t="s">
        <v>1974</v>
      </c>
      <c r="AO724">
        <v>0</v>
      </c>
      <c r="AQ724">
        <v>2252866</v>
      </c>
      <c r="AR724" t="s">
        <v>2241</v>
      </c>
      <c r="AS724" t="s">
        <v>4163</v>
      </c>
      <c r="AT724" t="s">
        <v>2024</v>
      </c>
    </row>
    <row r="725" spans="1:46" x14ac:dyDescent="0.25">
      <c r="A725" t="str">
        <f>_xlfn.XLOOKUP(I725,UTILIZADAS[Contacto1],UTILIZADAS[Source.Name],,0)</f>
        <v>Cobros Abril Canal Fijo</v>
      </c>
      <c r="B725" s="18">
        <f>VLOOKUP(J725,Ref!A:C,3,0)</f>
        <v>0</v>
      </c>
      <c r="C725" s="18">
        <f>VLOOKUP(J725,Ref!A:D,4,0)</f>
        <v>0</v>
      </c>
      <c r="D725" s="18" t="str">
        <f t="shared" si="33"/>
        <v>09/may</v>
      </c>
      <c r="E725" s="18">
        <f t="shared" si="34"/>
        <v>13</v>
      </c>
      <c r="F725" s="18">
        <v>1</v>
      </c>
      <c r="G725" s="18">
        <f t="shared" si="35"/>
        <v>0</v>
      </c>
      <c r="H725" s="3">
        <v>46151.433981481481</v>
      </c>
      <c r="I725">
        <v>62393565</v>
      </c>
      <c r="J725" t="s">
        <v>2023</v>
      </c>
      <c r="K725" t="s">
        <v>1968</v>
      </c>
      <c r="L725" t="s">
        <v>1969</v>
      </c>
      <c r="M725" t="s">
        <v>1970</v>
      </c>
      <c r="O725">
        <v>359386670000</v>
      </c>
      <c r="P725">
        <v>16017</v>
      </c>
      <c r="Q725">
        <v>-7</v>
      </c>
      <c r="R725">
        <v>1</v>
      </c>
      <c r="S725">
        <v>62393565</v>
      </c>
      <c r="U725" t="s">
        <v>4542</v>
      </c>
      <c r="W725" t="s">
        <v>1162</v>
      </c>
      <c r="X725" t="s">
        <v>2551</v>
      </c>
      <c r="Y725" t="s">
        <v>65</v>
      </c>
      <c r="Z725">
        <v>359386670000</v>
      </c>
      <c r="AG725" t="s">
        <v>1972</v>
      </c>
      <c r="AI725" t="s">
        <v>3763</v>
      </c>
      <c r="AL725">
        <v>0</v>
      </c>
      <c r="AN725" t="s">
        <v>1974</v>
      </c>
      <c r="AO725">
        <v>0</v>
      </c>
      <c r="AQ725">
        <v>2252869</v>
      </c>
      <c r="AR725" t="s">
        <v>2241</v>
      </c>
      <c r="AS725" t="s">
        <v>4163</v>
      </c>
      <c r="AT725" t="s">
        <v>2024</v>
      </c>
    </row>
    <row r="726" spans="1:46" x14ac:dyDescent="0.25">
      <c r="A726" t="str">
        <f>_xlfn.XLOOKUP(I726,UTILIZADAS[Contacto1],UTILIZADAS[Source.Name],,0)</f>
        <v>Cobros Abril Canal Fijo</v>
      </c>
      <c r="B726" s="18">
        <f>VLOOKUP(J726,Ref!A:C,3,0)</f>
        <v>0</v>
      </c>
      <c r="C726" s="18">
        <f>VLOOKUP(J726,Ref!A:D,4,0)</f>
        <v>0</v>
      </c>
      <c r="D726" s="18" t="str">
        <f t="shared" si="33"/>
        <v>09/may</v>
      </c>
      <c r="E726" s="18">
        <f t="shared" si="34"/>
        <v>13</v>
      </c>
      <c r="F726" s="18">
        <v>1</v>
      </c>
      <c r="G726" s="18">
        <f t="shared" si="35"/>
        <v>0</v>
      </c>
      <c r="H726" s="3">
        <v>46151.457418981481</v>
      </c>
      <c r="I726">
        <v>62393565</v>
      </c>
      <c r="J726" t="s">
        <v>2023</v>
      </c>
      <c r="K726" t="s">
        <v>1968</v>
      </c>
      <c r="L726" t="s">
        <v>1969</v>
      </c>
      <c r="M726" t="s">
        <v>1970</v>
      </c>
      <c r="O726">
        <v>351386650000</v>
      </c>
      <c r="P726">
        <v>16017</v>
      </c>
      <c r="Q726">
        <v>-7</v>
      </c>
      <c r="R726">
        <v>1</v>
      </c>
      <c r="S726">
        <v>62393565</v>
      </c>
      <c r="U726" t="s">
        <v>4539</v>
      </c>
      <c r="W726" t="s">
        <v>263</v>
      </c>
      <c r="X726" t="s">
        <v>2551</v>
      </c>
      <c r="Y726" t="s">
        <v>65</v>
      </c>
      <c r="Z726">
        <v>351386650000</v>
      </c>
      <c r="AG726" t="s">
        <v>1972</v>
      </c>
      <c r="AI726" t="s">
        <v>3760</v>
      </c>
      <c r="AL726">
        <v>0</v>
      </c>
      <c r="AN726" t="s">
        <v>1974</v>
      </c>
      <c r="AO726">
        <v>0</v>
      </c>
      <c r="AQ726">
        <v>2252866</v>
      </c>
      <c r="AR726" t="s">
        <v>2241</v>
      </c>
      <c r="AS726" t="s">
        <v>4163</v>
      </c>
      <c r="AT726" t="s">
        <v>2024</v>
      </c>
    </row>
    <row r="727" spans="1:46" x14ac:dyDescent="0.25">
      <c r="A727" t="str">
        <f>_xlfn.XLOOKUP(I727,UTILIZADAS[Contacto1],UTILIZADAS[Source.Name],,0)</f>
        <v>Cobros Abril Canal Fijo</v>
      </c>
      <c r="B727" s="18">
        <f>VLOOKUP(J727,Ref!A:C,3,0)</f>
        <v>0</v>
      </c>
      <c r="C727" s="18">
        <f>VLOOKUP(J727,Ref!A:D,4,0)</f>
        <v>0</v>
      </c>
      <c r="D727" s="18" t="str">
        <f t="shared" si="33"/>
        <v>09/may</v>
      </c>
      <c r="E727" s="18">
        <f t="shared" si="34"/>
        <v>13</v>
      </c>
      <c r="F727" s="18">
        <v>1</v>
      </c>
      <c r="G727" s="18">
        <f t="shared" si="35"/>
        <v>0</v>
      </c>
      <c r="H727" s="3">
        <v>46151.4612037037</v>
      </c>
      <c r="I727">
        <v>62393565</v>
      </c>
      <c r="J727" t="s">
        <v>2023</v>
      </c>
      <c r="K727" t="s">
        <v>1968</v>
      </c>
      <c r="L727" t="s">
        <v>1969</v>
      </c>
      <c r="M727" t="s">
        <v>1970</v>
      </c>
      <c r="O727">
        <v>359386670000</v>
      </c>
      <c r="P727">
        <v>16017</v>
      </c>
      <c r="Q727">
        <v>-7</v>
      </c>
      <c r="R727">
        <v>1</v>
      </c>
      <c r="S727">
        <v>62393565</v>
      </c>
      <c r="U727" t="s">
        <v>4542</v>
      </c>
      <c r="W727" t="s">
        <v>1162</v>
      </c>
      <c r="X727" t="s">
        <v>2551</v>
      </c>
      <c r="Y727" t="s">
        <v>65</v>
      </c>
      <c r="Z727">
        <v>359386670000</v>
      </c>
      <c r="AG727" t="s">
        <v>1972</v>
      </c>
      <c r="AI727" t="s">
        <v>3763</v>
      </c>
      <c r="AL727">
        <v>0</v>
      </c>
      <c r="AN727" t="s">
        <v>1974</v>
      </c>
      <c r="AO727">
        <v>0</v>
      </c>
      <c r="AQ727">
        <v>2252869</v>
      </c>
      <c r="AR727" t="s">
        <v>2241</v>
      </c>
      <c r="AS727" t="s">
        <v>4163</v>
      </c>
      <c r="AT727" t="s">
        <v>2024</v>
      </c>
    </row>
    <row r="728" spans="1:46" x14ac:dyDescent="0.25">
      <c r="A728" t="str">
        <f>_xlfn.XLOOKUP(I728,UTILIZADAS[Contacto1],UTILIZADAS[Source.Name],,0)</f>
        <v>Cobros Abril Canal Fijo</v>
      </c>
      <c r="B728" s="18">
        <f>VLOOKUP(J728,Ref!A:C,3,0)</f>
        <v>0</v>
      </c>
      <c r="C728" s="18">
        <f>VLOOKUP(J728,Ref!A:D,4,0)</f>
        <v>0</v>
      </c>
      <c r="D728" s="18" t="str">
        <f t="shared" si="33"/>
        <v>11/may</v>
      </c>
      <c r="E728" s="18">
        <f t="shared" si="34"/>
        <v>13</v>
      </c>
      <c r="F728" s="18">
        <v>1</v>
      </c>
      <c r="G728" s="18">
        <f t="shared" si="35"/>
        <v>0</v>
      </c>
      <c r="H728" s="3">
        <v>46153.489131944443</v>
      </c>
      <c r="I728">
        <v>62393565</v>
      </c>
      <c r="J728" t="s">
        <v>1967</v>
      </c>
      <c r="K728" t="s">
        <v>1968</v>
      </c>
      <c r="L728" t="s">
        <v>1969</v>
      </c>
      <c r="M728" t="s">
        <v>1970</v>
      </c>
      <c r="O728">
        <v>351386650000</v>
      </c>
      <c r="P728">
        <v>16018</v>
      </c>
      <c r="Q728">
        <v>-7</v>
      </c>
      <c r="R728">
        <v>1</v>
      </c>
      <c r="S728">
        <v>62393565</v>
      </c>
      <c r="U728" t="s">
        <v>5932</v>
      </c>
      <c r="W728" t="s">
        <v>263</v>
      </c>
      <c r="X728">
        <v>351386650000</v>
      </c>
      <c r="Y728" t="s">
        <v>65</v>
      </c>
      <c r="Z728" t="s">
        <v>597</v>
      </c>
      <c r="AF728" t="s">
        <v>1976</v>
      </c>
      <c r="AG728" t="s">
        <v>1972</v>
      </c>
      <c r="AL728">
        <v>0</v>
      </c>
      <c r="AN728" t="s">
        <v>1974</v>
      </c>
      <c r="AO728">
        <v>0</v>
      </c>
      <c r="AQ728">
        <v>2257753</v>
      </c>
      <c r="AR728" t="s">
        <v>4605</v>
      </c>
      <c r="AS728" t="s">
        <v>5883</v>
      </c>
      <c r="AT728" t="s">
        <v>1975</v>
      </c>
    </row>
    <row r="729" spans="1:46" x14ac:dyDescent="0.25">
      <c r="A729" t="str">
        <f>_xlfn.XLOOKUP(I729,UTILIZADAS[Contacto1],UTILIZADAS[Source.Name],,0)</f>
        <v>Cobros Abril Canal Fijo</v>
      </c>
      <c r="B729" s="18">
        <f>VLOOKUP(J729,Ref!A:C,3,0)</f>
        <v>0</v>
      </c>
      <c r="C729" s="18">
        <f>VLOOKUP(J729,Ref!A:D,4,0)</f>
        <v>0</v>
      </c>
      <c r="D729" s="18" t="str">
        <f t="shared" si="33"/>
        <v>13/may</v>
      </c>
      <c r="E729" s="18">
        <f t="shared" si="34"/>
        <v>13</v>
      </c>
      <c r="F729" s="18">
        <v>1</v>
      </c>
      <c r="G729" s="18">
        <f t="shared" si="35"/>
        <v>0</v>
      </c>
      <c r="H729" s="3">
        <v>46155.653391203705</v>
      </c>
      <c r="I729">
        <v>62393565</v>
      </c>
      <c r="J729" t="s">
        <v>1967</v>
      </c>
      <c r="K729" t="s">
        <v>1968</v>
      </c>
      <c r="L729" t="s">
        <v>1969</v>
      </c>
      <c r="M729" t="s">
        <v>1970</v>
      </c>
      <c r="O729">
        <v>351386650000</v>
      </c>
      <c r="P729">
        <v>16018</v>
      </c>
      <c r="Q729">
        <v>-7</v>
      </c>
      <c r="R729">
        <v>1</v>
      </c>
      <c r="S729">
        <v>62393565</v>
      </c>
      <c r="U729" t="s">
        <v>5932</v>
      </c>
      <c r="W729" t="s">
        <v>263</v>
      </c>
      <c r="X729">
        <v>351386650000</v>
      </c>
      <c r="Y729" t="s">
        <v>65</v>
      </c>
      <c r="Z729" t="s">
        <v>597</v>
      </c>
      <c r="AF729" t="s">
        <v>1976</v>
      </c>
      <c r="AG729" t="s">
        <v>1972</v>
      </c>
      <c r="AL729">
        <v>0</v>
      </c>
      <c r="AN729" t="s">
        <v>1974</v>
      </c>
      <c r="AO729">
        <v>0</v>
      </c>
      <c r="AQ729">
        <v>2257753</v>
      </c>
      <c r="AR729" t="s">
        <v>4605</v>
      </c>
      <c r="AS729" t="s">
        <v>5883</v>
      </c>
      <c r="AT729" t="s">
        <v>1975</v>
      </c>
    </row>
    <row r="730" spans="1:46" x14ac:dyDescent="0.25">
      <c r="A730" t="str">
        <f>_xlfn.XLOOKUP(I730,UTILIZADAS[Contacto1],UTILIZADAS[Source.Name],,0)</f>
        <v>Cobros Abril Canal Fijo</v>
      </c>
      <c r="B730" s="18">
        <f>VLOOKUP(J730,Ref!A:C,3,0)</f>
        <v>1</v>
      </c>
      <c r="C730" s="18">
        <f>VLOOKUP(J730,Ref!A:D,4,0)</f>
        <v>0</v>
      </c>
      <c r="D730" s="18" t="str">
        <f t="shared" si="33"/>
        <v>18/may</v>
      </c>
      <c r="E730" s="18">
        <f t="shared" si="34"/>
        <v>13</v>
      </c>
      <c r="F730" s="18">
        <v>1</v>
      </c>
      <c r="G730" s="18">
        <f t="shared" si="35"/>
        <v>1</v>
      </c>
      <c r="H730" s="3">
        <v>46160.385023148148</v>
      </c>
      <c r="I730">
        <v>62393565</v>
      </c>
      <c r="J730">
        <v>6006</v>
      </c>
      <c r="K730" t="s">
        <v>1983</v>
      </c>
      <c r="L730" t="s">
        <v>1897</v>
      </c>
      <c r="M730" t="s">
        <v>1970</v>
      </c>
      <c r="O730">
        <v>351386650000</v>
      </c>
      <c r="P730">
        <v>16018</v>
      </c>
      <c r="Q730">
        <v>-7</v>
      </c>
      <c r="R730">
        <v>1</v>
      </c>
      <c r="S730">
        <v>62393565</v>
      </c>
      <c r="U730" t="s">
        <v>5932</v>
      </c>
      <c r="W730" t="s">
        <v>263</v>
      </c>
      <c r="X730">
        <v>351386650000</v>
      </c>
      <c r="Y730" t="s">
        <v>65</v>
      </c>
      <c r="Z730" t="s">
        <v>597</v>
      </c>
      <c r="AF730" t="s">
        <v>1976</v>
      </c>
      <c r="AG730" t="s">
        <v>1972</v>
      </c>
      <c r="AL730">
        <v>61</v>
      </c>
      <c r="AM730" t="s">
        <v>1979</v>
      </c>
      <c r="AN730" t="s">
        <v>1987</v>
      </c>
      <c r="AO730">
        <v>0</v>
      </c>
      <c r="AQ730">
        <v>2257753</v>
      </c>
      <c r="AR730" t="s">
        <v>4605</v>
      </c>
      <c r="AS730" t="s">
        <v>5883</v>
      </c>
      <c r="AT730" t="s">
        <v>1894</v>
      </c>
    </row>
    <row r="731" spans="1:46" x14ac:dyDescent="0.25">
      <c r="A731" t="str">
        <f>_xlfn.XLOOKUP(I731,UTILIZADAS[Contacto1],UTILIZADAS[Source.Name],,0)</f>
        <v>Cobros Mayo</v>
      </c>
      <c r="B731" s="18">
        <f>VLOOKUP(J731,Ref!A:C,3,0)</f>
        <v>0</v>
      </c>
      <c r="C731" s="18">
        <f>VLOOKUP(J731,Ref!A:D,4,0)</f>
        <v>0</v>
      </c>
      <c r="D731" s="18" t="str">
        <f t="shared" si="33"/>
        <v>11/may</v>
      </c>
      <c r="E731" s="18">
        <f t="shared" si="34"/>
        <v>6</v>
      </c>
      <c r="F731" s="18">
        <v>1</v>
      </c>
      <c r="G731" s="18">
        <f t="shared" si="35"/>
        <v>0</v>
      </c>
      <c r="H731" s="3">
        <v>46153.489594907405</v>
      </c>
      <c r="I731">
        <v>62409388</v>
      </c>
      <c r="J731" t="s">
        <v>2021</v>
      </c>
      <c r="K731" t="s">
        <v>1968</v>
      </c>
      <c r="L731" t="s">
        <v>1969</v>
      </c>
      <c r="M731" t="s">
        <v>1970</v>
      </c>
      <c r="O731">
        <v>367045970000</v>
      </c>
      <c r="P731">
        <v>16018</v>
      </c>
      <c r="Q731">
        <v>-4</v>
      </c>
      <c r="R731">
        <v>1</v>
      </c>
      <c r="S731">
        <v>62409388</v>
      </c>
      <c r="U731" t="s">
        <v>5933</v>
      </c>
      <c r="W731" t="s">
        <v>4756</v>
      </c>
      <c r="X731">
        <v>367045970000</v>
      </c>
      <c r="Y731" t="s">
        <v>85</v>
      </c>
      <c r="Z731" t="s">
        <v>66</v>
      </c>
      <c r="AG731" t="s">
        <v>1972</v>
      </c>
      <c r="AL731">
        <v>5</v>
      </c>
      <c r="AN731" t="s">
        <v>1974</v>
      </c>
      <c r="AO731">
        <v>0</v>
      </c>
      <c r="AQ731">
        <v>2257754</v>
      </c>
      <c r="AR731" t="s">
        <v>4605</v>
      </c>
      <c r="AS731" t="s">
        <v>5883</v>
      </c>
      <c r="AT731" t="s">
        <v>2022</v>
      </c>
    </row>
    <row r="732" spans="1:46" x14ac:dyDescent="0.25">
      <c r="A732" t="str">
        <f>_xlfn.XLOOKUP(I732,UTILIZADAS[Contacto1],UTILIZADAS[Source.Name],,0)</f>
        <v>Cobros Mayo</v>
      </c>
      <c r="B732" s="18">
        <f>VLOOKUP(J732,Ref!A:C,3,0)</f>
        <v>0</v>
      </c>
      <c r="C732" s="18">
        <f>VLOOKUP(J732,Ref!A:D,4,0)</f>
        <v>0</v>
      </c>
      <c r="D732" s="18" t="str">
        <f t="shared" si="33"/>
        <v>13/may</v>
      </c>
      <c r="E732" s="18">
        <f t="shared" si="34"/>
        <v>6</v>
      </c>
      <c r="F732" s="18">
        <v>1</v>
      </c>
      <c r="G732" s="18">
        <f t="shared" si="35"/>
        <v>0</v>
      </c>
      <c r="H732" s="3">
        <v>46155.654270833336</v>
      </c>
      <c r="I732">
        <v>62409388</v>
      </c>
      <c r="J732" t="s">
        <v>2021</v>
      </c>
      <c r="K732" t="s">
        <v>1968</v>
      </c>
      <c r="L732" t="s">
        <v>1969</v>
      </c>
      <c r="M732" t="s">
        <v>1970</v>
      </c>
      <c r="O732">
        <v>367045970000</v>
      </c>
      <c r="P732">
        <v>16018</v>
      </c>
      <c r="Q732">
        <v>-4</v>
      </c>
      <c r="R732">
        <v>1</v>
      </c>
      <c r="S732">
        <v>62409388</v>
      </c>
      <c r="U732" t="s">
        <v>5933</v>
      </c>
      <c r="W732" t="s">
        <v>4756</v>
      </c>
      <c r="X732">
        <v>367045970000</v>
      </c>
      <c r="Y732" t="s">
        <v>85</v>
      </c>
      <c r="Z732" t="s">
        <v>66</v>
      </c>
      <c r="AG732" t="s">
        <v>1972</v>
      </c>
      <c r="AL732">
        <v>5</v>
      </c>
      <c r="AN732" t="s">
        <v>1974</v>
      </c>
      <c r="AO732">
        <v>0</v>
      </c>
      <c r="AQ732">
        <v>2257754</v>
      </c>
      <c r="AR732" t="s">
        <v>4605</v>
      </c>
      <c r="AS732" t="s">
        <v>5883</v>
      </c>
      <c r="AT732" t="s">
        <v>2022</v>
      </c>
    </row>
    <row r="733" spans="1:46" x14ac:dyDescent="0.25">
      <c r="A733" t="str">
        <f>_xlfn.XLOOKUP(I733,UTILIZADAS[Contacto1],UTILIZADAS[Source.Name],,0)</f>
        <v>Cobros Mayo</v>
      </c>
      <c r="B733" s="18">
        <f>VLOOKUP(J733,Ref!A:C,3,0)</f>
        <v>0</v>
      </c>
      <c r="C733" s="18">
        <f>VLOOKUP(J733,Ref!A:D,4,0)</f>
        <v>0</v>
      </c>
      <c r="D733" s="18" t="str">
        <f t="shared" si="33"/>
        <v>18/may</v>
      </c>
      <c r="E733" s="18">
        <f t="shared" si="34"/>
        <v>6</v>
      </c>
      <c r="F733" s="18">
        <v>1</v>
      </c>
      <c r="G733" s="18">
        <f t="shared" si="35"/>
        <v>0</v>
      </c>
      <c r="H733" s="3">
        <v>46160.385046296295</v>
      </c>
      <c r="I733">
        <v>62409388</v>
      </c>
      <c r="J733" t="s">
        <v>2021</v>
      </c>
      <c r="K733" t="s">
        <v>1968</v>
      </c>
      <c r="L733" t="s">
        <v>1969</v>
      </c>
      <c r="M733" t="s">
        <v>1970</v>
      </c>
      <c r="O733">
        <v>367045970000</v>
      </c>
      <c r="P733">
        <v>16018</v>
      </c>
      <c r="Q733">
        <v>-4</v>
      </c>
      <c r="R733">
        <v>1</v>
      </c>
      <c r="S733">
        <v>62409388</v>
      </c>
      <c r="U733" t="s">
        <v>5933</v>
      </c>
      <c r="W733" t="s">
        <v>4756</v>
      </c>
      <c r="X733">
        <v>367045970000</v>
      </c>
      <c r="Y733" t="s">
        <v>85</v>
      </c>
      <c r="Z733" t="s">
        <v>66</v>
      </c>
      <c r="AG733" t="s">
        <v>1972</v>
      </c>
      <c r="AL733">
        <v>5</v>
      </c>
      <c r="AN733" t="s">
        <v>1974</v>
      </c>
      <c r="AO733">
        <v>0</v>
      </c>
      <c r="AQ733">
        <v>2257754</v>
      </c>
      <c r="AR733" t="s">
        <v>4605</v>
      </c>
      <c r="AS733" t="s">
        <v>5883</v>
      </c>
      <c r="AT733" t="s">
        <v>2022</v>
      </c>
    </row>
    <row r="734" spans="1:46" x14ac:dyDescent="0.25">
      <c r="A734" t="str">
        <f>_xlfn.XLOOKUP(I734,UTILIZADAS[Contacto1],UTILIZADAS[Source.Name],,0)</f>
        <v>Cobros Mayo</v>
      </c>
      <c r="B734" s="18">
        <f>VLOOKUP(J734,Ref!A:C,3,0)</f>
        <v>0</v>
      </c>
      <c r="C734" s="18">
        <f>VLOOKUP(J734,Ref!A:D,4,0)</f>
        <v>0</v>
      </c>
      <c r="D734" s="18" t="str">
        <f t="shared" si="33"/>
        <v>19/may</v>
      </c>
      <c r="E734" s="18">
        <f t="shared" si="34"/>
        <v>6</v>
      </c>
      <c r="F734" s="18">
        <v>1</v>
      </c>
      <c r="G734" s="18">
        <f t="shared" si="35"/>
        <v>0</v>
      </c>
      <c r="H734" s="3">
        <v>46161.686898148146</v>
      </c>
      <c r="I734">
        <v>62409388</v>
      </c>
      <c r="J734" t="s">
        <v>2021</v>
      </c>
      <c r="K734" t="s">
        <v>1968</v>
      </c>
      <c r="L734" t="s">
        <v>1969</v>
      </c>
      <c r="M734" t="s">
        <v>1970</v>
      </c>
      <c r="O734">
        <v>367045970000</v>
      </c>
      <c r="P734">
        <v>16018</v>
      </c>
      <c r="Q734">
        <v>-4</v>
      </c>
      <c r="R734">
        <v>1</v>
      </c>
      <c r="S734">
        <v>62409388</v>
      </c>
      <c r="U734" t="s">
        <v>5933</v>
      </c>
      <c r="W734" t="s">
        <v>4756</v>
      </c>
      <c r="X734">
        <v>367045970000</v>
      </c>
      <c r="Y734" t="s">
        <v>85</v>
      </c>
      <c r="Z734" t="s">
        <v>66</v>
      </c>
      <c r="AG734" t="s">
        <v>1972</v>
      </c>
      <c r="AL734">
        <v>5</v>
      </c>
      <c r="AN734" t="s">
        <v>1974</v>
      </c>
      <c r="AO734">
        <v>0</v>
      </c>
      <c r="AQ734">
        <v>2257754</v>
      </c>
      <c r="AR734" t="s">
        <v>4605</v>
      </c>
      <c r="AS734" t="s">
        <v>5883</v>
      </c>
      <c r="AT734" t="s">
        <v>2022</v>
      </c>
    </row>
    <row r="735" spans="1:46" x14ac:dyDescent="0.25">
      <c r="A735" t="str">
        <f>_xlfn.XLOOKUP(I735,UTILIZADAS[Contacto1],UTILIZADAS[Source.Name],,0)</f>
        <v>Cobros Mayo</v>
      </c>
      <c r="B735" s="18">
        <f>VLOOKUP(J735,Ref!A:C,3,0)</f>
        <v>0</v>
      </c>
      <c r="C735" s="18">
        <f>VLOOKUP(J735,Ref!A:D,4,0)</f>
        <v>0</v>
      </c>
      <c r="D735" s="18" t="str">
        <f t="shared" si="33"/>
        <v>21/may</v>
      </c>
      <c r="E735" s="18">
        <f t="shared" si="34"/>
        <v>6</v>
      </c>
      <c r="F735" s="18">
        <v>1</v>
      </c>
      <c r="G735" s="18">
        <f t="shared" si="35"/>
        <v>0</v>
      </c>
      <c r="H735" s="3">
        <v>46163.46465277778</v>
      </c>
      <c r="I735">
        <v>62409388</v>
      </c>
      <c r="J735" t="s">
        <v>2021</v>
      </c>
      <c r="K735" t="s">
        <v>1968</v>
      </c>
      <c r="L735" t="s">
        <v>1969</v>
      </c>
      <c r="M735" t="s">
        <v>1970</v>
      </c>
      <c r="O735">
        <v>367045970000</v>
      </c>
      <c r="P735">
        <v>16018</v>
      </c>
      <c r="Q735">
        <v>-4</v>
      </c>
      <c r="R735">
        <v>1</v>
      </c>
      <c r="S735">
        <v>62409388</v>
      </c>
      <c r="U735" t="s">
        <v>5933</v>
      </c>
      <c r="W735" t="s">
        <v>4756</v>
      </c>
      <c r="X735">
        <v>367045970000</v>
      </c>
      <c r="Y735" t="s">
        <v>85</v>
      </c>
      <c r="Z735" t="s">
        <v>66</v>
      </c>
      <c r="AG735" t="s">
        <v>1972</v>
      </c>
      <c r="AL735">
        <v>5</v>
      </c>
      <c r="AN735" t="s">
        <v>1974</v>
      </c>
      <c r="AO735">
        <v>0</v>
      </c>
      <c r="AQ735">
        <v>2257754</v>
      </c>
      <c r="AR735" t="s">
        <v>4605</v>
      </c>
      <c r="AS735" t="s">
        <v>5883</v>
      </c>
      <c r="AT735" t="s">
        <v>2022</v>
      </c>
    </row>
    <row r="736" spans="1:46" x14ac:dyDescent="0.25">
      <c r="A736" t="str">
        <f>_xlfn.XLOOKUP(I736,UTILIZADAS[Contacto1],UTILIZADAS[Source.Name],,0)</f>
        <v>Cobros Mayo</v>
      </c>
      <c r="B736" s="18">
        <f>VLOOKUP(J736,Ref!A:C,3,0)</f>
        <v>0</v>
      </c>
      <c r="C736" s="18">
        <f>VLOOKUP(J736,Ref!A:D,4,0)</f>
        <v>0</v>
      </c>
      <c r="D736" s="18" t="str">
        <f t="shared" si="33"/>
        <v>21/may</v>
      </c>
      <c r="E736" s="18">
        <f t="shared" si="34"/>
        <v>6</v>
      </c>
      <c r="F736" s="18">
        <v>1</v>
      </c>
      <c r="G736" s="18">
        <f t="shared" si="35"/>
        <v>1</v>
      </c>
      <c r="H736" s="3">
        <v>46163.73332175926</v>
      </c>
      <c r="I736">
        <v>62409388</v>
      </c>
      <c r="J736" t="s">
        <v>2021</v>
      </c>
      <c r="K736" t="s">
        <v>1968</v>
      </c>
      <c r="L736" t="s">
        <v>1969</v>
      </c>
      <c r="M736" t="s">
        <v>1970</v>
      </c>
      <c r="O736">
        <v>367045970000</v>
      </c>
      <c r="P736">
        <v>16018</v>
      </c>
      <c r="Q736">
        <v>-4</v>
      </c>
      <c r="R736">
        <v>1</v>
      </c>
      <c r="S736">
        <v>62409388</v>
      </c>
      <c r="U736" t="s">
        <v>5933</v>
      </c>
      <c r="W736" t="s">
        <v>4756</v>
      </c>
      <c r="X736">
        <v>367045970000</v>
      </c>
      <c r="Y736" t="s">
        <v>85</v>
      </c>
      <c r="Z736" t="s">
        <v>66</v>
      </c>
      <c r="AG736" t="s">
        <v>1972</v>
      </c>
      <c r="AL736">
        <v>5</v>
      </c>
      <c r="AN736" t="s">
        <v>1974</v>
      </c>
      <c r="AO736">
        <v>0</v>
      </c>
      <c r="AQ736">
        <v>2257754</v>
      </c>
      <c r="AR736" t="s">
        <v>4605</v>
      </c>
      <c r="AS736" t="s">
        <v>5883</v>
      </c>
      <c r="AT736" t="s">
        <v>2022</v>
      </c>
    </row>
    <row r="737" spans="1:46" x14ac:dyDescent="0.25">
      <c r="A737" t="str">
        <f>_xlfn.XLOOKUP(I737,UTILIZADAS[Contacto1],UTILIZADAS[Source.Name],,0)</f>
        <v>Cobros Abril Canal Fijo</v>
      </c>
      <c r="B737" s="18">
        <f>VLOOKUP(J737,Ref!A:C,3,0)</f>
        <v>0</v>
      </c>
      <c r="C737" s="18">
        <f>VLOOKUP(J737,Ref!A:D,4,0)</f>
        <v>0</v>
      </c>
      <c r="D737" s="18" t="str">
        <f t="shared" si="33"/>
        <v>11/may</v>
      </c>
      <c r="E737" s="18">
        <f t="shared" si="34"/>
        <v>6</v>
      </c>
      <c r="F737" s="18">
        <v>1</v>
      </c>
      <c r="G737" s="18">
        <f t="shared" si="35"/>
        <v>0</v>
      </c>
      <c r="H737" s="3">
        <v>46153.489675925928</v>
      </c>
      <c r="I737">
        <v>62411313</v>
      </c>
      <c r="J737" t="s">
        <v>1967</v>
      </c>
      <c r="K737" t="s">
        <v>1968</v>
      </c>
      <c r="L737" t="s">
        <v>1969</v>
      </c>
      <c r="M737" t="s">
        <v>1970</v>
      </c>
      <c r="O737">
        <v>354062600000</v>
      </c>
      <c r="P737">
        <v>16018</v>
      </c>
      <c r="Q737">
        <v>-4</v>
      </c>
      <c r="R737">
        <v>1</v>
      </c>
      <c r="S737">
        <v>62411313</v>
      </c>
      <c r="U737" t="s">
        <v>4527</v>
      </c>
      <c r="W737" t="s">
        <v>5688</v>
      </c>
      <c r="X737">
        <v>354062600000</v>
      </c>
      <c r="Y737" t="s">
        <v>65</v>
      </c>
      <c r="Z737" t="s">
        <v>597</v>
      </c>
      <c r="AF737" t="s">
        <v>1976</v>
      </c>
      <c r="AG737" t="s">
        <v>1972</v>
      </c>
      <c r="AL737">
        <v>0</v>
      </c>
      <c r="AN737" t="s">
        <v>1974</v>
      </c>
      <c r="AO737">
        <v>0</v>
      </c>
      <c r="AQ737">
        <v>2257755</v>
      </c>
      <c r="AR737" t="s">
        <v>4605</v>
      </c>
      <c r="AS737" t="s">
        <v>5883</v>
      </c>
      <c r="AT737" t="s">
        <v>1975</v>
      </c>
    </row>
    <row r="738" spans="1:46" x14ac:dyDescent="0.25">
      <c r="A738" t="str">
        <f>_xlfn.XLOOKUP(I738,UTILIZADAS[Contacto1],UTILIZADAS[Source.Name],,0)</f>
        <v>Cobros Abril Canal Fijo</v>
      </c>
      <c r="B738" s="18">
        <f>VLOOKUP(J738,Ref!A:C,3,0)</f>
        <v>0</v>
      </c>
      <c r="C738" s="18">
        <f>VLOOKUP(J738,Ref!A:D,4,0)</f>
        <v>0</v>
      </c>
      <c r="D738" s="18" t="str">
        <f t="shared" si="33"/>
        <v>13/may</v>
      </c>
      <c r="E738" s="18">
        <f t="shared" si="34"/>
        <v>6</v>
      </c>
      <c r="F738" s="18">
        <v>1</v>
      </c>
      <c r="G738" s="18">
        <f t="shared" si="35"/>
        <v>0</v>
      </c>
      <c r="H738" s="3">
        <v>46155.654548611114</v>
      </c>
      <c r="I738">
        <v>62411313</v>
      </c>
      <c r="J738" t="s">
        <v>2021</v>
      </c>
      <c r="K738" t="s">
        <v>1968</v>
      </c>
      <c r="L738" t="s">
        <v>1969</v>
      </c>
      <c r="M738" t="s">
        <v>1970</v>
      </c>
      <c r="O738">
        <v>354062600000</v>
      </c>
      <c r="P738">
        <v>16018</v>
      </c>
      <c r="Q738">
        <v>-4</v>
      </c>
      <c r="R738">
        <v>1</v>
      </c>
      <c r="S738">
        <v>62411313</v>
      </c>
      <c r="U738" t="s">
        <v>4527</v>
      </c>
      <c r="W738" t="s">
        <v>5688</v>
      </c>
      <c r="X738">
        <v>354062600000</v>
      </c>
      <c r="Y738" t="s">
        <v>65</v>
      </c>
      <c r="Z738" t="s">
        <v>597</v>
      </c>
      <c r="AF738" t="s">
        <v>1976</v>
      </c>
      <c r="AG738" t="s">
        <v>1972</v>
      </c>
      <c r="AL738">
        <v>5</v>
      </c>
      <c r="AN738" t="s">
        <v>1974</v>
      </c>
      <c r="AO738">
        <v>0</v>
      </c>
      <c r="AQ738">
        <v>2257755</v>
      </c>
      <c r="AR738" t="s">
        <v>4605</v>
      </c>
      <c r="AS738" t="s">
        <v>5883</v>
      </c>
      <c r="AT738" t="s">
        <v>2022</v>
      </c>
    </row>
    <row r="739" spans="1:46" x14ac:dyDescent="0.25">
      <c r="A739" t="str">
        <f>_xlfn.XLOOKUP(I739,UTILIZADAS[Contacto1],UTILIZADAS[Source.Name],,0)</f>
        <v>Cobros Abril Canal Fijo</v>
      </c>
      <c r="B739" s="18">
        <f>VLOOKUP(J739,Ref!A:C,3,0)</f>
        <v>0</v>
      </c>
      <c r="C739" s="18">
        <f>VLOOKUP(J739,Ref!A:D,4,0)</f>
        <v>0</v>
      </c>
      <c r="D739" s="18" t="str">
        <f t="shared" si="33"/>
        <v>18/may</v>
      </c>
      <c r="E739" s="18">
        <f t="shared" si="34"/>
        <v>6</v>
      </c>
      <c r="F739" s="18">
        <v>1</v>
      </c>
      <c r="G739" s="18">
        <f t="shared" si="35"/>
        <v>0</v>
      </c>
      <c r="H739" s="3">
        <v>46160.385393518518</v>
      </c>
      <c r="I739">
        <v>62411313</v>
      </c>
      <c r="J739" t="s">
        <v>2021</v>
      </c>
      <c r="K739" t="s">
        <v>1968</v>
      </c>
      <c r="L739" t="s">
        <v>1969</v>
      </c>
      <c r="M739" t="s">
        <v>1970</v>
      </c>
      <c r="O739">
        <v>354062600000</v>
      </c>
      <c r="P739">
        <v>16018</v>
      </c>
      <c r="Q739">
        <v>-4</v>
      </c>
      <c r="R739">
        <v>1</v>
      </c>
      <c r="S739">
        <v>62411313</v>
      </c>
      <c r="U739" t="s">
        <v>4527</v>
      </c>
      <c r="W739" t="s">
        <v>5688</v>
      </c>
      <c r="X739">
        <v>354062600000</v>
      </c>
      <c r="Y739" t="s">
        <v>65</v>
      </c>
      <c r="Z739" t="s">
        <v>597</v>
      </c>
      <c r="AF739" t="s">
        <v>1976</v>
      </c>
      <c r="AG739" t="s">
        <v>1972</v>
      </c>
      <c r="AL739">
        <v>5</v>
      </c>
      <c r="AN739" t="s">
        <v>1974</v>
      </c>
      <c r="AO739">
        <v>0</v>
      </c>
      <c r="AQ739">
        <v>2257755</v>
      </c>
      <c r="AR739" t="s">
        <v>4605</v>
      </c>
      <c r="AS739" t="s">
        <v>5883</v>
      </c>
      <c r="AT739" t="s">
        <v>2022</v>
      </c>
    </row>
    <row r="740" spans="1:46" x14ac:dyDescent="0.25">
      <c r="A740" t="str">
        <f>_xlfn.XLOOKUP(I740,UTILIZADAS[Contacto1],UTILIZADAS[Source.Name],,0)</f>
        <v>Cobros Abril Canal Fijo</v>
      </c>
      <c r="B740" s="18">
        <f>VLOOKUP(J740,Ref!A:C,3,0)</f>
        <v>0</v>
      </c>
      <c r="C740" s="18">
        <f>VLOOKUP(J740,Ref!A:D,4,0)</f>
        <v>0</v>
      </c>
      <c r="D740" s="18" t="str">
        <f t="shared" si="33"/>
        <v>19/may</v>
      </c>
      <c r="E740" s="18">
        <f t="shared" si="34"/>
        <v>6</v>
      </c>
      <c r="F740" s="18">
        <v>1</v>
      </c>
      <c r="G740" s="18">
        <f t="shared" si="35"/>
        <v>0</v>
      </c>
      <c r="H740" s="3">
        <v>46161.687210648146</v>
      </c>
      <c r="I740">
        <v>62411313</v>
      </c>
      <c r="J740" t="s">
        <v>2021</v>
      </c>
      <c r="K740" t="s">
        <v>1968</v>
      </c>
      <c r="L740" t="s">
        <v>1969</v>
      </c>
      <c r="M740" t="s">
        <v>1970</v>
      </c>
      <c r="O740">
        <v>354062600000</v>
      </c>
      <c r="P740">
        <v>16018</v>
      </c>
      <c r="Q740">
        <v>-4</v>
      </c>
      <c r="R740">
        <v>1</v>
      </c>
      <c r="S740">
        <v>62411313</v>
      </c>
      <c r="U740" t="s">
        <v>4527</v>
      </c>
      <c r="W740" t="s">
        <v>5688</v>
      </c>
      <c r="X740">
        <v>354062600000</v>
      </c>
      <c r="Y740" t="s">
        <v>65</v>
      </c>
      <c r="Z740" t="s">
        <v>597</v>
      </c>
      <c r="AF740" t="s">
        <v>1976</v>
      </c>
      <c r="AG740" t="s">
        <v>1972</v>
      </c>
      <c r="AL740">
        <v>5</v>
      </c>
      <c r="AN740" t="s">
        <v>1974</v>
      </c>
      <c r="AO740">
        <v>0</v>
      </c>
      <c r="AQ740">
        <v>2257755</v>
      </c>
      <c r="AR740" t="s">
        <v>4605</v>
      </c>
      <c r="AS740" t="s">
        <v>5883</v>
      </c>
      <c r="AT740" t="s">
        <v>2022</v>
      </c>
    </row>
    <row r="741" spans="1:46" x14ac:dyDescent="0.25">
      <c r="A741" t="str">
        <f>_xlfn.XLOOKUP(I741,UTILIZADAS[Contacto1],UTILIZADAS[Source.Name],,0)</f>
        <v>Cobros Abril Canal Fijo</v>
      </c>
      <c r="B741" s="18">
        <f>VLOOKUP(J741,Ref!A:C,3,0)</f>
        <v>0</v>
      </c>
      <c r="C741" s="18">
        <f>VLOOKUP(J741,Ref!A:D,4,0)</f>
        <v>0</v>
      </c>
      <c r="D741" s="18" t="str">
        <f t="shared" si="33"/>
        <v>21/may</v>
      </c>
      <c r="E741" s="18">
        <f t="shared" si="34"/>
        <v>6</v>
      </c>
      <c r="F741" s="18">
        <v>1</v>
      </c>
      <c r="G741" s="18">
        <f t="shared" si="35"/>
        <v>0</v>
      </c>
      <c r="H741" s="3">
        <v>46163.46665509259</v>
      </c>
      <c r="I741">
        <v>62411313</v>
      </c>
      <c r="J741" t="s">
        <v>1967</v>
      </c>
      <c r="K741" t="s">
        <v>1968</v>
      </c>
      <c r="L741" t="s">
        <v>1969</v>
      </c>
      <c r="M741" t="s">
        <v>1970</v>
      </c>
      <c r="O741">
        <v>354062600000</v>
      </c>
      <c r="P741">
        <v>16018</v>
      </c>
      <c r="Q741">
        <v>-4</v>
      </c>
      <c r="R741">
        <v>1</v>
      </c>
      <c r="S741">
        <v>62411313</v>
      </c>
      <c r="U741" t="s">
        <v>4527</v>
      </c>
      <c r="W741" t="s">
        <v>5688</v>
      </c>
      <c r="X741">
        <v>354062600000</v>
      </c>
      <c r="Y741" t="s">
        <v>65</v>
      </c>
      <c r="Z741" t="s">
        <v>597</v>
      </c>
      <c r="AF741" t="s">
        <v>1976</v>
      </c>
      <c r="AG741" t="s">
        <v>1972</v>
      </c>
      <c r="AL741">
        <v>0</v>
      </c>
      <c r="AN741" t="s">
        <v>1974</v>
      </c>
      <c r="AO741">
        <v>0</v>
      </c>
      <c r="AQ741">
        <v>2257755</v>
      </c>
      <c r="AR741" t="s">
        <v>4605</v>
      </c>
      <c r="AS741" t="s">
        <v>5883</v>
      </c>
      <c r="AT741" t="s">
        <v>1975</v>
      </c>
    </row>
    <row r="742" spans="1:46" x14ac:dyDescent="0.25">
      <c r="A742" t="str">
        <f>_xlfn.XLOOKUP(I742,UTILIZADAS[Contacto1],UTILIZADAS[Source.Name],,0)</f>
        <v>Cobros Abril Canal Fijo</v>
      </c>
      <c r="B742" s="18">
        <f>VLOOKUP(J742,Ref!A:C,3,0)</f>
        <v>1</v>
      </c>
      <c r="C742" s="18">
        <f>VLOOKUP(J742,Ref!A:D,4,0)</f>
        <v>1</v>
      </c>
      <c r="D742" s="18" t="str">
        <f t="shared" si="33"/>
        <v>21/may</v>
      </c>
      <c r="E742" s="18">
        <f t="shared" si="34"/>
        <v>6</v>
      </c>
      <c r="F742" s="18">
        <v>1</v>
      </c>
      <c r="G742" s="18">
        <f t="shared" si="35"/>
        <v>1</v>
      </c>
      <c r="H742" s="3">
        <v>46163.734293981484</v>
      </c>
      <c r="I742">
        <v>62411313</v>
      </c>
      <c r="J742">
        <v>6003</v>
      </c>
      <c r="K742" t="s">
        <v>1983</v>
      </c>
      <c r="L742" t="s">
        <v>1897</v>
      </c>
      <c r="M742" t="s">
        <v>1970</v>
      </c>
      <c r="O742">
        <v>354062600000</v>
      </c>
      <c r="P742">
        <v>16018</v>
      </c>
      <c r="Q742">
        <v>-4</v>
      </c>
      <c r="R742">
        <v>1</v>
      </c>
      <c r="S742">
        <v>62411313</v>
      </c>
      <c r="U742" t="s">
        <v>4527</v>
      </c>
      <c r="W742" t="s">
        <v>5688</v>
      </c>
      <c r="X742">
        <v>354062600000</v>
      </c>
      <c r="Y742" t="s">
        <v>65</v>
      </c>
      <c r="Z742" t="s">
        <v>597</v>
      </c>
      <c r="AF742" t="s">
        <v>1976</v>
      </c>
      <c r="AG742" t="s">
        <v>1972</v>
      </c>
      <c r="AL742">
        <v>50</v>
      </c>
      <c r="AM742" t="s">
        <v>1979</v>
      </c>
      <c r="AN742" t="s">
        <v>1987</v>
      </c>
      <c r="AO742">
        <v>0</v>
      </c>
      <c r="AQ742">
        <v>2257755</v>
      </c>
      <c r="AR742" t="s">
        <v>4605</v>
      </c>
      <c r="AS742" t="s">
        <v>5883</v>
      </c>
      <c r="AT742" t="s">
        <v>1892</v>
      </c>
    </row>
    <row r="743" spans="1:46" x14ac:dyDescent="0.25">
      <c r="A743" t="str">
        <f>_xlfn.XLOOKUP(I743,UTILIZADAS[Contacto1],UTILIZADAS[Source.Name],,0)</f>
        <v>Cobros Mayo</v>
      </c>
      <c r="B743" s="18">
        <f>VLOOKUP(J743,Ref!A:C,3,0)</f>
        <v>0</v>
      </c>
      <c r="C743" s="18">
        <f>VLOOKUP(J743,Ref!A:D,4,0)</f>
        <v>0</v>
      </c>
      <c r="D743" s="18" t="str">
        <f t="shared" si="33"/>
        <v>11/may</v>
      </c>
      <c r="E743" s="18">
        <f t="shared" si="34"/>
        <v>10</v>
      </c>
      <c r="F743" s="18">
        <v>1</v>
      </c>
      <c r="G743" s="18">
        <f t="shared" si="35"/>
        <v>0</v>
      </c>
      <c r="H743" s="3">
        <v>46153.489699074074</v>
      </c>
      <c r="I743">
        <v>62417144</v>
      </c>
      <c r="J743" t="s">
        <v>1967</v>
      </c>
      <c r="K743" t="s">
        <v>1968</v>
      </c>
      <c r="L743" t="s">
        <v>1969</v>
      </c>
      <c r="M743" t="s">
        <v>1970</v>
      </c>
      <c r="O743">
        <v>369089130000</v>
      </c>
      <c r="P743">
        <v>16018</v>
      </c>
      <c r="Q743">
        <v>-4</v>
      </c>
      <c r="R743">
        <v>1</v>
      </c>
      <c r="S743">
        <v>62417144</v>
      </c>
      <c r="U743" t="s">
        <v>5934</v>
      </c>
      <c r="W743" t="s">
        <v>4758</v>
      </c>
      <c r="X743">
        <v>369089130000</v>
      </c>
      <c r="Y743" t="s">
        <v>65</v>
      </c>
      <c r="Z743" t="s">
        <v>66</v>
      </c>
      <c r="AG743" t="s">
        <v>1972</v>
      </c>
      <c r="AL743">
        <v>0</v>
      </c>
      <c r="AN743" t="s">
        <v>1974</v>
      </c>
      <c r="AO743">
        <v>0</v>
      </c>
      <c r="AQ743">
        <v>2257756</v>
      </c>
      <c r="AR743" t="s">
        <v>4605</v>
      </c>
      <c r="AS743" t="s">
        <v>5883</v>
      </c>
      <c r="AT743" t="s">
        <v>1975</v>
      </c>
    </row>
    <row r="744" spans="1:46" x14ac:dyDescent="0.25">
      <c r="A744" t="str">
        <f>_xlfn.XLOOKUP(I744,UTILIZADAS[Contacto1],UTILIZADAS[Source.Name],,0)</f>
        <v>Cobros Mayo</v>
      </c>
      <c r="B744" s="18">
        <f>VLOOKUP(J744,Ref!A:C,3,0)</f>
        <v>0</v>
      </c>
      <c r="C744" s="18">
        <f>VLOOKUP(J744,Ref!A:D,4,0)</f>
        <v>0</v>
      </c>
      <c r="D744" s="18" t="str">
        <f t="shared" si="33"/>
        <v>13/may</v>
      </c>
      <c r="E744" s="18">
        <f t="shared" si="34"/>
        <v>10</v>
      </c>
      <c r="F744" s="18">
        <v>1</v>
      </c>
      <c r="G744" s="18">
        <f t="shared" si="35"/>
        <v>0</v>
      </c>
      <c r="H744" s="3">
        <v>46155.654641203706</v>
      </c>
      <c r="I744">
        <v>62417144</v>
      </c>
      <c r="J744" t="s">
        <v>1967</v>
      </c>
      <c r="K744" t="s">
        <v>1968</v>
      </c>
      <c r="L744" t="s">
        <v>1969</v>
      </c>
      <c r="M744" t="s">
        <v>1970</v>
      </c>
      <c r="O744">
        <v>369089130000</v>
      </c>
      <c r="P744">
        <v>16018</v>
      </c>
      <c r="Q744">
        <v>-4</v>
      </c>
      <c r="R744">
        <v>1</v>
      </c>
      <c r="S744">
        <v>62417144</v>
      </c>
      <c r="U744" t="s">
        <v>5934</v>
      </c>
      <c r="W744" t="s">
        <v>4758</v>
      </c>
      <c r="X744">
        <v>369089130000</v>
      </c>
      <c r="Y744" t="s">
        <v>65</v>
      </c>
      <c r="Z744" t="s">
        <v>66</v>
      </c>
      <c r="AG744" t="s">
        <v>1972</v>
      </c>
      <c r="AL744">
        <v>0</v>
      </c>
      <c r="AN744" t="s">
        <v>1974</v>
      </c>
      <c r="AO744">
        <v>0</v>
      </c>
      <c r="AQ744">
        <v>2257756</v>
      </c>
      <c r="AR744" t="s">
        <v>4605</v>
      </c>
      <c r="AS744" t="s">
        <v>5883</v>
      </c>
      <c r="AT744" t="s">
        <v>1975</v>
      </c>
    </row>
    <row r="745" spans="1:46" x14ac:dyDescent="0.25">
      <c r="A745" t="str">
        <f>_xlfn.XLOOKUP(I745,UTILIZADAS[Contacto1],UTILIZADAS[Source.Name],,0)</f>
        <v>Cobros Mayo</v>
      </c>
      <c r="B745" s="18">
        <f>VLOOKUP(J745,Ref!A:C,3,0)</f>
        <v>0</v>
      </c>
      <c r="C745" s="18">
        <f>VLOOKUP(J745,Ref!A:D,4,0)</f>
        <v>0</v>
      </c>
      <c r="D745" s="18" t="str">
        <f t="shared" si="33"/>
        <v>18/may</v>
      </c>
      <c r="E745" s="18">
        <f t="shared" si="34"/>
        <v>10</v>
      </c>
      <c r="F745" s="18">
        <v>1</v>
      </c>
      <c r="G745" s="18">
        <f t="shared" si="35"/>
        <v>0</v>
      </c>
      <c r="H745" s="3">
        <v>46160.386666666665</v>
      </c>
      <c r="I745">
        <v>62417144</v>
      </c>
      <c r="J745" t="s">
        <v>2023</v>
      </c>
      <c r="K745" t="s">
        <v>1968</v>
      </c>
      <c r="L745" t="s">
        <v>1969</v>
      </c>
      <c r="M745" t="s">
        <v>1970</v>
      </c>
      <c r="O745">
        <v>369089130000</v>
      </c>
      <c r="P745">
        <v>16018</v>
      </c>
      <c r="Q745">
        <v>-4</v>
      </c>
      <c r="R745">
        <v>1</v>
      </c>
      <c r="S745">
        <v>62417144</v>
      </c>
      <c r="U745" t="s">
        <v>5934</v>
      </c>
      <c r="W745" t="s">
        <v>4758</v>
      </c>
      <c r="X745">
        <v>369089130000</v>
      </c>
      <c r="Y745" t="s">
        <v>65</v>
      </c>
      <c r="Z745" t="s">
        <v>66</v>
      </c>
      <c r="AG745" t="s">
        <v>1972</v>
      </c>
      <c r="AL745">
        <v>0</v>
      </c>
      <c r="AN745" t="s">
        <v>1974</v>
      </c>
      <c r="AO745">
        <v>0</v>
      </c>
      <c r="AQ745">
        <v>2257756</v>
      </c>
      <c r="AR745" t="s">
        <v>4605</v>
      </c>
      <c r="AS745" t="s">
        <v>5883</v>
      </c>
      <c r="AT745" t="s">
        <v>2024</v>
      </c>
    </row>
    <row r="746" spans="1:46" x14ac:dyDescent="0.25">
      <c r="A746" t="str">
        <f>_xlfn.XLOOKUP(I746,UTILIZADAS[Contacto1],UTILIZADAS[Source.Name],,0)</f>
        <v>Cobros Mayo</v>
      </c>
      <c r="B746" s="18">
        <f>VLOOKUP(J746,Ref!A:C,3,0)</f>
        <v>0</v>
      </c>
      <c r="C746" s="18">
        <f>VLOOKUP(J746,Ref!A:D,4,0)</f>
        <v>0</v>
      </c>
      <c r="D746" s="18" t="str">
        <f t="shared" si="33"/>
        <v>18/may</v>
      </c>
      <c r="E746" s="18">
        <f t="shared" si="34"/>
        <v>10</v>
      </c>
      <c r="F746" s="18">
        <v>1</v>
      </c>
      <c r="G746" s="18">
        <f t="shared" si="35"/>
        <v>0</v>
      </c>
      <c r="H746" s="3">
        <v>46160.486064814817</v>
      </c>
      <c r="I746">
        <v>62417144</v>
      </c>
      <c r="J746" t="s">
        <v>2023</v>
      </c>
      <c r="K746" t="s">
        <v>1968</v>
      </c>
      <c r="L746" t="s">
        <v>1969</v>
      </c>
      <c r="M746" t="s">
        <v>1970</v>
      </c>
      <c r="O746">
        <v>369089130000</v>
      </c>
      <c r="P746">
        <v>16018</v>
      </c>
      <c r="Q746">
        <v>-4</v>
      </c>
      <c r="R746">
        <v>1</v>
      </c>
      <c r="S746">
        <v>62417144</v>
      </c>
      <c r="U746" t="s">
        <v>5934</v>
      </c>
      <c r="W746" t="s">
        <v>4758</v>
      </c>
      <c r="X746">
        <v>369089130000</v>
      </c>
      <c r="Y746" t="s">
        <v>65</v>
      </c>
      <c r="Z746" t="s">
        <v>66</v>
      </c>
      <c r="AG746" t="s">
        <v>1972</v>
      </c>
      <c r="AL746">
        <v>0</v>
      </c>
      <c r="AN746" t="s">
        <v>1974</v>
      </c>
      <c r="AO746">
        <v>0</v>
      </c>
      <c r="AQ746">
        <v>2257756</v>
      </c>
      <c r="AR746" t="s">
        <v>4605</v>
      </c>
      <c r="AS746" t="s">
        <v>5883</v>
      </c>
      <c r="AT746" t="s">
        <v>2024</v>
      </c>
    </row>
    <row r="747" spans="1:46" x14ac:dyDescent="0.25">
      <c r="A747" t="str">
        <f>_xlfn.XLOOKUP(I747,UTILIZADAS[Contacto1],UTILIZADAS[Source.Name],,0)</f>
        <v>Cobros Mayo</v>
      </c>
      <c r="B747" s="18">
        <f>VLOOKUP(J747,Ref!A:C,3,0)</f>
        <v>0</v>
      </c>
      <c r="C747" s="18">
        <f>VLOOKUP(J747,Ref!A:D,4,0)</f>
        <v>0</v>
      </c>
      <c r="D747" s="18" t="str">
        <f t="shared" si="33"/>
        <v>18/may</v>
      </c>
      <c r="E747" s="18">
        <f t="shared" si="34"/>
        <v>10</v>
      </c>
      <c r="F747" s="18">
        <v>1</v>
      </c>
      <c r="G747" s="18">
        <f t="shared" si="35"/>
        <v>0</v>
      </c>
      <c r="H747" s="3">
        <v>46160.747442129628</v>
      </c>
      <c r="I747">
        <v>62417144</v>
      </c>
      <c r="J747" t="s">
        <v>2023</v>
      </c>
      <c r="K747" t="s">
        <v>1968</v>
      </c>
      <c r="L747" t="s">
        <v>1969</v>
      </c>
      <c r="M747" t="s">
        <v>1970</v>
      </c>
      <c r="O747">
        <v>369089130000</v>
      </c>
      <c r="P747">
        <v>16018</v>
      </c>
      <c r="Q747">
        <v>-4</v>
      </c>
      <c r="R747">
        <v>1</v>
      </c>
      <c r="S747">
        <v>62417144</v>
      </c>
      <c r="U747" t="s">
        <v>5934</v>
      </c>
      <c r="W747" t="s">
        <v>4758</v>
      </c>
      <c r="X747">
        <v>369089130000</v>
      </c>
      <c r="Y747" t="s">
        <v>65</v>
      </c>
      <c r="Z747" t="s">
        <v>66</v>
      </c>
      <c r="AG747" t="s">
        <v>1972</v>
      </c>
      <c r="AL747">
        <v>0</v>
      </c>
      <c r="AN747" t="s">
        <v>1974</v>
      </c>
      <c r="AO747">
        <v>0</v>
      </c>
      <c r="AQ747">
        <v>2257756</v>
      </c>
      <c r="AR747" t="s">
        <v>4605</v>
      </c>
      <c r="AS747" t="s">
        <v>5883</v>
      </c>
      <c r="AT747" t="s">
        <v>2024</v>
      </c>
    </row>
    <row r="748" spans="1:46" x14ac:dyDescent="0.25">
      <c r="A748" t="str">
        <f>_xlfn.XLOOKUP(I748,UTILIZADAS[Contacto1],UTILIZADAS[Source.Name],,0)</f>
        <v>Cobros Mayo</v>
      </c>
      <c r="B748" s="18">
        <f>VLOOKUP(J748,Ref!A:C,3,0)</f>
        <v>0</v>
      </c>
      <c r="C748" s="18">
        <f>VLOOKUP(J748,Ref!A:D,4,0)</f>
        <v>0</v>
      </c>
      <c r="D748" s="18" t="str">
        <f t="shared" si="33"/>
        <v>19/may</v>
      </c>
      <c r="E748" s="18">
        <f t="shared" si="34"/>
        <v>10</v>
      </c>
      <c r="F748" s="18">
        <v>1</v>
      </c>
      <c r="G748" s="18">
        <f t="shared" si="35"/>
        <v>0</v>
      </c>
      <c r="H748" s="3">
        <v>46161.423020833332</v>
      </c>
      <c r="I748">
        <v>62417144</v>
      </c>
      <c r="J748" t="s">
        <v>1967</v>
      </c>
      <c r="K748" t="s">
        <v>1968</v>
      </c>
      <c r="L748" t="s">
        <v>1969</v>
      </c>
      <c r="M748" t="s">
        <v>1970</v>
      </c>
      <c r="O748">
        <v>369089130000</v>
      </c>
      <c r="P748">
        <v>16018</v>
      </c>
      <c r="Q748">
        <v>-4</v>
      </c>
      <c r="R748">
        <v>1</v>
      </c>
      <c r="S748">
        <v>62417144</v>
      </c>
      <c r="U748" t="s">
        <v>5934</v>
      </c>
      <c r="W748" t="s">
        <v>4758</v>
      </c>
      <c r="X748">
        <v>369089130000</v>
      </c>
      <c r="Y748" t="s">
        <v>65</v>
      </c>
      <c r="Z748" t="s">
        <v>66</v>
      </c>
      <c r="AG748" t="s">
        <v>1972</v>
      </c>
      <c r="AL748">
        <v>0</v>
      </c>
      <c r="AN748" t="s">
        <v>1974</v>
      </c>
      <c r="AO748">
        <v>0</v>
      </c>
      <c r="AQ748">
        <v>2257756</v>
      </c>
      <c r="AR748" t="s">
        <v>4605</v>
      </c>
      <c r="AS748" t="s">
        <v>5883</v>
      </c>
      <c r="AT748" t="s">
        <v>1975</v>
      </c>
    </row>
    <row r="749" spans="1:46" x14ac:dyDescent="0.25">
      <c r="A749" t="str">
        <f>_xlfn.XLOOKUP(I749,UTILIZADAS[Contacto1],UTILIZADAS[Source.Name],,0)</f>
        <v>Cobros Mayo</v>
      </c>
      <c r="B749" s="18">
        <f>VLOOKUP(J749,Ref!A:C,3,0)</f>
        <v>0</v>
      </c>
      <c r="C749" s="18">
        <f>VLOOKUP(J749,Ref!A:D,4,0)</f>
        <v>0</v>
      </c>
      <c r="D749" s="18" t="str">
        <f t="shared" si="33"/>
        <v>19/may</v>
      </c>
      <c r="E749" s="18">
        <f t="shared" si="34"/>
        <v>10</v>
      </c>
      <c r="F749" s="18">
        <v>1</v>
      </c>
      <c r="G749" s="18">
        <f t="shared" si="35"/>
        <v>0</v>
      </c>
      <c r="H749" s="3">
        <v>46161.688576388886</v>
      </c>
      <c r="I749">
        <v>62417144</v>
      </c>
      <c r="J749" t="s">
        <v>2023</v>
      </c>
      <c r="K749" t="s">
        <v>1968</v>
      </c>
      <c r="L749" t="s">
        <v>1969</v>
      </c>
      <c r="M749" t="s">
        <v>1970</v>
      </c>
      <c r="O749">
        <v>369089130000</v>
      </c>
      <c r="P749">
        <v>16018</v>
      </c>
      <c r="Q749">
        <v>-4</v>
      </c>
      <c r="R749">
        <v>1</v>
      </c>
      <c r="S749">
        <v>62417144</v>
      </c>
      <c r="U749" t="s">
        <v>5934</v>
      </c>
      <c r="W749" t="s">
        <v>4758</v>
      </c>
      <c r="X749">
        <v>369089130000</v>
      </c>
      <c r="Y749" t="s">
        <v>65</v>
      </c>
      <c r="Z749" t="s">
        <v>66</v>
      </c>
      <c r="AG749" t="s">
        <v>1972</v>
      </c>
      <c r="AL749">
        <v>0</v>
      </c>
      <c r="AN749" t="s">
        <v>1974</v>
      </c>
      <c r="AO749">
        <v>0</v>
      </c>
      <c r="AQ749">
        <v>2257756</v>
      </c>
      <c r="AR749" t="s">
        <v>4605</v>
      </c>
      <c r="AS749" t="s">
        <v>5883</v>
      </c>
      <c r="AT749" t="s">
        <v>2024</v>
      </c>
    </row>
    <row r="750" spans="1:46" x14ac:dyDescent="0.25">
      <c r="A750" t="str">
        <f>_xlfn.XLOOKUP(I750,UTILIZADAS[Contacto1],UTILIZADAS[Source.Name],,0)</f>
        <v>Cobros Mayo</v>
      </c>
      <c r="B750" s="18">
        <f>VLOOKUP(J750,Ref!A:C,3,0)</f>
        <v>0</v>
      </c>
      <c r="C750" s="18">
        <f>VLOOKUP(J750,Ref!A:D,4,0)</f>
        <v>0</v>
      </c>
      <c r="D750" s="18" t="str">
        <f t="shared" si="33"/>
        <v>20/may</v>
      </c>
      <c r="E750" s="18">
        <f t="shared" si="34"/>
        <v>10</v>
      </c>
      <c r="F750" s="18">
        <v>1</v>
      </c>
      <c r="G750" s="18">
        <f t="shared" si="35"/>
        <v>0</v>
      </c>
      <c r="H750" s="3">
        <v>46162.478483796294</v>
      </c>
      <c r="I750">
        <v>62417144</v>
      </c>
      <c r="J750" t="s">
        <v>2023</v>
      </c>
      <c r="K750" t="s">
        <v>1968</v>
      </c>
      <c r="L750" t="s">
        <v>1969</v>
      </c>
      <c r="M750" t="s">
        <v>1970</v>
      </c>
      <c r="O750">
        <v>369089130000</v>
      </c>
      <c r="P750">
        <v>16018</v>
      </c>
      <c r="Q750">
        <v>-4</v>
      </c>
      <c r="R750">
        <v>1</v>
      </c>
      <c r="S750">
        <v>62417144</v>
      </c>
      <c r="U750" t="s">
        <v>5934</v>
      </c>
      <c r="W750" t="s">
        <v>4758</v>
      </c>
      <c r="X750">
        <v>369089130000</v>
      </c>
      <c r="Y750" t="s">
        <v>65</v>
      </c>
      <c r="Z750" t="s">
        <v>66</v>
      </c>
      <c r="AG750" t="s">
        <v>1972</v>
      </c>
      <c r="AL750">
        <v>0</v>
      </c>
      <c r="AN750" t="s">
        <v>1974</v>
      </c>
      <c r="AO750">
        <v>0</v>
      </c>
      <c r="AQ750">
        <v>2257756</v>
      </c>
      <c r="AR750" t="s">
        <v>4605</v>
      </c>
      <c r="AS750" t="s">
        <v>5883</v>
      </c>
      <c r="AT750" t="s">
        <v>2024</v>
      </c>
    </row>
    <row r="751" spans="1:46" x14ac:dyDescent="0.25">
      <c r="A751" t="str">
        <f>_xlfn.XLOOKUP(I751,UTILIZADAS[Contacto1],UTILIZADAS[Source.Name],,0)</f>
        <v>Cobros Mayo</v>
      </c>
      <c r="B751" s="18">
        <f>VLOOKUP(J751,Ref!A:C,3,0)</f>
        <v>0</v>
      </c>
      <c r="C751" s="18">
        <f>VLOOKUP(J751,Ref!A:D,4,0)</f>
        <v>0</v>
      </c>
      <c r="D751" s="18" t="str">
        <f t="shared" si="33"/>
        <v>20/may</v>
      </c>
      <c r="E751" s="18">
        <f t="shared" si="34"/>
        <v>10</v>
      </c>
      <c r="F751" s="18">
        <v>1</v>
      </c>
      <c r="G751" s="18">
        <f t="shared" si="35"/>
        <v>0</v>
      </c>
      <c r="H751" s="3">
        <v>46162.639525462961</v>
      </c>
      <c r="I751">
        <v>62417144</v>
      </c>
      <c r="J751" t="s">
        <v>2023</v>
      </c>
      <c r="K751" t="s">
        <v>1968</v>
      </c>
      <c r="L751" t="s">
        <v>1969</v>
      </c>
      <c r="M751" t="s">
        <v>1970</v>
      </c>
      <c r="O751">
        <v>369089130000</v>
      </c>
      <c r="P751">
        <v>16018</v>
      </c>
      <c r="Q751">
        <v>-4</v>
      </c>
      <c r="R751">
        <v>1</v>
      </c>
      <c r="S751">
        <v>62417144</v>
      </c>
      <c r="U751" t="s">
        <v>5934</v>
      </c>
      <c r="W751" t="s">
        <v>4758</v>
      </c>
      <c r="X751">
        <v>369089130000</v>
      </c>
      <c r="Y751" t="s">
        <v>65</v>
      </c>
      <c r="Z751" t="s">
        <v>66</v>
      </c>
      <c r="AG751" t="s">
        <v>1972</v>
      </c>
      <c r="AL751">
        <v>0</v>
      </c>
      <c r="AN751" t="s">
        <v>1974</v>
      </c>
      <c r="AO751">
        <v>0</v>
      </c>
      <c r="AQ751">
        <v>2257756</v>
      </c>
      <c r="AR751" t="s">
        <v>4605</v>
      </c>
      <c r="AS751" t="s">
        <v>5883</v>
      </c>
      <c r="AT751" t="s">
        <v>2024</v>
      </c>
    </row>
    <row r="752" spans="1:46" x14ac:dyDescent="0.25">
      <c r="A752" t="str">
        <f>_xlfn.XLOOKUP(I752,UTILIZADAS[Contacto1],UTILIZADAS[Source.Name],,0)</f>
        <v>Cobros Mayo</v>
      </c>
      <c r="B752" s="18">
        <f>VLOOKUP(J752,Ref!A:C,3,0)</f>
        <v>0</v>
      </c>
      <c r="C752" s="18">
        <f>VLOOKUP(J752,Ref!A:D,4,0)</f>
        <v>0</v>
      </c>
      <c r="D752" s="18" t="str">
        <f t="shared" si="33"/>
        <v>20/may</v>
      </c>
      <c r="E752" s="18">
        <f t="shared" si="34"/>
        <v>10</v>
      </c>
      <c r="F752" s="18">
        <v>1</v>
      </c>
      <c r="G752" s="18">
        <f t="shared" si="35"/>
        <v>1</v>
      </c>
      <c r="H752" s="3">
        <v>46162.696087962962</v>
      </c>
      <c r="I752">
        <v>62417144</v>
      </c>
      <c r="J752" t="s">
        <v>2023</v>
      </c>
      <c r="K752" t="s">
        <v>1968</v>
      </c>
      <c r="L752" t="s">
        <v>1969</v>
      </c>
      <c r="M752" t="s">
        <v>1970</v>
      </c>
      <c r="O752">
        <v>369089130000</v>
      </c>
      <c r="P752">
        <v>16018</v>
      </c>
      <c r="Q752">
        <v>-4</v>
      </c>
      <c r="R752">
        <v>1</v>
      </c>
      <c r="S752">
        <v>62417144</v>
      </c>
      <c r="U752" t="s">
        <v>5934</v>
      </c>
      <c r="W752" t="s">
        <v>4758</v>
      </c>
      <c r="X752">
        <v>369089130000</v>
      </c>
      <c r="Y752" t="s">
        <v>65</v>
      </c>
      <c r="Z752" t="s">
        <v>66</v>
      </c>
      <c r="AG752" t="s">
        <v>1972</v>
      </c>
      <c r="AL752">
        <v>0</v>
      </c>
      <c r="AN752" t="s">
        <v>1974</v>
      </c>
      <c r="AO752">
        <v>0</v>
      </c>
      <c r="AQ752">
        <v>2257756</v>
      </c>
      <c r="AR752" t="s">
        <v>4605</v>
      </c>
      <c r="AS752" t="s">
        <v>5883</v>
      </c>
      <c r="AT752" t="s">
        <v>2024</v>
      </c>
    </row>
    <row r="753" spans="1:46" x14ac:dyDescent="0.25">
      <c r="A753" t="str">
        <f>_xlfn.XLOOKUP(I753,UTILIZADAS[Contacto1],UTILIZADAS[Source.Name],,0)</f>
        <v>Cobros Mayo</v>
      </c>
      <c r="B753" s="18">
        <f>VLOOKUP(J753,Ref!A:C,3,0)</f>
        <v>0</v>
      </c>
      <c r="C753" s="18">
        <f>VLOOKUP(J753,Ref!A:D,4,0)</f>
        <v>0</v>
      </c>
      <c r="D753" s="18" t="str">
        <f t="shared" si="33"/>
        <v>11/may</v>
      </c>
      <c r="E753" s="18">
        <f t="shared" si="34"/>
        <v>2</v>
      </c>
      <c r="F753" s="18">
        <v>1</v>
      </c>
      <c r="G753" s="18">
        <f t="shared" si="35"/>
        <v>0</v>
      </c>
      <c r="H753" s="3">
        <v>46153.489965277775</v>
      </c>
      <c r="I753">
        <v>62424841</v>
      </c>
      <c r="J753" t="s">
        <v>2021</v>
      </c>
      <c r="K753" t="s">
        <v>1968</v>
      </c>
      <c r="L753" t="s">
        <v>1969</v>
      </c>
      <c r="M753" t="s">
        <v>1970</v>
      </c>
      <c r="O753">
        <v>362090810000</v>
      </c>
      <c r="P753">
        <v>16018</v>
      </c>
      <c r="Q753">
        <v>-4</v>
      </c>
      <c r="R753">
        <v>1</v>
      </c>
      <c r="S753">
        <v>62424841</v>
      </c>
      <c r="U753" t="s">
        <v>4759</v>
      </c>
      <c r="W753" t="s">
        <v>4760</v>
      </c>
      <c r="X753">
        <v>362090810000</v>
      </c>
      <c r="Y753" t="s">
        <v>65</v>
      </c>
      <c r="Z753" t="s">
        <v>66</v>
      </c>
      <c r="AF753" t="s">
        <v>1976</v>
      </c>
      <c r="AG753" t="s">
        <v>1972</v>
      </c>
      <c r="AL753">
        <v>5</v>
      </c>
      <c r="AN753" t="s">
        <v>1974</v>
      </c>
      <c r="AO753">
        <v>0</v>
      </c>
      <c r="AQ753">
        <v>2257757</v>
      </c>
      <c r="AR753" t="s">
        <v>4605</v>
      </c>
      <c r="AS753" t="s">
        <v>5883</v>
      </c>
      <c r="AT753" t="s">
        <v>2022</v>
      </c>
    </row>
    <row r="754" spans="1:46" x14ac:dyDescent="0.25">
      <c r="A754" t="str">
        <f>_xlfn.XLOOKUP(I754,UTILIZADAS[Contacto1],UTILIZADAS[Source.Name],,0)</f>
        <v>Cobros Mayo</v>
      </c>
      <c r="B754" s="18">
        <f>VLOOKUP(J754,Ref!A:C,3,0)</f>
        <v>0</v>
      </c>
      <c r="C754" s="18">
        <f>VLOOKUP(J754,Ref!A:D,4,0)</f>
        <v>0</v>
      </c>
      <c r="D754" s="18" t="str">
        <f t="shared" si="33"/>
        <v>13/may</v>
      </c>
      <c r="E754" s="18">
        <f t="shared" si="34"/>
        <v>2</v>
      </c>
      <c r="F754" s="18">
        <v>1</v>
      </c>
      <c r="G754" s="18">
        <f t="shared" si="35"/>
        <v>1</v>
      </c>
      <c r="H754" s="3">
        <v>46155.657187500001</v>
      </c>
      <c r="I754">
        <v>62424841</v>
      </c>
      <c r="J754">
        <v>6004</v>
      </c>
      <c r="K754" t="s">
        <v>1983</v>
      </c>
      <c r="L754" t="s">
        <v>1897</v>
      </c>
      <c r="M754" t="s">
        <v>1970</v>
      </c>
      <c r="O754">
        <v>362090810000</v>
      </c>
      <c r="P754">
        <v>16018</v>
      </c>
      <c r="Q754">
        <v>-4</v>
      </c>
      <c r="R754">
        <v>1</v>
      </c>
      <c r="S754">
        <v>62424841</v>
      </c>
      <c r="U754" t="s">
        <v>4759</v>
      </c>
      <c r="W754" t="s">
        <v>4760</v>
      </c>
      <c r="X754">
        <v>362090810000</v>
      </c>
      <c r="Y754" t="s">
        <v>65</v>
      </c>
      <c r="Z754" t="s">
        <v>66</v>
      </c>
      <c r="AF754" t="s">
        <v>1976</v>
      </c>
      <c r="AG754" t="s">
        <v>1972</v>
      </c>
      <c r="AL754">
        <v>137</v>
      </c>
      <c r="AM754" t="s">
        <v>1979</v>
      </c>
      <c r="AN754" t="s">
        <v>1987</v>
      </c>
      <c r="AO754">
        <v>0</v>
      </c>
      <c r="AQ754">
        <v>2257757</v>
      </c>
      <c r="AR754" t="s">
        <v>4605</v>
      </c>
      <c r="AS754" t="s">
        <v>5883</v>
      </c>
      <c r="AT754" t="s">
        <v>1984</v>
      </c>
    </row>
    <row r="755" spans="1:46" x14ac:dyDescent="0.25">
      <c r="A755" t="str">
        <f>_xlfn.XLOOKUP(I755,UTILIZADAS[Contacto1],UTILIZADAS[Source.Name],,0)</f>
        <v>Cobros Mayo</v>
      </c>
      <c r="B755" s="18">
        <f>VLOOKUP(J755,Ref!A:C,3,0)</f>
        <v>0</v>
      </c>
      <c r="C755" s="18">
        <f>VLOOKUP(J755,Ref!A:D,4,0)</f>
        <v>0</v>
      </c>
      <c r="D755" s="18" t="str">
        <f t="shared" si="33"/>
        <v>11/may</v>
      </c>
      <c r="E755" s="18">
        <f t="shared" si="34"/>
        <v>8</v>
      </c>
      <c r="F755" s="18">
        <v>1</v>
      </c>
      <c r="G755" s="18">
        <f t="shared" si="35"/>
        <v>0</v>
      </c>
      <c r="H755" s="3">
        <v>46153.491585648146</v>
      </c>
      <c r="I755">
        <v>62429553</v>
      </c>
      <c r="J755" t="s">
        <v>2023</v>
      </c>
      <c r="K755" t="s">
        <v>1968</v>
      </c>
      <c r="L755" t="s">
        <v>1969</v>
      </c>
      <c r="M755" t="s">
        <v>1970</v>
      </c>
      <c r="O755">
        <v>361087050000</v>
      </c>
      <c r="P755">
        <v>16018</v>
      </c>
      <c r="Q755">
        <v>-4</v>
      </c>
      <c r="R755">
        <v>1</v>
      </c>
      <c r="S755">
        <v>62429553</v>
      </c>
      <c r="U755" t="s">
        <v>5935</v>
      </c>
      <c r="W755" t="s">
        <v>4762</v>
      </c>
      <c r="X755">
        <v>361087050000</v>
      </c>
      <c r="Y755" t="s">
        <v>65</v>
      </c>
      <c r="Z755" t="s">
        <v>66</v>
      </c>
      <c r="AG755" t="s">
        <v>1972</v>
      </c>
      <c r="AL755">
        <v>0</v>
      </c>
      <c r="AN755" t="s">
        <v>1974</v>
      </c>
      <c r="AO755">
        <v>0</v>
      </c>
      <c r="AQ755">
        <v>2257758</v>
      </c>
      <c r="AR755" t="s">
        <v>4605</v>
      </c>
      <c r="AS755" t="s">
        <v>5883</v>
      </c>
      <c r="AT755" t="s">
        <v>2024</v>
      </c>
    </row>
    <row r="756" spans="1:46" x14ac:dyDescent="0.25">
      <c r="A756" t="str">
        <f>_xlfn.XLOOKUP(I756,UTILIZADAS[Contacto1],UTILIZADAS[Source.Name],,0)</f>
        <v>Cobros Mayo</v>
      </c>
      <c r="B756" s="18">
        <f>VLOOKUP(J756,Ref!A:C,3,0)</f>
        <v>0</v>
      </c>
      <c r="C756" s="18">
        <f>VLOOKUP(J756,Ref!A:D,4,0)</f>
        <v>0</v>
      </c>
      <c r="D756" s="18" t="str">
        <f t="shared" si="33"/>
        <v>11/may</v>
      </c>
      <c r="E756" s="18">
        <f t="shared" si="34"/>
        <v>8</v>
      </c>
      <c r="F756" s="18">
        <v>1</v>
      </c>
      <c r="G756" s="18">
        <f t="shared" si="35"/>
        <v>0</v>
      </c>
      <c r="H756" s="3">
        <v>46153.624120370368</v>
      </c>
      <c r="I756">
        <v>62429553</v>
      </c>
      <c r="J756" t="s">
        <v>2023</v>
      </c>
      <c r="K756" t="s">
        <v>1968</v>
      </c>
      <c r="L756" t="s">
        <v>1969</v>
      </c>
      <c r="M756" t="s">
        <v>1970</v>
      </c>
      <c r="O756">
        <v>361087050000</v>
      </c>
      <c r="P756">
        <v>16018</v>
      </c>
      <c r="Q756">
        <v>-4</v>
      </c>
      <c r="R756">
        <v>1</v>
      </c>
      <c r="S756">
        <v>62429553</v>
      </c>
      <c r="U756" t="s">
        <v>5935</v>
      </c>
      <c r="W756" t="s">
        <v>4762</v>
      </c>
      <c r="X756">
        <v>361087050000</v>
      </c>
      <c r="Y756" t="s">
        <v>65</v>
      </c>
      <c r="Z756" t="s">
        <v>66</v>
      </c>
      <c r="AG756" t="s">
        <v>1972</v>
      </c>
      <c r="AL756">
        <v>0</v>
      </c>
      <c r="AN756" t="s">
        <v>1974</v>
      </c>
      <c r="AO756">
        <v>0</v>
      </c>
      <c r="AQ756">
        <v>2257758</v>
      </c>
      <c r="AR756" t="s">
        <v>4605</v>
      </c>
      <c r="AS756" t="s">
        <v>5883</v>
      </c>
      <c r="AT756" t="s">
        <v>2024</v>
      </c>
    </row>
    <row r="757" spans="1:46" x14ac:dyDescent="0.25">
      <c r="A757" t="str">
        <f>_xlfn.XLOOKUP(I757,UTILIZADAS[Contacto1],UTILIZADAS[Source.Name],,0)</f>
        <v>Cobros Mayo</v>
      </c>
      <c r="B757" s="18">
        <f>VLOOKUP(J757,Ref!A:C,3,0)</f>
        <v>0</v>
      </c>
      <c r="C757" s="18">
        <f>VLOOKUP(J757,Ref!A:D,4,0)</f>
        <v>0</v>
      </c>
      <c r="D757" s="18" t="str">
        <f t="shared" si="33"/>
        <v>11/may</v>
      </c>
      <c r="E757" s="18">
        <f t="shared" si="34"/>
        <v>8</v>
      </c>
      <c r="F757" s="18">
        <v>1</v>
      </c>
      <c r="G757" s="18">
        <f t="shared" si="35"/>
        <v>0</v>
      </c>
      <c r="H757" s="3">
        <v>46153.741701388892</v>
      </c>
      <c r="I757">
        <v>62429553</v>
      </c>
      <c r="J757" t="s">
        <v>1967</v>
      </c>
      <c r="K757" t="s">
        <v>1968</v>
      </c>
      <c r="L757" t="s">
        <v>1969</v>
      </c>
      <c r="M757" t="s">
        <v>1970</v>
      </c>
      <c r="O757">
        <v>361087050000</v>
      </c>
      <c r="P757">
        <v>16018</v>
      </c>
      <c r="Q757">
        <v>-4</v>
      </c>
      <c r="R757">
        <v>1</v>
      </c>
      <c r="S757">
        <v>62429553</v>
      </c>
      <c r="U757" t="s">
        <v>5935</v>
      </c>
      <c r="W757" t="s">
        <v>4762</v>
      </c>
      <c r="X757">
        <v>361087050000</v>
      </c>
      <c r="Y757" t="s">
        <v>65</v>
      </c>
      <c r="Z757" t="s">
        <v>66</v>
      </c>
      <c r="AG757" t="s">
        <v>1972</v>
      </c>
      <c r="AL757">
        <v>0</v>
      </c>
      <c r="AN757" t="s">
        <v>1974</v>
      </c>
      <c r="AO757">
        <v>0</v>
      </c>
      <c r="AQ757">
        <v>2257758</v>
      </c>
      <c r="AR757" t="s">
        <v>4605</v>
      </c>
      <c r="AS757" t="s">
        <v>5883</v>
      </c>
      <c r="AT757" t="s">
        <v>1975</v>
      </c>
    </row>
    <row r="758" spans="1:46" x14ac:dyDescent="0.25">
      <c r="A758" t="str">
        <f>_xlfn.XLOOKUP(I758,UTILIZADAS[Contacto1],UTILIZADAS[Source.Name],,0)</f>
        <v>Cobros Mayo</v>
      </c>
      <c r="B758" s="18">
        <f>VLOOKUP(J758,Ref!A:C,3,0)</f>
        <v>0</v>
      </c>
      <c r="C758" s="18">
        <f>VLOOKUP(J758,Ref!A:D,4,0)</f>
        <v>0</v>
      </c>
      <c r="D758" s="18" t="str">
        <f t="shared" si="33"/>
        <v>13/may</v>
      </c>
      <c r="E758" s="18">
        <f t="shared" si="34"/>
        <v>8</v>
      </c>
      <c r="F758" s="18">
        <v>1</v>
      </c>
      <c r="G758" s="18">
        <f t="shared" si="35"/>
        <v>0</v>
      </c>
      <c r="H758" s="3">
        <v>46155.657094907408</v>
      </c>
      <c r="I758">
        <v>62429553</v>
      </c>
      <c r="J758" t="s">
        <v>1967</v>
      </c>
      <c r="K758" t="s">
        <v>1968</v>
      </c>
      <c r="L758" t="s">
        <v>1969</v>
      </c>
      <c r="M758" t="s">
        <v>1970</v>
      </c>
      <c r="O758">
        <v>361087050000</v>
      </c>
      <c r="P758">
        <v>16018</v>
      </c>
      <c r="Q758">
        <v>-4</v>
      </c>
      <c r="R758">
        <v>1</v>
      </c>
      <c r="S758">
        <v>62429553</v>
      </c>
      <c r="U758" t="s">
        <v>5935</v>
      </c>
      <c r="W758" t="s">
        <v>4762</v>
      </c>
      <c r="X758">
        <v>361087050000</v>
      </c>
      <c r="Y758" t="s">
        <v>65</v>
      </c>
      <c r="Z758" t="s">
        <v>66</v>
      </c>
      <c r="AG758" t="s">
        <v>1972</v>
      </c>
      <c r="AL758">
        <v>0</v>
      </c>
      <c r="AN758" t="s">
        <v>1974</v>
      </c>
      <c r="AO758">
        <v>0</v>
      </c>
      <c r="AQ758">
        <v>2257758</v>
      </c>
      <c r="AR758" t="s">
        <v>4605</v>
      </c>
      <c r="AS758" t="s">
        <v>5883</v>
      </c>
      <c r="AT758" t="s">
        <v>1975</v>
      </c>
    </row>
    <row r="759" spans="1:46" x14ac:dyDescent="0.25">
      <c r="A759" t="str">
        <f>_xlfn.XLOOKUP(I759,UTILIZADAS[Contacto1],UTILIZADAS[Source.Name],,0)</f>
        <v>Cobros Mayo</v>
      </c>
      <c r="B759" s="18">
        <f>VLOOKUP(J759,Ref!A:C,3,0)</f>
        <v>0</v>
      </c>
      <c r="C759" s="18">
        <f>VLOOKUP(J759,Ref!A:D,4,0)</f>
        <v>0</v>
      </c>
      <c r="D759" s="18" t="str">
        <f t="shared" si="33"/>
        <v>18/may</v>
      </c>
      <c r="E759" s="18">
        <f t="shared" si="34"/>
        <v>8</v>
      </c>
      <c r="F759" s="18">
        <v>1</v>
      </c>
      <c r="G759" s="18">
        <f t="shared" si="35"/>
        <v>0</v>
      </c>
      <c r="H759" s="3">
        <v>46160.385833333334</v>
      </c>
      <c r="I759">
        <v>62429553</v>
      </c>
      <c r="J759" t="s">
        <v>1967</v>
      </c>
      <c r="K759" t="s">
        <v>1968</v>
      </c>
      <c r="L759" t="s">
        <v>1969</v>
      </c>
      <c r="M759" t="s">
        <v>1970</v>
      </c>
      <c r="O759">
        <v>361087050000</v>
      </c>
      <c r="P759">
        <v>16018</v>
      </c>
      <c r="Q759">
        <v>-4</v>
      </c>
      <c r="R759">
        <v>1</v>
      </c>
      <c r="S759">
        <v>62429553</v>
      </c>
      <c r="U759" t="s">
        <v>5935</v>
      </c>
      <c r="W759" t="s">
        <v>4762</v>
      </c>
      <c r="X759">
        <v>361087050000</v>
      </c>
      <c r="Y759" t="s">
        <v>65</v>
      </c>
      <c r="Z759" t="s">
        <v>66</v>
      </c>
      <c r="AG759" t="s">
        <v>1972</v>
      </c>
      <c r="AL759">
        <v>0</v>
      </c>
      <c r="AN759" t="s">
        <v>1974</v>
      </c>
      <c r="AO759">
        <v>0</v>
      </c>
      <c r="AQ759">
        <v>2257758</v>
      </c>
      <c r="AR759" t="s">
        <v>4605</v>
      </c>
      <c r="AS759" t="s">
        <v>5883</v>
      </c>
      <c r="AT759" t="s">
        <v>1975</v>
      </c>
    </row>
    <row r="760" spans="1:46" x14ac:dyDescent="0.25">
      <c r="A760" t="str">
        <f>_xlfn.XLOOKUP(I760,UTILIZADAS[Contacto1],UTILIZADAS[Source.Name],,0)</f>
        <v>Cobros Mayo</v>
      </c>
      <c r="B760" s="18">
        <f>VLOOKUP(J760,Ref!A:C,3,0)</f>
        <v>0</v>
      </c>
      <c r="C760" s="18">
        <f>VLOOKUP(J760,Ref!A:D,4,0)</f>
        <v>0</v>
      </c>
      <c r="D760" s="18" t="str">
        <f t="shared" si="33"/>
        <v>19/may</v>
      </c>
      <c r="E760" s="18">
        <f t="shared" si="34"/>
        <v>8</v>
      </c>
      <c r="F760" s="18">
        <v>1</v>
      </c>
      <c r="G760" s="18">
        <f t="shared" si="35"/>
        <v>0</v>
      </c>
      <c r="H760" s="3">
        <v>46161.687719907408</v>
      </c>
      <c r="I760">
        <v>62429553</v>
      </c>
      <c r="J760" t="s">
        <v>1967</v>
      </c>
      <c r="K760" t="s">
        <v>1968</v>
      </c>
      <c r="L760" t="s">
        <v>1969</v>
      </c>
      <c r="M760" t="s">
        <v>1970</v>
      </c>
      <c r="O760">
        <v>361087050000</v>
      </c>
      <c r="P760">
        <v>16018</v>
      </c>
      <c r="Q760">
        <v>-4</v>
      </c>
      <c r="R760">
        <v>1</v>
      </c>
      <c r="S760">
        <v>62429553</v>
      </c>
      <c r="U760" t="s">
        <v>5935</v>
      </c>
      <c r="W760" t="s">
        <v>4762</v>
      </c>
      <c r="X760">
        <v>361087050000</v>
      </c>
      <c r="Y760" t="s">
        <v>65</v>
      </c>
      <c r="Z760" t="s">
        <v>66</v>
      </c>
      <c r="AG760" t="s">
        <v>1972</v>
      </c>
      <c r="AL760">
        <v>0</v>
      </c>
      <c r="AN760" t="s">
        <v>1974</v>
      </c>
      <c r="AO760">
        <v>0</v>
      </c>
      <c r="AQ760">
        <v>2257758</v>
      </c>
      <c r="AR760" t="s">
        <v>4605</v>
      </c>
      <c r="AS760" t="s">
        <v>5883</v>
      </c>
      <c r="AT760" t="s">
        <v>1975</v>
      </c>
    </row>
    <row r="761" spans="1:46" x14ac:dyDescent="0.25">
      <c r="A761" t="str">
        <f>_xlfn.XLOOKUP(I761,UTILIZADAS[Contacto1],UTILIZADAS[Source.Name],,0)</f>
        <v>Cobros Mayo</v>
      </c>
      <c r="B761" s="18">
        <f>VLOOKUP(J761,Ref!A:C,3,0)</f>
        <v>0</v>
      </c>
      <c r="C761" s="18">
        <f>VLOOKUP(J761,Ref!A:D,4,0)</f>
        <v>0</v>
      </c>
      <c r="D761" s="18" t="str">
        <f t="shared" si="33"/>
        <v>21/may</v>
      </c>
      <c r="E761" s="18">
        <f t="shared" si="34"/>
        <v>8</v>
      </c>
      <c r="F761" s="18">
        <v>1</v>
      </c>
      <c r="G761" s="18">
        <f t="shared" si="35"/>
        <v>0</v>
      </c>
      <c r="H761" s="3">
        <v>46163.46665509259</v>
      </c>
      <c r="I761">
        <v>62429553</v>
      </c>
      <c r="J761" t="s">
        <v>1967</v>
      </c>
      <c r="K761" t="s">
        <v>1968</v>
      </c>
      <c r="L761" t="s">
        <v>1969</v>
      </c>
      <c r="M761" t="s">
        <v>1970</v>
      </c>
      <c r="O761">
        <v>361087050000</v>
      </c>
      <c r="P761">
        <v>16018</v>
      </c>
      <c r="Q761">
        <v>-4</v>
      </c>
      <c r="R761">
        <v>1</v>
      </c>
      <c r="S761">
        <v>62429553</v>
      </c>
      <c r="U761" t="s">
        <v>5935</v>
      </c>
      <c r="W761" t="s">
        <v>4762</v>
      </c>
      <c r="X761">
        <v>361087050000</v>
      </c>
      <c r="Y761" t="s">
        <v>65</v>
      </c>
      <c r="Z761" t="s">
        <v>66</v>
      </c>
      <c r="AG761" t="s">
        <v>1972</v>
      </c>
      <c r="AL761">
        <v>0</v>
      </c>
      <c r="AN761" t="s">
        <v>1974</v>
      </c>
      <c r="AO761">
        <v>0</v>
      </c>
      <c r="AQ761">
        <v>2257758</v>
      </c>
      <c r="AR761" t="s">
        <v>4605</v>
      </c>
      <c r="AS761" t="s">
        <v>5883</v>
      </c>
      <c r="AT761" t="s">
        <v>1975</v>
      </c>
    </row>
    <row r="762" spans="1:46" x14ac:dyDescent="0.25">
      <c r="A762" t="str">
        <f>_xlfn.XLOOKUP(I762,UTILIZADAS[Contacto1],UTILIZADAS[Source.Name],,0)</f>
        <v>Cobros Mayo</v>
      </c>
      <c r="B762" s="18">
        <f>VLOOKUP(J762,Ref!A:C,3,0)</f>
        <v>0</v>
      </c>
      <c r="C762" s="18">
        <f>VLOOKUP(J762,Ref!A:D,4,0)</f>
        <v>0</v>
      </c>
      <c r="D762" s="18" t="str">
        <f t="shared" si="33"/>
        <v>21/may</v>
      </c>
      <c r="E762" s="18">
        <f t="shared" si="34"/>
        <v>8</v>
      </c>
      <c r="F762" s="18">
        <v>1</v>
      </c>
      <c r="G762" s="18">
        <f t="shared" si="35"/>
        <v>1</v>
      </c>
      <c r="H762" s="3">
        <v>46163.733877314815</v>
      </c>
      <c r="I762">
        <v>62429553</v>
      </c>
      <c r="J762" t="s">
        <v>1967</v>
      </c>
      <c r="K762" t="s">
        <v>1968</v>
      </c>
      <c r="L762" t="s">
        <v>1969</v>
      </c>
      <c r="M762" t="s">
        <v>1970</v>
      </c>
      <c r="O762">
        <v>361087050000</v>
      </c>
      <c r="P762">
        <v>16018</v>
      </c>
      <c r="Q762">
        <v>-4</v>
      </c>
      <c r="R762">
        <v>1</v>
      </c>
      <c r="S762">
        <v>62429553</v>
      </c>
      <c r="U762" t="s">
        <v>5935</v>
      </c>
      <c r="W762" t="s">
        <v>4762</v>
      </c>
      <c r="X762">
        <v>361087050000</v>
      </c>
      <c r="Y762" t="s">
        <v>65</v>
      </c>
      <c r="Z762" t="s">
        <v>66</v>
      </c>
      <c r="AG762" t="s">
        <v>1972</v>
      </c>
      <c r="AL762">
        <v>0</v>
      </c>
      <c r="AN762" t="s">
        <v>1974</v>
      </c>
      <c r="AO762">
        <v>0</v>
      </c>
      <c r="AQ762">
        <v>2257758</v>
      </c>
      <c r="AR762" t="s">
        <v>4605</v>
      </c>
      <c r="AS762" t="s">
        <v>5883</v>
      </c>
      <c r="AT762" t="s">
        <v>1975</v>
      </c>
    </row>
    <row r="763" spans="1:46" x14ac:dyDescent="0.25">
      <c r="A763" t="str">
        <f>_xlfn.XLOOKUP(I763,UTILIZADAS[Contacto1],UTILIZADAS[Source.Name],,0)</f>
        <v>Cobros Abril Canal Fijo</v>
      </c>
      <c r="B763" s="18">
        <f>VLOOKUP(J763,Ref!A:C,3,0)</f>
        <v>0</v>
      </c>
      <c r="C763" s="18">
        <f>VLOOKUP(J763,Ref!A:D,4,0)</f>
        <v>0</v>
      </c>
      <c r="D763" s="18" t="str">
        <f t="shared" si="33"/>
        <v>11/may</v>
      </c>
      <c r="E763" s="18">
        <f t="shared" si="34"/>
        <v>6</v>
      </c>
      <c r="F763" s="18">
        <v>1</v>
      </c>
      <c r="G763" s="18">
        <f t="shared" si="35"/>
        <v>0</v>
      </c>
      <c r="H763" s="3">
        <v>46153.491585648146</v>
      </c>
      <c r="I763">
        <v>62440681</v>
      </c>
      <c r="J763" t="s">
        <v>2023</v>
      </c>
      <c r="K763" t="s">
        <v>1968</v>
      </c>
      <c r="L763" t="s">
        <v>1969</v>
      </c>
      <c r="M763" t="s">
        <v>1970</v>
      </c>
      <c r="O763">
        <v>355381720000</v>
      </c>
      <c r="P763">
        <v>16018</v>
      </c>
      <c r="Q763">
        <v>-4</v>
      </c>
      <c r="R763">
        <v>1</v>
      </c>
      <c r="S763">
        <v>62440681</v>
      </c>
      <c r="U763" t="s">
        <v>1186</v>
      </c>
      <c r="W763" t="s">
        <v>1187</v>
      </c>
      <c r="X763">
        <v>355381720000</v>
      </c>
      <c r="Y763" t="s">
        <v>85</v>
      </c>
      <c r="Z763" t="s">
        <v>66</v>
      </c>
      <c r="AG763" t="s">
        <v>1972</v>
      </c>
      <c r="AL763">
        <v>0</v>
      </c>
      <c r="AN763" t="s">
        <v>1974</v>
      </c>
      <c r="AO763">
        <v>0</v>
      </c>
      <c r="AQ763">
        <v>2257759</v>
      </c>
      <c r="AR763" t="s">
        <v>4605</v>
      </c>
      <c r="AS763" t="s">
        <v>5883</v>
      </c>
      <c r="AT763" t="s">
        <v>2024</v>
      </c>
    </row>
    <row r="764" spans="1:46" x14ac:dyDescent="0.25">
      <c r="A764" t="str">
        <f>_xlfn.XLOOKUP(I764,UTILIZADAS[Contacto1],UTILIZADAS[Source.Name],,0)</f>
        <v>Cobros Abril Canal Fijo</v>
      </c>
      <c r="B764" s="18">
        <f>VLOOKUP(J764,Ref!A:C,3,0)</f>
        <v>0</v>
      </c>
      <c r="C764" s="18">
        <f>VLOOKUP(J764,Ref!A:D,4,0)</f>
        <v>0</v>
      </c>
      <c r="D764" s="18" t="str">
        <f t="shared" si="33"/>
        <v>11/may</v>
      </c>
      <c r="E764" s="18">
        <f t="shared" si="34"/>
        <v>6</v>
      </c>
      <c r="F764" s="18">
        <v>1</v>
      </c>
      <c r="G764" s="18">
        <f t="shared" si="35"/>
        <v>0</v>
      </c>
      <c r="H764" s="3">
        <v>46153.624571759261</v>
      </c>
      <c r="I764">
        <v>62440681</v>
      </c>
      <c r="J764" t="s">
        <v>1967</v>
      </c>
      <c r="K764" t="s">
        <v>1968</v>
      </c>
      <c r="L764" t="s">
        <v>1969</v>
      </c>
      <c r="M764" t="s">
        <v>1970</v>
      </c>
      <c r="O764">
        <v>355381720000</v>
      </c>
      <c r="P764">
        <v>16018</v>
      </c>
      <c r="Q764">
        <v>-4</v>
      </c>
      <c r="R764">
        <v>1</v>
      </c>
      <c r="S764">
        <v>62440681</v>
      </c>
      <c r="U764" t="s">
        <v>1186</v>
      </c>
      <c r="W764" t="s">
        <v>1187</v>
      </c>
      <c r="X764">
        <v>355381720000</v>
      </c>
      <c r="Y764" t="s">
        <v>85</v>
      </c>
      <c r="Z764" t="s">
        <v>66</v>
      </c>
      <c r="AG764" t="s">
        <v>1972</v>
      </c>
      <c r="AL764">
        <v>0</v>
      </c>
      <c r="AN764" t="s">
        <v>1974</v>
      </c>
      <c r="AO764">
        <v>0</v>
      </c>
      <c r="AQ764">
        <v>2257759</v>
      </c>
      <c r="AR764" t="s">
        <v>4605</v>
      </c>
      <c r="AS764" t="s">
        <v>5883</v>
      </c>
      <c r="AT764" t="s">
        <v>1975</v>
      </c>
    </row>
    <row r="765" spans="1:46" x14ac:dyDescent="0.25">
      <c r="A765" t="str">
        <f>_xlfn.XLOOKUP(I765,UTILIZADAS[Contacto1],UTILIZADAS[Source.Name],,0)</f>
        <v>Cobros Abril Canal Fijo</v>
      </c>
      <c r="B765" s="18">
        <f>VLOOKUP(J765,Ref!A:C,3,0)</f>
        <v>0</v>
      </c>
      <c r="C765" s="18">
        <f>VLOOKUP(J765,Ref!A:D,4,0)</f>
        <v>0</v>
      </c>
      <c r="D765" s="18" t="str">
        <f t="shared" si="33"/>
        <v>13/may</v>
      </c>
      <c r="E765" s="18">
        <f t="shared" si="34"/>
        <v>6</v>
      </c>
      <c r="F765" s="18">
        <v>1</v>
      </c>
      <c r="G765" s="18">
        <f t="shared" si="35"/>
        <v>0</v>
      </c>
      <c r="H765" s="3">
        <v>46155.657962962963</v>
      </c>
      <c r="I765">
        <v>62440681</v>
      </c>
      <c r="J765" t="s">
        <v>2023</v>
      </c>
      <c r="K765" t="s">
        <v>1968</v>
      </c>
      <c r="L765" t="s">
        <v>1969</v>
      </c>
      <c r="M765" t="s">
        <v>1970</v>
      </c>
      <c r="O765">
        <v>355381720000</v>
      </c>
      <c r="P765">
        <v>16018</v>
      </c>
      <c r="Q765">
        <v>-4</v>
      </c>
      <c r="R765">
        <v>1</v>
      </c>
      <c r="S765">
        <v>62440681</v>
      </c>
      <c r="U765" t="s">
        <v>1186</v>
      </c>
      <c r="W765" t="s">
        <v>1187</v>
      </c>
      <c r="X765">
        <v>355381720000</v>
      </c>
      <c r="Y765" t="s">
        <v>85</v>
      </c>
      <c r="Z765" t="s">
        <v>66</v>
      </c>
      <c r="AG765" t="s">
        <v>1972</v>
      </c>
      <c r="AL765">
        <v>0</v>
      </c>
      <c r="AN765" t="s">
        <v>1974</v>
      </c>
      <c r="AO765">
        <v>0</v>
      </c>
      <c r="AQ765">
        <v>2257759</v>
      </c>
      <c r="AR765" t="s">
        <v>4605</v>
      </c>
      <c r="AS765" t="s">
        <v>5883</v>
      </c>
      <c r="AT765" t="s">
        <v>2024</v>
      </c>
    </row>
    <row r="766" spans="1:46" x14ac:dyDescent="0.25">
      <c r="A766" t="str">
        <f>_xlfn.XLOOKUP(I766,UTILIZADAS[Contacto1],UTILIZADAS[Source.Name],,0)</f>
        <v>Cobros Abril Canal Fijo</v>
      </c>
      <c r="B766" s="18">
        <f>VLOOKUP(J766,Ref!A:C,3,0)</f>
        <v>0</v>
      </c>
      <c r="C766" s="18">
        <f>VLOOKUP(J766,Ref!A:D,4,0)</f>
        <v>0</v>
      </c>
      <c r="D766" s="18" t="str">
        <f t="shared" si="33"/>
        <v>14/may</v>
      </c>
      <c r="E766" s="18">
        <f t="shared" si="34"/>
        <v>6</v>
      </c>
      <c r="F766" s="18">
        <v>1</v>
      </c>
      <c r="G766" s="18">
        <f t="shared" si="35"/>
        <v>0</v>
      </c>
      <c r="H766" s="3">
        <v>46156.400208333333</v>
      </c>
      <c r="I766">
        <v>62440681</v>
      </c>
      <c r="J766" t="s">
        <v>2023</v>
      </c>
      <c r="K766" t="s">
        <v>1968</v>
      </c>
      <c r="L766" t="s">
        <v>1969</v>
      </c>
      <c r="M766" t="s">
        <v>1970</v>
      </c>
      <c r="O766">
        <v>355381720000</v>
      </c>
      <c r="P766">
        <v>16018</v>
      </c>
      <c r="Q766">
        <v>-4</v>
      </c>
      <c r="R766">
        <v>1</v>
      </c>
      <c r="S766">
        <v>62440681</v>
      </c>
      <c r="U766" t="s">
        <v>1186</v>
      </c>
      <c r="W766" t="s">
        <v>1187</v>
      </c>
      <c r="X766">
        <v>355381720000</v>
      </c>
      <c r="Y766" t="s">
        <v>85</v>
      </c>
      <c r="Z766" t="s">
        <v>66</v>
      </c>
      <c r="AG766" t="s">
        <v>1972</v>
      </c>
      <c r="AL766">
        <v>0</v>
      </c>
      <c r="AN766" t="s">
        <v>1974</v>
      </c>
      <c r="AO766">
        <v>0</v>
      </c>
      <c r="AQ766">
        <v>2257759</v>
      </c>
      <c r="AR766" t="s">
        <v>4605</v>
      </c>
      <c r="AS766" t="s">
        <v>5883</v>
      </c>
      <c r="AT766" t="s">
        <v>2024</v>
      </c>
    </row>
    <row r="767" spans="1:46" x14ac:dyDescent="0.25">
      <c r="A767" t="str">
        <f>_xlfn.XLOOKUP(I767,UTILIZADAS[Contacto1],UTILIZADAS[Source.Name],,0)</f>
        <v>Cobros Abril Canal Fijo</v>
      </c>
      <c r="B767" s="18">
        <f>VLOOKUP(J767,Ref!A:C,3,0)</f>
        <v>0</v>
      </c>
      <c r="C767" s="18">
        <f>VLOOKUP(J767,Ref!A:D,4,0)</f>
        <v>0</v>
      </c>
      <c r="D767" s="18" t="str">
        <f t="shared" si="33"/>
        <v>14/may</v>
      </c>
      <c r="E767" s="18">
        <f t="shared" si="34"/>
        <v>6</v>
      </c>
      <c r="F767" s="18">
        <v>1</v>
      </c>
      <c r="G767" s="18">
        <f t="shared" si="35"/>
        <v>0</v>
      </c>
      <c r="H767" s="3">
        <v>46156.475208333337</v>
      </c>
      <c r="I767">
        <v>62440681</v>
      </c>
      <c r="J767" t="s">
        <v>2023</v>
      </c>
      <c r="K767" t="s">
        <v>1968</v>
      </c>
      <c r="L767" t="s">
        <v>1969</v>
      </c>
      <c r="M767" t="s">
        <v>1970</v>
      </c>
      <c r="O767">
        <v>355381720000</v>
      </c>
      <c r="P767">
        <v>16018</v>
      </c>
      <c r="Q767">
        <v>-4</v>
      </c>
      <c r="R767">
        <v>1</v>
      </c>
      <c r="S767">
        <v>62440681</v>
      </c>
      <c r="U767" t="s">
        <v>1186</v>
      </c>
      <c r="W767" t="s">
        <v>1187</v>
      </c>
      <c r="X767">
        <v>355381720000</v>
      </c>
      <c r="Y767" t="s">
        <v>85</v>
      </c>
      <c r="Z767" t="s">
        <v>66</v>
      </c>
      <c r="AG767" t="s">
        <v>1972</v>
      </c>
      <c r="AL767">
        <v>0</v>
      </c>
      <c r="AN767" t="s">
        <v>1974</v>
      </c>
      <c r="AO767">
        <v>0</v>
      </c>
      <c r="AQ767">
        <v>2257759</v>
      </c>
      <c r="AR767" t="s">
        <v>4605</v>
      </c>
      <c r="AS767" t="s">
        <v>5883</v>
      </c>
      <c r="AT767" t="s">
        <v>2024</v>
      </c>
    </row>
    <row r="768" spans="1:46" x14ac:dyDescent="0.25">
      <c r="A768" t="str">
        <f>_xlfn.XLOOKUP(I768,UTILIZADAS[Contacto1],UTILIZADAS[Source.Name],,0)</f>
        <v>Cobros Abril Canal Fijo</v>
      </c>
      <c r="B768" s="18">
        <f>VLOOKUP(J768,Ref!A:C,3,0)</f>
        <v>0</v>
      </c>
      <c r="C768" s="18">
        <f>VLOOKUP(J768,Ref!A:D,4,0)</f>
        <v>0</v>
      </c>
      <c r="D768" s="18" t="str">
        <f t="shared" si="33"/>
        <v>14/may</v>
      </c>
      <c r="E768" s="18">
        <f t="shared" si="34"/>
        <v>6</v>
      </c>
      <c r="F768" s="18">
        <v>1</v>
      </c>
      <c r="G768" s="18">
        <f t="shared" si="35"/>
        <v>1</v>
      </c>
      <c r="H768" s="3">
        <v>46156.665925925925</v>
      </c>
      <c r="I768">
        <v>62440681</v>
      </c>
      <c r="J768" t="s">
        <v>2023</v>
      </c>
      <c r="K768" t="s">
        <v>1968</v>
      </c>
      <c r="L768" t="s">
        <v>1969</v>
      </c>
      <c r="M768" t="s">
        <v>1970</v>
      </c>
      <c r="O768">
        <v>355381720000</v>
      </c>
      <c r="P768">
        <v>16018</v>
      </c>
      <c r="Q768">
        <v>-4</v>
      </c>
      <c r="R768">
        <v>1</v>
      </c>
      <c r="S768">
        <v>62440681</v>
      </c>
      <c r="U768" t="s">
        <v>1186</v>
      </c>
      <c r="W768" t="s">
        <v>1187</v>
      </c>
      <c r="X768">
        <v>355381720000</v>
      </c>
      <c r="Y768" t="s">
        <v>85</v>
      </c>
      <c r="Z768" t="s">
        <v>66</v>
      </c>
      <c r="AG768" t="s">
        <v>1972</v>
      </c>
      <c r="AL768">
        <v>0</v>
      </c>
      <c r="AN768" t="s">
        <v>1974</v>
      </c>
      <c r="AO768">
        <v>0</v>
      </c>
      <c r="AQ768">
        <v>2257759</v>
      </c>
      <c r="AR768" t="s">
        <v>4605</v>
      </c>
      <c r="AS768" t="s">
        <v>5883</v>
      </c>
      <c r="AT768" t="s">
        <v>2024</v>
      </c>
    </row>
    <row r="769" spans="1:46" x14ac:dyDescent="0.25">
      <c r="A769" t="e">
        <f>_xlfn.XLOOKUP(I769,UTILIZADAS[Contacto1],UTILIZADAS[Source.Name],,0)</f>
        <v>#N/A</v>
      </c>
      <c r="B769" s="18">
        <f>VLOOKUP(J769,Ref!A:C,3,0)</f>
        <v>1</v>
      </c>
      <c r="C769" s="18">
        <f>VLOOKUP(J769,Ref!A:D,4,0)</f>
        <v>1</v>
      </c>
      <c r="D769" s="18" t="str">
        <f t="shared" si="33"/>
        <v>08/may</v>
      </c>
      <c r="E769" s="18">
        <f t="shared" si="34"/>
        <v>2</v>
      </c>
      <c r="F769" s="18">
        <v>1</v>
      </c>
      <c r="G769" s="18">
        <f t="shared" si="35"/>
        <v>0</v>
      </c>
      <c r="H769" s="3">
        <v>46150.645092592589</v>
      </c>
      <c r="I769">
        <v>62449266</v>
      </c>
      <c r="J769">
        <v>6007</v>
      </c>
      <c r="K769" t="s">
        <v>1983</v>
      </c>
      <c r="L769" t="s">
        <v>1897</v>
      </c>
      <c r="M769" t="s">
        <v>1970</v>
      </c>
      <c r="O769">
        <v>367001330000</v>
      </c>
      <c r="P769">
        <v>16016</v>
      </c>
      <c r="Q769">
        <v>-4</v>
      </c>
      <c r="R769">
        <v>1</v>
      </c>
      <c r="S769">
        <v>62449266</v>
      </c>
      <c r="U769" t="s">
        <v>5936</v>
      </c>
      <c r="W769" t="s">
        <v>5830</v>
      </c>
      <c r="X769">
        <v>367001330000</v>
      </c>
      <c r="Y769" t="s">
        <v>65</v>
      </c>
      <c r="Z769" t="s">
        <v>66</v>
      </c>
      <c r="AF769" t="s">
        <v>1976</v>
      </c>
      <c r="AG769" t="s">
        <v>1972</v>
      </c>
      <c r="AL769">
        <v>40</v>
      </c>
      <c r="AM769" t="s">
        <v>1979</v>
      </c>
      <c r="AN769" t="s">
        <v>1977</v>
      </c>
      <c r="AO769">
        <v>0</v>
      </c>
      <c r="AQ769">
        <v>2198687</v>
      </c>
      <c r="AR769" t="s">
        <v>2020</v>
      </c>
      <c r="AS769" t="s">
        <v>2020</v>
      </c>
      <c r="AT769" t="s">
        <v>1898</v>
      </c>
    </row>
    <row r="770" spans="1:46" x14ac:dyDescent="0.25">
      <c r="A770" t="e">
        <f>_xlfn.XLOOKUP(I770,UTILIZADAS[Contacto1],UTILIZADAS[Source.Name],,0)</f>
        <v>#N/A</v>
      </c>
      <c r="B770" s="18">
        <f>VLOOKUP(J770,Ref!A:C,3,0)</f>
        <v>1</v>
      </c>
      <c r="C770" s="18">
        <f>VLOOKUP(J770,Ref!A:D,4,0)</f>
        <v>1</v>
      </c>
      <c r="D770" s="18" t="str">
        <f t="shared" ref="D770:D833" si="36">TEXT(H770,"dd/mmm")</f>
        <v>08/may</v>
      </c>
      <c r="E770" s="18">
        <f t="shared" ref="E770:E833" si="37">+COUNTIF(I:I,I770)</f>
        <v>2</v>
      </c>
      <c r="F770" s="18">
        <v>1</v>
      </c>
      <c r="G770" s="18">
        <f t="shared" si="35"/>
        <v>1</v>
      </c>
      <c r="H770" s="3">
        <v>46150.648020833331</v>
      </c>
      <c r="I770">
        <v>62449266</v>
      </c>
      <c r="J770">
        <v>6007</v>
      </c>
      <c r="K770" t="s">
        <v>1983</v>
      </c>
      <c r="L770" t="s">
        <v>1897</v>
      </c>
      <c r="M770" t="s">
        <v>1970</v>
      </c>
      <c r="O770">
        <v>367001330000</v>
      </c>
      <c r="P770">
        <v>16016</v>
      </c>
      <c r="Q770">
        <v>-4</v>
      </c>
      <c r="R770">
        <v>1</v>
      </c>
      <c r="S770">
        <v>62449266</v>
      </c>
      <c r="U770" t="s">
        <v>5936</v>
      </c>
      <c r="W770" t="s">
        <v>5830</v>
      </c>
      <c r="X770">
        <v>367001330000</v>
      </c>
      <c r="Y770" t="s">
        <v>65</v>
      </c>
      <c r="Z770" t="s">
        <v>66</v>
      </c>
      <c r="AF770" t="s">
        <v>1976</v>
      </c>
      <c r="AG770" t="s">
        <v>1972</v>
      </c>
      <c r="AL770">
        <v>30</v>
      </c>
      <c r="AM770" t="s">
        <v>1979</v>
      </c>
      <c r="AN770" t="s">
        <v>1977</v>
      </c>
      <c r="AO770">
        <v>0</v>
      </c>
      <c r="AQ770">
        <v>2198687</v>
      </c>
      <c r="AR770" t="s">
        <v>2020</v>
      </c>
      <c r="AS770" t="s">
        <v>2020</v>
      </c>
      <c r="AT770" t="s">
        <v>1898</v>
      </c>
    </row>
    <row r="771" spans="1:46" x14ac:dyDescent="0.25">
      <c r="A771" t="str">
        <f>_xlfn.XLOOKUP(I771,UTILIZADAS[Contacto1],UTILIZADAS[Source.Name],,0)</f>
        <v>Cobros Mayo</v>
      </c>
      <c r="B771" s="18">
        <f>VLOOKUP(J771,Ref!A:C,3,0)</f>
        <v>0</v>
      </c>
      <c r="C771" s="18">
        <f>VLOOKUP(J771,Ref!A:D,4,0)</f>
        <v>0</v>
      </c>
      <c r="D771" s="18" t="str">
        <f t="shared" si="36"/>
        <v>11/may</v>
      </c>
      <c r="E771" s="18">
        <f t="shared" si="37"/>
        <v>1</v>
      </c>
      <c r="F771" s="18">
        <v>1</v>
      </c>
      <c r="G771" s="18">
        <f t="shared" ref="G771:G834" si="38">IF(I771=I772,0,1)</f>
        <v>1</v>
      </c>
      <c r="H771" s="3">
        <v>46153.491990740738</v>
      </c>
      <c r="I771">
        <v>62459001</v>
      </c>
      <c r="J771">
        <v>6004</v>
      </c>
      <c r="K771" t="s">
        <v>1983</v>
      </c>
      <c r="L771" t="s">
        <v>1897</v>
      </c>
      <c r="M771" t="s">
        <v>1970</v>
      </c>
      <c r="O771">
        <v>803290840000</v>
      </c>
      <c r="P771">
        <v>16018</v>
      </c>
      <c r="Q771">
        <v>-4</v>
      </c>
      <c r="R771">
        <v>1</v>
      </c>
      <c r="S771">
        <v>62459001</v>
      </c>
      <c r="U771" t="s">
        <v>5937</v>
      </c>
      <c r="W771" t="s">
        <v>4764</v>
      </c>
      <c r="X771">
        <v>803290840000</v>
      </c>
      <c r="Y771" t="s">
        <v>65</v>
      </c>
      <c r="Z771" t="s">
        <v>66</v>
      </c>
      <c r="AF771" t="s">
        <v>1976</v>
      </c>
      <c r="AG771" t="s">
        <v>1972</v>
      </c>
      <c r="AL771">
        <v>65</v>
      </c>
      <c r="AM771" t="s">
        <v>1979</v>
      </c>
      <c r="AN771" t="s">
        <v>1987</v>
      </c>
      <c r="AO771">
        <v>0</v>
      </c>
      <c r="AQ771">
        <v>2257760</v>
      </c>
      <c r="AR771" t="s">
        <v>4605</v>
      </c>
      <c r="AS771" t="s">
        <v>5883</v>
      </c>
      <c r="AT771" t="s">
        <v>1984</v>
      </c>
    </row>
    <row r="772" spans="1:46" x14ac:dyDescent="0.25">
      <c r="A772" t="e">
        <f>_xlfn.XLOOKUP(I772,UTILIZADAS[Contacto1],UTILIZADAS[Source.Name],,0)</f>
        <v>#N/A</v>
      </c>
      <c r="B772" s="18">
        <f>VLOOKUP(J772,Ref!A:C,3,0)</f>
        <v>1</v>
      </c>
      <c r="C772" s="18">
        <f>VLOOKUP(J772,Ref!A:D,4,0)</f>
        <v>1</v>
      </c>
      <c r="D772" s="18" t="str">
        <f t="shared" si="36"/>
        <v>05/may</v>
      </c>
      <c r="E772" s="18">
        <f t="shared" si="37"/>
        <v>1</v>
      </c>
      <c r="F772" s="18">
        <v>1</v>
      </c>
      <c r="G772" s="18">
        <f t="shared" si="38"/>
        <v>1</v>
      </c>
      <c r="H772" s="3">
        <v>46147.739965277775</v>
      </c>
      <c r="I772">
        <v>62472323</v>
      </c>
      <c r="J772">
        <v>6007</v>
      </c>
      <c r="K772" t="s">
        <v>1983</v>
      </c>
      <c r="L772" t="s">
        <v>1897</v>
      </c>
      <c r="M772" t="s">
        <v>1970</v>
      </c>
      <c r="P772">
        <v>998</v>
      </c>
      <c r="Q772">
        <v>0</v>
      </c>
      <c r="S772">
        <v>62472323</v>
      </c>
      <c r="AF772" t="s">
        <v>1976</v>
      </c>
      <c r="AG772" t="s">
        <v>1972</v>
      </c>
      <c r="AL772">
        <v>8</v>
      </c>
      <c r="AM772" t="s">
        <v>1979</v>
      </c>
      <c r="AN772" t="s">
        <v>1977</v>
      </c>
      <c r="AO772">
        <v>0</v>
      </c>
      <c r="AQ772">
        <v>2257519</v>
      </c>
      <c r="AR772" t="s">
        <v>1978</v>
      </c>
      <c r="AT772" t="s">
        <v>1898</v>
      </c>
    </row>
    <row r="773" spans="1:46" x14ac:dyDescent="0.25">
      <c r="A773" t="str">
        <f>_xlfn.XLOOKUP(I773,UTILIZADAS[Contacto1],UTILIZADAS[Source.Name],,0)</f>
        <v>Cobros Abril Canal Fijo</v>
      </c>
      <c r="B773" s="18">
        <f>VLOOKUP(J773,Ref!A:C,3,0)</f>
        <v>0</v>
      </c>
      <c r="C773" s="18">
        <f>VLOOKUP(J773,Ref!A:D,4,0)</f>
        <v>0</v>
      </c>
      <c r="D773" s="18" t="str">
        <f t="shared" si="36"/>
        <v>11/may</v>
      </c>
      <c r="E773" s="18">
        <f t="shared" si="37"/>
        <v>6</v>
      </c>
      <c r="F773" s="18">
        <v>1</v>
      </c>
      <c r="G773" s="18">
        <f t="shared" si="38"/>
        <v>0</v>
      </c>
      <c r="H773" s="3">
        <v>46153.491620370369</v>
      </c>
      <c r="I773">
        <v>62496833</v>
      </c>
      <c r="J773" t="s">
        <v>1967</v>
      </c>
      <c r="K773" t="s">
        <v>1968</v>
      </c>
      <c r="L773" t="s">
        <v>1969</v>
      </c>
      <c r="M773" t="s">
        <v>1970</v>
      </c>
      <c r="O773">
        <v>355371650000</v>
      </c>
      <c r="P773">
        <v>16018</v>
      </c>
      <c r="Q773">
        <v>-4</v>
      </c>
      <c r="R773">
        <v>1</v>
      </c>
      <c r="S773">
        <v>62496833</v>
      </c>
      <c r="U773" t="s">
        <v>2292</v>
      </c>
      <c r="W773" t="s">
        <v>3842</v>
      </c>
      <c r="X773">
        <v>355371650000</v>
      </c>
      <c r="Y773" t="s">
        <v>65</v>
      </c>
      <c r="Z773" t="s">
        <v>66</v>
      </c>
      <c r="AG773" t="s">
        <v>1972</v>
      </c>
      <c r="AL773">
        <v>0</v>
      </c>
      <c r="AN773" t="s">
        <v>1974</v>
      </c>
      <c r="AO773">
        <v>0</v>
      </c>
      <c r="AQ773">
        <v>2257761</v>
      </c>
      <c r="AR773" t="s">
        <v>4605</v>
      </c>
      <c r="AS773" t="s">
        <v>5883</v>
      </c>
      <c r="AT773" t="s">
        <v>1975</v>
      </c>
    </row>
    <row r="774" spans="1:46" x14ac:dyDescent="0.25">
      <c r="A774" t="str">
        <f>_xlfn.XLOOKUP(I774,UTILIZADAS[Contacto1],UTILIZADAS[Source.Name],,0)</f>
        <v>Cobros Abril Canal Fijo</v>
      </c>
      <c r="B774" s="18">
        <f>VLOOKUP(J774,Ref!A:C,3,0)</f>
        <v>0</v>
      </c>
      <c r="C774" s="18">
        <f>VLOOKUP(J774,Ref!A:D,4,0)</f>
        <v>0</v>
      </c>
      <c r="D774" s="18" t="str">
        <f t="shared" si="36"/>
        <v>13/may</v>
      </c>
      <c r="E774" s="18">
        <f t="shared" si="37"/>
        <v>6</v>
      </c>
      <c r="F774" s="18">
        <v>1</v>
      </c>
      <c r="G774" s="18">
        <f t="shared" si="38"/>
        <v>0</v>
      </c>
      <c r="H774" s="3">
        <v>46155.657997685186</v>
      </c>
      <c r="I774">
        <v>62496833</v>
      </c>
      <c r="J774" t="s">
        <v>1967</v>
      </c>
      <c r="K774" t="s">
        <v>1968</v>
      </c>
      <c r="L774" t="s">
        <v>1969</v>
      </c>
      <c r="M774" t="s">
        <v>1970</v>
      </c>
      <c r="O774">
        <v>355371650000</v>
      </c>
      <c r="P774">
        <v>16018</v>
      </c>
      <c r="Q774">
        <v>-4</v>
      </c>
      <c r="R774">
        <v>1</v>
      </c>
      <c r="S774">
        <v>62496833</v>
      </c>
      <c r="U774" t="s">
        <v>2292</v>
      </c>
      <c r="W774" t="s">
        <v>3842</v>
      </c>
      <c r="X774">
        <v>355371650000</v>
      </c>
      <c r="Y774" t="s">
        <v>65</v>
      </c>
      <c r="Z774" t="s">
        <v>66</v>
      </c>
      <c r="AG774" t="s">
        <v>1972</v>
      </c>
      <c r="AL774">
        <v>0</v>
      </c>
      <c r="AN774" t="s">
        <v>1974</v>
      </c>
      <c r="AO774">
        <v>0</v>
      </c>
      <c r="AQ774">
        <v>2257761</v>
      </c>
      <c r="AR774" t="s">
        <v>4605</v>
      </c>
      <c r="AS774" t="s">
        <v>5883</v>
      </c>
      <c r="AT774" t="s">
        <v>1975</v>
      </c>
    </row>
    <row r="775" spans="1:46" x14ac:dyDescent="0.25">
      <c r="A775" t="str">
        <f>_xlfn.XLOOKUP(I775,UTILIZADAS[Contacto1],UTILIZADAS[Source.Name],,0)</f>
        <v>Cobros Abril Canal Fijo</v>
      </c>
      <c r="B775" s="18">
        <f>VLOOKUP(J775,Ref!A:C,3,0)</f>
        <v>0</v>
      </c>
      <c r="C775" s="18">
        <f>VLOOKUP(J775,Ref!A:D,4,0)</f>
        <v>0</v>
      </c>
      <c r="D775" s="18" t="str">
        <f t="shared" si="36"/>
        <v>18/may</v>
      </c>
      <c r="E775" s="18">
        <f t="shared" si="37"/>
        <v>6</v>
      </c>
      <c r="F775" s="18">
        <v>1</v>
      </c>
      <c r="G775" s="18">
        <f t="shared" si="38"/>
        <v>0</v>
      </c>
      <c r="H775" s="3">
        <v>46160.386157407411</v>
      </c>
      <c r="I775">
        <v>62496833</v>
      </c>
      <c r="J775" t="s">
        <v>1967</v>
      </c>
      <c r="K775" t="s">
        <v>1968</v>
      </c>
      <c r="L775" t="s">
        <v>1969</v>
      </c>
      <c r="M775" t="s">
        <v>1970</v>
      </c>
      <c r="O775">
        <v>355371650000</v>
      </c>
      <c r="P775">
        <v>16018</v>
      </c>
      <c r="Q775">
        <v>-4</v>
      </c>
      <c r="R775">
        <v>1</v>
      </c>
      <c r="S775">
        <v>62496833</v>
      </c>
      <c r="U775" t="s">
        <v>2292</v>
      </c>
      <c r="W775" t="s">
        <v>3842</v>
      </c>
      <c r="X775">
        <v>355371650000</v>
      </c>
      <c r="Y775" t="s">
        <v>65</v>
      </c>
      <c r="Z775" t="s">
        <v>66</v>
      </c>
      <c r="AG775" t="s">
        <v>1972</v>
      </c>
      <c r="AL775">
        <v>0</v>
      </c>
      <c r="AN775" t="s">
        <v>1974</v>
      </c>
      <c r="AO775">
        <v>0</v>
      </c>
      <c r="AQ775">
        <v>2257761</v>
      </c>
      <c r="AR775" t="s">
        <v>4605</v>
      </c>
      <c r="AS775" t="s">
        <v>5883</v>
      </c>
      <c r="AT775" t="s">
        <v>1975</v>
      </c>
    </row>
    <row r="776" spans="1:46" x14ac:dyDescent="0.25">
      <c r="A776" t="str">
        <f>_xlfn.XLOOKUP(I776,UTILIZADAS[Contacto1],UTILIZADAS[Source.Name],,0)</f>
        <v>Cobros Abril Canal Fijo</v>
      </c>
      <c r="B776" s="18">
        <f>VLOOKUP(J776,Ref!A:C,3,0)</f>
        <v>0</v>
      </c>
      <c r="C776" s="18">
        <f>VLOOKUP(J776,Ref!A:D,4,0)</f>
        <v>0</v>
      </c>
      <c r="D776" s="18" t="str">
        <f t="shared" si="36"/>
        <v>19/may</v>
      </c>
      <c r="E776" s="18">
        <f t="shared" si="37"/>
        <v>6</v>
      </c>
      <c r="F776" s="18">
        <v>1</v>
      </c>
      <c r="G776" s="18">
        <f t="shared" si="38"/>
        <v>0</v>
      </c>
      <c r="H776" s="3">
        <v>46161.687986111108</v>
      </c>
      <c r="I776">
        <v>62496833</v>
      </c>
      <c r="J776" t="s">
        <v>1967</v>
      </c>
      <c r="K776" t="s">
        <v>1968</v>
      </c>
      <c r="L776" t="s">
        <v>1969</v>
      </c>
      <c r="M776" t="s">
        <v>1970</v>
      </c>
      <c r="O776">
        <v>355371650000</v>
      </c>
      <c r="P776">
        <v>16018</v>
      </c>
      <c r="Q776">
        <v>-4</v>
      </c>
      <c r="R776">
        <v>1</v>
      </c>
      <c r="S776">
        <v>62496833</v>
      </c>
      <c r="U776" t="s">
        <v>2292</v>
      </c>
      <c r="W776" t="s">
        <v>3842</v>
      </c>
      <c r="X776">
        <v>355371650000</v>
      </c>
      <c r="Y776" t="s">
        <v>65</v>
      </c>
      <c r="Z776" t="s">
        <v>66</v>
      </c>
      <c r="AG776" t="s">
        <v>1972</v>
      </c>
      <c r="AL776">
        <v>0</v>
      </c>
      <c r="AN776" t="s">
        <v>1974</v>
      </c>
      <c r="AO776">
        <v>0</v>
      </c>
      <c r="AQ776">
        <v>2257761</v>
      </c>
      <c r="AR776" t="s">
        <v>4605</v>
      </c>
      <c r="AS776" t="s">
        <v>5883</v>
      </c>
      <c r="AT776" t="s">
        <v>1975</v>
      </c>
    </row>
    <row r="777" spans="1:46" x14ac:dyDescent="0.25">
      <c r="A777" t="str">
        <f>_xlfn.XLOOKUP(I777,UTILIZADAS[Contacto1],UTILIZADAS[Source.Name],,0)</f>
        <v>Cobros Abril Canal Fijo</v>
      </c>
      <c r="B777" s="18">
        <f>VLOOKUP(J777,Ref!A:C,3,0)</f>
        <v>0</v>
      </c>
      <c r="C777" s="18">
        <f>VLOOKUP(J777,Ref!A:D,4,0)</f>
        <v>0</v>
      </c>
      <c r="D777" s="18" t="str">
        <f t="shared" si="36"/>
        <v>21/may</v>
      </c>
      <c r="E777" s="18">
        <f t="shared" si="37"/>
        <v>6</v>
      </c>
      <c r="F777" s="18">
        <v>1</v>
      </c>
      <c r="G777" s="18">
        <f t="shared" si="38"/>
        <v>0</v>
      </c>
      <c r="H777" s="3">
        <v>46163.46670138889</v>
      </c>
      <c r="I777">
        <v>62496833</v>
      </c>
      <c r="J777" t="s">
        <v>1967</v>
      </c>
      <c r="K777" t="s">
        <v>1968</v>
      </c>
      <c r="L777" t="s">
        <v>1969</v>
      </c>
      <c r="M777" t="s">
        <v>1970</v>
      </c>
      <c r="O777">
        <v>355371650000</v>
      </c>
      <c r="P777">
        <v>16018</v>
      </c>
      <c r="Q777">
        <v>-4</v>
      </c>
      <c r="R777">
        <v>1</v>
      </c>
      <c r="S777">
        <v>62496833</v>
      </c>
      <c r="U777" t="s">
        <v>2292</v>
      </c>
      <c r="W777" t="s">
        <v>3842</v>
      </c>
      <c r="X777">
        <v>355371650000</v>
      </c>
      <c r="Y777" t="s">
        <v>65</v>
      </c>
      <c r="Z777" t="s">
        <v>66</v>
      </c>
      <c r="AG777" t="s">
        <v>1972</v>
      </c>
      <c r="AL777">
        <v>0</v>
      </c>
      <c r="AN777" t="s">
        <v>1974</v>
      </c>
      <c r="AO777">
        <v>0</v>
      </c>
      <c r="AQ777">
        <v>2257761</v>
      </c>
      <c r="AR777" t="s">
        <v>4605</v>
      </c>
      <c r="AS777" t="s">
        <v>5883</v>
      </c>
      <c r="AT777" t="s">
        <v>1975</v>
      </c>
    </row>
    <row r="778" spans="1:46" x14ac:dyDescent="0.25">
      <c r="A778" t="str">
        <f>_xlfn.XLOOKUP(I778,UTILIZADAS[Contacto1],UTILIZADAS[Source.Name],,0)</f>
        <v>Cobros Abril Canal Fijo</v>
      </c>
      <c r="B778" s="18">
        <f>VLOOKUP(J778,Ref!A:C,3,0)</f>
        <v>0</v>
      </c>
      <c r="C778" s="18">
        <f>VLOOKUP(J778,Ref!A:D,4,0)</f>
        <v>0</v>
      </c>
      <c r="D778" s="18" t="str">
        <f t="shared" si="36"/>
        <v>21/may</v>
      </c>
      <c r="E778" s="18">
        <f t="shared" si="37"/>
        <v>6</v>
      </c>
      <c r="F778" s="18">
        <v>1</v>
      </c>
      <c r="G778" s="18">
        <f t="shared" si="38"/>
        <v>1</v>
      </c>
      <c r="H778" s="3">
        <v>46163.734212962961</v>
      </c>
      <c r="I778">
        <v>62496833</v>
      </c>
      <c r="J778" t="s">
        <v>1967</v>
      </c>
      <c r="K778" t="s">
        <v>1968</v>
      </c>
      <c r="L778" t="s">
        <v>1969</v>
      </c>
      <c r="M778" t="s">
        <v>1970</v>
      </c>
      <c r="O778">
        <v>355371650000</v>
      </c>
      <c r="P778">
        <v>16018</v>
      </c>
      <c r="Q778">
        <v>-4</v>
      </c>
      <c r="R778">
        <v>1</v>
      </c>
      <c r="S778">
        <v>62496833</v>
      </c>
      <c r="U778" t="s">
        <v>2292</v>
      </c>
      <c r="W778" t="s">
        <v>3842</v>
      </c>
      <c r="X778">
        <v>355371650000</v>
      </c>
      <c r="Y778" t="s">
        <v>65</v>
      </c>
      <c r="Z778" t="s">
        <v>66</v>
      </c>
      <c r="AG778" t="s">
        <v>1972</v>
      </c>
      <c r="AL778">
        <v>0</v>
      </c>
      <c r="AN778" t="s">
        <v>1974</v>
      </c>
      <c r="AO778">
        <v>0</v>
      </c>
      <c r="AQ778">
        <v>2257761</v>
      </c>
      <c r="AR778" t="s">
        <v>4605</v>
      </c>
      <c r="AS778" t="s">
        <v>5883</v>
      </c>
      <c r="AT778" t="s">
        <v>1975</v>
      </c>
    </row>
    <row r="779" spans="1:46" x14ac:dyDescent="0.25">
      <c r="A779" t="str">
        <f>_xlfn.XLOOKUP(I779,UTILIZADAS[Contacto1],UTILIZADAS[Source.Name],,0)</f>
        <v>Cobros Abril Canal Fijo</v>
      </c>
      <c r="B779" s="18">
        <f>VLOOKUP(J779,Ref!A:C,3,0)</f>
        <v>0</v>
      </c>
      <c r="C779" s="18">
        <f>VLOOKUP(J779,Ref!A:D,4,0)</f>
        <v>0</v>
      </c>
      <c r="D779" s="18" t="str">
        <f t="shared" si="36"/>
        <v>11/may</v>
      </c>
      <c r="E779" s="18">
        <f t="shared" si="37"/>
        <v>3</v>
      </c>
      <c r="F779" s="18">
        <v>1</v>
      </c>
      <c r="G779" s="18">
        <f t="shared" si="38"/>
        <v>0</v>
      </c>
      <c r="H779" s="3">
        <v>46153.492615740739</v>
      </c>
      <c r="I779">
        <v>62505662</v>
      </c>
      <c r="J779" t="s">
        <v>2021</v>
      </c>
      <c r="K779" t="s">
        <v>1968</v>
      </c>
      <c r="L779" t="s">
        <v>1969</v>
      </c>
      <c r="M779" t="s">
        <v>1970</v>
      </c>
      <c r="O779">
        <v>363021920000</v>
      </c>
      <c r="P779">
        <v>16018</v>
      </c>
      <c r="Q779">
        <v>-4</v>
      </c>
      <c r="R779">
        <v>1</v>
      </c>
      <c r="S779">
        <v>62505662</v>
      </c>
      <c r="U779" t="s">
        <v>2368</v>
      </c>
      <c r="W779" t="s">
        <v>3934</v>
      </c>
      <c r="X779">
        <v>363021920000</v>
      </c>
      <c r="Y779" t="s">
        <v>65</v>
      </c>
      <c r="Z779" t="s">
        <v>4619</v>
      </c>
      <c r="AF779" t="s">
        <v>1976</v>
      </c>
      <c r="AG779" t="s">
        <v>1972</v>
      </c>
      <c r="AL779">
        <v>5</v>
      </c>
      <c r="AN779" t="s">
        <v>1974</v>
      </c>
      <c r="AO779">
        <v>0</v>
      </c>
      <c r="AQ779">
        <v>2257762</v>
      </c>
      <c r="AR779" t="s">
        <v>4605</v>
      </c>
      <c r="AS779" t="s">
        <v>5883</v>
      </c>
      <c r="AT779" t="s">
        <v>2022</v>
      </c>
    </row>
    <row r="780" spans="1:46" x14ac:dyDescent="0.25">
      <c r="A780" t="str">
        <f>_xlfn.XLOOKUP(I780,UTILIZADAS[Contacto1],UTILIZADAS[Source.Name],,0)</f>
        <v>Cobros Abril Canal Fijo</v>
      </c>
      <c r="B780" s="18">
        <f>VLOOKUP(J780,Ref!A:C,3,0)</f>
        <v>0</v>
      </c>
      <c r="C780" s="18">
        <f>VLOOKUP(J780,Ref!A:D,4,0)</f>
        <v>0</v>
      </c>
      <c r="D780" s="18" t="str">
        <f t="shared" si="36"/>
        <v>13/may</v>
      </c>
      <c r="E780" s="18">
        <f t="shared" si="37"/>
        <v>3</v>
      </c>
      <c r="F780" s="18">
        <v>1</v>
      </c>
      <c r="G780" s="18">
        <f t="shared" si="38"/>
        <v>0</v>
      </c>
      <c r="H780" s="3">
        <v>46155.658796296295</v>
      </c>
      <c r="I780">
        <v>62505662</v>
      </c>
      <c r="J780" t="s">
        <v>2021</v>
      </c>
      <c r="K780" t="s">
        <v>1968</v>
      </c>
      <c r="L780" t="s">
        <v>1969</v>
      </c>
      <c r="M780" t="s">
        <v>1970</v>
      </c>
      <c r="O780">
        <v>363021920000</v>
      </c>
      <c r="P780">
        <v>16018</v>
      </c>
      <c r="Q780">
        <v>-4</v>
      </c>
      <c r="R780">
        <v>1</v>
      </c>
      <c r="S780">
        <v>62505662</v>
      </c>
      <c r="U780" t="s">
        <v>2368</v>
      </c>
      <c r="W780" t="s">
        <v>3934</v>
      </c>
      <c r="X780">
        <v>363021920000</v>
      </c>
      <c r="Y780" t="s">
        <v>65</v>
      </c>
      <c r="Z780" t="s">
        <v>4619</v>
      </c>
      <c r="AF780" t="s">
        <v>1976</v>
      </c>
      <c r="AG780" t="s">
        <v>1972</v>
      </c>
      <c r="AL780">
        <v>5</v>
      </c>
      <c r="AN780" t="s">
        <v>1974</v>
      </c>
      <c r="AO780">
        <v>0</v>
      </c>
      <c r="AQ780">
        <v>2257762</v>
      </c>
      <c r="AR780" t="s">
        <v>4605</v>
      </c>
      <c r="AS780" t="s">
        <v>5883</v>
      </c>
      <c r="AT780" t="s">
        <v>2022</v>
      </c>
    </row>
    <row r="781" spans="1:46" x14ac:dyDescent="0.25">
      <c r="A781" t="str">
        <f>_xlfn.XLOOKUP(I781,UTILIZADAS[Contacto1],UTILIZADAS[Source.Name],,0)</f>
        <v>Cobros Abril Canal Fijo</v>
      </c>
      <c r="B781" s="18">
        <f>VLOOKUP(J781,Ref!A:C,3,0)</f>
        <v>1</v>
      </c>
      <c r="C781" s="18">
        <f>VLOOKUP(J781,Ref!A:D,4,0)</f>
        <v>0</v>
      </c>
      <c r="D781" s="18" t="str">
        <f t="shared" si="36"/>
        <v>18/may</v>
      </c>
      <c r="E781" s="18">
        <f t="shared" si="37"/>
        <v>3</v>
      </c>
      <c r="F781" s="18">
        <v>1</v>
      </c>
      <c r="G781" s="18">
        <f t="shared" si="38"/>
        <v>1</v>
      </c>
      <c r="H781" s="3">
        <v>46160.386886574073</v>
      </c>
      <c r="I781">
        <v>62505662</v>
      </c>
      <c r="J781">
        <v>6006</v>
      </c>
      <c r="K781" t="s">
        <v>1983</v>
      </c>
      <c r="L781" t="s">
        <v>1897</v>
      </c>
      <c r="M781" t="s">
        <v>1970</v>
      </c>
      <c r="O781">
        <v>363021920000</v>
      </c>
      <c r="P781">
        <v>16018</v>
      </c>
      <c r="Q781">
        <v>-4</v>
      </c>
      <c r="R781">
        <v>1</v>
      </c>
      <c r="S781">
        <v>62505662</v>
      </c>
      <c r="U781" t="s">
        <v>2368</v>
      </c>
      <c r="W781" t="s">
        <v>3934</v>
      </c>
      <c r="X781">
        <v>363021920000</v>
      </c>
      <c r="Y781" t="s">
        <v>65</v>
      </c>
      <c r="Z781" t="s">
        <v>4619</v>
      </c>
      <c r="AF781" t="s">
        <v>1976</v>
      </c>
      <c r="AG781" t="s">
        <v>1972</v>
      </c>
      <c r="AL781">
        <v>55</v>
      </c>
      <c r="AM781" t="s">
        <v>1979</v>
      </c>
      <c r="AN781" t="s">
        <v>1987</v>
      </c>
      <c r="AO781">
        <v>0</v>
      </c>
      <c r="AQ781">
        <v>2257762</v>
      </c>
      <c r="AR781" t="s">
        <v>4605</v>
      </c>
      <c r="AS781" t="s">
        <v>5883</v>
      </c>
      <c r="AT781" t="s">
        <v>1894</v>
      </c>
    </row>
    <row r="782" spans="1:46" x14ac:dyDescent="0.25">
      <c r="A782" t="str">
        <f>_xlfn.XLOOKUP(I782,UTILIZADAS[Contacto1],UTILIZADAS[Source.Name],,0)</f>
        <v>Cobros Abril Canal Fijo</v>
      </c>
      <c r="B782" s="18">
        <f>VLOOKUP(J782,Ref!A:C,3,0)</f>
        <v>0</v>
      </c>
      <c r="C782" s="18">
        <f>VLOOKUP(J782,Ref!A:D,4,0)</f>
        <v>0</v>
      </c>
      <c r="D782" s="18" t="str">
        <f t="shared" si="36"/>
        <v>11/may</v>
      </c>
      <c r="E782" s="18">
        <f t="shared" si="37"/>
        <v>4</v>
      </c>
      <c r="F782" s="18">
        <v>1</v>
      </c>
      <c r="G782" s="18">
        <f t="shared" si="38"/>
        <v>0</v>
      </c>
      <c r="H782" s="3">
        <v>46153.492951388886</v>
      </c>
      <c r="I782">
        <v>62523161</v>
      </c>
      <c r="J782" t="s">
        <v>2021</v>
      </c>
      <c r="K782" t="s">
        <v>1968</v>
      </c>
      <c r="L782" t="s">
        <v>1969</v>
      </c>
      <c r="M782" t="s">
        <v>1970</v>
      </c>
      <c r="O782">
        <v>365015530000</v>
      </c>
      <c r="P782">
        <v>16018</v>
      </c>
      <c r="Q782">
        <v>-4</v>
      </c>
      <c r="R782">
        <v>1</v>
      </c>
      <c r="S782">
        <v>62523161</v>
      </c>
      <c r="U782" t="s">
        <v>2335</v>
      </c>
      <c r="W782" t="s">
        <v>3891</v>
      </c>
      <c r="X782">
        <v>365015530000</v>
      </c>
      <c r="Y782" t="s">
        <v>65</v>
      </c>
      <c r="Z782" t="s">
        <v>4619</v>
      </c>
      <c r="AF782" t="s">
        <v>1976</v>
      </c>
      <c r="AG782" t="s">
        <v>1972</v>
      </c>
      <c r="AL782">
        <v>5</v>
      </c>
      <c r="AN782" t="s">
        <v>1974</v>
      </c>
      <c r="AO782">
        <v>0</v>
      </c>
      <c r="AQ782">
        <v>2257763</v>
      </c>
      <c r="AR782" t="s">
        <v>4605</v>
      </c>
      <c r="AS782" t="s">
        <v>5883</v>
      </c>
      <c r="AT782" t="s">
        <v>2022</v>
      </c>
    </row>
    <row r="783" spans="1:46" x14ac:dyDescent="0.25">
      <c r="A783" t="str">
        <f>_xlfn.XLOOKUP(I783,UTILIZADAS[Contacto1],UTILIZADAS[Source.Name],,0)</f>
        <v>Cobros Abril Canal Fijo</v>
      </c>
      <c r="B783" s="18">
        <f>VLOOKUP(J783,Ref!A:C,3,0)</f>
        <v>0</v>
      </c>
      <c r="C783" s="18">
        <f>VLOOKUP(J783,Ref!A:D,4,0)</f>
        <v>0</v>
      </c>
      <c r="D783" s="18" t="str">
        <f t="shared" si="36"/>
        <v>13/may</v>
      </c>
      <c r="E783" s="18">
        <f t="shared" si="37"/>
        <v>4</v>
      </c>
      <c r="F783" s="18">
        <v>1</v>
      </c>
      <c r="G783" s="18">
        <f t="shared" si="38"/>
        <v>0</v>
      </c>
      <c r="H783" s="3">
        <v>46155.659513888888</v>
      </c>
      <c r="I783">
        <v>62523161</v>
      </c>
      <c r="J783" t="s">
        <v>1967</v>
      </c>
      <c r="K783" t="s">
        <v>1968</v>
      </c>
      <c r="L783" t="s">
        <v>1969</v>
      </c>
      <c r="M783" t="s">
        <v>1970</v>
      </c>
      <c r="O783">
        <v>365015530000</v>
      </c>
      <c r="P783">
        <v>16018</v>
      </c>
      <c r="Q783">
        <v>-4</v>
      </c>
      <c r="R783">
        <v>1</v>
      </c>
      <c r="S783">
        <v>62523161</v>
      </c>
      <c r="U783" t="s">
        <v>2335</v>
      </c>
      <c r="W783" t="s">
        <v>3891</v>
      </c>
      <c r="X783">
        <v>365015530000</v>
      </c>
      <c r="Y783" t="s">
        <v>65</v>
      </c>
      <c r="Z783" t="s">
        <v>4619</v>
      </c>
      <c r="AF783" t="s">
        <v>1976</v>
      </c>
      <c r="AG783" t="s">
        <v>1972</v>
      </c>
      <c r="AL783">
        <v>0</v>
      </c>
      <c r="AN783" t="s">
        <v>1974</v>
      </c>
      <c r="AO783">
        <v>0</v>
      </c>
      <c r="AQ783">
        <v>2257763</v>
      </c>
      <c r="AR783" t="s">
        <v>4605</v>
      </c>
      <c r="AS783" t="s">
        <v>5883</v>
      </c>
      <c r="AT783" t="s">
        <v>1975</v>
      </c>
    </row>
    <row r="784" spans="1:46" x14ac:dyDescent="0.25">
      <c r="A784" t="str">
        <f>_xlfn.XLOOKUP(I784,UTILIZADAS[Contacto1],UTILIZADAS[Source.Name],,0)</f>
        <v>Cobros Abril Canal Fijo</v>
      </c>
      <c r="B784" s="18">
        <f>VLOOKUP(J784,Ref!A:C,3,0)</f>
        <v>0</v>
      </c>
      <c r="C784" s="18">
        <f>VLOOKUP(J784,Ref!A:D,4,0)</f>
        <v>0</v>
      </c>
      <c r="D784" s="18" t="str">
        <f t="shared" si="36"/>
        <v>18/may</v>
      </c>
      <c r="E784" s="18">
        <f t="shared" si="37"/>
        <v>4</v>
      </c>
      <c r="F784" s="18">
        <v>1</v>
      </c>
      <c r="G784" s="18">
        <f t="shared" si="38"/>
        <v>0</v>
      </c>
      <c r="H784" s="3">
        <v>46160.387025462966</v>
      </c>
      <c r="I784">
        <v>62523161</v>
      </c>
      <c r="J784" t="s">
        <v>2021</v>
      </c>
      <c r="K784" t="s">
        <v>1968</v>
      </c>
      <c r="L784" t="s">
        <v>1969</v>
      </c>
      <c r="M784" t="s">
        <v>1970</v>
      </c>
      <c r="O784">
        <v>365015530000</v>
      </c>
      <c r="P784">
        <v>16018</v>
      </c>
      <c r="Q784">
        <v>-4</v>
      </c>
      <c r="R784">
        <v>1</v>
      </c>
      <c r="S784">
        <v>62523161</v>
      </c>
      <c r="U784" t="s">
        <v>2335</v>
      </c>
      <c r="W784" t="s">
        <v>3891</v>
      </c>
      <c r="X784">
        <v>365015530000</v>
      </c>
      <c r="Y784" t="s">
        <v>65</v>
      </c>
      <c r="Z784" t="s">
        <v>4619</v>
      </c>
      <c r="AF784" t="s">
        <v>1976</v>
      </c>
      <c r="AG784" t="s">
        <v>1972</v>
      </c>
      <c r="AL784">
        <v>5</v>
      </c>
      <c r="AN784" t="s">
        <v>1974</v>
      </c>
      <c r="AO784">
        <v>0</v>
      </c>
      <c r="AQ784">
        <v>2257763</v>
      </c>
      <c r="AR784" t="s">
        <v>4605</v>
      </c>
      <c r="AS784" t="s">
        <v>5883</v>
      </c>
      <c r="AT784" t="s">
        <v>2022</v>
      </c>
    </row>
    <row r="785" spans="1:46" x14ac:dyDescent="0.25">
      <c r="A785" t="str">
        <f>_xlfn.XLOOKUP(I785,UTILIZADAS[Contacto1],UTILIZADAS[Source.Name],,0)</f>
        <v>Cobros Abril Canal Fijo</v>
      </c>
      <c r="B785" s="18">
        <f>VLOOKUP(J785,Ref!A:C,3,0)</f>
        <v>1</v>
      </c>
      <c r="C785" s="18">
        <f>VLOOKUP(J785,Ref!A:D,4,0)</f>
        <v>1</v>
      </c>
      <c r="D785" s="18" t="str">
        <f t="shared" si="36"/>
        <v>19/may</v>
      </c>
      <c r="E785" s="18">
        <f t="shared" si="37"/>
        <v>4</v>
      </c>
      <c r="F785" s="18">
        <v>1</v>
      </c>
      <c r="G785" s="18">
        <f t="shared" si="38"/>
        <v>1</v>
      </c>
      <c r="H785" s="3">
        <v>46161.688784722224</v>
      </c>
      <c r="I785">
        <v>62523161</v>
      </c>
      <c r="J785">
        <v>6002</v>
      </c>
      <c r="K785" t="s">
        <v>1983</v>
      </c>
      <c r="L785" t="s">
        <v>1897</v>
      </c>
      <c r="M785" t="s">
        <v>1970</v>
      </c>
      <c r="O785">
        <v>365015530000</v>
      </c>
      <c r="P785">
        <v>16018</v>
      </c>
      <c r="Q785">
        <v>-4</v>
      </c>
      <c r="R785">
        <v>1</v>
      </c>
      <c r="S785">
        <v>62523161</v>
      </c>
      <c r="U785" t="s">
        <v>2335</v>
      </c>
      <c r="W785" t="s">
        <v>3891</v>
      </c>
      <c r="X785">
        <v>365015530000</v>
      </c>
      <c r="Y785" t="s">
        <v>65</v>
      </c>
      <c r="Z785" t="s">
        <v>4619</v>
      </c>
      <c r="AF785" t="s">
        <v>1976</v>
      </c>
      <c r="AG785" t="s">
        <v>1972</v>
      </c>
      <c r="AL785">
        <v>323</v>
      </c>
      <c r="AM785" t="s">
        <v>1979</v>
      </c>
      <c r="AN785" t="s">
        <v>1987</v>
      </c>
      <c r="AO785">
        <v>0</v>
      </c>
      <c r="AQ785">
        <v>2257763</v>
      </c>
      <c r="AR785" t="s">
        <v>4605</v>
      </c>
      <c r="AS785" t="s">
        <v>5883</v>
      </c>
      <c r="AT785" t="s">
        <v>1888</v>
      </c>
    </row>
    <row r="786" spans="1:46" x14ac:dyDescent="0.25">
      <c r="A786" t="str">
        <f>_xlfn.XLOOKUP(I786,UTILIZADAS[Contacto1],UTILIZADAS[Source.Name],,0)</f>
        <v>Cobros Mayo</v>
      </c>
      <c r="B786" s="18">
        <f>VLOOKUP(J786,Ref!A:C,3,0)</f>
        <v>1</v>
      </c>
      <c r="C786" s="18">
        <f>VLOOKUP(J786,Ref!A:D,4,0)</f>
        <v>1</v>
      </c>
      <c r="D786" s="18" t="str">
        <f t="shared" si="36"/>
        <v>11/may</v>
      </c>
      <c r="E786" s="18">
        <f t="shared" si="37"/>
        <v>1</v>
      </c>
      <c r="F786" s="18">
        <v>1</v>
      </c>
      <c r="G786" s="18">
        <f t="shared" si="38"/>
        <v>1</v>
      </c>
      <c r="H786" s="3">
        <v>46153.494143518517</v>
      </c>
      <c r="I786">
        <v>62533924</v>
      </c>
      <c r="J786">
        <v>6003</v>
      </c>
      <c r="K786" t="s">
        <v>1983</v>
      </c>
      <c r="L786" t="s">
        <v>1897</v>
      </c>
      <c r="M786" t="s">
        <v>1970</v>
      </c>
      <c r="O786">
        <v>365076740000</v>
      </c>
      <c r="P786">
        <v>16018</v>
      </c>
      <c r="Q786">
        <v>-4</v>
      </c>
      <c r="R786">
        <v>1</v>
      </c>
      <c r="S786">
        <v>62533924</v>
      </c>
      <c r="U786" t="s">
        <v>5938</v>
      </c>
      <c r="W786" t="s">
        <v>4766</v>
      </c>
      <c r="X786">
        <v>365076740000</v>
      </c>
      <c r="Y786" t="s">
        <v>65</v>
      </c>
      <c r="Z786" t="s">
        <v>66</v>
      </c>
      <c r="AF786" t="s">
        <v>1976</v>
      </c>
      <c r="AG786" t="s">
        <v>1972</v>
      </c>
      <c r="AL786">
        <v>26</v>
      </c>
      <c r="AM786" t="s">
        <v>1979</v>
      </c>
      <c r="AN786" t="s">
        <v>1987</v>
      </c>
      <c r="AO786">
        <v>0</v>
      </c>
      <c r="AQ786">
        <v>2257764</v>
      </c>
      <c r="AR786" t="s">
        <v>4605</v>
      </c>
      <c r="AS786" t="s">
        <v>5883</v>
      </c>
      <c r="AT786" t="s">
        <v>1892</v>
      </c>
    </row>
    <row r="787" spans="1:46" x14ac:dyDescent="0.25">
      <c r="A787" t="str">
        <f>_xlfn.XLOOKUP(I787,UTILIZADAS[Contacto1],UTILIZADAS[Source.Name],,0)</f>
        <v>Cobros Mayo</v>
      </c>
      <c r="B787" s="18">
        <f>VLOOKUP(J787,Ref!A:C,3,0)</f>
        <v>0</v>
      </c>
      <c r="C787" s="18">
        <f>VLOOKUP(J787,Ref!A:D,4,0)</f>
        <v>0</v>
      </c>
      <c r="D787" s="18" t="str">
        <f t="shared" si="36"/>
        <v>11/may</v>
      </c>
      <c r="E787" s="18">
        <f t="shared" si="37"/>
        <v>4</v>
      </c>
      <c r="F787" s="18">
        <v>1</v>
      </c>
      <c r="G787" s="18">
        <f t="shared" si="38"/>
        <v>0</v>
      </c>
      <c r="H787" s="3">
        <v>46153.49428240741</v>
      </c>
      <c r="I787">
        <v>62547114</v>
      </c>
      <c r="J787" t="s">
        <v>2021</v>
      </c>
      <c r="K787" t="s">
        <v>1968</v>
      </c>
      <c r="L787" t="s">
        <v>1969</v>
      </c>
      <c r="M787" t="s">
        <v>1970</v>
      </c>
      <c r="O787">
        <v>356358370000</v>
      </c>
      <c r="P787">
        <v>16018</v>
      </c>
      <c r="Q787">
        <v>-4</v>
      </c>
      <c r="R787">
        <v>1</v>
      </c>
      <c r="S787">
        <v>62547114</v>
      </c>
      <c r="U787" t="s">
        <v>4767</v>
      </c>
      <c r="W787" t="s">
        <v>4768</v>
      </c>
      <c r="X787">
        <v>356358370000</v>
      </c>
      <c r="Y787" t="s">
        <v>65</v>
      </c>
      <c r="Z787" t="s">
        <v>4619</v>
      </c>
      <c r="AF787" t="s">
        <v>1976</v>
      </c>
      <c r="AG787" t="s">
        <v>1972</v>
      </c>
      <c r="AK787" t="s">
        <v>5939</v>
      </c>
      <c r="AL787">
        <v>5</v>
      </c>
      <c r="AN787" t="s">
        <v>1974</v>
      </c>
      <c r="AO787">
        <v>0</v>
      </c>
      <c r="AQ787">
        <v>2257765</v>
      </c>
      <c r="AR787" t="s">
        <v>4605</v>
      </c>
      <c r="AS787" t="s">
        <v>5883</v>
      </c>
      <c r="AT787" t="s">
        <v>2022</v>
      </c>
    </row>
    <row r="788" spans="1:46" x14ac:dyDescent="0.25">
      <c r="A788" t="str">
        <f>_xlfn.XLOOKUP(I788,UTILIZADAS[Contacto1],UTILIZADAS[Source.Name],,0)</f>
        <v>Cobros Mayo</v>
      </c>
      <c r="B788" s="18">
        <f>VLOOKUP(J788,Ref!A:C,3,0)</f>
        <v>0</v>
      </c>
      <c r="C788" s="18">
        <f>VLOOKUP(J788,Ref!A:D,4,0)</f>
        <v>0</v>
      </c>
      <c r="D788" s="18" t="str">
        <f t="shared" si="36"/>
        <v>13/may</v>
      </c>
      <c r="E788" s="18">
        <f t="shared" si="37"/>
        <v>4</v>
      </c>
      <c r="F788" s="18">
        <v>1</v>
      </c>
      <c r="G788" s="18">
        <f t="shared" si="38"/>
        <v>0</v>
      </c>
      <c r="H788" s="3">
        <v>46155.659803240742</v>
      </c>
      <c r="I788">
        <v>62547114</v>
      </c>
      <c r="J788" t="s">
        <v>1986</v>
      </c>
      <c r="K788" t="s">
        <v>1983</v>
      </c>
      <c r="L788" t="s">
        <v>1897</v>
      </c>
      <c r="M788" t="s">
        <v>1970</v>
      </c>
      <c r="O788">
        <v>356358370000</v>
      </c>
      <c r="P788">
        <v>16018</v>
      </c>
      <c r="Q788">
        <v>-4</v>
      </c>
      <c r="R788">
        <v>1</v>
      </c>
      <c r="S788">
        <v>62547114</v>
      </c>
      <c r="U788" t="s">
        <v>4767</v>
      </c>
      <c r="W788" t="s">
        <v>4768</v>
      </c>
      <c r="X788">
        <v>356358370000</v>
      </c>
      <c r="Y788" t="s">
        <v>65</v>
      </c>
      <c r="Z788" t="s">
        <v>4619</v>
      </c>
      <c r="AF788" t="s">
        <v>1976</v>
      </c>
      <c r="AG788" t="s">
        <v>1972</v>
      </c>
      <c r="AK788" t="s">
        <v>5939</v>
      </c>
      <c r="AL788">
        <v>164</v>
      </c>
      <c r="AM788" t="s">
        <v>1979</v>
      </c>
      <c r="AN788" t="s">
        <v>1987</v>
      </c>
      <c r="AO788">
        <v>0</v>
      </c>
      <c r="AQ788">
        <v>2257765</v>
      </c>
      <c r="AR788" t="s">
        <v>4605</v>
      </c>
      <c r="AS788" t="s">
        <v>5883</v>
      </c>
      <c r="AT788" t="s">
        <v>1988</v>
      </c>
    </row>
    <row r="789" spans="1:46" x14ac:dyDescent="0.25">
      <c r="A789" t="str">
        <f>_xlfn.XLOOKUP(I789,UTILIZADAS[Contacto1],UTILIZADAS[Source.Name],,0)</f>
        <v>Cobros Mayo</v>
      </c>
      <c r="B789" s="18">
        <f>VLOOKUP(J789,Ref!A:C,3,0)</f>
        <v>0</v>
      </c>
      <c r="C789" s="18">
        <f>VLOOKUP(J789,Ref!A:D,4,0)</f>
        <v>0</v>
      </c>
      <c r="D789" s="18" t="str">
        <f t="shared" si="36"/>
        <v>16/may</v>
      </c>
      <c r="E789" s="18">
        <f t="shared" si="37"/>
        <v>4</v>
      </c>
      <c r="F789" s="18">
        <v>1</v>
      </c>
      <c r="G789" s="18">
        <f t="shared" si="38"/>
        <v>0</v>
      </c>
      <c r="H789" s="3">
        <v>46158.431840277779</v>
      </c>
      <c r="I789">
        <v>62547114</v>
      </c>
      <c r="J789" t="s">
        <v>1986</v>
      </c>
      <c r="K789" t="s">
        <v>1983</v>
      </c>
      <c r="L789" t="s">
        <v>1897</v>
      </c>
      <c r="M789" t="s">
        <v>1970</v>
      </c>
      <c r="O789">
        <v>356358370000</v>
      </c>
      <c r="P789">
        <v>16018</v>
      </c>
      <c r="Q789">
        <v>-4</v>
      </c>
      <c r="R789">
        <v>1</v>
      </c>
      <c r="S789">
        <v>62547114</v>
      </c>
      <c r="U789" t="s">
        <v>4767</v>
      </c>
      <c r="W789" t="s">
        <v>4768</v>
      </c>
      <c r="X789">
        <v>356358370000</v>
      </c>
      <c r="Y789" t="s">
        <v>65</v>
      </c>
      <c r="Z789" t="s">
        <v>4619</v>
      </c>
      <c r="AF789" t="s">
        <v>1976</v>
      </c>
      <c r="AG789" t="s">
        <v>1972</v>
      </c>
      <c r="AK789" t="s">
        <v>5939</v>
      </c>
      <c r="AL789">
        <v>140</v>
      </c>
      <c r="AM789" t="s">
        <v>1979</v>
      </c>
      <c r="AN789" t="s">
        <v>1987</v>
      </c>
      <c r="AO789">
        <v>0</v>
      </c>
      <c r="AQ789">
        <v>2257765</v>
      </c>
      <c r="AR789" t="s">
        <v>4605</v>
      </c>
      <c r="AS789" t="s">
        <v>5883</v>
      </c>
      <c r="AT789" t="s">
        <v>1988</v>
      </c>
    </row>
    <row r="790" spans="1:46" x14ac:dyDescent="0.25">
      <c r="A790" t="str">
        <f>_xlfn.XLOOKUP(I790,UTILIZADAS[Contacto1],UTILIZADAS[Source.Name],,0)</f>
        <v>Cobros Mayo</v>
      </c>
      <c r="B790" s="18">
        <f>VLOOKUP(J790,Ref!A:C,3,0)</f>
        <v>1</v>
      </c>
      <c r="C790" s="18">
        <f>VLOOKUP(J790,Ref!A:D,4,0)</f>
        <v>0</v>
      </c>
      <c r="D790" s="18" t="str">
        <f t="shared" si="36"/>
        <v>18/may</v>
      </c>
      <c r="E790" s="18">
        <f t="shared" si="37"/>
        <v>4</v>
      </c>
      <c r="F790" s="18">
        <v>1</v>
      </c>
      <c r="G790" s="18">
        <f t="shared" si="38"/>
        <v>1</v>
      </c>
      <c r="H790" s="3">
        <v>46160.657847222225</v>
      </c>
      <c r="I790">
        <v>62547114</v>
      </c>
      <c r="J790">
        <v>6000</v>
      </c>
      <c r="K790" t="s">
        <v>1983</v>
      </c>
      <c r="L790" t="s">
        <v>1897</v>
      </c>
      <c r="M790" t="s">
        <v>1970</v>
      </c>
      <c r="O790">
        <v>356358370000</v>
      </c>
      <c r="P790">
        <v>16018</v>
      </c>
      <c r="Q790">
        <v>-4</v>
      </c>
      <c r="R790">
        <v>1</v>
      </c>
      <c r="S790">
        <v>62547114</v>
      </c>
      <c r="U790" t="s">
        <v>4767</v>
      </c>
      <c r="W790" t="s">
        <v>4768</v>
      </c>
      <c r="X790">
        <v>356358370000</v>
      </c>
      <c r="Y790" t="s">
        <v>65</v>
      </c>
      <c r="Z790" t="s">
        <v>4619</v>
      </c>
      <c r="AF790" t="s">
        <v>1976</v>
      </c>
      <c r="AG790" t="s">
        <v>1972</v>
      </c>
      <c r="AK790" t="s">
        <v>5939</v>
      </c>
      <c r="AL790">
        <v>75</v>
      </c>
      <c r="AM790" t="s">
        <v>1979</v>
      </c>
      <c r="AN790" t="s">
        <v>1987</v>
      </c>
      <c r="AO790">
        <v>0</v>
      </c>
      <c r="AQ790">
        <v>2257765</v>
      </c>
      <c r="AR790" t="s">
        <v>4605</v>
      </c>
      <c r="AS790" t="s">
        <v>5883</v>
      </c>
      <c r="AT790" t="s">
        <v>1895</v>
      </c>
    </row>
    <row r="791" spans="1:46" x14ac:dyDescent="0.25">
      <c r="A791" t="str">
        <f>_xlfn.XLOOKUP(I791,UTILIZADAS[Contacto1],UTILIZADAS[Source.Name],,0)</f>
        <v>Cobros Mayo</v>
      </c>
      <c r="B791" s="18">
        <f>VLOOKUP(J791,Ref!A:C,3,0)</f>
        <v>0</v>
      </c>
      <c r="C791" s="18">
        <f>VLOOKUP(J791,Ref!A:D,4,0)</f>
        <v>0</v>
      </c>
      <c r="D791" s="18" t="str">
        <f t="shared" si="36"/>
        <v>11/may</v>
      </c>
      <c r="E791" s="18">
        <f t="shared" si="37"/>
        <v>6</v>
      </c>
      <c r="F791" s="18">
        <v>1</v>
      </c>
      <c r="G791" s="18">
        <f t="shared" si="38"/>
        <v>0</v>
      </c>
      <c r="H791" s="3">
        <v>46153.494375000002</v>
      </c>
      <c r="I791">
        <v>62565088</v>
      </c>
      <c r="J791" t="s">
        <v>1967</v>
      </c>
      <c r="K791" t="s">
        <v>1968</v>
      </c>
      <c r="L791" t="s">
        <v>1969</v>
      </c>
      <c r="M791" t="s">
        <v>1970</v>
      </c>
      <c r="O791">
        <v>202092890000</v>
      </c>
      <c r="P791">
        <v>16018</v>
      </c>
      <c r="Q791">
        <v>-4</v>
      </c>
      <c r="R791">
        <v>1</v>
      </c>
      <c r="S791">
        <v>62565088</v>
      </c>
      <c r="U791" t="s">
        <v>4769</v>
      </c>
      <c r="W791" t="s">
        <v>4770</v>
      </c>
      <c r="X791">
        <v>202092890000</v>
      </c>
      <c r="Y791" t="s">
        <v>65</v>
      </c>
      <c r="Z791" t="s">
        <v>66</v>
      </c>
      <c r="AG791" t="s">
        <v>1972</v>
      </c>
      <c r="AL791">
        <v>0</v>
      </c>
      <c r="AN791" t="s">
        <v>1974</v>
      </c>
      <c r="AO791">
        <v>0</v>
      </c>
      <c r="AQ791">
        <v>2257766</v>
      </c>
      <c r="AR791" t="s">
        <v>4605</v>
      </c>
      <c r="AS791" t="s">
        <v>5883</v>
      </c>
      <c r="AT791" t="s">
        <v>1975</v>
      </c>
    </row>
    <row r="792" spans="1:46" x14ac:dyDescent="0.25">
      <c r="A792" t="str">
        <f>_xlfn.XLOOKUP(I792,UTILIZADAS[Contacto1],UTILIZADAS[Source.Name],,0)</f>
        <v>Cobros Mayo</v>
      </c>
      <c r="B792" s="18">
        <f>VLOOKUP(J792,Ref!A:C,3,0)</f>
        <v>0</v>
      </c>
      <c r="C792" s="18">
        <f>VLOOKUP(J792,Ref!A:D,4,0)</f>
        <v>0</v>
      </c>
      <c r="D792" s="18" t="str">
        <f t="shared" si="36"/>
        <v>13/may</v>
      </c>
      <c r="E792" s="18">
        <f t="shared" si="37"/>
        <v>6</v>
      </c>
      <c r="F792" s="18">
        <v>1</v>
      </c>
      <c r="G792" s="18">
        <f t="shared" si="38"/>
        <v>0</v>
      </c>
      <c r="H792" s="3">
        <v>46155.660057870373</v>
      </c>
      <c r="I792">
        <v>62565088</v>
      </c>
      <c r="J792" t="s">
        <v>1967</v>
      </c>
      <c r="K792" t="s">
        <v>1968</v>
      </c>
      <c r="L792" t="s">
        <v>1969</v>
      </c>
      <c r="M792" t="s">
        <v>1970</v>
      </c>
      <c r="O792">
        <v>202092890000</v>
      </c>
      <c r="P792">
        <v>16018</v>
      </c>
      <c r="Q792">
        <v>-4</v>
      </c>
      <c r="R792">
        <v>1</v>
      </c>
      <c r="S792">
        <v>62565088</v>
      </c>
      <c r="U792" t="s">
        <v>4769</v>
      </c>
      <c r="W792" t="s">
        <v>4770</v>
      </c>
      <c r="X792">
        <v>202092890000</v>
      </c>
      <c r="Y792" t="s">
        <v>65</v>
      </c>
      <c r="Z792" t="s">
        <v>66</v>
      </c>
      <c r="AG792" t="s">
        <v>1972</v>
      </c>
      <c r="AL792">
        <v>0</v>
      </c>
      <c r="AN792" t="s">
        <v>1974</v>
      </c>
      <c r="AO792">
        <v>0</v>
      </c>
      <c r="AQ792">
        <v>2257766</v>
      </c>
      <c r="AR792" t="s">
        <v>4605</v>
      </c>
      <c r="AS792" t="s">
        <v>5883</v>
      </c>
      <c r="AT792" t="s">
        <v>1975</v>
      </c>
    </row>
    <row r="793" spans="1:46" x14ac:dyDescent="0.25">
      <c r="A793" t="str">
        <f>_xlfn.XLOOKUP(I793,UTILIZADAS[Contacto1],UTILIZADAS[Source.Name],,0)</f>
        <v>Cobros Mayo</v>
      </c>
      <c r="B793" s="18">
        <f>VLOOKUP(J793,Ref!A:C,3,0)</f>
        <v>0</v>
      </c>
      <c r="C793" s="18">
        <f>VLOOKUP(J793,Ref!A:D,4,0)</f>
        <v>0</v>
      </c>
      <c r="D793" s="18" t="str">
        <f t="shared" si="36"/>
        <v>18/may</v>
      </c>
      <c r="E793" s="18">
        <f t="shared" si="37"/>
        <v>6</v>
      </c>
      <c r="F793" s="18">
        <v>1</v>
      </c>
      <c r="G793" s="18">
        <f t="shared" si="38"/>
        <v>0</v>
      </c>
      <c r="H793" s="3">
        <v>46160.387106481481</v>
      </c>
      <c r="I793">
        <v>62565088</v>
      </c>
      <c r="J793" t="s">
        <v>1967</v>
      </c>
      <c r="K793" t="s">
        <v>1968</v>
      </c>
      <c r="L793" t="s">
        <v>1969</v>
      </c>
      <c r="M793" t="s">
        <v>1970</v>
      </c>
      <c r="O793">
        <v>202092890000</v>
      </c>
      <c r="P793">
        <v>16018</v>
      </c>
      <c r="Q793">
        <v>-4</v>
      </c>
      <c r="R793">
        <v>1</v>
      </c>
      <c r="S793">
        <v>62565088</v>
      </c>
      <c r="U793" t="s">
        <v>4769</v>
      </c>
      <c r="W793" t="s">
        <v>4770</v>
      </c>
      <c r="X793">
        <v>202092890000</v>
      </c>
      <c r="Y793" t="s">
        <v>65</v>
      </c>
      <c r="Z793" t="s">
        <v>66</v>
      </c>
      <c r="AG793" t="s">
        <v>1972</v>
      </c>
      <c r="AL793">
        <v>0</v>
      </c>
      <c r="AN793" t="s">
        <v>1974</v>
      </c>
      <c r="AO793">
        <v>0</v>
      </c>
      <c r="AQ793">
        <v>2257766</v>
      </c>
      <c r="AR793" t="s">
        <v>4605</v>
      </c>
      <c r="AS793" t="s">
        <v>5883</v>
      </c>
      <c r="AT793" t="s">
        <v>1975</v>
      </c>
    </row>
    <row r="794" spans="1:46" x14ac:dyDescent="0.25">
      <c r="A794" t="str">
        <f>_xlfn.XLOOKUP(I794,UTILIZADAS[Contacto1],UTILIZADAS[Source.Name],,0)</f>
        <v>Cobros Mayo</v>
      </c>
      <c r="B794" s="18">
        <f>VLOOKUP(J794,Ref!A:C,3,0)</f>
        <v>0</v>
      </c>
      <c r="C794" s="18">
        <f>VLOOKUP(J794,Ref!A:D,4,0)</f>
        <v>0</v>
      </c>
      <c r="D794" s="18" t="str">
        <f t="shared" si="36"/>
        <v>19/may</v>
      </c>
      <c r="E794" s="18">
        <f t="shared" si="37"/>
        <v>6</v>
      </c>
      <c r="F794" s="18">
        <v>1</v>
      </c>
      <c r="G794" s="18">
        <f t="shared" si="38"/>
        <v>0</v>
      </c>
      <c r="H794" s="3">
        <v>46161.688668981478</v>
      </c>
      <c r="I794">
        <v>62565088</v>
      </c>
      <c r="J794" t="s">
        <v>1967</v>
      </c>
      <c r="K794" t="s">
        <v>1968</v>
      </c>
      <c r="L794" t="s">
        <v>1969</v>
      </c>
      <c r="M794" t="s">
        <v>1970</v>
      </c>
      <c r="O794">
        <v>202092890000</v>
      </c>
      <c r="P794">
        <v>16018</v>
      </c>
      <c r="Q794">
        <v>-4</v>
      </c>
      <c r="R794">
        <v>1</v>
      </c>
      <c r="S794">
        <v>62565088</v>
      </c>
      <c r="U794" t="s">
        <v>4769</v>
      </c>
      <c r="W794" t="s">
        <v>4770</v>
      </c>
      <c r="X794">
        <v>202092890000</v>
      </c>
      <c r="Y794" t="s">
        <v>65</v>
      </c>
      <c r="Z794" t="s">
        <v>66</v>
      </c>
      <c r="AG794" t="s">
        <v>1972</v>
      </c>
      <c r="AL794">
        <v>0</v>
      </c>
      <c r="AN794" t="s">
        <v>1974</v>
      </c>
      <c r="AO794">
        <v>0</v>
      </c>
      <c r="AQ794">
        <v>2257766</v>
      </c>
      <c r="AR794" t="s">
        <v>4605</v>
      </c>
      <c r="AS794" t="s">
        <v>5883</v>
      </c>
      <c r="AT794" t="s">
        <v>1975</v>
      </c>
    </row>
    <row r="795" spans="1:46" x14ac:dyDescent="0.25">
      <c r="A795" t="str">
        <f>_xlfn.XLOOKUP(I795,UTILIZADAS[Contacto1],UTILIZADAS[Source.Name],,0)</f>
        <v>Cobros Mayo</v>
      </c>
      <c r="B795" s="18">
        <f>VLOOKUP(J795,Ref!A:C,3,0)</f>
        <v>0</v>
      </c>
      <c r="C795" s="18">
        <f>VLOOKUP(J795,Ref!A:D,4,0)</f>
        <v>0</v>
      </c>
      <c r="D795" s="18" t="str">
        <f t="shared" si="36"/>
        <v>21/may</v>
      </c>
      <c r="E795" s="18">
        <f t="shared" si="37"/>
        <v>6</v>
      </c>
      <c r="F795" s="18">
        <v>1</v>
      </c>
      <c r="G795" s="18">
        <f t="shared" si="38"/>
        <v>0</v>
      </c>
      <c r="H795" s="3">
        <v>46163.466990740744</v>
      </c>
      <c r="I795">
        <v>62565088</v>
      </c>
      <c r="J795" t="s">
        <v>1967</v>
      </c>
      <c r="K795" t="s">
        <v>1968</v>
      </c>
      <c r="L795" t="s">
        <v>1969</v>
      </c>
      <c r="M795" t="s">
        <v>1970</v>
      </c>
      <c r="O795">
        <v>202092890000</v>
      </c>
      <c r="P795">
        <v>16018</v>
      </c>
      <c r="Q795">
        <v>-4</v>
      </c>
      <c r="R795">
        <v>1</v>
      </c>
      <c r="S795">
        <v>62565088</v>
      </c>
      <c r="U795" t="s">
        <v>4769</v>
      </c>
      <c r="W795" t="s">
        <v>4770</v>
      </c>
      <c r="X795">
        <v>202092890000</v>
      </c>
      <c r="Y795" t="s">
        <v>65</v>
      </c>
      <c r="Z795" t="s">
        <v>66</v>
      </c>
      <c r="AG795" t="s">
        <v>1972</v>
      </c>
      <c r="AL795">
        <v>0</v>
      </c>
      <c r="AN795" t="s">
        <v>1974</v>
      </c>
      <c r="AO795">
        <v>0</v>
      </c>
      <c r="AQ795">
        <v>2257766</v>
      </c>
      <c r="AR795" t="s">
        <v>4605</v>
      </c>
      <c r="AS795" t="s">
        <v>5883</v>
      </c>
      <c r="AT795" t="s">
        <v>1975</v>
      </c>
    </row>
    <row r="796" spans="1:46" x14ac:dyDescent="0.25">
      <c r="A796" t="str">
        <f>_xlfn.XLOOKUP(I796,UTILIZADAS[Contacto1],UTILIZADAS[Source.Name],,0)</f>
        <v>Cobros Mayo</v>
      </c>
      <c r="B796" s="18">
        <f>VLOOKUP(J796,Ref!A:C,3,0)</f>
        <v>0</v>
      </c>
      <c r="C796" s="18">
        <f>VLOOKUP(J796,Ref!A:D,4,0)</f>
        <v>0</v>
      </c>
      <c r="D796" s="18" t="str">
        <f t="shared" si="36"/>
        <v>21/may</v>
      </c>
      <c r="E796" s="18">
        <f t="shared" si="37"/>
        <v>6</v>
      </c>
      <c r="F796" s="18">
        <v>1</v>
      </c>
      <c r="G796" s="18">
        <f t="shared" si="38"/>
        <v>1</v>
      </c>
      <c r="H796" s="3">
        <v>46163.734861111108</v>
      </c>
      <c r="I796">
        <v>62565088</v>
      </c>
      <c r="J796" t="s">
        <v>1967</v>
      </c>
      <c r="K796" t="s">
        <v>1968</v>
      </c>
      <c r="L796" t="s">
        <v>1969</v>
      </c>
      <c r="M796" t="s">
        <v>1970</v>
      </c>
      <c r="O796">
        <v>202092890000</v>
      </c>
      <c r="P796">
        <v>16018</v>
      </c>
      <c r="Q796">
        <v>-4</v>
      </c>
      <c r="R796">
        <v>1</v>
      </c>
      <c r="S796">
        <v>62565088</v>
      </c>
      <c r="U796" t="s">
        <v>4769</v>
      </c>
      <c r="W796" t="s">
        <v>4770</v>
      </c>
      <c r="X796">
        <v>202092890000</v>
      </c>
      <c r="Y796" t="s">
        <v>65</v>
      </c>
      <c r="Z796" t="s">
        <v>66</v>
      </c>
      <c r="AG796" t="s">
        <v>1972</v>
      </c>
      <c r="AL796">
        <v>0</v>
      </c>
      <c r="AN796" t="s">
        <v>1974</v>
      </c>
      <c r="AO796">
        <v>0</v>
      </c>
      <c r="AQ796">
        <v>2257766</v>
      </c>
      <c r="AR796" t="s">
        <v>4605</v>
      </c>
      <c r="AS796" t="s">
        <v>5883</v>
      </c>
      <c r="AT796" t="s">
        <v>1975</v>
      </c>
    </row>
    <row r="797" spans="1:46" x14ac:dyDescent="0.25">
      <c r="A797" t="str">
        <f>_xlfn.XLOOKUP(I797,UTILIZADAS[Contacto1],UTILIZADAS[Source.Name],,0)</f>
        <v>Cobros Abril Canal Fijo</v>
      </c>
      <c r="B797" s="18">
        <f>VLOOKUP(J797,Ref!A:C,3,0)</f>
        <v>1</v>
      </c>
      <c r="C797" s="18">
        <f>VLOOKUP(J797,Ref!A:D,4,0)</f>
        <v>0</v>
      </c>
      <c r="D797" s="18" t="str">
        <f t="shared" si="36"/>
        <v>02/may</v>
      </c>
      <c r="E797" s="18">
        <f t="shared" si="37"/>
        <v>1</v>
      </c>
      <c r="F797" s="18">
        <v>1</v>
      </c>
      <c r="G797" s="18">
        <f t="shared" si="38"/>
        <v>1</v>
      </c>
      <c r="H797" s="3">
        <v>46144.541319444441</v>
      </c>
      <c r="I797">
        <v>62611657</v>
      </c>
      <c r="J797">
        <v>6000</v>
      </c>
      <c r="K797" t="s">
        <v>1983</v>
      </c>
      <c r="L797" t="s">
        <v>1897</v>
      </c>
      <c r="M797" t="s">
        <v>1970</v>
      </c>
      <c r="O797">
        <v>327056460000</v>
      </c>
      <c r="P797">
        <v>16017</v>
      </c>
      <c r="Q797">
        <v>-7</v>
      </c>
      <c r="R797">
        <v>1</v>
      </c>
      <c r="S797">
        <v>62611657</v>
      </c>
      <c r="U797" t="s">
        <v>4512</v>
      </c>
      <c r="W797" t="s">
        <v>570</v>
      </c>
      <c r="X797" t="s">
        <v>2551</v>
      </c>
      <c r="Y797" t="s">
        <v>65</v>
      </c>
      <c r="Z797">
        <v>327056460000</v>
      </c>
      <c r="AF797" t="s">
        <v>1976</v>
      </c>
      <c r="AG797" t="s">
        <v>1972</v>
      </c>
      <c r="AI797" t="s">
        <v>3598</v>
      </c>
      <c r="AK797" t="s">
        <v>4513</v>
      </c>
      <c r="AL797">
        <v>65</v>
      </c>
      <c r="AM797" t="s">
        <v>1979</v>
      </c>
      <c r="AN797" t="s">
        <v>1987</v>
      </c>
      <c r="AO797">
        <v>0</v>
      </c>
      <c r="AQ797">
        <v>2252689</v>
      </c>
      <c r="AR797" t="s">
        <v>2241</v>
      </c>
      <c r="AS797" t="s">
        <v>4163</v>
      </c>
      <c r="AT797" t="s">
        <v>1895</v>
      </c>
    </row>
    <row r="798" spans="1:46" x14ac:dyDescent="0.25">
      <c r="A798" t="e">
        <f>_xlfn.XLOOKUP(I798,UTILIZADAS[Contacto1],UTILIZADAS[Source.Name],,0)</f>
        <v>#N/A</v>
      </c>
      <c r="B798" s="18">
        <f>VLOOKUP(J798,Ref!A:C,3,0)</f>
        <v>1</v>
      </c>
      <c r="C798" s="18">
        <f>VLOOKUP(J798,Ref!A:D,4,0)</f>
        <v>1</v>
      </c>
      <c r="D798" s="18" t="str">
        <f t="shared" si="36"/>
        <v>14/may</v>
      </c>
      <c r="E798" s="18">
        <f t="shared" si="37"/>
        <v>1</v>
      </c>
      <c r="F798" s="18">
        <v>1</v>
      </c>
      <c r="G798" s="18">
        <f t="shared" si="38"/>
        <v>1</v>
      </c>
      <c r="H798" s="3">
        <v>46156.414097222223</v>
      </c>
      <c r="I798">
        <v>62622106</v>
      </c>
      <c r="J798">
        <v>6007</v>
      </c>
      <c r="K798" t="s">
        <v>1983</v>
      </c>
      <c r="L798" t="s">
        <v>1897</v>
      </c>
      <c r="M798" t="s">
        <v>1970</v>
      </c>
      <c r="P798">
        <v>998</v>
      </c>
      <c r="Q798">
        <v>0</v>
      </c>
      <c r="S798">
        <v>62622106</v>
      </c>
      <c r="AF798" t="s">
        <v>1976</v>
      </c>
      <c r="AG798" t="s">
        <v>1972</v>
      </c>
      <c r="AL798">
        <v>34</v>
      </c>
      <c r="AM798" t="s">
        <v>1979</v>
      </c>
      <c r="AN798" t="s">
        <v>1977</v>
      </c>
      <c r="AO798">
        <v>0</v>
      </c>
      <c r="AQ798">
        <v>2258918</v>
      </c>
      <c r="AR798" t="s">
        <v>1978</v>
      </c>
      <c r="AT798" t="s">
        <v>1898</v>
      </c>
    </row>
    <row r="799" spans="1:46" x14ac:dyDescent="0.25">
      <c r="A799" t="str">
        <f>_xlfn.XLOOKUP(I799,UTILIZADAS[Contacto1],UTILIZADAS[Source.Name],,0)</f>
        <v>Cobros Mayo</v>
      </c>
      <c r="B799" s="18">
        <f>VLOOKUP(J799,Ref!A:C,3,0)</f>
        <v>1</v>
      </c>
      <c r="C799" s="18">
        <f>VLOOKUP(J799,Ref!A:D,4,0)</f>
        <v>0</v>
      </c>
      <c r="D799" s="18" t="str">
        <f t="shared" si="36"/>
        <v>11/may</v>
      </c>
      <c r="E799" s="18">
        <f t="shared" si="37"/>
        <v>1</v>
      </c>
      <c r="F799" s="18">
        <v>1</v>
      </c>
      <c r="G799" s="18">
        <f t="shared" si="38"/>
        <v>1</v>
      </c>
      <c r="H799" s="3">
        <v>46153.495358796295</v>
      </c>
      <c r="I799">
        <v>62622313</v>
      </c>
      <c r="J799">
        <v>6006</v>
      </c>
      <c r="K799" t="s">
        <v>1983</v>
      </c>
      <c r="L799" t="s">
        <v>1897</v>
      </c>
      <c r="M799" t="s">
        <v>1970</v>
      </c>
      <c r="O799">
        <v>368075200000</v>
      </c>
      <c r="P799">
        <v>16018</v>
      </c>
      <c r="Q799">
        <v>-7</v>
      </c>
      <c r="R799">
        <v>1</v>
      </c>
      <c r="S799">
        <v>62622313</v>
      </c>
      <c r="U799" t="s">
        <v>5940</v>
      </c>
      <c r="W799" t="s">
        <v>4772</v>
      </c>
      <c r="X799">
        <v>368075200000</v>
      </c>
      <c r="Y799" t="s">
        <v>65</v>
      </c>
      <c r="Z799" t="s">
        <v>66</v>
      </c>
      <c r="AF799" t="s">
        <v>1976</v>
      </c>
      <c r="AG799" t="s">
        <v>1972</v>
      </c>
      <c r="AL799">
        <v>61</v>
      </c>
      <c r="AM799" t="s">
        <v>1979</v>
      </c>
      <c r="AN799" t="s">
        <v>1987</v>
      </c>
      <c r="AO799">
        <v>0</v>
      </c>
      <c r="AQ799">
        <v>2257767</v>
      </c>
      <c r="AR799" t="s">
        <v>4605</v>
      </c>
      <c r="AS799" t="s">
        <v>5883</v>
      </c>
      <c r="AT799" t="s">
        <v>1894</v>
      </c>
    </row>
    <row r="800" spans="1:46" x14ac:dyDescent="0.25">
      <c r="A800" t="str">
        <f>_xlfn.XLOOKUP(I800,UTILIZADAS[Contacto1],UTILIZADAS[Source.Name],,0)</f>
        <v>Cobros Abril Canal Fijo</v>
      </c>
      <c r="B800" s="18">
        <f>VLOOKUP(J800,Ref!A:C,3,0)</f>
        <v>0</v>
      </c>
      <c r="C800" s="18">
        <f>VLOOKUP(J800,Ref!A:D,4,0)</f>
        <v>0</v>
      </c>
      <c r="D800" s="18" t="str">
        <f t="shared" si="36"/>
        <v>11/may</v>
      </c>
      <c r="E800" s="18">
        <f t="shared" si="37"/>
        <v>3</v>
      </c>
      <c r="F800" s="18">
        <v>1</v>
      </c>
      <c r="G800" s="18">
        <f t="shared" si="38"/>
        <v>0</v>
      </c>
      <c r="H800" s="3">
        <v>46153.495393518519</v>
      </c>
      <c r="I800">
        <v>62622378</v>
      </c>
      <c r="J800" t="s">
        <v>2021</v>
      </c>
      <c r="K800" t="s">
        <v>1968</v>
      </c>
      <c r="L800" t="s">
        <v>1969</v>
      </c>
      <c r="M800" t="s">
        <v>1970</v>
      </c>
      <c r="O800">
        <v>206096480000</v>
      </c>
      <c r="P800">
        <v>16018</v>
      </c>
      <c r="Q800">
        <v>-7</v>
      </c>
      <c r="R800">
        <v>1</v>
      </c>
      <c r="S800">
        <v>62622378</v>
      </c>
      <c r="U800" t="s">
        <v>2402</v>
      </c>
      <c r="W800" t="s">
        <v>3974</v>
      </c>
      <c r="X800">
        <v>206096480000</v>
      </c>
      <c r="Y800" t="s">
        <v>65</v>
      </c>
      <c r="Z800" t="s">
        <v>66</v>
      </c>
      <c r="AF800" t="s">
        <v>1976</v>
      </c>
      <c r="AG800" t="s">
        <v>1972</v>
      </c>
      <c r="AL800">
        <v>5</v>
      </c>
      <c r="AN800" t="s">
        <v>1974</v>
      </c>
      <c r="AO800">
        <v>0</v>
      </c>
      <c r="AQ800">
        <v>2257768</v>
      </c>
      <c r="AR800" t="s">
        <v>4605</v>
      </c>
      <c r="AS800" t="s">
        <v>5883</v>
      </c>
      <c r="AT800" t="s">
        <v>2022</v>
      </c>
    </row>
    <row r="801" spans="1:46" x14ac:dyDescent="0.25">
      <c r="A801" t="str">
        <f>_xlfn.XLOOKUP(I801,UTILIZADAS[Contacto1],UTILIZADAS[Source.Name],,0)</f>
        <v>Cobros Abril Canal Fijo</v>
      </c>
      <c r="B801" s="18">
        <f>VLOOKUP(J801,Ref!A:C,3,0)</f>
        <v>0</v>
      </c>
      <c r="C801" s="18">
        <f>VLOOKUP(J801,Ref!A:D,4,0)</f>
        <v>0</v>
      </c>
      <c r="D801" s="18" t="str">
        <f t="shared" si="36"/>
        <v>13/may</v>
      </c>
      <c r="E801" s="18">
        <f t="shared" si="37"/>
        <v>3</v>
      </c>
      <c r="F801" s="18">
        <v>1</v>
      </c>
      <c r="G801" s="18">
        <f t="shared" si="38"/>
        <v>0</v>
      </c>
      <c r="H801" s="3">
        <v>46155.660821759258</v>
      </c>
      <c r="I801">
        <v>62622378</v>
      </c>
      <c r="J801" t="s">
        <v>2021</v>
      </c>
      <c r="K801" t="s">
        <v>1968</v>
      </c>
      <c r="L801" t="s">
        <v>1969</v>
      </c>
      <c r="M801" t="s">
        <v>1970</v>
      </c>
      <c r="O801">
        <v>206096480000</v>
      </c>
      <c r="P801">
        <v>16018</v>
      </c>
      <c r="Q801">
        <v>-7</v>
      </c>
      <c r="R801">
        <v>1</v>
      </c>
      <c r="S801">
        <v>62622378</v>
      </c>
      <c r="U801" t="s">
        <v>2402</v>
      </c>
      <c r="W801" t="s">
        <v>3974</v>
      </c>
      <c r="X801">
        <v>206096480000</v>
      </c>
      <c r="Y801" t="s">
        <v>65</v>
      </c>
      <c r="Z801" t="s">
        <v>66</v>
      </c>
      <c r="AF801" t="s">
        <v>1976</v>
      </c>
      <c r="AG801" t="s">
        <v>1972</v>
      </c>
      <c r="AL801">
        <v>5</v>
      </c>
      <c r="AN801" t="s">
        <v>1974</v>
      </c>
      <c r="AO801">
        <v>0</v>
      </c>
      <c r="AQ801">
        <v>2257768</v>
      </c>
      <c r="AR801" t="s">
        <v>4605</v>
      </c>
      <c r="AS801" t="s">
        <v>5883</v>
      </c>
      <c r="AT801" t="s">
        <v>2022</v>
      </c>
    </row>
    <row r="802" spans="1:46" x14ac:dyDescent="0.25">
      <c r="A802" t="str">
        <f>_xlfn.XLOOKUP(I802,UTILIZADAS[Contacto1],UTILIZADAS[Source.Name],,0)</f>
        <v>Cobros Abril Canal Fijo</v>
      </c>
      <c r="B802" s="18">
        <f>VLOOKUP(J802,Ref!A:C,3,0)</f>
        <v>1</v>
      </c>
      <c r="C802" s="18">
        <f>VLOOKUP(J802,Ref!A:D,4,0)</f>
        <v>1</v>
      </c>
      <c r="D802" s="18" t="str">
        <f t="shared" si="36"/>
        <v>18/may</v>
      </c>
      <c r="E802" s="18">
        <f t="shared" si="37"/>
        <v>3</v>
      </c>
      <c r="F802" s="18">
        <v>1</v>
      </c>
      <c r="G802" s="18">
        <f t="shared" si="38"/>
        <v>1</v>
      </c>
      <c r="H802" s="3">
        <v>46160.38795138889</v>
      </c>
      <c r="I802">
        <v>62622378</v>
      </c>
      <c r="J802">
        <v>6003</v>
      </c>
      <c r="K802" t="s">
        <v>1983</v>
      </c>
      <c r="L802" t="s">
        <v>1897</v>
      </c>
      <c r="M802" t="s">
        <v>1970</v>
      </c>
      <c r="O802">
        <v>206096480000</v>
      </c>
      <c r="P802">
        <v>16018</v>
      </c>
      <c r="Q802">
        <v>-7</v>
      </c>
      <c r="R802">
        <v>1</v>
      </c>
      <c r="S802">
        <v>62622378</v>
      </c>
      <c r="U802" t="s">
        <v>2402</v>
      </c>
      <c r="W802" t="s">
        <v>3974</v>
      </c>
      <c r="X802">
        <v>206096480000</v>
      </c>
      <c r="Y802" t="s">
        <v>65</v>
      </c>
      <c r="Z802" t="s">
        <v>66</v>
      </c>
      <c r="AF802" t="s">
        <v>1976</v>
      </c>
      <c r="AG802" t="s">
        <v>1972</v>
      </c>
      <c r="AL802">
        <v>61</v>
      </c>
      <c r="AM802" t="s">
        <v>1979</v>
      </c>
      <c r="AN802" t="s">
        <v>1987</v>
      </c>
      <c r="AO802">
        <v>0</v>
      </c>
      <c r="AQ802">
        <v>2257768</v>
      </c>
      <c r="AR802" t="s">
        <v>4605</v>
      </c>
      <c r="AS802" t="s">
        <v>5883</v>
      </c>
      <c r="AT802" t="s">
        <v>1892</v>
      </c>
    </row>
    <row r="803" spans="1:46" x14ac:dyDescent="0.25">
      <c r="A803" t="str">
        <f>_xlfn.XLOOKUP(I803,UTILIZADAS[Contacto1],UTILIZADAS[Source.Name],,0)</f>
        <v>Cobros Mayo</v>
      </c>
      <c r="B803" s="18">
        <f>VLOOKUP(J803,Ref!A:C,3,0)</f>
        <v>0</v>
      </c>
      <c r="C803" s="18">
        <f>VLOOKUP(J803,Ref!A:D,4,0)</f>
        <v>0</v>
      </c>
      <c r="D803" s="18" t="str">
        <f t="shared" si="36"/>
        <v>11/may</v>
      </c>
      <c r="E803" s="18">
        <f t="shared" si="37"/>
        <v>6</v>
      </c>
      <c r="F803" s="18">
        <v>1</v>
      </c>
      <c r="G803" s="18">
        <f t="shared" si="38"/>
        <v>0</v>
      </c>
      <c r="H803" s="3">
        <v>46153.495717592596</v>
      </c>
      <c r="I803">
        <v>62628959</v>
      </c>
      <c r="J803" t="s">
        <v>2021</v>
      </c>
      <c r="K803" t="s">
        <v>1968</v>
      </c>
      <c r="L803" t="s">
        <v>1969</v>
      </c>
      <c r="M803" t="s">
        <v>1970</v>
      </c>
      <c r="O803">
        <v>367063130000</v>
      </c>
      <c r="P803">
        <v>16018</v>
      </c>
      <c r="Q803">
        <v>-7</v>
      </c>
      <c r="R803">
        <v>1</v>
      </c>
      <c r="S803">
        <v>62628959</v>
      </c>
      <c r="U803" t="s">
        <v>5941</v>
      </c>
      <c r="W803" t="s">
        <v>4774</v>
      </c>
      <c r="X803">
        <v>367063130000</v>
      </c>
      <c r="Y803" t="s">
        <v>86</v>
      </c>
      <c r="Z803" t="s">
        <v>66</v>
      </c>
      <c r="AF803" t="s">
        <v>1976</v>
      </c>
      <c r="AG803" t="s">
        <v>1972</v>
      </c>
      <c r="AL803">
        <v>5</v>
      </c>
      <c r="AN803" t="s">
        <v>1974</v>
      </c>
      <c r="AO803">
        <v>0</v>
      </c>
      <c r="AQ803">
        <v>2257769</v>
      </c>
      <c r="AR803" t="s">
        <v>4605</v>
      </c>
      <c r="AS803" t="s">
        <v>5883</v>
      </c>
      <c r="AT803" t="s">
        <v>2022</v>
      </c>
    </row>
    <row r="804" spans="1:46" x14ac:dyDescent="0.25">
      <c r="A804" t="str">
        <f>_xlfn.XLOOKUP(I804,UTILIZADAS[Contacto1],UTILIZADAS[Source.Name],,0)</f>
        <v>Cobros Mayo</v>
      </c>
      <c r="B804" s="18">
        <f>VLOOKUP(J804,Ref!A:C,3,0)</f>
        <v>0</v>
      </c>
      <c r="C804" s="18">
        <f>VLOOKUP(J804,Ref!A:D,4,0)</f>
        <v>0</v>
      </c>
      <c r="D804" s="18" t="str">
        <f t="shared" si="36"/>
        <v>13/may</v>
      </c>
      <c r="E804" s="18">
        <f t="shared" si="37"/>
        <v>6</v>
      </c>
      <c r="F804" s="18">
        <v>1</v>
      </c>
      <c r="G804" s="18">
        <f t="shared" si="38"/>
        <v>0</v>
      </c>
      <c r="H804" s="3">
        <v>46155.662766203706</v>
      </c>
      <c r="I804">
        <v>62628959</v>
      </c>
      <c r="J804" t="s">
        <v>1967</v>
      </c>
      <c r="K804" t="s">
        <v>1968</v>
      </c>
      <c r="L804" t="s">
        <v>1969</v>
      </c>
      <c r="M804" t="s">
        <v>1970</v>
      </c>
      <c r="O804">
        <v>367063130000</v>
      </c>
      <c r="P804">
        <v>16018</v>
      </c>
      <c r="Q804">
        <v>-7</v>
      </c>
      <c r="R804">
        <v>1</v>
      </c>
      <c r="S804">
        <v>62628959</v>
      </c>
      <c r="U804" t="s">
        <v>5941</v>
      </c>
      <c r="W804" t="s">
        <v>4774</v>
      </c>
      <c r="X804">
        <v>367063130000</v>
      </c>
      <c r="Y804" t="s">
        <v>86</v>
      </c>
      <c r="Z804" t="s">
        <v>66</v>
      </c>
      <c r="AF804" t="s">
        <v>1976</v>
      </c>
      <c r="AG804" t="s">
        <v>1972</v>
      </c>
      <c r="AL804">
        <v>0</v>
      </c>
      <c r="AN804" t="s">
        <v>1974</v>
      </c>
      <c r="AO804">
        <v>0</v>
      </c>
      <c r="AQ804">
        <v>2257769</v>
      </c>
      <c r="AR804" t="s">
        <v>4605</v>
      </c>
      <c r="AS804" t="s">
        <v>5883</v>
      </c>
      <c r="AT804" t="s">
        <v>1975</v>
      </c>
    </row>
    <row r="805" spans="1:46" x14ac:dyDescent="0.25">
      <c r="A805" t="str">
        <f>_xlfn.XLOOKUP(I805,UTILIZADAS[Contacto1],UTILIZADAS[Source.Name],,0)</f>
        <v>Cobros Mayo</v>
      </c>
      <c r="B805" s="18">
        <f>VLOOKUP(J805,Ref!A:C,3,0)</f>
        <v>0</v>
      </c>
      <c r="C805" s="18">
        <f>VLOOKUP(J805,Ref!A:D,4,0)</f>
        <v>0</v>
      </c>
      <c r="D805" s="18" t="str">
        <f t="shared" si="36"/>
        <v>18/may</v>
      </c>
      <c r="E805" s="18">
        <f t="shared" si="37"/>
        <v>6</v>
      </c>
      <c r="F805" s="18">
        <v>1</v>
      </c>
      <c r="G805" s="18">
        <f t="shared" si="38"/>
        <v>0</v>
      </c>
      <c r="H805" s="3">
        <v>46160.387708333335</v>
      </c>
      <c r="I805">
        <v>62628959</v>
      </c>
      <c r="J805" t="s">
        <v>1967</v>
      </c>
      <c r="K805" t="s">
        <v>1968</v>
      </c>
      <c r="L805" t="s">
        <v>1969</v>
      </c>
      <c r="M805" t="s">
        <v>1970</v>
      </c>
      <c r="O805">
        <v>367063130000</v>
      </c>
      <c r="P805">
        <v>16018</v>
      </c>
      <c r="Q805">
        <v>-7</v>
      </c>
      <c r="R805">
        <v>1</v>
      </c>
      <c r="S805">
        <v>62628959</v>
      </c>
      <c r="U805" t="s">
        <v>5941</v>
      </c>
      <c r="W805" t="s">
        <v>4774</v>
      </c>
      <c r="X805">
        <v>367063130000</v>
      </c>
      <c r="Y805" t="s">
        <v>86</v>
      </c>
      <c r="Z805" t="s">
        <v>66</v>
      </c>
      <c r="AF805" t="s">
        <v>1976</v>
      </c>
      <c r="AG805" t="s">
        <v>1972</v>
      </c>
      <c r="AL805">
        <v>0</v>
      </c>
      <c r="AN805" t="s">
        <v>1974</v>
      </c>
      <c r="AO805">
        <v>0</v>
      </c>
      <c r="AQ805">
        <v>2257769</v>
      </c>
      <c r="AR805" t="s">
        <v>4605</v>
      </c>
      <c r="AS805" t="s">
        <v>5883</v>
      </c>
      <c r="AT805" t="s">
        <v>1975</v>
      </c>
    </row>
    <row r="806" spans="1:46" x14ac:dyDescent="0.25">
      <c r="A806" t="str">
        <f>_xlfn.XLOOKUP(I806,UTILIZADAS[Contacto1],UTILIZADAS[Source.Name],,0)</f>
        <v>Cobros Mayo</v>
      </c>
      <c r="B806" s="18">
        <f>VLOOKUP(J806,Ref!A:C,3,0)</f>
        <v>0</v>
      </c>
      <c r="C806" s="18">
        <f>VLOOKUP(J806,Ref!A:D,4,0)</f>
        <v>0</v>
      </c>
      <c r="D806" s="18" t="str">
        <f t="shared" si="36"/>
        <v>19/may</v>
      </c>
      <c r="E806" s="18">
        <f t="shared" si="37"/>
        <v>6</v>
      </c>
      <c r="F806" s="18">
        <v>1</v>
      </c>
      <c r="G806" s="18">
        <f t="shared" si="38"/>
        <v>0</v>
      </c>
      <c r="H806" s="3">
        <v>46161.689652777779</v>
      </c>
      <c r="I806">
        <v>62628959</v>
      </c>
      <c r="J806" t="s">
        <v>2021</v>
      </c>
      <c r="K806" t="s">
        <v>1968</v>
      </c>
      <c r="L806" t="s">
        <v>1969</v>
      </c>
      <c r="M806" t="s">
        <v>1970</v>
      </c>
      <c r="O806">
        <v>367063130000</v>
      </c>
      <c r="P806">
        <v>16018</v>
      </c>
      <c r="Q806">
        <v>-7</v>
      </c>
      <c r="R806">
        <v>1</v>
      </c>
      <c r="S806">
        <v>62628959</v>
      </c>
      <c r="U806" t="s">
        <v>5941</v>
      </c>
      <c r="W806" t="s">
        <v>4774</v>
      </c>
      <c r="X806">
        <v>367063130000</v>
      </c>
      <c r="Y806" t="s">
        <v>86</v>
      </c>
      <c r="Z806" t="s">
        <v>66</v>
      </c>
      <c r="AF806" t="s">
        <v>1976</v>
      </c>
      <c r="AG806" t="s">
        <v>1972</v>
      </c>
      <c r="AL806">
        <v>5</v>
      </c>
      <c r="AN806" t="s">
        <v>1974</v>
      </c>
      <c r="AO806">
        <v>0</v>
      </c>
      <c r="AQ806">
        <v>2257769</v>
      </c>
      <c r="AR806" t="s">
        <v>4605</v>
      </c>
      <c r="AS806" t="s">
        <v>5883</v>
      </c>
      <c r="AT806" t="s">
        <v>2022</v>
      </c>
    </row>
    <row r="807" spans="1:46" x14ac:dyDescent="0.25">
      <c r="A807" t="str">
        <f>_xlfn.XLOOKUP(I807,UTILIZADAS[Contacto1],UTILIZADAS[Source.Name],,0)</f>
        <v>Cobros Mayo</v>
      </c>
      <c r="B807" s="18">
        <f>VLOOKUP(J807,Ref!A:C,3,0)</f>
        <v>1</v>
      </c>
      <c r="C807" s="18">
        <f>VLOOKUP(J807,Ref!A:D,4,0)</f>
        <v>1</v>
      </c>
      <c r="D807" s="18" t="str">
        <f t="shared" si="36"/>
        <v>21/may</v>
      </c>
      <c r="E807" s="18">
        <f t="shared" si="37"/>
        <v>6</v>
      </c>
      <c r="F807" s="18">
        <v>1</v>
      </c>
      <c r="G807" s="18">
        <f t="shared" si="38"/>
        <v>0</v>
      </c>
      <c r="H807" s="3">
        <v>46163.467546296299</v>
      </c>
      <c r="I807">
        <v>62628959</v>
      </c>
      <c r="J807">
        <v>6007</v>
      </c>
      <c r="K807" t="s">
        <v>1983</v>
      </c>
      <c r="L807" t="s">
        <v>1897</v>
      </c>
      <c r="M807" t="s">
        <v>1970</v>
      </c>
      <c r="O807">
        <v>367063130000</v>
      </c>
      <c r="P807">
        <v>16018</v>
      </c>
      <c r="Q807">
        <v>-7</v>
      </c>
      <c r="R807">
        <v>1</v>
      </c>
      <c r="S807">
        <v>62628959</v>
      </c>
      <c r="U807" t="s">
        <v>5941</v>
      </c>
      <c r="W807" t="s">
        <v>4774</v>
      </c>
      <c r="X807">
        <v>367063130000</v>
      </c>
      <c r="Y807" t="s">
        <v>86</v>
      </c>
      <c r="Z807" t="s">
        <v>66</v>
      </c>
      <c r="AF807" t="s">
        <v>1976</v>
      </c>
      <c r="AG807" t="s">
        <v>1972</v>
      </c>
      <c r="AL807">
        <v>49</v>
      </c>
      <c r="AM807" t="s">
        <v>1979</v>
      </c>
      <c r="AN807" t="s">
        <v>1987</v>
      </c>
      <c r="AO807">
        <v>0</v>
      </c>
      <c r="AQ807">
        <v>2257769</v>
      </c>
      <c r="AR807" t="s">
        <v>4605</v>
      </c>
      <c r="AS807" t="s">
        <v>5883</v>
      </c>
      <c r="AT807" t="s">
        <v>1898</v>
      </c>
    </row>
    <row r="808" spans="1:46" x14ac:dyDescent="0.25">
      <c r="A808" t="str">
        <f>_xlfn.XLOOKUP(I808,UTILIZADAS[Contacto1],UTILIZADAS[Source.Name],,0)</f>
        <v>Cobros Mayo</v>
      </c>
      <c r="B808" s="18">
        <f>VLOOKUP(J808,Ref!A:C,3,0)</f>
        <v>1</v>
      </c>
      <c r="C808" s="18">
        <f>VLOOKUP(J808,Ref!A:D,4,0)</f>
        <v>1</v>
      </c>
      <c r="D808" s="18" t="str">
        <f t="shared" si="36"/>
        <v>21/may</v>
      </c>
      <c r="E808" s="18">
        <f t="shared" si="37"/>
        <v>6</v>
      </c>
      <c r="F808" s="18">
        <v>1</v>
      </c>
      <c r="G808" s="18">
        <f t="shared" si="38"/>
        <v>1</v>
      </c>
      <c r="H808" s="3">
        <v>46163.468310185184</v>
      </c>
      <c r="I808">
        <v>62628959</v>
      </c>
      <c r="J808">
        <v>6007</v>
      </c>
      <c r="K808" t="s">
        <v>1983</v>
      </c>
      <c r="L808" t="s">
        <v>1897</v>
      </c>
      <c r="M808" t="s">
        <v>1970</v>
      </c>
      <c r="O808">
        <v>367063130000</v>
      </c>
      <c r="P808">
        <v>16018</v>
      </c>
      <c r="Q808">
        <v>-7</v>
      </c>
      <c r="R808">
        <v>1</v>
      </c>
      <c r="S808">
        <v>62628959</v>
      </c>
      <c r="U808" t="s">
        <v>5941</v>
      </c>
      <c r="W808" t="s">
        <v>4774</v>
      </c>
      <c r="X808">
        <v>367063130000</v>
      </c>
      <c r="Y808" t="s">
        <v>86</v>
      </c>
      <c r="Z808" t="s">
        <v>66</v>
      </c>
      <c r="AF808" t="s">
        <v>1976</v>
      </c>
      <c r="AG808" t="s">
        <v>1972</v>
      </c>
      <c r="AL808">
        <v>14</v>
      </c>
      <c r="AM808" t="s">
        <v>1979</v>
      </c>
      <c r="AN808" t="s">
        <v>1977</v>
      </c>
      <c r="AO808">
        <v>0</v>
      </c>
      <c r="AQ808">
        <v>2257769</v>
      </c>
      <c r="AR808" t="s">
        <v>4605</v>
      </c>
      <c r="AS808" t="s">
        <v>5883</v>
      </c>
      <c r="AT808" t="s">
        <v>1898</v>
      </c>
    </row>
    <row r="809" spans="1:46" x14ac:dyDescent="0.25">
      <c r="A809" t="e">
        <f>_xlfn.XLOOKUP(I809,UTILIZADAS[Contacto1],UTILIZADAS[Source.Name],,0)</f>
        <v>#N/A</v>
      </c>
      <c r="B809" s="18">
        <f>VLOOKUP(J809,Ref!A:C,3,0)</f>
        <v>1</v>
      </c>
      <c r="C809" s="18">
        <f>VLOOKUP(J809,Ref!A:D,4,0)</f>
        <v>1</v>
      </c>
      <c r="D809" s="18" t="str">
        <f t="shared" si="36"/>
        <v>07/may</v>
      </c>
      <c r="E809" s="18">
        <f t="shared" si="37"/>
        <v>2</v>
      </c>
      <c r="F809" s="18">
        <v>1</v>
      </c>
      <c r="G809" s="18">
        <f t="shared" si="38"/>
        <v>0</v>
      </c>
      <c r="H809" s="3">
        <v>46149.635497685187</v>
      </c>
      <c r="I809">
        <v>62640774</v>
      </c>
      <c r="J809">
        <v>6007</v>
      </c>
      <c r="K809" t="s">
        <v>1983</v>
      </c>
      <c r="L809" t="s">
        <v>1897</v>
      </c>
      <c r="M809" t="s">
        <v>1970</v>
      </c>
      <c r="P809">
        <v>1001</v>
      </c>
      <c r="Q809">
        <v>-7</v>
      </c>
      <c r="R809">
        <v>1</v>
      </c>
      <c r="S809">
        <v>62640774</v>
      </c>
      <c r="U809" t="s">
        <v>5942</v>
      </c>
      <c r="AF809" t="s">
        <v>1976</v>
      </c>
      <c r="AG809" t="s">
        <v>1972</v>
      </c>
      <c r="AL809">
        <v>19</v>
      </c>
      <c r="AM809" t="s">
        <v>1979</v>
      </c>
      <c r="AN809" t="s">
        <v>1977</v>
      </c>
      <c r="AO809">
        <v>0</v>
      </c>
      <c r="AQ809">
        <v>380819</v>
      </c>
      <c r="AR809" t="s">
        <v>1989</v>
      </c>
      <c r="AT809" t="s">
        <v>1898</v>
      </c>
    </row>
    <row r="810" spans="1:46" x14ac:dyDescent="0.25">
      <c r="A810" t="e">
        <f>_xlfn.XLOOKUP(I810,UTILIZADAS[Contacto1],UTILIZADAS[Source.Name],,0)</f>
        <v>#N/A</v>
      </c>
      <c r="B810" s="18">
        <f>VLOOKUP(J810,Ref!A:C,3,0)</f>
        <v>1</v>
      </c>
      <c r="C810" s="18">
        <f>VLOOKUP(J810,Ref!A:D,4,0)</f>
        <v>1</v>
      </c>
      <c r="D810" s="18" t="str">
        <f t="shared" si="36"/>
        <v>07/may</v>
      </c>
      <c r="E810" s="18">
        <f t="shared" si="37"/>
        <v>2</v>
      </c>
      <c r="F810" s="18">
        <v>1</v>
      </c>
      <c r="G810" s="18">
        <f t="shared" si="38"/>
        <v>1</v>
      </c>
      <c r="H810" s="3">
        <v>46149.635844907411</v>
      </c>
      <c r="I810">
        <v>62640774</v>
      </c>
      <c r="J810">
        <v>6007</v>
      </c>
      <c r="K810" t="s">
        <v>1983</v>
      </c>
      <c r="L810" t="s">
        <v>1897</v>
      </c>
      <c r="M810" t="s">
        <v>1970</v>
      </c>
      <c r="P810">
        <v>1001</v>
      </c>
      <c r="Q810">
        <v>-7</v>
      </c>
      <c r="R810">
        <v>1</v>
      </c>
      <c r="S810">
        <v>62640774</v>
      </c>
      <c r="U810" t="s">
        <v>5942</v>
      </c>
      <c r="AF810" t="s">
        <v>1976</v>
      </c>
      <c r="AG810" t="s">
        <v>1972</v>
      </c>
      <c r="AL810">
        <v>34</v>
      </c>
      <c r="AM810" t="s">
        <v>1979</v>
      </c>
      <c r="AN810" t="s">
        <v>1977</v>
      </c>
      <c r="AO810">
        <v>0</v>
      </c>
      <c r="AQ810">
        <v>380819</v>
      </c>
      <c r="AR810" t="s">
        <v>1989</v>
      </c>
      <c r="AT810" t="s">
        <v>1898</v>
      </c>
    </row>
    <row r="811" spans="1:46" x14ac:dyDescent="0.25">
      <c r="A811" t="str">
        <f>_xlfn.XLOOKUP(I811,UTILIZADAS[Contacto1],UTILIZADAS[Source.Name],,0)</f>
        <v>Cobros Abril Canal Fijo</v>
      </c>
      <c r="B811" s="18">
        <f>VLOOKUP(J811,Ref!A:C,3,0)</f>
        <v>0</v>
      </c>
      <c r="C811" s="18">
        <f>VLOOKUP(J811,Ref!A:D,4,0)</f>
        <v>0</v>
      </c>
      <c r="D811" s="18" t="str">
        <f t="shared" si="36"/>
        <v>11/may</v>
      </c>
      <c r="E811" s="18">
        <f t="shared" si="37"/>
        <v>2</v>
      </c>
      <c r="F811" s="18">
        <v>1</v>
      </c>
      <c r="G811" s="18">
        <f t="shared" si="38"/>
        <v>0</v>
      </c>
      <c r="H811" s="3">
        <v>46153.495972222219</v>
      </c>
      <c r="I811">
        <v>62663429</v>
      </c>
      <c r="J811" t="s">
        <v>2021</v>
      </c>
      <c r="K811" t="s">
        <v>1968</v>
      </c>
      <c r="L811" t="s">
        <v>1969</v>
      </c>
      <c r="M811" t="s">
        <v>1970</v>
      </c>
      <c r="O811">
        <v>278068620000</v>
      </c>
      <c r="P811">
        <v>16018</v>
      </c>
      <c r="Q811">
        <v>-7</v>
      </c>
      <c r="R811">
        <v>1</v>
      </c>
      <c r="S811">
        <v>62663429</v>
      </c>
      <c r="U811" t="s">
        <v>2039</v>
      </c>
      <c r="W811" t="s">
        <v>1418</v>
      </c>
      <c r="X811">
        <v>278068620000</v>
      </c>
      <c r="Y811" t="s">
        <v>86</v>
      </c>
      <c r="Z811" t="s">
        <v>66</v>
      </c>
      <c r="AF811" t="s">
        <v>1976</v>
      </c>
      <c r="AG811" t="s">
        <v>1972</v>
      </c>
      <c r="AL811">
        <v>5</v>
      </c>
      <c r="AN811" t="s">
        <v>1974</v>
      </c>
      <c r="AO811">
        <v>0</v>
      </c>
      <c r="AQ811">
        <v>2257770</v>
      </c>
      <c r="AR811" t="s">
        <v>4605</v>
      </c>
      <c r="AS811" t="s">
        <v>5883</v>
      </c>
      <c r="AT811" t="s">
        <v>2022</v>
      </c>
    </row>
    <row r="812" spans="1:46" x14ac:dyDescent="0.25">
      <c r="A812" t="str">
        <f>_xlfn.XLOOKUP(I812,UTILIZADAS[Contacto1],UTILIZADAS[Source.Name],,0)</f>
        <v>Cobros Abril Canal Fijo</v>
      </c>
      <c r="B812" s="18">
        <f>VLOOKUP(J812,Ref!A:C,3,0)</f>
        <v>1</v>
      </c>
      <c r="C812" s="18">
        <f>VLOOKUP(J812,Ref!A:D,4,0)</f>
        <v>1</v>
      </c>
      <c r="D812" s="18" t="str">
        <f t="shared" si="36"/>
        <v>13/may</v>
      </c>
      <c r="E812" s="18">
        <f t="shared" si="37"/>
        <v>2</v>
      </c>
      <c r="F812" s="18">
        <v>1</v>
      </c>
      <c r="G812" s="18">
        <f t="shared" si="38"/>
        <v>1</v>
      </c>
      <c r="H812" s="3">
        <v>46155.662928240738</v>
      </c>
      <c r="I812">
        <v>62663429</v>
      </c>
      <c r="J812">
        <v>6003</v>
      </c>
      <c r="K812" t="s">
        <v>1983</v>
      </c>
      <c r="L812" t="s">
        <v>1897</v>
      </c>
      <c r="M812" t="s">
        <v>1970</v>
      </c>
      <c r="O812">
        <v>278068620000</v>
      </c>
      <c r="P812">
        <v>16018</v>
      </c>
      <c r="Q812">
        <v>-7</v>
      </c>
      <c r="R812">
        <v>1</v>
      </c>
      <c r="S812">
        <v>62663429</v>
      </c>
      <c r="U812" t="s">
        <v>2039</v>
      </c>
      <c r="W812" t="s">
        <v>1418</v>
      </c>
      <c r="X812">
        <v>278068620000</v>
      </c>
      <c r="Y812" t="s">
        <v>86</v>
      </c>
      <c r="Z812" t="s">
        <v>66</v>
      </c>
      <c r="AF812" t="s">
        <v>1976</v>
      </c>
      <c r="AG812" t="s">
        <v>1972</v>
      </c>
      <c r="AL812">
        <v>119</v>
      </c>
      <c r="AM812" t="s">
        <v>1979</v>
      </c>
      <c r="AN812" t="s">
        <v>1987</v>
      </c>
      <c r="AO812">
        <v>0</v>
      </c>
      <c r="AQ812">
        <v>2257770</v>
      </c>
      <c r="AR812" t="s">
        <v>4605</v>
      </c>
      <c r="AS812" t="s">
        <v>5883</v>
      </c>
      <c r="AT812" t="s">
        <v>1892</v>
      </c>
    </row>
    <row r="813" spans="1:46" x14ac:dyDescent="0.25">
      <c r="A813" t="str">
        <f>_xlfn.XLOOKUP(I813,UTILIZADAS[Contacto1],UTILIZADAS[Source.Name],,0)</f>
        <v>Cobros Abril Canal Fijo</v>
      </c>
      <c r="B813" s="18">
        <f>VLOOKUP(J813,Ref!A:C,3,0)</f>
        <v>0</v>
      </c>
      <c r="C813" s="18">
        <f>VLOOKUP(J813,Ref!A:D,4,0)</f>
        <v>0</v>
      </c>
      <c r="D813" s="18" t="str">
        <f t="shared" si="36"/>
        <v>11/may</v>
      </c>
      <c r="E813" s="18">
        <f t="shared" si="37"/>
        <v>2</v>
      </c>
      <c r="F813" s="18">
        <v>1</v>
      </c>
      <c r="G813" s="18">
        <f t="shared" si="38"/>
        <v>0</v>
      </c>
      <c r="H813" s="3">
        <v>46153.496215277781</v>
      </c>
      <c r="I813">
        <v>62663936</v>
      </c>
      <c r="J813" t="s">
        <v>2021</v>
      </c>
      <c r="K813" t="s">
        <v>1968</v>
      </c>
      <c r="L813" t="s">
        <v>1969</v>
      </c>
      <c r="M813" t="s">
        <v>1970</v>
      </c>
      <c r="O813">
        <v>352371800000</v>
      </c>
      <c r="P813">
        <v>16018</v>
      </c>
      <c r="Q813">
        <v>-7</v>
      </c>
      <c r="R813">
        <v>1</v>
      </c>
      <c r="S813">
        <v>62663936</v>
      </c>
      <c r="U813" t="s">
        <v>2040</v>
      </c>
      <c r="W813" t="s">
        <v>1386</v>
      </c>
      <c r="X813">
        <v>352371800000</v>
      </c>
      <c r="Y813" t="s">
        <v>85</v>
      </c>
      <c r="Z813" t="s">
        <v>66</v>
      </c>
      <c r="AF813" t="s">
        <v>1976</v>
      </c>
      <c r="AG813" t="s">
        <v>1972</v>
      </c>
      <c r="AL813">
        <v>5</v>
      </c>
      <c r="AN813" t="s">
        <v>1974</v>
      </c>
      <c r="AO813">
        <v>0</v>
      </c>
      <c r="AQ813">
        <v>2257771</v>
      </c>
      <c r="AR813" t="s">
        <v>4605</v>
      </c>
      <c r="AS813" t="s">
        <v>5883</v>
      </c>
      <c r="AT813" t="s">
        <v>2022</v>
      </c>
    </row>
    <row r="814" spans="1:46" x14ac:dyDescent="0.25">
      <c r="A814" t="str">
        <f>_xlfn.XLOOKUP(I814,UTILIZADAS[Contacto1],UTILIZADAS[Source.Name],,0)</f>
        <v>Cobros Abril Canal Fijo</v>
      </c>
      <c r="B814" s="18">
        <f>VLOOKUP(J814,Ref!A:C,3,0)</f>
        <v>1</v>
      </c>
      <c r="C814" s="18">
        <f>VLOOKUP(J814,Ref!A:D,4,0)</f>
        <v>0</v>
      </c>
      <c r="D814" s="18" t="str">
        <f t="shared" si="36"/>
        <v>13/may</v>
      </c>
      <c r="E814" s="18">
        <f t="shared" si="37"/>
        <v>2</v>
      </c>
      <c r="F814" s="18">
        <v>1</v>
      </c>
      <c r="G814" s="18">
        <f t="shared" si="38"/>
        <v>1</v>
      </c>
      <c r="H814" s="3">
        <v>46155.670381944445</v>
      </c>
      <c r="I814">
        <v>62663936</v>
      </c>
      <c r="J814">
        <v>6000</v>
      </c>
      <c r="K814" t="s">
        <v>1983</v>
      </c>
      <c r="L814" t="s">
        <v>1897</v>
      </c>
      <c r="M814" t="s">
        <v>1970</v>
      </c>
      <c r="O814">
        <v>352371800000</v>
      </c>
      <c r="P814">
        <v>16018</v>
      </c>
      <c r="Q814">
        <v>-7</v>
      </c>
      <c r="R814">
        <v>1</v>
      </c>
      <c r="S814">
        <v>62663936</v>
      </c>
      <c r="U814" t="s">
        <v>2040</v>
      </c>
      <c r="W814" t="s">
        <v>1386</v>
      </c>
      <c r="X814">
        <v>352371800000</v>
      </c>
      <c r="Y814" t="s">
        <v>85</v>
      </c>
      <c r="Z814" t="s">
        <v>66</v>
      </c>
      <c r="AF814" t="s">
        <v>1976</v>
      </c>
      <c r="AG814" t="s">
        <v>1972</v>
      </c>
      <c r="AL814">
        <v>88</v>
      </c>
      <c r="AM814" t="s">
        <v>1979</v>
      </c>
      <c r="AN814" t="s">
        <v>1987</v>
      </c>
      <c r="AO814">
        <v>0</v>
      </c>
      <c r="AQ814">
        <v>2257771</v>
      </c>
      <c r="AR814" t="s">
        <v>4605</v>
      </c>
      <c r="AS814" t="s">
        <v>5883</v>
      </c>
      <c r="AT814" t="s">
        <v>1895</v>
      </c>
    </row>
    <row r="815" spans="1:46" x14ac:dyDescent="0.25">
      <c r="A815" t="str">
        <f>_xlfn.XLOOKUP(I815,UTILIZADAS[Contacto1],UTILIZADAS[Source.Name],,0)</f>
        <v>Cobros Mayo</v>
      </c>
      <c r="B815" s="18">
        <f>VLOOKUP(J815,Ref!A:C,3,0)</f>
        <v>1</v>
      </c>
      <c r="C815" s="18">
        <f>VLOOKUP(J815,Ref!A:D,4,0)</f>
        <v>1</v>
      </c>
      <c r="D815" s="18" t="str">
        <f t="shared" si="36"/>
        <v>11/may</v>
      </c>
      <c r="E815" s="18">
        <f t="shared" si="37"/>
        <v>1</v>
      </c>
      <c r="F815" s="18">
        <v>1</v>
      </c>
      <c r="G815" s="18">
        <f t="shared" si="38"/>
        <v>1</v>
      </c>
      <c r="H815" s="3">
        <v>46153.497141203705</v>
      </c>
      <c r="I815">
        <v>62667442</v>
      </c>
      <c r="J815">
        <v>6003</v>
      </c>
      <c r="K815" t="s">
        <v>1983</v>
      </c>
      <c r="L815" t="s">
        <v>1897</v>
      </c>
      <c r="M815" t="s">
        <v>1970</v>
      </c>
      <c r="O815">
        <v>368018360000</v>
      </c>
      <c r="P815">
        <v>16018</v>
      </c>
      <c r="Q815">
        <v>-7</v>
      </c>
      <c r="R815">
        <v>1</v>
      </c>
      <c r="S815">
        <v>62667442</v>
      </c>
      <c r="U815" t="s">
        <v>5943</v>
      </c>
      <c r="W815" t="s">
        <v>4776</v>
      </c>
      <c r="X815">
        <v>368018360000</v>
      </c>
      <c r="Y815" t="s">
        <v>65</v>
      </c>
      <c r="Z815" t="s">
        <v>4619</v>
      </c>
      <c r="AF815" t="s">
        <v>1976</v>
      </c>
      <c r="AG815" t="s">
        <v>1972</v>
      </c>
      <c r="AL815">
        <v>52</v>
      </c>
      <c r="AM815" t="s">
        <v>1979</v>
      </c>
      <c r="AN815" t="s">
        <v>1987</v>
      </c>
      <c r="AO815">
        <v>0</v>
      </c>
      <c r="AQ815">
        <v>2257772</v>
      </c>
      <c r="AR815" t="s">
        <v>4605</v>
      </c>
      <c r="AS815" t="s">
        <v>5883</v>
      </c>
      <c r="AT815" t="s">
        <v>1892</v>
      </c>
    </row>
    <row r="816" spans="1:46" x14ac:dyDescent="0.25">
      <c r="A816" t="str">
        <f>_xlfn.XLOOKUP(I816,UTILIZADAS[Contacto1],UTILIZADAS[Source.Name],,0)</f>
        <v>Cobros Abril Canal Fijo</v>
      </c>
      <c r="B816" s="18">
        <f>VLOOKUP(J816,Ref!A:C,3,0)</f>
        <v>0</v>
      </c>
      <c r="C816" s="18">
        <f>VLOOKUP(J816,Ref!A:D,4,0)</f>
        <v>0</v>
      </c>
      <c r="D816" s="18" t="str">
        <f t="shared" si="36"/>
        <v>11/may</v>
      </c>
      <c r="E816" s="18">
        <f t="shared" si="37"/>
        <v>6</v>
      </c>
      <c r="F816" s="18">
        <v>1</v>
      </c>
      <c r="G816" s="18">
        <f t="shared" si="38"/>
        <v>0</v>
      </c>
      <c r="H816" s="3">
        <v>46153.497013888889</v>
      </c>
      <c r="I816">
        <v>62669884</v>
      </c>
      <c r="J816" t="s">
        <v>1967</v>
      </c>
      <c r="K816" t="s">
        <v>1968</v>
      </c>
      <c r="L816" t="s">
        <v>1969</v>
      </c>
      <c r="M816" t="s">
        <v>1970</v>
      </c>
      <c r="O816">
        <v>327094390000</v>
      </c>
      <c r="P816">
        <v>16018</v>
      </c>
      <c r="Q816">
        <v>-7</v>
      </c>
      <c r="R816">
        <v>1</v>
      </c>
      <c r="S816">
        <v>62669884</v>
      </c>
      <c r="U816" t="s">
        <v>355</v>
      </c>
      <c r="W816" t="s">
        <v>356</v>
      </c>
      <c r="X816">
        <v>327094390000</v>
      </c>
      <c r="Y816" t="s">
        <v>65</v>
      </c>
      <c r="Z816" t="s">
        <v>597</v>
      </c>
      <c r="AG816" t="s">
        <v>1972</v>
      </c>
      <c r="AL816">
        <v>0</v>
      </c>
      <c r="AN816" t="s">
        <v>1974</v>
      </c>
      <c r="AO816">
        <v>0</v>
      </c>
      <c r="AQ816">
        <v>2257773</v>
      </c>
      <c r="AR816" t="s">
        <v>4605</v>
      </c>
      <c r="AS816" t="s">
        <v>5883</v>
      </c>
      <c r="AT816" t="s">
        <v>1975</v>
      </c>
    </row>
    <row r="817" spans="1:46" x14ac:dyDescent="0.25">
      <c r="A817" t="str">
        <f>_xlfn.XLOOKUP(I817,UTILIZADAS[Contacto1],UTILIZADAS[Source.Name],,0)</f>
        <v>Cobros Abril Canal Fijo</v>
      </c>
      <c r="B817" s="18">
        <f>VLOOKUP(J817,Ref!A:C,3,0)</f>
        <v>0</v>
      </c>
      <c r="C817" s="18">
        <f>VLOOKUP(J817,Ref!A:D,4,0)</f>
        <v>0</v>
      </c>
      <c r="D817" s="18" t="str">
        <f t="shared" si="36"/>
        <v>13/may</v>
      </c>
      <c r="E817" s="18">
        <f t="shared" si="37"/>
        <v>6</v>
      </c>
      <c r="F817" s="18">
        <v>1</v>
      </c>
      <c r="G817" s="18">
        <f t="shared" si="38"/>
        <v>0</v>
      </c>
      <c r="H817" s="3">
        <v>46155.670208333337</v>
      </c>
      <c r="I817">
        <v>62669884</v>
      </c>
      <c r="J817" t="s">
        <v>1967</v>
      </c>
      <c r="K817" t="s">
        <v>1968</v>
      </c>
      <c r="L817" t="s">
        <v>1969</v>
      </c>
      <c r="M817" t="s">
        <v>1970</v>
      </c>
      <c r="O817">
        <v>327094390000</v>
      </c>
      <c r="P817">
        <v>16018</v>
      </c>
      <c r="Q817">
        <v>-7</v>
      </c>
      <c r="R817">
        <v>1</v>
      </c>
      <c r="S817">
        <v>62669884</v>
      </c>
      <c r="U817" t="s">
        <v>355</v>
      </c>
      <c r="W817" t="s">
        <v>356</v>
      </c>
      <c r="X817">
        <v>327094390000</v>
      </c>
      <c r="Y817" t="s">
        <v>65</v>
      </c>
      <c r="Z817" t="s">
        <v>597</v>
      </c>
      <c r="AG817" t="s">
        <v>1972</v>
      </c>
      <c r="AL817">
        <v>0</v>
      </c>
      <c r="AN817" t="s">
        <v>1974</v>
      </c>
      <c r="AO817">
        <v>0</v>
      </c>
      <c r="AQ817">
        <v>2257773</v>
      </c>
      <c r="AR817" t="s">
        <v>4605</v>
      </c>
      <c r="AS817" t="s">
        <v>5883</v>
      </c>
      <c r="AT817" t="s">
        <v>1975</v>
      </c>
    </row>
    <row r="818" spans="1:46" x14ac:dyDescent="0.25">
      <c r="A818" t="str">
        <f>_xlfn.XLOOKUP(I818,UTILIZADAS[Contacto1],UTILIZADAS[Source.Name],,0)</f>
        <v>Cobros Abril Canal Fijo</v>
      </c>
      <c r="B818" s="18">
        <f>VLOOKUP(J818,Ref!A:C,3,0)</f>
        <v>0</v>
      </c>
      <c r="C818" s="18">
        <f>VLOOKUP(J818,Ref!A:D,4,0)</f>
        <v>0</v>
      </c>
      <c r="D818" s="18" t="str">
        <f t="shared" si="36"/>
        <v>18/may</v>
      </c>
      <c r="E818" s="18">
        <f t="shared" si="37"/>
        <v>6</v>
      </c>
      <c r="F818" s="18">
        <v>1</v>
      </c>
      <c r="G818" s="18">
        <f t="shared" si="38"/>
        <v>0</v>
      </c>
      <c r="H818" s="3">
        <v>46160.38890046296</v>
      </c>
      <c r="I818">
        <v>62669884</v>
      </c>
      <c r="J818" t="s">
        <v>2023</v>
      </c>
      <c r="K818" t="s">
        <v>1968</v>
      </c>
      <c r="L818" t="s">
        <v>1969</v>
      </c>
      <c r="M818" t="s">
        <v>1970</v>
      </c>
      <c r="O818">
        <v>327094390000</v>
      </c>
      <c r="P818">
        <v>16018</v>
      </c>
      <c r="Q818">
        <v>-7</v>
      </c>
      <c r="R818">
        <v>1</v>
      </c>
      <c r="S818">
        <v>62669884</v>
      </c>
      <c r="U818" t="s">
        <v>355</v>
      </c>
      <c r="W818" t="s">
        <v>356</v>
      </c>
      <c r="X818">
        <v>327094390000</v>
      </c>
      <c r="Y818" t="s">
        <v>65</v>
      </c>
      <c r="Z818" t="s">
        <v>597</v>
      </c>
      <c r="AG818" t="s">
        <v>1972</v>
      </c>
      <c r="AL818">
        <v>0</v>
      </c>
      <c r="AN818" t="s">
        <v>1974</v>
      </c>
      <c r="AO818">
        <v>0</v>
      </c>
      <c r="AQ818">
        <v>2257773</v>
      </c>
      <c r="AR818" t="s">
        <v>4605</v>
      </c>
      <c r="AS818" t="s">
        <v>5883</v>
      </c>
      <c r="AT818" t="s">
        <v>2024</v>
      </c>
    </row>
    <row r="819" spans="1:46" x14ac:dyDescent="0.25">
      <c r="A819" t="str">
        <f>_xlfn.XLOOKUP(I819,UTILIZADAS[Contacto1],UTILIZADAS[Source.Name],,0)</f>
        <v>Cobros Abril Canal Fijo</v>
      </c>
      <c r="B819" s="18">
        <f>VLOOKUP(J819,Ref!A:C,3,0)</f>
        <v>0</v>
      </c>
      <c r="C819" s="18">
        <f>VLOOKUP(J819,Ref!A:D,4,0)</f>
        <v>0</v>
      </c>
      <c r="D819" s="18" t="str">
        <f t="shared" si="36"/>
        <v>18/may</v>
      </c>
      <c r="E819" s="18">
        <f t="shared" si="37"/>
        <v>6</v>
      </c>
      <c r="F819" s="18">
        <v>1</v>
      </c>
      <c r="G819" s="18">
        <f t="shared" si="38"/>
        <v>0</v>
      </c>
      <c r="H819" s="3">
        <v>46160.486956018518</v>
      </c>
      <c r="I819">
        <v>62669884</v>
      </c>
      <c r="J819" t="s">
        <v>2023</v>
      </c>
      <c r="K819" t="s">
        <v>1968</v>
      </c>
      <c r="L819" t="s">
        <v>1969</v>
      </c>
      <c r="M819" t="s">
        <v>1970</v>
      </c>
      <c r="O819">
        <v>327094390000</v>
      </c>
      <c r="P819">
        <v>16018</v>
      </c>
      <c r="Q819">
        <v>-7</v>
      </c>
      <c r="R819">
        <v>1</v>
      </c>
      <c r="S819">
        <v>62669884</v>
      </c>
      <c r="U819" t="s">
        <v>355</v>
      </c>
      <c r="W819" t="s">
        <v>356</v>
      </c>
      <c r="X819">
        <v>327094390000</v>
      </c>
      <c r="Y819" t="s">
        <v>65</v>
      </c>
      <c r="Z819" t="s">
        <v>597</v>
      </c>
      <c r="AG819" t="s">
        <v>1972</v>
      </c>
      <c r="AL819">
        <v>0</v>
      </c>
      <c r="AN819" t="s">
        <v>1974</v>
      </c>
      <c r="AO819">
        <v>0</v>
      </c>
      <c r="AQ819">
        <v>2257773</v>
      </c>
      <c r="AR819" t="s">
        <v>4605</v>
      </c>
      <c r="AS819" t="s">
        <v>5883</v>
      </c>
      <c r="AT819" t="s">
        <v>2024</v>
      </c>
    </row>
    <row r="820" spans="1:46" x14ac:dyDescent="0.25">
      <c r="A820" t="str">
        <f>_xlfn.XLOOKUP(I820,UTILIZADAS[Contacto1],UTILIZADAS[Source.Name],,0)</f>
        <v>Cobros Abril Canal Fijo</v>
      </c>
      <c r="B820" s="18">
        <f>VLOOKUP(J820,Ref!A:C,3,0)</f>
        <v>0</v>
      </c>
      <c r="C820" s="18">
        <f>VLOOKUP(J820,Ref!A:D,4,0)</f>
        <v>0</v>
      </c>
      <c r="D820" s="18" t="str">
        <f t="shared" si="36"/>
        <v>18/may</v>
      </c>
      <c r="E820" s="18">
        <f t="shared" si="37"/>
        <v>6</v>
      </c>
      <c r="F820" s="18">
        <v>1</v>
      </c>
      <c r="G820" s="18">
        <f t="shared" si="38"/>
        <v>0</v>
      </c>
      <c r="H820" s="3">
        <v>46160.749351851853</v>
      </c>
      <c r="I820">
        <v>62669884</v>
      </c>
      <c r="J820" t="s">
        <v>2023</v>
      </c>
      <c r="K820" t="s">
        <v>1968</v>
      </c>
      <c r="L820" t="s">
        <v>1969</v>
      </c>
      <c r="M820" t="s">
        <v>1970</v>
      </c>
      <c r="O820">
        <v>327094390000</v>
      </c>
      <c r="P820">
        <v>16018</v>
      </c>
      <c r="Q820">
        <v>-7</v>
      </c>
      <c r="R820">
        <v>1</v>
      </c>
      <c r="S820">
        <v>62669884</v>
      </c>
      <c r="U820" t="s">
        <v>355</v>
      </c>
      <c r="W820" t="s">
        <v>356</v>
      </c>
      <c r="X820">
        <v>327094390000</v>
      </c>
      <c r="Y820" t="s">
        <v>65</v>
      </c>
      <c r="Z820" t="s">
        <v>597</v>
      </c>
      <c r="AG820" t="s">
        <v>1972</v>
      </c>
      <c r="AL820">
        <v>0</v>
      </c>
      <c r="AN820" t="s">
        <v>1974</v>
      </c>
      <c r="AO820">
        <v>0</v>
      </c>
      <c r="AQ820">
        <v>2257773</v>
      </c>
      <c r="AR820" t="s">
        <v>4605</v>
      </c>
      <c r="AS820" t="s">
        <v>5883</v>
      </c>
      <c r="AT820" t="s">
        <v>2024</v>
      </c>
    </row>
    <row r="821" spans="1:46" x14ac:dyDescent="0.25">
      <c r="A821" t="str">
        <f>_xlfn.XLOOKUP(I821,UTILIZADAS[Contacto1],UTILIZADAS[Source.Name],,0)</f>
        <v>Cobros Abril Canal Fijo</v>
      </c>
      <c r="B821" s="18">
        <f>VLOOKUP(J821,Ref!A:C,3,0)</f>
        <v>0</v>
      </c>
      <c r="C821" s="18">
        <f>VLOOKUP(J821,Ref!A:D,4,0)</f>
        <v>0</v>
      </c>
      <c r="D821" s="18" t="str">
        <f t="shared" si="36"/>
        <v>19/may</v>
      </c>
      <c r="E821" s="18">
        <f t="shared" si="37"/>
        <v>6</v>
      </c>
      <c r="F821" s="18">
        <v>1</v>
      </c>
      <c r="G821" s="18">
        <f t="shared" si="38"/>
        <v>1</v>
      </c>
      <c r="H821" s="3">
        <v>46161.424513888887</v>
      </c>
      <c r="I821">
        <v>62669884</v>
      </c>
      <c r="J821" t="s">
        <v>2023</v>
      </c>
      <c r="K821" t="s">
        <v>1968</v>
      </c>
      <c r="L821" t="s">
        <v>1969</v>
      </c>
      <c r="M821" t="s">
        <v>1970</v>
      </c>
      <c r="O821">
        <v>327094390000</v>
      </c>
      <c r="P821">
        <v>16018</v>
      </c>
      <c r="Q821">
        <v>-7</v>
      </c>
      <c r="R821">
        <v>1</v>
      </c>
      <c r="S821">
        <v>62669884</v>
      </c>
      <c r="U821" t="s">
        <v>355</v>
      </c>
      <c r="W821" t="s">
        <v>356</v>
      </c>
      <c r="X821">
        <v>327094390000</v>
      </c>
      <c r="Y821" t="s">
        <v>65</v>
      </c>
      <c r="Z821" t="s">
        <v>597</v>
      </c>
      <c r="AG821" t="s">
        <v>1972</v>
      </c>
      <c r="AL821">
        <v>0</v>
      </c>
      <c r="AN821" t="s">
        <v>1974</v>
      </c>
      <c r="AO821">
        <v>0</v>
      </c>
      <c r="AQ821">
        <v>2257773</v>
      </c>
      <c r="AR821" t="s">
        <v>4605</v>
      </c>
      <c r="AS821" t="s">
        <v>5883</v>
      </c>
      <c r="AT821" t="s">
        <v>2024</v>
      </c>
    </row>
    <row r="822" spans="1:46" x14ac:dyDescent="0.25">
      <c r="A822" t="str">
        <f>_xlfn.XLOOKUP(I822,UTILIZADAS[Contacto1],UTILIZADAS[Source.Name],,0)</f>
        <v>Cobros Abril Canal Fijo</v>
      </c>
      <c r="B822" s="18">
        <f>VLOOKUP(J822,Ref!A:C,3,0)</f>
        <v>0</v>
      </c>
      <c r="C822" s="18">
        <f>VLOOKUP(J822,Ref!A:D,4,0)</f>
        <v>0</v>
      </c>
      <c r="D822" s="18" t="str">
        <f t="shared" si="36"/>
        <v>11/may</v>
      </c>
      <c r="E822" s="18">
        <f t="shared" si="37"/>
        <v>6</v>
      </c>
      <c r="F822" s="18">
        <v>1</v>
      </c>
      <c r="G822" s="18">
        <f t="shared" si="38"/>
        <v>0</v>
      </c>
      <c r="H822" s="3">
        <v>46153.49726851852</v>
      </c>
      <c r="I822">
        <v>62674101</v>
      </c>
      <c r="J822" t="s">
        <v>2021</v>
      </c>
      <c r="K822" t="s">
        <v>1968</v>
      </c>
      <c r="L822" t="s">
        <v>1969</v>
      </c>
      <c r="M822" t="s">
        <v>1970</v>
      </c>
      <c r="O822">
        <v>361026230000</v>
      </c>
      <c r="P822">
        <v>16018</v>
      </c>
      <c r="Q822">
        <v>-7</v>
      </c>
      <c r="R822">
        <v>1</v>
      </c>
      <c r="S822">
        <v>62674101</v>
      </c>
      <c r="U822" t="s">
        <v>5693</v>
      </c>
      <c r="W822" t="s">
        <v>3966</v>
      </c>
      <c r="X822">
        <v>361026230000</v>
      </c>
      <c r="Y822" t="s">
        <v>65</v>
      </c>
      <c r="Z822" t="s">
        <v>66</v>
      </c>
      <c r="AF822" t="s">
        <v>1976</v>
      </c>
      <c r="AG822" t="s">
        <v>1972</v>
      </c>
      <c r="AL822">
        <v>5</v>
      </c>
      <c r="AN822" t="s">
        <v>1974</v>
      </c>
      <c r="AO822">
        <v>0</v>
      </c>
      <c r="AQ822">
        <v>2257774</v>
      </c>
      <c r="AR822" t="s">
        <v>4605</v>
      </c>
      <c r="AS822" t="s">
        <v>5883</v>
      </c>
      <c r="AT822" t="s">
        <v>2022</v>
      </c>
    </row>
    <row r="823" spans="1:46" x14ac:dyDescent="0.25">
      <c r="A823" t="str">
        <f>_xlfn.XLOOKUP(I823,UTILIZADAS[Contacto1],UTILIZADAS[Source.Name],,0)</f>
        <v>Cobros Abril Canal Fijo</v>
      </c>
      <c r="B823" s="18">
        <f>VLOOKUP(J823,Ref!A:C,3,0)</f>
        <v>0</v>
      </c>
      <c r="C823" s="18">
        <f>VLOOKUP(J823,Ref!A:D,4,0)</f>
        <v>0</v>
      </c>
      <c r="D823" s="18" t="str">
        <f t="shared" si="36"/>
        <v>13/may</v>
      </c>
      <c r="E823" s="18">
        <f t="shared" si="37"/>
        <v>6</v>
      </c>
      <c r="F823" s="18">
        <v>1</v>
      </c>
      <c r="G823" s="18">
        <f t="shared" si="38"/>
        <v>0</v>
      </c>
      <c r="H823" s="3">
        <v>46155.670555555553</v>
      </c>
      <c r="I823">
        <v>62674101</v>
      </c>
      <c r="J823" t="s">
        <v>2021</v>
      </c>
      <c r="K823" t="s">
        <v>1968</v>
      </c>
      <c r="L823" t="s">
        <v>1969</v>
      </c>
      <c r="M823" t="s">
        <v>1970</v>
      </c>
      <c r="O823">
        <v>361026230000</v>
      </c>
      <c r="P823">
        <v>16018</v>
      </c>
      <c r="Q823">
        <v>-7</v>
      </c>
      <c r="R823">
        <v>1</v>
      </c>
      <c r="S823">
        <v>62674101</v>
      </c>
      <c r="U823" t="s">
        <v>5693</v>
      </c>
      <c r="W823" t="s">
        <v>3966</v>
      </c>
      <c r="X823">
        <v>361026230000</v>
      </c>
      <c r="Y823" t="s">
        <v>65</v>
      </c>
      <c r="Z823" t="s">
        <v>66</v>
      </c>
      <c r="AF823" t="s">
        <v>1976</v>
      </c>
      <c r="AG823" t="s">
        <v>1972</v>
      </c>
      <c r="AL823">
        <v>5</v>
      </c>
      <c r="AN823" t="s">
        <v>1974</v>
      </c>
      <c r="AO823">
        <v>0</v>
      </c>
      <c r="AQ823">
        <v>2257774</v>
      </c>
      <c r="AR823" t="s">
        <v>4605</v>
      </c>
      <c r="AS823" t="s">
        <v>5883</v>
      </c>
      <c r="AT823" t="s">
        <v>2022</v>
      </c>
    </row>
    <row r="824" spans="1:46" x14ac:dyDescent="0.25">
      <c r="A824" t="str">
        <f>_xlfn.XLOOKUP(I824,UTILIZADAS[Contacto1],UTILIZADAS[Source.Name],,0)</f>
        <v>Cobros Abril Canal Fijo</v>
      </c>
      <c r="B824" s="18">
        <f>VLOOKUP(J824,Ref!A:C,3,0)</f>
        <v>0</v>
      </c>
      <c r="C824" s="18">
        <f>VLOOKUP(J824,Ref!A:D,4,0)</f>
        <v>0</v>
      </c>
      <c r="D824" s="18" t="str">
        <f t="shared" si="36"/>
        <v>18/may</v>
      </c>
      <c r="E824" s="18">
        <f t="shared" si="37"/>
        <v>6</v>
      </c>
      <c r="F824" s="18">
        <v>1</v>
      </c>
      <c r="G824" s="18">
        <f t="shared" si="38"/>
        <v>0</v>
      </c>
      <c r="H824" s="3">
        <v>46160.392175925925</v>
      </c>
      <c r="I824">
        <v>62674101</v>
      </c>
      <c r="J824" t="s">
        <v>1967</v>
      </c>
      <c r="K824" t="s">
        <v>1968</v>
      </c>
      <c r="L824" t="s">
        <v>1969</v>
      </c>
      <c r="M824" t="s">
        <v>1970</v>
      </c>
      <c r="O824">
        <v>361026230000</v>
      </c>
      <c r="P824">
        <v>16018</v>
      </c>
      <c r="Q824">
        <v>-7</v>
      </c>
      <c r="R824">
        <v>1</v>
      </c>
      <c r="S824">
        <v>62674101</v>
      </c>
      <c r="U824" t="s">
        <v>5693</v>
      </c>
      <c r="W824" t="s">
        <v>3966</v>
      </c>
      <c r="X824">
        <v>361026230000</v>
      </c>
      <c r="Y824" t="s">
        <v>65</v>
      </c>
      <c r="Z824" t="s">
        <v>66</v>
      </c>
      <c r="AF824" t="s">
        <v>1976</v>
      </c>
      <c r="AG824" t="s">
        <v>1972</v>
      </c>
      <c r="AL824">
        <v>0</v>
      </c>
      <c r="AN824" t="s">
        <v>1974</v>
      </c>
      <c r="AO824">
        <v>0</v>
      </c>
      <c r="AQ824">
        <v>2257774</v>
      </c>
      <c r="AR824" t="s">
        <v>4605</v>
      </c>
      <c r="AS824" t="s">
        <v>5883</v>
      </c>
      <c r="AT824" t="s">
        <v>1975</v>
      </c>
    </row>
    <row r="825" spans="1:46" x14ac:dyDescent="0.25">
      <c r="A825" t="str">
        <f>_xlfn.XLOOKUP(I825,UTILIZADAS[Contacto1],UTILIZADAS[Source.Name],,0)</f>
        <v>Cobros Abril Canal Fijo</v>
      </c>
      <c r="B825" s="18">
        <f>VLOOKUP(J825,Ref!A:C,3,0)</f>
        <v>0</v>
      </c>
      <c r="C825" s="18">
        <f>VLOOKUP(J825,Ref!A:D,4,0)</f>
        <v>0</v>
      </c>
      <c r="D825" s="18" t="str">
        <f t="shared" si="36"/>
        <v>19/may</v>
      </c>
      <c r="E825" s="18">
        <f t="shared" si="37"/>
        <v>6</v>
      </c>
      <c r="F825" s="18">
        <v>1</v>
      </c>
      <c r="G825" s="18">
        <f t="shared" si="38"/>
        <v>0</v>
      </c>
      <c r="H825" s="3">
        <v>46161.689745370371</v>
      </c>
      <c r="I825">
        <v>62674101</v>
      </c>
      <c r="J825" t="s">
        <v>1967</v>
      </c>
      <c r="K825" t="s">
        <v>1968</v>
      </c>
      <c r="L825" t="s">
        <v>1969</v>
      </c>
      <c r="M825" t="s">
        <v>1970</v>
      </c>
      <c r="O825">
        <v>361026230000</v>
      </c>
      <c r="P825">
        <v>16018</v>
      </c>
      <c r="Q825">
        <v>-7</v>
      </c>
      <c r="R825">
        <v>1</v>
      </c>
      <c r="S825">
        <v>62674101</v>
      </c>
      <c r="U825" t="s">
        <v>5693</v>
      </c>
      <c r="W825" t="s">
        <v>3966</v>
      </c>
      <c r="X825">
        <v>361026230000</v>
      </c>
      <c r="Y825" t="s">
        <v>65</v>
      </c>
      <c r="Z825" t="s">
        <v>66</v>
      </c>
      <c r="AF825" t="s">
        <v>1976</v>
      </c>
      <c r="AG825" t="s">
        <v>1972</v>
      </c>
      <c r="AL825">
        <v>0</v>
      </c>
      <c r="AN825" t="s">
        <v>1974</v>
      </c>
      <c r="AO825">
        <v>0</v>
      </c>
      <c r="AQ825">
        <v>2257774</v>
      </c>
      <c r="AR825" t="s">
        <v>4605</v>
      </c>
      <c r="AS825" t="s">
        <v>5883</v>
      </c>
      <c r="AT825" t="s">
        <v>1975</v>
      </c>
    </row>
    <row r="826" spans="1:46" x14ac:dyDescent="0.25">
      <c r="A826" t="str">
        <f>_xlfn.XLOOKUP(I826,UTILIZADAS[Contacto1],UTILIZADAS[Source.Name],,0)</f>
        <v>Cobros Abril Canal Fijo</v>
      </c>
      <c r="B826" s="18">
        <f>VLOOKUP(J826,Ref!A:C,3,0)</f>
        <v>0</v>
      </c>
      <c r="C826" s="18">
        <f>VLOOKUP(J826,Ref!A:D,4,0)</f>
        <v>0</v>
      </c>
      <c r="D826" s="18" t="str">
        <f t="shared" si="36"/>
        <v>21/may</v>
      </c>
      <c r="E826" s="18">
        <f t="shared" si="37"/>
        <v>6</v>
      </c>
      <c r="F826" s="18">
        <v>1</v>
      </c>
      <c r="G826" s="18">
        <f t="shared" si="38"/>
        <v>0</v>
      </c>
      <c r="H826" s="3">
        <v>46163.46769675926</v>
      </c>
      <c r="I826">
        <v>62674101</v>
      </c>
      <c r="J826" t="s">
        <v>2021</v>
      </c>
      <c r="K826" t="s">
        <v>1968</v>
      </c>
      <c r="L826" t="s">
        <v>1969</v>
      </c>
      <c r="M826" t="s">
        <v>1970</v>
      </c>
      <c r="O826">
        <v>361026230000</v>
      </c>
      <c r="P826">
        <v>16018</v>
      </c>
      <c r="Q826">
        <v>-7</v>
      </c>
      <c r="R826">
        <v>1</v>
      </c>
      <c r="S826">
        <v>62674101</v>
      </c>
      <c r="U826" t="s">
        <v>5693</v>
      </c>
      <c r="W826" t="s">
        <v>3966</v>
      </c>
      <c r="X826">
        <v>361026230000</v>
      </c>
      <c r="Y826" t="s">
        <v>65</v>
      </c>
      <c r="Z826" t="s">
        <v>66</v>
      </c>
      <c r="AF826" t="s">
        <v>1976</v>
      </c>
      <c r="AG826" t="s">
        <v>1972</v>
      </c>
      <c r="AL826">
        <v>5</v>
      </c>
      <c r="AN826" t="s">
        <v>1974</v>
      </c>
      <c r="AO826">
        <v>0</v>
      </c>
      <c r="AQ826">
        <v>2257774</v>
      </c>
      <c r="AR826" t="s">
        <v>4605</v>
      </c>
      <c r="AS826" t="s">
        <v>5883</v>
      </c>
      <c r="AT826" t="s">
        <v>2022</v>
      </c>
    </row>
    <row r="827" spans="1:46" x14ac:dyDescent="0.25">
      <c r="A827" t="str">
        <f>_xlfn.XLOOKUP(I827,UTILIZADAS[Contacto1],UTILIZADAS[Source.Name],,0)</f>
        <v>Cobros Abril Canal Fijo</v>
      </c>
      <c r="B827" s="18">
        <f>VLOOKUP(J827,Ref!A:C,3,0)</f>
        <v>1</v>
      </c>
      <c r="C827" s="18">
        <f>VLOOKUP(J827,Ref!A:D,4,0)</f>
        <v>1</v>
      </c>
      <c r="D827" s="18" t="str">
        <f t="shared" si="36"/>
        <v>21/may</v>
      </c>
      <c r="E827" s="18">
        <f t="shared" si="37"/>
        <v>6</v>
      </c>
      <c r="F827" s="18">
        <v>1</v>
      </c>
      <c r="G827" s="18">
        <f t="shared" si="38"/>
        <v>1</v>
      </c>
      <c r="H827" s="3">
        <v>46163.735266203701</v>
      </c>
      <c r="I827">
        <v>62674101</v>
      </c>
      <c r="J827">
        <v>6003</v>
      </c>
      <c r="K827" t="s">
        <v>1983</v>
      </c>
      <c r="L827" t="s">
        <v>1897</v>
      </c>
      <c r="M827" t="s">
        <v>1970</v>
      </c>
      <c r="O827">
        <v>361026230000</v>
      </c>
      <c r="P827">
        <v>16018</v>
      </c>
      <c r="Q827">
        <v>-7</v>
      </c>
      <c r="R827">
        <v>1</v>
      </c>
      <c r="S827">
        <v>62674101</v>
      </c>
      <c r="U827" t="s">
        <v>5693</v>
      </c>
      <c r="W827" t="s">
        <v>3966</v>
      </c>
      <c r="X827">
        <v>361026230000</v>
      </c>
      <c r="Y827" t="s">
        <v>65</v>
      </c>
      <c r="Z827" t="s">
        <v>66</v>
      </c>
      <c r="AF827" t="s">
        <v>1976</v>
      </c>
      <c r="AG827" t="s">
        <v>1972</v>
      </c>
      <c r="AL827">
        <v>106</v>
      </c>
      <c r="AM827" t="s">
        <v>1979</v>
      </c>
      <c r="AN827" t="s">
        <v>1987</v>
      </c>
      <c r="AO827">
        <v>0</v>
      </c>
      <c r="AQ827">
        <v>2257774</v>
      </c>
      <c r="AR827" t="s">
        <v>4605</v>
      </c>
      <c r="AS827" t="s">
        <v>5883</v>
      </c>
      <c r="AT827" t="s">
        <v>1892</v>
      </c>
    </row>
    <row r="828" spans="1:46" x14ac:dyDescent="0.25">
      <c r="A828" t="str">
        <f>_xlfn.XLOOKUP(I828,UTILIZADAS[Contacto1],UTILIZADAS[Source.Name],,0)</f>
        <v>Cobros Abril Canal Fijo</v>
      </c>
      <c r="B828" s="18">
        <f>VLOOKUP(J828,Ref!A:C,3,0)</f>
        <v>0</v>
      </c>
      <c r="C828" s="18">
        <f>VLOOKUP(J828,Ref!A:D,4,0)</f>
        <v>0</v>
      </c>
      <c r="D828" s="18" t="str">
        <f t="shared" si="36"/>
        <v>11/may</v>
      </c>
      <c r="E828" s="18">
        <f t="shared" si="37"/>
        <v>3</v>
      </c>
      <c r="F828" s="18">
        <v>1</v>
      </c>
      <c r="G828" s="18">
        <f t="shared" si="38"/>
        <v>0</v>
      </c>
      <c r="H828" s="3">
        <v>46153.497615740744</v>
      </c>
      <c r="I828">
        <v>62685947</v>
      </c>
      <c r="J828" t="s">
        <v>2021</v>
      </c>
      <c r="K828" t="s">
        <v>1968</v>
      </c>
      <c r="L828" t="s">
        <v>1969</v>
      </c>
      <c r="M828" t="s">
        <v>1970</v>
      </c>
      <c r="O828">
        <v>364033810000</v>
      </c>
      <c r="P828">
        <v>16018</v>
      </c>
      <c r="Q828">
        <v>-7</v>
      </c>
      <c r="R828">
        <v>1</v>
      </c>
      <c r="S828">
        <v>62685947</v>
      </c>
      <c r="U828" t="s">
        <v>2466</v>
      </c>
      <c r="W828" t="s">
        <v>4051</v>
      </c>
      <c r="X828">
        <v>364033810000</v>
      </c>
      <c r="Y828" t="s">
        <v>65</v>
      </c>
      <c r="Z828" t="s">
        <v>66</v>
      </c>
      <c r="AF828" t="s">
        <v>1976</v>
      </c>
      <c r="AG828" t="s">
        <v>1972</v>
      </c>
      <c r="AL828">
        <v>5</v>
      </c>
      <c r="AN828" t="s">
        <v>1974</v>
      </c>
      <c r="AO828">
        <v>0</v>
      </c>
      <c r="AQ828">
        <v>2257775</v>
      </c>
      <c r="AR828" t="s">
        <v>4605</v>
      </c>
      <c r="AS828" t="s">
        <v>5883</v>
      </c>
      <c r="AT828" t="s">
        <v>2022</v>
      </c>
    </row>
    <row r="829" spans="1:46" x14ac:dyDescent="0.25">
      <c r="A829" t="str">
        <f>_xlfn.XLOOKUP(I829,UTILIZADAS[Contacto1],UTILIZADAS[Source.Name],,0)</f>
        <v>Cobros Abril Canal Fijo</v>
      </c>
      <c r="B829" s="18">
        <f>VLOOKUP(J829,Ref!A:C,3,0)</f>
        <v>0</v>
      </c>
      <c r="C829" s="18">
        <f>VLOOKUP(J829,Ref!A:D,4,0)</f>
        <v>0</v>
      </c>
      <c r="D829" s="18" t="str">
        <f t="shared" si="36"/>
        <v>13/may</v>
      </c>
      <c r="E829" s="18">
        <f t="shared" si="37"/>
        <v>3</v>
      </c>
      <c r="F829" s="18">
        <v>1</v>
      </c>
      <c r="G829" s="18">
        <f t="shared" si="38"/>
        <v>0</v>
      </c>
      <c r="H829" s="3">
        <v>46155.670949074076</v>
      </c>
      <c r="I829">
        <v>62685947</v>
      </c>
      <c r="J829" t="s">
        <v>2021</v>
      </c>
      <c r="K829" t="s">
        <v>1968</v>
      </c>
      <c r="L829" t="s">
        <v>1969</v>
      </c>
      <c r="M829" t="s">
        <v>1970</v>
      </c>
      <c r="O829">
        <v>364033810000</v>
      </c>
      <c r="P829">
        <v>16018</v>
      </c>
      <c r="Q829">
        <v>-7</v>
      </c>
      <c r="R829">
        <v>1</v>
      </c>
      <c r="S829">
        <v>62685947</v>
      </c>
      <c r="U829" t="s">
        <v>2466</v>
      </c>
      <c r="W829" t="s">
        <v>4051</v>
      </c>
      <c r="X829">
        <v>364033810000</v>
      </c>
      <c r="Y829" t="s">
        <v>65</v>
      </c>
      <c r="Z829" t="s">
        <v>66</v>
      </c>
      <c r="AF829" t="s">
        <v>1976</v>
      </c>
      <c r="AG829" t="s">
        <v>1972</v>
      </c>
      <c r="AL829">
        <v>5</v>
      </c>
      <c r="AN829" t="s">
        <v>1974</v>
      </c>
      <c r="AO829">
        <v>0</v>
      </c>
      <c r="AQ829">
        <v>2257775</v>
      </c>
      <c r="AR829" t="s">
        <v>4605</v>
      </c>
      <c r="AS829" t="s">
        <v>5883</v>
      </c>
      <c r="AT829" t="s">
        <v>2022</v>
      </c>
    </row>
    <row r="830" spans="1:46" x14ac:dyDescent="0.25">
      <c r="A830" t="str">
        <f>_xlfn.XLOOKUP(I830,UTILIZADAS[Contacto1],UTILIZADAS[Source.Name],,0)</f>
        <v>Cobros Abril Canal Fijo</v>
      </c>
      <c r="B830" s="18">
        <f>VLOOKUP(J830,Ref!A:C,3,0)</f>
        <v>1</v>
      </c>
      <c r="C830" s="18">
        <f>VLOOKUP(J830,Ref!A:D,4,0)</f>
        <v>1</v>
      </c>
      <c r="D830" s="18" t="str">
        <f t="shared" si="36"/>
        <v>18/may</v>
      </c>
      <c r="E830" s="18">
        <f t="shared" si="37"/>
        <v>3</v>
      </c>
      <c r="F830" s="18">
        <v>1</v>
      </c>
      <c r="G830" s="18">
        <f t="shared" si="38"/>
        <v>1</v>
      </c>
      <c r="H830" s="3">
        <v>46160.392511574071</v>
      </c>
      <c r="I830">
        <v>62685947</v>
      </c>
      <c r="J830">
        <v>6003</v>
      </c>
      <c r="K830" t="s">
        <v>1983</v>
      </c>
      <c r="L830" t="s">
        <v>1897</v>
      </c>
      <c r="M830" t="s">
        <v>1970</v>
      </c>
      <c r="O830">
        <v>364033810000</v>
      </c>
      <c r="P830">
        <v>16018</v>
      </c>
      <c r="Q830">
        <v>-7</v>
      </c>
      <c r="R830">
        <v>1</v>
      </c>
      <c r="S830">
        <v>62685947</v>
      </c>
      <c r="U830" t="s">
        <v>2466</v>
      </c>
      <c r="W830" t="s">
        <v>4051</v>
      </c>
      <c r="X830">
        <v>364033810000</v>
      </c>
      <c r="Y830" t="s">
        <v>65</v>
      </c>
      <c r="Z830" t="s">
        <v>66</v>
      </c>
      <c r="AF830" t="s">
        <v>1976</v>
      </c>
      <c r="AG830" t="s">
        <v>1972</v>
      </c>
      <c r="AL830">
        <v>69</v>
      </c>
      <c r="AM830" t="s">
        <v>1979</v>
      </c>
      <c r="AN830" t="s">
        <v>1987</v>
      </c>
      <c r="AO830">
        <v>0</v>
      </c>
      <c r="AQ830">
        <v>2257775</v>
      </c>
      <c r="AR830" t="s">
        <v>4605</v>
      </c>
      <c r="AS830" t="s">
        <v>5883</v>
      </c>
      <c r="AT830" t="s">
        <v>1892</v>
      </c>
    </row>
    <row r="831" spans="1:46" x14ac:dyDescent="0.25">
      <c r="A831" t="str">
        <f>_xlfn.XLOOKUP(I831,UTILIZADAS[Contacto1],UTILIZADAS[Source.Name],,0)</f>
        <v>Cobros Abril Canal Fijo</v>
      </c>
      <c r="B831" s="18">
        <f>VLOOKUP(J831,Ref!A:C,3,0)</f>
        <v>0</v>
      </c>
      <c r="C831" s="18">
        <f>VLOOKUP(J831,Ref!A:D,4,0)</f>
        <v>0</v>
      </c>
      <c r="D831" s="18" t="str">
        <f t="shared" si="36"/>
        <v>04/may</v>
      </c>
      <c r="E831" s="18">
        <f t="shared" si="37"/>
        <v>12</v>
      </c>
      <c r="F831" s="18">
        <v>1</v>
      </c>
      <c r="G831" s="18">
        <f t="shared" si="38"/>
        <v>0</v>
      </c>
      <c r="H831" s="3">
        <v>46146.415706018517</v>
      </c>
      <c r="I831">
        <v>62697293</v>
      </c>
      <c r="J831" t="s">
        <v>1967</v>
      </c>
      <c r="K831" t="s">
        <v>1968</v>
      </c>
      <c r="L831" t="s">
        <v>1969</v>
      </c>
      <c r="M831" t="s">
        <v>1970</v>
      </c>
      <c r="O831">
        <v>365037960000</v>
      </c>
      <c r="P831">
        <v>16017</v>
      </c>
      <c r="Q831">
        <v>-7</v>
      </c>
      <c r="R831">
        <v>1</v>
      </c>
      <c r="S831">
        <v>62697293</v>
      </c>
      <c r="U831" t="s">
        <v>2496</v>
      </c>
      <c r="W831" t="s">
        <v>4094</v>
      </c>
      <c r="X831" t="s">
        <v>66</v>
      </c>
      <c r="Y831" t="s">
        <v>65</v>
      </c>
      <c r="Z831">
        <v>365037960000</v>
      </c>
      <c r="AG831" t="s">
        <v>1972</v>
      </c>
      <c r="AI831" t="s">
        <v>3282</v>
      </c>
      <c r="AL831">
        <v>0</v>
      </c>
      <c r="AN831" t="s">
        <v>1974</v>
      </c>
      <c r="AO831">
        <v>0</v>
      </c>
      <c r="AQ831">
        <v>2252320</v>
      </c>
      <c r="AR831" t="s">
        <v>2241</v>
      </c>
      <c r="AS831" t="s">
        <v>4163</v>
      </c>
      <c r="AT831" t="s">
        <v>1975</v>
      </c>
    </row>
    <row r="832" spans="1:46" x14ac:dyDescent="0.25">
      <c r="A832" t="str">
        <f>_xlfn.XLOOKUP(I832,UTILIZADAS[Contacto1],UTILIZADAS[Source.Name],,0)</f>
        <v>Cobros Abril Canal Fijo</v>
      </c>
      <c r="B832" s="18">
        <f>VLOOKUP(J832,Ref!A:C,3,0)</f>
        <v>0</v>
      </c>
      <c r="C832" s="18">
        <f>VLOOKUP(J832,Ref!A:D,4,0)</f>
        <v>0</v>
      </c>
      <c r="D832" s="18" t="str">
        <f t="shared" si="36"/>
        <v>06/may</v>
      </c>
      <c r="E832" s="18">
        <f t="shared" si="37"/>
        <v>12</v>
      </c>
      <c r="F832" s="18">
        <v>1</v>
      </c>
      <c r="G832" s="18">
        <f t="shared" si="38"/>
        <v>0</v>
      </c>
      <c r="H832" s="3">
        <v>46148.442326388889</v>
      </c>
      <c r="I832">
        <v>62697293</v>
      </c>
      <c r="J832" t="s">
        <v>1967</v>
      </c>
      <c r="K832" t="s">
        <v>1968</v>
      </c>
      <c r="L832" t="s">
        <v>1969</v>
      </c>
      <c r="M832" t="s">
        <v>1970</v>
      </c>
      <c r="O832">
        <v>365037960000</v>
      </c>
      <c r="P832">
        <v>16017</v>
      </c>
      <c r="Q832">
        <v>-7</v>
      </c>
      <c r="R832">
        <v>1</v>
      </c>
      <c r="S832">
        <v>62697293</v>
      </c>
      <c r="U832" t="s">
        <v>2496</v>
      </c>
      <c r="W832" t="s">
        <v>4094</v>
      </c>
      <c r="X832" t="s">
        <v>66</v>
      </c>
      <c r="Y832" t="s">
        <v>65</v>
      </c>
      <c r="Z832">
        <v>365037960000</v>
      </c>
      <c r="AG832" t="s">
        <v>1972</v>
      </c>
      <c r="AI832" t="s">
        <v>3282</v>
      </c>
      <c r="AL832">
        <v>0</v>
      </c>
      <c r="AN832" t="s">
        <v>1974</v>
      </c>
      <c r="AO832">
        <v>0</v>
      </c>
      <c r="AQ832">
        <v>2252320</v>
      </c>
      <c r="AR832" t="s">
        <v>2241</v>
      </c>
      <c r="AS832" t="s">
        <v>4163</v>
      </c>
      <c r="AT832" t="s">
        <v>1975</v>
      </c>
    </row>
    <row r="833" spans="1:46" x14ac:dyDescent="0.25">
      <c r="A833" t="str">
        <f>_xlfn.XLOOKUP(I833,UTILIZADAS[Contacto1],UTILIZADAS[Source.Name],,0)</f>
        <v>Cobros Abril Canal Fijo</v>
      </c>
      <c r="B833" s="18">
        <f>VLOOKUP(J833,Ref!A:C,3,0)</f>
        <v>0</v>
      </c>
      <c r="C833" s="18">
        <f>VLOOKUP(J833,Ref!A:D,4,0)</f>
        <v>0</v>
      </c>
      <c r="D833" s="18" t="str">
        <f t="shared" si="36"/>
        <v>07/may</v>
      </c>
      <c r="E833" s="18">
        <f t="shared" si="37"/>
        <v>12</v>
      </c>
      <c r="F833" s="18">
        <v>1</v>
      </c>
      <c r="G833" s="18">
        <f t="shared" si="38"/>
        <v>0</v>
      </c>
      <c r="H833" s="3">
        <v>46149.640729166669</v>
      </c>
      <c r="I833">
        <v>62697293</v>
      </c>
      <c r="J833" t="s">
        <v>1967</v>
      </c>
      <c r="K833" t="s">
        <v>1968</v>
      </c>
      <c r="L833" t="s">
        <v>1969</v>
      </c>
      <c r="M833" t="s">
        <v>1970</v>
      </c>
      <c r="O833">
        <v>365037960000</v>
      </c>
      <c r="P833">
        <v>16017</v>
      </c>
      <c r="Q833">
        <v>-7</v>
      </c>
      <c r="R833">
        <v>1</v>
      </c>
      <c r="S833">
        <v>62697293</v>
      </c>
      <c r="U833" t="s">
        <v>2496</v>
      </c>
      <c r="W833" t="s">
        <v>4094</v>
      </c>
      <c r="X833" t="s">
        <v>66</v>
      </c>
      <c r="Y833" t="s">
        <v>65</v>
      </c>
      <c r="Z833">
        <v>365037960000</v>
      </c>
      <c r="AG833" t="s">
        <v>1972</v>
      </c>
      <c r="AI833" t="s">
        <v>3282</v>
      </c>
      <c r="AL833">
        <v>0</v>
      </c>
      <c r="AN833" t="s">
        <v>1974</v>
      </c>
      <c r="AO833">
        <v>0</v>
      </c>
      <c r="AQ833">
        <v>2252320</v>
      </c>
      <c r="AR833" t="s">
        <v>2241</v>
      </c>
      <c r="AS833" t="s">
        <v>4163</v>
      </c>
      <c r="AT833" t="s">
        <v>1975</v>
      </c>
    </row>
    <row r="834" spans="1:46" x14ac:dyDescent="0.25">
      <c r="A834" t="str">
        <f>_xlfn.XLOOKUP(I834,UTILIZADAS[Contacto1],UTILIZADAS[Source.Name],,0)</f>
        <v>Cobros Abril Canal Fijo</v>
      </c>
      <c r="B834" s="18">
        <f>VLOOKUP(J834,Ref!A:C,3,0)</f>
        <v>0</v>
      </c>
      <c r="C834" s="18">
        <f>VLOOKUP(J834,Ref!A:D,4,0)</f>
        <v>0</v>
      </c>
      <c r="D834" s="18" t="str">
        <f t="shared" ref="D834:D897" si="39">TEXT(H834,"dd/mmm")</f>
        <v>08/may</v>
      </c>
      <c r="E834" s="18">
        <f t="shared" ref="E834:E897" si="40">+COUNTIF(I:I,I834)</f>
        <v>12</v>
      </c>
      <c r="F834" s="18">
        <v>1</v>
      </c>
      <c r="G834" s="18">
        <f t="shared" si="38"/>
        <v>0</v>
      </c>
      <c r="H834" s="3">
        <v>46150.673784722225</v>
      </c>
      <c r="I834">
        <v>62697293</v>
      </c>
      <c r="J834" t="s">
        <v>1967</v>
      </c>
      <c r="K834" t="s">
        <v>1968</v>
      </c>
      <c r="L834" t="s">
        <v>1969</v>
      </c>
      <c r="M834" t="s">
        <v>1970</v>
      </c>
      <c r="O834">
        <v>365037960000</v>
      </c>
      <c r="P834">
        <v>16017</v>
      </c>
      <c r="Q834">
        <v>-7</v>
      </c>
      <c r="R834">
        <v>1</v>
      </c>
      <c r="S834">
        <v>62697293</v>
      </c>
      <c r="U834" t="s">
        <v>2496</v>
      </c>
      <c r="W834" t="s">
        <v>4094</v>
      </c>
      <c r="X834" t="s">
        <v>66</v>
      </c>
      <c r="Y834" t="s">
        <v>65</v>
      </c>
      <c r="Z834">
        <v>365037960000</v>
      </c>
      <c r="AG834" t="s">
        <v>1972</v>
      </c>
      <c r="AI834" t="s">
        <v>3282</v>
      </c>
      <c r="AL834">
        <v>0</v>
      </c>
      <c r="AN834" t="s">
        <v>1974</v>
      </c>
      <c r="AO834">
        <v>0</v>
      </c>
      <c r="AQ834">
        <v>2252320</v>
      </c>
      <c r="AR834" t="s">
        <v>2241</v>
      </c>
      <c r="AS834" t="s">
        <v>4163</v>
      </c>
      <c r="AT834" t="s">
        <v>1975</v>
      </c>
    </row>
    <row r="835" spans="1:46" x14ac:dyDescent="0.25">
      <c r="A835" t="str">
        <f>_xlfn.XLOOKUP(I835,UTILIZADAS[Contacto1],UTILIZADAS[Source.Name],,0)</f>
        <v>Cobros Abril Canal Fijo</v>
      </c>
      <c r="B835" s="18">
        <f>VLOOKUP(J835,Ref!A:C,3,0)</f>
        <v>0</v>
      </c>
      <c r="C835" s="18">
        <f>VLOOKUP(J835,Ref!A:D,4,0)</f>
        <v>0</v>
      </c>
      <c r="D835" s="18" t="str">
        <f t="shared" si="39"/>
        <v>11/may</v>
      </c>
      <c r="E835" s="18">
        <f t="shared" si="40"/>
        <v>12</v>
      </c>
      <c r="F835" s="18">
        <v>1</v>
      </c>
      <c r="G835" s="18">
        <f t="shared" ref="G835:G898" si="41">IF(I835=I836,0,1)</f>
        <v>0</v>
      </c>
      <c r="H835" s="3">
        <v>46153.497708333336</v>
      </c>
      <c r="I835">
        <v>62697293</v>
      </c>
      <c r="J835" t="s">
        <v>1967</v>
      </c>
      <c r="K835" t="s">
        <v>1968</v>
      </c>
      <c r="L835" t="s">
        <v>1969</v>
      </c>
      <c r="M835" t="s">
        <v>1970</v>
      </c>
      <c r="O835">
        <v>365037960000</v>
      </c>
      <c r="P835">
        <v>16018</v>
      </c>
      <c r="Q835">
        <v>-7</v>
      </c>
      <c r="R835">
        <v>1</v>
      </c>
      <c r="S835">
        <v>62697293</v>
      </c>
      <c r="U835" t="s">
        <v>2496</v>
      </c>
      <c r="W835" t="s">
        <v>4094</v>
      </c>
      <c r="X835">
        <v>365037960000</v>
      </c>
      <c r="Y835" t="s">
        <v>65</v>
      </c>
      <c r="Z835" t="s">
        <v>66</v>
      </c>
      <c r="AG835" t="s">
        <v>1972</v>
      </c>
      <c r="AL835">
        <v>0</v>
      </c>
      <c r="AN835" t="s">
        <v>1974</v>
      </c>
      <c r="AO835">
        <v>0</v>
      </c>
      <c r="AQ835">
        <v>2257776</v>
      </c>
      <c r="AR835" t="s">
        <v>4605</v>
      </c>
      <c r="AS835" t="s">
        <v>5883</v>
      </c>
      <c r="AT835" t="s">
        <v>1975</v>
      </c>
    </row>
    <row r="836" spans="1:46" x14ac:dyDescent="0.25">
      <c r="A836" t="str">
        <f>_xlfn.XLOOKUP(I836,UTILIZADAS[Contacto1],UTILIZADAS[Source.Name],,0)</f>
        <v>Cobros Abril Canal Fijo</v>
      </c>
      <c r="B836" s="18">
        <f>VLOOKUP(J836,Ref!A:C,3,0)</f>
        <v>0</v>
      </c>
      <c r="C836" s="18">
        <f>VLOOKUP(J836,Ref!A:D,4,0)</f>
        <v>0</v>
      </c>
      <c r="D836" s="18" t="str">
        <f t="shared" si="39"/>
        <v>13/may</v>
      </c>
      <c r="E836" s="18">
        <f t="shared" si="40"/>
        <v>12</v>
      </c>
      <c r="F836" s="18">
        <v>1</v>
      </c>
      <c r="G836" s="18">
        <f t="shared" si="41"/>
        <v>0</v>
      </c>
      <c r="H836" s="3">
        <v>46155.671041666668</v>
      </c>
      <c r="I836">
        <v>62697293</v>
      </c>
      <c r="J836" t="s">
        <v>1967</v>
      </c>
      <c r="K836" t="s">
        <v>1968</v>
      </c>
      <c r="L836" t="s">
        <v>1969</v>
      </c>
      <c r="M836" t="s">
        <v>1970</v>
      </c>
      <c r="O836">
        <v>365037960000</v>
      </c>
      <c r="P836">
        <v>16018</v>
      </c>
      <c r="Q836">
        <v>-7</v>
      </c>
      <c r="R836">
        <v>1</v>
      </c>
      <c r="S836">
        <v>62697293</v>
      </c>
      <c r="U836" t="s">
        <v>2496</v>
      </c>
      <c r="W836" t="s">
        <v>4094</v>
      </c>
      <c r="X836">
        <v>365037960000</v>
      </c>
      <c r="Y836" t="s">
        <v>65</v>
      </c>
      <c r="Z836" t="s">
        <v>66</v>
      </c>
      <c r="AG836" t="s">
        <v>1972</v>
      </c>
      <c r="AL836">
        <v>0</v>
      </c>
      <c r="AN836" t="s">
        <v>1974</v>
      </c>
      <c r="AO836">
        <v>0</v>
      </c>
      <c r="AQ836">
        <v>2257776</v>
      </c>
      <c r="AR836" t="s">
        <v>4605</v>
      </c>
      <c r="AS836" t="s">
        <v>5883</v>
      </c>
      <c r="AT836" t="s">
        <v>1975</v>
      </c>
    </row>
    <row r="837" spans="1:46" x14ac:dyDescent="0.25">
      <c r="A837" t="str">
        <f>_xlfn.XLOOKUP(I837,UTILIZADAS[Contacto1],UTILIZADAS[Source.Name],,0)</f>
        <v>Cobros Abril Canal Fijo</v>
      </c>
      <c r="B837" s="18">
        <f>VLOOKUP(J837,Ref!A:C,3,0)</f>
        <v>0</v>
      </c>
      <c r="C837" s="18">
        <f>VLOOKUP(J837,Ref!A:D,4,0)</f>
        <v>0</v>
      </c>
      <c r="D837" s="18" t="str">
        <f t="shared" si="39"/>
        <v>18/may</v>
      </c>
      <c r="E837" s="18">
        <f t="shared" si="40"/>
        <v>12</v>
      </c>
      <c r="F837" s="18">
        <v>1</v>
      </c>
      <c r="G837" s="18">
        <f t="shared" si="41"/>
        <v>0</v>
      </c>
      <c r="H837" s="3">
        <v>46160.393425925926</v>
      </c>
      <c r="I837">
        <v>62697293</v>
      </c>
      <c r="J837" t="s">
        <v>2023</v>
      </c>
      <c r="K837" t="s">
        <v>1968</v>
      </c>
      <c r="L837" t="s">
        <v>1969</v>
      </c>
      <c r="M837" t="s">
        <v>1970</v>
      </c>
      <c r="O837">
        <v>365037960000</v>
      </c>
      <c r="P837">
        <v>16018</v>
      </c>
      <c r="Q837">
        <v>-7</v>
      </c>
      <c r="R837">
        <v>1</v>
      </c>
      <c r="S837">
        <v>62697293</v>
      </c>
      <c r="U837" t="s">
        <v>2496</v>
      </c>
      <c r="W837" t="s">
        <v>4094</v>
      </c>
      <c r="X837">
        <v>365037960000</v>
      </c>
      <c r="Y837" t="s">
        <v>65</v>
      </c>
      <c r="Z837" t="s">
        <v>66</v>
      </c>
      <c r="AG837" t="s">
        <v>1972</v>
      </c>
      <c r="AL837">
        <v>0</v>
      </c>
      <c r="AN837" t="s">
        <v>1974</v>
      </c>
      <c r="AO837">
        <v>0</v>
      </c>
      <c r="AQ837">
        <v>2257776</v>
      </c>
      <c r="AR837" t="s">
        <v>4605</v>
      </c>
      <c r="AS837" t="s">
        <v>5883</v>
      </c>
      <c r="AT837" t="s">
        <v>2024</v>
      </c>
    </row>
    <row r="838" spans="1:46" x14ac:dyDescent="0.25">
      <c r="A838" t="str">
        <f>_xlfn.XLOOKUP(I838,UTILIZADAS[Contacto1],UTILIZADAS[Source.Name],,0)</f>
        <v>Cobros Abril Canal Fijo</v>
      </c>
      <c r="B838" s="18">
        <f>VLOOKUP(J838,Ref!A:C,3,0)</f>
        <v>0</v>
      </c>
      <c r="C838" s="18">
        <f>VLOOKUP(J838,Ref!A:D,4,0)</f>
        <v>0</v>
      </c>
      <c r="D838" s="18" t="str">
        <f t="shared" si="39"/>
        <v>18/may</v>
      </c>
      <c r="E838" s="18">
        <f t="shared" si="40"/>
        <v>12</v>
      </c>
      <c r="F838" s="18">
        <v>1</v>
      </c>
      <c r="G838" s="18">
        <f t="shared" si="41"/>
        <v>0</v>
      </c>
      <c r="H838" s="3">
        <v>46160.486990740741</v>
      </c>
      <c r="I838">
        <v>62697293</v>
      </c>
      <c r="J838" t="s">
        <v>1967</v>
      </c>
      <c r="K838" t="s">
        <v>1968</v>
      </c>
      <c r="L838" t="s">
        <v>1969</v>
      </c>
      <c r="M838" t="s">
        <v>1970</v>
      </c>
      <c r="O838">
        <v>365037960000</v>
      </c>
      <c r="P838">
        <v>16018</v>
      </c>
      <c r="Q838">
        <v>-7</v>
      </c>
      <c r="R838">
        <v>1</v>
      </c>
      <c r="S838">
        <v>62697293</v>
      </c>
      <c r="U838" t="s">
        <v>2496</v>
      </c>
      <c r="W838" t="s">
        <v>4094</v>
      </c>
      <c r="X838">
        <v>365037960000</v>
      </c>
      <c r="Y838" t="s">
        <v>65</v>
      </c>
      <c r="Z838" t="s">
        <v>66</v>
      </c>
      <c r="AG838" t="s">
        <v>1972</v>
      </c>
      <c r="AL838">
        <v>0</v>
      </c>
      <c r="AN838" t="s">
        <v>1974</v>
      </c>
      <c r="AO838">
        <v>0</v>
      </c>
      <c r="AQ838">
        <v>2257776</v>
      </c>
      <c r="AR838" t="s">
        <v>4605</v>
      </c>
      <c r="AS838" t="s">
        <v>5883</v>
      </c>
      <c r="AT838" t="s">
        <v>1975</v>
      </c>
    </row>
    <row r="839" spans="1:46" x14ac:dyDescent="0.25">
      <c r="A839" t="str">
        <f>_xlfn.XLOOKUP(I839,UTILIZADAS[Contacto1],UTILIZADAS[Source.Name],,0)</f>
        <v>Cobros Abril Canal Fijo</v>
      </c>
      <c r="B839" s="18">
        <f>VLOOKUP(J839,Ref!A:C,3,0)</f>
        <v>0</v>
      </c>
      <c r="C839" s="18">
        <f>VLOOKUP(J839,Ref!A:D,4,0)</f>
        <v>0</v>
      </c>
      <c r="D839" s="18" t="str">
        <f t="shared" si="39"/>
        <v>19/may</v>
      </c>
      <c r="E839" s="18">
        <f t="shared" si="40"/>
        <v>12</v>
      </c>
      <c r="F839" s="18">
        <v>1</v>
      </c>
      <c r="G839" s="18">
        <f t="shared" si="41"/>
        <v>0</v>
      </c>
      <c r="H839" s="3">
        <v>46161.690092592595</v>
      </c>
      <c r="I839">
        <v>62697293</v>
      </c>
      <c r="J839" t="s">
        <v>1967</v>
      </c>
      <c r="K839" t="s">
        <v>1968</v>
      </c>
      <c r="L839" t="s">
        <v>1969</v>
      </c>
      <c r="M839" t="s">
        <v>1970</v>
      </c>
      <c r="O839">
        <v>365037960000</v>
      </c>
      <c r="P839">
        <v>16018</v>
      </c>
      <c r="Q839">
        <v>-7</v>
      </c>
      <c r="R839">
        <v>1</v>
      </c>
      <c r="S839">
        <v>62697293</v>
      </c>
      <c r="U839" t="s">
        <v>2496</v>
      </c>
      <c r="W839" t="s">
        <v>4094</v>
      </c>
      <c r="X839">
        <v>365037960000</v>
      </c>
      <c r="Y839" t="s">
        <v>65</v>
      </c>
      <c r="Z839" t="s">
        <v>66</v>
      </c>
      <c r="AG839" t="s">
        <v>1972</v>
      </c>
      <c r="AL839">
        <v>0</v>
      </c>
      <c r="AN839" t="s">
        <v>1974</v>
      </c>
      <c r="AO839">
        <v>0</v>
      </c>
      <c r="AQ839">
        <v>2257776</v>
      </c>
      <c r="AR839" t="s">
        <v>4605</v>
      </c>
      <c r="AS839" t="s">
        <v>5883</v>
      </c>
      <c r="AT839" t="s">
        <v>1975</v>
      </c>
    </row>
    <row r="840" spans="1:46" x14ac:dyDescent="0.25">
      <c r="A840" t="str">
        <f>_xlfn.XLOOKUP(I840,UTILIZADAS[Contacto1],UTILIZADAS[Source.Name],,0)</f>
        <v>Cobros Abril Canal Fijo</v>
      </c>
      <c r="B840" s="18">
        <f>VLOOKUP(J840,Ref!A:C,3,0)</f>
        <v>0</v>
      </c>
      <c r="C840" s="18">
        <f>VLOOKUP(J840,Ref!A:D,4,0)</f>
        <v>0</v>
      </c>
      <c r="D840" s="18" t="str">
        <f t="shared" si="39"/>
        <v>21/may</v>
      </c>
      <c r="E840" s="18">
        <f t="shared" si="40"/>
        <v>12</v>
      </c>
      <c r="F840" s="18">
        <v>1</v>
      </c>
      <c r="G840" s="18">
        <f t="shared" si="41"/>
        <v>0</v>
      </c>
      <c r="H840" s="3">
        <v>46163.468321759261</v>
      </c>
      <c r="I840">
        <v>62697293</v>
      </c>
      <c r="J840" t="s">
        <v>1967</v>
      </c>
      <c r="K840" t="s">
        <v>1968</v>
      </c>
      <c r="L840" t="s">
        <v>1969</v>
      </c>
      <c r="M840" t="s">
        <v>1970</v>
      </c>
      <c r="O840">
        <v>365037960000</v>
      </c>
      <c r="P840">
        <v>16018</v>
      </c>
      <c r="Q840">
        <v>-7</v>
      </c>
      <c r="R840">
        <v>1</v>
      </c>
      <c r="S840">
        <v>62697293</v>
      </c>
      <c r="U840" t="s">
        <v>2496</v>
      </c>
      <c r="W840" t="s">
        <v>4094</v>
      </c>
      <c r="X840">
        <v>365037960000</v>
      </c>
      <c r="Y840" t="s">
        <v>65</v>
      </c>
      <c r="Z840" t="s">
        <v>66</v>
      </c>
      <c r="AG840" t="s">
        <v>1972</v>
      </c>
      <c r="AL840">
        <v>0</v>
      </c>
      <c r="AN840" t="s">
        <v>1974</v>
      </c>
      <c r="AO840">
        <v>0</v>
      </c>
      <c r="AQ840">
        <v>2257776</v>
      </c>
      <c r="AR840" t="s">
        <v>4605</v>
      </c>
      <c r="AS840" t="s">
        <v>5883</v>
      </c>
      <c r="AT840" t="s">
        <v>1975</v>
      </c>
    </row>
    <row r="841" spans="1:46" x14ac:dyDescent="0.25">
      <c r="A841" t="str">
        <f>_xlfn.XLOOKUP(I841,UTILIZADAS[Contacto1],UTILIZADAS[Source.Name],,0)</f>
        <v>Cobros Abril Canal Fijo</v>
      </c>
      <c r="B841" s="18">
        <f>VLOOKUP(J841,Ref!A:C,3,0)</f>
        <v>0</v>
      </c>
      <c r="C841" s="18">
        <f>VLOOKUP(J841,Ref!A:D,4,0)</f>
        <v>0</v>
      </c>
      <c r="D841" s="18" t="str">
        <f t="shared" si="39"/>
        <v>21/may</v>
      </c>
      <c r="E841" s="18">
        <f t="shared" si="40"/>
        <v>12</v>
      </c>
      <c r="F841" s="18">
        <v>1</v>
      </c>
      <c r="G841" s="18">
        <f t="shared" si="41"/>
        <v>0</v>
      </c>
      <c r="H841" s="3">
        <v>46163.737546296295</v>
      </c>
      <c r="I841">
        <v>62697293</v>
      </c>
      <c r="J841" t="s">
        <v>2023</v>
      </c>
      <c r="K841" t="s">
        <v>1968</v>
      </c>
      <c r="L841" t="s">
        <v>1969</v>
      </c>
      <c r="M841" t="s">
        <v>1970</v>
      </c>
      <c r="O841">
        <v>365037960000</v>
      </c>
      <c r="P841">
        <v>16018</v>
      </c>
      <c r="Q841">
        <v>-7</v>
      </c>
      <c r="R841">
        <v>1</v>
      </c>
      <c r="S841">
        <v>62697293</v>
      </c>
      <c r="U841" t="s">
        <v>2496</v>
      </c>
      <c r="W841" t="s">
        <v>4094</v>
      </c>
      <c r="X841">
        <v>365037960000</v>
      </c>
      <c r="Y841" t="s">
        <v>65</v>
      </c>
      <c r="Z841" t="s">
        <v>66</v>
      </c>
      <c r="AG841" t="s">
        <v>1972</v>
      </c>
      <c r="AL841">
        <v>0</v>
      </c>
      <c r="AN841" t="s">
        <v>1974</v>
      </c>
      <c r="AO841">
        <v>0</v>
      </c>
      <c r="AQ841">
        <v>2257776</v>
      </c>
      <c r="AR841" t="s">
        <v>4605</v>
      </c>
      <c r="AS841" t="s">
        <v>5883</v>
      </c>
      <c r="AT841" t="s">
        <v>2024</v>
      </c>
    </row>
    <row r="842" spans="1:46" x14ac:dyDescent="0.25">
      <c r="A842" t="str">
        <f>_xlfn.XLOOKUP(I842,UTILIZADAS[Contacto1],UTILIZADAS[Source.Name],,0)</f>
        <v>Cobros Abril Canal Fijo</v>
      </c>
      <c r="B842" s="18">
        <f>VLOOKUP(J842,Ref!A:C,3,0)</f>
        <v>0</v>
      </c>
      <c r="C842" s="18">
        <f>VLOOKUP(J842,Ref!A:D,4,0)</f>
        <v>0</v>
      </c>
      <c r="D842" s="18" t="str">
        <f t="shared" si="39"/>
        <v>22/may</v>
      </c>
      <c r="E842" s="18">
        <f t="shared" si="40"/>
        <v>12</v>
      </c>
      <c r="F842" s="18">
        <v>1</v>
      </c>
      <c r="G842" s="18">
        <f t="shared" si="41"/>
        <v>1</v>
      </c>
      <c r="H842" s="3">
        <v>46164.448101851849</v>
      </c>
      <c r="I842">
        <v>62697293</v>
      </c>
      <c r="J842" t="s">
        <v>1967</v>
      </c>
      <c r="K842" t="s">
        <v>1968</v>
      </c>
      <c r="L842" t="s">
        <v>1969</v>
      </c>
      <c r="M842" t="s">
        <v>1970</v>
      </c>
      <c r="O842">
        <v>365037960000</v>
      </c>
      <c r="P842">
        <v>16018</v>
      </c>
      <c r="Q842">
        <v>-7</v>
      </c>
      <c r="R842">
        <v>1</v>
      </c>
      <c r="S842">
        <v>62697293</v>
      </c>
      <c r="U842" t="s">
        <v>2496</v>
      </c>
      <c r="W842" t="s">
        <v>4094</v>
      </c>
      <c r="X842">
        <v>365037960000</v>
      </c>
      <c r="Y842" t="s">
        <v>65</v>
      </c>
      <c r="Z842" t="s">
        <v>66</v>
      </c>
      <c r="AG842" t="s">
        <v>1972</v>
      </c>
      <c r="AL842">
        <v>0</v>
      </c>
      <c r="AN842" t="s">
        <v>1974</v>
      </c>
      <c r="AO842">
        <v>0</v>
      </c>
      <c r="AQ842">
        <v>2257776</v>
      </c>
      <c r="AR842" t="s">
        <v>4605</v>
      </c>
      <c r="AS842" t="s">
        <v>5883</v>
      </c>
      <c r="AT842" t="s">
        <v>1975</v>
      </c>
    </row>
    <row r="843" spans="1:46" x14ac:dyDescent="0.25">
      <c r="A843" t="str">
        <f>_xlfn.XLOOKUP(I843,UTILIZADAS[Contacto1],UTILIZADAS[Source.Name],,0)</f>
        <v>Cobros Abril Canal Fijo</v>
      </c>
      <c r="B843" s="18">
        <f>VLOOKUP(J843,Ref!A:C,3,0)</f>
        <v>0</v>
      </c>
      <c r="C843" s="18">
        <f>VLOOKUP(J843,Ref!A:D,4,0)</f>
        <v>0</v>
      </c>
      <c r="D843" s="18" t="str">
        <f t="shared" si="39"/>
        <v>11/may</v>
      </c>
      <c r="E843" s="18">
        <f t="shared" si="40"/>
        <v>1</v>
      </c>
      <c r="F843" s="18">
        <v>1</v>
      </c>
      <c r="G843" s="18">
        <f t="shared" si="41"/>
        <v>1</v>
      </c>
      <c r="H843" s="3">
        <v>46153.498391203706</v>
      </c>
      <c r="I843">
        <v>62699170</v>
      </c>
      <c r="J843">
        <v>6004</v>
      </c>
      <c r="K843" t="s">
        <v>1983</v>
      </c>
      <c r="L843" t="s">
        <v>1897</v>
      </c>
      <c r="M843" t="s">
        <v>1970</v>
      </c>
      <c r="O843">
        <v>359357830000</v>
      </c>
      <c r="P843">
        <v>16018</v>
      </c>
      <c r="Q843">
        <v>-7</v>
      </c>
      <c r="R843">
        <v>1</v>
      </c>
      <c r="S843">
        <v>62699170</v>
      </c>
      <c r="U843" t="s">
        <v>4511</v>
      </c>
      <c r="W843" t="s">
        <v>578</v>
      </c>
      <c r="X843">
        <v>359357830000</v>
      </c>
      <c r="Y843" t="s">
        <v>65</v>
      </c>
      <c r="Z843" t="s">
        <v>597</v>
      </c>
      <c r="AF843" t="s">
        <v>1976</v>
      </c>
      <c r="AG843" t="s">
        <v>1972</v>
      </c>
      <c r="AL843">
        <v>160</v>
      </c>
      <c r="AM843" t="s">
        <v>1979</v>
      </c>
      <c r="AN843" t="s">
        <v>1987</v>
      </c>
      <c r="AO843">
        <v>0</v>
      </c>
      <c r="AQ843">
        <v>2257777</v>
      </c>
      <c r="AR843" t="s">
        <v>4605</v>
      </c>
      <c r="AS843" t="s">
        <v>5883</v>
      </c>
      <c r="AT843" t="s">
        <v>1984</v>
      </c>
    </row>
    <row r="844" spans="1:46" x14ac:dyDescent="0.25">
      <c r="A844" t="str">
        <f>_xlfn.XLOOKUP(I844,UTILIZADAS[Contacto1],UTILIZADAS[Source.Name],,0)</f>
        <v>Cobros Mayo</v>
      </c>
      <c r="B844" s="18">
        <f>VLOOKUP(J844,Ref!A:C,3,0)</f>
        <v>0</v>
      </c>
      <c r="C844" s="18">
        <f>VLOOKUP(J844,Ref!A:D,4,0)</f>
        <v>0</v>
      </c>
      <c r="D844" s="18" t="str">
        <f t="shared" si="39"/>
        <v>11/may</v>
      </c>
      <c r="E844" s="18">
        <f t="shared" si="40"/>
        <v>6</v>
      </c>
      <c r="F844" s="18">
        <v>1</v>
      </c>
      <c r="G844" s="18">
        <f t="shared" si="41"/>
        <v>0</v>
      </c>
      <c r="H844" s="3">
        <v>46153.498564814814</v>
      </c>
      <c r="I844">
        <v>62712490</v>
      </c>
      <c r="J844" t="s">
        <v>2021</v>
      </c>
      <c r="K844" t="s">
        <v>1968</v>
      </c>
      <c r="L844" t="s">
        <v>1969</v>
      </c>
      <c r="M844" t="s">
        <v>1970</v>
      </c>
      <c r="O844">
        <v>361019610000</v>
      </c>
      <c r="P844">
        <v>16018</v>
      </c>
      <c r="Q844">
        <v>-7</v>
      </c>
      <c r="R844">
        <v>1</v>
      </c>
      <c r="S844">
        <v>62712490</v>
      </c>
      <c r="U844" t="s">
        <v>5944</v>
      </c>
      <c r="W844" t="s">
        <v>4778</v>
      </c>
      <c r="X844">
        <v>361019610000</v>
      </c>
      <c r="Y844" t="s">
        <v>65</v>
      </c>
      <c r="Z844" t="s">
        <v>4619</v>
      </c>
      <c r="AF844" t="s">
        <v>1976</v>
      </c>
      <c r="AG844" t="s">
        <v>1972</v>
      </c>
      <c r="AL844">
        <v>5</v>
      </c>
      <c r="AN844" t="s">
        <v>1974</v>
      </c>
      <c r="AO844">
        <v>0</v>
      </c>
      <c r="AQ844">
        <v>2257778</v>
      </c>
      <c r="AR844" t="s">
        <v>4605</v>
      </c>
      <c r="AS844" t="s">
        <v>5883</v>
      </c>
      <c r="AT844" t="s">
        <v>2022</v>
      </c>
    </row>
    <row r="845" spans="1:46" x14ac:dyDescent="0.25">
      <c r="A845" t="str">
        <f>_xlfn.XLOOKUP(I845,UTILIZADAS[Contacto1],UTILIZADAS[Source.Name],,0)</f>
        <v>Cobros Mayo</v>
      </c>
      <c r="B845" s="18">
        <f>VLOOKUP(J845,Ref!A:C,3,0)</f>
        <v>0</v>
      </c>
      <c r="C845" s="18">
        <f>VLOOKUP(J845,Ref!A:D,4,0)</f>
        <v>0</v>
      </c>
      <c r="D845" s="18" t="str">
        <f t="shared" si="39"/>
        <v>13/may</v>
      </c>
      <c r="E845" s="18">
        <f t="shared" si="40"/>
        <v>6</v>
      </c>
      <c r="F845" s="18">
        <v>1</v>
      </c>
      <c r="G845" s="18">
        <f t="shared" si="41"/>
        <v>0</v>
      </c>
      <c r="H845" s="3">
        <v>46155.671747685185</v>
      </c>
      <c r="I845">
        <v>62712490</v>
      </c>
      <c r="J845" t="s">
        <v>2021</v>
      </c>
      <c r="K845" t="s">
        <v>1968</v>
      </c>
      <c r="L845" t="s">
        <v>1969</v>
      </c>
      <c r="M845" t="s">
        <v>1970</v>
      </c>
      <c r="O845">
        <v>361019610000</v>
      </c>
      <c r="P845">
        <v>16018</v>
      </c>
      <c r="Q845">
        <v>-7</v>
      </c>
      <c r="R845">
        <v>1</v>
      </c>
      <c r="S845">
        <v>62712490</v>
      </c>
      <c r="U845" t="s">
        <v>5944</v>
      </c>
      <c r="W845" t="s">
        <v>4778</v>
      </c>
      <c r="X845">
        <v>361019610000</v>
      </c>
      <c r="Y845" t="s">
        <v>65</v>
      </c>
      <c r="Z845" t="s">
        <v>4619</v>
      </c>
      <c r="AF845" t="s">
        <v>1976</v>
      </c>
      <c r="AG845" t="s">
        <v>1972</v>
      </c>
      <c r="AL845">
        <v>5</v>
      </c>
      <c r="AN845" t="s">
        <v>1974</v>
      </c>
      <c r="AO845">
        <v>0</v>
      </c>
      <c r="AQ845">
        <v>2257778</v>
      </c>
      <c r="AR845" t="s">
        <v>4605</v>
      </c>
      <c r="AS845" t="s">
        <v>5883</v>
      </c>
      <c r="AT845" t="s">
        <v>2022</v>
      </c>
    </row>
    <row r="846" spans="1:46" x14ac:dyDescent="0.25">
      <c r="A846" t="str">
        <f>_xlfn.XLOOKUP(I846,UTILIZADAS[Contacto1],UTILIZADAS[Source.Name],,0)</f>
        <v>Cobros Mayo</v>
      </c>
      <c r="B846" s="18">
        <f>VLOOKUP(J846,Ref!A:C,3,0)</f>
        <v>0</v>
      </c>
      <c r="C846" s="18">
        <f>VLOOKUP(J846,Ref!A:D,4,0)</f>
        <v>0</v>
      </c>
      <c r="D846" s="18" t="str">
        <f t="shared" si="39"/>
        <v>18/may</v>
      </c>
      <c r="E846" s="18">
        <f t="shared" si="40"/>
        <v>6</v>
      </c>
      <c r="F846" s="18">
        <v>1</v>
      </c>
      <c r="G846" s="18">
        <f t="shared" si="41"/>
        <v>0</v>
      </c>
      <c r="H846" s="3">
        <v>46160.393750000003</v>
      </c>
      <c r="I846">
        <v>62712490</v>
      </c>
      <c r="J846" t="s">
        <v>2021</v>
      </c>
      <c r="K846" t="s">
        <v>1968</v>
      </c>
      <c r="L846" t="s">
        <v>1969</v>
      </c>
      <c r="M846" t="s">
        <v>1970</v>
      </c>
      <c r="O846">
        <v>361019610000</v>
      </c>
      <c r="P846">
        <v>16018</v>
      </c>
      <c r="Q846">
        <v>-7</v>
      </c>
      <c r="R846">
        <v>1</v>
      </c>
      <c r="S846">
        <v>62712490</v>
      </c>
      <c r="U846" t="s">
        <v>5944</v>
      </c>
      <c r="W846" t="s">
        <v>4778</v>
      </c>
      <c r="X846">
        <v>361019610000</v>
      </c>
      <c r="Y846" t="s">
        <v>65</v>
      </c>
      <c r="Z846" t="s">
        <v>4619</v>
      </c>
      <c r="AF846" t="s">
        <v>1976</v>
      </c>
      <c r="AG846" t="s">
        <v>1972</v>
      </c>
      <c r="AL846">
        <v>5</v>
      </c>
      <c r="AN846" t="s">
        <v>1974</v>
      </c>
      <c r="AO846">
        <v>0</v>
      </c>
      <c r="AQ846">
        <v>2257778</v>
      </c>
      <c r="AR846" t="s">
        <v>4605</v>
      </c>
      <c r="AS846" t="s">
        <v>5883</v>
      </c>
      <c r="AT846" t="s">
        <v>2022</v>
      </c>
    </row>
    <row r="847" spans="1:46" x14ac:dyDescent="0.25">
      <c r="A847" t="str">
        <f>_xlfn.XLOOKUP(I847,UTILIZADAS[Contacto1],UTILIZADAS[Source.Name],,0)</f>
        <v>Cobros Mayo</v>
      </c>
      <c r="B847" s="18">
        <f>VLOOKUP(J847,Ref!A:C,3,0)</f>
        <v>0</v>
      </c>
      <c r="C847" s="18">
        <f>VLOOKUP(J847,Ref!A:D,4,0)</f>
        <v>0</v>
      </c>
      <c r="D847" s="18" t="str">
        <f t="shared" si="39"/>
        <v>19/may</v>
      </c>
      <c r="E847" s="18">
        <f t="shared" si="40"/>
        <v>6</v>
      </c>
      <c r="F847" s="18">
        <v>1</v>
      </c>
      <c r="G847" s="18">
        <f t="shared" si="41"/>
        <v>0</v>
      </c>
      <c r="H847" s="3">
        <v>46161.690775462965</v>
      </c>
      <c r="I847">
        <v>62712490</v>
      </c>
      <c r="J847" t="s">
        <v>2021</v>
      </c>
      <c r="K847" t="s">
        <v>1968</v>
      </c>
      <c r="L847" t="s">
        <v>1969</v>
      </c>
      <c r="M847" t="s">
        <v>1970</v>
      </c>
      <c r="O847">
        <v>361019610000</v>
      </c>
      <c r="P847">
        <v>16018</v>
      </c>
      <c r="Q847">
        <v>-7</v>
      </c>
      <c r="R847">
        <v>1</v>
      </c>
      <c r="S847">
        <v>62712490</v>
      </c>
      <c r="U847" t="s">
        <v>5944</v>
      </c>
      <c r="W847" t="s">
        <v>4778</v>
      </c>
      <c r="X847">
        <v>361019610000</v>
      </c>
      <c r="Y847" t="s">
        <v>65</v>
      </c>
      <c r="Z847" t="s">
        <v>4619</v>
      </c>
      <c r="AF847" t="s">
        <v>1976</v>
      </c>
      <c r="AG847" t="s">
        <v>1972</v>
      </c>
      <c r="AL847">
        <v>5</v>
      </c>
      <c r="AN847" t="s">
        <v>1974</v>
      </c>
      <c r="AO847">
        <v>0</v>
      </c>
      <c r="AQ847">
        <v>2257778</v>
      </c>
      <c r="AR847" t="s">
        <v>4605</v>
      </c>
      <c r="AS847" t="s">
        <v>5883</v>
      </c>
      <c r="AT847" t="s">
        <v>2022</v>
      </c>
    </row>
    <row r="848" spans="1:46" x14ac:dyDescent="0.25">
      <c r="A848" t="str">
        <f>_xlfn.XLOOKUP(I848,UTILIZADAS[Contacto1],UTILIZADAS[Source.Name],,0)</f>
        <v>Cobros Mayo</v>
      </c>
      <c r="B848" s="18">
        <f>VLOOKUP(J848,Ref!A:C,3,0)</f>
        <v>0</v>
      </c>
      <c r="C848" s="18">
        <f>VLOOKUP(J848,Ref!A:D,4,0)</f>
        <v>0</v>
      </c>
      <c r="D848" s="18" t="str">
        <f t="shared" si="39"/>
        <v>21/may</v>
      </c>
      <c r="E848" s="18">
        <f t="shared" si="40"/>
        <v>6</v>
      </c>
      <c r="F848" s="18">
        <v>1</v>
      </c>
      <c r="G848" s="18">
        <f t="shared" si="41"/>
        <v>0</v>
      </c>
      <c r="H848" s="3">
        <v>46163.468773148146</v>
      </c>
      <c r="I848">
        <v>62712490</v>
      </c>
      <c r="J848" t="s">
        <v>2021</v>
      </c>
      <c r="K848" t="s">
        <v>1968</v>
      </c>
      <c r="L848" t="s">
        <v>1969</v>
      </c>
      <c r="M848" t="s">
        <v>1970</v>
      </c>
      <c r="O848">
        <v>361019610000</v>
      </c>
      <c r="P848">
        <v>16018</v>
      </c>
      <c r="Q848">
        <v>-7</v>
      </c>
      <c r="R848">
        <v>1</v>
      </c>
      <c r="S848">
        <v>62712490</v>
      </c>
      <c r="U848" t="s">
        <v>5944</v>
      </c>
      <c r="W848" t="s">
        <v>4778</v>
      </c>
      <c r="X848">
        <v>361019610000</v>
      </c>
      <c r="Y848" t="s">
        <v>65</v>
      </c>
      <c r="Z848" t="s">
        <v>4619</v>
      </c>
      <c r="AF848" t="s">
        <v>1976</v>
      </c>
      <c r="AG848" t="s">
        <v>1972</v>
      </c>
      <c r="AL848">
        <v>5</v>
      </c>
      <c r="AN848" t="s">
        <v>1974</v>
      </c>
      <c r="AO848">
        <v>0</v>
      </c>
      <c r="AQ848">
        <v>2257778</v>
      </c>
      <c r="AR848" t="s">
        <v>4605</v>
      </c>
      <c r="AS848" t="s">
        <v>5883</v>
      </c>
      <c r="AT848" t="s">
        <v>2022</v>
      </c>
    </row>
    <row r="849" spans="1:46" x14ac:dyDescent="0.25">
      <c r="A849" t="str">
        <f>_xlfn.XLOOKUP(I849,UTILIZADAS[Contacto1],UTILIZADAS[Source.Name],,0)</f>
        <v>Cobros Mayo</v>
      </c>
      <c r="B849" s="18">
        <f>VLOOKUP(J849,Ref!A:C,3,0)</f>
        <v>1</v>
      </c>
      <c r="C849" s="18">
        <f>VLOOKUP(J849,Ref!A:D,4,0)</f>
        <v>1</v>
      </c>
      <c r="D849" s="18" t="str">
        <f t="shared" si="39"/>
        <v>21/may</v>
      </c>
      <c r="E849" s="18">
        <f t="shared" si="40"/>
        <v>6</v>
      </c>
      <c r="F849" s="18">
        <v>1</v>
      </c>
      <c r="G849" s="18">
        <f t="shared" si="41"/>
        <v>1</v>
      </c>
      <c r="H849" s="3">
        <v>46163.737083333333</v>
      </c>
      <c r="I849">
        <v>62712490</v>
      </c>
      <c r="J849">
        <v>6003</v>
      </c>
      <c r="K849" t="s">
        <v>1983</v>
      </c>
      <c r="L849" t="s">
        <v>1897</v>
      </c>
      <c r="M849" t="s">
        <v>1970</v>
      </c>
      <c r="O849">
        <v>361019610000</v>
      </c>
      <c r="P849">
        <v>16018</v>
      </c>
      <c r="Q849">
        <v>-7</v>
      </c>
      <c r="R849">
        <v>1</v>
      </c>
      <c r="S849">
        <v>62712490</v>
      </c>
      <c r="U849" t="s">
        <v>5944</v>
      </c>
      <c r="W849" t="s">
        <v>4778</v>
      </c>
      <c r="X849">
        <v>361019610000</v>
      </c>
      <c r="Y849" t="s">
        <v>65</v>
      </c>
      <c r="Z849" t="s">
        <v>4619</v>
      </c>
      <c r="AF849" t="s">
        <v>1976</v>
      </c>
      <c r="AG849" t="s">
        <v>1972</v>
      </c>
      <c r="AL849">
        <v>44</v>
      </c>
      <c r="AM849" t="s">
        <v>1979</v>
      </c>
      <c r="AN849" t="s">
        <v>1987</v>
      </c>
      <c r="AO849">
        <v>0</v>
      </c>
      <c r="AQ849">
        <v>2257778</v>
      </c>
      <c r="AR849" t="s">
        <v>4605</v>
      </c>
      <c r="AS849" t="s">
        <v>5883</v>
      </c>
      <c r="AT849" t="s">
        <v>1892</v>
      </c>
    </row>
    <row r="850" spans="1:46" x14ac:dyDescent="0.25">
      <c r="A850" t="str">
        <f>_xlfn.XLOOKUP(I850,UTILIZADAS[Contacto1],UTILIZADAS[Source.Name],,0)</f>
        <v>Cobros Mayo</v>
      </c>
      <c r="B850" s="18">
        <f>VLOOKUP(J850,Ref!A:C,3,0)</f>
        <v>0</v>
      </c>
      <c r="C850" s="18">
        <f>VLOOKUP(J850,Ref!A:D,4,0)</f>
        <v>0</v>
      </c>
      <c r="D850" s="18" t="str">
        <f t="shared" si="39"/>
        <v>11/may</v>
      </c>
      <c r="E850" s="18">
        <f t="shared" si="40"/>
        <v>3</v>
      </c>
      <c r="F850" s="18">
        <v>1</v>
      </c>
      <c r="G850" s="18">
        <f t="shared" si="41"/>
        <v>0</v>
      </c>
      <c r="H850" s="3">
        <v>46153.498831018522</v>
      </c>
      <c r="I850">
        <v>62725842</v>
      </c>
      <c r="J850" t="s">
        <v>2021</v>
      </c>
      <c r="K850" t="s">
        <v>1968</v>
      </c>
      <c r="L850" t="s">
        <v>1969</v>
      </c>
      <c r="M850" t="s">
        <v>1970</v>
      </c>
      <c r="O850">
        <v>364093600000</v>
      </c>
      <c r="P850">
        <v>16018</v>
      </c>
      <c r="Q850">
        <v>-7</v>
      </c>
      <c r="R850">
        <v>1</v>
      </c>
      <c r="S850">
        <v>62725842</v>
      </c>
      <c r="U850" t="s">
        <v>4779</v>
      </c>
      <c r="W850" t="s">
        <v>4780</v>
      </c>
      <c r="X850">
        <v>364093600000</v>
      </c>
      <c r="Y850" t="s">
        <v>65</v>
      </c>
      <c r="Z850" t="s">
        <v>66</v>
      </c>
      <c r="AF850" t="s">
        <v>1976</v>
      </c>
      <c r="AG850" t="s">
        <v>1972</v>
      </c>
      <c r="AL850">
        <v>5</v>
      </c>
      <c r="AN850" t="s">
        <v>1974</v>
      </c>
      <c r="AO850">
        <v>0</v>
      </c>
      <c r="AQ850">
        <v>2257779</v>
      </c>
      <c r="AR850" t="s">
        <v>4605</v>
      </c>
      <c r="AS850" t="s">
        <v>5883</v>
      </c>
      <c r="AT850" t="s">
        <v>2022</v>
      </c>
    </row>
    <row r="851" spans="1:46" x14ac:dyDescent="0.25">
      <c r="A851" t="str">
        <f>_xlfn.XLOOKUP(I851,UTILIZADAS[Contacto1],UTILIZADAS[Source.Name],,0)</f>
        <v>Cobros Mayo</v>
      </c>
      <c r="B851" s="18">
        <f>VLOOKUP(J851,Ref!A:C,3,0)</f>
        <v>0</v>
      </c>
      <c r="C851" s="18">
        <f>VLOOKUP(J851,Ref!A:D,4,0)</f>
        <v>0</v>
      </c>
      <c r="D851" s="18" t="str">
        <f t="shared" si="39"/>
        <v>13/may</v>
      </c>
      <c r="E851" s="18">
        <f t="shared" si="40"/>
        <v>3</v>
      </c>
      <c r="F851" s="18">
        <v>1</v>
      </c>
      <c r="G851" s="18">
        <f t="shared" si="41"/>
        <v>0</v>
      </c>
      <c r="H851" s="3">
        <v>46155.673993055556</v>
      </c>
      <c r="I851">
        <v>62725842</v>
      </c>
      <c r="J851" t="s">
        <v>2021</v>
      </c>
      <c r="K851" t="s">
        <v>1968</v>
      </c>
      <c r="L851" t="s">
        <v>1969</v>
      </c>
      <c r="M851" t="s">
        <v>1970</v>
      </c>
      <c r="O851">
        <v>364093600000</v>
      </c>
      <c r="P851">
        <v>16018</v>
      </c>
      <c r="Q851">
        <v>-7</v>
      </c>
      <c r="R851">
        <v>1</v>
      </c>
      <c r="S851">
        <v>62725842</v>
      </c>
      <c r="U851" t="s">
        <v>4779</v>
      </c>
      <c r="W851" t="s">
        <v>4780</v>
      </c>
      <c r="X851">
        <v>364093600000</v>
      </c>
      <c r="Y851" t="s">
        <v>65</v>
      </c>
      <c r="Z851" t="s">
        <v>66</v>
      </c>
      <c r="AF851" t="s">
        <v>1976</v>
      </c>
      <c r="AG851" t="s">
        <v>1972</v>
      </c>
      <c r="AL851">
        <v>5</v>
      </c>
      <c r="AN851" t="s">
        <v>1974</v>
      </c>
      <c r="AO851">
        <v>0</v>
      </c>
      <c r="AQ851">
        <v>2257779</v>
      </c>
      <c r="AR851" t="s">
        <v>4605</v>
      </c>
      <c r="AS851" t="s">
        <v>5883</v>
      </c>
      <c r="AT851" t="s">
        <v>2022</v>
      </c>
    </row>
    <row r="852" spans="1:46" x14ac:dyDescent="0.25">
      <c r="A852" t="str">
        <f>_xlfn.XLOOKUP(I852,UTILIZADAS[Contacto1],UTILIZADAS[Source.Name],,0)</f>
        <v>Cobros Mayo</v>
      </c>
      <c r="B852" s="18">
        <f>VLOOKUP(J852,Ref!A:C,3,0)</f>
        <v>1</v>
      </c>
      <c r="C852" s="18">
        <f>VLOOKUP(J852,Ref!A:D,4,0)</f>
        <v>1</v>
      </c>
      <c r="D852" s="18" t="str">
        <f t="shared" si="39"/>
        <v>18/may</v>
      </c>
      <c r="E852" s="18">
        <f t="shared" si="40"/>
        <v>3</v>
      </c>
      <c r="F852" s="18">
        <v>1</v>
      </c>
      <c r="G852" s="18">
        <f t="shared" si="41"/>
        <v>1</v>
      </c>
      <c r="H852" s="3">
        <v>46160.393576388888</v>
      </c>
      <c r="I852">
        <v>62725842</v>
      </c>
      <c r="J852">
        <v>6003</v>
      </c>
      <c r="K852" t="s">
        <v>1983</v>
      </c>
      <c r="L852" t="s">
        <v>1897</v>
      </c>
      <c r="M852" t="s">
        <v>1970</v>
      </c>
      <c r="O852">
        <v>364093600000</v>
      </c>
      <c r="P852">
        <v>16018</v>
      </c>
      <c r="Q852">
        <v>-7</v>
      </c>
      <c r="R852">
        <v>1</v>
      </c>
      <c r="S852">
        <v>62725842</v>
      </c>
      <c r="U852" t="s">
        <v>4779</v>
      </c>
      <c r="W852" t="s">
        <v>4780</v>
      </c>
      <c r="X852">
        <v>364093600000</v>
      </c>
      <c r="Y852" t="s">
        <v>65</v>
      </c>
      <c r="Z852" t="s">
        <v>66</v>
      </c>
      <c r="AF852" t="s">
        <v>1976</v>
      </c>
      <c r="AG852" t="s">
        <v>1972</v>
      </c>
      <c r="AL852">
        <v>22</v>
      </c>
      <c r="AM852" t="s">
        <v>1979</v>
      </c>
      <c r="AN852" t="s">
        <v>1987</v>
      </c>
      <c r="AO852">
        <v>0</v>
      </c>
      <c r="AQ852">
        <v>2257779</v>
      </c>
      <c r="AR852" t="s">
        <v>4605</v>
      </c>
      <c r="AS852" t="s">
        <v>5883</v>
      </c>
      <c r="AT852" t="s">
        <v>1892</v>
      </c>
    </row>
    <row r="853" spans="1:46" x14ac:dyDescent="0.25">
      <c r="A853" t="str">
        <f>_xlfn.XLOOKUP(I853,UTILIZADAS[Contacto1],UTILIZADAS[Source.Name],,0)</f>
        <v>Cobros Mayo</v>
      </c>
      <c r="B853" s="18">
        <f>VLOOKUP(J853,Ref!A:C,3,0)</f>
        <v>0</v>
      </c>
      <c r="C853" s="18">
        <f>VLOOKUP(J853,Ref!A:D,4,0)</f>
        <v>0</v>
      </c>
      <c r="D853" s="18" t="str">
        <f t="shared" si="39"/>
        <v>11/may</v>
      </c>
      <c r="E853" s="18">
        <f t="shared" si="40"/>
        <v>2</v>
      </c>
      <c r="F853" s="18">
        <v>1</v>
      </c>
      <c r="G853" s="18">
        <f t="shared" si="41"/>
        <v>0</v>
      </c>
      <c r="H853" s="3">
        <v>46153.499236111114</v>
      </c>
      <c r="I853">
        <v>62748580</v>
      </c>
      <c r="J853" t="s">
        <v>2021</v>
      </c>
      <c r="K853" t="s">
        <v>1968</v>
      </c>
      <c r="L853" t="s">
        <v>1969</v>
      </c>
      <c r="M853" t="s">
        <v>1970</v>
      </c>
      <c r="O853">
        <v>366015110000</v>
      </c>
      <c r="P853">
        <v>16018</v>
      </c>
      <c r="Q853">
        <v>-7</v>
      </c>
      <c r="R853">
        <v>1</v>
      </c>
      <c r="S853">
        <v>62748580</v>
      </c>
      <c r="U853" t="s">
        <v>5945</v>
      </c>
      <c r="W853" t="s">
        <v>4782</v>
      </c>
      <c r="X853">
        <v>366015110000</v>
      </c>
      <c r="Y853" t="s">
        <v>65</v>
      </c>
      <c r="Z853" t="s">
        <v>4619</v>
      </c>
      <c r="AF853" t="s">
        <v>1976</v>
      </c>
      <c r="AG853" t="s">
        <v>1972</v>
      </c>
      <c r="AL853">
        <v>5</v>
      </c>
      <c r="AN853" t="s">
        <v>1974</v>
      </c>
      <c r="AO853">
        <v>0</v>
      </c>
      <c r="AQ853">
        <v>2257780</v>
      </c>
      <c r="AR853" t="s">
        <v>4605</v>
      </c>
      <c r="AS853" t="s">
        <v>5883</v>
      </c>
      <c r="AT853" t="s">
        <v>2022</v>
      </c>
    </row>
    <row r="854" spans="1:46" x14ac:dyDescent="0.25">
      <c r="A854" t="str">
        <f>_xlfn.XLOOKUP(I854,UTILIZADAS[Contacto1],UTILIZADAS[Source.Name],,0)</f>
        <v>Cobros Mayo</v>
      </c>
      <c r="B854" s="18">
        <f>VLOOKUP(J854,Ref!A:C,3,0)</f>
        <v>1</v>
      </c>
      <c r="C854" s="18">
        <f>VLOOKUP(J854,Ref!A:D,4,0)</f>
        <v>1</v>
      </c>
      <c r="D854" s="18" t="str">
        <f t="shared" si="39"/>
        <v>13/may</v>
      </c>
      <c r="E854" s="18">
        <f t="shared" si="40"/>
        <v>2</v>
      </c>
      <c r="F854" s="18">
        <v>1</v>
      </c>
      <c r="G854" s="18">
        <f t="shared" si="41"/>
        <v>1</v>
      </c>
      <c r="H854" s="3">
        <v>46155.673993055556</v>
      </c>
      <c r="I854">
        <v>62748580</v>
      </c>
      <c r="J854">
        <v>6003</v>
      </c>
      <c r="K854" t="s">
        <v>1983</v>
      </c>
      <c r="L854" t="s">
        <v>1897</v>
      </c>
      <c r="M854" t="s">
        <v>1970</v>
      </c>
      <c r="O854">
        <v>366015110000</v>
      </c>
      <c r="P854">
        <v>16018</v>
      </c>
      <c r="Q854">
        <v>-7</v>
      </c>
      <c r="R854">
        <v>1</v>
      </c>
      <c r="S854">
        <v>62748580</v>
      </c>
      <c r="U854" t="s">
        <v>5945</v>
      </c>
      <c r="W854" t="s">
        <v>4782</v>
      </c>
      <c r="X854">
        <v>366015110000</v>
      </c>
      <c r="Y854" t="s">
        <v>65</v>
      </c>
      <c r="Z854" t="s">
        <v>4619</v>
      </c>
      <c r="AF854" t="s">
        <v>1976</v>
      </c>
      <c r="AG854" t="s">
        <v>1972</v>
      </c>
      <c r="AL854">
        <v>72</v>
      </c>
      <c r="AM854" t="s">
        <v>1979</v>
      </c>
      <c r="AN854" t="s">
        <v>1987</v>
      </c>
      <c r="AO854">
        <v>0</v>
      </c>
      <c r="AQ854">
        <v>2257780</v>
      </c>
      <c r="AR854" t="s">
        <v>4605</v>
      </c>
      <c r="AS854" t="s">
        <v>5883</v>
      </c>
      <c r="AT854" t="s">
        <v>1892</v>
      </c>
    </row>
    <row r="855" spans="1:46" x14ac:dyDescent="0.25">
      <c r="A855" t="e">
        <f>_xlfn.XLOOKUP(I855,UTILIZADAS[Contacto1],UTILIZADAS[Source.Name],,0)</f>
        <v>#N/A</v>
      </c>
      <c r="B855" s="18">
        <f>VLOOKUP(J855,Ref!A:C,3,0)</f>
        <v>0</v>
      </c>
      <c r="C855" s="18">
        <f>VLOOKUP(J855,Ref!A:D,4,0)</f>
        <v>0</v>
      </c>
      <c r="D855" s="18" t="str">
        <f t="shared" si="39"/>
        <v>06/may</v>
      </c>
      <c r="E855" s="18">
        <f t="shared" si="40"/>
        <v>2</v>
      </c>
      <c r="F855" s="18">
        <v>1</v>
      </c>
      <c r="G855" s="18">
        <f t="shared" si="41"/>
        <v>0</v>
      </c>
      <c r="H855" s="3">
        <v>46148.717141203706</v>
      </c>
      <c r="I855">
        <v>62750138</v>
      </c>
      <c r="J855" t="s">
        <v>1986</v>
      </c>
      <c r="K855" t="s">
        <v>1983</v>
      </c>
      <c r="L855" t="s">
        <v>1897</v>
      </c>
      <c r="M855" t="s">
        <v>1970</v>
      </c>
      <c r="P855">
        <v>998</v>
      </c>
      <c r="Q855">
        <v>0</v>
      </c>
      <c r="S855">
        <v>62750138</v>
      </c>
      <c r="AF855" t="s">
        <v>1976</v>
      </c>
      <c r="AG855" t="s">
        <v>1972</v>
      </c>
      <c r="AK855" t="s">
        <v>5946</v>
      </c>
      <c r="AL855">
        <v>120</v>
      </c>
      <c r="AM855" t="s">
        <v>1979</v>
      </c>
      <c r="AN855" t="s">
        <v>1977</v>
      </c>
      <c r="AO855">
        <v>0</v>
      </c>
      <c r="AQ855">
        <v>2257559</v>
      </c>
      <c r="AR855" t="s">
        <v>1978</v>
      </c>
      <c r="AT855" t="s">
        <v>1988</v>
      </c>
    </row>
    <row r="856" spans="1:46" x14ac:dyDescent="0.25">
      <c r="A856" t="e">
        <f>_xlfn.XLOOKUP(I856,UTILIZADAS[Contacto1],UTILIZADAS[Source.Name],,0)</f>
        <v>#N/A</v>
      </c>
      <c r="B856" s="18">
        <f>VLOOKUP(J856,Ref!A:C,3,0)</f>
        <v>1</v>
      </c>
      <c r="C856" s="18">
        <f>VLOOKUP(J856,Ref!A:D,4,0)</f>
        <v>1</v>
      </c>
      <c r="D856" s="18" t="str">
        <f t="shared" si="39"/>
        <v>08/may</v>
      </c>
      <c r="E856" s="18">
        <f t="shared" si="40"/>
        <v>2</v>
      </c>
      <c r="F856" s="18">
        <v>1</v>
      </c>
      <c r="G856" s="18">
        <f t="shared" si="41"/>
        <v>1</v>
      </c>
      <c r="H856" s="3">
        <v>46150.425104166665</v>
      </c>
      <c r="I856">
        <v>62750138</v>
      </c>
      <c r="J856">
        <v>6002</v>
      </c>
      <c r="K856" t="s">
        <v>1983</v>
      </c>
      <c r="L856" t="s">
        <v>1897</v>
      </c>
      <c r="M856" t="s">
        <v>1970</v>
      </c>
      <c r="P856">
        <v>998</v>
      </c>
      <c r="Q856">
        <v>0</v>
      </c>
      <c r="S856">
        <v>62750138</v>
      </c>
      <c r="AF856" t="s">
        <v>1976</v>
      </c>
      <c r="AG856" t="s">
        <v>1972</v>
      </c>
      <c r="AK856" t="s">
        <v>5946</v>
      </c>
      <c r="AL856">
        <v>69</v>
      </c>
      <c r="AM856" t="s">
        <v>1979</v>
      </c>
      <c r="AN856" t="s">
        <v>1987</v>
      </c>
      <c r="AO856">
        <v>0</v>
      </c>
      <c r="AQ856">
        <v>2257559</v>
      </c>
      <c r="AR856" t="s">
        <v>1978</v>
      </c>
      <c r="AT856" t="s">
        <v>1888</v>
      </c>
    </row>
    <row r="857" spans="1:46" x14ac:dyDescent="0.25">
      <c r="A857" t="str">
        <f>_xlfn.XLOOKUP(I857,UTILIZADAS[Contacto1],UTILIZADAS[Source.Name],,0)</f>
        <v>Cobros Abril Canal Fijo</v>
      </c>
      <c r="B857" s="18">
        <f>VLOOKUP(J857,Ref!A:C,3,0)</f>
        <v>0</v>
      </c>
      <c r="C857" s="18">
        <f>VLOOKUP(J857,Ref!A:D,4,0)</f>
        <v>0</v>
      </c>
      <c r="D857" s="18" t="str">
        <f t="shared" si="39"/>
        <v>11/may</v>
      </c>
      <c r="E857" s="18">
        <f t="shared" si="40"/>
        <v>5</v>
      </c>
      <c r="F857" s="18">
        <v>1</v>
      </c>
      <c r="G857" s="18">
        <f t="shared" si="41"/>
        <v>0</v>
      </c>
      <c r="H857" s="3">
        <v>46153.499305555553</v>
      </c>
      <c r="I857">
        <v>62784815</v>
      </c>
      <c r="J857" t="s">
        <v>1967</v>
      </c>
      <c r="K857" t="s">
        <v>1968</v>
      </c>
      <c r="L857" t="s">
        <v>1969</v>
      </c>
      <c r="M857" t="s">
        <v>1970</v>
      </c>
      <c r="O857">
        <v>362029010000</v>
      </c>
      <c r="P857">
        <v>16018</v>
      </c>
      <c r="Q857">
        <v>-7</v>
      </c>
      <c r="R857">
        <v>1</v>
      </c>
      <c r="S857">
        <v>62784815</v>
      </c>
      <c r="U857" t="s">
        <v>2411</v>
      </c>
      <c r="W857" t="s">
        <v>3988</v>
      </c>
      <c r="X857">
        <v>362029010000</v>
      </c>
      <c r="Y857" t="s">
        <v>85</v>
      </c>
      <c r="Z857" t="s">
        <v>66</v>
      </c>
      <c r="AF857" t="s">
        <v>1976</v>
      </c>
      <c r="AG857" t="s">
        <v>1972</v>
      </c>
      <c r="AL857">
        <v>0</v>
      </c>
      <c r="AN857" t="s">
        <v>1974</v>
      </c>
      <c r="AO857">
        <v>0</v>
      </c>
      <c r="AQ857">
        <v>2257781</v>
      </c>
      <c r="AR857" t="s">
        <v>4605</v>
      </c>
      <c r="AS857" t="s">
        <v>5883</v>
      </c>
      <c r="AT857" t="s">
        <v>1975</v>
      </c>
    </row>
    <row r="858" spans="1:46" x14ac:dyDescent="0.25">
      <c r="A858" t="str">
        <f>_xlfn.XLOOKUP(I858,UTILIZADAS[Contacto1],UTILIZADAS[Source.Name],,0)</f>
        <v>Cobros Abril Canal Fijo</v>
      </c>
      <c r="B858" s="18">
        <f>VLOOKUP(J858,Ref!A:C,3,0)</f>
        <v>0</v>
      </c>
      <c r="C858" s="18">
        <f>VLOOKUP(J858,Ref!A:D,4,0)</f>
        <v>0</v>
      </c>
      <c r="D858" s="18" t="str">
        <f t="shared" si="39"/>
        <v>13/may</v>
      </c>
      <c r="E858" s="18">
        <f t="shared" si="40"/>
        <v>5</v>
      </c>
      <c r="F858" s="18">
        <v>1</v>
      </c>
      <c r="G858" s="18">
        <f t="shared" si="41"/>
        <v>0</v>
      </c>
      <c r="H858" s="3">
        <v>46155.674305555556</v>
      </c>
      <c r="I858">
        <v>62784815</v>
      </c>
      <c r="J858" t="s">
        <v>2021</v>
      </c>
      <c r="K858" t="s">
        <v>1968</v>
      </c>
      <c r="L858" t="s">
        <v>1969</v>
      </c>
      <c r="M858" t="s">
        <v>1970</v>
      </c>
      <c r="O858">
        <v>362029010000</v>
      </c>
      <c r="P858">
        <v>16018</v>
      </c>
      <c r="Q858">
        <v>-7</v>
      </c>
      <c r="R858">
        <v>1</v>
      </c>
      <c r="S858">
        <v>62784815</v>
      </c>
      <c r="U858" t="s">
        <v>2411</v>
      </c>
      <c r="W858" t="s">
        <v>3988</v>
      </c>
      <c r="X858">
        <v>362029010000</v>
      </c>
      <c r="Y858" t="s">
        <v>85</v>
      </c>
      <c r="Z858" t="s">
        <v>66</v>
      </c>
      <c r="AF858" t="s">
        <v>1976</v>
      </c>
      <c r="AG858" t="s">
        <v>1972</v>
      </c>
      <c r="AL858">
        <v>5</v>
      </c>
      <c r="AN858" t="s">
        <v>1974</v>
      </c>
      <c r="AO858">
        <v>0</v>
      </c>
      <c r="AQ858">
        <v>2257781</v>
      </c>
      <c r="AR858" t="s">
        <v>4605</v>
      </c>
      <c r="AS858" t="s">
        <v>5883</v>
      </c>
      <c r="AT858" t="s">
        <v>2022</v>
      </c>
    </row>
    <row r="859" spans="1:46" x14ac:dyDescent="0.25">
      <c r="A859" t="str">
        <f>_xlfn.XLOOKUP(I859,UTILIZADAS[Contacto1],UTILIZADAS[Source.Name],,0)</f>
        <v>Cobros Abril Canal Fijo</v>
      </c>
      <c r="B859" s="18">
        <f>VLOOKUP(J859,Ref!A:C,3,0)</f>
        <v>0</v>
      </c>
      <c r="C859" s="18">
        <f>VLOOKUP(J859,Ref!A:D,4,0)</f>
        <v>0</v>
      </c>
      <c r="D859" s="18" t="str">
        <f t="shared" si="39"/>
        <v>18/may</v>
      </c>
      <c r="E859" s="18">
        <f t="shared" si="40"/>
        <v>5</v>
      </c>
      <c r="F859" s="18">
        <v>1</v>
      </c>
      <c r="G859" s="18">
        <f t="shared" si="41"/>
        <v>0</v>
      </c>
      <c r="H859" s="3">
        <v>46160.395891203705</v>
      </c>
      <c r="I859">
        <v>62784815</v>
      </c>
      <c r="J859" t="s">
        <v>1967</v>
      </c>
      <c r="K859" t="s">
        <v>1968</v>
      </c>
      <c r="L859" t="s">
        <v>1969</v>
      </c>
      <c r="M859" t="s">
        <v>1970</v>
      </c>
      <c r="O859">
        <v>362029010000</v>
      </c>
      <c r="P859">
        <v>16018</v>
      </c>
      <c r="Q859">
        <v>-7</v>
      </c>
      <c r="R859">
        <v>1</v>
      </c>
      <c r="S859">
        <v>62784815</v>
      </c>
      <c r="U859" t="s">
        <v>2411</v>
      </c>
      <c r="W859" t="s">
        <v>3988</v>
      </c>
      <c r="X859">
        <v>362029010000</v>
      </c>
      <c r="Y859" t="s">
        <v>85</v>
      </c>
      <c r="Z859" t="s">
        <v>66</v>
      </c>
      <c r="AF859" t="s">
        <v>1976</v>
      </c>
      <c r="AG859" t="s">
        <v>1972</v>
      </c>
      <c r="AL859">
        <v>0</v>
      </c>
      <c r="AN859" t="s">
        <v>1974</v>
      </c>
      <c r="AO859">
        <v>0</v>
      </c>
      <c r="AQ859">
        <v>2257781</v>
      </c>
      <c r="AR859" t="s">
        <v>4605</v>
      </c>
      <c r="AS859" t="s">
        <v>5883</v>
      </c>
      <c r="AT859" t="s">
        <v>1975</v>
      </c>
    </row>
    <row r="860" spans="1:46" x14ac:dyDescent="0.25">
      <c r="A860" t="str">
        <f>_xlfn.XLOOKUP(I860,UTILIZADAS[Contacto1],UTILIZADAS[Source.Name],,0)</f>
        <v>Cobros Abril Canal Fijo</v>
      </c>
      <c r="B860" s="18">
        <f>VLOOKUP(J860,Ref!A:C,3,0)</f>
        <v>0</v>
      </c>
      <c r="C860" s="18">
        <f>VLOOKUP(J860,Ref!A:D,4,0)</f>
        <v>0</v>
      </c>
      <c r="D860" s="18" t="str">
        <f t="shared" si="39"/>
        <v>19/may</v>
      </c>
      <c r="E860" s="18">
        <f t="shared" si="40"/>
        <v>5</v>
      </c>
      <c r="F860" s="18">
        <v>1</v>
      </c>
      <c r="G860" s="18">
        <f t="shared" si="41"/>
        <v>0</v>
      </c>
      <c r="H860" s="3">
        <v>46161.690983796296</v>
      </c>
      <c r="I860">
        <v>62784815</v>
      </c>
      <c r="J860" t="s">
        <v>2021</v>
      </c>
      <c r="K860" t="s">
        <v>1968</v>
      </c>
      <c r="L860" t="s">
        <v>1969</v>
      </c>
      <c r="M860" t="s">
        <v>1970</v>
      </c>
      <c r="O860">
        <v>362029010000</v>
      </c>
      <c r="P860">
        <v>16018</v>
      </c>
      <c r="Q860">
        <v>-7</v>
      </c>
      <c r="R860">
        <v>1</v>
      </c>
      <c r="S860">
        <v>62784815</v>
      </c>
      <c r="U860" t="s">
        <v>2411</v>
      </c>
      <c r="W860" t="s">
        <v>3988</v>
      </c>
      <c r="X860">
        <v>362029010000</v>
      </c>
      <c r="Y860" t="s">
        <v>85</v>
      </c>
      <c r="Z860" t="s">
        <v>66</v>
      </c>
      <c r="AF860" t="s">
        <v>1976</v>
      </c>
      <c r="AG860" t="s">
        <v>1972</v>
      </c>
      <c r="AL860">
        <v>5</v>
      </c>
      <c r="AN860" t="s">
        <v>1974</v>
      </c>
      <c r="AO860">
        <v>0</v>
      </c>
      <c r="AQ860">
        <v>2257781</v>
      </c>
      <c r="AR860" t="s">
        <v>4605</v>
      </c>
      <c r="AS860" t="s">
        <v>5883</v>
      </c>
      <c r="AT860" t="s">
        <v>2022</v>
      </c>
    </row>
    <row r="861" spans="1:46" x14ac:dyDescent="0.25">
      <c r="A861" t="str">
        <f>_xlfn.XLOOKUP(I861,UTILIZADAS[Contacto1],UTILIZADAS[Source.Name],,0)</f>
        <v>Cobros Abril Canal Fijo</v>
      </c>
      <c r="B861" s="18">
        <f>VLOOKUP(J861,Ref!A:C,3,0)</f>
        <v>1</v>
      </c>
      <c r="C861" s="18">
        <f>VLOOKUP(J861,Ref!A:D,4,0)</f>
        <v>0</v>
      </c>
      <c r="D861" s="18" t="str">
        <f t="shared" si="39"/>
        <v>21/may</v>
      </c>
      <c r="E861" s="18">
        <f t="shared" si="40"/>
        <v>5</v>
      </c>
      <c r="F861" s="18">
        <v>1</v>
      </c>
      <c r="G861" s="18">
        <f t="shared" si="41"/>
        <v>1</v>
      </c>
      <c r="H861" s="3">
        <v>46163.469004629631</v>
      </c>
      <c r="I861">
        <v>62784815</v>
      </c>
      <c r="J861">
        <v>6000</v>
      </c>
      <c r="K861" t="s">
        <v>1983</v>
      </c>
      <c r="L861" t="s">
        <v>1897</v>
      </c>
      <c r="M861" t="s">
        <v>1970</v>
      </c>
      <c r="O861">
        <v>362029010000</v>
      </c>
      <c r="P861">
        <v>16018</v>
      </c>
      <c r="Q861">
        <v>-7</v>
      </c>
      <c r="R861">
        <v>1</v>
      </c>
      <c r="S861">
        <v>62784815</v>
      </c>
      <c r="U861" t="s">
        <v>2411</v>
      </c>
      <c r="W861" t="s">
        <v>3988</v>
      </c>
      <c r="X861">
        <v>362029010000</v>
      </c>
      <c r="Y861" t="s">
        <v>85</v>
      </c>
      <c r="Z861" t="s">
        <v>66</v>
      </c>
      <c r="AF861" t="s">
        <v>1976</v>
      </c>
      <c r="AG861" t="s">
        <v>1972</v>
      </c>
      <c r="AL861">
        <v>76</v>
      </c>
      <c r="AM861" t="s">
        <v>1979</v>
      </c>
      <c r="AN861" t="s">
        <v>1987</v>
      </c>
      <c r="AO861">
        <v>0</v>
      </c>
      <c r="AQ861">
        <v>2257781</v>
      </c>
      <c r="AR861" t="s">
        <v>4605</v>
      </c>
      <c r="AS861" t="s">
        <v>5883</v>
      </c>
      <c r="AT861" t="s">
        <v>1895</v>
      </c>
    </row>
    <row r="862" spans="1:46" x14ac:dyDescent="0.25">
      <c r="A862" t="e">
        <f>_xlfn.XLOOKUP(I862,UTILIZADAS[Contacto1],UTILIZADAS[Source.Name],,0)</f>
        <v>#N/A</v>
      </c>
      <c r="B862" s="18">
        <f>VLOOKUP(J862,Ref!A:C,3,0)</f>
        <v>1</v>
      </c>
      <c r="C862" s="18">
        <f>VLOOKUP(J862,Ref!A:D,4,0)</f>
        <v>1</v>
      </c>
      <c r="D862" s="18" t="str">
        <f t="shared" si="39"/>
        <v>07/may</v>
      </c>
      <c r="E862" s="18">
        <f t="shared" si="40"/>
        <v>2</v>
      </c>
      <c r="F862" s="18">
        <v>1</v>
      </c>
      <c r="G862" s="18">
        <f t="shared" si="41"/>
        <v>0</v>
      </c>
      <c r="H862" s="3">
        <v>46149.598946759259</v>
      </c>
      <c r="I862">
        <v>62803762</v>
      </c>
      <c r="J862">
        <v>6007</v>
      </c>
      <c r="K862" t="s">
        <v>1983</v>
      </c>
      <c r="L862" t="s">
        <v>1897</v>
      </c>
      <c r="M862" t="s">
        <v>1970</v>
      </c>
      <c r="P862">
        <v>9009</v>
      </c>
      <c r="Q862">
        <v>-7</v>
      </c>
      <c r="R862">
        <v>1</v>
      </c>
      <c r="S862">
        <v>62803762</v>
      </c>
      <c r="U862" t="s">
        <v>5947</v>
      </c>
      <c r="W862">
        <v>20</v>
      </c>
      <c r="X862">
        <v>101602581</v>
      </c>
      <c r="AF862" t="s">
        <v>1976</v>
      </c>
      <c r="AG862" t="s">
        <v>1972</v>
      </c>
      <c r="AI862" t="s">
        <v>5948</v>
      </c>
      <c r="AL862">
        <v>75</v>
      </c>
      <c r="AM862" t="s">
        <v>1979</v>
      </c>
      <c r="AN862" t="s">
        <v>1977</v>
      </c>
      <c r="AO862">
        <v>0</v>
      </c>
      <c r="AQ862">
        <v>1445809</v>
      </c>
      <c r="AR862" t="s">
        <v>4572</v>
      </c>
      <c r="AT862" t="s">
        <v>1898</v>
      </c>
    </row>
    <row r="863" spans="1:46" x14ac:dyDescent="0.25">
      <c r="A863" t="e">
        <f>_xlfn.XLOOKUP(I863,UTILIZADAS[Contacto1],UTILIZADAS[Source.Name],,0)</f>
        <v>#N/A</v>
      </c>
      <c r="B863" s="18">
        <f>VLOOKUP(J863,Ref!A:C,3,0)</f>
        <v>1</v>
      </c>
      <c r="C863" s="18">
        <f>VLOOKUP(J863,Ref!A:D,4,0)</f>
        <v>1</v>
      </c>
      <c r="D863" s="18" t="str">
        <f t="shared" si="39"/>
        <v>07/may</v>
      </c>
      <c r="E863" s="18">
        <f t="shared" si="40"/>
        <v>2</v>
      </c>
      <c r="F863" s="18">
        <v>1</v>
      </c>
      <c r="G863" s="18">
        <f t="shared" si="41"/>
        <v>1</v>
      </c>
      <c r="H863" s="3">
        <v>46149.603530092594</v>
      </c>
      <c r="I863">
        <v>62803762</v>
      </c>
      <c r="J863">
        <v>6007</v>
      </c>
      <c r="K863" t="s">
        <v>1983</v>
      </c>
      <c r="L863" t="s">
        <v>1897</v>
      </c>
      <c r="M863" t="s">
        <v>1970</v>
      </c>
      <c r="P863">
        <v>9009</v>
      </c>
      <c r="Q863">
        <v>-7</v>
      </c>
      <c r="R863">
        <v>1</v>
      </c>
      <c r="S863">
        <v>62803762</v>
      </c>
      <c r="U863" t="s">
        <v>5947</v>
      </c>
      <c r="W863">
        <v>20</v>
      </c>
      <c r="X863">
        <v>101602581</v>
      </c>
      <c r="AF863" t="s">
        <v>1976</v>
      </c>
      <c r="AG863" t="s">
        <v>1972</v>
      </c>
      <c r="AI863" t="s">
        <v>5948</v>
      </c>
      <c r="AL863">
        <v>50</v>
      </c>
      <c r="AM863" t="s">
        <v>1979</v>
      </c>
      <c r="AN863" t="s">
        <v>1977</v>
      </c>
      <c r="AO863">
        <v>0</v>
      </c>
      <c r="AQ863">
        <v>1445809</v>
      </c>
      <c r="AR863" t="s">
        <v>4572</v>
      </c>
      <c r="AT863" t="s">
        <v>1898</v>
      </c>
    </row>
    <row r="864" spans="1:46" x14ac:dyDescent="0.25">
      <c r="A864" t="str">
        <f>_xlfn.XLOOKUP(I864,UTILIZADAS[Contacto1],UTILIZADAS[Source.Name],,0)</f>
        <v>Cobros Mayo</v>
      </c>
      <c r="B864" s="18">
        <f>VLOOKUP(J864,Ref!A:C,3,0)</f>
        <v>0</v>
      </c>
      <c r="C864" s="18">
        <f>VLOOKUP(J864,Ref!A:D,4,0)</f>
        <v>0</v>
      </c>
      <c r="D864" s="18" t="str">
        <f t="shared" si="39"/>
        <v>11/may</v>
      </c>
      <c r="E864" s="18">
        <f t="shared" si="40"/>
        <v>6</v>
      </c>
      <c r="F864" s="18">
        <v>1</v>
      </c>
      <c r="G864" s="18">
        <f t="shared" si="41"/>
        <v>0</v>
      </c>
      <c r="H864" s="3">
        <v>46153.499965277777</v>
      </c>
      <c r="I864">
        <v>62814351</v>
      </c>
      <c r="J864" t="s">
        <v>1967</v>
      </c>
      <c r="K864" t="s">
        <v>1968</v>
      </c>
      <c r="L864" t="s">
        <v>1969</v>
      </c>
      <c r="M864" t="s">
        <v>1970</v>
      </c>
      <c r="O864">
        <v>361053930000</v>
      </c>
      <c r="P864">
        <v>16018</v>
      </c>
      <c r="Q864">
        <v>-7</v>
      </c>
      <c r="R864">
        <v>1</v>
      </c>
      <c r="S864">
        <v>62814351</v>
      </c>
      <c r="U864" t="s">
        <v>5949</v>
      </c>
      <c r="W864" t="s">
        <v>4784</v>
      </c>
      <c r="X864">
        <v>361053930000</v>
      </c>
      <c r="Y864" t="s">
        <v>65</v>
      </c>
      <c r="Z864" t="s">
        <v>66</v>
      </c>
      <c r="AG864" t="s">
        <v>1972</v>
      </c>
      <c r="AL864">
        <v>0</v>
      </c>
      <c r="AN864" t="s">
        <v>1974</v>
      </c>
      <c r="AO864">
        <v>0</v>
      </c>
      <c r="AQ864">
        <v>2257782</v>
      </c>
      <c r="AR864" t="s">
        <v>4605</v>
      </c>
      <c r="AS864" t="s">
        <v>5883</v>
      </c>
      <c r="AT864" t="s">
        <v>1975</v>
      </c>
    </row>
    <row r="865" spans="1:46" x14ac:dyDescent="0.25">
      <c r="A865" t="str">
        <f>_xlfn.XLOOKUP(I865,UTILIZADAS[Contacto1],UTILIZADAS[Source.Name],,0)</f>
        <v>Cobros Mayo</v>
      </c>
      <c r="B865" s="18">
        <f>VLOOKUP(J865,Ref!A:C,3,0)</f>
        <v>0</v>
      </c>
      <c r="C865" s="18">
        <f>VLOOKUP(J865,Ref!A:D,4,0)</f>
        <v>0</v>
      </c>
      <c r="D865" s="18" t="str">
        <f t="shared" si="39"/>
        <v>13/may</v>
      </c>
      <c r="E865" s="18">
        <f t="shared" si="40"/>
        <v>6</v>
      </c>
      <c r="F865" s="18">
        <v>1</v>
      </c>
      <c r="G865" s="18">
        <f t="shared" si="41"/>
        <v>0</v>
      </c>
      <c r="H865" s="3">
        <v>46155.674884259257</v>
      </c>
      <c r="I865">
        <v>62814351</v>
      </c>
      <c r="J865" t="s">
        <v>1967</v>
      </c>
      <c r="K865" t="s">
        <v>1968</v>
      </c>
      <c r="L865" t="s">
        <v>1969</v>
      </c>
      <c r="M865" t="s">
        <v>1970</v>
      </c>
      <c r="O865">
        <v>361053930000</v>
      </c>
      <c r="P865">
        <v>16018</v>
      </c>
      <c r="Q865">
        <v>-7</v>
      </c>
      <c r="R865">
        <v>1</v>
      </c>
      <c r="S865">
        <v>62814351</v>
      </c>
      <c r="U865" t="s">
        <v>5949</v>
      </c>
      <c r="W865" t="s">
        <v>4784</v>
      </c>
      <c r="X865">
        <v>361053930000</v>
      </c>
      <c r="Y865" t="s">
        <v>65</v>
      </c>
      <c r="Z865" t="s">
        <v>66</v>
      </c>
      <c r="AG865" t="s">
        <v>1972</v>
      </c>
      <c r="AL865">
        <v>0</v>
      </c>
      <c r="AN865" t="s">
        <v>1974</v>
      </c>
      <c r="AO865">
        <v>0</v>
      </c>
      <c r="AQ865">
        <v>2257782</v>
      </c>
      <c r="AR865" t="s">
        <v>4605</v>
      </c>
      <c r="AS865" t="s">
        <v>5883</v>
      </c>
      <c r="AT865" t="s">
        <v>1975</v>
      </c>
    </row>
    <row r="866" spans="1:46" x14ac:dyDescent="0.25">
      <c r="A866" t="str">
        <f>_xlfn.XLOOKUP(I866,UTILIZADAS[Contacto1],UTILIZADAS[Source.Name],,0)</f>
        <v>Cobros Mayo</v>
      </c>
      <c r="B866" s="18">
        <f>VLOOKUP(J866,Ref!A:C,3,0)</f>
        <v>0</v>
      </c>
      <c r="C866" s="18">
        <f>VLOOKUP(J866,Ref!A:D,4,0)</f>
        <v>0</v>
      </c>
      <c r="D866" s="18" t="str">
        <f t="shared" si="39"/>
        <v>18/may</v>
      </c>
      <c r="E866" s="18">
        <f t="shared" si="40"/>
        <v>6</v>
      </c>
      <c r="F866" s="18">
        <v>1</v>
      </c>
      <c r="G866" s="18">
        <f t="shared" si="41"/>
        <v>0</v>
      </c>
      <c r="H866" s="3">
        <v>46160.395891203705</v>
      </c>
      <c r="I866">
        <v>62814351</v>
      </c>
      <c r="J866" t="s">
        <v>1967</v>
      </c>
      <c r="K866" t="s">
        <v>1968</v>
      </c>
      <c r="L866" t="s">
        <v>1969</v>
      </c>
      <c r="M866" t="s">
        <v>1970</v>
      </c>
      <c r="O866">
        <v>361053930000</v>
      </c>
      <c r="P866">
        <v>16018</v>
      </c>
      <c r="Q866">
        <v>-7</v>
      </c>
      <c r="R866">
        <v>1</v>
      </c>
      <c r="S866">
        <v>62814351</v>
      </c>
      <c r="U866" t="s">
        <v>5949</v>
      </c>
      <c r="W866" t="s">
        <v>4784</v>
      </c>
      <c r="X866">
        <v>361053930000</v>
      </c>
      <c r="Y866" t="s">
        <v>65</v>
      </c>
      <c r="Z866" t="s">
        <v>66</v>
      </c>
      <c r="AG866" t="s">
        <v>1972</v>
      </c>
      <c r="AL866">
        <v>0</v>
      </c>
      <c r="AN866" t="s">
        <v>1974</v>
      </c>
      <c r="AO866">
        <v>0</v>
      </c>
      <c r="AQ866">
        <v>2257782</v>
      </c>
      <c r="AR866" t="s">
        <v>4605</v>
      </c>
      <c r="AS866" t="s">
        <v>5883</v>
      </c>
      <c r="AT866" t="s">
        <v>1975</v>
      </c>
    </row>
    <row r="867" spans="1:46" x14ac:dyDescent="0.25">
      <c r="A867" t="str">
        <f>_xlfn.XLOOKUP(I867,UTILIZADAS[Contacto1],UTILIZADAS[Source.Name],,0)</f>
        <v>Cobros Mayo</v>
      </c>
      <c r="B867" s="18">
        <f>VLOOKUP(J867,Ref!A:C,3,0)</f>
        <v>0</v>
      </c>
      <c r="C867" s="18">
        <f>VLOOKUP(J867,Ref!A:D,4,0)</f>
        <v>0</v>
      </c>
      <c r="D867" s="18" t="str">
        <f t="shared" si="39"/>
        <v>19/may</v>
      </c>
      <c r="E867" s="18">
        <f t="shared" si="40"/>
        <v>6</v>
      </c>
      <c r="F867" s="18">
        <v>1</v>
      </c>
      <c r="G867" s="18">
        <f t="shared" si="41"/>
        <v>0</v>
      </c>
      <c r="H867" s="3">
        <v>46161.691261574073</v>
      </c>
      <c r="I867">
        <v>62814351</v>
      </c>
      <c r="J867" t="s">
        <v>2021</v>
      </c>
      <c r="K867" t="s">
        <v>1968</v>
      </c>
      <c r="L867" t="s">
        <v>1969</v>
      </c>
      <c r="M867" t="s">
        <v>1970</v>
      </c>
      <c r="O867">
        <v>361053930000</v>
      </c>
      <c r="P867">
        <v>16018</v>
      </c>
      <c r="Q867">
        <v>-7</v>
      </c>
      <c r="R867">
        <v>1</v>
      </c>
      <c r="S867">
        <v>62814351</v>
      </c>
      <c r="U867" t="s">
        <v>5949</v>
      </c>
      <c r="W867" t="s">
        <v>4784</v>
      </c>
      <c r="X867">
        <v>361053930000</v>
      </c>
      <c r="Y867" t="s">
        <v>65</v>
      </c>
      <c r="Z867" t="s">
        <v>66</v>
      </c>
      <c r="AG867" t="s">
        <v>1972</v>
      </c>
      <c r="AL867">
        <v>5</v>
      </c>
      <c r="AN867" t="s">
        <v>1974</v>
      </c>
      <c r="AO867">
        <v>0</v>
      </c>
      <c r="AQ867">
        <v>2257782</v>
      </c>
      <c r="AR867" t="s">
        <v>4605</v>
      </c>
      <c r="AS867" t="s">
        <v>5883</v>
      </c>
      <c r="AT867" t="s">
        <v>2022</v>
      </c>
    </row>
    <row r="868" spans="1:46" x14ac:dyDescent="0.25">
      <c r="A868" t="str">
        <f>_xlfn.XLOOKUP(I868,UTILIZADAS[Contacto1],UTILIZADAS[Source.Name],,0)</f>
        <v>Cobros Mayo</v>
      </c>
      <c r="B868" s="18">
        <f>VLOOKUP(J868,Ref!A:C,3,0)</f>
        <v>0</v>
      </c>
      <c r="C868" s="18">
        <f>VLOOKUP(J868,Ref!A:D,4,0)</f>
        <v>0</v>
      </c>
      <c r="D868" s="18" t="str">
        <f t="shared" si="39"/>
        <v>21/may</v>
      </c>
      <c r="E868" s="18">
        <f t="shared" si="40"/>
        <v>6</v>
      </c>
      <c r="F868" s="18">
        <v>1</v>
      </c>
      <c r="G868" s="18">
        <f t="shared" si="41"/>
        <v>0</v>
      </c>
      <c r="H868" s="3">
        <v>46163.468865740739</v>
      </c>
      <c r="I868">
        <v>62814351</v>
      </c>
      <c r="J868" t="s">
        <v>1967</v>
      </c>
      <c r="K868" t="s">
        <v>1968</v>
      </c>
      <c r="L868" t="s">
        <v>1969</v>
      </c>
      <c r="M868" t="s">
        <v>1970</v>
      </c>
      <c r="O868">
        <v>361053930000</v>
      </c>
      <c r="P868">
        <v>16018</v>
      </c>
      <c r="Q868">
        <v>-7</v>
      </c>
      <c r="R868">
        <v>1</v>
      </c>
      <c r="S868">
        <v>62814351</v>
      </c>
      <c r="U868" t="s">
        <v>5949</v>
      </c>
      <c r="W868" t="s">
        <v>4784</v>
      </c>
      <c r="X868">
        <v>361053930000</v>
      </c>
      <c r="Y868" t="s">
        <v>65</v>
      </c>
      <c r="Z868" t="s">
        <v>66</v>
      </c>
      <c r="AG868" t="s">
        <v>1972</v>
      </c>
      <c r="AL868">
        <v>0</v>
      </c>
      <c r="AN868" t="s">
        <v>1974</v>
      </c>
      <c r="AO868">
        <v>0</v>
      </c>
      <c r="AQ868">
        <v>2257782</v>
      </c>
      <c r="AR868" t="s">
        <v>4605</v>
      </c>
      <c r="AS868" t="s">
        <v>5883</v>
      </c>
      <c r="AT868" t="s">
        <v>1975</v>
      </c>
    </row>
    <row r="869" spans="1:46" x14ac:dyDescent="0.25">
      <c r="A869" t="str">
        <f>_xlfn.XLOOKUP(I869,UTILIZADAS[Contacto1],UTILIZADAS[Source.Name],,0)</f>
        <v>Cobros Mayo</v>
      </c>
      <c r="B869" s="18">
        <f>VLOOKUP(J869,Ref!A:C,3,0)</f>
        <v>0</v>
      </c>
      <c r="C869" s="18">
        <f>VLOOKUP(J869,Ref!A:D,4,0)</f>
        <v>0</v>
      </c>
      <c r="D869" s="18" t="str">
        <f t="shared" si="39"/>
        <v>21/may</v>
      </c>
      <c r="E869" s="18">
        <f t="shared" si="40"/>
        <v>6</v>
      </c>
      <c r="F869" s="18">
        <v>1</v>
      </c>
      <c r="G869" s="18">
        <f t="shared" si="41"/>
        <v>1</v>
      </c>
      <c r="H869" s="3">
        <v>46163.737743055557</v>
      </c>
      <c r="I869">
        <v>62814351</v>
      </c>
      <c r="J869" t="s">
        <v>2021</v>
      </c>
      <c r="K869" t="s">
        <v>1968</v>
      </c>
      <c r="L869" t="s">
        <v>1969</v>
      </c>
      <c r="M869" t="s">
        <v>1970</v>
      </c>
      <c r="O869">
        <v>361053930000</v>
      </c>
      <c r="P869">
        <v>16018</v>
      </c>
      <c r="Q869">
        <v>-7</v>
      </c>
      <c r="R869">
        <v>1</v>
      </c>
      <c r="S869">
        <v>62814351</v>
      </c>
      <c r="U869" t="s">
        <v>5949</v>
      </c>
      <c r="W869" t="s">
        <v>4784</v>
      </c>
      <c r="X869">
        <v>361053930000</v>
      </c>
      <c r="Y869" t="s">
        <v>65</v>
      </c>
      <c r="Z869" t="s">
        <v>66</v>
      </c>
      <c r="AG869" t="s">
        <v>1972</v>
      </c>
      <c r="AL869">
        <v>5</v>
      </c>
      <c r="AN869" t="s">
        <v>1974</v>
      </c>
      <c r="AO869">
        <v>0</v>
      </c>
      <c r="AQ869">
        <v>2257782</v>
      </c>
      <c r="AR869" t="s">
        <v>4605</v>
      </c>
      <c r="AS869" t="s">
        <v>5883</v>
      </c>
      <c r="AT869" t="s">
        <v>2022</v>
      </c>
    </row>
    <row r="870" spans="1:46" x14ac:dyDescent="0.25">
      <c r="A870" t="str">
        <f>_xlfn.XLOOKUP(I870,UTILIZADAS[Contacto1],UTILIZADAS[Source.Name],,0)</f>
        <v>Cobros Abril Canal Fijo</v>
      </c>
      <c r="B870" s="18">
        <f>VLOOKUP(J870,Ref!A:C,3,0)</f>
        <v>0</v>
      </c>
      <c r="C870" s="18">
        <f>VLOOKUP(J870,Ref!A:D,4,0)</f>
        <v>0</v>
      </c>
      <c r="D870" s="18" t="str">
        <f t="shared" si="39"/>
        <v>04/may</v>
      </c>
      <c r="E870" s="18">
        <f t="shared" si="40"/>
        <v>3</v>
      </c>
      <c r="F870" s="18">
        <v>1</v>
      </c>
      <c r="G870" s="18">
        <f t="shared" si="41"/>
        <v>0</v>
      </c>
      <c r="H870" s="3">
        <v>46146.629374999997</v>
      </c>
      <c r="I870">
        <v>62820490</v>
      </c>
      <c r="J870" t="s">
        <v>1967</v>
      </c>
      <c r="K870" t="s">
        <v>1968</v>
      </c>
      <c r="L870" t="s">
        <v>1969</v>
      </c>
      <c r="M870" t="s">
        <v>1970</v>
      </c>
      <c r="O870">
        <v>343300850000</v>
      </c>
      <c r="P870">
        <v>16017</v>
      </c>
      <c r="Q870">
        <v>-7</v>
      </c>
      <c r="R870">
        <v>1</v>
      </c>
      <c r="S870">
        <v>62820490</v>
      </c>
      <c r="U870" t="s">
        <v>4524</v>
      </c>
      <c r="W870" t="s">
        <v>1346</v>
      </c>
      <c r="X870" t="s">
        <v>2551</v>
      </c>
      <c r="Y870" t="s">
        <v>86</v>
      </c>
      <c r="Z870">
        <v>343300850000</v>
      </c>
      <c r="AG870" t="s">
        <v>1972</v>
      </c>
      <c r="AI870" t="s">
        <v>3683</v>
      </c>
      <c r="AL870">
        <v>0</v>
      </c>
      <c r="AN870" t="s">
        <v>1974</v>
      </c>
      <c r="AO870">
        <v>0</v>
      </c>
      <c r="AQ870">
        <v>2252784</v>
      </c>
      <c r="AR870" t="s">
        <v>2241</v>
      </c>
      <c r="AS870" t="s">
        <v>4163</v>
      </c>
      <c r="AT870" t="s">
        <v>1975</v>
      </c>
    </row>
    <row r="871" spans="1:46" x14ac:dyDescent="0.25">
      <c r="A871" t="str">
        <f>_xlfn.XLOOKUP(I871,UTILIZADAS[Contacto1],UTILIZADAS[Source.Name],,0)</f>
        <v>Cobros Abril Canal Fijo</v>
      </c>
      <c r="B871" s="18">
        <f>VLOOKUP(J871,Ref!A:C,3,0)</f>
        <v>0</v>
      </c>
      <c r="C871" s="18">
        <f>VLOOKUP(J871,Ref!A:D,4,0)</f>
        <v>0</v>
      </c>
      <c r="D871" s="18" t="str">
        <f t="shared" si="39"/>
        <v>06/may</v>
      </c>
      <c r="E871" s="18">
        <f t="shared" si="40"/>
        <v>3</v>
      </c>
      <c r="F871" s="18">
        <v>1</v>
      </c>
      <c r="G871" s="18">
        <f t="shared" si="41"/>
        <v>0</v>
      </c>
      <c r="H871" s="3">
        <v>46148.61855324074</v>
      </c>
      <c r="I871">
        <v>62820490</v>
      </c>
      <c r="J871" t="s">
        <v>1967</v>
      </c>
      <c r="K871" t="s">
        <v>1968</v>
      </c>
      <c r="L871" t="s">
        <v>1969</v>
      </c>
      <c r="M871" t="s">
        <v>1970</v>
      </c>
      <c r="O871">
        <v>343300850000</v>
      </c>
      <c r="P871">
        <v>16017</v>
      </c>
      <c r="Q871">
        <v>-7</v>
      </c>
      <c r="R871">
        <v>1</v>
      </c>
      <c r="S871">
        <v>62820490</v>
      </c>
      <c r="U871" t="s">
        <v>4524</v>
      </c>
      <c r="W871" t="s">
        <v>1346</v>
      </c>
      <c r="X871" t="s">
        <v>2551</v>
      </c>
      <c r="Y871" t="s">
        <v>86</v>
      </c>
      <c r="Z871">
        <v>343300850000</v>
      </c>
      <c r="AG871" t="s">
        <v>1972</v>
      </c>
      <c r="AI871" t="s">
        <v>3683</v>
      </c>
      <c r="AL871">
        <v>0</v>
      </c>
      <c r="AN871" t="s">
        <v>1974</v>
      </c>
      <c r="AO871">
        <v>0</v>
      </c>
      <c r="AQ871">
        <v>2252784</v>
      </c>
      <c r="AR871" t="s">
        <v>2241</v>
      </c>
      <c r="AS871" t="s">
        <v>4163</v>
      </c>
      <c r="AT871" t="s">
        <v>1975</v>
      </c>
    </row>
    <row r="872" spans="1:46" x14ac:dyDescent="0.25">
      <c r="A872" t="str">
        <f>_xlfn.XLOOKUP(I872,UTILIZADAS[Contacto1],UTILIZADAS[Source.Name],,0)</f>
        <v>Cobros Abril Canal Fijo</v>
      </c>
      <c r="B872" s="18">
        <f>VLOOKUP(J872,Ref!A:C,3,0)</f>
        <v>0</v>
      </c>
      <c r="C872" s="18">
        <f>VLOOKUP(J872,Ref!A:D,4,0)</f>
        <v>0</v>
      </c>
      <c r="D872" s="18" t="str">
        <f t="shared" si="39"/>
        <v>09/may</v>
      </c>
      <c r="E872" s="18">
        <f t="shared" si="40"/>
        <v>3</v>
      </c>
      <c r="F872" s="18">
        <v>1</v>
      </c>
      <c r="G872" s="18">
        <f t="shared" si="41"/>
        <v>1</v>
      </c>
      <c r="H872" s="3">
        <v>46151.385023148148</v>
      </c>
      <c r="I872">
        <v>62820490</v>
      </c>
      <c r="J872" t="s">
        <v>1967</v>
      </c>
      <c r="K872" t="s">
        <v>1968</v>
      </c>
      <c r="L872" t="s">
        <v>1969</v>
      </c>
      <c r="M872" t="s">
        <v>1970</v>
      </c>
      <c r="O872">
        <v>343300850000</v>
      </c>
      <c r="P872">
        <v>16017</v>
      </c>
      <c r="Q872">
        <v>-7</v>
      </c>
      <c r="R872">
        <v>1</v>
      </c>
      <c r="S872">
        <v>62820490</v>
      </c>
      <c r="U872" t="s">
        <v>4524</v>
      </c>
      <c r="W872" t="s">
        <v>1346</v>
      </c>
      <c r="X872" t="s">
        <v>2551</v>
      </c>
      <c r="Y872" t="s">
        <v>86</v>
      </c>
      <c r="Z872">
        <v>343300850000</v>
      </c>
      <c r="AG872" t="s">
        <v>1972</v>
      </c>
      <c r="AI872" t="s">
        <v>3683</v>
      </c>
      <c r="AL872">
        <v>0</v>
      </c>
      <c r="AN872" t="s">
        <v>1974</v>
      </c>
      <c r="AO872">
        <v>0</v>
      </c>
      <c r="AQ872">
        <v>2252784</v>
      </c>
      <c r="AR872" t="s">
        <v>2241</v>
      </c>
      <c r="AS872" t="s">
        <v>4163</v>
      </c>
      <c r="AT872" t="s">
        <v>1975</v>
      </c>
    </row>
    <row r="873" spans="1:46" x14ac:dyDescent="0.25">
      <c r="A873" t="str">
        <f>_xlfn.XLOOKUP(I873,UTILIZADAS[Contacto1],UTILIZADAS[Source.Name],,0)</f>
        <v>Cobros Abril Canal Fijo</v>
      </c>
      <c r="B873" s="18">
        <f>VLOOKUP(J873,Ref!A:C,3,0)</f>
        <v>0</v>
      </c>
      <c r="C873" s="18">
        <f>VLOOKUP(J873,Ref!A:D,4,0)</f>
        <v>0</v>
      </c>
      <c r="D873" s="18" t="str">
        <f t="shared" si="39"/>
        <v>11/may</v>
      </c>
      <c r="E873" s="18">
        <f t="shared" si="40"/>
        <v>2</v>
      </c>
      <c r="F873" s="18">
        <v>1</v>
      </c>
      <c r="G873" s="18">
        <f t="shared" si="41"/>
        <v>0</v>
      </c>
      <c r="H873" s="3">
        <v>46153.501226851855</v>
      </c>
      <c r="I873">
        <v>62844482</v>
      </c>
      <c r="J873" t="s">
        <v>2021</v>
      </c>
      <c r="K873" t="s">
        <v>1968</v>
      </c>
      <c r="L873" t="s">
        <v>1969</v>
      </c>
      <c r="M873" t="s">
        <v>1970</v>
      </c>
      <c r="O873">
        <v>353369980000</v>
      </c>
      <c r="P873">
        <v>16018</v>
      </c>
      <c r="Q873">
        <v>-7</v>
      </c>
      <c r="R873">
        <v>1</v>
      </c>
      <c r="S873">
        <v>62844482</v>
      </c>
      <c r="U873" t="s">
        <v>2043</v>
      </c>
      <c r="W873" t="s">
        <v>1309</v>
      </c>
      <c r="X873">
        <v>353369980000</v>
      </c>
      <c r="Y873" t="s">
        <v>65</v>
      </c>
      <c r="Z873" t="s">
        <v>66</v>
      </c>
      <c r="AF873" t="s">
        <v>1976</v>
      </c>
      <c r="AG873" t="s">
        <v>1972</v>
      </c>
      <c r="AL873">
        <v>5</v>
      </c>
      <c r="AN873" t="s">
        <v>1974</v>
      </c>
      <c r="AO873">
        <v>0</v>
      </c>
      <c r="AQ873">
        <v>2257783</v>
      </c>
      <c r="AR873" t="s">
        <v>4605</v>
      </c>
      <c r="AS873" t="s">
        <v>5883</v>
      </c>
      <c r="AT873" t="s">
        <v>2022</v>
      </c>
    </row>
    <row r="874" spans="1:46" x14ac:dyDescent="0.25">
      <c r="A874" t="str">
        <f>_xlfn.XLOOKUP(I874,UTILIZADAS[Contacto1],UTILIZADAS[Source.Name],,0)</f>
        <v>Cobros Abril Canal Fijo</v>
      </c>
      <c r="B874" s="18">
        <f>VLOOKUP(J874,Ref!A:C,3,0)</f>
        <v>1</v>
      </c>
      <c r="C874" s="18">
        <f>VLOOKUP(J874,Ref!A:D,4,0)</f>
        <v>1</v>
      </c>
      <c r="D874" s="18" t="str">
        <f t="shared" si="39"/>
        <v>13/may</v>
      </c>
      <c r="E874" s="18">
        <f t="shared" si="40"/>
        <v>2</v>
      </c>
      <c r="F874" s="18">
        <v>1</v>
      </c>
      <c r="G874" s="18">
        <f t="shared" si="41"/>
        <v>1</v>
      </c>
      <c r="H874" s="3">
        <v>46155.675254629627</v>
      </c>
      <c r="I874">
        <v>62844482</v>
      </c>
      <c r="J874">
        <v>6003</v>
      </c>
      <c r="K874" t="s">
        <v>1983</v>
      </c>
      <c r="L874" t="s">
        <v>1897</v>
      </c>
      <c r="M874" t="s">
        <v>1970</v>
      </c>
      <c r="O874">
        <v>353369980000</v>
      </c>
      <c r="P874">
        <v>16018</v>
      </c>
      <c r="Q874">
        <v>-7</v>
      </c>
      <c r="R874">
        <v>1</v>
      </c>
      <c r="S874">
        <v>62844482</v>
      </c>
      <c r="U874" t="s">
        <v>2043</v>
      </c>
      <c r="W874" t="s">
        <v>1309</v>
      </c>
      <c r="X874">
        <v>353369980000</v>
      </c>
      <c r="Y874" t="s">
        <v>65</v>
      </c>
      <c r="Z874" t="s">
        <v>66</v>
      </c>
      <c r="AF874" t="s">
        <v>1976</v>
      </c>
      <c r="AG874" t="s">
        <v>1972</v>
      </c>
      <c r="AL874">
        <v>42</v>
      </c>
      <c r="AM874" t="s">
        <v>1979</v>
      </c>
      <c r="AN874" t="s">
        <v>1987</v>
      </c>
      <c r="AO874">
        <v>0</v>
      </c>
      <c r="AQ874">
        <v>2257783</v>
      </c>
      <c r="AR874" t="s">
        <v>4605</v>
      </c>
      <c r="AS874" t="s">
        <v>5883</v>
      </c>
      <c r="AT874" t="s">
        <v>1892</v>
      </c>
    </row>
    <row r="875" spans="1:46" x14ac:dyDescent="0.25">
      <c r="A875" t="str">
        <f>_xlfn.XLOOKUP(I875,UTILIZADAS[Contacto1],UTILIZADAS[Source.Name],,0)</f>
        <v>Cobros Mayo</v>
      </c>
      <c r="B875" s="18">
        <f>VLOOKUP(J875,Ref!A:C,3,0)</f>
        <v>1</v>
      </c>
      <c r="C875" s="18">
        <f>VLOOKUP(J875,Ref!A:D,4,0)</f>
        <v>1</v>
      </c>
      <c r="D875" s="18" t="str">
        <f t="shared" si="39"/>
        <v>11/may</v>
      </c>
      <c r="E875" s="18">
        <f t="shared" si="40"/>
        <v>1</v>
      </c>
      <c r="F875" s="18">
        <v>1</v>
      </c>
      <c r="G875" s="18">
        <f t="shared" si="41"/>
        <v>1</v>
      </c>
      <c r="H875" s="3">
        <v>46153.501111111109</v>
      </c>
      <c r="I875">
        <v>62852061</v>
      </c>
      <c r="J875">
        <v>6003</v>
      </c>
      <c r="K875" t="s">
        <v>1983</v>
      </c>
      <c r="L875" t="s">
        <v>1897</v>
      </c>
      <c r="M875" t="s">
        <v>1970</v>
      </c>
      <c r="O875">
        <v>260319800000</v>
      </c>
      <c r="P875">
        <v>16018</v>
      </c>
      <c r="Q875">
        <v>-7</v>
      </c>
      <c r="R875">
        <v>1</v>
      </c>
      <c r="S875">
        <v>62852061</v>
      </c>
      <c r="U875" t="s">
        <v>4785</v>
      </c>
      <c r="W875" t="s">
        <v>4786</v>
      </c>
      <c r="X875">
        <v>260319800000</v>
      </c>
      <c r="Y875" t="s">
        <v>65</v>
      </c>
      <c r="Z875" t="s">
        <v>66</v>
      </c>
      <c r="AF875" t="s">
        <v>1976</v>
      </c>
      <c r="AG875" t="s">
        <v>1972</v>
      </c>
      <c r="AL875">
        <v>31</v>
      </c>
      <c r="AM875" t="s">
        <v>1979</v>
      </c>
      <c r="AN875" t="s">
        <v>1987</v>
      </c>
      <c r="AO875">
        <v>0</v>
      </c>
      <c r="AQ875">
        <v>2257784</v>
      </c>
      <c r="AR875" t="s">
        <v>4605</v>
      </c>
      <c r="AS875" t="s">
        <v>5883</v>
      </c>
      <c r="AT875" t="s">
        <v>1892</v>
      </c>
    </row>
    <row r="876" spans="1:46" x14ac:dyDescent="0.25">
      <c r="A876" t="str">
        <f>_xlfn.XLOOKUP(I876,UTILIZADAS[Contacto1],UTILIZADAS[Source.Name],,0)</f>
        <v>Cobros Mayo</v>
      </c>
      <c r="B876" s="18">
        <f>VLOOKUP(J876,Ref!A:C,3,0)</f>
        <v>0</v>
      </c>
      <c r="C876" s="18">
        <f>VLOOKUP(J876,Ref!A:D,4,0)</f>
        <v>0</v>
      </c>
      <c r="D876" s="18" t="str">
        <f t="shared" si="39"/>
        <v>11/may</v>
      </c>
      <c r="E876" s="18">
        <f t="shared" si="40"/>
        <v>6</v>
      </c>
      <c r="F876" s="18">
        <v>1</v>
      </c>
      <c r="G876" s="18">
        <f t="shared" si="41"/>
        <v>0</v>
      </c>
      <c r="H876" s="3">
        <v>46153.501319444447</v>
      </c>
      <c r="I876">
        <v>62855320</v>
      </c>
      <c r="J876" t="s">
        <v>1967</v>
      </c>
      <c r="K876" t="s">
        <v>1968</v>
      </c>
      <c r="L876" t="s">
        <v>1969</v>
      </c>
      <c r="M876" t="s">
        <v>1970</v>
      </c>
      <c r="O876">
        <v>321030380000</v>
      </c>
      <c r="P876">
        <v>16018</v>
      </c>
      <c r="Q876">
        <v>-7</v>
      </c>
      <c r="R876">
        <v>1</v>
      </c>
      <c r="S876">
        <v>62855320</v>
      </c>
      <c r="U876" t="s">
        <v>4787</v>
      </c>
      <c r="W876" t="s">
        <v>4788</v>
      </c>
      <c r="X876">
        <v>321030380000</v>
      </c>
      <c r="Y876" t="s">
        <v>65</v>
      </c>
      <c r="Z876" t="s">
        <v>4619</v>
      </c>
      <c r="AG876" t="s">
        <v>1972</v>
      </c>
      <c r="AL876">
        <v>0</v>
      </c>
      <c r="AN876" t="s">
        <v>1974</v>
      </c>
      <c r="AO876">
        <v>0</v>
      </c>
      <c r="AQ876">
        <v>2257785</v>
      </c>
      <c r="AR876" t="s">
        <v>4605</v>
      </c>
      <c r="AS876" t="s">
        <v>5883</v>
      </c>
      <c r="AT876" t="s">
        <v>1975</v>
      </c>
    </row>
    <row r="877" spans="1:46" x14ac:dyDescent="0.25">
      <c r="A877" t="str">
        <f>_xlfn.XLOOKUP(I877,UTILIZADAS[Contacto1],UTILIZADAS[Source.Name],,0)</f>
        <v>Cobros Mayo</v>
      </c>
      <c r="B877" s="18">
        <f>VLOOKUP(J877,Ref!A:C,3,0)</f>
        <v>0</v>
      </c>
      <c r="C877" s="18">
        <f>VLOOKUP(J877,Ref!A:D,4,0)</f>
        <v>0</v>
      </c>
      <c r="D877" s="18" t="str">
        <f t="shared" si="39"/>
        <v>13/may</v>
      </c>
      <c r="E877" s="18">
        <f t="shared" si="40"/>
        <v>6</v>
      </c>
      <c r="F877" s="18">
        <v>1</v>
      </c>
      <c r="G877" s="18">
        <f t="shared" si="41"/>
        <v>0</v>
      </c>
      <c r="H877" s="3">
        <v>46155.675555555557</v>
      </c>
      <c r="I877">
        <v>62855320</v>
      </c>
      <c r="J877" t="s">
        <v>1967</v>
      </c>
      <c r="K877" t="s">
        <v>1968</v>
      </c>
      <c r="L877" t="s">
        <v>1969</v>
      </c>
      <c r="M877" t="s">
        <v>1970</v>
      </c>
      <c r="O877">
        <v>321030380000</v>
      </c>
      <c r="P877">
        <v>16018</v>
      </c>
      <c r="Q877">
        <v>-7</v>
      </c>
      <c r="R877">
        <v>1</v>
      </c>
      <c r="S877">
        <v>62855320</v>
      </c>
      <c r="U877" t="s">
        <v>4787</v>
      </c>
      <c r="W877" t="s">
        <v>4788</v>
      </c>
      <c r="X877">
        <v>321030380000</v>
      </c>
      <c r="Y877" t="s">
        <v>65</v>
      </c>
      <c r="Z877" t="s">
        <v>4619</v>
      </c>
      <c r="AG877" t="s">
        <v>1972</v>
      </c>
      <c r="AL877">
        <v>0</v>
      </c>
      <c r="AN877" t="s">
        <v>1974</v>
      </c>
      <c r="AO877">
        <v>0</v>
      </c>
      <c r="AQ877">
        <v>2257785</v>
      </c>
      <c r="AR877" t="s">
        <v>4605</v>
      </c>
      <c r="AS877" t="s">
        <v>5883</v>
      </c>
      <c r="AT877" t="s">
        <v>1975</v>
      </c>
    </row>
    <row r="878" spans="1:46" x14ac:dyDescent="0.25">
      <c r="A878" t="str">
        <f>_xlfn.XLOOKUP(I878,UTILIZADAS[Contacto1],UTILIZADAS[Source.Name],,0)</f>
        <v>Cobros Mayo</v>
      </c>
      <c r="B878" s="18">
        <f>VLOOKUP(J878,Ref!A:C,3,0)</f>
        <v>0</v>
      </c>
      <c r="C878" s="18">
        <f>VLOOKUP(J878,Ref!A:D,4,0)</f>
        <v>0</v>
      </c>
      <c r="D878" s="18" t="str">
        <f t="shared" si="39"/>
        <v>18/may</v>
      </c>
      <c r="E878" s="18">
        <f t="shared" si="40"/>
        <v>6</v>
      </c>
      <c r="F878" s="18">
        <v>1</v>
      </c>
      <c r="G878" s="18">
        <f t="shared" si="41"/>
        <v>0</v>
      </c>
      <c r="H878" s="3">
        <v>46160.396550925929</v>
      </c>
      <c r="I878">
        <v>62855320</v>
      </c>
      <c r="J878" t="s">
        <v>1967</v>
      </c>
      <c r="K878" t="s">
        <v>1968</v>
      </c>
      <c r="L878" t="s">
        <v>1969</v>
      </c>
      <c r="M878" t="s">
        <v>1970</v>
      </c>
      <c r="O878">
        <v>321030380000</v>
      </c>
      <c r="P878">
        <v>16018</v>
      </c>
      <c r="Q878">
        <v>-7</v>
      </c>
      <c r="R878">
        <v>1</v>
      </c>
      <c r="S878">
        <v>62855320</v>
      </c>
      <c r="U878" t="s">
        <v>4787</v>
      </c>
      <c r="W878" t="s">
        <v>4788</v>
      </c>
      <c r="X878">
        <v>321030380000</v>
      </c>
      <c r="Y878" t="s">
        <v>65</v>
      </c>
      <c r="Z878" t="s">
        <v>4619</v>
      </c>
      <c r="AG878" t="s">
        <v>1972</v>
      </c>
      <c r="AL878">
        <v>0</v>
      </c>
      <c r="AN878" t="s">
        <v>1974</v>
      </c>
      <c r="AO878">
        <v>0</v>
      </c>
      <c r="AQ878">
        <v>2257785</v>
      </c>
      <c r="AR878" t="s">
        <v>4605</v>
      </c>
      <c r="AS878" t="s">
        <v>5883</v>
      </c>
      <c r="AT878" t="s">
        <v>1975</v>
      </c>
    </row>
    <row r="879" spans="1:46" x14ac:dyDescent="0.25">
      <c r="A879" t="str">
        <f>_xlfn.XLOOKUP(I879,UTILIZADAS[Contacto1],UTILIZADAS[Source.Name],,0)</f>
        <v>Cobros Mayo</v>
      </c>
      <c r="B879" s="18">
        <f>VLOOKUP(J879,Ref!A:C,3,0)</f>
        <v>0</v>
      </c>
      <c r="C879" s="18">
        <f>VLOOKUP(J879,Ref!A:D,4,0)</f>
        <v>0</v>
      </c>
      <c r="D879" s="18" t="str">
        <f t="shared" si="39"/>
        <v>19/may</v>
      </c>
      <c r="E879" s="18">
        <f t="shared" si="40"/>
        <v>6</v>
      </c>
      <c r="F879" s="18">
        <v>1</v>
      </c>
      <c r="G879" s="18">
        <f t="shared" si="41"/>
        <v>0</v>
      </c>
      <c r="H879" s="3">
        <v>46161.691331018519</v>
      </c>
      <c r="I879">
        <v>62855320</v>
      </c>
      <c r="J879" t="s">
        <v>1967</v>
      </c>
      <c r="K879" t="s">
        <v>1968</v>
      </c>
      <c r="L879" t="s">
        <v>1969</v>
      </c>
      <c r="M879" t="s">
        <v>1970</v>
      </c>
      <c r="O879">
        <v>321030380000</v>
      </c>
      <c r="P879">
        <v>16018</v>
      </c>
      <c r="Q879">
        <v>-7</v>
      </c>
      <c r="R879">
        <v>1</v>
      </c>
      <c r="S879">
        <v>62855320</v>
      </c>
      <c r="U879" t="s">
        <v>4787</v>
      </c>
      <c r="W879" t="s">
        <v>4788</v>
      </c>
      <c r="X879">
        <v>321030380000</v>
      </c>
      <c r="Y879" t="s">
        <v>65</v>
      </c>
      <c r="Z879" t="s">
        <v>4619</v>
      </c>
      <c r="AG879" t="s">
        <v>1972</v>
      </c>
      <c r="AL879">
        <v>0</v>
      </c>
      <c r="AN879" t="s">
        <v>1974</v>
      </c>
      <c r="AO879">
        <v>0</v>
      </c>
      <c r="AQ879">
        <v>2257785</v>
      </c>
      <c r="AR879" t="s">
        <v>4605</v>
      </c>
      <c r="AS879" t="s">
        <v>5883</v>
      </c>
      <c r="AT879" t="s">
        <v>1975</v>
      </c>
    </row>
    <row r="880" spans="1:46" x14ac:dyDescent="0.25">
      <c r="A880" t="str">
        <f>_xlfn.XLOOKUP(I880,UTILIZADAS[Contacto1],UTILIZADAS[Source.Name],,0)</f>
        <v>Cobros Mayo</v>
      </c>
      <c r="B880" s="18">
        <f>VLOOKUP(J880,Ref!A:C,3,0)</f>
        <v>0</v>
      </c>
      <c r="C880" s="18">
        <f>VLOOKUP(J880,Ref!A:D,4,0)</f>
        <v>0</v>
      </c>
      <c r="D880" s="18" t="str">
        <f t="shared" si="39"/>
        <v>21/may</v>
      </c>
      <c r="E880" s="18">
        <f t="shared" si="40"/>
        <v>6</v>
      </c>
      <c r="F880" s="18">
        <v>1</v>
      </c>
      <c r="G880" s="18">
        <f t="shared" si="41"/>
        <v>0</v>
      </c>
      <c r="H880" s="3">
        <v>46163.469513888886</v>
      </c>
      <c r="I880">
        <v>62855320</v>
      </c>
      <c r="J880" t="s">
        <v>1967</v>
      </c>
      <c r="K880" t="s">
        <v>1968</v>
      </c>
      <c r="L880" t="s">
        <v>1969</v>
      </c>
      <c r="M880" t="s">
        <v>1970</v>
      </c>
      <c r="O880">
        <v>321030380000</v>
      </c>
      <c r="P880">
        <v>16018</v>
      </c>
      <c r="Q880">
        <v>-7</v>
      </c>
      <c r="R880">
        <v>1</v>
      </c>
      <c r="S880">
        <v>62855320</v>
      </c>
      <c r="U880" t="s">
        <v>4787</v>
      </c>
      <c r="W880" t="s">
        <v>4788</v>
      </c>
      <c r="X880">
        <v>321030380000</v>
      </c>
      <c r="Y880" t="s">
        <v>65</v>
      </c>
      <c r="Z880" t="s">
        <v>4619</v>
      </c>
      <c r="AG880" t="s">
        <v>1972</v>
      </c>
      <c r="AL880">
        <v>0</v>
      </c>
      <c r="AN880" t="s">
        <v>1974</v>
      </c>
      <c r="AO880">
        <v>0</v>
      </c>
      <c r="AQ880">
        <v>2257785</v>
      </c>
      <c r="AR880" t="s">
        <v>4605</v>
      </c>
      <c r="AS880" t="s">
        <v>5883</v>
      </c>
      <c r="AT880" t="s">
        <v>1975</v>
      </c>
    </row>
    <row r="881" spans="1:46" x14ac:dyDescent="0.25">
      <c r="A881" t="str">
        <f>_xlfn.XLOOKUP(I881,UTILIZADAS[Contacto1],UTILIZADAS[Source.Name],,0)</f>
        <v>Cobros Mayo</v>
      </c>
      <c r="B881" s="18">
        <f>VLOOKUP(J881,Ref!A:C,3,0)</f>
        <v>0</v>
      </c>
      <c r="C881" s="18">
        <f>VLOOKUP(J881,Ref!A:D,4,0)</f>
        <v>0</v>
      </c>
      <c r="D881" s="18" t="str">
        <f t="shared" si="39"/>
        <v>21/may</v>
      </c>
      <c r="E881" s="18">
        <f t="shared" si="40"/>
        <v>6</v>
      </c>
      <c r="F881" s="18">
        <v>1</v>
      </c>
      <c r="G881" s="18">
        <f t="shared" si="41"/>
        <v>1</v>
      </c>
      <c r="H881" s="3">
        <v>46163.737847222219</v>
      </c>
      <c r="I881">
        <v>62855320</v>
      </c>
      <c r="J881" t="s">
        <v>1967</v>
      </c>
      <c r="K881" t="s">
        <v>1968</v>
      </c>
      <c r="L881" t="s">
        <v>1969</v>
      </c>
      <c r="M881" t="s">
        <v>1970</v>
      </c>
      <c r="O881">
        <v>321030380000</v>
      </c>
      <c r="P881">
        <v>16018</v>
      </c>
      <c r="Q881">
        <v>-7</v>
      </c>
      <c r="R881">
        <v>1</v>
      </c>
      <c r="S881">
        <v>62855320</v>
      </c>
      <c r="U881" t="s">
        <v>4787</v>
      </c>
      <c r="W881" t="s">
        <v>4788</v>
      </c>
      <c r="X881">
        <v>321030380000</v>
      </c>
      <c r="Y881" t="s">
        <v>65</v>
      </c>
      <c r="Z881" t="s">
        <v>4619</v>
      </c>
      <c r="AG881" t="s">
        <v>1972</v>
      </c>
      <c r="AL881">
        <v>0</v>
      </c>
      <c r="AN881" t="s">
        <v>1974</v>
      </c>
      <c r="AO881">
        <v>0</v>
      </c>
      <c r="AQ881">
        <v>2257785</v>
      </c>
      <c r="AR881" t="s">
        <v>4605</v>
      </c>
      <c r="AS881" t="s">
        <v>5883</v>
      </c>
      <c r="AT881" t="s">
        <v>1975</v>
      </c>
    </row>
    <row r="882" spans="1:46" x14ac:dyDescent="0.25">
      <c r="A882" t="str">
        <f>_xlfn.XLOOKUP(I882,UTILIZADAS[Contacto1],UTILIZADAS[Source.Name],,0)</f>
        <v>Cobros Abril Canal Fijo</v>
      </c>
      <c r="B882" s="18">
        <f>VLOOKUP(J882,Ref!A:C,3,0)</f>
        <v>1</v>
      </c>
      <c r="C882" s="18">
        <f>VLOOKUP(J882,Ref!A:D,4,0)</f>
        <v>0</v>
      </c>
      <c r="D882" s="18" t="str">
        <f t="shared" si="39"/>
        <v>11/may</v>
      </c>
      <c r="E882" s="18">
        <f t="shared" si="40"/>
        <v>1</v>
      </c>
      <c r="F882" s="18">
        <v>1</v>
      </c>
      <c r="G882" s="18">
        <f t="shared" si="41"/>
        <v>1</v>
      </c>
      <c r="H882" s="3">
        <v>46153.503750000003</v>
      </c>
      <c r="I882">
        <v>62855882</v>
      </c>
      <c r="J882">
        <v>6000</v>
      </c>
      <c r="K882" t="s">
        <v>1983</v>
      </c>
      <c r="L882" t="s">
        <v>1897</v>
      </c>
      <c r="M882" t="s">
        <v>1970</v>
      </c>
      <c r="O882">
        <v>357358800000</v>
      </c>
      <c r="P882">
        <v>16018</v>
      </c>
      <c r="Q882">
        <v>-7</v>
      </c>
      <c r="R882">
        <v>1</v>
      </c>
      <c r="S882">
        <v>62855882</v>
      </c>
      <c r="U882" t="s">
        <v>4515</v>
      </c>
      <c r="W882" t="s">
        <v>562</v>
      </c>
      <c r="X882">
        <v>357358800000</v>
      </c>
      <c r="Y882" t="s">
        <v>65</v>
      </c>
      <c r="Z882" t="s">
        <v>597</v>
      </c>
      <c r="AF882" t="s">
        <v>1976</v>
      </c>
      <c r="AG882" t="s">
        <v>1972</v>
      </c>
      <c r="AL882">
        <v>110</v>
      </c>
      <c r="AM882" t="s">
        <v>1979</v>
      </c>
      <c r="AN882" t="s">
        <v>1987</v>
      </c>
      <c r="AO882">
        <v>0</v>
      </c>
      <c r="AQ882">
        <v>2257786</v>
      </c>
      <c r="AR882" t="s">
        <v>4605</v>
      </c>
      <c r="AS882" t="s">
        <v>5883</v>
      </c>
      <c r="AT882" t="s">
        <v>1895</v>
      </c>
    </row>
    <row r="883" spans="1:46" x14ac:dyDescent="0.25">
      <c r="A883" t="str">
        <f>_xlfn.XLOOKUP(I883,UTILIZADAS[Contacto1],UTILIZADAS[Source.Name],,0)</f>
        <v>Cobros Abril Canal Fijo</v>
      </c>
      <c r="B883" s="18">
        <f>VLOOKUP(J883,Ref!A:C,3,0)</f>
        <v>0</v>
      </c>
      <c r="C883" s="18">
        <f>VLOOKUP(J883,Ref!A:D,4,0)</f>
        <v>0</v>
      </c>
      <c r="D883" s="18" t="str">
        <f t="shared" si="39"/>
        <v>11/may</v>
      </c>
      <c r="E883" s="18">
        <f t="shared" si="40"/>
        <v>4</v>
      </c>
      <c r="F883" s="18">
        <v>1</v>
      </c>
      <c r="G883" s="18">
        <f t="shared" si="41"/>
        <v>0</v>
      </c>
      <c r="H883" s="3">
        <v>46153.50439814815</v>
      </c>
      <c r="I883">
        <v>62862998</v>
      </c>
      <c r="J883" t="s">
        <v>2023</v>
      </c>
      <c r="K883" t="s">
        <v>1968</v>
      </c>
      <c r="L883" t="s">
        <v>1969</v>
      </c>
      <c r="M883" t="s">
        <v>1970</v>
      </c>
      <c r="O883">
        <v>345322750000</v>
      </c>
      <c r="P883">
        <v>16018</v>
      </c>
      <c r="Q883">
        <v>-7</v>
      </c>
      <c r="R883">
        <v>1</v>
      </c>
      <c r="S883">
        <v>62862998</v>
      </c>
      <c r="U883" t="s">
        <v>1464</v>
      </c>
      <c r="W883" t="s">
        <v>847</v>
      </c>
      <c r="X883">
        <v>345322750000</v>
      </c>
      <c r="Y883" t="s">
        <v>65</v>
      </c>
      <c r="Z883" t="s">
        <v>66</v>
      </c>
      <c r="AF883" t="s">
        <v>1976</v>
      </c>
      <c r="AG883" t="s">
        <v>1972</v>
      </c>
      <c r="AL883">
        <v>0</v>
      </c>
      <c r="AN883" t="s">
        <v>1974</v>
      </c>
      <c r="AO883">
        <v>0</v>
      </c>
      <c r="AQ883">
        <v>2257787</v>
      </c>
      <c r="AR883" t="s">
        <v>4605</v>
      </c>
      <c r="AS883" t="s">
        <v>5883</v>
      </c>
      <c r="AT883" t="s">
        <v>2024</v>
      </c>
    </row>
    <row r="884" spans="1:46" x14ac:dyDescent="0.25">
      <c r="A884" t="str">
        <f>_xlfn.XLOOKUP(I884,UTILIZADAS[Contacto1],UTILIZADAS[Source.Name],,0)</f>
        <v>Cobros Abril Canal Fijo</v>
      </c>
      <c r="B884" s="18">
        <f>VLOOKUP(J884,Ref!A:C,3,0)</f>
        <v>0</v>
      </c>
      <c r="C884" s="18">
        <f>VLOOKUP(J884,Ref!A:D,4,0)</f>
        <v>0</v>
      </c>
      <c r="D884" s="18" t="str">
        <f t="shared" si="39"/>
        <v>11/may</v>
      </c>
      <c r="E884" s="18">
        <f t="shared" si="40"/>
        <v>4</v>
      </c>
      <c r="F884" s="18">
        <v>1</v>
      </c>
      <c r="G884" s="18">
        <f t="shared" si="41"/>
        <v>0</v>
      </c>
      <c r="H884" s="3">
        <v>46153.625405092593</v>
      </c>
      <c r="I884">
        <v>62862998</v>
      </c>
      <c r="J884" t="s">
        <v>2021</v>
      </c>
      <c r="K884" t="s">
        <v>1968</v>
      </c>
      <c r="L884" t="s">
        <v>1969</v>
      </c>
      <c r="M884" t="s">
        <v>1970</v>
      </c>
      <c r="O884">
        <v>345322750000</v>
      </c>
      <c r="P884">
        <v>16018</v>
      </c>
      <c r="Q884">
        <v>-7</v>
      </c>
      <c r="R884">
        <v>1</v>
      </c>
      <c r="S884">
        <v>62862998</v>
      </c>
      <c r="U884" t="s">
        <v>1464</v>
      </c>
      <c r="W884" t="s">
        <v>847</v>
      </c>
      <c r="X884">
        <v>345322750000</v>
      </c>
      <c r="Y884" t="s">
        <v>65</v>
      </c>
      <c r="Z884" t="s">
        <v>66</v>
      </c>
      <c r="AF884" t="s">
        <v>1976</v>
      </c>
      <c r="AG884" t="s">
        <v>1972</v>
      </c>
      <c r="AL884">
        <v>5</v>
      </c>
      <c r="AN884" t="s">
        <v>1974</v>
      </c>
      <c r="AO884">
        <v>0</v>
      </c>
      <c r="AQ884">
        <v>2257787</v>
      </c>
      <c r="AR884" t="s">
        <v>4605</v>
      </c>
      <c r="AS884" t="s">
        <v>5883</v>
      </c>
      <c r="AT884" t="s">
        <v>2022</v>
      </c>
    </row>
    <row r="885" spans="1:46" x14ac:dyDescent="0.25">
      <c r="A885" t="str">
        <f>_xlfn.XLOOKUP(I885,UTILIZADAS[Contacto1],UTILIZADAS[Source.Name],,0)</f>
        <v>Cobros Abril Canal Fijo</v>
      </c>
      <c r="B885" s="18">
        <f>VLOOKUP(J885,Ref!A:C,3,0)</f>
        <v>0</v>
      </c>
      <c r="C885" s="18">
        <f>VLOOKUP(J885,Ref!A:D,4,0)</f>
        <v>0</v>
      </c>
      <c r="D885" s="18" t="str">
        <f t="shared" si="39"/>
        <v>13/may</v>
      </c>
      <c r="E885" s="18">
        <f t="shared" si="40"/>
        <v>4</v>
      </c>
      <c r="F885" s="18">
        <v>1</v>
      </c>
      <c r="G885" s="18">
        <f t="shared" si="41"/>
        <v>0</v>
      </c>
      <c r="H885" s="3">
        <v>46155.676122685189</v>
      </c>
      <c r="I885">
        <v>62862998</v>
      </c>
      <c r="J885" t="s">
        <v>2021</v>
      </c>
      <c r="K885" t="s">
        <v>1968</v>
      </c>
      <c r="L885" t="s">
        <v>1969</v>
      </c>
      <c r="M885" t="s">
        <v>1970</v>
      </c>
      <c r="O885">
        <v>345322750000</v>
      </c>
      <c r="P885">
        <v>16018</v>
      </c>
      <c r="Q885">
        <v>-7</v>
      </c>
      <c r="R885">
        <v>1</v>
      </c>
      <c r="S885">
        <v>62862998</v>
      </c>
      <c r="U885" t="s">
        <v>1464</v>
      </c>
      <c r="W885" t="s">
        <v>847</v>
      </c>
      <c r="X885">
        <v>345322750000</v>
      </c>
      <c r="Y885" t="s">
        <v>65</v>
      </c>
      <c r="Z885" t="s">
        <v>66</v>
      </c>
      <c r="AF885" t="s">
        <v>1976</v>
      </c>
      <c r="AG885" t="s">
        <v>1972</v>
      </c>
      <c r="AL885">
        <v>5</v>
      </c>
      <c r="AN885" t="s">
        <v>1974</v>
      </c>
      <c r="AO885">
        <v>0</v>
      </c>
      <c r="AQ885">
        <v>2257787</v>
      </c>
      <c r="AR885" t="s">
        <v>4605</v>
      </c>
      <c r="AS885" t="s">
        <v>5883</v>
      </c>
      <c r="AT885" t="s">
        <v>2022</v>
      </c>
    </row>
    <row r="886" spans="1:46" x14ac:dyDescent="0.25">
      <c r="A886" t="str">
        <f>_xlfn.XLOOKUP(I886,UTILIZADAS[Contacto1],UTILIZADAS[Source.Name],,0)</f>
        <v>Cobros Abril Canal Fijo</v>
      </c>
      <c r="B886" s="18">
        <f>VLOOKUP(J886,Ref!A:C,3,0)</f>
        <v>1</v>
      </c>
      <c r="C886" s="18">
        <f>VLOOKUP(J886,Ref!A:D,4,0)</f>
        <v>1</v>
      </c>
      <c r="D886" s="18" t="str">
        <f t="shared" si="39"/>
        <v>18/may</v>
      </c>
      <c r="E886" s="18">
        <f t="shared" si="40"/>
        <v>4</v>
      </c>
      <c r="F886" s="18">
        <v>1</v>
      </c>
      <c r="G886" s="18">
        <f t="shared" si="41"/>
        <v>1</v>
      </c>
      <c r="H886" s="3">
        <v>46160.396805555552</v>
      </c>
      <c r="I886">
        <v>62862998</v>
      </c>
      <c r="J886">
        <v>6003</v>
      </c>
      <c r="K886" t="s">
        <v>1983</v>
      </c>
      <c r="L886" t="s">
        <v>1897</v>
      </c>
      <c r="M886" t="s">
        <v>1970</v>
      </c>
      <c r="O886">
        <v>345322750000</v>
      </c>
      <c r="P886">
        <v>16018</v>
      </c>
      <c r="Q886">
        <v>-7</v>
      </c>
      <c r="R886">
        <v>1</v>
      </c>
      <c r="S886">
        <v>62862998</v>
      </c>
      <c r="U886" t="s">
        <v>1464</v>
      </c>
      <c r="W886" t="s">
        <v>847</v>
      </c>
      <c r="X886">
        <v>345322750000</v>
      </c>
      <c r="Y886" t="s">
        <v>65</v>
      </c>
      <c r="Z886" t="s">
        <v>66</v>
      </c>
      <c r="AF886" t="s">
        <v>1976</v>
      </c>
      <c r="AG886" t="s">
        <v>1972</v>
      </c>
      <c r="AL886">
        <v>71</v>
      </c>
      <c r="AM886" t="s">
        <v>1979</v>
      </c>
      <c r="AN886" t="s">
        <v>1987</v>
      </c>
      <c r="AO886">
        <v>0</v>
      </c>
      <c r="AQ886">
        <v>2257787</v>
      </c>
      <c r="AR886" t="s">
        <v>4605</v>
      </c>
      <c r="AS886" t="s">
        <v>5883</v>
      </c>
      <c r="AT886" t="s">
        <v>1892</v>
      </c>
    </row>
    <row r="887" spans="1:46" x14ac:dyDescent="0.25">
      <c r="A887" t="e">
        <f>_xlfn.XLOOKUP(I887,UTILIZADAS[Contacto1],UTILIZADAS[Source.Name],,0)</f>
        <v>#N/A</v>
      </c>
      <c r="B887" s="18">
        <f>VLOOKUP(J887,Ref!A:C,3,0)</f>
        <v>1</v>
      </c>
      <c r="C887" s="18">
        <f>VLOOKUP(J887,Ref!A:D,4,0)</f>
        <v>1</v>
      </c>
      <c r="D887" s="18" t="str">
        <f t="shared" si="39"/>
        <v>04/may</v>
      </c>
      <c r="E887" s="18">
        <f t="shared" si="40"/>
        <v>1</v>
      </c>
      <c r="F887" s="18">
        <v>1</v>
      </c>
      <c r="G887" s="18">
        <f t="shared" si="41"/>
        <v>1</v>
      </c>
      <c r="H887" s="3">
        <v>46146.395451388889</v>
      </c>
      <c r="I887">
        <v>62887855</v>
      </c>
      <c r="J887">
        <v>6007</v>
      </c>
      <c r="K887" t="s">
        <v>1983</v>
      </c>
      <c r="L887" t="s">
        <v>1897</v>
      </c>
      <c r="M887" t="s">
        <v>1970</v>
      </c>
      <c r="P887">
        <v>998</v>
      </c>
      <c r="Q887">
        <v>0</v>
      </c>
      <c r="S887">
        <v>62887855</v>
      </c>
      <c r="AF887" t="s">
        <v>1976</v>
      </c>
      <c r="AG887" t="s">
        <v>1972</v>
      </c>
      <c r="AL887">
        <v>19</v>
      </c>
      <c r="AM887" t="s">
        <v>1979</v>
      </c>
      <c r="AN887" t="s">
        <v>1977</v>
      </c>
      <c r="AO887">
        <v>0</v>
      </c>
      <c r="AQ887">
        <v>2257458</v>
      </c>
      <c r="AR887" t="s">
        <v>1978</v>
      </c>
      <c r="AT887" t="s">
        <v>1898</v>
      </c>
    </row>
    <row r="888" spans="1:46" x14ac:dyDescent="0.25">
      <c r="A888" t="str">
        <f>_xlfn.XLOOKUP(I888,UTILIZADAS[Contacto1],UTILIZADAS[Source.Name],,0)</f>
        <v>Cobros Mayo</v>
      </c>
      <c r="B888" s="18">
        <f>VLOOKUP(J888,Ref!A:C,3,0)</f>
        <v>0</v>
      </c>
      <c r="C888" s="18">
        <f>VLOOKUP(J888,Ref!A:D,4,0)</f>
        <v>0</v>
      </c>
      <c r="D888" s="18" t="str">
        <f t="shared" si="39"/>
        <v>11/may</v>
      </c>
      <c r="E888" s="18">
        <f t="shared" si="40"/>
        <v>7</v>
      </c>
      <c r="F888" s="18">
        <v>1</v>
      </c>
      <c r="G888" s="18">
        <f t="shared" si="41"/>
        <v>0</v>
      </c>
      <c r="H888" s="3">
        <v>46153.504432870373</v>
      </c>
      <c r="I888">
        <v>62888335</v>
      </c>
      <c r="J888" t="s">
        <v>1967</v>
      </c>
      <c r="K888" t="s">
        <v>1968</v>
      </c>
      <c r="L888" t="s">
        <v>1969</v>
      </c>
      <c r="M888" t="s">
        <v>1970</v>
      </c>
      <c r="O888">
        <v>366073630000</v>
      </c>
      <c r="P888">
        <v>16018</v>
      </c>
      <c r="Q888">
        <v>-7</v>
      </c>
      <c r="R888">
        <v>1</v>
      </c>
      <c r="S888">
        <v>62888335</v>
      </c>
      <c r="U888" t="s">
        <v>4789</v>
      </c>
      <c r="W888" t="s">
        <v>4588</v>
      </c>
      <c r="X888">
        <v>366073630000</v>
      </c>
      <c r="Y888" t="s">
        <v>2552</v>
      </c>
      <c r="Z888" t="s">
        <v>66</v>
      </c>
      <c r="AG888" t="s">
        <v>1972</v>
      </c>
      <c r="AL888">
        <v>0</v>
      </c>
      <c r="AN888" t="s">
        <v>1974</v>
      </c>
      <c r="AO888">
        <v>0</v>
      </c>
      <c r="AQ888">
        <v>2257788</v>
      </c>
      <c r="AR888" t="s">
        <v>4605</v>
      </c>
      <c r="AS888" t="s">
        <v>5883</v>
      </c>
      <c r="AT888" t="s">
        <v>1975</v>
      </c>
    </row>
    <row r="889" spans="1:46" x14ac:dyDescent="0.25">
      <c r="A889" t="str">
        <f>_xlfn.XLOOKUP(I889,UTILIZADAS[Contacto1],UTILIZADAS[Source.Name],,0)</f>
        <v>Cobros Mayo</v>
      </c>
      <c r="B889" s="18">
        <f>VLOOKUP(J889,Ref!A:C,3,0)</f>
        <v>0</v>
      </c>
      <c r="C889" s="18">
        <f>VLOOKUP(J889,Ref!A:D,4,0)</f>
        <v>0</v>
      </c>
      <c r="D889" s="18" t="str">
        <f t="shared" si="39"/>
        <v>13/may</v>
      </c>
      <c r="E889" s="18">
        <f t="shared" si="40"/>
        <v>7</v>
      </c>
      <c r="F889" s="18">
        <v>1</v>
      </c>
      <c r="G889" s="18">
        <f t="shared" si="41"/>
        <v>0</v>
      </c>
      <c r="H889" s="3">
        <v>46155.677071759259</v>
      </c>
      <c r="I889">
        <v>62888335</v>
      </c>
      <c r="J889" t="s">
        <v>2023</v>
      </c>
      <c r="K889" t="s">
        <v>1968</v>
      </c>
      <c r="L889" t="s">
        <v>1969</v>
      </c>
      <c r="M889" t="s">
        <v>1970</v>
      </c>
      <c r="O889">
        <v>366073630000</v>
      </c>
      <c r="P889">
        <v>16018</v>
      </c>
      <c r="Q889">
        <v>-7</v>
      </c>
      <c r="R889">
        <v>1</v>
      </c>
      <c r="S889">
        <v>62888335</v>
      </c>
      <c r="U889" t="s">
        <v>4789</v>
      </c>
      <c r="W889" t="s">
        <v>4588</v>
      </c>
      <c r="X889">
        <v>366073630000</v>
      </c>
      <c r="Y889" t="s">
        <v>2552</v>
      </c>
      <c r="Z889" t="s">
        <v>66</v>
      </c>
      <c r="AG889" t="s">
        <v>1972</v>
      </c>
      <c r="AL889">
        <v>0</v>
      </c>
      <c r="AN889" t="s">
        <v>1974</v>
      </c>
      <c r="AO889">
        <v>0</v>
      </c>
      <c r="AQ889">
        <v>2257788</v>
      </c>
      <c r="AR889" t="s">
        <v>4605</v>
      </c>
      <c r="AS889" t="s">
        <v>5883</v>
      </c>
      <c r="AT889" t="s">
        <v>2024</v>
      </c>
    </row>
    <row r="890" spans="1:46" x14ac:dyDescent="0.25">
      <c r="A890" t="str">
        <f>_xlfn.XLOOKUP(I890,UTILIZADAS[Contacto1],UTILIZADAS[Source.Name],,0)</f>
        <v>Cobros Mayo</v>
      </c>
      <c r="B890" s="18">
        <f>VLOOKUP(J890,Ref!A:C,3,0)</f>
        <v>0</v>
      </c>
      <c r="C890" s="18">
        <f>VLOOKUP(J890,Ref!A:D,4,0)</f>
        <v>0</v>
      </c>
      <c r="D890" s="18" t="str">
        <f t="shared" si="39"/>
        <v>14/may</v>
      </c>
      <c r="E890" s="18">
        <f t="shared" si="40"/>
        <v>7</v>
      </c>
      <c r="F890" s="18">
        <v>1</v>
      </c>
      <c r="G890" s="18">
        <f t="shared" si="41"/>
        <v>0</v>
      </c>
      <c r="H890" s="3">
        <v>46156.400231481479</v>
      </c>
      <c r="I890">
        <v>62888335</v>
      </c>
      <c r="J890" t="s">
        <v>1967</v>
      </c>
      <c r="K890" t="s">
        <v>1968</v>
      </c>
      <c r="L890" t="s">
        <v>1969</v>
      </c>
      <c r="M890" t="s">
        <v>1970</v>
      </c>
      <c r="O890">
        <v>366073630000</v>
      </c>
      <c r="P890">
        <v>16018</v>
      </c>
      <c r="Q890">
        <v>-7</v>
      </c>
      <c r="R890">
        <v>1</v>
      </c>
      <c r="S890">
        <v>62888335</v>
      </c>
      <c r="U890" t="s">
        <v>4789</v>
      </c>
      <c r="W890" t="s">
        <v>4588</v>
      </c>
      <c r="X890">
        <v>366073630000</v>
      </c>
      <c r="Y890" t="s">
        <v>2552</v>
      </c>
      <c r="Z890" t="s">
        <v>66</v>
      </c>
      <c r="AG890" t="s">
        <v>1972</v>
      </c>
      <c r="AL890">
        <v>0</v>
      </c>
      <c r="AN890" t="s">
        <v>1974</v>
      </c>
      <c r="AO890">
        <v>0</v>
      </c>
      <c r="AQ890">
        <v>2257788</v>
      </c>
      <c r="AR890" t="s">
        <v>4605</v>
      </c>
      <c r="AS890" t="s">
        <v>5883</v>
      </c>
      <c r="AT890" t="s">
        <v>1975</v>
      </c>
    </row>
    <row r="891" spans="1:46" x14ac:dyDescent="0.25">
      <c r="A891" t="str">
        <f>_xlfn.XLOOKUP(I891,UTILIZADAS[Contacto1],UTILIZADAS[Source.Name],,0)</f>
        <v>Cobros Mayo</v>
      </c>
      <c r="B891" s="18">
        <f>VLOOKUP(J891,Ref!A:C,3,0)</f>
        <v>0</v>
      </c>
      <c r="C891" s="18">
        <f>VLOOKUP(J891,Ref!A:D,4,0)</f>
        <v>0</v>
      </c>
      <c r="D891" s="18" t="str">
        <f t="shared" si="39"/>
        <v>18/may</v>
      </c>
      <c r="E891" s="18">
        <f t="shared" si="40"/>
        <v>7</v>
      </c>
      <c r="F891" s="18">
        <v>1</v>
      </c>
      <c r="G891" s="18">
        <f t="shared" si="41"/>
        <v>0</v>
      </c>
      <c r="H891" s="3">
        <v>46160.396874999999</v>
      </c>
      <c r="I891">
        <v>62888335</v>
      </c>
      <c r="J891" t="s">
        <v>1967</v>
      </c>
      <c r="K891" t="s">
        <v>1968</v>
      </c>
      <c r="L891" t="s">
        <v>1969</v>
      </c>
      <c r="M891" t="s">
        <v>1970</v>
      </c>
      <c r="O891">
        <v>366073630000</v>
      </c>
      <c r="P891">
        <v>16018</v>
      </c>
      <c r="Q891">
        <v>-7</v>
      </c>
      <c r="R891">
        <v>1</v>
      </c>
      <c r="S891">
        <v>62888335</v>
      </c>
      <c r="U891" t="s">
        <v>4789</v>
      </c>
      <c r="W891" t="s">
        <v>4588</v>
      </c>
      <c r="X891">
        <v>366073630000</v>
      </c>
      <c r="Y891" t="s">
        <v>2552</v>
      </c>
      <c r="Z891" t="s">
        <v>66</v>
      </c>
      <c r="AG891" t="s">
        <v>1972</v>
      </c>
      <c r="AL891">
        <v>0</v>
      </c>
      <c r="AN891" t="s">
        <v>1974</v>
      </c>
      <c r="AO891">
        <v>0</v>
      </c>
      <c r="AQ891">
        <v>2257788</v>
      </c>
      <c r="AR891" t="s">
        <v>4605</v>
      </c>
      <c r="AS891" t="s">
        <v>5883</v>
      </c>
      <c r="AT891" t="s">
        <v>1975</v>
      </c>
    </row>
    <row r="892" spans="1:46" x14ac:dyDescent="0.25">
      <c r="A892" t="str">
        <f>_xlfn.XLOOKUP(I892,UTILIZADAS[Contacto1],UTILIZADAS[Source.Name],,0)</f>
        <v>Cobros Mayo</v>
      </c>
      <c r="B892" s="18">
        <f>VLOOKUP(J892,Ref!A:C,3,0)</f>
        <v>0</v>
      </c>
      <c r="C892" s="18">
        <f>VLOOKUP(J892,Ref!A:D,4,0)</f>
        <v>0</v>
      </c>
      <c r="D892" s="18" t="str">
        <f t="shared" si="39"/>
        <v>19/may</v>
      </c>
      <c r="E892" s="18">
        <f t="shared" si="40"/>
        <v>7</v>
      </c>
      <c r="F892" s="18">
        <v>1</v>
      </c>
      <c r="G892" s="18">
        <f t="shared" si="41"/>
        <v>0</v>
      </c>
      <c r="H892" s="3">
        <v>46161.692743055559</v>
      </c>
      <c r="I892">
        <v>62888335</v>
      </c>
      <c r="J892" t="s">
        <v>1967</v>
      </c>
      <c r="K892" t="s">
        <v>1968</v>
      </c>
      <c r="L892" t="s">
        <v>1969</v>
      </c>
      <c r="M892" t="s">
        <v>1970</v>
      </c>
      <c r="O892">
        <v>366073630000</v>
      </c>
      <c r="P892">
        <v>16018</v>
      </c>
      <c r="Q892">
        <v>-7</v>
      </c>
      <c r="R892">
        <v>1</v>
      </c>
      <c r="S892">
        <v>62888335</v>
      </c>
      <c r="U892" t="s">
        <v>4789</v>
      </c>
      <c r="W892" t="s">
        <v>4588</v>
      </c>
      <c r="X892">
        <v>366073630000</v>
      </c>
      <c r="Y892" t="s">
        <v>2552</v>
      </c>
      <c r="Z892" t="s">
        <v>66</v>
      </c>
      <c r="AG892" t="s">
        <v>1972</v>
      </c>
      <c r="AL892">
        <v>0</v>
      </c>
      <c r="AN892" t="s">
        <v>1974</v>
      </c>
      <c r="AO892">
        <v>0</v>
      </c>
      <c r="AQ892">
        <v>2257788</v>
      </c>
      <c r="AR892" t="s">
        <v>4605</v>
      </c>
      <c r="AS892" t="s">
        <v>5883</v>
      </c>
      <c r="AT892" t="s">
        <v>1975</v>
      </c>
    </row>
    <row r="893" spans="1:46" x14ac:dyDescent="0.25">
      <c r="A893" t="str">
        <f>_xlfn.XLOOKUP(I893,UTILIZADAS[Contacto1],UTILIZADAS[Source.Name],,0)</f>
        <v>Cobros Mayo</v>
      </c>
      <c r="B893" s="18">
        <f>VLOOKUP(J893,Ref!A:C,3,0)</f>
        <v>0</v>
      </c>
      <c r="C893" s="18">
        <f>VLOOKUP(J893,Ref!A:D,4,0)</f>
        <v>0</v>
      </c>
      <c r="D893" s="18" t="str">
        <f t="shared" si="39"/>
        <v>21/may</v>
      </c>
      <c r="E893" s="18">
        <f t="shared" si="40"/>
        <v>7</v>
      </c>
      <c r="F893" s="18">
        <v>1</v>
      </c>
      <c r="G893" s="18">
        <f t="shared" si="41"/>
        <v>0</v>
      </c>
      <c r="H893" s="3">
        <v>46163.470625000002</v>
      </c>
      <c r="I893">
        <v>62888335</v>
      </c>
      <c r="J893" t="s">
        <v>1967</v>
      </c>
      <c r="K893" t="s">
        <v>1968</v>
      </c>
      <c r="L893" t="s">
        <v>1969</v>
      </c>
      <c r="M893" t="s">
        <v>1970</v>
      </c>
      <c r="O893">
        <v>366073630000</v>
      </c>
      <c r="P893">
        <v>16018</v>
      </c>
      <c r="Q893">
        <v>-7</v>
      </c>
      <c r="R893">
        <v>1</v>
      </c>
      <c r="S893">
        <v>62888335</v>
      </c>
      <c r="U893" t="s">
        <v>4789</v>
      </c>
      <c r="W893" t="s">
        <v>4588</v>
      </c>
      <c r="X893">
        <v>366073630000</v>
      </c>
      <c r="Y893" t="s">
        <v>2552</v>
      </c>
      <c r="Z893" t="s">
        <v>66</v>
      </c>
      <c r="AG893" t="s">
        <v>1972</v>
      </c>
      <c r="AL893">
        <v>0</v>
      </c>
      <c r="AN893" t="s">
        <v>1974</v>
      </c>
      <c r="AO893">
        <v>0</v>
      </c>
      <c r="AQ893">
        <v>2257788</v>
      </c>
      <c r="AR893" t="s">
        <v>4605</v>
      </c>
      <c r="AS893" t="s">
        <v>5883</v>
      </c>
      <c r="AT893" t="s">
        <v>1975</v>
      </c>
    </row>
    <row r="894" spans="1:46" x14ac:dyDescent="0.25">
      <c r="A894" t="str">
        <f>_xlfn.XLOOKUP(I894,UTILIZADAS[Contacto1],UTILIZADAS[Source.Name],,0)</f>
        <v>Cobros Mayo</v>
      </c>
      <c r="B894" s="18">
        <f>VLOOKUP(J894,Ref!A:C,3,0)</f>
        <v>0</v>
      </c>
      <c r="C894" s="18">
        <f>VLOOKUP(J894,Ref!A:D,4,0)</f>
        <v>0</v>
      </c>
      <c r="D894" s="18" t="str">
        <f t="shared" si="39"/>
        <v>21/may</v>
      </c>
      <c r="E894" s="18">
        <f t="shared" si="40"/>
        <v>7</v>
      </c>
      <c r="F894" s="18">
        <v>1</v>
      </c>
      <c r="G894" s="18">
        <f t="shared" si="41"/>
        <v>1</v>
      </c>
      <c r="H894" s="3">
        <v>46163.737847222219</v>
      </c>
      <c r="I894">
        <v>62888335</v>
      </c>
      <c r="J894" t="s">
        <v>1967</v>
      </c>
      <c r="K894" t="s">
        <v>1968</v>
      </c>
      <c r="L894" t="s">
        <v>1969</v>
      </c>
      <c r="M894" t="s">
        <v>1970</v>
      </c>
      <c r="O894">
        <v>366073630000</v>
      </c>
      <c r="P894">
        <v>16018</v>
      </c>
      <c r="Q894">
        <v>-7</v>
      </c>
      <c r="R894">
        <v>1</v>
      </c>
      <c r="S894">
        <v>62888335</v>
      </c>
      <c r="U894" t="s">
        <v>4789</v>
      </c>
      <c r="W894" t="s">
        <v>4588</v>
      </c>
      <c r="X894">
        <v>366073630000</v>
      </c>
      <c r="Y894" t="s">
        <v>2552</v>
      </c>
      <c r="Z894" t="s">
        <v>66</v>
      </c>
      <c r="AG894" t="s">
        <v>1972</v>
      </c>
      <c r="AL894">
        <v>0</v>
      </c>
      <c r="AN894" t="s">
        <v>1974</v>
      </c>
      <c r="AO894">
        <v>0</v>
      </c>
      <c r="AQ894">
        <v>2257788</v>
      </c>
      <c r="AR894" t="s">
        <v>4605</v>
      </c>
      <c r="AS894" t="s">
        <v>5883</v>
      </c>
      <c r="AT894" t="s">
        <v>1975</v>
      </c>
    </row>
    <row r="895" spans="1:46" x14ac:dyDescent="0.25">
      <c r="A895" t="str">
        <f>_xlfn.XLOOKUP(I895,UTILIZADAS[Contacto1],UTILIZADAS[Source.Name],,0)</f>
        <v>Cobros Abril Canal Fijo</v>
      </c>
      <c r="B895" s="18">
        <f>VLOOKUP(J895,Ref!A:C,3,0)</f>
        <v>0</v>
      </c>
      <c r="C895" s="18">
        <f>VLOOKUP(J895,Ref!A:D,4,0)</f>
        <v>0</v>
      </c>
      <c r="D895" s="18" t="str">
        <f t="shared" si="39"/>
        <v>11/may</v>
      </c>
      <c r="E895" s="18">
        <f t="shared" si="40"/>
        <v>2</v>
      </c>
      <c r="F895" s="18">
        <v>1</v>
      </c>
      <c r="G895" s="18">
        <f t="shared" si="41"/>
        <v>0</v>
      </c>
      <c r="H895" s="3">
        <v>46153.505590277775</v>
      </c>
      <c r="I895">
        <v>62905565</v>
      </c>
      <c r="J895" t="s">
        <v>2021</v>
      </c>
      <c r="K895" t="s">
        <v>1968</v>
      </c>
      <c r="L895" t="s">
        <v>1969</v>
      </c>
      <c r="M895" t="s">
        <v>1970</v>
      </c>
      <c r="O895">
        <v>367023580000</v>
      </c>
      <c r="P895">
        <v>16018</v>
      </c>
      <c r="Q895">
        <v>-5</v>
      </c>
      <c r="R895">
        <v>1</v>
      </c>
      <c r="S895">
        <v>62905565</v>
      </c>
      <c r="U895" t="s">
        <v>2374</v>
      </c>
      <c r="W895" t="s">
        <v>3942</v>
      </c>
      <c r="X895">
        <v>367023580000</v>
      </c>
      <c r="Y895" t="s">
        <v>65</v>
      </c>
      <c r="Z895" t="s">
        <v>66</v>
      </c>
      <c r="AF895" t="s">
        <v>1976</v>
      </c>
      <c r="AG895" t="s">
        <v>1972</v>
      </c>
      <c r="AL895">
        <v>5</v>
      </c>
      <c r="AN895" t="s">
        <v>1974</v>
      </c>
      <c r="AO895">
        <v>0</v>
      </c>
      <c r="AQ895">
        <v>2257789</v>
      </c>
      <c r="AR895" t="s">
        <v>4605</v>
      </c>
      <c r="AS895" t="s">
        <v>5883</v>
      </c>
      <c r="AT895" t="s">
        <v>2022</v>
      </c>
    </row>
    <row r="896" spans="1:46" x14ac:dyDescent="0.25">
      <c r="A896" t="str">
        <f>_xlfn.XLOOKUP(I896,UTILIZADAS[Contacto1],UTILIZADAS[Source.Name],,0)</f>
        <v>Cobros Abril Canal Fijo</v>
      </c>
      <c r="B896" s="18">
        <f>VLOOKUP(J896,Ref!A:C,3,0)</f>
        <v>1</v>
      </c>
      <c r="C896" s="18">
        <f>VLOOKUP(J896,Ref!A:D,4,0)</f>
        <v>1</v>
      </c>
      <c r="D896" s="18" t="str">
        <f t="shared" si="39"/>
        <v>13/may</v>
      </c>
      <c r="E896" s="18">
        <f t="shared" si="40"/>
        <v>2</v>
      </c>
      <c r="F896" s="18">
        <v>1</v>
      </c>
      <c r="G896" s="18">
        <f t="shared" si="41"/>
        <v>1</v>
      </c>
      <c r="H896" s="3">
        <v>46155.676435185182</v>
      </c>
      <c r="I896">
        <v>62905565</v>
      </c>
      <c r="J896">
        <v>6003</v>
      </c>
      <c r="K896" t="s">
        <v>1983</v>
      </c>
      <c r="L896" t="s">
        <v>1897</v>
      </c>
      <c r="M896" t="s">
        <v>1970</v>
      </c>
      <c r="O896">
        <v>367023580000</v>
      </c>
      <c r="P896">
        <v>16018</v>
      </c>
      <c r="Q896">
        <v>-5</v>
      </c>
      <c r="R896">
        <v>1</v>
      </c>
      <c r="S896">
        <v>62905565</v>
      </c>
      <c r="U896" t="s">
        <v>2374</v>
      </c>
      <c r="W896" t="s">
        <v>3942</v>
      </c>
      <c r="X896">
        <v>367023580000</v>
      </c>
      <c r="Y896" t="s">
        <v>65</v>
      </c>
      <c r="Z896" t="s">
        <v>66</v>
      </c>
      <c r="AF896" t="s">
        <v>1976</v>
      </c>
      <c r="AG896" t="s">
        <v>1972</v>
      </c>
      <c r="AL896">
        <v>105</v>
      </c>
      <c r="AM896" t="s">
        <v>1979</v>
      </c>
      <c r="AN896" t="s">
        <v>1987</v>
      </c>
      <c r="AO896">
        <v>0</v>
      </c>
      <c r="AQ896">
        <v>2257789</v>
      </c>
      <c r="AR896" t="s">
        <v>4605</v>
      </c>
      <c r="AS896" t="s">
        <v>5883</v>
      </c>
      <c r="AT896" t="s">
        <v>1892</v>
      </c>
    </row>
    <row r="897" spans="1:46" x14ac:dyDescent="0.25">
      <c r="A897" t="str">
        <f>_xlfn.XLOOKUP(I897,UTILIZADAS[Contacto1],UTILIZADAS[Source.Name],,0)</f>
        <v>Cobros Abril Canal Fijo</v>
      </c>
      <c r="B897" s="18">
        <f>VLOOKUP(J897,Ref!A:C,3,0)</f>
        <v>1</v>
      </c>
      <c r="C897" s="18">
        <f>VLOOKUP(J897,Ref!A:D,4,0)</f>
        <v>1</v>
      </c>
      <c r="D897" s="18" t="str">
        <f t="shared" si="39"/>
        <v>11/may</v>
      </c>
      <c r="E897" s="18">
        <f t="shared" si="40"/>
        <v>1</v>
      </c>
      <c r="F897" s="18">
        <v>1</v>
      </c>
      <c r="G897" s="18">
        <f t="shared" si="41"/>
        <v>1</v>
      </c>
      <c r="H897" s="3">
        <v>46153.505439814813</v>
      </c>
      <c r="I897">
        <v>62911877</v>
      </c>
      <c r="J897">
        <v>6003</v>
      </c>
      <c r="K897" t="s">
        <v>1983</v>
      </c>
      <c r="L897" t="s">
        <v>1897</v>
      </c>
      <c r="M897" t="s">
        <v>1970</v>
      </c>
      <c r="O897">
        <v>369004990000</v>
      </c>
      <c r="P897">
        <v>16018</v>
      </c>
      <c r="Q897">
        <v>-5</v>
      </c>
      <c r="R897">
        <v>1</v>
      </c>
      <c r="S897">
        <v>62911877</v>
      </c>
      <c r="U897" t="s">
        <v>143</v>
      </c>
      <c r="W897" t="s">
        <v>144</v>
      </c>
      <c r="X897">
        <v>369004990000</v>
      </c>
      <c r="Y897" t="s">
        <v>65</v>
      </c>
      <c r="Z897" t="s">
        <v>66</v>
      </c>
      <c r="AF897" t="s">
        <v>1976</v>
      </c>
      <c r="AG897" t="s">
        <v>1972</v>
      </c>
      <c r="AL897">
        <v>42</v>
      </c>
      <c r="AM897" t="s">
        <v>1979</v>
      </c>
      <c r="AN897" t="s">
        <v>1987</v>
      </c>
      <c r="AO897">
        <v>0</v>
      </c>
      <c r="AQ897">
        <v>2257790</v>
      </c>
      <c r="AR897" t="s">
        <v>4605</v>
      </c>
      <c r="AS897" t="s">
        <v>5883</v>
      </c>
      <c r="AT897" t="s">
        <v>1892</v>
      </c>
    </row>
    <row r="898" spans="1:46" x14ac:dyDescent="0.25">
      <c r="A898" t="str">
        <f>_xlfn.XLOOKUP(I898,UTILIZADAS[Contacto1],UTILIZADAS[Source.Name],,0)</f>
        <v>Cobros Abril Canal Fijo</v>
      </c>
      <c r="B898" s="18">
        <f>VLOOKUP(J898,Ref!A:C,3,0)</f>
        <v>0</v>
      </c>
      <c r="C898" s="18">
        <f>VLOOKUP(J898,Ref!A:D,4,0)</f>
        <v>0</v>
      </c>
      <c r="D898" s="18" t="str">
        <f t="shared" ref="D898:D961" si="42">TEXT(H898,"dd/mmm")</f>
        <v>02/may</v>
      </c>
      <c r="E898" s="18">
        <f t="shared" ref="E898:E961" si="43">+COUNTIF(I:I,I898)</f>
        <v>11</v>
      </c>
      <c r="F898" s="18">
        <v>1</v>
      </c>
      <c r="G898" s="18">
        <f t="shared" si="41"/>
        <v>0</v>
      </c>
      <c r="H898" s="3">
        <v>46144.511018518519</v>
      </c>
      <c r="I898">
        <v>62929057</v>
      </c>
      <c r="J898" t="s">
        <v>1967</v>
      </c>
      <c r="K898" t="s">
        <v>1968</v>
      </c>
      <c r="L898" t="s">
        <v>1969</v>
      </c>
      <c r="M898" t="s">
        <v>1970</v>
      </c>
      <c r="O898">
        <v>352384910000</v>
      </c>
      <c r="P898">
        <v>16017</v>
      </c>
      <c r="Q898">
        <v>-5</v>
      </c>
      <c r="R898">
        <v>1</v>
      </c>
      <c r="S898">
        <v>62929057</v>
      </c>
      <c r="U898" t="s">
        <v>2316</v>
      </c>
      <c r="W898" t="s">
        <v>3867</v>
      </c>
      <c r="X898" t="s">
        <v>66</v>
      </c>
      <c r="Y898" t="s">
        <v>65</v>
      </c>
      <c r="Z898">
        <v>352384910000</v>
      </c>
      <c r="AG898" t="s">
        <v>1972</v>
      </c>
      <c r="AI898" t="s">
        <v>2976</v>
      </c>
      <c r="AL898">
        <v>0</v>
      </c>
      <c r="AN898" t="s">
        <v>1974</v>
      </c>
      <c r="AO898">
        <v>0</v>
      </c>
      <c r="AQ898">
        <v>2251993</v>
      </c>
      <c r="AR898" t="s">
        <v>2241</v>
      </c>
      <c r="AS898" t="s">
        <v>4163</v>
      </c>
      <c r="AT898" t="s">
        <v>1975</v>
      </c>
    </row>
    <row r="899" spans="1:46" x14ac:dyDescent="0.25">
      <c r="A899" t="str">
        <f>_xlfn.XLOOKUP(I899,UTILIZADAS[Contacto1],UTILIZADAS[Source.Name],,0)</f>
        <v>Cobros Abril Canal Fijo</v>
      </c>
      <c r="B899" s="18">
        <f>VLOOKUP(J899,Ref!A:C,3,0)</f>
        <v>0</v>
      </c>
      <c r="C899" s="18">
        <f>VLOOKUP(J899,Ref!A:D,4,0)</f>
        <v>0</v>
      </c>
      <c r="D899" s="18" t="str">
        <f t="shared" si="42"/>
        <v>05/may</v>
      </c>
      <c r="E899" s="18">
        <f t="shared" si="43"/>
        <v>11</v>
      </c>
      <c r="F899" s="18">
        <v>1</v>
      </c>
      <c r="G899" s="18">
        <f t="shared" ref="G899:G962" si="44">IF(I899=I900,0,1)</f>
        <v>0</v>
      </c>
      <c r="H899" s="3">
        <v>46147.6878125</v>
      </c>
      <c r="I899">
        <v>62929057</v>
      </c>
      <c r="J899" t="s">
        <v>1967</v>
      </c>
      <c r="K899" t="s">
        <v>1968</v>
      </c>
      <c r="L899" t="s">
        <v>1969</v>
      </c>
      <c r="M899" t="s">
        <v>1970</v>
      </c>
      <c r="O899">
        <v>352384910000</v>
      </c>
      <c r="P899">
        <v>16017</v>
      </c>
      <c r="Q899">
        <v>-5</v>
      </c>
      <c r="R899">
        <v>1</v>
      </c>
      <c r="S899">
        <v>62929057</v>
      </c>
      <c r="U899" t="s">
        <v>2316</v>
      </c>
      <c r="W899" t="s">
        <v>3867</v>
      </c>
      <c r="X899" t="s">
        <v>66</v>
      </c>
      <c r="Y899" t="s">
        <v>65</v>
      </c>
      <c r="Z899">
        <v>352384910000</v>
      </c>
      <c r="AG899" t="s">
        <v>1972</v>
      </c>
      <c r="AI899" t="s">
        <v>2976</v>
      </c>
      <c r="AL899">
        <v>0</v>
      </c>
      <c r="AN899" t="s">
        <v>1974</v>
      </c>
      <c r="AO899">
        <v>0</v>
      </c>
      <c r="AQ899">
        <v>2251993</v>
      </c>
      <c r="AR899" t="s">
        <v>2241</v>
      </c>
      <c r="AS899" t="s">
        <v>4163</v>
      </c>
      <c r="AT899" t="s">
        <v>1975</v>
      </c>
    </row>
    <row r="900" spans="1:46" x14ac:dyDescent="0.25">
      <c r="A900" t="str">
        <f>_xlfn.XLOOKUP(I900,UTILIZADAS[Contacto1],UTILIZADAS[Source.Name],,0)</f>
        <v>Cobros Abril Canal Fijo</v>
      </c>
      <c r="B900" s="18">
        <f>VLOOKUP(J900,Ref!A:C,3,0)</f>
        <v>0</v>
      </c>
      <c r="C900" s="18">
        <f>VLOOKUP(J900,Ref!A:D,4,0)</f>
        <v>0</v>
      </c>
      <c r="D900" s="18" t="str">
        <f t="shared" si="42"/>
        <v>07/may</v>
      </c>
      <c r="E900" s="18">
        <f t="shared" si="43"/>
        <v>11</v>
      </c>
      <c r="F900" s="18">
        <v>1</v>
      </c>
      <c r="G900" s="18">
        <f t="shared" si="44"/>
        <v>0</v>
      </c>
      <c r="H900" s="3">
        <v>46149.542951388888</v>
      </c>
      <c r="I900">
        <v>62929057</v>
      </c>
      <c r="J900" t="s">
        <v>1967</v>
      </c>
      <c r="K900" t="s">
        <v>1968</v>
      </c>
      <c r="L900" t="s">
        <v>1969</v>
      </c>
      <c r="M900" t="s">
        <v>1970</v>
      </c>
      <c r="O900">
        <v>352384910000</v>
      </c>
      <c r="P900">
        <v>16017</v>
      </c>
      <c r="Q900">
        <v>-5</v>
      </c>
      <c r="R900">
        <v>1</v>
      </c>
      <c r="S900">
        <v>62929057</v>
      </c>
      <c r="U900" t="s">
        <v>2316</v>
      </c>
      <c r="W900" t="s">
        <v>3867</v>
      </c>
      <c r="X900" t="s">
        <v>66</v>
      </c>
      <c r="Y900" t="s">
        <v>65</v>
      </c>
      <c r="Z900">
        <v>352384910000</v>
      </c>
      <c r="AG900" t="s">
        <v>1972</v>
      </c>
      <c r="AI900" t="s">
        <v>2976</v>
      </c>
      <c r="AL900">
        <v>0</v>
      </c>
      <c r="AN900" t="s">
        <v>1974</v>
      </c>
      <c r="AO900">
        <v>0</v>
      </c>
      <c r="AQ900">
        <v>2251993</v>
      </c>
      <c r="AR900" t="s">
        <v>2241</v>
      </c>
      <c r="AS900" t="s">
        <v>4163</v>
      </c>
      <c r="AT900" t="s">
        <v>1975</v>
      </c>
    </row>
    <row r="901" spans="1:46" x14ac:dyDescent="0.25">
      <c r="A901" t="str">
        <f>_xlfn.XLOOKUP(I901,UTILIZADAS[Contacto1],UTILIZADAS[Source.Name],,0)</f>
        <v>Cobros Abril Canal Fijo</v>
      </c>
      <c r="B901" s="18">
        <f>VLOOKUP(J901,Ref!A:C,3,0)</f>
        <v>0</v>
      </c>
      <c r="C901" s="18">
        <f>VLOOKUP(J901,Ref!A:D,4,0)</f>
        <v>0</v>
      </c>
      <c r="D901" s="18" t="str">
        <f t="shared" si="42"/>
        <v>08/may</v>
      </c>
      <c r="E901" s="18">
        <f t="shared" si="43"/>
        <v>11</v>
      </c>
      <c r="F901" s="18">
        <v>1</v>
      </c>
      <c r="G901" s="18">
        <f t="shared" si="44"/>
        <v>0</v>
      </c>
      <c r="H901" s="3">
        <v>46150.606469907405</v>
      </c>
      <c r="I901">
        <v>62929057</v>
      </c>
      <c r="J901" t="s">
        <v>1967</v>
      </c>
      <c r="K901" t="s">
        <v>1968</v>
      </c>
      <c r="L901" t="s">
        <v>1969</v>
      </c>
      <c r="M901" t="s">
        <v>1970</v>
      </c>
      <c r="O901">
        <v>352384910000</v>
      </c>
      <c r="P901">
        <v>16017</v>
      </c>
      <c r="Q901">
        <v>-5</v>
      </c>
      <c r="R901">
        <v>1</v>
      </c>
      <c r="S901">
        <v>62929057</v>
      </c>
      <c r="U901" t="s">
        <v>2316</v>
      </c>
      <c r="W901" t="s">
        <v>3867</v>
      </c>
      <c r="X901" t="s">
        <v>66</v>
      </c>
      <c r="Y901" t="s">
        <v>65</v>
      </c>
      <c r="Z901">
        <v>352384910000</v>
      </c>
      <c r="AG901" t="s">
        <v>1972</v>
      </c>
      <c r="AI901" t="s">
        <v>2976</v>
      </c>
      <c r="AL901">
        <v>0</v>
      </c>
      <c r="AN901" t="s">
        <v>1974</v>
      </c>
      <c r="AO901">
        <v>0</v>
      </c>
      <c r="AQ901">
        <v>2251993</v>
      </c>
      <c r="AR901" t="s">
        <v>2241</v>
      </c>
      <c r="AS901" t="s">
        <v>4163</v>
      </c>
      <c r="AT901" t="s">
        <v>1975</v>
      </c>
    </row>
    <row r="902" spans="1:46" x14ac:dyDescent="0.25">
      <c r="A902" t="str">
        <f>_xlfn.XLOOKUP(I902,UTILIZADAS[Contacto1],UTILIZADAS[Source.Name],,0)</f>
        <v>Cobros Abril Canal Fijo</v>
      </c>
      <c r="B902" s="18">
        <f>VLOOKUP(J902,Ref!A:C,3,0)</f>
        <v>0</v>
      </c>
      <c r="C902" s="18">
        <f>VLOOKUP(J902,Ref!A:D,4,0)</f>
        <v>0</v>
      </c>
      <c r="D902" s="18" t="str">
        <f t="shared" si="42"/>
        <v>11/may</v>
      </c>
      <c r="E902" s="18">
        <f t="shared" si="43"/>
        <v>11</v>
      </c>
      <c r="F902" s="18">
        <v>1</v>
      </c>
      <c r="G902" s="18">
        <f t="shared" si="44"/>
        <v>0</v>
      </c>
      <c r="H902" s="3">
        <v>46153.505682870367</v>
      </c>
      <c r="I902">
        <v>62929057</v>
      </c>
      <c r="J902" t="s">
        <v>1967</v>
      </c>
      <c r="K902" t="s">
        <v>1968</v>
      </c>
      <c r="L902" t="s">
        <v>1969</v>
      </c>
      <c r="M902" t="s">
        <v>1970</v>
      </c>
      <c r="O902">
        <v>352384910000</v>
      </c>
      <c r="P902">
        <v>16018</v>
      </c>
      <c r="Q902">
        <v>-5</v>
      </c>
      <c r="R902">
        <v>1</v>
      </c>
      <c r="S902">
        <v>62929057</v>
      </c>
      <c r="U902" t="s">
        <v>2316</v>
      </c>
      <c r="W902" t="s">
        <v>3867</v>
      </c>
      <c r="X902">
        <v>352384910000</v>
      </c>
      <c r="Y902" t="s">
        <v>65</v>
      </c>
      <c r="Z902" t="s">
        <v>66</v>
      </c>
      <c r="AG902" t="s">
        <v>1972</v>
      </c>
      <c r="AL902">
        <v>0</v>
      </c>
      <c r="AN902" t="s">
        <v>1974</v>
      </c>
      <c r="AO902">
        <v>0</v>
      </c>
      <c r="AQ902">
        <v>2257791</v>
      </c>
      <c r="AR902" t="s">
        <v>4605</v>
      </c>
      <c r="AS902" t="s">
        <v>5883</v>
      </c>
      <c r="AT902" t="s">
        <v>1975</v>
      </c>
    </row>
    <row r="903" spans="1:46" x14ac:dyDescent="0.25">
      <c r="A903" t="str">
        <f>_xlfn.XLOOKUP(I903,UTILIZADAS[Contacto1],UTILIZADAS[Source.Name],,0)</f>
        <v>Cobros Abril Canal Fijo</v>
      </c>
      <c r="B903" s="18">
        <f>VLOOKUP(J903,Ref!A:C,3,0)</f>
        <v>0</v>
      </c>
      <c r="C903" s="18">
        <f>VLOOKUP(J903,Ref!A:D,4,0)</f>
        <v>0</v>
      </c>
      <c r="D903" s="18" t="str">
        <f t="shared" si="42"/>
        <v>13/may</v>
      </c>
      <c r="E903" s="18">
        <f t="shared" si="43"/>
        <v>11</v>
      </c>
      <c r="F903" s="18">
        <v>1</v>
      </c>
      <c r="G903" s="18">
        <f t="shared" si="44"/>
        <v>0</v>
      </c>
      <c r="H903" s="3">
        <v>46155.677824074075</v>
      </c>
      <c r="I903">
        <v>62929057</v>
      </c>
      <c r="J903" t="s">
        <v>1967</v>
      </c>
      <c r="K903" t="s">
        <v>1968</v>
      </c>
      <c r="L903" t="s">
        <v>1969</v>
      </c>
      <c r="M903" t="s">
        <v>1970</v>
      </c>
      <c r="O903">
        <v>352384910000</v>
      </c>
      <c r="P903">
        <v>16018</v>
      </c>
      <c r="Q903">
        <v>-5</v>
      </c>
      <c r="R903">
        <v>1</v>
      </c>
      <c r="S903">
        <v>62929057</v>
      </c>
      <c r="U903" t="s">
        <v>2316</v>
      </c>
      <c r="W903" t="s">
        <v>3867</v>
      </c>
      <c r="X903">
        <v>352384910000</v>
      </c>
      <c r="Y903" t="s">
        <v>65</v>
      </c>
      <c r="Z903" t="s">
        <v>66</v>
      </c>
      <c r="AG903" t="s">
        <v>1972</v>
      </c>
      <c r="AL903">
        <v>0</v>
      </c>
      <c r="AN903" t="s">
        <v>1974</v>
      </c>
      <c r="AO903">
        <v>0</v>
      </c>
      <c r="AQ903">
        <v>2257791</v>
      </c>
      <c r="AR903" t="s">
        <v>4605</v>
      </c>
      <c r="AS903" t="s">
        <v>5883</v>
      </c>
      <c r="AT903" t="s">
        <v>1975</v>
      </c>
    </row>
    <row r="904" spans="1:46" x14ac:dyDescent="0.25">
      <c r="A904" t="str">
        <f>_xlfn.XLOOKUP(I904,UTILIZADAS[Contacto1],UTILIZADAS[Source.Name],,0)</f>
        <v>Cobros Abril Canal Fijo</v>
      </c>
      <c r="B904" s="18">
        <f>VLOOKUP(J904,Ref!A:C,3,0)</f>
        <v>0</v>
      </c>
      <c r="C904" s="18">
        <f>VLOOKUP(J904,Ref!A:D,4,0)</f>
        <v>0</v>
      </c>
      <c r="D904" s="18" t="str">
        <f t="shared" si="42"/>
        <v>18/may</v>
      </c>
      <c r="E904" s="18">
        <f t="shared" si="43"/>
        <v>11</v>
      </c>
      <c r="F904" s="18">
        <v>1</v>
      </c>
      <c r="G904" s="18">
        <f t="shared" si="44"/>
        <v>0</v>
      </c>
      <c r="H904" s="3">
        <v>46160.39702546296</v>
      </c>
      <c r="I904">
        <v>62929057</v>
      </c>
      <c r="J904" t="s">
        <v>1967</v>
      </c>
      <c r="K904" t="s">
        <v>1968</v>
      </c>
      <c r="L904" t="s">
        <v>1969</v>
      </c>
      <c r="M904" t="s">
        <v>1970</v>
      </c>
      <c r="O904">
        <v>352384910000</v>
      </c>
      <c r="P904">
        <v>16018</v>
      </c>
      <c r="Q904">
        <v>-5</v>
      </c>
      <c r="R904">
        <v>1</v>
      </c>
      <c r="S904">
        <v>62929057</v>
      </c>
      <c r="U904" t="s">
        <v>2316</v>
      </c>
      <c r="W904" t="s">
        <v>3867</v>
      </c>
      <c r="X904">
        <v>352384910000</v>
      </c>
      <c r="Y904" t="s">
        <v>65</v>
      </c>
      <c r="Z904" t="s">
        <v>66</v>
      </c>
      <c r="AG904" t="s">
        <v>1972</v>
      </c>
      <c r="AL904">
        <v>0</v>
      </c>
      <c r="AN904" t="s">
        <v>1974</v>
      </c>
      <c r="AO904">
        <v>0</v>
      </c>
      <c r="AQ904">
        <v>2257791</v>
      </c>
      <c r="AR904" t="s">
        <v>4605</v>
      </c>
      <c r="AS904" t="s">
        <v>5883</v>
      </c>
      <c r="AT904" t="s">
        <v>1975</v>
      </c>
    </row>
    <row r="905" spans="1:46" x14ac:dyDescent="0.25">
      <c r="A905" t="str">
        <f>_xlfn.XLOOKUP(I905,UTILIZADAS[Contacto1],UTILIZADAS[Source.Name],,0)</f>
        <v>Cobros Abril Canal Fijo</v>
      </c>
      <c r="B905" s="18">
        <f>VLOOKUP(J905,Ref!A:C,3,0)</f>
        <v>0</v>
      </c>
      <c r="C905" s="18">
        <f>VLOOKUP(J905,Ref!A:D,4,0)</f>
        <v>0</v>
      </c>
      <c r="D905" s="18" t="str">
        <f t="shared" si="42"/>
        <v>19/may</v>
      </c>
      <c r="E905" s="18">
        <f t="shared" si="43"/>
        <v>11</v>
      </c>
      <c r="F905" s="18">
        <v>1</v>
      </c>
      <c r="G905" s="18">
        <f t="shared" si="44"/>
        <v>0</v>
      </c>
      <c r="H905" s="3">
        <v>46161.692743055559</v>
      </c>
      <c r="I905">
        <v>62929057</v>
      </c>
      <c r="J905" t="s">
        <v>1967</v>
      </c>
      <c r="K905" t="s">
        <v>1968</v>
      </c>
      <c r="L905" t="s">
        <v>1969</v>
      </c>
      <c r="M905" t="s">
        <v>1970</v>
      </c>
      <c r="O905">
        <v>352384910000</v>
      </c>
      <c r="P905">
        <v>16018</v>
      </c>
      <c r="Q905">
        <v>-5</v>
      </c>
      <c r="R905">
        <v>1</v>
      </c>
      <c r="S905">
        <v>62929057</v>
      </c>
      <c r="U905" t="s">
        <v>2316</v>
      </c>
      <c r="W905" t="s">
        <v>3867</v>
      </c>
      <c r="X905">
        <v>352384910000</v>
      </c>
      <c r="Y905" t="s">
        <v>65</v>
      </c>
      <c r="Z905" t="s">
        <v>66</v>
      </c>
      <c r="AG905" t="s">
        <v>1972</v>
      </c>
      <c r="AL905">
        <v>0</v>
      </c>
      <c r="AN905" t="s">
        <v>1974</v>
      </c>
      <c r="AO905">
        <v>0</v>
      </c>
      <c r="AQ905">
        <v>2257791</v>
      </c>
      <c r="AR905" t="s">
        <v>4605</v>
      </c>
      <c r="AS905" t="s">
        <v>5883</v>
      </c>
      <c r="AT905" t="s">
        <v>1975</v>
      </c>
    </row>
    <row r="906" spans="1:46" x14ac:dyDescent="0.25">
      <c r="A906" t="str">
        <f>_xlfn.XLOOKUP(I906,UTILIZADAS[Contacto1],UTILIZADAS[Source.Name],,0)</f>
        <v>Cobros Abril Canal Fijo</v>
      </c>
      <c r="B906" s="18">
        <f>VLOOKUP(J906,Ref!A:C,3,0)</f>
        <v>0</v>
      </c>
      <c r="C906" s="18">
        <f>VLOOKUP(J906,Ref!A:D,4,0)</f>
        <v>0</v>
      </c>
      <c r="D906" s="18" t="str">
        <f t="shared" si="42"/>
        <v>21/may</v>
      </c>
      <c r="E906" s="18">
        <f t="shared" si="43"/>
        <v>11</v>
      </c>
      <c r="F906" s="18">
        <v>1</v>
      </c>
      <c r="G906" s="18">
        <f t="shared" si="44"/>
        <v>0</v>
      </c>
      <c r="H906" s="3">
        <v>46163.470625000002</v>
      </c>
      <c r="I906">
        <v>62929057</v>
      </c>
      <c r="J906" t="s">
        <v>1967</v>
      </c>
      <c r="K906" t="s">
        <v>1968</v>
      </c>
      <c r="L906" t="s">
        <v>1969</v>
      </c>
      <c r="M906" t="s">
        <v>1970</v>
      </c>
      <c r="O906">
        <v>352384910000</v>
      </c>
      <c r="P906">
        <v>16018</v>
      </c>
      <c r="Q906">
        <v>-5</v>
      </c>
      <c r="R906">
        <v>1</v>
      </c>
      <c r="S906">
        <v>62929057</v>
      </c>
      <c r="U906" t="s">
        <v>2316</v>
      </c>
      <c r="W906" t="s">
        <v>3867</v>
      </c>
      <c r="X906">
        <v>352384910000</v>
      </c>
      <c r="Y906" t="s">
        <v>65</v>
      </c>
      <c r="Z906" t="s">
        <v>66</v>
      </c>
      <c r="AG906" t="s">
        <v>1972</v>
      </c>
      <c r="AL906">
        <v>0</v>
      </c>
      <c r="AN906" t="s">
        <v>1974</v>
      </c>
      <c r="AO906">
        <v>0</v>
      </c>
      <c r="AQ906">
        <v>2257791</v>
      </c>
      <c r="AR906" t="s">
        <v>4605</v>
      </c>
      <c r="AS906" t="s">
        <v>5883</v>
      </c>
      <c r="AT906" t="s">
        <v>1975</v>
      </c>
    </row>
    <row r="907" spans="1:46" x14ac:dyDescent="0.25">
      <c r="A907" t="str">
        <f>_xlfn.XLOOKUP(I907,UTILIZADAS[Contacto1],UTILIZADAS[Source.Name],,0)</f>
        <v>Cobros Abril Canal Fijo</v>
      </c>
      <c r="B907" s="18">
        <f>VLOOKUP(J907,Ref!A:C,3,0)</f>
        <v>0</v>
      </c>
      <c r="C907" s="18">
        <f>VLOOKUP(J907,Ref!A:D,4,0)</f>
        <v>0</v>
      </c>
      <c r="D907" s="18" t="str">
        <f t="shared" si="42"/>
        <v>21/may</v>
      </c>
      <c r="E907" s="18">
        <f t="shared" si="43"/>
        <v>11</v>
      </c>
      <c r="F907" s="18">
        <v>1</v>
      </c>
      <c r="G907" s="18">
        <f t="shared" si="44"/>
        <v>0</v>
      </c>
      <c r="H907" s="3">
        <v>46163.738842592589</v>
      </c>
      <c r="I907">
        <v>62929057</v>
      </c>
      <c r="J907" t="s">
        <v>2023</v>
      </c>
      <c r="K907" t="s">
        <v>1968</v>
      </c>
      <c r="L907" t="s">
        <v>1969</v>
      </c>
      <c r="M907" t="s">
        <v>1970</v>
      </c>
      <c r="O907">
        <v>352384910000</v>
      </c>
      <c r="P907">
        <v>16018</v>
      </c>
      <c r="Q907">
        <v>-5</v>
      </c>
      <c r="R907">
        <v>1</v>
      </c>
      <c r="S907">
        <v>62929057</v>
      </c>
      <c r="U907" t="s">
        <v>2316</v>
      </c>
      <c r="W907" t="s">
        <v>3867</v>
      </c>
      <c r="X907">
        <v>352384910000</v>
      </c>
      <c r="Y907" t="s">
        <v>65</v>
      </c>
      <c r="Z907" t="s">
        <v>66</v>
      </c>
      <c r="AG907" t="s">
        <v>1972</v>
      </c>
      <c r="AL907">
        <v>0</v>
      </c>
      <c r="AN907" t="s">
        <v>1974</v>
      </c>
      <c r="AO907">
        <v>0</v>
      </c>
      <c r="AQ907">
        <v>2257791</v>
      </c>
      <c r="AR907" t="s">
        <v>4605</v>
      </c>
      <c r="AS907" t="s">
        <v>5883</v>
      </c>
      <c r="AT907" t="s">
        <v>2024</v>
      </c>
    </row>
    <row r="908" spans="1:46" x14ac:dyDescent="0.25">
      <c r="A908" t="str">
        <f>_xlfn.XLOOKUP(I908,UTILIZADAS[Contacto1],UTILIZADAS[Source.Name],,0)</f>
        <v>Cobros Abril Canal Fijo</v>
      </c>
      <c r="B908" s="18">
        <f>VLOOKUP(J908,Ref!A:C,3,0)</f>
        <v>0</v>
      </c>
      <c r="C908" s="18">
        <f>VLOOKUP(J908,Ref!A:D,4,0)</f>
        <v>0</v>
      </c>
      <c r="D908" s="18" t="str">
        <f t="shared" si="42"/>
        <v>22/may</v>
      </c>
      <c r="E908" s="18">
        <f t="shared" si="43"/>
        <v>11</v>
      </c>
      <c r="F908" s="18">
        <v>1</v>
      </c>
      <c r="G908" s="18">
        <f t="shared" si="44"/>
        <v>1</v>
      </c>
      <c r="H908" s="3">
        <v>46164.448460648149</v>
      </c>
      <c r="I908">
        <v>62929057</v>
      </c>
      <c r="J908" t="s">
        <v>1967</v>
      </c>
      <c r="K908" t="s">
        <v>1968</v>
      </c>
      <c r="L908" t="s">
        <v>1969</v>
      </c>
      <c r="M908" t="s">
        <v>1970</v>
      </c>
      <c r="O908">
        <v>352384910000</v>
      </c>
      <c r="P908">
        <v>16018</v>
      </c>
      <c r="Q908">
        <v>-5</v>
      </c>
      <c r="R908">
        <v>1</v>
      </c>
      <c r="S908">
        <v>62929057</v>
      </c>
      <c r="U908" t="s">
        <v>2316</v>
      </c>
      <c r="W908" t="s">
        <v>3867</v>
      </c>
      <c r="X908">
        <v>352384910000</v>
      </c>
      <c r="Y908" t="s">
        <v>65</v>
      </c>
      <c r="Z908" t="s">
        <v>66</v>
      </c>
      <c r="AG908" t="s">
        <v>1972</v>
      </c>
      <c r="AL908">
        <v>0</v>
      </c>
      <c r="AN908" t="s">
        <v>1974</v>
      </c>
      <c r="AO908">
        <v>0</v>
      </c>
      <c r="AQ908">
        <v>2257791</v>
      </c>
      <c r="AR908" t="s">
        <v>4605</v>
      </c>
      <c r="AS908" t="s">
        <v>5883</v>
      </c>
      <c r="AT908" t="s">
        <v>1975</v>
      </c>
    </row>
    <row r="909" spans="1:46" x14ac:dyDescent="0.25">
      <c r="A909" t="str">
        <f>_xlfn.XLOOKUP(I909,UTILIZADAS[Contacto1],UTILIZADAS[Source.Name],,0)</f>
        <v>Cobros Abril Canal Fijo</v>
      </c>
      <c r="B909" s="18">
        <f>VLOOKUP(J909,Ref!A:C,3,0)</f>
        <v>1</v>
      </c>
      <c r="C909" s="18">
        <f>VLOOKUP(J909,Ref!A:D,4,0)</f>
        <v>1</v>
      </c>
      <c r="D909" s="18" t="str">
        <f t="shared" si="42"/>
        <v>11/may</v>
      </c>
      <c r="E909" s="18">
        <f t="shared" si="43"/>
        <v>1</v>
      </c>
      <c r="F909" s="18">
        <v>1</v>
      </c>
      <c r="G909" s="18">
        <f t="shared" si="44"/>
        <v>1</v>
      </c>
      <c r="H909" s="3">
        <v>46153.506342592591</v>
      </c>
      <c r="I909">
        <v>62929601</v>
      </c>
      <c r="J909">
        <v>6003</v>
      </c>
      <c r="K909" t="s">
        <v>1983</v>
      </c>
      <c r="L909" t="s">
        <v>1897</v>
      </c>
      <c r="M909" t="s">
        <v>1970</v>
      </c>
      <c r="O909">
        <v>362011840000</v>
      </c>
      <c r="P909">
        <v>16018</v>
      </c>
      <c r="Q909">
        <v>-5</v>
      </c>
      <c r="R909">
        <v>1</v>
      </c>
      <c r="S909">
        <v>62929601</v>
      </c>
      <c r="U909" t="s">
        <v>74</v>
      </c>
      <c r="W909" t="s">
        <v>75</v>
      </c>
      <c r="X909">
        <v>362011840000</v>
      </c>
      <c r="Y909" t="s">
        <v>65</v>
      </c>
      <c r="Z909" t="s">
        <v>66</v>
      </c>
      <c r="AF909" t="s">
        <v>1976</v>
      </c>
      <c r="AG909" t="s">
        <v>1972</v>
      </c>
      <c r="AL909">
        <v>57</v>
      </c>
      <c r="AM909" t="s">
        <v>1979</v>
      </c>
      <c r="AN909" t="s">
        <v>1987</v>
      </c>
      <c r="AO909">
        <v>0</v>
      </c>
      <c r="AQ909">
        <v>2257792</v>
      </c>
      <c r="AR909" t="s">
        <v>4605</v>
      </c>
      <c r="AS909" t="s">
        <v>5883</v>
      </c>
      <c r="AT909" t="s">
        <v>1892</v>
      </c>
    </row>
    <row r="910" spans="1:46" x14ac:dyDescent="0.25">
      <c r="A910" t="str">
        <f>_xlfn.XLOOKUP(I910,UTILIZADAS[Contacto1],UTILIZADAS[Source.Name],,0)</f>
        <v>Cobros Abril Canal Fijo</v>
      </c>
      <c r="B910" s="18">
        <f>VLOOKUP(J910,Ref!A:C,3,0)</f>
        <v>0</v>
      </c>
      <c r="C910" s="18">
        <f>VLOOKUP(J910,Ref!A:D,4,0)</f>
        <v>0</v>
      </c>
      <c r="D910" s="18" t="str">
        <f t="shared" si="42"/>
        <v>04/may</v>
      </c>
      <c r="E910" s="18">
        <f t="shared" si="43"/>
        <v>4</v>
      </c>
      <c r="F910" s="18">
        <v>1</v>
      </c>
      <c r="G910" s="18">
        <f t="shared" si="44"/>
        <v>0</v>
      </c>
      <c r="H910" s="3">
        <v>46146.533564814818</v>
      </c>
      <c r="I910">
        <v>62932711</v>
      </c>
      <c r="J910" t="s">
        <v>2021</v>
      </c>
      <c r="K910" t="s">
        <v>1968</v>
      </c>
      <c r="L910" t="s">
        <v>1969</v>
      </c>
      <c r="M910" t="s">
        <v>1970</v>
      </c>
      <c r="O910">
        <v>354336580000</v>
      </c>
      <c r="P910">
        <v>16017</v>
      </c>
      <c r="Q910">
        <v>-5</v>
      </c>
      <c r="R910">
        <v>1</v>
      </c>
      <c r="S910">
        <v>62932711</v>
      </c>
      <c r="U910" t="s">
        <v>726</v>
      </c>
      <c r="W910" t="s">
        <v>727</v>
      </c>
      <c r="X910" t="s">
        <v>2551</v>
      </c>
      <c r="Y910" t="s">
        <v>65</v>
      </c>
      <c r="Z910">
        <v>354336580000</v>
      </c>
      <c r="AG910" t="s">
        <v>1972</v>
      </c>
      <c r="AI910" t="s">
        <v>3576</v>
      </c>
      <c r="AL910">
        <v>5</v>
      </c>
      <c r="AN910" t="s">
        <v>1974</v>
      </c>
      <c r="AO910">
        <v>0</v>
      </c>
      <c r="AQ910">
        <v>2252667</v>
      </c>
      <c r="AR910" t="s">
        <v>2241</v>
      </c>
      <c r="AS910" t="s">
        <v>4163</v>
      </c>
      <c r="AT910" t="s">
        <v>2022</v>
      </c>
    </row>
    <row r="911" spans="1:46" x14ac:dyDescent="0.25">
      <c r="A911" t="str">
        <f>_xlfn.XLOOKUP(I911,UTILIZADAS[Contacto1],UTILIZADAS[Source.Name],,0)</f>
        <v>Cobros Abril Canal Fijo</v>
      </c>
      <c r="B911" s="18">
        <f>VLOOKUP(J911,Ref!A:C,3,0)</f>
        <v>0</v>
      </c>
      <c r="C911" s="18">
        <f>VLOOKUP(J911,Ref!A:D,4,0)</f>
        <v>0</v>
      </c>
      <c r="D911" s="18" t="str">
        <f t="shared" si="42"/>
        <v>06/may</v>
      </c>
      <c r="E911" s="18">
        <f t="shared" si="43"/>
        <v>4</v>
      </c>
      <c r="F911" s="18">
        <v>1</v>
      </c>
      <c r="G911" s="18">
        <f t="shared" si="44"/>
        <v>0</v>
      </c>
      <c r="H911" s="3">
        <v>46148.533101851855</v>
      </c>
      <c r="I911">
        <v>62932711</v>
      </c>
      <c r="J911" t="s">
        <v>2021</v>
      </c>
      <c r="K911" t="s">
        <v>1968</v>
      </c>
      <c r="L911" t="s">
        <v>1969</v>
      </c>
      <c r="M911" t="s">
        <v>1970</v>
      </c>
      <c r="O911">
        <v>354336580000</v>
      </c>
      <c r="P911">
        <v>16017</v>
      </c>
      <c r="Q911">
        <v>-5</v>
      </c>
      <c r="R911">
        <v>1</v>
      </c>
      <c r="S911">
        <v>62932711</v>
      </c>
      <c r="U911" t="s">
        <v>726</v>
      </c>
      <c r="W911" t="s">
        <v>727</v>
      </c>
      <c r="X911" t="s">
        <v>2551</v>
      </c>
      <c r="Y911" t="s">
        <v>65</v>
      </c>
      <c r="Z911">
        <v>354336580000</v>
      </c>
      <c r="AG911" t="s">
        <v>1972</v>
      </c>
      <c r="AI911" t="s">
        <v>3576</v>
      </c>
      <c r="AL911">
        <v>5</v>
      </c>
      <c r="AN911" t="s">
        <v>1974</v>
      </c>
      <c r="AO911">
        <v>0</v>
      </c>
      <c r="AQ911">
        <v>2252667</v>
      </c>
      <c r="AR911" t="s">
        <v>2241</v>
      </c>
      <c r="AS911" t="s">
        <v>4163</v>
      </c>
      <c r="AT911" t="s">
        <v>2022</v>
      </c>
    </row>
    <row r="912" spans="1:46" x14ac:dyDescent="0.25">
      <c r="A912" t="str">
        <f>_xlfn.XLOOKUP(I912,UTILIZADAS[Contacto1],UTILIZADAS[Source.Name],,0)</f>
        <v>Cobros Abril Canal Fijo</v>
      </c>
      <c r="B912" s="18">
        <f>VLOOKUP(J912,Ref!A:C,3,0)</f>
        <v>0</v>
      </c>
      <c r="C912" s="18">
        <f>VLOOKUP(J912,Ref!A:D,4,0)</f>
        <v>0</v>
      </c>
      <c r="D912" s="18" t="str">
        <f t="shared" si="42"/>
        <v>07/may</v>
      </c>
      <c r="E912" s="18">
        <f t="shared" si="43"/>
        <v>4</v>
      </c>
      <c r="F912" s="18">
        <v>1</v>
      </c>
      <c r="G912" s="18">
        <f t="shared" si="44"/>
        <v>0</v>
      </c>
      <c r="H912" s="3">
        <v>46149.734259259261</v>
      </c>
      <c r="I912">
        <v>62932711</v>
      </c>
      <c r="J912" t="s">
        <v>2021</v>
      </c>
      <c r="K912" t="s">
        <v>1968</v>
      </c>
      <c r="L912" t="s">
        <v>1969</v>
      </c>
      <c r="M912" t="s">
        <v>1970</v>
      </c>
      <c r="O912">
        <v>354336580000</v>
      </c>
      <c r="P912">
        <v>16017</v>
      </c>
      <c r="Q912">
        <v>-5</v>
      </c>
      <c r="R912">
        <v>1</v>
      </c>
      <c r="S912">
        <v>62932711</v>
      </c>
      <c r="U912" t="s">
        <v>726</v>
      </c>
      <c r="W912" t="s">
        <v>727</v>
      </c>
      <c r="X912" t="s">
        <v>2551</v>
      </c>
      <c r="Y912" t="s">
        <v>65</v>
      </c>
      <c r="Z912">
        <v>354336580000</v>
      </c>
      <c r="AG912" t="s">
        <v>1972</v>
      </c>
      <c r="AI912" t="s">
        <v>3576</v>
      </c>
      <c r="AL912">
        <v>5</v>
      </c>
      <c r="AN912" t="s">
        <v>1974</v>
      </c>
      <c r="AO912">
        <v>0</v>
      </c>
      <c r="AQ912">
        <v>2252667</v>
      </c>
      <c r="AR912" t="s">
        <v>2241</v>
      </c>
      <c r="AS912" t="s">
        <v>4163</v>
      </c>
      <c r="AT912" t="s">
        <v>2022</v>
      </c>
    </row>
    <row r="913" spans="1:46" x14ac:dyDescent="0.25">
      <c r="A913" t="str">
        <f>_xlfn.XLOOKUP(I913,UTILIZADAS[Contacto1],UTILIZADAS[Source.Name],,0)</f>
        <v>Cobros Abril Canal Fijo</v>
      </c>
      <c r="B913" s="18">
        <f>VLOOKUP(J913,Ref!A:C,3,0)</f>
        <v>0</v>
      </c>
      <c r="C913" s="18">
        <f>VLOOKUP(J913,Ref!A:D,4,0)</f>
        <v>0</v>
      </c>
      <c r="D913" s="18" t="str">
        <f t="shared" si="42"/>
        <v>08/may</v>
      </c>
      <c r="E913" s="18">
        <f t="shared" si="43"/>
        <v>4</v>
      </c>
      <c r="F913" s="18">
        <v>1</v>
      </c>
      <c r="G913" s="18">
        <f t="shared" si="44"/>
        <v>1</v>
      </c>
      <c r="H913" s="3">
        <v>46150.747430555559</v>
      </c>
      <c r="I913">
        <v>62932711</v>
      </c>
      <c r="J913" t="s">
        <v>2021</v>
      </c>
      <c r="K913" t="s">
        <v>1968</v>
      </c>
      <c r="L913" t="s">
        <v>1969</v>
      </c>
      <c r="M913" t="s">
        <v>1970</v>
      </c>
      <c r="O913">
        <v>354336580000</v>
      </c>
      <c r="P913">
        <v>16017</v>
      </c>
      <c r="Q913">
        <v>-5</v>
      </c>
      <c r="R913">
        <v>1</v>
      </c>
      <c r="S913">
        <v>62932711</v>
      </c>
      <c r="U913" t="s">
        <v>726</v>
      </c>
      <c r="W913" t="s">
        <v>727</v>
      </c>
      <c r="X913" t="s">
        <v>2551</v>
      </c>
      <c r="Y913" t="s">
        <v>65</v>
      </c>
      <c r="Z913">
        <v>354336580000</v>
      </c>
      <c r="AG913" t="s">
        <v>1972</v>
      </c>
      <c r="AI913" t="s">
        <v>3576</v>
      </c>
      <c r="AL913">
        <v>5</v>
      </c>
      <c r="AN913" t="s">
        <v>1974</v>
      </c>
      <c r="AO913">
        <v>0</v>
      </c>
      <c r="AQ913">
        <v>2252667</v>
      </c>
      <c r="AR913" t="s">
        <v>2241</v>
      </c>
      <c r="AS913" t="s">
        <v>4163</v>
      </c>
      <c r="AT913" t="s">
        <v>2022</v>
      </c>
    </row>
    <row r="914" spans="1:46" x14ac:dyDescent="0.25">
      <c r="A914" t="str">
        <f>_xlfn.XLOOKUP(I914,UTILIZADAS[Contacto1],UTILIZADAS[Source.Name],,0)</f>
        <v>Cobros Abril Canal Fijo</v>
      </c>
      <c r="B914" s="18">
        <f>VLOOKUP(J914,Ref!A:C,3,0)</f>
        <v>0</v>
      </c>
      <c r="C914" s="18">
        <f>VLOOKUP(J914,Ref!A:D,4,0)</f>
        <v>0</v>
      </c>
      <c r="D914" s="18" t="str">
        <f t="shared" si="42"/>
        <v>11/may</v>
      </c>
      <c r="E914" s="18">
        <f t="shared" si="43"/>
        <v>2</v>
      </c>
      <c r="F914" s="18">
        <v>1</v>
      </c>
      <c r="G914" s="18">
        <f t="shared" si="44"/>
        <v>0</v>
      </c>
      <c r="H914" s="3">
        <v>46153.506469907406</v>
      </c>
      <c r="I914">
        <v>62995272</v>
      </c>
      <c r="J914" t="s">
        <v>2021</v>
      </c>
      <c r="K914" t="s">
        <v>1968</v>
      </c>
      <c r="L914" t="s">
        <v>1969</v>
      </c>
      <c r="M914" t="s">
        <v>1970</v>
      </c>
      <c r="O914">
        <v>358369630000</v>
      </c>
      <c r="P914">
        <v>16018</v>
      </c>
      <c r="Q914">
        <v>-5</v>
      </c>
      <c r="R914">
        <v>1</v>
      </c>
      <c r="S914">
        <v>62995272</v>
      </c>
      <c r="U914" t="s">
        <v>383</v>
      </c>
      <c r="W914" t="s">
        <v>384</v>
      </c>
      <c r="X914">
        <v>358369630000</v>
      </c>
      <c r="Y914" t="s">
        <v>65</v>
      </c>
      <c r="Z914" t="s">
        <v>597</v>
      </c>
      <c r="AF914" t="s">
        <v>1976</v>
      </c>
      <c r="AG914" t="s">
        <v>1972</v>
      </c>
      <c r="AL914">
        <v>5</v>
      </c>
      <c r="AN914" t="s">
        <v>1974</v>
      </c>
      <c r="AO914">
        <v>0</v>
      </c>
      <c r="AQ914">
        <v>2257793</v>
      </c>
      <c r="AR914" t="s">
        <v>4605</v>
      </c>
      <c r="AS914" t="s">
        <v>5883</v>
      </c>
      <c r="AT914" t="s">
        <v>2022</v>
      </c>
    </row>
    <row r="915" spans="1:46" x14ac:dyDescent="0.25">
      <c r="A915" t="str">
        <f>_xlfn.XLOOKUP(I915,UTILIZADAS[Contacto1],UTILIZADAS[Source.Name],,0)</f>
        <v>Cobros Abril Canal Fijo</v>
      </c>
      <c r="B915" s="18">
        <f>VLOOKUP(J915,Ref!A:C,3,0)</f>
        <v>1</v>
      </c>
      <c r="C915" s="18">
        <f>VLOOKUP(J915,Ref!A:D,4,0)</f>
        <v>0</v>
      </c>
      <c r="D915" s="18" t="str">
        <f t="shared" si="42"/>
        <v>13/may</v>
      </c>
      <c r="E915" s="18">
        <f t="shared" si="43"/>
        <v>2</v>
      </c>
      <c r="F915" s="18">
        <v>1</v>
      </c>
      <c r="G915" s="18">
        <f t="shared" si="44"/>
        <v>1</v>
      </c>
      <c r="H915" s="3">
        <v>46155.677974537037</v>
      </c>
      <c r="I915">
        <v>62995272</v>
      </c>
      <c r="J915">
        <v>6006</v>
      </c>
      <c r="K915" t="s">
        <v>1983</v>
      </c>
      <c r="L915" t="s">
        <v>1897</v>
      </c>
      <c r="M915" t="s">
        <v>1970</v>
      </c>
      <c r="O915">
        <v>358369630000</v>
      </c>
      <c r="P915">
        <v>16018</v>
      </c>
      <c r="Q915">
        <v>-5</v>
      </c>
      <c r="R915">
        <v>1</v>
      </c>
      <c r="S915">
        <v>62995272</v>
      </c>
      <c r="U915" t="s">
        <v>383</v>
      </c>
      <c r="W915" t="s">
        <v>384</v>
      </c>
      <c r="X915">
        <v>358369630000</v>
      </c>
      <c r="Y915" t="s">
        <v>65</v>
      </c>
      <c r="Z915" t="s">
        <v>597</v>
      </c>
      <c r="AF915" t="s">
        <v>1976</v>
      </c>
      <c r="AG915" t="s">
        <v>1972</v>
      </c>
      <c r="AL915">
        <v>86</v>
      </c>
      <c r="AM915" t="s">
        <v>1979</v>
      </c>
      <c r="AN915" t="s">
        <v>1987</v>
      </c>
      <c r="AO915">
        <v>0</v>
      </c>
      <c r="AQ915">
        <v>2257793</v>
      </c>
      <c r="AR915" t="s">
        <v>4605</v>
      </c>
      <c r="AS915" t="s">
        <v>5883</v>
      </c>
      <c r="AT915" t="s">
        <v>1894</v>
      </c>
    </row>
    <row r="916" spans="1:46" x14ac:dyDescent="0.25">
      <c r="A916" t="e">
        <f>_xlfn.XLOOKUP(I916,UTILIZADAS[Contacto1],UTILIZADAS[Source.Name],,0)</f>
        <v>#N/A</v>
      </c>
      <c r="B916" s="18">
        <f>VLOOKUP(J916,Ref!A:C,3,0)</f>
        <v>1</v>
      </c>
      <c r="C916" s="18">
        <f>VLOOKUP(J916,Ref!A:D,4,0)</f>
        <v>1</v>
      </c>
      <c r="D916" s="18" t="str">
        <f t="shared" si="42"/>
        <v>07/may</v>
      </c>
      <c r="E916" s="18">
        <f t="shared" si="43"/>
        <v>2</v>
      </c>
      <c r="F916" s="18">
        <v>1</v>
      </c>
      <c r="G916" s="18">
        <f t="shared" si="44"/>
        <v>0</v>
      </c>
      <c r="H916" s="3">
        <v>46149.734085648146</v>
      </c>
      <c r="I916">
        <v>62997078</v>
      </c>
      <c r="J916">
        <v>6007</v>
      </c>
      <c r="K916" t="s">
        <v>1983</v>
      </c>
      <c r="L916" t="s">
        <v>1897</v>
      </c>
      <c r="M916" t="s">
        <v>1970</v>
      </c>
      <c r="O916">
        <v>347291710000</v>
      </c>
      <c r="P916">
        <v>16016</v>
      </c>
      <c r="Q916">
        <v>-5</v>
      </c>
      <c r="R916">
        <v>1</v>
      </c>
      <c r="S916">
        <v>62997078</v>
      </c>
      <c r="U916" t="s">
        <v>5950</v>
      </c>
      <c r="W916" t="s">
        <v>5812</v>
      </c>
      <c r="X916">
        <v>347291710000</v>
      </c>
      <c r="Y916" t="s">
        <v>65</v>
      </c>
      <c r="Z916" t="s">
        <v>66</v>
      </c>
      <c r="AF916" t="s">
        <v>1976</v>
      </c>
      <c r="AG916" t="s">
        <v>1972</v>
      </c>
      <c r="AL916">
        <v>19</v>
      </c>
      <c r="AM916" t="s">
        <v>1979</v>
      </c>
      <c r="AN916" t="s">
        <v>1977</v>
      </c>
      <c r="AO916">
        <v>0</v>
      </c>
      <c r="AQ916">
        <v>2198641</v>
      </c>
      <c r="AR916" t="s">
        <v>2020</v>
      </c>
      <c r="AS916" t="s">
        <v>2020</v>
      </c>
      <c r="AT916" t="s">
        <v>1898</v>
      </c>
    </row>
    <row r="917" spans="1:46" x14ac:dyDescent="0.25">
      <c r="A917" t="e">
        <f>_xlfn.XLOOKUP(I917,UTILIZADAS[Contacto1],UTILIZADAS[Source.Name],,0)</f>
        <v>#N/A</v>
      </c>
      <c r="B917" s="18">
        <f>VLOOKUP(J917,Ref!A:C,3,0)</f>
        <v>1</v>
      </c>
      <c r="C917" s="18">
        <f>VLOOKUP(J917,Ref!A:D,4,0)</f>
        <v>0</v>
      </c>
      <c r="D917" s="18" t="str">
        <f t="shared" si="42"/>
        <v>07/may</v>
      </c>
      <c r="E917" s="18">
        <f t="shared" si="43"/>
        <v>2</v>
      </c>
      <c r="F917" s="18">
        <v>1</v>
      </c>
      <c r="G917" s="18">
        <f t="shared" si="44"/>
        <v>1</v>
      </c>
      <c r="H917" s="3">
        <v>46149.734409722223</v>
      </c>
      <c r="I917">
        <v>62997078</v>
      </c>
      <c r="J917">
        <v>6000</v>
      </c>
      <c r="K917" t="s">
        <v>1983</v>
      </c>
      <c r="L917" t="s">
        <v>1897</v>
      </c>
      <c r="M917" t="s">
        <v>1970</v>
      </c>
      <c r="O917">
        <v>347291710000</v>
      </c>
      <c r="P917">
        <v>16016</v>
      </c>
      <c r="Q917">
        <v>-5</v>
      </c>
      <c r="R917">
        <v>1</v>
      </c>
      <c r="S917">
        <v>62997078</v>
      </c>
      <c r="U917" t="s">
        <v>5950</v>
      </c>
      <c r="W917" t="s">
        <v>5812</v>
      </c>
      <c r="X917">
        <v>347291710000</v>
      </c>
      <c r="Y917" t="s">
        <v>65</v>
      </c>
      <c r="Z917" t="s">
        <v>66</v>
      </c>
      <c r="AF917" t="s">
        <v>1976</v>
      </c>
      <c r="AG917" t="s">
        <v>1972</v>
      </c>
      <c r="AL917">
        <v>85</v>
      </c>
      <c r="AM917" t="s">
        <v>1979</v>
      </c>
      <c r="AN917" t="s">
        <v>1977</v>
      </c>
      <c r="AO917">
        <v>0</v>
      </c>
      <c r="AQ917">
        <v>2198641</v>
      </c>
      <c r="AR917" t="s">
        <v>2020</v>
      </c>
      <c r="AS917" t="s">
        <v>2020</v>
      </c>
      <c r="AT917" t="s">
        <v>1895</v>
      </c>
    </row>
    <row r="918" spans="1:46" x14ac:dyDescent="0.25">
      <c r="A918" t="str">
        <f>_xlfn.XLOOKUP(I918,UTILIZADAS[Contacto1],UTILIZADAS[Source.Name],,0)</f>
        <v>Cobros Mayo</v>
      </c>
      <c r="B918" s="18">
        <f>VLOOKUP(J918,Ref!A:C,3,0)</f>
        <v>1</v>
      </c>
      <c r="C918" s="18">
        <f>VLOOKUP(J918,Ref!A:D,4,0)</f>
        <v>1</v>
      </c>
      <c r="D918" s="18" t="str">
        <f t="shared" si="42"/>
        <v>11/may</v>
      </c>
      <c r="E918" s="18">
        <f t="shared" si="43"/>
        <v>1</v>
      </c>
      <c r="F918" s="18">
        <v>1</v>
      </c>
      <c r="G918" s="18">
        <f t="shared" si="44"/>
        <v>1</v>
      </c>
      <c r="H918" s="3">
        <v>46153.507662037038</v>
      </c>
      <c r="I918">
        <v>62999100</v>
      </c>
      <c r="J918">
        <v>6003</v>
      </c>
      <c r="K918" t="s">
        <v>1983</v>
      </c>
      <c r="L918" t="s">
        <v>1897</v>
      </c>
      <c r="M918" t="s">
        <v>1970</v>
      </c>
      <c r="O918">
        <v>365053180000</v>
      </c>
      <c r="P918">
        <v>16018</v>
      </c>
      <c r="Q918">
        <v>-5</v>
      </c>
      <c r="R918">
        <v>1</v>
      </c>
      <c r="S918">
        <v>62999100</v>
      </c>
      <c r="U918" t="s">
        <v>5951</v>
      </c>
      <c r="W918" t="s">
        <v>4791</v>
      </c>
      <c r="X918">
        <v>365053180000</v>
      </c>
      <c r="Y918" t="s">
        <v>65</v>
      </c>
      <c r="Z918" t="s">
        <v>66</v>
      </c>
      <c r="AF918" t="s">
        <v>1976</v>
      </c>
      <c r="AG918" t="s">
        <v>1972</v>
      </c>
      <c r="AL918">
        <v>119</v>
      </c>
      <c r="AM918" t="s">
        <v>1979</v>
      </c>
      <c r="AN918" t="s">
        <v>1987</v>
      </c>
      <c r="AO918">
        <v>0</v>
      </c>
      <c r="AQ918">
        <v>2257794</v>
      </c>
      <c r="AR918" t="s">
        <v>4605</v>
      </c>
      <c r="AS918" t="s">
        <v>5883</v>
      </c>
      <c r="AT918" t="s">
        <v>1892</v>
      </c>
    </row>
    <row r="919" spans="1:46" x14ac:dyDescent="0.25">
      <c r="A919" t="str">
        <f>_xlfn.XLOOKUP(I919,UTILIZADAS[Contacto1],UTILIZADAS[Source.Name],,0)</f>
        <v>Cobros Mayo</v>
      </c>
      <c r="B919" s="18">
        <f>VLOOKUP(J919,Ref!A:C,3,0)</f>
        <v>1</v>
      </c>
      <c r="C919" s="18">
        <f>VLOOKUP(J919,Ref!A:D,4,0)</f>
        <v>1</v>
      </c>
      <c r="D919" s="18" t="str">
        <f t="shared" si="42"/>
        <v>04/may</v>
      </c>
      <c r="E919" s="18">
        <f t="shared" si="43"/>
        <v>6</v>
      </c>
      <c r="F919" s="18">
        <v>1</v>
      </c>
      <c r="G919" s="18">
        <f t="shared" si="44"/>
        <v>0</v>
      </c>
      <c r="H919" s="3">
        <v>46146.526446759257</v>
      </c>
      <c r="I919">
        <v>63026745</v>
      </c>
      <c r="J919">
        <v>6007</v>
      </c>
      <c r="K919" t="s">
        <v>1983</v>
      </c>
      <c r="L919" t="s">
        <v>1897</v>
      </c>
      <c r="M919" t="s">
        <v>1970</v>
      </c>
      <c r="P919">
        <v>998</v>
      </c>
      <c r="Q919">
        <v>0</v>
      </c>
      <c r="S919">
        <v>63026745</v>
      </c>
      <c r="AF919" t="s">
        <v>1976</v>
      </c>
      <c r="AG919" t="s">
        <v>1972</v>
      </c>
      <c r="AL919">
        <v>31</v>
      </c>
      <c r="AM919" t="s">
        <v>1979</v>
      </c>
      <c r="AN919" t="s">
        <v>1977</v>
      </c>
      <c r="AO919">
        <v>0</v>
      </c>
      <c r="AQ919">
        <v>2257466</v>
      </c>
      <c r="AR919" t="s">
        <v>1978</v>
      </c>
      <c r="AT919" t="s">
        <v>1898</v>
      </c>
    </row>
    <row r="920" spans="1:46" x14ac:dyDescent="0.25">
      <c r="A920" t="str">
        <f>_xlfn.XLOOKUP(I920,UTILIZADAS[Contacto1],UTILIZADAS[Source.Name],,0)</f>
        <v>Cobros Mayo</v>
      </c>
      <c r="B920" s="18">
        <f>VLOOKUP(J920,Ref!A:C,3,0)</f>
        <v>0</v>
      </c>
      <c r="C920" s="18">
        <f>VLOOKUP(J920,Ref!A:D,4,0)</f>
        <v>0</v>
      </c>
      <c r="D920" s="18" t="str">
        <f t="shared" si="42"/>
        <v>11/may</v>
      </c>
      <c r="E920" s="18">
        <f t="shared" si="43"/>
        <v>6</v>
      </c>
      <c r="F920" s="18">
        <v>1</v>
      </c>
      <c r="G920" s="18">
        <f t="shared" si="44"/>
        <v>0</v>
      </c>
      <c r="H920" s="3">
        <v>46153.507708333331</v>
      </c>
      <c r="I920">
        <v>63026745</v>
      </c>
      <c r="J920" t="s">
        <v>2021</v>
      </c>
      <c r="K920" t="s">
        <v>1968</v>
      </c>
      <c r="L920" t="s">
        <v>1969</v>
      </c>
      <c r="M920" t="s">
        <v>1970</v>
      </c>
      <c r="O920">
        <v>366022910000</v>
      </c>
      <c r="P920">
        <v>16018</v>
      </c>
      <c r="Q920">
        <v>-5</v>
      </c>
      <c r="R920">
        <v>1</v>
      </c>
      <c r="S920">
        <v>63026745</v>
      </c>
      <c r="U920" t="s">
        <v>4792</v>
      </c>
      <c r="W920" t="s">
        <v>4793</v>
      </c>
      <c r="X920">
        <v>366022910000</v>
      </c>
      <c r="Y920" t="s">
        <v>65</v>
      </c>
      <c r="Z920" t="s">
        <v>4619</v>
      </c>
      <c r="AF920" t="s">
        <v>1976</v>
      </c>
      <c r="AG920" t="s">
        <v>1972</v>
      </c>
      <c r="AL920">
        <v>5</v>
      </c>
      <c r="AN920" t="s">
        <v>1974</v>
      </c>
      <c r="AO920">
        <v>0</v>
      </c>
      <c r="AQ920">
        <v>2257795</v>
      </c>
      <c r="AR920" t="s">
        <v>4605</v>
      </c>
      <c r="AS920" t="s">
        <v>5883</v>
      </c>
      <c r="AT920" t="s">
        <v>2022</v>
      </c>
    </row>
    <row r="921" spans="1:46" x14ac:dyDescent="0.25">
      <c r="A921" t="str">
        <f>_xlfn.XLOOKUP(I921,UTILIZADAS[Contacto1],UTILIZADAS[Source.Name],,0)</f>
        <v>Cobros Mayo</v>
      </c>
      <c r="B921" s="18">
        <f>VLOOKUP(J921,Ref!A:C,3,0)</f>
        <v>0</v>
      </c>
      <c r="C921" s="18">
        <f>VLOOKUP(J921,Ref!A:D,4,0)</f>
        <v>0</v>
      </c>
      <c r="D921" s="18" t="str">
        <f t="shared" si="42"/>
        <v>13/may</v>
      </c>
      <c r="E921" s="18">
        <f t="shared" si="43"/>
        <v>6</v>
      </c>
      <c r="F921" s="18">
        <v>1</v>
      </c>
      <c r="G921" s="18">
        <f t="shared" si="44"/>
        <v>0</v>
      </c>
      <c r="H921" s="3">
        <v>46155.67827546296</v>
      </c>
      <c r="I921">
        <v>63026745</v>
      </c>
      <c r="J921" t="s">
        <v>2021</v>
      </c>
      <c r="K921" t="s">
        <v>1968</v>
      </c>
      <c r="L921" t="s">
        <v>1969</v>
      </c>
      <c r="M921" t="s">
        <v>1970</v>
      </c>
      <c r="O921">
        <v>366022910000</v>
      </c>
      <c r="P921">
        <v>16018</v>
      </c>
      <c r="Q921">
        <v>-5</v>
      </c>
      <c r="R921">
        <v>1</v>
      </c>
      <c r="S921">
        <v>63026745</v>
      </c>
      <c r="U921" t="s">
        <v>4792</v>
      </c>
      <c r="W921" t="s">
        <v>4793</v>
      </c>
      <c r="X921">
        <v>366022910000</v>
      </c>
      <c r="Y921" t="s">
        <v>65</v>
      </c>
      <c r="Z921" t="s">
        <v>4619</v>
      </c>
      <c r="AF921" t="s">
        <v>1976</v>
      </c>
      <c r="AG921" t="s">
        <v>1972</v>
      </c>
      <c r="AL921">
        <v>5</v>
      </c>
      <c r="AN921" t="s">
        <v>1974</v>
      </c>
      <c r="AO921">
        <v>0</v>
      </c>
      <c r="AQ921">
        <v>2257795</v>
      </c>
      <c r="AR921" t="s">
        <v>4605</v>
      </c>
      <c r="AS921" t="s">
        <v>5883</v>
      </c>
      <c r="AT921" t="s">
        <v>2022</v>
      </c>
    </row>
    <row r="922" spans="1:46" x14ac:dyDescent="0.25">
      <c r="A922" t="str">
        <f>_xlfn.XLOOKUP(I922,UTILIZADAS[Contacto1],UTILIZADAS[Source.Name],,0)</f>
        <v>Cobros Mayo</v>
      </c>
      <c r="B922" s="18">
        <f>VLOOKUP(J922,Ref!A:C,3,0)</f>
        <v>0</v>
      </c>
      <c r="C922" s="18">
        <f>VLOOKUP(J922,Ref!A:D,4,0)</f>
        <v>0</v>
      </c>
      <c r="D922" s="18" t="str">
        <f t="shared" si="42"/>
        <v>18/may</v>
      </c>
      <c r="E922" s="18">
        <f t="shared" si="43"/>
        <v>6</v>
      </c>
      <c r="F922" s="18">
        <v>1</v>
      </c>
      <c r="G922" s="18">
        <f t="shared" si="44"/>
        <v>0</v>
      </c>
      <c r="H922" s="3">
        <v>46160.398194444446</v>
      </c>
      <c r="I922">
        <v>63026745</v>
      </c>
      <c r="J922" t="s">
        <v>2023</v>
      </c>
      <c r="K922" t="s">
        <v>1968</v>
      </c>
      <c r="L922" t="s">
        <v>1969</v>
      </c>
      <c r="M922" t="s">
        <v>1970</v>
      </c>
      <c r="O922">
        <v>366022910000</v>
      </c>
      <c r="P922">
        <v>16018</v>
      </c>
      <c r="Q922">
        <v>-5</v>
      </c>
      <c r="R922">
        <v>1</v>
      </c>
      <c r="S922">
        <v>63026745</v>
      </c>
      <c r="U922" t="s">
        <v>4792</v>
      </c>
      <c r="W922" t="s">
        <v>4793</v>
      </c>
      <c r="X922">
        <v>366022910000</v>
      </c>
      <c r="Y922" t="s">
        <v>65</v>
      </c>
      <c r="Z922" t="s">
        <v>4619</v>
      </c>
      <c r="AF922" t="s">
        <v>1976</v>
      </c>
      <c r="AG922" t="s">
        <v>1972</v>
      </c>
      <c r="AL922">
        <v>0</v>
      </c>
      <c r="AN922" t="s">
        <v>1974</v>
      </c>
      <c r="AO922">
        <v>0</v>
      </c>
      <c r="AQ922">
        <v>2257795</v>
      </c>
      <c r="AR922" t="s">
        <v>4605</v>
      </c>
      <c r="AS922" t="s">
        <v>5883</v>
      </c>
      <c r="AT922" t="s">
        <v>2024</v>
      </c>
    </row>
    <row r="923" spans="1:46" x14ac:dyDescent="0.25">
      <c r="A923" t="str">
        <f>_xlfn.XLOOKUP(I923,UTILIZADAS[Contacto1],UTILIZADAS[Source.Name],,0)</f>
        <v>Cobros Mayo</v>
      </c>
      <c r="B923" s="18">
        <f>VLOOKUP(J923,Ref!A:C,3,0)</f>
        <v>0</v>
      </c>
      <c r="C923" s="18">
        <f>VLOOKUP(J923,Ref!A:D,4,0)</f>
        <v>0</v>
      </c>
      <c r="D923" s="18" t="str">
        <f t="shared" si="42"/>
        <v>18/may</v>
      </c>
      <c r="E923" s="18">
        <f t="shared" si="43"/>
        <v>6</v>
      </c>
      <c r="F923" s="18">
        <v>1</v>
      </c>
      <c r="G923" s="18">
        <f t="shared" si="44"/>
        <v>0</v>
      </c>
      <c r="H923" s="3">
        <v>46160.59134259259</v>
      </c>
      <c r="I923">
        <v>63026745</v>
      </c>
      <c r="J923" t="s">
        <v>1967</v>
      </c>
      <c r="K923" t="s">
        <v>1968</v>
      </c>
      <c r="L923" t="s">
        <v>1969</v>
      </c>
      <c r="M923" t="s">
        <v>1970</v>
      </c>
      <c r="O923">
        <v>366022910000</v>
      </c>
      <c r="P923">
        <v>16018</v>
      </c>
      <c r="Q923">
        <v>-5</v>
      </c>
      <c r="R923">
        <v>1</v>
      </c>
      <c r="S923">
        <v>63026745</v>
      </c>
      <c r="U923" t="s">
        <v>4792</v>
      </c>
      <c r="W923" t="s">
        <v>4793</v>
      </c>
      <c r="X923">
        <v>366022910000</v>
      </c>
      <c r="Y923" t="s">
        <v>65</v>
      </c>
      <c r="Z923" t="s">
        <v>4619</v>
      </c>
      <c r="AF923" t="s">
        <v>1976</v>
      </c>
      <c r="AG923" t="s">
        <v>1972</v>
      </c>
      <c r="AL923">
        <v>0</v>
      </c>
      <c r="AN923" t="s">
        <v>1974</v>
      </c>
      <c r="AO923">
        <v>0</v>
      </c>
      <c r="AQ923">
        <v>2257795</v>
      </c>
      <c r="AR923" t="s">
        <v>4605</v>
      </c>
      <c r="AS923" t="s">
        <v>5883</v>
      </c>
      <c r="AT923" t="s">
        <v>1975</v>
      </c>
    </row>
    <row r="924" spans="1:46" x14ac:dyDescent="0.25">
      <c r="A924" t="str">
        <f>_xlfn.XLOOKUP(I924,UTILIZADAS[Contacto1],UTILIZADAS[Source.Name],,0)</f>
        <v>Cobros Mayo</v>
      </c>
      <c r="B924" s="18">
        <f>VLOOKUP(J924,Ref!A:C,3,0)</f>
        <v>1</v>
      </c>
      <c r="C924" s="18">
        <f>VLOOKUP(J924,Ref!A:D,4,0)</f>
        <v>1</v>
      </c>
      <c r="D924" s="18" t="str">
        <f t="shared" si="42"/>
        <v>19/may</v>
      </c>
      <c r="E924" s="18">
        <f t="shared" si="43"/>
        <v>6</v>
      </c>
      <c r="F924" s="18">
        <v>1</v>
      </c>
      <c r="G924" s="18">
        <f t="shared" si="44"/>
        <v>1</v>
      </c>
      <c r="H924" s="3">
        <v>46161.693055555559</v>
      </c>
      <c r="I924">
        <v>63026745</v>
      </c>
      <c r="J924">
        <v>6007</v>
      </c>
      <c r="K924" t="s">
        <v>1983</v>
      </c>
      <c r="L924" t="s">
        <v>1897</v>
      </c>
      <c r="M924" t="s">
        <v>1970</v>
      </c>
      <c r="O924">
        <v>366022910000</v>
      </c>
      <c r="P924">
        <v>16018</v>
      </c>
      <c r="Q924">
        <v>-5</v>
      </c>
      <c r="R924">
        <v>1</v>
      </c>
      <c r="S924">
        <v>63026745</v>
      </c>
      <c r="U924" t="s">
        <v>4792</v>
      </c>
      <c r="W924" t="s">
        <v>4793</v>
      </c>
      <c r="X924">
        <v>366022910000</v>
      </c>
      <c r="Y924" t="s">
        <v>65</v>
      </c>
      <c r="Z924" t="s">
        <v>4619</v>
      </c>
      <c r="AF924" t="s">
        <v>1976</v>
      </c>
      <c r="AG924" t="s">
        <v>1972</v>
      </c>
      <c r="AL924">
        <v>88</v>
      </c>
      <c r="AM924" t="s">
        <v>1979</v>
      </c>
      <c r="AN924" t="s">
        <v>1987</v>
      </c>
      <c r="AO924">
        <v>0</v>
      </c>
      <c r="AQ924">
        <v>2257795</v>
      </c>
      <c r="AR924" t="s">
        <v>4605</v>
      </c>
      <c r="AS924" t="s">
        <v>5883</v>
      </c>
      <c r="AT924" t="s">
        <v>1898</v>
      </c>
    </row>
    <row r="925" spans="1:46" x14ac:dyDescent="0.25">
      <c r="A925" t="str">
        <f>_xlfn.XLOOKUP(I925,UTILIZADAS[Contacto1],UTILIZADAS[Source.Name],,0)</f>
        <v>Cobros Abril Canal Fijo</v>
      </c>
      <c r="B925" s="18">
        <f>VLOOKUP(J925,Ref!A:C,3,0)</f>
        <v>0</v>
      </c>
      <c r="C925" s="18">
        <f>VLOOKUP(J925,Ref!A:D,4,0)</f>
        <v>0</v>
      </c>
      <c r="D925" s="18" t="str">
        <f t="shared" si="42"/>
        <v>11/may</v>
      </c>
      <c r="E925" s="18">
        <f t="shared" si="43"/>
        <v>2</v>
      </c>
      <c r="F925" s="18">
        <v>1</v>
      </c>
      <c r="G925" s="18">
        <f t="shared" si="44"/>
        <v>0</v>
      </c>
      <c r="H925" s="3">
        <v>46153.508009259262</v>
      </c>
      <c r="I925">
        <v>63030594</v>
      </c>
      <c r="J925" t="s">
        <v>2021</v>
      </c>
      <c r="K925" t="s">
        <v>1968</v>
      </c>
      <c r="L925" t="s">
        <v>1969</v>
      </c>
      <c r="M925" t="s">
        <v>1970</v>
      </c>
      <c r="O925">
        <v>357357890000</v>
      </c>
      <c r="P925">
        <v>16018</v>
      </c>
      <c r="Q925">
        <v>-5</v>
      </c>
      <c r="R925">
        <v>1</v>
      </c>
      <c r="S925">
        <v>63030594</v>
      </c>
      <c r="U925" t="s">
        <v>2045</v>
      </c>
      <c r="W925" t="s">
        <v>1413</v>
      </c>
      <c r="X925">
        <v>357357890000</v>
      </c>
      <c r="Y925" t="s">
        <v>65</v>
      </c>
      <c r="Z925" t="s">
        <v>66</v>
      </c>
      <c r="AF925" t="s">
        <v>1976</v>
      </c>
      <c r="AG925" t="s">
        <v>1972</v>
      </c>
      <c r="AL925">
        <v>5</v>
      </c>
      <c r="AN925" t="s">
        <v>1974</v>
      </c>
      <c r="AO925">
        <v>0</v>
      </c>
      <c r="AQ925">
        <v>2257796</v>
      </c>
      <c r="AR925" t="s">
        <v>4605</v>
      </c>
      <c r="AS925" t="s">
        <v>5883</v>
      </c>
      <c r="AT925" t="s">
        <v>2022</v>
      </c>
    </row>
    <row r="926" spans="1:46" x14ac:dyDescent="0.25">
      <c r="A926" t="str">
        <f>_xlfn.XLOOKUP(I926,UTILIZADAS[Contacto1],UTILIZADAS[Source.Name],,0)</f>
        <v>Cobros Abril Canal Fijo</v>
      </c>
      <c r="B926" s="18">
        <f>VLOOKUP(J926,Ref!A:C,3,0)</f>
        <v>1</v>
      </c>
      <c r="C926" s="18">
        <f>VLOOKUP(J926,Ref!A:D,4,0)</f>
        <v>1</v>
      </c>
      <c r="D926" s="18" t="str">
        <f t="shared" si="42"/>
        <v>13/may</v>
      </c>
      <c r="E926" s="18">
        <f t="shared" si="43"/>
        <v>2</v>
      </c>
      <c r="F926" s="18">
        <v>1</v>
      </c>
      <c r="G926" s="18">
        <f t="shared" si="44"/>
        <v>1</v>
      </c>
      <c r="H926" s="3">
        <v>46155.679328703707</v>
      </c>
      <c r="I926">
        <v>63030594</v>
      </c>
      <c r="J926">
        <v>6003</v>
      </c>
      <c r="K926" t="s">
        <v>1983</v>
      </c>
      <c r="L926" t="s">
        <v>1897</v>
      </c>
      <c r="M926" t="s">
        <v>1970</v>
      </c>
      <c r="O926">
        <v>357357890000</v>
      </c>
      <c r="P926">
        <v>16018</v>
      </c>
      <c r="Q926">
        <v>-5</v>
      </c>
      <c r="R926">
        <v>1</v>
      </c>
      <c r="S926">
        <v>63030594</v>
      </c>
      <c r="U926" t="s">
        <v>2045</v>
      </c>
      <c r="W926" t="s">
        <v>1413</v>
      </c>
      <c r="X926">
        <v>357357890000</v>
      </c>
      <c r="Y926" t="s">
        <v>65</v>
      </c>
      <c r="Z926" t="s">
        <v>66</v>
      </c>
      <c r="AF926" t="s">
        <v>1976</v>
      </c>
      <c r="AG926" t="s">
        <v>1972</v>
      </c>
      <c r="AL926">
        <v>61</v>
      </c>
      <c r="AM926" t="s">
        <v>1979</v>
      </c>
      <c r="AN926" t="s">
        <v>1987</v>
      </c>
      <c r="AO926">
        <v>0</v>
      </c>
      <c r="AQ926">
        <v>2257796</v>
      </c>
      <c r="AR926" t="s">
        <v>4605</v>
      </c>
      <c r="AS926" t="s">
        <v>5883</v>
      </c>
      <c r="AT926" t="s">
        <v>1892</v>
      </c>
    </row>
    <row r="927" spans="1:46" x14ac:dyDescent="0.25">
      <c r="A927" t="str">
        <f>_xlfn.XLOOKUP(I927,UTILIZADAS[Contacto1],UTILIZADAS[Source.Name],,0)</f>
        <v>Cobros Mayo</v>
      </c>
      <c r="B927" s="18">
        <f>VLOOKUP(J927,Ref!A:C,3,0)</f>
        <v>0</v>
      </c>
      <c r="C927" s="18">
        <f>VLOOKUP(J927,Ref!A:D,4,0)</f>
        <v>0</v>
      </c>
      <c r="D927" s="18" t="str">
        <f t="shared" si="42"/>
        <v>11/may</v>
      </c>
      <c r="E927" s="18">
        <f t="shared" si="43"/>
        <v>9</v>
      </c>
      <c r="F927" s="18">
        <v>1</v>
      </c>
      <c r="G927" s="18">
        <f t="shared" si="44"/>
        <v>0</v>
      </c>
      <c r="H927" s="3">
        <v>46153.508946759262</v>
      </c>
      <c r="I927">
        <v>63048635</v>
      </c>
      <c r="J927" t="s">
        <v>2023</v>
      </c>
      <c r="K927" t="s">
        <v>1968</v>
      </c>
      <c r="L927" t="s">
        <v>1969</v>
      </c>
      <c r="M927" t="s">
        <v>1970</v>
      </c>
      <c r="O927">
        <v>369091930000</v>
      </c>
      <c r="P927">
        <v>16018</v>
      </c>
      <c r="Q927">
        <v>-5</v>
      </c>
      <c r="R927">
        <v>1</v>
      </c>
      <c r="S927">
        <v>63048635</v>
      </c>
      <c r="U927" t="s">
        <v>5952</v>
      </c>
      <c r="W927" t="s">
        <v>4795</v>
      </c>
      <c r="X927">
        <v>369091930000</v>
      </c>
      <c r="Y927" t="s">
        <v>85</v>
      </c>
      <c r="Z927" t="s">
        <v>66</v>
      </c>
      <c r="AG927" t="s">
        <v>1972</v>
      </c>
      <c r="AL927">
        <v>0</v>
      </c>
      <c r="AN927" t="s">
        <v>1974</v>
      </c>
      <c r="AO927">
        <v>0</v>
      </c>
      <c r="AQ927">
        <v>2257797</v>
      </c>
      <c r="AR927" t="s">
        <v>4605</v>
      </c>
      <c r="AS927" t="s">
        <v>5883</v>
      </c>
      <c r="AT927" t="s">
        <v>2024</v>
      </c>
    </row>
    <row r="928" spans="1:46" x14ac:dyDescent="0.25">
      <c r="A928" t="str">
        <f>_xlfn.XLOOKUP(I928,UTILIZADAS[Contacto1],UTILIZADAS[Source.Name],,0)</f>
        <v>Cobros Mayo</v>
      </c>
      <c r="B928" s="18">
        <f>VLOOKUP(J928,Ref!A:C,3,0)</f>
        <v>0</v>
      </c>
      <c r="C928" s="18">
        <f>VLOOKUP(J928,Ref!A:D,4,0)</f>
        <v>0</v>
      </c>
      <c r="D928" s="18" t="str">
        <f t="shared" si="42"/>
        <v>11/may</v>
      </c>
      <c r="E928" s="18">
        <f t="shared" si="43"/>
        <v>9</v>
      </c>
      <c r="F928" s="18">
        <v>1</v>
      </c>
      <c r="G928" s="18">
        <f t="shared" si="44"/>
        <v>0</v>
      </c>
      <c r="H928" s="3">
        <v>46153.626168981478</v>
      </c>
      <c r="I928">
        <v>63048635</v>
      </c>
      <c r="J928" t="s">
        <v>1967</v>
      </c>
      <c r="K928" t="s">
        <v>1968</v>
      </c>
      <c r="L928" t="s">
        <v>1969</v>
      </c>
      <c r="M928" t="s">
        <v>1970</v>
      </c>
      <c r="O928">
        <v>369091930000</v>
      </c>
      <c r="P928">
        <v>16018</v>
      </c>
      <c r="Q928">
        <v>-5</v>
      </c>
      <c r="R928">
        <v>1</v>
      </c>
      <c r="S928">
        <v>63048635</v>
      </c>
      <c r="U928" t="s">
        <v>5952</v>
      </c>
      <c r="W928" t="s">
        <v>4795</v>
      </c>
      <c r="X928">
        <v>369091930000</v>
      </c>
      <c r="Y928" t="s">
        <v>85</v>
      </c>
      <c r="Z928" t="s">
        <v>66</v>
      </c>
      <c r="AG928" t="s">
        <v>1972</v>
      </c>
      <c r="AL928">
        <v>0</v>
      </c>
      <c r="AN928" t="s">
        <v>1974</v>
      </c>
      <c r="AO928">
        <v>0</v>
      </c>
      <c r="AQ928">
        <v>2257797</v>
      </c>
      <c r="AR928" t="s">
        <v>4605</v>
      </c>
      <c r="AS928" t="s">
        <v>5883</v>
      </c>
      <c r="AT928" t="s">
        <v>1975</v>
      </c>
    </row>
    <row r="929" spans="1:46" x14ac:dyDescent="0.25">
      <c r="A929" t="str">
        <f>_xlfn.XLOOKUP(I929,UTILIZADAS[Contacto1],UTILIZADAS[Source.Name],,0)</f>
        <v>Cobros Mayo</v>
      </c>
      <c r="B929" s="18">
        <f>VLOOKUP(J929,Ref!A:C,3,0)</f>
        <v>0</v>
      </c>
      <c r="C929" s="18">
        <f>VLOOKUP(J929,Ref!A:D,4,0)</f>
        <v>0</v>
      </c>
      <c r="D929" s="18" t="str">
        <f t="shared" si="42"/>
        <v>13/may</v>
      </c>
      <c r="E929" s="18">
        <f t="shared" si="43"/>
        <v>9</v>
      </c>
      <c r="F929" s="18">
        <v>1</v>
      </c>
      <c r="G929" s="18">
        <f t="shared" si="44"/>
        <v>0</v>
      </c>
      <c r="H929" s="3">
        <v>46155.679131944446</v>
      </c>
      <c r="I929">
        <v>63048635</v>
      </c>
      <c r="J929" t="s">
        <v>1967</v>
      </c>
      <c r="K929" t="s">
        <v>1968</v>
      </c>
      <c r="L929" t="s">
        <v>1969</v>
      </c>
      <c r="M929" t="s">
        <v>1970</v>
      </c>
      <c r="O929">
        <v>369091930000</v>
      </c>
      <c r="P929">
        <v>16018</v>
      </c>
      <c r="Q929">
        <v>-5</v>
      </c>
      <c r="R929">
        <v>1</v>
      </c>
      <c r="S929">
        <v>63048635</v>
      </c>
      <c r="U929" t="s">
        <v>5952</v>
      </c>
      <c r="W929" t="s">
        <v>4795</v>
      </c>
      <c r="X929">
        <v>369091930000</v>
      </c>
      <c r="Y929" t="s">
        <v>85</v>
      </c>
      <c r="Z929" t="s">
        <v>66</v>
      </c>
      <c r="AG929" t="s">
        <v>1972</v>
      </c>
      <c r="AL929">
        <v>0</v>
      </c>
      <c r="AN929" t="s">
        <v>1974</v>
      </c>
      <c r="AO929">
        <v>0</v>
      </c>
      <c r="AQ929">
        <v>2257797</v>
      </c>
      <c r="AR929" t="s">
        <v>4605</v>
      </c>
      <c r="AS929" t="s">
        <v>5883</v>
      </c>
      <c r="AT929" t="s">
        <v>1975</v>
      </c>
    </row>
    <row r="930" spans="1:46" x14ac:dyDescent="0.25">
      <c r="A930" t="str">
        <f>_xlfn.XLOOKUP(I930,UTILIZADAS[Contacto1],UTILIZADAS[Source.Name],,0)</f>
        <v>Cobros Mayo</v>
      </c>
      <c r="B930" s="18">
        <f>VLOOKUP(J930,Ref!A:C,3,0)</f>
        <v>0</v>
      </c>
      <c r="C930" s="18">
        <f>VLOOKUP(J930,Ref!A:D,4,0)</f>
        <v>0</v>
      </c>
      <c r="D930" s="18" t="str">
        <f t="shared" si="42"/>
        <v>18/may</v>
      </c>
      <c r="E930" s="18">
        <f t="shared" si="43"/>
        <v>9</v>
      </c>
      <c r="F930" s="18">
        <v>1</v>
      </c>
      <c r="G930" s="18">
        <f t="shared" si="44"/>
        <v>0</v>
      </c>
      <c r="H930" s="3">
        <v>46160.398726851854</v>
      </c>
      <c r="I930">
        <v>63048635</v>
      </c>
      <c r="J930" t="s">
        <v>2023</v>
      </c>
      <c r="K930" t="s">
        <v>1968</v>
      </c>
      <c r="L930" t="s">
        <v>1969</v>
      </c>
      <c r="M930" t="s">
        <v>1970</v>
      </c>
      <c r="O930">
        <v>369091930000</v>
      </c>
      <c r="P930">
        <v>16018</v>
      </c>
      <c r="Q930">
        <v>-5</v>
      </c>
      <c r="R930">
        <v>1</v>
      </c>
      <c r="S930">
        <v>63048635</v>
      </c>
      <c r="U930" t="s">
        <v>5952</v>
      </c>
      <c r="W930" t="s">
        <v>4795</v>
      </c>
      <c r="X930">
        <v>369091930000</v>
      </c>
      <c r="Y930" t="s">
        <v>85</v>
      </c>
      <c r="Z930" t="s">
        <v>66</v>
      </c>
      <c r="AG930" t="s">
        <v>1972</v>
      </c>
      <c r="AL930">
        <v>0</v>
      </c>
      <c r="AN930" t="s">
        <v>1974</v>
      </c>
      <c r="AO930">
        <v>0</v>
      </c>
      <c r="AQ930">
        <v>2257797</v>
      </c>
      <c r="AR930" t="s">
        <v>4605</v>
      </c>
      <c r="AS930" t="s">
        <v>5883</v>
      </c>
      <c r="AT930" t="s">
        <v>2024</v>
      </c>
    </row>
    <row r="931" spans="1:46" x14ac:dyDescent="0.25">
      <c r="A931" t="str">
        <f>_xlfn.XLOOKUP(I931,UTILIZADAS[Contacto1],UTILIZADAS[Source.Name],,0)</f>
        <v>Cobros Mayo</v>
      </c>
      <c r="B931" s="18">
        <f>VLOOKUP(J931,Ref!A:C,3,0)</f>
        <v>0</v>
      </c>
      <c r="C931" s="18">
        <f>VLOOKUP(J931,Ref!A:D,4,0)</f>
        <v>0</v>
      </c>
      <c r="D931" s="18" t="str">
        <f t="shared" si="42"/>
        <v>18/may</v>
      </c>
      <c r="E931" s="18">
        <f t="shared" si="43"/>
        <v>9</v>
      </c>
      <c r="F931" s="18">
        <v>1</v>
      </c>
      <c r="G931" s="18">
        <f t="shared" si="44"/>
        <v>0</v>
      </c>
      <c r="H931" s="3">
        <v>46160.591898148145</v>
      </c>
      <c r="I931">
        <v>63048635</v>
      </c>
      <c r="J931" t="s">
        <v>1967</v>
      </c>
      <c r="K931" t="s">
        <v>1968</v>
      </c>
      <c r="L931" t="s">
        <v>1969</v>
      </c>
      <c r="M931" t="s">
        <v>1970</v>
      </c>
      <c r="O931">
        <v>369091930000</v>
      </c>
      <c r="P931">
        <v>16018</v>
      </c>
      <c r="Q931">
        <v>-5</v>
      </c>
      <c r="R931">
        <v>1</v>
      </c>
      <c r="S931">
        <v>63048635</v>
      </c>
      <c r="U931" t="s">
        <v>5952</v>
      </c>
      <c r="W931" t="s">
        <v>4795</v>
      </c>
      <c r="X931">
        <v>369091930000</v>
      </c>
      <c r="Y931" t="s">
        <v>85</v>
      </c>
      <c r="Z931" t="s">
        <v>66</v>
      </c>
      <c r="AG931" t="s">
        <v>1972</v>
      </c>
      <c r="AL931">
        <v>0</v>
      </c>
      <c r="AN931" t="s">
        <v>1974</v>
      </c>
      <c r="AO931">
        <v>0</v>
      </c>
      <c r="AQ931">
        <v>2257797</v>
      </c>
      <c r="AR931" t="s">
        <v>4605</v>
      </c>
      <c r="AS931" t="s">
        <v>5883</v>
      </c>
      <c r="AT931" t="s">
        <v>1975</v>
      </c>
    </row>
    <row r="932" spans="1:46" x14ac:dyDescent="0.25">
      <c r="A932" t="str">
        <f>_xlfn.XLOOKUP(I932,UTILIZADAS[Contacto1],UTILIZADAS[Source.Name],,0)</f>
        <v>Cobros Mayo</v>
      </c>
      <c r="B932" s="18">
        <f>VLOOKUP(J932,Ref!A:C,3,0)</f>
        <v>0</v>
      </c>
      <c r="C932" s="18">
        <f>VLOOKUP(J932,Ref!A:D,4,0)</f>
        <v>0</v>
      </c>
      <c r="D932" s="18" t="str">
        <f t="shared" si="42"/>
        <v>19/may</v>
      </c>
      <c r="E932" s="18">
        <f t="shared" si="43"/>
        <v>9</v>
      </c>
      <c r="F932" s="18">
        <v>1</v>
      </c>
      <c r="G932" s="18">
        <f t="shared" si="44"/>
        <v>0</v>
      </c>
      <c r="H932" s="3">
        <v>46161.693078703705</v>
      </c>
      <c r="I932">
        <v>63048635</v>
      </c>
      <c r="J932" t="s">
        <v>1967</v>
      </c>
      <c r="K932" t="s">
        <v>1968</v>
      </c>
      <c r="L932" t="s">
        <v>1969</v>
      </c>
      <c r="M932" t="s">
        <v>1970</v>
      </c>
      <c r="O932">
        <v>369091930000</v>
      </c>
      <c r="P932">
        <v>16018</v>
      </c>
      <c r="Q932">
        <v>-5</v>
      </c>
      <c r="R932">
        <v>1</v>
      </c>
      <c r="S932">
        <v>63048635</v>
      </c>
      <c r="U932" t="s">
        <v>5952</v>
      </c>
      <c r="W932" t="s">
        <v>4795</v>
      </c>
      <c r="X932">
        <v>369091930000</v>
      </c>
      <c r="Y932" t="s">
        <v>85</v>
      </c>
      <c r="Z932" t="s">
        <v>66</v>
      </c>
      <c r="AG932" t="s">
        <v>1972</v>
      </c>
      <c r="AL932">
        <v>0</v>
      </c>
      <c r="AN932" t="s">
        <v>1974</v>
      </c>
      <c r="AO932">
        <v>0</v>
      </c>
      <c r="AQ932">
        <v>2257797</v>
      </c>
      <c r="AR932" t="s">
        <v>4605</v>
      </c>
      <c r="AS932" t="s">
        <v>5883</v>
      </c>
      <c r="AT932" t="s">
        <v>1975</v>
      </c>
    </row>
    <row r="933" spans="1:46" x14ac:dyDescent="0.25">
      <c r="A933" t="str">
        <f>_xlfn.XLOOKUP(I933,UTILIZADAS[Contacto1],UTILIZADAS[Source.Name],,0)</f>
        <v>Cobros Mayo</v>
      </c>
      <c r="B933" s="18">
        <f>VLOOKUP(J933,Ref!A:C,3,0)</f>
        <v>0</v>
      </c>
      <c r="C933" s="18">
        <f>VLOOKUP(J933,Ref!A:D,4,0)</f>
        <v>0</v>
      </c>
      <c r="D933" s="18" t="str">
        <f t="shared" si="42"/>
        <v>21/may</v>
      </c>
      <c r="E933" s="18">
        <f t="shared" si="43"/>
        <v>9</v>
      </c>
      <c r="F933" s="18">
        <v>1</v>
      </c>
      <c r="G933" s="18">
        <f t="shared" si="44"/>
        <v>0</v>
      </c>
      <c r="H933" s="3">
        <v>46163.47079861111</v>
      </c>
      <c r="I933">
        <v>63048635</v>
      </c>
      <c r="J933" t="s">
        <v>1967</v>
      </c>
      <c r="K933" t="s">
        <v>1968</v>
      </c>
      <c r="L933" t="s">
        <v>1969</v>
      </c>
      <c r="M933" t="s">
        <v>1970</v>
      </c>
      <c r="O933">
        <v>369091930000</v>
      </c>
      <c r="P933">
        <v>16018</v>
      </c>
      <c r="Q933">
        <v>-5</v>
      </c>
      <c r="R933">
        <v>1</v>
      </c>
      <c r="S933">
        <v>63048635</v>
      </c>
      <c r="U933" t="s">
        <v>5952</v>
      </c>
      <c r="W933" t="s">
        <v>4795</v>
      </c>
      <c r="X933">
        <v>369091930000</v>
      </c>
      <c r="Y933" t="s">
        <v>85</v>
      </c>
      <c r="Z933" t="s">
        <v>66</v>
      </c>
      <c r="AG933" t="s">
        <v>1972</v>
      </c>
      <c r="AL933">
        <v>0</v>
      </c>
      <c r="AN933" t="s">
        <v>1974</v>
      </c>
      <c r="AO933">
        <v>0</v>
      </c>
      <c r="AQ933">
        <v>2257797</v>
      </c>
      <c r="AR933" t="s">
        <v>4605</v>
      </c>
      <c r="AS933" t="s">
        <v>5883</v>
      </c>
      <c r="AT933" t="s">
        <v>1975</v>
      </c>
    </row>
    <row r="934" spans="1:46" x14ac:dyDescent="0.25">
      <c r="A934" t="str">
        <f>_xlfn.XLOOKUP(I934,UTILIZADAS[Contacto1],UTILIZADAS[Source.Name],,0)</f>
        <v>Cobros Mayo</v>
      </c>
      <c r="B934" s="18">
        <f>VLOOKUP(J934,Ref!A:C,3,0)</f>
        <v>0</v>
      </c>
      <c r="C934" s="18">
        <f>VLOOKUP(J934,Ref!A:D,4,0)</f>
        <v>0</v>
      </c>
      <c r="D934" s="18" t="str">
        <f t="shared" si="42"/>
        <v>21/may</v>
      </c>
      <c r="E934" s="18">
        <f t="shared" si="43"/>
        <v>9</v>
      </c>
      <c r="F934" s="18">
        <v>1</v>
      </c>
      <c r="G934" s="18">
        <f t="shared" si="44"/>
        <v>0</v>
      </c>
      <c r="H934" s="3">
        <v>46163.739363425928</v>
      </c>
      <c r="I934">
        <v>63048635</v>
      </c>
      <c r="J934" t="s">
        <v>2023</v>
      </c>
      <c r="K934" t="s">
        <v>1968</v>
      </c>
      <c r="L934" t="s">
        <v>1969</v>
      </c>
      <c r="M934" t="s">
        <v>1970</v>
      </c>
      <c r="O934">
        <v>369091930000</v>
      </c>
      <c r="P934">
        <v>16018</v>
      </c>
      <c r="Q934">
        <v>-5</v>
      </c>
      <c r="R934">
        <v>1</v>
      </c>
      <c r="S934">
        <v>63048635</v>
      </c>
      <c r="U934" t="s">
        <v>5952</v>
      </c>
      <c r="W934" t="s">
        <v>4795</v>
      </c>
      <c r="X934">
        <v>369091930000</v>
      </c>
      <c r="Y934" t="s">
        <v>85</v>
      </c>
      <c r="Z934" t="s">
        <v>66</v>
      </c>
      <c r="AG934" t="s">
        <v>1972</v>
      </c>
      <c r="AL934">
        <v>0</v>
      </c>
      <c r="AN934" t="s">
        <v>1974</v>
      </c>
      <c r="AO934">
        <v>0</v>
      </c>
      <c r="AQ934">
        <v>2257797</v>
      </c>
      <c r="AR934" t="s">
        <v>4605</v>
      </c>
      <c r="AS934" t="s">
        <v>5883</v>
      </c>
      <c r="AT934" t="s">
        <v>2024</v>
      </c>
    </row>
    <row r="935" spans="1:46" x14ac:dyDescent="0.25">
      <c r="A935" t="str">
        <f>_xlfn.XLOOKUP(I935,UTILIZADAS[Contacto1],UTILIZADAS[Source.Name],,0)</f>
        <v>Cobros Mayo</v>
      </c>
      <c r="B935" s="18">
        <f>VLOOKUP(J935,Ref!A:C,3,0)</f>
        <v>0</v>
      </c>
      <c r="C935" s="18">
        <f>VLOOKUP(J935,Ref!A:D,4,0)</f>
        <v>0</v>
      </c>
      <c r="D935" s="18" t="str">
        <f t="shared" si="42"/>
        <v>22/may</v>
      </c>
      <c r="E935" s="18">
        <f t="shared" si="43"/>
        <v>9</v>
      </c>
      <c r="F935" s="18">
        <v>1</v>
      </c>
      <c r="G935" s="18">
        <f t="shared" si="44"/>
        <v>1</v>
      </c>
      <c r="H935" s="3">
        <v>46164.449062500003</v>
      </c>
      <c r="I935">
        <v>63048635</v>
      </c>
      <c r="J935" t="s">
        <v>1967</v>
      </c>
      <c r="K935" t="s">
        <v>1968</v>
      </c>
      <c r="L935" t="s">
        <v>1969</v>
      </c>
      <c r="M935" t="s">
        <v>1970</v>
      </c>
      <c r="O935">
        <v>369091930000</v>
      </c>
      <c r="P935">
        <v>16018</v>
      </c>
      <c r="Q935">
        <v>-5</v>
      </c>
      <c r="R935">
        <v>1</v>
      </c>
      <c r="S935">
        <v>63048635</v>
      </c>
      <c r="U935" t="s">
        <v>5952</v>
      </c>
      <c r="W935" t="s">
        <v>4795</v>
      </c>
      <c r="X935">
        <v>369091930000</v>
      </c>
      <c r="Y935" t="s">
        <v>85</v>
      </c>
      <c r="Z935" t="s">
        <v>66</v>
      </c>
      <c r="AG935" t="s">
        <v>1972</v>
      </c>
      <c r="AL935">
        <v>0</v>
      </c>
      <c r="AN935" t="s">
        <v>1974</v>
      </c>
      <c r="AO935">
        <v>0</v>
      </c>
      <c r="AQ935">
        <v>2257797</v>
      </c>
      <c r="AR935" t="s">
        <v>4605</v>
      </c>
      <c r="AS935" t="s">
        <v>5883</v>
      </c>
      <c r="AT935" t="s">
        <v>1975</v>
      </c>
    </row>
    <row r="936" spans="1:46" x14ac:dyDescent="0.25">
      <c r="A936" t="str">
        <f>_xlfn.XLOOKUP(I936,UTILIZADAS[Contacto1],UTILIZADAS[Source.Name],,0)</f>
        <v>Cobros Abril Canal Fijo</v>
      </c>
      <c r="B936" s="18">
        <f>VLOOKUP(J936,Ref!A:C,3,0)</f>
        <v>0</v>
      </c>
      <c r="C936" s="18">
        <f>VLOOKUP(J936,Ref!A:D,4,0)</f>
        <v>0</v>
      </c>
      <c r="D936" s="18" t="str">
        <f t="shared" si="42"/>
        <v>11/may</v>
      </c>
      <c r="E936" s="18">
        <f t="shared" si="43"/>
        <v>3</v>
      </c>
      <c r="F936" s="18">
        <v>1</v>
      </c>
      <c r="G936" s="18">
        <f t="shared" si="44"/>
        <v>0</v>
      </c>
      <c r="H936" s="3">
        <v>46153.508969907409</v>
      </c>
      <c r="I936">
        <v>63058274</v>
      </c>
      <c r="J936" t="s">
        <v>1967</v>
      </c>
      <c r="K936" t="s">
        <v>1968</v>
      </c>
      <c r="L936" t="s">
        <v>1969</v>
      </c>
      <c r="M936" t="s">
        <v>1970</v>
      </c>
      <c r="O936">
        <v>361014760000</v>
      </c>
      <c r="P936">
        <v>16018</v>
      </c>
      <c r="Q936">
        <v>-5</v>
      </c>
      <c r="R936">
        <v>1</v>
      </c>
      <c r="S936">
        <v>63058274</v>
      </c>
      <c r="U936" t="s">
        <v>2344</v>
      </c>
      <c r="W936" t="s">
        <v>3902</v>
      </c>
      <c r="X936">
        <v>361014760000</v>
      </c>
      <c r="Y936" t="s">
        <v>65</v>
      </c>
      <c r="Z936" t="s">
        <v>66</v>
      </c>
      <c r="AF936" t="s">
        <v>1976</v>
      </c>
      <c r="AG936" t="s">
        <v>1972</v>
      </c>
      <c r="AL936">
        <v>0</v>
      </c>
      <c r="AN936" t="s">
        <v>1974</v>
      </c>
      <c r="AO936">
        <v>0</v>
      </c>
      <c r="AQ936">
        <v>2257798</v>
      </c>
      <c r="AR936" t="s">
        <v>4605</v>
      </c>
      <c r="AS936" t="s">
        <v>5883</v>
      </c>
      <c r="AT936" t="s">
        <v>1975</v>
      </c>
    </row>
    <row r="937" spans="1:46" x14ac:dyDescent="0.25">
      <c r="A937" t="str">
        <f>_xlfn.XLOOKUP(I937,UTILIZADAS[Contacto1],UTILIZADAS[Source.Name],,0)</f>
        <v>Cobros Abril Canal Fijo</v>
      </c>
      <c r="B937" s="18">
        <f>VLOOKUP(J937,Ref!A:C,3,0)</f>
        <v>0</v>
      </c>
      <c r="C937" s="18">
        <f>VLOOKUP(J937,Ref!A:D,4,0)</f>
        <v>0</v>
      </c>
      <c r="D937" s="18" t="str">
        <f t="shared" si="42"/>
        <v>13/may</v>
      </c>
      <c r="E937" s="18">
        <f t="shared" si="43"/>
        <v>3</v>
      </c>
      <c r="F937" s="18">
        <v>1</v>
      </c>
      <c r="G937" s="18">
        <f t="shared" si="44"/>
        <v>0</v>
      </c>
      <c r="H937" s="3">
        <v>46155.6797337963</v>
      </c>
      <c r="I937">
        <v>63058274</v>
      </c>
      <c r="J937" t="s">
        <v>2021</v>
      </c>
      <c r="K937" t="s">
        <v>1968</v>
      </c>
      <c r="L937" t="s">
        <v>1969</v>
      </c>
      <c r="M937" t="s">
        <v>1970</v>
      </c>
      <c r="O937">
        <v>361014760000</v>
      </c>
      <c r="P937">
        <v>16018</v>
      </c>
      <c r="Q937">
        <v>-5</v>
      </c>
      <c r="R937">
        <v>1</v>
      </c>
      <c r="S937">
        <v>63058274</v>
      </c>
      <c r="U937" t="s">
        <v>2344</v>
      </c>
      <c r="W937" t="s">
        <v>3902</v>
      </c>
      <c r="X937">
        <v>361014760000</v>
      </c>
      <c r="Y937" t="s">
        <v>65</v>
      </c>
      <c r="Z937" t="s">
        <v>66</v>
      </c>
      <c r="AF937" t="s">
        <v>1976</v>
      </c>
      <c r="AG937" t="s">
        <v>1972</v>
      </c>
      <c r="AL937">
        <v>5</v>
      </c>
      <c r="AN937" t="s">
        <v>1974</v>
      </c>
      <c r="AO937">
        <v>0</v>
      </c>
      <c r="AQ937">
        <v>2257798</v>
      </c>
      <c r="AR937" t="s">
        <v>4605</v>
      </c>
      <c r="AS937" t="s">
        <v>5883</v>
      </c>
      <c r="AT937" t="s">
        <v>2022</v>
      </c>
    </row>
    <row r="938" spans="1:46" x14ac:dyDescent="0.25">
      <c r="A938" t="str">
        <f>_xlfn.XLOOKUP(I938,UTILIZADAS[Contacto1],UTILIZADAS[Source.Name],,0)</f>
        <v>Cobros Abril Canal Fijo</v>
      </c>
      <c r="B938" s="18">
        <f>VLOOKUP(J938,Ref!A:C,3,0)</f>
        <v>1</v>
      </c>
      <c r="C938" s="18">
        <f>VLOOKUP(J938,Ref!A:D,4,0)</f>
        <v>1</v>
      </c>
      <c r="D938" s="18" t="str">
        <f t="shared" si="42"/>
        <v>18/may</v>
      </c>
      <c r="E938" s="18">
        <f t="shared" si="43"/>
        <v>3</v>
      </c>
      <c r="F938" s="18">
        <v>1</v>
      </c>
      <c r="G938" s="18">
        <f t="shared" si="44"/>
        <v>1</v>
      </c>
      <c r="H938" s="3">
        <v>46160.398634259262</v>
      </c>
      <c r="I938">
        <v>63058274</v>
      </c>
      <c r="J938">
        <v>6003</v>
      </c>
      <c r="K938" t="s">
        <v>1983</v>
      </c>
      <c r="L938" t="s">
        <v>1897</v>
      </c>
      <c r="M938" t="s">
        <v>1970</v>
      </c>
      <c r="O938">
        <v>361014760000</v>
      </c>
      <c r="P938">
        <v>16018</v>
      </c>
      <c r="Q938">
        <v>-5</v>
      </c>
      <c r="R938">
        <v>1</v>
      </c>
      <c r="S938">
        <v>63058274</v>
      </c>
      <c r="U938" t="s">
        <v>2344</v>
      </c>
      <c r="W938" t="s">
        <v>3902</v>
      </c>
      <c r="X938">
        <v>361014760000</v>
      </c>
      <c r="Y938" t="s">
        <v>65</v>
      </c>
      <c r="Z938" t="s">
        <v>66</v>
      </c>
      <c r="AF938" t="s">
        <v>1976</v>
      </c>
      <c r="AG938" t="s">
        <v>1972</v>
      </c>
      <c r="AL938">
        <v>45</v>
      </c>
      <c r="AM938" t="s">
        <v>1979</v>
      </c>
      <c r="AN938" t="s">
        <v>1987</v>
      </c>
      <c r="AO938">
        <v>0</v>
      </c>
      <c r="AQ938">
        <v>2257798</v>
      </c>
      <c r="AR938" t="s">
        <v>4605</v>
      </c>
      <c r="AS938" t="s">
        <v>5883</v>
      </c>
      <c r="AT938" t="s">
        <v>1892</v>
      </c>
    </row>
    <row r="939" spans="1:46" x14ac:dyDescent="0.25">
      <c r="A939" t="str">
        <f>_xlfn.XLOOKUP(I939,UTILIZADAS[Contacto1],UTILIZADAS[Source.Name],,0)</f>
        <v>Cobros Mayo</v>
      </c>
      <c r="B939" s="18">
        <f>VLOOKUP(J939,Ref!A:C,3,0)</f>
        <v>1</v>
      </c>
      <c r="C939" s="18">
        <f>VLOOKUP(J939,Ref!A:D,4,0)</f>
        <v>1</v>
      </c>
      <c r="D939" s="18" t="str">
        <f t="shared" si="42"/>
        <v>11/may</v>
      </c>
      <c r="E939" s="18">
        <f t="shared" si="43"/>
        <v>2</v>
      </c>
      <c r="F939" s="18">
        <v>1</v>
      </c>
      <c r="G939" s="18">
        <f t="shared" si="44"/>
        <v>0</v>
      </c>
      <c r="H939" s="3">
        <v>46153.509756944448</v>
      </c>
      <c r="I939">
        <v>63065853</v>
      </c>
      <c r="J939">
        <v>6007</v>
      </c>
      <c r="K939" t="s">
        <v>1983</v>
      </c>
      <c r="L939" t="s">
        <v>1897</v>
      </c>
      <c r="M939" t="s">
        <v>1970</v>
      </c>
      <c r="O939">
        <v>343375760000</v>
      </c>
      <c r="P939">
        <v>16018</v>
      </c>
      <c r="Q939">
        <v>-5</v>
      </c>
      <c r="R939">
        <v>1</v>
      </c>
      <c r="S939">
        <v>63065853</v>
      </c>
      <c r="U939" t="s">
        <v>4796</v>
      </c>
      <c r="W939" t="s">
        <v>4797</v>
      </c>
      <c r="X939">
        <v>343375760000</v>
      </c>
      <c r="Y939" t="s">
        <v>65</v>
      </c>
      <c r="Z939" t="s">
        <v>66</v>
      </c>
      <c r="AF939" t="s">
        <v>1976</v>
      </c>
      <c r="AG939" t="s">
        <v>1972</v>
      </c>
      <c r="AL939">
        <v>81</v>
      </c>
      <c r="AM939" t="s">
        <v>1979</v>
      </c>
      <c r="AN939" t="s">
        <v>1987</v>
      </c>
      <c r="AO939">
        <v>0</v>
      </c>
      <c r="AQ939">
        <v>2257799</v>
      </c>
      <c r="AR939" t="s">
        <v>4605</v>
      </c>
      <c r="AS939" t="s">
        <v>5883</v>
      </c>
      <c r="AT939" t="s">
        <v>1898</v>
      </c>
    </row>
    <row r="940" spans="1:46" x14ac:dyDescent="0.25">
      <c r="A940" t="str">
        <f>_xlfn.XLOOKUP(I940,UTILIZADAS[Contacto1],UTILIZADAS[Source.Name],,0)</f>
        <v>Cobros Mayo</v>
      </c>
      <c r="B940" s="18">
        <f>VLOOKUP(J940,Ref!A:C,3,0)</f>
        <v>1</v>
      </c>
      <c r="C940" s="18">
        <f>VLOOKUP(J940,Ref!A:D,4,0)</f>
        <v>1</v>
      </c>
      <c r="D940" s="18" t="str">
        <f t="shared" si="42"/>
        <v>11/may</v>
      </c>
      <c r="E940" s="18">
        <f t="shared" si="43"/>
        <v>2</v>
      </c>
      <c r="F940" s="18">
        <v>1</v>
      </c>
      <c r="G940" s="18">
        <f t="shared" si="44"/>
        <v>1</v>
      </c>
      <c r="H940" s="3">
        <v>46153.510995370372</v>
      </c>
      <c r="I940">
        <v>63065853</v>
      </c>
      <c r="J940">
        <v>6007</v>
      </c>
      <c r="K940" t="s">
        <v>1983</v>
      </c>
      <c r="L940" t="s">
        <v>1897</v>
      </c>
      <c r="M940" t="s">
        <v>1970</v>
      </c>
      <c r="O940">
        <v>343375760000</v>
      </c>
      <c r="P940">
        <v>16018</v>
      </c>
      <c r="Q940">
        <v>-5</v>
      </c>
      <c r="R940">
        <v>1</v>
      </c>
      <c r="S940">
        <v>63065853</v>
      </c>
      <c r="U940" t="s">
        <v>4796</v>
      </c>
      <c r="W940" t="s">
        <v>4797</v>
      </c>
      <c r="X940">
        <v>343375760000</v>
      </c>
      <c r="Y940" t="s">
        <v>65</v>
      </c>
      <c r="Z940" t="s">
        <v>66</v>
      </c>
      <c r="AF940" t="s">
        <v>1976</v>
      </c>
      <c r="AG940" t="s">
        <v>1972</v>
      </c>
      <c r="AL940">
        <v>414</v>
      </c>
      <c r="AM940" t="s">
        <v>1979</v>
      </c>
      <c r="AN940" t="s">
        <v>1977</v>
      </c>
      <c r="AO940">
        <v>0</v>
      </c>
      <c r="AQ940">
        <v>2257799</v>
      </c>
      <c r="AR940" t="s">
        <v>4605</v>
      </c>
      <c r="AS940" t="s">
        <v>5883</v>
      </c>
      <c r="AT940" t="s">
        <v>1898</v>
      </c>
    </row>
    <row r="941" spans="1:46" x14ac:dyDescent="0.25">
      <c r="A941" t="str">
        <f>_xlfn.XLOOKUP(I941,UTILIZADAS[Contacto1],UTILIZADAS[Source.Name],,0)</f>
        <v>Cobros Mayo</v>
      </c>
      <c r="B941" s="18">
        <f>VLOOKUP(J941,Ref!A:C,3,0)</f>
        <v>0</v>
      </c>
      <c r="C941" s="18">
        <f>VLOOKUP(J941,Ref!A:D,4,0)</f>
        <v>0</v>
      </c>
      <c r="D941" s="18" t="str">
        <f t="shared" si="42"/>
        <v>11/may</v>
      </c>
      <c r="E941" s="18">
        <f t="shared" si="43"/>
        <v>5</v>
      </c>
      <c r="F941" s="18">
        <v>1</v>
      </c>
      <c r="G941" s="18">
        <f t="shared" si="44"/>
        <v>0</v>
      </c>
      <c r="H941" s="3">
        <v>46153.509826388887</v>
      </c>
      <c r="I941">
        <v>63077492</v>
      </c>
      <c r="J941" t="s">
        <v>2021</v>
      </c>
      <c r="K941" t="s">
        <v>1968</v>
      </c>
      <c r="L941" t="s">
        <v>1969</v>
      </c>
      <c r="M941" t="s">
        <v>1970</v>
      </c>
      <c r="O941">
        <v>363063180000</v>
      </c>
      <c r="P941">
        <v>16018</v>
      </c>
      <c r="Q941">
        <v>-5</v>
      </c>
      <c r="R941">
        <v>1</v>
      </c>
      <c r="S941">
        <v>63077492</v>
      </c>
      <c r="U941" t="s">
        <v>5953</v>
      </c>
      <c r="W941" t="s">
        <v>4799</v>
      </c>
      <c r="X941">
        <v>363063180000</v>
      </c>
      <c r="Y941" t="s">
        <v>85</v>
      </c>
      <c r="Z941" t="s">
        <v>66</v>
      </c>
      <c r="AF941" t="s">
        <v>1976</v>
      </c>
      <c r="AG941" t="s">
        <v>1972</v>
      </c>
      <c r="AL941">
        <v>5</v>
      </c>
      <c r="AN941" t="s">
        <v>1974</v>
      </c>
      <c r="AO941">
        <v>0</v>
      </c>
      <c r="AQ941">
        <v>2257800</v>
      </c>
      <c r="AR941" t="s">
        <v>4605</v>
      </c>
      <c r="AS941" t="s">
        <v>5883</v>
      </c>
      <c r="AT941" t="s">
        <v>2022</v>
      </c>
    </row>
    <row r="942" spans="1:46" x14ac:dyDescent="0.25">
      <c r="A942" t="str">
        <f>_xlfn.XLOOKUP(I942,UTILIZADAS[Contacto1],UTILIZADAS[Source.Name],,0)</f>
        <v>Cobros Mayo</v>
      </c>
      <c r="B942" s="18">
        <f>VLOOKUP(J942,Ref!A:C,3,0)</f>
        <v>0</v>
      </c>
      <c r="C942" s="18">
        <f>VLOOKUP(J942,Ref!A:D,4,0)</f>
        <v>0</v>
      </c>
      <c r="D942" s="18" t="str">
        <f t="shared" si="42"/>
        <v>13/may</v>
      </c>
      <c r="E942" s="18">
        <f t="shared" si="43"/>
        <v>5</v>
      </c>
      <c r="F942" s="18">
        <v>1</v>
      </c>
      <c r="G942" s="18">
        <f t="shared" si="44"/>
        <v>0</v>
      </c>
      <c r="H942" s="3">
        <v>46155.679965277777</v>
      </c>
      <c r="I942">
        <v>63077492</v>
      </c>
      <c r="J942" t="s">
        <v>2021</v>
      </c>
      <c r="K942" t="s">
        <v>1968</v>
      </c>
      <c r="L942" t="s">
        <v>1969</v>
      </c>
      <c r="M942" t="s">
        <v>1970</v>
      </c>
      <c r="O942">
        <v>363063180000</v>
      </c>
      <c r="P942">
        <v>16018</v>
      </c>
      <c r="Q942">
        <v>-5</v>
      </c>
      <c r="R942">
        <v>1</v>
      </c>
      <c r="S942">
        <v>63077492</v>
      </c>
      <c r="U942" t="s">
        <v>5953</v>
      </c>
      <c r="W942" t="s">
        <v>4799</v>
      </c>
      <c r="X942">
        <v>363063180000</v>
      </c>
      <c r="Y942" t="s">
        <v>85</v>
      </c>
      <c r="Z942" t="s">
        <v>66</v>
      </c>
      <c r="AF942" t="s">
        <v>1976</v>
      </c>
      <c r="AG942" t="s">
        <v>1972</v>
      </c>
      <c r="AL942">
        <v>6</v>
      </c>
      <c r="AN942" t="s">
        <v>1974</v>
      </c>
      <c r="AO942">
        <v>0</v>
      </c>
      <c r="AQ942">
        <v>2257800</v>
      </c>
      <c r="AR942" t="s">
        <v>4605</v>
      </c>
      <c r="AS942" t="s">
        <v>5883</v>
      </c>
      <c r="AT942" t="s">
        <v>2022</v>
      </c>
    </row>
    <row r="943" spans="1:46" x14ac:dyDescent="0.25">
      <c r="A943" t="str">
        <f>_xlfn.XLOOKUP(I943,UTILIZADAS[Contacto1],UTILIZADAS[Source.Name],,0)</f>
        <v>Cobros Mayo</v>
      </c>
      <c r="B943" s="18">
        <f>VLOOKUP(J943,Ref!A:C,3,0)</f>
        <v>0</v>
      </c>
      <c r="C943" s="18">
        <f>VLOOKUP(J943,Ref!A:D,4,0)</f>
        <v>0</v>
      </c>
      <c r="D943" s="18" t="str">
        <f t="shared" si="42"/>
        <v>18/may</v>
      </c>
      <c r="E943" s="18">
        <f t="shared" si="43"/>
        <v>5</v>
      </c>
      <c r="F943" s="18">
        <v>1</v>
      </c>
      <c r="G943" s="18">
        <f t="shared" si="44"/>
        <v>0</v>
      </c>
      <c r="H943" s="3">
        <v>46160.399097222224</v>
      </c>
      <c r="I943">
        <v>63077492</v>
      </c>
      <c r="J943" t="s">
        <v>2021</v>
      </c>
      <c r="K943" t="s">
        <v>1968</v>
      </c>
      <c r="L943" t="s">
        <v>1969</v>
      </c>
      <c r="M943" t="s">
        <v>1970</v>
      </c>
      <c r="O943">
        <v>363063180000</v>
      </c>
      <c r="P943">
        <v>16018</v>
      </c>
      <c r="Q943">
        <v>-5</v>
      </c>
      <c r="R943">
        <v>1</v>
      </c>
      <c r="S943">
        <v>63077492</v>
      </c>
      <c r="U943" t="s">
        <v>5953</v>
      </c>
      <c r="W943" t="s">
        <v>4799</v>
      </c>
      <c r="X943">
        <v>363063180000</v>
      </c>
      <c r="Y943" t="s">
        <v>85</v>
      </c>
      <c r="Z943" t="s">
        <v>66</v>
      </c>
      <c r="AF943" t="s">
        <v>1976</v>
      </c>
      <c r="AG943" t="s">
        <v>1972</v>
      </c>
      <c r="AL943">
        <v>5</v>
      </c>
      <c r="AN943" t="s">
        <v>1974</v>
      </c>
      <c r="AO943">
        <v>0</v>
      </c>
      <c r="AQ943">
        <v>2257800</v>
      </c>
      <c r="AR943" t="s">
        <v>4605</v>
      </c>
      <c r="AS943" t="s">
        <v>5883</v>
      </c>
      <c r="AT943" t="s">
        <v>2022</v>
      </c>
    </row>
    <row r="944" spans="1:46" x14ac:dyDescent="0.25">
      <c r="A944" t="str">
        <f>_xlfn.XLOOKUP(I944,UTILIZADAS[Contacto1],UTILIZADAS[Source.Name],,0)</f>
        <v>Cobros Mayo</v>
      </c>
      <c r="B944" s="18">
        <f>VLOOKUP(J944,Ref!A:C,3,0)</f>
        <v>0</v>
      </c>
      <c r="C944" s="18">
        <f>VLOOKUP(J944,Ref!A:D,4,0)</f>
        <v>0</v>
      </c>
      <c r="D944" s="18" t="str">
        <f t="shared" si="42"/>
        <v>19/may</v>
      </c>
      <c r="E944" s="18">
        <f t="shared" si="43"/>
        <v>5</v>
      </c>
      <c r="F944" s="18">
        <v>1</v>
      </c>
      <c r="G944" s="18">
        <f t="shared" si="44"/>
        <v>0</v>
      </c>
      <c r="H944" s="3">
        <v>46161.694513888891</v>
      </c>
      <c r="I944">
        <v>63077492</v>
      </c>
      <c r="J944" t="s">
        <v>2021</v>
      </c>
      <c r="K944" t="s">
        <v>1968</v>
      </c>
      <c r="L944" t="s">
        <v>1969</v>
      </c>
      <c r="M944" t="s">
        <v>1970</v>
      </c>
      <c r="O944">
        <v>363063180000</v>
      </c>
      <c r="P944">
        <v>16018</v>
      </c>
      <c r="Q944">
        <v>-5</v>
      </c>
      <c r="R944">
        <v>1</v>
      </c>
      <c r="S944">
        <v>63077492</v>
      </c>
      <c r="U944" t="s">
        <v>5953</v>
      </c>
      <c r="W944" t="s">
        <v>4799</v>
      </c>
      <c r="X944">
        <v>363063180000</v>
      </c>
      <c r="Y944" t="s">
        <v>85</v>
      </c>
      <c r="Z944" t="s">
        <v>66</v>
      </c>
      <c r="AF944" t="s">
        <v>1976</v>
      </c>
      <c r="AG944" t="s">
        <v>1972</v>
      </c>
      <c r="AL944">
        <v>5</v>
      </c>
      <c r="AN944" t="s">
        <v>1974</v>
      </c>
      <c r="AO944">
        <v>0</v>
      </c>
      <c r="AQ944">
        <v>2257800</v>
      </c>
      <c r="AR944" t="s">
        <v>4605</v>
      </c>
      <c r="AS944" t="s">
        <v>5883</v>
      </c>
      <c r="AT944" t="s">
        <v>2022</v>
      </c>
    </row>
    <row r="945" spans="1:46" x14ac:dyDescent="0.25">
      <c r="A945" t="str">
        <f>_xlfn.XLOOKUP(I945,UTILIZADAS[Contacto1],UTILIZADAS[Source.Name],,0)</f>
        <v>Cobros Mayo</v>
      </c>
      <c r="B945" s="18">
        <f>VLOOKUP(J945,Ref!A:C,3,0)</f>
        <v>0</v>
      </c>
      <c r="C945" s="18">
        <f>VLOOKUP(J945,Ref!A:D,4,0)</f>
        <v>0</v>
      </c>
      <c r="D945" s="18" t="str">
        <f t="shared" si="42"/>
        <v>21/may</v>
      </c>
      <c r="E945" s="18">
        <f t="shared" si="43"/>
        <v>5</v>
      </c>
      <c r="F945" s="18">
        <v>1</v>
      </c>
      <c r="G945" s="18">
        <f t="shared" si="44"/>
        <v>1</v>
      </c>
      <c r="H945" s="3">
        <v>46163.471099537041</v>
      </c>
      <c r="I945">
        <v>63077492</v>
      </c>
      <c r="J945">
        <v>6004</v>
      </c>
      <c r="K945" t="s">
        <v>1983</v>
      </c>
      <c r="L945" t="s">
        <v>1897</v>
      </c>
      <c r="M945" t="s">
        <v>1970</v>
      </c>
      <c r="O945">
        <v>363063180000</v>
      </c>
      <c r="P945">
        <v>16018</v>
      </c>
      <c r="Q945">
        <v>-5</v>
      </c>
      <c r="R945">
        <v>1</v>
      </c>
      <c r="S945">
        <v>63077492</v>
      </c>
      <c r="U945" t="s">
        <v>5953</v>
      </c>
      <c r="W945" t="s">
        <v>4799</v>
      </c>
      <c r="X945">
        <v>363063180000</v>
      </c>
      <c r="Y945" t="s">
        <v>85</v>
      </c>
      <c r="Z945" t="s">
        <v>66</v>
      </c>
      <c r="AF945" t="s">
        <v>1976</v>
      </c>
      <c r="AG945" t="s">
        <v>1972</v>
      </c>
      <c r="AL945">
        <v>150</v>
      </c>
      <c r="AM945" t="s">
        <v>1979</v>
      </c>
      <c r="AN945" t="s">
        <v>1987</v>
      </c>
      <c r="AO945">
        <v>0</v>
      </c>
      <c r="AQ945">
        <v>2257800</v>
      </c>
      <c r="AR945" t="s">
        <v>4605</v>
      </c>
      <c r="AS945" t="s">
        <v>5883</v>
      </c>
      <c r="AT945" t="s">
        <v>1984</v>
      </c>
    </row>
    <row r="946" spans="1:46" x14ac:dyDescent="0.25">
      <c r="A946" t="str">
        <f>_xlfn.XLOOKUP(I946,UTILIZADAS[Contacto1],UTILIZADAS[Source.Name],,0)</f>
        <v>Cobros Mayo</v>
      </c>
      <c r="B946" s="18">
        <f>VLOOKUP(J946,Ref!A:C,3,0)</f>
        <v>0</v>
      </c>
      <c r="C946" s="18">
        <f>VLOOKUP(J946,Ref!A:D,4,0)</f>
        <v>0</v>
      </c>
      <c r="D946" s="18" t="str">
        <f t="shared" si="42"/>
        <v>11/may</v>
      </c>
      <c r="E946" s="18">
        <f t="shared" si="43"/>
        <v>3</v>
      </c>
      <c r="F946" s="18">
        <v>1</v>
      </c>
      <c r="G946" s="18">
        <f t="shared" si="44"/>
        <v>0</v>
      </c>
      <c r="H946" s="3">
        <v>46153.509976851848</v>
      </c>
      <c r="I946">
        <v>63093862</v>
      </c>
      <c r="J946" t="s">
        <v>2021</v>
      </c>
      <c r="K946" t="s">
        <v>1968</v>
      </c>
      <c r="L946" t="s">
        <v>1969</v>
      </c>
      <c r="M946" t="s">
        <v>1970</v>
      </c>
      <c r="O946">
        <v>364074660000</v>
      </c>
      <c r="P946">
        <v>16018</v>
      </c>
      <c r="Q946">
        <v>-5</v>
      </c>
      <c r="R946">
        <v>1</v>
      </c>
      <c r="S946">
        <v>63093862</v>
      </c>
      <c r="U946" t="s">
        <v>4800</v>
      </c>
      <c r="W946" t="s">
        <v>4801</v>
      </c>
      <c r="X946">
        <v>364074660000</v>
      </c>
      <c r="Y946" t="s">
        <v>65</v>
      </c>
      <c r="Z946" t="s">
        <v>66</v>
      </c>
      <c r="AF946" t="s">
        <v>1976</v>
      </c>
      <c r="AG946" t="s">
        <v>1972</v>
      </c>
      <c r="AL946">
        <v>5</v>
      </c>
      <c r="AN946" t="s">
        <v>1974</v>
      </c>
      <c r="AO946">
        <v>0</v>
      </c>
      <c r="AQ946">
        <v>2257801</v>
      </c>
      <c r="AR946" t="s">
        <v>4605</v>
      </c>
      <c r="AS946" t="s">
        <v>5883</v>
      </c>
      <c r="AT946" t="s">
        <v>2022</v>
      </c>
    </row>
    <row r="947" spans="1:46" x14ac:dyDescent="0.25">
      <c r="A947" t="str">
        <f>_xlfn.XLOOKUP(I947,UTILIZADAS[Contacto1],UTILIZADAS[Source.Name],,0)</f>
        <v>Cobros Mayo</v>
      </c>
      <c r="B947" s="18">
        <f>VLOOKUP(J947,Ref!A:C,3,0)</f>
        <v>0</v>
      </c>
      <c r="C947" s="18">
        <f>VLOOKUP(J947,Ref!A:D,4,0)</f>
        <v>0</v>
      </c>
      <c r="D947" s="18" t="str">
        <f t="shared" si="42"/>
        <v>13/may</v>
      </c>
      <c r="E947" s="18">
        <f t="shared" si="43"/>
        <v>3</v>
      </c>
      <c r="F947" s="18">
        <v>1</v>
      </c>
      <c r="G947" s="18">
        <f t="shared" si="44"/>
        <v>0</v>
      </c>
      <c r="H947" s="3">
        <v>46155.680127314816</v>
      </c>
      <c r="I947">
        <v>63093862</v>
      </c>
      <c r="J947" t="s">
        <v>2021</v>
      </c>
      <c r="K947" t="s">
        <v>1968</v>
      </c>
      <c r="L947" t="s">
        <v>1969</v>
      </c>
      <c r="M947" t="s">
        <v>1970</v>
      </c>
      <c r="O947">
        <v>364074660000</v>
      </c>
      <c r="P947">
        <v>16018</v>
      </c>
      <c r="Q947">
        <v>-5</v>
      </c>
      <c r="R947">
        <v>1</v>
      </c>
      <c r="S947">
        <v>63093862</v>
      </c>
      <c r="U947" t="s">
        <v>4800</v>
      </c>
      <c r="W947" t="s">
        <v>4801</v>
      </c>
      <c r="X947">
        <v>364074660000</v>
      </c>
      <c r="Y947" t="s">
        <v>65</v>
      </c>
      <c r="Z947" t="s">
        <v>66</v>
      </c>
      <c r="AF947" t="s">
        <v>1976</v>
      </c>
      <c r="AG947" t="s">
        <v>1972</v>
      </c>
      <c r="AL947">
        <v>5</v>
      </c>
      <c r="AN947" t="s">
        <v>1974</v>
      </c>
      <c r="AO947">
        <v>0</v>
      </c>
      <c r="AQ947">
        <v>2257801</v>
      </c>
      <c r="AR947" t="s">
        <v>4605</v>
      </c>
      <c r="AS947" t="s">
        <v>5883</v>
      </c>
      <c r="AT947" t="s">
        <v>2022</v>
      </c>
    </row>
    <row r="948" spans="1:46" x14ac:dyDescent="0.25">
      <c r="A948" t="str">
        <f>_xlfn.XLOOKUP(I948,UTILIZADAS[Contacto1],UTILIZADAS[Source.Name],,0)</f>
        <v>Cobros Mayo</v>
      </c>
      <c r="B948" s="18">
        <f>VLOOKUP(J948,Ref!A:C,3,0)</f>
        <v>0</v>
      </c>
      <c r="C948" s="18">
        <f>VLOOKUP(J948,Ref!A:D,4,0)</f>
        <v>0</v>
      </c>
      <c r="D948" s="18" t="str">
        <f t="shared" si="42"/>
        <v>18/may</v>
      </c>
      <c r="E948" s="18">
        <f t="shared" si="43"/>
        <v>3</v>
      </c>
      <c r="F948" s="18">
        <v>1</v>
      </c>
      <c r="G948" s="18">
        <f t="shared" si="44"/>
        <v>1</v>
      </c>
      <c r="H948" s="3">
        <v>46160.400358796294</v>
      </c>
      <c r="I948">
        <v>63093862</v>
      </c>
      <c r="J948">
        <v>6004</v>
      </c>
      <c r="K948" t="s">
        <v>1983</v>
      </c>
      <c r="L948" t="s">
        <v>1897</v>
      </c>
      <c r="M948" t="s">
        <v>1970</v>
      </c>
      <c r="O948">
        <v>364074660000</v>
      </c>
      <c r="P948">
        <v>16018</v>
      </c>
      <c r="Q948">
        <v>-5</v>
      </c>
      <c r="R948">
        <v>1</v>
      </c>
      <c r="S948">
        <v>63093862</v>
      </c>
      <c r="U948" t="s">
        <v>4800</v>
      </c>
      <c r="W948" t="s">
        <v>4801</v>
      </c>
      <c r="X948">
        <v>364074660000</v>
      </c>
      <c r="Y948" t="s">
        <v>65</v>
      </c>
      <c r="Z948" t="s">
        <v>66</v>
      </c>
      <c r="AF948" t="s">
        <v>1976</v>
      </c>
      <c r="AG948" t="s">
        <v>1972</v>
      </c>
      <c r="AL948">
        <v>76</v>
      </c>
      <c r="AM948" t="s">
        <v>1979</v>
      </c>
      <c r="AN948" t="s">
        <v>1987</v>
      </c>
      <c r="AO948">
        <v>0</v>
      </c>
      <c r="AQ948">
        <v>2257801</v>
      </c>
      <c r="AR948" t="s">
        <v>4605</v>
      </c>
      <c r="AS948" t="s">
        <v>5883</v>
      </c>
      <c r="AT948" t="s">
        <v>1984</v>
      </c>
    </row>
    <row r="949" spans="1:46" x14ac:dyDescent="0.25">
      <c r="A949" t="str">
        <f>_xlfn.XLOOKUP(I949,UTILIZADAS[Contacto1],UTILIZADAS[Source.Name],,0)</f>
        <v>Cobros Mayo</v>
      </c>
      <c r="B949" s="18">
        <f>VLOOKUP(J949,Ref!A:C,3,0)</f>
        <v>0</v>
      </c>
      <c r="C949" s="18">
        <f>VLOOKUP(J949,Ref!A:D,4,0)</f>
        <v>0</v>
      </c>
      <c r="D949" s="18" t="str">
        <f t="shared" si="42"/>
        <v>11/may</v>
      </c>
      <c r="E949" s="18">
        <f t="shared" si="43"/>
        <v>2</v>
      </c>
      <c r="F949" s="18">
        <v>1</v>
      </c>
      <c r="G949" s="18">
        <f t="shared" si="44"/>
        <v>0</v>
      </c>
      <c r="H949" s="3">
        <v>46153.51017361111</v>
      </c>
      <c r="I949">
        <v>63096925</v>
      </c>
      <c r="J949" t="s">
        <v>2021</v>
      </c>
      <c r="K949" t="s">
        <v>1968</v>
      </c>
      <c r="L949" t="s">
        <v>1969</v>
      </c>
      <c r="M949" t="s">
        <v>1970</v>
      </c>
      <c r="O949">
        <v>358346740000</v>
      </c>
      <c r="P949">
        <v>16018</v>
      </c>
      <c r="Q949">
        <v>-5</v>
      </c>
      <c r="R949">
        <v>1</v>
      </c>
      <c r="S949">
        <v>63096925</v>
      </c>
      <c r="U949" t="s">
        <v>5954</v>
      </c>
      <c r="W949" t="s">
        <v>4803</v>
      </c>
      <c r="X949">
        <v>358346740000</v>
      </c>
      <c r="Y949" t="s">
        <v>65</v>
      </c>
      <c r="Z949" t="s">
        <v>66</v>
      </c>
      <c r="AF949" t="s">
        <v>1976</v>
      </c>
      <c r="AG949" t="s">
        <v>1972</v>
      </c>
      <c r="AL949">
        <v>5</v>
      </c>
      <c r="AN949" t="s">
        <v>1974</v>
      </c>
      <c r="AO949">
        <v>0</v>
      </c>
      <c r="AQ949">
        <v>2257802</v>
      </c>
      <c r="AR949" t="s">
        <v>4605</v>
      </c>
      <c r="AS949" t="s">
        <v>5883</v>
      </c>
      <c r="AT949" t="s">
        <v>2022</v>
      </c>
    </row>
    <row r="950" spans="1:46" x14ac:dyDescent="0.25">
      <c r="A950" t="str">
        <f>_xlfn.XLOOKUP(I950,UTILIZADAS[Contacto1],UTILIZADAS[Source.Name],,0)</f>
        <v>Cobros Mayo</v>
      </c>
      <c r="B950" s="18">
        <f>VLOOKUP(J950,Ref!A:C,3,0)</f>
        <v>1</v>
      </c>
      <c r="C950" s="18">
        <f>VLOOKUP(J950,Ref!A:D,4,0)</f>
        <v>0</v>
      </c>
      <c r="D950" s="18" t="str">
        <f t="shared" si="42"/>
        <v>13/may</v>
      </c>
      <c r="E950" s="18">
        <f t="shared" si="43"/>
        <v>2</v>
      </c>
      <c r="F950" s="18">
        <v>1</v>
      </c>
      <c r="G950" s="18">
        <f t="shared" si="44"/>
        <v>1</v>
      </c>
      <c r="H950" s="3">
        <v>46155.680428240739</v>
      </c>
      <c r="I950">
        <v>63096925</v>
      </c>
      <c r="J950">
        <v>6000</v>
      </c>
      <c r="K950" t="s">
        <v>1983</v>
      </c>
      <c r="L950" t="s">
        <v>1897</v>
      </c>
      <c r="M950" t="s">
        <v>1970</v>
      </c>
      <c r="O950">
        <v>358346740000</v>
      </c>
      <c r="P950">
        <v>16018</v>
      </c>
      <c r="Q950">
        <v>-5</v>
      </c>
      <c r="R950">
        <v>1</v>
      </c>
      <c r="S950">
        <v>63096925</v>
      </c>
      <c r="U950" t="s">
        <v>5954</v>
      </c>
      <c r="W950" t="s">
        <v>4803</v>
      </c>
      <c r="X950">
        <v>358346740000</v>
      </c>
      <c r="Y950" t="s">
        <v>65</v>
      </c>
      <c r="Z950" t="s">
        <v>66</v>
      </c>
      <c r="AF950" t="s">
        <v>1976</v>
      </c>
      <c r="AG950" t="s">
        <v>1972</v>
      </c>
      <c r="AL950">
        <v>217</v>
      </c>
      <c r="AM950" t="s">
        <v>1979</v>
      </c>
      <c r="AN950" t="s">
        <v>1987</v>
      </c>
      <c r="AO950">
        <v>0</v>
      </c>
      <c r="AQ950">
        <v>2257802</v>
      </c>
      <c r="AR950" t="s">
        <v>4605</v>
      </c>
      <c r="AS950" t="s">
        <v>5883</v>
      </c>
      <c r="AT950" t="s">
        <v>1895</v>
      </c>
    </row>
    <row r="951" spans="1:46" x14ac:dyDescent="0.25">
      <c r="A951" t="str">
        <f>_xlfn.XLOOKUP(I951,UTILIZADAS[Contacto1],UTILIZADAS[Source.Name],,0)</f>
        <v>Cobros Abril Canal Fijo</v>
      </c>
      <c r="B951" s="18">
        <f>VLOOKUP(J951,Ref!A:C,3,0)</f>
        <v>0</v>
      </c>
      <c r="C951" s="18">
        <f>VLOOKUP(J951,Ref!A:D,4,0)</f>
        <v>0</v>
      </c>
      <c r="D951" s="18" t="str">
        <f t="shared" si="42"/>
        <v>11/may</v>
      </c>
      <c r="E951" s="18">
        <f t="shared" si="43"/>
        <v>4</v>
      </c>
      <c r="F951" s="18">
        <v>1</v>
      </c>
      <c r="G951" s="18">
        <f t="shared" si="44"/>
        <v>0</v>
      </c>
      <c r="H951" s="3">
        <v>46153.51122685185</v>
      </c>
      <c r="I951">
        <v>63105697</v>
      </c>
      <c r="J951" t="s">
        <v>2021</v>
      </c>
      <c r="K951" t="s">
        <v>1968</v>
      </c>
      <c r="L951" t="s">
        <v>1969</v>
      </c>
      <c r="M951" t="s">
        <v>1970</v>
      </c>
      <c r="O951">
        <v>368021270000</v>
      </c>
      <c r="P951">
        <v>16018</v>
      </c>
      <c r="Q951">
        <v>-4</v>
      </c>
      <c r="R951">
        <v>1</v>
      </c>
      <c r="S951">
        <v>63105697</v>
      </c>
      <c r="U951" t="s">
        <v>2384</v>
      </c>
      <c r="W951" t="s">
        <v>3954</v>
      </c>
      <c r="X951">
        <v>368021270000</v>
      </c>
      <c r="Y951" t="s">
        <v>65</v>
      </c>
      <c r="Z951" t="s">
        <v>66</v>
      </c>
      <c r="AF951" t="s">
        <v>1976</v>
      </c>
      <c r="AG951" t="s">
        <v>1972</v>
      </c>
      <c r="AL951">
        <v>5</v>
      </c>
      <c r="AN951" t="s">
        <v>1974</v>
      </c>
      <c r="AO951">
        <v>0</v>
      </c>
      <c r="AQ951">
        <v>2257803</v>
      </c>
      <c r="AR951" t="s">
        <v>4605</v>
      </c>
      <c r="AS951" t="s">
        <v>5883</v>
      </c>
      <c r="AT951" t="s">
        <v>2022</v>
      </c>
    </row>
    <row r="952" spans="1:46" x14ac:dyDescent="0.25">
      <c r="A952" t="str">
        <f>_xlfn.XLOOKUP(I952,UTILIZADAS[Contacto1],UTILIZADAS[Source.Name],,0)</f>
        <v>Cobros Abril Canal Fijo</v>
      </c>
      <c r="B952" s="18">
        <f>VLOOKUP(J952,Ref!A:C,3,0)</f>
        <v>0</v>
      </c>
      <c r="C952" s="18">
        <f>VLOOKUP(J952,Ref!A:D,4,0)</f>
        <v>0</v>
      </c>
      <c r="D952" s="18" t="str">
        <f t="shared" si="42"/>
        <v>13/may</v>
      </c>
      <c r="E952" s="18">
        <f t="shared" si="43"/>
        <v>4</v>
      </c>
      <c r="F952" s="18">
        <v>1</v>
      </c>
      <c r="G952" s="18">
        <f t="shared" si="44"/>
        <v>0</v>
      </c>
      <c r="H952" s="3">
        <v>46155.680613425924</v>
      </c>
      <c r="I952">
        <v>63105697</v>
      </c>
      <c r="J952" t="s">
        <v>2021</v>
      </c>
      <c r="K952" t="s">
        <v>1968</v>
      </c>
      <c r="L952" t="s">
        <v>1969</v>
      </c>
      <c r="M952" t="s">
        <v>1970</v>
      </c>
      <c r="O952">
        <v>368021270000</v>
      </c>
      <c r="P952">
        <v>16018</v>
      </c>
      <c r="Q952">
        <v>-4</v>
      </c>
      <c r="R952">
        <v>1</v>
      </c>
      <c r="S952">
        <v>63105697</v>
      </c>
      <c r="U952" t="s">
        <v>2384</v>
      </c>
      <c r="W952" t="s">
        <v>3954</v>
      </c>
      <c r="X952">
        <v>368021270000</v>
      </c>
      <c r="Y952" t="s">
        <v>65</v>
      </c>
      <c r="Z952" t="s">
        <v>66</v>
      </c>
      <c r="AF952" t="s">
        <v>1976</v>
      </c>
      <c r="AG952" t="s">
        <v>1972</v>
      </c>
      <c r="AL952">
        <v>5</v>
      </c>
      <c r="AN952" t="s">
        <v>1974</v>
      </c>
      <c r="AO952">
        <v>0</v>
      </c>
      <c r="AQ952">
        <v>2257803</v>
      </c>
      <c r="AR952" t="s">
        <v>4605</v>
      </c>
      <c r="AS952" t="s">
        <v>5883</v>
      </c>
      <c r="AT952" t="s">
        <v>2022</v>
      </c>
    </row>
    <row r="953" spans="1:46" x14ac:dyDescent="0.25">
      <c r="A953" t="str">
        <f>_xlfn.XLOOKUP(I953,UTILIZADAS[Contacto1],UTILIZADAS[Source.Name],,0)</f>
        <v>Cobros Abril Canal Fijo</v>
      </c>
      <c r="B953" s="18">
        <f>VLOOKUP(J953,Ref!A:C,3,0)</f>
        <v>0</v>
      </c>
      <c r="C953" s="18">
        <f>VLOOKUP(J953,Ref!A:D,4,0)</f>
        <v>0</v>
      </c>
      <c r="D953" s="18" t="str">
        <f t="shared" si="42"/>
        <v>18/may</v>
      </c>
      <c r="E953" s="18">
        <f t="shared" si="43"/>
        <v>4</v>
      </c>
      <c r="F953" s="18">
        <v>1</v>
      </c>
      <c r="G953" s="18">
        <f t="shared" si="44"/>
        <v>0</v>
      </c>
      <c r="H953" s="3">
        <v>46160.400706018518</v>
      </c>
      <c r="I953">
        <v>63105697</v>
      </c>
      <c r="J953" t="s">
        <v>2021</v>
      </c>
      <c r="K953" t="s">
        <v>1968</v>
      </c>
      <c r="L953" t="s">
        <v>1969</v>
      </c>
      <c r="M953" t="s">
        <v>1970</v>
      </c>
      <c r="O953">
        <v>368021270000</v>
      </c>
      <c r="P953">
        <v>16018</v>
      </c>
      <c r="Q953">
        <v>-4</v>
      </c>
      <c r="R953">
        <v>1</v>
      </c>
      <c r="S953">
        <v>63105697</v>
      </c>
      <c r="U953" t="s">
        <v>2384</v>
      </c>
      <c r="W953" t="s">
        <v>3954</v>
      </c>
      <c r="X953">
        <v>368021270000</v>
      </c>
      <c r="Y953" t="s">
        <v>65</v>
      </c>
      <c r="Z953" t="s">
        <v>66</v>
      </c>
      <c r="AF953" t="s">
        <v>1976</v>
      </c>
      <c r="AG953" t="s">
        <v>1972</v>
      </c>
      <c r="AL953">
        <v>5</v>
      </c>
      <c r="AN953" t="s">
        <v>1974</v>
      </c>
      <c r="AO953">
        <v>0</v>
      </c>
      <c r="AQ953">
        <v>2257803</v>
      </c>
      <c r="AR953" t="s">
        <v>4605</v>
      </c>
      <c r="AS953" t="s">
        <v>5883</v>
      </c>
      <c r="AT953" t="s">
        <v>2022</v>
      </c>
    </row>
    <row r="954" spans="1:46" x14ac:dyDescent="0.25">
      <c r="A954" t="str">
        <f>_xlfn.XLOOKUP(I954,UTILIZADAS[Contacto1],UTILIZADAS[Source.Name],,0)</f>
        <v>Cobros Abril Canal Fijo</v>
      </c>
      <c r="B954" s="18">
        <f>VLOOKUP(J954,Ref!A:C,3,0)</f>
        <v>1</v>
      </c>
      <c r="C954" s="18">
        <f>VLOOKUP(J954,Ref!A:D,4,0)</f>
        <v>1</v>
      </c>
      <c r="D954" s="18" t="str">
        <f t="shared" si="42"/>
        <v>19/may</v>
      </c>
      <c r="E954" s="18">
        <f t="shared" si="43"/>
        <v>4</v>
      </c>
      <c r="F954" s="18">
        <v>1</v>
      </c>
      <c r="G954" s="18">
        <f t="shared" si="44"/>
        <v>1</v>
      </c>
      <c r="H954" s="3">
        <v>46161.694409722222</v>
      </c>
      <c r="I954">
        <v>63105697</v>
      </c>
      <c r="J954">
        <v>6003</v>
      </c>
      <c r="K954" t="s">
        <v>1983</v>
      </c>
      <c r="L954" t="s">
        <v>1897</v>
      </c>
      <c r="M954" t="s">
        <v>1970</v>
      </c>
      <c r="O954">
        <v>368021270000</v>
      </c>
      <c r="P954">
        <v>16018</v>
      </c>
      <c r="Q954">
        <v>-4</v>
      </c>
      <c r="R954">
        <v>1</v>
      </c>
      <c r="S954">
        <v>63105697</v>
      </c>
      <c r="U954" t="s">
        <v>2384</v>
      </c>
      <c r="W954" t="s">
        <v>3954</v>
      </c>
      <c r="X954">
        <v>368021270000</v>
      </c>
      <c r="Y954" t="s">
        <v>65</v>
      </c>
      <c r="Z954" t="s">
        <v>66</v>
      </c>
      <c r="AF954" t="s">
        <v>1976</v>
      </c>
      <c r="AG954" t="s">
        <v>1972</v>
      </c>
      <c r="AL954">
        <v>53</v>
      </c>
      <c r="AM954" t="s">
        <v>1979</v>
      </c>
      <c r="AN954" t="s">
        <v>1987</v>
      </c>
      <c r="AO954">
        <v>0</v>
      </c>
      <c r="AQ954">
        <v>2257803</v>
      </c>
      <c r="AR954" t="s">
        <v>4605</v>
      </c>
      <c r="AS954" t="s">
        <v>5883</v>
      </c>
      <c r="AT954" t="s">
        <v>1892</v>
      </c>
    </row>
    <row r="955" spans="1:46" x14ac:dyDescent="0.25">
      <c r="A955" t="str">
        <f>_xlfn.XLOOKUP(I955,UTILIZADAS[Contacto1],UTILIZADAS[Source.Name],,0)</f>
        <v>Cobros Abril Canal Fijo</v>
      </c>
      <c r="B955" s="18">
        <f>VLOOKUP(J955,Ref!A:C,3,0)</f>
        <v>0</v>
      </c>
      <c r="C955" s="18">
        <f>VLOOKUP(J955,Ref!A:D,4,0)</f>
        <v>0</v>
      </c>
      <c r="D955" s="18" t="str">
        <f t="shared" si="42"/>
        <v>04/may</v>
      </c>
      <c r="E955" s="18">
        <f t="shared" si="43"/>
        <v>5</v>
      </c>
      <c r="F955" s="18">
        <v>1</v>
      </c>
      <c r="G955" s="18">
        <f t="shared" si="44"/>
        <v>0</v>
      </c>
      <c r="H955" s="3">
        <v>46146.495694444442</v>
      </c>
      <c r="I955">
        <v>63109381</v>
      </c>
      <c r="J955" t="s">
        <v>1967</v>
      </c>
      <c r="K955" t="s">
        <v>1968</v>
      </c>
      <c r="L955" t="s">
        <v>1969</v>
      </c>
      <c r="M955" t="s">
        <v>1970</v>
      </c>
      <c r="O955">
        <v>358348770000</v>
      </c>
      <c r="P955">
        <v>16017</v>
      </c>
      <c r="Q955">
        <v>-4</v>
      </c>
      <c r="R955">
        <v>1</v>
      </c>
      <c r="S955">
        <v>63109381</v>
      </c>
      <c r="U955" t="s">
        <v>850</v>
      </c>
      <c r="W955" t="s">
        <v>851</v>
      </c>
      <c r="X955" t="s">
        <v>2550</v>
      </c>
      <c r="Y955" t="s">
        <v>65</v>
      </c>
      <c r="Z955">
        <v>358348770000</v>
      </c>
      <c r="AG955" t="s">
        <v>1972</v>
      </c>
      <c r="AI955" t="s">
        <v>3407</v>
      </c>
      <c r="AL955">
        <v>0</v>
      </c>
      <c r="AN955" t="s">
        <v>1974</v>
      </c>
      <c r="AO955">
        <v>0</v>
      </c>
      <c r="AQ955">
        <v>2252485</v>
      </c>
      <c r="AR955" t="s">
        <v>2241</v>
      </c>
      <c r="AS955" t="s">
        <v>4163</v>
      </c>
      <c r="AT955" t="s">
        <v>1975</v>
      </c>
    </row>
    <row r="956" spans="1:46" x14ac:dyDescent="0.25">
      <c r="A956" t="str">
        <f>_xlfn.XLOOKUP(I956,UTILIZADAS[Contacto1],UTILIZADAS[Source.Name],,0)</f>
        <v>Cobros Abril Canal Fijo</v>
      </c>
      <c r="B956" s="18">
        <f>VLOOKUP(J956,Ref!A:C,3,0)</f>
        <v>0</v>
      </c>
      <c r="C956" s="18">
        <f>VLOOKUP(J956,Ref!A:D,4,0)</f>
        <v>0</v>
      </c>
      <c r="D956" s="18" t="str">
        <f t="shared" si="42"/>
        <v>06/may</v>
      </c>
      <c r="E956" s="18">
        <f t="shared" si="43"/>
        <v>5</v>
      </c>
      <c r="F956" s="18">
        <v>1</v>
      </c>
      <c r="G956" s="18">
        <f t="shared" si="44"/>
        <v>0</v>
      </c>
      <c r="H956" s="3">
        <v>46148.505879629629</v>
      </c>
      <c r="I956">
        <v>63109381</v>
      </c>
      <c r="J956" t="s">
        <v>1967</v>
      </c>
      <c r="K956" t="s">
        <v>1968</v>
      </c>
      <c r="L956" t="s">
        <v>1969</v>
      </c>
      <c r="M956" t="s">
        <v>1970</v>
      </c>
      <c r="O956">
        <v>358348770000</v>
      </c>
      <c r="P956">
        <v>16017</v>
      </c>
      <c r="Q956">
        <v>-4</v>
      </c>
      <c r="R956">
        <v>1</v>
      </c>
      <c r="S956">
        <v>63109381</v>
      </c>
      <c r="U956" t="s">
        <v>850</v>
      </c>
      <c r="W956" t="s">
        <v>851</v>
      </c>
      <c r="X956" t="s">
        <v>2550</v>
      </c>
      <c r="Y956" t="s">
        <v>65</v>
      </c>
      <c r="Z956">
        <v>358348770000</v>
      </c>
      <c r="AG956" t="s">
        <v>1972</v>
      </c>
      <c r="AI956" t="s">
        <v>3407</v>
      </c>
      <c r="AL956">
        <v>0</v>
      </c>
      <c r="AN956" t="s">
        <v>1974</v>
      </c>
      <c r="AO956">
        <v>0</v>
      </c>
      <c r="AQ956">
        <v>2252485</v>
      </c>
      <c r="AR956" t="s">
        <v>2241</v>
      </c>
      <c r="AS956" t="s">
        <v>4163</v>
      </c>
      <c r="AT956" t="s">
        <v>1975</v>
      </c>
    </row>
    <row r="957" spans="1:46" x14ac:dyDescent="0.25">
      <c r="A957" t="str">
        <f>_xlfn.XLOOKUP(I957,UTILIZADAS[Contacto1],UTILIZADAS[Source.Name],,0)</f>
        <v>Cobros Abril Canal Fijo</v>
      </c>
      <c r="B957" s="18">
        <f>VLOOKUP(J957,Ref!A:C,3,0)</f>
        <v>0</v>
      </c>
      <c r="C957" s="18">
        <f>VLOOKUP(J957,Ref!A:D,4,0)</f>
        <v>0</v>
      </c>
      <c r="D957" s="18" t="str">
        <f t="shared" si="42"/>
        <v>07/may</v>
      </c>
      <c r="E957" s="18">
        <f t="shared" si="43"/>
        <v>5</v>
      </c>
      <c r="F957" s="18">
        <v>1</v>
      </c>
      <c r="G957" s="18">
        <f t="shared" si="44"/>
        <v>0</v>
      </c>
      <c r="H957" s="3">
        <v>46149.68849537037</v>
      </c>
      <c r="I957">
        <v>63109381</v>
      </c>
      <c r="J957" t="s">
        <v>1967</v>
      </c>
      <c r="K957" t="s">
        <v>1968</v>
      </c>
      <c r="L957" t="s">
        <v>1969</v>
      </c>
      <c r="M957" t="s">
        <v>1970</v>
      </c>
      <c r="O957">
        <v>358348770000</v>
      </c>
      <c r="P957">
        <v>16017</v>
      </c>
      <c r="Q957">
        <v>-4</v>
      </c>
      <c r="R957">
        <v>1</v>
      </c>
      <c r="S957">
        <v>63109381</v>
      </c>
      <c r="U957" t="s">
        <v>850</v>
      </c>
      <c r="W957" t="s">
        <v>851</v>
      </c>
      <c r="X957" t="s">
        <v>2550</v>
      </c>
      <c r="Y957" t="s">
        <v>65</v>
      </c>
      <c r="Z957">
        <v>358348770000</v>
      </c>
      <c r="AG957" t="s">
        <v>1972</v>
      </c>
      <c r="AI957" t="s">
        <v>3407</v>
      </c>
      <c r="AL957">
        <v>0</v>
      </c>
      <c r="AN957" t="s">
        <v>1974</v>
      </c>
      <c r="AO957">
        <v>0</v>
      </c>
      <c r="AQ957">
        <v>2252485</v>
      </c>
      <c r="AR957" t="s">
        <v>2241</v>
      </c>
      <c r="AS957" t="s">
        <v>4163</v>
      </c>
      <c r="AT957" t="s">
        <v>1975</v>
      </c>
    </row>
    <row r="958" spans="1:46" x14ac:dyDescent="0.25">
      <c r="A958" t="str">
        <f>_xlfn.XLOOKUP(I958,UTILIZADAS[Contacto1],UTILIZADAS[Source.Name],,0)</f>
        <v>Cobros Abril Canal Fijo</v>
      </c>
      <c r="B958" s="18">
        <f>VLOOKUP(J958,Ref!A:C,3,0)</f>
        <v>0</v>
      </c>
      <c r="C958" s="18">
        <f>VLOOKUP(J958,Ref!A:D,4,0)</f>
        <v>0</v>
      </c>
      <c r="D958" s="18" t="str">
        <f t="shared" si="42"/>
        <v>08/may</v>
      </c>
      <c r="E958" s="18">
        <f t="shared" si="43"/>
        <v>5</v>
      </c>
      <c r="F958" s="18">
        <v>1</v>
      </c>
      <c r="G958" s="18">
        <f t="shared" si="44"/>
        <v>0</v>
      </c>
      <c r="H958" s="3">
        <v>46150.717986111114</v>
      </c>
      <c r="I958">
        <v>63109381</v>
      </c>
      <c r="J958" t="s">
        <v>2023</v>
      </c>
      <c r="K958" t="s">
        <v>1968</v>
      </c>
      <c r="L958" t="s">
        <v>1969</v>
      </c>
      <c r="M958" t="s">
        <v>1970</v>
      </c>
      <c r="O958">
        <v>358348770000</v>
      </c>
      <c r="P958">
        <v>16017</v>
      </c>
      <c r="Q958">
        <v>-4</v>
      </c>
      <c r="R958">
        <v>1</v>
      </c>
      <c r="S958">
        <v>63109381</v>
      </c>
      <c r="U958" t="s">
        <v>850</v>
      </c>
      <c r="W958" t="s">
        <v>851</v>
      </c>
      <c r="X958" t="s">
        <v>2550</v>
      </c>
      <c r="Y958" t="s">
        <v>65</v>
      </c>
      <c r="Z958">
        <v>358348770000</v>
      </c>
      <c r="AG958" t="s">
        <v>1972</v>
      </c>
      <c r="AI958" t="s">
        <v>3407</v>
      </c>
      <c r="AL958">
        <v>0</v>
      </c>
      <c r="AN958" t="s">
        <v>1974</v>
      </c>
      <c r="AO958">
        <v>0</v>
      </c>
      <c r="AQ958">
        <v>2252485</v>
      </c>
      <c r="AR958" t="s">
        <v>2241</v>
      </c>
      <c r="AS958" t="s">
        <v>4163</v>
      </c>
      <c r="AT958" t="s">
        <v>2024</v>
      </c>
    </row>
    <row r="959" spans="1:46" x14ac:dyDescent="0.25">
      <c r="A959" t="str">
        <f>_xlfn.XLOOKUP(I959,UTILIZADAS[Contacto1],UTILIZADAS[Source.Name],,0)</f>
        <v>Cobros Abril Canal Fijo</v>
      </c>
      <c r="B959" s="18">
        <f>VLOOKUP(J959,Ref!A:C,3,0)</f>
        <v>0</v>
      </c>
      <c r="C959" s="18">
        <f>VLOOKUP(J959,Ref!A:D,4,0)</f>
        <v>0</v>
      </c>
      <c r="D959" s="18" t="str">
        <f t="shared" si="42"/>
        <v>09/may</v>
      </c>
      <c r="E959" s="18">
        <f t="shared" si="43"/>
        <v>5</v>
      </c>
      <c r="F959" s="18">
        <v>1</v>
      </c>
      <c r="G959" s="18">
        <f t="shared" si="44"/>
        <v>1</v>
      </c>
      <c r="H959" s="3">
        <v>46151.417500000003</v>
      </c>
      <c r="I959">
        <v>63109381</v>
      </c>
      <c r="J959" t="s">
        <v>1967</v>
      </c>
      <c r="K959" t="s">
        <v>1968</v>
      </c>
      <c r="L959" t="s">
        <v>1969</v>
      </c>
      <c r="M959" t="s">
        <v>1970</v>
      </c>
      <c r="O959">
        <v>358348770000</v>
      </c>
      <c r="P959">
        <v>16017</v>
      </c>
      <c r="Q959">
        <v>-4</v>
      </c>
      <c r="R959">
        <v>1</v>
      </c>
      <c r="S959">
        <v>63109381</v>
      </c>
      <c r="U959" t="s">
        <v>850</v>
      </c>
      <c r="W959" t="s">
        <v>851</v>
      </c>
      <c r="X959" t="s">
        <v>2550</v>
      </c>
      <c r="Y959" t="s">
        <v>65</v>
      </c>
      <c r="Z959">
        <v>358348770000</v>
      </c>
      <c r="AG959" t="s">
        <v>1972</v>
      </c>
      <c r="AI959" t="s">
        <v>3407</v>
      </c>
      <c r="AL959">
        <v>0</v>
      </c>
      <c r="AN959" t="s">
        <v>1974</v>
      </c>
      <c r="AO959">
        <v>0</v>
      </c>
      <c r="AQ959">
        <v>2252485</v>
      </c>
      <c r="AR959" t="s">
        <v>2241</v>
      </c>
      <c r="AS959" t="s">
        <v>4163</v>
      </c>
      <c r="AT959" t="s">
        <v>1975</v>
      </c>
    </row>
    <row r="960" spans="1:46" x14ac:dyDescent="0.25">
      <c r="A960" t="str">
        <f>_xlfn.XLOOKUP(I960,UTILIZADAS[Contacto1],UTILIZADAS[Source.Name],,0)</f>
        <v>Cobros Abril Canal Fijo</v>
      </c>
      <c r="B960" s="18">
        <f>VLOOKUP(J960,Ref!A:C,3,0)</f>
        <v>0</v>
      </c>
      <c r="C960" s="18">
        <f>VLOOKUP(J960,Ref!A:D,4,0)</f>
        <v>0</v>
      </c>
      <c r="D960" s="18" t="str">
        <f t="shared" si="42"/>
        <v>11/may</v>
      </c>
      <c r="E960" s="18">
        <f t="shared" si="43"/>
        <v>6</v>
      </c>
      <c r="F960" s="18">
        <v>1</v>
      </c>
      <c r="G960" s="18">
        <f t="shared" si="44"/>
        <v>0</v>
      </c>
      <c r="H960" s="3">
        <v>46153.511296296296</v>
      </c>
      <c r="I960">
        <v>63112659</v>
      </c>
      <c r="J960" t="s">
        <v>1967</v>
      </c>
      <c r="K960" t="s">
        <v>1968</v>
      </c>
      <c r="L960" t="s">
        <v>1969</v>
      </c>
      <c r="M960" t="s">
        <v>1970</v>
      </c>
      <c r="O960">
        <v>356369130000</v>
      </c>
      <c r="P960">
        <v>16018</v>
      </c>
      <c r="Q960">
        <v>-4</v>
      </c>
      <c r="R960">
        <v>1</v>
      </c>
      <c r="S960">
        <v>63112659</v>
      </c>
      <c r="U960" t="s">
        <v>4526</v>
      </c>
      <c r="W960" t="s">
        <v>422</v>
      </c>
      <c r="X960">
        <v>356369130000</v>
      </c>
      <c r="Y960" t="s">
        <v>65</v>
      </c>
      <c r="Z960" t="s">
        <v>597</v>
      </c>
      <c r="AF960" t="s">
        <v>1976</v>
      </c>
      <c r="AG960" t="s">
        <v>1972</v>
      </c>
      <c r="AL960">
        <v>0</v>
      </c>
      <c r="AN960" t="s">
        <v>1974</v>
      </c>
      <c r="AO960">
        <v>0</v>
      </c>
      <c r="AQ960">
        <v>2257804</v>
      </c>
      <c r="AR960" t="s">
        <v>4605</v>
      </c>
      <c r="AS960" t="s">
        <v>5883</v>
      </c>
      <c r="AT960" t="s">
        <v>1975</v>
      </c>
    </row>
    <row r="961" spans="1:46" x14ac:dyDescent="0.25">
      <c r="A961" t="str">
        <f>_xlfn.XLOOKUP(I961,UTILIZADAS[Contacto1],UTILIZADAS[Source.Name],,0)</f>
        <v>Cobros Abril Canal Fijo</v>
      </c>
      <c r="B961" s="18">
        <f>VLOOKUP(J961,Ref!A:C,3,0)</f>
        <v>0</v>
      </c>
      <c r="C961" s="18">
        <f>VLOOKUP(J961,Ref!A:D,4,0)</f>
        <v>0</v>
      </c>
      <c r="D961" s="18" t="str">
        <f t="shared" si="42"/>
        <v>13/may</v>
      </c>
      <c r="E961" s="18">
        <f t="shared" si="43"/>
        <v>6</v>
      </c>
      <c r="F961" s="18">
        <v>1</v>
      </c>
      <c r="G961" s="18">
        <f t="shared" si="44"/>
        <v>0</v>
      </c>
      <c r="H961" s="3">
        <v>46155.680844907409</v>
      </c>
      <c r="I961">
        <v>63112659</v>
      </c>
      <c r="J961" t="s">
        <v>2021</v>
      </c>
      <c r="K961" t="s">
        <v>1968</v>
      </c>
      <c r="L961" t="s">
        <v>1969</v>
      </c>
      <c r="M961" t="s">
        <v>1970</v>
      </c>
      <c r="O961">
        <v>356369130000</v>
      </c>
      <c r="P961">
        <v>16018</v>
      </c>
      <c r="Q961">
        <v>-4</v>
      </c>
      <c r="R961">
        <v>1</v>
      </c>
      <c r="S961">
        <v>63112659</v>
      </c>
      <c r="U961" t="s">
        <v>4526</v>
      </c>
      <c r="W961" t="s">
        <v>422</v>
      </c>
      <c r="X961">
        <v>356369130000</v>
      </c>
      <c r="Y961" t="s">
        <v>65</v>
      </c>
      <c r="Z961" t="s">
        <v>597</v>
      </c>
      <c r="AF961" t="s">
        <v>1976</v>
      </c>
      <c r="AG961" t="s">
        <v>1972</v>
      </c>
      <c r="AL961">
        <v>5</v>
      </c>
      <c r="AN961" t="s">
        <v>1974</v>
      </c>
      <c r="AO961">
        <v>0</v>
      </c>
      <c r="AQ961">
        <v>2257804</v>
      </c>
      <c r="AR961" t="s">
        <v>4605</v>
      </c>
      <c r="AS961" t="s">
        <v>5883</v>
      </c>
      <c r="AT961" t="s">
        <v>2022</v>
      </c>
    </row>
    <row r="962" spans="1:46" x14ac:dyDescent="0.25">
      <c r="A962" t="str">
        <f>_xlfn.XLOOKUP(I962,UTILIZADAS[Contacto1],UTILIZADAS[Source.Name],,0)</f>
        <v>Cobros Abril Canal Fijo</v>
      </c>
      <c r="B962" s="18">
        <f>VLOOKUP(J962,Ref!A:C,3,0)</f>
        <v>0</v>
      </c>
      <c r="C962" s="18">
        <f>VLOOKUP(J962,Ref!A:D,4,0)</f>
        <v>0</v>
      </c>
      <c r="D962" s="18" t="str">
        <f t="shared" ref="D962:D1025" si="45">TEXT(H962,"dd/mmm")</f>
        <v>18/may</v>
      </c>
      <c r="E962" s="18">
        <f t="shared" ref="E962:E1025" si="46">+COUNTIF(I:I,I962)</f>
        <v>6</v>
      </c>
      <c r="F962" s="18">
        <v>1</v>
      </c>
      <c r="G962" s="18">
        <f t="shared" si="44"/>
        <v>0</v>
      </c>
      <c r="H962" s="3">
        <v>46160.400775462964</v>
      </c>
      <c r="I962">
        <v>63112659</v>
      </c>
      <c r="J962" t="s">
        <v>1967</v>
      </c>
      <c r="K962" t="s">
        <v>1968</v>
      </c>
      <c r="L962" t="s">
        <v>1969</v>
      </c>
      <c r="M962" t="s">
        <v>1970</v>
      </c>
      <c r="O962">
        <v>356369130000</v>
      </c>
      <c r="P962">
        <v>16018</v>
      </c>
      <c r="Q962">
        <v>-4</v>
      </c>
      <c r="R962">
        <v>1</v>
      </c>
      <c r="S962">
        <v>63112659</v>
      </c>
      <c r="U962" t="s">
        <v>4526</v>
      </c>
      <c r="W962" t="s">
        <v>422</v>
      </c>
      <c r="X962">
        <v>356369130000</v>
      </c>
      <c r="Y962" t="s">
        <v>65</v>
      </c>
      <c r="Z962" t="s">
        <v>597</v>
      </c>
      <c r="AF962" t="s">
        <v>1976</v>
      </c>
      <c r="AG962" t="s">
        <v>1972</v>
      </c>
      <c r="AL962">
        <v>0</v>
      </c>
      <c r="AN962" t="s">
        <v>1974</v>
      </c>
      <c r="AO962">
        <v>0</v>
      </c>
      <c r="AQ962">
        <v>2257804</v>
      </c>
      <c r="AR962" t="s">
        <v>4605</v>
      </c>
      <c r="AS962" t="s">
        <v>5883</v>
      </c>
      <c r="AT962" t="s">
        <v>1975</v>
      </c>
    </row>
    <row r="963" spans="1:46" x14ac:dyDescent="0.25">
      <c r="A963" t="str">
        <f>_xlfn.XLOOKUP(I963,UTILIZADAS[Contacto1],UTILIZADAS[Source.Name],,0)</f>
        <v>Cobros Abril Canal Fijo</v>
      </c>
      <c r="B963" s="18">
        <f>VLOOKUP(J963,Ref!A:C,3,0)</f>
        <v>0</v>
      </c>
      <c r="C963" s="18">
        <f>VLOOKUP(J963,Ref!A:D,4,0)</f>
        <v>0</v>
      </c>
      <c r="D963" s="18" t="str">
        <f t="shared" si="45"/>
        <v>19/may</v>
      </c>
      <c r="E963" s="18">
        <f t="shared" si="46"/>
        <v>6</v>
      </c>
      <c r="F963" s="18">
        <v>1</v>
      </c>
      <c r="G963" s="18">
        <f t="shared" ref="G963:G1026" si="47">IF(I963=I964,0,1)</f>
        <v>0</v>
      </c>
      <c r="H963" s="3">
        <v>46161.694780092592</v>
      </c>
      <c r="I963">
        <v>63112659</v>
      </c>
      <c r="J963" t="s">
        <v>2021</v>
      </c>
      <c r="K963" t="s">
        <v>1968</v>
      </c>
      <c r="L963" t="s">
        <v>1969</v>
      </c>
      <c r="M963" t="s">
        <v>1970</v>
      </c>
      <c r="O963">
        <v>356369130000</v>
      </c>
      <c r="P963">
        <v>16018</v>
      </c>
      <c r="Q963">
        <v>-4</v>
      </c>
      <c r="R963">
        <v>1</v>
      </c>
      <c r="S963">
        <v>63112659</v>
      </c>
      <c r="U963" t="s">
        <v>4526</v>
      </c>
      <c r="W963" t="s">
        <v>422</v>
      </c>
      <c r="X963">
        <v>356369130000</v>
      </c>
      <c r="Y963" t="s">
        <v>65</v>
      </c>
      <c r="Z963" t="s">
        <v>597</v>
      </c>
      <c r="AF963" t="s">
        <v>1976</v>
      </c>
      <c r="AG963" t="s">
        <v>1972</v>
      </c>
      <c r="AL963">
        <v>5</v>
      </c>
      <c r="AN963" t="s">
        <v>1974</v>
      </c>
      <c r="AO963">
        <v>0</v>
      </c>
      <c r="AQ963">
        <v>2257804</v>
      </c>
      <c r="AR963" t="s">
        <v>4605</v>
      </c>
      <c r="AS963" t="s">
        <v>5883</v>
      </c>
      <c r="AT963" t="s">
        <v>2022</v>
      </c>
    </row>
    <row r="964" spans="1:46" x14ac:dyDescent="0.25">
      <c r="A964" t="str">
        <f>_xlfn.XLOOKUP(I964,UTILIZADAS[Contacto1],UTILIZADAS[Source.Name],,0)</f>
        <v>Cobros Abril Canal Fijo</v>
      </c>
      <c r="B964" s="18">
        <f>VLOOKUP(J964,Ref!A:C,3,0)</f>
        <v>0</v>
      </c>
      <c r="C964" s="18">
        <f>VLOOKUP(J964,Ref!A:D,4,0)</f>
        <v>0</v>
      </c>
      <c r="D964" s="18" t="str">
        <f t="shared" si="45"/>
        <v>21/may</v>
      </c>
      <c r="E964" s="18">
        <f t="shared" si="46"/>
        <v>6</v>
      </c>
      <c r="F964" s="18">
        <v>1</v>
      </c>
      <c r="G964" s="18">
        <f t="shared" si="47"/>
        <v>0</v>
      </c>
      <c r="H964" s="3">
        <v>46163.471284722225</v>
      </c>
      <c r="I964">
        <v>63112659</v>
      </c>
      <c r="J964" t="s">
        <v>2021</v>
      </c>
      <c r="K964" t="s">
        <v>1968</v>
      </c>
      <c r="L964" t="s">
        <v>1969</v>
      </c>
      <c r="M964" t="s">
        <v>1970</v>
      </c>
      <c r="O964">
        <v>356369130000</v>
      </c>
      <c r="P964">
        <v>16018</v>
      </c>
      <c r="Q964">
        <v>-4</v>
      </c>
      <c r="R964">
        <v>1</v>
      </c>
      <c r="S964">
        <v>63112659</v>
      </c>
      <c r="U964" t="s">
        <v>4526</v>
      </c>
      <c r="W964" t="s">
        <v>422</v>
      </c>
      <c r="X964">
        <v>356369130000</v>
      </c>
      <c r="Y964" t="s">
        <v>65</v>
      </c>
      <c r="Z964" t="s">
        <v>597</v>
      </c>
      <c r="AF964" t="s">
        <v>1976</v>
      </c>
      <c r="AG964" t="s">
        <v>1972</v>
      </c>
      <c r="AL964">
        <v>5</v>
      </c>
      <c r="AN964" t="s">
        <v>1974</v>
      </c>
      <c r="AO964">
        <v>0</v>
      </c>
      <c r="AQ964">
        <v>2257804</v>
      </c>
      <c r="AR964" t="s">
        <v>4605</v>
      </c>
      <c r="AS964" t="s">
        <v>5883</v>
      </c>
      <c r="AT964" t="s">
        <v>2022</v>
      </c>
    </row>
    <row r="965" spans="1:46" x14ac:dyDescent="0.25">
      <c r="A965" t="str">
        <f>_xlfn.XLOOKUP(I965,UTILIZADAS[Contacto1],UTILIZADAS[Source.Name],,0)</f>
        <v>Cobros Abril Canal Fijo</v>
      </c>
      <c r="B965" s="18">
        <f>VLOOKUP(J965,Ref!A:C,3,0)</f>
        <v>1</v>
      </c>
      <c r="C965" s="18">
        <f>VLOOKUP(J965,Ref!A:D,4,0)</f>
        <v>0</v>
      </c>
      <c r="D965" s="18" t="str">
        <f t="shared" si="45"/>
        <v>21/may</v>
      </c>
      <c r="E965" s="18">
        <f t="shared" si="46"/>
        <v>6</v>
      </c>
      <c r="F965" s="18">
        <v>1</v>
      </c>
      <c r="G965" s="18">
        <f t="shared" si="47"/>
        <v>1</v>
      </c>
      <c r="H965" s="3">
        <v>46163.739074074074</v>
      </c>
      <c r="I965">
        <v>63112659</v>
      </c>
      <c r="J965">
        <v>6006</v>
      </c>
      <c r="K965" t="s">
        <v>1983</v>
      </c>
      <c r="L965" t="s">
        <v>1897</v>
      </c>
      <c r="M965" t="s">
        <v>1970</v>
      </c>
      <c r="O965">
        <v>356369130000</v>
      </c>
      <c r="P965">
        <v>16018</v>
      </c>
      <c r="Q965">
        <v>-4</v>
      </c>
      <c r="R965">
        <v>1</v>
      </c>
      <c r="S965">
        <v>63112659</v>
      </c>
      <c r="U965" t="s">
        <v>4526</v>
      </c>
      <c r="W965" t="s">
        <v>422</v>
      </c>
      <c r="X965">
        <v>356369130000</v>
      </c>
      <c r="Y965" t="s">
        <v>65</v>
      </c>
      <c r="Z965" t="s">
        <v>597</v>
      </c>
      <c r="AF965" t="s">
        <v>1976</v>
      </c>
      <c r="AG965" t="s">
        <v>1972</v>
      </c>
      <c r="AL965">
        <v>114</v>
      </c>
      <c r="AM965" t="s">
        <v>1979</v>
      </c>
      <c r="AN965" t="s">
        <v>1987</v>
      </c>
      <c r="AO965">
        <v>0</v>
      </c>
      <c r="AQ965">
        <v>2257804</v>
      </c>
      <c r="AR965" t="s">
        <v>4605</v>
      </c>
      <c r="AS965" t="s">
        <v>5883</v>
      </c>
      <c r="AT965" t="s">
        <v>1894</v>
      </c>
    </row>
    <row r="966" spans="1:46" x14ac:dyDescent="0.25">
      <c r="A966" t="str">
        <f>_xlfn.XLOOKUP(I966,UTILIZADAS[Contacto1],UTILIZADAS[Source.Name],,0)</f>
        <v>Cobros Abril Canal Fijo</v>
      </c>
      <c r="B966" s="18">
        <f>VLOOKUP(J966,Ref!A:C,3,0)</f>
        <v>0</v>
      </c>
      <c r="C966" s="18">
        <f>VLOOKUP(J966,Ref!A:D,4,0)</f>
        <v>0</v>
      </c>
      <c r="D966" s="18" t="str">
        <f t="shared" si="45"/>
        <v>11/may</v>
      </c>
      <c r="E966" s="18">
        <f t="shared" si="46"/>
        <v>8</v>
      </c>
      <c r="F966" s="18">
        <v>1</v>
      </c>
      <c r="G966" s="18">
        <f t="shared" si="47"/>
        <v>0</v>
      </c>
      <c r="H966" s="3">
        <v>46153.512488425928</v>
      </c>
      <c r="I966">
        <v>63122882</v>
      </c>
      <c r="J966" t="s">
        <v>2023</v>
      </c>
      <c r="K966" t="s">
        <v>1968</v>
      </c>
      <c r="L966" t="s">
        <v>1969</v>
      </c>
      <c r="M966" t="s">
        <v>1970</v>
      </c>
      <c r="O966">
        <v>364042230000</v>
      </c>
      <c r="P966">
        <v>16018</v>
      </c>
      <c r="Q966">
        <v>-4</v>
      </c>
      <c r="R966">
        <v>1</v>
      </c>
      <c r="S966">
        <v>63122882</v>
      </c>
      <c r="U966" t="s">
        <v>2514</v>
      </c>
      <c r="W966" t="s">
        <v>4114</v>
      </c>
      <c r="X966">
        <v>364042230000</v>
      </c>
      <c r="Y966" t="s">
        <v>65</v>
      </c>
      <c r="Z966" t="s">
        <v>66</v>
      </c>
      <c r="AG966" t="s">
        <v>1972</v>
      </c>
      <c r="AL966">
        <v>0</v>
      </c>
      <c r="AN966" t="s">
        <v>1974</v>
      </c>
      <c r="AO966">
        <v>0</v>
      </c>
      <c r="AQ966">
        <v>2257805</v>
      </c>
      <c r="AR966" t="s">
        <v>4605</v>
      </c>
      <c r="AS966" t="s">
        <v>5883</v>
      </c>
      <c r="AT966" t="s">
        <v>2024</v>
      </c>
    </row>
    <row r="967" spans="1:46" x14ac:dyDescent="0.25">
      <c r="A967" t="str">
        <f>_xlfn.XLOOKUP(I967,UTILIZADAS[Contacto1],UTILIZADAS[Source.Name],,0)</f>
        <v>Cobros Abril Canal Fijo</v>
      </c>
      <c r="B967" s="18">
        <f>VLOOKUP(J967,Ref!A:C,3,0)</f>
        <v>0</v>
      </c>
      <c r="C967" s="18">
        <f>VLOOKUP(J967,Ref!A:D,4,0)</f>
        <v>0</v>
      </c>
      <c r="D967" s="18" t="str">
        <f t="shared" si="45"/>
        <v>11/may</v>
      </c>
      <c r="E967" s="18">
        <f t="shared" si="46"/>
        <v>8</v>
      </c>
      <c r="F967" s="18">
        <v>1</v>
      </c>
      <c r="G967" s="18">
        <f t="shared" si="47"/>
        <v>0</v>
      </c>
      <c r="H967" s="3">
        <v>46153.627615740741</v>
      </c>
      <c r="I967">
        <v>63122882</v>
      </c>
      <c r="J967" t="s">
        <v>2023</v>
      </c>
      <c r="K967" t="s">
        <v>1968</v>
      </c>
      <c r="L967" t="s">
        <v>1969</v>
      </c>
      <c r="M967" t="s">
        <v>1970</v>
      </c>
      <c r="O967">
        <v>364042230000</v>
      </c>
      <c r="P967">
        <v>16018</v>
      </c>
      <c r="Q967">
        <v>-4</v>
      </c>
      <c r="R967">
        <v>1</v>
      </c>
      <c r="S967">
        <v>63122882</v>
      </c>
      <c r="U967" t="s">
        <v>2514</v>
      </c>
      <c r="W967" t="s">
        <v>4114</v>
      </c>
      <c r="X967">
        <v>364042230000</v>
      </c>
      <c r="Y967" t="s">
        <v>65</v>
      </c>
      <c r="Z967" t="s">
        <v>66</v>
      </c>
      <c r="AG967" t="s">
        <v>1972</v>
      </c>
      <c r="AL967">
        <v>0</v>
      </c>
      <c r="AN967" t="s">
        <v>1974</v>
      </c>
      <c r="AO967">
        <v>0</v>
      </c>
      <c r="AQ967">
        <v>2257805</v>
      </c>
      <c r="AR967" t="s">
        <v>4605</v>
      </c>
      <c r="AS967" t="s">
        <v>5883</v>
      </c>
      <c r="AT967" t="s">
        <v>2024</v>
      </c>
    </row>
    <row r="968" spans="1:46" x14ac:dyDescent="0.25">
      <c r="A968" t="str">
        <f>_xlfn.XLOOKUP(I968,UTILIZADAS[Contacto1],UTILIZADAS[Source.Name],,0)</f>
        <v>Cobros Abril Canal Fijo</v>
      </c>
      <c r="B968" s="18">
        <f>VLOOKUP(J968,Ref!A:C,3,0)</f>
        <v>0</v>
      </c>
      <c r="C968" s="18">
        <f>VLOOKUP(J968,Ref!A:D,4,0)</f>
        <v>0</v>
      </c>
      <c r="D968" s="18" t="str">
        <f t="shared" si="45"/>
        <v>11/may</v>
      </c>
      <c r="E968" s="18">
        <f t="shared" si="46"/>
        <v>8</v>
      </c>
      <c r="F968" s="18">
        <v>1</v>
      </c>
      <c r="G968" s="18">
        <f t="shared" si="47"/>
        <v>0</v>
      </c>
      <c r="H968" s="3">
        <v>46153.743032407408</v>
      </c>
      <c r="I968">
        <v>63122882</v>
      </c>
      <c r="J968" t="s">
        <v>2023</v>
      </c>
      <c r="K968" t="s">
        <v>1968</v>
      </c>
      <c r="L968" t="s">
        <v>1969</v>
      </c>
      <c r="M968" t="s">
        <v>1970</v>
      </c>
      <c r="O968">
        <v>364042230000</v>
      </c>
      <c r="P968">
        <v>16018</v>
      </c>
      <c r="Q968">
        <v>-4</v>
      </c>
      <c r="R968">
        <v>1</v>
      </c>
      <c r="S968">
        <v>63122882</v>
      </c>
      <c r="U968" t="s">
        <v>2514</v>
      </c>
      <c r="W968" t="s">
        <v>4114</v>
      </c>
      <c r="X968">
        <v>364042230000</v>
      </c>
      <c r="Y968" t="s">
        <v>65</v>
      </c>
      <c r="Z968" t="s">
        <v>66</v>
      </c>
      <c r="AG968" t="s">
        <v>1972</v>
      </c>
      <c r="AL968">
        <v>0</v>
      </c>
      <c r="AN968" t="s">
        <v>1974</v>
      </c>
      <c r="AO968">
        <v>0</v>
      </c>
      <c r="AQ968">
        <v>2257805</v>
      </c>
      <c r="AR968" t="s">
        <v>4605</v>
      </c>
      <c r="AS968" t="s">
        <v>5883</v>
      </c>
      <c r="AT968" t="s">
        <v>2024</v>
      </c>
    </row>
    <row r="969" spans="1:46" x14ac:dyDescent="0.25">
      <c r="A969" t="str">
        <f>_xlfn.XLOOKUP(I969,UTILIZADAS[Contacto1],UTILIZADAS[Source.Name],,0)</f>
        <v>Cobros Abril Canal Fijo</v>
      </c>
      <c r="B969" s="18">
        <f>VLOOKUP(J969,Ref!A:C,3,0)</f>
        <v>0</v>
      </c>
      <c r="C969" s="18">
        <f>VLOOKUP(J969,Ref!A:D,4,0)</f>
        <v>0</v>
      </c>
      <c r="D969" s="18" t="str">
        <f t="shared" si="45"/>
        <v>12/may</v>
      </c>
      <c r="E969" s="18">
        <f t="shared" si="46"/>
        <v>8</v>
      </c>
      <c r="F969" s="18">
        <v>1</v>
      </c>
      <c r="G969" s="18">
        <f t="shared" si="47"/>
        <v>0</v>
      </c>
      <c r="H969" s="3">
        <v>46154.523113425923</v>
      </c>
      <c r="I969">
        <v>63122882</v>
      </c>
      <c r="J969" t="s">
        <v>1967</v>
      </c>
      <c r="K969" t="s">
        <v>1968</v>
      </c>
      <c r="L969" t="s">
        <v>1969</v>
      </c>
      <c r="M969" t="s">
        <v>1970</v>
      </c>
      <c r="O969">
        <v>364042230000</v>
      </c>
      <c r="P969">
        <v>16018</v>
      </c>
      <c r="Q969">
        <v>-4</v>
      </c>
      <c r="R969">
        <v>1</v>
      </c>
      <c r="S969">
        <v>63122882</v>
      </c>
      <c r="U969" t="s">
        <v>2514</v>
      </c>
      <c r="W969" t="s">
        <v>4114</v>
      </c>
      <c r="X969">
        <v>364042230000</v>
      </c>
      <c r="Y969" t="s">
        <v>65</v>
      </c>
      <c r="Z969" t="s">
        <v>66</v>
      </c>
      <c r="AG969" t="s">
        <v>1972</v>
      </c>
      <c r="AL969">
        <v>0</v>
      </c>
      <c r="AN969" t="s">
        <v>1974</v>
      </c>
      <c r="AO969">
        <v>0</v>
      </c>
      <c r="AQ969">
        <v>2257805</v>
      </c>
      <c r="AR969" t="s">
        <v>4605</v>
      </c>
      <c r="AS969" t="s">
        <v>5883</v>
      </c>
      <c r="AT969" t="s">
        <v>1975</v>
      </c>
    </row>
    <row r="970" spans="1:46" x14ac:dyDescent="0.25">
      <c r="A970" t="str">
        <f>_xlfn.XLOOKUP(I970,UTILIZADAS[Contacto1],UTILIZADAS[Source.Name],,0)</f>
        <v>Cobros Abril Canal Fijo</v>
      </c>
      <c r="B970" s="18">
        <f>VLOOKUP(J970,Ref!A:C,3,0)</f>
        <v>0</v>
      </c>
      <c r="C970" s="18">
        <f>VLOOKUP(J970,Ref!A:D,4,0)</f>
        <v>0</v>
      </c>
      <c r="D970" s="18" t="str">
        <f t="shared" si="45"/>
        <v>13/may</v>
      </c>
      <c r="E970" s="18">
        <f t="shared" si="46"/>
        <v>8</v>
      </c>
      <c r="F970" s="18">
        <v>1</v>
      </c>
      <c r="G970" s="18">
        <f t="shared" si="47"/>
        <v>0</v>
      </c>
      <c r="H970" s="3">
        <v>46155.681770833333</v>
      </c>
      <c r="I970">
        <v>63122882</v>
      </c>
      <c r="J970" t="s">
        <v>2023</v>
      </c>
      <c r="K970" t="s">
        <v>1968</v>
      </c>
      <c r="L970" t="s">
        <v>1969</v>
      </c>
      <c r="M970" t="s">
        <v>1970</v>
      </c>
      <c r="O970">
        <v>364042230000</v>
      </c>
      <c r="P970">
        <v>16018</v>
      </c>
      <c r="Q970">
        <v>-4</v>
      </c>
      <c r="R970">
        <v>1</v>
      </c>
      <c r="S970">
        <v>63122882</v>
      </c>
      <c r="U970" t="s">
        <v>2514</v>
      </c>
      <c r="W970" t="s">
        <v>4114</v>
      </c>
      <c r="X970">
        <v>364042230000</v>
      </c>
      <c r="Y970" t="s">
        <v>65</v>
      </c>
      <c r="Z970" t="s">
        <v>66</v>
      </c>
      <c r="AG970" t="s">
        <v>1972</v>
      </c>
      <c r="AL970">
        <v>0</v>
      </c>
      <c r="AN970" t="s">
        <v>1974</v>
      </c>
      <c r="AO970">
        <v>0</v>
      </c>
      <c r="AQ970">
        <v>2257805</v>
      </c>
      <c r="AR970" t="s">
        <v>4605</v>
      </c>
      <c r="AS970" t="s">
        <v>5883</v>
      </c>
      <c r="AT970" t="s">
        <v>2024</v>
      </c>
    </row>
    <row r="971" spans="1:46" x14ac:dyDescent="0.25">
      <c r="A971" t="str">
        <f>_xlfn.XLOOKUP(I971,UTILIZADAS[Contacto1],UTILIZADAS[Source.Name],,0)</f>
        <v>Cobros Abril Canal Fijo</v>
      </c>
      <c r="B971" s="18">
        <f>VLOOKUP(J971,Ref!A:C,3,0)</f>
        <v>0</v>
      </c>
      <c r="C971" s="18">
        <f>VLOOKUP(J971,Ref!A:D,4,0)</f>
        <v>0</v>
      </c>
      <c r="D971" s="18" t="str">
        <f t="shared" si="45"/>
        <v>14/may</v>
      </c>
      <c r="E971" s="18">
        <f t="shared" si="46"/>
        <v>8</v>
      </c>
      <c r="F971" s="18">
        <v>1</v>
      </c>
      <c r="G971" s="18">
        <f t="shared" si="47"/>
        <v>0</v>
      </c>
      <c r="H971" s="3">
        <v>46156.405671296299</v>
      </c>
      <c r="I971">
        <v>63122882</v>
      </c>
      <c r="J971" t="s">
        <v>2023</v>
      </c>
      <c r="K971" t="s">
        <v>1968</v>
      </c>
      <c r="L971" t="s">
        <v>1969</v>
      </c>
      <c r="M971" t="s">
        <v>1970</v>
      </c>
      <c r="O971">
        <v>364042230000</v>
      </c>
      <c r="P971">
        <v>16018</v>
      </c>
      <c r="Q971">
        <v>-4</v>
      </c>
      <c r="R971">
        <v>1</v>
      </c>
      <c r="S971">
        <v>63122882</v>
      </c>
      <c r="U971" t="s">
        <v>2514</v>
      </c>
      <c r="W971" t="s">
        <v>4114</v>
      </c>
      <c r="X971">
        <v>364042230000</v>
      </c>
      <c r="Y971" t="s">
        <v>65</v>
      </c>
      <c r="Z971" t="s">
        <v>66</v>
      </c>
      <c r="AG971" t="s">
        <v>1972</v>
      </c>
      <c r="AL971">
        <v>0</v>
      </c>
      <c r="AN971" t="s">
        <v>1974</v>
      </c>
      <c r="AO971">
        <v>0</v>
      </c>
      <c r="AQ971">
        <v>2257805</v>
      </c>
      <c r="AR971" t="s">
        <v>4605</v>
      </c>
      <c r="AS971" t="s">
        <v>5883</v>
      </c>
      <c r="AT971" t="s">
        <v>2024</v>
      </c>
    </row>
    <row r="972" spans="1:46" x14ac:dyDescent="0.25">
      <c r="A972" t="str">
        <f>_xlfn.XLOOKUP(I972,UTILIZADAS[Contacto1],UTILIZADAS[Source.Name],,0)</f>
        <v>Cobros Abril Canal Fijo</v>
      </c>
      <c r="B972" s="18">
        <f>VLOOKUP(J972,Ref!A:C,3,0)</f>
        <v>0</v>
      </c>
      <c r="C972" s="18">
        <f>VLOOKUP(J972,Ref!A:D,4,0)</f>
        <v>0</v>
      </c>
      <c r="D972" s="18" t="str">
        <f t="shared" si="45"/>
        <v>14/may</v>
      </c>
      <c r="E972" s="18">
        <f t="shared" si="46"/>
        <v>8</v>
      </c>
      <c r="F972" s="18">
        <v>1</v>
      </c>
      <c r="G972" s="18">
        <f t="shared" si="47"/>
        <v>0</v>
      </c>
      <c r="H972" s="3">
        <v>46156.533993055556</v>
      </c>
      <c r="I972">
        <v>63122882</v>
      </c>
      <c r="J972" t="s">
        <v>2023</v>
      </c>
      <c r="K972" t="s">
        <v>1968</v>
      </c>
      <c r="L972" t="s">
        <v>1969</v>
      </c>
      <c r="M972" t="s">
        <v>1970</v>
      </c>
      <c r="O972">
        <v>364042230000</v>
      </c>
      <c r="P972">
        <v>16018</v>
      </c>
      <c r="Q972">
        <v>-4</v>
      </c>
      <c r="R972">
        <v>1</v>
      </c>
      <c r="S972">
        <v>63122882</v>
      </c>
      <c r="U972" t="s">
        <v>2514</v>
      </c>
      <c r="W972" t="s">
        <v>4114</v>
      </c>
      <c r="X972">
        <v>364042230000</v>
      </c>
      <c r="Y972" t="s">
        <v>65</v>
      </c>
      <c r="Z972" t="s">
        <v>66</v>
      </c>
      <c r="AG972" t="s">
        <v>1972</v>
      </c>
      <c r="AL972">
        <v>0</v>
      </c>
      <c r="AN972" t="s">
        <v>1974</v>
      </c>
      <c r="AO972">
        <v>0</v>
      </c>
      <c r="AQ972">
        <v>2257805</v>
      </c>
      <c r="AR972" t="s">
        <v>4605</v>
      </c>
      <c r="AS972" t="s">
        <v>5883</v>
      </c>
      <c r="AT972" t="s">
        <v>2024</v>
      </c>
    </row>
    <row r="973" spans="1:46" x14ac:dyDescent="0.25">
      <c r="A973" t="str">
        <f>_xlfn.XLOOKUP(I973,UTILIZADAS[Contacto1],UTILIZADAS[Source.Name],,0)</f>
        <v>Cobros Abril Canal Fijo</v>
      </c>
      <c r="B973" s="18">
        <f>VLOOKUP(J973,Ref!A:C,3,0)</f>
        <v>0</v>
      </c>
      <c r="C973" s="18">
        <f>VLOOKUP(J973,Ref!A:D,4,0)</f>
        <v>0</v>
      </c>
      <c r="D973" s="18" t="str">
        <f t="shared" si="45"/>
        <v>14/may</v>
      </c>
      <c r="E973" s="18">
        <f t="shared" si="46"/>
        <v>8</v>
      </c>
      <c r="F973" s="18">
        <v>1</v>
      </c>
      <c r="G973" s="18">
        <f t="shared" si="47"/>
        <v>1</v>
      </c>
      <c r="H973" s="3">
        <v>46156.66679398148</v>
      </c>
      <c r="I973">
        <v>63122882</v>
      </c>
      <c r="J973" t="s">
        <v>2023</v>
      </c>
      <c r="K973" t="s">
        <v>1968</v>
      </c>
      <c r="L973" t="s">
        <v>1969</v>
      </c>
      <c r="M973" t="s">
        <v>1970</v>
      </c>
      <c r="O973">
        <v>364042230000</v>
      </c>
      <c r="P973">
        <v>16018</v>
      </c>
      <c r="Q973">
        <v>-4</v>
      </c>
      <c r="R973">
        <v>1</v>
      </c>
      <c r="S973">
        <v>63122882</v>
      </c>
      <c r="U973" t="s">
        <v>2514</v>
      </c>
      <c r="W973" t="s">
        <v>4114</v>
      </c>
      <c r="X973">
        <v>364042230000</v>
      </c>
      <c r="Y973" t="s">
        <v>65</v>
      </c>
      <c r="Z973" t="s">
        <v>66</v>
      </c>
      <c r="AG973" t="s">
        <v>1972</v>
      </c>
      <c r="AL973">
        <v>0</v>
      </c>
      <c r="AN973" t="s">
        <v>1974</v>
      </c>
      <c r="AO973">
        <v>0</v>
      </c>
      <c r="AQ973">
        <v>2257805</v>
      </c>
      <c r="AR973" t="s">
        <v>4605</v>
      </c>
      <c r="AS973" t="s">
        <v>5883</v>
      </c>
      <c r="AT973" t="s">
        <v>2024</v>
      </c>
    </row>
    <row r="974" spans="1:46" x14ac:dyDescent="0.25">
      <c r="A974" t="str">
        <f>_xlfn.XLOOKUP(I974,UTILIZADAS[Contacto1],UTILIZADAS[Source.Name],,0)</f>
        <v>Cobros Abril Canal Fijo</v>
      </c>
      <c r="B974" s="18">
        <f>VLOOKUP(J974,Ref!A:C,3,0)</f>
        <v>0</v>
      </c>
      <c r="C974" s="18">
        <f>VLOOKUP(J974,Ref!A:D,4,0)</f>
        <v>0</v>
      </c>
      <c r="D974" s="18" t="str">
        <f t="shared" si="45"/>
        <v>04/may</v>
      </c>
      <c r="E974" s="18">
        <f t="shared" si="46"/>
        <v>6</v>
      </c>
      <c r="F974" s="18">
        <v>1</v>
      </c>
      <c r="G974" s="18">
        <f t="shared" si="47"/>
        <v>0</v>
      </c>
      <c r="H974" s="3">
        <v>46146.54005787037</v>
      </c>
      <c r="I974">
        <v>63131031</v>
      </c>
      <c r="J974" t="s">
        <v>2021</v>
      </c>
      <c r="K974" t="s">
        <v>1968</v>
      </c>
      <c r="L974" t="s">
        <v>1969</v>
      </c>
      <c r="M974" t="s">
        <v>1970</v>
      </c>
      <c r="O974">
        <v>354358390000</v>
      </c>
      <c r="P974">
        <v>16017</v>
      </c>
      <c r="Q974">
        <v>-4</v>
      </c>
      <c r="R974">
        <v>1</v>
      </c>
      <c r="S974">
        <v>63131031</v>
      </c>
      <c r="U974" t="s">
        <v>545</v>
      </c>
      <c r="W974" t="s">
        <v>546</v>
      </c>
      <c r="X974" t="s">
        <v>2551</v>
      </c>
      <c r="Y974" t="s">
        <v>65</v>
      </c>
      <c r="Z974">
        <v>354358390000</v>
      </c>
      <c r="AG974" t="s">
        <v>1972</v>
      </c>
      <c r="AI974" t="s">
        <v>3603</v>
      </c>
      <c r="AL974">
        <v>5</v>
      </c>
      <c r="AN974" t="s">
        <v>1974</v>
      </c>
      <c r="AO974">
        <v>0</v>
      </c>
      <c r="AQ974">
        <v>2252694</v>
      </c>
      <c r="AR974" t="s">
        <v>2241</v>
      </c>
      <c r="AS974" t="s">
        <v>4163</v>
      </c>
      <c r="AT974" t="s">
        <v>2022</v>
      </c>
    </row>
    <row r="975" spans="1:46" x14ac:dyDescent="0.25">
      <c r="A975" t="str">
        <f>_xlfn.XLOOKUP(I975,UTILIZADAS[Contacto1],UTILIZADAS[Source.Name],,0)</f>
        <v>Cobros Abril Canal Fijo</v>
      </c>
      <c r="B975" s="18">
        <f>VLOOKUP(J975,Ref!A:C,3,0)</f>
        <v>0</v>
      </c>
      <c r="C975" s="18">
        <f>VLOOKUP(J975,Ref!A:D,4,0)</f>
        <v>0</v>
      </c>
      <c r="D975" s="18" t="str">
        <f t="shared" si="45"/>
        <v>06/may</v>
      </c>
      <c r="E975" s="18">
        <f t="shared" si="46"/>
        <v>6</v>
      </c>
      <c r="F975" s="18">
        <v>1</v>
      </c>
      <c r="G975" s="18">
        <f t="shared" si="47"/>
        <v>0</v>
      </c>
      <c r="H975" s="3">
        <v>46148.540462962963</v>
      </c>
      <c r="I975">
        <v>63131031</v>
      </c>
      <c r="J975" t="s">
        <v>2021</v>
      </c>
      <c r="K975" t="s">
        <v>1968</v>
      </c>
      <c r="L975" t="s">
        <v>1969</v>
      </c>
      <c r="M975" t="s">
        <v>1970</v>
      </c>
      <c r="O975">
        <v>354358390000</v>
      </c>
      <c r="P975">
        <v>16017</v>
      </c>
      <c r="Q975">
        <v>-4</v>
      </c>
      <c r="R975">
        <v>1</v>
      </c>
      <c r="S975">
        <v>63131031</v>
      </c>
      <c r="U975" t="s">
        <v>545</v>
      </c>
      <c r="W975" t="s">
        <v>546</v>
      </c>
      <c r="X975" t="s">
        <v>2551</v>
      </c>
      <c r="Y975" t="s">
        <v>65</v>
      </c>
      <c r="Z975">
        <v>354358390000</v>
      </c>
      <c r="AG975" t="s">
        <v>1972</v>
      </c>
      <c r="AI975" t="s">
        <v>3603</v>
      </c>
      <c r="AL975">
        <v>5</v>
      </c>
      <c r="AN975" t="s">
        <v>1974</v>
      </c>
      <c r="AO975">
        <v>0</v>
      </c>
      <c r="AQ975">
        <v>2252694</v>
      </c>
      <c r="AR975" t="s">
        <v>2241</v>
      </c>
      <c r="AS975" t="s">
        <v>4163</v>
      </c>
      <c r="AT975" t="s">
        <v>2022</v>
      </c>
    </row>
    <row r="976" spans="1:46" x14ac:dyDescent="0.25">
      <c r="A976" t="str">
        <f>_xlfn.XLOOKUP(I976,UTILIZADAS[Contacto1],UTILIZADAS[Source.Name],,0)</f>
        <v>Cobros Abril Canal Fijo</v>
      </c>
      <c r="B976" s="18">
        <f>VLOOKUP(J976,Ref!A:C,3,0)</f>
        <v>0</v>
      </c>
      <c r="C976" s="18">
        <f>VLOOKUP(J976,Ref!A:D,4,0)</f>
        <v>0</v>
      </c>
      <c r="D976" s="18" t="str">
        <f t="shared" si="45"/>
        <v>07/may</v>
      </c>
      <c r="E976" s="18">
        <f t="shared" si="46"/>
        <v>6</v>
      </c>
      <c r="F976" s="18">
        <v>1</v>
      </c>
      <c r="G976" s="18">
        <f t="shared" si="47"/>
        <v>0</v>
      </c>
      <c r="H976" s="3">
        <v>46149.738645833335</v>
      </c>
      <c r="I976">
        <v>63131031</v>
      </c>
      <c r="J976" t="s">
        <v>2021</v>
      </c>
      <c r="K976" t="s">
        <v>1968</v>
      </c>
      <c r="L976" t="s">
        <v>1969</v>
      </c>
      <c r="M976" t="s">
        <v>1970</v>
      </c>
      <c r="O976">
        <v>354358390000</v>
      </c>
      <c r="P976">
        <v>16017</v>
      </c>
      <c r="Q976">
        <v>-4</v>
      </c>
      <c r="R976">
        <v>1</v>
      </c>
      <c r="S976">
        <v>63131031</v>
      </c>
      <c r="U976" t="s">
        <v>545</v>
      </c>
      <c r="W976" t="s">
        <v>546</v>
      </c>
      <c r="X976" t="s">
        <v>2551</v>
      </c>
      <c r="Y976" t="s">
        <v>65</v>
      </c>
      <c r="Z976">
        <v>354358390000</v>
      </c>
      <c r="AG976" t="s">
        <v>1972</v>
      </c>
      <c r="AI976" t="s">
        <v>3603</v>
      </c>
      <c r="AL976">
        <v>5</v>
      </c>
      <c r="AN976" t="s">
        <v>1974</v>
      </c>
      <c r="AO976">
        <v>0</v>
      </c>
      <c r="AQ976">
        <v>2252694</v>
      </c>
      <c r="AR976" t="s">
        <v>2241</v>
      </c>
      <c r="AS976" t="s">
        <v>4163</v>
      </c>
      <c r="AT976" t="s">
        <v>2022</v>
      </c>
    </row>
    <row r="977" spans="1:46" x14ac:dyDescent="0.25">
      <c r="A977" t="str">
        <f>_xlfn.XLOOKUP(I977,UTILIZADAS[Contacto1],UTILIZADAS[Source.Name],,0)</f>
        <v>Cobros Abril Canal Fijo</v>
      </c>
      <c r="B977" s="18">
        <f>VLOOKUP(J977,Ref!A:C,3,0)</f>
        <v>0</v>
      </c>
      <c r="C977" s="18">
        <f>VLOOKUP(J977,Ref!A:D,4,0)</f>
        <v>0</v>
      </c>
      <c r="D977" s="18" t="str">
        <f t="shared" si="45"/>
        <v>09/may</v>
      </c>
      <c r="E977" s="18">
        <f t="shared" si="46"/>
        <v>6</v>
      </c>
      <c r="F977" s="18">
        <v>1</v>
      </c>
      <c r="G977" s="18">
        <f t="shared" si="47"/>
        <v>0</v>
      </c>
      <c r="H977" s="3">
        <v>46151.376967592594</v>
      </c>
      <c r="I977">
        <v>63131031</v>
      </c>
      <c r="J977" t="s">
        <v>2021</v>
      </c>
      <c r="K977" t="s">
        <v>1968</v>
      </c>
      <c r="L977" t="s">
        <v>1969</v>
      </c>
      <c r="M977" t="s">
        <v>1970</v>
      </c>
      <c r="O977">
        <v>354358390000</v>
      </c>
      <c r="P977">
        <v>16017</v>
      </c>
      <c r="Q977">
        <v>-4</v>
      </c>
      <c r="R977">
        <v>1</v>
      </c>
      <c r="S977">
        <v>63131031</v>
      </c>
      <c r="U977" t="s">
        <v>545</v>
      </c>
      <c r="W977" t="s">
        <v>546</v>
      </c>
      <c r="X977" t="s">
        <v>2551</v>
      </c>
      <c r="Y977" t="s">
        <v>65</v>
      </c>
      <c r="Z977">
        <v>354358390000</v>
      </c>
      <c r="AG977" t="s">
        <v>1972</v>
      </c>
      <c r="AI977" t="s">
        <v>3603</v>
      </c>
      <c r="AL977">
        <v>5</v>
      </c>
      <c r="AN977" t="s">
        <v>1974</v>
      </c>
      <c r="AO977">
        <v>0</v>
      </c>
      <c r="AQ977">
        <v>2252694</v>
      </c>
      <c r="AR977" t="s">
        <v>2241</v>
      </c>
      <c r="AS977" t="s">
        <v>4163</v>
      </c>
      <c r="AT977" t="s">
        <v>2022</v>
      </c>
    </row>
    <row r="978" spans="1:46" x14ac:dyDescent="0.25">
      <c r="A978" t="str">
        <f>_xlfn.XLOOKUP(I978,UTILIZADAS[Contacto1],UTILIZADAS[Source.Name],,0)</f>
        <v>Cobros Abril Canal Fijo</v>
      </c>
      <c r="B978" s="18">
        <f>VLOOKUP(J978,Ref!A:C,3,0)</f>
        <v>0</v>
      </c>
      <c r="C978" s="18">
        <f>VLOOKUP(J978,Ref!A:D,4,0)</f>
        <v>0</v>
      </c>
      <c r="D978" s="18" t="str">
        <f t="shared" si="45"/>
        <v>11/may</v>
      </c>
      <c r="E978" s="18">
        <f t="shared" si="46"/>
        <v>6</v>
      </c>
      <c r="F978" s="18">
        <v>1</v>
      </c>
      <c r="G978" s="18">
        <f t="shared" si="47"/>
        <v>0</v>
      </c>
      <c r="H978" s="3">
        <v>46153.512662037036</v>
      </c>
      <c r="I978">
        <v>63131031</v>
      </c>
      <c r="J978" t="s">
        <v>2021</v>
      </c>
      <c r="K978" t="s">
        <v>1968</v>
      </c>
      <c r="L978" t="s">
        <v>1969</v>
      </c>
      <c r="M978" t="s">
        <v>1970</v>
      </c>
      <c r="O978">
        <v>354358390000</v>
      </c>
      <c r="P978">
        <v>16018</v>
      </c>
      <c r="Q978">
        <v>-4</v>
      </c>
      <c r="R978">
        <v>1</v>
      </c>
      <c r="S978">
        <v>63131031</v>
      </c>
      <c r="U978" t="s">
        <v>545</v>
      </c>
      <c r="W978" t="s">
        <v>546</v>
      </c>
      <c r="X978">
        <v>354358390000</v>
      </c>
      <c r="Y978" t="s">
        <v>65</v>
      </c>
      <c r="Z978" t="s">
        <v>597</v>
      </c>
      <c r="AF978" t="s">
        <v>1976</v>
      </c>
      <c r="AG978" t="s">
        <v>1972</v>
      </c>
      <c r="AL978">
        <v>5</v>
      </c>
      <c r="AN978" t="s">
        <v>1974</v>
      </c>
      <c r="AO978">
        <v>0</v>
      </c>
      <c r="AQ978">
        <v>2257806</v>
      </c>
      <c r="AR978" t="s">
        <v>4605</v>
      </c>
      <c r="AS978" t="s">
        <v>5883</v>
      </c>
      <c r="AT978" t="s">
        <v>2022</v>
      </c>
    </row>
    <row r="979" spans="1:46" x14ac:dyDescent="0.25">
      <c r="A979" t="str">
        <f>_xlfn.XLOOKUP(I979,UTILIZADAS[Contacto1],UTILIZADAS[Source.Name],,0)</f>
        <v>Cobros Abril Canal Fijo</v>
      </c>
      <c r="B979" s="18">
        <f>VLOOKUP(J979,Ref!A:C,3,0)</f>
        <v>1</v>
      </c>
      <c r="C979" s="18">
        <f>VLOOKUP(J979,Ref!A:D,4,0)</f>
        <v>1</v>
      </c>
      <c r="D979" s="18" t="str">
        <f t="shared" si="45"/>
        <v>13/may</v>
      </c>
      <c r="E979" s="18">
        <f t="shared" si="46"/>
        <v>6</v>
      </c>
      <c r="F979" s="18">
        <v>1</v>
      </c>
      <c r="G979" s="18">
        <f t="shared" si="47"/>
        <v>1</v>
      </c>
      <c r="H979" s="3">
        <v>46155.683715277781</v>
      </c>
      <c r="I979">
        <v>63131031</v>
      </c>
      <c r="J979">
        <v>6007</v>
      </c>
      <c r="K979" t="s">
        <v>1983</v>
      </c>
      <c r="L979" t="s">
        <v>1897</v>
      </c>
      <c r="M979" t="s">
        <v>1970</v>
      </c>
      <c r="O979">
        <v>354358390000</v>
      </c>
      <c r="P979">
        <v>16018</v>
      </c>
      <c r="Q979">
        <v>-4</v>
      </c>
      <c r="R979">
        <v>1</v>
      </c>
      <c r="S979">
        <v>63131031</v>
      </c>
      <c r="U979" t="s">
        <v>545</v>
      </c>
      <c r="W979" t="s">
        <v>546</v>
      </c>
      <c r="X979">
        <v>354358390000</v>
      </c>
      <c r="Y979" t="s">
        <v>65</v>
      </c>
      <c r="Z979" t="s">
        <v>597</v>
      </c>
      <c r="AF979" t="s">
        <v>1976</v>
      </c>
      <c r="AG979" t="s">
        <v>1972</v>
      </c>
      <c r="AL979">
        <v>181</v>
      </c>
      <c r="AM979" t="s">
        <v>1979</v>
      </c>
      <c r="AN979" t="s">
        <v>1987</v>
      </c>
      <c r="AO979">
        <v>0</v>
      </c>
      <c r="AQ979">
        <v>2257806</v>
      </c>
      <c r="AR979" t="s">
        <v>4605</v>
      </c>
      <c r="AS979" t="s">
        <v>5883</v>
      </c>
      <c r="AT979" t="s">
        <v>1898</v>
      </c>
    </row>
    <row r="980" spans="1:46" x14ac:dyDescent="0.25">
      <c r="A980" t="str">
        <f>_xlfn.XLOOKUP(I980,UTILIZADAS[Contacto1],UTILIZADAS[Source.Name],,0)</f>
        <v>Cobros Abril Canal Fijo</v>
      </c>
      <c r="B980" s="18">
        <f>VLOOKUP(J980,Ref!A:C,3,0)</f>
        <v>0</v>
      </c>
      <c r="C980" s="18">
        <f>VLOOKUP(J980,Ref!A:D,4,0)</f>
        <v>0</v>
      </c>
      <c r="D980" s="18" t="str">
        <f t="shared" si="45"/>
        <v>11/may</v>
      </c>
      <c r="E980" s="18">
        <f t="shared" si="46"/>
        <v>5</v>
      </c>
      <c r="F980" s="18">
        <v>1</v>
      </c>
      <c r="G980" s="18">
        <f t="shared" si="47"/>
        <v>0</v>
      </c>
      <c r="H980" s="3">
        <v>46153.513078703705</v>
      </c>
      <c r="I980">
        <v>63139226</v>
      </c>
      <c r="J980" t="s">
        <v>2021</v>
      </c>
      <c r="K980" t="s">
        <v>1968</v>
      </c>
      <c r="L980" t="s">
        <v>1969</v>
      </c>
      <c r="M980" t="s">
        <v>1970</v>
      </c>
      <c r="O980">
        <v>802744040000</v>
      </c>
      <c r="P980">
        <v>16018</v>
      </c>
      <c r="Q980">
        <v>-4</v>
      </c>
      <c r="R980">
        <v>1</v>
      </c>
      <c r="S980">
        <v>63139226</v>
      </c>
      <c r="U980" t="s">
        <v>347</v>
      </c>
      <c r="W980" t="s">
        <v>348</v>
      </c>
      <c r="X980">
        <v>802744040000</v>
      </c>
      <c r="Y980" t="s">
        <v>65</v>
      </c>
      <c r="Z980" t="s">
        <v>597</v>
      </c>
      <c r="AF980" t="s">
        <v>1976</v>
      </c>
      <c r="AG980" t="s">
        <v>1972</v>
      </c>
      <c r="AL980">
        <v>5</v>
      </c>
      <c r="AN980" t="s">
        <v>1974</v>
      </c>
      <c r="AO980">
        <v>0</v>
      </c>
      <c r="AQ980">
        <v>2257807</v>
      </c>
      <c r="AR980" t="s">
        <v>4605</v>
      </c>
      <c r="AS980" t="s">
        <v>5883</v>
      </c>
      <c r="AT980" t="s">
        <v>2022</v>
      </c>
    </row>
    <row r="981" spans="1:46" x14ac:dyDescent="0.25">
      <c r="A981" t="str">
        <f>_xlfn.XLOOKUP(I981,UTILIZADAS[Contacto1],UTILIZADAS[Source.Name],,0)</f>
        <v>Cobros Abril Canal Fijo</v>
      </c>
      <c r="B981" s="18">
        <f>VLOOKUP(J981,Ref!A:C,3,0)</f>
        <v>0</v>
      </c>
      <c r="C981" s="18">
        <f>VLOOKUP(J981,Ref!A:D,4,0)</f>
        <v>0</v>
      </c>
      <c r="D981" s="18" t="str">
        <f t="shared" si="45"/>
        <v>13/may</v>
      </c>
      <c r="E981" s="18">
        <f t="shared" si="46"/>
        <v>5</v>
      </c>
      <c r="F981" s="18">
        <v>1</v>
      </c>
      <c r="G981" s="18">
        <f t="shared" si="47"/>
        <v>0</v>
      </c>
      <c r="H981" s="3">
        <v>46155.683842592596</v>
      </c>
      <c r="I981">
        <v>63139226</v>
      </c>
      <c r="J981" t="s">
        <v>2021</v>
      </c>
      <c r="K981" t="s">
        <v>1968</v>
      </c>
      <c r="L981" t="s">
        <v>1969</v>
      </c>
      <c r="M981" t="s">
        <v>1970</v>
      </c>
      <c r="O981">
        <v>802744040000</v>
      </c>
      <c r="P981">
        <v>16018</v>
      </c>
      <c r="Q981">
        <v>-4</v>
      </c>
      <c r="R981">
        <v>1</v>
      </c>
      <c r="S981">
        <v>63139226</v>
      </c>
      <c r="U981" t="s">
        <v>347</v>
      </c>
      <c r="W981" t="s">
        <v>348</v>
      </c>
      <c r="X981">
        <v>802744040000</v>
      </c>
      <c r="Y981" t="s">
        <v>65</v>
      </c>
      <c r="Z981" t="s">
        <v>597</v>
      </c>
      <c r="AF981" t="s">
        <v>1976</v>
      </c>
      <c r="AG981" t="s">
        <v>1972</v>
      </c>
      <c r="AL981">
        <v>5</v>
      </c>
      <c r="AN981" t="s">
        <v>1974</v>
      </c>
      <c r="AO981">
        <v>0</v>
      </c>
      <c r="AQ981">
        <v>2257807</v>
      </c>
      <c r="AR981" t="s">
        <v>4605</v>
      </c>
      <c r="AS981" t="s">
        <v>5883</v>
      </c>
      <c r="AT981" t="s">
        <v>2022</v>
      </c>
    </row>
    <row r="982" spans="1:46" x14ac:dyDescent="0.25">
      <c r="A982" t="str">
        <f>_xlfn.XLOOKUP(I982,UTILIZADAS[Contacto1],UTILIZADAS[Source.Name],,0)</f>
        <v>Cobros Abril Canal Fijo</v>
      </c>
      <c r="B982" s="18">
        <f>VLOOKUP(J982,Ref!A:C,3,0)</f>
        <v>0</v>
      </c>
      <c r="C982" s="18">
        <f>VLOOKUP(J982,Ref!A:D,4,0)</f>
        <v>0</v>
      </c>
      <c r="D982" s="18" t="str">
        <f t="shared" si="45"/>
        <v>18/may</v>
      </c>
      <c r="E982" s="18">
        <f t="shared" si="46"/>
        <v>5</v>
      </c>
      <c r="F982" s="18">
        <v>1</v>
      </c>
      <c r="G982" s="18">
        <f t="shared" si="47"/>
        <v>0</v>
      </c>
      <c r="H982" s="3">
        <v>46160.408310185187</v>
      </c>
      <c r="I982">
        <v>63139226</v>
      </c>
      <c r="J982" t="s">
        <v>2021</v>
      </c>
      <c r="K982" t="s">
        <v>1968</v>
      </c>
      <c r="L982" t="s">
        <v>1969</v>
      </c>
      <c r="M982" t="s">
        <v>1970</v>
      </c>
      <c r="O982">
        <v>802744040000</v>
      </c>
      <c r="P982">
        <v>16018</v>
      </c>
      <c r="Q982">
        <v>-4</v>
      </c>
      <c r="R982">
        <v>1</v>
      </c>
      <c r="S982">
        <v>63139226</v>
      </c>
      <c r="U982" t="s">
        <v>347</v>
      </c>
      <c r="W982" t="s">
        <v>348</v>
      </c>
      <c r="X982">
        <v>802744040000</v>
      </c>
      <c r="Y982" t="s">
        <v>65</v>
      </c>
      <c r="Z982" t="s">
        <v>597</v>
      </c>
      <c r="AF982" t="s">
        <v>1976</v>
      </c>
      <c r="AG982" t="s">
        <v>1972</v>
      </c>
      <c r="AL982">
        <v>5</v>
      </c>
      <c r="AN982" t="s">
        <v>1974</v>
      </c>
      <c r="AO982">
        <v>0</v>
      </c>
      <c r="AQ982">
        <v>2257807</v>
      </c>
      <c r="AR982" t="s">
        <v>4605</v>
      </c>
      <c r="AS982" t="s">
        <v>5883</v>
      </c>
      <c r="AT982" t="s">
        <v>2022</v>
      </c>
    </row>
    <row r="983" spans="1:46" x14ac:dyDescent="0.25">
      <c r="A983" t="str">
        <f>_xlfn.XLOOKUP(I983,UTILIZADAS[Contacto1],UTILIZADAS[Source.Name],,0)</f>
        <v>Cobros Abril Canal Fijo</v>
      </c>
      <c r="B983" s="18">
        <f>VLOOKUP(J983,Ref!A:C,3,0)</f>
        <v>1</v>
      </c>
      <c r="C983" s="18">
        <f>VLOOKUP(J983,Ref!A:D,4,0)</f>
        <v>1</v>
      </c>
      <c r="D983" s="18" t="str">
        <f t="shared" si="45"/>
        <v>19/may</v>
      </c>
      <c r="E983" s="18">
        <f t="shared" si="46"/>
        <v>5</v>
      </c>
      <c r="F983" s="18">
        <v>1</v>
      </c>
      <c r="G983" s="18">
        <f t="shared" si="47"/>
        <v>0</v>
      </c>
      <c r="H983" s="3">
        <v>46161.695254629631</v>
      </c>
      <c r="I983">
        <v>63139226</v>
      </c>
      <c r="J983">
        <v>6007</v>
      </c>
      <c r="K983" t="s">
        <v>1983</v>
      </c>
      <c r="L983" t="s">
        <v>1897</v>
      </c>
      <c r="M983" t="s">
        <v>1970</v>
      </c>
      <c r="O983">
        <v>802744040000</v>
      </c>
      <c r="P983">
        <v>16018</v>
      </c>
      <c r="Q983">
        <v>-4</v>
      </c>
      <c r="R983">
        <v>1</v>
      </c>
      <c r="S983">
        <v>63139226</v>
      </c>
      <c r="U983" t="s">
        <v>347</v>
      </c>
      <c r="W983" t="s">
        <v>348</v>
      </c>
      <c r="X983">
        <v>802744040000</v>
      </c>
      <c r="Y983" t="s">
        <v>65</v>
      </c>
      <c r="Z983" t="s">
        <v>597</v>
      </c>
      <c r="AF983" t="s">
        <v>1976</v>
      </c>
      <c r="AG983" t="s">
        <v>1972</v>
      </c>
      <c r="AL983">
        <v>75</v>
      </c>
      <c r="AM983" t="s">
        <v>1979</v>
      </c>
      <c r="AN983" t="s">
        <v>1987</v>
      </c>
      <c r="AO983">
        <v>0</v>
      </c>
      <c r="AQ983">
        <v>2257807</v>
      </c>
      <c r="AR983" t="s">
        <v>4605</v>
      </c>
      <c r="AS983" t="s">
        <v>5883</v>
      </c>
      <c r="AT983" t="s">
        <v>1898</v>
      </c>
    </row>
    <row r="984" spans="1:46" x14ac:dyDescent="0.25">
      <c r="A984" t="str">
        <f>_xlfn.XLOOKUP(I984,UTILIZADAS[Contacto1],UTILIZADAS[Source.Name],,0)</f>
        <v>Cobros Abril Canal Fijo</v>
      </c>
      <c r="B984" s="18">
        <f>VLOOKUP(J984,Ref!A:C,3,0)</f>
        <v>0</v>
      </c>
      <c r="C984" s="18">
        <f>VLOOKUP(J984,Ref!A:D,4,0)</f>
        <v>0</v>
      </c>
      <c r="D984" s="18" t="str">
        <f t="shared" si="45"/>
        <v>19/may</v>
      </c>
      <c r="E984" s="18">
        <f t="shared" si="46"/>
        <v>5</v>
      </c>
      <c r="F984" s="18">
        <v>1</v>
      </c>
      <c r="G984" s="18">
        <f t="shared" si="47"/>
        <v>1</v>
      </c>
      <c r="H984" s="3">
        <v>46161.696238425924</v>
      </c>
      <c r="I984">
        <v>63139226</v>
      </c>
      <c r="J984">
        <v>6004</v>
      </c>
      <c r="K984" t="s">
        <v>1983</v>
      </c>
      <c r="L984" t="s">
        <v>1897</v>
      </c>
      <c r="M984" t="s">
        <v>1970</v>
      </c>
      <c r="O984">
        <v>802744040000</v>
      </c>
      <c r="P984">
        <v>16018</v>
      </c>
      <c r="Q984">
        <v>-4</v>
      </c>
      <c r="R984">
        <v>1</v>
      </c>
      <c r="S984">
        <v>63139226</v>
      </c>
      <c r="U984" t="s">
        <v>347</v>
      </c>
      <c r="W984" t="s">
        <v>348</v>
      </c>
      <c r="X984">
        <v>802744040000</v>
      </c>
      <c r="Y984" t="s">
        <v>65</v>
      </c>
      <c r="Z984" t="s">
        <v>597</v>
      </c>
      <c r="AF984" t="s">
        <v>1976</v>
      </c>
      <c r="AG984" t="s">
        <v>1972</v>
      </c>
      <c r="AL984">
        <v>93</v>
      </c>
      <c r="AM984" t="s">
        <v>1979</v>
      </c>
      <c r="AN984" t="s">
        <v>1977</v>
      </c>
      <c r="AO984">
        <v>0</v>
      </c>
      <c r="AQ984">
        <v>2257807</v>
      </c>
      <c r="AR984" t="s">
        <v>4605</v>
      </c>
      <c r="AS984" t="s">
        <v>5883</v>
      </c>
      <c r="AT984" t="s">
        <v>1984</v>
      </c>
    </row>
    <row r="985" spans="1:46" x14ac:dyDescent="0.25">
      <c r="A985" t="str">
        <f>_xlfn.XLOOKUP(I985,UTILIZADAS[Contacto1],UTILIZADAS[Source.Name],,0)</f>
        <v>Cobros Abril Canal Fijo</v>
      </c>
      <c r="B985" s="18">
        <f>VLOOKUP(J985,Ref!A:C,3,0)</f>
        <v>0</v>
      </c>
      <c r="C985" s="18">
        <f>VLOOKUP(J985,Ref!A:D,4,0)</f>
        <v>0</v>
      </c>
      <c r="D985" s="18" t="str">
        <f t="shared" si="45"/>
        <v>11/may</v>
      </c>
      <c r="E985" s="18">
        <f t="shared" si="46"/>
        <v>3</v>
      </c>
      <c r="F985" s="18">
        <v>1</v>
      </c>
      <c r="G985" s="18">
        <f t="shared" si="47"/>
        <v>0</v>
      </c>
      <c r="H985" s="3">
        <v>46153.513287037036</v>
      </c>
      <c r="I985">
        <v>63140940</v>
      </c>
      <c r="J985" t="s">
        <v>2021</v>
      </c>
      <c r="K985" t="s">
        <v>1968</v>
      </c>
      <c r="L985" t="s">
        <v>1969</v>
      </c>
      <c r="M985" t="s">
        <v>1970</v>
      </c>
      <c r="O985">
        <v>216045700000</v>
      </c>
      <c r="P985">
        <v>16018</v>
      </c>
      <c r="Q985">
        <v>-4</v>
      </c>
      <c r="R985">
        <v>1</v>
      </c>
      <c r="S985">
        <v>63140940</v>
      </c>
      <c r="U985" t="s">
        <v>2046</v>
      </c>
      <c r="W985" t="s">
        <v>96</v>
      </c>
      <c r="X985">
        <v>216045700000</v>
      </c>
      <c r="Y985" t="s">
        <v>65</v>
      </c>
      <c r="Z985" t="s">
        <v>66</v>
      </c>
      <c r="AF985" t="s">
        <v>1976</v>
      </c>
      <c r="AG985" t="s">
        <v>1972</v>
      </c>
      <c r="AL985">
        <v>5</v>
      </c>
      <c r="AN985" t="s">
        <v>1974</v>
      </c>
      <c r="AO985">
        <v>0</v>
      </c>
      <c r="AQ985">
        <v>2257808</v>
      </c>
      <c r="AR985" t="s">
        <v>4605</v>
      </c>
      <c r="AS985" t="s">
        <v>5883</v>
      </c>
      <c r="AT985" t="s">
        <v>2022</v>
      </c>
    </row>
    <row r="986" spans="1:46" x14ac:dyDescent="0.25">
      <c r="A986" t="str">
        <f>_xlfn.XLOOKUP(I986,UTILIZADAS[Contacto1],UTILIZADAS[Source.Name],,0)</f>
        <v>Cobros Abril Canal Fijo</v>
      </c>
      <c r="B986" s="18">
        <f>VLOOKUP(J986,Ref!A:C,3,0)</f>
        <v>0</v>
      </c>
      <c r="C986" s="18">
        <f>VLOOKUP(J986,Ref!A:D,4,0)</f>
        <v>0</v>
      </c>
      <c r="D986" s="18" t="str">
        <f t="shared" si="45"/>
        <v>13/may</v>
      </c>
      <c r="E986" s="18">
        <f t="shared" si="46"/>
        <v>3</v>
      </c>
      <c r="F986" s="18">
        <v>1</v>
      </c>
      <c r="G986" s="18">
        <f t="shared" si="47"/>
        <v>0</v>
      </c>
      <c r="H986" s="3">
        <v>46155.68414351852</v>
      </c>
      <c r="I986">
        <v>63140940</v>
      </c>
      <c r="J986" t="s">
        <v>2021</v>
      </c>
      <c r="K986" t="s">
        <v>1968</v>
      </c>
      <c r="L986" t="s">
        <v>1969</v>
      </c>
      <c r="M986" t="s">
        <v>1970</v>
      </c>
      <c r="O986">
        <v>216045700000</v>
      </c>
      <c r="P986">
        <v>16018</v>
      </c>
      <c r="Q986">
        <v>-4</v>
      </c>
      <c r="R986">
        <v>1</v>
      </c>
      <c r="S986">
        <v>63140940</v>
      </c>
      <c r="U986" t="s">
        <v>2046</v>
      </c>
      <c r="W986" t="s">
        <v>96</v>
      </c>
      <c r="X986">
        <v>216045700000</v>
      </c>
      <c r="Y986" t="s">
        <v>65</v>
      </c>
      <c r="Z986" t="s">
        <v>66</v>
      </c>
      <c r="AF986" t="s">
        <v>1976</v>
      </c>
      <c r="AG986" t="s">
        <v>1972</v>
      </c>
      <c r="AL986">
        <v>5</v>
      </c>
      <c r="AN986" t="s">
        <v>1974</v>
      </c>
      <c r="AO986">
        <v>0</v>
      </c>
      <c r="AQ986">
        <v>2257808</v>
      </c>
      <c r="AR986" t="s">
        <v>4605</v>
      </c>
      <c r="AS986" t="s">
        <v>5883</v>
      </c>
      <c r="AT986" t="s">
        <v>2022</v>
      </c>
    </row>
    <row r="987" spans="1:46" x14ac:dyDescent="0.25">
      <c r="A987" t="str">
        <f>_xlfn.XLOOKUP(I987,UTILIZADAS[Contacto1],UTILIZADAS[Source.Name],,0)</f>
        <v>Cobros Abril Canal Fijo</v>
      </c>
      <c r="B987" s="18">
        <f>VLOOKUP(J987,Ref!A:C,3,0)</f>
        <v>1</v>
      </c>
      <c r="C987" s="18">
        <f>VLOOKUP(J987,Ref!A:D,4,0)</f>
        <v>1</v>
      </c>
      <c r="D987" s="18" t="str">
        <f t="shared" si="45"/>
        <v>18/may</v>
      </c>
      <c r="E987" s="18">
        <f t="shared" si="46"/>
        <v>3</v>
      </c>
      <c r="F987" s="18">
        <v>1</v>
      </c>
      <c r="G987" s="18">
        <f t="shared" si="47"/>
        <v>1</v>
      </c>
      <c r="H987" s="3">
        <v>46160.408229166664</v>
      </c>
      <c r="I987">
        <v>63140940</v>
      </c>
      <c r="J987">
        <v>6003</v>
      </c>
      <c r="K987" t="s">
        <v>1983</v>
      </c>
      <c r="L987" t="s">
        <v>1897</v>
      </c>
      <c r="M987" t="s">
        <v>1970</v>
      </c>
      <c r="O987">
        <v>216045700000</v>
      </c>
      <c r="P987">
        <v>16018</v>
      </c>
      <c r="Q987">
        <v>-4</v>
      </c>
      <c r="R987">
        <v>1</v>
      </c>
      <c r="S987">
        <v>63140940</v>
      </c>
      <c r="U987" t="s">
        <v>2046</v>
      </c>
      <c r="W987" t="s">
        <v>96</v>
      </c>
      <c r="X987">
        <v>216045700000</v>
      </c>
      <c r="Y987" t="s">
        <v>65</v>
      </c>
      <c r="Z987" t="s">
        <v>66</v>
      </c>
      <c r="AF987" t="s">
        <v>1976</v>
      </c>
      <c r="AG987" t="s">
        <v>1972</v>
      </c>
      <c r="AL987">
        <v>34</v>
      </c>
      <c r="AM987" t="s">
        <v>1979</v>
      </c>
      <c r="AN987" t="s">
        <v>1987</v>
      </c>
      <c r="AO987">
        <v>0</v>
      </c>
      <c r="AQ987">
        <v>2257808</v>
      </c>
      <c r="AR987" t="s">
        <v>4605</v>
      </c>
      <c r="AS987" t="s">
        <v>5883</v>
      </c>
      <c r="AT987" t="s">
        <v>1892</v>
      </c>
    </row>
    <row r="988" spans="1:46" x14ac:dyDescent="0.25">
      <c r="A988" t="str">
        <f>_xlfn.XLOOKUP(I988,UTILIZADAS[Contacto1],UTILIZADAS[Source.Name],,0)</f>
        <v>Cobros Mayo</v>
      </c>
      <c r="B988" s="18">
        <f>VLOOKUP(J988,Ref!A:C,3,0)</f>
        <v>0</v>
      </c>
      <c r="C988" s="18">
        <f>VLOOKUP(J988,Ref!A:D,4,0)</f>
        <v>0</v>
      </c>
      <c r="D988" s="18" t="str">
        <f t="shared" si="45"/>
        <v>11/may</v>
      </c>
      <c r="E988" s="18">
        <f t="shared" si="46"/>
        <v>3</v>
      </c>
      <c r="F988" s="18">
        <v>1</v>
      </c>
      <c r="G988" s="18">
        <f t="shared" si="47"/>
        <v>0</v>
      </c>
      <c r="H988" s="3">
        <v>46153.513749999998</v>
      </c>
      <c r="I988">
        <v>63155740</v>
      </c>
      <c r="J988" t="s">
        <v>2021</v>
      </c>
      <c r="K988" t="s">
        <v>1968</v>
      </c>
      <c r="L988" t="s">
        <v>1969</v>
      </c>
      <c r="M988" t="s">
        <v>1970</v>
      </c>
      <c r="O988">
        <v>367093770000</v>
      </c>
      <c r="P988">
        <v>16018</v>
      </c>
      <c r="Q988">
        <v>-4</v>
      </c>
      <c r="R988">
        <v>1</v>
      </c>
      <c r="S988">
        <v>63155740</v>
      </c>
      <c r="U988" t="s">
        <v>5955</v>
      </c>
      <c r="W988" t="s">
        <v>4805</v>
      </c>
      <c r="X988">
        <v>367093770000</v>
      </c>
      <c r="Y988" t="s">
        <v>85</v>
      </c>
      <c r="Z988" t="s">
        <v>66</v>
      </c>
      <c r="AF988" t="s">
        <v>1976</v>
      </c>
      <c r="AG988" t="s">
        <v>1972</v>
      </c>
      <c r="AK988" t="s">
        <v>5956</v>
      </c>
      <c r="AL988">
        <v>5</v>
      </c>
      <c r="AN988" t="s">
        <v>1974</v>
      </c>
      <c r="AO988">
        <v>0</v>
      </c>
      <c r="AQ988">
        <v>2257809</v>
      </c>
      <c r="AR988" t="s">
        <v>4605</v>
      </c>
      <c r="AS988" t="s">
        <v>5883</v>
      </c>
      <c r="AT988" t="s">
        <v>2022</v>
      </c>
    </row>
    <row r="989" spans="1:46" x14ac:dyDescent="0.25">
      <c r="A989" t="str">
        <f>_xlfn.XLOOKUP(I989,UTILIZADAS[Contacto1],UTILIZADAS[Source.Name],,0)</f>
        <v>Cobros Mayo</v>
      </c>
      <c r="B989" s="18">
        <f>VLOOKUP(J989,Ref!A:C,3,0)</f>
        <v>0</v>
      </c>
      <c r="C989" s="18">
        <f>VLOOKUP(J989,Ref!A:D,4,0)</f>
        <v>0</v>
      </c>
      <c r="D989" s="18" t="str">
        <f t="shared" si="45"/>
        <v>13/may</v>
      </c>
      <c r="E989" s="18">
        <f t="shared" si="46"/>
        <v>3</v>
      </c>
      <c r="F989" s="18">
        <v>1</v>
      </c>
      <c r="G989" s="18">
        <f t="shared" si="47"/>
        <v>0</v>
      </c>
      <c r="H989" s="3">
        <v>46155.686122685183</v>
      </c>
      <c r="I989">
        <v>63155740</v>
      </c>
      <c r="J989" t="s">
        <v>1986</v>
      </c>
      <c r="K989" t="s">
        <v>1983</v>
      </c>
      <c r="L989" t="s">
        <v>1897</v>
      </c>
      <c r="M989" t="s">
        <v>1970</v>
      </c>
      <c r="O989">
        <v>367093770000</v>
      </c>
      <c r="P989">
        <v>16018</v>
      </c>
      <c r="Q989">
        <v>-4</v>
      </c>
      <c r="R989">
        <v>1</v>
      </c>
      <c r="S989">
        <v>63155740</v>
      </c>
      <c r="U989" t="s">
        <v>5955</v>
      </c>
      <c r="W989" t="s">
        <v>4805</v>
      </c>
      <c r="X989">
        <v>367093770000</v>
      </c>
      <c r="Y989" t="s">
        <v>85</v>
      </c>
      <c r="Z989" t="s">
        <v>66</v>
      </c>
      <c r="AF989" t="s">
        <v>1976</v>
      </c>
      <c r="AG989" t="s">
        <v>1972</v>
      </c>
      <c r="AK989" t="s">
        <v>5956</v>
      </c>
      <c r="AL989">
        <v>205</v>
      </c>
      <c r="AM989" t="s">
        <v>1979</v>
      </c>
      <c r="AN989" t="s">
        <v>1987</v>
      </c>
      <c r="AO989">
        <v>0</v>
      </c>
      <c r="AQ989">
        <v>2257809</v>
      </c>
      <c r="AR989" t="s">
        <v>4605</v>
      </c>
      <c r="AS989" t="s">
        <v>5883</v>
      </c>
      <c r="AT989" t="s">
        <v>1988</v>
      </c>
    </row>
    <row r="990" spans="1:46" x14ac:dyDescent="0.25">
      <c r="A990" t="str">
        <f>_xlfn.XLOOKUP(I990,UTILIZADAS[Contacto1],UTILIZADAS[Source.Name],,0)</f>
        <v>Cobros Mayo</v>
      </c>
      <c r="B990" s="18">
        <f>VLOOKUP(J990,Ref!A:C,3,0)</f>
        <v>1</v>
      </c>
      <c r="C990" s="18">
        <f>VLOOKUP(J990,Ref!A:D,4,0)</f>
        <v>1</v>
      </c>
      <c r="D990" s="18" t="str">
        <f t="shared" si="45"/>
        <v>18/may</v>
      </c>
      <c r="E990" s="18">
        <f t="shared" si="46"/>
        <v>3</v>
      </c>
      <c r="F990" s="18">
        <v>1</v>
      </c>
      <c r="G990" s="18">
        <f t="shared" si="47"/>
        <v>1</v>
      </c>
      <c r="H990" s="3">
        <v>46160.643750000003</v>
      </c>
      <c r="I990">
        <v>63155740</v>
      </c>
      <c r="J990">
        <v>6007</v>
      </c>
      <c r="K990" t="s">
        <v>1983</v>
      </c>
      <c r="L990" t="s">
        <v>1897</v>
      </c>
      <c r="M990" t="s">
        <v>1970</v>
      </c>
      <c r="O990">
        <v>367093770000</v>
      </c>
      <c r="P990">
        <v>16018</v>
      </c>
      <c r="Q990">
        <v>-4</v>
      </c>
      <c r="R990">
        <v>1</v>
      </c>
      <c r="S990">
        <v>63155740</v>
      </c>
      <c r="U990" t="s">
        <v>5955</v>
      </c>
      <c r="W990" t="s">
        <v>4805</v>
      </c>
      <c r="X990">
        <v>367093770000</v>
      </c>
      <c r="Y990" t="s">
        <v>85</v>
      </c>
      <c r="Z990" t="s">
        <v>66</v>
      </c>
      <c r="AF990" t="s">
        <v>1976</v>
      </c>
      <c r="AG990" t="s">
        <v>1972</v>
      </c>
      <c r="AK990" t="s">
        <v>5956</v>
      </c>
      <c r="AL990">
        <v>33</v>
      </c>
      <c r="AM990" t="s">
        <v>1979</v>
      </c>
      <c r="AN990" t="s">
        <v>1987</v>
      </c>
      <c r="AO990">
        <v>0</v>
      </c>
      <c r="AQ990">
        <v>2257809</v>
      </c>
      <c r="AR990" t="s">
        <v>4605</v>
      </c>
      <c r="AS990" t="s">
        <v>5883</v>
      </c>
      <c r="AT990" t="s">
        <v>1898</v>
      </c>
    </row>
    <row r="991" spans="1:46" x14ac:dyDescent="0.25">
      <c r="A991" t="str">
        <f>_xlfn.XLOOKUP(I991,UTILIZADAS[Contacto1],UTILIZADAS[Source.Name],,0)</f>
        <v>Cobros Mayo</v>
      </c>
      <c r="B991" s="18">
        <f>VLOOKUP(J991,Ref!A:C,3,0)</f>
        <v>0</v>
      </c>
      <c r="C991" s="18">
        <f>VLOOKUP(J991,Ref!A:D,4,0)</f>
        <v>0</v>
      </c>
      <c r="D991" s="18" t="str">
        <f t="shared" si="45"/>
        <v>11/may</v>
      </c>
      <c r="E991" s="18">
        <f t="shared" si="46"/>
        <v>9</v>
      </c>
      <c r="F991" s="18">
        <v>1</v>
      </c>
      <c r="G991" s="18">
        <f t="shared" si="47"/>
        <v>0</v>
      </c>
      <c r="H991" s="3">
        <v>46153.514675925922</v>
      </c>
      <c r="I991">
        <v>63161185</v>
      </c>
      <c r="J991" t="s">
        <v>2023</v>
      </c>
      <c r="K991" t="s">
        <v>1968</v>
      </c>
      <c r="L991" t="s">
        <v>1969</v>
      </c>
      <c r="M991" t="s">
        <v>1970</v>
      </c>
      <c r="O991">
        <v>362084370000</v>
      </c>
      <c r="P991">
        <v>16018</v>
      </c>
      <c r="Q991">
        <v>-4</v>
      </c>
      <c r="R991">
        <v>1</v>
      </c>
      <c r="S991">
        <v>63161185</v>
      </c>
      <c r="U991" t="s">
        <v>4806</v>
      </c>
      <c r="W991" t="s">
        <v>4807</v>
      </c>
      <c r="X991">
        <v>362084370000</v>
      </c>
      <c r="Y991" t="s">
        <v>65</v>
      </c>
      <c r="Z991" t="s">
        <v>66</v>
      </c>
      <c r="AG991" t="s">
        <v>1972</v>
      </c>
      <c r="AL991">
        <v>0</v>
      </c>
      <c r="AN991" t="s">
        <v>1974</v>
      </c>
      <c r="AO991">
        <v>0</v>
      </c>
      <c r="AQ991">
        <v>2257810</v>
      </c>
      <c r="AR991" t="s">
        <v>4605</v>
      </c>
      <c r="AS991" t="s">
        <v>5883</v>
      </c>
      <c r="AT991" t="s">
        <v>2024</v>
      </c>
    </row>
    <row r="992" spans="1:46" x14ac:dyDescent="0.25">
      <c r="A992" t="str">
        <f>_xlfn.XLOOKUP(I992,UTILIZADAS[Contacto1],UTILIZADAS[Source.Name],,0)</f>
        <v>Cobros Mayo</v>
      </c>
      <c r="B992" s="18">
        <f>VLOOKUP(J992,Ref!A:C,3,0)</f>
        <v>0</v>
      </c>
      <c r="C992" s="18">
        <f>VLOOKUP(J992,Ref!A:D,4,0)</f>
        <v>0</v>
      </c>
      <c r="D992" s="18" t="str">
        <f t="shared" si="45"/>
        <v>11/may</v>
      </c>
      <c r="E992" s="18">
        <f t="shared" si="46"/>
        <v>9</v>
      </c>
      <c r="F992" s="18">
        <v>1</v>
      </c>
      <c r="G992" s="18">
        <f t="shared" si="47"/>
        <v>0</v>
      </c>
      <c r="H992" s="3">
        <v>46153.629444444443</v>
      </c>
      <c r="I992">
        <v>63161185</v>
      </c>
      <c r="J992" t="s">
        <v>2023</v>
      </c>
      <c r="K992" t="s">
        <v>1968</v>
      </c>
      <c r="L992" t="s">
        <v>1969</v>
      </c>
      <c r="M992" t="s">
        <v>1970</v>
      </c>
      <c r="O992">
        <v>362084370000</v>
      </c>
      <c r="P992">
        <v>16018</v>
      </c>
      <c r="Q992">
        <v>-4</v>
      </c>
      <c r="R992">
        <v>1</v>
      </c>
      <c r="S992">
        <v>63161185</v>
      </c>
      <c r="U992" t="s">
        <v>4806</v>
      </c>
      <c r="W992" t="s">
        <v>4807</v>
      </c>
      <c r="X992">
        <v>362084370000</v>
      </c>
      <c r="Y992" t="s">
        <v>65</v>
      </c>
      <c r="Z992" t="s">
        <v>66</v>
      </c>
      <c r="AG992" t="s">
        <v>1972</v>
      </c>
      <c r="AL992">
        <v>0</v>
      </c>
      <c r="AN992" t="s">
        <v>1974</v>
      </c>
      <c r="AO992">
        <v>0</v>
      </c>
      <c r="AQ992">
        <v>2257810</v>
      </c>
      <c r="AR992" t="s">
        <v>4605</v>
      </c>
      <c r="AS992" t="s">
        <v>5883</v>
      </c>
      <c r="AT992" t="s">
        <v>2024</v>
      </c>
    </row>
    <row r="993" spans="1:46" x14ac:dyDescent="0.25">
      <c r="A993" t="str">
        <f>_xlfn.XLOOKUP(I993,UTILIZADAS[Contacto1],UTILIZADAS[Source.Name],,0)</f>
        <v>Cobros Mayo</v>
      </c>
      <c r="B993" s="18">
        <f>VLOOKUP(J993,Ref!A:C,3,0)</f>
        <v>0</v>
      </c>
      <c r="C993" s="18">
        <f>VLOOKUP(J993,Ref!A:D,4,0)</f>
        <v>0</v>
      </c>
      <c r="D993" s="18" t="str">
        <f t="shared" si="45"/>
        <v>11/may</v>
      </c>
      <c r="E993" s="18">
        <f t="shared" si="46"/>
        <v>9</v>
      </c>
      <c r="F993" s="18">
        <v>1</v>
      </c>
      <c r="G993" s="18">
        <f t="shared" si="47"/>
        <v>0</v>
      </c>
      <c r="H993" s="3">
        <v>46153.744097222225</v>
      </c>
      <c r="I993">
        <v>63161185</v>
      </c>
      <c r="J993" t="s">
        <v>2023</v>
      </c>
      <c r="K993" t="s">
        <v>1968</v>
      </c>
      <c r="L993" t="s">
        <v>1969</v>
      </c>
      <c r="M993" t="s">
        <v>1970</v>
      </c>
      <c r="O993">
        <v>362084370000</v>
      </c>
      <c r="P993">
        <v>16018</v>
      </c>
      <c r="Q993">
        <v>-4</v>
      </c>
      <c r="R993">
        <v>1</v>
      </c>
      <c r="S993">
        <v>63161185</v>
      </c>
      <c r="U993" t="s">
        <v>4806</v>
      </c>
      <c r="W993" t="s">
        <v>4807</v>
      </c>
      <c r="X993">
        <v>362084370000</v>
      </c>
      <c r="Y993" t="s">
        <v>65</v>
      </c>
      <c r="Z993" t="s">
        <v>66</v>
      </c>
      <c r="AG993" t="s">
        <v>1972</v>
      </c>
      <c r="AL993">
        <v>0</v>
      </c>
      <c r="AN993" t="s">
        <v>1974</v>
      </c>
      <c r="AO993">
        <v>0</v>
      </c>
      <c r="AQ993">
        <v>2257810</v>
      </c>
      <c r="AR993" t="s">
        <v>4605</v>
      </c>
      <c r="AS993" t="s">
        <v>5883</v>
      </c>
      <c r="AT993" t="s">
        <v>2024</v>
      </c>
    </row>
    <row r="994" spans="1:46" x14ac:dyDescent="0.25">
      <c r="A994" t="str">
        <f>_xlfn.XLOOKUP(I994,UTILIZADAS[Contacto1],UTILIZADAS[Source.Name],,0)</f>
        <v>Cobros Mayo</v>
      </c>
      <c r="B994" s="18">
        <f>VLOOKUP(J994,Ref!A:C,3,0)</f>
        <v>0</v>
      </c>
      <c r="C994" s="18">
        <f>VLOOKUP(J994,Ref!A:D,4,0)</f>
        <v>0</v>
      </c>
      <c r="D994" s="18" t="str">
        <f t="shared" si="45"/>
        <v>12/may</v>
      </c>
      <c r="E994" s="18">
        <f t="shared" si="46"/>
        <v>9</v>
      </c>
      <c r="F994" s="18">
        <v>1</v>
      </c>
      <c r="G994" s="18">
        <f t="shared" si="47"/>
        <v>0</v>
      </c>
      <c r="H994" s="3">
        <v>46154.525706018518</v>
      </c>
      <c r="I994">
        <v>63161185</v>
      </c>
      <c r="J994" t="s">
        <v>1967</v>
      </c>
      <c r="K994" t="s">
        <v>1968</v>
      </c>
      <c r="L994" t="s">
        <v>1969</v>
      </c>
      <c r="M994" t="s">
        <v>1970</v>
      </c>
      <c r="O994">
        <v>362084370000</v>
      </c>
      <c r="P994">
        <v>16018</v>
      </c>
      <c r="Q994">
        <v>-4</v>
      </c>
      <c r="R994">
        <v>1</v>
      </c>
      <c r="S994">
        <v>63161185</v>
      </c>
      <c r="U994" t="s">
        <v>4806</v>
      </c>
      <c r="W994" t="s">
        <v>4807</v>
      </c>
      <c r="X994">
        <v>362084370000</v>
      </c>
      <c r="Y994" t="s">
        <v>65</v>
      </c>
      <c r="Z994" t="s">
        <v>66</v>
      </c>
      <c r="AG994" t="s">
        <v>1972</v>
      </c>
      <c r="AL994">
        <v>0</v>
      </c>
      <c r="AN994" t="s">
        <v>1974</v>
      </c>
      <c r="AO994">
        <v>0</v>
      </c>
      <c r="AQ994">
        <v>2257810</v>
      </c>
      <c r="AR994" t="s">
        <v>4605</v>
      </c>
      <c r="AS994" t="s">
        <v>5883</v>
      </c>
      <c r="AT994" t="s">
        <v>1975</v>
      </c>
    </row>
    <row r="995" spans="1:46" x14ac:dyDescent="0.25">
      <c r="A995" t="str">
        <f>_xlfn.XLOOKUP(I995,UTILIZADAS[Contacto1],UTILIZADAS[Source.Name],,0)</f>
        <v>Cobros Mayo</v>
      </c>
      <c r="B995" s="18">
        <f>VLOOKUP(J995,Ref!A:C,3,0)</f>
        <v>0</v>
      </c>
      <c r="C995" s="18">
        <f>VLOOKUP(J995,Ref!A:D,4,0)</f>
        <v>0</v>
      </c>
      <c r="D995" s="18" t="str">
        <f t="shared" si="45"/>
        <v>13/may</v>
      </c>
      <c r="E995" s="18">
        <f t="shared" si="46"/>
        <v>9</v>
      </c>
      <c r="F995" s="18">
        <v>1</v>
      </c>
      <c r="G995" s="18">
        <f t="shared" si="47"/>
        <v>0</v>
      </c>
      <c r="H995" s="3">
        <v>46155.685891203706</v>
      </c>
      <c r="I995">
        <v>63161185</v>
      </c>
      <c r="J995" t="s">
        <v>1967</v>
      </c>
      <c r="K995" t="s">
        <v>1968</v>
      </c>
      <c r="L995" t="s">
        <v>1969</v>
      </c>
      <c r="M995" t="s">
        <v>1970</v>
      </c>
      <c r="O995">
        <v>362084370000</v>
      </c>
      <c r="P995">
        <v>16018</v>
      </c>
      <c r="Q995">
        <v>-4</v>
      </c>
      <c r="R995">
        <v>1</v>
      </c>
      <c r="S995">
        <v>63161185</v>
      </c>
      <c r="U995" t="s">
        <v>4806</v>
      </c>
      <c r="W995" t="s">
        <v>4807</v>
      </c>
      <c r="X995">
        <v>362084370000</v>
      </c>
      <c r="Y995" t="s">
        <v>65</v>
      </c>
      <c r="Z995" t="s">
        <v>66</v>
      </c>
      <c r="AG995" t="s">
        <v>1972</v>
      </c>
      <c r="AL995">
        <v>0</v>
      </c>
      <c r="AN995" t="s">
        <v>1974</v>
      </c>
      <c r="AO995">
        <v>0</v>
      </c>
      <c r="AQ995">
        <v>2257810</v>
      </c>
      <c r="AR995" t="s">
        <v>4605</v>
      </c>
      <c r="AS995" t="s">
        <v>5883</v>
      </c>
      <c r="AT995" t="s">
        <v>1975</v>
      </c>
    </row>
    <row r="996" spans="1:46" x14ac:dyDescent="0.25">
      <c r="A996" t="str">
        <f>_xlfn.XLOOKUP(I996,UTILIZADAS[Contacto1],UTILIZADAS[Source.Name],,0)</f>
        <v>Cobros Mayo</v>
      </c>
      <c r="B996" s="18">
        <f>VLOOKUP(J996,Ref!A:C,3,0)</f>
        <v>0</v>
      </c>
      <c r="C996" s="18">
        <f>VLOOKUP(J996,Ref!A:D,4,0)</f>
        <v>0</v>
      </c>
      <c r="D996" s="18" t="str">
        <f t="shared" si="45"/>
        <v>18/may</v>
      </c>
      <c r="E996" s="18">
        <f t="shared" si="46"/>
        <v>9</v>
      </c>
      <c r="F996" s="18">
        <v>1</v>
      </c>
      <c r="G996" s="18">
        <f t="shared" si="47"/>
        <v>0</v>
      </c>
      <c r="H996" s="3">
        <v>46160.409224537034</v>
      </c>
      <c r="I996">
        <v>63161185</v>
      </c>
      <c r="J996" t="s">
        <v>2023</v>
      </c>
      <c r="K996" t="s">
        <v>1968</v>
      </c>
      <c r="L996" t="s">
        <v>1969</v>
      </c>
      <c r="M996" t="s">
        <v>1970</v>
      </c>
      <c r="O996">
        <v>362084370000</v>
      </c>
      <c r="P996">
        <v>16018</v>
      </c>
      <c r="Q996">
        <v>-4</v>
      </c>
      <c r="R996">
        <v>1</v>
      </c>
      <c r="S996">
        <v>63161185</v>
      </c>
      <c r="U996" t="s">
        <v>4806</v>
      </c>
      <c r="W996" t="s">
        <v>4807</v>
      </c>
      <c r="X996">
        <v>362084370000</v>
      </c>
      <c r="Y996" t="s">
        <v>65</v>
      </c>
      <c r="Z996" t="s">
        <v>66</v>
      </c>
      <c r="AG996" t="s">
        <v>1972</v>
      </c>
      <c r="AL996">
        <v>0</v>
      </c>
      <c r="AN996" t="s">
        <v>1974</v>
      </c>
      <c r="AO996">
        <v>0</v>
      </c>
      <c r="AQ996">
        <v>2257810</v>
      </c>
      <c r="AR996" t="s">
        <v>4605</v>
      </c>
      <c r="AS996" t="s">
        <v>5883</v>
      </c>
      <c r="AT996" t="s">
        <v>2024</v>
      </c>
    </row>
    <row r="997" spans="1:46" x14ac:dyDescent="0.25">
      <c r="A997" t="str">
        <f>_xlfn.XLOOKUP(I997,UTILIZADAS[Contacto1],UTILIZADAS[Source.Name],,0)</f>
        <v>Cobros Mayo</v>
      </c>
      <c r="B997" s="18">
        <f>VLOOKUP(J997,Ref!A:C,3,0)</f>
        <v>0</v>
      </c>
      <c r="C997" s="18">
        <f>VLOOKUP(J997,Ref!A:D,4,0)</f>
        <v>0</v>
      </c>
      <c r="D997" s="18" t="str">
        <f t="shared" si="45"/>
        <v>18/may</v>
      </c>
      <c r="E997" s="18">
        <f t="shared" si="46"/>
        <v>9</v>
      </c>
      <c r="F997" s="18">
        <v>1</v>
      </c>
      <c r="G997" s="18">
        <f t="shared" si="47"/>
        <v>0</v>
      </c>
      <c r="H997" s="3">
        <v>46160.593217592592</v>
      </c>
      <c r="I997">
        <v>63161185</v>
      </c>
      <c r="J997" t="s">
        <v>2023</v>
      </c>
      <c r="K997" t="s">
        <v>1968</v>
      </c>
      <c r="L997" t="s">
        <v>1969</v>
      </c>
      <c r="M997" t="s">
        <v>1970</v>
      </c>
      <c r="O997">
        <v>362084370000</v>
      </c>
      <c r="P997">
        <v>16018</v>
      </c>
      <c r="Q997">
        <v>-4</v>
      </c>
      <c r="R997">
        <v>1</v>
      </c>
      <c r="S997">
        <v>63161185</v>
      </c>
      <c r="U997" t="s">
        <v>4806</v>
      </c>
      <c r="W997" t="s">
        <v>4807</v>
      </c>
      <c r="X997">
        <v>362084370000</v>
      </c>
      <c r="Y997" t="s">
        <v>65</v>
      </c>
      <c r="Z997" t="s">
        <v>66</v>
      </c>
      <c r="AG997" t="s">
        <v>1972</v>
      </c>
      <c r="AL997">
        <v>0</v>
      </c>
      <c r="AN997" t="s">
        <v>1974</v>
      </c>
      <c r="AO997">
        <v>0</v>
      </c>
      <c r="AQ997">
        <v>2257810</v>
      </c>
      <c r="AR997" t="s">
        <v>4605</v>
      </c>
      <c r="AS997" t="s">
        <v>5883</v>
      </c>
      <c r="AT997" t="s">
        <v>2024</v>
      </c>
    </row>
    <row r="998" spans="1:46" x14ac:dyDescent="0.25">
      <c r="A998" t="str">
        <f>_xlfn.XLOOKUP(I998,UTILIZADAS[Contacto1],UTILIZADAS[Source.Name],,0)</f>
        <v>Cobros Mayo</v>
      </c>
      <c r="B998" s="18">
        <f>VLOOKUP(J998,Ref!A:C,3,0)</f>
        <v>0</v>
      </c>
      <c r="C998" s="18">
        <f>VLOOKUP(J998,Ref!A:D,4,0)</f>
        <v>0</v>
      </c>
      <c r="D998" s="18" t="str">
        <f t="shared" si="45"/>
        <v>18/may</v>
      </c>
      <c r="E998" s="18">
        <f t="shared" si="46"/>
        <v>9</v>
      </c>
      <c r="F998" s="18">
        <v>1</v>
      </c>
      <c r="G998" s="18">
        <f t="shared" si="47"/>
        <v>0</v>
      </c>
      <c r="H998" s="3">
        <v>46160.75</v>
      </c>
      <c r="I998">
        <v>63161185</v>
      </c>
      <c r="J998" t="s">
        <v>2023</v>
      </c>
      <c r="K998" t="s">
        <v>1968</v>
      </c>
      <c r="L998" t="s">
        <v>1969</v>
      </c>
      <c r="M998" t="s">
        <v>1970</v>
      </c>
      <c r="O998">
        <v>362084370000</v>
      </c>
      <c r="P998">
        <v>16018</v>
      </c>
      <c r="Q998">
        <v>-4</v>
      </c>
      <c r="R998">
        <v>1</v>
      </c>
      <c r="S998">
        <v>63161185</v>
      </c>
      <c r="U998" t="s">
        <v>4806</v>
      </c>
      <c r="W998" t="s">
        <v>4807</v>
      </c>
      <c r="X998">
        <v>362084370000</v>
      </c>
      <c r="Y998" t="s">
        <v>65</v>
      </c>
      <c r="Z998" t="s">
        <v>66</v>
      </c>
      <c r="AG998" t="s">
        <v>1972</v>
      </c>
      <c r="AL998">
        <v>0</v>
      </c>
      <c r="AN998" t="s">
        <v>1974</v>
      </c>
      <c r="AO998">
        <v>0</v>
      </c>
      <c r="AQ998">
        <v>2257810</v>
      </c>
      <c r="AR998" t="s">
        <v>4605</v>
      </c>
      <c r="AS998" t="s">
        <v>5883</v>
      </c>
      <c r="AT998" t="s">
        <v>2024</v>
      </c>
    </row>
    <row r="999" spans="1:46" x14ac:dyDescent="0.25">
      <c r="A999" t="str">
        <f>_xlfn.XLOOKUP(I999,UTILIZADAS[Contacto1],UTILIZADAS[Source.Name],,0)</f>
        <v>Cobros Mayo</v>
      </c>
      <c r="B999" s="18">
        <f>VLOOKUP(J999,Ref!A:C,3,0)</f>
        <v>0</v>
      </c>
      <c r="C999" s="18">
        <f>VLOOKUP(J999,Ref!A:D,4,0)</f>
        <v>0</v>
      </c>
      <c r="D999" s="18" t="str">
        <f t="shared" si="45"/>
        <v>19/may</v>
      </c>
      <c r="E999" s="18">
        <f t="shared" si="46"/>
        <v>9</v>
      </c>
      <c r="F999" s="18">
        <v>1</v>
      </c>
      <c r="G999" s="18">
        <f t="shared" si="47"/>
        <v>1</v>
      </c>
      <c r="H999" s="3">
        <v>46161.519189814811</v>
      </c>
      <c r="I999">
        <v>63161185</v>
      </c>
      <c r="J999" t="s">
        <v>2023</v>
      </c>
      <c r="K999" t="s">
        <v>1968</v>
      </c>
      <c r="L999" t="s">
        <v>1969</v>
      </c>
      <c r="M999" t="s">
        <v>1970</v>
      </c>
      <c r="O999">
        <v>362084370000</v>
      </c>
      <c r="P999">
        <v>16018</v>
      </c>
      <c r="Q999">
        <v>-4</v>
      </c>
      <c r="R999">
        <v>1</v>
      </c>
      <c r="S999">
        <v>63161185</v>
      </c>
      <c r="U999" t="s">
        <v>4806</v>
      </c>
      <c r="W999" t="s">
        <v>4807</v>
      </c>
      <c r="X999">
        <v>362084370000</v>
      </c>
      <c r="Y999" t="s">
        <v>65</v>
      </c>
      <c r="Z999" t="s">
        <v>66</v>
      </c>
      <c r="AG999" t="s">
        <v>1972</v>
      </c>
      <c r="AL999">
        <v>0</v>
      </c>
      <c r="AN999" t="s">
        <v>1974</v>
      </c>
      <c r="AO999">
        <v>0</v>
      </c>
      <c r="AQ999">
        <v>2257810</v>
      </c>
      <c r="AR999" t="s">
        <v>4605</v>
      </c>
      <c r="AS999" t="s">
        <v>5883</v>
      </c>
      <c r="AT999" t="s">
        <v>2024</v>
      </c>
    </row>
    <row r="1000" spans="1:46" x14ac:dyDescent="0.25">
      <c r="A1000" t="str">
        <f>_xlfn.XLOOKUP(I1000,UTILIZADAS[Contacto1],UTILIZADAS[Source.Name],,0)</f>
        <v>Cobros Mayo</v>
      </c>
      <c r="B1000" s="18">
        <f>VLOOKUP(J1000,Ref!A:C,3,0)</f>
        <v>0</v>
      </c>
      <c r="C1000" s="18">
        <f>VLOOKUP(J1000,Ref!A:D,4,0)</f>
        <v>0</v>
      </c>
      <c r="D1000" s="18" t="str">
        <f t="shared" si="45"/>
        <v>04/may</v>
      </c>
      <c r="E1000" s="18">
        <f t="shared" si="46"/>
        <v>4</v>
      </c>
      <c r="F1000" s="18">
        <v>1</v>
      </c>
      <c r="G1000" s="18">
        <f t="shared" si="47"/>
        <v>0</v>
      </c>
      <c r="H1000" s="3">
        <v>46146.538032407407</v>
      </c>
      <c r="I1000">
        <v>63165778</v>
      </c>
      <c r="J1000">
        <v>6004</v>
      </c>
      <c r="K1000" t="s">
        <v>1983</v>
      </c>
      <c r="L1000" t="s">
        <v>1897</v>
      </c>
      <c r="M1000" t="s">
        <v>1970</v>
      </c>
      <c r="P1000">
        <v>998</v>
      </c>
      <c r="Q1000">
        <v>0</v>
      </c>
      <c r="S1000">
        <v>63165778</v>
      </c>
      <c r="AF1000" t="s">
        <v>1976</v>
      </c>
      <c r="AG1000" t="s">
        <v>1972</v>
      </c>
      <c r="AL1000">
        <v>251</v>
      </c>
      <c r="AM1000" t="s">
        <v>1979</v>
      </c>
      <c r="AN1000" t="s">
        <v>1977</v>
      </c>
      <c r="AO1000">
        <v>0</v>
      </c>
      <c r="AQ1000">
        <v>2257468</v>
      </c>
      <c r="AR1000" t="s">
        <v>1978</v>
      </c>
      <c r="AT1000" t="s">
        <v>1984</v>
      </c>
    </row>
    <row r="1001" spans="1:46" x14ac:dyDescent="0.25">
      <c r="A1001" t="str">
        <f>_xlfn.XLOOKUP(I1001,UTILIZADAS[Contacto1],UTILIZADAS[Source.Name],,0)</f>
        <v>Cobros Mayo</v>
      </c>
      <c r="B1001" s="18">
        <f>VLOOKUP(J1001,Ref!A:C,3,0)</f>
        <v>0</v>
      </c>
      <c r="C1001" s="18">
        <f>VLOOKUP(J1001,Ref!A:D,4,0)</f>
        <v>0</v>
      </c>
      <c r="D1001" s="18" t="str">
        <f t="shared" si="45"/>
        <v>11/may</v>
      </c>
      <c r="E1001" s="18">
        <f t="shared" si="46"/>
        <v>4</v>
      </c>
      <c r="F1001" s="18">
        <v>1</v>
      </c>
      <c r="G1001" s="18">
        <f t="shared" si="47"/>
        <v>0</v>
      </c>
      <c r="H1001" s="3">
        <v>46153.516631944447</v>
      </c>
      <c r="I1001">
        <v>63165778</v>
      </c>
      <c r="J1001" t="s">
        <v>2021</v>
      </c>
      <c r="K1001" t="s">
        <v>1968</v>
      </c>
      <c r="L1001" t="s">
        <v>1969</v>
      </c>
      <c r="M1001" t="s">
        <v>1970</v>
      </c>
      <c r="O1001">
        <v>366023610000</v>
      </c>
      <c r="P1001">
        <v>16018</v>
      </c>
      <c r="Q1001">
        <v>-4</v>
      </c>
      <c r="R1001">
        <v>1</v>
      </c>
      <c r="S1001">
        <v>63165778</v>
      </c>
      <c r="U1001" t="s">
        <v>4808</v>
      </c>
      <c r="W1001" t="s">
        <v>4809</v>
      </c>
      <c r="X1001">
        <v>366023610000</v>
      </c>
      <c r="Y1001" t="s">
        <v>65</v>
      </c>
      <c r="Z1001" t="s">
        <v>4619</v>
      </c>
      <c r="AF1001" t="s">
        <v>1976</v>
      </c>
      <c r="AG1001" t="s">
        <v>1972</v>
      </c>
      <c r="AL1001">
        <v>5</v>
      </c>
      <c r="AN1001" t="s">
        <v>1974</v>
      </c>
      <c r="AO1001">
        <v>0</v>
      </c>
      <c r="AQ1001">
        <v>2257811</v>
      </c>
      <c r="AR1001" t="s">
        <v>4605</v>
      </c>
      <c r="AS1001" t="s">
        <v>5883</v>
      </c>
      <c r="AT1001" t="s">
        <v>2022</v>
      </c>
    </row>
    <row r="1002" spans="1:46" x14ac:dyDescent="0.25">
      <c r="A1002" t="str">
        <f>_xlfn.XLOOKUP(I1002,UTILIZADAS[Contacto1],UTILIZADAS[Source.Name],,0)</f>
        <v>Cobros Mayo</v>
      </c>
      <c r="B1002" s="18">
        <f>VLOOKUP(J1002,Ref!A:C,3,0)</f>
        <v>0</v>
      </c>
      <c r="C1002" s="18">
        <f>VLOOKUP(J1002,Ref!A:D,4,0)</f>
        <v>0</v>
      </c>
      <c r="D1002" s="18" t="str">
        <f t="shared" si="45"/>
        <v>13/may</v>
      </c>
      <c r="E1002" s="18">
        <f t="shared" si="46"/>
        <v>4</v>
      </c>
      <c r="F1002" s="18">
        <v>1</v>
      </c>
      <c r="G1002" s="18">
        <f t="shared" si="47"/>
        <v>0</v>
      </c>
      <c r="H1002" s="3">
        <v>46155.686481481483</v>
      </c>
      <c r="I1002">
        <v>63165778</v>
      </c>
      <c r="J1002" t="s">
        <v>2021</v>
      </c>
      <c r="K1002" t="s">
        <v>1968</v>
      </c>
      <c r="L1002" t="s">
        <v>1969</v>
      </c>
      <c r="M1002" t="s">
        <v>1970</v>
      </c>
      <c r="O1002">
        <v>366023610000</v>
      </c>
      <c r="P1002">
        <v>16018</v>
      </c>
      <c r="Q1002">
        <v>-4</v>
      </c>
      <c r="R1002">
        <v>1</v>
      </c>
      <c r="S1002">
        <v>63165778</v>
      </c>
      <c r="U1002" t="s">
        <v>4808</v>
      </c>
      <c r="W1002" t="s">
        <v>4809</v>
      </c>
      <c r="X1002">
        <v>366023610000</v>
      </c>
      <c r="Y1002" t="s">
        <v>65</v>
      </c>
      <c r="Z1002" t="s">
        <v>4619</v>
      </c>
      <c r="AF1002" t="s">
        <v>1976</v>
      </c>
      <c r="AG1002" t="s">
        <v>1972</v>
      </c>
      <c r="AL1002">
        <v>5</v>
      </c>
      <c r="AN1002" t="s">
        <v>1974</v>
      </c>
      <c r="AO1002">
        <v>0</v>
      </c>
      <c r="AQ1002">
        <v>2257811</v>
      </c>
      <c r="AR1002" t="s">
        <v>4605</v>
      </c>
      <c r="AS1002" t="s">
        <v>5883</v>
      </c>
      <c r="AT1002" t="s">
        <v>2022</v>
      </c>
    </row>
    <row r="1003" spans="1:46" x14ac:dyDescent="0.25">
      <c r="A1003" t="str">
        <f>_xlfn.XLOOKUP(I1003,UTILIZADAS[Contacto1],UTILIZADAS[Source.Name],,0)</f>
        <v>Cobros Mayo</v>
      </c>
      <c r="B1003" s="18">
        <f>VLOOKUP(J1003,Ref!A:C,3,0)</f>
        <v>0</v>
      </c>
      <c r="C1003" s="18">
        <f>VLOOKUP(J1003,Ref!A:D,4,0)</f>
        <v>0</v>
      </c>
      <c r="D1003" s="18" t="str">
        <f t="shared" si="45"/>
        <v>18/may</v>
      </c>
      <c r="E1003" s="18">
        <f t="shared" si="46"/>
        <v>4</v>
      </c>
      <c r="F1003" s="18">
        <v>1</v>
      </c>
      <c r="G1003" s="18">
        <f t="shared" si="47"/>
        <v>1</v>
      </c>
      <c r="H1003" s="3">
        <v>46160.410196759258</v>
      </c>
      <c r="I1003">
        <v>63165778</v>
      </c>
      <c r="J1003">
        <v>6004</v>
      </c>
      <c r="K1003" t="s">
        <v>1983</v>
      </c>
      <c r="L1003" t="s">
        <v>1897</v>
      </c>
      <c r="M1003" t="s">
        <v>1970</v>
      </c>
      <c r="O1003">
        <v>366023610000</v>
      </c>
      <c r="P1003">
        <v>16018</v>
      </c>
      <c r="Q1003">
        <v>-4</v>
      </c>
      <c r="R1003">
        <v>1</v>
      </c>
      <c r="S1003">
        <v>63165778</v>
      </c>
      <c r="U1003" t="s">
        <v>4808</v>
      </c>
      <c r="W1003" t="s">
        <v>4809</v>
      </c>
      <c r="X1003">
        <v>366023610000</v>
      </c>
      <c r="Y1003" t="s">
        <v>65</v>
      </c>
      <c r="Z1003" t="s">
        <v>4619</v>
      </c>
      <c r="AF1003" t="s">
        <v>1976</v>
      </c>
      <c r="AG1003" t="s">
        <v>1972</v>
      </c>
      <c r="AL1003">
        <v>222</v>
      </c>
      <c r="AM1003" t="s">
        <v>1979</v>
      </c>
      <c r="AN1003" t="s">
        <v>1987</v>
      </c>
      <c r="AO1003">
        <v>0</v>
      </c>
      <c r="AQ1003">
        <v>2257811</v>
      </c>
      <c r="AR1003" t="s">
        <v>4605</v>
      </c>
      <c r="AS1003" t="s">
        <v>5883</v>
      </c>
      <c r="AT1003" t="s">
        <v>1984</v>
      </c>
    </row>
    <row r="1004" spans="1:46" x14ac:dyDescent="0.25">
      <c r="A1004" t="str">
        <f>_xlfn.XLOOKUP(I1004,UTILIZADAS[Contacto1],UTILIZADAS[Source.Name],,0)</f>
        <v>Cobros Abril Canal Fijo</v>
      </c>
      <c r="B1004" s="18">
        <f>VLOOKUP(J1004,Ref!A:C,3,0)</f>
        <v>1</v>
      </c>
      <c r="C1004" s="18">
        <f>VLOOKUP(J1004,Ref!A:D,4,0)</f>
        <v>1</v>
      </c>
      <c r="D1004" s="18" t="str">
        <f t="shared" si="45"/>
        <v>11/may</v>
      </c>
      <c r="E1004" s="18">
        <f t="shared" si="46"/>
        <v>1</v>
      </c>
      <c r="F1004" s="18">
        <v>1</v>
      </c>
      <c r="G1004" s="18">
        <f t="shared" si="47"/>
        <v>1</v>
      </c>
      <c r="H1004" s="3">
        <v>46153.516388888886</v>
      </c>
      <c r="I1004">
        <v>63175912</v>
      </c>
      <c r="J1004">
        <v>6007</v>
      </c>
      <c r="K1004" t="s">
        <v>1983</v>
      </c>
      <c r="L1004" t="s">
        <v>1897</v>
      </c>
      <c r="M1004" t="s">
        <v>1970</v>
      </c>
      <c r="O1004">
        <v>173075250000</v>
      </c>
      <c r="P1004">
        <v>16018</v>
      </c>
      <c r="Q1004">
        <v>-4</v>
      </c>
      <c r="R1004">
        <v>1</v>
      </c>
      <c r="S1004">
        <v>63175912</v>
      </c>
      <c r="U1004" t="s">
        <v>2407</v>
      </c>
      <c r="W1004" t="s">
        <v>3980</v>
      </c>
      <c r="X1004">
        <v>173075250000</v>
      </c>
      <c r="Y1004" t="s">
        <v>65</v>
      </c>
      <c r="Z1004" t="s">
        <v>4619</v>
      </c>
      <c r="AF1004" t="s">
        <v>1976</v>
      </c>
      <c r="AG1004" t="s">
        <v>1972</v>
      </c>
      <c r="AL1004">
        <v>103</v>
      </c>
      <c r="AM1004" t="s">
        <v>1979</v>
      </c>
      <c r="AN1004" t="s">
        <v>1987</v>
      </c>
      <c r="AO1004">
        <v>0</v>
      </c>
      <c r="AQ1004">
        <v>2257812</v>
      </c>
      <c r="AR1004" t="s">
        <v>4605</v>
      </c>
      <c r="AS1004" t="s">
        <v>5883</v>
      </c>
      <c r="AT1004" t="s">
        <v>1898</v>
      </c>
    </row>
    <row r="1005" spans="1:46" x14ac:dyDescent="0.25">
      <c r="A1005" t="str">
        <f>_xlfn.XLOOKUP(I1005,UTILIZADAS[Contacto1],UTILIZADAS[Source.Name],,0)</f>
        <v>Cobros Abril Canal Fijo</v>
      </c>
      <c r="B1005" s="18">
        <f>VLOOKUP(J1005,Ref!A:C,3,0)</f>
        <v>0</v>
      </c>
      <c r="C1005" s="18">
        <f>VLOOKUP(J1005,Ref!A:D,4,0)</f>
        <v>0</v>
      </c>
      <c r="D1005" s="18" t="str">
        <f t="shared" si="45"/>
        <v>04/may</v>
      </c>
      <c r="E1005" s="18">
        <f t="shared" si="46"/>
        <v>9</v>
      </c>
      <c r="F1005" s="18">
        <v>1</v>
      </c>
      <c r="G1005" s="18">
        <f t="shared" si="47"/>
        <v>0</v>
      </c>
      <c r="H1005" s="3">
        <v>46146.65048611111</v>
      </c>
      <c r="I1005">
        <v>63186905</v>
      </c>
      <c r="J1005" t="s">
        <v>1967</v>
      </c>
      <c r="K1005" t="s">
        <v>1968</v>
      </c>
      <c r="L1005" t="s">
        <v>1969</v>
      </c>
      <c r="M1005" t="s">
        <v>1970</v>
      </c>
      <c r="O1005">
        <v>357374950000</v>
      </c>
      <c r="P1005">
        <v>16017</v>
      </c>
      <c r="Q1005">
        <v>-4</v>
      </c>
      <c r="R1005">
        <v>1</v>
      </c>
      <c r="S1005">
        <v>63186905</v>
      </c>
      <c r="U1005" t="s">
        <v>4532</v>
      </c>
      <c r="W1005" t="s">
        <v>344</v>
      </c>
      <c r="X1005" t="s">
        <v>2551</v>
      </c>
      <c r="Y1005" t="s">
        <v>65</v>
      </c>
      <c r="Z1005">
        <v>357374950000</v>
      </c>
      <c r="AG1005" t="s">
        <v>1972</v>
      </c>
      <c r="AI1005" t="s">
        <v>3716</v>
      </c>
      <c r="AL1005">
        <v>0</v>
      </c>
      <c r="AN1005" t="s">
        <v>1974</v>
      </c>
      <c r="AO1005">
        <v>0</v>
      </c>
      <c r="AQ1005">
        <v>2252819</v>
      </c>
      <c r="AR1005" t="s">
        <v>2241</v>
      </c>
      <c r="AS1005" t="s">
        <v>4163</v>
      </c>
      <c r="AT1005" t="s">
        <v>1975</v>
      </c>
    </row>
    <row r="1006" spans="1:46" x14ac:dyDescent="0.25">
      <c r="A1006" t="str">
        <f>_xlfn.XLOOKUP(I1006,UTILIZADAS[Contacto1],UTILIZADAS[Source.Name],,0)</f>
        <v>Cobros Abril Canal Fijo</v>
      </c>
      <c r="B1006" s="18">
        <f>VLOOKUP(J1006,Ref!A:C,3,0)</f>
        <v>0</v>
      </c>
      <c r="C1006" s="18">
        <f>VLOOKUP(J1006,Ref!A:D,4,0)</f>
        <v>0</v>
      </c>
      <c r="D1006" s="18" t="str">
        <f t="shared" si="45"/>
        <v>06/may</v>
      </c>
      <c r="E1006" s="18">
        <f t="shared" si="46"/>
        <v>9</v>
      </c>
      <c r="F1006" s="18">
        <v>1</v>
      </c>
      <c r="G1006" s="18">
        <f t="shared" si="47"/>
        <v>0</v>
      </c>
      <c r="H1006" s="3">
        <v>46148.637187499997</v>
      </c>
      <c r="I1006">
        <v>63186905</v>
      </c>
      <c r="J1006" t="s">
        <v>1967</v>
      </c>
      <c r="K1006" t="s">
        <v>1968</v>
      </c>
      <c r="L1006" t="s">
        <v>1969</v>
      </c>
      <c r="M1006" t="s">
        <v>1970</v>
      </c>
      <c r="O1006">
        <v>357374950000</v>
      </c>
      <c r="P1006">
        <v>16017</v>
      </c>
      <c r="Q1006">
        <v>-4</v>
      </c>
      <c r="R1006">
        <v>1</v>
      </c>
      <c r="S1006">
        <v>63186905</v>
      </c>
      <c r="U1006" t="s">
        <v>4532</v>
      </c>
      <c r="W1006" t="s">
        <v>344</v>
      </c>
      <c r="X1006" t="s">
        <v>2551</v>
      </c>
      <c r="Y1006" t="s">
        <v>65</v>
      </c>
      <c r="Z1006">
        <v>357374950000</v>
      </c>
      <c r="AG1006" t="s">
        <v>1972</v>
      </c>
      <c r="AI1006" t="s">
        <v>3716</v>
      </c>
      <c r="AL1006">
        <v>0</v>
      </c>
      <c r="AN1006" t="s">
        <v>1974</v>
      </c>
      <c r="AO1006">
        <v>0</v>
      </c>
      <c r="AQ1006">
        <v>2252819</v>
      </c>
      <c r="AR1006" t="s">
        <v>2241</v>
      </c>
      <c r="AS1006" t="s">
        <v>4163</v>
      </c>
      <c r="AT1006" t="s">
        <v>1975</v>
      </c>
    </row>
    <row r="1007" spans="1:46" x14ac:dyDescent="0.25">
      <c r="A1007" t="str">
        <f>_xlfn.XLOOKUP(I1007,UTILIZADAS[Contacto1],UTILIZADAS[Source.Name],,0)</f>
        <v>Cobros Abril Canal Fijo</v>
      </c>
      <c r="B1007" s="18">
        <f>VLOOKUP(J1007,Ref!A:C,3,0)</f>
        <v>0</v>
      </c>
      <c r="C1007" s="18">
        <f>VLOOKUP(J1007,Ref!A:D,4,0)</f>
        <v>0</v>
      </c>
      <c r="D1007" s="18" t="str">
        <f t="shared" si="45"/>
        <v>09/may</v>
      </c>
      <c r="E1007" s="18">
        <f t="shared" si="46"/>
        <v>9</v>
      </c>
      <c r="F1007" s="18">
        <v>1</v>
      </c>
      <c r="G1007" s="18">
        <f t="shared" si="47"/>
        <v>0</v>
      </c>
      <c r="H1007" s="3">
        <v>46151.388020833336</v>
      </c>
      <c r="I1007">
        <v>63186905</v>
      </c>
      <c r="J1007" t="s">
        <v>1967</v>
      </c>
      <c r="K1007" t="s">
        <v>1968</v>
      </c>
      <c r="L1007" t="s">
        <v>1969</v>
      </c>
      <c r="M1007" t="s">
        <v>1970</v>
      </c>
      <c r="O1007">
        <v>357374950000</v>
      </c>
      <c r="P1007">
        <v>16017</v>
      </c>
      <c r="Q1007">
        <v>-4</v>
      </c>
      <c r="R1007">
        <v>1</v>
      </c>
      <c r="S1007">
        <v>63186905</v>
      </c>
      <c r="U1007" t="s">
        <v>4532</v>
      </c>
      <c r="W1007" t="s">
        <v>344</v>
      </c>
      <c r="X1007" t="s">
        <v>2551</v>
      </c>
      <c r="Y1007" t="s">
        <v>65</v>
      </c>
      <c r="Z1007">
        <v>357374950000</v>
      </c>
      <c r="AG1007" t="s">
        <v>1972</v>
      </c>
      <c r="AI1007" t="s">
        <v>3716</v>
      </c>
      <c r="AL1007">
        <v>0</v>
      </c>
      <c r="AN1007" t="s">
        <v>1974</v>
      </c>
      <c r="AO1007">
        <v>0</v>
      </c>
      <c r="AQ1007">
        <v>2252819</v>
      </c>
      <c r="AR1007" t="s">
        <v>2241</v>
      </c>
      <c r="AS1007" t="s">
        <v>4163</v>
      </c>
      <c r="AT1007" t="s">
        <v>1975</v>
      </c>
    </row>
    <row r="1008" spans="1:46" x14ac:dyDescent="0.25">
      <c r="A1008" t="str">
        <f>_xlfn.XLOOKUP(I1008,UTILIZADAS[Contacto1],UTILIZADAS[Source.Name],,0)</f>
        <v>Cobros Abril Canal Fijo</v>
      </c>
      <c r="B1008" s="18">
        <f>VLOOKUP(J1008,Ref!A:C,3,0)</f>
        <v>0</v>
      </c>
      <c r="C1008" s="18">
        <f>VLOOKUP(J1008,Ref!A:D,4,0)</f>
        <v>0</v>
      </c>
      <c r="D1008" s="18" t="str">
        <f t="shared" si="45"/>
        <v>11/may</v>
      </c>
      <c r="E1008" s="18">
        <f t="shared" si="46"/>
        <v>9</v>
      </c>
      <c r="F1008" s="18">
        <v>1</v>
      </c>
      <c r="G1008" s="18">
        <f t="shared" si="47"/>
        <v>0</v>
      </c>
      <c r="H1008" s="3">
        <v>46153.516724537039</v>
      </c>
      <c r="I1008">
        <v>63186905</v>
      </c>
      <c r="J1008" t="s">
        <v>1967</v>
      </c>
      <c r="K1008" t="s">
        <v>1968</v>
      </c>
      <c r="L1008" t="s">
        <v>1969</v>
      </c>
      <c r="M1008" t="s">
        <v>1970</v>
      </c>
      <c r="O1008">
        <v>357374950000</v>
      </c>
      <c r="P1008">
        <v>16018</v>
      </c>
      <c r="Q1008">
        <v>-4</v>
      </c>
      <c r="R1008">
        <v>1</v>
      </c>
      <c r="S1008">
        <v>63186905</v>
      </c>
      <c r="U1008" t="s">
        <v>4532</v>
      </c>
      <c r="W1008" t="s">
        <v>344</v>
      </c>
      <c r="X1008">
        <v>357374950000</v>
      </c>
      <c r="Y1008" t="s">
        <v>65</v>
      </c>
      <c r="Z1008" t="s">
        <v>597</v>
      </c>
      <c r="AG1008" t="s">
        <v>1972</v>
      </c>
      <c r="AL1008">
        <v>0</v>
      </c>
      <c r="AN1008" t="s">
        <v>1974</v>
      </c>
      <c r="AO1008">
        <v>0</v>
      </c>
      <c r="AQ1008">
        <v>2257813</v>
      </c>
      <c r="AR1008" t="s">
        <v>4605</v>
      </c>
      <c r="AS1008" t="s">
        <v>5883</v>
      </c>
      <c r="AT1008" t="s">
        <v>1975</v>
      </c>
    </row>
    <row r="1009" spans="1:46" x14ac:dyDescent="0.25">
      <c r="A1009" t="str">
        <f>_xlfn.XLOOKUP(I1009,UTILIZADAS[Contacto1],UTILIZADAS[Source.Name],,0)</f>
        <v>Cobros Abril Canal Fijo</v>
      </c>
      <c r="B1009" s="18">
        <f>VLOOKUP(J1009,Ref!A:C,3,0)</f>
        <v>0</v>
      </c>
      <c r="C1009" s="18">
        <f>VLOOKUP(J1009,Ref!A:D,4,0)</f>
        <v>0</v>
      </c>
      <c r="D1009" s="18" t="str">
        <f t="shared" si="45"/>
        <v>13/may</v>
      </c>
      <c r="E1009" s="18">
        <f t="shared" si="46"/>
        <v>9</v>
      </c>
      <c r="F1009" s="18">
        <v>1</v>
      </c>
      <c r="G1009" s="18">
        <f t="shared" si="47"/>
        <v>0</v>
      </c>
      <c r="H1009" s="3">
        <v>46155.686585648145</v>
      </c>
      <c r="I1009">
        <v>63186905</v>
      </c>
      <c r="J1009" t="s">
        <v>1967</v>
      </c>
      <c r="K1009" t="s">
        <v>1968</v>
      </c>
      <c r="L1009" t="s">
        <v>1969</v>
      </c>
      <c r="M1009" t="s">
        <v>1970</v>
      </c>
      <c r="O1009">
        <v>357374950000</v>
      </c>
      <c r="P1009">
        <v>16018</v>
      </c>
      <c r="Q1009">
        <v>-4</v>
      </c>
      <c r="R1009">
        <v>1</v>
      </c>
      <c r="S1009">
        <v>63186905</v>
      </c>
      <c r="U1009" t="s">
        <v>4532</v>
      </c>
      <c r="W1009" t="s">
        <v>344</v>
      </c>
      <c r="X1009">
        <v>357374950000</v>
      </c>
      <c r="Y1009" t="s">
        <v>65</v>
      </c>
      <c r="Z1009" t="s">
        <v>597</v>
      </c>
      <c r="AG1009" t="s">
        <v>1972</v>
      </c>
      <c r="AL1009">
        <v>0</v>
      </c>
      <c r="AN1009" t="s">
        <v>1974</v>
      </c>
      <c r="AO1009">
        <v>0</v>
      </c>
      <c r="AQ1009">
        <v>2257813</v>
      </c>
      <c r="AR1009" t="s">
        <v>4605</v>
      </c>
      <c r="AS1009" t="s">
        <v>5883</v>
      </c>
      <c r="AT1009" t="s">
        <v>1975</v>
      </c>
    </row>
    <row r="1010" spans="1:46" x14ac:dyDescent="0.25">
      <c r="A1010" t="str">
        <f>_xlfn.XLOOKUP(I1010,UTILIZADAS[Contacto1],UTILIZADAS[Source.Name],,0)</f>
        <v>Cobros Abril Canal Fijo</v>
      </c>
      <c r="B1010" s="18">
        <f>VLOOKUP(J1010,Ref!A:C,3,0)</f>
        <v>0</v>
      </c>
      <c r="C1010" s="18">
        <f>VLOOKUP(J1010,Ref!A:D,4,0)</f>
        <v>0</v>
      </c>
      <c r="D1010" s="18" t="str">
        <f t="shared" si="45"/>
        <v>18/may</v>
      </c>
      <c r="E1010" s="18">
        <f t="shared" si="46"/>
        <v>9</v>
      </c>
      <c r="F1010" s="18">
        <v>1</v>
      </c>
      <c r="G1010" s="18">
        <f t="shared" si="47"/>
        <v>0</v>
      </c>
      <c r="H1010" s="3">
        <v>46160.409861111111</v>
      </c>
      <c r="I1010">
        <v>63186905</v>
      </c>
      <c r="J1010" t="s">
        <v>1967</v>
      </c>
      <c r="K1010" t="s">
        <v>1968</v>
      </c>
      <c r="L1010" t="s">
        <v>1969</v>
      </c>
      <c r="M1010" t="s">
        <v>1970</v>
      </c>
      <c r="O1010">
        <v>357374950000</v>
      </c>
      <c r="P1010">
        <v>16018</v>
      </c>
      <c r="Q1010">
        <v>-4</v>
      </c>
      <c r="R1010">
        <v>1</v>
      </c>
      <c r="S1010">
        <v>63186905</v>
      </c>
      <c r="U1010" t="s">
        <v>4532</v>
      </c>
      <c r="W1010" t="s">
        <v>344</v>
      </c>
      <c r="X1010">
        <v>357374950000</v>
      </c>
      <c r="Y1010" t="s">
        <v>65</v>
      </c>
      <c r="Z1010" t="s">
        <v>597</v>
      </c>
      <c r="AG1010" t="s">
        <v>1972</v>
      </c>
      <c r="AL1010">
        <v>0</v>
      </c>
      <c r="AN1010" t="s">
        <v>1974</v>
      </c>
      <c r="AO1010">
        <v>0</v>
      </c>
      <c r="AQ1010">
        <v>2257813</v>
      </c>
      <c r="AR1010" t="s">
        <v>4605</v>
      </c>
      <c r="AS1010" t="s">
        <v>5883</v>
      </c>
      <c r="AT1010" t="s">
        <v>1975</v>
      </c>
    </row>
    <row r="1011" spans="1:46" x14ac:dyDescent="0.25">
      <c r="A1011" t="str">
        <f>_xlfn.XLOOKUP(I1011,UTILIZADAS[Contacto1],UTILIZADAS[Source.Name],,0)</f>
        <v>Cobros Abril Canal Fijo</v>
      </c>
      <c r="B1011" s="18">
        <f>VLOOKUP(J1011,Ref!A:C,3,0)</f>
        <v>0</v>
      </c>
      <c r="C1011" s="18">
        <f>VLOOKUP(J1011,Ref!A:D,4,0)</f>
        <v>0</v>
      </c>
      <c r="D1011" s="18" t="str">
        <f t="shared" si="45"/>
        <v>19/may</v>
      </c>
      <c r="E1011" s="18">
        <f t="shared" si="46"/>
        <v>9</v>
      </c>
      <c r="F1011" s="18">
        <v>1</v>
      </c>
      <c r="G1011" s="18">
        <f t="shared" si="47"/>
        <v>0</v>
      </c>
      <c r="H1011" s="3">
        <v>46161.695231481484</v>
      </c>
      <c r="I1011">
        <v>63186905</v>
      </c>
      <c r="J1011" t="s">
        <v>1967</v>
      </c>
      <c r="K1011" t="s">
        <v>1968</v>
      </c>
      <c r="L1011" t="s">
        <v>1969</v>
      </c>
      <c r="M1011" t="s">
        <v>1970</v>
      </c>
      <c r="O1011">
        <v>357374950000</v>
      </c>
      <c r="P1011">
        <v>16018</v>
      </c>
      <c r="Q1011">
        <v>-4</v>
      </c>
      <c r="R1011">
        <v>1</v>
      </c>
      <c r="S1011">
        <v>63186905</v>
      </c>
      <c r="U1011" t="s">
        <v>4532</v>
      </c>
      <c r="W1011" t="s">
        <v>344</v>
      </c>
      <c r="X1011">
        <v>357374950000</v>
      </c>
      <c r="Y1011" t="s">
        <v>65</v>
      </c>
      <c r="Z1011" t="s">
        <v>597</v>
      </c>
      <c r="AG1011" t="s">
        <v>1972</v>
      </c>
      <c r="AL1011">
        <v>0</v>
      </c>
      <c r="AN1011" t="s">
        <v>1974</v>
      </c>
      <c r="AO1011">
        <v>0</v>
      </c>
      <c r="AQ1011">
        <v>2257813</v>
      </c>
      <c r="AR1011" t="s">
        <v>4605</v>
      </c>
      <c r="AS1011" t="s">
        <v>5883</v>
      </c>
      <c r="AT1011" t="s">
        <v>1975</v>
      </c>
    </row>
    <row r="1012" spans="1:46" x14ac:dyDescent="0.25">
      <c r="A1012" t="str">
        <f>_xlfn.XLOOKUP(I1012,UTILIZADAS[Contacto1],UTILIZADAS[Source.Name],,0)</f>
        <v>Cobros Abril Canal Fijo</v>
      </c>
      <c r="B1012" s="18">
        <f>VLOOKUP(J1012,Ref!A:C,3,0)</f>
        <v>0</v>
      </c>
      <c r="C1012" s="18">
        <f>VLOOKUP(J1012,Ref!A:D,4,0)</f>
        <v>0</v>
      </c>
      <c r="D1012" s="18" t="str">
        <f t="shared" si="45"/>
        <v>21/may</v>
      </c>
      <c r="E1012" s="18">
        <f t="shared" si="46"/>
        <v>9</v>
      </c>
      <c r="F1012" s="18">
        <v>1</v>
      </c>
      <c r="G1012" s="18">
        <f t="shared" si="47"/>
        <v>0</v>
      </c>
      <c r="H1012" s="3">
        <v>46163.471354166664</v>
      </c>
      <c r="I1012">
        <v>63186905</v>
      </c>
      <c r="J1012" t="s">
        <v>1967</v>
      </c>
      <c r="K1012" t="s">
        <v>1968</v>
      </c>
      <c r="L1012" t="s">
        <v>1969</v>
      </c>
      <c r="M1012" t="s">
        <v>1970</v>
      </c>
      <c r="O1012">
        <v>357374950000</v>
      </c>
      <c r="P1012">
        <v>16018</v>
      </c>
      <c r="Q1012">
        <v>-4</v>
      </c>
      <c r="R1012">
        <v>1</v>
      </c>
      <c r="S1012">
        <v>63186905</v>
      </c>
      <c r="U1012" t="s">
        <v>4532</v>
      </c>
      <c r="W1012" t="s">
        <v>344</v>
      </c>
      <c r="X1012">
        <v>357374950000</v>
      </c>
      <c r="Y1012" t="s">
        <v>65</v>
      </c>
      <c r="Z1012" t="s">
        <v>597</v>
      </c>
      <c r="AG1012" t="s">
        <v>1972</v>
      </c>
      <c r="AL1012">
        <v>0</v>
      </c>
      <c r="AN1012" t="s">
        <v>1974</v>
      </c>
      <c r="AO1012">
        <v>0</v>
      </c>
      <c r="AQ1012">
        <v>2257813</v>
      </c>
      <c r="AR1012" t="s">
        <v>4605</v>
      </c>
      <c r="AS1012" t="s">
        <v>5883</v>
      </c>
      <c r="AT1012" t="s">
        <v>1975</v>
      </c>
    </row>
    <row r="1013" spans="1:46" x14ac:dyDescent="0.25">
      <c r="A1013" t="str">
        <f>_xlfn.XLOOKUP(I1013,UTILIZADAS[Contacto1],UTILIZADAS[Source.Name],,0)</f>
        <v>Cobros Abril Canal Fijo</v>
      </c>
      <c r="B1013" s="18">
        <f>VLOOKUP(J1013,Ref!A:C,3,0)</f>
        <v>0</v>
      </c>
      <c r="C1013" s="18">
        <f>VLOOKUP(J1013,Ref!A:D,4,0)</f>
        <v>0</v>
      </c>
      <c r="D1013" s="18" t="str">
        <f t="shared" si="45"/>
        <v>21/may</v>
      </c>
      <c r="E1013" s="18">
        <f t="shared" si="46"/>
        <v>9</v>
      </c>
      <c r="F1013" s="18">
        <v>1</v>
      </c>
      <c r="G1013" s="18">
        <f t="shared" si="47"/>
        <v>1</v>
      </c>
      <c r="H1013" s="3">
        <v>46163.739386574074</v>
      </c>
      <c r="I1013">
        <v>63186905</v>
      </c>
      <c r="J1013" t="s">
        <v>1967</v>
      </c>
      <c r="K1013" t="s">
        <v>1968</v>
      </c>
      <c r="L1013" t="s">
        <v>1969</v>
      </c>
      <c r="M1013" t="s">
        <v>1970</v>
      </c>
      <c r="O1013">
        <v>357374950000</v>
      </c>
      <c r="P1013">
        <v>16018</v>
      </c>
      <c r="Q1013">
        <v>-4</v>
      </c>
      <c r="R1013">
        <v>1</v>
      </c>
      <c r="S1013">
        <v>63186905</v>
      </c>
      <c r="U1013" t="s">
        <v>4532</v>
      </c>
      <c r="W1013" t="s">
        <v>344</v>
      </c>
      <c r="X1013">
        <v>357374950000</v>
      </c>
      <c r="Y1013" t="s">
        <v>65</v>
      </c>
      <c r="Z1013" t="s">
        <v>597</v>
      </c>
      <c r="AG1013" t="s">
        <v>1972</v>
      </c>
      <c r="AL1013">
        <v>0</v>
      </c>
      <c r="AN1013" t="s">
        <v>1974</v>
      </c>
      <c r="AO1013">
        <v>0</v>
      </c>
      <c r="AQ1013">
        <v>2257813</v>
      </c>
      <c r="AR1013" t="s">
        <v>4605</v>
      </c>
      <c r="AS1013" t="s">
        <v>5883</v>
      </c>
      <c r="AT1013" t="s">
        <v>1975</v>
      </c>
    </row>
    <row r="1014" spans="1:46" x14ac:dyDescent="0.25">
      <c r="A1014" t="e">
        <f>_xlfn.XLOOKUP(I1014,UTILIZADAS[Contacto1],UTILIZADAS[Source.Name],,0)</f>
        <v>#N/A</v>
      </c>
      <c r="B1014" s="18">
        <f>VLOOKUP(J1014,Ref!A:C,3,0)</f>
        <v>0</v>
      </c>
      <c r="C1014" s="18">
        <f>VLOOKUP(J1014,Ref!A:D,4,0)</f>
        <v>0</v>
      </c>
      <c r="D1014" s="18" t="str">
        <f t="shared" si="45"/>
        <v>06/may</v>
      </c>
      <c r="E1014" s="18">
        <f t="shared" si="46"/>
        <v>1</v>
      </c>
      <c r="F1014" s="18">
        <v>1</v>
      </c>
      <c r="G1014" s="18">
        <f t="shared" si="47"/>
        <v>1</v>
      </c>
      <c r="H1014" s="3">
        <v>46148.600949074076</v>
      </c>
      <c r="I1014">
        <v>63189537</v>
      </c>
      <c r="J1014">
        <v>6004</v>
      </c>
      <c r="K1014" t="s">
        <v>1983</v>
      </c>
      <c r="L1014" t="s">
        <v>1897</v>
      </c>
      <c r="M1014" t="s">
        <v>1970</v>
      </c>
      <c r="P1014">
        <v>998</v>
      </c>
      <c r="Q1014">
        <v>0</v>
      </c>
      <c r="S1014">
        <v>63189537</v>
      </c>
      <c r="AF1014" t="s">
        <v>1976</v>
      </c>
      <c r="AG1014" t="s">
        <v>1972</v>
      </c>
      <c r="AL1014">
        <v>93</v>
      </c>
      <c r="AM1014" t="s">
        <v>1979</v>
      </c>
      <c r="AN1014" t="s">
        <v>1977</v>
      </c>
      <c r="AO1014">
        <v>0</v>
      </c>
      <c r="AQ1014">
        <v>2257539</v>
      </c>
      <c r="AR1014" t="s">
        <v>1978</v>
      </c>
      <c r="AT1014" t="s">
        <v>1984</v>
      </c>
    </row>
    <row r="1015" spans="1:46" x14ac:dyDescent="0.25">
      <c r="A1015" t="str">
        <f>_xlfn.XLOOKUP(I1015,UTILIZADAS[Contacto1],UTILIZADAS[Source.Name],,0)</f>
        <v>Cobros Abril Canal Fijo</v>
      </c>
      <c r="B1015" s="18">
        <f>VLOOKUP(J1015,Ref!A:C,3,0)</f>
        <v>0</v>
      </c>
      <c r="C1015" s="18">
        <f>VLOOKUP(J1015,Ref!A:D,4,0)</f>
        <v>0</v>
      </c>
      <c r="D1015" s="18" t="str">
        <f t="shared" si="45"/>
        <v>11/may</v>
      </c>
      <c r="E1015" s="18">
        <f t="shared" si="46"/>
        <v>2</v>
      </c>
      <c r="F1015" s="18">
        <v>1</v>
      </c>
      <c r="G1015" s="18">
        <f t="shared" si="47"/>
        <v>0</v>
      </c>
      <c r="H1015" s="3">
        <v>46153.517175925925</v>
      </c>
      <c r="I1015">
        <v>63197407</v>
      </c>
      <c r="J1015" t="s">
        <v>2021</v>
      </c>
      <c r="K1015" t="s">
        <v>1968</v>
      </c>
      <c r="L1015" t="s">
        <v>1969</v>
      </c>
      <c r="M1015" t="s">
        <v>1970</v>
      </c>
      <c r="O1015">
        <v>275067830000</v>
      </c>
      <c r="P1015">
        <v>16018</v>
      </c>
      <c r="Q1015">
        <v>-4</v>
      </c>
      <c r="R1015">
        <v>1</v>
      </c>
      <c r="S1015">
        <v>63197407</v>
      </c>
      <c r="U1015" t="s">
        <v>2047</v>
      </c>
      <c r="W1015" t="s">
        <v>192</v>
      </c>
      <c r="X1015">
        <v>275067830000</v>
      </c>
      <c r="Y1015" t="s">
        <v>65</v>
      </c>
      <c r="Z1015" t="s">
        <v>66</v>
      </c>
      <c r="AF1015" t="s">
        <v>1976</v>
      </c>
      <c r="AG1015" t="s">
        <v>1972</v>
      </c>
      <c r="AL1015">
        <v>5</v>
      </c>
      <c r="AN1015" t="s">
        <v>1974</v>
      </c>
      <c r="AO1015">
        <v>0</v>
      </c>
      <c r="AQ1015">
        <v>2257814</v>
      </c>
      <c r="AR1015" t="s">
        <v>4605</v>
      </c>
      <c r="AS1015" t="s">
        <v>5883</v>
      </c>
      <c r="AT1015" t="s">
        <v>2022</v>
      </c>
    </row>
    <row r="1016" spans="1:46" x14ac:dyDescent="0.25">
      <c r="A1016" t="str">
        <f>_xlfn.XLOOKUP(I1016,UTILIZADAS[Contacto1],UTILIZADAS[Source.Name],,0)</f>
        <v>Cobros Abril Canal Fijo</v>
      </c>
      <c r="B1016" s="18">
        <f>VLOOKUP(J1016,Ref!A:C,3,0)</f>
        <v>1</v>
      </c>
      <c r="C1016" s="18">
        <f>VLOOKUP(J1016,Ref!A:D,4,0)</f>
        <v>1</v>
      </c>
      <c r="D1016" s="18" t="str">
        <f t="shared" si="45"/>
        <v>13/may</v>
      </c>
      <c r="E1016" s="18">
        <f t="shared" si="46"/>
        <v>2</v>
      </c>
      <c r="F1016" s="18">
        <v>1</v>
      </c>
      <c r="G1016" s="18">
        <f t="shared" si="47"/>
        <v>1</v>
      </c>
      <c r="H1016" s="3">
        <v>46155.689062500001</v>
      </c>
      <c r="I1016">
        <v>63197407</v>
      </c>
      <c r="J1016">
        <v>6003</v>
      </c>
      <c r="K1016" t="s">
        <v>1983</v>
      </c>
      <c r="L1016" t="s">
        <v>1897</v>
      </c>
      <c r="M1016" t="s">
        <v>1970</v>
      </c>
      <c r="O1016">
        <v>275067830000</v>
      </c>
      <c r="P1016">
        <v>16018</v>
      </c>
      <c r="Q1016">
        <v>-4</v>
      </c>
      <c r="R1016">
        <v>1</v>
      </c>
      <c r="S1016">
        <v>63197407</v>
      </c>
      <c r="U1016" t="s">
        <v>2047</v>
      </c>
      <c r="W1016" t="s">
        <v>192</v>
      </c>
      <c r="X1016">
        <v>275067830000</v>
      </c>
      <c r="Y1016" t="s">
        <v>65</v>
      </c>
      <c r="Z1016" t="s">
        <v>66</v>
      </c>
      <c r="AF1016" t="s">
        <v>1976</v>
      </c>
      <c r="AG1016" t="s">
        <v>1972</v>
      </c>
      <c r="AL1016">
        <v>104</v>
      </c>
      <c r="AM1016" t="s">
        <v>1979</v>
      </c>
      <c r="AN1016" t="s">
        <v>1987</v>
      </c>
      <c r="AO1016">
        <v>0</v>
      </c>
      <c r="AQ1016">
        <v>2257814</v>
      </c>
      <c r="AR1016" t="s">
        <v>4605</v>
      </c>
      <c r="AS1016" t="s">
        <v>5883</v>
      </c>
      <c r="AT1016" t="s">
        <v>1892</v>
      </c>
    </row>
    <row r="1017" spans="1:46" x14ac:dyDescent="0.25">
      <c r="A1017" t="e">
        <f>_xlfn.XLOOKUP(I1017,UTILIZADAS[Contacto1],UTILIZADAS[Source.Name],,0)</f>
        <v>#N/A</v>
      </c>
      <c r="B1017" s="18">
        <f>VLOOKUP(J1017,Ref!A:C,3,0)</f>
        <v>0</v>
      </c>
      <c r="C1017" s="18">
        <f>VLOOKUP(J1017,Ref!A:D,4,0)</f>
        <v>0</v>
      </c>
      <c r="D1017" s="18" t="str">
        <f t="shared" si="45"/>
        <v>06/may</v>
      </c>
      <c r="E1017" s="18">
        <f t="shared" si="46"/>
        <v>1</v>
      </c>
      <c r="F1017" s="18">
        <v>1</v>
      </c>
      <c r="G1017" s="18">
        <f t="shared" si="47"/>
        <v>1</v>
      </c>
      <c r="H1017" s="3">
        <v>46148.630983796298</v>
      </c>
      <c r="I1017">
        <v>63200713</v>
      </c>
      <c r="J1017">
        <v>6004</v>
      </c>
      <c r="K1017" t="s">
        <v>1983</v>
      </c>
      <c r="L1017" t="s">
        <v>1897</v>
      </c>
      <c r="M1017" t="s">
        <v>1970</v>
      </c>
      <c r="P1017">
        <v>998</v>
      </c>
      <c r="Q1017">
        <v>0</v>
      </c>
      <c r="S1017">
        <v>63200713</v>
      </c>
      <c r="AF1017" t="s">
        <v>1976</v>
      </c>
      <c r="AG1017" t="s">
        <v>1972</v>
      </c>
      <c r="AL1017">
        <v>66</v>
      </c>
      <c r="AM1017" t="s">
        <v>1979</v>
      </c>
      <c r="AN1017" t="s">
        <v>1977</v>
      </c>
      <c r="AO1017">
        <v>0</v>
      </c>
      <c r="AQ1017">
        <v>2257545</v>
      </c>
      <c r="AR1017" t="s">
        <v>1978</v>
      </c>
      <c r="AT1017" t="s">
        <v>1984</v>
      </c>
    </row>
    <row r="1018" spans="1:46" x14ac:dyDescent="0.25">
      <c r="A1018" t="str">
        <f>_xlfn.XLOOKUP(I1018,UTILIZADAS[Contacto1],UTILIZADAS[Source.Name],,0)</f>
        <v>Cobros Mayo</v>
      </c>
      <c r="B1018" s="18">
        <f>VLOOKUP(J1018,Ref!A:C,3,0)</f>
        <v>1</v>
      </c>
      <c r="C1018" s="18">
        <f>VLOOKUP(J1018,Ref!A:D,4,0)</f>
        <v>1</v>
      </c>
      <c r="D1018" s="18" t="str">
        <f t="shared" si="45"/>
        <v>08/may</v>
      </c>
      <c r="E1018" s="18">
        <f t="shared" si="46"/>
        <v>10</v>
      </c>
      <c r="F1018" s="18">
        <v>1</v>
      </c>
      <c r="G1018" s="18">
        <f t="shared" si="47"/>
        <v>0</v>
      </c>
      <c r="H1018" s="3">
        <v>46150.637037037035</v>
      </c>
      <c r="I1018">
        <v>63232344</v>
      </c>
      <c r="J1018">
        <v>6007</v>
      </c>
      <c r="K1018" t="s">
        <v>1983</v>
      </c>
      <c r="L1018" t="s">
        <v>1897</v>
      </c>
      <c r="M1018" t="s">
        <v>1970</v>
      </c>
      <c r="O1018">
        <v>361007930000</v>
      </c>
      <c r="P1018">
        <v>16016</v>
      </c>
      <c r="Q1018">
        <v>-4</v>
      </c>
      <c r="R1018">
        <v>1</v>
      </c>
      <c r="S1018">
        <v>63232344</v>
      </c>
      <c r="U1018" t="s">
        <v>5957</v>
      </c>
      <c r="W1018" t="s">
        <v>4811</v>
      </c>
      <c r="X1018">
        <v>361007930000</v>
      </c>
      <c r="Y1018" t="s">
        <v>65</v>
      </c>
      <c r="Z1018" t="s">
        <v>66</v>
      </c>
      <c r="AF1018" t="s">
        <v>1976</v>
      </c>
      <c r="AG1018" t="s">
        <v>1972</v>
      </c>
      <c r="AL1018">
        <v>32</v>
      </c>
      <c r="AM1018" t="s">
        <v>1979</v>
      </c>
      <c r="AN1018" t="s">
        <v>1977</v>
      </c>
      <c r="AO1018">
        <v>0</v>
      </c>
      <c r="AQ1018">
        <v>2198688</v>
      </c>
      <c r="AR1018" t="s">
        <v>2020</v>
      </c>
      <c r="AS1018" t="s">
        <v>2020</v>
      </c>
      <c r="AT1018" t="s">
        <v>1898</v>
      </c>
    </row>
    <row r="1019" spans="1:46" x14ac:dyDescent="0.25">
      <c r="A1019" t="str">
        <f>_xlfn.XLOOKUP(I1019,UTILIZADAS[Contacto1],UTILIZADAS[Source.Name],,0)</f>
        <v>Cobros Mayo</v>
      </c>
      <c r="B1019" s="18">
        <f>VLOOKUP(J1019,Ref!A:C,3,0)</f>
        <v>0</v>
      </c>
      <c r="C1019" s="18">
        <f>VLOOKUP(J1019,Ref!A:D,4,0)</f>
        <v>0</v>
      </c>
      <c r="D1019" s="18" t="str">
        <f t="shared" si="45"/>
        <v>11/may</v>
      </c>
      <c r="E1019" s="18">
        <f t="shared" si="46"/>
        <v>10</v>
      </c>
      <c r="F1019" s="18">
        <v>1</v>
      </c>
      <c r="G1019" s="18">
        <f t="shared" si="47"/>
        <v>0</v>
      </c>
      <c r="H1019" s="3">
        <v>46153.517256944448</v>
      </c>
      <c r="I1019">
        <v>63232344</v>
      </c>
      <c r="J1019" t="s">
        <v>1967</v>
      </c>
      <c r="K1019" t="s">
        <v>1968</v>
      </c>
      <c r="L1019" t="s">
        <v>1969</v>
      </c>
      <c r="M1019" t="s">
        <v>1970</v>
      </c>
      <c r="O1019">
        <v>361007930000</v>
      </c>
      <c r="P1019">
        <v>16018</v>
      </c>
      <c r="Q1019">
        <v>-4</v>
      </c>
      <c r="R1019">
        <v>1</v>
      </c>
      <c r="S1019">
        <v>63232344</v>
      </c>
      <c r="U1019" t="s">
        <v>5957</v>
      </c>
      <c r="W1019" t="s">
        <v>4811</v>
      </c>
      <c r="X1019">
        <v>361007930000</v>
      </c>
      <c r="Y1019" t="s">
        <v>65</v>
      </c>
      <c r="Z1019" t="s">
        <v>4619</v>
      </c>
      <c r="AG1019" t="s">
        <v>1972</v>
      </c>
      <c r="AL1019">
        <v>0</v>
      </c>
      <c r="AN1019" t="s">
        <v>1974</v>
      </c>
      <c r="AO1019">
        <v>0</v>
      </c>
      <c r="AQ1019">
        <v>2257815</v>
      </c>
      <c r="AR1019" t="s">
        <v>4605</v>
      </c>
      <c r="AS1019" t="s">
        <v>5883</v>
      </c>
      <c r="AT1019" t="s">
        <v>1975</v>
      </c>
    </row>
    <row r="1020" spans="1:46" x14ac:dyDescent="0.25">
      <c r="A1020" t="str">
        <f>_xlfn.XLOOKUP(I1020,UTILIZADAS[Contacto1],UTILIZADAS[Source.Name],,0)</f>
        <v>Cobros Mayo</v>
      </c>
      <c r="B1020" s="18">
        <f>VLOOKUP(J1020,Ref!A:C,3,0)</f>
        <v>0</v>
      </c>
      <c r="C1020" s="18">
        <f>VLOOKUP(J1020,Ref!A:D,4,0)</f>
        <v>0</v>
      </c>
      <c r="D1020" s="18" t="str">
        <f t="shared" si="45"/>
        <v>13/may</v>
      </c>
      <c r="E1020" s="18">
        <f t="shared" si="46"/>
        <v>10</v>
      </c>
      <c r="F1020" s="18">
        <v>1</v>
      </c>
      <c r="G1020" s="18">
        <f t="shared" si="47"/>
        <v>0</v>
      </c>
      <c r="H1020" s="3">
        <v>46155.689826388887</v>
      </c>
      <c r="I1020">
        <v>63232344</v>
      </c>
      <c r="J1020" t="s">
        <v>2023</v>
      </c>
      <c r="K1020" t="s">
        <v>1968</v>
      </c>
      <c r="L1020" t="s">
        <v>1969</v>
      </c>
      <c r="M1020" t="s">
        <v>1970</v>
      </c>
      <c r="O1020">
        <v>361007930000</v>
      </c>
      <c r="P1020">
        <v>16018</v>
      </c>
      <c r="Q1020">
        <v>-4</v>
      </c>
      <c r="R1020">
        <v>1</v>
      </c>
      <c r="S1020">
        <v>63232344</v>
      </c>
      <c r="U1020" t="s">
        <v>5957</v>
      </c>
      <c r="W1020" t="s">
        <v>4811</v>
      </c>
      <c r="X1020">
        <v>361007930000</v>
      </c>
      <c r="Y1020" t="s">
        <v>65</v>
      </c>
      <c r="Z1020" t="s">
        <v>4619</v>
      </c>
      <c r="AG1020" t="s">
        <v>1972</v>
      </c>
      <c r="AL1020">
        <v>0</v>
      </c>
      <c r="AN1020" t="s">
        <v>1974</v>
      </c>
      <c r="AO1020">
        <v>0</v>
      </c>
      <c r="AQ1020">
        <v>2257815</v>
      </c>
      <c r="AR1020" t="s">
        <v>4605</v>
      </c>
      <c r="AS1020" t="s">
        <v>5883</v>
      </c>
      <c r="AT1020" t="s">
        <v>2024</v>
      </c>
    </row>
    <row r="1021" spans="1:46" x14ac:dyDescent="0.25">
      <c r="A1021" t="str">
        <f>_xlfn.XLOOKUP(I1021,UTILIZADAS[Contacto1],UTILIZADAS[Source.Name],,0)</f>
        <v>Cobros Mayo</v>
      </c>
      <c r="B1021" s="18">
        <f>VLOOKUP(J1021,Ref!A:C,3,0)</f>
        <v>0</v>
      </c>
      <c r="C1021" s="18">
        <f>VLOOKUP(J1021,Ref!A:D,4,0)</f>
        <v>0</v>
      </c>
      <c r="D1021" s="18" t="str">
        <f t="shared" si="45"/>
        <v>14/may</v>
      </c>
      <c r="E1021" s="18">
        <f t="shared" si="46"/>
        <v>10</v>
      </c>
      <c r="F1021" s="18">
        <v>1</v>
      </c>
      <c r="G1021" s="18">
        <f t="shared" si="47"/>
        <v>0</v>
      </c>
      <c r="H1021" s="3">
        <v>46156.406875000001</v>
      </c>
      <c r="I1021">
        <v>63232344</v>
      </c>
      <c r="J1021" t="s">
        <v>2023</v>
      </c>
      <c r="K1021" t="s">
        <v>1968</v>
      </c>
      <c r="L1021" t="s">
        <v>1969</v>
      </c>
      <c r="M1021" t="s">
        <v>1970</v>
      </c>
      <c r="O1021">
        <v>361007930000</v>
      </c>
      <c r="P1021">
        <v>16018</v>
      </c>
      <c r="Q1021">
        <v>-4</v>
      </c>
      <c r="R1021">
        <v>1</v>
      </c>
      <c r="S1021">
        <v>63232344</v>
      </c>
      <c r="U1021" t="s">
        <v>5957</v>
      </c>
      <c r="W1021" t="s">
        <v>4811</v>
      </c>
      <c r="X1021">
        <v>361007930000</v>
      </c>
      <c r="Y1021" t="s">
        <v>65</v>
      </c>
      <c r="Z1021" t="s">
        <v>4619</v>
      </c>
      <c r="AG1021" t="s">
        <v>1972</v>
      </c>
      <c r="AL1021">
        <v>0</v>
      </c>
      <c r="AN1021" t="s">
        <v>1974</v>
      </c>
      <c r="AO1021">
        <v>0</v>
      </c>
      <c r="AQ1021">
        <v>2257815</v>
      </c>
      <c r="AR1021" t="s">
        <v>4605</v>
      </c>
      <c r="AS1021" t="s">
        <v>5883</v>
      </c>
      <c r="AT1021" t="s">
        <v>2024</v>
      </c>
    </row>
    <row r="1022" spans="1:46" x14ac:dyDescent="0.25">
      <c r="A1022" t="str">
        <f>_xlfn.XLOOKUP(I1022,UTILIZADAS[Contacto1],UTILIZADAS[Source.Name],,0)</f>
        <v>Cobros Mayo</v>
      </c>
      <c r="B1022" s="18">
        <f>VLOOKUP(J1022,Ref!A:C,3,0)</f>
        <v>0</v>
      </c>
      <c r="C1022" s="18">
        <f>VLOOKUP(J1022,Ref!A:D,4,0)</f>
        <v>0</v>
      </c>
      <c r="D1022" s="18" t="str">
        <f t="shared" si="45"/>
        <v>14/may</v>
      </c>
      <c r="E1022" s="18">
        <f t="shared" si="46"/>
        <v>10</v>
      </c>
      <c r="F1022" s="18">
        <v>1</v>
      </c>
      <c r="G1022" s="18">
        <f t="shared" si="47"/>
        <v>0</v>
      </c>
      <c r="H1022" s="3">
        <v>46156.535196759258</v>
      </c>
      <c r="I1022">
        <v>63232344</v>
      </c>
      <c r="J1022" t="s">
        <v>2023</v>
      </c>
      <c r="K1022" t="s">
        <v>1968</v>
      </c>
      <c r="L1022" t="s">
        <v>1969</v>
      </c>
      <c r="M1022" t="s">
        <v>1970</v>
      </c>
      <c r="O1022">
        <v>361007930000</v>
      </c>
      <c r="P1022">
        <v>16018</v>
      </c>
      <c r="Q1022">
        <v>-4</v>
      </c>
      <c r="R1022">
        <v>1</v>
      </c>
      <c r="S1022">
        <v>63232344</v>
      </c>
      <c r="U1022" t="s">
        <v>5957</v>
      </c>
      <c r="W1022" t="s">
        <v>4811</v>
      </c>
      <c r="X1022">
        <v>361007930000</v>
      </c>
      <c r="Y1022" t="s">
        <v>65</v>
      </c>
      <c r="Z1022" t="s">
        <v>4619</v>
      </c>
      <c r="AG1022" t="s">
        <v>1972</v>
      </c>
      <c r="AL1022">
        <v>0</v>
      </c>
      <c r="AN1022" t="s">
        <v>1974</v>
      </c>
      <c r="AO1022">
        <v>0</v>
      </c>
      <c r="AQ1022">
        <v>2257815</v>
      </c>
      <c r="AR1022" t="s">
        <v>4605</v>
      </c>
      <c r="AS1022" t="s">
        <v>5883</v>
      </c>
      <c r="AT1022" t="s">
        <v>2024</v>
      </c>
    </row>
    <row r="1023" spans="1:46" x14ac:dyDescent="0.25">
      <c r="A1023" t="str">
        <f>_xlfn.XLOOKUP(I1023,UTILIZADAS[Contacto1],UTILIZADAS[Source.Name],,0)</f>
        <v>Cobros Mayo</v>
      </c>
      <c r="B1023" s="18">
        <f>VLOOKUP(J1023,Ref!A:C,3,0)</f>
        <v>0</v>
      </c>
      <c r="C1023" s="18">
        <f>VLOOKUP(J1023,Ref!A:D,4,0)</f>
        <v>0</v>
      </c>
      <c r="D1023" s="18" t="str">
        <f t="shared" si="45"/>
        <v>14/may</v>
      </c>
      <c r="E1023" s="18">
        <f t="shared" si="46"/>
        <v>10</v>
      </c>
      <c r="F1023" s="18">
        <v>1</v>
      </c>
      <c r="G1023" s="18">
        <f t="shared" si="47"/>
        <v>0</v>
      </c>
      <c r="H1023" s="3">
        <v>46156.666828703703</v>
      </c>
      <c r="I1023">
        <v>63232344</v>
      </c>
      <c r="J1023" t="s">
        <v>1967</v>
      </c>
      <c r="K1023" t="s">
        <v>1968</v>
      </c>
      <c r="L1023" t="s">
        <v>1969</v>
      </c>
      <c r="M1023" t="s">
        <v>1970</v>
      </c>
      <c r="O1023">
        <v>361007930000</v>
      </c>
      <c r="P1023">
        <v>16018</v>
      </c>
      <c r="Q1023">
        <v>-4</v>
      </c>
      <c r="R1023">
        <v>1</v>
      </c>
      <c r="S1023">
        <v>63232344</v>
      </c>
      <c r="U1023" t="s">
        <v>5957</v>
      </c>
      <c r="W1023" t="s">
        <v>4811</v>
      </c>
      <c r="X1023">
        <v>361007930000</v>
      </c>
      <c r="Y1023" t="s">
        <v>65</v>
      </c>
      <c r="Z1023" t="s">
        <v>4619</v>
      </c>
      <c r="AG1023" t="s">
        <v>1972</v>
      </c>
      <c r="AL1023">
        <v>0</v>
      </c>
      <c r="AN1023" t="s">
        <v>1974</v>
      </c>
      <c r="AO1023">
        <v>0</v>
      </c>
      <c r="AQ1023">
        <v>2257815</v>
      </c>
      <c r="AR1023" t="s">
        <v>4605</v>
      </c>
      <c r="AS1023" t="s">
        <v>5883</v>
      </c>
      <c r="AT1023" t="s">
        <v>1975</v>
      </c>
    </row>
    <row r="1024" spans="1:46" x14ac:dyDescent="0.25">
      <c r="A1024" t="str">
        <f>_xlfn.XLOOKUP(I1024,UTILIZADAS[Contacto1],UTILIZADAS[Source.Name],,0)</f>
        <v>Cobros Mayo</v>
      </c>
      <c r="B1024" s="18">
        <f>VLOOKUP(J1024,Ref!A:C,3,0)</f>
        <v>0</v>
      </c>
      <c r="C1024" s="18">
        <f>VLOOKUP(J1024,Ref!A:D,4,0)</f>
        <v>0</v>
      </c>
      <c r="D1024" s="18" t="str">
        <f t="shared" si="45"/>
        <v>18/may</v>
      </c>
      <c r="E1024" s="18">
        <f t="shared" si="46"/>
        <v>10</v>
      </c>
      <c r="F1024" s="18">
        <v>1</v>
      </c>
      <c r="G1024" s="18">
        <f t="shared" si="47"/>
        <v>0</v>
      </c>
      <c r="H1024" s="3">
        <v>46160.410543981481</v>
      </c>
      <c r="I1024">
        <v>63232344</v>
      </c>
      <c r="J1024" t="s">
        <v>1967</v>
      </c>
      <c r="K1024" t="s">
        <v>1968</v>
      </c>
      <c r="L1024" t="s">
        <v>1969</v>
      </c>
      <c r="M1024" t="s">
        <v>1970</v>
      </c>
      <c r="O1024">
        <v>361007930000</v>
      </c>
      <c r="P1024">
        <v>16018</v>
      </c>
      <c r="Q1024">
        <v>-4</v>
      </c>
      <c r="R1024">
        <v>1</v>
      </c>
      <c r="S1024">
        <v>63232344</v>
      </c>
      <c r="U1024" t="s">
        <v>5957</v>
      </c>
      <c r="W1024" t="s">
        <v>4811</v>
      </c>
      <c r="X1024">
        <v>361007930000</v>
      </c>
      <c r="Y1024" t="s">
        <v>65</v>
      </c>
      <c r="Z1024" t="s">
        <v>4619</v>
      </c>
      <c r="AG1024" t="s">
        <v>1972</v>
      </c>
      <c r="AL1024">
        <v>0</v>
      </c>
      <c r="AN1024" t="s">
        <v>1974</v>
      </c>
      <c r="AO1024">
        <v>0</v>
      </c>
      <c r="AQ1024">
        <v>2257815</v>
      </c>
      <c r="AR1024" t="s">
        <v>4605</v>
      </c>
      <c r="AS1024" t="s">
        <v>5883</v>
      </c>
      <c r="AT1024" t="s">
        <v>1975</v>
      </c>
    </row>
    <row r="1025" spans="1:46" x14ac:dyDescent="0.25">
      <c r="A1025" t="str">
        <f>_xlfn.XLOOKUP(I1025,UTILIZADAS[Contacto1],UTILIZADAS[Source.Name],,0)</f>
        <v>Cobros Mayo</v>
      </c>
      <c r="B1025" s="18">
        <f>VLOOKUP(J1025,Ref!A:C,3,0)</f>
        <v>0</v>
      </c>
      <c r="C1025" s="18">
        <f>VLOOKUP(J1025,Ref!A:D,4,0)</f>
        <v>0</v>
      </c>
      <c r="D1025" s="18" t="str">
        <f t="shared" si="45"/>
        <v>19/may</v>
      </c>
      <c r="E1025" s="18">
        <f t="shared" si="46"/>
        <v>10</v>
      </c>
      <c r="F1025" s="18">
        <v>1</v>
      </c>
      <c r="G1025" s="18">
        <f t="shared" si="47"/>
        <v>0</v>
      </c>
      <c r="H1025" s="3">
        <v>46161.695879629631</v>
      </c>
      <c r="I1025">
        <v>63232344</v>
      </c>
      <c r="J1025" t="s">
        <v>1967</v>
      </c>
      <c r="K1025" t="s">
        <v>1968</v>
      </c>
      <c r="L1025" t="s">
        <v>1969</v>
      </c>
      <c r="M1025" t="s">
        <v>1970</v>
      </c>
      <c r="O1025">
        <v>361007930000</v>
      </c>
      <c r="P1025">
        <v>16018</v>
      </c>
      <c r="Q1025">
        <v>-4</v>
      </c>
      <c r="R1025">
        <v>1</v>
      </c>
      <c r="S1025">
        <v>63232344</v>
      </c>
      <c r="U1025" t="s">
        <v>5957</v>
      </c>
      <c r="W1025" t="s">
        <v>4811</v>
      </c>
      <c r="X1025">
        <v>361007930000</v>
      </c>
      <c r="Y1025" t="s">
        <v>65</v>
      </c>
      <c r="Z1025" t="s">
        <v>4619</v>
      </c>
      <c r="AG1025" t="s">
        <v>1972</v>
      </c>
      <c r="AL1025">
        <v>0</v>
      </c>
      <c r="AN1025" t="s">
        <v>1974</v>
      </c>
      <c r="AO1025">
        <v>0</v>
      </c>
      <c r="AQ1025">
        <v>2257815</v>
      </c>
      <c r="AR1025" t="s">
        <v>4605</v>
      </c>
      <c r="AS1025" t="s">
        <v>5883</v>
      </c>
      <c r="AT1025" t="s">
        <v>1975</v>
      </c>
    </row>
    <row r="1026" spans="1:46" x14ac:dyDescent="0.25">
      <c r="A1026" t="str">
        <f>_xlfn.XLOOKUP(I1026,UTILIZADAS[Contacto1],UTILIZADAS[Source.Name],,0)</f>
        <v>Cobros Mayo</v>
      </c>
      <c r="B1026" s="18">
        <f>VLOOKUP(J1026,Ref!A:C,3,0)</f>
        <v>0</v>
      </c>
      <c r="C1026" s="18">
        <f>VLOOKUP(J1026,Ref!A:D,4,0)</f>
        <v>0</v>
      </c>
      <c r="D1026" s="18" t="str">
        <f t="shared" ref="D1026:D1089" si="48">TEXT(H1026,"dd/mmm")</f>
        <v>21/may</v>
      </c>
      <c r="E1026" s="18">
        <f t="shared" ref="E1026:E1089" si="49">+COUNTIF(I:I,I1026)</f>
        <v>10</v>
      </c>
      <c r="F1026" s="18">
        <v>1</v>
      </c>
      <c r="G1026" s="18">
        <f t="shared" si="47"/>
        <v>0</v>
      </c>
      <c r="H1026" s="3">
        <v>46163.472002314818</v>
      </c>
      <c r="I1026">
        <v>63232344</v>
      </c>
      <c r="J1026" t="s">
        <v>1967</v>
      </c>
      <c r="K1026" t="s">
        <v>1968</v>
      </c>
      <c r="L1026" t="s">
        <v>1969</v>
      </c>
      <c r="M1026" t="s">
        <v>1970</v>
      </c>
      <c r="O1026">
        <v>361007930000</v>
      </c>
      <c r="P1026">
        <v>16018</v>
      </c>
      <c r="Q1026">
        <v>-4</v>
      </c>
      <c r="R1026">
        <v>1</v>
      </c>
      <c r="S1026">
        <v>63232344</v>
      </c>
      <c r="U1026" t="s">
        <v>5957</v>
      </c>
      <c r="W1026" t="s">
        <v>4811</v>
      </c>
      <c r="X1026">
        <v>361007930000</v>
      </c>
      <c r="Y1026" t="s">
        <v>65</v>
      </c>
      <c r="Z1026" t="s">
        <v>4619</v>
      </c>
      <c r="AG1026" t="s">
        <v>1972</v>
      </c>
      <c r="AL1026">
        <v>0</v>
      </c>
      <c r="AN1026" t="s">
        <v>1974</v>
      </c>
      <c r="AO1026">
        <v>0</v>
      </c>
      <c r="AQ1026">
        <v>2257815</v>
      </c>
      <c r="AR1026" t="s">
        <v>4605</v>
      </c>
      <c r="AS1026" t="s">
        <v>5883</v>
      </c>
      <c r="AT1026" t="s">
        <v>1975</v>
      </c>
    </row>
    <row r="1027" spans="1:46" x14ac:dyDescent="0.25">
      <c r="A1027" t="str">
        <f>_xlfn.XLOOKUP(I1027,UTILIZADAS[Contacto1],UTILIZADAS[Source.Name],,0)</f>
        <v>Cobros Mayo</v>
      </c>
      <c r="B1027" s="18">
        <f>VLOOKUP(J1027,Ref!A:C,3,0)</f>
        <v>0</v>
      </c>
      <c r="C1027" s="18">
        <f>VLOOKUP(J1027,Ref!A:D,4,0)</f>
        <v>0</v>
      </c>
      <c r="D1027" s="18" t="str">
        <f t="shared" si="48"/>
        <v>21/may</v>
      </c>
      <c r="E1027" s="18">
        <f t="shared" si="49"/>
        <v>10</v>
      </c>
      <c r="F1027" s="18">
        <v>1</v>
      </c>
      <c r="G1027" s="18">
        <f t="shared" ref="G1027:G1090" si="50">IF(I1027=I1028,0,1)</f>
        <v>1</v>
      </c>
      <c r="H1027" s="3">
        <v>46163.740671296298</v>
      </c>
      <c r="I1027">
        <v>63232344</v>
      </c>
      <c r="J1027" t="s">
        <v>1967</v>
      </c>
      <c r="K1027" t="s">
        <v>1968</v>
      </c>
      <c r="L1027" t="s">
        <v>1969</v>
      </c>
      <c r="M1027" t="s">
        <v>1970</v>
      </c>
      <c r="O1027">
        <v>361007930000</v>
      </c>
      <c r="P1027">
        <v>16018</v>
      </c>
      <c r="Q1027">
        <v>-4</v>
      </c>
      <c r="R1027">
        <v>1</v>
      </c>
      <c r="S1027">
        <v>63232344</v>
      </c>
      <c r="U1027" t="s">
        <v>5957</v>
      </c>
      <c r="W1027" t="s">
        <v>4811</v>
      </c>
      <c r="X1027">
        <v>361007930000</v>
      </c>
      <c r="Y1027" t="s">
        <v>65</v>
      </c>
      <c r="Z1027" t="s">
        <v>4619</v>
      </c>
      <c r="AG1027" t="s">
        <v>1972</v>
      </c>
      <c r="AL1027">
        <v>0</v>
      </c>
      <c r="AN1027" t="s">
        <v>1974</v>
      </c>
      <c r="AO1027">
        <v>0</v>
      </c>
      <c r="AQ1027">
        <v>2257815</v>
      </c>
      <c r="AR1027" t="s">
        <v>4605</v>
      </c>
      <c r="AS1027" t="s">
        <v>5883</v>
      </c>
      <c r="AT1027" t="s">
        <v>1975</v>
      </c>
    </row>
    <row r="1028" spans="1:46" x14ac:dyDescent="0.25">
      <c r="A1028" t="str">
        <f>_xlfn.XLOOKUP(I1028,UTILIZADAS[Contacto1],UTILIZADAS[Source.Name],,0)</f>
        <v>Cobros Abril Canal Fijo</v>
      </c>
      <c r="B1028" s="18">
        <f>VLOOKUP(J1028,Ref!A:C,3,0)</f>
        <v>0</v>
      </c>
      <c r="C1028" s="18">
        <f>VLOOKUP(J1028,Ref!A:D,4,0)</f>
        <v>0</v>
      </c>
      <c r="D1028" s="18" t="str">
        <f t="shared" si="48"/>
        <v>11/may</v>
      </c>
      <c r="E1028" s="18">
        <f t="shared" si="49"/>
        <v>6</v>
      </c>
      <c r="F1028" s="18">
        <v>1</v>
      </c>
      <c r="G1028" s="18">
        <f t="shared" si="50"/>
        <v>0</v>
      </c>
      <c r="H1028" s="3">
        <v>46153.519884259258</v>
      </c>
      <c r="I1028">
        <v>63238835</v>
      </c>
      <c r="J1028" t="s">
        <v>2021</v>
      </c>
      <c r="K1028" t="s">
        <v>1968</v>
      </c>
      <c r="L1028" t="s">
        <v>1969</v>
      </c>
      <c r="M1028" t="s">
        <v>1970</v>
      </c>
      <c r="O1028">
        <v>362010540000</v>
      </c>
      <c r="P1028">
        <v>16018</v>
      </c>
      <c r="Q1028">
        <v>-4</v>
      </c>
      <c r="R1028">
        <v>1</v>
      </c>
      <c r="S1028">
        <v>63238835</v>
      </c>
      <c r="U1028" t="s">
        <v>5694</v>
      </c>
      <c r="W1028" t="s">
        <v>88</v>
      </c>
      <c r="X1028">
        <v>362010540000</v>
      </c>
      <c r="Y1028" t="s">
        <v>65</v>
      </c>
      <c r="Z1028" t="s">
        <v>66</v>
      </c>
      <c r="AF1028" t="s">
        <v>1976</v>
      </c>
      <c r="AG1028" t="s">
        <v>1972</v>
      </c>
      <c r="AL1028">
        <v>5</v>
      </c>
      <c r="AN1028" t="s">
        <v>1974</v>
      </c>
      <c r="AO1028">
        <v>0</v>
      </c>
      <c r="AQ1028">
        <v>2257816</v>
      </c>
      <c r="AR1028" t="s">
        <v>4605</v>
      </c>
      <c r="AS1028" t="s">
        <v>5883</v>
      </c>
      <c r="AT1028" t="s">
        <v>2022</v>
      </c>
    </row>
    <row r="1029" spans="1:46" x14ac:dyDescent="0.25">
      <c r="A1029" t="str">
        <f>_xlfn.XLOOKUP(I1029,UTILIZADAS[Contacto1],UTILIZADAS[Source.Name],,0)</f>
        <v>Cobros Abril Canal Fijo</v>
      </c>
      <c r="B1029" s="18">
        <f>VLOOKUP(J1029,Ref!A:C,3,0)</f>
        <v>0</v>
      </c>
      <c r="C1029" s="18">
        <f>VLOOKUP(J1029,Ref!A:D,4,0)</f>
        <v>0</v>
      </c>
      <c r="D1029" s="18" t="str">
        <f t="shared" si="48"/>
        <v>13/may</v>
      </c>
      <c r="E1029" s="18">
        <f t="shared" si="49"/>
        <v>6</v>
      </c>
      <c r="F1029" s="18">
        <v>1</v>
      </c>
      <c r="G1029" s="18">
        <f t="shared" si="50"/>
        <v>0</v>
      </c>
      <c r="H1029" s="3">
        <v>46155.690185185187</v>
      </c>
      <c r="I1029">
        <v>63238835</v>
      </c>
      <c r="J1029" t="s">
        <v>2021</v>
      </c>
      <c r="K1029" t="s">
        <v>1968</v>
      </c>
      <c r="L1029" t="s">
        <v>1969</v>
      </c>
      <c r="M1029" t="s">
        <v>1970</v>
      </c>
      <c r="O1029">
        <v>362010540000</v>
      </c>
      <c r="P1029">
        <v>16018</v>
      </c>
      <c r="Q1029">
        <v>-4</v>
      </c>
      <c r="R1029">
        <v>1</v>
      </c>
      <c r="S1029">
        <v>63238835</v>
      </c>
      <c r="U1029" t="s">
        <v>5694</v>
      </c>
      <c r="W1029" t="s">
        <v>88</v>
      </c>
      <c r="X1029">
        <v>362010540000</v>
      </c>
      <c r="Y1029" t="s">
        <v>65</v>
      </c>
      <c r="Z1029" t="s">
        <v>66</v>
      </c>
      <c r="AF1029" t="s">
        <v>1976</v>
      </c>
      <c r="AG1029" t="s">
        <v>1972</v>
      </c>
      <c r="AL1029">
        <v>5</v>
      </c>
      <c r="AN1029" t="s">
        <v>1974</v>
      </c>
      <c r="AO1029">
        <v>0</v>
      </c>
      <c r="AQ1029">
        <v>2257816</v>
      </c>
      <c r="AR1029" t="s">
        <v>4605</v>
      </c>
      <c r="AS1029" t="s">
        <v>5883</v>
      </c>
      <c r="AT1029" t="s">
        <v>2022</v>
      </c>
    </row>
    <row r="1030" spans="1:46" x14ac:dyDescent="0.25">
      <c r="A1030" t="str">
        <f>_xlfn.XLOOKUP(I1030,UTILIZADAS[Contacto1],UTILIZADAS[Source.Name],,0)</f>
        <v>Cobros Abril Canal Fijo</v>
      </c>
      <c r="B1030" s="18">
        <f>VLOOKUP(J1030,Ref!A:C,3,0)</f>
        <v>0</v>
      </c>
      <c r="C1030" s="18">
        <f>VLOOKUP(J1030,Ref!A:D,4,0)</f>
        <v>0</v>
      </c>
      <c r="D1030" s="18" t="str">
        <f t="shared" si="48"/>
        <v>18/may</v>
      </c>
      <c r="E1030" s="18">
        <f t="shared" si="49"/>
        <v>6</v>
      </c>
      <c r="F1030" s="18">
        <v>1</v>
      </c>
      <c r="G1030" s="18">
        <f t="shared" si="50"/>
        <v>0</v>
      </c>
      <c r="H1030" s="3">
        <v>46160.411203703705</v>
      </c>
      <c r="I1030">
        <v>63238835</v>
      </c>
      <c r="J1030" t="s">
        <v>2021</v>
      </c>
      <c r="K1030" t="s">
        <v>1968</v>
      </c>
      <c r="L1030" t="s">
        <v>1969</v>
      </c>
      <c r="M1030" t="s">
        <v>1970</v>
      </c>
      <c r="O1030">
        <v>362010540000</v>
      </c>
      <c r="P1030">
        <v>16018</v>
      </c>
      <c r="Q1030">
        <v>-4</v>
      </c>
      <c r="R1030">
        <v>1</v>
      </c>
      <c r="S1030">
        <v>63238835</v>
      </c>
      <c r="U1030" t="s">
        <v>5694</v>
      </c>
      <c r="W1030" t="s">
        <v>88</v>
      </c>
      <c r="X1030">
        <v>362010540000</v>
      </c>
      <c r="Y1030" t="s">
        <v>65</v>
      </c>
      <c r="Z1030" t="s">
        <v>66</v>
      </c>
      <c r="AF1030" t="s">
        <v>1976</v>
      </c>
      <c r="AG1030" t="s">
        <v>1972</v>
      </c>
      <c r="AL1030">
        <v>5</v>
      </c>
      <c r="AN1030" t="s">
        <v>1974</v>
      </c>
      <c r="AO1030">
        <v>0</v>
      </c>
      <c r="AQ1030">
        <v>2257816</v>
      </c>
      <c r="AR1030" t="s">
        <v>4605</v>
      </c>
      <c r="AS1030" t="s">
        <v>5883</v>
      </c>
      <c r="AT1030" t="s">
        <v>2022</v>
      </c>
    </row>
    <row r="1031" spans="1:46" x14ac:dyDescent="0.25">
      <c r="A1031" t="str">
        <f>_xlfn.XLOOKUP(I1031,UTILIZADAS[Contacto1],UTILIZADAS[Source.Name],,0)</f>
        <v>Cobros Abril Canal Fijo</v>
      </c>
      <c r="B1031" s="18">
        <f>VLOOKUP(J1031,Ref!A:C,3,0)</f>
        <v>0</v>
      </c>
      <c r="C1031" s="18">
        <f>VLOOKUP(J1031,Ref!A:D,4,0)</f>
        <v>0</v>
      </c>
      <c r="D1031" s="18" t="str">
        <f t="shared" si="48"/>
        <v>19/may</v>
      </c>
      <c r="E1031" s="18">
        <f t="shared" si="49"/>
        <v>6</v>
      </c>
      <c r="F1031" s="18">
        <v>1</v>
      </c>
      <c r="G1031" s="18">
        <f t="shared" si="50"/>
        <v>0</v>
      </c>
      <c r="H1031" s="3">
        <v>46161.696574074071</v>
      </c>
      <c r="I1031">
        <v>63238835</v>
      </c>
      <c r="J1031" t="s">
        <v>2021</v>
      </c>
      <c r="K1031" t="s">
        <v>1968</v>
      </c>
      <c r="L1031" t="s">
        <v>1969</v>
      </c>
      <c r="M1031" t="s">
        <v>1970</v>
      </c>
      <c r="O1031">
        <v>362010540000</v>
      </c>
      <c r="P1031">
        <v>16018</v>
      </c>
      <c r="Q1031">
        <v>-4</v>
      </c>
      <c r="R1031">
        <v>1</v>
      </c>
      <c r="S1031">
        <v>63238835</v>
      </c>
      <c r="U1031" t="s">
        <v>5694</v>
      </c>
      <c r="W1031" t="s">
        <v>88</v>
      </c>
      <c r="X1031">
        <v>362010540000</v>
      </c>
      <c r="Y1031" t="s">
        <v>65</v>
      </c>
      <c r="Z1031" t="s">
        <v>66</v>
      </c>
      <c r="AF1031" t="s">
        <v>1976</v>
      </c>
      <c r="AG1031" t="s">
        <v>1972</v>
      </c>
      <c r="AL1031">
        <v>5</v>
      </c>
      <c r="AN1031" t="s">
        <v>1974</v>
      </c>
      <c r="AO1031">
        <v>0</v>
      </c>
      <c r="AQ1031">
        <v>2257816</v>
      </c>
      <c r="AR1031" t="s">
        <v>4605</v>
      </c>
      <c r="AS1031" t="s">
        <v>5883</v>
      </c>
      <c r="AT1031" t="s">
        <v>2022</v>
      </c>
    </row>
    <row r="1032" spans="1:46" x14ac:dyDescent="0.25">
      <c r="A1032" t="str">
        <f>_xlfn.XLOOKUP(I1032,UTILIZADAS[Contacto1],UTILIZADAS[Source.Name],,0)</f>
        <v>Cobros Abril Canal Fijo</v>
      </c>
      <c r="B1032" s="18">
        <f>VLOOKUP(J1032,Ref!A:C,3,0)</f>
        <v>0</v>
      </c>
      <c r="C1032" s="18">
        <f>VLOOKUP(J1032,Ref!A:D,4,0)</f>
        <v>0</v>
      </c>
      <c r="D1032" s="18" t="str">
        <f t="shared" si="48"/>
        <v>21/may</v>
      </c>
      <c r="E1032" s="18">
        <f t="shared" si="49"/>
        <v>6</v>
      </c>
      <c r="F1032" s="18">
        <v>1</v>
      </c>
      <c r="G1032" s="18">
        <f t="shared" si="50"/>
        <v>0</v>
      </c>
      <c r="H1032" s="3">
        <v>46163.472685185188</v>
      </c>
      <c r="I1032">
        <v>63238835</v>
      </c>
      <c r="J1032" t="s">
        <v>2021</v>
      </c>
      <c r="K1032" t="s">
        <v>1968</v>
      </c>
      <c r="L1032" t="s">
        <v>1969</v>
      </c>
      <c r="M1032" t="s">
        <v>1970</v>
      </c>
      <c r="O1032">
        <v>362010540000</v>
      </c>
      <c r="P1032">
        <v>16018</v>
      </c>
      <c r="Q1032">
        <v>-4</v>
      </c>
      <c r="R1032">
        <v>1</v>
      </c>
      <c r="S1032">
        <v>63238835</v>
      </c>
      <c r="U1032" t="s">
        <v>5694</v>
      </c>
      <c r="W1032" t="s">
        <v>88</v>
      </c>
      <c r="X1032">
        <v>362010540000</v>
      </c>
      <c r="Y1032" t="s">
        <v>65</v>
      </c>
      <c r="Z1032" t="s">
        <v>66</v>
      </c>
      <c r="AF1032" t="s">
        <v>1976</v>
      </c>
      <c r="AG1032" t="s">
        <v>1972</v>
      </c>
      <c r="AL1032">
        <v>5</v>
      </c>
      <c r="AN1032" t="s">
        <v>1974</v>
      </c>
      <c r="AO1032">
        <v>0</v>
      </c>
      <c r="AQ1032">
        <v>2257816</v>
      </c>
      <c r="AR1032" t="s">
        <v>4605</v>
      </c>
      <c r="AS1032" t="s">
        <v>5883</v>
      </c>
      <c r="AT1032" t="s">
        <v>2022</v>
      </c>
    </row>
    <row r="1033" spans="1:46" x14ac:dyDescent="0.25">
      <c r="A1033" t="str">
        <f>_xlfn.XLOOKUP(I1033,UTILIZADAS[Contacto1],UTILIZADAS[Source.Name],,0)</f>
        <v>Cobros Abril Canal Fijo</v>
      </c>
      <c r="B1033" s="18">
        <f>VLOOKUP(J1033,Ref!A:C,3,0)</f>
        <v>0</v>
      </c>
      <c r="C1033" s="18">
        <f>VLOOKUP(J1033,Ref!A:D,4,0)</f>
        <v>0</v>
      </c>
      <c r="D1033" s="18" t="str">
        <f t="shared" si="48"/>
        <v>21/may</v>
      </c>
      <c r="E1033" s="18">
        <f t="shared" si="49"/>
        <v>6</v>
      </c>
      <c r="F1033" s="18">
        <v>1</v>
      </c>
      <c r="G1033" s="18">
        <f t="shared" si="50"/>
        <v>1</v>
      </c>
      <c r="H1033" s="3">
        <v>46163.741006944445</v>
      </c>
      <c r="I1033">
        <v>63238835</v>
      </c>
      <c r="J1033">
        <v>6004</v>
      </c>
      <c r="K1033" t="s">
        <v>1983</v>
      </c>
      <c r="L1033" t="s">
        <v>1897</v>
      </c>
      <c r="M1033" t="s">
        <v>1970</v>
      </c>
      <c r="O1033">
        <v>362010540000</v>
      </c>
      <c r="P1033">
        <v>16018</v>
      </c>
      <c r="Q1033">
        <v>-4</v>
      </c>
      <c r="R1033">
        <v>1</v>
      </c>
      <c r="S1033">
        <v>63238835</v>
      </c>
      <c r="U1033" t="s">
        <v>5694</v>
      </c>
      <c r="W1033" t="s">
        <v>88</v>
      </c>
      <c r="X1033">
        <v>362010540000</v>
      </c>
      <c r="Y1033" t="s">
        <v>65</v>
      </c>
      <c r="Z1033" t="s">
        <v>66</v>
      </c>
      <c r="AF1033" t="s">
        <v>1976</v>
      </c>
      <c r="AG1033" t="s">
        <v>1972</v>
      </c>
      <c r="AL1033">
        <v>70</v>
      </c>
      <c r="AM1033" t="s">
        <v>1979</v>
      </c>
      <c r="AN1033" t="s">
        <v>1987</v>
      </c>
      <c r="AO1033">
        <v>0</v>
      </c>
      <c r="AQ1033">
        <v>2257816</v>
      </c>
      <c r="AR1033" t="s">
        <v>4605</v>
      </c>
      <c r="AS1033" t="s">
        <v>5883</v>
      </c>
      <c r="AT1033" t="s">
        <v>1984</v>
      </c>
    </row>
    <row r="1034" spans="1:46" x14ac:dyDescent="0.25">
      <c r="A1034" t="str">
        <f>_xlfn.XLOOKUP(I1034,UTILIZADAS[Contacto1],UTILIZADAS[Source.Name],,0)</f>
        <v>Cobros Mayo</v>
      </c>
      <c r="B1034" s="18">
        <f>VLOOKUP(J1034,Ref!A:C,3,0)</f>
        <v>1</v>
      </c>
      <c r="C1034" s="18">
        <f>VLOOKUP(J1034,Ref!A:D,4,0)</f>
        <v>1</v>
      </c>
      <c r="D1034" s="18" t="str">
        <f t="shared" si="48"/>
        <v>11/may</v>
      </c>
      <c r="E1034" s="18">
        <f t="shared" si="49"/>
        <v>1</v>
      </c>
      <c r="F1034" s="18">
        <v>1</v>
      </c>
      <c r="G1034" s="18">
        <f t="shared" si="50"/>
        <v>1</v>
      </c>
      <c r="H1034" s="3">
        <v>46153.519699074073</v>
      </c>
      <c r="I1034">
        <v>63242228</v>
      </c>
      <c r="J1034">
        <v>6002</v>
      </c>
      <c r="K1034" t="s">
        <v>1983</v>
      </c>
      <c r="L1034" t="s">
        <v>1897</v>
      </c>
      <c r="M1034" t="s">
        <v>1970</v>
      </c>
      <c r="O1034">
        <v>367055540000</v>
      </c>
      <c r="P1034">
        <v>16018</v>
      </c>
      <c r="Q1034">
        <v>-4</v>
      </c>
      <c r="R1034">
        <v>1</v>
      </c>
      <c r="S1034">
        <v>63242228</v>
      </c>
      <c r="U1034" t="s">
        <v>5958</v>
      </c>
      <c r="W1034" t="s">
        <v>4813</v>
      </c>
      <c r="X1034">
        <v>367055540000</v>
      </c>
      <c r="Y1034" t="s">
        <v>85</v>
      </c>
      <c r="Z1034" t="s">
        <v>66</v>
      </c>
      <c r="AF1034" t="s">
        <v>1976</v>
      </c>
      <c r="AG1034" t="s">
        <v>1972</v>
      </c>
      <c r="AL1034">
        <v>107</v>
      </c>
      <c r="AM1034" t="s">
        <v>1979</v>
      </c>
      <c r="AN1034" t="s">
        <v>1987</v>
      </c>
      <c r="AO1034">
        <v>0</v>
      </c>
      <c r="AQ1034">
        <v>2257817</v>
      </c>
      <c r="AR1034" t="s">
        <v>4605</v>
      </c>
      <c r="AS1034" t="s">
        <v>5883</v>
      </c>
      <c r="AT1034" t="s">
        <v>1888</v>
      </c>
    </row>
    <row r="1035" spans="1:46" x14ac:dyDescent="0.25">
      <c r="A1035" t="str">
        <f>_xlfn.XLOOKUP(I1035,UTILIZADAS[Contacto1],UTILIZADAS[Source.Name],,0)</f>
        <v>Cobros Mayo</v>
      </c>
      <c r="B1035" s="18">
        <f>VLOOKUP(J1035,Ref!A:C,3,0)</f>
        <v>0</v>
      </c>
      <c r="C1035" s="18">
        <f>VLOOKUP(J1035,Ref!A:D,4,0)</f>
        <v>0</v>
      </c>
      <c r="D1035" s="18" t="str">
        <f t="shared" si="48"/>
        <v>11/may</v>
      </c>
      <c r="E1035" s="18">
        <f t="shared" si="49"/>
        <v>6</v>
      </c>
      <c r="F1035" s="18">
        <v>1</v>
      </c>
      <c r="G1035" s="18">
        <f t="shared" si="50"/>
        <v>0</v>
      </c>
      <c r="H1035" s="3">
        <v>46153.519965277781</v>
      </c>
      <c r="I1035">
        <v>63243255</v>
      </c>
      <c r="J1035" t="s">
        <v>1967</v>
      </c>
      <c r="K1035" t="s">
        <v>1968</v>
      </c>
      <c r="L1035" t="s">
        <v>1969</v>
      </c>
      <c r="M1035" t="s">
        <v>1970</v>
      </c>
      <c r="O1035">
        <v>364078870000</v>
      </c>
      <c r="P1035">
        <v>16018</v>
      </c>
      <c r="Q1035">
        <v>-4</v>
      </c>
      <c r="R1035">
        <v>1</v>
      </c>
      <c r="S1035">
        <v>63243255</v>
      </c>
      <c r="U1035" t="s">
        <v>4814</v>
      </c>
      <c r="W1035" t="s">
        <v>4592</v>
      </c>
      <c r="X1035">
        <v>364078870000</v>
      </c>
      <c r="Y1035" t="s">
        <v>2553</v>
      </c>
      <c r="Z1035" t="s">
        <v>66</v>
      </c>
      <c r="AG1035" t="s">
        <v>1972</v>
      </c>
      <c r="AL1035">
        <v>0</v>
      </c>
      <c r="AN1035" t="s">
        <v>1974</v>
      </c>
      <c r="AO1035">
        <v>0</v>
      </c>
      <c r="AQ1035">
        <v>2257818</v>
      </c>
      <c r="AR1035" t="s">
        <v>4605</v>
      </c>
      <c r="AS1035" t="s">
        <v>5883</v>
      </c>
      <c r="AT1035" t="s">
        <v>1975</v>
      </c>
    </row>
    <row r="1036" spans="1:46" x14ac:dyDescent="0.25">
      <c r="A1036" t="str">
        <f>_xlfn.XLOOKUP(I1036,UTILIZADAS[Contacto1],UTILIZADAS[Source.Name],,0)</f>
        <v>Cobros Mayo</v>
      </c>
      <c r="B1036" s="18">
        <f>VLOOKUP(J1036,Ref!A:C,3,0)</f>
        <v>0</v>
      </c>
      <c r="C1036" s="18">
        <f>VLOOKUP(J1036,Ref!A:D,4,0)</f>
        <v>0</v>
      </c>
      <c r="D1036" s="18" t="str">
        <f t="shared" si="48"/>
        <v>13/may</v>
      </c>
      <c r="E1036" s="18">
        <f t="shared" si="49"/>
        <v>6</v>
      </c>
      <c r="F1036" s="18">
        <v>1</v>
      </c>
      <c r="G1036" s="18">
        <f t="shared" si="50"/>
        <v>0</v>
      </c>
      <c r="H1036" s="3">
        <v>46155.691296296296</v>
      </c>
      <c r="I1036">
        <v>63243255</v>
      </c>
      <c r="J1036" t="s">
        <v>2021</v>
      </c>
      <c r="K1036" t="s">
        <v>1968</v>
      </c>
      <c r="L1036" t="s">
        <v>1969</v>
      </c>
      <c r="M1036" t="s">
        <v>1970</v>
      </c>
      <c r="O1036">
        <v>364078870000</v>
      </c>
      <c r="P1036">
        <v>16018</v>
      </c>
      <c r="Q1036">
        <v>-4</v>
      </c>
      <c r="R1036">
        <v>1</v>
      </c>
      <c r="S1036">
        <v>63243255</v>
      </c>
      <c r="U1036" t="s">
        <v>4814</v>
      </c>
      <c r="W1036" t="s">
        <v>4592</v>
      </c>
      <c r="X1036">
        <v>364078870000</v>
      </c>
      <c r="Y1036" t="s">
        <v>2553</v>
      </c>
      <c r="Z1036" t="s">
        <v>66</v>
      </c>
      <c r="AG1036" t="s">
        <v>1972</v>
      </c>
      <c r="AL1036">
        <v>5</v>
      </c>
      <c r="AN1036" t="s">
        <v>1974</v>
      </c>
      <c r="AO1036">
        <v>0</v>
      </c>
      <c r="AQ1036">
        <v>2257818</v>
      </c>
      <c r="AR1036" t="s">
        <v>4605</v>
      </c>
      <c r="AS1036" t="s">
        <v>5883</v>
      </c>
      <c r="AT1036" t="s">
        <v>2022</v>
      </c>
    </row>
    <row r="1037" spans="1:46" x14ac:dyDescent="0.25">
      <c r="A1037" t="str">
        <f>_xlfn.XLOOKUP(I1037,UTILIZADAS[Contacto1],UTILIZADAS[Source.Name],,0)</f>
        <v>Cobros Mayo</v>
      </c>
      <c r="B1037" s="18">
        <f>VLOOKUP(J1037,Ref!A:C,3,0)</f>
        <v>0</v>
      </c>
      <c r="C1037" s="18">
        <f>VLOOKUP(J1037,Ref!A:D,4,0)</f>
        <v>0</v>
      </c>
      <c r="D1037" s="18" t="str">
        <f t="shared" si="48"/>
        <v>18/may</v>
      </c>
      <c r="E1037" s="18">
        <f t="shared" si="49"/>
        <v>6</v>
      </c>
      <c r="F1037" s="18">
        <v>1</v>
      </c>
      <c r="G1037" s="18">
        <f t="shared" si="50"/>
        <v>0</v>
      </c>
      <c r="H1037" s="3">
        <v>46160.411273148151</v>
      </c>
      <c r="I1037">
        <v>63243255</v>
      </c>
      <c r="J1037" t="s">
        <v>1967</v>
      </c>
      <c r="K1037" t="s">
        <v>1968</v>
      </c>
      <c r="L1037" t="s">
        <v>1969</v>
      </c>
      <c r="M1037" t="s">
        <v>1970</v>
      </c>
      <c r="O1037">
        <v>364078870000</v>
      </c>
      <c r="P1037">
        <v>16018</v>
      </c>
      <c r="Q1037">
        <v>-4</v>
      </c>
      <c r="R1037">
        <v>1</v>
      </c>
      <c r="S1037">
        <v>63243255</v>
      </c>
      <c r="U1037" t="s">
        <v>4814</v>
      </c>
      <c r="W1037" t="s">
        <v>4592</v>
      </c>
      <c r="X1037">
        <v>364078870000</v>
      </c>
      <c r="Y1037" t="s">
        <v>2553</v>
      </c>
      <c r="Z1037" t="s">
        <v>66</v>
      </c>
      <c r="AG1037" t="s">
        <v>1972</v>
      </c>
      <c r="AL1037">
        <v>0</v>
      </c>
      <c r="AN1037" t="s">
        <v>1974</v>
      </c>
      <c r="AO1037">
        <v>0</v>
      </c>
      <c r="AQ1037">
        <v>2257818</v>
      </c>
      <c r="AR1037" t="s">
        <v>4605</v>
      </c>
      <c r="AS1037" t="s">
        <v>5883</v>
      </c>
      <c r="AT1037" t="s">
        <v>1975</v>
      </c>
    </row>
    <row r="1038" spans="1:46" x14ac:dyDescent="0.25">
      <c r="A1038" t="str">
        <f>_xlfn.XLOOKUP(I1038,UTILIZADAS[Contacto1],UTILIZADAS[Source.Name],,0)</f>
        <v>Cobros Mayo</v>
      </c>
      <c r="B1038" s="18">
        <f>VLOOKUP(J1038,Ref!A:C,3,0)</f>
        <v>0</v>
      </c>
      <c r="C1038" s="18">
        <f>VLOOKUP(J1038,Ref!A:D,4,0)</f>
        <v>0</v>
      </c>
      <c r="D1038" s="18" t="str">
        <f t="shared" si="48"/>
        <v>19/may</v>
      </c>
      <c r="E1038" s="18">
        <f t="shared" si="49"/>
        <v>6</v>
      </c>
      <c r="F1038" s="18">
        <v>1</v>
      </c>
      <c r="G1038" s="18">
        <f t="shared" si="50"/>
        <v>0</v>
      </c>
      <c r="H1038" s="3">
        <v>46161.696875000001</v>
      </c>
      <c r="I1038">
        <v>63243255</v>
      </c>
      <c r="J1038" t="s">
        <v>2021</v>
      </c>
      <c r="K1038" t="s">
        <v>1968</v>
      </c>
      <c r="L1038" t="s">
        <v>1969</v>
      </c>
      <c r="M1038" t="s">
        <v>1970</v>
      </c>
      <c r="O1038">
        <v>364078870000</v>
      </c>
      <c r="P1038">
        <v>16018</v>
      </c>
      <c r="Q1038">
        <v>-4</v>
      </c>
      <c r="R1038">
        <v>1</v>
      </c>
      <c r="S1038">
        <v>63243255</v>
      </c>
      <c r="U1038" t="s">
        <v>4814</v>
      </c>
      <c r="W1038" t="s">
        <v>4592</v>
      </c>
      <c r="X1038">
        <v>364078870000</v>
      </c>
      <c r="Y1038" t="s">
        <v>2553</v>
      </c>
      <c r="Z1038" t="s">
        <v>66</v>
      </c>
      <c r="AG1038" t="s">
        <v>1972</v>
      </c>
      <c r="AL1038">
        <v>5</v>
      </c>
      <c r="AN1038" t="s">
        <v>1974</v>
      </c>
      <c r="AO1038">
        <v>0</v>
      </c>
      <c r="AQ1038">
        <v>2257818</v>
      </c>
      <c r="AR1038" t="s">
        <v>4605</v>
      </c>
      <c r="AS1038" t="s">
        <v>5883</v>
      </c>
      <c r="AT1038" t="s">
        <v>2022</v>
      </c>
    </row>
    <row r="1039" spans="1:46" x14ac:dyDescent="0.25">
      <c r="A1039" t="str">
        <f>_xlfn.XLOOKUP(I1039,UTILIZADAS[Contacto1],UTILIZADAS[Source.Name],,0)</f>
        <v>Cobros Mayo</v>
      </c>
      <c r="B1039" s="18">
        <f>VLOOKUP(J1039,Ref!A:C,3,0)</f>
        <v>0</v>
      </c>
      <c r="C1039" s="18">
        <f>VLOOKUP(J1039,Ref!A:D,4,0)</f>
        <v>0</v>
      </c>
      <c r="D1039" s="18" t="str">
        <f t="shared" si="48"/>
        <v>21/may</v>
      </c>
      <c r="E1039" s="18">
        <f t="shared" si="49"/>
        <v>6</v>
      </c>
      <c r="F1039" s="18">
        <v>1</v>
      </c>
      <c r="G1039" s="18">
        <f t="shared" si="50"/>
        <v>0</v>
      </c>
      <c r="H1039" s="3">
        <v>46163.472939814812</v>
      </c>
      <c r="I1039">
        <v>63243255</v>
      </c>
      <c r="J1039" t="s">
        <v>2021</v>
      </c>
      <c r="K1039" t="s">
        <v>1968</v>
      </c>
      <c r="L1039" t="s">
        <v>1969</v>
      </c>
      <c r="M1039" t="s">
        <v>1970</v>
      </c>
      <c r="O1039">
        <v>364078870000</v>
      </c>
      <c r="P1039">
        <v>16018</v>
      </c>
      <c r="Q1039">
        <v>-4</v>
      </c>
      <c r="R1039">
        <v>1</v>
      </c>
      <c r="S1039">
        <v>63243255</v>
      </c>
      <c r="U1039" t="s">
        <v>4814</v>
      </c>
      <c r="W1039" t="s">
        <v>4592</v>
      </c>
      <c r="X1039">
        <v>364078870000</v>
      </c>
      <c r="Y1039" t="s">
        <v>2553</v>
      </c>
      <c r="Z1039" t="s">
        <v>66</v>
      </c>
      <c r="AG1039" t="s">
        <v>1972</v>
      </c>
      <c r="AL1039">
        <v>5</v>
      </c>
      <c r="AN1039" t="s">
        <v>1974</v>
      </c>
      <c r="AO1039">
        <v>0</v>
      </c>
      <c r="AQ1039">
        <v>2257818</v>
      </c>
      <c r="AR1039" t="s">
        <v>4605</v>
      </c>
      <c r="AS1039" t="s">
        <v>5883</v>
      </c>
      <c r="AT1039" t="s">
        <v>2022</v>
      </c>
    </row>
    <row r="1040" spans="1:46" x14ac:dyDescent="0.25">
      <c r="A1040" t="str">
        <f>_xlfn.XLOOKUP(I1040,UTILIZADAS[Contacto1],UTILIZADAS[Source.Name],,0)</f>
        <v>Cobros Mayo</v>
      </c>
      <c r="B1040" s="18">
        <f>VLOOKUP(J1040,Ref!A:C,3,0)</f>
        <v>0</v>
      </c>
      <c r="C1040" s="18">
        <f>VLOOKUP(J1040,Ref!A:D,4,0)</f>
        <v>0</v>
      </c>
      <c r="D1040" s="18" t="str">
        <f t="shared" si="48"/>
        <v>21/may</v>
      </c>
      <c r="E1040" s="18">
        <f t="shared" si="49"/>
        <v>6</v>
      </c>
      <c r="F1040" s="18">
        <v>1</v>
      </c>
      <c r="G1040" s="18">
        <f t="shared" si="50"/>
        <v>1</v>
      </c>
      <c r="H1040" s="3">
        <v>46163.741226851853</v>
      </c>
      <c r="I1040">
        <v>63243255</v>
      </c>
      <c r="J1040" t="s">
        <v>2021</v>
      </c>
      <c r="K1040" t="s">
        <v>1968</v>
      </c>
      <c r="L1040" t="s">
        <v>1969</v>
      </c>
      <c r="M1040" t="s">
        <v>1970</v>
      </c>
      <c r="O1040">
        <v>364078870000</v>
      </c>
      <c r="P1040">
        <v>16018</v>
      </c>
      <c r="Q1040">
        <v>-4</v>
      </c>
      <c r="R1040">
        <v>1</v>
      </c>
      <c r="S1040">
        <v>63243255</v>
      </c>
      <c r="U1040" t="s">
        <v>4814</v>
      </c>
      <c r="W1040" t="s">
        <v>4592</v>
      </c>
      <c r="X1040">
        <v>364078870000</v>
      </c>
      <c r="Y1040" t="s">
        <v>2553</v>
      </c>
      <c r="Z1040" t="s">
        <v>66</v>
      </c>
      <c r="AG1040" t="s">
        <v>1972</v>
      </c>
      <c r="AL1040">
        <v>5</v>
      </c>
      <c r="AN1040" t="s">
        <v>1974</v>
      </c>
      <c r="AO1040">
        <v>0</v>
      </c>
      <c r="AQ1040">
        <v>2257818</v>
      </c>
      <c r="AR1040" t="s">
        <v>4605</v>
      </c>
      <c r="AS1040" t="s">
        <v>5883</v>
      </c>
      <c r="AT1040" t="s">
        <v>2022</v>
      </c>
    </row>
    <row r="1041" spans="1:46" x14ac:dyDescent="0.25">
      <c r="A1041" t="str">
        <f>_xlfn.XLOOKUP(I1041,UTILIZADAS[Contacto1],UTILIZADAS[Source.Name],,0)</f>
        <v>Cobros Mayo</v>
      </c>
      <c r="B1041" s="18">
        <f>VLOOKUP(J1041,Ref!A:C,3,0)</f>
        <v>1</v>
      </c>
      <c r="C1041" s="18">
        <f>VLOOKUP(J1041,Ref!A:D,4,0)</f>
        <v>1</v>
      </c>
      <c r="D1041" s="18" t="str">
        <f t="shared" si="48"/>
        <v>05/may</v>
      </c>
      <c r="E1041" s="18">
        <f t="shared" si="49"/>
        <v>2</v>
      </c>
      <c r="F1041" s="18">
        <v>1</v>
      </c>
      <c r="G1041" s="18">
        <f t="shared" si="50"/>
        <v>0</v>
      </c>
      <c r="H1041" s="3">
        <v>46147.745185185187</v>
      </c>
      <c r="I1041">
        <v>63246343</v>
      </c>
      <c r="J1041">
        <v>6007</v>
      </c>
      <c r="K1041" t="s">
        <v>1983</v>
      </c>
      <c r="L1041" t="s">
        <v>1897</v>
      </c>
      <c r="M1041" t="s">
        <v>1970</v>
      </c>
      <c r="P1041">
        <v>4010</v>
      </c>
      <c r="Q1041">
        <v>-4</v>
      </c>
      <c r="R1041">
        <v>1</v>
      </c>
      <c r="S1041">
        <v>63246343</v>
      </c>
      <c r="AF1041" t="s">
        <v>1976</v>
      </c>
      <c r="AG1041" t="s">
        <v>1972</v>
      </c>
      <c r="AL1041">
        <v>54</v>
      </c>
      <c r="AM1041" t="s">
        <v>1979</v>
      </c>
      <c r="AN1041" t="s">
        <v>1977</v>
      </c>
      <c r="AO1041">
        <v>0</v>
      </c>
      <c r="AQ1041">
        <v>1966762</v>
      </c>
      <c r="AR1041" t="s">
        <v>5959</v>
      </c>
      <c r="AS1041" t="s">
        <v>5960</v>
      </c>
      <c r="AT1041" t="s">
        <v>1898</v>
      </c>
    </row>
    <row r="1042" spans="1:46" x14ac:dyDescent="0.25">
      <c r="A1042" t="str">
        <f>_xlfn.XLOOKUP(I1042,UTILIZADAS[Contacto1],UTILIZADAS[Source.Name],,0)</f>
        <v>Cobros Mayo</v>
      </c>
      <c r="B1042" s="18">
        <f>VLOOKUP(J1042,Ref!A:C,3,0)</f>
        <v>1</v>
      </c>
      <c r="C1042" s="18">
        <f>VLOOKUP(J1042,Ref!A:D,4,0)</f>
        <v>0</v>
      </c>
      <c r="D1042" s="18" t="str">
        <f t="shared" si="48"/>
        <v>11/may</v>
      </c>
      <c r="E1042" s="18">
        <f t="shared" si="49"/>
        <v>2</v>
      </c>
      <c r="F1042" s="18">
        <v>1</v>
      </c>
      <c r="G1042" s="18">
        <f t="shared" si="50"/>
        <v>1</v>
      </c>
      <c r="H1042" s="3">
        <v>46153.522233796299</v>
      </c>
      <c r="I1042">
        <v>63246343</v>
      </c>
      <c r="J1042">
        <v>6000</v>
      </c>
      <c r="K1042" t="s">
        <v>1983</v>
      </c>
      <c r="L1042" t="s">
        <v>1897</v>
      </c>
      <c r="M1042" t="s">
        <v>1970</v>
      </c>
      <c r="O1042">
        <v>358371710000</v>
      </c>
      <c r="P1042">
        <v>16018</v>
      </c>
      <c r="Q1042">
        <v>-4</v>
      </c>
      <c r="R1042">
        <v>1</v>
      </c>
      <c r="S1042">
        <v>63246343</v>
      </c>
      <c r="U1042" t="s">
        <v>4815</v>
      </c>
      <c r="W1042" t="s">
        <v>4816</v>
      </c>
      <c r="X1042">
        <v>358371710000</v>
      </c>
      <c r="Y1042" t="s">
        <v>65</v>
      </c>
      <c r="Z1042" t="s">
        <v>4619</v>
      </c>
      <c r="AF1042" t="s">
        <v>1976</v>
      </c>
      <c r="AG1042" t="s">
        <v>1972</v>
      </c>
      <c r="AL1042">
        <v>96</v>
      </c>
      <c r="AM1042" t="s">
        <v>1979</v>
      </c>
      <c r="AN1042" t="s">
        <v>1987</v>
      </c>
      <c r="AO1042">
        <v>0</v>
      </c>
      <c r="AQ1042">
        <v>2257819</v>
      </c>
      <c r="AR1042" t="s">
        <v>4605</v>
      </c>
      <c r="AS1042" t="s">
        <v>5883</v>
      </c>
      <c r="AT1042" t="s">
        <v>1895</v>
      </c>
    </row>
    <row r="1043" spans="1:46" x14ac:dyDescent="0.25">
      <c r="A1043" t="str">
        <f>_xlfn.XLOOKUP(I1043,UTILIZADAS[Contacto1],UTILIZADAS[Source.Name],,0)</f>
        <v>Cobros Abril Canal Fijo</v>
      </c>
      <c r="B1043" s="18">
        <f>VLOOKUP(J1043,Ref!A:C,3,0)</f>
        <v>0</v>
      </c>
      <c r="C1043" s="18">
        <f>VLOOKUP(J1043,Ref!A:D,4,0)</f>
        <v>0</v>
      </c>
      <c r="D1043" s="18" t="str">
        <f t="shared" si="48"/>
        <v>04/may</v>
      </c>
      <c r="E1043" s="18">
        <f t="shared" si="49"/>
        <v>5</v>
      </c>
      <c r="F1043" s="18">
        <v>1</v>
      </c>
      <c r="G1043" s="18">
        <f t="shared" si="50"/>
        <v>0</v>
      </c>
      <c r="H1043" s="3">
        <v>46146.496076388888</v>
      </c>
      <c r="I1043">
        <v>63256977</v>
      </c>
      <c r="J1043" t="s">
        <v>1967</v>
      </c>
      <c r="K1043" t="s">
        <v>1968</v>
      </c>
      <c r="L1043" t="s">
        <v>1969</v>
      </c>
      <c r="M1043" t="s">
        <v>1970</v>
      </c>
      <c r="O1043">
        <v>351326200000</v>
      </c>
      <c r="P1043">
        <v>16017</v>
      </c>
      <c r="Q1043">
        <v>-4</v>
      </c>
      <c r="R1043">
        <v>1</v>
      </c>
      <c r="S1043">
        <v>63256977</v>
      </c>
      <c r="U1043" t="s">
        <v>818</v>
      </c>
      <c r="W1043" t="s">
        <v>819</v>
      </c>
      <c r="X1043" t="s">
        <v>2550</v>
      </c>
      <c r="Y1043" t="s">
        <v>65</v>
      </c>
      <c r="Z1043">
        <v>351326200000</v>
      </c>
      <c r="AG1043" t="s">
        <v>1972</v>
      </c>
      <c r="AI1043" t="s">
        <v>3409</v>
      </c>
      <c r="AL1043">
        <v>0</v>
      </c>
      <c r="AN1043" t="s">
        <v>1974</v>
      </c>
      <c r="AO1043">
        <v>0</v>
      </c>
      <c r="AQ1043">
        <v>2252487</v>
      </c>
      <c r="AR1043" t="s">
        <v>2241</v>
      </c>
      <c r="AS1043" t="s">
        <v>4163</v>
      </c>
      <c r="AT1043" t="s">
        <v>1975</v>
      </c>
    </row>
    <row r="1044" spans="1:46" x14ac:dyDescent="0.25">
      <c r="A1044" t="str">
        <f>_xlfn.XLOOKUP(I1044,UTILIZADAS[Contacto1],UTILIZADAS[Source.Name],,0)</f>
        <v>Cobros Abril Canal Fijo</v>
      </c>
      <c r="B1044" s="18">
        <f>VLOOKUP(J1044,Ref!A:C,3,0)</f>
        <v>0</v>
      </c>
      <c r="C1044" s="18">
        <f>VLOOKUP(J1044,Ref!A:D,4,0)</f>
        <v>0</v>
      </c>
      <c r="D1044" s="18" t="str">
        <f t="shared" si="48"/>
        <v>06/may</v>
      </c>
      <c r="E1044" s="18">
        <f t="shared" si="49"/>
        <v>5</v>
      </c>
      <c r="F1044" s="18">
        <v>1</v>
      </c>
      <c r="G1044" s="18">
        <f t="shared" si="50"/>
        <v>0</v>
      </c>
      <c r="H1044" s="3">
        <v>46148.507141203707</v>
      </c>
      <c r="I1044">
        <v>63256977</v>
      </c>
      <c r="J1044" t="s">
        <v>2023</v>
      </c>
      <c r="K1044" t="s">
        <v>1968</v>
      </c>
      <c r="L1044" t="s">
        <v>1969</v>
      </c>
      <c r="M1044" t="s">
        <v>1970</v>
      </c>
      <c r="O1044">
        <v>351326200000</v>
      </c>
      <c r="P1044">
        <v>16017</v>
      </c>
      <c r="Q1044">
        <v>-4</v>
      </c>
      <c r="R1044">
        <v>1</v>
      </c>
      <c r="S1044">
        <v>63256977</v>
      </c>
      <c r="U1044" t="s">
        <v>818</v>
      </c>
      <c r="W1044" t="s">
        <v>819</v>
      </c>
      <c r="X1044" t="s">
        <v>2550</v>
      </c>
      <c r="Y1044" t="s">
        <v>65</v>
      </c>
      <c r="Z1044">
        <v>351326200000</v>
      </c>
      <c r="AG1044" t="s">
        <v>1972</v>
      </c>
      <c r="AI1044" t="s">
        <v>3409</v>
      </c>
      <c r="AL1044">
        <v>0</v>
      </c>
      <c r="AN1044" t="s">
        <v>1974</v>
      </c>
      <c r="AO1044">
        <v>0</v>
      </c>
      <c r="AQ1044">
        <v>2252487</v>
      </c>
      <c r="AR1044" t="s">
        <v>2241</v>
      </c>
      <c r="AS1044" t="s">
        <v>4163</v>
      </c>
      <c r="AT1044" t="s">
        <v>2024</v>
      </c>
    </row>
    <row r="1045" spans="1:46" x14ac:dyDescent="0.25">
      <c r="A1045" t="str">
        <f>_xlfn.XLOOKUP(I1045,UTILIZADAS[Contacto1],UTILIZADAS[Source.Name],,0)</f>
        <v>Cobros Abril Canal Fijo</v>
      </c>
      <c r="B1045" s="18">
        <f>VLOOKUP(J1045,Ref!A:C,3,0)</f>
        <v>0</v>
      </c>
      <c r="C1045" s="18">
        <f>VLOOKUP(J1045,Ref!A:D,4,0)</f>
        <v>0</v>
      </c>
      <c r="D1045" s="18" t="str">
        <f t="shared" si="48"/>
        <v>06/may</v>
      </c>
      <c r="E1045" s="18">
        <f t="shared" si="49"/>
        <v>5</v>
      </c>
      <c r="F1045" s="18">
        <v>1</v>
      </c>
      <c r="G1045" s="18">
        <f t="shared" si="50"/>
        <v>0</v>
      </c>
      <c r="H1045" s="3">
        <v>46148.718194444446</v>
      </c>
      <c r="I1045">
        <v>63256977</v>
      </c>
      <c r="J1045" t="s">
        <v>2023</v>
      </c>
      <c r="K1045" t="s">
        <v>1968</v>
      </c>
      <c r="L1045" t="s">
        <v>1969</v>
      </c>
      <c r="M1045" t="s">
        <v>1970</v>
      </c>
      <c r="O1045">
        <v>351326200000</v>
      </c>
      <c r="P1045">
        <v>16017</v>
      </c>
      <c r="Q1045">
        <v>-4</v>
      </c>
      <c r="R1045">
        <v>1</v>
      </c>
      <c r="S1045">
        <v>63256977</v>
      </c>
      <c r="U1045" t="s">
        <v>818</v>
      </c>
      <c r="W1045" t="s">
        <v>819</v>
      </c>
      <c r="X1045" t="s">
        <v>2550</v>
      </c>
      <c r="Y1045" t="s">
        <v>65</v>
      </c>
      <c r="Z1045">
        <v>351326200000</v>
      </c>
      <c r="AG1045" t="s">
        <v>1972</v>
      </c>
      <c r="AI1045" t="s">
        <v>3409</v>
      </c>
      <c r="AL1045">
        <v>0</v>
      </c>
      <c r="AN1045" t="s">
        <v>1974</v>
      </c>
      <c r="AO1045">
        <v>0</v>
      </c>
      <c r="AQ1045">
        <v>2252487</v>
      </c>
      <c r="AR1045" t="s">
        <v>2241</v>
      </c>
      <c r="AS1045" t="s">
        <v>4163</v>
      </c>
      <c r="AT1045" t="s">
        <v>2024</v>
      </c>
    </row>
    <row r="1046" spans="1:46" x14ac:dyDescent="0.25">
      <c r="A1046" t="str">
        <f>_xlfn.XLOOKUP(I1046,UTILIZADAS[Contacto1],UTILIZADAS[Source.Name],,0)</f>
        <v>Cobros Abril Canal Fijo</v>
      </c>
      <c r="B1046" s="18">
        <f>VLOOKUP(J1046,Ref!A:C,3,0)</f>
        <v>0</v>
      </c>
      <c r="C1046" s="18">
        <f>VLOOKUP(J1046,Ref!A:D,4,0)</f>
        <v>0</v>
      </c>
      <c r="D1046" s="18" t="str">
        <f t="shared" si="48"/>
        <v>08/may</v>
      </c>
      <c r="E1046" s="18">
        <f t="shared" si="49"/>
        <v>5</v>
      </c>
      <c r="F1046" s="18">
        <v>1</v>
      </c>
      <c r="G1046" s="18">
        <f t="shared" si="50"/>
        <v>0</v>
      </c>
      <c r="H1046" s="3">
        <v>46150.398321759261</v>
      </c>
      <c r="I1046">
        <v>63256977</v>
      </c>
      <c r="J1046" t="s">
        <v>1967</v>
      </c>
      <c r="K1046" t="s">
        <v>1968</v>
      </c>
      <c r="L1046" t="s">
        <v>1969</v>
      </c>
      <c r="M1046" t="s">
        <v>1970</v>
      </c>
      <c r="O1046">
        <v>351326200000</v>
      </c>
      <c r="P1046">
        <v>16017</v>
      </c>
      <c r="Q1046">
        <v>-4</v>
      </c>
      <c r="R1046">
        <v>1</v>
      </c>
      <c r="S1046">
        <v>63256977</v>
      </c>
      <c r="U1046" t="s">
        <v>818</v>
      </c>
      <c r="W1046" t="s">
        <v>819</v>
      </c>
      <c r="X1046" t="s">
        <v>2550</v>
      </c>
      <c r="Y1046" t="s">
        <v>65</v>
      </c>
      <c r="Z1046">
        <v>351326200000</v>
      </c>
      <c r="AG1046" t="s">
        <v>1972</v>
      </c>
      <c r="AI1046" t="s">
        <v>3409</v>
      </c>
      <c r="AL1046">
        <v>0</v>
      </c>
      <c r="AN1046" t="s">
        <v>1974</v>
      </c>
      <c r="AO1046">
        <v>0</v>
      </c>
      <c r="AQ1046">
        <v>2252487</v>
      </c>
      <c r="AR1046" t="s">
        <v>2241</v>
      </c>
      <c r="AS1046" t="s">
        <v>4163</v>
      </c>
      <c r="AT1046" t="s">
        <v>1975</v>
      </c>
    </row>
    <row r="1047" spans="1:46" x14ac:dyDescent="0.25">
      <c r="A1047" t="str">
        <f>_xlfn.XLOOKUP(I1047,UTILIZADAS[Contacto1],UTILIZADAS[Source.Name],,0)</f>
        <v>Cobros Abril Canal Fijo</v>
      </c>
      <c r="B1047" s="18">
        <f>VLOOKUP(J1047,Ref!A:C,3,0)</f>
        <v>0</v>
      </c>
      <c r="C1047" s="18">
        <f>VLOOKUP(J1047,Ref!A:D,4,0)</f>
        <v>0</v>
      </c>
      <c r="D1047" s="18" t="str">
        <f t="shared" si="48"/>
        <v>08/may</v>
      </c>
      <c r="E1047" s="18">
        <f t="shared" si="49"/>
        <v>5</v>
      </c>
      <c r="F1047" s="18">
        <v>1</v>
      </c>
      <c r="G1047" s="18">
        <f t="shared" si="50"/>
        <v>1</v>
      </c>
      <c r="H1047" s="3">
        <v>46150.71802083333</v>
      </c>
      <c r="I1047">
        <v>63256977</v>
      </c>
      <c r="J1047" t="s">
        <v>1967</v>
      </c>
      <c r="K1047" t="s">
        <v>1968</v>
      </c>
      <c r="L1047" t="s">
        <v>1969</v>
      </c>
      <c r="M1047" t="s">
        <v>1970</v>
      </c>
      <c r="O1047">
        <v>351326200000</v>
      </c>
      <c r="P1047">
        <v>16017</v>
      </c>
      <c r="Q1047">
        <v>-4</v>
      </c>
      <c r="R1047">
        <v>1</v>
      </c>
      <c r="S1047">
        <v>63256977</v>
      </c>
      <c r="U1047" t="s">
        <v>818</v>
      </c>
      <c r="W1047" t="s">
        <v>819</v>
      </c>
      <c r="X1047" t="s">
        <v>2550</v>
      </c>
      <c r="Y1047" t="s">
        <v>65</v>
      </c>
      <c r="Z1047">
        <v>351326200000</v>
      </c>
      <c r="AG1047" t="s">
        <v>1972</v>
      </c>
      <c r="AI1047" t="s">
        <v>3409</v>
      </c>
      <c r="AL1047">
        <v>0</v>
      </c>
      <c r="AN1047" t="s">
        <v>1974</v>
      </c>
      <c r="AO1047">
        <v>0</v>
      </c>
      <c r="AQ1047">
        <v>2252487</v>
      </c>
      <c r="AR1047" t="s">
        <v>2241</v>
      </c>
      <c r="AS1047" t="s">
        <v>4163</v>
      </c>
      <c r="AT1047" t="s">
        <v>1975</v>
      </c>
    </row>
    <row r="1048" spans="1:46" x14ac:dyDescent="0.25">
      <c r="A1048" t="str">
        <f>_xlfn.XLOOKUP(I1048,UTILIZADAS[Contacto1],UTILIZADAS[Source.Name],,0)</f>
        <v>Cobros Abril Canal Fijo</v>
      </c>
      <c r="B1048" s="18">
        <f>VLOOKUP(J1048,Ref!A:C,3,0)</f>
        <v>0</v>
      </c>
      <c r="C1048" s="18">
        <f>VLOOKUP(J1048,Ref!A:D,4,0)</f>
        <v>0</v>
      </c>
      <c r="D1048" s="18" t="str">
        <f t="shared" si="48"/>
        <v>11/may</v>
      </c>
      <c r="E1048" s="18">
        <f t="shared" si="49"/>
        <v>2</v>
      </c>
      <c r="F1048" s="18">
        <v>1</v>
      </c>
      <c r="G1048" s="18">
        <f t="shared" si="50"/>
        <v>0</v>
      </c>
      <c r="H1048" s="3">
        <v>46153.522245370368</v>
      </c>
      <c r="I1048">
        <v>63267385</v>
      </c>
      <c r="J1048" t="s">
        <v>2021</v>
      </c>
      <c r="K1048" t="s">
        <v>1968</v>
      </c>
      <c r="L1048" t="s">
        <v>1969</v>
      </c>
      <c r="M1048" t="s">
        <v>1970</v>
      </c>
      <c r="O1048">
        <v>354379790000</v>
      </c>
      <c r="P1048">
        <v>16018</v>
      </c>
      <c r="Q1048">
        <v>-4</v>
      </c>
      <c r="R1048">
        <v>1</v>
      </c>
      <c r="S1048">
        <v>63267385</v>
      </c>
      <c r="U1048" t="s">
        <v>2301</v>
      </c>
      <c r="W1048" t="s">
        <v>3852</v>
      </c>
      <c r="X1048">
        <v>354379790000</v>
      </c>
      <c r="Y1048" t="s">
        <v>65</v>
      </c>
      <c r="Z1048" t="s">
        <v>66</v>
      </c>
      <c r="AF1048" t="s">
        <v>1976</v>
      </c>
      <c r="AG1048" t="s">
        <v>1972</v>
      </c>
      <c r="AL1048">
        <v>5</v>
      </c>
      <c r="AN1048" t="s">
        <v>1974</v>
      </c>
      <c r="AO1048">
        <v>0</v>
      </c>
      <c r="AQ1048">
        <v>2257820</v>
      </c>
      <c r="AR1048" t="s">
        <v>4605</v>
      </c>
      <c r="AS1048" t="s">
        <v>5883</v>
      </c>
      <c r="AT1048" t="s">
        <v>2022</v>
      </c>
    </row>
    <row r="1049" spans="1:46" x14ac:dyDescent="0.25">
      <c r="A1049" t="str">
        <f>_xlfn.XLOOKUP(I1049,UTILIZADAS[Contacto1],UTILIZADAS[Source.Name],,0)</f>
        <v>Cobros Abril Canal Fijo</v>
      </c>
      <c r="B1049" s="18">
        <f>VLOOKUP(J1049,Ref!A:C,3,0)</f>
        <v>1</v>
      </c>
      <c r="C1049" s="18">
        <f>VLOOKUP(J1049,Ref!A:D,4,0)</f>
        <v>1</v>
      </c>
      <c r="D1049" s="18" t="str">
        <f t="shared" si="48"/>
        <v>13/may</v>
      </c>
      <c r="E1049" s="18">
        <f t="shared" si="49"/>
        <v>2</v>
      </c>
      <c r="F1049" s="18">
        <v>1</v>
      </c>
      <c r="G1049" s="18">
        <f t="shared" si="50"/>
        <v>1</v>
      </c>
      <c r="H1049" s="3">
        <v>46155.691284722219</v>
      </c>
      <c r="I1049">
        <v>63267385</v>
      </c>
      <c r="J1049">
        <v>6003</v>
      </c>
      <c r="K1049" t="s">
        <v>1983</v>
      </c>
      <c r="L1049" t="s">
        <v>1897</v>
      </c>
      <c r="M1049" t="s">
        <v>1970</v>
      </c>
      <c r="O1049">
        <v>354379790000</v>
      </c>
      <c r="P1049">
        <v>16018</v>
      </c>
      <c r="Q1049">
        <v>-4</v>
      </c>
      <c r="R1049">
        <v>1</v>
      </c>
      <c r="S1049">
        <v>63267385</v>
      </c>
      <c r="U1049" t="s">
        <v>2301</v>
      </c>
      <c r="W1049" t="s">
        <v>3852</v>
      </c>
      <c r="X1049">
        <v>354379790000</v>
      </c>
      <c r="Y1049" t="s">
        <v>65</v>
      </c>
      <c r="Z1049" t="s">
        <v>66</v>
      </c>
      <c r="AF1049" t="s">
        <v>1976</v>
      </c>
      <c r="AG1049" t="s">
        <v>1972</v>
      </c>
      <c r="AL1049">
        <v>20</v>
      </c>
      <c r="AM1049" t="s">
        <v>1979</v>
      </c>
      <c r="AN1049" t="s">
        <v>1987</v>
      </c>
      <c r="AO1049">
        <v>0</v>
      </c>
      <c r="AQ1049">
        <v>2257820</v>
      </c>
      <c r="AR1049" t="s">
        <v>4605</v>
      </c>
      <c r="AS1049" t="s">
        <v>5883</v>
      </c>
      <c r="AT1049" t="s">
        <v>1892</v>
      </c>
    </row>
    <row r="1050" spans="1:46" x14ac:dyDescent="0.25">
      <c r="A1050" t="str">
        <f>_xlfn.XLOOKUP(I1050,UTILIZADAS[Contacto1],UTILIZADAS[Source.Name],,0)</f>
        <v>Cobros Mayo</v>
      </c>
      <c r="B1050" s="18">
        <f>VLOOKUP(J1050,Ref!A:C,3,0)</f>
        <v>0</v>
      </c>
      <c r="C1050" s="18">
        <f>VLOOKUP(J1050,Ref!A:D,4,0)</f>
        <v>0</v>
      </c>
      <c r="D1050" s="18" t="str">
        <f t="shared" si="48"/>
        <v>11/may</v>
      </c>
      <c r="E1050" s="18">
        <f t="shared" si="49"/>
        <v>5</v>
      </c>
      <c r="F1050" s="18">
        <v>1</v>
      </c>
      <c r="G1050" s="18">
        <f t="shared" si="50"/>
        <v>0</v>
      </c>
      <c r="H1050" s="3">
        <v>46153.522465277776</v>
      </c>
      <c r="I1050">
        <v>63269942</v>
      </c>
      <c r="J1050" t="s">
        <v>2021</v>
      </c>
      <c r="K1050" t="s">
        <v>1968</v>
      </c>
      <c r="L1050" t="s">
        <v>1969</v>
      </c>
      <c r="M1050" t="s">
        <v>1970</v>
      </c>
      <c r="O1050">
        <v>363058060000</v>
      </c>
      <c r="P1050">
        <v>16018</v>
      </c>
      <c r="Q1050">
        <v>-4</v>
      </c>
      <c r="R1050">
        <v>1</v>
      </c>
      <c r="S1050">
        <v>63269942</v>
      </c>
      <c r="U1050" t="s">
        <v>4817</v>
      </c>
      <c r="W1050" t="s">
        <v>4818</v>
      </c>
      <c r="X1050">
        <v>363058060000</v>
      </c>
      <c r="Y1050" t="s">
        <v>65</v>
      </c>
      <c r="Z1050" t="s">
        <v>66</v>
      </c>
      <c r="AF1050" t="s">
        <v>1976</v>
      </c>
      <c r="AG1050" t="s">
        <v>1972</v>
      </c>
      <c r="AL1050">
        <v>5</v>
      </c>
      <c r="AN1050" t="s">
        <v>1974</v>
      </c>
      <c r="AO1050">
        <v>0</v>
      </c>
      <c r="AQ1050">
        <v>2257821</v>
      </c>
      <c r="AR1050" t="s">
        <v>4605</v>
      </c>
      <c r="AS1050" t="s">
        <v>5883</v>
      </c>
      <c r="AT1050" t="s">
        <v>2022</v>
      </c>
    </row>
    <row r="1051" spans="1:46" x14ac:dyDescent="0.25">
      <c r="A1051" t="str">
        <f>_xlfn.XLOOKUP(I1051,UTILIZADAS[Contacto1],UTILIZADAS[Source.Name],,0)</f>
        <v>Cobros Mayo</v>
      </c>
      <c r="B1051" s="18">
        <f>VLOOKUP(J1051,Ref!A:C,3,0)</f>
        <v>0</v>
      </c>
      <c r="C1051" s="18">
        <f>VLOOKUP(J1051,Ref!A:D,4,0)</f>
        <v>0</v>
      </c>
      <c r="D1051" s="18" t="str">
        <f t="shared" si="48"/>
        <v>13/may</v>
      </c>
      <c r="E1051" s="18">
        <f t="shared" si="49"/>
        <v>5</v>
      </c>
      <c r="F1051" s="18">
        <v>1</v>
      </c>
      <c r="G1051" s="18">
        <f t="shared" si="50"/>
        <v>0</v>
      </c>
      <c r="H1051" s="3">
        <v>46155.691574074073</v>
      </c>
      <c r="I1051">
        <v>63269942</v>
      </c>
      <c r="J1051" t="s">
        <v>2021</v>
      </c>
      <c r="K1051" t="s">
        <v>1968</v>
      </c>
      <c r="L1051" t="s">
        <v>1969</v>
      </c>
      <c r="M1051" t="s">
        <v>1970</v>
      </c>
      <c r="O1051">
        <v>363058060000</v>
      </c>
      <c r="P1051">
        <v>16018</v>
      </c>
      <c r="Q1051">
        <v>-4</v>
      </c>
      <c r="R1051">
        <v>1</v>
      </c>
      <c r="S1051">
        <v>63269942</v>
      </c>
      <c r="U1051" t="s">
        <v>4817</v>
      </c>
      <c r="W1051" t="s">
        <v>4818</v>
      </c>
      <c r="X1051">
        <v>363058060000</v>
      </c>
      <c r="Y1051" t="s">
        <v>65</v>
      </c>
      <c r="Z1051" t="s">
        <v>66</v>
      </c>
      <c r="AF1051" t="s">
        <v>1976</v>
      </c>
      <c r="AG1051" t="s">
        <v>1972</v>
      </c>
      <c r="AL1051">
        <v>5</v>
      </c>
      <c r="AN1051" t="s">
        <v>1974</v>
      </c>
      <c r="AO1051">
        <v>0</v>
      </c>
      <c r="AQ1051">
        <v>2257821</v>
      </c>
      <c r="AR1051" t="s">
        <v>4605</v>
      </c>
      <c r="AS1051" t="s">
        <v>5883</v>
      </c>
      <c r="AT1051" t="s">
        <v>2022</v>
      </c>
    </row>
    <row r="1052" spans="1:46" x14ac:dyDescent="0.25">
      <c r="A1052" t="str">
        <f>_xlfn.XLOOKUP(I1052,UTILIZADAS[Contacto1],UTILIZADAS[Source.Name],,0)</f>
        <v>Cobros Mayo</v>
      </c>
      <c r="B1052" s="18">
        <f>VLOOKUP(J1052,Ref!A:C,3,0)</f>
        <v>0</v>
      </c>
      <c r="C1052" s="18">
        <f>VLOOKUP(J1052,Ref!A:D,4,0)</f>
        <v>0</v>
      </c>
      <c r="D1052" s="18" t="str">
        <f t="shared" si="48"/>
        <v>18/may</v>
      </c>
      <c r="E1052" s="18">
        <f t="shared" si="49"/>
        <v>5</v>
      </c>
      <c r="F1052" s="18">
        <v>1</v>
      </c>
      <c r="G1052" s="18">
        <f t="shared" si="50"/>
        <v>0</v>
      </c>
      <c r="H1052" s="3">
        <v>46160.411840277775</v>
      </c>
      <c r="I1052">
        <v>63269942</v>
      </c>
      <c r="J1052" t="s">
        <v>1967</v>
      </c>
      <c r="K1052" t="s">
        <v>1968</v>
      </c>
      <c r="L1052" t="s">
        <v>1969</v>
      </c>
      <c r="M1052" t="s">
        <v>1970</v>
      </c>
      <c r="O1052">
        <v>363058060000</v>
      </c>
      <c r="P1052">
        <v>16018</v>
      </c>
      <c r="Q1052">
        <v>-4</v>
      </c>
      <c r="R1052">
        <v>1</v>
      </c>
      <c r="S1052">
        <v>63269942</v>
      </c>
      <c r="U1052" t="s">
        <v>4817</v>
      </c>
      <c r="W1052" t="s">
        <v>4818</v>
      </c>
      <c r="X1052">
        <v>363058060000</v>
      </c>
      <c r="Y1052" t="s">
        <v>65</v>
      </c>
      <c r="Z1052" t="s">
        <v>66</v>
      </c>
      <c r="AF1052" t="s">
        <v>1976</v>
      </c>
      <c r="AG1052" t="s">
        <v>1972</v>
      </c>
      <c r="AL1052">
        <v>0</v>
      </c>
      <c r="AN1052" t="s">
        <v>1974</v>
      </c>
      <c r="AO1052">
        <v>0</v>
      </c>
      <c r="AQ1052">
        <v>2257821</v>
      </c>
      <c r="AR1052" t="s">
        <v>4605</v>
      </c>
      <c r="AS1052" t="s">
        <v>5883</v>
      </c>
      <c r="AT1052" t="s">
        <v>1975</v>
      </c>
    </row>
    <row r="1053" spans="1:46" x14ac:dyDescent="0.25">
      <c r="A1053" t="str">
        <f>_xlfn.XLOOKUP(I1053,UTILIZADAS[Contacto1],UTILIZADAS[Source.Name],,0)</f>
        <v>Cobros Mayo</v>
      </c>
      <c r="B1053" s="18">
        <f>VLOOKUP(J1053,Ref!A:C,3,0)</f>
        <v>0</v>
      </c>
      <c r="C1053" s="18">
        <f>VLOOKUP(J1053,Ref!A:D,4,0)</f>
        <v>0</v>
      </c>
      <c r="D1053" s="18" t="str">
        <f t="shared" si="48"/>
        <v>19/may</v>
      </c>
      <c r="E1053" s="18">
        <f t="shared" si="49"/>
        <v>5</v>
      </c>
      <c r="F1053" s="18">
        <v>1</v>
      </c>
      <c r="G1053" s="18">
        <f t="shared" si="50"/>
        <v>0</v>
      </c>
      <c r="H1053" s="3">
        <v>46161.697129629632</v>
      </c>
      <c r="I1053">
        <v>63269942</v>
      </c>
      <c r="J1053" t="s">
        <v>2021</v>
      </c>
      <c r="K1053" t="s">
        <v>1968</v>
      </c>
      <c r="L1053" t="s">
        <v>1969</v>
      </c>
      <c r="M1053" t="s">
        <v>1970</v>
      </c>
      <c r="O1053">
        <v>363058060000</v>
      </c>
      <c r="P1053">
        <v>16018</v>
      </c>
      <c r="Q1053">
        <v>-4</v>
      </c>
      <c r="R1053">
        <v>1</v>
      </c>
      <c r="S1053">
        <v>63269942</v>
      </c>
      <c r="U1053" t="s">
        <v>4817</v>
      </c>
      <c r="W1053" t="s">
        <v>4818</v>
      </c>
      <c r="X1053">
        <v>363058060000</v>
      </c>
      <c r="Y1053" t="s">
        <v>65</v>
      </c>
      <c r="Z1053" t="s">
        <v>66</v>
      </c>
      <c r="AF1053" t="s">
        <v>1976</v>
      </c>
      <c r="AG1053" t="s">
        <v>1972</v>
      </c>
      <c r="AL1053">
        <v>5</v>
      </c>
      <c r="AN1053" t="s">
        <v>1974</v>
      </c>
      <c r="AO1053">
        <v>0</v>
      </c>
      <c r="AQ1053">
        <v>2257821</v>
      </c>
      <c r="AR1053" t="s">
        <v>4605</v>
      </c>
      <c r="AS1053" t="s">
        <v>5883</v>
      </c>
      <c r="AT1053" t="s">
        <v>2022</v>
      </c>
    </row>
    <row r="1054" spans="1:46" x14ac:dyDescent="0.25">
      <c r="A1054" t="str">
        <f>_xlfn.XLOOKUP(I1054,UTILIZADAS[Contacto1],UTILIZADAS[Source.Name],,0)</f>
        <v>Cobros Mayo</v>
      </c>
      <c r="B1054" s="18">
        <f>VLOOKUP(J1054,Ref!A:C,3,0)</f>
        <v>1</v>
      </c>
      <c r="C1054" s="18">
        <f>VLOOKUP(J1054,Ref!A:D,4,0)</f>
        <v>0</v>
      </c>
      <c r="D1054" s="18" t="str">
        <f t="shared" si="48"/>
        <v>21/may</v>
      </c>
      <c r="E1054" s="18">
        <f t="shared" si="49"/>
        <v>5</v>
      </c>
      <c r="F1054" s="18">
        <v>1</v>
      </c>
      <c r="G1054" s="18">
        <f t="shared" si="50"/>
        <v>1</v>
      </c>
      <c r="H1054" s="3">
        <v>46163.473935185182</v>
      </c>
      <c r="I1054">
        <v>63269942</v>
      </c>
      <c r="J1054">
        <v>6000</v>
      </c>
      <c r="K1054" t="s">
        <v>1983</v>
      </c>
      <c r="L1054" t="s">
        <v>1897</v>
      </c>
      <c r="M1054" t="s">
        <v>1970</v>
      </c>
      <c r="O1054">
        <v>363058060000</v>
      </c>
      <c r="P1054">
        <v>16018</v>
      </c>
      <c r="Q1054">
        <v>-4</v>
      </c>
      <c r="R1054">
        <v>1</v>
      </c>
      <c r="S1054">
        <v>63269942</v>
      </c>
      <c r="U1054" t="s">
        <v>4817</v>
      </c>
      <c r="W1054" t="s">
        <v>4818</v>
      </c>
      <c r="X1054">
        <v>363058060000</v>
      </c>
      <c r="Y1054" t="s">
        <v>65</v>
      </c>
      <c r="Z1054" t="s">
        <v>66</v>
      </c>
      <c r="AF1054" t="s">
        <v>1976</v>
      </c>
      <c r="AG1054" t="s">
        <v>1972</v>
      </c>
      <c r="AL1054">
        <v>76</v>
      </c>
      <c r="AM1054" t="s">
        <v>1979</v>
      </c>
      <c r="AN1054" t="s">
        <v>1987</v>
      </c>
      <c r="AO1054">
        <v>0</v>
      </c>
      <c r="AQ1054">
        <v>2257821</v>
      </c>
      <c r="AR1054" t="s">
        <v>4605</v>
      </c>
      <c r="AS1054" t="s">
        <v>5883</v>
      </c>
      <c r="AT1054" t="s">
        <v>1895</v>
      </c>
    </row>
    <row r="1055" spans="1:46" x14ac:dyDescent="0.25">
      <c r="A1055" t="str">
        <f>_xlfn.XLOOKUP(I1055,UTILIZADAS[Contacto1],UTILIZADAS[Source.Name],,0)</f>
        <v>Cobros Abril Canal Fijo</v>
      </c>
      <c r="B1055" s="18">
        <f>VLOOKUP(J1055,Ref!A:C,3,0)</f>
        <v>0</v>
      </c>
      <c r="C1055" s="18">
        <f>VLOOKUP(J1055,Ref!A:D,4,0)</f>
        <v>0</v>
      </c>
      <c r="D1055" s="18" t="str">
        <f t="shared" si="48"/>
        <v>11/may</v>
      </c>
      <c r="E1055" s="18">
        <f t="shared" si="49"/>
        <v>2</v>
      </c>
      <c r="F1055" s="18">
        <v>1</v>
      </c>
      <c r="G1055" s="18">
        <f t="shared" si="50"/>
        <v>0</v>
      </c>
      <c r="H1055" s="3">
        <v>46153.52270833333</v>
      </c>
      <c r="I1055">
        <v>63270813</v>
      </c>
      <c r="J1055" t="s">
        <v>2021</v>
      </c>
      <c r="K1055" t="s">
        <v>1968</v>
      </c>
      <c r="L1055" t="s">
        <v>1969</v>
      </c>
      <c r="M1055" t="s">
        <v>1970</v>
      </c>
      <c r="O1055">
        <v>363029740000</v>
      </c>
      <c r="P1055">
        <v>16018</v>
      </c>
      <c r="Q1055">
        <v>-4</v>
      </c>
      <c r="R1055">
        <v>1</v>
      </c>
      <c r="S1055">
        <v>63270813</v>
      </c>
      <c r="U1055" t="s">
        <v>2406</v>
      </c>
      <c r="W1055" t="s">
        <v>3979</v>
      </c>
      <c r="X1055">
        <v>363029740000</v>
      </c>
      <c r="Y1055" t="s">
        <v>65</v>
      </c>
      <c r="Z1055" t="s">
        <v>4619</v>
      </c>
      <c r="AF1055" t="s">
        <v>1976</v>
      </c>
      <c r="AG1055" t="s">
        <v>1972</v>
      </c>
      <c r="AL1055">
        <v>5</v>
      </c>
      <c r="AN1055" t="s">
        <v>1974</v>
      </c>
      <c r="AO1055">
        <v>0</v>
      </c>
      <c r="AQ1055">
        <v>2257822</v>
      </c>
      <c r="AR1055" t="s">
        <v>4605</v>
      </c>
      <c r="AS1055" t="s">
        <v>5883</v>
      </c>
      <c r="AT1055" t="s">
        <v>2022</v>
      </c>
    </row>
    <row r="1056" spans="1:46" x14ac:dyDescent="0.25">
      <c r="A1056" t="str">
        <f>_xlfn.XLOOKUP(I1056,UTILIZADAS[Contacto1],UTILIZADAS[Source.Name],,0)</f>
        <v>Cobros Abril Canal Fijo</v>
      </c>
      <c r="B1056" s="18">
        <f>VLOOKUP(J1056,Ref!A:C,3,0)</f>
        <v>1</v>
      </c>
      <c r="C1056" s="18">
        <f>VLOOKUP(J1056,Ref!A:D,4,0)</f>
        <v>0</v>
      </c>
      <c r="D1056" s="18" t="str">
        <f t="shared" si="48"/>
        <v>13/may</v>
      </c>
      <c r="E1056" s="18">
        <f t="shared" si="49"/>
        <v>2</v>
      </c>
      <c r="F1056" s="18">
        <v>1</v>
      </c>
      <c r="G1056" s="18">
        <f t="shared" si="50"/>
        <v>1</v>
      </c>
      <c r="H1056" s="3">
        <v>46155.693344907406</v>
      </c>
      <c r="I1056">
        <v>63270813</v>
      </c>
      <c r="J1056">
        <v>6000</v>
      </c>
      <c r="K1056" t="s">
        <v>1983</v>
      </c>
      <c r="L1056" t="s">
        <v>1897</v>
      </c>
      <c r="M1056" t="s">
        <v>1970</v>
      </c>
      <c r="O1056">
        <v>363029740000</v>
      </c>
      <c r="P1056">
        <v>16018</v>
      </c>
      <c r="Q1056">
        <v>-4</v>
      </c>
      <c r="R1056">
        <v>1</v>
      </c>
      <c r="S1056">
        <v>63270813</v>
      </c>
      <c r="U1056" t="s">
        <v>2406</v>
      </c>
      <c r="W1056" t="s">
        <v>3979</v>
      </c>
      <c r="X1056">
        <v>363029740000</v>
      </c>
      <c r="Y1056" t="s">
        <v>65</v>
      </c>
      <c r="Z1056" t="s">
        <v>4619</v>
      </c>
      <c r="AF1056" t="s">
        <v>1976</v>
      </c>
      <c r="AG1056" t="s">
        <v>1972</v>
      </c>
      <c r="AL1056">
        <v>117</v>
      </c>
      <c r="AM1056" t="s">
        <v>1979</v>
      </c>
      <c r="AN1056" t="s">
        <v>1987</v>
      </c>
      <c r="AO1056">
        <v>0</v>
      </c>
      <c r="AQ1056">
        <v>2257822</v>
      </c>
      <c r="AR1056" t="s">
        <v>4605</v>
      </c>
      <c r="AS1056" t="s">
        <v>5883</v>
      </c>
      <c r="AT1056" t="s">
        <v>1895</v>
      </c>
    </row>
    <row r="1057" spans="1:46" x14ac:dyDescent="0.25">
      <c r="A1057" t="str">
        <f>_xlfn.XLOOKUP(I1057,UTILIZADAS[Contacto1],UTILIZADAS[Source.Name],,0)</f>
        <v>Cobros Mayo</v>
      </c>
      <c r="B1057" s="18">
        <f>VLOOKUP(J1057,Ref!A:C,3,0)</f>
        <v>0</v>
      </c>
      <c r="C1057" s="18">
        <f>VLOOKUP(J1057,Ref!A:D,4,0)</f>
        <v>0</v>
      </c>
      <c r="D1057" s="18" t="str">
        <f t="shared" si="48"/>
        <v>11/may</v>
      </c>
      <c r="E1057" s="18">
        <f t="shared" si="49"/>
        <v>7</v>
      </c>
      <c r="F1057" s="18">
        <v>1</v>
      </c>
      <c r="G1057" s="18">
        <f t="shared" si="50"/>
        <v>0</v>
      </c>
      <c r="H1057" s="3">
        <v>46153.524270833332</v>
      </c>
      <c r="I1057">
        <v>63309000</v>
      </c>
      <c r="J1057" t="s">
        <v>2023</v>
      </c>
      <c r="K1057" t="s">
        <v>1968</v>
      </c>
      <c r="L1057" t="s">
        <v>1969</v>
      </c>
      <c r="M1057" t="s">
        <v>1970</v>
      </c>
      <c r="O1057">
        <v>999075350000</v>
      </c>
      <c r="P1057">
        <v>16018</v>
      </c>
      <c r="Q1057">
        <v>-4</v>
      </c>
      <c r="R1057">
        <v>1</v>
      </c>
      <c r="S1057">
        <v>63309000</v>
      </c>
      <c r="U1057" t="s">
        <v>4819</v>
      </c>
      <c r="W1057" t="s">
        <v>4820</v>
      </c>
      <c r="X1057">
        <v>999075350000</v>
      </c>
      <c r="Y1057" t="s">
        <v>65</v>
      </c>
      <c r="Z1057" t="s">
        <v>66</v>
      </c>
      <c r="AG1057" t="s">
        <v>1972</v>
      </c>
      <c r="AL1057">
        <v>0</v>
      </c>
      <c r="AN1057" t="s">
        <v>1974</v>
      </c>
      <c r="AO1057">
        <v>0</v>
      </c>
      <c r="AQ1057">
        <v>2257823</v>
      </c>
      <c r="AR1057" t="s">
        <v>4605</v>
      </c>
      <c r="AS1057" t="s">
        <v>5883</v>
      </c>
      <c r="AT1057" t="s">
        <v>2024</v>
      </c>
    </row>
    <row r="1058" spans="1:46" x14ac:dyDescent="0.25">
      <c r="A1058" t="str">
        <f>_xlfn.XLOOKUP(I1058,UTILIZADAS[Contacto1],UTILIZADAS[Source.Name],,0)</f>
        <v>Cobros Mayo</v>
      </c>
      <c r="B1058" s="18">
        <f>VLOOKUP(J1058,Ref!A:C,3,0)</f>
        <v>0</v>
      </c>
      <c r="C1058" s="18">
        <f>VLOOKUP(J1058,Ref!A:D,4,0)</f>
        <v>0</v>
      </c>
      <c r="D1058" s="18" t="str">
        <f t="shared" si="48"/>
        <v>11/may</v>
      </c>
      <c r="E1058" s="18">
        <f t="shared" si="49"/>
        <v>7</v>
      </c>
      <c r="F1058" s="18">
        <v>1</v>
      </c>
      <c r="G1058" s="18">
        <f t="shared" si="50"/>
        <v>0</v>
      </c>
      <c r="H1058" s="3">
        <v>46153.63003472222</v>
      </c>
      <c r="I1058">
        <v>63309000</v>
      </c>
      <c r="J1058" t="s">
        <v>1967</v>
      </c>
      <c r="K1058" t="s">
        <v>1968</v>
      </c>
      <c r="L1058" t="s">
        <v>1969</v>
      </c>
      <c r="M1058" t="s">
        <v>1970</v>
      </c>
      <c r="O1058">
        <v>999075350000</v>
      </c>
      <c r="P1058">
        <v>16018</v>
      </c>
      <c r="Q1058">
        <v>-4</v>
      </c>
      <c r="R1058">
        <v>1</v>
      </c>
      <c r="S1058">
        <v>63309000</v>
      </c>
      <c r="U1058" t="s">
        <v>4819</v>
      </c>
      <c r="W1058" t="s">
        <v>4820</v>
      </c>
      <c r="X1058">
        <v>999075350000</v>
      </c>
      <c r="Y1058" t="s">
        <v>65</v>
      </c>
      <c r="Z1058" t="s">
        <v>66</v>
      </c>
      <c r="AG1058" t="s">
        <v>1972</v>
      </c>
      <c r="AL1058">
        <v>0</v>
      </c>
      <c r="AN1058" t="s">
        <v>1974</v>
      </c>
      <c r="AO1058">
        <v>0</v>
      </c>
      <c r="AQ1058">
        <v>2257823</v>
      </c>
      <c r="AR1058" t="s">
        <v>4605</v>
      </c>
      <c r="AS1058" t="s">
        <v>5883</v>
      </c>
      <c r="AT1058" t="s">
        <v>1975</v>
      </c>
    </row>
    <row r="1059" spans="1:46" x14ac:dyDescent="0.25">
      <c r="A1059" t="str">
        <f>_xlfn.XLOOKUP(I1059,UTILIZADAS[Contacto1],UTILIZADAS[Source.Name],,0)</f>
        <v>Cobros Mayo</v>
      </c>
      <c r="B1059" s="18">
        <f>VLOOKUP(J1059,Ref!A:C,3,0)</f>
        <v>0</v>
      </c>
      <c r="C1059" s="18">
        <f>VLOOKUP(J1059,Ref!A:D,4,0)</f>
        <v>0</v>
      </c>
      <c r="D1059" s="18" t="str">
        <f t="shared" si="48"/>
        <v>13/may</v>
      </c>
      <c r="E1059" s="18">
        <f t="shared" si="49"/>
        <v>7</v>
      </c>
      <c r="F1059" s="18">
        <v>1</v>
      </c>
      <c r="G1059" s="18">
        <f t="shared" si="50"/>
        <v>0</v>
      </c>
      <c r="H1059" s="3">
        <v>46155.693055555559</v>
      </c>
      <c r="I1059">
        <v>63309000</v>
      </c>
      <c r="J1059" t="s">
        <v>1967</v>
      </c>
      <c r="K1059" t="s">
        <v>1968</v>
      </c>
      <c r="L1059" t="s">
        <v>1969</v>
      </c>
      <c r="M1059" t="s">
        <v>1970</v>
      </c>
      <c r="O1059">
        <v>999075350000</v>
      </c>
      <c r="P1059">
        <v>16018</v>
      </c>
      <c r="Q1059">
        <v>-4</v>
      </c>
      <c r="R1059">
        <v>1</v>
      </c>
      <c r="S1059">
        <v>63309000</v>
      </c>
      <c r="U1059" t="s">
        <v>4819</v>
      </c>
      <c r="W1059" t="s">
        <v>4820</v>
      </c>
      <c r="X1059">
        <v>999075350000</v>
      </c>
      <c r="Y1059" t="s">
        <v>65</v>
      </c>
      <c r="Z1059" t="s">
        <v>66</v>
      </c>
      <c r="AG1059" t="s">
        <v>1972</v>
      </c>
      <c r="AL1059">
        <v>0</v>
      </c>
      <c r="AN1059" t="s">
        <v>1974</v>
      </c>
      <c r="AO1059">
        <v>0</v>
      </c>
      <c r="AQ1059">
        <v>2257823</v>
      </c>
      <c r="AR1059" t="s">
        <v>4605</v>
      </c>
      <c r="AS1059" t="s">
        <v>5883</v>
      </c>
      <c r="AT1059" t="s">
        <v>1975</v>
      </c>
    </row>
    <row r="1060" spans="1:46" x14ac:dyDescent="0.25">
      <c r="A1060" t="str">
        <f>_xlfn.XLOOKUP(I1060,UTILIZADAS[Contacto1],UTILIZADAS[Source.Name],,0)</f>
        <v>Cobros Mayo</v>
      </c>
      <c r="B1060" s="18">
        <f>VLOOKUP(J1060,Ref!A:C,3,0)</f>
        <v>0</v>
      </c>
      <c r="C1060" s="18">
        <f>VLOOKUP(J1060,Ref!A:D,4,0)</f>
        <v>0</v>
      </c>
      <c r="D1060" s="18" t="str">
        <f t="shared" si="48"/>
        <v>18/may</v>
      </c>
      <c r="E1060" s="18">
        <f t="shared" si="49"/>
        <v>7</v>
      </c>
      <c r="F1060" s="18">
        <v>1</v>
      </c>
      <c r="G1060" s="18">
        <f t="shared" si="50"/>
        <v>0</v>
      </c>
      <c r="H1060" s="3">
        <v>46160.412199074075</v>
      </c>
      <c r="I1060">
        <v>63309000</v>
      </c>
      <c r="J1060" t="s">
        <v>1967</v>
      </c>
      <c r="K1060" t="s">
        <v>1968</v>
      </c>
      <c r="L1060" t="s">
        <v>1969</v>
      </c>
      <c r="M1060" t="s">
        <v>1970</v>
      </c>
      <c r="O1060">
        <v>999075350000</v>
      </c>
      <c r="P1060">
        <v>16018</v>
      </c>
      <c r="Q1060">
        <v>-4</v>
      </c>
      <c r="R1060">
        <v>1</v>
      </c>
      <c r="S1060">
        <v>63309000</v>
      </c>
      <c r="U1060" t="s">
        <v>4819</v>
      </c>
      <c r="W1060" t="s">
        <v>4820</v>
      </c>
      <c r="X1060">
        <v>999075350000</v>
      </c>
      <c r="Y1060" t="s">
        <v>65</v>
      </c>
      <c r="Z1060" t="s">
        <v>66</v>
      </c>
      <c r="AG1060" t="s">
        <v>1972</v>
      </c>
      <c r="AL1060">
        <v>0</v>
      </c>
      <c r="AN1060" t="s">
        <v>1974</v>
      </c>
      <c r="AO1060">
        <v>0</v>
      </c>
      <c r="AQ1060">
        <v>2257823</v>
      </c>
      <c r="AR1060" t="s">
        <v>4605</v>
      </c>
      <c r="AS1060" t="s">
        <v>5883</v>
      </c>
      <c r="AT1060" t="s">
        <v>1975</v>
      </c>
    </row>
    <row r="1061" spans="1:46" x14ac:dyDescent="0.25">
      <c r="A1061" t="str">
        <f>_xlfn.XLOOKUP(I1061,UTILIZADAS[Contacto1],UTILIZADAS[Source.Name],,0)</f>
        <v>Cobros Mayo</v>
      </c>
      <c r="B1061" s="18">
        <f>VLOOKUP(J1061,Ref!A:C,3,0)</f>
        <v>0</v>
      </c>
      <c r="C1061" s="18">
        <f>VLOOKUP(J1061,Ref!A:D,4,0)</f>
        <v>0</v>
      </c>
      <c r="D1061" s="18" t="str">
        <f t="shared" si="48"/>
        <v>19/may</v>
      </c>
      <c r="E1061" s="18">
        <f t="shared" si="49"/>
        <v>7</v>
      </c>
      <c r="F1061" s="18">
        <v>1</v>
      </c>
      <c r="G1061" s="18">
        <f t="shared" si="50"/>
        <v>0</v>
      </c>
      <c r="H1061" s="3">
        <v>46161.69736111111</v>
      </c>
      <c r="I1061">
        <v>63309000</v>
      </c>
      <c r="J1061" t="s">
        <v>2021</v>
      </c>
      <c r="K1061" t="s">
        <v>1968</v>
      </c>
      <c r="L1061" t="s">
        <v>1969</v>
      </c>
      <c r="M1061" t="s">
        <v>1970</v>
      </c>
      <c r="O1061">
        <v>999075350000</v>
      </c>
      <c r="P1061">
        <v>16018</v>
      </c>
      <c r="Q1061">
        <v>-4</v>
      </c>
      <c r="R1061">
        <v>1</v>
      </c>
      <c r="S1061">
        <v>63309000</v>
      </c>
      <c r="U1061" t="s">
        <v>4819</v>
      </c>
      <c r="W1061" t="s">
        <v>4820</v>
      </c>
      <c r="X1061">
        <v>999075350000</v>
      </c>
      <c r="Y1061" t="s">
        <v>65</v>
      </c>
      <c r="Z1061" t="s">
        <v>66</v>
      </c>
      <c r="AG1061" t="s">
        <v>1972</v>
      </c>
      <c r="AL1061">
        <v>5</v>
      </c>
      <c r="AN1061" t="s">
        <v>1974</v>
      </c>
      <c r="AO1061">
        <v>0</v>
      </c>
      <c r="AQ1061">
        <v>2257823</v>
      </c>
      <c r="AR1061" t="s">
        <v>4605</v>
      </c>
      <c r="AS1061" t="s">
        <v>5883</v>
      </c>
      <c r="AT1061" t="s">
        <v>2022</v>
      </c>
    </row>
    <row r="1062" spans="1:46" x14ac:dyDescent="0.25">
      <c r="A1062" t="str">
        <f>_xlfn.XLOOKUP(I1062,UTILIZADAS[Contacto1],UTILIZADAS[Source.Name],,0)</f>
        <v>Cobros Mayo</v>
      </c>
      <c r="B1062" s="18">
        <f>VLOOKUP(J1062,Ref!A:C,3,0)</f>
        <v>0</v>
      </c>
      <c r="C1062" s="18">
        <f>VLOOKUP(J1062,Ref!A:D,4,0)</f>
        <v>0</v>
      </c>
      <c r="D1062" s="18" t="str">
        <f t="shared" si="48"/>
        <v>21/may</v>
      </c>
      <c r="E1062" s="18">
        <f t="shared" si="49"/>
        <v>7</v>
      </c>
      <c r="F1062" s="18">
        <v>1</v>
      </c>
      <c r="G1062" s="18">
        <f t="shared" si="50"/>
        <v>0</v>
      </c>
      <c r="H1062" s="3">
        <v>46163.473692129628</v>
      </c>
      <c r="I1062">
        <v>63309000</v>
      </c>
      <c r="J1062" t="s">
        <v>1967</v>
      </c>
      <c r="K1062" t="s">
        <v>1968</v>
      </c>
      <c r="L1062" t="s">
        <v>1969</v>
      </c>
      <c r="M1062" t="s">
        <v>1970</v>
      </c>
      <c r="O1062">
        <v>999075350000</v>
      </c>
      <c r="P1062">
        <v>16018</v>
      </c>
      <c r="Q1062">
        <v>-4</v>
      </c>
      <c r="R1062">
        <v>1</v>
      </c>
      <c r="S1062">
        <v>63309000</v>
      </c>
      <c r="U1062" t="s">
        <v>4819</v>
      </c>
      <c r="W1062" t="s">
        <v>4820</v>
      </c>
      <c r="X1062">
        <v>999075350000</v>
      </c>
      <c r="Y1062" t="s">
        <v>65</v>
      </c>
      <c r="Z1062" t="s">
        <v>66</v>
      </c>
      <c r="AG1062" t="s">
        <v>1972</v>
      </c>
      <c r="AL1062">
        <v>0</v>
      </c>
      <c r="AN1062" t="s">
        <v>1974</v>
      </c>
      <c r="AO1062">
        <v>0</v>
      </c>
      <c r="AQ1062">
        <v>2257823</v>
      </c>
      <c r="AR1062" t="s">
        <v>4605</v>
      </c>
      <c r="AS1062" t="s">
        <v>5883</v>
      </c>
      <c r="AT1062" t="s">
        <v>1975</v>
      </c>
    </row>
    <row r="1063" spans="1:46" x14ac:dyDescent="0.25">
      <c r="A1063" t="str">
        <f>_xlfn.XLOOKUP(I1063,UTILIZADAS[Contacto1],UTILIZADAS[Source.Name],,0)</f>
        <v>Cobros Mayo</v>
      </c>
      <c r="B1063" s="18">
        <f>VLOOKUP(J1063,Ref!A:C,3,0)</f>
        <v>0</v>
      </c>
      <c r="C1063" s="18">
        <f>VLOOKUP(J1063,Ref!A:D,4,0)</f>
        <v>0</v>
      </c>
      <c r="D1063" s="18" t="str">
        <f t="shared" si="48"/>
        <v>21/may</v>
      </c>
      <c r="E1063" s="18">
        <f t="shared" si="49"/>
        <v>7</v>
      </c>
      <c r="F1063" s="18">
        <v>1</v>
      </c>
      <c r="G1063" s="18">
        <f t="shared" si="50"/>
        <v>1</v>
      </c>
      <c r="H1063" s="3">
        <v>46163.741307870368</v>
      </c>
      <c r="I1063">
        <v>63309000</v>
      </c>
      <c r="J1063" t="s">
        <v>1967</v>
      </c>
      <c r="K1063" t="s">
        <v>1968</v>
      </c>
      <c r="L1063" t="s">
        <v>1969</v>
      </c>
      <c r="M1063" t="s">
        <v>1970</v>
      </c>
      <c r="O1063">
        <v>999075350000</v>
      </c>
      <c r="P1063">
        <v>16018</v>
      </c>
      <c r="Q1063">
        <v>-4</v>
      </c>
      <c r="R1063">
        <v>1</v>
      </c>
      <c r="S1063">
        <v>63309000</v>
      </c>
      <c r="U1063" t="s">
        <v>4819</v>
      </c>
      <c r="W1063" t="s">
        <v>4820</v>
      </c>
      <c r="X1063">
        <v>999075350000</v>
      </c>
      <c r="Y1063" t="s">
        <v>65</v>
      </c>
      <c r="Z1063" t="s">
        <v>66</v>
      </c>
      <c r="AG1063" t="s">
        <v>1972</v>
      </c>
      <c r="AL1063">
        <v>0</v>
      </c>
      <c r="AN1063" t="s">
        <v>1974</v>
      </c>
      <c r="AO1063">
        <v>0</v>
      </c>
      <c r="AQ1063">
        <v>2257823</v>
      </c>
      <c r="AR1063" t="s">
        <v>4605</v>
      </c>
      <c r="AS1063" t="s">
        <v>5883</v>
      </c>
      <c r="AT1063" t="s">
        <v>1975</v>
      </c>
    </row>
    <row r="1064" spans="1:46" x14ac:dyDescent="0.25">
      <c r="A1064" t="str">
        <f>_xlfn.XLOOKUP(I1064,UTILIZADAS[Contacto1],UTILIZADAS[Source.Name],,0)</f>
        <v>Cobros Mayo</v>
      </c>
      <c r="B1064" s="18">
        <f>VLOOKUP(J1064,Ref!A:C,3,0)</f>
        <v>0</v>
      </c>
      <c r="C1064" s="18">
        <f>VLOOKUP(J1064,Ref!A:D,4,0)</f>
        <v>0</v>
      </c>
      <c r="D1064" s="18" t="str">
        <f t="shared" si="48"/>
        <v>11/may</v>
      </c>
      <c r="E1064" s="18">
        <f t="shared" si="49"/>
        <v>1</v>
      </c>
      <c r="F1064" s="18">
        <v>1</v>
      </c>
      <c r="G1064" s="18">
        <f t="shared" si="50"/>
        <v>1</v>
      </c>
      <c r="H1064" s="3">
        <v>46153.524652777778</v>
      </c>
      <c r="I1064">
        <v>63309512</v>
      </c>
      <c r="J1064">
        <v>6004</v>
      </c>
      <c r="K1064" t="s">
        <v>1983</v>
      </c>
      <c r="L1064" t="s">
        <v>1897</v>
      </c>
      <c r="M1064" t="s">
        <v>1970</v>
      </c>
      <c r="O1064">
        <v>366053870000</v>
      </c>
      <c r="P1064">
        <v>16018</v>
      </c>
      <c r="Q1064">
        <v>-4</v>
      </c>
      <c r="R1064">
        <v>1</v>
      </c>
      <c r="S1064">
        <v>63309512</v>
      </c>
      <c r="U1064" t="s">
        <v>4821</v>
      </c>
      <c r="W1064" t="s">
        <v>4822</v>
      </c>
      <c r="X1064">
        <v>366053870000</v>
      </c>
      <c r="Y1064" t="s">
        <v>65</v>
      </c>
      <c r="Z1064" t="s">
        <v>66</v>
      </c>
      <c r="AF1064" t="s">
        <v>1976</v>
      </c>
      <c r="AG1064" t="s">
        <v>1972</v>
      </c>
      <c r="AL1064">
        <v>69</v>
      </c>
      <c r="AM1064" t="s">
        <v>1979</v>
      </c>
      <c r="AN1064" t="s">
        <v>1987</v>
      </c>
      <c r="AO1064">
        <v>0</v>
      </c>
      <c r="AQ1064">
        <v>2257824</v>
      </c>
      <c r="AR1064" t="s">
        <v>4605</v>
      </c>
      <c r="AS1064" t="s">
        <v>5883</v>
      </c>
      <c r="AT1064" t="s">
        <v>1984</v>
      </c>
    </row>
    <row r="1065" spans="1:46" x14ac:dyDescent="0.25">
      <c r="A1065" t="str">
        <f>_xlfn.XLOOKUP(I1065,UTILIZADAS[Contacto1],UTILIZADAS[Source.Name],,0)</f>
        <v>Cobros Mayo</v>
      </c>
      <c r="B1065" s="18">
        <f>VLOOKUP(J1065,Ref!A:C,3,0)</f>
        <v>0</v>
      </c>
      <c r="C1065" s="18">
        <f>VLOOKUP(J1065,Ref!A:D,4,0)</f>
        <v>0</v>
      </c>
      <c r="D1065" s="18" t="str">
        <f t="shared" si="48"/>
        <v>11/may</v>
      </c>
      <c r="E1065" s="18">
        <f t="shared" si="49"/>
        <v>3</v>
      </c>
      <c r="F1065" s="18">
        <v>1</v>
      </c>
      <c r="G1065" s="18">
        <f t="shared" si="50"/>
        <v>0</v>
      </c>
      <c r="H1065" s="3">
        <v>46153.524930555555</v>
      </c>
      <c r="I1065">
        <v>63319808</v>
      </c>
      <c r="J1065" t="s">
        <v>1967</v>
      </c>
      <c r="K1065" t="s">
        <v>1968</v>
      </c>
      <c r="L1065" t="s">
        <v>1969</v>
      </c>
      <c r="M1065" t="s">
        <v>1970</v>
      </c>
      <c r="O1065">
        <v>365065890000</v>
      </c>
      <c r="P1065">
        <v>16018</v>
      </c>
      <c r="Q1065">
        <v>-4</v>
      </c>
      <c r="R1065">
        <v>1</v>
      </c>
      <c r="S1065">
        <v>63319808</v>
      </c>
      <c r="U1065" t="s">
        <v>4823</v>
      </c>
      <c r="W1065" t="s">
        <v>4824</v>
      </c>
      <c r="X1065">
        <v>365065890000</v>
      </c>
      <c r="Y1065" t="s">
        <v>65</v>
      </c>
      <c r="Z1065" t="s">
        <v>66</v>
      </c>
      <c r="AF1065" t="s">
        <v>1976</v>
      </c>
      <c r="AG1065" t="s">
        <v>1972</v>
      </c>
      <c r="AL1065">
        <v>0</v>
      </c>
      <c r="AN1065" t="s">
        <v>1974</v>
      </c>
      <c r="AO1065">
        <v>0</v>
      </c>
      <c r="AQ1065">
        <v>2257825</v>
      </c>
      <c r="AR1065" t="s">
        <v>4605</v>
      </c>
      <c r="AS1065" t="s">
        <v>5883</v>
      </c>
      <c r="AT1065" t="s">
        <v>1975</v>
      </c>
    </row>
    <row r="1066" spans="1:46" x14ac:dyDescent="0.25">
      <c r="A1066" t="str">
        <f>_xlfn.XLOOKUP(I1066,UTILIZADAS[Contacto1],UTILIZADAS[Source.Name],,0)</f>
        <v>Cobros Mayo</v>
      </c>
      <c r="B1066" s="18">
        <f>VLOOKUP(J1066,Ref!A:C,3,0)</f>
        <v>0</v>
      </c>
      <c r="C1066" s="18">
        <f>VLOOKUP(J1066,Ref!A:D,4,0)</f>
        <v>0</v>
      </c>
      <c r="D1066" s="18" t="str">
        <f t="shared" si="48"/>
        <v>13/may</v>
      </c>
      <c r="E1066" s="18">
        <f t="shared" si="49"/>
        <v>3</v>
      </c>
      <c r="F1066" s="18">
        <v>1</v>
      </c>
      <c r="G1066" s="18">
        <f t="shared" si="50"/>
        <v>0</v>
      </c>
      <c r="H1066" s="3">
        <v>46155.693831018521</v>
      </c>
      <c r="I1066">
        <v>63319808</v>
      </c>
      <c r="J1066" t="s">
        <v>2021</v>
      </c>
      <c r="K1066" t="s">
        <v>1968</v>
      </c>
      <c r="L1066" t="s">
        <v>1969</v>
      </c>
      <c r="M1066" t="s">
        <v>1970</v>
      </c>
      <c r="O1066">
        <v>365065890000</v>
      </c>
      <c r="P1066">
        <v>16018</v>
      </c>
      <c r="Q1066">
        <v>-4</v>
      </c>
      <c r="R1066">
        <v>1</v>
      </c>
      <c r="S1066">
        <v>63319808</v>
      </c>
      <c r="U1066" t="s">
        <v>4823</v>
      </c>
      <c r="W1066" t="s">
        <v>4824</v>
      </c>
      <c r="X1066">
        <v>365065890000</v>
      </c>
      <c r="Y1066" t="s">
        <v>65</v>
      </c>
      <c r="Z1066" t="s">
        <v>66</v>
      </c>
      <c r="AF1066" t="s">
        <v>1976</v>
      </c>
      <c r="AG1066" t="s">
        <v>1972</v>
      </c>
      <c r="AL1066">
        <v>5</v>
      </c>
      <c r="AN1066" t="s">
        <v>1974</v>
      </c>
      <c r="AO1066">
        <v>0</v>
      </c>
      <c r="AQ1066">
        <v>2257825</v>
      </c>
      <c r="AR1066" t="s">
        <v>4605</v>
      </c>
      <c r="AS1066" t="s">
        <v>5883</v>
      </c>
      <c r="AT1066" t="s">
        <v>2022</v>
      </c>
    </row>
    <row r="1067" spans="1:46" x14ac:dyDescent="0.25">
      <c r="A1067" t="str">
        <f>_xlfn.XLOOKUP(I1067,UTILIZADAS[Contacto1],UTILIZADAS[Source.Name],,0)</f>
        <v>Cobros Mayo</v>
      </c>
      <c r="B1067" s="18">
        <f>VLOOKUP(J1067,Ref!A:C,3,0)</f>
        <v>1</v>
      </c>
      <c r="C1067" s="18">
        <f>VLOOKUP(J1067,Ref!A:D,4,0)</f>
        <v>0</v>
      </c>
      <c r="D1067" s="18" t="str">
        <f t="shared" si="48"/>
        <v>18/may</v>
      </c>
      <c r="E1067" s="18">
        <f t="shared" si="49"/>
        <v>3</v>
      </c>
      <c r="F1067" s="18">
        <v>1</v>
      </c>
      <c r="G1067" s="18">
        <f t="shared" si="50"/>
        <v>1</v>
      </c>
      <c r="H1067" s="3">
        <v>46160.414375</v>
      </c>
      <c r="I1067">
        <v>63319808</v>
      </c>
      <c r="J1067">
        <v>6000</v>
      </c>
      <c r="K1067" t="s">
        <v>1983</v>
      </c>
      <c r="L1067" t="s">
        <v>1897</v>
      </c>
      <c r="M1067" t="s">
        <v>1970</v>
      </c>
      <c r="O1067">
        <v>365065890000</v>
      </c>
      <c r="P1067">
        <v>16018</v>
      </c>
      <c r="Q1067">
        <v>-4</v>
      </c>
      <c r="R1067">
        <v>1</v>
      </c>
      <c r="S1067">
        <v>63319808</v>
      </c>
      <c r="U1067" t="s">
        <v>4823</v>
      </c>
      <c r="W1067" t="s">
        <v>4824</v>
      </c>
      <c r="X1067">
        <v>365065890000</v>
      </c>
      <c r="Y1067" t="s">
        <v>65</v>
      </c>
      <c r="Z1067" t="s">
        <v>66</v>
      </c>
      <c r="AF1067" t="s">
        <v>1976</v>
      </c>
      <c r="AG1067" t="s">
        <v>1972</v>
      </c>
      <c r="AL1067">
        <v>179</v>
      </c>
      <c r="AM1067" t="s">
        <v>1979</v>
      </c>
      <c r="AN1067" t="s">
        <v>1987</v>
      </c>
      <c r="AO1067">
        <v>0</v>
      </c>
      <c r="AQ1067">
        <v>2257825</v>
      </c>
      <c r="AR1067" t="s">
        <v>4605</v>
      </c>
      <c r="AS1067" t="s">
        <v>5883</v>
      </c>
      <c r="AT1067" t="s">
        <v>1895</v>
      </c>
    </row>
    <row r="1068" spans="1:46" x14ac:dyDescent="0.25">
      <c r="A1068" t="str">
        <f>_xlfn.XLOOKUP(I1068,UTILIZADAS[Contacto1],UTILIZADAS[Source.Name],,0)</f>
        <v>Cobros Abril Canal Fijo</v>
      </c>
      <c r="B1068" s="18">
        <f>VLOOKUP(J1068,Ref!A:C,3,0)</f>
        <v>0</v>
      </c>
      <c r="C1068" s="18">
        <f>VLOOKUP(J1068,Ref!A:D,4,0)</f>
        <v>0</v>
      </c>
      <c r="D1068" s="18" t="str">
        <f t="shared" si="48"/>
        <v>02/may</v>
      </c>
      <c r="E1068" s="18">
        <f t="shared" si="49"/>
        <v>13</v>
      </c>
      <c r="F1068" s="18">
        <v>1</v>
      </c>
      <c r="G1068" s="18">
        <f t="shared" si="50"/>
        <v>0</v>
      </c>
      <c r="H1068" s="3">
        <v>46144.465937499997</v>
      </c>
      <c r="I1068">
        <v>63321872</v>
      </c>
      <c r="J1068" t="s">
        <v>2023</v>
      </c>
      <c r="K1068" t="s">
        <v>1968</v>
      </c>
      <c r="L1068" t="s">
        <v>1969</v>
      </c>
      <c r="M1068" t="s">
        <v>1970</v>
      </c>
      <c r="O1068">
        <v>358355590000</v>
      </c>
      <c r="P1068">
        <v>16017</v>
      </c>
      <c r="Q1068">
        <v>-4</v>
      </c>
      <c r="R1068">
        <v>1</v>
      </c>
      <c r="S1068">
        <v>63321872</v>
      </c>
      <c r="U1068" t="s">
        <v>1517</v>
      </c>
      <c r="W1068" t="s">
        <v>1518</v>
      </c>
      <c r="X1068" t="s">
        <v>66</v>
      </c>
      <c r="Y1068" t="s">
        <v>65</v>
      </c>
      <c r="Z1068">
        <v>358355590000</v>
      </c>
      <c r="AG1068" t="s">
        <v>1972</v>
      </c>
      <c r="AI1068" t="s">
        <v>2775</v>
      </c>
      <c r="AL1068">
        <v>0</v>
      </c>
      <c r="AN1068" t="s">
        <v>1974</v>
      </c>
      <c r="AO1068">
        <v>0</v>
      </c>
      <c r="AQ1068">
        <v>2251777</v>
      </c>
      <c r="AR1068" t="s">
        <v>2241</v>
      </c>
      <c r="AS1068" t="s">
        <v>4163</v>
      </c>
      <c r="AT1068" t="s">
        <v>2024</v>
      </c>
    </row>
    <row r="1069" spans="1:46" x14ac:dyDescent="0.25">
      <c r="A1069" t="str">
        <f>_xlfn.XLOOKUP(I1069,UTILIZADAS[Contacto1],UTILIZADAS[Source.Name],,0)</f>
        <v>Cobros Abril Canal Fijo</v>
      </c>
      <c r="B1069" s="18">
        <f>VLOOKUP(J1069,Ref!A:C,3,0)</f>
        <v>0</v>
      </c>
      <c r="C1069" s="18">
        <f>VLOOKUP(J1069,Ref!A:D,4,0)</f>
        <v>0</v>
      </c>
      <c r="D1069" s="18" t="str">
        <f t="shared" si="48"/>
        <v>04/may</v>
      </c>
      <c r="E1069" s="18">
        <f t="shared" si="49"/>
        <v>13</v>
      </c>
      <c r="F1069" s="18">
        <v>1</v>
      </c>
      <c r="G1069" s="18">
        <f t="shared" si="50"/>
        <v>0</v>
      </c>
      <c r="H1069" s="3">
        <v>46146.686793981484</v>
      </c>
      <c r="I1069">
        <v>63321872</v>
      </c>
      <c r="J1069" t="s">
        <v>1967</v>
      </c>
      <c r="K1069" t="s">
        <v>1968</v>
      </c>
      <c r="L1069" t="s">
        <v>1969</v>
      </c>
      <c r="M1069" t="s">
        <v>1970</v>
      </c>
      <c r="O1069">
        <v>358355590000</v>
      </c>
      <c r="P1069">
        <v>16017</v>
      </c>
      <c r="Q1069">
        <v>-4</v>
      </c>
      <c r="R1069">
        <v>1</v>
      </c>
      <c r="S1069">
        <v>63321872</v>
      </c>
      <c r="U1069" t="s">
        <v>1517</v>
      </c>
      <c r="W1069" t="s">
        <v>1518</v>
      </c>
      <c r="X1069" t="s">
        <v>66</v>
      </c>
      <c r="Y1069" t="s">
        <v>65</v>
      </c>
      <c r="Z1069">
        <v>358355590000</v>
      </c>
      <c r="AG1069" t="s">
        <v>1972</v>
      </c>
      <c r="AI1069" t="s">
        <v>2775</v>
      </c>
      <c r="AL1069">
        <v>0</v>
      </c>
      <c r="AN1069" t="s">
        <v>1974</v>
      </c>
      <c r="AO1069">
        <v>0</v>
      </c>
      <c r="AQ1069">
        <v>2251777</v>
      </c>
      <c r="AR1069" t="s">
        <v>2241</v>
      </c>
      <c r="AS1069" t="s">
        <v>4163</v>
      </c>
      <c r="AT1069" t="s">
        <v>1975</v>
      </c>
    </row>
    <row r="1070" spans="1:46" x14ac:dyDescent="0.25">
      <c r="A1070" t="str">
        <f>_xlfn.XLOOKUP(I1070,UTILIZADAS[Contacto1],UTILIZADAS[Source.Name],,0)</f>
        <v>Cobros Abril Canal Fijo</v>
      </c>
      <c r="B1070" s="18">
        <f>VLOOKUP(J1070,Ref!A:C,3,0)</f>
        <v>0</v>
      </c>
      <c r="C1070" s="18">
        <f>VLOOKUP(J1070,Ref!A:D,4,0)</f>
        <v>0</v>
      </c>
      <c r="D1070" s="18" t="str">
        <f t="shared" si="48"/>
        <v>05/may</v>
      </c>
      <c r="E1070" s="18">
        <f t="shared" si="49"/>
        <v>13</v>
      </c>
      <c r="F1070" s="18">
        <v>1</v>
      </c>
      <c r="G1070" s="18">
        <f t="shared" si="50"/>
        <v>0</v>
      </c>
      <c r="H1070" s="3">
        <v>46147.640717592592</v>
      </c>
      <c r="I1070">
        <v>63321872</v>
      </c>
      <c r="J1070" t="s">
        <v>1967</v>
      </c>
      <c r="K1070" t="s">
        <v>1968</v>
      </c>
      <c r="L1070" t="s">
        <v>1969</v>
      </c>
      <c r="M1070" t="s">
        <v>1970</v>
      </c>
      <c r="O1070">
        <v>358355590000</v>
      </c>
      <c r="P1070">
        <v>16017</v>
      </c>
      <c r="Q1070">
        <v>-4</v>
      </c>
      <c r="R1070">
        <v>1</v>
      </c>
      <c r="S1070">
        <v>63321872</v>
      </c>
      <c r="U1070" t="s">
        <v>1517</v>
      </c>
      <c r="W1070" t="s">
        <v>1518</v>
      </c>
      <c r="X1070" t="s">
        <v>66</v>
      </c>
      <c r="Y1070" t="s">
        <v>65</v>
      </c>
      <c r="Z1070">
        <v>358355590000</v>
      </c>
      <c r="AG1070" t="s">
        <v>1972</v>
      </c>
      <c r="AI1070" t="s">
        <v>2775</v>
      </c>
      <c r="AL1070">
        <v>0</v>
      </c>
      <c r="AN1070" t="s">
        <v>1974</v>
      </c>
      <c r="AO1070">
        <v>0</v>
      </c>
      <c r="AQ1070">
        <v>2251777</v>
      </c>
      <c r="AR1070" t="s">
        <v>2241</v>
      </c>
      <c r="AS1070" t="s">
        <v>4163</v>
      </c>
      <c r="AT1070" t="s">
        <v>1975</v>
      </c>
    </row>
    <row r="1071" spans="1:46" x14ac:dyDescent="0.25">
      <c r="A1071" t="str">
        <f>_xlfn.XLOOKUP(I1071,UTILIZADAS[Contacto1],UTILIZADAS[Source.Name],,0)</f>
        <v>Cobros Abril Canal Fijo</v>
      </c>
      <c r="B1071" s="18">
        <f>VLOOKUP(J1071,Ref!A:C,3,0)</f>
        <v>0</v>
      </c>
      <c r="C1071" s="18">
        <f>VLOOKUP(J1071,Ref!A:D,4,0)</f>
        <v>0</v>
      </c>
      <c r="D1071" s="18" t="str">
        <f t="shared" si="48"/>
        <v>06/may</v>
      </c>
      <c r="E1071" s="18">
        <f t="shared" si="49"/>
        <v>13</v>
      </c>
      <c r="F1071" s="18">
        <v>1</v>
      </c>
      <c r="G1071" s="18">
        <f t="shared" si="50"/>
        <v>0</v>
      </c>
      <c r="H1071" s="3">
        <v>46148.735729166663</v>
      </c>
      <c r="I1071">
        <v>63321872</v>
      </c>
      <c r="J1071" t="s">
        <v>1967</v>
      </c>
      <c r="K1071" t="s">
        <v>1968</v>
      </c>
      <c r="L1071" t="s">
        <v>1969</v>
      </c>
      <c r="M1071" t="s">
        <v>1970</v>
      </c>
      <c r="O1071">
        <v>358355590000</v>
      </c>
      <c r="P1071">
        <v>16017</v>
      </c>
      <c r="Q1071">
        <v>-4</v>
      </c>
      <c r="R1071">
        <v>1</v>
      </c>
      <c r="S1071">
        <v>63321872</v>
      </c>
      <c r="U1071" t="s">
        <v>1517</v>
      </c>
      <c r="W1071" t="s">
        <v>1518</v>
      </c>
      <c r="X1071" t="s">
        <v>66</v>
      </c>
      <c r="Y1071" t="s">
        <v>65</v>
      </c>
      <c r="Z1071">
        <v>358355590000</v>
      </c>
      <c r="AG1071" t="s">
        <v>1972</v>
      </c>
      <c r="AI1071" t="s">
        <v>2775</v>
      </c>
      <c r="AL1071">
        <v>0</v>
      </c>
      <c r="AN1071" t="s">
        <v>1974</v>
      </c>
      <c r="AO1071">
        <v>0</v>
      </c>
      <c r="AQ1071">
        <v>2251777</v>
      </c>
      <c r="AR1071" t="s">
        <v>2241</v>
      </c>
      <c r="AS1071" t="s">
        <v>4163</v>
      </c>
      <c r="AT1071" t="s">
        <v>1975</v>
      </c>
    </row>
    <row r="1072" spans="1:46" x14ac:dyDescent="0.25">
      <c r="A1072" t="str">
        <f>_xlfn.XLOOKUP(I1072,UTILIZADAS[Contacto1],UTILIZADAS[Source.Name],,0)</f>
        <v>Cobros Abril Canal Fijo</v>
      </c>
      <c r="B1072" s="18">
        <f>VLOOKUP(J1072,Ref!A:C,3,0)</f>
        <v>0</v>
      </c>
      <c r="C1072" s="18">
        <f>VLOOKUP(J1072,Ref!A:D,4,0)</f>
        <v>0</v>
      </c>
      <c r="D1072" s="18" t="str">
        <f t="shared" si="48"/>
        <v>08/may</v>
      </c>
      <c r="E1072" s="18">
        <f t="shared" si="49"/>
        <v>13</v>
      </c>
      <c r="F1072" s="18">
        <v>1</v>
      </c>
      <c r="G1072" s="18">
        <f t="shared" si="50"/>
        <v>0</v>
      </c>
      <c r="H1072" s="3">
        <v>46150.522303240738</v>
      </c>
      <c r="I1072">
        <v>63321872</v>
      </c>
      <c r="J1072" t="s">
        <v>1967</v>
      </c>
      <c r="K1072" t="s">
        <v>1968</v>
      </c>
      <c r="L1072" t="s">
        <v>1969</v>
      </c>
      <c r="M1072" t="s">
        <v>1970</v>
      </c>
      <c r="O1072">
        <v>358355590000</v>
      </c>
      <c r="P1072">
        <v>16017</v>
      </c>
      <c r="Q1072">
        <v>-4</v>
      </c>
      <c r="R1072">
        <v>1</v>
      </c>
      <c r="S1072">
        <v>63321872</v>
      </c>
      <c r="U1072" t="s">
        <v>1517</v>
      </c>
      <c r="W1072" t="s">
        <v>1518</v>
      </c>
      <c r="X1072" t="s">
        <v>66</v>
      </c>
      <c r="Y1072" t="s">
        <v>65</v>
      </c>
      <c r="Z1072">
        <v>358355590000</v>
      </c>
      <c r="AG1072" t="s">
        <v>1972</v>
      </c>
      <c r="AI1072" t="s">
        <v>2775</v>
      </c>
      <c r="AL1072">
        <v>0</v>
      </c>
      <c r="AN1072" t="s">
        <v>1974</v>
      </c>
      <c r="AO1072">
        <v>0</v>
      </c>
      <c r="AQ1072">
        <v>2251777</v>
      </c>
      <c r="AR1072" t="s">
        <v>2241</v>
      </c>
      <c r="AS1072" t="s">
        <v>4163</v>
      </c>
      <c r="AT1072" t="s">
        <v>1975</v>
      </c>
    </row>
    <row r="1073" spans="1:46" x14ac:dyDescent="0.25">
      <c r="A1073" t="str">
        <f>_xlfn.XLOOKUP(I1073,UTILIZADAS[Contacto1],UTILIZADAS[Source.Name],,0)</f>
        <v>Cobros Abril Canal Fijo</v>
      </c>
      <c r="B1073" s="18">
        <f>VLOOKUP(J1073,Ref!A:C,3,0)</f>
        <v>0</v>
      </c>
      <c r="C1073" s="18">
        <f>VLOOKUP(J1073,Ref!A:D,4,0)</f>
        <v>0</v>
      </c>
      <c r="D1073" s="18" t="str">
        <f t="shared" si="48"/>
        <v>11/may</v>
      </c>
      <c r="E1073" s="18">
        <f t="shared" si="49"/>
        <v>13</v>
      </c>
      <c r="F1073" s="18">
        <v>1</v>
      </c>
      <c r="G1073" s="18">
        <f t="shared" si="50"/>
        <v>0</v>
      </c>
      <c r="H1073" s="3">
        <v>46153.526805555557</v>
      </c>
      <c r="I1073">
        <v>63321872</v>
      </c>
      <c r="J1073" t="s">
        <v>2023</v>
      </c>
      <c r="K1073" t="s">
        <v>1968</v>
      </c>
      <c r="L1073" t="s">
        <v>1969</v>
      </c>
      <c r="M1073" t="s">
        <v>1970</v>
      </c>
      <c r="O1073">
        <v>358355590000</v>
      </c>
      <c r="P1073">
        <v>16018</v>
      </c>
      <c r="Q1073">
        <v>-4</v>
      </c>
      <c r="R1073">
        <v>1</v>
      </c>
      <c r="S1073">
        <v>63321872</v>
      </c>
      <c r="U1073" t="s">
        <v>1517</v>
      </c>
      <c r="W1073" t="s">
        <v>1518</v>
      </c>
      <c r="X1073">
        <v>358355590000</v>
      </c>
      <c r="Y1073" t="s">
        <v>65</v>
      </c>
      <c r="Z1073" t="s">
        <v>66</v>
      </c>
      <c r="AG1073" t="s">
        <v>1972</v>
      </c>
      <c r="AL1073">
        <v>0</v>
      </c>
      <c r="AN1073" t="s">
        <v>1974</v>
      </c>
      <c r="AO1073">
        <v>0</v>
      </c>
      <c r="AQ1073">
        <v>2257826</v>
      </c>
      <c r="AR1073" t="s">
        <v>4605</v>
      </c>
      <c r="AS1073" t="s">
        <v>5883</v>
      </c>
      <c r="AT1073" t="s">
        <v>2024</v>
      </c>
    </row>
    <row r="1074" spans="1:46" x14ac:dyDescent="0.25">
      <c r="A1074" t="str">
        <f>_xlfn.XLOOKUP(I1074,UTILIZADAS[Contacto1],UTILIZADAS[Source.Name],,0)</f>
        <v>Cobros Abril Canal Fijo</v>
      </c>
      <c r="B1074" s="18">
        <f>VLOOKUP(J1074,Ref!A:C,3,0)</f>
        <v>0</v>
      </c>
      <c r="C1074" s="18">
        <f>VLOOKUP(J1074,Ref!A:D,4,0)</f>
        <v>0</v>
      </c>
      <c r="D1074" s="18" t="str">
        <f t="shared" si="48"/>
        <v>11/may</v>
      </c>
      <c r="E1074" s="18">
        <f t="shared" si="49"/>
        <v>13</v>
      </c>
      <c r="F1074" s="18">
        <v>1</v>
      </c>
      <c r="G1074" s="18">
        <f t="shared" si="50"/>
        <v>0</v>
      </c>
      <c r="H1074" s="3">
        <v>46153.687025462961</v>
      </c>
      <c r="I1074">
        <v>63321872</v>
      </c>
      <c r="J1074" t="s">
        <v>1967</v>
      </c>
      <c r="K1074" t="s">
        <v>1968</v>
      </c>
      <c r="L1074" t="s">
        <v>1969</v>
      </c>
      <c r="M1074" t="s">
        <v>1970</v>
      </c>
      <c r="O1074">
        <v>358355590000</v>
      </c>
      <c r="P1074">
        <v>16018</v>
      </c>
      <c r="Q1074">
        <v>-4</v>
      </c>
      <c r="R1074">
        <v>1</v>
      </c>
      <c r="S1074">
        <v>63321872</v>
      </c>
      <c r="U1074" t="s">
        <v>1517</v>
      </c>
      <c r="W1074" t="s">
        <v>1518</v>
      </c>
      <c r="X1074">
        <v>358355590000</v>
      </c>
      <c r="Y1074" t="s">
        <v>65</v>
      </c>
      <c r="Z1074" t="s">
        <v>66</v>
      </c>
      <c r="AG1074" t="s">
        <v>1972</v>
      </c>
      <c r="AL1074">
        <v>0</v>
      </c>
      <c r="AN1074" t="s">
        <v>1974</v>
      </c>
      <c r="AO1074">
        <v>0</v>
      </c>
      <c r="AQ1074">
        <v>2257826</v>
      </c>
      <c r="AR1074" t="s">
        <v>4605</v>
      </c>
      <c r="AS1074" t="s">
        <v>5883</v>
      </c>
      <c r="AT1074" t="s">
        <v>1975</v>
      </c>
    </row>
    <row r="1075" spans="1:46" x14ac:dyDescent="0.25">
      <c r="A1075" t="str">
        <f>_xlfn.XLOOKUP(I1075,UTILIZADAS[Contacto1],UTILIZADAS[Source.Name],,0)</f>
        <v>Cobros Abril Canal Fijo</v>
      </c>
      <c r="B1075" s="18">
        <f>VLOOKUP(J1075,Ref!A:C,3,0)</f>
        <v>0</v>
      </c>
      <c r="C1075" s="18">
        <f>VLOOKUP(J1075,Ref!A:D,4,0)</f>
        <v>0</v>
      </c>
      <c r="D1075" s="18" t="str">
        <f t="shared" si="48"/>
        <v>13/may</v>
      </c>
      <c r="E1075" s="18">
        <f t="shared" si="49"/>
        <v>13</v>
      </c>
      <c r="F1075" s="18">
        <v>1</v>
      </c>
      <c r="G1075" s="18">
        <f t="shared" si="50"/>
        <v>0</v>
      </c>
      <c r="H1075" s="3">
        <v>46155.69390046296</v>
      </c>
      <c r="I1075">
        <v>63321872</v>
      </c>
      <c r="J1075" t="s">
        <v>1967</v>
      </c>
      <c r="K1075" t="s">
        <v>1968</v>
      </c>
      <c r="L1075" t="s">
        <v>1969</v>
      </c>
      <c r="M1075" t="s">
        <v>1970</v>
      </c>
      <c r="O1075">
        <v>358355590000</v>
      </c>
      <c r="P1075">
        <v>16018</v>
      </c>
      <c r="Q1075">
        <v>-4</v>
      </c>
      <c r="R1075">
        <v>1</v>
      </c>
      <c r="S1075">
        <v>63321872</v>
      </c>
      <c r="U1075" t="s">
        <v>1517</v>
      </c>
      <c r="W1075" t="s">
        <v>1518</v>
      </c>
      <c r="X1075">
        <v>358355590000</v>
      </c>
      <c r="Y1075" t="s">
        <v>65</v>
      </c>
      <c r="Z1075" t="s">
        <v>66</v>
      </c>
      <c r="AG1075" t="s">
        <v>1972</v>
      </c>
      <c r="AL1075">
        <v>0</v>
      </c>
      <c r="AN1075" t="s">
        <v>1974</v>
      </c>
      <c r="AO1075">
        <v>0</v>
      </c>
      <c r="AQ1075">
        <v>2257826</v>
      </c>
      <c r="AR1075" t="s">
        <v>4605</v>
      </c>
      <c r="AS1075" t="s">
        <v>5883</v>
      </c>
      <c r="AT1075" t="s">
        <v>1975</v>
      </c>
    </row>
    <row r="1076" spans="1:46" x14ac:dyDescent="0.25">
      <c r="A1076" t="str">
        <f>_xlfn.XLOOKUP(I1076,UTILIZADAS[Contacto1],UTILIZADAS[Source.Name],,0)</f>
        <v>Cobros Abril Canal Fijo</v>
      </c>
      <c r="B1076" s="18">
        <f>VLOOKUP(J1076,Ref!A:C,3,0)</f>
        <v>0</v>
      </c>
      <c r="C1076" s="18">
        <f>VLOOKUP(J1076,Ref!A:D,4,0)</f>
        <v>0</v>
      </c>
      <c r="D1076" s="18" t="str">
        <f t="shared" si="48"/>
        <v>18/may</v>
      </c>
      <c r="E1076" s="18">
        <f t="shared" si="49"/>
        <v>13</v>
      </c>
      <c r="F1076" s="18">
        <v>1</v>
      </c>
      <c r="G1076" s="18">
        <f t="shared" si="50"/>
        <v>0</v>
      </c>
      <c r="H1076" s="3">
        <v>46160.414976851855</v>
      </c>
      <c r="I1076">
        <v>63321872</v>
      </c>
      <c r="J1076" t="s">
        <v>2023</v>
      </c>
      <c r="K1076" t="s">
        <v>1968</v>
      </c>
      <c r="L1076" t="s">
        <v>1969</v>
      </c>
      <c r="M1076" t="s">
        <v>1970</v>
      </c>
      <c r="O1076">
        <v>358355590000</v>
      </c>
      <c r="P1076">
        <v>16018</v>
      </c>
      <c r="Q1076">
        <v>-4</v>
      </c>
      <c r="R1076">
        <v>1</v>
      </c>
      <c r="S1076">
        <v>63321872</v>
      </c>
      <c r="U1076" t="s">
        <v>1517</v>
      </c>
      <c r="W1076" t="s">
        <v>1518</v>
      </c>
      <c r="X1076">
        <v>358355590000</v>
      </c>
      <c r="Y1076" t="s">
        <v>65</v>
      </c>
      <c r="Z1076" t="s">
        <v>66</v>
      </c>
      <c r="AG1076" t="s">
        <v>1972</v>
      </c>
      <c r="AL1076">
        <v>0</v>
      </c>
      <c r="AN1076" t="s">
        <v>1974</v>
      </c>
      <c r="AO1076">
        <v>0</v>
      </c>
      <c r="AQ1076">
        <v>2257826</v>
      </c>
      <c r="AR1076" t="s">
        <v>4605</v>
      </c>
      <c r="AS1076" t="s">
        <v>5883</v>
      </c>
      <c r="AT1076" t="s">
        <v>2024</v>
      </c>
    </row>
    <row r="1077" spans="1:46" x14ac:dyDescent="0.25">
      <c r="A1077" t="str">
        <f>_xlfn.XLOOKUP(I1077,UTILIZADAS[Contacto1],UTILIZADAS[Source.Name],,0)</f>
        <v>Cobros Abril Canal Fijo</v>
      </c>
      <c r="B1077" s="18">
        <f>VLOOKUP(J1077,Ref!A:C,3,0)</f>
        <v>0</v>
      </c>
      <c r="C1077" s="18">
        <f>VLOOKUP(J1077,Ref!A:D,4,0)</f>
        <v>0</v>
      </c>
      <c r="D1077" s="18" t="str">
        <f t="shared" si="48"/>
        <v>18/may</v>
      </c>
      <c r="E1077" s="18">
        <f t="shared" si="49"/>
        <v>13</v>
      </c>
      <c r="F1077" s="18">
        <v>1</v>
      </c>
      <c r="G1077" s="18">
        <f t="shared" si="50"/>
        <v>0</v>
      </c>
      <c r="H1077" s="3">
        <v>46160.609525462962</v>
      </c>
      <c r="I1077">
        <v>63321872</v>
      </c>
      <c r="J1077" t="s">
        <v>1967</v>
      </c>
      <c r="K1077" t="s">
        <v>1968</v>
      </c>
      <c r="L1077" t="s">
        <v>1969</v>
      </c>
      <c r="M1077" t="s">
        <v>1970</v>
      </c>
      <c r="O1077">
        <v>358355590000</v>
      </c>
      <c r="P1077">
        <v>16018</v>
      </c>
      <c r="Q1077">
        <v>-4</v>
      </c>
      <c r="R1077">
        <v>1</v>
      </c>
      <c r="S1077">
        <v>63321872</v>
      </c>
      <c r="U1077" t="s">
        <v>1517</v>
      </c>
      <c r="W1077" t="s">
        <v>1518</v>
      </c>
      <c r="X1077">
        <v>358355590000</v>
      </c>
      <c r="Y1077" t="s">
        <v>65</v>
      </c>
      <c r="Z1077" t="s">
        <v>66</v>
      </c>
      <c r="AG1077" t="s">
        <v>1972</v>
      </c>
      <c r="AL1077">
        <v>0</v>
      </c>
      <c r="AN1077" t="s">
        <v>1974</v>
      </c>
      <c r="AO1077">
        <v>0</v>
      </c>
      <c r="AQ1077">
        <v>2257826</v>
      </c>
      <c r="AR1077" t="s">
        <v>4605</v>
      </c>
      <c r="AS1077" t="s">
        <v>5883</v>
      </c>
      <c r="AT1077" t="s">
        <v>1975</v>
      </c>
    </row>
    <row r="1078" spans="1:46" x14ac:dyDescent="0.25">
      <c r="A1078" t="str">
        <f>_xlfn.XLOOKUP(I1078,UTILIZADAS[Contacto1],UTILIZADAS[Source.Name],,0)</f>
        <v>Cobros Abril Canal Fijo</v>
      </c>
      <c r="B1078" s="18">
        <f>VLOOKUP(J1078,Ref!A:C,3,0)</f>
        <v>0</v>
      </c>
      <c r="C1078" s="18">
        <f>VLOOKUP(J1078,Ref!A:D,4,0)</f>
        <v>0</v>
      </c>
      <c r="D1078" s="18" t="str">
        <f t="shared" si="48"/>
        <v>19/may</v>
      </c>
      <c r="E1078" s="18">
        <f t="shared" si="49"/>
        <v>13</v>
      </c>
      <c r="F1078" s="18">
        <v>1</v>
      </c>
      <c r="G1078" s="18">
        <f t="shared" si="50"/>
        <v>0</v>
      </c>
      <c r="H1078" s="3">
        <v>46161.69798611111</v>
      </c>
      <c r="I1078">
        <v>63321872</v>
      </c>
      <c r="J1078" t="s">
        <v>1967</v>
      </c>
      <c r="K1078" t="s">
        <v>1968</v>
      </c>
      <c r="L1078" t="s">
        <v>1969</v>
      </c>
      <c r="M1078" t="s">
        <v>1970</v>
      </c>
      <c r="O1078">
        <v>358355590000</v>
      </c>
      <c r="P1078">
        <v>16018</v>
      </c>
      <c r="Q1078">
        <v>-4</v>
      </c>
      <c r="R1078">
        <v>1</v>
      </c>
      <c r="S1078">
        <v>63321872</v>
      </c>
      <c r="U1078" t="s">
        <v>1517</v>
      </c>
      <c r="W1078" t="s">
        <v>1518</v>
      </c>
      <c r="X1078">
        <v>358355590000</v>
      </c>
      <c r="Y1078" t="s">
        <v>65</v>
      </c>
      <c r="Z1078" t="s">
        <v>66</v>
      </c>
      <c r="AG1078" t="s">
        <v>1972</v>
      </c>
      <c r="AL1078">
        <v>0</v>
      </c>
      <c r="AN1078" t="s">
        <v>1974</v>
      </c>
      <c r="AO1078">
        <v>0</v>
      </c>
      <c r="AQ1078">
        <v>2257826</v>
      </c>
      <c r="AR1078" t="s">
        <v>4605</v>
      </c>
      <c r="AS1078" t="s">
        <v>5883</v>
      </c>
      <c r="AT1078" t="s">
        <v>1975</v>
      </c>
    </row>
    <row r="1079" spans="1:46" x14ac:dyDescent="0.25">
      <c r="A1079" t="str">
        <f>_xlfn.XLOOKUP(I1079,UTILIZADAS[Contacto1],UTILIZADAS[Source.Name],,0)</f>
        <v>Cobros Abril Canal Fijo</v>
      </c>
      <c r="B1079" s="18">
        <f>VLOOKUP(J1079,Ref!A:C,3,0)</f>
        <v>0</v>
      </c>
      <c r="C1079" s="18">
        <f>VLOOKUP(J1079,Ref!A:D,4,0)</f>
        <v>0</v>
      </c>
      <c r="D1079" s="18" t="str">
        <f t="shared" si="48"/>
        <v>21/may</v>
      </c>
      <c r="E1079" s="18">
        <f t="shared" si="49"/>
        <v>13</v>
      </c>
      <c r="F1079" s="18">
        <v>1</v>
      </c>
      <c r="G1079" s="18">
        <f t="shared" si="50"/>
        <v>0</v>
      </c>
      <c r="H1079" s="3">
        <v>46163.474270833336</v>
      </c>
      <c r="I1079">
        <v>63321872</v>
      </c>
      <c r="J1079" t="s">
        <v>1967</v>
      </c>
      <c r="K1079" t="s">
        <v>1968</v>
      </c>
      <c r="L1079" t="s">
        <v>1969</v>
      </c>
      <c r="M1079" t="s">
        <v>1970</v>
      </c>
      <c r="O1079">
        <v>358355590000</v>
      </c>
      <c r="P1079">
        <v>16018</v>
      </c>
      <c r="Q1079">
        <v>-4</v>
      </c>
      <c r="R1079">
        <v>1</v>
      </c>
      <c r="S1079">
        <v>63321872</v>
      </c>
      <c r="U1079" t="s">
        <v>1517</v>
      </c>
      <c r="W1079" t="s">
        <v>1518</v>
      </c>
      <c r="X1079">
        <v>358355590000</v>
      </c>
      <c r="Y1079" t="s">
        <v>65</v>
      </c>
      <c r="Z1079" t="s">
        <v>66</v>
      </c>
      <c r="AG1079" t="s">
        <v>1972</v>
      </c>
      <c r="AL1079">
        <v>0</v>
      </c>
      <c r="AN1079" t="s">
        <v>1974</v>
      </c>
      <c r="AO1079">
        <v>0</v>
      </c>
      <c r="AQ1079">
        <v>2257826</v>
      </c>
      <c r="AR1079" t="s">
        <v>4605</v>
      </c>
      <c r="AS1079" t="s">
        <v>5883</v>
      </c>
      <c r="AT1079" t="s">
        <v>1975</v>
      </c>
    </row>
    <row r="1080" spans="1:46" x14ac:dyDescent="0.25">
      <c r="A1080" t="str">
        <f>_xlfn.XLOOKUP(I1080,UTILIZADAS[Contacto1],UTILIZADAS[Source.Name],,0)</f>
        <v>Cobros Abril Canal Fijo</v>
      </c>
      <c r="B1080" s="18">
        <f>VLOOKUP(J1080,Ref!A:C,3,0)</f>
        <v>0</v>
      </c>
      <c r="C1080" s="18">
        <f>VLOOKUP(J1080,Ref!A:D,4,0)</f>
        <v>0</v>
      </c>
      <c r="D1080" s="18" t="str">
        <f t="shared" si="48"/>
        <v>21/may</v>
      </c>
      <c r="E1080" s="18">
        <f t="shared" si="49"/>
        <v>13</v>
      </c>
      <c r="F1080" s="18">
        <v>1</v>
      </c>
      <c r="G1080" s="18">
        <f t="shared" si="50"/>
        <v>1</v>
      </c>
      <c r="H1080" s="3">
        <v>46163.742592592593</v>
      </c>
      <c r="I1080">
        <v>63321872</v>
      </c>
      <c r="J1080" t="s">
        <v>1967</v>
      </c>
      <c r="K1080" t="s">
        <v>1968</v>
      </c>
      <c r="L1080" t="s">
        <v>1969</v>
      </c>
      <c r="M1080" t="s">
        <v>1970</v>
      </c>
      <c r="O1080">
        <v>358355590000</v>
      </c>
      <c r="P1080">
        <v>16018</v>
      </c>
      <c r="Q1080">
        <v>-4</v>
      </c>
      <c r="R1080">
        <v>1</v>
      </c>
      <c r="S1080">
        <v>63321872</v>
      </c>
      <c r="U1080" t="s">
        <v>1517</v>
      </c>
      <c r="W1080" t="s">
        <v>1518</v>
      </c>
      <c r="X1080">
        <v>358355590000</v>
      </c>
      <c r="Y1080" t="s">
        <v>65</v>
      </c>
      <c r="Z1080" t="s">
        <v>66</v>
      </c>
      <c r="AG1080" t="s">
        <v>1972</v>
      </c>
      <c r="AL1080">
        <v>0</v>
      </c>
      <c r="AN1080" t="s">
        <v>1974</v>
      </c>
      <c r="AO1080">
        <v>0</v>
      </c>
      <c r="AQ1080">
        <v>2257826</v>
      </c>
      <c r="AR1080" t="s">
        <v>4605</v>
      </c>
      <c r="AS1080" t="s">
        <v>5883</v>
      </c>
      <c r="AT1080" t="s">
        <v>1975</v>
      </c>
    </row>
    <row r="1081" spans="1:46" x14ac:dyDescent="0.25">
      <c r="A1081" t="str">
        <f>_xlfn.XLOOKUP(I1081,UTILIZADAS[Contacto1],UTILIZADAS[Source.Name],,0)</f>
        <v>Cobros Abril Canal Fijo</v>
      </c>
      <c r="B1081" s="18">
        <f>VLOOKUP(J1081,Ref!A:C,3,0)</f>
        <v>0</v>
      </c>
      <c r="C1081" s="18">
        <f>VLOOKUP(J1081,Ref!A:D,4,0)</f>
        <v>0</v>
      </c>
      <c r="D1081" s="18" t="str">
        <f t="shared" si="48"/>
        <v>11/may</v>
      </c>
      <c r="E1081" s="18">
        <f t="shared" si="49"/>
        <v>4</v>
      </c>
      <c r="F1081" s="18">
        <v>1</v>
      </c>
      <c r="G1081" s="18">
        <f t="shared" si="50"/>
        <v>0</v>
      </c>
      <c r="H1081" s="3">
        <v>46153.527175925927</v>
      </c>
      <c r="I1081">
        <v>63323851</v>
      </c>
      <c r="J1081" t="s">
        <v>2021</v>
      </c>
      <c r="K1081" t="s">
        <v>1968</v>
      </c>
      <c r="L1081" t="s">
        <v>1969</v>
      </c>
      <c r="M1081" t="s">
        <v>1970</v>
      </c>
      <c r="O1081">
        <v>329051000000</v>
      </c>
      <c r="P1081">
        <v>16018</v>
      </c>
      <c r="Q1081">
        <v>-4</v>
      </c>
      <c r="R1081">
        <v>1</v>
      </c>
      <c r="S1081">
        <v>63323851</v>
      </c>
      <c r="U1081" t="s">
        <v>1277</v>
      </c>
      <c r="W1081" t="s">
        <v>1278</v>
      </c>
      <c r="X1081">
        <v>329051000000</v>
      </c>
      <c r="Y1081" t="s">
        <v>86</v>
      </c>
      <c r="Z1081" t="s">
        <v>66</v>
      </c>
      <c r="AF1081" t="s">
        <v>1976</v>
      </c>
      <c r="AG1081" t="s">
        <v>1972</v>
      </c>
      <c r="AL1081">
        <v>5</v>
      </c>
      <c r="AN1081" t="s">
        <v>1974</v>
      </c>
      <c r="AO1081">
        <v>0</v>
      </c>
      <c r="AQ1081">
        <v>2257827</v>
      </c>
      <c r="AR1081" t="s">
        <v>4605</v>
      </c>
      <c r="AS1081" t="s">
        <v>5883</v>
      </c>
      <c r="AT1081" t="s">
        <v>2022</v>
      </c>
    </row>
    <row r="1082" spans="1:46" x14ac:dyDescent="0.25">
      <c r="A1082" t="str">
        <f>_xlfn.XLOOKUP(I1082,UTILIZADAS[Contacto1],UTILIZADAS[Source.Name],,0)</f>
        <v>Cobros Abril Canal Fijo</v>
      </c>
      <c r="B1082" s="18">
        <f>VLOOKUP(J1082,Ref!A:C,3,0)</f>
        <v>0</v>
      </c>
      <c r="C1082" s="18">
        <f>VLOOKUP(J1082,Ref!A:D,4,0)</f>
        <v>0</v>
      </c>
      <c r="D1082" s="18" t="str">
        <f t="shared" si="48"/>
        <v>13/may</v>
      </c>
      <c r="E1082" s="18">
        <f t="shared" si="49"/>
        <v>4</v>
      </c>
      <c r="F1082" s="18">
        <v>1</v>
      </c>
      <c r="G1082" s="18">
        <f t="shared" si="50"/>
        <v>0</v>
      </c>
      <c r="H1082" s="3">
        <v>46155.695914351854</v>
      </c>
      <c r="I1082">
        <v>63323851</v>
      </c>
      <c r="J1082" t="s">
        <v>2021</v>
      </c>
      <c r="K1082" t="s">
        <v>1968</v>
      </c>
      <c r="L1082" t="s">
        <v>1969</v>
      </c>
      <c r="M1082" t="s">
        <v>1970</v>
      </c>
      <c r="O1082">
        <v>329051000000</v>
      </c>
      <c r="P1082">
        <v>16018</v>
      </c>
      <c r="Q1082">
        <v>-4</v>
      </c>
      <c r="R1082">
        <v>1</v>
      </c>
      <c r="S1082">
        <v>63323851</v>
      </c>
      <c r="U1082" t="s">
        <v>1277</v>
      </c>
      <c r="W1082" t="s">
        <v>1278</v>
      </c>
      <c r="X1082">
        <v>329051000000</v>
      </c>
      <c r="Y1082" t="s">
        <v>86</v>
      </c>
      <c r="Z1082" t="s">
        <v>66</v>
      </c>
      <c r="AF1082" t="s">
        <v>1976</v>
      </c>
      <c r="AG1082" t="s">
        <v>1972</v>
      </c>
      <c r="AL1082">
        <v>5</v>
      </c>
      <c r="AN1082" t="s">
        <v>1974</v>
      </c>
      <c r="AO1082">
        <v>0</v>
      </c>
      <c r="AQ1082">
        <v>2257827</v>
      </c>
      <c r="AR1082" t="s">
        <v>4605</v>
      </c>
      <c r="AS1082" t="s">
        <v>5883</v>
      </c>
      <c r="AT1082" t="s">
        <v>2022</v>
      </c>
    </row>
    <row r="1083" spans="1:46" x14ac:dyDescent="0.25">
      <c r="A1083" t="str">
        <f>_xlfn.XLOOKUP(I1083,UTILIZADAS[Contacto1],UTILIZADAS[Source.Name],,0)</f>
        <v>Cobros Abril Canal Fijo</v>
      </c>
      <c r="B1083" s="18">
        <f>VLOOKUP(J1083,Ref!A:C,3,0)</f>
        <v>0</v>
      </c>
      <c r="C1083" s="18">
        <f>VLOOKUP(J1083,Ref!A:D,4,0)</f>
        <v>0</v>
      </c>
      <c r="D1083" s="18" t="str">
        <f t="shared" si="48"/>
        <v>18/may</v>
      </c>
      <c r="E1083" s="18">
        <f t="shared" si="49"/>
        <v>4</v>
      </c>
      <c r="F1083" s="18">
        <v>1</v>
      </c>
      <c r="G1083" s="18">
        <f t="shared" si="50"/>
        <v>0</v>
      </c>
      <c r="H1083" s="3">
        <v>46160.415381944447</v>
      </c>
      <c r="I1083">
        <v>63323851</v>
      </c>
      <c r="J1083" t="s">
        <v>2021</v>
      </c>
      <c r="K1083" t="s">
        <v>1968</v>
      </c>
      <c r="L1083" t="s">
        <v>1969</v>
      </c>
      <c r="M1083" t="s">
        <v>1970</v>
      </c>
      <c r="O1083">
        <v>329051000000</v>
      </c>
      <c r="P1083">
        <v>16018</v>
      </c>
      <c r="Q1083">
        <v>-4</v>
      </c>
      <c r="R1083">
        <v>1</v>
      </c>
      <c r="S1083">
        <v>63323851</v>
      </c>
      <c r="U1083" t="s">
        <v>1277</v>
      </c>
      <c r="W1083" t="s">
        <v>1278</v>
      </c>
      <c r="X1083">
        <v>329051000000</v>
      </c>
      <c r="Y1083" t="s">
        <v>86</v>
      </c>
      <c r="Z1083" t="s">
        <v>66</v>
      </c>
      <c r="AF1083" t="s">
        <v>1976</v>
      </c>
      <c r="AG1083" t="s">
        <v>1972</v>
      </c>
      <c r="AL1083">
        <v>5</v>
      </c>
      <c r="AN1083" t="s">
        <v>1974</v>
      </c>
      <c r="AO1083">
        <v>0</v>
      </c>
      <c r="AQ1083">
        <v>2257827</v>
      </c>
      <c r="AR1083" t="s">
        <v>4605</v>
      </c>
      <c r="AS1083" t="s">
        <v>5883</v>
      </c>
      <c r="AT1083" t="s">
        <v>2022</v>
      </c>
    </row>
    <row r="1084" spans="1:46" x14ac:dyDescent="0.25">
      <c r="A1084" t="str">
        <f>_xlfn.XLOOKUP(I1084,UTILIZADAS[Contacto1],UTILIZADAS[Source.Name],,0)</f>
        <v>Cobros Abril Canal Fijo</v>
      </c>
      <c r="B1084" s="18">
        <f>VLOOKUP(J1084,Ref!A:C,3,0)</f>
        <v>0</v>
      </c>
      <c r="C1084" s="18">
        <f>VLOOKUP(J1084,Ref!A:D,4,0)</f>
        <v>0</v>
      </c>
      <c r="D1084" s="18" t="str">
        <f t="shared" si="48"/>
        <v>19/may</v>
      </c>
      <c r="E1084" s="18">
        <f t="shared" si="49"/>
        <v>4</v>
      </c>
      <c r="F1084" s="18">
        <v>1</v>
      </c>
      <c r="G1084" s="18">
        <f t="shared" si="50"/>
        <v>1</v>
      </c>
      <c r="H1084" s="3">
        <v>46161.698310185187</v>
      </c>
      <c r="I1084">
        <v>63323851</v>
      </c>
      <c r="J1084">
        <v>6004</v>
      </c>
      <c r="K1084" t="s">
        <v>1983</v>
      </c>
      <c r="L1084" t="s">
        <v>1897</v>
      </c>
      <c r="M1084" t="s">
        <v>1970</v>
      </c>
      <c r="O1084">
        <v>329051000000</v>
      </c>
      <c r="P1084">
        <v>16018</v>
      </c>
      <c r="Q1084">
        <v>-4</v>
      </c>
      <c r="R1084">
        <v>1</v>
      </c>
      <c r="S1084">
        <v>63323851</v>
      </c>
      <c r="U1084" t="s">
        <v>1277</v>
      </c>
      <c r="W1084" t="s">
        <v>1278</v>
      </c>
      <c r="X1084">
        <v>329051000000</v>
      </c>
      <c r="Y1084" t="s">
        <v>86</v>
      </c>
      <c r="Z1084" t="s">
        <v>66</v>
      </c>
      <c r="AF1084" t="s">
        <v>1976</v>
      </c>
      <c r="AG1084" t="s">
        <v>1972</v>
      </c>
      <c r="AL1084">
        <v>139</v>
      </c>
      <c r="AM1084" t="s">
        <v>1979</v>
      </c>
      <c r="AN1084" t="s">
        <v>1987</v>
      </c>
      <c r="AO1084">
        <v>0</v>
      </c>
      <c r="AQ1084">
        <v>2257827</v>
      </c>
      <c r="AR1084" t="s">
        <v>4605</v>
      </c>
      <c r="AS1084" t="s">
        <v>5883</v>
      </c>
      <c r="AT1084" t="s">
        <v>1984</v>
      </c>
    </row>
    <row r="1085" spans="1:46" x14ac:dyDescent="0.25">
      <c r="A1085" t="e">
        <f>_xlfn.XLOOKUP(I1085,UTILIZADAS[Contacto1],UTILIZADAS[Source.Name],,0)</f>
        <v>#N/A</v>
      </c>
      <c r="B1085" s="18">
        <f>VLOOKUP(J1085,Ref!A:C,3,0)</f>
        <v>1</v>
      </c>
      <c r="C1085" s="18">
        <f>VLOOKUP(J1085,Ref!A:D,4,0)</f>
        <v>0</v>
      </c>
      <c r="D1085" s="18" t="str">
        <f t="shared" si="48"/>
        <v>19/may</v>
      </c>
      <c r="E1085" s="18">
        <f t="shared" si="49"/>
        <v>1</v>
      </c>
      <c r="F1085" s="18">
        <v>1</v>
      </c>
      <c r="G1085" s="18">
        <f t="shared" si="50"/>
        <v>1</v>
      </c>
      <c r="H1085" s="3">
        <v>46161.593831018516</v>
      </c>
      <c r="I1085">
        <v>63327195</v>
      </c>
      <c r="J1085">
        <v>6006</v>
      </c>
      <c r="K1085" t="s">
        <v>1983</v>
      </c>
      <c r="L1085" t="s">
        <v>1897</v>
      </c>
      <c r="M1085" t="s">
        <v>1970</v>
      </c>
      <c r="P1085">
        <v>998</v>
      </c>
      <c r="Q1085">
        <v>0</v>
      </c>
      <c r="S1085">
        <v>63327195</v>
      </c>
      <c r="AF1085" t="s">
        <v>1976</v>
      </c>
      <c r="AG1085" t="s">
        <v>1972</v>
      </c>
      <c r="AL1085">
        <v>70</v>
      </c>
      <c r="AM1085" t="s">
        <v>1979</v>
      </c>
      <c r="AN1085" t="s">
        <v>1977</v>
      </c>
      <c r="AO1085">
        <v>0</v>
      </c>
      <c r="AQ1085">
        <v>2251144</v>
      </c>
      <c r="AR1085" t="s">
        <v>1978</v>
      </c>
      <c r="AT1085" t="s">
        <v>1894</v>
      </c>
    </row>
    <row r="1086" spans="1:46" x14ac:dyDescent="0.25">
      <c r="A1086" t="str">
        <f>_xlfn.XLOOKUP(I1086,UTILIZADAS[Contacto1],UTILIZADAS[Source.Name],,0)</f>
        <v>Cobros Abril Canal Fijo</v>
      </c>
      <c r="B1086" s="18">
        <f>VLOOKUP(J1086,Ref!A:C,3,0)</f>
        <v>0</v>
      </c>
      <c r="C1086" s="18">
        <f>VLOOKUP(J1086,Ref!A:D,4,0)</f>
        <v>0</v>
      </c>
      <c r="D1086" s="18" t="str">
        <f t="shared" si="48"/>
        <v>11/may</v>
      </c>
      <c r="E1086" s="18">
        <f t="shared" si="49"/>
        <v>2</v>
      </c>
      <c r="F1086" s="18">
        <v>1</v>
      </c>
      <c r="G1086" s="18">
        <f t="shared" si="50"/>
        <v>0</v>
      </c>
      <c r="H1086" s="3">
        <v>46153.527407407404</v>
      </c>
      <c r="I1086">
        <v>63333333</v>
      </c>
      <c r="J1086" t="s">
        <v>2021</v>
      </c>
      <c r="K1086" t="s">
        <v>1968</v>
      </c>
      <c r="L1086" t="s">
        <v>1969</v>
      </c>
      <c r="M1086" t="s">
        <v>1970</v>
      </c>
      <c r="O1086">
        <v>185066630000</v>
      </c>
      <c r="P1086">
        <v>16018</v>
      </c>
      <c r="Q1086">
        <v>-4</v>
      </c>
      <c r="R1086">
        <v>1</v>
      </c>
      <c r="S1086">
        <v>63333333</v>
      </c>
      <c r="U1086" t="s">
        <v>1435</v>
      </c>
      <c r="W1086" t="s">
        <v>1436</v>
      </c>
      <c r="X1086">
        <v>185066630000</v>
      </c>
      <c r="Y1086" t="s">
        <v>65</v>
      </c>
      <c r="Z1086" t="s">
        <v>66</v>
      </c>
      <c r="AF1086" t="s">
        <v>1976</v>
      </c>
      <c r="AG1086" t="s">
        <v>1972</v>
      </c>
      <c r="AL1086">
        <v>5</v>
      </c>
      <c r="AN1086" t="s">
        <v>1974</v>
      </c>
      <c r="AO1086">
        <v>0</v>
      </c>
      <c r="AQ1086">
        <v>2257828</v>
      </c>
      <c r="AR1086" t="s">
        <v>4605</v>
      </c>
      <c r="AS1086" t="s">
        <v>5883</v>
      </c>
      <c r="AT1086" t="s">
        <v>2022</v>
      </c>
    </row>
    <row r="1087" spans="1:46" x14ac:dyDescent="0.25">
      <c r="A1087" t="str">
        <f>_xlfn.XLOOKUP(I1087,UTILIZADAS[Contacto1],UTILIZADAS[Source.Name],,0)</f>
        <v>Cobros Abril Canal Fijo</v>
      </c>
      <c r="B1087" s="18">
        <f>VLOOKUP(J1087,Ref!A:C,3,0)</f>
        <v>1</v>
      </c>
      <c r="C1087" s="18">
        <f>VLOOKUP(J1087,Ref!A:D,4,0)</f>
        <v>1</v>
      </c>
      <c r="D1087" s="18" t="str">
        <f t="shared" si="48"/>
        <v>13/may</v>
      </c>
      <c r="E1087" s="18">
        <f t="shared" si="49"/>
        <v>2</v>
      </c>
      <c r="F1087" s="18">
        <v>1</v>
      </c>
      <c r="G1087" s="18">
        <f t="shared" si="50"/>
        <v>1</v>
      </c>
      <c r="H1087" s="3">
        <v>46155.695694444446</v>
      </c>
      <c r="I1087">
        <v>63333333</v>
      </c>
      <c r="J1087">
        <v>6003</v>
      </c>
      <c r="K1087" t="s">
        <v>1983</v>
      </c>
      <c r="L1087" t="s">
        <v>1897</v>
      </c>
      <c r="M1087" t="s">
        <v>1970</v>
      </c>
      <c r="O1087">
        <v>185066630000</v>
      </c>
      <c r="P1087">
        <v>16018</v>
      </c>
      <c r="Q1087">
        <v>-4</v>
      </c>
      <c r="R1087">
        <v>1</v>
      </c>
      <c r="S1087">
        <v>63333333</v>
      </c>
      <c r="U1087" t="s">
        <v>1435</v>
      </c>
      <c r="W1087" t="s">
        <v>1436</v>
      </c>
      <c r="X1087">
        <v>185066630000</v>
      </c>
      <c r="Y1087" t="s">
        <v>65</v>
      </c>
      <c r="Z1087" t="s">
        <v>66</v>
      </c>
      <c r="AF1087" t="s">
        <v>1976</v>
      </c>
      <c r="AG1087" t="s">
        <v>1972</v>
      </c>
      <c r="AL1087">
        <v>111</v>
      </c>
      <c r="AM1087" t="s">
        <v>1979</v>
      </c>
      <c r="AN1087" t="s">
        <v>1987</v>
      </c>
      <c r="AO1087">
        <v>0</v>
      </c>
      <c r="AQ1087">
        <v>2257828</v>
      </c>
      <c r="AR1087" t="s">
        <v>4605</v>
      </c>
      <c r="AS1087" t="s">
        <v>5883</v>
      </c>
      <c r="AT1087" t="s">
        <v>1892</v>
      </c>
    </row>
    <row r="1088" spans="1:46" x14ac:dyDescent="0.25">
      <c r="A1088" t="str">
        <f>_xlfn.XLOOKUP(I1088,UTILIZADAS[Contacto1],UTILIZADAS[Source.Name],,0)</f>
        <v>Cobros Abril Canal Fijo</v>
      </c>
      <c r="B1088" s="18">
        <f>VLOOKUP(J1088,Ref!A:C,3,0)</f>
        <v>1</v>
      </c>
      <c r="C1088" s="18">
        <f>VLOOKUP(J1088,Ref!A:D,4,0)</f>
        <v>1</v>
      </c>
      <c r="D1088" s="18" t="str">
        <f t="shared" si="48"/>
        <v>11/may</v>
      </c>
      <c r="E1088" s="18">
        <f t="shared" si="49"/>
        <v>1</v>
      </c>
      <c r="F1088" s="18">
        <v>1</v>
      </c>
      <c r="G1088" s="18">
        <f t="shared" si="50"/>
        <v>1</v>
      </c>
      <c r="H1088" s="3">
        <v>46153.52857638889</v>
      </c>
      <c r="I1088">
        <v>63337433</v>
      </c>
      <c r="J1088">
        <v>6003</v>
      </c>
      <c r="K1088" t="s">
        <v>1983</v>
      </c>
      <c r="L1088" t="s">
        <v>1897</v>
      </c>
      <c r="M1088" t="s">
        <v>1970</v>
      </c>
      <c r="O1088">
        <v>363013180000</v>
      </c>
      <c r="P1088">
        <v>16018</v>
      </c>
      <c r="Q1088">
        <v>-4</v>
      </c>
      <c r="R1088">
        <v>1</v>
      </c>
      <c r="S1088">
        <v>63337433</v>
      </c>
      <c r="U1088" t="s">
        <v>2337</v>
      </c>
      <c r="W1088" t="s">
        <v>3893</v>
      </c>
      <c r="X1088">
        <v>363013180000</v>
      </c>
      <c r="Y1088" t="s">
        <v>65</v>
      </c>
      <c r="Z1088" t="s">
        <v>66</v>
      </c>
      <c r="AF1088" t="s">
        <v>1976</v>
      </c>
      <c r="AG1088" t="s">
        <v>1972</v>
      </c>
      <c r="AL1088">
        <v>49</v>
      </c>
      <c r="AM1088" t="s">
        <v>1979</v>
      </c>
      <c r="AN1088" t="s">
        <v>1987</v>
      </c>
      <c r="AO1088">
        <v>0</v>
      </c>
      <c r="AQ1088">
        <v>2257829</v>
      </c>
      <c r="AR1088" t="s">
        <v>4605</v>
      </c>
      <c r="AS1088" t="s">
        <v>5883</v>
      </c>
      <c r="AT1088" t="s">
        <v>1892</v>
      </c>
    </row>
    <row r="1089" spans="1:46" x14ac:dyDescent="0.25">
      <c r="A1089" t="str">
        <f>_xlfn.XLOOKUP(I1089,UTILIZADAS[Contacto1],UTILIZADAS[Source.Name],,0)</f>
        <v>Cobros Abril Canal Fijo</v>
      </c>
      <c r="B1089" s="18">
        <f>VLOOKUP(J1089,Ref!A:C,3,0)</f>
        <v>1</v>
      </c>
      <c r="C1089" s="18">
        <f>VLOOKUP(J1089,Ref!A:D,4,0)</f>
        <v>1</v>
      </c>
      <c r="D1089" s="18" t="str">
        <f t="shared" si="48"/>
        <v>11/may</v>
      </c>
      <c r="E1089" s="18">
        <f t="shared" si="49"/>
        <v>1</v>
      </c>
      <c r="F1089" s="18">
        <v>1</v>
      </c>
      <c r="G1089" s="18">
        <f t="shared" si="50"/>
        <v>1</v>
      </c>
      <c r="H1089" s="3">
        <v>46153.529895833337</v>
      </c>
      <c r="I1089">
        <v>63345226</v>
      </c>
      <c r="J1089">
        <v>6003</v>
      </c>
      <c r="K1089" t="s">
        <v>1983</v>
      </c>
      <c r="L1089" t="s">
        <v>1897</v>
      </c>
      <c r="M1089" t="s">
        <v>1970</v>
      </c>
      <c r="O1089">
        <v>223023930000</v>
      </c>
      <c r="P1089">
        <v>16018</v>
      </c>
      <c r="Q1089">
        <v>-4</v>
      </c>
      <c r="R1089">
        <v>1</v>
      </c>
      <c r="S1089">
        <v>63345226</v>
      </c>
      <c r="U1089" t="s">
        <v>4551</v>
      </c>
      <c r="W1089" t="s">
        <v>120</v>
      </c>
      <c r="X1089">
        <v>223023930000</v>
      </c>
      <c r="Y1089" t="s">
        <v>73</v>
      </c>
      <c r="Z1089" t="s">
        <v>66</v>
      </c>
      <c r="AF1089" t="s">
        <v>1976</v>
      </c>
      <c r="AG1089" t="s">
        <v>1972</v>
      </c>
      <c r="AL1089">
        <v>57</v>
      </c>
      <c r="AM1089" t="s">
        <v>1979</v>
      </c>
      <c r="AN1089" t="s">
        <v>1987</v>
      </c>
      <c r="AO1089">
        <v>0</v>
      </c>
      <c r="AQ1089">
        <v>2257830</v>
      </c>
      <c r="AR1089" t="s">
        <v>4605</v>
      </c>
      <c r="AS1089" t="s">
        <v>5883</v>
      </c>
      <c r="AT1089" t="s">
        <v>1892</v>
      </c>
    </row>
    <row r="1090" spans="1:46" x14ac:dyDescent="0.25">
      <c r="A1090" t="str">
        <f>_xlfn.XLOOKUP(I1090,UTILIZADAS[Contacto1],UTILIZADAS[Source.Name],,0)</f>
        <v>Cobros Abril Canal Fijo</v>
      </c>
      <c r="B1090" s="18">
        <f>VLOOKUP(J1090,Ref!A:C,3,0)</f>
        <v>0</v>
      </c>
      <c r="C1090" s="18">
        <f>VLOOKUP(J1090,Ref!A:D,4,0)</f>
        <v>0</v>
      </c>
      <c r="D1090" s="18" t="str">
        <f t="shared" ref="D1090:D1153" si="51">TEXT(H1090,"dd/mmm")</f>
        <v>11/may</v>
      </c>
      <c r="E1090" s="18">
        <f t="shared" ref="E1090:E1153" si="52">+COUNTIF(I:I,I1090)</f>
        <v>2</v>
      </c>
      <c r="F1090" s="18">
        <v>1</v>
      </c>
      <c r="G1090" s="18">
        <f t="shared" si="50"/>
        <v>0</v>
      </c>
      <c r="H1090" s="3">
        <v>46153.531018518515</v>
      </c>
      <c r="I1090">
        <v>63360064</v>
      </c>
      <c r="J1090" t="s">
        <v>1986</v>
      </c>
      <c r="K1090" t="s">
        <v>1983</v>
      </c>
      <c r="L1090" t="s">
        <v>1897</v>
      </c>
      <c r="M1090" t="s">
        <v>1970</v>
      </c>
      <c r="O1090">
        <v>354386030000</v>
      </c>
      <c r="P1090">
        <v>16018</v>
      </c>
      <c r="Q1090">
        <v>-4</v>
      </c>
      <c r="R1090">
        <v>1</v>
      </c>
      <c r="S1090">
        <v>63360064</v>
      </c>
      <c r="U1090" t="s">
        <v>264</v>
      </c>
      <c r="W1090" t="s">
        <v>265</v>
      </c>
      <c r="X1090">
        <v>354386030000</v>
      </c>
      <c r="Y1090" t="s">
        <v>65</v>
      </c>
      <c r="Z1090" t="s">
        <v>597</v>
      </c>
      <c r="AF1090" t="s">
        <v>1976</v>
      </c>
      <c r="AG1090" t="s">
        <v>1972</v>
      </c>
      <c r="AK1090" t="s">
        <v>5961</v>
      </c>
      <c r="AL1090">
        <v>185</v>
      </c>
      <c r="AM1090" t="s">
        <v>1979</v>
      </c>
      <c r="AN1090" t="s">
        <v>1987</v>
      </c>
      <c r="AO1090">
        <v>0</v>
      </c>
      <c r="AQ1090">
        <v>2257831</v>
      </c>
      <c r="AR1090" t="s">
        <v>4605</v>
      </c>
      <c r="AS1090" t="s">
        <v>5883</v>
      </c>
      <c r="AT1090" t="s">
        <v>1988</v>
      </c>
    </row>
    <row r="1091" spans="1:46" x14ac:dyDescent="0.25">
      <c r="A1091" t="str">
        <f>_xlfn.XLOOKUP(I1091,UTILIZADAS[Contacto1],UTILIZADAS[Source.Name],,0)</f>
        <v>Cobros Abril Canal Fijo</v>
      </c>
      <c r="B1091" s="18">
        <f>VLOOKUP(J1091,Ref!A:C,3,0)</f>
        <v>0</v>
      </c>
      <c r="C1091" s="18">
        <f>VLOOKUP(J1091,Ref!A:D,4,0)</f>
        <v>0</v>
      </c>
      <c r="D1091" s="18" t="str">
        <f t="shared" si="51"/>
        <v>16/may</v>
      </c>
      <c r="E1091" s="18">
        <f t="shared" si="52"/>
        <v>2</v>
      </c>
      <c r="F1091" s="18">
        <v>1</v>
      </c>
      <c r="G1091" s="18">
        <f t="shared" ref="G1091:G1154" si="53">IF(I1091=I1092,0,1)</f>
        <v>1</v>
      </c>
      <c r="H1091" s="3">
        <v>46158.46199074074</v>
      </c>
      <c r="I1091">
        <v>63360064</v>
      </c>
      <c r="J1091">
        <v>6004</v>
      </c>
      <c r="K1091" t="s">
        <v>1983</v>
      </c>
      <c r="L1091" t="s">
        <v>1897</v>
      </c>
      <c r="M1091" t="s">
        <v>1970</v>
      </c>
      <c r="O1091">
        <v>354386030000</v>
      </c>
      <c r="P1091">
        <v>16018</v>
      </c>
      <c r="Q1091">
        <v>-4</v>
      </c>
      <c r="R1091">
        <v>1</v>
      </c>
      <c r="S1091">
        <v>63360064</v>
      </c>
      <c r="U1091" t="s">
        <v>264</v>
      </c>
      <c r="W1091" t="s">
        <v>265</v>
      </c>
      <c r="X1091">
        <v>354386030000</v>
      </c>
      <c r="Y1091" t="s">
        <v>65</v>
      </c>
      <c r="Z1091" t="s">
        <v>597</v>
      </c>
      <c r="AF1091" t="s">
        <v>1976</v>
      </c>
      <c r="AG1091" t="s">
        <v>1972</v>
      </c>
      <c r="AK1091" t="s">
        <v>5961</v>
      </c>
      <c r="AL1091">
        <v>96</v>
      </c>
      <c r="AM1091" t="s">
        <v>1979</v>
      </c>
      <c r="AN1091" t="s">
        <v>1987</v>
      </c>
      <c r="AO1091">
        <v>0</v>
      </c>
      <c r="AQ1091">
        <v>2257831</v>
      </c>
      <c r="AR1091" t="s">
        <v>4605</v>
      </c>
      <c r="AS1091" t="s">
        <v>5883</v>
      </c>
      <c r="AT1091" t="s">
        <v>1984</v>
      </c>
    </row>
    <row r="1092" spans="1:46" x14ac:dyDescent="0.25">
      <c r="A1092" t="str">
        <f>_xlfn.XLOOKUP(I1092,UTILIZADAS[Contacto1],UTILIZADAS[Source.Name],,0)</f>
        <v>Cobros Mayo</v>
      </c>
      <c r="B1092" s="18">
        <f>VLOOKUP(J1092,Ref!A:C,3,0)</f>
        <v>1</v>
      </c>
      <c r="C1092" s="18">
        <f>VLOOKUP(J1092,Ref!A:D,4,0)</f>
        <v>1</v>
      </c>
      <c r="D1092" s="18" t="str">
        <f t="shared" si="51"/>
        <v>06/may</v>
      </c>
      <c r="E1092" s="18">
        <f t="shared" si="52"/>
        <v>4</v>
      </c>
      <c r="F1092" s="18">
        <v>1</v>
      </c>
      <c r="G1092" s="18">
        <f t="shared" si="53"/>
        <v>0</v>
      </c>
      <c r="H1092" s="3">
        <v>46148.536157407405</v>
      </c>
      <c r="I1092">
        <v>63368388</v>
      </c>
      <c r="J1092">
        <v>6007</v>
      </c>
      <c r="K1092" t="s">
        <v>1983</v>
      </c>
      <c r="L1092" t="s">
        <v>1897</v>
      </c>
      <c r="M1092" t="s">
        <v>1970</v>
      </c>
      <c r="P1092">
        <v>998</v>
      </c>
      <c r="Q1092">
        <v>0</v>
      </c>
      <c r="S1092">
        <v>63368388</v>
      </c>
      <c r="AF1092" t="s">
        <v>1976</v>
      </c>
      <c r="AG1092" t="s">
        <v>1972</v>
      </c>
      <c r="AL1092">
        <v>93</v>
      </c>
      <c r="AM1092" t="s">
        <v>1979</v>
      </c>
      <c r="AN1092" t="s">
        <v>1977</v>
      </c>
      <c r="AO1092">
        <v>0</v>
      </c>
      <c r="AQ1092">
        <v>2257535</v>
      </c>
      <c r="AR1092" t="s">
        <v>1978</v>
      </c>
      <c r="AT1092" t="s">
        <v>1898</v>
      </c>
    </row>
    <row r="1093" spans="1:46" x14ac:dyDescent="0.25">
      <c r="A1093" t="str">
        <f>_xlfn.XLOOKUP(I1093,UTILIZADAS[Contacto1],UTILIZADAS[Source.Name],,0)</f>
        <v>Cobros Mayo</v>
      </c>
      <c r="B1093" s="18">
        <f>VLOOKUP(J1093,Ref!A:C,3,0)</f>
        <v>0</v>
      </c>
      <c r="C1093" s="18">
        <f>VLOOKUP(J1093,Ref!A:D,4,0)</f>
        <v>0</v>
      </c>
      <c r="D1093" s="18" t="str">
        <f t="shared" si="51"/>
        <v>11/may</v>
      </c>
      <c r="E1093" s="18">
        <f t="shared" si="52"/>
        <v>4</v>
      </c>
      <c r="F1093" s="18">
        <v>1</v>
      </c>
      <c r="G1093" s="18">
        <f t="shared" si="53"/>
        <v>0</v>
      </c>
      <c r="H1093" s="3">
        <v>46153.532175925924</v>
      </c>
      <c r="I1093">
        <v>63368388</v>
      </c>
      <c r="J1093" t="s">
        <v>2021</v>
      </c>
      <c r="K1093" t="s">
        <v>1968</v>
      </c>
      <c r="L1093" t="s">
        <v>1969</v>
      </c>
      <c r="M1093" t="s">
        <v>1970</v>
      </c>
      <c r="O1093">
        <v>362012640000</v>
      </c>
      <c r="P1093">
        <v>16018</v>
      </c>
      <c r="Q1093">
        <v>-4</v>
      </c>
      <c r="R1093">
        <v>1</v>
      </c>
      <c r="S1093">
        <v>63368388</v>
      </c>
      <c r="U1093" t="s">
        <v>5962</v>
      </c>
      <c r="W1093" t="s">
        <v>4826</v>
      </c>
      <c r="X1093">
        <v>362012640000</v>
      </c>
      <c r="Y1093" t="s">
        <v>65</v>
      </c>
      <c r="Z1093" t="s">
        <v>4619</v>
      </c>
      <c r="AF1093" t="s">
        <v>1976</v>
      </c>
      <c r="AG1093" t="s">
        <v>1972</v>
      </c>
      <c r="AL1093">
        <v>5</v>
      </c>
      <c r="AN1093" t="s">
        <v>1974</v>
      </c>
      <c r="AO1093">
        <v>0</v>
      </c>
      <c r="AQ1093">
        <v>2257832</v>
      </c>
      <c r="AR1093" t="s">
        <v>4605</v>
      </c>
      <c r="AS1093" t="s">
        <v>5883</v>
      </c>
      <c r="AT1093" t="s">
        <v>2022</v>
      </c>
    </row>
    <row r="1094" spans="1:46" x14ac:dyDescent="0.25">
      <c r="A1094" t="str">
        <f>_xlfn.XLOOKUP(I1094,UTILIZADAS[Contacto1],UTILIZADAS[Source.Name],,0)</f>
        <v>Cobros Mayo</v>
      </c>
      <c r="B1094" s="18">
        <f>VLOOKUP(J1094,Ref!A:C,3,0)</f>
        <v>0</v>
      </c>
      <c r="C1094" s="18">
        <f>VLOOKUP(J1094,Ref!A:D,4,0)</f>
        <v>0</v>
      </c>
      <c r="D1094" s="18" t="str">
        <f t="shared" si="51"/>
        <v>13/may</v>
      </c>
      <c r="E1094" s="18">
        <f t="shared" si="52"/>
        <v>4</v>
      </c>
      <c r="F1094" s="18">
        <v>1</v>
      </c>
      <c r="G1094" s="18">
        <f t="shared" si="53"/>
        <v>0</v>
      </c>
      <c r="H1094" s="3">
        <v>46155.696226851855</v>
      </c>
      <c r="I1094">
        <v>63368388</v>
      </c>
      <c r="J1094" t="s">
        <v>2021</v>
      </c>
      <c r="K1094" t="s">
        <v>1968</v>
      </c>
      <c r="L1094" t="s">
        <v>1969</v>
      </c>
      <c r="M1094" t="s">
        <v>1970</v>
      </c>
      <c r="O1094">
        <v>362012640000</v>
      </c>
      <c r="P1094">
        <v>16018</v>
      </c>
      <c r="Q1094">
        <v>-4</v>
      </c>
      <c r="R1094">
        <v>1</v>
      </c>
      <c r="S1094">
        <v>63368388</v>
      </c>
      <c r="U1094" t="s">
        <v>5962</v>
      </c>
      <c r="W1094" t="s">
        <v>4826</v>
      </c>
      <c r="X1094">
        <v>362012640000</v>
      </c>
      <c r="Y1094" t="s">
        <v>65</v>
      </c>
      <c r="Z1094" t="s">
        <v>4619</v>
      </c>
      <c r="AF1094" t="s">
        <v>1976</v>
      </c>
      <c r="AG1094" t="s">
        <v>1972</v>
      </c>
      <c r="AL1094">
        <v>5</v>
      </c>
      <c r="AN1094" t="s">
        <v>1974</v>
      </c>
      <c r="AO1094">
        <v>0</v>
      </c>
      <c r="AQ1094">
        <v>2257832</v>
      </c>
      <c r="AR1094" t="s">
        <v>4605</v>
      </c>
      <c r="AS1094" t="s">
        <v>5883</v>
      </c>
      <c r="AT1094" t="s">
        <v>2022</v>
      </c>
    </row>
    <row r="1095" spans="1:46" x14ac:dyDescent="0.25">
      <c r="A1095" t="str">
        <f>_xlfn.XLOOKUP(I1095,UTILIZADAS[Contacto1],UTILIZADAS[Source.Name],,0)</f>
        <v>Cobros Mayo</v>
      </c>
      <c r="B1095" s="18">
        <f>VLOOKUP(J1095,Ref!A:C,3,0)</f>
        <v>1</v>
      </c>
      <c r="C1095" s="18">
        <f>VLOOKUP(J1095,Ref!A:D,4,0)</f>
        <v>1</v>
      </c>
      <c r="D1095" s="18" t="str">
        <f t="shared" si="51"/>
        <v>18/may</v>
      </c>
      <c r="E1095" s="18">
        <f t="shared" si="52"/>
        <v>4</v>
      </c>
      <c r="F1095" s="18">
        <v>1</v>
      </c>
      <c r="G1095" s="18">
        <f t="shared" si="53"/>
        <v>1</v>
      </c>
      <c r="H1095" s="3">
        <v>46160.41878472222</v>
      </c>
      <c r="I1095">
        <v>63368388</v>
      </c>
      <c r="J1095">
        <v>6007</v>
      </c>
      <c r="K1095" t="s">
        <v>1983</v>
      </c>
      <c r="L1095" t="s">
        <v>1897</v>
      </c>
      <c r="M1095" t="s">
        <v>1970</v>
      </c>
      <c r="O1095">
        <v>362012640000</v>
      </c>
      <c r="P1095">
        <v>16018</v>
      </c>
      <c r="Q1095">
        <v>-4</v>
      </c>
      <c r="R1095">
        <v>1</v>
      </c>
      <c r="S1095">
        <v>63368388</v>
      </c>
      <c r="U1095" t="s">
        <v>5962</v>
      </c>
      <c r="W1095" t="s">
        <v>4826</v>
      </c>
      <c r="X1095">
        <v>362012640000</v>
      </c>
      <c r="Y1095" t="s">
        <v>65</v>
      </c>
      <c r="Z1095" t="s">
        <v>4619</v>
      </c>
      <c r="AF1095" t="s">
        <v>1976</v>
      </c>
      <c r="AG1095" t="s">
        <v>1972</v>
      </c>
      <c r="AL1095">
        <v>101</v>
      </c>
      <c r="AM1095" t="s">
        <v>1979</v>
      </c>
      <c r="AN1095" t="s">
        <v>1987</v>
      </c>
      <c r="AO1095">
        <v>0</v>
      </c>
      <c r="AQ1095">
        <v>2257832</v>
      </c>
      <c r="AR1095" t="s">
        <v>4605</v>
      </c>
      <c r="AS1095" t="s">
        <v>5883</v>
      </c>
      <c r="AT1095" t="s">
        <v>1898</v>
      </c>
    </row>
    <row r="1096" spans="1:46" x14ac:dyDescent="0.25">
      <c r="A1096" t="str">
        <f>_xlfn.XLOOKUP(I1096,UTILIZADAS[Contacto1],UTILIZADAS[Source.Name],,0)</f>
        <v>Cobros Abril Canal Fijo</v>
      </c>
      <c r="B1096" s="18">
        <f>VLOOKUP(J1096,Ref!A:C,3,0)</f>
        <v>0</v>
      </c>
      <c r="C1096" s="18">
        <f>VLOOKUP(J1096,Ref!A:D,4,0)</f>
        <v>0</v>
      </c>
      <c r="D1096" s="18" t="str">
        <f t="shared" si="51"/>
        <v>11/may</v>
      </c>
      <c r="E1096" s="18">
        <f t="shared" si="52"/>
        <v>6</v>
      </c>
      <c r="F1096" s="18">
        <v>1</v>
      </c>
      <c r="G1096" s="18">
        <f t="shared" si="53"/>
        <v>0</v>
      </c>
      <c r="H1096" s="3">
        <v>46153.532569444447</v>
      </c>
      <c r="I1096">
        <v>63373915</v>
      </c>
      <c r="J1096" t="s">
        <v>2021</v>
      </c>
      <c r="K1096" t="s">
        <v>1968</v>
      </c>
      <c r="L1096" t="s">
        <v>1969</v>
      </c>
      <c r="M1096" t="s">
        <v>1970</v>
      </c>
      <c r="O1096">
        <v>369002140000</v>
      </c>
      <c r="P1096">
        <v>16018</v>
      </c>
      <c r="Q1096">
        <v>-4</v>
      </c>
      <c r="R1096">
        <v>1</v>
      </c>
      <c r="S1096">
        <v>63373915</v>
      </c>
      <c r="U1096" t="s">
        <v>207</v>
      </c>
      <c r="W1096" t="s">
        <v>208</v>
      </c>
      <c r="X1096">
        <v>369002140000</v>
      </c>
      <c r="Y1096" t="s">
        <v>65</v>
      </c>
      <c r="Z1096" t="s">
        <v>66</v>
      </c>
      <c r="AF1096" t="s">
        <v>1976</v>
      </c>
      <c r="AG1096" t="s">
        <v>1972</v>
      </c>
      <c r="AL1096">
        <v>5</v>
      </c>
      <c r="AN1096" t="s">
        <v>1974</v>
      </c>
      <c r="AO1096">
        <v>0</v>
      </c>
      <c r="AQ1096">
        <v>2257833</v>
      </c>
      <c r="AR1096" t="s">
        <v>4605</v>
      </c>
      <c r="AS1096" t="s">
        <v>5883</v>
      </c>
      <c r="AT1096" t="s">
        <v>2022</v>
      </c>
    </row>
    <row r="1097" spans="1:46" x14ac:dyDescent="0.25">
      <c r="A1097" t="str">
        <f>_xlfn.XLOOKUP(I1097,UTILIZADAS[Contacto1],UTILIZADAS[Source.Name],,0)</f>
        <v>Cobros Abril Canal Fijo</v>
      </c>
      <c r="B1097" s="18">
        <f>VLOOKUP(J1097,Ref!A:C,3,0)</f>
        <v>0</v>
      </c>
      <c r="C1097" s="18">
        <f>VLOOKUP(J1097,Ref!A:D,4,0)</f>
        <v>0</v>
      </c>
      <c r="D1097" s="18" t="str">
        <f t="shared" si="51"/>
        <v>13/may</v>
      </c>
      <c r="E1097" s="18">
        <f t="shared" si="52"/>
        <v>6</v>
      </c>
      <c r="F1097" s="18">
        <v>1</v>
      </c>
      <c r="G1097" s="18">
        <f t="shared" si="53"/>
        <v>0</v>
      </c>
      <c r="H1097" s="3">
        <v>46155.696655092594</v>
      </c>
      <c r="I1097">
        <v>63373915</v>
      </c>
      <c r="J1097" t="s">
        <v>2021</v>
      </c>
      <c r="K1097" t="s">
        <v>1968</v>
      </c>
      <c r="L1097" t="s">
        <v>1969</v>
      </c>
      <c r="M1097" t="s">
        <v>1970</v>
      </c>
      <c r="O1097">
        <v>369002140000</v>
      </c>
      <c r="P1097">
        <v>16018</v>
      </c>
      <c r="Q1097">
        <v>-4</v>
      </c>
      <c r="R1097">
        <v>1</v>
      </c>
      <c r="S1097">
        <v>63373915</v>
      </c>
      <c r="U1097" t="s">
        <v>207</v>
      </c>
      <c r="W1097" t="s">
        <v>208</v>
      </c>
      <c r="X1097">
        <v>369002140000</v>
      </c>
      <c r="Y1097" t="s">
        <v>65</v>
      </c>
      <c r="Z1097" t="s">
        <v>66</v>
      </c>
      <c r="AF1097" t="s">
        <v>1976</v>
      </c>
      <c r="AG1097" t="s">
        <v>1972</v>
      </c>
      <c r="AL1097">
        <v>5</v>
      </c>
      <c r="AN1097" t="s">
        <v>1974</v>
      </c>
      <c r="AO1097">
        <v>0</v>
      </c>
      <c r="AQ1097">
        <v>2257833</v>
      </c>
      <c r="AR1097" t="s">
        <v>4605</v>
      </c>
      <c r="AS1097" t="s">
        <v>5883</v>
      </c>
      <c r="AT1097" t="s">
        <v>2022</v>
      </c>
    </row>
    <row r="1098" spans="1:46" x14ac:dyDescent="0.25">
      <c r="A1098" t="str">
        <f>_xlfn.XLOOKUP(I1098,UTILIZADAS[Contacto1],UTILIZADAS[Source.Name],,0)</f>
        <v>Cobros Abril Canal Fijo</v>
      </c>
      <c r="B1098" s="18">
        <f>VLOOKUP(J1098,Ref!A:C,3,0)</f>
        <v>0</v>
      </c>
      <c r="C1098" s="18">
        <f>VLOOKUP(J1098,Ref!A:D,4,0)</f>
        <v>0</v>
      </c>
      <c r="D1098" s="18" t="str">
        <f t="shared" si="51"/>
        <v>18/may</v>
      </c>
      <c r="E1098" s="18">
        <f t="shared" si="52"/>
        <v>6</v>
      </c>
      <c r="F1098" s="18">
        <v>1</v>
      </c>
      <c r="G1098" s="18">
        <f t="shared" si="53"/>
        <v>0</v>
      </c>
      <c r="H1098" s="3">
        <v>46160.418865740743</v>
      </c>
      <c r="I1098">
        <v>63373915</v>
      </c>
      <c r="J1098" t="s">
        <v>2021</v>
      </c>
      <c r="K1098" t="s">
        <v>1968</v>
      </c>
      <c r="L1098" t="s">
        <v>1969</v>
      </c>
      <c r="M1098" t="s">
        <v>1970</v>
      </c>
      <c r="O1098">
        <v>369002140000</v>
      </c>
      <c r="P1098">
        <v>16018</v>
      </c>
      <c r="Q1098">
        <v>-4</v>
      </c>
      <c r="R1098">
        <v>1</v>
      </c>
      <c r="S1098">
        <v>63373915</v>
      </c>
      <c r="U1098" t="s">
        <v>207</v>
      </c>
      <c r="W1098" t="s">
        <v>208</v>
      </c>
      <c r="X1098">
        <v>369002140000</v>
      </c>
      <c r="Y1098" t="s">
        <v>65</v>
      </c>
      <c r="Z1098" t="s">
        <v>66</v>
      </c>
      <c r="AF1098" t="s">
        <v>1976</v>
      </c>
      <c r="AG1098" t="s">
        <v>1972</v>
      </c>
      <c r="AL1098">
        <v>5</v>
      </c>
      <c r="AN1098" t="s">
        <v>1974</v>
      </c>
      <c r="AO1098">
        <v>0</v>
      </c>
      <c r="AQ1098">
        <v>2257833</v>
      </c>
      <c r="AR1098" t="s">
        <v>4605</v>
      </c>
      <c r="AS1098" t="s">
        <v>5883</v>
      </c>
      <c r="AT1098" t="s">
        <v>2022</v>
      </c>
    </row>
    <row r="1099" spans="1:46" x14ac:dyDescent="0.25">
      <c r="A1099" t="str">
        <f>_xlfn.XLOOKUP(I1099,UTILIZADAS[Contacto1],UTILIZADAS[Source.Name],,0)</f>
        <v>Cobros Abril Canal Fijo</v>
      </c>
      <c r="B1099" s="18">
        <f>VLOOKUP(J1099,Ref!A:C,3,0)</f>
        <v>0</v>
      </c>
      <c r="C1099" s="18">
        <f>VLOOKUP(J1099,Ref!A:D,4,0)</f>
        <v>0</v>
      </c>
      <c r="D1099" s="18" t="str">
        <f t="shared" si="51"/>
        <v>19/may</v>
      </c>
      <c r="E1099" s="18">
        <f t="shared" si="52"/>
        <v>6</v>
      </c>
      <c r="F1099" s="18">
        <v>1</v>
      </c>
      <c r="G1099" s="18">
        <f t="shared" si="53"/>
        <v>0</v>
      </c>
      <c r="H1099" s="3">
        <v>46161.698391203703</v>
      </c>
      <c r="I1099">
        <v>63373915</v>
      </c>
      <c r="J1099" t="s">
        <v>2021</v>
      </c>
      <c r="K1099" t="s">
        <v>1968</v>
      </c>
      <c r="L1099" t="s">
        <v>1969</v>
      </c>
      <c r="M1099" t="s">
        <v>1970</v>
      </c>
      <c r="O1099">
        <v>369002140000</v>
      </c>
      <c r="P1099">
        <v>16018</v>
      </c>
      <c r="Q1099">
        <v>-4</v>
      </c>
      <c r="R1099">
        <v>1</v>
      </c>
      <c r="S1099">
        <v>63373915</v>
      </c>
      <c r="U1099" t="s">
        <v>207</v>
      </c>
      <c r="W1099" t="s">
        <v>208</v>
      </c>
      <c r="X1099">
        <v>369002140000</v>
      </c>
      <c r="Y1099" t="s">
        <v>65</v>
      </c>
      <c r="Z1099" t="s">
        <v>66</v>
      </c>
      <c r="AF1099" t="s">
        <v>1976</v>
      </c>
      <c r="AG1099" t="s">
        <v>1972</v>
      </c>
      <c r="AL1099">
        <v>5</v>
      </c>
      <c r="AN1099" t="s">
        <v>1974</v>
      </c>
      <c r="AO1099">
        <v>0</v>
      </c>
      <c r="AQ1099">
        <v>2257833</v>
      </c>
      <c r="AR1099" t="s">
        <v>4605</v>
      </c>
      <c r="AS1099" t="s">
        <v>5883</v>
      </c>
      <c r="AT1099" t="s">
        <v>2022</v>
      </c>
    </row>
    <row r="1100" spans="1:46" x14ac:dyDescent="0.25">
      <c r="A1100" t="str">
        <f>_xlfn.XLOOKUP(I1100,UTILIZADAS[Contacto1],UTILIZADAS[Source.Name],,0)</f>
        <v>Cobros Abril Canal Fijo</v>
      </c>
      <c r="B1100" s="18">
        <f>VLOOKUP(J1100,Ref!A:C,3,0)</f>
        <v>0</v>
      </c>
      <c r="C1100" s="18">
        <f>VLOOKUP(J1100,Ref!A:D,4,0)</f>
        <v>0</v>
      </c>
      <c r="D1100" s="18" t="str">
        <f t="shared" si="51"/>
        <v>21/may</v>
      </c>
      <c r="E1100" s="18">
        <f t="shared" si="52"/>
        <v>6</v>
      </c>
      <c r="F1100" s="18">
        <v>1</v>
      </c>
      <c r="G1100" s="18">
        <f t="shared" si="53"/>
        <v>0</v>
      </c>
      <c r="H1100" s="3">
        <v>46163.474861111114</v>
      </c>
      <c r="I1100">
        <v>63373915</v>
      </c>
      <c r="J1100" t="s">
        <v>2021</v>
      </c>
      <c r="K1100" t="s">
        <v>1968</v>
      </c>
      <c r="L1100" t="s">
        <v>1969</v>
      </c>
      <c r="M1100" t="s">
        <v>1970</v>
      </c>
      <c r="O1100">
        <v>369002140000</v>
      </c>
      <c r="P1100">
        <v>16018</v>
      </c>
      <c r="Q1100">
        <v>-4</v>
      </c>
      <c r="R1100">
        <v>1</v>
      </c>
      <c r="S1100">
        <v>63373915</v>
      </c>
      <c r="U1100" t="s">
        <v>207</v>
      </c>
      <c r="W1100" t="s">
        <v>208</v>
      </c>
      <c r="X1100">
        <v>369002140000</v>
      </c>
      <c r="Y1100" t="s">
        <v>65</v>
      </c>
      <c r="Z1100" t="s">
        <v>66</v>
      </c>
      <c r="AF1100" t="s">
        <v>1976</v>
      </c>
      <c r="AG1100" t="s">
        <v>1972</v>
      </c>
      <c r="AL1100">
        <v>5</v>
      </c>
      <c r="AN1100" t="s">
        <v>1974</v>
      </c>
      <c r="AO1100">
        <v>0</v>
      </c>
      <c r="AQ1100">
        <v>2257833</v>
      </c>
      <c r="AR1100" t="s">
        <v>4605</v>
      </c>
      <c r="AS1100" t="s">
        <v>5883</v>
      </c>
      <c r="AT1100" t="s">
        <v>2022</v>
      </c>
    </row>
    <row r="1101" spans="1:46" x14ac:dyDescent="0.25">
      <c r="A1101" t="str">
        <f>_xlfn.XLOOKUP(I1101,UTILIZADAS[Contacto1],UTILIZADAS[Source.Name],,0)</f>
        <v>Cobros Abril Canal Fijo</v>
      </c>
      <c r="B1101" s="18">
        <f>VLOOKUP(J1101,Ref!A:C,3,0)</f>
        <v>1</v>
      </c>
      <c r="C1101" s="18">
        <f>VLOOKUP(J1101,Ref!A:D,4,0)</f>
        <v>1</v>
      </c>
      <c r="D1101" s="18" t="str">
        <f t="shared" si="51"/>
        <v>21/may</v>
      </c>
      <c r="E1101" s="18">
        <f t="shared" si="52"/>
        <v>6</v>
      </c>
      <c r="F1101" s="18">
        <v>1</v>
      </c>
      <c r="G1101" s="18">
        <f t="shared" si="53"/>
        <v>1</v>
      </c>
      <c r="H1101" s="3">
        <v>46163.742951388886</v>
      </c>
      <c r="I1101">
        <v>63373915</v>
      </c>
      <c r="J1101">
        <v>6003</v>
      </c>
      <c r="K1101" t="s">
        <v>1983</v>
      </c>
      <c r="L1101" t="s">
        <v>1897</v>
      </c>
      <c r="M1101" t="s">
        <v>1970</v>
      </c>
      <c r="O1101">
        <v>369002140000</v>
      </c>
      <c r="P1101">
        <v>16018</v>
      </c>
      <c r="Q1101">
        <v>-4</v>
      </c>
      <c r="R1101">
        <v>1</v>
      </c>
      <c r="S1101">
        <v>63373915</v>
      </c>
      <c r="U1101" t="s">
        <v>207</v>
      </c>
      <c r="W1101" t="s">
        <v>208</v>
      </c>
      <c r="X1101">
        <v>369002140000</v>
      </c>
      <c r="Y1101" t="s">
        <v>65</v>
      </c>
      <c r="Z1101" t="s">
        <v>66</v>
      </c>
      <c r="AF1101" t="s">
        <v>1976</v>
      </c>
      <c r="AG1101" t="s">
        <v>1972</v>
      </c>
      <c r="AL1101">
        <v>32</v>
      </c>
      <c r="AM1101" t="s">
        <v>1979</v>
      </c>
      <c r="AN1101" t="s">
        <v>1987</v>
      </c>
      <c r="AO1101">
        <v>0</v>
      </c>
      <c r="AQ1101">
        <v>2257833</v>
      </c>
      <c r="AR1101" t="s">
        <v>4605</v>
      </c>
      <c r="AS1101" t="s">
        <v>5883</v>
      </c>
      <c r="AT1101" t="s">
        <v>1892</v>
      </c>
    </row>
    <row r="1102" spans="1:46" x14ac:dyDescent="0.25">
      <c r="A1102" t="str">
        <f>_xlfn.XLOOKUP(I1102,UTILIZADAS[Contacto1],UTILIZADAS[Source.Name],,0)</f>
        <v>Cobros Abril Canal Fijo</v>
      </c>
      <c r="B1102" s="18">
        <f>VLOOKUP(J1102,Ref!A:C,3,0)</f>
        <v>0</v>
      </c>
      <c r="C1102" s="18">
        <f>VLOOKUP(J1102,Ref!A:D,4,0)</f>
        <v>0</v>
      </c>
      <c r="D1102" s="18" t="str">
        <f t="shared" si="51"/>
        <v>04/may</v>
      </c>
      <c r="E1102" s="18">
        <f t="shared" si="52"/>
        <v>4</v>
      </c>
      <c r="F1102" s="18">
        <v>1</v>
      </c>
      <c r="G1102" s="18">
        <f t="shared" si="53"/>
        <v>0</v>
      </c>
      <c r="H1102" s="3">
        <v>46146.416909722226</v>
      </c>
      <c r="I1102">
        <v>63374360</v>
      </c>
      <c r="J1102" t="s">
        <v>2021</v>
      </c>
      <c r="K1102" t="s">
        <v>1968</v>
      </c>
      <c r="L1102" t="s">
        <v>1969</v>
      </c>
      <c r="M1102" t="s">
        <v>1970</v>
      </c>
      <c r="O1102">
        <v>369042400000</v>
      </c>
      <c r="P1102">
        <v>16017</v>
      </c>
      <c r="Q1102">
        <v>-4</v>
      </c>
      <c r="R1102">
        <v>1</v>
      </c>
      <c r="S1102">
        <v>63374360</v>
      </c>
      <c r="U1102" t="s">
        <v>2511</v>
      </c>
      <c r="W1102" t="s">
        <v>4109</v>
      </c>
      <c r="X1102" t="s">
        <v>66</v>
      </c>
      <c r="Y1102" t="s">
        <v>65</v>
      </c>
      <c r="Z1102">
        <v>369042400000</v>
      </c>
      <c r="AG1102" t="s">
        <v>1972</v>
      </c>
      <c r="AI1102" t="s">
        <v>3298</v>
      </c>
      <c r="AL1102">
        <v>3</v>
      </c>
      <c r="AN1102" t="s">
        <v>1974</v>
      </c>
      <c r="AO1102">
        <v>0</v>
      </c>
      <c r="AQ1102">
        <v>2252337</v>
      </c>
      <c r="AR1102" t="s">
        <v>2241</v>
      </c>
      <c r="AS1102" t="s">
        <v>4163</v>
      </c>
      <c r="AT1102" t="s">
        <v>2022</v>
      </c>
    </row>
    <row r="1103" spans="1:46" x14ac:dyDescent="0.25">
      <c r="A1103" t="str">
        <f>_xlfn.XLOOKUP(I1103,UTILIZADAS[Contacto1],UTILIZADAS[Source.Name],,0)</f>
        <v>Cobros Abril Canal Fijo</v>
      </c>
      <c r="B1103" s="18">
        <f>VLOOKUP(J1103,Ref!A:C,3,0)</f>
        <v>0</v>
      </c>
      <c r="C1103" s="18">
        <f>VLOOKUP(J1103,Ref!A:D,4,0)</f>
        <v>0</v>
      </c>
      <c r="D1103" s="18" t="str">
        <f t="shared" si="51"/>
        <v>06/may</v>
      </c>
      <c r="E1103" s="18">
        <f t="shared" si="52"/>
        <v>4</v>
      </c>
      <c r="F1103" s="18">
        <v>1</v>
      </c>
      <c r="G1103" s="18">
        <f t="shared" si="53"/>
        <v>0</v>
      </c>
      <c r="H1103" s="3">
        <v>46148.44703703704</v>
      </c>
      <c r="I1103">
        <v>63374360</v>
      </c>
      <c r="J1103" t="s">
        <v>1967</v>
      </c>
      <c r="K1103" t="s">
        <v>1968</v>
      </c>
      <c r="L1103" t="s">
        <v>1969</v>
      </c>
      <c r="M1103" t="s">
        <v>1970</v>
      </c>
      <c r="O1103">
        <v>369042400000</v>
      </c>
      <c r="P1103">
        <v>16017</v>
      </c>
      <c r="Q1103">
        <v>-4</v>
      </c>
      <c r="R1103">
        <v>1</v>
      </c>
      <c r="S1103">
        <v>63374360</v>
      </c>
      <c r="U1103" t="s">
        <v>2511</v>
      </c>
      <c r="W1103" t="s">
        <v>4109</v>
      </c>
      <c r="X1103" t="s">
        <v>66</v>
      </c>
      <c r="Y1103" t="s">
        <v>65</v>
      </c>
      <c r="Z1103">
        <v>369042400000</v>
      </c>
      <c r="AG1103" t="s">
        <v>1972</v>
      </c>
      <c r="AI1103" t="s">
        <v>3298</v>
      </c>
      <c r="AL1103">
        <v>0</v>
      </c>
      <c r="AN1103" t="s">
        <v>1974</v>
      </c>
      <c r="AO1103">
        <v>0</v>
      </c>
      <c r="AQ1103">
        <v>2252337</v>
      </c>
      <c r="AR1103" t="s">
        <v>2241</v>
      </c>
      <c r="AS1103" t="s">
        <v>4163</v>
      </c>
      <c r="AT1103" t="s">
        <v>1975</v>
      </c>
    </row>
    <row r="1104" spans="1:46" x14ac:dyDescent="0.25">
      <c r="A1104" t="str">
        <f>_xlfn.XLOOKUP(I1104,UTILIZADAS[Contacto1],UTILIZADAS[Source.Name],,0)</f>
        <v>Cobros Abril Canal Fijo</v>
      </c>
      <c r="B1104" s="18">
        <f>VLOOKUP(J1104,Ref!A:C,3,0)</f>
        <v>0</v>
      </c>
      <c r="C1104" s="18">
        <f>VLOOKUP(J1104,Ref!A:D,4,0)</f>
        <v>0</v>
      </c>
      <c r="D1104" s="18" t="str">
        <f t="shared" si="51"/>
        <v>07/may</v>
      </c>
      <c r="E1104" s="18">
        <f t="shared" si="52"/>
        <v>4</v>
      </c>
      <c r="F1104" s="18">
        <v>1</v>
      </c>
      <c r="G1104" s="18">
        <f t="shared" si="53"/>
        <v>0</v>
      </c>
      <c r="H1104" s="3">
        <v>46149.650729166664</v>
      </c>
      <c r="I1104">
        <v>63374360</v>
      </c>
      <c r="J1104" t="s">
        <v>2021</v>
      </c>
      <c r="K1104" t="s">
        <v>1968</v>
      </c>
      <c r="L1104" t="s">
        <v>1969</v>
      </c>
      <c r="M1104" t="s">
        <v>1970</v>
      </c>
      <c r="O1104">
        <v>369042400000</v>
      </c>
      <c r="P1104">
        <v>16017</v>
      </c>
      <c r="Q1104">
        <v>-4</v>
      </c>
      <c r="R1104">
        <v>1</v>
      </c>
      <c r="S1104">
        <v>63374360</v>
      </c>
      <c r="U1104" t="s">
        <v>2511</v>
      </c>
      <c r="W1104" t="s">
        <v>4109</v>
      </c>
      <c r="X1104" t="s">
        <v>66</v>
      </c>
      <c r="Y1104" t="s">
        <v>65</v>
      </c>
      <c r="Z1104">
        <v>369042400000</v>
      </c>
      <c r="AG1104" t="s">
        <v>1972</v>
      </c>
      <c r="AI1104" t="s">
        <v>3298</v>
      </c>
      <c r="AL1104">
        <v>5</v>
      </c>
      <c r="AN1104" t="s">
        <v>1974</v>
      </c>
      <c r="AO1104">
        <v>0</v>
      </c>
      <c r="AQ1104">
        <v>2252337</v>
      </c>
      <c r="AR1104" t="s">
        <v>2241</v>
      </c>
      <c r="AS1104" t="s">
        <v>4163</v>
      </c>
      <c r="AT1104" t="s">
        <v>2022</v>
      </c>
    </row>
    <row r="1105" spans="1:46" x14ac:dyDescent="0.25">
      <c r="A1105" t="str">
        <f>_xlfn.XLOOKUP(I1105,UTILIZADAS[Contacto1],UTILIZADAS[Source.Name],,0)</f>
        <v>Cobros Abril Canal Fijo</v>
      </c>
      <c r="B1105" s="18">
        <f>VLOOKUP(J1105,Ref!A:C,3,0)</f>
        <v>0</v>
      </c>
      <c r="C1105" s="18">
        <f>VLOOKUP(J1105,Ref!A:D,4,0)</f>
        <v>0</v>
      </c>
      <c r="D1105" s="18" t="str">
        <f t="shared" si="51"/>
        <v>08/may</v>
      </c>
      <c r="E1105" s="18">
        <f t="shared" si="52"/>
        <v>4</v>
      </c>
      <c r="F1105" s="18">
        <v>1</v>
      </c>
      <c r="G1105" s="18">
        <f t="shared" si="53"/>
        <v>1</v>
      </c>
      <c r="H1105" s="3">
        <v>46150.674745370372</v>
      </c>
      <c r="I1105">
        <v>63374360</v>
      </c>
      <c r="J1105" t="s">
        <v>1967</v>
      </c>
      <c r="K1105" t="s">
        <v>1968</v>
      </c>
      <c r="L1105" t="s">
        <v>1969</v>
      </c>
      <c r="M1105" t="s">
        <v>1970</v>
      </c>
      <c r="O1105">
        <v>369042400000</v>
      </c>
      <c r="P1105">
        <v>16017</v>
      </c>
      <c r="Q1105">
        <v>-4</v>
      </c>
      <c r="R1105">
        <v>1</v>
      </c>
      <c r="S1105">
        <v>63374360</v>
      </c>
      <c r="U1105" t="s">
        <v>2511</v>
      </c>
      <c r="W1105" t="s">
        <v>4109</v>
      </c>
      <c r="X1105" t="s">
        <v>66</v>
      </c>
      <c r="Y1105" t="s">
        <v>65</v>
      </c>
      <c r="Z1105">
        <v>369042400000</v>
      </c>
      <c r="AG1105" t="s">
        <v>1972</v>
      </c>
      <c r="AI1105" t="s">
        <v>3298</v>
      </c>
      <c r="AL1105">
        <v>0</v>
      </c>
      <c r="AN1105" t="s">
        <v>1974</v>
      </c>
      <c r="AO1105">
        <v>0</v>
      </c>
      <c r="AQ1105">
        <v>2252337</v>
      </c>
      <c r="AR1105" t="s">
        <v>2241</v>
      </c>
      <c r="AS1105" t="s">
        <v>4163</v>
      </c>
      <c r="AT1105" t="s">
        <v>1975</v>
      </c>
    </row>
    <row r="1106" spans="1:46" x14ac:dyDescent="0.25">
      <c r="A1106" t="str">
        <f>_xlfn.XLOOKUP(I1106,UTILIZADAS[Contacto1],UTILIZADAS[Source.Name],,0)</f>
        <v>Cobros Mayo</v>
      </c>
      <c r="B1106" s="18">
        <f>VLOOKUP(J1106,Ref!A:C,3,0)</f>
        <v>0</v>
      </c>
      <c r="C1106" s="18">
        <f>VLOOKUP(J1106,Ref!A:D,4,0)</f>
        <v>0</v>
      </c>
      <c r="D1106" s="18" t="str">
        <f t="shared" si="51"/>
        <v>11/may</v>
      </c>
      <c r="E1106" s="18">
        <f t="shared" si="52"/>
        <v>3</v>
      </c>
      <c r="F1106" s="18">
        <v>1</v>
      </c>
      <c r="G1106" s="18">
        <f t="shared" si="53"/>
        <v>0</v>
      </c>
      <c r="H1106" s="3">
        <v>46153.532824074071</v>
      </c>
      <c r="I1106">
        <v>63390355</v>
      </c>
      <c r="J1106" t="s">
        <v>2021</v>
      </c>
      <c r="K1106" t="s">
        <v>1968</v>
      </c>
      <c r="L1106" t="s">
        <v>1969</v>
      </c>
      <c r="M1106" t="s">
        <v>1970</v>
      </c>
      <c r="O1106">
        <v>364048200000</v>
      </c>
      <c r="P1106">
        <v>16018</v>
      </c>
      <c r="Q1106">
        <v>-4</v>
      </c>
      <c r="R1106">
        <v>1</v>
      </c>
      <c r="S1106">
        <v>63390355</v>
      </c>
      <c r="U1106" t="s">
        <v>4827</v>
      </c>
      <c r="W1106" t="s">
        <v>4828</v>
      </c>
      <c r="X1106">
        <v>364048200000</v>
      </c>
      <c r="Y1106" t="s">
        <v>65</v>
      </c>
      <c r="Z1106" t="s">
        <v>66</v>
      </c>
      <c r="AF1106" t="s">
        <v>1976</v>
      </c>
      <c r="AG1106" t="s">
        <v>1972</v>
      </c>
      <c r="AL1106">
        <v>5</v>
      </c>
      <c r="AN1106" t="s">
        <v>1974</v>
      </c>
      <c r="AO1106">
        <v>0</v>
      </c>
      <c r="AQ1106">
        <v>2257834</v>
      </c>
      <c r="AR1106" t="s">
        <v>4605</v>
      </c>
      <c r="AS1106" t="s">
        <v>5883</v>
      </c>
      <c r="AT1106" t="s">
        <v>2022</v>
      </c>
    </row>
    <row r="1107" spans="1:46" x14ac:dyDescent="0.25">
      <c r="A1107" t="str">
        <f>_xlfn.XLOOKUP(I1107,UTILIZADAS[Contacto1],UTILIZADAS[Source.Name],,0)</f>
        <v>Cobros Mayo</v>
      </c>
      <c r="B1107" s="18">
        <f>VLOOKUP(J1107,Ref!A:C,3,0)</f>
        <v>0</v>
      </c>
      <c r="C1107" s="18">
        <f>VLOOKUP(J1107,Ref!A:D,4,0)</f>
        <v>0</v>
      </c>
      <c r="D1107" s="18" t="str">
        <f t="shared" si="51"/>
        <v>13/may</v>
      </c>
      <c r="E1107" s="18">
        <f t="shared" si="52"/>
        <v>3</v>
      </c>
      <c r="F1107" s="18">
        <v>1</v>
      </c>
      <c r="G1107" s="18">
        <f t="shared" si="53"/>
        <v>0</v>
      </c>
      <c r="H1107" s="3">
        <v>46155.696909722225</v>
      </c>
      <c r="I1107">
        <v>63390355</v>
      </c>
      <c r="J1107" t="s">
        <v>2021</v>
      </c>
      <c r="K1107" t="s">
        <v>1968</v>
      </c>
      <c r="L1107" t="s">
        <v>1969</v>
      </c>
      <c r="M1107" t="s">
        <v>1970</v>
      </c>
      <c r="O1107">
        <v>364048200000</v>
      </c>
      <c r="P1107">
        <v>16018</v>
      </c>
      <c r="Q1107">
        <v>-4</v>
      </c>
      <c r="R1107">
        <v>1</v>
      </c>
      <c r="S1107">
        <v>63390355</v>
      </c>
      <c r="U1107" t="s">
        <v>4827</v>
      </c>
      <c r="W1107" t="s">
        <v>4828</v>
      </c>
      <c r="X1107">
        <v>364048200000</v>
      </c>
      <c r="Y1107" t="s">
        <v>65</v>
      </c>
      <c r="Z1107" t="s">
        <v>66</v>
      </c>
      <c r="AF1107" t="s">
        <v>1976</v>
      </c>
      <c r="AG1107" t="s">
        <v>1972</v>
      </c>
      <c r="AL1107">
        <v>5</v>
      </c>
      <c r="AN1107" t="s">
        <v>1974</v>
      </c>
      <c r="AO1107">
        <v>0</v>
      </c>
      <c r="AQ1107">
        <v>2257834</v>
      </c>
      <c r="AR1107" t="s">
        <v>4605</v>
      </c>
      <c r="AS1107" t="s">
        <v>5883</v>
      </c>
      <c r="AT1107" t="s">
        <v>2022</v>
      </c>
    </row>
    <row r="1108" spans="1:46" x14ac:dyDescent="0.25">
      <c r="A1108" t="str">
        <f>_xlfn.XLOOKUP(I1108,UTILIZADAS[Contacto1],UTILIZADAS[Source.Name],,0)</f>
        <v>Cobros Mayo</v>
      </c>
      <c r="B1108" s="18">
        <f>VLOOKUP(J1108,Ref!A:C,3,0)</f>
        <v>1</v>
      </c>
      <c r="C1108" s="18">
        <f>VLOOKUP(J1108,Ref!A:D,4,0)</f>
        <v>1</v>
      </c>
      <c r="D1108" s="18" t="str">
        <f t="shared" si="51"/>
        <v>18/may</v>
      </c>
      <c r="E1108" s="18">
        <f t="shared" si="52"/>
        <v>3</v>
      </c>
      <c r="F1108" s="18">
        <v>1</v>
      </c>
      <c r="G1108" s="18">
        <f t="shared" si="53"/>
        <v>1</v>
      </c>
      <c r="H1108" s="3">
        <v>46160.426354166666</v>
      </c>
      <c r="I1108">
        <v>63390355</v>
      </c>
      <c r="J1108">
        <v>6007</v>
      </c>
      <c r="K1108" t="s">
        <v>1983</v>
      </c>
      <c r="L1108" t="s">
        <v>1897</v>
      </c>
      <c r="M1108" t="s">
        <v>1970</v>
      </c>
      <c r="O1108">
        <v>364048200000</v>
      </c>
      <c r="P1108">
        <v>16018</v>
      </c>
      <c r="Q1108">
        <v>-4</v>
      </c>
      <c r="R1108">
        <v>1</v>
      </c>
      <c r="S1108">
        <v>63390355</v>
      </c>
      <c r="U1108" t="s">
        <v>4827</v>
      </c>
      <c r="W1108" t="s">
        <v>4828</v>
      </c>
      <c r="X1108">
        <v>364048200000</v>
      </c>
      <c r="Y1108" t="s">
        <v>65</v>
      </c>
      <c r="Z1108" t="s">
        <v>66</v>
      </c>
      <c r="AF1108" t="s">
        <v>1976</v>
      </c>
      <c r="AG1108" t="s">
        <v>1972</v>
      </c>
      <c r="AL1108">
        <v>186</v>
      </c>
      <c r="AM1108" t="s">
        <v>1979</v>
      </c>
      <c r="AN1108" t="s">
        <v>1987</v>
      </c>
      <c r="AO1108">
        <v>0</v>
      </c>
      <c r="AQ1108">
        <v>2257834</v>
      </c>
      <c r="AR1108" t="s">
        <v>4605</v>
      </c>
      <c r="AS1108" t="s">
        <v>5883</v>
      </c>
      <c r="AT1108" t="s">
        <v>1898</v>
      </c>
    </row>
    <row r="1109" spans="1:46" x14ac:dyDescent="0.25">
      <c r="A1109" t="str">
        <f>_xlfn.XLOOKUP(I1109,UTILIZADAS[Contacto1],UTILIZADAS[Source.Name],,0)</f>
        <v>Cobros Abril Canal Fijo</v>
      </c>
      <c r="B1109" s="18">
        <f>VLOOKUP(J1109,Ref!A:C,3,0)</f>
        <v>0</v>
      </c>
      <c r="C1109" s="18">
        <f>VLOOKUP(J1109,Ref!A:D,4,0)</f>
        <v>0</v>
      </c>
      <c r="D1109" s="18" t="str">
        <f t="shared" si="51"/>
        <v>02/may</v>
      </c>
      <c r="E1109" s="18">
        <f t="shared" si="52"/>
        <v>40</v>
      </c>
      <c r="F1109" s="18">
        <v>1</v>
      </c>
      <c r="G1109" s="18">
        <f t="shared" si="53"/>
        <v>0</v>
      </c>
      <c r="H1109" s="3">
        <v>46144.474074074074</v>
      </c>
      <c r="I1109">
        <v>63390957</v>
      </c>
      <c r="J1109" t="s">
        <v>1967</v>
      </c>
      <c r="K1109" t="s">
        <v>1968</v>
      </c>
      <c r="L1109" t="s">
        <v>1969</v>
      </c>
      <c r="M1109" t="s">
        <v>1970</v>
      </c>
      <c r="O1109">
        <v>355360850000</v>
      </c>
      <c r="P1109">
        <v>16017</v>
      </c>
      <c r="Q1109">
        <v>-4</v>
      </c>
      <c r="R1109">
        <v>1</v>
      </c>
      <c r="S1109">
        <v>63390957</v>
      </c>
      <c r="U1109" t="s">
        <v>1503</v>
      </c>
      <c r="W1109" t="s">
        <v>1504</v>
      </c>
      <c r="X1109" t="s">
        <v>66</v>
      </c>
      <c r="Y1109" t="s">
        <v>65</v>
      </c>
      <c r="Z1109">
        <v>355360850000</v>
      </c>
      <c r="AG1109" t="s">
        <v>1972</v>
      </c>
      <c r="AI1109" t="s">
        <v>2123</v>
      </c>
      <c r="AL1109">
        <v>0</v>
      </c>
      <c r="AN1109" t="s">
        <v>1974</v>
      </c>
      <c r="AO1109">
        <v>0</v>
      </c>
      <c r="AQ1109">
        <v>2251788</v>
      </c>
      <c r="AR1109" t="s">
        <v>2241</v>
      </c>
      <c r="AS1109" t="s">
        <v>4163</v>
      </c>
      <c r="AT1109" t="s">
        <v>1975</v>
      </c>
    </row>
    <row r="1110" spans="1:46" x14ac:dyDescent="0.25">
      <c r="A1110" t="str">
        <f>_xlfn.XLOOKUP(I1110,UTILIZADAS[Contacto1],UTILIZADAS[Source.Name],,0)</f>
        <v>Cobros Abril Canal Fijo</v>
      </c>
      <c r="B1110" s="18">
        <f>VLOOKUP(J1110,Ref!A:C,3,0)</f>
        <v>0</v>
      </c>
      <c r="C1110" s="18">
        <f>VLOOKUP(J1110,Ref!A:D,4,0)</f>
        <v>0</v>
      </c>
      <c r="D1110" s="18" t="str">
        <f t="shared" si="51"/>
        <v>02/may</v>
      </c>
      <c r="E1110" s="18">
        <f t="shared" si="52"/>
        <v>40</v>
      </c>
      <c r="F1110" s="18">
        <v>1</v>
      </c>
      <c r="G1110" s="18">
        <f t="shared" si="53"/>
        <v>0</v>
      </c>
      <c r="H1110" s="3">
        <v>46144.474918981483</v>
      </c>
      <c r="I1110">
        <v>63390957</v>
      </c>
      <c r="J1110" t="s">
        <v>1967</v>
      </c>
      <c r="K1110" t="s">
        <v>1968</v>
      </c>
      <c r="L1110" t="s">
        <v>1969</v>
      </c>
      <c r="M1110" t="s">
        <v>1970</v>
      </c>
      <c r="O1110">
        <v>218672000000</v>
      </c>
      <c r="P1110">
        <v>16017</v>
      </c>
      <c r="Q1110">
        <v>-4</v>
      </c>
      <c r="R1110">
        <v>1</v>
      </c>
      <c r="S1110">
        <v>63390957</v>
      </c>
      <c r="U1110" t="s">
        <v>1453</v>
      </c>
      <c r="W1110" t="s">
        <v>1454</v>
      </c>
      <c r="X1110" t="s">
        <v>66</v>
      </c>
      <c r="Y1110" t="s">
        <v>65</v>
      </c>
      <c r="Z1110">
        <v>218672000000</v>
      </c>
      <c r="AG1110" t="s">
        <v>1972</v>
      </c>
      <c r="AI1110" t="s">
        <v>2811</v>
      </c>
      <c r="AL1110">
        <v>0</v>
      </c>
      <c r="AN1110" t="s">
        <v>1974</v>
      </c>
      <c r="AO1110">
        <v>0</v>
      </c>
      <c r="AQ1110">
        <v>2251816</v>
      </c>
      <c r="AR1110" t="s">
        <v>2241</v>
      </c>
      <c r="AS1110" t="s">
        <v>4163</v>
      </c>
      <c r="AT1110" t="s">
        <v>1975</v>
      </c>
    </row>
    <row r="1111" spans="1:46" x14ac:dyDescent="0.25">
      <c r="A1111" t="str">
        <f>_xlfn.XLOOKUP(I1111,UTILIZADAS[Contacto1],UTILIZADAS[Source.Name],,0)</f>
        <v>Cobros Abril Canal Fijo</v>
      </c>
      <c r="B1111" s="18">
        <f>VLOOKUP(J1111,Ref!A:C,3,0)</f>
        <v>0</v>
      </c>
      <c r="C1111" s="18">
        <f>VLOOKUP(J1111,Ref!A:D,4,0)</f>
        <v>0</v>
      </c>
      <c r="D1111" s="18" t="str">
        <f t="shared" si="51"/>
        <v>02/may</v>
      </c>
      <c r="E1111" s="18">
        <f t="shared" si="52"/>
        <v>40</v>
      </c>
      <c r="F1111" s="18">
        <v>1</v>
      </c>
      <c r="G1111" s="18">
        <f t="shared" si="53"/>
        <v>0</v>
      </c>
      <c r="H1111" s="3">
        <v>46144.510983796295</v>
      </c>
      <c r="I1111">
        <v>63390957</v>
      </c>
      <c r="J1111" t="s">
        <v>2023</v>
      </c>
      <c r="K1111" t="s">
        <v>1968</v>
      </c>
      <c r="L1111" t="s">
        <v>1969</v>
      </c>
      <c r="M1111" t="s">
        <v>1970</v>
      </c>
      <c r="O1111">
        <v>151076970000</v>
      </c>
      <c r="P1111">
        <v>16017</v>
      </c>
      <c r="Q1111">
        <v>-4</v>
      </c>
      <c r="R1111">
        <v>1</v>
      </c>
      <c r="S1111">
        <v>63390957</v>
      </c>
      <c r="U1111" t="s">
        <v>1169</v>
      </c>
      <c r="W1111" t="s">
        <v>1170</v>
      </c>
      <c r="X1111" t="s">
        <v>66</v>
      </c>
      <c r="Y1111" t="s">
        <v>65</v>
      </c>
      <c r="Z1111">
        <v>151076970000</v>
      </c>
      <c r="AG1111" t="s">
        <v>1972</v>
      </c>
      <c r="AI1111" t="s">
        <v>2123</v>
      </c>
      <c r="AL1111">
        <v>0</v>
      </c>
      <c r="AN1111" t="s">
        <v>1974</v>
      </c>
      <c r="AO1111">
        <v>0</v>
      </c>
      <c r="AQ1111">
        <v>2251985</v>
      </c>
      <c r="AR1111" t="s">
        <v>2241</v>
      </c>
      <c r="AS1111" t="s">
        <v>4163</v>
      </c>
      <c r="AT1111" t="s">
        <v>2024</v>
      </c>
    </row>
    <row r="1112" spans="1:46" x14ac:dyDescent="0.25">
      <c r="A1112" t="str">
        <f>_xlfn.XLOOKUP(I1112,UTILIZADAS[Contacto1],UTILIZADAS[Source.Name],,0)</f>
        <v>Cobros Abril Canal Fijo</v>
      </c>
      <c r="B1112" s="18">
        <f>VLOOKUP(J1112,Ref!A:C,3,0)</f>
        <v>0</v>
      </c>
      <c r="C1112" s="18">
        <f>VLOOKUP(J1112,Ref!A:D,4,0)</f>
        <v>0</v>
      </c>
      <c r="D1112" s="18" t="str">
        <f t="shared" si="51"/>
        <v>04/may</v>
      </c>
      <c r="E1112" s="18">
        <f t="shared" si="52"/>
        <v>40</v>
      </c>
      <c r="F1112" s="18">
        <v>1</v>
      </c>
      <c r="G1112" s="18">
        <f t="shared" si="53"/>
        <v>0</v>
      </c>
      <c r="H1112" s="3">
        <v>46146.594293981485</v>
      </c>
      <c r="I1112">
        <v>63390957</v>
      </c>
      <c r="J1112" t="s">
        <v>1967</v>
      </c>
      <c r="K1112" t="s">
        <v>1968</v>
      </c>
      <c r="L1112" t="s">
        <v>1969</v>
      </c>
      <c r="M1112" t="s">
        <v>1970</v>
      </c>
      <c r="O1112">
        <v>352360030000</v>
      </c>
      <c r="P1112">
        <v>16017</v>
      </c>
      <c r="Q1112">
        <v>-4</v>
      </c>
      <c r="R1112">
        <v>1</v>
      </c>
      <c r="S1112">
        <v>63390957</v>
      </c>
      <c r="U1112" t="s">
        <v>529</v>
      </c>
      <c r="W1112" t="s">
        <v>530</v>
      </c>
      <c r="X1112" t="s">
        <v>2551</v>
      </c>
      <c r="Y1112" t="s">
        <v>65</v>
      </c>
      <c r="Z1112">
        <v>352360030000</v>
      </c>
      <c r="AG1112" t="s">
        <v>1972</v>
      </c>
      <c r="AI1112" t="s">
        <v>2567</v>
      </c>
      <c r="AL1112">
        <v>0</v>
      </c>
      <c r="AN1112" t="s">
        <v>1974</v>
      </c>
      <c r="AO1112">
        <v>0</v>
      </c>
      <c r="AQ1112">
        <v>2252717</v>
      </c>
      <c r="AR1112" t="s">
        <v>2241</v>
      </c>
      <c r="AS1112" t="s">
        <v>4163</v>
      </c>
      <c r="AT1112" t="s">
        <v>1975</v>
      </c>
    </row>
    <row r="1113" spans="1:46" x14ac:dyDescent="0.25">
      <c r="A1113" t="str">
        <f>_xlfn.XLOOKUP(I1113,UTILIZADAS[Contacto1],UTILIZADAS[Source.Name],,0)</f>
        <v>Cobros Abril Canal Fijo</v>
      </c>
      <c r="B1113" s="18">
        <f>VLOOKUP(J1113,Ref!A:C,3,0)</f>
        <v>0</v>
      </c>
      <c r="C1113" s="18">
        <f>VLOOKUP(J1113,Ref!A:D,4,0)</f>
        <v>0</v>
      </c>
      <c r="D1113" s="18" t="str">
        <f t="shared" si="51"/>
        <v>04/may</v>
      </c>
      <c r="E1113" s="18">
        <f t="shared" si="52"/>
        <v>40</v>
      </c>
      <c r="F1113" s="18">
        <v>1</v>
      </c>
      <c r="G1113" s="18">
        <f t="shared" si="53"/>
        <v>0</v>
      </c>
      <c r="H1113" s="3">
        <v>46146.626493055555</v>
      </c>
      <c r="I1113">
        <v>63390957</v>
      </c>
      <c r="J1113" t="s">
        <v>2023</v>
      </c>
      <c r="K1113" t="s">
        <v>1968</v>
      </c>
      <c r="L1113" t="s">
        <v>1969</v>
      </c>
      <c r="M1113" t="s">
        <v>1970</v>
      </c>
      <c r="O1113">
        <v>353373520000</v>
      </c>
      <c r="P1113">
        <v>16017</v>
      </c>
      <c r="Q1113">
        <v>-4</v>
      </c>
      <c r="R1113">
        <v>1</v>
      </c>
      <c r="S1113">
        <v>63390957</v>
      </c>
      <c r="U1113" t="s">
        <v>4520</v>
      </c>
      <c r="W1113" t="s">
        <v>428</v>
      </c>
      <c r="X1113" t="s">
        <v>2551</v>
      </c>
      <c r="Y1113" t="s">
        <v>65</v>
      </c>
      <c r="Z1113">
        <v>353373520000</v>
      </c>
      <c r="AG1113" t="s">
        <v>1972</v>
      </c>
      <c r="AI1113" t="s">
        <v>2123</v>
      </c>
      <c r="AL1113">
        <v>0</v>
      </c>
      <c r="AN1113" t="s">
        <v>1974</v>
      </c>
      <c r="AO1113">
        <v>0</v>
      </c>
      <c r="AQ1113">
        <v>2252772</v>
      </c>
      <c r="AR1113" t="s">
        <v>2241</v>
      </c>
      <c r="AS1113" t="s">
        <v>4163</v>
      </c>
      <c r="AT1113" t="s">
        <v>2024</v>
      </c>
    </row>
    <row r="1114" spans="1:46" x14ac:dyDescent="0.25">
      <c r="A1114" t="str">
        <f>_xlfn.XLOOKUP(I1114,UTILIZADAS[Contacto1],UTILIZADAS[Source.Name],,0)</f>
        <v>Cobros Abril Canal Fijo</v>
      </c>
      <c r="B1114" s="18">
        <f>VLOOKUP(J1114,Ref!A:C,3,0)</f>
        <v>0</v>
      </c>
      <c r="C1114" s="18">
        <f>VLOOKUP(J1114,Ref!A:D,4,0)</f>
        <v>0</v>
      </c>
      <c r="D1114" s="18" t="str">
        <f t="shared" si="51"/>
        <v>04/may</v>
      </c>
      <c r="E1114" s="18">
        <f t="shared" si="52"/>
        <v>40</v>
      </c>
      <c r="F1114" s="18">
        <v>1</v>
      </c>
      <c r="G1114" s="18">
        <f t="shared" si="53"/>
        <v>0</v>
      </c>
      <c r="H1114" s="3">
        <v>46146.688194444447</v>
      </c>
      <c r="I1114">
        <v>63390957</v>
      </c>
      <c r="J1114" t="s">
        <v>2023</v>
      </c>
      <c r="K1114" t="s">
        <v>1968</v>
      </c>
      <c r="L1114" t="s">
        <v>1969</v>
      </c>
      <c r="M1114" t="s">
        <v>1970</v>
      </c>
      <c r="O1114">
        <v>151076970000</v>
      </c>
      <c r="P1114">
        <v>16017</v>
      </c>
      <c r="Q1114">
        <v>-4</v>
      </c>
      <c r="R1114">
        <v>1</v>
      </c>
      <c r="S1114">
        <v>63390957</v>
      </c>
      <c r="U1114" t="s">
        <v>1169</v>
      </c>
      <c r="W1114" t="s">
        <v>1170</v>
      </c>
      <c r="X1114" t="s">
        <v>66</v>
      </c>
      <c r="Y1114" t="s">
        <v>65</v>
      </c>
      <c r="Z1114">
        <v>151076970000</v>
      </c>
      <c r="AG1114" t="s">
        <v>1972</v>
      </c>
      <c r="AI1114" t="s">
        <v>2123</v>
      </c>
      <c r="AL1114">
        <v>0</v>
      </c>
      <c r="AN1114" t="s">
        <v>1974</v>
      </c>
      <c r="AO1114">
        <v>0</v>
      </c>
      <c r="AQ1114">
        <v>2251985</v>
      </c>
      <c r="AR1114" t="s">
        <v>2241</v>
      </c>
      <c r="AS1114" t="s">
        <v>4163</v>
      </c>
      <c r="AT1114" t="s">
        <v>2024</v>
      </c>
    </row>
    <row r="1115" spans="1:46" x14ac:dyDescent="0.25">
      <c r="A1115" t="str">
        <f>_xlfn.XLOOKUP(I1115,UTILIZADAS[Contacto1],UTILIZADAS[Source.Name],,0)</f>
        <v>Cobros Abril Canal Fijo</v>
      </c>
      <c r="B1115" s="18">
        <f>VLOOKUP(J1115,Ref!A:C,3,0)</f>
        <v>0</v>
      </c>
      <c r="C1115" s="18">
        <f>VLOOKUP(J1115,Ref!A:D,4,0)</f>
        <v>0</v>
      </c>
      <c r="D1115" s="18" t="str">
        <f t="shared" si="51"/>
        <v>04/may</v>
      </c>
      <c r="E1115" s="18">
        <f t="shared" si="52"/>
        <v>40</v>
      </c>
      <c r="F1115" s="18">
        <v>1</v>
      </c>
      <c r="G1115" s="18">
        <f t="shared" si="53"/>
        <v>0</v>
      </c>
      <c r="H1115" s="3">
        <v>46146.719247685185</v>
      </c>
      <c r="I1115">
        <v>63390957</v>
      </c>
      <c r="J1115" t="s">
        <v>1967</v>
      </c>
      <c r="K1115" t="s">
        <v>1968</v>
      </c>
      <c r="L1115" t="s">
        <v>1969</v>
      </c>
      <c r="M1115" t="s">
        <v>1970</v>
      </c>
      <c r="O1115">
        <v>353373520000</v>
      </c>
      <c r="P1115">
        <v>16017</v>
      </c>
      <c r="Q1115">
        <v>-4</v>
      </c>
      <c r="R1115">
        <v>1</v>
      </c>
      <c r="S1115">
        <v>63390957</v>
      </c>
      <c r="U1115" t="s">
        <v>4520</v>
      </c>
      <c r="W1115" t="s">
        <v>428</v>
      </c>
      <c r="X1115" t="s">
        <v>2551</v>
      </c>
      <c r="Y1115" t="s">
        <v>65</v>
      </c>
      <c r="Z1115">
        <v>353373520000</v>
      </c>
      <c r="AG1115" t="s">
        <v>1972</v>
      </c>
      <c r="AI1115" t="s">
        <v>2123</v>
      </c>
      <c r="AL1115">
        <v>0</v>
      </c>
      <c r="AN1115" t="s">
        <v>1974</v>
      </c>
      <c r="AO1115">
        <v>0</v>
      </c>
      <c r="AQ1115">
        <v>2252772</v>
      </c>
      <c r="AR1115" t="s">
        <v>2241</v>
      </c>
      <c r="AS1115" t="s">
        <v>4163</v>
      </c>
      <c r="AT1115" t="s">
        <v>1975</v>
      </c>
    </row>
    <row r="1116" spans="1:46" x14ac:dyDescent="0.25">
      <c r="A1116" t="str">
        <f>_xlfn.XLOOKUP(I1116,UTILIZADAS[Contacto1],UTILIZADAS[Source.Name],,0)</f>
        <v>Cobros Abril Canal Fijo</v>
      </c>
      <c r="B1116" s="18">
        <f>VLOOKUP(J1116,Ref!A:C,3,0)</f>
        <v>0</v>
      </c>
      <c r="C1116" s="18">
        <f>VLOOKUP(J1116,Ref!A:D,4,0)</f>
        <v>0</v>
      </c>
      <c r="D1116" s="18" t="str">
        <f t="shared" si="51"/>
        <v>04/may</v>
      </c>
      <c r="E1116" s="18">
        <f t="shared" si="52"/>
        <v>40</v>
      </c>
      <c r="F1116" s="18">
        <v>1</v>
      </c>
      <c r="G1116" s="18">
        <f t="shared" si="53"/>
        <v>0</v>
      </c>
      <c r="H1116" s="3">
        <v>46146.733923611115</v>
      </c>
      <c r="I1116">
        <v>63390957</v>
      </c>
      <c r="J1116" t="s">
        <v>1967</v>
      </c>
      <c r="K1116" t="s">
        <v>1968</v>
      </c>
      <c r="L1116" t="s">
        <v>1969</v>
      </c>
      <c r="M1116" t="s">
        <v>1970</v>
      </c>
      <c r="O1116">
        <v>151076970000</v>
      </c>
      <c r="P1116">
        <v>16017</v>
      </c>
      <c r="Q1116">
        <v>-4</v>
      </c>
      <c r="R1116">
        <v>1</v>
      </c>
      <c r="S1116">
        <v>63390957</v>
      </c>
      <c r="U1116" t="s">
        <v>1169</v>
      </c>
      <c r="W1116" t="s">
        <v>1170</v>
      </c>
      <c r="X1116" t="s">
        <v>66</v>
      </c>
      <c r="Y1116" t="s">
        <v>65</v>
      </c>
      <c r="Z1116">
        <v>151076970000</v>
      </c>
      <c r="AG1116" t="s">
        <v>1972</v>
      </c>
      <c r="AI1116" t="s">
        <v>2123</v>
      </c>
      <c r="AL1116">
        <v>0</v>
      </c>
      <c r="AN1116" t="s">
        <v>1974</v>
      </c>
      <c r="AO1116">
        <v>0</v>
      </c>
      <c r="AQ1116">
        <v>2251985</v>
      </c>
      <c r="AR1116" t="s">
        <v>2241</v>
      </c>
      <c r="AS1116" t="s">
        <v>4163</v>
      </c>
      <c r="AT1116" t="s">
        <v>1975</v>
      </c>
    </row>
    <row r="1117" spans="1:46" x14ac:dyDescent="0.25">
      <c r="A1117" t="str">
        <f>_xlfn.XLOOKUP(I1117,UTILIZADAS[Contacto1],UTILIZADAS[Source.Name],,0)</f>
        <v>Cobros Abril Canal Fijo</v>
      </c>
      <c r="B1117" s="18">
        <f>VLOOKUP(J1117,Ref!A:C,3,0)</f>
        <v>0</v>
      </c>
      <c r="C1117" s="18">
        <f>VLOOKUP(J1117,Ref!A:D,4,0)</f>
        <v>0</v>
      </c>
      <c r="D1117" s="18" t="str">
        <f t="shared" si="51"/>
        <v>05/may</v>
      </c>
      <c r="E1117" s="18">
        <f t="shared" si="52"/>
        <v>40</v>
      </c>
      <c r="F1117" s="18">
        <v>1</v>
      </c>
      <c r="G1117" s="18">
        <f t="shared" si="53"/>
        <v>0</v>
      </c>
      <c r="H1117" s="3">
        <v>46147.647430555553</v>
      </c>
      <c r="I1117">
        <v>63390957</v>
      </c>
      <c r="J1117" t="s">
        <v>2023</v>
      </c>
      <c r="K1117" t="s">
        <v>1968</v>
      </c>
      <c r="L1117" t="s">
        <v>1969</v>
      </c>
      <c r="M1117" t="s">
        <v>1970</v>
      </c>
      <c r="O1117">
        <v>355360850000</v>
      </c>
      <c r="P1117">
        <v>16017</v>
      </c>
      <c r="Q1117">
        <v>-4</v>
      </c>
      <c r="R1117">
        <v>1</v>
      </c>
      <c r="S1117">
        <v>63390957</v>
      </c>
      <c r="U1117" t="s">
        <v>1503</v>
      </c>
      <c r="W1117" t="s">
        <v>1504</v>
      </c>
      <c r="X1117" t="s">
        <v>66</v>
      </c>
      <c r="Y1117" t="s">
        <v>65</v>
      </c>
      <c r="Z1117">
        <v>355360850000</v>
      </c>
      <c r="AG1117" t="s">
        <v>1972</v>
      </c>
      <c r="AI1117" t="s">
        <v>2123</v>
      </c>
      <c r="AL1117">
        <v>0</v>
      </c>
      <c r="AN1117" t="s">
        <v>1974</v>
      </c>
      <c r="AO1117">
        <v>0</v>
      </c>
      <c r="AQ1117">
        <v>2251788</v>
      </c>
      <c r="AR1117" t="s">
        <v>2241</v>
      </c>
      <c r="AS1117" t="s">
        <v>4163</v>
      </c>
      <c r="AT1117" t="s">
        <v>2024</v>
      </c>
    </row>
    <row r="1118" spans="1:46" x14ac:dyDescent="0.25">
      <c r="A1118" t="str">
        <f>_xlfn.XLOOKUP(I1118,UTILIZADAS[Contacto1],UTILIZADAS[Source.Name],,0)</f>
        <v>Cobros Abril Canal Fijo</v>
      </c>
      <c r="B1118" s="18">
        <f>VLOOKUP(J1118,Ref!A:C,3,0)</f>
        <v>0</v>
      </c>
      <c r="C1118" s="18">
        <f>VLOOKUP(J1118,Ref!A:D,4,0)</f>
        <v>0</v>
      </c>
      <c r="D1118" s="18" t="str">
        <f t="shared" si="51"/>
        <v>05/may</v>
      </c>
      <c r="E1118" s="18">
        <f t="shared" si="52"/>
        <v>40</v>
      </c>
      <c r="F1118" s="18">
        <v>1</v>
      </c>
      <c r="G1118" s="18">
        <f t="shared" si="53"/>
        <v>0</v>
      </c>
      <c r="H1118" s="3">
        <v>46147.656377314815</v>
      </c>
      <c r="I1118">
        <v>63390957</v>
      </c>
      <c r="J1118" t="s">
        <v>1967</v>
      </c>
      <c r="K1118" t="s">
        <v>1968</v>
      </c>
      <c r="L1118" t="s">
        <v>1969</v>
      </c>
      <c r="M1118" t="s">
        <v>1970</v>
      </c>
      <c r="O1118">
        <v>218672000000</v>
      </c>
      <c r="P1118">
        <v>16017</v>
      </c>
      <c r="Q1118">
        <v>-4</v>
      </c>
      <c r="R1118">
        <v>1</v>
      </c>
      <c r="S1118">
        <v>63390957</v>
      </c>
      <c r="U1118" t="s">
        <v>1453</v>
      </c>
      <c r="W1118" t="s">
        <v>1454</v>
      </c>
      <c r="X1118" t="s">
        <v>66</v>
      </c>
      <c r="Y1118" t="s">
        <v>65</v>
      </c>
      <c r="Z1118">
        <v>218672000000</v>
      </c>
      <c r="AG1118" t="s">
        <v>1972</v>
      </c>
      <c r="AI1118" t="s">
        <v>2811</v>
      </c>
      <c r="AL1118">
        <v>0</v>
      </c>
      <c r="AN1118" t="s">
        <v>1974</v>
      </c>
      <c r="AO1118">
        <v>0</v>
      </c>
      <c r="AQ1118">
        <v>2251816</v>
      </c>
      <c r="AR1118" t="s">
        <v>2241</v>
      </c>
      <c r="AS1118" t="s">
        <v>4163</v>
      </c>
      <c r="AT1118" t="s">
        <v>1975</v>
      </c>
    </row>
    <row r="1119" spans="1:46" x14ac:dyDescent="0.25">
      <c r="A1119" t="str">
        <f>_xlfn.XLOOKUP(I1119,UTILIZADAS[Contacto1],UTILIZADAS[Source.Name],,0)</f>
        <v>Cobros Abril Canal Fijo</v>
      </c>
      <c r="B1119" s="18">
        <f>VLOOKUP(J1119,Ref!A:C,3,0)</f>
        <v>0</v>
      </c>
      <c r="C1119" s="18">
        <f>VLOOKUP(J1119,Ref!A:D,4,0)</f>
        <v>0</v>
      </c>
      <c r="D1119" s="18" t="str">
        <f t="shared" si="51"/>
        <v>05/may</v>
      </c>
      <c r="E1119" s="18">
        <f t="shared" si="52"/>
        <v>40</v>
      </c>
      <c r="F1119" s="18">
        <v>1</v>
      </c>
      <c r="G1119" s="18">
        <f t="shared" si="53"/>
        <v>0</v>
      </c>
      <c r="H1119" s="3">
        <v>46147.687488425923</v>
      </c>
      <c r="I1119">
        <v>63390957</v>
      </c>
      <c r="J1119" t="s">
        <v>1967</v>
      </c>
      <c r="K1119" t="s">
        <v>1968</v>
      </c>
      <c r="L1119" t="s">
        <v>1969</v>
      </c>
      <c r="M1119" t="s">
        <v>1970</v>
      </c>
      <c r="O1119">
        <v>151076970000</v>
      </c>
      <c r="P1119">
        <v>16017</v>
      </c>
      <c r="Q1119">
        <v>-4</v>
      </c>
      <c r="R1119">
        <v>1</v>
      </c>
      <c r="S1119">
        <v>63390957</v>
      </c>
      <c r="U1119" t="s">
        <v>1169</v>
      </c>
      <c r="W1119" t="s">
        <v>1170</v>
      </c>
      <c r="X1119" t="s">
        <v>66</v>
      </c>
      <c r="Y1119" t="s">
        <v>65</v>
      </c>
      <c r="Z1119">
        <v>151076970000</v>
      </c>
      <c r="AG1119" t="s">
        <v>1972</v>
      </c>
      <c r="AI1119" t="s">
        <v>2123</v>
      </c>
      <c r="AL1119">
        <v>0</v>
      </c>
      <c r="AN1119" t="s">
        <v>1974</v>
      </c>
      <c r="AO1119">
        <v>0</v>
      </c>
      <c r="AQ1119">
        <v>2251985</v>
      </c>
      <c r="AR1119" t="s">
        <v>2241</v>
      </c>
      <c r="AS1119" t="s">
        <v>4163</v>
      </c>
      <c r="AT1119" t="s">
        <v>1975</v>
      </c>
    </row>
    <row r="1120" spans="1:46" x14ac:dyDescent="0.25">
      <c r="A1120" t="str">
        <f>_xlfn.XLOOKUP(I1120,UTILIZADAS[Contacto1],UTILIZADAS[Source.Name],,0)</f>
        <v>Cobros Abril Canal Fijo</v>
      </c>
      <c r="B1120" s="18">
        <f>VLOOKUP(J1120,Ref!A:C,3,0)</f>
        <v>0</v>
      </c>
      <c r="C1120" s="18">
        <f>VLOOKUP(J1120,Ref!A:D,4,0)</f>
        <v>0</v>
      </c>
      <c r="D1120" s="18" t="str">
        <f t="shared" si="51"/>
        <v>06/may</v>
      </c>
      <c r="E1120" s="18">
        <f t="shared" si="52"/>
        <v>40</v>
      </c>
      <c r="F1120" s="18">
        <v>1</v>
      </c>
      <c r="G1120" s="18">
        <f t="shared" si="53"/>
        <v>0</v>
      </c>
      <c r="H1120" s="3">
        <v>46148.595104166663</v>
      </c>
      <c r="I1120">
        <v>63390957</v>
      </c>
      <c r="J1120" t="s">
        <v>1967</v>
      </c>
      <c r="K1120" t="s">
        <v>1968</v>
      </c>
      <c r="L1120" t="s">
        <v>1969</v>
      </c>
      <c r="M1120" t="s">
        <v>1970</v>
      </c>
      <c r="O1120">
        <v>352360030000</v>
      </c>
      <c r="P1120">
        <v>16017</v>
      </c>
      <c r="Q1120">
        <v>-4</v>
      </c>
      <c r="R1120">
        <v>1</v>
      </c>
      <c r="S1120">
        <v>63390957</v>
      </c>
      <c r="U1120" t="s">
        <v>529</v>
      </c>
      <c r="W1120" t="s">
        <v>530</v>
      </c>
      <c r="X1120" t="s">
        <v>2551</v>
      </c>
      <c r="Y1120" t="s">
        <v>65</v>
      </c>
      <c r="Z1120">
        <v>352360030000</v>
      </c>
      <c r="AG1120" t="s">
        <v>1972</v>
      </c>
      <c r="AI1120" t="s">
        <v>2567</v>
      </c>
      <c r="AL1120">
        <v>0</v>
      </c>
      <c r="AN1120" t="s">
        <v>1974</v>
      </c>
      <c r="AO1120">
        <v>0</v>
      </c>
      <c r="AQ1120">
        <v>2252717</v>
      </c>
      <c r="AR1120" t="s">
        <v>2241</v>
      </c>
      <c r="AS1120" t="s">
        <v>4163</v>
      </c>
      <c r="AT1120" t="s">
        <v>1975</v>
      </c>
    </row>
    <row r="1121" spans="1:46" x14ac:dyDescent="0.25">
      <c r="A1121" t="str">
        <f>_xlfn.XLOOKUP(I1121,UTILIZADAS[Contacto1],UTILIZADAS[Source.Name],,0)</f>
        <v>Cobros Abril Canal Fijo</v>
      </c>
      <c r="B1121" s="18">
        <f>VLOOKUP(J1121,Ref!A:C,3,0)</f>
        <v>0</v>
      </c>
      <c r="C1121" s="18">
        <f>VLOOKUP(J1121,Ref!A:D,4,0)</f>
        <v>0</v>
      </c>
      <c r="D1121" s="18" t="str">
        <f t="shared" si="51"/>
        <v>06/may</v>
      </c>
      <c r="E1121" s="18">
        <f t="shared" si="52"/>
        <v>40</v>
      </c>
      <c r="F1121" s="18">
        <v>1</v>
      </c>
      <c r="G1121" s="18">
        <f t="shared" si="53"/>
        <v>0</v>
      </c>
      <c r="H1121" s="3">
        <v>46148.609143518515</v>
      </c>
      <c r="I1121">
        <v>63390957</v>
      </c>
      <c r="J1121" t="s">
        <v>1967</v>
      </c>
      <c r="K1121" t="s">
        <v>1968</v>
      </c>
      <c r="L1121" t="s">
        <v>1969</v>
      </c>
      <c r="M1121" t="s">
        <v>1970</v>
      </c>
      <c r="O1121">
        <v>353373520000</v>
      </c>
      <c r="P1121">
        <v>16017</v>
      </c>
      <c r="Q1121">
        <v>-4</v>
      </c>
      <c r="R1121">
        <v>1</v>
      </c>
      <c r="S1121">
        <v>63390957</v>
      </c>
      <c r="U1121" t="s">
        <v>4520</v>
      </c>
      <c r="W1121" t="s">
        <v>428</v>
      </c>
      <c r="X1121" t="s">
        <v>2551</v>
      </c>
      <c r="Y1121" t="s">
        <v>65</v>
      </c>
      <c r="Z1121">
        <v>353373520000</v>
      </c>
      <c r="AG1121" t="s">
        <v>1972</v>
      </c>
      <c r="AI1121" t="s">
        <v>2123</v>
      </c>
      <c r="AL1121">
        <v>0</v>
      </c>
      <c r="AN1121" t="s">
        <v>1974</v>
      </c>
      <c r="AO1121">
        <v>0</v>
      </c>
      <c r="AQ1121">
        <v>2252772</v>
      </c>
      <c r="AR1121" t="s">
        <v>2241</v>
      </c>
      <c r="AS1121" t="s">
        <v>4163</v>
      </c>
      <c r="AT1121" t="s">
        <v>1975</v>
      </c>
    </row>
    <row r="1122" spans="1:46" x14ac:dyDescent="0.25">
      <c r="A1122" t="str">
        <f>_xlfn.XLOOKUP(I1122,UTILIZADAS[Contacto1],UTILIZADAS[Source.Name],,0)</f>
        <v>Cobros Abril Canal Fijo</v>
      </c>
      <c r="B1122" s="18">
        <f>VLOOKUP(J1122,Ref!A:C,3,0)</f>
        <v>0</v>
      </c>
      <c r="C1122" s="18">
        <f>VLOOKUP(J1122,Ref!A:D,4,0)</f>
        <v>0</v>
      </c>
      <c r="D1122" s="18" t="str">
        <f t="shared" si="51"/>
        <v>06/may</v>
      </c>
      <c r="E1122" s="18">
        <f t="shared" si="52"/>
        <v>40</v>
      </c>
      <c r="F1122" s="18">
        <v>1</v>
      </c>
      <c r="G1122" s="18">
        <f t="shared" si="53"/>
        <v>0</v>
      </c>
      <c r="H1122" s="3">
        <v>46148.664259259262</v>
      </c>
      <c r="I1122">
        <v>63390957</v>
      </c>
      <c r="J1122" t="s">
        <v>2023</v>
      </c>
      <c r="K1122" t="s">
        <v>1968</v>
      </c>
      <c r="L1122" t="s">
        <v>1969</v>
      </c>
      <c r="M1122" t="s">
        <v>1970</v>
      </c>
      <c r="O1122">
        <v>355360850000</v>
      </c>
      <c r="P1122">
        <v>16017</v>
      </c>
      <c r="Q1122">
        <v>-4</v>
      </c>
      <c r="R1122">
        <v>1</v>
      </c>
      <c r="S1122">
        <v>63390957</v>
      </c>
      <c r="U1122" t="s">
        <v>1503</v>
      </c>
      <c r="W1122" t="s">
        <v>1504</v>
      </c>
      <c r="X1122" t="s">
        <v>66</v>
      </c>
      <c r="Y1122" t="s">
        <v>65</v>
      </c>
      <c r="Z1122">
        <v>355360850000</v>
      </c>
      <c r="AG1122" t="s">
        <v>1972</v>
      </c>
      <c r="AI1122" t="s">
        <v>2123</v>
      </c>
      <c r="AL1122">
        <v>0</v>
      </c>
      <c r="AN1122" t="s">
        <v>1974</v>
      </c>
      <c r="AO1122">
        <v>0</v>
      </c>
      <c r="AQ1122">
        <v>2251788</v>
      </c>
      <c r="AR1122" t="s">
        <v>2241</v>
      </c>
      <c r="AS1122" t="s">
        <v>4163</v>
      </c>
      <c r="AT1122" t="s">
        <v>2024</v>
      </c>
    </row>
    <row r="1123" spans="1:46" x14ac:dyDescent="0.25">
      <c r="A1123" t="str">
        <f>_xlfn.XLOOKUP(I1123,UTILIZADAS[Contacto1],UTILIZADAS[Source.Name],,0)</f>
        <v>Cobros Abril Canal Fijo</v>
      </c>
      <c r="B1123" s="18">
        <f>VLOOKUP(J1123,Ref!A:C,3,0)</f>
        <v>0</v>
      </c>
      <c r="C1123" s="18">
        <f>VLOOKUP(J1123,Ref!A:D,4,0)</f>
        <v>0</v>
      </c>
      <c r="D1123" s="18" t="str">
        <f t="shared" si="51"/>
        <v>06/may</v>
      </c>
      <c r="E1123" s="18">
        <f t="shared" si="52"/>
        <v>40</v>
      </c>
      <c r="F1123" s="18">
        <v>1</v>
      </c>
      <c r="G1123" s="18">
        <f t="shared" si="53"/>
        <v>0</v>
      </c>
      <c r="H1123" s="3">
        <v>46148.742476851854</v>
      </c>
      <c r="I1123">
        <v>63390957</v>
      </c>
      <c r="J1123" t="s">
        <v>1967</v>
      </c>
      <c r="K1123" t="s">
        <v>1968</v>
      </c>
      <c r="L1123" t="s">
        <v>1969</v>
      </c>
      <c r="M1123" t="s">
        <v>1970</v>
      </c>
      <c r="O1123">
        <v>218672000000</v>
      </c>
      <c r="P1123">
        <v>16017</v>
      </c>
      <c r="Q1123">
        <v>-4</v>
      </c>
      <c r="R1123">
        <v>1</v>
      </c>
      <c r="S1123">
        <v>63390957</v>
      </c>
      <c r="U1123" t="s">
        <v>1453</v>
      </c>
      <c r="W1123" t="s">
        <v>1454</v>
      </c>
      <c r="X1123" t="s">
        <v>66</v>
      </c>
      <c r="Y1123" t="s">
        <v>65</v>
      </c>
      <c r="Z1123">
        <v>218672000000</v>
      </c>
      <c r="AG1123" t="s">
        <v>1972</v>
      </c>
      <c r="AI1123" t="s">
        <v>2811</v>
      </c>
      <c r="AL1123">
        <v>0</v>
      </c>
      <c r="AN1123" t="s">
        <v>1974</v>
      </c>
      <c r="AO1123">
        <v>0</v>
      </c>
      <c r="AQ1123">
        <v>2251816</v>
      </c>
      <c r="AR1123" t="s">
        <v>2241</v>
      </c>
      <c r="AS1123" t="s">
        <v>4163</v>
      </c>
      <c r="AT1123" t="s">
        <v>1975</v>
      </c>
    </row>
    <row r="1124" spans="1:46" x14ac:dyDescent="0.25">
      <c r="A1124" t="str">
        <f>_xlfn.XLOOKUP(I1124,UTILIZADAS[Contacto1],UTILIZADAS[Source.Name],,0)</f>
        <v>Cobros Abril Canal Fijo</v>
      </c>
      <c r="B1124" s="18">
        <f>VLOOKUP(J1124,Ref!A:C,3,0)</f>
        <v>0</v>
      </c>
      <c r="C1124" s="18">
        <f>VLOOKUP(J1124,Ref!A:D,4,0)</f>
        <v>0</v>
      </c>
      <c r="D1124" s="18" t="str">
        <f t="shared" si="51"/>
        <v>07/may</v>
      </c>
      <c r="E1124" s="18">
        <f t="shared" si="52"/>
        <v>40</v>
      </c>
      <c r="F1124" s="18">
        <v>1</v>
      </c>
      <c r="G1124" s="18">
        <f t="shared" si="53"/>
        <v>0</v>
      </c>
      <c r="H1124" s="3">
        <v>46149.538124999999</v>
      </c>
      <c r="I1124">
        <v>63390957</v>
      </c>
      <c r="J1124" t="s">
        <v>2023</v>
      </c>
      <c r="K1124" t="s">
        <v>1968</v>
      </c>
      <c r="L1124" t="s">
        <v>1969</v>
      </c>
      <c r="M1124" t="s">
        <v>1970</v>
      </c>
      <c r="O1124">
        <v>151076970000</v>
      </c>
      <c r="P1124">
        <v>16017</v>
      </c>
      <c r="Q1124">
        <v>-4</v>
      </c>
      <c r="R1124">
        <v>1</v>
      </c>
      <c r="S1124">
        <v>63390957</v>
      </c>
      <c r="U1124" t="s">
        <v>1169</v>
      </c>
      <c r="W1124" t="s">
        <v>1170</v>
      </c>
      <c r="X1124" t="s">
        <v>66</v>
      </c>
      <c r="Y1124" t="s">
        <v>65</v>
      </c>
      <c r="Z1124">
        <v>151076970000</v>
      </c>
      <c r="AG1124" t="s">
        <v>1972</v>
      </c>
      <c r="AI1124" t="s">
        <v>2123</v>
      </c>
      <c r="AL1124">
        <v>0</v>
      </c>
      <c r="AN1124" t="s">
        <v>1974</v>
      </c>
      <c r="AO1124">
        <v>0</v>
      </c>
      <c r="AQ1124">
        <v>2251985</v>
      </c>
      <c r="AR1124" t="s">
        <v>2241</v>
      </c>
      <c r="AS1124" t="s">
        <v>4163</v>
      </c>
      <c r="AT1124" t="s">
        <v>2024</v>
      </c>
    </row>
    <row r="1125" spans="1:46" x14ac:dyDescent="0.25">
      <c r="A1125" t="str">
        <f>_xlfn.XLOOKUP(I1125,UTILIZADAS[Contacto1],UTILIZADAS[Source.Name],,0)</f>
        <v>Cobros Abril Canal Fijo</v>
      </c>
      <c r="B1125" s="18">
        <f>VLOOKUP(J1125,Ref!A:C,3,0)</f>
        <v>0</v>
      </c>
      <c r="C1125" s="18">
        <f>VLOOKUP(J1125,Ref!A:D,4,0)</f>
        <v>0</v>
      </c>
      <c r="D1125" s="18" t="str">
        <f t="shared" si="51"/>
        <v>07/may</v>
      </c>
      <c r="E1125" s="18">
        <f t="shared" si="52"/>
        <v>40</v>
      </c>
      <c r="F1125" s="18">
        <v>1</v>
      </c>
      <c r="G1125" s="18">
        <f t="shared" si="53"/>
        <v>0</v>
      </c>
      <c r="H1125" s="3">
        <v>46149.739791666667</v>
      </c>
      <c r="I1125">
        <v>63390957</v>
      </c>
      <c r="J1125" t="s">
        <v>2023</v>
      </c>
      <c r="K1125" t="s">
        <v>1968</v>
      </c>
      <c r="L1125" t="s">
        <v>1969</v>
      </c>
      <c r="M1125" t="s">
        <v>1970</v>
      </c>
      <c r="O1125">
        <v>355360850000</v>
      </c>
      <c r="P1125">
        <v>16017</v>
      </c>
      <c r="Q1125">
        <v>-4</v>
      </c>
      <c r="R1125">
        <v>1</v>
      </c>
      <c r="S1125">
        <v>63390957</v>
      </c>
      <c r="U1125" t="s">
        <v>1503</v>
      </c>
      <c r="W1125" t="s">
        <v>1504</v>
      </c>
      <c r="X1125" t="s">
        <v>66</v>
      </c>
      <c r="Y1125" t="s">
        <v>65</v>
      </c>
      <c r="Z1125">
        <v>355360850000</v>
      </c>
      <c r="AG1125" t="s">
        <v>1972</v>
      </c>
      <c r="AI1125" t="s">
        <v>2123</v>
      </c>
      <c r="AL1125">
        <v>0</v>
      </c>
      <c r="AN1125" t="s">
        <v>1974</v>
      </c>
      <c r="AO1125">
        <v>0</v>
      </c>
      <c r="AQ1125">
        <v>2251788</v>
      </c>
      <c r="AR1125" t="s">
        <v>2241</v>
      </c>
      <c r="AS1125" t="s">
        <v>4163</v>
      </c>
      <c r="AT1125" t="s">
        <v>2024</v>
      </c>
    </row>
    <row r="1126" spans="1:46" x14ac:dyDescent="0.25">
      <c r="A1126" t="str">
        <f>_xlfn.XLOOKUP(I1126,UTILIZADAS[Contacto1],UTILIZADAS[Source.Name],,0)</f>
        <v>Cobros Abril Canal Fijo</v>
      </c>
      <c r="B1126" s="18">
        <f>VLOOKUP(J1126,Ref!A:C,3,0)</f>
        <v>0</v>
      </c>
      <c r="C1126" s="18">
        <f>VLOOKUP(J1126,Ref!A:D,4,0)</f>
        <v>0</v>
      </c>
      <c r="D1126" s="18" t="str">
        <f t="shared" si="51"/>
        <v>08/may</v>
      </c>
      <c r="E1126" s="18">
        <f t="shared" si="52"/>
        <v>40</v>
      </c>
      <c r="F1126" s="18">
        <v>1</v>
      </c>
      <c r="G1126" s="18">
        <f t="shared" si="53"/>
        <v>0</v>
      </c>
      <c r="H1126" s="3">
        <v>46150.406944444447</v>
      </c>
      <c r="I1126">
        <v>63390957</v>
      </c>
      <c r="J1126" t="s">
        <v>1967</v>
      </c>
      <c r="K1126" t="s">
        <v>1968</v>
      </c>
      <c r="L1126" t="s">
        <v>1969</v>
      </c>
      <c r="M1126" t="s">
        <v>1970</v>
      </c>
      <c r="O1126">
        <v>151076970000</v>
      </c>
      <c r="P1126">
        <v>16017</v>
      </c>
      <c r="Q1126">
        <v>-4</v>
      </c>
      <c r="R1126">
        <v>1</v>
      </c>
      <c r="S1126">
        <v>63390957</v>
      </c>
      <c r="U1126" t="s">
        <v>1169</v>
      </c>
      <c r="W1126" t="s">
        <v>1170</v>
      </c>
      <c r="X1126" t="s">
        <v>66</v>
      </c>
      <c r="Y1126" t="s">
        <v>65</v>
      </c>
      <c r="Z1126">
        <v>151076970000</v>
      </c>
      <c r="AG1126" t="s">
        <v>1972</v>
      </c>
      <c r="AI1126" t="s">
        <v>2123</v>
      </c>
      <c r="AL1126">
        <v>0</v>
      </c>
      <c r="AN1126" t="s">
        <v>1974</v>
      </c>
      <c r="AO1126">
        <v>0</v>
      </c>
      <c r="AQ1126">
        <v>2251985</v>
      </c>
      <c r="AR1126" t="s">
        <v>2241</v>
      </c>
      <c r="AS1126" t="s">
        <v>4163</v>
      </c>
      <c r="AT1126" t="s">
        <v>1975</v>
      </c>
    </row>
    <row r="1127" spans="1:46" x14ac:dyDescent="0.25">
      <c r="A1127" t="str">
        <f>_xlfn.XLOOKUP(I1127,UTILIZADAS[Contacto1],UTILIZADAS[Source.Name],,0)</f>
        <v>Cobros Abril Canal Fijo</v>
      </c>
      <c r="B1127" s="18">
        <f>VLOOKUP(J1127,Ref!A:C,3,0)</f>
        <v>0</v>
      </c>
      <c r="C1127" s="18">
        <f>VLOOKUP(J1127,Ref!A:D,4,0)</f>
        <v>0</v>
      </c>
      <c r="D1127" s="18" t="str">
        <f t="shared" si="51"/>
        <v>08/may</v>
      </c>
      <c r="E1127" s="18">
        <f t="shared" si="52"/>
        <v>40</v>
      </c>
      <c r="F1127" s="18">
        <v>1</v>
      </c>
      <c r="G1127" s="18">
        <f t="shared" si="53"/>
        <v>0</v>
      </c>
      <c r="H1127" s="3">
        <v>46150.417337962965</v>
      </c>
      <c r="I1127">
        <v>63390957</v>
      </c>
      <c r="J1127" t="s">
        <v>1967</v>
      </c>
      <c r="K1127" t="s">
        <v>1968</v>
      </c>
      <c r="L1127" t="s">
        <v>1969</v>
      </c>
      <c r="M1127" t="s">
        <v>1970</v>
      </c>
      <c r="O1127">
        <v>355360850000</v>
      </c>
      <c r="P1127">
        <v>16017</v>
      </c>
      <c r="Q1127">
        <v>-4</v>
      </c>
      <c r="R1127">
        <v>1</v>
      </c>
      <c r="S1127">
        <v>63390957</v>
      </c>
      <c r="U1127" t="s">
        <v>1503</v>
      </c>
      <c r="W1127" t="s">
        <v>1504</v>
      </c>
      <c r="X1127" t="s">
        <v>66</v>
      </c>
      <c r="Y1127" t="s">
        <v>65</v>
      </c>
      <c r="Z1127">
        <v>355360850000</v>
      </c>
      <c r="AG1127" t="s">
        <v>1972</v>
      </c>
      <c r="AI1127" t="s">
        <v>2123</v>
      </c>
      <c r="AL1127">
        <v>0</v>
      </c>
      <c r="AN1127" t="s">
        <v>1974</v>
      </c>
      <c r="AO1127">
        <v>0</v>
      </c>
      <c r="AQ1127">
        <v>2251788</v>
      </c>
      <c r="AR1127" t="s">
        <v>2241</v>
      </c>
      <c r="AS1127" t="s">
        <v>4163</v>
      </c>
      <c r="AT1127" t="s">
        <v>1975</v>
      </c>
    </row>
    <row r="1128" spans="1:46" x14ac:dyDescent="0.25">
      <c r="A1128" t="str">
        <f>_xlfn.XLOOKUP(I1128,UTILIZADAS[Contacto1],UTILIZADAS[Source.Name],,0)</f>
        <v>Cobros Abril Canal Fijo</v>
      </c>
      <c r="B1128" s="18">
        <f>VLOOKUP(J1128,Ref!A:C,3,0)</f>
        <v>0</v>
      </c>
      <c r="C1128" s="18">
        <f>VLOOKUP(J1128,Ref!A:D,4,0)</f>
        <v>0</v>
      </c>
      <c r="D1128" s="18" t="str">
        <f t="shared" si="51"/>
        <v>08/may</v>
      </c>
      <c r="E1128" s="18">
        <f t="shared" si="52"/>
        <v>40</v>
      </c>
      <c r="F1128" s="18">
        <v>1</v>
      </c>
      <c r="G1128" s="18">
        <f t="shared" si="53"/>
        <v>0</v>
      </c>
      <c r="H1128" s="3">
        <v>46150.527800925927</v>
      </c>
      <c r="I1128">
        <v>63390957</v>
      </c>
      <c r="J1128" t="s">
        <v>2023</v>
      </c>
      <c r="K1128" t="s">
        <v>1968</v>
      </c>
      <c r="L1128" t="s">
        <v>1969</v>
      </c>
      <c r="M1128" t="s">
        <v>1970</v>
      </c>
      <c r="O1128">
        <v>355360850000</v>
      </c>
      <c r="P1128">
        <v>16017</v>
      </c>
      <c r="Q1128">
        <v>-4</v>
      </c>
      <c r="R1128">
        <v>1</v>
      </c>
      <c r="S1128">
        <v>63390957</v>
      </c>
      <c r="U1128" t="s">
        <v>1503</v>
      </c>
      <c r="W1128" t="s">
        <v>1504</v>
      </c>
      <c r="X1128" t="s">
        <v>66</v>
      </c>
      <c r="Y1128" t="s">
        <v>65</v>
      </c>
      <c r="Z1128">
        <v>355360850000</v>
      </c>
      <c r="AG1128" t="s">
        <v>1972</v>
      </c>
      <c r="AI1128" t="s">
        <v>2123</v>
      </c>
      <c r="AL1128">
        <v>0</v>
      </c>
      <c r="AN1128" t="s">
        <v>1974</v>
      </c>
      <c r="AO1128">
        <v>0</v>
      </c>
      <c r="AQ1128">
        <v>2251788</v>
      </c>
      <c r="AR1128" t="s">
        <v>2241</v>
      </c>
      <c r="AS1128" t="s">
        <v>4163</v>
      </c>
      <c r="AT1128" t="s">
        <v>2024</v>
      </c>
    </row>
    <row r="1129" spans="1:46" x14ac:dyDescent="0.25">
      <c r="A1129" t="str">
        <f>_xlfn.XLOOKUP(I1129,UTILIZADAS[Contacto1],UTILIZADAS[Source.Name],,0)</f>
        <v>Cobros Abril Canal Fijo</v>
      </c>
      <c r="B1129" s="18">
        <f>VLOOKUP(J1129,Ref!A:C,3,0)</f>
        <v>0</v>
      </c>
      <c r="C1129" s="18">
        <f>VLOOKUP(J1129,Ref!A:D,4,0)</f>
        <v>0</v>
      </c>
      <c r="D1129" s="18" t="str">
        <f t="shared" si="51"/>
        <v>08/may</v>
      </c>
      <c r="E1129" s="18">
        <f t="shared" si="52"/>
        <v>40</v>
      </c>
      <c r="F1129" s="18">
        <v>1</v>
      </c>
      <c r="G1129" s="18">
        <f t="shared" si="53"/>
        <v>0</v>
      </c>
      <c r="H1129" s="3">
        <v>46150.534953703704</v>
      </c>
      <c r="I1129">
        <v>63390957</v>
      </c>
      <c r="J1129" t="s">
        <v>2023</v>
      </c>
      <c r="K1129" t="s">
        <v>1968</v>
      </c>
      <c r="L1129" t="s">
        <v>1969</v>
      </c>
      <c r="M1129" t="s">
        <v>1970</v>
      </c>
      <c r="O1129">
        <v>218672000000</v>
      </c>
      <c r="P1129">
        <v>16017</v>
      </c>
      <c r="Q1129">
        <v>-4</v>
      </c>
      <c r="R1129">
        <v>1</v>
      </c>
      <c r="S1129">
        <v>63390957</v>
      </c>
      <c r="U1129" t="s">
        <v>1453</v>
      </c>
      <c r="W1129" t="s">
        <v>1454</v>
      </c>
      <c r="X1129" t="s">
        <v>66</v>
      </c>
      <c r="Y1129" t="s">
        <v>65</v>
      </c>
      <c r="Z1129">
        <v>218672000000</v>
      </c>
      <c r="AG1129" t="s">
        <v>1972</v>
      </c>
      <c r="AI1129" t="s">
        <v>2811</v>
      </c>
      <c r="AL1129">
        <v>0</v>
      </c>
      <c r="AN1129" t="s">
        <v>1974</v>
      </c>
      <c r="AO1129">
        <v>0</v>
      </c>
      <c r="AQ1129">
        <v>2251816</v>
      </c>
      <c r="AR1129" t="s">
        <v>2241</v>
      </c>
      <c r="AS1129" t="s">
        <v>4163</v>
      </c>
      <c r="AT1129" t="s">
        <v>2024</v>
      </c>
    </row>
    <row r="1130" spans="1:46" x14ac:dyDescent="0.25">
      <c r="A1130" t="str">
        <f>_xlfn.XLOOKUP(I1130,UTILIZADAS[Contacto1],UTILIZADAS[Source.Name],,0)</f>
        <v>Cobros Abril Canal Fijo</v>
      </c>
      <c r="B1130" s="18">
        <f>VLOOKUP(J1130,Ref!A:C,3,0)</f>
        <v>0</v>
      </c>
      <c r="C1130" s="18">
        <f>VLOOKUP(J1130,Ref!A:D,4,0)</f>
        <v>0</v>
      </c>
      <c r="D1130" s="18" t="str">
        <f t="shared" si="51"/>
        <v>08/may</v>
      </c>
      <c r="E1130" s="18">
        <f t="shared" si="52"/>
        <v>40</v>
      </c>
      <c r="F1130" s="18">
        <v>1</v>
      </c>
      <c r="G1130" s="18">
        <f t="shared" si="53"/>
        <v>0</v>
      </c>
      <c r="H1130" s="3">
        <v>46150.602106481485</v>
      </c>
      <c r="I1130">
        <v>63390957</v>
      </c>
      <c r="J1130" t="s">
        <v>2023</v>
      </c>
      <c r="K1130" t="s">
        <v>1968</v>
      </c>
      <c r="L1130" t="s">
        <v>1969</v>
      </c>
      <c r="M1130" t="s">
        <v>1970</v>
      </c>
      <c r="O1130">
        <v>151076970000</v>
      </c>
      <c r="P1130">
        <v>16017</v>
      </c>
      <c r="Q1130">
        <v>-4</v>
      </c>
      <c r="R1130">
        <v>1</v>
      </c>
      <c r="S1130">
        <v>63390957</v>
      </c>
      <c r="U1130" t="s">
        <v>1169</v>
      </c>
      <c r="W1130" t="s">
        <v>1170</v>
      </c>
      <c r="X1130" t="s">
        <v>66</v>
      </c>
      <c r="Y1130" t="s">
        <v>65</v>
      </c>
      <c r="Z1130">
        <v>151076970000</v>
      </c>
      <c r="AG1130" t="s">
        <v>1972</v>
      </c>
      <c r="AI1130" t="s">
        <v>2123</v>
      </c>
      <c r="AL1130">
        <v>0</v>
      </c>
      <c r="AN1130" t="s">
        <v>1974</v>
      </c>
      <c r="AO1130">
        <v>0</v>
      </c>
      <c r="AQ1130">
        <v>2251985</v>
      </c>
      <c r="AR1130" t="s">
        <v>2241</v>
      </c>
      <c r="AS1130" t="s">
        <v>4163</v>
      </c>
      <c r="AT1130" t="s">
        <v>2024</v>
      </c>
    </row>
    <row r="1131" spans="1:46" x14ac:dyDescent="0.25">
      <c r="A1131" t="str">
        <f>_xlfn.XLOOKUP(I1131,UTILIZADAS[Contacto1],UTILIZADAS[Source.Name],,0)</f>
        <v>Cobros Abril Canal Fijo</v>
      </c>
      <c r="B1131" s="18">
        <f>VLOOKUP(J1131,Ref!A:C,3,0)</f>
        <v>0</v>
      </c>
      <c r="C1131" s="18">
        <f>VLOOKUP(J1131,Ref!A:D,4,0)</f>
        <v>0</v>
      </c>
      <c r="D1131" s="18" t="str">
        <f t="shared" si="51"/>
        <v>09/may</v>
      </c>
      <c r="E1131" s="18">
        <f t="shared" si="52"/>
        <v>40</v>
      </c>
      <c r="F1131" s="18">
        <v>1</v>
      </c>
      <c r="G1131" s="18">
        <f t="shared" si="53"/>
        <v>0</v>
      </c>
      <c r="H1131" s="3">
        <v>46151.380983796298</v>
      </c>
      <c r="I1131">
        <v>63390957</v>
      </c>
      <c r="J1131" t="s">
        <v>1967</v>
      </c>
      <c r="K1131" t="s">
        <v>1968</v>
      </c>
      <c r="L1131" t="s">
        <v>1969</v>
      </c>
      <c r="M1131" t="s">
        <v>1970</v>
      </c>
      <c r="O1131">
        <v>352360030000</v>
      </c>
      <c r="P1131">
        <v>16017</v>
      </c>
      <c r="Q1131">
        <v>-4</v>
      </c>
      <c r="R1131">
        <v>1</v>
      </c>
      <c r="S1131">
        <v>63390957</v>
      </c>
      <c r="U1131" t="s">
        <v>529</v>
      </c>
      <c r="W1131" t="s">
        <v>530</v>
      </c>
      <c r="X1131" t="s">
        <v>2551</v>
      </c>
      <c r="Y1131" t="s">
        <v>65</v>
      </c>
      <c r="Z1131">
        <v>352360030000</v>
      </c>
      <c r="AG1131" t="s">
        <v>1972</v>
      </c>
      <c r="AI1131" t="s">
        <v>2567</v>
      </c>
      <c r="AL1131">
        <v>0</v>
      </c>
      <c r="AN1131" t="s">
        <v>1974</v>
      </c>
      <c r="AO1131">
        <v>0</v>
      </c>
      <c r="AQ1131">
        <v>2252717</v>
      </c>
      <c r="AR1131" t="s">
        <v>2241</v>
      </c>
      <c r="AS1131" t="s">
        <v>4163</v>
      </c>
      <c r="AT1131" t="s">
        <v>1975</v>
      </c>
    </row>
    <row r="1132" spans="1:46" x14ac:dyDescent="0.25">
      <c r="A1132" t="str">
        <f>_xlfn.XLOOKUP(I1132,UTILIZADAS[Contacto1],UTILIZADAS[Source.Name],,0)</f>
        <v>Cobros Abril Canal Fijo</v>
      </c>
      <c r="B1132" s="18">
        <f>VLOOKUP(J1132,Ref!A:C,3,0)</f>
        <v>0</v>
      </c>
      <c r="C1132" s="18">
        <f>VLOOKUP(J1132,Ref!A:D,4,0)</f>
        <v>0</v>
      </c>
      <c r="D1132" s="18" t="str">
        <f t="shared" si="51"/>
        <v>09/may</v>
      </c>
      <c r="E1132" s="18">
        <f t="shared" si="52"/>
        <v>40</v>
      </c>
      <c r="F1132" s="18">
        <v>1</v>
      </c>
      <c r="G1132" s="18">
        <f t="shared" si="53"/>
        <v>0</v>
      </c>
      <c r="H1132" s="3">
        <v>46151.383611111109</v>
      </c>
      <c r="I1132">
        <v>63390957</v>
      </c>
      <c r="J1132" t="s">
        <v>1967</v>
      </c>
      <c r="K1132" t="s">
        <v>1968</v>
      </c>
      <c r="L1132" t="s">
        <v>1969</v>
      </c>
      <c r="M1132" t="s">
        <v>1970</v>
      </c>
      <c r="O1132">
        <v>353373520000</v>
      </c>
      <c r="P1132">
        <v>16017</v>
      </c>
      <c r="Q1132">
        <v>-4</v>
      </c>
      <c r="R1132">
        <v>1</v>
      </c>
      <c r="S1132">
        <v>63390957</v>
      </c>
      <c r="U1132" t="s">
        <v>4520</v>
      </c>
      <c r="W1132" t="s">
        <v>428</v>
      </c>
      <c r="X1132" t="s">
        <v>2551</v>
      </c>
      <c r="Y1132" t="s">
        <v>65</v>
      </c>
      <c r="Z1132">
        <v>353373520000</v>
      </c>
      <c r="AG1132" t="s">
        <v>1972</v>
      </c>
      <c r="AI1132" t="s">
        <v>2123</v>
      </c>
      <c r="AL1132">
        <v>0</v>
      </c>
      <c r="AN1132" t="s">
        <v>1974</v>
      </c>
      <c r="AO1132">
        <v>0</v>
      </c>
      <c r="AQ1132">
        <v>2252772</v>
      </c>
      <c r="AR1132" t="s">
        <v>2241</v>
      </c>
      <c r="AS1132" t="s">
        <v>4163</v>
      </c>
      <c r="AT1132" t="s">
        <v>1975</v>
      </c>
    </row>
    <row r="1133" spans="1:46" x14ac:dyDescent="0.25">
      <c r="A1133" t="str">
        <f>_xlfn.XLOOKUP(I1133,UTILIZADAS[Contacto1],UTILIZADAS[Source.Name],,0)</f>
        <v>Cobros Abril Canal Fijo</v>
      </c>
      <c r="B1133" s="18">
        <f>VLOOKUP(J1133,Ref!A:C,3,0)</f>
        <v>0</v>
      </c>
      <c r="C1133" s="18">
        <f>VLOOKUP(J1133,Ref!A:D,4,0)</f>
        <v>0</v>
      </c>
      <c r="D1133" s="18" t="str">
        <f t="shared" si="51"/>
        <v>09/may</v>
      </c>
      <c r="E1133" s="18">
        <f t="shared" si="52"/>
        <v>40</v>
      </c>
      <c r="F1133" s="18">
        <v>1</v>
      </c>
      <c r="G1133" s="18">
        <f t="shared" si="53"/>
        <v>0</v>
      </c>
      <c r="H1133" s="3">
        <v>46151.394421296296</v>
      </c>
      <c r="I1133">
        <v>63390957</v>
      </c>
      <c r="J1133" t="s">
        <v>1967</v>
      </c>
      <c r="K1133" t="s">
        <v>1968</v>
      </c>
      <c r="L1133" t="s">
        <v>1969</v>
      </c>
      <c r="M1133" t="s">
        <v>1970</v>
      </c>
      <c r="O1133">
        <v>355360850000</v>
      </c>
      <c r="P1133">
        <v>16017</v>
      </c>
      <c r="Q1133">
        <v>-4</v>
      </c>
      <c r="R1133">
        <v>1</v>
      </c>
      <c r="S1133">
        <v>63390957</v>
      </c>
      <c r="U1133" t="s">
        <v>1503</v>
      </c>
      <c r="W1133" t="s">
        <v>1504</v>
      </c>
      <c r="X1133" t="s">
        <v>66</v>
      </c>
      <c r="Y1133" t="s">
        <v>65</v>
      </c>
      <c r="Z1133">
        <v>355360850000</v>
      </c>
      <c r="AG1133" t="s">
        <v>1972</v>
      </c>
      <c r="AI1133" t="s">
        <v>2123</v>
      </c>
      <c r="AL1133">
        <v>0</v>
      </c>
      <c r="AN1133" t="s">
        <v>1974</v>
      </c>
      <c r="AO1133">
        <v>0</v>
      </c>
      <c r="AQ1133">
        <v>2251788</v>
      </c>
      <c r="AR1133" t="s">
        <v>2241</v>
      </c>
      <c r="AS1133" t="s">
        <v>4163</v>
      </c>
      <c r="AT1133" t="s">
        <v>1975</v>
      </c>
    </row>
    <row r="1134" spans="1:46" x14ac:dyDescent="0.25">
      <c r="A1134" t="str">
        <f>_xlfn.XLOOKUP(I1134,UTILIZADAS[Contacto1],UTILIZADAS[Source.Name],,0)</f>
        <v>Cobros Abril Canal Fijo</v>
      </c>
      <c r="B1134" s="18">
        <f>VLOOKUP(J1134,Ref!A:C,3,0)</f>
        <v>0</v>
      </c>
      <c r="C1134" s="18">
        <f>VLOOKUP(J1134,Ref!A:D,4,0)</f>
        <v>0</v>
      </c>
      <c r="D1134" s="18" t="str">
        <f t="shared" si="51"/>
        <v>09/may</v>
      </c>
      <c r="E1134" s="18">
        <f t="shared" si="52"/>
        <v>40</v>
      </c>
      <c r="F1134" s="18">
        <v>1</v>
      </c>
      <c r="G1134" s="18">
        <f t="shared" si="53"/>
        <v>0</v>
      </c>
      <c r="H1134" s="3">
        <v>46151.400601851848</v>
      </c>
      <c r="I1134">
        <v>63390957</v>
      </c>
      <c r="J1134" t="s">
        <v>2023</v>
      </c>
      <c r="K1134" t="s">
        <v>1968</v>
      </c>
      <c r="L1134" t="s">
        <v>1969</v>
      </c>
      <c r="M1134" t="s">
        <v>1970</v>
      </c>
      <c r="O1134">
        <v>218672000000</v>
      </c>
      <c r="P1134">
        <v>16017</v>
      </c>
      <c r="Q1134">
        <v>-4</v>
      </c>
      <c r="R1134">
        <v>1</v>
      </c>
      <c r="S1134">
        <v>63390957</v>
      </c>
      <c r="U1134" t="s">
        <v>1453</v>
      </c>
      <c r="W1134" t="s">
        <v>1454</v>
      </c>
      <c r="X1134" t="s">
        <v>66</v>
      </c>
      <c r="Y1134" t="s">
        <v>65</v>
      </c>
      <c r="Z1134">
        <v>218672000000</v>
      </c>
      <c r="AG1134" t="s">
        <v>1972</v>
      </c>
      <c r="AI1134" t="s">
        <v>2811</v>
      </c>
      <c r="AL1134">
        <v>0</v>
      </c>
      <c r="AN1134" t="s">
        <v>1974</v>
      </c>
      <c r="AO1134">
        <v>0</v>
      </c>
      <c r="AQ1134">
        <v>2251816</v>
      </c>
      <c r="AR1134" t="s">
        <v>2241</v>
      </c>
      <c r="AS1134" t="s">
        <v>4163</v>
      </c>
      <c r="AT1134" t="s">
        <v>2024</v>
      </c>
    </row>
    <row r="1135" spans="1:46" x14ac:dyDescent="0.25">
      <c r="A1135" t="str">
        <f>_xlfn.XLOOKUP(I1135,UTILIZADAS[Contacto1],UTILIZADAS[Source.Name],,0)</f>
        <v>Cobros Abril Canal Fijo</v>
      </c>
      <c r="B1135" s="18">
        <f>VLOOKUP(J1135,Ref!A:C,3,0)</f>
        <v>0</v>
      </c>
      <c r="C1135" s="18">
        <f>VLOOKUP(J1135,Ref!A:D,4,0)</f>
        <v>0</v>
      </c>
      <c r="D1135" s="18" t="str">
        <f t="shared" si="51"/>
        <v>09/may</v>
      </c>
      <c r="E1135" s="18">
        <f t="shared" si="52"/>
        <v>40</v>
      </c>
      <c r="F1135" s="18">
        <v>1</v>
      </c>
      <c r="G1135" s="18">
        <f t="shared" si="53"/>
        <v>0</v>
      </c>
      <c r="H1135" s="3">
        <v>46151.40111111111</v>
      </c>
      <c r="I1135">
        <v>63390957</v>
      </c>
      <c r="J1135" t="s">
        <v>1967</v>
      </c>
      <c r="K1135" t="s">
        <v>1968</v>
      </c>
      <c r="L1135" t="s">
        <v>1969</v>
      </c>
      <c r="M1135" t="s">
        <v>1970</v>
      </c>
      <c r="O1135">
        <v>151076970000</v>
      </c>
      <c r="P1135">
        <v>16017</v>
      </c>
      <c r="Q1135">
        <v>-4</v>
      </c>
      <c r="R1135">
        <v>1</v>
      </c>
      <c r="S1135">
        <v>63390957</v>
      </c>
      <c r="U1135" t="s">
        <v>1169</v>
      </c>
      <c r="W1135" t="s">
        <v>1170</v>
      </c>
      <c r="X1135" t="s">
        <v>66</v>
      </c>
      <c r="Y1135" t="s">
        <v>65</v>
      </c>
      <c r="Z1135">
        <v>151076970000</v>
      </c>
      <c r="AG1135" t="s">
        <v>1972</v>
      </c>
      <c r="AI1135" t="s">
        <v>2123</v>
      </c>
      <c r="AL1135">
        <v>0</v>
      </c>
      <c r="AN1135" t="s">
        <v>1974</v>
      </c>
      <c r="AO1135">
        <v>0</v>
      </c>
      <c r="AQ1135">
        <v>2251985</v>
      </c>
      <c r="AR1135" t="s">
        <v>2241</v>
      </c>
      <c r="AS1135" t="s">
        <v>4163</v>
      </c>
      <c r="AT1135" t="s">
        <v>1975</v>
      </c>
    </row>
    <row r="1136" spans="1:46" x14ac:dyDescent="0.25">
      <c r="A1136" t="str">
        <f>_xlfn.XLOOKUP(I1136,UTILIZADAS[Contacto1],UTILIZADAS[Source.Name],,0)</f>
        <v>Cobros Abril Canal Fijo</v>
      </c>
      <c r="B1136" s="18">
        <f>VLOOKUP(J1136,Ref!A:C,3,0)</f>
        <v>0</v>
      </c>
      <c r="C1136" s="18">
        <f>VLOOKUP(J1136,Ref!A:D,4,0)</f>
        <v>0</v>
      </c>
      <c r="D1136" s="18" t="str">
        <f t="shared" si="51"/>
        <v>09/may</v>
      </c>
      <c r="E1136" s="18">
        <f t="shared" si="52"/>
        <v>40</v>
      </c>
      <c r="F1136" s="18">
        <v>1</v>
      </c>
      <c r="G1136" s="18">
        <f t="shared" si="53"/>
        <v>0</v>
      </c>
      <c r="H1136" s="3">
        <v>46151.438159722224</v>
      </c>
      <c r="I1136">
        <v>63390957</v>
      </c>
      <c r="J1136" t="s">
        <v>1967</v>
      </c>
      <c r="K1136" t="s">
        <v>1968</v>
      </c>
      <c r="L1136" t="s">
        <v>1969</v>
      </c>
      <c r="M1136" t="s">
        <v>1970</v>
      </c>
      <c r="O1136">
        <v>218672000000</v>
      </c>
      <c r="P1136">
        <v>16017</v>
      </c>
      <c r="Q1136">
        <v>-4</v>
      </c>
      <c r="R1136">
        <v>1</v>
      </c>
      <c r="S1136">
        <v>63390957</v>
      </c>
      <c r="U1136" t="s">
        <v>1453</v>
      </c>
      <c r="W1136" t="s">
        <v>1454</v>
      </c>
      <c r="X1136" t="s">
        <v>66</v>
      </c>
      <c r="Y1136" t="s">
        <v>65</v>
      </c>
      <c r="Z1136">
        <v>218672000000</v>
      </c>
      <c r="AG1136" t="s">
        <v>1972</v>
      </c>
      <c r="AI1136" t="s">
        <v>2811</v>
      </c>
      <c r="AL1136">
        <v>0</v>
      </c>
      <c r="AN1136" t="s">
        <v>1974</v>
      </c>
      <c r="AO1136">
        <v>0</v>
      </c>
      <c r="AQ1136">
        <v>2251816</v>
      </c>
      <c r="AR1136" t="s">
        <v>2241</v>
      </c>
      <c r="AS1136" t="s">
        <v>4163</v>
      </c>
      <c r="AT1136" t="s">
        <v>1975</v>
      </c>
    </row>
    <row r="1137" spans="1:46" x14ac:dyDescent="0.25">
      <c r="A1137" t="str">
        <f>_xlfn.XLOOKUP(I1137,UTILIZADAS[Contacto1],UTILIZADAS[Source.Name],,0)</f>
        <v>Cobros Abril Canal Fijo</v>
      </c>
      <c r="B1137" s="18">
        <f>VLOOKUP(J1137,Ref!A:C,3,0)</f>
        <v>0</v>
      </c>
      <c r="C1137" s="18">
        <f>VLOOKUP(J1137,Ref!A:D,4,0)</f>
        <v>0</v>
      </c>
      <c r="D1137" s="18" t="str">
        <f t="shared" si="51"/>
        <v>11/may</v>
      </c>
      <c r="E1137" s="18">
        <f t="shared" si="52"/>
        <v>40</v>
      </c>
      <c r="F1137" s="18">
        <v>1</v>
      </c>
      <c r="G1137" s="18">
        <f t="shared" si="53"/>
        <v>0</v>
      </c>
      <c r="H1137" s="3">
        <v>46153.533784722225</v>
      </c>
      <c r="I1137">
        <v>63390957</v>
      </c>
      <c r="J1137" t="s">
        <v>2023</v>
      </c>
      <c r="K1137" t="s">
        <v>1968</v>
      </c>
      <c r="L1137" t="s">
        <v>1969</v>
      </c>
      <c r="M1137" t="s">
        <v>1970</v>
      </c>
      <c r="O1137">
        <v>355360850000</v>
      </c>
      <c r="P1137">
        <v>16018</v>
      </c>
      <c r="Q1137">
        <v>-4</v>
      </c>
      <c r="R1137">
        <v>1</v>
      </c>
      <c r="S1137">
        <v>63390957</v>
      </c>
      <c r="U1137" t="s">
        <v>1503</v>
      </c>
      <c r="W1137" t="s">
        <v>1504</v>
      </c>
      <c r="X1137">
        <v>355360850000</v>
      </c>
      <c r="Y1137" t="s">
        <v>65</v>
      </c>
      <c r="Z1137" t="s">
        <v>66</v>
      </c>
      <c r="AG1137" t="s">
        <v>1972</v>
      </c>
      <c r="AL1137">
        <v>0</v>
      </c>
      <c r="AN1137" t="s">
        <v>1974</v>
      </c>
      <c r="AO1137">
        <v>0</v>
      </c>
      <c r="AQ1137">
        <v>2257835</v>
      </c>
      <c r="AR1137" t="s">
        <v>4605</v>
      </c>
      <c r="AS1137" t="s">
        <v>5883</v>
      </c>
      <c r="AT1137" t="s">
        <v>2024</v>
      </c>
    </row>
    <row r="1138" spans="1:46" x14ac:dyDescent="0.25">
      <c r="A1138" t="str">
        <f>_xlfn.XLOOKUP(I1138,UTILIZADAS[Contacto1],UTILIZADAS[Source.Name],,0)</f>
        <v>Cobros Abril Canal Fijo</v>
      </c>
      <c r="B1138" s="18">
        <f>VLOOKUP(J1138,Ref!A:C,3,0)</f>
        <v>0</v>
      </c>
      <c r="C1138" s="18">
        <f>VLOOKUP(J1138,Ref!A:D,4,0)</f>
        <v>0</v>
      </c>
      <c r="D1138" s="18" t="str">
        <f t="shared" si="51"/>
        <v>11/may</v>
      </c>
      <c r="E1138" s="18">
        <f t="shared" si="52"/>
        <v>40</v>
      </c>
      <c r="F1138" s="18">
        <v>1</v>
      </c>
      <c r="G1138" s="18">
        <f t="shared" si="53"/>
        <v>0</v>
      </c>
      <c r="H1138" s="3">
        <v>46153.535046296296</v>
      </c>
      <c r="I1138">
        <v>63390957</v>
      </c>
      <c r="J1138" t="s">
        <v>1967</v>
      </c>
      <c r="K1138" t="s">
        <v>1968</v>
      </c>
      <c r="L1138" t="s">
        <v>1969</v>
      </c>
      <c r="M1138" t="s">
        <v>1970</v>
      </c>
      <c r="O1138">
        <v>353373520000</v>
      </c>
      <c r="P1138">
        <v>16018</v>
      </c>
      <c r="Q1138">
        <v>-4</v>
      </c>
      <c r="R1138">
        <v>1</v>
      </c>
      <c r="S1138">
        <v>63390957</v>
      </c>
      <c r="U1138" t="s">
        <v>4520</v>
      </c>
      <c r="W1138" t="s">
        <v>428</v>
      </c>
      <c r="X1138">
        <v>353373520000</v>
      </c>
      <c r="Y1138" t="s">
        <v>65</v>
      </c>
      <c r="Z1138" t="s">
        <v>597</v>
      </c>
      <c r="AF1138" t="s">
        <v>1976</v>
      </c>
      <c r="AG1138" t="s">
        <v>1972</v>
      </c>
      <c r="AL1138">
        <v>0</v>
      </c>
      <c r="AN1138" t="s">
        <v>1974</v>
      </c>
      <c r="AO1138">
        <v>0</v>
      </c>
      <c r="AQ1138">
        <v>2257836</v>
      </c>
      <c r="AR1138" t="s">
        <v>4605</v>
      </c>
      <c r="AS1138" t="s">
        <v>5883</v>
      </c>
      <c r="AT1138" t="s">
        <v>1975</v>
      </c>
    </row>
    <row r="1139" spans="1:46" x14ac:dyDescent="0.25">
      <c r="A1139" t="str">
        <f>_xlfn.XLOOKUP(I1139,UTILIZADAS[Contacto1],UTILIZADAS[Source.Name],,0)</f>
        <v>Cobros Abril Canal Fijo</v>
      </c>
      <c r="B1139" s="18">
        <f>VLOOKUP(J1139,Ref!A:C,3,0)</f>
        <v>0</v>
      </c>
      <c r="C1139" s="18">
        <f>VLOOKUP(J1139,Ref!A:D,4,0)</f>
        <v>0</v>
      </c>
      <c r="D1139" s="18" t="str">
        <f t="shared" si="51"/>
        <v>11/may</v>
      </c>
      <c r="E1139" s="18">
        <f t="shared" si="52"/>
        <v>40</v>
      </c>
      <c r="F1139" s="18">
        <v>1</v>
      </c>
      <c r="G1139" s="18">
        <f t="shared" si="53"/>
        <v>0</v>
      </c>
      <c r="H1139" s="3">
        <v>46153.687511574077</v>
      </c>
      <c r="I1139">
        <v>63390957</v>
      </c>
      <c r="J1139" t="s">
        <v>1967</v>
      </c>
      <c r="K1139" t="s">
        <v>1968</v>
      </c>
      <c r="L1139" t="s">
        <v>1969</v>
      </c>
      <c r="M1139" t="s">
        <v>1970</v>
      </c>
      <c r="O1139">
        <v>355360850000</v>
      </c>
      <c r="P1139">
        <v>16018</v>
      </c>
      <c r="Q1139">
        <v>-4</v>
      </c>
      <c r="R1139">
        <v>1</v>
      </c>
      <c r="S1139">
        <v>63390957</v>
      </c>
      <c r="U1139" t="s">
        <v>1503</v>
      </c>
      <c r="W1139" t="s">
        <v>1504</v>
      </c>
      <c r="X1139">
        <v>355360850000</v>
      </c>
      <c r="Y1139" t="s">
        <v>65</v>
      </c>
      <c r="Z1139" t="s">
        <v>66</v>
      </c>
      <c r="AG1139" t="s">
        <v>1972</v>
      </c>
      <c r="AL1139">
        <v>0</v>
      </c>
      <c r="AN1139" t="s">
        <v>1974</v>
      </c>
      <c r="AO1139">
        <v>0</v>
      </c>
      <c r="AQ1139">
        <v>2257835</v>
      </c>
      <c r="AR1139" t="s">
        <v>4605</v>
      </c>
      <c r="AS1139" t="s">
        <v>5883</v>
      </c>
      <c r="AT1139" t="s">
        <v>1975</v>
      </c>
    </row>
    <row r="1140" spans="1:46" x14ac:dyDescent="0.25">
      <c r="A1140" t="str">
        <f>_xlfn.XLOOKUP(I1140,UTILIZADAS[Contacto1],UTILIZADAS[Source.Name],,0)</f>
        <v>Cobros Abril Canal Fijo</v>
      </c>
      <c r="B1140" s="18">
        <f>VLOOKUP(J1140,Ref!A:C,3,0)</f>
        <v>0</v>
      </c>
      <c r="C1140" s="18">
        <f>VLOOKUP(J1140,Ref!A:D,4,0)</f>
        <v>0</v>
      </c>
      <c r="D1140" s="18" t="str">
        <f t="shared" si="51"/>
        <v>13/may</v>
      </c>
      <c r="E1140" s="18">
        <f t="shared" si="52"/>
        <v>40</v>
      </c>
      <c r="F1140" s="18">
        <v>1</v>
      </c>
      <c r="G1140" s="18">
        <f t="shared" si="53"/>
        <v>0</v>
      </c>
      <c r="H1140" s="3">
        <v>46155.697256944448</v>
      </c>
      <c r="I1140">
        <v>63390957</v>
      </c>
      <c r="J1140" t="s">
        <v>1967</v>
      </c>
      <c r="K1140" t="s">
        <v>1968</v>
      </c>
      <c r="L1140" t="s">
        <v>1969</v>
      </c>
      <c r="M1140" t="s">
        <v>1970</v>
      </c>
      <c r="O1140">
        <v>355360850000</v>
      </c>
      <c r="P1140">
        <v>16018</v>
      </c>
      <c r="Q1140">
        <v>-4</v>
      </c>
      <c r="R1140">
        <v>1</v>
      </c>
      <c r="S1140">
        <v>63390957</v>
      </c>
      <c r="U1140" t="s">
        <v>1503</v>
      </c>
      <c r="W1140" t="s">
        <v>1504</v>
      </c>
      <c r="X1140">
        <v>355360850000</v>
      </c>
      <c r="Y1140" t="s">
        <v>65</v>
      </c>
      <c r="Z1140" t="s">
        <v>66</v>
      </c>
      <c r="AG1140" t="s">
        <v>1972</v>
      </c>
      <c r="AL1140">
        <v>0</v>
      </c>
      <c r="AN1140" t="s">
        <v>1974</v>
      </c>
      <c r="AO1140">
        <v>0</v>
      </c>
      <c r="AQ1140">
        <v>2257835</v>
      </c>
      <c r="AR1140" t="s">
        <v>4605</v>
      </c>
      <c r="AS1140" t="s">
        <v>5883</v>
      </c>
      <c r="AT1140" t="s">
        <v>1975</v>
      </c>
    </row>
    <row r="1141" spans="1:46" x14ac:dyDescent="0.25">
      <c r="A1141" t="str">
        <f>_xlfn.XLOOKUP(I1141,UTILIZADAS[Contacto1],UTILIZADAS[Source.Name],,0)</f>
        <v>Cobros Abril Canal Fijo</v>
      </c>
      <c r="B1141" s="18">
        <f>VLOOKUP(J1141,Ref!A:C,3,0)</f>
        <v>0</v>
      </c>
      <c r="C1141" s="18">
        <f>VLOOKUP(J1141,Ref!A:D,4,0)</f>
        <v>0</v>
      </c>
      <c r="D1141" s="18" t="str">
        <f t="shared" si="51"/>
        <v>13/may</v>
      </c>
      <c r="E1141" s="18">
        <f t="shared" si="52"/>
        <v>40</v>
      </c>
      <c r="F1141" s="18">
        <v>1</v>
      </c>
      <c r="G1141" s="18">
        <f t="shared" si="53"/>
        <v>0</v>
      </c>
      <c r="H1141" s="3">
        <v>46155.697256944448</v>
      </c>
      <c r="I1141">
        <v>63390957</v>
      </c>
      <c r="J1141" t="s">
        <v>1967</v>
      </c>
      <c r="K1141" t="s">
        <v>1968</v>
      </c>
      <c r="L1141" t="s">
        <v>1969</v>
      </c>
      <c r="M1141" t="s">
        <v>1970</v>
      </c>
      <c r="O1141">
        <v>353373520000</v>
      </c>
      <c r="P1141">
        <v>16018</v>
      </c>
      <c r="Q1141">
        <v>-4</v>
      </c>
      <c r="R1141">
        <v>1</v>
      </c>
      <c r="S1141">
        <v>63390957</v>
      </c>
      <c r="U1141" t="s">
        <v>4520</v>
      </c>
      <c r="W1141" t="s">
        <v>428</v>
      </c>
      <c r="X1141">
        <v>353373520000</v>
      </c>
      <c r="Y1141" t="s">
        <v>65</v>
      </c>
      <c r="Z1141" t="s">
        <v>597</v>
      </c>
      <c r="AF1141" t="s">
        <v>1976</v>
      </c>
      <c r="AG1141" t="s">
        <v>1972</v>
      </c>
      <c r="AL1141">
        <v>0</v>
      </c>
      <c r="AN1141" t="s">
        <v>1974</v>
      </c>
      <c r="AO1141">
        <v>0</v>
      </c>
      <c r="AQ1141">
        <v>2257836</v>
      </c>
      <c r="AR1141" t="s">
        <v>4605</v>
      </c>
      <c r="AS1141" t="s">
        <v>5883</v>
      </c>
      <c r="AT1141" t="s">
        <v>1975</v>
      </c>
    </row>
    <row r="1142" spans="1:46" x14ac:dyDescent="0.25">
      <c r="A1142" t="str">
        <f>_xlfn.XLOOKUP(I1142,UTILIZADAS[Contacto1],UTILIZADAS[Source.Name],,0)</f>
        <v>Cobros Abril Canal Fijo</v>
      </c>
      <c r="B1142" s="18">
        <f>VLOOKUP(J1142,Ref!A:C,3,0)</f>
        <v>0</v>
      </c>
      <c r="C1142" s="18">
        <f>VLOOKUP(J1142,Ref!A:D,4,0)</f>
        <v>0</v>
      </c>
      <c r="D1142" s="18" t="str">
        <f t="shared" si="51"/>
        <v>18/may</v>
      </c>
      <c r="E1142" s="18">
        <f t="shared" si="52"/>
        <v>40</v>
      </c>
      <c r="F1142" s="18">
        <v>1</v>
      </c>
      <c r="G1142" s="18">
        <f t="shared" si="53"/>
        <v>0</v>
      </c>
      <c r="H1142" s="3">
        <v>46160.426180555558</v>
      </c>
      <c r="I1142">
        <v>63390957</v>
      </c>
      <c r="J1142" t="s">
        <v>1967</v>
      </c>
      <c r="K1142" t="s">
        <v>1968</v>
      </c>
      <c r="L1142" t="s">
        <v>1969</v>
      </c>
      <c r="M1142" t="s">
        <v>1970</v>
      </c>
      <c r="O1142">
        <v>355360850000</v>
      </c>
      <c r="P1142">
        <v>16018</v>
      </c>
      <c r="Q1142">
        <v>-4</v>
      </c>
      <c r="R1142">
        <v>1</v>
      </c>
      <c r="S1142">
        <v>63390957</v>
      </c>
      <c r="U1142" t="s">
        <v>1503</v>
      </c>
      <c r="W1142" t="s">
        <v>1504</v>
      </c>
      <c r="X1142">
        <v>355360850000</v>
      </c>
      <c r="Y1142" t="s">
        <v>65</v>
      </c>
      <c r="Z1142" t="s">
        <v>66</v>
      </c>
      <c r="AG1142" t="s">
        <v>1972</v>
      </c>
      <c r="AL1142">
        <v>0</v>
      </c>
      <c r="AN1142" t="s">
        <v>1974</v>
      </c>
      <c r="AO1142">
        <v>0</v>
      </c>
      <c r="AQ1142">
        <v>2257835</v>
      </c>
      <c r="AR1142" t="s">
        <v>4605</v>
      </c>
      <c r="AS1142" t="s">
        <v>5883</v>
      </c>
      <c r="AT1142" t="s">
        <v>1975</v>
      </c>
    </row>
    <row r="1143" spans="1:46" x14ac:dyDescent="0.25">
      <c r="A1143" t="str">
        <f>_xlfn.XLOOKUP(I1143,UTILIZADAS[Contacto1],UTILIZADAS[Source.Name],,0)</f>
        <v>Cobros Abril Canal Fijo</v>
      </c>
      <c r="B1143" s="18">
        <f>VLOOKUP(J1143,Ref!A:C,3,0)</f>
        <v>0</v>
      </c>
      <c r="C1143" s="18">
        <f>VLOOKUP(J1143,Ref!A:D,4,0)</f>
        <v>0</v>
      </c>
      <c r="D1143" s="18" t="str">
        <f t="shared" si="51"/>
        <v>18/may</v>
      </c>
      <c r="E1143" s="18">
        <f t="shared" si="52"/>
        <v>40</v>
      </c>
      <c r="F1143" s="18">
        <v>1</v>
      </c>
      <c r="G1143" s="18">
        <f t="shared" si="53"/>
        <v>0</v>
      </c>
      <c r="H1143" s="3">
        <v>46160.429224537038</v>
      </c>
      <c r="I1143">
        <v>63390957</v>
      </c>
      <c r="J1143" t="s">
        <v>1967</v>
      </c>
      <c r="K1143" t="s">
        <v>1968</v>
      </c>
      <c r="L1143" t="s">
        <v>1969</v>
      </c>
      <c r="M1143" t="s">
        <v>1970</v>
      </c>
      <c r="O1143">
        <v>353373520000</v>
      </c>
      <c r="P1143">
        <v>16018</v>
      </c>
      <c r="Q1143">
        <v>-4</v>
      </c>
      <c r="R1143">
        <v>1</v>
      </c>
      <c r="S1143">
        <v>63390957</v>
      </c>
      <c r="U1143" t="s">
        <v>4520</v>
      </c>
      <c r="W1143" t="s">
        <v>428</v>
      </c>
      <c r="X1143">
        <v>353373520000</v>
      </c>
      <c r="Y1143" t="s">
        <v>65</v>
      </c>
      <c r="Z1143" t="s">
        <v>597</v>
      </c>
      <c r="AF1143" t="s">
        <v>1976</v>
      </c>
      <c r="AG1143" t="s">
        <v>1972</v>
      </c>
      <c r="AL1143">
        <v>0</v>
      </c>
      <c r="AN1143" t="s">
        <v>1974</v>
      </c>
      <c r="AO1143">
        <v>0</v>
      </c>
      <c r="AQ1143">
        <v>2257836</v>
      </c>
      <c r="AR1143" t="s">
        <v>4605</v>
      </c>
      <c r="AS1143" t="s">
        <v>5883</v>
      </c>
      <c r="AT1143" t="s">
        <v>1975</v>
      </c>
    </row>
    <row r="1144" spans="1:46" x14ac:dyDescent="0.25">
      <c r="A1144" t="str">
        <f>_xlfn.XLOOKUP(I1144,UTILIZADAS[Contacto1],UTILIZADAS[Source.Name],,0)</f>
        <v>Cobros Abril Canal Fijo</v>
      </c>
      <c r="B1144" s="18">
        <f>VLOOKUP(J1144,Ref!A:C,3,0)</f>
        <v>0</v>
      </c>
      <c r="C1144" s="18">
        <f>VLOOKUP(J1144,Ref!A:D,4,0)</f>
        <v>0</v>
      </c>
      <c r="D1144" s="18" t="str">
        <f t="shared" si="51"/>
        <v>19/may</v>
      </c>
      <c r="E1144" s="18">
        <f t="shared" si="52"/>
        <v>40</v>
      </c>
      <c r="F1144" s="18">
        <v>1</v>
      </c>
      <c r="G1144" s="18">
        <f t="shared" si="53"/>
        <v>0</v>
      </c>
      <c r="H1144" s="3">
        <v>46161.698495370372</v>
      </c>
      <c r="I1144">
        <v>63390957</v>
      </c>
      <c r="J1144" t="s">
        <v>1967</v>
      </c>
      <c r="K1144" t="s">
        <v>1968</v>
      </c>
      <c r="L1144" t="s">
        <v>1969</v>
      </c>
      <c r="M1144" t="s">
        <v>1970</v>
      </c>
      <c r="O1144">
        <v>355360850000</v>
      </c>
      <c r="P1144">
        <v>16018</v>
      </c>
      <c r="Q1144">
        <v>-4</v>
      </c>
      <c r="R1144">
        <v>1</v>
      </c>
      <c r="S1144">
        <v>63390957</v>
      </c>
      <c r="U1144" t="s">
        <v>1503</v>
      </c>
      <c r="W1144" t="s">
        <v>1504</v>
      </c>
      <c r="X1144">
        <v>355360850000</v>
      </c>
      <c r="Y1144" t="s">
        <v>65</v>
      </c>
      <c r="Z1144" t="s">
        <v>66</v>
      </c>
      <c r="AG1144" t="s">
        <v>1972</v>
      </c>
      <c r="AL1144">
        <v>0</v>
      </c>
      <c r="AN1144" t="s">
        <v>1974</v>
      </c>
      <c r="AO1144">
        <v>0</v>
      </c>
      <c r="AQ1144">
        <v>2257835</v>
      </c>
      <c r="AR1144" t="s">
        <v>4605</v>
      </c>
      <c r="AS1144" t="s">
        <v>5883</v>
      </c>
      <c r="AT1144" t="s">
        <v>1975</v>
      </c>
    </row>
    <row r="1145" spans="1:46" x14ac:dyDescent="0.25">
      <c r="A1145" t="str">
        <f>_xlfn.XLOOKUP(I1145,UTILIZADAS[Contacto1],UTILIZADAS[Source.Name],,0)</f>
        <v>Cobros Abril Canal Fijo</v>
      </c>
      <c r="B1145" s="18">
        <f>VLOOKUP(J1145,Ref!A:C,3,0)</f>
        <v>0</v>
      </c>
      <c r="C1145" s="18">
        <f>VLOOKUP(J1145,Ref!A:D,4,0)</f>
        <v>0</v>
      </c>
      <c r="D1145" s="18" t="str">
        <f t="shared" si="51"/>
        <v>19/may</v>
      </c>
      <c r="E1145" s="18">
        <f t="shared" si="52"/>
        <v>40</v>
      </c>
      <c r="F1145" s="18">
        <v>1</v>
      </c>
      <c r="G1145" s="18">
        <f t="shared" si="53"/>
        <v>0</v>
      </c>
      <c r="H1145" s="3">
        <v>46161.698819444442</v>
      </c>
      <c r="I1145">
        <v>63390957</v>
      </c>
      <c r="J1145" t="s">
        <v>1967</v>
      </c>
      <c r="K1145" t="s">
        <v>1968</v>
      </c>
      <c r="L1145" t="s">
        <v>1969</v>
      </c>
      <c r="M1145" t="s">
        <v>1970</v>
      </c>
      <c r="O1145">
        <v>353373520000</v>
      </c>
      <c r="P1145">
        <v>16018</v>
      </c>
      <c r="Q1145">
        <v>-4</v>
      </c>
      <c r="R1145">
        <v>1</v>
      </c>
      <c r="S1145">
        <v>63390957</v>
      </c>
      <c r="U1145" t="s">
        <v>4520</v>
      </c>
      <c r="W1145" t="s">
        <v>428</v>
      </c>
      <c r="X1145">
        <v>353373520000</v>
      </c>
      <c r="Y1145" t="s">
        <v>65</v>
      </c>
      <c r="Z1145" t="s">
        <v>597</v>
      </c>
      <c r="AF1145" t="s">
        <v>1976</v>
      </c>
      <c r="AG1145" t="s">
        <v>1972</v>
      </c>
      <c r="AL1145">
        <v>0</v>
      </c>
      <c r="AN1145" t="s">
        <v>1974</v>
      </c>
      <c r="AO1145">
        <v>0</v>
      </c>
      <c r="AQ1145">
        <v>2257836</v>
      </c>
      <c r="AR1145" t="s">
        <v>4605</v>
      </c>
      <c r="AS1145" t="s">
        <v>5883</v>
      </c>
      <c r="AT1145" t="s">
        <v>1975</v>
      </c>
    </row>
    <row r="1146" spans="1:46" x14ac:dyDescent="0.25">
      <c r="A1146" t="str">
        <f>_xlfn.XLOOKUP(I1146,UTILIZADAS[Contacto1],UTILIZADAS[Source.Name],,0)</f>
        <v>Cobros Abril Canal Fijo</v>
      </c>
      <c r="B1146" s="18">
        <f>VLOOKUP(J1146,Ref!A:C,3,0)</f>
        <v>0</v>
      </c>
      <c r="C1146" s="18">
        <f>VLOOKUP(J1146,Ref!A:D,4,0)</f>
        <v>0</v>
      </c>
      <c r="D1146" s="18" t="str">
        <f t="shared" si="51"/>
        <v>21/may</v>
      </c>
      <c r="E1146" s="18">
        <f t="shared" si="52"/>
        <v>40</v>
      </c>
      <c r="F1146" s="18">
        <v>1</v>
      </c>
      <c r="G1146" s="18">
        <f t="shared" si="53"/>
        <v>0</v>
      </c>
      <c r="H1146" s="3">
        <v>46163.475185185183</v>
      </c>
      <c r="I1146">
        <v>63390957</v>
      </c>
      <c r="J1146">
        <v>6004</v>
      </c>
      <c r="K1146" t="s">
        <v>1983</v>
      </c>
      <c r="L1146" t="s">
        <v>1897</v>
      </c>
      <c r="M1146" t="s">
        <v>1970</v>
      </c>
      <c r="O1146">
        <v>353373520000</v>
      </c>
      <c r="P1146">
        <v>16018</v>
      </c>
      <c r="Q1146">
        <v>-4</v>
      </c>
      <c r="R1146">
        <v>1</v>
      </c>
      <c r="S1146">
        <v>63390957</v>
      </c>
      <c r="U1146" t="s">
        <v>4520</v>
      </c>
      <c r="W1146" t="s">
        <v>428</v>
      </c>
      <c r="X1146">
        <v>353373520000</v>
      </c>
      <c r="Y1146" t="s">
        <v>65</v>
      </c>
      <c r="Z1146" t="s">
        <v>597</v>
      </c>
      <c r="AF1146" t="s">
        <v>1976</v>
      </c>
      <c r="AG1146" t="s">
        <v>1972</v>
      </c>
      <c r="AL1146">
        <v>74</v>
      </c>
      <c r="AM1146" t="s">
        <v>1979</v>
      </c>
      <c r="AN1146" t="s">
        <v>1987</v>
      </c>
      <c r="AO1146">
        <v>0</v>
      </c>
      <c r="AQ1146">
        <v>2257836</v>
      </c>
      <c r="AR1146" t="s">
        <v>4605</v>
      </c>
      <c r="AS1146" t="s">
        <v>5883</v>
      </c>
      <c r="AT1146" t="s">
        <v>1984</v>
      </c>
    </row>
    <row r="1147" spans="1:46" x14ac:dyDescent="0.25">
      <c r="A1147" t="str">
        <f>_xlfn.XLOOKUP(I1147,UTILIZADAS[Contacto1],UTILIZADAS[Source.Name],,0)</f>
        <v>Cobros Abril Canal Fijo</v>
      </c>
      <c r="B1147" s="18">
        <f>VLOOKUP(J1147,Ref!A:C,3,0)</f>
        <v>0</v>
      </c>
      <c r="C1147" s="18">
        <f>VLOOKUP(J1147,Ref!A:D,4,0)</f>
        <v>0</v>
      </c>
      <c r="D1147" s="18" t="str">
        <f t="shared" si="51"/>
        <v>21/may</v>
      </c>
      <c r="E1147" s="18">
        <f t="shared" si="52"/>
        <v>40</v>
      </c>
      <c r="F1147" s="18">
        <v>1</v>
      </c>
      <c r="G1147" s="18">
        <f t="shared" si="53"/>
        <v>0</v>
      </c>
      <c r="H1147" s="3">
        <v>46163.475277777776</v>
      </c>
      <c r="I1147">
        <v>63390957</v>
      </c>
      <c r="J1147" t="s">
        <v>2021</v>
      </c>
      <c r="K1147" t="s">
        <v>1968</v>
      </c>
      <c r="L1147" t="s">
        <v>1969</v>
      </c>
      <c r="M1147" t="s">
        <v>1970</v>
      </c>
      <c r="O1147">
        <v>355360850000</v>
      </c>
      <c r="P1147">
        <v>16018</v>
      </c>
      <c r="Q1147">
        <v>-4</v>
      </c>
      <c r="R1147">
        <v>1</v>
      </c>
      <c r="S1147">
        <v>63390957</v>
      </c>
      <c r="U1147" t="s">
        <v>1503</v>
      </c>
      <c r="W1147" t="s">
        <v>1504</v>
      </c>
      <c r="X1147">
        <v>355360850000</v>
      </c>
      <c r="Y1147" t="s">
        <v>65</v>
      </c>
      <c r="Z1147" t="s">
        <v>66</v>
      </c>
      <c r="AG1147" t="s">
        <v>1972</v>
      </c>
      <c r="AL1147">
        <v>5</v>
      </c>
      <c r="AN1147" t="s">
        <v>1974</v>
      </c>
      <c r="AO1147">
        <v>0</v>
      </c>
      <c r="AQ1147">
        <v>2257835</v>
      </c>
      <c r="AR1147" t="s">
        <v>4605</v>
      </c>
      <c r="AS1147" t="s">
        <v>5883</v>
      </c>
      <c r="AT1147" t="s">
        <v>2022</v>
      </c>
    </row>
    <row r="1148" spans="1:46" x14ac:dyDescent="0.25">
      <c r="A1148" t="str">
        <f>_xlfn.XLOOKUP(I1148,UTILIZADAS[Contacto1],UTILIZADAS[Source.Name],,0)</f>
        <v>Cobros Abril Canal Fijo</v>
      </c>
      <c r="B1148" s="18">
        <f>VLOOKUP(J1148,Ref!A:C,3,0)</f>
        <v>0</v>
      </c>
      <c r="C1148" s="18">
        <f>VLOOKUP(J1148,Ref!A:D,4,0)</f>
        <v>0</v>
      </c>
      <c r="D1148" s="18" t="str">
        <f t="shared" si="51"/>
        <v>21/may</v>
      </c>
      <c r="E1148" s="18">
        <f t="shared" si="52"/>
        <v>40</v>
      </c>
      <c r="F1148" s="18">
        <v>1</v>
      </c>
      <c r="G1148" s="18">
        <f t="shared" si="53"/>
        <v>1</v>
      </c>
      <c r="H1148" s="3">
        <v>46163.743009259262</v>
      </c>
      <c r="I1148">
        <v>63390957</v>
      </c>
      <c r="J1148" t="s">
        <v>2021</v>
      </c>
      <c r="K1148" t="s">
        <v>1968</v>
      </c>
      <c r="L1148" t="s">
        <v>1969</v>
      </c>
      <c r="M1148" t="s">
        <v>1970</v>
      </c>
      <c r="O1148">
        <v>355360850000</v>
      </c>
      <c r="P1148">
        <v>16018</v>
      </c>
      <c r="Q1148">
        <v>-4</v>
      </c>
      <c r="R1148">
        <v>1</v>
      </c>
      <c r="S1148">
        <v>63390957</v>
      </c>
      <c r="U1148" t="s">
        <v>1503</v>
      </c>
      <c r="W1148" t="s">
        <v>1504</v>
      </c>
      <c r="X1148">
        <v>355360850000</v>
      </c>
      <c r="Y1148" t="s">
        <v>65</v>
      </c>
      <c r="Z1148" t="s">
        <v>66</v>
      </c>
      <c r="AG1148" t="s">
        <v>1972</v>
      </c>
      <c r="AL1148">
        <v>5</v>
      </c>
      <c r="AN1148" t="s">
        <v>1974</v>
      </c>
      <c r="AO1148">
        <v>0</v>
      </c>
      <c r="AQ1148">
        <v>2257835</v>
      </c>
      <c r="AR1148" t="s">
        <v>4605</v>
      </c>
      <c r="AS1148" t="s">
        <v>5883</v>
      </c>
      <c r="AT1148" t="s">
        <v>2022</v>
      </c>
    </row>
    <row r="1149" spans="1:46" x14ac:dyDescent="0.25">
      <c r="A1149" t="str">
        <f>_xlfn.XLOOKUP(I1149,UTILIZADAS[Contacto1],UTILIZADAS[Source.Name],,0)</f>
        <v>Cobros Mayo</v>
      </c>
      <c r="B1149" s="18">
        <f>VLOOKUP(J1149,Ref!A:C,3,0)</f>
        <v>1</v>
      </c>
      <c r="C1149" s="18">
        <f>VLOOKUP(J1149,Ref!A:D,4,0)</f>
        <v>0</v>
      </c>
      <c r="D1149" s="18" t="str">
        <f t="shared" si="51"/>
        <v>11/may</v>
      </c>
      <c r="E1149" s="18">
        <f t="shared" si="52"/>
        <v>1</v>
      </c>
      <c r="F1149" s="18">
        <v>1</v>
      </c>
      <c r="G1149" s="18">
        <f t="shared" si="53"/>
        <v>1</v>
      </c>
      <c r="H1149" s="3">
        <v>46153.535243055558</v>
      </c>
      <c r="I1149">
        <v>63392944</v>
      </c>
      <c r="J1149">
        <v>6000</v>
      </c>
      <c r="K1149" t="s">
        <v>1983</v>
      </c>
      <c r="L1149" t="s">
        <v>1897</v>
      </c>
      <c r="M1149" t="s">
        <v>1970</v>
      </c>
      <c r="O1149">
        <v>362062100000</v>
      </c>
      <c r="P1149">
        <v>16018</v>
      </c>
      <c r="Q1149">
        <v>-4</v>
      </c>
      <c r="R1149">
        <v>1</v>
      </c>
      <c r="S1149">
        <v>63392944</v>
      </c>
      <c r="U1149" t="s">
        <v>5963</v>
      </c>
      <c r="W1149" t="s">
        <v>4830</v>
      </c>
      <c r="X1149">
        <v>362062100000</v>
      </c>
      <c r="Y1149" t="s">
        <v>82</v>
      </c>
      <c r="Z1149" t="s">
        <v>66</v>
      </c>
      <c r="AF1149" t="s">
        <v>1976</v>
      </c>
      <c r="AG1149" t="s">
        <v>1972</v>
      </c>
      <c r="AL1149">
        <v>79</v>
      </c>
      <c r="AM1149" t="s">
        <v>1979</v>
      </c>
      <c r="AN1149" t="s">
        <v>1987</v>
      </c>
      <c r="AO1149">
        <v>0</v>
      </c>
      <c r="AQ1149">
        <v>2257837</v>
      </c>
      <c r="AR1149" t="s">
        <v>4605</v>
      </c>
      <c r="AS1149" t="s">
        <v>5883</v>
      </c>
      <c r="AT1149" t="s">
        <v>1895</v>
      </c>
    </row>
    <row r="1150" spans="1:46" x14ac:dyDescent="0.25">
      <c r="A1150" t="str">
        <f>_xlfn.XLOOKUP(I1150,UTILIZADAS[Contacto1],UTILIZADAS[Source.Name],,0)</f>
        <v>Cobros Abril Canal Fijo</v>
      </c>
      <c r="B1150" s="18">
        <f>VLOOKUP(J1150,Ref!A:C,3,0)</f>
        <v>0</v>
      </c>
      <c r="C1150" s="18">
        <f>VLOOKUP(J1150,Ref!A:D,4,0)</f>
        <v>0</v>
      </c>
      <c r="D1150" s="18" t="str">
        <f t="shared" si="51"/>
        <v>11/may</v>
      </c>
      <c r="E1150" s="18">
        <f t="shared" si="52"/>
        <v>2</v>
      </c>
      <c r="F1150" s="18">
        <v>1</v>
      </c>
      <c r="G1150" s="18">
        <f t="shared" si="53"/>
        <v>0</v>
      </c>
      <c r="H1150" s="3">
        <v>46153.535474537035</v>
      </c>
      <c r="I1150">
        <v>63405001</v>
      </c>
      <c r="J1150" t="s">
        <v>2021</v>
      </c>
      <c r="K1150" t="s">
        <v>1968</v>
      </c>
      <c r="L1150" t="s">
        <v>1969</v>
      </c>
      <c r="M1150" t="s">
        <v>1970</v>
      </c>
      <c r="O1150">
        <v>183050720000</v>
      </c>
      <c r="P1150">
        <v>16018</v>
      </c>
      <c r="Q1150">
        <v>-4</v>
      </c>
      <c r="R1150">
        <v>1</v>
      </c>
      <c r="S1150">
        <v>63405001</v>
      </c>
      <c r="U1150" t="s">
        <v>2048</v>
      </c>
      <c r="W1150" t="s">
        <v>1338</v>
      </c>
      <c r="X1150">
        <v>183050720000</v>
      </c>
      <c r="Y1150" t="s">
        <v>65</v>
      </c>
      <c r="Z1150" t="s">
        <v>66</v>
      </c>
      <c r="AF1150" t="s">
        <v>1976</v>
      </c>
      <c r="AG1150" t="s">
        <v>1972</v>
      </c>
      <c r="AL1150">
        <v>5</v>
      </c>
      <c r="AN1150" t="s">
        <v>1974</v>
      </c>
      <c r="AO1150">
        <v>0</v>
      </c>
      <c r="AQ1150">
        <v>2257838</v>
      </c>
      <c r="AR1150" t="s">
        <v>4605</v>
      </c>
      <c r="AS1150" t="s">
        <v>5883</v>
      </c>
      <c r="AT1150" t="s">
        <v>2022</v>
      </c>
    </row>
    <row r="1151" spans="1:46" x14ac:dyDescent="0.25">
      <c r="A1151" t="str">
        <f>_xlfn.XLOOKUP(I1151,UTILIZADAS[Contacto1],UTILIZADAS[Source.Name],,0)</f>
        <v>Cobros Abril Canal Fijo</v>
      </c>
      <c r="B1151" s="18">
        <f>VLOOKUP(J1151,Ref!A:C,3,0)</f>
        <v>1</v>
      </c>
      <c r="C1151" s="18">
        <f>VLOOKUP(J1151,Ref!A:D,4,0)</f>
        <v>1</v>
      </c>
      <c r="D1151" s="18" t="str">
        <f t="shared" si="51"/>
        <v>13/may</v>
      </c>
      <c r="E1151" s="18">
        <f t="shared" si="52"/>
        <v>2</v>
      </c>
      <c r="F1151" s="18">
        <v>1</v>
      </c>
      <c r="G1151" s="18">
        <f t="shared" si="53"/>
        <v>1</v>
      </c>
      <c r="H1151" s="3">
        <v>46155.69767361111</v>
      </c>
      <c r="I1151">
        <v>63405001</v>
      </c>
      <c r="J1151">
        <v>6003</v>
      </c>
      <c r="K1151" t="s">
        <v>1983</v>
      </c>
      <c r="L1151" t="s">
        <v>1897</v>
      </c>
      <c r="M1151" t="s">
        <v>1970</v>
      </c>
      <c r="O1151">
        <v>183050720000</v>
      </c>
      <c r="P1151">
        <v>16018</v>
      </c>
      <c r="Q1151">
        <v>-4</v>
      </c>
      <c r="R1151">
        <v>1</v>
      </c>
      <c r="S1151">
        <v>63405001</v>
      </c>
      <c r="U1151" t="s">
        <v>2048</v>
      </c>
      <c r="W1151" t="s">
        <v>1338</v>
      </c>
      <c r="X1151">
        <v>183050720000</v>
      </c>
      <c r="Y1151" t="s">
        <v>65</v>
      </c>
      <c r="Z1151" t="s">
        <v>66</v>
      </c>
      <c r="AF1151" t="s">
        <v>1976</v>
      </c>
      <c r="AG1151" t="s">
        <v>1972</v>
      </c>
      <c r="AL1151">
        <v>100</v>
      </c>
      <c r="AM1151" t="s">
        <v>1979</v>
      </c>
      <c r="AN1151" t="s">
        <v>1987</v>
      </c>
      <c r="AO1151">
        <v>0</v>
      </c>
      <c r="AQ1151">
        <v>2257838</v>
      </c>
      <c r="AR1151" t="s">
        <v>4605</v>
      </c>
      <c r="AS1151" t="s">
        <v>5883</v>
      </c>
      <c r="AT1151" t="s">
        <v>1892</v>
      </c>
    </row>
    <row r="1152" spans="1:46" x14ac:dyDescent="0.25">
      <c r="A1152" t="str">
        <f>_xlfn.XLOOKUP(I1152,UTILIZADAS[Contacto1],UTILIZADAS[Source.Name],,0)</f>
        <v>Cobros Mayo</v>
      </c>
      <c r="B1152" s="18">
        <f>VLOOKUP(J1152,Ref!A:C,3,0)</f>
        <v>0</v>
      </c>
      <c r="C1152" s="18">
        <f>VLOOKUP(J1152,Ref!A:D,4,0)</f>
        <v>0</v>
      </c>
      <c r="D1152" s="18" t="str">
        <f t="shared" si="51"/>
        <v>11/may</v>
      </c>
      <c r="E1152" s="18">
        <f t="shared" si="52"/>
        <v>3</v>
      </c>
      <c r="F1152" s="18">
        <v>1</v>
      </c>
      <c r="G1152" s="18">
        <f t="shared" si="53"/>
        <v>0</v>
      </c>
      <c r="H1152" s="3">
        <v>46153.535914351851</v>
      </c>
      <c r="I1152">
        <v>63406149</v>
      </c>
      <c r="J1152" t="s">
        <v>2021</v>
      </c>
      <c r="K1152" t="s">
        <v>1968</v>
      </c>
      <c r="L1152" t="s">
        <v>1969</v>
      </c>
      <c r="M1152" t="s">
        <v>1970</v>
      </c>
      <c r="O1152">
        <v>369089980000</v>
      </c>
      <c r="P1152">
        <v>16018</v>
      </c>
      <c r="Q1152">
        <v>-4</v>
      </c>
      <c r="R1152">
        <v>1</v>
      </c>
      <c r="S1152">
        <v>63406149</v>
      </c>
      <c r="U1152" t="s">
        <v>5964</v>
      </c>
      <c r="W1152" t="s">
        <v>4832</v>
      </c>
      <c r="X1152">
        <v>369089980000</v>
      </c>
      <c r="Y1152" t="s">
        <v>65</v>
      </c>
      <c r="Z1152" t="s">
        <v>66</v>
      </c>
      <c r="AF1152" t="s">
        <v>1976</v>
      </c>
      <c r="AG1152" t="s">
        <v>1972</v>
      </c>
      <c r="AL1152">
        <v>5</v>
      </c>
      <c r="AN1152" t="s">
        <v>1974</v>
      </c>
      <c r="AO1152">
        <v>0</v>
      </c>
      <c r="AQ1152">
        <v>2257839</v>
      </c>
      <c r="AR1152" t="s">
        <v>4605</v>
      </c>
      <c r="AS1152" t="s">
        <v>5883</v>
      </c>
      <c r="AT1152" t="s">
        <v>2022</v>
      </c>
    </row>
    <row r="1153" spans="1:46" x14ac:dyDescent="0.25">
      <c r="A1153" t="str">
        <f>_xlfn.XLOOKUP(I1153,UTILIZADAS[Contacto1],UTILIZADAS[Source.Name],,0)</f>
        <v>Cobros Mayo</v>
      </c>
      <c r="B1153" s="18">
        <f>VLOOKUP(J1153,Ref!A:C,3,0)</f>
        <v>0</v>
      </c>
      <c r="C1153" s="18">
        <f>VLOOKUP(J1153,Ref!A:D,4,0)</f>
        <v>0</v>
      </c>
      <c r="D1153" s="18" t="str">
        <f t="shared" si="51"/>
        <v>13/may</v>
      </c>
      <c r="E1153" s="18">
        <f t="shared" si="52"/>
        <v>3</v>
      </c>
      <c r="F1153" s="18">
        <v>1</v>
      </c>
      <c r="G1153" s="18">
        <f t="shared" si="53"/>
        <v>0</v>
      </c>
      <c r="H1153" s="3">
        <v>46155.697592592594</v>
      </c>
      <c r="I1153">
        <v>63406149</v>
      </c>
      <c r="J1153" t="s">
        <v>1967</v>
      </c>
      <c r="K1153" t="s">
        <v>1968</v>
      </c>
      <c r="L1153" t="s">
        <v>1969</v>
      </c>
      <c r="M1153" t="s">
        <v>1970</v>
      </c>
      <c r="O1153">
        <v>369089980000</v>
      </c>
      <c r="P1153">
        <v>16018</v>
      </c>
      <c r="Q1153">
        <v>-4</v>
      </c>
      <c r="R1153">
        <v>1</v>
      </c>
      <c r="S1153">
        <v>63406149</v>
      </c>
      <c r="U1153" t="s">
        <v>5964</v>
      </c>
      <c r="W1153" t="s">
        <v>4832</v>
      </c>
      <c r="X1153">
        <v>369089980000</v>
      </c>
      <c r="Y1153" t="s">
        <v>65</v>
      </c>
      <c r="Z1153" t="s">
        <v>66</v>
      </c>
      <c r="AF1153" t="s">
        <v>1976</v>
      </c>
      <c r="AG1153" t="s">
        <v>1972</v>
      </c>
      <c r="AL1153">
        <v>0</v>
      </c>
      <c r="AN1153" t="s">
        <v>1974</v>
      </c>
      <c r="AO1153">
        <v>0</v>
      </c>
      <c r="AQ1153">
        <v>2257839</v>
      </c>
      <c r="AR1153" t="s">
        <v>4605</v>
      </c>
      <c r="AS1153" t="s">
        <v>5883</v>
      </c>
      <c r="AT1153" t="s">
        <v>1975</v>
      </c>
    </row>
    <row r="1154" spans="1:46" x14ac:dyDescent="0.25">
      <c r="A1154" t="str">
        <f>_xlfn.XLOOKUP(I1154,UTILIZADAS[Contacto1],UTILIZADAS[Source.Name],,0)</f>
        <v>Cobros Mayo</v>
      </c>
      <c r="B1154" s="18">
        <f>VLOOKUP(J1154,Ref!A:C,3,0)</f>
        <v>0</v>
      </c>
      <c r="C1154" s="18">
        <f>VLOOKUP(J1154,Ref!A:D,4,0)</f>
        <v>0</v>
      </c>
      <c r="D1154" s="18" t="str">
        <f t="shared" ref="D1154:D1217" si="54">TEXT(H1154,"dd/mmm")</f>
        <v>18/may</v>
      </c>
      <c r="E1154" s="18">
        <f t="shared" ref="E1154:E1217" si="55">+COUNTIF(I:I,I1154)</f>
        <v>3</v>
      </c>
      <c r="F1154" s="18">
        <v>1</v>
      </c>
      <c r="G1154" s="18">
        <f t="shared" si="53"/>
        <v>1</v>
      </c>
      <c r="H1154" s="3">
        <v>46160.429560185185</v>
      </c>
      <c r="I1154">
        <v>63406149</v>
      </c>
      <c r="J1154">
        <v>6004</v>
      </c>
      <c r="K1154" t="s">
        <v>1983</v>
      </c>
      <c r="L1154" t="s">
        <v>1897</v>
      </c>
      <c r="M1154" t="s">
        <v>1970</v>
      </c>
      <c r="O1154">
        <v>369089980000</v>
      </c>
      <c r="P1154">
        <v>16018</v>
      </c>
      <c r="Q1154">
        <v>-4</v>
      </c>
      <c r="R1154">
        <v>1</v>
      </c>
      <c r="S1154">
        <v>63406149</v>
      </c>
      <c r="U1154" t="s">
        <v>5964</v>
      </c>
      <c r="W1154" t="s">
        <v>4832</v>
      </c>
      <c r="X1154">
        <v>369089980000</v>
      </c>
      <c r="Y1154" t="s">
        <v>65</v>
      </c>
      <c r="Z1154" t="s">
        <v>66</v>
      </c>
      <c r="AF1154" t="s">
        <v>1976</v>
      </c>
      <c r="AG1154" t="s">
        <v>1972</v>
      </c>
      <c r="AL1154">
        <v>171</v>
      </c>
      <c r="AM1154" t="s">
        <v>1979</v>
      </c>
      <c r="AN1154" t="s">
        <v>1987</v>
      </c>
      <c r="AO1154">
        <v>0</v>
      </c>
      <c r="AQ1154">
        <v>2257839</v>
      </c>
      <c r="AR1154" t="s">
        <v>4605</v>
      </c>
      <c r="AS1154" t="s">
        <v>5883</v>
      </c>
      <c r="AT1154" t="s">
        <v>1984</v>
      </c>
    </row>
    <row r="1155" spans="1:46" x14ac:dyDescent="0.25">
      <c r="A1155" t="e">
        <f>_xlfn.XLOOKUP(I1155,UTILIZADAS[Contacto1],UTILIZADAS[Source.Name],,0)</f>
        <v>#N/A</v>
      </c>
      <c r="B1155" s="18">
        <f>VLOOKUP(J1155,Ref!A:C,3,0)</f>
        <v>0</v>
      </c>
      <c r="C1155" s="18">
        <f>VLOOKUP(J1155,Ref!A:D,4,0)</f>
        <v>0</v>
      </c>
      <c r="D1155" s="18" t="str">
        <f t="shared" si="54"/>
        <v>07/may</v>
      </c>
      <c r="E1155" s="18">
        <f t="shared" si="55"/>
        <v>2</v>
      </c>
      <c r="F1155" s="18">
        <v>1</v>
      </c>
      <c r="G1155" s="18">
        <f t="shared" ref="G1155:G1218" si="56">IF(I1155=I1156,0,1)</f>
        <v>0</v>
      </c>
      <c r="H1155" s="3">
        <v>46149.53025462963</v>
      </c>
      <c r="I1155">
        <v>63409444</v>
      </c>
      <c r="J1155" t="s">
        <v>1986</v>
      </c>
      <c r="K1155" t="s">
        <v>1983</v>
      </c>
      <c r="L1155" t="s">
        <v>1897</v>
      </c>
      <c r="M1155" t="s">
        <v>1970</v>
      </c>
      <c r="P1155">
        <v>998</v>
      </c>
      <c r="Q1155">
        <v>0</v>
      </c>
      <c r="S1155">
        <v>63409444</v>
      </c>
      <c r="AF1155" t="s">
        <v>1976</v>
      </c>
      <c r="AG1155" t="s">
        <v>1972</v>
      </c>
      <c r="AK1155" t="s">
        <v>5965</v>
      </c>
      <c r="AL1155">
        <v>111</v>
      </c>
      <c r="AM1155" t="s">
        <v>1979</v>
      </c>
      <c r="AN1155" t="s">
        <v>1977</v>
      </c>
      <c r="AO1155">
        <v>0</v>
      </c>
      <c r="AQ1155">
        <v>2257570</v>
      </c>
      <c r="AR1155" t="s">
        <v>1978</v>
      </c>
      <c r="AT1155" t="s">
        <v>1988</v>
      </c>
    </row>
    <row r="1156" spans="1:46" x14ac:dyDescent="0.25">
      <c r="A1156" t="e">
        <f>_xlfn.XLOOKUP(I1156,UTILIZADAS[Contacto1],UTILIZADAS[Source.Name],,0)</f>
        <v>#N/A</v>
      </c>
      <c r="B1156" s="18">
        <f>VLOOKUP(J1156,Ref!A:C,3,0)</f>
        <v>1</v>
      </c>
      <c r="C1156" s="18">
        <f>VLOOKUP(J1156,Ref!A:D,4,0)</f>
        <v>1</v>
      </c>
      <c r="D1156" s="18" t="str">
        <f t="shared" si="54"/>
        <v>08/may</v>
      </c>
      <c r="E1156" s="18">
        <f t="shared" si="55"/>
        <v>2</v>
      </c>
      <c r="F1156" s="18">
        <v>1</v>
      </c>
      <c r="G1156" s="18">
        <f t="shared" si="56"/>
        <v>1</v>
      </c>
      <c r="H1156" s="3">
        <v>46150.448553240742</v>
      </c>
      <c r="I1156">
        <v>63409444</v>
      </c>
      <c r="J1156">
        <v>6002</v>
      </c>
      <c r="K1156" t="s">
        <v>1983</v>
      </c>
      <c r="L1156" t="s">
        <v>1897</v>
      </c>
      <c r="M1156" t="s">
        <v>1970</v>
      </c>
      <c r="P1156">
        <v>998</v>
      </c>
      <c r="Q1156">
        <v>0</v>
      </c>
      <c r="S1156">
        <v>63409444</v>
      </c>
      <c r="AF1156" t="s">
        <v>1976</v>
      </c>
      <c r="AG1156" t="s">
        <v>1972</v>
      </c>
      <c r="AK1156" t="s">
        <v>5965</v>
      </c>
      <c r="AL1156">
        <v>12</v>
      </c>
      <c r="AM1156" t="s">
        <v>1979</v>
      </c>
      <c r="AN1156" t="s">
        <v>1987</v>
      </c>
      <c r="AO1156">
        <v>0</v>
      </c>
      <c r="AQ1156">
        <v>2257570</v>
      </c>
      <c r="AR1156" t="s">
        <v>1978</v>
      </c>
      <c r="AT1156" t="s">
        <v>1888</v>
      </c>
    </row>
    <row r="1157" spans="1:46" x14ac:dyDescent="0.25">
      <c r="A1157" t="str">
        <f>_xlfn.XLOOKUP(I1157,UTILIZADAS[Contacto1],UTILIZADAS[Source.Name],,0)</f>
        <v>Cobros Mayo</v>
      </c>
      <c r="B1157" s="18">
        <f>VLOOKUP(J1157,Ref!A:C,3,0)</f>
        <v>1</v>
      </c>
      <c r="C1157" s="18">
        <f>VLOOKUP(J1157,Ref!A:D,4,0)</f>
        <v>1</v>
      </c>
      <c r="D1157" s="18" t="str">
        <f t="shared" si="54"/>
        <v>04/may</v>
      </c>
      <c r="E1157" s="18">
        <f t="shared" si="55"/>
        <v>7</v>
      </c>
      <c r="F1157" s="18">
        <v>1</v>
      </c>
      <c r="G1157" s="18">
        <f t="shared" si="56"/>
        <v>0</v>
      </c>
      <c r="H1157" s="3">
        <v>46146.705520833333</v>
      </c>
      <c r="I1157">
        <v>63415263</v>
      </c>
      <c r="J1157">
        <v>6007</v>
      </c>
      <c r="K1157" t="s">
        <v>1983</v>
      </c>
      <c r="L1157" t="s">
        <v>1897</v>
      </c>
      <c r="M1157" t="s">
        <v>1970</v>
      </c>
      <c r="P1157">
        <v>998</v>
      </c>
      <c r="Q1157">
        <v>0</v>
      </c>
      <c r="S1157">
        <v>63415263</v>
      </c>
      <c r="AF1157" t="s">
        <v>1976</v>
      </c>
      <c r="AG1157" t="s">
        <v>1972</v>
      </c>
      <c r="AL1157">
        <v>43</v>
      </c>
      <c r="AM1157" t="s">
        <v>1979</v>
      </c>
      <c r="AN1157" t="s">
        <v>1977</v>
      </c>
      <c r="AO1157">
        <v>0</v>
      </c>
      <c r="AQ1157">
        <v>2257488</v>
      </c>
      <c r="AR1157" t="s">
        <v>1978</v>
      </c>
      <c r="AT1157" t="s">
        <v>1898</v>
      </c>
    </row>
    <row r="1158" spans="1:46" x14ac:dyDescent="0.25">
      <c r="A1158" t="str">
        <f>_xlfn.XLOOKUP(I1158,UTILIZADAS[Contacto1],UTILIZADAS[Source.Name],,0)</f>
        <v>Cobros Mayo</v>
      </c>
      <c r="B1158" s="18">
        <f>VLOOKUP(J1158,Ref!A:C,3,0)</f>
        <v>0</v>
      </c>
      <c r="C1158" s="18">
        <f>VLOOKUP(J1158,Ref!A:D,4,0)</f>
        <v>0</v>
      </c>
      <c r="D1158" s="18" t="str">
        <f t="shared" si="54"/>
        <v>11/may</v>
      </c>
      <c r="E1158" s="18">
        <f t="shared" si="55"/>
        <v>7</v>
      </c>
      <c r="F1158" s="18">
        <v>1</v>
      </c>
      <c r="G1158" s="18">
        <f t="shared" si="56"/>
        <v>0</v>
      </c>
      <c r="H1158" s="3">
        <v>46153.536319444444</v>
      </c>
      <c r="I1158">
        <v>63415263</v>
      </c>
      <c r="J1158" t="s">
        <v>2021</v>
      </c>
      <c r="K1158" t="s">
        <v>1968</v>
      </c>
      <c r="L1158" t="s">
        <v>1969</v>
      </c>
      <c r="M1158" t="s">
        <v>1970</v>
      </c>
      <c r="O1158">
        <v>369023860000</v>
      </c>
      <c r="P1158">
        <v>16018</v>
      </c>
      <c r="Q1158">
        <v>-4</v>
      </c>
      <c r="R1158">
        <v>1</v>
      </c>
      <c r="S1158">
        <v>63415263</v>
      </c>
      <c r="U1158" t="s">
        <v>5966</v>
      </c>
      <c r="W1158" t="s">
        <v>4834</v>
      </c>
      <c r="X1158">
        <v>369023860000</v>
      </c>
      <c r="Y1158" t="s">
        <v>65</v>
      </c>
      <c r="Z1158" t="s">
        <v>4619</v>
      </c>
      <c r="AF1158" t="s">
        <v>1976</v>
      </c>
      <c r="AG1158" t="s">
        <v>1972</v>
      </c>
      <c r="AL1158">
        <v>5</v>
      </c>
      <c r="AN1158" t="s">
        <v>1974</v>
      </c>
      <c r="AO1158">
        <v>0</v>
      </c>
      <c r="AQ1158">
        <v>2257840</v>
      </c>
      <c r="AR1158" t="s">
        <v>4605</v>
      </c>
      <c r="AS1158" t="s">
        <v>5883</v>
      </c>
      <c r="AT1158" t="s">
        <v>2022</v>
      </c>
    </row>
    <row r="1159" spans="1:46" x14ac:dyDescent="0.25">
      <c r="A1159" t="str">
        <f>_xlfn.XLOOKUP(I1159,UTILIZADAS[Contacto1],UTILIZADAS[Source.Name],,0)</f>
        <v>Cobros Mayo</v>
      </c>
      <c r="B1159" s="18">
        <f>VLOOKUP(J1159,Ref!A:C,3,0)</f>
        <v>0</v>
      </c>
      <c r="C1159" s="18">
        <f>VLOOKUP(J1159,Ref!A:D,4,0)</f>
        <v>0</v>
      </c>
      <c r="D1159" s="18" t="str">
        <f t="shared" si="54"/>
        <v>13/may</v>
      </c>
      <c r="E1159" s="18">
        <f t="shared" si="55"/>
        <v>7</v>
      </c>
      <c r="F1159" s="18">
        <v>1</v>
      </c>
      <c r="G1159" s="18">
        <f t="shared" si="56"/>
        <v>0</v>
      </c>
      <c r="H1159" s="3">
        <v>46155.69803240741</v>
      </c>
      <c r="I1159">
        <v>63415263</v>
      </c>
      <c r="J1159" t="s">
        <v>2021</v>
      </c>
      <c r="K1159" t="s">
        <v>1968</v>
      </c>
      <c r="L1159" t="s">
        <v>1969</v>
      </c>
      <c r="M1159" t="s">
        <v>1970</v>
      </c>
      <c r="O1159">
        <v>369023860000</v>
      </c>
      <c r="P1159">
        <v>16018</v>
      </c>
      <c r="Q1159">
        <v>-4</v>
      </c>
      <c r="R1159">
        <v>1</v>
      </c>
      <c r="S1159">
        <v>63415263</v>
      </c>
      <c r="U1159" t="s">
        <v>5966</v>
      </c>
      <c r="W1159" t="s">
        <v>4834</v>
      </c>
      <c r="X1159">
        <v>369023860000</v>
      </c>
      <c r="Y1159" t="s">
        <v>65</v>
      </c>
      <c r="Z1159" t="s">
        <v>4619</v>
      </c>
      <c r="AF1159" t="s">
        <v>1976</v>
      </c>
      <c r="AG1159" t="s">
        <v>1972</v>
      </c>
      <c r="AL1159">
        <v>5</v>
      </c>
      <c r="AN1159" t="s">
        <v>1974</v>
      </c>
      <c r="AO1159">
        <v>0</v>
      </c>
      <c r="AQ1159">
        <v>2257840</v>
      </c>
      <c r="AR1159" t="s">
        <v>4605</v>
      </c>
      <c r="AS1159" t="s">
        <v>5883</v>
      </c>
      <c r="AT1159" t="s">
        <v>2022</v>
      </c>
    </row>
    <row r="1160" spans="1:46" x14ac:dyDescent="0.25">
      <c r="A1160" t="str">
        <f>_xlfn.XLOOKUP(I1160,UTILIZADAS[Contacto1],UTILIZADAS[Source.Name],,0)</f>
        <v>Cobros Mayo</v>
      </c>
      <c r="B1160" s="18">
        <f>VLOOKUP(J1160,Ref!A:C,3,0)</f>
        <v>0</v>
      </c>
      <c r="C1160" s="18">
        <f>VLOOKUP(J1160,Ref!A:D,4,0)</f>
        <v>0</v>
      </c>
      <c r="D1160" s="18" t="str">
        <f t="shared" si="54"/>
        <v>18/may</v>
      </c>
      <c r="E1160" s="18">
        <f t="shared" si="55"/>
        <v>7</v>
      </c>
      <c r="F1160" s="18">
        <v>1</v>
      </c>
      <c r="G1160" s="18">
        <f t="shared" si="56"/>
        <v>0</v>
      </c>
      <c r="H1160" s="3">
        <v>46160.429710648146</v>
      </c>
      <c r="I1160">
        <v>63415263</v>
      </c>
      <c r="J1160" t="s">
        <v>2021</v>
      </c>
      <c r="K1160" t="s">
        <v>1968</v>
      </c>
      <c r="L1160" t="s">
        <v>1969</v>
      </c>
      <c r="M1160" t="s">
        <v>1970</v>
      </c>
      <c r="O1160">
        <v>369023860000</v>
      </c>
      <c r="P1160">
        <v>16018</v>
      </c>
      <c r="Q1160">
        <v>-4</v>
      </c>
      <c r="R1160">
        <v>1</v>
      </c>
      <c r="S1160">
        <v>63415263</v>
      </c>
      <c r="U1160" t="s">
        <v>5966</v>
      </c>
      <c r="W1160" t="s">
        <v>4834</v>
      </c>
      <c r="X1160">
        <v>369023860000</v>
      </c>
      <c r="Y1160" t="s">
        <v>65</v>
      </c>
      <c r="Z1160" t="s">
        <v>4619</v>
      </c>
      <c r="AF1160" t="s">
        <v>1976</v>
      </c>
      <c r="AG1160" t="s">
        <v>1972</v>
      </c>
      <c r="AL1160">
        <v>5</v>
      </c>
      <c r="AN1160" t="s">
        <v>1974</v>
      </c>
      <c r="AO1160">
        <v>0</v>
      </c>
      <c r="AQ1160">
        <v>2257840</v>
      </c>
      <c r="AR1160" t="s">
        <v>4605</v>
      </c>
      <c r="AS1160" t="s">
        <v>5883</v>
      </c>
      <c r="AT1160" t="s">
        <v>2022</v>
      </c>
    </row>
    <row r="1161" spans="1:46" x14ac:dyDescent="0.25">
      <c r="A1161" t="str">
        <f>_xlfn.XLOOKUP(I1161,UTILIZADAS[Contacto1],UTILIZADAS[Source.Name],,0)</f>
        <v>Cobros Mayo</v>
      </c>
      <c r="B1161" s="18">
        <f>VLOOKUP(J1161,Ref!A:C,3,0)</f>
        <v>0</v>
      </c>
      <c r="C1161" s="18">
        <f>VLOOKUP(J1161,Ref!A:D,4,0)</f>
        <v>0</v>
      </c>
      <c r="D1161" s="18" t="str">
        <f t="shared" si="54"/>
        <v>19/may</v>
      </c>
      <c r="E1161" s="18">
        <f t="shared" si="55"/>
        <v>7</v>
      </c>
      <c r="F1161" s="18">
        <v>1</v>
      </c>
      <c r="G1161" s="18">
        <f t="shared" si="56"/>
        <v>0</v>
      </c>
      <c r="H1161" s="3">
        <v>46161.69939814815</v>
      </c>
      <c r="I1161">
        <v>63415263</v>
      </c>
      <c r="J1161" t="s">
        <v>2021</v>
      </c>
      <c r="K1161" t="s">
        <v>1968</v>
      </c>
      <c r="L1161" t="s">
        <v>1969</v>
      </c>
      <c r="M1161" t="s">
        <v>1970</v>
      </c>
      <c r="O1161">
        <v>369023860000</v>
      </c>
      <c r="P1161">
        <v>16018</v>
      </c>
      <c r="Q1161">
        <v>-4</v>
      </c>
      <c r="R1161">
        <v>1</v>
      </c>
      <c r="S1161">
        <v>63415263</v>
      </c>
      <c r="U1161" t="s">
        <v>5966</v>
      </c>
      <c r="W1161" t="s">
        <v>4834</v>
      </c>
      <c r="X1161">
        <v>369023860000</v>
      </c>
      <c r="Y1161" t="s">
        <v>65</v>
      </c>
      <c r="Z1161" t="s">
        <v>4619</v>
      </c>
      <c r="AF1161" t="s">
        <v>1976</v>
      </c>
      <c r="AG1161" t="s">
        <v>1972</v>
      </c>
      <c r="AL1161">
        <v>5</v>
      </c>
      <c r="AN1161" t="s">
        <v>1974</v>
      </c>
      <c r="AO1161">
        <v>0</v>
      </c>
      <c r="AQ1161">
        <v>2257840</v>
      </c>
      <c r="AR1161" t="s">
        <v>4605</v>
      </c>
      <c r="AS1161" t="s">
        <v>5883</v>
      </c>
      <c r="AT1161" t="s">
        <v>2022</v>
      </c>
    </row>
    <row r="1162" spans="1:46" x14ac:dyDescent="0.25">
      <c r="A1162" t="str">
        <f>_xlfn.XLOOKUP(I1162,UTILIZADAS[Contacto1],UTILIZADAS[Source.Name],,0)</f>
        <v>Cobros Mayo</v>
      </c>
      <c r="B1162" s="18">
        <f>VLOOKUP(J1162,Ref!A:C,3,0)</f>
        <v>0</v>
      </c>
      <c r="C1162" s="18">
        <f>VLOOKUP(J1162,Ref!A:D,4,0)</f>
        <v>0</v>
      </c>
      <c r="D1162" s="18" t="str">
        <f t="shared" si="54"/>
        <v>21/may</v>
      </c>
      <c r="E1162" s="18">
        <f t="shared" si="55"/>
        <v>7</v>
      </c>
      <c r="F1162" s="18">
        <v>1</v>
      </c>
      <c r="G1162" s="18">
        <f t="shared" si="56"/>
        <v>0</v>
      </c>
      <c r="H1162" s="3">
        <v>46163.475578703707</v>
      </c>
      <c r="I1162">
        <v>63415263</v>
      </c>
      <c r="J1162" t="s">
        <v>2021</v>
      </c>
      <c r="K1162" t="s">
        <v>1968</v>
      </c>
      <c r="L1162" t="s">
        <v>1969</v>
      </c>
      <c r="M1162" t="s">
        <v>1970</v>
      </c>
      <c r="O1162">
        <v>369023860000</v>
      </c>
      <c r="P1162">
        <v>16018</v>
      </c>
      <c r="Q1162">
        <v>-4</v>
      </c>
      <c r="R1162">
        <v>1</v>
      </c>
      <c r="S1162">
        <v>63415263</v>
      </c>
      <c r="U1162" t="s">
        <v>5966</v>
      </c>
      <c r="W1162" t="s">
        <v>4834</v>
      </c>
      <c r="X1162">
        <v>369023860000</v>
      </c>
      <c r="Y1162" t="s">
        <v>65</v>
      </c>
      <c r="Z1162" t="s">
        <v>4619</v>
      </c>
      <c r="AF1162" t="s">
        <v>1976</v>
      </c>
      <c r="AG1162" t="s">
        <v>1972</v>
      </c>
      <c r="AL1162">
        <v>5</v>
      </c>
      <c r="AN1162" t="s">
        <v>1974</v>
      </c>
      <c r="AO1162">
        <v>0</v>
      </c>
      <c r="AQ1162">
        <v>2257840</v>
      </c>
      <c r="AR1162" t="s">
        <v>4605</v>
      </c>
      <c r="AS1162" t="s">
        <v>5883</v>
      </c>
      <c r="AT1162" t="s">
        <v>2022</v>
      </c>
    </row>
    <row r="1163" spans="1:46" x14ac:dyDescent="0.25">
      <c r="A1163" t="str">
        <f>_xlfn.XLOOKUP(I1163,UTILIZADAS[Contacto1],UTILIZADAS[Source.Name],,0)</f>
        <v>Cobros Mayo</v>
      </c>
      <c r="B1163" s="18">
        <f>VLOOKUP(J1163,Ref!A:C,3,0)</f>
        <v>0</v>
      </c>
      <c r="C1163" s="18">
        <f>VLOOKUP(J1163,Ref!A:D,4,0)</f>
        <v>0</v>
      </c>
      <c r="D1163" s="18" t="str">
        <f t="shared" si="54"/>
        <v>21/may</v>
      </c>
      <c r="E1163" s="18">
        <f t="shared" si="55"/>
        <v>7</v>
      </c>
      <c r="F1163" s="18">
        <v>1</v>
      </c>
      <c r="G1163" s="18">
        <f t="shared" si="56"/>
        <v>1</v>
      </c>
      <c r="H1163" s="3">
        <v>46163.743506944447</v>
      </c>
      <c r="I1163">
        <v>63415263</v>
      </c>
      <c r="J1163">
        <v>6004</v>
      </c>
      <c r="K1163" t="s">
        <v>1983</v>
      </c>
      <c r="L1163" t="s">
        <v>1897</v>
      </c>
      <c r="M1163" t="s">
        <v>1970</v>
      </c>
      <c r="O1163">
        <v>369023860000</v>
      </c>
      <c r="P1163">
        <v>16018</v>
      </c>
      <c r="Q1163">
        <v>-4</v>
      </c>
      <c r="R1163">
        <v>1</v>
      </c>
      <c r="S1163">
        <v>63415263</v>
      </c>
      <c r="U1163" t="s">
        <v>5966</v>
      </c>
      <c r="W1163" t="s">
        <v>4834</v>
      </c>
      <c r="X1163">
        <v>369023860000</v>
      </c>
      <c r="Y1163" t="s">
        <v>65</v>
      </c>
      <c r="Z1163" t="s">
        <v>4619</v>
      </c>
      <c r="AF1163" t="s">
        <v>1976</v>
      </c>
      <c r="AG1163" t="s">
        <v>1972</v>
      </c>
      <c r="AL1163">
        <v>125</v>
      </c>
      <c r="AM1163" t="s">
        <v>1979</v>
      </c>
      <c r="AN1163" t="s">
        <v>1987</v>
      </c>
      <c r="AO1163">
        <v>0</v>
      </c>
      <c r="AQ1163">
        <v>2257840</v>
      </c>
      <c r="AR1163" t="s">
        <v>4605</v>
      </c>
      <c r="AS1163" t="s">
        <v>5883</v>
      </c>
      <c r="AT1163" t="s">
        <v>1984</v>
      </c>
    </row>
    <row r="1164" spans="1:46" x14ac:dyDescent="0.25">
      <c r="A1164" t="str">
        <f>_xlfn.XLOOKUP(I1164,UTILIZADAS[Contacto1],UTILIZADAS[Source.Name],,0)</f>
        <v>Cobros Abril Canal Fijo</v>
      </c>
      <c r="B1164" s="18">
        <f>VLOOKUP(J1164,Ref!A:C,3,0)</f>
        <v>0</v>
      </c>
      <c r="C1164" s="18">
        <f>VLOOKUP(J1164,Ref!A:D,4,0)</f>
        <v>0</v>
      </c>
      <c r="D1164" s="18" t="str">
        <f t="shared" si="54"/>
        <v>11/may</v>
      </c>
      <c r="E1164" s="18">
        <f t="shared" si="55"/>
        <v>6</v>
      </c>
      <c r="F1164" s="18">
        <v>1</v>
      </c>
      <c r="G1164" s="18">
        <f t="shared" si="56"/>
        <v>0</v>
      </c>
      <c r="H1164" s="3">
        <v>46153.536921296298</v>
      </c>
      <c r="I1164">
        <v>63417299</v>
      </c>
      <c r="J1164" t="s">
        <v>2021</v>
      </c>
      <c r="K1164" t="s">
        <v>1968</v>
      </c>
      <c r="L1164" t="s">
        <v>1969</v>
      </c>
      <c r="M1164" t="s">
        <v>1970</v>
      </c>
      <c r="O1164">
        <v>339386610000</v>
      </c>
      <c r="P1164">
        <v>16018</v>
      </c>
      <c r="Q1164">
        <v>-4</v>
      </c>
      <c r="R1164">
        <v>1</v>
      </c>
      <c r="S1164">
        <v>63417299</v>
      </c>
      <c r="U1164" t="s">
        <v>249</v>
      </c>
      <c r="W1164" t="s">
        <v>250</v>
      </c>
      <c r="X1164">
        <v>339386610000</v>
      </c>
      <c r="Y1164" t="s">
        <v>65</v>
      </c>
      <c r="Z1164" t="s">
        <v>66</v>
      </c>
      <c r="AG1164" t="s">
        <v>1972</v>
      </c>
      <c r="AL1164">
        <v>5</v>
      </c>
      <c r="AN1164" t="s">
        <v>1974</v>
      </c>
      <c r="AO1164">
        <v>0</v>
      </c>
      <c r="AQ1164">
        <v>2257841</v>
      </c>
      <c r="AR1164" t="s">
        <v>4605</v>
      </c>
      <c r="AS1164" t="s">
        <v>5883</v>
      </c>
      <c r="AT1164" t="s">
        <v>2022</v>
      </c>
    </row>
    <row r="1165" spans="1:46" x14ac:dyDescent="0.25">
      <c r="A1165" t="str">
        <f>_xlfn.XLOOKUP(I1165,UTILIZADAS[Contacto1],UTILIZADAS[Source.Name],,0)</f>
        <v>Cobros Abril Canal Fijo</v>
      </c>
      <c r="B1165" s="18">
        <f>VLOOKUP(J1165,Ref!A:C,3,0)</f>
        <v>0</v>
      </c>
      <c r="C1165" s="18">
        <f>VLOOKUP(J1165,Ref!A:D,4,0)</f>
        <v>0</v>
      </c>
      <c r="D1165" s="18" t="str">
        <f t="shared" si="54"/>
        <v>13/may</v>
      </c>
      <c r="E1165" s="18">
        <f t="shared" si="55"/>
        <v>6</v>
      </c>
      <c r="F1165" s="18">
        <v>1</v>
      </c>
      <c r="G1165" s="18">
        <f t="shared" si="56"/>
        <v>0</v>
      </c>
      <c r="H1165" s="3">
        <v>46155.69835648148</v>
      </c>
      <c r="I1165">
        <v>63417299</v>
      </c>
      <c r="J1165" t="s">
        <v>2021</v>
      </c>
      <c r="K1165" t="s">
        <v>1968</v>
      </c>
      <c r="L1165" t="s">
        <v>1969</v>
      </c>
      <c r="M1165" t="s">
        <v>1970</v>
      </c>
      <c r="O1165">
        <v>339386610000</v>
      </c>
      <c r="P1165">
        <v>16018</v>
      </c>
      <c r="Q1165">
        <v>-4</v>
      </c>
      <c r="R1165">
        <v>1</v>
      </c>
      <c r="S1165">
        <v>63417299</v>
      </c>
      <c r="U1165" t="s">
        <v>249</v>
      </c>
      <c r="W1165" t="s">
        <v>250</v>
      </c>
      <c r="X1165">
        <v>339386610000</v>
      </c>
      <c r="Y1165" t="s">
        <v>65</v>
      </c>
      <c r="Z1165" t="s">
        <v>66</v>
      </c>
      <c r="AG1165" t="s">
        <v>1972</v>
      </c>
      <c r="AL1165">
        <v>5</v>
      </c>
      <c r="AN1165" t="s">
        <v>1974</v>
      </c>
      <c r="AO1165">
        <v>0</v>
      </c>
      <c r="AQ1165">
        <v>2257841</v>
      </c>
      <c r="AR1165" t="s">
        <v>4605</v>
      </c>
      <c r="AS1165" t="s">
        <v>5883</v>
      </c>
      <c r="AT1165" t="s">
        <v>2022</v>
      </c>
    </row>
    <row r="1166" spans="1:46" x14ac:dyDescent="0.25">
      <c r="A1166" t="str">
        <f>_xlfn.XLOOKUP(I1166,UTILIZADAS[Contacto1],UTILIZADAS[Source.Name],,0)</f>
        <v>Cobros Abril Canal Fijo</v>
      </c>
      <c r="B1166" s="18">
        <f>VLOOKUP(J1166,Ref!A:C,3,0)</f>
        <v>0</v>
      </c>
      <c r="C1166" s="18">
        <f>VLOOKUP(J1166,Ref!A:D,4,0)</f>
        <v>0</v>
      </c>
      <c r="D1166" s="18" t="str">
        <f t="shared" si="54"/>
        <v>18/may</v>
      </c>
      <c r="E1166" s="18">
        <f t="shared" si="55"/>
        <v>6</v>
      </c>
      <c r="F1166" s="18">
        <v>1</v>
      </c>
      <c r="G1166" s="18">
        <f t="shared" si="56"/>
        <v>0</v>
      </c>
      <c r="H1166" s="3">
        <v>46160.430104166669</v>
      </c>
      <c r="I1166">
        <v>63417299</v>
      </c>
      <c r="J1166" t="s">
        <v>2021</v>
      </c>
      <c r="K1166" t="s">
        <v>1968</v>
      </c>
      <c r="L1166" t="s">
        <v>1969</v>
      </c>
      <c r="M1166" t="s">
        <v>1970</v>
      </c>
      <c r="O1166">
        <v>339386610000</v>
      </c>
      <c r="P1166">
        <v>16018</v>
      </c>
      <c r="Q1166">
        <v>-4</v>
      </c>
      <c r="R1166">
        <v>1</v>
      </c>
      <c r="S1166">
        <v>63417299</v>
      </c>
      <c r="U1166" t="s">
        <v>249</v>
      </c>
      <c r="W1166" t="s">
        <v>250</v>
      </c>
      <c r="X1166">
        <v>339386610000</v>
      </c>
      <c r="Y1166" t="s">
        <v>65</v>
      </c>
      <c r="Z1166" t="s">
        <v>66</v>
      </c>
      <c r="AG1166" t="s">
        <v>1972</v>
      </c>
      <c r="AL1166">
        <v>5</v>
      </c>
      <c r="AN1166" t="s">
        <v>1974</v>
      </c>
      <c r="AO1166">
        <v>0</v>
      </c>
      <c r="AQ1166">
        <v>2257841</v>
      </c>
      <c r="AR1166" t="s">
        <v>4605</v>
      </c>
      <c r="AS1166" t="s">
        <v>5883</v>
      </c>
      <c r="AT1166" t="s">
        <v>2022</v>
      </c>
    </row>
    <row r="1167" spans="1:46" x14ac:dyDescent="0.25">
      <c r="A1167" t="str">
        <f>_xlfn.XLOOKUP(I1167,UTILIZADAS[Contacto1],UTILIZADAS[Source.Name],,0)</f>
        <v>Cobros Abril Canal Fijo</v>
      </c>
      <c r="B1167" s="18">
        <f>VLOOKUP(J1167,Ref!A:C,3,0)</f>
        <v>0</v>
      </c>
      <c r="C1167" s="18">
        <f>VLOOKUP(J1167,Ref!A:D,4,0)</f>
        <v>0</v>
      </c>
      <c r="D1167" s="18" t="str">
        <f t="shared" si="54"/>
        <v>19/may</v>
      </c>
      <c r="E1167" s="18">
        <f t="shared" si="55"/>
        <v>6</v>
      </c>
      <c r="F1167" s="18">
        <v>1</v>
      </c>
      <c r="G1167" s="18">
        <f t="shared" si="56"/>
        <v>0</v>
      </c>
      <c r="H1167" s="3">
        <v>46161.699664351851</v>
      </c>
      <c r="I1167">
        <v>63417299</v>
      </c>
      <c r="J1167" t="s">
        <v>2021</v>
      </c>
      <c r="K1167" t="s">
        <v>1968</v>
      </c>
      <c r="L1167" t="s">
        <v>1969</v>
      </c>
      <c r="M1167" t="s">
        <v>1970</v>
      </c>
      <c r="O1167">
        <v>339386610000</v>
      </c>
      <c r="P1167">
        <v>16018</v>
      </c>
      <c r="Q1167">
        <v>-4</v>
      </c>
      <c r="R1167">
        <v>1</v>
      </c>
      <c r="S1167">
        <v>63417299</v>
      </c>
      <c r="U1167" t="s">
        <v>249</v>
      </c>
      <c r="W1167" t="s">
        <v>250</v>
      </c>
      <c r="X1167">
        <v>339386610000</v>
      </c>
      <c r="Y1167" t="s">
        <v>65</v>
      </c>
      <c r="Z1167" t="s">
        <v>66</v>
      </c>
      <c r="AG1167" t="s">
        <v>1972</v>
      </c>
      <c r="AL1167">
        <v>5</v>
      </c>
      <c r="AN1167" t="s">
        <v>1974</v>
      </c>
      <c r="AO1167">
        <v>0</v>
      </c>
      <c r="AQ1167">
        <v>2257841</v>
      </c>
      <c r="AR1167" t="s">
        <v>4605</v>
      </c>
      <c r="AS1167" t="s">
        <v>5883</v>
      </c>
      <c r="AT1167" t="s">
        <v>2022</v>
      </c>
    </row>
    <row r="1168" spans="1:46" x14ac:dyDescent="0.25">
      <c r="A1168" t="str">
        <f>_xlfn.XLOOKUP(I1168,UTILIZADAS[Contacto1],UTILIZADAS[Source.Name],,0)</f>
        <v>Cobros Abril Canal Fijo</v>
      </c>
      <c r="B1168" s="18">
        <f>VLOOKUP(J1168,Ref!A:C,3,0)</f>
        <v>0</v>
      </c>
      <c r="C1168" s="18">
        <f>VLOOKUP(J1168,Ref!A:D,4,0)</f>
        <v>0</v>
      </c>
      <c r="D1168" s="18" t="str">
        <f t="shared" si="54"/>
        <v>21/may</v>
      </c>
      <c r="E1168" s="18">
        <f t="shared" si="55"/>
        <v>6</v>
      </c>
      <c r="F1168" s="18">
        <v>1</v>
      </c>
      <c r="G1168" s="18">
        <f t="shared" si="56"/>
        <v>0</v>
      </c>
      <c r="H1168" s="3">
        <v>46163.475671296299</v>
      </c>
      <c r="I1168">
        <v>63417299</v>
      </c>
      <c r="J1168" t="s">
        <v>1967</v>
      </c>
      <c r="K1168" t="s">
        <v>1968</v>
      </c>
      <c r="L1168" t="s">
        <v>1969</v>
      </c>
      <c r="M1168" t="s">
        <v>1970</v>
      </c>
      <c r="O1168">
        <v>339386610000</v>
      </c>
      <c r="P1168">
        <v>16018</v>
      </c>
      <c r="Q1168">
        <v>-4</v>
      </c>
      <c r="R1168">
        <v>1</v>
      </c>
      <c r="S1168">
        <v>63417299</v>
      </c>
      <c r="U1168" t="s">
        <v>249</v>
      </c>
      <c r="W1168" t="s">
        <v>250</v>
      </c>
      <c r="X1168">
        <v>339386610000</v>
      </c>
      <c r="Y1168" t="s">
        <v>65</v>
      </c>
      <c r="Z1168" t="s">
        <v>66</v>
      </c>
      <c r="AG1168" t="s">
        <v>1972</v>
      </c>
      <c r="AL1168">
        <v>0</v>
      </c>
      <c r="AN1168" t="s">
        <v>1974</v>
      </c>
      <c r="AO1168">
        <v>0</v>
      </c>
      <c r="AQ1168">
        <v>2257841</v>
      </c>
      <c r="AR1168" t="s">
        <v>4605</v>
      </c>
      <c r="AS1168" t="s">
        <v>5883</v>
      </c>
      <c r="AT1168" t="s">
        <v>1975</v>
      </c>
    </row>
    <row r="1169" spans="1:46" x14ac:dyDescent="0.25">
      <c r="A1169" t="str">
        <f>_xlfn.XLOOKUP(I1169,UTILIZADAS[Contacto1],UTILIZADAS[Source.Name],,0)</f>
        <v>Cobros Abril Canal Fijo</v>
      </c>
      <c r="B1169" s="18">
        <f>VLOOKUP(J1169,Ref!A:C,3,0)</f>
        <v>0</v>
      </c>
      <c r="C1169" s="18">
        <f>VLOOKUP(J1169,Ref!A:D,4,0)</f>
        <v>0</v>
      </c>
      <c r="D1169" s="18" t="str">
        <f t="shared" si="54"/>
        <v>21/may</v>
      </c>
      <c r="E1169" s="18">
        <f t="shared" si="55"/>
        <v>6</v>
      </c>
      <c r="F1169" s="18">
        <v>1</v>
      </c>
      <c r="G1169" s="18">
        <f t="shared" si="56"/>
        <v>1</v>
      </c>
      <c r="H1169" s="3">
        <v>46163.74386574074</v>
      </c>
      <c r="I1169">
        <v>63417299</v>
      </c>
      <c r="J1169" t="s">
        <v>2021</v>
      </c>
      <c r="K1169" t="s">
        <v>1968</v>
      </c>
      <c r="L1169" t="s">
        <v>1969</v>
      </c>
      <c r="M1169" t="s">
        <v>1970</v>
      </c>
      <c r="O1169">
        <v>339386610000</v>
      </c>
      <c r="P1169">
        <v>16018</v>
      </c>
      <c r="Q1169">
        <v>-4</v>
      </c>
      <c r="R1169">
        <v>1</v>
      </c>
      <c r="S1169">
        <v>63417299</v>
      </c>
      <c r="U1169" t="s">
        <v>249</v>
      </c>
      <c r="W1169" t="s">
        <v>250</v>
      </c>
      <c r="X1169">
        <v>339386610000</v>
      </c>
      <c r="Y1169" t="s">
        <v>65</v>
      </c>
      <c r="Z1169" t="s">
        <v>66</v>
      </c>
      <c r="AG1169" t="s">
        <v>1972</v>
      </c>
      <c r="AL1169">
        <v>5</v>
      </c>
      <c r="AN1169" t="s">
        <v>1974</v>
      </c>
      <c r="AO1169">
        <v>0</v>
      </c>
      <c r="AQ1169">
        <v>2257841</v>
      </c>
      <c r="AR1169" t="s">
        <v>4605</v>
      </c>
      <c r="AS1169" t="s">
        <v>5883</v>
      </c>
      <c r="AT1169" t="s">
        <v>2022</v>
      </c>
    </row>
    <row r="1170" spans="1:46" x14ac:dyDescent="0.25">
      <c r="A1170" t="str">
        <f>_xlfn.XLOOKUP(I1170,UTILIZADAS[Contacto1],UTILIZADAS[Source.Name],,0)</f>
        <v>Cobros Abril Canal Fijo</v>
      </c>
      <c r="B1170" s="18">
        <f>VLOOKUP(J1170,Ref!A:C,3,0)</f>
        <v>1</v>
      </c>
      <c r="C1170" s="18">
        <f>VLOOKUP(J1170,Ref!A:D,4,0)</f>
        <v>1</v>
      </c>
      <c r="D1170" s="18" t="str">
        <f t="shared" si="54"/>
        <v>11/may</v>
      </c>
      <c r="E1170" s="18">
        <f t="shared" si="55"/>
        <v>1</v>
      </c>
      <c r="F1170" s="18">
        <v>1</v>
      </c>
      <c r="G1170" s="18">
        <f t="shared" si="56"/>
        <v>1</v>
      </c>
      <c r="H1170" s="3">
        <v>46153.536874999998</v>
      </c>
      <c r="I1170">
        <v>63417972</v>
      </c>
      <c r="J1170">
        <v>6003</v>
      </c>
      <c r="K1170" t="s">
        <v>1983</v>
      </c>
      <c r="L1170" t="s">
        <v>1897</v>
      </c>
      <c r="M1170" t="s">
        <v>1970</v>
      </c>
      <c r="O1170">
        <v>367022530000</v>
      </c>
      <c r="P1170">
        <v>16018</v>
      </c>
      <c r="Q1170">
        <v>-4</v>
      </c>
      <c r="R1170">
        <v>1</v>
      </c>
      <c r="S1170">
        <v>63417972</v>
      </c>
      <c r="U1170" t="s">
        <v>2358</v>
      </c>
      <c r="W1170" t="s">
        <v>3920</v>
      </c>
      <c r="X1170">
        <v>367022530000</v>
      </c>
      <c r="Y1170" t="s">
        <v>65</v>
      </c>
      <c r="Z1170" t="s">
        <v>66</v>
      </c>
      <c r="AF1170" t="s">
        <v>1976</v>
      </c>
      <c r="AG1170" t="s">
        <v>1972</v>
      </c>
      <c r="AL1170">
        <v>20</v>
      </c>
      <c r="AM1170" t="s">
        <v>1979</v>
      </c>
      <c r="AN1170" t="s">
        <v>1987</v>
      </c>
      <c r="AO1170">
        <v>0</v>
      </c>
      <c r="AQ1170">
        <v>2257842</v>
      </c>
      <c r="AR1170" t="s">
        <v>4605</v>
      </c>
      <c r="AS1170" t="s">
        <v>5883</v>
      </c>
      <c r="AT1170" t="s">
        <v>1892</v>
      </c>
    </row>
    <row r="1171" spans="1:46" x14ac:dyDescent="0.25">
      <c r="A1171" t="str">
        <f>_xlfn.XLOOKUP(I1171,UTILIZADAS[Contacto1],UTILIZADAS[Source.Name],,0)</f>
        <v>Cobros Mayo</v>
      </c>
      <c r="B1171" s="18">
        <f>VLOOKUP(J1171,Ref!A:C,3,0)</f>
        <v>0</v>
      </c>
      <c r="C1171" s="18">
        <f>VLOOKUP(J1171,Ref!A:D,4,0)</f>
        <v>0</v>
      </c>
      <c r="D1171" s="18" t="str">
        <f t="shared" si="54"/>
        <v>11/may</v>
      </c>
      <c r="E1171" s="18">
        <f t="shared" si="55"/>
        <v>13</v>
      </c>
      <c r="F1171" s="18">
        <v>1</v>
      </c>
      <c r="G1171" s="18">
        <f t="shared" si="56"/>
        <v>0</v>
      </c>
      <c r="H1171" s="3">
        <v>46153.537002314813</v>
      </c>
      <c r="I1171">
        <v>63423609</v>
      </c>
      <c r="J1171" t="s">
        <v>1967</v>
      </c>
      <c r="K1171" t="s">
        <v>1968</v>
      </c>
      <c r="L1171" t="s">
        <v>1969</v>
      </c>
      <c r="M1171" t="s">
        <v>1970</v>
      </c>
      <c r="O1171">
        <v>362088251000</v>
      </c>
      <c r="P1171">
        <v>16018</v>
      </c>
      <c r="Q1171">
        <v>-4</v>
      </c>
      <c r="R1171">
        <v>1</v>
      </c>
      <c r="S1171">
        <v>63423609</v>
      </c>
      <c r="U1171" t="s">
        <v>4835</v>
      </c>
      <c r="W1171" t="s">
        <v>4836</v>
      </c>
      <c r="X1171">
        <v>362088251000</v>
      </c>
      <c r="Y1171" t="s">
        <v>85</v>
      </c>
      <c r="Z1171" t="s">
        <v>66</v>
      </c>
      <c r="AG1171" t="s">
        <v>1972</v>
      </c>
      <c r="AL1171">
        <v>0</v>
      </c>
      <c r="AN1171" t="s">
        <v>1974</v>
      </c>
      <c r="AO1171">
        <v>0</v>
      </c>
      <c r="AQ1171">
        <v>2257843</v>
      </c>
      <c r="AR1171" t="s">
        <v>4605</v>
      </c>
      <c r="AS1171" t="s">
        <v>5883</v>
      </c>
      <c r="AT1171" t="s">
        <v>1975</v>
      </c>
    </row>
    <row r="1172" spans="1:46" x14ac:dyDescent="0.25">
      <c r="A1172" t="str">
        <f>_xlfn.XLOOKUP(I1172,UTILIZADAS[Contacto1],UTILIZADAS[Source.Name],,0)</f>
        <v>Cobros Mayo</v>
      </c>
      <c r="B1172" s="18">
        <f>VLOOKUP(J1172,Ref!A:C,3,0)</f>
        <v>0</v>
      </c>
      <c r="C1172" s="18">
        <f>VLOOKUP(J1172,Ref!A:D,4,0)</f>
        <v>0</v>
      </c>
      <c r="D1172" s="18" t="str">
        <f t="shared" si="54"/>
        <v>13/may</v>
      </c>
      <c r="E1172" s="18">
        <f t="shared" si="55"/>
        <v>13</v>
      </c>
      <c r="F1172" s="18">
        <v>1</v>
      </c>
      <c r="G1172" s="18">
        <f t="shared" si="56"/>
        <v>0</v>
      </c>
      <c r="H1172" s="3">
        <v>46155.699293981481</v>
      </c>
      <c r="I1172">
        <v>63423609</v>
      </c>
      <c r="J1172" t="s">
        <v>2023</v>
      </c>
      <c r="K1172" t="s">
        <v>1968</v>
      </c>
      <c r="L1172" t="s">
        <v>1969</v>
      </c>
      <c r="M1172" t="s">
        <v>1970</v>
      </c>
      <c r="O1172">
        <v>362088251000</v>
      </c>
      <c r="P1172">
        <v>16018</v>
      </c>
      <c r="Q1172">
        <v>-4</v>
      </c>
      <c r="R1172">
        <v>1</v>
      </c>
      <c r="S1172">
        <v>63423609</v>
      </c>
      <c r="U1172" t="s">
        <v>4835</v>
      </c>
      <c r="W1172" t="s">
        <v>4836</v>
      </c>
      <c r="X1172">
        <v>362088251000</v>
      </c>
      <c r="Y1172" t="s">
        <v>85</v>
      </c>
      <c r="Z1172" t="s">
        <v>66</v>
      </c>
      <c r="AG1172" t="s">
        <v>1972</v>
      </c>
      <c r="AL1172">
        <v>0</v>
      </c>
      <c r="AN1172" t="s">
        <v>1974</v>
      </c>
      <c r="AO1172">
        <v>0</v>
      </c>
      <c r="AQ1172">
        <v>2257843</v>
      </c>
      <c r="AR1172" t="s">
        <v>4605</v>
      </c>
      <c r="AS1172" t="s">
        <v>5883</v>
      </c>
      <c r="AT1172" t="s">
        <v>2024</v>
      </c>
    </row>
    <row r="1173" spans="1:46" x14ac:dyDescent="0.25">
      <c r="A1173" t="str">
        <f>_xlfn.XLOOKUP(I1173,UTILIZADAS[Contacto1],UTILIZADAS[Source.Name],,0)</f>
        <v>Cobros Mayo</v>
      </c>
      <c r="B1173" s="18">
        <f>VLOOKUP(J1173,Ref!A:C,3,0)</f>
        <v>0</v>
      </c>
      <c r="C1173" s="18">
        <f>VLOOKUP(J1173,Ref!A:D,4,0)</f>
        <v>0</v>
      </c>
      <c r="D1173" s="18" t="str">
        <f t="shared" si="54"/>
        <v>14/may</v>
      </c>
      <c r="E1173" s="18">
        <f t="shared" si="55"/>
        <v>13</v>
      </c>
      <c r="F1173" s="18">
        <v>1</v>
      </c>
      <c r="G1173" s="18">
        <f t="shared" si="56"/>
        <v>0</v>
      </c>
      <c r="H1173" s="3">
        <v>46156.407743055555</v>
      </c>
      <c r="I1173">
        <v>63423609</v>
      </c>
      <c r="J1173" t="s">
        <v>2023</v>
      </c>
      <c r="K1173" t="s">
        <v>1968</v>
      </c>
      <c r="L1173" t="s">
        <v>1969</v>
      </c>
      <c r="M1173" t="s">
        <v>1970</v>
      </c>
      <c r="O1173">
        <v>362088251000</v>
      </c>
      <c r="P1173">
        <v>16018</v>
      </c>
      <c r="Q1173">
        <v>-4</v>
      </c>
      <c r="R1173">
        <v>1</v>
      </c>
      <c r="S1173">
        <v>63423609</v>
      </c>
      <c r="U1173" t="s">
        <v>4835</v>
      </c>
      <c r="W1173" t="s">
        <v>4836</v>
      </c>
      <c r="X1173">
        <v>362088251000</v>
      </c>
      <c r="Y1173" t="s">
        <v>85</v>
      </c>
      <c r="Z1173" t="s">
        <v>66</v>
      </c>
      <c r="AG1173" t="s">
        <v>1972</v>
      </c>
      <c r="AL1173">
        <v>0</v>
      </c>
      <c r="AN1173" t="s">
        <v>1974</v>
      </c>
      <c r="AO1173">
        <v>0</v>
      </c>
      <c r="AQ1173">
        <v>2257843</v>
      </c>
      <c r="AR1173" t="s">
        <v>4605</v>
      </c>
      <c r="AS1173" t="s">
        <v>5883</v>
      </c>
      <c r="AT1173" t="s">
        <v>2024</v>
      </c>
    </row>
    <row r="1174" spans="1:46" x14ac:dyDescent="0.25">
      <c r="A1174" t="str">
        <f>_xlfn.XLOOKUP(I1174,UTILIZADAS[Contacto1],UTILIZADAS[Source.Name],,0)</f>
        <v>Cobros Mayo</v>
      </c>
      <c r="B1174" s="18">
        <f>VLOOKUP(J1174,Ref!A:C,3,0)</f>
        <v>0</v>
      </c>
      <c r="C1174" s="18">
        <f>VLOOKUP(J1174,Ref!A:D,4,0)</f>
        <v>0</v>
      </c>
      <c r="D1174" s="18" t="str">
        <f t="shared" si="54"/>
        <v>14/may</v>
      </c>
      <c r="E1174" s="18">
        <f t="shared" si="55"/>
        <v>13</v>
      </c>
      <c r="F1174" s="18">
        <v>1</v>
      </c>
      <c r="G1174" s="18">
        <f t="shared" si="56"/>
        <v>0</v>
      </c>
      <c r="H1174" s="3">
        <v>46156.536840277775</v>
      </c>
      <c r="I1174">
        <v>63423609</v>
      </c>
      <c r="J1174" t="s">
        <v>2023</v>
      </c>
      <c r="K1174" t="s">
        <v>1968</v>
      </c>
      <c r="L1174" t="s">
        <v>1969</v>
      </c>
      <c r="M1174" t="s">
        <v>1970</v>
      </c>
      <c r="O1174">
        <v>362088251000</v>
      </c>
      <c r="P1174">
        <v>16018</v>
      </c>
      <c r="Q1174">
        <v>-4</v>
      </c>
      <c r="R1174">
        <v>1</v>
      </c>
      <c r="S1174">
        <v>63423609</v>
      </c>
      <c r="U1174" t="s">
        <v>4835</v>
      </c>
      <c r="W1174" t="s">
        <v>4836</v>
      </c>
      <c r="X1174">
        <v>362088251000</v>
      </c>
      <c r="Y1174" t="s">
        <v>85</v>
      </c>
      <c r="Z1174" t="s">
        <v>66</v>
      </c>
      <c r="AG1174" t="s">
        <v>1972</v>
      </c>
      <c r="AL1174">
        <v>0</v>
      </c>
      <c r="AN1174" t="s">
        <v>1974</v>
      </c>
      <c r="AO1174">
        <v>0</v>
      </c>
      <c r="AQ1174">
        <v>2257843</v>
      </c>
      <c r="AR1174" t="s">
        <v>4605</v>
      </c>
      <c r="AS1174" t="s">
        <v>5883</v>
      </c>
      <c r="AT1174" t="s">
        <v>2024</v>
      </c>
    </row>
    <row r="1175" spans="1:46" x14ac:dyDescent="0.25">
      <c r="A1175" t="str">
        <f>_xlfn.XLOOKUP(I1175,UTILIZADAS[Contacto1],UTILIZADAS[Source.Name],,0)</f>
        <v>Cobros Mayo</v>
      </c>
      <c r="B1175" s="18">
        <f>VLOOKUP(J1175,Ref!A:C,3,0)</f>
        <v>0</v>
      </c>
      <c r="C1175" s="18">
        <f>VLOOKUP(J1175,Ref!A:D,4,0)</f>
        <v>0</v>
      </c>
      <c r="D1175" s="18" t="str">
        <f t="shared" si="54"/>
        <v>14/may</v>
      </c>
      <c r="E1175" s="18">
        <f t="shared" si="55"/>
        <v>13</v>
      </c>
      <c r="F1175" s="18">
        <v>1</v>
      </c>
      <c r="G1175" s="18">
        <f t="shared" si="56"/>
        <v>0</v>
      </c>
      <c r="H1175" s="3">
        <v>46156.667430555557</v>
      </c>
      <c r="I1175">
        <v>63423609</v>
      </c>
      <c r="J1175" t="s">
        <v>1967</v>
      </c>
      <c r="K1175" t="s">
        <v>1968</v>
      </c>
      <c r="L1175" t="s">
        <v>1969</v>
      </c>
      <c r="M1175" t="s">
        <v>1970</v>
      </c>
      <c r="O1175">
        <v>362088251000</v>
      </c>
      <c r="P1175">
        <v>16018</v>
      </c>
      <c r="Q1175">
        <v>-4</v>
      </c>
      <c r="R1175">
        <v>1</v>
      </c>
      <c r="S1175">
        <v>63423609</v>
      </c>
      <c r="U1175" t="s">
        <v>4835</v>
      </c>
      <c r="W1175" t="s">
        <v>4836</v>
      </c>
      <c r="X1175">
        <v>362088251000</v>
      </c>
      <c r="Y1175" t="s">
        <v>85</v>
      </c>
      <c r="Z1175" t="s">
        <v>66</v>
      </c>
      <c r="AG1175" t="s">
        <v>1972</v>
      </c>
      <c r="AL1175">
        <v>0</v>
      </c>
      <c r="AN1175" t="s">
        <v>1974</v>
      </c>
      <c r="AO1175">
        <v>0</v>
      </c>
      <c r="AQ1175">
        <v>2257843</v>
      </c>
      <c r="AR1175" t="s">
        <v>4605</v>
      </c>
      <c r="AS1175" t="s">
        <v>5883</v>
      </c>
      <c r="AT1175" t="s">
        <v>1975</v>
      </c>
    </row>
    <row r="1176" spans="1:46" x14ac:dyDescent="0.25">
      <c r="A1176" t="str">
        <f>_xlfn.XLOOKUP(I1176,UTILIZADAS[Contacto1],UTILIZADAS[Source.Name],,0)</f>
        <v>Cobros Mayo</v>
      </c>
      <c r="B1176" s="18">
        <f>VLOOKUP(J1176,Ref!A:C,3,0)</f>
        <v>0</v>
      </c>
      <c r="C1176" s="18">
        <f>VLOOKUP(J1176,Ref!A:D,4,0)</f>
        <v>0</v>
      </c>
      <c r="D1176" s="18" t="str">
        <f t="shared" si="54"/>
        <v>18/may</v>
      </c>
      <c r="E1176" s="18">
        <f t="shared" si="55"/>
        <v>13</v>
      </c>
      <c r="F1176" s="18">
        <v>1</v>
      </c>
      <c r="G1176" s="18">
        <f t="shared" si="56"/>
        <v>0</v>
      </c>
      <c r="H1176" s="3">
        <v>46160.43105324074</v>
      </c>
      <c r="I1176">
        <v>63423609</v>
      </c>
      <c r="J1176" t="s">
        <v>2023</v>
      </c>
      <c r="K1176" t="s">
        <v>1968</v>
      </c>
      <c r="L1176" t="s">
        <v>1969</v>
      </c>
      <c r="M1176" t="s">
        <v>1970</v>
      </c>
      <c r="O1176">
        <v>362088251000</v>
      </c>
      <c r="P1176">
        <v>16018</v>
      </c>
      <c r="Q1176">
        <v>-4</v>
      </c>
      <c r="R1176">
        <v>1</v>
      </c>
      <c r="S1176">
        <v>63423609</v>
      </c>
      <c r="U1176" t="s">
        <v>4835</v>
      </c>
      <c r="W1176" t="s">
        <v>4836</v>
      </c>
      <c r="X1176">
        <v>362088251000</v>
      </c>
      <c r="Y1176" t="s">
        <v>85</v>
      </c>
      <c r="Z1176" t="s">
        <v>66</v>
      </c>
      <c r="AG1176" t="s">
        <v>1972</v>
      </c>
      <c r="AL1176">
        <v>0</v>
      </c>
      <c r="AN1176" t="s">
        <v>1974</v>
      </c>
      <c r="AO1176">
        <v>0</v>
      </c>
      <c r="AQ1176">
        <v>2257843</v>
      </c>
      <c r="AR1176" t="s">
        <v>4605</v>
      </c>
      <c r="AS1176" t="s">
        <v>5883</v>
      </c>
      <c r="AT1176" t="s">
        <v>2024</v>
      </c>
    </row>
    <row r="1177" spans="1:46" x14ac:dyDescent="0.25">
      <c r="A1177" t="str">
        <f>_xlfn.XLOOKUP(I1177,UTILIZADAS[Contacto1],UTILIZADAS[Source.Name],,0)</f>
        <v>Cobros Mayo</v>
      </c>
      <c r="B1177" s="18">
        <f>VLOOKUP(J1177,Ref!A:C,3,0)</f>
        <v>0</v>
      </c>
      <c r="C1177" s="18">
        <f>VLOOKUP(J1177,Ref!A:D,4,0)</f>
        <v>0</v>
      </c>
      <c r="D1177" s="18" t="str">
        <f t="shared" si="54"/>
        <v>18/may</v>
      </c>
      <c r="E1177" s="18">
        <f t="shared" si="55"/>
        <v>13</v>
      </c>
      <c r="F1177" s="18">
        <v>1</v>
      </c>
      <c r="G1177" s="18">
        <f t="shared" si="56"/>
        <v>0</v>
      </c>
      <c r="H1177" s="3">
        <v>46160.612233796295</v>
      </c>
      <c r="I1177">
        <v>63423609</v>
      </c>
      <c r="J1177" t="s">
        <v>2023</v>
      </c>
      <c r="K1177" t="s">
        <v>1968</v>
      </c>
      <c r="L1177" t="s">
        <v>1969</v>
      </c>
      <c r="M1177" t="s">
        <v>1970</v>
      </c>
      <c r="O1177">
        <v>362088251000</v>
      </c>
      <c r="P1177">
        <v>16018</v>
      </c>
      <c r="Q1177">
        <v>-4</v>
      </c>
      <c r="R1177">
        <v>1</v>
      </c>
      <c r="S1177">
        <v>63423609</v>
      </c>
      <c r="U1177" t="s">
        <v>4835</v>
      </c>
      <c r="W1177" t="s">
        <v>4836</v>
      </c>
      <c r="X1177">
        <v>362088251000</v>
      </c>
      <c r="Y1177" t="s">
        <v>85</v>
      </c>
      <c r="Z1177" t="s">
        <v>66</v>
      </c>
      <c r="AG1177" t="s">
        <v>1972</v>
      </c>
      <c r="AL1177">
        <v>0</v>
      </c>
      <c r="AN1177" t="s">
        <v>1974</v>
      </c>
      <c r="AO1177">
        <v>0</v>
      </c>
      <c r="AQ1177">
        <v>2257843</v>
      </c>
      <c r="AR1177" t="s">
        <v>4605</v>
      </c>
      <c r="AS1177" t="s">
        <v>5883</v>
      </c>
      <c r="AT1177" t="s">
        <v>2024</v>
      </c>
    </row>
    <row r="1178" spans="1:46" x14ac:dyDescent="0.25">
      <c r="A1178" t="str">
        <f>_xlfn.XLOOKUP(I1178,UTILIZADAS[Contacto1],UTILIZADAS[Source.Name],,0)</f>
        <v>Cobros Mayo</v>
      </c>
      <c r="B1178" s="18">
        <f>VLOOKUP(J1178,Ref!A:C,3,0)</f>
        <v>0</v>
      </c>
      <c r="C1178" s="18">
        <f>VLOOKUP(J1178,Ref!A:D,4,0)</f>
        <v>0</v>
      </c>
      <c r="D1178" s="18" t="str">
        <f t="shared" si="54"/>
        <v>18/may</v>
      </c>
      <c r="E1178" s="18">
        <f t="shared" si="55"/>
        <v>13</v>
      </c>
      <c r="F1178" s="18">
        <v>1</v>
      </c>
      <c r="G1178" s="18">
        <f t="shared" si="56"/>
        <v>0</v>
      </c>
      <c r="H1178" s="3">
        <v>46160.751527777778</v>
      </c>
      <c r="I1178">
        <v>63423609</v>
      </c>
      <c r="J1178" t="s">
        <v>2023</v>
      </c>
      <c r="K1178" t="s">
        <v>1968</v>
      </c>
      <c r="L1178" t="s">
        <v>1969</v>
      </c>
      <c r="M1178" t="s">
        <v>1970</v>
      </c>
      <c r="O1178">
        <v>362088251000</v>
      </c>
      <c r="P1178">
        <v>16018</v>
      </c>
      <c r="Q1178">
        <v>-4</v>
      </c>
      <c r="R1178">
        <v>1</v>
      </c>
      <c r="S1178">
        <v>63423609</v>
      </c>
      <c r="U1178" t="s">
        <v>4835</v>
      </c>
      <c r="W1178" t="s">
        <v>4836</v>
      </c>
      <c r="X1178">
        <v>362088251000</v>
      </c>
      <c r="Y1178" t="s">
        <v>85</v>
      </c>
      <c r="Z1178" t="s">
        <v>66</v>
      </c>
      <c r="AG1178" t="s">
        <v>1972</v>
      </c>
      <c r="AL1178">
        <v>0</v>
      </c>
      <c r="AN1178" t="s">
        <v>1974</v>
      </c>
      <c r="AO1178">
        <v>0</v>
      </c>
      <c r="AQ1178">
        <v>2257843</v>
      </c>
      <c r="AR1178" t="s">
        <v>4605</v>
      </c>
      <c r="AS1178" t="s">
        <v>5883</v>
      </c>
      <c r="AT1178" t="s">
        <v>2024</v>
      </c>
    </row>
    <row r="1179" spans="1:46" x14ac:dyDescent="0.25">
      <c r="A1179" t="str">
        <f>_xlfn.XLOOKUP(I1179,UTILIZADAS[Contacto1],UTILIZADAS[Source.Name],,0)</f>
        <v>Cobros Mayo</v>
      </c>
      <c r="B1179" s="18">
        <f>VLOOKUP(J1179,Ref!A:C,3,0)</f>
        <v>0</v>
      </c>
      <c r="C1179" s="18">
        <f>VLOOKUP(J1179,Ref!A:D,4,0)</f>
        <v>0</v>
      </c>
      <c r="D1179" s="18" t="str">
        <f t="shared" si="54"/>
        <v>19/may</v>
      </c>
      <c r="E1179" s="18">
        <f t="shared" si="55"/>
        <v>13</v>
      </c>
      <c r="F1179" s="18">
        <v>1</v>
      </c>
      <c r="G1179" s="18">
        <f t="shared" si="56"/>
        <v>0</v>
      </c>
      <c r="H1179" s="3">
        <v>46161.520451388889</v>
      </c>
      <c r="I1179">
        <v>63423609</v>
      </c>
      <c r="J1179" t="s">
        <v>1967</v>
      </c>
      <c r="K1179" t="s">
        <v>1968</v>
      </c>
      <c r="L1179" t="s">
        <v>1969</v>
      </c>
      <c r="M1179" t="s">
        <v>1970</v>
      </c>
      <c r="O1179">
        <v>362088251000</v>
      </c>
      <c r="P1179">
        <v>16018</v>
      </c>
      <c r="Q1179">
        <v>-4</v>
      </c>
      <c r="R1179">
        <v>1</v>
      </c>
      <c r="S1179">
        <v>63423609</v>
      </c>
      <c r="U1179" t="s">
        <v>4835</v>
      </c>
      <c r="W1179" t="s">
        <v>4836</v>
      </c>
      <c r="X1179">
        <v>362088251000</v>
      </c>
      <c r="Y1179" t="s">
        <v>85</v>
      </c>
      <c r="Z1179" t="s">
        <v>66</v>
      </c>
      <c r="AG1179" t="s">
        <v>1972</v>
      </c>
      <c r="AL1179">
        <v>0</v>
      </c>
      <c r="AN1179" t="s">
        <v>1974</v>
      </c>
      <c r="AO1179">
        <v>0</v>
      </c>
      <c r="AQ1179">
        <v>2257843</v>
      </c>
      <c r="AR1179" t="s">
        <v>4605</v>
      </c>
      <c r="AS1179" t="s">
        <v>5883</v>
      </c>
      <c r="AT1179" t="s">
        <v>1975</v>
      </c>
    </row>
    <row r="1180" spans="1:46" x14ac:dyDescent="0.25">
      <c r="A1180" t="str">
        <f>_xlfn.XLOOKUP(I1180,UTILIZADAS[Contacto1],UTILIZADAS[Source.Name],,0)</f>
        <v>Cobros Mayo</v>
      </c>
      <c r="B1180" s="18">
        <f>VLOOKUP(J1180,Ref!A:C,3,0)</f>
        <v>0</v>
      </c>
      <c r="C1180" s="18">
        <f>VLOOKUP(J1180,Ref!A:D,4,0)</f>
        <v>0</v>
      </c>
      <c r="D1180" s="18" t="str">
        <f t="shared" si="54"/>
        <v>19/may</v>
      </c>
      <c r="E1180" s="18">
        <f t="shared" si="55"/>
        <v>13</v>
      </c>
      <c r="F1180" s="18">
        <v>1</v>
      </c>
      <c r="G1180" s="18">
        <f t="shared" si="56"/>
        <v>0</v>
      </c>
      <c r="H1180" s="3">
        <v>46161.700578703705</v>
      </c>
      <c r="I1180">
        <v>63423609</v>
      </c>
      <c r="J1180" t="s">
        <v>2023</v>
      </c>
      <c r="K1180" t="s">
        <v>1968</v>
      </c>
      <c r="L1180" t="s">
        <v>1969</v>
      </c>
      <c r="M1180" t="s">
        <v>1970</v>
      </c>
      <c r="O1180">
        <v>362088251000</v>
      </c>
      <c r="P1180">
        <v>16018</v>
      </c>
      <c r="Q1180">
        <v>-4</v>
      </c>
      <c r="R1180">
        <v>1</v>
      </c>
      <c r="S1180">
        <v>63423609</v>
      </c>
      <c r="U1180" t="s">
        <v>4835</v>
      </c>
      <c r="W1180" t="s">
        <v>4836</v>
      </c>
      <c r="X1180">
        <v>362088251000</v>
      </c>
      <c r="Y1180" t="s">
        <v>85</v>
      </c>
      <c r="Z1180" t="s">
        <v>66</v>
      </c>
      <c r="AG1180" t="s">
        <v>1972</v>
      </c>
      <c r="AL1180">
        <v>0</v>
      </c>
      <c r="AN1180" t="s">
        <v>1974</v>
      </c>
      <c r="AO1180">
        <v>0</v>
      </c>
      <c r="AQ1180">
        <v>2257843</v>
      </c>
      <c r="AR1180" t="s">
        <v>4605</v>
      </c>
      <c r="AS1180" t="s">
        <v>5883</v>
      </c>
      <c r="AT1180" t="s">
        <v>2024</v>
      </c>
    </row>
    <row r="1181" spans="1:46" x14ac:dyDescent="0.25">
      <c r="A1181" t="str">
        <f>_xlfn.XLOOKUP(I1181,UTILIZADAS[Contacto1],UTILIZADAS[Source.Name],,0)</f>
        <v>Cobros Mayo</v>
      </c>
      <c r="B1181" s="18">
        <f>VLOOKUP(J1181,Ref!A:C,3,0)</f>
        <v>0</v>
      </c>
      <c r="C1181" s="18">
        <f>VLOOKUP(J1181,Ref!A:D,4,0)</f>
        <v>0</v>
      </c>
      <c r="D1181" s="18" t="str">
        <f t="shared" si="54"/>
        <v>20/may</v>
      </c>
      <c r="E1181" s="18">
        <f t="shared" si="55"/>
        <v>13</v>
      </c>
      <c r="F1181" s="18">
        <v>1</v>
      </c>
      <c r="G1181" s="18">
        <f t="shared" si="56"/>
        <v>0</v>
      </c>
      <c r="H1181" s="3">
        <v>46162.526886574073</v>
      </c>
      <c r="I1181">
        <v>63423609</v>
      </c>
      <c r="J1181" t="s">
        <v>2023</v>
      </c>
      <c r="K1181" t="s">
        <v>1968</v>
      </c>
      <c r="L1181" t="s">
        <v>1969</v>
      </c>
      <c r="M1181" t="s">
        <v>1970</v>
      </c>
      <c r="O1181">
        <v>362088251000</v>
      </c>
      <c r="P1181">
        <v>16018</v>
      </c>
      <c r="Q1181">
        <v>-4</v>
      </c>
      <c r="R1181">
        <v>1</v>
      </c>
      <c r="S1181">
        <v>63423609</v>
      </c>
      <c r="U1181" t="s">
        <v>4835</v>
      </c>
      <c r="W1181" t="s">
        <v>4836</v>
      </c>
      <c r="X1181">
        <v>362088251000</v>
      </c>
      <c r="Y1181" t="s">
        <v>85</v>
      </c>
      <c r="Z1181" t="s">
        <v>66</v>
      </c>
      <c r="AG1181" t="s">
        <v>1972</v>
      </c>
      <c r="AL1181">
        <v>0</v>
      </c>
      <c r="AN1181" t="s">
        <v>1974</v>
      </c>
      <c r="AO1181">
        <v>0</v>
      </c>
      <c r="AQ1181">
        <v>2257843</v>
      </c>
      <c r="AR1181" t="s">
        <v>4605</v>
      </c>
      <c r="AS1181" t="s">
        <v>5883</v>
      </c>
      <c r="AT1181" t="s">
        <v>2024</v>
      </c>
    </row>
    <row r="1182" spans="1:46" x14ac:dyDescent="0.25">
      <c r="A1182" t="str">
        <f>_xlfn.XLOOKUP(I1182,UTILIZADAS[Contacto1],UTILIZADAS[Source.Name],,0)</f>
        <v>Cobros Mayo</v>
      </c>
      <c r="B1182" s="18">
        <f>VLOOKUP(J1182,Ref!A:C,3,0)</f>
        <v>0</v>
      </c>
      <c r="C1182" s="18">
        <f>VLOOKUP(J1182,Ref!A:D,4,0)</f>
        <v>0</v>
      </c>
      <c r="D1182" s="18" t="str">
        <f t="shared" si="54"/>
        <v>20/may</v>
      </c>
      <c r="E1182" s="18">
        <f t="shared" si="55"/>
        <v>13</v>
      </c>
      <c r="F1182" s="18">
        <v>1</v>
      </c>
      <c r="G1182" s="18">
        <f t="shared" si="56"/>
        <v>0</v>
      </c>
      <c r="H1182" s="3">
        <v>46162.640196759261</v>
      </c>
      <c r="I1182">
        <v>63423609</v>
      </c>
      <c r="J1182" t="s">
        <v>2023</v>
      </c>
      <c r="K1182" t="s">
        <v>1968</v>
      </c>
      <c r="L1182" t="s">
        <v>1969</v>
      </c>
      <c r="M1182" t="s">
        <v>1970</v>
      </c>
      <c r="O1182">
        <v>362088251000</v>
      </c>
      <c r="P1182">
        <v>16018</v>
      </c>
      <c r="Q1182">
        <v>-4</v>
      </c>
      <c r="R1182">
        <v>1</v>
      </c>
      <c r="S1182">
        <v>63423609</v>
      </c>
      <c r="U1182" t="s">
        <v>4835</v>
      </c>
      <c r="W1182" t="s">
        <v>4836</v>
      </c>
      <c r="X1182">
        <v>362088251000</v>
      </c>
      <c r="Y1182" t="s">
        <v>85</v>
      </c>
      <c r="Z1182" t="s">
        <v>66</v>
      </c>
      <c r="AG1182" t="s">
        <v>1972</v>
      </c>
      <c r="AL1182">
        <v>0</v>
      </c>
      <c r="AN1182" t="s">
        <v>1974</v>
      </c>
      <c r="AO1182">
        <v>0</v>
      </c>
      <c r="AQ1182">
        <v>2257843</v>
      </c>
      <c r="AR1182" t="s">
        <v>4605</v>
      </c>
      <c r="AS1182" t="s">
        <v>5883</v>
      </c>
      <c r="AT1182" t="s">
        <v>2024</v>
      </c>
    </row>
    <row r="1183" spans="1:46" x14ac:dyDescent="0.25">
      <c r="A1183" t="str">
        <f>_xlfn.XLOOKUP(I1183,UTILIZADAS[Contacto1],UTILIZADAS[Source.Name],,0)</f>
        <v>Cobros Mayo</v>
      </c>
      <c r="B1183" s="18">
        <f>VLOOKUP(J1183,Ref!A:C,3,0)</f>
        <v>0</v>
      </c>
      <c r="C1183" s="18">
        <f>VLOOKUP(J1183,Ref!A:D,4,0)</f>
        <v>0</v>
      </c>
      <c r="D1183" s="18" t="str">
        <f t="shared" si="54"/>
        <v>20/may</v>
      </c>
      <c r="E1183" s="18">
        <f t="shared" si="55"/>
        <v>13</v>
      </c>
      <c r="F1183" s="18">
        <v>1</v>
      </c>
      <c r="G1183" s="18">
        <f t="shared" si="56"/>
        <v>1</v>
      </c>
      <c r="H1183" s="3">
        <v>46162.696909722225</v>
      </c>
      <c r="I1183">
        <v>63423609</v>
      </c>
      <c r="J1183" t="s">
        <v>2023</v>
      </c>
      <c r="K1183" t="s">
        <v>1968</v>
      </c>
      <c r="L1183" t="s">
        <v>1969</v>
      </c>
      <c r="M1183" t="s">
        <v>1970</v>
      </c>
      <c r="O1183">
        <v>362088251000</v>
      </c>
      <c r="P1183">
        <v>16018</v>
      </c>
      <c r="Q1183">
        <v>-4</v>
      </c>
      <c r="R1183">
        <v>1</v>
      </c>
      <c r="S1183">
        <v>63423609</v>
      </c>
      <c r="U1183" t="s">
        <v>4835</v>
      </c>
      <c r="W1183" t="s">
        <v>4836</v>
      </c>
      <c r="X1183">
        <v>362088251000</v>
      </c>
      <c r="Y1183" t="s">
        <v>85</v>
      </c>
      <c r="Z1183" t="s">
        <v>66</v>
      </c>
      <c r="AG1183" t="s">
        <v>1972</v>
      </c>
      <c r="AL1183">
        <v>0</v>
      </c>
      <c r="AN1183" t="s">
        <v>1974</v>
      </c>
      <c r="AO1183">
        <v>0</v>
      </c>
      <c r="AQ1183">
        <v>2257843</v>
      </c>
      <c r="AR1183" t="s">
        <v>4605</v>
      </c>
      <c r="AS1183" t="s">
        <v>5883</v>
      </c>
      <c r="AT1183" t="s">
        <v>2024</v>
      </c>
    </row>
    <row r="1184" spans="1:46" x14ac:dyDescent="0.25">
      <c r="A1184" t="str">
        <f>_xlfn.XLOOKUP(I1184,UTILIZADAS[Contacto1],UTILIZADAS[Source.Name],,0)</f>
        <v>Cobros Mayo</v>
      </c>
      <c r="B1184" s="18">
        <f>VLOOKUP(J1184,Ref!A:C,3,0)</f>
        <v>0</v>
      </c>
      <c r="C1184" s="18">
        <f>VLOOKUP(J1184,Ref!A:D,4,0)</f>
        <v>0</v>
      </c>
      <c r="D1184" s="18" t="str">
        <f t="shared" si="54"/>
        <v>11/may</v>
      </c>
      <c r="E1184" s="18">
        <f t="shared" si="55"/>
        <v>1</v>
      </c>
      <c r="F1184" s="18">
        <v>1</v>
      </c>
      <c r="G1184" s="18">
        <f t="shared" si="56"/>
        <v>1</v>
      </c>
      <c r="H1184" s="3">
        <v>46153.538032407407</v>
      </c>
      <c r="I1184">
        <v>63432157</v>
      </c>
      <c r="J1184">
        <v>6004</v>
      </c>
      <c r="K1184" t="s">
        <v>1983</v>
      </c>
      <c r="L1184" t="s">
        <v>1897</v>
      </c>
      <c r="M1184" t="s">
        <v>1970</v>
      </c>
      <c r="O1184">
        <v>366082850000</v>
      </c>
      <c r="P1184">
        <v>16018</v>
      </c>
      <c r="Q1184">
        <v>-4</v>
      </c>
      <c r="R1184">
        <v>1</v>
      </c>
      <c r="S1184">
        <v>63432157</v>
      </c>
      <c r="U1184" t="s">
        <v>4837</v>
      </c>
      <c r="W1184" s="3">
        <v>239792</v>
      </c>
      <c r="X1184">
        <v>366082850000</v>
      </c>
      <c r="Y1184" t="s">
        <v>65</v>
      </c>
      <c r="Z1184" t="s">
        <v>66</v>
      </c>
      <c r="AF1184" t="s">
        <v>1976</v>
      </c>
      <c r="AG1184" t="s">
        <v>1972</v>
      </c>
      <c r="AL1184">
        <v>137</v>
      </c>
      <c r="AM1184" t="s">
        <v>1979</v>
      </c>
      <c r="AN1184" t="s">
        <v>1987</v>
      </c>
      <c r="AO1184">
        <v>0</v>
      </c>
      <c r="AQ1184">
        <v>2257844</v>
      </c>
      <c r="AR1184" t="s">
        <v>4605</v>
      </c>
      <c r="AS1184" t="s">
        <v>5883</v>
      </c>
      <c r="AT1184" t="s">
        <v>1984</v>
      </c>
    </row>
    <row r="1185" spans="1:46" x14ac:dyDescent="0.25">
      <c r="A1185" t="str">
        <f>_xlfn.XLOOKUP(I1185,UTILIZADAS[Contacto1],UTILIZADAS[Source.Name],,0)</f>
        <v>Cobros Abril Canal Fijo</v>
      </c>
      <c r="B1185" s="18">
        <f>VLOOKUP(J1185,Ref!A:C,3,0)</f>
        <v>0</v>
      </c>
      <c r="C1185" s="18">
        <f>VLOOKUP(J1185,Ref!A:D,4,0)</f>
        <v>0</v>
      </c>
      <c r="D1185" s="18" t="str">
        <f t="shared" si="54"/>
        <v>11/may</v>
      </c>
      <c r="E1185" s="18">
        <f t="shared" si="55"/>
        <v>6</v>
      </c>
      <c r="F1185" s="18">
        <v>1</v>
      </c>
      <c r="G1185" s="18">
        <f t="shared" si="56"/>
        <v>0</v>
      </c>
      <c r="H1185" s="3">
        <v>46153.537939814814</v>
      </c>
      <c r="I1185">
        <v>63436486</v>
      </c>
      <c r="J1185" t="s">
        <v>1967</v>
      </c>
      <c r="K1185" t="s">
        <v>1968</v>
      </c>
      <c r="L1185" t="s">
        <v>1969</v>
      </c>
      <c r="M1185" t="s">
        <v>1970</v>
      </c>
      <c r="O1185">
        <v>356383540000</v>
      </c>
      <c r="P1185">
        <v>16018</v>
      </c>
      <c r="Q1185">
        <v>-4</v>
      </c>
      <c r="R1185">
        <v>1</v>
      </c>
      <c r="S1185">
        <v>63436486</v>
      </c>
      <c r="U1185" t="s">
        <v>2050</v>
      </c>
      <c r="W1185" t="s">
        <v>1234</v>
      </c>
      <c r="X1185">
        <v>356383540000</v>
      </c>
      <c r="Y1185" t="s">
        <v>65</v>
      </c>
      <c r="Z1185" t="s">
        <v>66</v>
      </c>
      <c r="AG1185" t="s">
        <v>1972</v>
      </c>
      <c r="AL1185">
        <v>0</v>
      </c>
      <c r="AN1185" t="s">
        <v>1974</v>
      </c>
      <c r="AO1185">
        <v>0</v>
      </c>
      <c r="AQ1185">
        <v>2257845</v>
      </c>
      <c r="AR1185" t="s">
        <v>4605</v>
      </c>
      <c r="AS1185" t="s">
        <v>5883</v>
      </c>
      <c r="AT1185" t="s">
        <v>1975</v>
      </c>
    </row>
    <row r="1186" spans="1:46" x14ac:dyDescent="0.25">
      <c r="A1186" t="str">
        <f>_xlfn.XLOOKUP(I1186,UTILIZADAS[Contacto1],UTILIZADAS[Source.Name],,0)</f>
        <v>Cobros Abril Canal Fijo</v>
      </c>
      <c r="B1186" s="18">
        <f>VLOOKUP(J1186,Ref!A:C,3,0)</f>
        <v>0</v>
      </c>
      <c r="C1186" s="18">
        <f>VLOOKUP(J1186,Ref!A:D,4,0)</f>
        <v>0</v>
      </c>
      <c r="D1186" s="18" t="str">
        <f t="shared" si="54"/>
        <v>13/may</v>
      </c>
      <c r="E1186" s="18">
        <f t="shared" si="55"/>
        <v>6</v>
      </c>
      <c r="F1186" s="18">
        <v>1</v>
      </c>
      <c r="G1186" s="18">
        <f t="shared" si="56"/>
        <v>0</v>
      </c>
      <c r="H1186" s="3">
        <v>46155.699317129627</v>
      </c>
      <c r="I1186">
        <v>63436486</v>
      </c>
      <c r="J1186" t="s">
        <v>1967</v>
      </c>
      <c r="K1186" t="s">
        <v>1968</v>
      </c>
      <c r="L1186" t="s">
        <v>1969</v>
      </c>
      <c r="M1186" t="s">
        <v>1970</v>
      </c>
      <c r="O1186">
        <v>356383540000</v>
      </c>
      <c r="P1186">
        <v>16018</v>
      </c>
      <c r="Q1186">
        <v>-4</v>
      </c>
      <c r="R1186">
        <v>1</v>
      </c>
      <c r="S1186">
        <v>63436486</v>
      </c>
      <c r="U1186" t="s">
        <v>2050</v>
      </c>
      <c r="W1186" t="s">
        <v>1234</v>
      </c>
      <c r="X1186">
        <v>356383540000</v>
      </c>
      <c r="Y1186" t="s">
        <v>65</v>
      </c>
      <c r="Z1186" t="s">
        <v>66</v>
      </c>
      <c r="AG1186" t="s">
        <v>1972</v>
      </c>
      <c r="AL1186">
        <v>0</v>
      </c>
      <c r="AN1186" t="s">
        <v>1974</v>
      </c>
      <c r="AO1186">
        <v>0</v>
      </c>
      <c r="AQ1186">
        <v>2257845</v>
      </c>
      <c r="AR1186" t="s">
        <v>4605</v>
      </c>
      <c r="AS1186" t="s">
        <v>5883</v>
      </c>
      <c r="AT1186" t="s">
        <v>1975</v>
      </c>
    </row>
    <row r="1187" spans="1:46" x14ac:dyDescent="0.25">
      <c r="A1187" t="str">
        <f>_xlfn.XLOOKUP(I1187,UTILIZADAS[Contacto1],UTILIZADAS[Source.Name],,0)</f>
        <v>Cobros Abril Canal Fijo</v>
      </c>
      <c r="B1187" s="18">
        <f>VLOOKUP(J1187,Ref!A:C,3,0)</f>
        <v>0</v>
      </c>
      <c r="C1187" s="18">
        <f>VLOOKUP(J1187,Ref!A:D,4,0)</f>
        <v>0</v>
      </c>
      <c r="D1187" s="18" t="str">
        <f t="shared" si="54"/>
        <v>18/may</v>
      </c>
      <c r="E1187" s="18">
        <f t="shared" si="55"/>
        <v>6</v>
      </c>
      <c r="F1187" s="18">
        <v>1</v>
      </c>
      <c r="G1187" s="18">
        <f t="shared" si="56"/>
        <v>0</v>
      </c>
      <c r="H1187" s="3">
        <v>46160.431273148148</v>
      </c>
      <c r="I1187">
        <v>63436486</v>
      </c>
      <c r="J1187" t="s">
        <v>2021</v>
      </c>
      <c r="K1187" t="s">
        <v>1968</v>
      </c>
      <c r="L1187" t="s">
        <v>1969</v>
      </c>
      <c r="M1187" t="s">
        <v>1970</v>
      </c>
      <c r="O1187">
        <v>356383540000</v>
      </c>
      <c r="P1187">
        <v>16018</v>
      </c>
      <c r="Q1187">
        <v>-4</v>
      </c>
      <c r="R1187">
        <v>1</v>
      </c>
      <c r="S1187">
        <v>63436486</v>
      </c>
      <c r="U1187" t="s">
        <v>2050</v>
      </c>
      <c r="W1187" t="s">
        <v>1234</v>
      </c>
      <c r="X1187">
        <v>356383540000</v>
      </c>
      <c r="Y1187" t="s">
        <v>65</v>
      </c>
      <c r="Z1187" t="s">
        <v>66</v>
      </c>
      <c r="AG1187" t="s">
        <v>1972</v>
      </c>
      <c r="AL1187">
        <v>5</v>
      </c>
      <c r="AN1187" t="s">
        <v>1974</v>
      </c>
      <c r="AO1187">
        <v>0</v>
      </c>
      <c r="AQ1187">
        <v>2257845</v>
      </c>
      <c r="AR1187" t="s">
        <v>4605</v>
      </c>
      <c r="AS1187" t="s">
        <v>5883</v>
      </c>
      <c r="AT1187" t="s">
        <v>2022</v>
      </c>
    </row>
    <row r="1188" spans="1:46" x14ac:dyDescent="0.25">
      <c r="A1188" t="str">
        <f>_xlfn.XLOOKUP(I1188,UTILIZADAS[Contacto1],UTILIZADAS[Source.Name],,0)</f>
        <v>Cobros Abril Canal Fijo</v>
      </c>
      <c r="B1188" s="18">
        <f>VLOOKUP(J1188,Ref!A:C,3,0)</f>
        <v>0</v>
      </c>
      <c r="C1188" s="18">
        <f>VLOOKUP(J1188,Ref!A:D,4,0)</f>
        <v>0</v>
      </c>
      <c r="D1188" s="18" t="str">
        <f t="shared" si="54"/>
        <v>19/may</v>
      </c>
      <c r="E1188" s="18">
        <f t="shared" si="55"/>
        <v>6</v>
      </c>
      <c r="F1188" s="18">
        <v>1</v>
      </c>
      <c r="G1188" s="18">
        <f t="shared" si="56"/>
        <v>0</v>
      </c>
      <c r="H1188" s="3">
        <v>46161.702002314814</v>
      </c>
      <c r="I1188">
        <v>63436486</v>
      </c>
      <c r="J1188" t="s">
        <v>1967</v>
      </c>
      <c r="K1188" t="s">
        <v>1968</v>
      </c>
      <c r="L1188" t="s">
        <v>1969</v>
      </c>
      <c r="M1188" t="s">
        <v>1970</v>
      </c>
      <c r="O1188">
        <v>356383540000</v>
      </c>
      <c r="P1188">
        <v>16018</v>
      </c>
      <c r="Q1188">
        <v>-4</v>
      </c>
      <c r="R1188">
        <v>1</v>
      </c>
      <c r="S1188">
        <v>63436486</v>
      </c>
      <c r="U1188" t="s">
        <v>2050</v>
      </c>
      <c r="W1188" t="s">
        <v>1234</v>
      </c>
      <c r="X1188">
        <v>356383540000</v>
      </c>
      <c r="Y1188" t="s">
        <v>65</v>
      </c>
      <c r="Z1188" t="s">
        <v>66</v>
      </c>
      <c r="AG1188" t="s">
        <v>1972</v>
      </c>
      <c r="AL1188">
        <v>0</v>
      </c>
      <c r="AN1188" t="s">
        <v>1974</v>
      </c>
      <c r="AO1188">
        <v>0</v>
      </c>
      <c r="AQ1188">
        <v>2257845</v>
      </c>
      <c r="AR1188" t="s">
        <v>4605</v>
      </c>
      <c r="AS1188" t="s">
        <v>5883</v>
      </c>
      <c r="AT1188" t="s">
        <v>1975</v>
      </c>
    </row>
    <row r="1189" spans="1:46" x14ac:dyDescent="0.25">
      <c r="A1189" t="str">
        <f>_xlfn.XLOOKUP(I1189,UTILIZADAS[Contacto1],UTILIZADAS[Source.Name],,0)</f>
        <v>Cobros Abril Canal Fijo</v>
      </c>
      <c r="B1189" s="18">
        <f>VLOOKUP(J1189,Ref!A:C,3,0)</f>
        <v>0</v>
      </c>
      <c r="C1189" s="18">
        <f>VLOOKUP(J1189,Ref!A:D,4,0)</f>
        <v>0</v>
      </c>
      <c r="D1189" s="18" t="str">
        <f t="shared" si="54"/>
        <v>21/may</v>
      </c>
      <c r="E1189" s="18">
        <f t="shared" si="55"/>
        <v>6</v>
      </c>
      <c r="F1189" s="18">
        <v>1</v>
      </c>
      <c r="G1189" s="18">
        <f t="shared" si="56"/>
        <v>0</v>
      </c>
      <c r="H1189" s="3">
        <v>46163.475706018522</v>
      </c>
      <c r="I1189">
        <v>63436486</v>
      </c>
      <c r="J1189" t="s">
        <v>1967</v>
      </c>
      <c r="K1189" t="s">
        <v>1968</v>
      </c>
      <c r="L1189" t="s">
        <v>1969</v>
      </c>
      <c r="M1189" t="s">
        <v>1970</v>
      </c>
      <c r="O1189">
        <v>356383540000</v>
      </c>
      <c r="P1189">
        <v>16018</v>
      </c>
      <c r="Q1189">
        <v>-4</v>
      </c>
      <c r="R1189">
        <v>1</v>
      </c>
      <c r="S1189">
        <v>63436486</v>
      </c>
      <c r="U1189" t="s">
        <v>2050</v>
      </c>
      <c r="W1189" t="s">
        <v>1234</v>
      </c>
      <c r="X1189">
        <v>356383540000</v>
      </c>
      <c r="Y1189" t="s">
        <v>65</v>
      </c>
      <c r="Z1189" t="s">
        <v>66</v>
      </c>
      <c r="AG1189" t="s">
        <v>1972</v>
      </c>
      <c r="AL1189">
        <v>0</v>
      </c>
      <c r="AN1189" t="s">
        <v>1974</v>
      </c>
      <c r="AO1189">
        <v>0</v>
      </c>
      <c r="AQ1189">
        <v>2257845</v>
      </c>
      <c r="AR1189" t="s">
        <v>4605</v>
      </c>
      <c r="AS1189" t="s">
        <v>5883</v>
      </c>
      <c r="AT1189" t="s">
        <v>1975</v>
      </c>
    </row>
    <row r="1190" spans="1:46" x14ac:dyDescent="0.25">
      <c r="A1190" t="str">
        <f>_xlfn.XLOOKUP(I1190,UTILIZADAS[Contacto1],UTILIZADAS[Source.Name],,0)</f>
        <v>Cobros Abril Canal Fijo</v>
      </c>
      <c r="B1190" s="18">
        <f>VLOOKUP(J1190,Ref!A:C,3,0)</f>
        <v>0</v>
      </c>
      <c r="C1190" s="18">
        <f>VLOOKUP(J1190,Ref!A:D,4,0)</f>
        <v>0</v>
      </c>
      <c r="D1190" s="18" t="str">
        <f t="shared" si="54"/>
        <v>21/may</v>
      </c>
      <c r="E1190" s="18">
        <f t="shared" si="55"/>
        <v>6</v>
      </c>
      <c r="F1190" s="18">
        <v>1</v>
      </c>
      <c r="G1190" s="18">
        <f t="shared" si="56"/>
        <v>1</v>
      </c>
      <c r="H1190" s="3">
        <v>46163.74423611111</v>
      </c>
      <c r="I1190">
        <v>63436486</v>
      </c>
      <c r="J1190" t="s">
        <v>2021</v>
      </c>
      <c r="K1190" t="s">
        <v>1968</v>
      </c>
      <c r="L1190" t="s">
        <v>1969</v>
      </c>
      <c r="M1190" t="s">
        <v>1970</v>
      </c>
      <c r="O1190">
        <v>356383540000</v>
      </c>
      <c r="P1190">
        <v>16018</v>
      </c>
      <c r="Q1190">
        <v>-4</v>
      </c>
      <c r="R1190">
        <v>1</v>
      </c>
      <c r="S1190">
        <v>63436486</v>
      </c>
      <c r="U1190" t="s">
        <v>2050</v>
      </c>
      <c r="W1190" t="s">
        <v>1234</v>
      </c>
      <c r="X1190">
        <v>356383540000</v>
      </c>
      <c r="Y1190" t="s">
        <v>65</v>
      </c>
      <c r="Z1190" t="s">
        <v>66</v>
      </c>
      <c r="AG1190" t="s">
        <v>1972</v>
      </c>
      <c r="AL1190">
        <v>5</v>
      </c>
      <c r="AN1190" t="s">
        <v>1974</v>
      </c>
      <c r="AO1190">
        <v>0</v>
      </c>
      <c r="AQ1190">
        <v>2257845</v>
      </c>
      <c r="AR1190" t="s">
        <v>4605</v>
      </c>
      <c r="AS1190" t="s">
        <v>5883</v>
      </c>
      <c r="AT1190" t="s">
        <v>2022</v>
      </c>
    </row>
    <row r="1191" spans="1:46" x14ac:dyDescent="0.25">
      <c r="A1191" t="str">
        <f>_xlfn.XLOOKUP(I1191,UTILIZADAS[Contacto1],UTILIZADAS[Source.Name],,0)</f>
        <v>Cobros Mayo</v>
      </c>
      <c r="B1191" s="18">
        <f>VLOOKUP(J1191,Ref!A:C,3,0)</f>
        <v>0</v>
      </c>
      <c r="C1191" s="18">
        <f>VLOOKUP(J1191,Ref!A:D,4,0)</f>
        <v>0</v>
      </c>
      <c r="D1191" s="18" t="str">
        <f t="shared" si="54"/>
        <v>06/may</v>
      </c>
      <c r="E1191" s="18">
        <f t="shared" si="55"/>
        <v>3</v>
      </c>
      <c r="F1191" s="18">
        <v>1</v>
      </c>
      <c r="G1191" s="18">
        <f t="shared" si="56"/>
        <v>0</v>
      </c>
      <c r="H1191" s="3">
        <v>46148.643576388888</v>
      </c>
      <c r="I1191">
        <v>63440247</v>
      </c>
      <c r="J1191">
        <v>6004</v>
      </c>
      <c r="K1191" t="s">
        <v>1983</v>
      </c>
      <c r="L1191" t="s">
        <v>1897</v>
      </c>
      <c r="M1191" t="s">
        <v>1970</v>
      </c>
      <c r="P1191">
        <v>998</v>
      </c>
      <c r="Q1191">
        <v>0</v>
      </c>
      <c r="S1191">
        <v>63440247</v>
      </c>
      <c r="AF1191" t="s">
        <v>1976</v>
      </c>
      <c r="AG1191" t="s">
        <v>1972</v>
      </c>
      <c r="AL1191">
        <v>84</v>
      </c>
      <c r="AM1191" t="s">
        <v>1979</v>
      </c>
      <c r="AN1191" t="s">
        <v>1977</v>
      </c>
      <c r="AO1191">
        <v>0</v>
      </c>
      <c r="AQ1191">
        <v>2257547</v>
      </c>
      <c r="AR1191" t="s">
        <v>1978</v>
      </c>
      <c r="AT1191" t="s">
        <v>1984</v>
      </c>
    </row>
    <row r="1192" spans="1:46" x14ac:dyDescent="0.25">
      <c r="A1192" t="str">
        <f>_xlfn.XLOOKUP(I1192,UTILIZADAS[Contacto1],UTILIZADAS[Source.Name],,0)</f>
        <v>Cobros Mayo</v>
      </c>
      <c r="B1192" s="18">
        <f>VLOOKUP(J1192,Ref!A:C,3,0)</f>
        <v>0</v>
      </c>
      <c r="C1192" s="18">
        <f>VLOOKUP(J1192,Ref!A:D,4,0)</f>
        <v>0</v>
      </c>
      <c r="D1192" s="18" t="str">
        <f t="shared" si="54"/>
        <v>11/may</v>
      </c>
      <c r="E1192" s="18">
        <f t="shared" si="55"/>
        <v>3</v>
      </c>
      <c r="F1192" s="18">
        <v>1</v>
      </c>
      <c r="G1192" s="18">
        <f t="shared" si="56"/>
        <v>0</v>
      </c>
      <c r="H1192" s="3">
        <v>46153.538645833331</v>
      </c>
      <c r="I1192">
        <v>63440247</v>
      </c>
      <c r="J1192" t="s">
        <v>2021</v>
      </c>
      <c r="K1192" t="s">
        <v>1968</v>
      </c>
      <c r="L1192" t="s">
        <v>1969</v>
      </c>
      <c r="M1192" t="s">
        <v>1970</v>
      </c>
      <c r="O1192">
        <v>351374870000</v>
      </c>
      <c r="P1192">
        <v>16018</v>
      </c>
      <c r="Q1192">
        <v>-4</v>
      </c>
      <c r="R1192">
        <v>1</v>
      </c>
      <c r="S1192">
        <v>63440247</v>
      </c>
      <c r="U1192" t="s">
        <v>5967</v>
      </c>
      <c r="W1192" t="s">
        <v>4840</v>
      </c>
      <c r="X1192">
        <v>351374870000</v>
      </c>
      <c r="Y1192" t="s">
        <v>65</v>
      </c>
      <c r="Z1192" t="s">
        <v>4619</v>
      </c>
      <c r="AF1192" t="s">
        <v>1976</v>
      </c>
      <c r="AG1192" t="s">
        <v>1972</v>
      </c>
      <c r="AL1192">
        <v>5</v>
      </c>
      <c r="AN1192" t="s">
        <v>1974</v>
      </c>
      <c r="AO1192">
        <v>0</v>
      </c>
      <c r="AQ1192">
        <v>2257846</v>
      </c>
      <c r="AR1192" t="s">
        <v>4605</v>
      </c>
      <c r="AS1192" t="s">
        <v>5883</v>
      </c>
      <c r="AT1192" t="s">
        <v>2022</v>
      </c>
    </row>
    <row r="1193" spans="1:46" x14ac:dyDescent="0.25">
      <c r="A1193" t="str">
        <f>_xlfn.XLOOKUP(I1193,UTILIZADAS[Contacto1],UTILIZADAS[Source.Name],,0)</f>
        <v>Cobros Mayo</v>
      </c>
      <c r="B1193" s="18">
        <f>VLOOKUP(J1193,Ref!A:C,3,0)</f>
        <v>1</v>
      </c>
      <c r="C1193" s="18">
        <f>VLOOKUP(J1193,Ref!A:D,4,0)</f>
        <v>0</v>
      </c>
      <c r="D1193" s="18" t="str">
        <f t="shared" si="54"/>
        <v>13/may</v>
      </c>
      <c r="E1193" s="18">
        <f t="shared" si="55"/>
        <v>3</v>
      </c>
      <c r="F1193" s="18">
        <v>1</v>
      </c>
      <c r="G1193" s="18">
        <f t="shared" si="56"/>
        <v>1</v>
      </c>
      <c r="H1193" s="3">
        <v>46155.699594907404</v>
      </c>
      <c r="I1193">
        <v>63440247</v>
      </c>
      <c r="J1193">
        <v>6000</v>
      </c>
      <c r="K1193" t="s">
        <v>1983</v>
      </c>
      <c r="L1193" t="s">
        <v>1897</v>
      </c>
      <c r="M1193" t="s">
        <v>1970</v>
      </c>
      <c r="O1193">
        <v>351374870000</v>
      </c>
      <c r="P1193">
        <v>16018</v>
      </c>
      <c r="Q1193">
        <v>-4</v>
      </c>
      <c r="R1193">
        <v>1</v>
      </c>
      <c r="S1193">
        <v>63440247</v>
      </c>
      <c r="U1193" t="s">
        <v>5967</v>
      </c>
      <c r="W1193" t="s">
        <v>4840</v>
      </c>
      <c r="X1193">
        <v>351374870000</v>
      </c>
      <c r="Y1193" t="s">
        <v>65</v>
      </c>
      <c r="Z1193" t="s">
        <v>4619</v>
      </c>
      <c r="AF1193" t="s">
        <v>1976</v>
      </c>
      <c r="AG1193" t="s">
        <v>1972</v>
      </c>
      <c r="AL1193">
        <v>120</v>
      </c>
      <c r="AM1193" t="s">
        <v>1979</v>
      </c>
      <c r="AN1193" t="s">
        <v>1987</v>
      </c>
      <c r="AO1193">
        <v>0</v>
      </c>
      <c r="AQ1193">
        <v>2257846</v>
      </c>
      <c r="AR1193" t="s">
        <v>4605</v>
      </c>
      <c r="AS1193" t="s">
        <v>5883</v>
      </c>
      <c r="AT1193" t="s">
        <v>1895</v>
      </c>
    </row>
    <row r="1194" spans="1:46" x14ac:dyDescent="0.25">
      <c r="A1194" t="str">
        <f>_xlfn.XLOOKUP(I1194,UTILIZADAS[Contacto1],UTILIZADAS[Source.Name],,0)</f>
        <v>Cobros Mayo</v>
      </c>
      <c r="B1194" s="18">
        <f>VLOOKUP(J1194,Ref!A:C,3,0)</f>
        <v>0</v>
      </c>
      <c r="C1194" s="18">
        <f>VLOOKUP(J1194,Ref!A:D,4,0)</f>
        <v>0</v>
      </c>
      <c r="D1194" s="18" t="str">
        <f t="shared" si="54"/>
        <v>11/may</v>
      </c>
      <c r="E1194" s="18">
        <f t="shared" si="55"/>
        <v>5</v>
      </c>
      <c r="F1194" s="18">
        <v>1</v>
      </c>
      <c r="G1194" s="18">
        <f t="shared" si="56"/>
        <v>0</v>
      </c>
      <c r="H1194" s="3">
        <v>46153.538831018515</v>
      </c>
      <c r="I1194">
        <v>63440822</v>
      </c>
      <c r="J1194" t="s">
        <v>2021</v>
      </c>
      <c r="K1194" t="s">
        <v>1968</v>
      </c>
      <c r="L1194" t="s">
        <v>1969</v>
      </c>
      <c r="M1194" t="s">
        <v>1970</v>
      </c>
      <c r="O1194">
        <v>362062650000</v>
      </c>
      <c r="P1194">
        <v>16018</v>
      </c>
      <c r="Q1194">
        <v>-4</v>
      </c>
      <c r="R1194">
        <v>1</v>
      </c>
      <c r="S1194">
        <v>63440822</v>
      </c>
      <c r="U1194" t="s">
        <v>4841</v>
      </c>
      <c r="W1194" t="s">
        <v>4842</v>
      </c>
      <c r="X1194">
        <v>362062650000</v>
      </c>
      <c r="Y1194" t="s">
        <v>65</v>
      </c>
      <c r="Z1194" t="s">
        <v>66</v>
      </c>
      <c r="AF1194" t="s">
        <v>1976</v>
      </c>
      <c r="AG1194" t="s">
        <v>1972</v>
      </c>
      <c r="AL1194">
        <v>5</v>
      </c>
      <c r="AN1194" t="s">
        <v>1974</v>
      </c>
      <c r="AO1194">
        <v>0</v>
      </c>
      <c r="AQ1194">
        <v>2257847</v>
      </c>
      <c r="AR1194" t="s">
        <v>4605</v>
      </c>
      <c r="AS1194" t="s">
        <v>5883</v>
      </c>
      <c r="AT1194" t="s">
        <v>2022</v>
      </c>
    </row>
    <row r="1195" spans="1:46" x14ac:dyDescent="0.25">
      <c r="A1195" t="str">
        <f>_xlfn.XLOOKUP(I1195,UTILIZADAS[Contacto1],UTILIZADAS[Source.Name],,0)</f>
        <v>Cobros Mayo</v>
      </c>
      <c r="B1195" s="18">
        <f>VLOOKUP(J1195,Ref!A:C,3,0)</f>
        <v>0</v>
      </c>
      <c r="C1195" s="18">
        <f>VLOOKUP(J1195,Ref!A:D,4,0)</f>
        <v>0</v>
      </c>
      <c r="D1195" s="18" t="str">
        <f t="shared" si="54"/>
        <v>13/may</v>
      </c>
      <c r="E1195" s="18">
        <f t="shared" si="55"/>
        <v>5</v>
      </c>
      <c r="F1195" s="18">
        <v>1</v>
      </c>
      <c r="G1195" s="18">
        <f t="shared" si="56"/>
        <v>0</v>
      </c>
      <c r="H1195" s="3">
        <v>46155.699745370373</v>
      </c>
      <c r="I1195">
        <v>63440822</v>
      </c>
      <c r="J1195" t="s">
        <v>2021</v>
      </c>
      <c r="K1195" t="s">
        <v>1968</v>
      </c>
      <c r="L1195" t="s">
        <v>1969</v>
      </c>
      <c r="M1195" t="s">
        <v>1970</v>
      </c>
      <c r="O1195">
        <v>362062650000</v>
      </c>
      <c r="P1195">
        <v>16018</v>
      </c>
      <c r="Q1195">
        <v>-4</v>
      </c>
      <c r="R1195">
        <v>1</v>
      </c>
      <c r="S1195">
        <v>63440822</v>
      </c>
      <c r="U1195" t="s">
        <v>4841</v>
      </c>
      <c r="W1195" t="s">
        <v>4842</v>
      </c>
      <c r="X1195">
        <v>362062650000</v>
      </c>
      <c r="Y1195" t="s">
        <v>65</v>
      </c>
      <c r="Z1195" t="s">
        <v>66</v>
      </c>
      <c r="AF1195" t="s">
        <v>1976</v>
      </c>
      <c r="AG1195" t="s">
        <v>1972</v>
      </c>
      <c r="AL1195">
        <v>5</v>
      </c>
      <c r="AN1195" t="s">
        <v>1974</v>
      </c>
      <c r="AO1195">
        <v>0</v>
      </c>
      <c r="AQ1195">
        <v>2257847</v>
      </c>
      <c r="AR1195" t="s">
        <v>4605</v>
      </c>
      <c r="AS1195" t="s">
        <v>5883</v>
      </c>
      <c r="AT1195" t="s">
        <v>2022</v>
      </c>
    </row>
    <row r="1196" spans="1:46" x14ac:dyDescent="0.25">
      <c r="A1196" t="str">
        <f>_xlfn.XLOOKUP(I1196,UTILIZADAS[Contacto1],UTILIZADAS[Source.Name],,0)</f>
        <v>Cobros Mayo</v>
      </c>
      <c r="B1196" s="18">
        <f>VLOOKUP(J1196,Ref!A:C,3,0)</f>
        <v>0</v>
      </c>
      <c r="C1196" s="18">
        <f>VLOOKUP(J1196,Ref!A:D,4,0)</f>
        <v>0</v>
      </c>
      <c r="D1196" s="18" t="str">
        <f t="shared" si="54"/>
        <v>18/may</v>
      </c>
      <c r="E1196" s="18">
        <f t="shared" si="55"/>
        <v>5</v>
      </c>
      <c r="F1196" s="18">
        <v>1</v>
      </c>
      <c r="G1196" s="18">
        <f t="shared" si="56"/>
        <v>0</v>
      </c>
      <c r="H1196" s="3">
        <v>46160.431446759256</v>
      </c>
      <c r="I1196">
        <v>63440822</v>
      </c>
      <c r="J1196" t="s">
        <v>2021</v>
      </c>
      <c r="K1196" t="s">
        <v>1968</v>
      </c>
      <c r="L1196" t="s">
        <v>1969</v>
      </c>
      <c r="M1196" t="s">
        <v>1970</v>
      </c>
      <c r="O1196">
        <v>362062650000</v>
      </c>
      <c r="P1196">
        <v>16018</v>
      </c>
      <c r="Q1196">
        <v>-4</v>
      </c>
      <c r="R1196">
        <v>1</v>
      </c>
      <c r="S1196">
        <v>63440822</v>
      </c>
      <c r="U1196" t="s">
        <v>4841</v>
      </c>
      <c r="W1196" t="s">
        <v>4842</v>
      </c>
      <c r="X1196">
        <v>362062650000</v>
      </c>
      <c r="Y1196" t="s">
        <v>65</v>
      </c>
      <c r="Z1196" t="s">
        <v>66</v>
      </c>
      <c r="AF1196" t="s">
        <v>1976</v>
      </c>
      <c r="AG1196" t="s">
        <v>1972</v>
      </c>
      <c r="AL1196">
        <v>5</v>
      </c>
      <c r="AN1196" t="s">
        <v>1974</v>
      </c>
      <c r="AO1196">
        <v>0</v>
      </c>
      <c r="AQ1196">
        <v>2257847</v>
      </c>
      <c r="AR1196" t="s">
        <v>4605</v>
      </c>
      <c r="AS1196" t="s">
        <v>5883</v>
      </c>
      <c r="AT1196" t="s">
        <v>2022</v>
      </c>
    </row>
    <row r="1197" spans="1:46" x14ac:dyDescent="0.25">
      <c r="A1197" t="str">
        <f>_xlfn.XLOOKUP(I1197,UTILIZADAS[Contacto1],UTILIZADAS[Source.Name],,0)</f>
        <v>Cobros Mayo</v>
      </c>
      <c r="B1197" s="18">
        <f>VLOOKUP(J1197,Ref!A:C,3,0)</f>
        <v>0</v>
      </c>
      <c r="C1197" s="18">
        <f>VLOOKUP(J1197,Ref!A:D,4,0)</f>
        <v>0</v>
      </c>
      <c r="D1197" s="18" t="str">
        <f t="shared" si="54"/>
        <v>19/may</v>
      </c>
      <c r="E1197" s="18">
        <f t="shared" si="55"/>
        <v>5</v>
      </c>
      <c r="F1197" s="18">
        <v>1</v>
      </c>
      <c r="G1197" s="18">
        <f t="shared" si="56"/>
        <v>0</v>
      </c>
      <c r="H1197" s="3">
        <v>46161.702453703707</v>
      </c>
      <c r="I1197">
        <v>63440822</v>
      </c>
      <c r="J1197" t="s">
        <v>2021</v>
      </c>
      <c r="K1197" t="s">
        <v>1968</v>
      </c>
      <c r="L1197" t="s">
        <v>1969</v>
      </c>
      <c r="M1197" t="s">
        <v>1970</v>
      </c>
      <c r="O1197">
        <v>362062650000</v>
      </c>
      <c r="P1197">
        <v>16018</v>
      </c>
      <c r="Q1197">
        <v>-4</v>
      </c>
      <c r="R1197">
        <v>1</v>
      </c>
      <c r="S1197">
        <v>63440822</v>
      </c>
      <c r="U1197" t="s">
        <v>4841</v>
      </c>
      <c r="W1197" t="s">
        <v>4842</v>
      </c>
      <c r="X1197">
        <v>362062650000</v>
      </c>
      <c r="Y1197" t="s">
        <v>65</v>
      </c>
      <c r="Z1197" t="s">
        <v>66</v>
      </c>
      <c r="AF1197" t="s">
        <v>1976</v>
      </c>
      <c r="AG1197" t="s">
        <v>1972</v>
      </c>
      <c r="AL1197">
        <v>5</v>
      </c>
      <c r="AN1197" t="s">
        <v>1974</v>
      </c>
      <c r="AO1197">
        <v>0</v>
      </c>
      <c r="AQ1197">
        <v>2257847</v>
      </c>
      <c r="AR1197" t="s">
        <v>4605</v>
      </c>
      <c r="AS1197" t="s">
        <v>5883</v>
      </c>
      <c r="AT1197" t="s">
        <v>2022</v>
      </c>
    </row>
    <row r="1198" spans="1:46" x14ac:dyDescent="0.25">
      <c r="A1198" t="str">
        <f>_xlfn.XLOOKUP(I1198,UTILIZADAS[Contacto1],UTILIZADAS[Source.Name],,0)</f>
        <v>Cobros Mayo</v>
      </c>
      <c r="B1198" s="18">
        <f>VLOOKUP(J1198,Ref!A:C,3,0)</f>
        <v>0</v>
      </c>
      <c r="C1198" s="18">
        <f>VLOOKUP(J1198,Ref!A:D,4,0)</f>
        <v>0</v>
      </c>
      <c r="D1198" s="18" t="str">
        <f t="shared" si="54"/>
        <v>21/may</v>
      </c>
      <c r="E1198" s="18">
        <f t="shared" si="55"/>
        <v>5</v>
      </c>
      <c r="F1198" s="18">
        <v>1</v>
      </c>
      <c r="G1198" s="18">
        <f t="shared" si="56"/>
        <v>1</v>
      </c>
      <c r="H1198" s="3">
        <v>46163.477766203701</v>
      </c>
      <c r="I1198">
        <v>63440822</v>
      </c>
      <c r="J1198">
        <v>6004</v>
      </c>
      <c r="K1198" t="s">
        <v>1983</v>
      </c>
      <c r="L1198" t="s">
        <v>1897</v>
      </c>
      <c r="M1198" t="s">
        <v>1970</v>
      </c>
      <c r="O1198">
        <v>362062650000</v>
      </c>
      <c r="P1198">
        <v>16018</v>
      </c>
      <c r="Q1198">
        <v>-4</v>
      </c>
      <c r="R1198">
        <v>1</v>
      </c>
      <c r="S1198">
        <v>63440822</v>
      </c>
      <c r="U1198" t="s">
        <v>4841</v>
      </c>
      <c r="W1198" t="s">
        <v>4842</v>
      </c>
      <c r="X1198">
        <v>362062650000</v>
      </c>
      <c r="Y1198" t="s">
        <v>65</v>
      </c>
      <c r="Z1198" t="s">
        <v>66</v>
      </c>
      <c r="AF1198" t="s">
        <v>1976</v>
      </c>
      <c r="AG1198" t="s">
        <v>1972</v>
      </c>
      <c r="AL1198">
        <v>143</v>
      </c>
      <c r="AM1198" t="s">
        <v>1979</v>
      </c>
      <c r="AN1198" t="s">
        <v>1987</v>
      </c>
      <c r="AO1198">
        <v>0</v>
      </c>
      <c r="AQ1198">
        <v>2257847</v>
      </c>
      <c r="AR1198" t="s">
        <v>4605</v>
      </c>
      <c r="AS1198" t="s">
        <v>5883</v>
      </c>
      <c r="AT1198" t="s">
        <v>1984</v>
      </c>
    </row>
    <row r="1199" spans="1:46" x14ac:dyDescent="0.25">
      <c r="A1199" t="e">
        <f>_xlfn.XLOOKUP(I1199,UTILIZADAS[Contacto1],UTILIZADAS[Source.Name],,0)</f>
        <v>#N/A</v>
      </c>
      <c r="B1199" s="18">
        <f>VLOOKUP(J1199,Ref!A:C,3,0)</f>
        <v>1</v>
      </c>
      <c r="C1199" s="18">
        <f>VLOOKUP(J1199,Ref!A:D,4,0)</f>
        <v>1</v>
      </c>
      <c r="D1199" s="18" t="str">
        <f t="shared" si="54"/>
        <v>09/may</v>
      </c>
      <c r="E1199" s="18">
        <f t="shared" si="55"/>
        <v>1</v>
      </c>
      <c r="F1199" s="18">
        <v>1</v>
      </c>
      <c r="G1199" s="18">
        <f t="shared" si="56"/>
        <v>1</v>
      </c>
      <c r="H1199" s="3">
        <v>46151.481423611112</v>
      </c>
      <c r="I1199">
        <v>63457639</v>
      </c>
      <c r="J1199">
        <v>6007</v>
      </c>
      <c r="K1199" t="s">
        <v>1983</v>
      </c>
      <c r="L1199" t="s">
        <v>1897</v>
      </c>
      <c r="M1199" t="s">
        <v>1970</v>
      </c>
      <c r="O1199">
        <v>337279550000</v>
      </c>
      <c r="P1199">
        <v>16016</v>
      </c>
      <c r="Q1199">
        <v>-4</v>
      </c>
      <c r="R1199">
        <v>1</v>
      </c>
      <c r="S1199">
        <v>63457639</v>
      </c>
      <c r="U1199" t="s">
        <v>5968</v>
      </c>
      <c r="W1199" t="s">
        <v>5848</v>
      </c>
      <c r="X1199">
        <v>337279550000</v>
      </c>
      <c r="Y1199" t="s">
        <v>65</v>
      </c>
      <c r="Z1199" t="s">
        <v>66</v>
      </c>
      <c r="AF1199" t="s">
        <v>1976</v>
      </c>
      <c r="AG1199" t="s">
        <v>1972</v>
      </c>
      <c r="AL1199">
        <v>39</v>
      </c>
      <c r="AM1199" t="s">
        <v>1979</v>
      </c>
      <c r="AN1199" t="s">
        <v>1977</v>
      </c>
      <c r="AO1199">
        <v>0</v>
      </c>
      <c r="AQ1199">
        <v>2198812</v>
      </c>
      <c r="AR1199" t="s">
        <v>2020</v>
      </c>
      <c r="AS1199" t="s">
        <v>2020</v>
      </c>
      <c r="AT1199" t="s">
        <v>1898</v>
      </c>
    </row>
    <row r="1200" spans="1:46" x14ac:dyDescent="0.25">
      <c r="A1200" t="e">
        <f>_xlfn.XLOOKUP(I1200,UTILIZADAS[Contacto1],UTILIZADAS[Source.Name],,0)</f>
        <v>#N/A</v>
      </c>
      <c r="B1200" s="18">
        <f>VLOOKUP(J1200,Ref!A:C,3,0)</f>
        <v>0</v>
      </c>
      <c r="C1200" s="18">
        <f>VLOOKUP(J1200,Ref!A:D,4,0)</f>
        <v>0</v>
      </c>
      <c r="D1200" s="18" t="str">
        <f t="shared" si="54"/>
        <v>02/may</v>
      </c>
      <c r="E1200" s="18">
        <f t="shared" si="55"/>
        <v>1</v>
      </c>
      <c r="F1200" s="18">
        <v>1</v>
      </c>
      <c r="G1200" s="18">
        <f t="shared" si="56"/>
        <v>1</v>
      </c>
      <c r="H1200" s="3">
        <v>46144.465104166666</v>
      </c>
      <c r="I1200">
        <v>63463920</v>
      </c>
      <c r="J1200">
        <v>6004</v>
      </c>
      <c r="K1200" t="s">
        <v>1983</v>
      </c>
      <c r="L1200" t="s">
        <v>1897</v>
      </c>
      <c r="M1200" t="s">
        <v>1970</v>
      </c>
      <c r="P1200">
        <v>998</v>
      </c>
      <c r="Q1200">
        <v>0</v>
      </c>
      <c r="S1200">
        <v>63463920</v>
      </c>
      <c r="AF1200" t="s">
        <v>1976</v>
      </c>
      <c r="AG1200" t="s">
        <v>1972</v>
      </c>
      <c r="AL1200">
        <v>80</v>
      </c>
      <c r="AM1200" t="s">
        <v>1979</v>
      </c>
      <c r="AN1200" t="s">
        <v>1977</v>
      </c>
      <c r="AO1200">
        <v>0</v>
      </c>
      <c r="AQ1200">
        <v>2257453</v>
      </c>
      <c r="AR1200" t="s">
        <v>1978</v>
      </c>
      <c r="AT1200" t="s">
        <v>1984</v>
      </c>
    </row>
    <row r="1201" spans="1:46" x14ac:dyDescent="0.25">
      <c r="A1201" t="str">
        <f>_xlfn.XLOOKUP(I1201,UTILIZADAS[Contacto1],UTILIZADAS[Source.Name],,0)</f>
        <v>Cobros Abril Canal Fijo</v>
      </c>
      <c r="B1201" s="18">
        <f>VLOOKUP(J1201,Ref!A:C,3,0)</f>
        <v>0</v>
      </c>
      <c r="C1201" s="18">
        <f>VLOOKUP(J1201,Ref!A:D,4,0)</f>
        <v>0</v>
      </c>
      <c r="D1201" s="18" t="str">
        <f t="shared" si="54"/>
        <v>11/may</v>
      </c>
      <c r="E1201" s="18">
        <f t="shared" si="55"/>
        <v>6</v>
      </c>
      <c r="F1201" s="18">
        <v>1</v>
      </c>
      <c r="G1201" s="18">
        <f t="shared" si="56"/>
        <v>0</v>
      </c>
      <c r="H1201" s="3">
        <v>46153.539270833331</v>
      </c>
      <c r="I1201">
        <v>63464637</v>
      </c>
      <c r="J1201" t="s">
        <v>2021</v>
      </c>
      <c r="K1201" t="s">
        <v>1968</v>
      </c>
      <c r="L1201" t="s">
        <v>1969</v>
      </c>
      <c r="M1201" t="s">
        <v>1970</v>
      </c>
      <c r="O1201">
        <v>351365160000</v>
      </c>
      <c r="P1201">
        <v>16018</v>
      </c>
      <c r="Q1201">
        <v>-4</v>
      </c>
      <c r="R1201">
        <v>1</v>
      </c>
      <c r="S1201">
        <v>63464637</v>
      </c>
      <c r="U1201" t="s">
        <v>2284</v>
      </c>
      <c r="W1201" t="s">
        <v>3831</v>
      </c>
      <c r="X1201">
        <v>351365160000</v>
      </c>
      <c r="Y1201" t="s">
        <v>65</v>
      </c>
      <c r="Z1201" t="s">
        <v>66</v>
      </c>
      <c r="AG1201" t="s">
        <v>1972</v>
      </c>
      <c r="AL1201">
        <v>5</v>
      </c>
      <c r="AN1201" t="s">
        <v>1974</v>
      </c>
      <c r="AO1201">
        <v>0</v>
      </c>
      <c r="AQ1201">
        <v>2257848</v>
      </c>
      <c r="AR1201" t="s">
        <v>4605</v>
      </c>
      <c r="AS1201" t="s">
        <v>5883</v>
      </c>
      <c r="AT1201" t="s">
        <v>2022</v>
      </c>
    </row>
    <row r="1202" spans="1:46" x14ac:dyDescent="0.25">
      <c r="A1202" t="str">
        <f>_xlfn.XLOOKUP(I1202,UTILIZADAS[Contacto1],UTILIZADAS[Source.Name],,0)</f>
        <v>Cobros Abril Canal Fijo</v>
      </c>
      <c r="B1202" s="18">
        <f>VLOOKUP(J1202,Ref!A:C,3,0)</f>
        <v>0</v>
      </c>
      <c r="C1202" s="18">
        <f>VLOOKUP(J1202,Ref!A:D,4,0)</f>
        <v>0</v>
      </c>
      <c r="D1202" s="18" t="str">
        <f t="shared" si="54"/>
        <v>13/may</v>
      </c>
      <c r="E1202" s="18">
        <f t="shared" si="55"/>
        <v>6</v>
      </c>
      <c r="F1202" s="18">
        <v>1</v>
      </c>
      <c r="G1202" s="18">
        <f t="shared" si="56"/>
        <v>0</v>
      </c>
      <c r="H1202" s="3">
        <v>46155.700092592589</v>
      </c>
      <c r="I1202">
        <v>63464637</v>
      </c>
      <c r="J1202" t="s">
        <v>2021</v>
      </c>
      <c r="K1202" t="s">
        <v>1968</v>
      </c>
      <c r="L1202" t="s">
        <v>1969</v>
      </c>
      <c r="M1202" t="s">
        <v>1970</v>
      </c>
      <c r="O1202">
        <v>351365160000</v>
      </c>
      <c r="P1202">
        <v>16018</v>
      </c>
      <c r="Q1202">
        <v>-4</v>
      </c>
      <c r="R1202">
        <v>1</v>
      </c>
      <c r="S1202">
        <v>63464637</v>
      </c>
      <c r="U1202" t="s">
        <v>2284</v>
      </c>
      <c r="W1202" t="s">
        <v>3831</v>
      </c>
      <c r="X1202">
        <v>351365160000</v>
      </c>
      <c r="Y1202" t="s">
        <v>65</v>
      </c>
      <c r="Z1202" t="s">
        <v>66</v>
      </c>
      <c r="AG1202" t="s">
        <v>1972</v>
      </c>
      <c r="AL1202">
        <v>5</v>
      </c>
      <c r="AN1202" t="s">
        <v>1974</v>
      </c>
      <c r="AO1202">
        <v>0</v>
      </c>
      <c r="AQ1202">
        <v>2257848</v>
      </c>
      <c r="AR1202" t="s">
        <v>4605</v>
      </c>
      <c r="AS1202" t="s">
        <v>5883</v>
      </c>
      <c r="AT1202" t="s">
        <v>2022</v>
      </c>
    </row>
    <row r="1203" spans="1:46" x14ac:dyDescent="0.25">
      <c r="A1203" t="str">
        <f>_xlfn.XLOOKUP(I1203,UTILIZADAS[Contacto1],UTILIZADAS[Source.Name],,0)</f>
        <v>Cobros Abril Canal Fijo</v>
      </c>
      <c r="B1203" s="18">
        <f>VLOOKUP(J1203,Ref!A:C,3,0)</f>
        <v>0</v>
      </c>
      <c r="C1203" s="18">
        <f>VLOOKUP(J1203,Ref!A:D,4,0)</f>
        <v>0</v>
      </c>
      <c r="D1203" s="18" t="str">
        <f t="shared" si="54"/>
        <v>18/may</v>
      </c>
      <c r="E1203" s="18">
        <f t="shared" si="55"/>
        <v>6</v>
      </c>
      <c r="F1203" s="18">
        <v>1</v>
      </c>
      <c r="G1203" s="18">
        <f t="shared" si="56"/>
        <v>0</v>
      </c>
      <c r="H1203" s="3">
        <v>46160.431539351855</v>
      </c>
      <c r="I1203">
        <v>63464637</v>
      </c>
      <c r="J1203" t="s">
        <v>1967</v>
      </c>
      <c r="K1203" t="s">
        <v>1968</v>
      </c>
      <c r="L1203" t="s">
        <v>1969</v>
      </c>
      <c r="M1203" t="s">
        <v>1970</v>
      </c>
      <c r="O1203">
        <v>351365160000</v>
      </c>
      <c r="P1203">
        <v>16018</v>
      </c>
      <c r="Q1203">
        <v>-4</v>
      </c>
      <c r="R1203">
        <v>1</v>
      </c>
      <c r="S1203">
        <v>63464637</v>
      </c>
      <c r="U1203" t="s">
        <v>2284</v>
      </c>
      <c r="W1203" t="s">
        <v>3831</v>
      </c>
      <c r="X1203">
        <v>351365160000</v>
      </c>
      <c r="Y1203" t="s">
        <v>65</v>
      </c>
      <c r="Z1203" t="s">
        <v>66</v>
      </c>
      <c r="AG1203" t="s">
        <v>1972</v>
      </c>
      <c r="AL1203">
        <v>0</v>
      </c>
      <c r="AN1203" t="s">
        <v>1974</v>
      </c>
      <c r="AO1203">
        <v>0</v>
      </c>
      <c r="AQ1203">
        <v>2257848</v>
      </c>
      <c r="AR1203" t="s">
        <v>4605</v>
      </c>
      <c r="AS1203" t="s">
        <v>5883</v>
      </c>
      <c r="AT1203" t="s">
        <v>1975</v>
      </c>
    </row>
    <row r="1204" spans="1:46" x14ac:dyDescent="0.25">
      <c r="A1204" t="str">
        <f>_xlfn.XLOOKUP(I1204,UTILIZADAS[Contacto1],UTILIZADAS[Source.Name],,0)</f>
        <v>Cobros Abril Canal Fijo</v>
      </c>
      <c r="B1204" s="18">
        <f>VLOOKUP(J1204,Ref!A:C,3,0)</f>
        <v>0</v>
      </c>
      <c r="C1204" s="18">
        <f>VLOOKUP(J1204,Ref!A:D,4,0)</f>
        <v>0</v>
      </c>
      <c r="D1204" s="18" t="str">
        <f t="shared" si="54"/>
        <v>19/may</v>
      </c>
      <c r="E1204" s="18">
        <f t="shared" si="55"/>
        <v>6</v>
      </c>
      <c r="F1204" s="18">
        <v>1</v>
      </c>
      <c r="G1204" s="18">
        <f t="shared" si="56"/>
        <v>0</v>
      </c>
      <c r="H1204" s="3">
        <v>46161.706400462965</v>
      </c>
      <c r="I1204">
        <v>63464637</v>
      </c>
      <c r="J1204" t="s">
        <v>2021</v>
      </c>
      <c r="K1204" t="s">
        <v>1968</v>
      </c>
      <c r="L1204" t="s">
        <v>1969</v>
      </c>
      <c r="M1204" t="s">
        <v>1970</v>
      </c>
      <c r="O1204">
        <v>351365160000</v>
      </c>
      <c r="P1204">
        <v>16018</v>
      </c>
      <c r="Q1204">
        <v>-4</v>
      </c>
      <c r="R1204">
        <v>1</v>
      </c>
      <c r="S1204">
        <v>63464637</v>
      </c>
      <c r="U1204" t="s">
        <v>2284</v>
      </c>
      <c r="W1204" t="s">
        <v>3831</v>
      </c>
      <c r="X1204">
        <v>351365160000</v>
      </c>
      <c r="Y1204" t="s">
        <v>65</v>
      </c>
      <c r="Z1204" t="s">
        <v>66</v>
      </c>
      <c r="AG1204" t="s">
        <v>1972</v>
      </c>
      <c r="AL1204">
        <v>5</v>
      </c>
      <c r="AN1204" t="s">
        <v>1974</v>
      </c>
      <c r="AO1204">
        <v>0</v>
      </c>
      <c r="AQ1204">
        <v>2257848</v>
      </c>
      <c r="AR1204" t="s">
        <v>4605</v>
      </c>
      <c r="AS1204" t="s">
        <v>5883</v>
      </c>
      <c r="AT1204" t="s">
        <v>2022</v>
      </c>
    </row>
    <row r="1205" spans="1:46" x14ac:dyDescent="0.25">
      <c r="A1205" t="str">
        <f>_xlfn.XLOOKUP(I1205,UTILIZADAS[Contacto1],UTILIZADAS[Source.Name],,0)</f>
        <v>Cobros Abril Canal Fijo</v>
      </c>
      <c r="B1205" s="18">
        <f>VLOOKUP(J1205,Ref!A:C,3,0)</f>
        <v>0</v>
      </c>
      <c r="C1205" s="18">
        <f>VLOOKUP(J1205,Ref!A:D,4,0)</f>
        <v>0</v>
      </c>
      <c r="D1205" s="18" t="str">
        <f t="shared" si="54"/>
        <v>21/may</v>
      </c>
      <c r="E1205" s="18">
        <f t="shared" si="55"/>
        <v>6</v>
      </c>
      <c r="F1205" s="18">
        <v>1</v>
      </c>
      <c r="G1205" s="18">
        <f t="shared" si="56"/>
        <v>0</v>
      </c>
      <c r="H1205" s="3">
        <v>46163.47792824074</v>
      </c>
      <c r="I1205">
        <v>63464637</v>
      </c>
      <c r="J1205" t="s">
        <v>2021</v>
      </c>
      <c r="K1205" t="s">
        <v>1968</v>
      </c>
      <c r="L1205" t="s">
        <v>1969</v>
      </c>
      <c r="M1205" t="s">
        <v>1970</v>
      </c>
      <c r="O1205">
        <v>351365160000</v>
      </c>
      <c r="P1205">
        <v>16018</v>
      </c>
      <c r="Q1205">
        <v>-4</v>
      </c>
      <c r="R1205">
        <v>1</v>
      </c>
      <c r="S1205">
        <v>63464637</v>
      </c>
      <c r="U1205" t="s">
        <v>2284</v>
      </c>
      <c r="W1205" t="s">
        <v>3831</v>
      </c>
      <c r="X1205">
        <v>351365160000</v>
      </c>
      <c r="Y1205" t="s">
        <v>65</v>
      </c>
      <c r="Z1205" t="s">
        <v>66</v>
      </c>
      <c r="AG1205" t="s">
        <v>1972</v>
      </c>
      <c r="AL1205">
        <v>5</v>
      </c>
      <c r="AN1205" t="s">
        <v>1974</v>
      </c>
      <c r="AO1205">
        <v>0</v>
      </c>
      <c r="AQ1205">
        <v>2257848</v>
      </c>
      <c r="AR1205" t="s">
        <v>4605</v>
      </c>
      <c r="AS1205" t="s">
        <v>5883</v>
      </c>
      <c r="AT1205" t="s">
        <v>2022</v>
      </c>
    </row>
    <row r="1206" spans="1:46" x14ac:dyDescent="0.25">
      <c r="A1206" t="str">
        <f>_xlfn.XLOOKUP(I1206,UTILIZADAS[Contacto1],UTILIZADAS[Source.Name],,0)</f>
        <v>Cobros Abril Canal Fijo</v>
      </c>
      <c r="B1206" s="18">
        <f>VLOOKUP(J1206,Ref!A:C,3,0)</f>
        <v>0</v>
      </c>
      <c r="C1206" s="18">
        <f>VLOOKUP(J1206,Ref!A:D,4,0)</f>
        <v>0</v>
      </c>
      <c r="D1206" s="18" t="str">
        <f t="shared" si="54"/>
        <v>21/may</v>
      </c>
      <c r="E1206" s="18">
        <f t="shared" si="55"/>
        <v>6</v>
      </c>
      <c r="F1206" s="18">
        <v>1</v>
      </c>
      <c r="G1206" s="18">
        <f t="shared" si="56"/>
        <v>1</v>
      </c>
      <c r="H1206" s="3">
        <v>46163.744710648149</v>
      </c>
      <c r="I1206">
        <v>63464637</v>
      </c>
      <c r="J1206" t="s">
        <v>2021</v>
      </c>
      <c r="K1206" t="s">
        <v>1968</v>
      </c>
      <c r="L1206" t="s">
        <v>1969</v>
      </c>
      <c r="M1206" t="s">
        <v>1970</v>
      </c>
      <c r="O1206">
        <v>351365160000</v>
      </c>
      <c r="P1206">
        <v>16018</v>
      </c>
      <c r="Q1206">
        <v>-4</v>
      </c>
      <c r="R1206">
        <v>1</v>
      </c>
      <c r="S1206">
        <v>63464637</v>
      </c>
      <c r="U1206" t="s">
        <v>2284</v>
      </c>
      <c r="W1206" t="s">
        <v>3831</v>
      </c>
      <c r="X1206">
        <v>351365160000</v>
      </c>
      <c r="Y1206" t="s">
        <v>65</v>
      </c>
      <c r="Z1206" t="s">
        <v>66</v>
      </c>
      <c r="AG1206" t="s">
        <v>1972</v>
      </c>
      <c r="AL1206">
        <v>5</v>
      </c>
      <c r="AN1206" t="s">
        <v>1974</v>
      </c>
      <c r="AO1206">
        <v>0</v>
      </c>
      <c r="AQ1206">
        <v>2257848</v>
      </c>
      <c r="AR1206" t="s">
        <v>4605</v>
      </c>
      <c r="AS1206" t="s">
        <v>5883</v>
      </c>
      <c r="AT1206" t="s">
        <v>2022</v>
      </c>
    </row>
    <row r="1207" spans="1:46" x14ac:dyDescent="0.25">
      <c r="A1207" t="str">
        <f>_xlfn.XLOOKUP(I1207,UTILIZADAS[Contacto1],UTILIZADAS[Source.Name],,0)</f>
        <v>Cobros Mayo</v>
      </c>
      <c r="B1207" s="18">
        <f>VLOOKUP(J1207,Ref!A:C,3,0)</f>
        <v>1</v>
      </c>
      <c r="C1207" s="18">
        <f>VLOOKUP(J1207,Ref!A:D,4,0)</f>
        <v>1</v>
      </c>
      <c r="D1207" s="18" t="str">
        <f t="shared" si="54"/>
        <v>05/may</v>
      </c>
      <c r="E1207" s="18">
        <f t="shared" si="55"/>
        <v>13</v>
      </c>
      <c r="F1207" s="18">
        <v>1</v>
      </c>
      <c r="G1207" s="18">
        <f t="shared" si="56"/>
        <v>0</v>
      </c>
      <c r="H1207" s="3">
        <v>46147.682152777779</v>
      </c>
      <c r="I1207">
        <v>63468147</v>
      </c>
      <c r="J1207">
        <v>6007</v>
      </c>
      <c r="K1207" t="s">
        <v>1983</v>
      </c>
      <c r="L1207" t="s">
        <v>1897</v>
      </c>
      <c r="M1207" t="s">
        <v>1970</v>
      </c>
      <c r="P1207">
        <v>3000</v>
      </c>
      <c r="Q1207">
        <v>-5</v>
      </c>
      <c r="R1207">
        <v>1</v>
      </c>
      <c r="S1207">
        <v>63468147</v>
      </c>
      <c r="U1207" t="s">
        <v>5969</v>
      </c>
      <c r="W1207" t="s">
        <v>5970</v>
      </c>
      <c r="X1207" t="s">
        <v>5971</v>
      </c>
      <c r="AF1207" t="s">
        <v>1976</v>
      </c>
      <c r="AG1207" t="s">
        <v>1972</v>
      </c>
      <c r="AL1207">
        <v>43</v>
      </c>
      <c r="AM1207" t="s">
        <v>1979</v>
      </c>
      <c r="AN1207" t="s">
        <v>1977</v>
      </c>
      <c r="AO1207">
        <v>0</v>
      </c>
      <c r="AQ1207">
        <v>134685</v>
      </c>
      <c r="AR1207" t="s">
        <v>4583</v>
      </c>
      <c r="AS1207" t="s">
        <v>4583</v>
      </c>
      <c r="AT1207" t="s">
        <v>1898</v>
      </c>
    </row>
    <row r="1208" spans="1:46" x14ac:dyDescent="0.25">
      <c r="A1208" t="str">
        <f>_xlfn.XLOOKUP(I1208,UTILIZADAS[Contacto1],UTILIZADAS[Source.Name],,0)</f>
        <v>Cobros Mayo</v>
      </c>
      <c r="B1208" s="18">
        <f>VLOOKUP(J1208,Ref!A:C,3,0)</f>
        <v>0</v>
      </c>
      <c r="C1208" s="18">
        <f>VLOOKUP(J1208,Ref!A:D,4,0)</f>
        <v>0</v>
      </c>
      <c r="D1208" s="18" t="str">
        <f t="shared" si="54"/>
        <v>11/may</v>
      </c>
      <c r="E1208" s="18">
        <f t="shared" si="55"/>
        <v>13</v>
      </c>
      <c r="F1208" s="18">
        <v>1</v>
      </c>
      <c r="G1208" s="18">
        <f t="shared" si="56"/>
        <v>0</v>
      </c>
      <c r="H1208" s="3">
        <v>46153.540196759262</v>
      </c>
      <c r="I1208">
        <v>63468147</v>
      </c>
      <c r="J1208" t="s">
        <v>2023</v>
      </c>
      <c r="K1208" t="s">
        <v>1968</v>
      </c>
      <c r="L1208" t="s">
        <v>1969</v>
      </c>
      <c r="M1208" t="s">
        <v>1970</v>
      </c>
      <c r="O1208">
        <v>366011850000</v>
      </c>
      <c r="P1208">
        <v>16018</v>
      </c>
      <c r="Q1208">
        <v>-4</v>
      </c>
      <c r="R1208">
        <v>1</v>
      </c>
      <c r="S1208">
        <v>63468147</v>
      </c>
      <c r="U1208" t="s">
        <v>4843</v>
      </c>
      <c r="W1208" t="s">
        <v>4844</v>
      </c>
      <c r="X1208">
        <v>366011850000</v>
      </c>
      <c r="Y1208" t="s">
        <v>65</v>
      </c>
      <c r="Z1208" t="s">
        <v>4619</v>
      </c>
      <c r="AG1208" t="s">
        <v>1972</v>
      </c>
      <c r="AL1208">
        <v>0</v>
      </c>
      <c r="AN1208" t="s">
        <v>1974</v>
      </c>
      <c r="AO1208">
        <v>0</v>
      </c>
      <c r="AQ1208">
        <v>2257849</v>
      </c>
      <c r="AR1208" t="s">
        <v>4605</v>
      </c>
      <c r="AS1208" t="s">
        <v>5883</v>
      </c>
      <c r="AT1208" t="s">
        <v>2024</v>
      </c>
    </row>
    <row r="1209" spans="1:46" x14ac:dyDescent="0.25">
      <c r="A1209" t="str">
        <f>_xlfn.XLOOKUP(I1209,UTILIZADAS[Contacto1],UTILIZADAS[Source.Name],,0)</f>
        <v>Cobros Mayo</v>
      </c>
      <c r="B1209" s="18">
        <f>VLOOKUP(J1209,Ref!A:C,3,0)</f>
        <v>0</v>
      </c>
      <c r="C1209" s="18">
        <f>VLOOKUP(J1209,Ref!A:D,4,0)</f>
        <v>0</v>
      </c>
      <c r="D1209" s="18" t="str">
        <f t="shared" si="54"/>
        <v>11/may</v>
      </c>
      <c r="E1209" s="18">
        <f t="shared" si="55"/>
        <v>13</v>
      </c>
      <c r="F1209" s="18">
        <v>1</v>
      </c>
      <c r="G1209" s="18">
        <f t="shared" si="56"/>
        <v>0</v>
      </c>
      <c r="H1209" s="3">
        <v>46153.687835648147</v>
      </c>
      <c r="I1209">
        <v>63468147</v>
      </c>
      <c r="J1209" t="s">
        <v>1967</v>
      </c>
      <c r="K1209" t="s">
        <v>1968</v>
      </c>
      <c r="L1209" t="s">
        <v>1969</v>
      </c>
      <c r="M1209" t="s">
        <v>1970</v>
      </c>
      <c r="O1209">
        <v>366011850000</v>
      </c>
      <c r="P1209">
        <v>16018</v>
      </c>
      <c r="Q1209">
        <v>-4</v>
      </c>
      <c r="R1209">
        <v>1</v>
      </c>
      <c r="S1209">
        <v>63468147</v>
      </c>
      <c r="U1209" t="s">
        <v>4843</v>
      </c>
      <c r="W1209" t="s">
        <v>4844</v>
      </c>
      <c r="X1209">
        <v>366011850000</v>
      </c>
      <c r="Y1209" t="s">
        <v>65</v>
      </c>
      <c r="Z1209" t="s">
        <v>4619</v>
      </c>
      <c r="AG1209" t="s">
        <v>1972</v>
      </c>
      <c r="AL1209">
        <v>0</v>
      </c>
      <c r="AN1209" t="s">
        <v>1974</v>
      </c>
      <c r="AO1209">
        <v>0</v>
      </c>
      <c r="AQ1209">
        <v>2257849</v>
      </c>
      <c r="AR1209" t="s">
        <v>4605</v>
      </c>
      <c r="AS1209" t="s">
        <v>5883</v>
      </c>
      <c r="AT1209" t="s">
        <v>1975</v>
      </c>
    </row>
    <row r="1210" spans="1:46" x14ac:dyDescent="0.25">
      <c r="A1210" t="str">
        <f>_xlfn.XLOOKUP(I1210,UTILIZADAS[Contacto1],UTILIZADAS[Source.Name],,0)</f>
        <v>Cobros Mayo</v>
      </c>
      <c r="B1210" s="18">
        <f>VLOOKUP(J1210,Ref!A:C,3,0)</f>
        <v>0</v>
      </c>
      <c r="C1210" s="18">
        <f>VLOOKUP(J1210,Ref!A:D,4,0)</f>
        <v>0</v>
      </c>
      <c r="D1210" s="18" t="str">
        <f t="shared" si="54"/>
        <v>13/may</v>
      </c>
      <c r="E1210" s="18">
        <f t="shared" si="55"/>
        <v>13</v>
      </c>
      <c r="F1210" s="18">
        <v>1</v>
      </c>
      <c r="G1210" s="18">
        <f t="shared" si="56"/>
        <v>0</v>
      </c>
      <c r="H1210" s="3">
        <v>46155.701018518521</v>
      </c>
      <c r="I1210">
        <v>63468147</v>
      </c>
      <c r="J1210" t="s">
        <v>2023</v>
      </c>
      <c r="K1210" t="s">
        <v>1968</v>
      </c>
      <c r="L1210" t="s">
        <v>1969</v>
      </c>
      <c r="M1210" t="s">
        <v>1970</v>
      </c>
      <c r="O1210">
        <v>366011850000</v>
      </c>
      <c r="P1210">
        <v>16018</v>
      </c>
      <c r="Q1210">
        <v>-4</v>
      </c>
      <c r="R1210">
        <v>1</v>
      </c>
      <c r="S1210">
        <v>63468147</v>
      </c>
      <c r="U1210" t="s">
        <v>4843</v>
      </c>
      <c r="W1210" t="s">
        <v>4844</v>
      </c>
      <c r="X1210">
        <v>366011850000</v>
      </c>
      <c r="Y1210" t="s">
        <v>65</v>
      </c>
      <c r="Z1210" t="s">
        <v>4619</v>
      </c>
      <c r="AG1210" t="s">
        <v>1972</v>
      </c>
      <c r="AL1210">
        <v>0</v>
      </c>
      <c r="AN1210" t="s">
        <v>1974</v>
      </c>
      <c r="AO1210">
        <v>0</v>
      </c>
      <c r="AQ1210">
        <v>2257849</v>
      </c>
      <c r="AR1210" t="s">
        <v>4605</v>
      </c>
      <c r="AS1210" t="s">
        <v>5883</v>
      </c>
      <c r="AT1210" t="s">
        <v>2024</v>
      </c>
    </row>
    <row r="1211" spans="1:46" x14ac:dyDescent="0.25">
      <c r="A1211" t="str">
        <f>_xlfn.XLOOKUP(I1211,UTILIZADAS[Contacto1],UTILIZADAS[Source.Name],,0)</f>
        <v>Cobros Mayo</v>
      </c>
      <c r="B1211" s="18">
        <f>VLOOKUP(J1211,Ref!A:C,3,0)</f>
        <v>0</v>
      </c>
      <c r="C1211" s="18">
        <f>VLOOKUP(J1211,Ref!A:D,4,0)</f>
        <v>0</v>
      </c>
      <c r="D1211" s="18" t="str">
        <f t="shared" si="54"/>
        <v>14/may</v>
      </c>
      <c r="E1211" s="18">
        <f t="shared" si="55"/>
        <v>13</v>
      </c>
      <c r="F1211" s="18">
        <v>1</v>
      </c>
      <c r="G1211" s="18">
        <f t="shared" si="56"/>
        <v>0</v>
      </c>
      <c r="H1211" s="3">
        <v>46156.408622685187</v>
      </c>
      <c r="I1211">
        <v>63468147</v>
      </c>
      <c r="J1211" t="s">
        <v>2023</v>
      </c>
      <c r="K1211" t="s">
        <v>1968</v>
      </c>
      <c r="L1211" t="s">
        <v>1969</v>
      </c>
      <c r="M1211" t="s">
        <v>1970</v>
      </c>
      <c r="O1211">
        <v>366011850000</v>
      </c>
      <c r="P1211">
        <v>16018</v>
      </c>
      <c r="Q1211">
        <v>-4</v>
      </c>
      <c r="R1211">
        <v>1</v>
      </c>
      <c r="S1211">
        <v>63468147</v>
      </c>
      <c r="U1211" t="s">
        <v>4843</v>
      </c>
      <c r="W1211" t="s">
        <v>4844</v>
      </c>
      <c r="X1211">
        <v>366011850000</v>
      </c>
      <c r="Y1211" t="s">
        <v>65</v>
      </c>
      <c r="Z1211" t="s">
        <v>4619</v>
      </c>
      <c r="AG1211" t="s">
        <v>1972</v>
      </c>
      <c r="AL1211">
        <v>0</v>
      </c>
      <c r="AN1211" t="s">
        <v>1974</v>
      </c>
      <c r="AO1211">
        <v>0</v>
      </c>
      <c r="AQ1211">
        <v>2257849</v>
      </c>
      <c r="AR1211" t="s">
        <v>4605</v>
      </c>
      <c r="AS1211" t="s">
        <v>5883</v>
      </c>
      <c r="AT1211" t="s">
        <v>2024</v>
      </c>
    </row>
    <row r="1212" spans="1:46" x14ac:dyDescent="0.25">
      <c r="A1212" t="str">
        <f>_xlfn.XLOOKUP(I1212,UTILIZADAS[Contacto1],UTILIZADAS[Source.Name],,0)</f>
        <v>Cobros Mayo</v>
      </c>
      <c r="B1212" s="18">
        <f>VLOOKUP(J1212,Ref!A:C,3,0)</f>
        <v>0</v>
      </c>
      <c r="C1212" s="18">
        <f>VLOOKUP(J1212,Ref!A:D,4,0)</f>
        <v>0</v>
      </c>
      <c r="D1212" s="18" t="str">
        <f t="shared" si="54"/>
        <v>14/may</v>
      </c>
      <c r="E1212" s="18">
        <f t="shared" si="55"/>
        <v>13</v>
      </c>
      <c r="F1212" s="18">
        <v>1</v>
      </c>
      <c r="G1212" s="18">
        <f t="shared" si="56"/>
        <v>0</v>
      </c>
      <c r="H1212" s="3">
        <v>46156.537361111114</v>
      </c>
      <c r="I1212">
        <v>63468147</v>
      </c>
      <c r="J1212" t="s">
        <v>2023</v>
      </c>
      <c r="K1212" t="s">
        <v>1968</v>
      </c>
      <c r="L1212" t="s">
        <v>1969</v>
      </c>
      <c r="M1212" t="s">
        <v>1970</v>
      </c>
      <c r="O1212">
        <v>366011850000</v>
      </c>
      <c r="P1212">
        <v>16018</v>
      </c>
      <c r="Q1212">
        <v>-4</v>
      </c>
      <c r="R1212">
        <v>1</v>
      </c>
      <c r="S1212">
        <v>63468147</v>
      </c>
      <c r="U1212" t="s">
        <v>4843</v>
      </c>
      <c r="W1212" t="s">
        <v>4844</v>
      </c>
      <c r="X1212">
        <v>366011850000</v>
      </c>
      <c r="Y1212" t="s">
        <v>65</v>
      </c>
      <c r="Z1212" t="s">
        <v>4619</v>
      </c>
      <c r="AG1212" t="s">
        <v>1972</v>
      </c>
      <c r="AL1212">
        <v>0</v>
      </c>
      <c r="AN1212" t="s">
        <v>1974</v>
      </c>
      <c r="AO1212">
        <v>0</v>
      </c>
      <c r="AQ1212">
        <v>2257849</v>
      </c>
      <c r="AR1212" t="s">
        <v>4605</v>
      </c>
      <c r="AS1212" t="s">
        <v>5883</v>
      </c>
      <c r="AT1212" t="s">
        <v>2024</v>
      </c>
    </row>
    <row r="1213" spans="1:46" x14ac:dyDescent="0.25">
      <c r="A1213" t="str">
        <f>_xlfn.XLOOKUP(I1213,UTILIZADAS[Contacto1],UTILIZADAS[Source.Name],,0)</f>
        <v>Cobros Mayo</v>
      </c>
      <c r="B1213" s="18">
        <f>VLOOKUP(J1213,Ref!A:C,3,0)</f>
        <v>0</v>
      </c>
      <c r="C1213" s="18">
        <f>VLOOKUP(J1213,Ref!A:D,4,0)</f>
        <v>0</v>
      </c>
      <c r="D1213" s="18" t="str">
        <f t="shared" si="54"/>
        <v>14/may</v>
      </c>
      <c r="E1213" s="18">
        <f t="shared" si="55"/>
        <v>13</v>
      </c>
      <c r="F1213" s="18">
        <v>1</v>
      </c>
      <c r="G1213" s="18">
        <f t="shared" si="56"/>
        <v>0</v>
      </c>
      <c r="H1213" s="3">
        <v>46156.667824074073</v>
      </c>
      <c r="I1213">
        <v>63468147</v>
      </c>
      <c r="J1213" t="s">
        <v>1967</v>
      </c>
      <c r="K1213" t="s">
        <v>1968</v>
      </c>
      <c r="L1213" t="s">
        <v>1969</v>
      </c>
      <c r="M1213" t="s">
        <v>1970</v>
      </c>
      <c r="O1213">
        <v>366011850000</v>
      </c>
      <c r="P1213">
        <v>16018</v>
      </c>
      <c r="Q1213">
        <v>-4</v>
      </c>
      <c r="R1213">
        <v>1</v>
      </c>
      <c r="S1213">
        <v>63468147</v>
      </c>
      <c r="U1213" t="s">
        <v>4843</v>
      </c>
      <c r="W1213" t="s">
        <v>4844</v>
      </c>
      <c r="X1213">
        <v>366011850000</v>
      </c>
      <c r="Y1213" t="s">
        <v>65</v>
      </c>
      <c r="Z1213" t="s">
        <v>4619</v>
      </c>
      <c r="AG1213" t="s">
        <v>1972</v>
      </c>
      <c r="AL1213">
        <v>0</v>
      </c>
      <c r="AN1213" t="s">
        <v>1974</v>
      </c>
      <c r="AO1213">
        <v>0</v>
      </c>
      <c r="AQ1213">
        <v>2257849</v>
      </c>
      <c r="AR1213" t="s">
        <v>4605</v>
      </c>
      <c r="AS1213" t="s">
        <v>5883</v>
      </c>
      <c r="AT1213" t="s">
        <v>1975</v>
      </c>
    </row>
    <row r="1214" spans="1:46" x14ac:dyDescent="0.25">
      <c r="A1214" t="str">
        <f>_xlfn.XLOOKUP(I1214,UTILIZADAS[Contacto1],UTILIZADAS[Source.Name],,0)</f>
        <v>Cobros Mayo</v>
      </c>
      <c r="B1214" s="18">
        <f>VLOOKUP(J1214,Ref!A:C,3,0)</f>
        <v>0</v>
      </c>
      <c r="C1214" s="18">
        <f>VLOOKUP(J1214,Ref!A:D,4,0)</f>
        <v>0</v>
      </c>
      <c r="D1214" s="18" t="str">
        <f t="shared" si="54"/>
        <v>18/may</v>
      </c>
      <c r="E1214" s="18">
        <f t="shared" si="55"/>
        <v>13</v>
      </c>
      <c r="F1214" s="18">
        <v>1</v>
      </c>
      <c r="G1214" s="18">
        <f t="shared" si="56"/>
        <v>0</v>
      </c>
      <c r="H1214" s="3">
        <v>46160.432974537034</v>
      </c>
      <c r="I1214">
        <v>63468147</v>
      </c>
      <c r="J1214" t="s">
        <v>2023</v>
      </c>
      <c r="K1214" t="s">
        <v>1968</v>
      </c>
      <c r="L1214" t="s">
        <v>1969</v>
      </c>
      <c r="M1214" t="s">
        <v>1970</v>
      </c>
      <c r="O1214">
        <v>366011850000</v>
      </c>
      <c r="P1214">
        <v>16018</v>
      </c>
      <c r="Q1214">
        <v>-4</v>
      </c>
      <c r="R1214">
        <v>1</v>
      </c>
      <c r="S1214">
        <v>63468147</v>
      </c>
      <c r="U1214" t="s">
        <v>4843</v>
      </c>
      <c r="W1214" t="s">
        <v>4844</v>
      </c>
      <c r="X1214">
        <v>366011850000</v>
      </c>
      <c r="Y1214" t="s">
        <v>65</v>
      </c>
      <c r="Z1214" t="s">
        <v>4619</v>
      </c>
      <c r="AG1214" t="s">
        <v>1972</v>
      </c>
      <c r="AL1214">
        <v>0</v>
      </c>
      <c r="AN1214" t="s">
        <v>1974</v>
      </c>
      <c r="AO1214">
        <v>0</v>
      </c>
      <c r="AQ1214">
        <v>2257849</v>
      </c>
      <c r="AR1214" t="s">
        <v>4605</v>
      </c>
      <c r="AS1214" t="s">
        <v>5883</v>
      </c>
      <c r="AT1214" t="s">
        <v>2024</v>
      </c>
    </row>
    <row r="1215" spans="1:46" x14ac:dyDescent="0.25">
      <c r="A1215" t="str">
        <f>_xlfn.XLOOKUP(I1215,UTILIZADAS[Contacto1],UTILIZADAS[Source.Name],,0)</f>
        <v>Cobros Mayo</v>
      </c>
      <c r="B1215" s="18">
        <f>VLOOKUP(J1215,Ref!A:C,3,0)</f>
        <v>0</v>
      </c>
      <c r="C1215" s="18">
        <f>VLOOKUP(J1215,Ref!A:D,4,0)</f>
        <v>0</v>
      </c>
      <c r="D1215" s="18" t="str">
        <f t="shared" si="54"/>
        <v>18/may</v>
      </c>
      <c r="E1215" s="18">
        <f t="shared" si="55"/>
        <v>13</v>
      </c>
      <c r="F1215" s="18">
        <v>1</v>
      </c>
      <c r="G1215" s="18">
        <f t="shared" si="56"/>
        <v>0</v>
      </c>
      <c r="H1215" s="3">
        <v>46160.615856481483</v>
      </c>
      <c r="I1215">
        <v>63468147</v>
      </c>
      <c r="J1215" t="s">
        <v>1967</v>
      </c>
      <c r="K1215" t="s">
        <v>1968</v>
      </c>
      <c r="L1215" t="s">
        <v>1969</v>
      </c>
      <c r="M1215" t="s">
        <v>1970</v>
      </c>
      <c r="O1215">
        <v>366011850000</v>
      </c>
      <c r="P1215">
        <v>16018</v>
      </c>
      <c r="Q1215">
        <v>-4</v>
      </c>
      <c r="R1215">
        <v>1</v>
      </c>
      <c r="S1215">
        <v>63468147</v>
      </c>
      <c r="U1215" t="s">
        <v>4843</v>
      </c>
      <c r="W1215" t="s">
        <v>4844</v>
      </c>
      <c r="X1215">
        <v>366011850000</v>
      </c>
      <c r="Y1215" t="s">
        <v>65</v>
      </c>
      <c r="Z1215" t="s">
        <v>4619</v>
      </c>
      <c r="AG1215" t="s">
        <v>1972</v>
      </c>
      <c r="AL1215">
        <v>0</v>
      </c>
      <c r="AN1215" t="s">
        <v>1974</v>
      </c>
      <c r="AO1215">
        <v>0</v>
      </c>
      <c r="AQ1215">
        <v>2257849</v>
      </c>
      <c r="AR1215" t="s">
        <v>4605</v>
      </c>
      <c r="AS1215" t="s">
        <v>5883</v>
      </c>
      <c r="AT1215" t="s">
        <v>1975</v>
      </c>
    </row>
    <row r="1216" spans="1:46" x14ac:dyDescent="0.25">
      <c r="A1216" t="str">
        <f>_xlfn.XLOOKUP(I1216,UTILIZADAS[Contacto1],UTILIZADAS[Source.Name],,0)</f>
        <v>Cobros Mayo</v>
      </c>
      <c r="B1216" s="18">
        <f>VLOOKUP(J1216,Ref!A:C,3,0)</f>
        <v>0</v>
      </c>
      <c r="C1216" s="18">
        <f>VLOOKUP(J1216,Ref!A:D,4,0)</f>
        <v>0</v>
      </c>
      <c r="D1216" s="18" t="str">
        <f t="shared" si="54"/>
        <v>19/may</v>
      </c>
      <c r="E1216" s="18">
        <f t="shared" si="55"/>
        <v>13</v>
      </c>
      <c r="F1216" s="18">
        <v>1</v>
      </c>
      <c r="G1216" s="18">
        <f t="shared" si="56"/>
        <v>0</v>
      </c>
      <c r="H1216" s="3">
        <v>46161.706469907411</v>
      </c>
      <c r="I1216">
        <v>63468147</v>
      </c>
      <c r="J1216" t="s">
        <v>1967</v>
      </c>
      <c r="K1216" t="s">
        <v>1968</v>
      </c>
      <c r="L1216" t="s">
        <v>1969</v>
      </c>
      <c r="M1216" t="s">
        <v>1970</v>
      </c>
      <c r="O1216">
        <v>366011850000</v>
      </c>
      <c r="P1216">
        <v>16018</v>
      </c>
      <c r="Q1216">
        <v>-4</v>
      </c>
      <c r="R1216">
        <v>1</v>
      </c>
      <c r="S1216">
        <v>63468147</v>
      </c>
      <c r="U1216" t="s">
        <v>4843</v>
      </c>
      <c r="W1216" t="s">
        <v>4844</v>
      </c>
      <c r="X1216">
        <v>366011850000</v>
      </c>
      <c r="Y1216" t="s">
        <v>65</v>
      </c>
      <c r="Z1216" t="s">
        <v>4619</v>
      </c>
      <c r="AG1216" t="s">
        <v>1972</v>
      </c>
      <c r="AL1216">
        <v>0</v>
      </c>
      <c r="AN1216" t="s">
        <v>1974</v>
      </c>
      <c r="AO1216">
        <v>0</v>
      </c>
      <c r="AQ1216">
        <v>2257849</v>
      </c>
      <c r="AR1216" t="s">
        <v>4605</v>
      </c>
      <c r="AS1216" t="s">
        <v>5883</v>
      </c>
      <c r="AT1216" t="s">
        <v>1975</v>
      </c>
    </row>
    <row r="1217" spans="1:46" x14ac:dyDescent="0.25">
      <c r="A1217" t="str">
        <f>_xlfn.XLOOKUP(I1217,UTILIZADAS[Contacto1],UTILIZADAS[Source.Name],,0)</f>
        <v>Cobros Mayo</v>
      </c>
      <c r="B1217" s="18">
        <f>VLOOKUP(J1217,Ref!A:C,3,0)</f>
        <v>0</v>
      </c>
      <c r="C1217" s="18">
        <f>VLOOKUP(J1217,Ref!A:D,4,0)</f>
        <v>0</v>
      </c>
      <c r="D1217" s="18" t="str">
        <f t="shared" si="54"/>
        <v>21/may</v>
      </c>
      <c r="E1217" s="18">
        <f t="shared" si="55"/>
        <v>13</v>
      </c>
      <c r="F1217" s="18">
        <v>1</v>
      </c>
      <c r="G1217" s="18">
        <f t="shared" si="56"/>
        <v>0</v>
      </c>
      <c r="H1217" s="3">
        <v>46163.478009259263</v>
      </c>
      <c r="I1217">
        <v>63468147</v>
      </c>
      <c r="J1217" t="s">
        <v>1967</v>
      </c>
      <c r="K1217" t="s">
        <v>1968</v>
      </c>
      <c r="L1217" t="s">
        <v>1969</v>
      </c>
      <c r="M1217" t="s">
        <v>1970</v>
      </c>
      <c r="O1217">
        <v>366011850000</v>
      </c>
      <c r="P1217">
        <v>16018</v>
      </c>
      <c r="Q1217">
        <v>-4</v>
      </c>
      <c r="R1217">
        <v>1</v>
      </c>
      <c r="S1217">
        <v>63468147</v>
      </c>
      <c r="U1217" t="s">
        <v>4843</v>
      </c>
      <c r="W1217" t="s">
        <v>4844</v>
      </c>
      <c r="X1217">
        <v>366011850000</v>
      </c>
      <c r="Y1217" t="s">
        <v>65</v>
      </c>
      <c r="Z1217" t="s">
        <v>4619</v>
      </c>
      <c r="AG1217" t="s">
        <v>1972</v>
      </c>
      <c r="AL1217">
        <v>0</v>
      </c>
      <c r="AN1217" t="s">
        <v>1974</v>
      </c>
      <c r="AO1217">
        <v>0</v>
      </c>
      <c r="AQ1217">
        <v>2257849</v>
      </c>
      <c r="AR1217" t="s">
        <v>4605</v>
      </c>
      <c r="AS1217" t="s">
        <v>5883</v>
      </c>
      <c r="AT1217" t="s">
        <v>1975</v>
      </c>
    </row>
    <row r="1218" spans="1:46" x14ac:dyDescent="0.25">
      <c r="A1218" t="str">
        <f>_xlfn.XLOOKUP(I1218,UTILIZADAS[Contacto1],UTILIZADAS[Source.Name],,0)</f>
        <v>Cobros Mayo</v>
      </c>
      <c r="B1218" s="18">
        <f>VLOOKUP(J1218,Ref!A:C,3,0)</f>
        <v>0</v>
      </c>
      <c r="C1218" s="18">
        <f>VLOOKUP(J1218,Ref!A:D,4,0)</f>
        <v>0</v>
      </c>
      <c r="D1218" s="18" t="str">
        <f t="shared" ref="D1218:D1281" si="57">TEXT(H1218,"dd/mmm")</f>
        <v>21/may</v>
      </c>
      <c r="E1218" s="18">
        <f t="shared" ref="E1218:E1281" si="58">+COUNTIF(I:I,I1218)</f>
        <v>13</v>
      </c>
      <c r="F1218" s="18">
        <v>1</v>
      </c>
      <c r="G1218" s="18">
        <f t="shared" si="56"/>
        <v>0</v>
      </c>
      <c r="H1218" s="3">
        <v>46163.745625000003</v>
      </c>
      <c r="I1218">
        <v>63468147</v>
      </c>
      <c r="J1218" t="s">
        <v>2023</v>
      </c>
      <c r="K1218" t="s">
        <v>1968</v>
      </c>
      <c r="L1218" t="s">
        <v>1969</v>
      </c>
      <c r="M1218" t="s">
        <v>1970</v>
      </c>
      <c r="O1218">
        <v>366011850000</v>
      </c>
      <c r="P1218">
        <v>16018</v>
      </c>
      <c r="Q1218">
        <v>-4</v>
      </c>
      <c r="R1218">
        <v>1</v>
      </c>
      <c r="S1218">
        <v>63468147</v>
      </c>
      <c r="U1218" t="s">
        <v>4843</v>
      </c>
      <c r="W1218" t="s">
        <v>4844</v>
      </c>
      <c r="X1218">
        <v>366011850000</v>
      </c>
      <c r="Y1218" t="s">
        <v>65</v>
      </c>
      <c r="Z1218" t="s">
        <v>4619</v>
      </c>
      <c r="AG1218" t="s">
        <v>1972</v>
      </c>
      <c r="AL1218">
        <v>0</v>
      </c>
      <c r="AN1218" t="s">
        <v>1974</v>
      </c>
      <c r="AO1218">
        <v>0</v>
      </c>
      <c r="AQ1218">
        <v>2257849</v>
      </c>
      <c r="AR1218" t="s">
        <v>4605</v>
      </c>
      <c r="AS1218" t="s">
        <v>5883</v>
      </c>
      <c r="AT1218" t="s">
        <v>2024</v>
      </c>
    </row>
    <row r="1219" spans="1:46" x14ac:dyDescent="0.25">
      <c r="A1219" t="str">
        <f>_xlfn.XLOOKUP(I1219,UTILIZADAS[Contacto1],UTILIZADAS[Source.Name],,0)</f>
        <v>Cobros Mayo</v>
      </c>
      <c r="B1219" s="18">
        <f>VLOOKUP(J1219,Ref!A:C,3,0)</f>
        <v>0</v>
      </c>
      <c r="C1219" s="18">
        <f>VLOOKUP(J1219,Ref!A:D,4,0)</f>
        <v>0</v>
      </c>
      <c r="D1219" s="18" t="str">
        <f t="shared" si="57"/>
        <v>22/may</v>
      </c>
      <c r="E1219" s="18">
        <f t="shared" si="58"/>
        <v>13</v>
      </c>
      <c r="F1219" s="18">
        <v>1</v>
      </c>
      <c r="G1219" s="18">
        <f t="shared" ref="G1219:G1282" si="59">IF(I1219=I1220,0,1)</f>
        <v>1</v>
      </c>
      <c r="H1219" s="3">
        <v>46164.449386574073</v>
      </c>
      <c r="I1219">
        <v>63468147</v>
      </c>
      <c r="J1219" t="s">
        <v>1967</v>
      </c>
      <c r="K1219" t="s">
        <v>1968</v>
      </c>
      <c r="L1219" t="s">
        <v>1969</v>
      </c>
      <c r="M1219" t="s">
        <v>1970</v>
      </c>
      <c r="O1219">
        <v>366011850000</v>
      </c>
      <c r="P1219">
        <v>16018</v>
      </c>
      <c r="Q1219">
        <v>-4</v>
      </c>
      <c r="R1219">
        <v>1</v>
      </c>
      <c r="S1219">
        <v>63468147</v>
      </c>
      <c r="U1219" t="s">
        <v>4843</v>
      </c>
      <c r="W1219" t="s">
        <v>4844</v>
      </c>
      <c r="X1219">
        <v>366011850000</v>
      </c>
      <c r="Y1219" t="s">
        <v>65</v>
      </c>
      <c r="Z1219" t="s">
        <v>4619</v>
      </c>
      <c r="AG1219" t="s">
        <v>1972</v>
      </c>
      <c r="AL1219">
        <v>0</v>
      </c>
      <c r="AN1219" t="s">
        <v>1974</v>
      </c>
      <c r="AO1219">
        <v>0</v>
      </c>
      <c r="AQ1219">
        <v>2257849</v>
      </c>
      <c r="AR1219" t="s">
        <v>4605</v>
      </c>
      <c r="AS1219" t="s">
        <v>5883</v>
      </c>
      <c r="AT1219" t="s">
        <v>1975</v>
      </c>
    </row>
    <row r="1220" spans="1:46" x14ac:dyDescent="0.25">
      <c r="A1220" t="str">
        <f>_xlfn.XLOOKUP(I1220,UTILIZADAS[Contacto1],UTILIZADAS[Source.Name],,0)</f>
        <v>Cobros Abril Canal Fijo</v>
      </c>
      <c r="B1220" s="18">
        <f>VLOOKUP(J1220,Ref!A:C,3,0)</f>
        <v>0</v>
      </c>
      <c r="C1220" s="18">
        <f>VLOOKUP(J1220,Ref!A:D,4,0)</f>
        <v>0</v>
      </c>
      <c r="D1220" s="18" t="str">
        <f t="shared" si="57"/>
        <v>02/may</v>
      </c>
      <c r="E1220" s="18">
        <f t="shared" si="58"/>
        <v>7</v>
      </c>
      <c r="F1220" s="18">
        <v>1</v>
      </c>
      <c r="G1220" s="18">
        <f t="shared" si="59"/>
        <v>0</v>
      </c>
      <c r="H1220" s="3">
        <v>46144.511342592596</v>
      </c>
      <c r="I1220">
        <v>63468266</v>
      </c>
      <c r="J1220" t="s">
        <v>1967</v>
      </c>
      <c r="K1220" t="s">
        <v>1968</v>
      </c>
      <c r="L1220" t="s">
        <v>1969</v>
      </c>
      <c r="M1220" t="s">
        <v>1970</v>
      </c>
      <c r="O1220">
        <v>363003090000</v>
      </c>
      <c r="P1220">
        <v>16017</v>
      </c>
      <c r="Q1220">
        <v>-4</v>
      </c>
      <c r="R1220">
        <v>1</v>
      </c>
      <c r="S1220">
        <v>63468266</v>
      </c>
      <c r="U1220" t="s">
        <v>2052</v>
      </c>
      <c r="W1220" t="s">
        <v>216</v>
      </c>
      <c r="X1220" t="s">
        <v>66</v>
      </c>
      <c r="Y1220" t="s">
        <v>65</v>
      </c>
      <c r="Z1220">
        <v>363003090000</v>
      </c>
      <c r="AF1220" t="s">
        <v>1976</v>
      </c>
      <c r="AG1220" t="s">
        <v>1972</v>
      </c>
      <c r="AI1220" t="s">
        <v>2994</v>
      </c>
      <c r="AL1220">
        <v>0</v>
      </c>
      <c r="AN1220" t="s">
        <v>1974</v>
      </c>
      <c r="AO1220">
        <v>0</v>
      </c>
      <c r="AQ1220">
        <v>2252011</v>
      </c>
      <c r="AR1220" t="s">
        <v>2241</v>
      </c>
      <c r="AS1220" t="s">
        <v>4163</v>
      </c>
      <c r="AT1220" t="s">
        <v>1975</v>
      </c>
    </row>
    <row r="1221" spans="1:46" x14ac:dyDescent="0.25">
      <c r="A1221" t="str">
        <f>_xlfn.XLOOKUP(I1221,UTILIZADAS[Contacto1],UTILIZADAS[Source.Name],,0)</f>
        <v>Cobros Abril Canal Fijo</v>
      </c>
      <c r="B1221" s="18">
        <f>VLOOKUP(J1221,Ref!A:C,3,0)</f>
        <v>0</v>
      </c>
      <c r="C1221" s="18">
        <f>VLOOKUP(J1221,Ref!A:D,4,0)</f>
        <v>0</v>
      </c>
      <c r="D1221" s="18" t="str">
        <f t="shared" si="57"/>
        <v>05/may</v>
      </c>
      <c r="E1221" s="18">
        <f t="shared" si="58"/>
        <v>7</v>
      </c>
      <c r="F1221" s="18">
        <v>1</v>
      </c>
      <c r="G1221" s="18">
        <f t="shared" si="59"/>
        <v>0</v>
      </c>
      <c r="H1221" s="3">
        <v>46147.692893518521</v>
      </c>
      <c r="I1221">
        <v>63468266</v>
      </c>
      <c r="J1221" t="s">
        <v>1967</v>
      </c>
      <c r="K1221" t="s">
        <v>1968</v>
      </c>
      <c r="L1221" t="s">
        <v>1969</v>
      </c>
      <c r="M1221" t="s">
        <v>1970</v>
      </c>
      <c r="O1221">
        <v>363003090000</v>
      </c>
      <c r="P1221">
        <v>16017</v>
      </c>
      <c r="Q1221">
        <v>-4</v>
      </c>
      <c r="R1221">
        <v>1</v>
      </c>
      <c r="S1221">
        <v>63468266</v>
      </c>
      <c r="U1221" t="s">
        <v>2052</v>
      </c>
      <c r="W1221" t="s">
        <v>216</v>
      </c>
      <c r="X1221" t="s">
        <v>66</v>
      </c>
      <c r="Y1221" t="s">
        <v>65</v>
      </c>
      <c r="Z1221">
        <v>363003090000</v>
      </c>
      <c r="AF1221" t="s">
        <v>1976</v>
      </c>
      <c r="AG1221" t="s">
        <v>1972</v>
      </c>
      <c r="AI1221" t="s">
        <v>2994</v>
      </c>
      <c r="AL1221">
        <v>0</v>
      </c>
      <c r="AN1221" t="s">
        <v>1974</v>
      </c>
      <c r="AO1221">
        <v>0</v>
      </c>
      <c r="AQ1221">
        <v>2252011</v>
      </c>
      <c r="AR1221" t="s">
        <v>2241</v>
      </c>
      <c r="AS1221" t="s">
        <v>4163</v>
      </c>
      <c r="AT1221" t="s">
        <v>1975</v>
      </c>
    </row>
    <row r="1222" spans="1:46" x14ac:dyDescent="0.25">
      <c r="A1222" t="str">
        <f>_xlfn.XLOOKUP(I1222,UTILIZADAS[Contacto1],UTILIZADAS[Source.Name],,0)</f>
        <v>Cobros Abril Canal Fijo</v>
      </c>
      <c r="B1222" s="18">
        <f>VLOOKUP(J1222,Ref!A:C,3,0)</f>
        <v>0</v>
      </c>
      <c r="C1222" s="18">
        <f>VLOOKUP(J1222,Ref!A:D,4,0)</f>
        <v>0</v>
      </c>
      <c r="D1222" s="18" t="str">
        <f t="shared" si="57"/>
        <v>07/may</v>
      </c>
      <c r="E1222" s="18">
        <f t="shared" si="58"/>
        <v>7</v>
      </c>
      <c r="F1222" s="18">
        <v>1</v>
      </c>
      <c r="G1222" s="18">
        <f t="shared" si="59"/>
        <v>0</v>
      </c>
      <c r="H1222" s="3">
        <v>46149.543217592596</v>
      </c>
      <c r="I1222">
        <v>63468266</v>
      </c>
      <c r="J1222" t="s">
        <v>1967</v>
      </c>
      <c r="K1222" t="s">
        <v>1968</v>
      </c>
      <c r="L1222" t="s">
        <v>1969</v>
      </c>
      <c r="M1222" t="s">
        <v>1970</v>
      </c>
      <c r="O1222">
        <v>363003090000</v>
      </c>
      <c r="P1222">
        <v>16017</v>
      </c>
      <c r="Q1222">
        <v>-4</v>
      </c>
      <c r="R1222">
        <v>1</v>
      </c>
      <c r="S1222">
        <v>63468266</v>
      </c>
      <c r="U1222" t="s">
        <v>2052</v>
      </c>
      <c r="W1222" t="s">
        <v>216</v>
      </c>
      <c r="X1222" t="s">
        <v>66</v>
      </c>
      <c r="Y1222" t="s">
        <v>65</v>
      </c>
      <c r="Z1222">
        <v>363003090000</v>
      </c>
      <c r="AF1222" t="s">
        <v>1976</v>
      </c>
      <c r="AG1222" t="s">
        <v>1972</v>
      </c>
      <c r="AI1222" t="s">
        <v>2994</v>
      </c>
      <c r="AL1222">
        <v>0</v>
      </c>
      <c r="AN1222" t="s">
        <v>1974</v>
      </c>
      <c r="AO1222">
        <v>0</v>
      </c>
      <c r="AQ1222">
        <v>2252011</v>
      </c>
      <c r="AR1222" t="s">
        <v>2241</v>
      </c>
      <c r="AS1222" t="s">
        <v>4163</v>
      </c>
      <c r="AT1222" t="s">
        <v>1975</v>
      </c>
    </row>
    <row r="1223" spans="1:46" x14ac:dyDescent="0.25">
      <c r="A1223" t="str">
        <f>_xlfn.XLOOKUP(I1223,UTILIZADAS[Contacto1],UTILIZADAS[Source.Name],,0)</f>
        <v>Cobros Abril Canal Fijo</v>
      </c>
      <c r="B1223" s="18">
        <f>VLOOKUP(J1223,Ref!A:C,3,0)</f>
        <v>0</v>
      </c>
      <c r="C1223" s="18">
        <f>VLOOKUP(J1223,Ref!A:D,4,0)</f>
        <v>0</v>
      </c>
      <c r="D1223" s="18" t="str">
        <f t="shared" si="57"/>
        <v>08/may</v>
      </c>
      <c r="E1223" s="18">
        <f t="shared" si="58"/>
        <v>7</v>
      </c>
      <c r="F1223" s="18">
        <v>1</v>
      </c>
      <c r="G1223" s="18">
        <f t="shared" si="59"/>
        <v>0</v>
      </c>
      <c r="H1223" s="3">
        <v>46150.607569444444</v>
      </c>
      <c r="I1223">
        <v>63468266</v>
      </c>
      <c r="J1223" t="s">
        <v>2023</v>
      </c>
      <c r="K1223" t="s">
        <v>1968</v>
      </c>
      <c r="L1223" t="s">
        <v>1969</v>
      </c>
      <c r="M1223" t="s">
        <v>1970</v>
      </c>
      <c r="O1223">
        <v>363003090000</v>
      </c>
      <c r="P1223">
        <v>16017</v>
      </c>
      <c r="Q1223">
        <v>-4</v>
      </c>
      <c r="R1223">
        <v>1</v>
      </c>
      <c r="S1223">
        <v>63468266</v>
      </c>
      <c r="U1223" t="s">
        <v>2052</v>
      </c>
      <c r="W1223" t="s">
        <v>216</v>
      </c>
      <c r="X1223" t="s">
        <v>66</v>
      </c>
      <c r="Y1223" t="s">
        <v>65</v>
      </c>
      <c r="Z1223">
        <v>363003090000</v>
      </c>
      <c r="AF1223" t="s">
        <v>1976</v>
      </c>
      <c r="AG1223" t="s">
        <v>1972</v>
      </c>
      <c r="AI1223" t="s">
        <v>2994</v>
      </c>
      <c r="AL1223">
        <v>0</v>
      </c>
      <c r="AN1223" t="s">
        <v>1974</v>
      </c>
      <c r="AO1223">
        <v>0</v>
      </c>
      <c r="AQ1223">
        <v>2252011</v>
      </c>
      <c r="AR1223" t="s">
        <v>2241</v>
      </c>
      <c r="AS1223" t="s">
        <v>4163</v>
      </c>
      <c r="AT1223" t="s">
        <v>2024</v>
      </c>
    </row>
    <row r="1224" spans="1:46" x14ac:dyDescent="0.25">
      <c r="A1224" t="str">
        <f>_xlfn.XLOOKUP(I1224,UTILIZADAS[Contacto1],UTILIZADAS[Source.Name],,0)</f>
        <v>Cobros Abril Canal Fijo</v>
      </c>
      <c r="B1224" s="18">
        <f>VLOOKUP(J1224,Ref!A:C,3,0)</f>
        <v>0</v>
      </c>
      <c r="C1224" s="18">
        <f>VLOOKUP(J1224,Ref!A:D,4,0)</f>
        <v>0</v>
      </c>
      <c r="D1224" s="18" t="str">
        <f t="shared" si="57"/>
        <v>09/may</v>
      </c>
      <c r="E1224" s="18">
        <f t="shared" si="58"/>
        <v>7</v>
      </c>
      <c r="F1224" s="18">
        <v>1</v>
      </c>
      <c r="G1224" s="18">
        <f t="shared" si="59"/>
        <v>0</v>
      </c>
      <c r="H1224" s="3">
        <v>46151.402268518519</v>
      </c>
      <c r="I1224">
        <v>63468266</v>
      </c>
      <c r="J1224" t="s">
        <v>2023</v>
      </c>
      <c r="K1224" t="s">
        <v>1968</v>
      </c>
      <c r="L1224" t="s">
        <v>1969</v>
      </c>
      <c r="M1224" t="s">
        <v>1970</v>
      </c>
      <c r="O1224">
        <v>363003090000</v>
      </c>
      <c r="P1224">
        <v>16017</v>
      </c>
      <c r="Q1224">
        <v>-4</v>
      </c>
      <c r="R1224">
        <v>1</v>
      </c>
      <c r="S1224">
        <v>63468266</v>
      </c>
      <c r="U1224" t="s">
        <v>2052</v>
      </c>
      <c r="W1224" t="s">
        <v>216</v>
      </c>
      <c r="X1224" t="s">
        <v>66</v>
      </c>
      <c r="Y1224" t="s">
        <v>65</v>
      </c>
      <c r="Z1224">
        <v>363003090000</v>
      </c>
      <c r="AF1224" t="s">
        <v>1976</v>
      </c>
      <c r="AG1224" t="s">
        <v>1972</v>
      </c>
      <c r="AI1224" t="s">
        <v>2994</v>
      </c>
      <c r="AL1224">
        <v>0</v>
      </c>
      <c r="AN1224" t="s">
        <v>1974</v>
      </c>
      <c r="AO1224">
        <v>0</v>
      </c>
      <c r="AQ1224">
        <v>2252011</v>
      </c>
      <c r="AR1224" t="s">
        <v>2241</v>
      </c>
      <c r="AS1224" t="s">
        <v>4163</v>
      </c>
      <c r="AT1224" t="s">
        <v>2024</v>
      </c>
    </row>
    <row r="1225" spans="1:46" x14ac:dyDescent="0.25">
      <c r="A1225" t="str">
        <f>_xlfn.XLOOKUP(I1225,UTILIZADAS[Contacto1],UTILIZADAS[Source.Name],,0)</f>
        <v>Cobros Abril Canal Fijo</v>
      </c>
      <c r="B1225" s="18">
        <f>VLOOKUP(J1225,Ref!A:C,3,0)</f>
        <v>0</v>
      </c>
      <c r="C1225" s="18">
        <f>VLOOKUP(J1225,Ref!A:D,4,0)</f>
        <v>0</v>
      </c>
      <c r="D1225" s="18" t="str">
        <f t="shared" si="57"/>
        <v>09/may</v>
      </c>
      <c r="E1225" s="18">
        <f t="shared" si="58"/>
        <v>7</v>
      </c>
      <c r="F1225" s="18">
        <v>1</v>
      </c>
      <c r="G1225" s="18">
        <f t="shared" si="59"/>
        <v>0</v>
      </c>
      <c r="H1225" s="3">
        <v>46151.438807870371</v>
      </c>
      <c r="I1225">
        <v>63468266</v>
      </c>
      <c r="J1225" t="s">
        <v>1967</v>
      </c>
      <c r="K1225" t="s">
        <v>1968</v>
      </c>
      <c r="L1225" t="s">
        <v>1969</v>
      </c>
      <c r="M1225" t="s">
        <v>1970</v>
      </c>
      <c r="O1225">
        <v>363003090000</v>
      </c>
      <c r="P1225">
        <v>16017</v>
      </c>
      <c r="Q1225">
        <v>-4</v>
      </c>
      <c r="R1225">
        <v>1</v>
      </c>
      <c r="S1225">
        <v>63468266</v>
      </c>
      <c r="U1225" t="s">
        <v>2052</v>
      </c>
      <c r="W1225" t="s">
        <v>216</v>
      </c>
      <c r="X1225" t="s">
        <v>66</v>
      </c>
      <c r="Y1225" t="s">
        <v>65</v>
      </c>
      <c r="Z1225">
        <v>363003090000</v>
      </c>
      <c r="AF1225" t="s">
        <v>1976</v>
      </c>
      <c r="AG1225" t="s">
        <v>1972</v>
      </c>
      <c r="AI1225" t="s">
        <v>2994</v>
      </c>
      <c r="AL1225">
        <v>0</v>
      </c>
      <c r="AN1225" t="s">
        <v>1974</v>
      </c>
      <c r="AO1225">
        <v>0</v>
      </c>
      <c r="AQ1225">
        <v>2252011</v>
      </c>
      <c r="AR1225" t="s">
        <v>2241</v>
      </c>
      <c r="AS1225" t="s">
        <v>4163</v>
      </c>
      <c r="AT1225" t="s">
        <v>1975</v>
      </c>
    </row>
    <row r="1226" spans="1:46" x14ac:dyDescent="0.25">
      <c r="A1226" t="str">
        <f>_xlfn.XLOOKUP(I1226,UTILIZADAS[Contacto1],UTILIZADAS[Source.Name],,0)</f>
        <v>Cobros Abril Canal Fijo</v>
      </c>
      <c r="B1226" s="18">
        <f>VLOOKUP(J1226,Ref!A:C,3,0)</f>
        <v>1</v>
      </c>
      <c r="C1226" s="18">
        <f>VLOOKUP(J1226,Ref!A:D,4,0)</f>
        <v>1</v>
      </c>
      <c r="D1226" s="18" t="str">
        <f t="shared" si="57"/>
        <v>19/may</v>
      </c>
      <c r="E1226" s="18">
        <f t="shared" si="58"/>
        <v>7</v>
      </c>
      <c r="F1226" s="18">
        <v>1</v>
      </c>
      <c r="G1226" s="18">
        <f t="shared" si="59"/>
        <v>1</v>
      </c>
      <c r="H1226" s="3">
        <v>46161.648900462962</v>
      </c>
      <c r="I1226">
        <v>63468266</v>
      </c>
      <c r="J1226">
        <v>6007</v>
      </c>
      <c r="K1226" t="s">
        <v>1983</v>
      </c>
      <c r="L1226" t="s">
        <v>1897</v>
      </c>
      <c r="M1226" t="s">
        <v>1970</v>
      </c>
      <c r="O1226">
        <v>363003090000</v>
      </c>
      <c r="P1226">
        <v>16017</v>
      </c>
      <c r="Q1226">
        <v>-4</v>
      </c>
      <c r="R1226">
        <v>1</v>
      </c>
      <c r="S1226">
        <v>63468266</v>
      </c>
      <c r="U1226" t="s">
        <v>2052</v>
      </c>
      <c r="W1226" t="s">
        <v>216</v>
      </c>
      <c r="X1226" t="s">
        <v>66</v>
      </c>
      <c r="Y1226" t="s">
        <v>65</v>
      </c>
      <c r="Z1226">
        <v>363003090000</v>
      </c>
      <c r="AF1226" t="s">
        <v>1976</v>
      </c>
      <c r="AG1226" t="s">
        <v>1972</v>
      </c>
      <c r="AI1226" t="s">
        <v>2994</v>
      </c>
      <c r="AL1226">
        <v>30</v>
      </c>
      <c r="AM1226" t="s">
        <v>1979</v>
      </c>
      <c r="AN1226" t="s">
        <v>1977</v>
      </c>
      <c r="AO1226">
        <v>0</v>
      </c>
      <c r="AQ1226">
        <v>2252011</v>
      </c>
      <c r="AR1226" t="s">
        <v>2241</v>
      </c>
      <c r="AS1226" t="s">
        <v>4163</v>
      </c>
      <c r="AT1226" t="s">
        <v>1898</v>
      </c>
    </row>
    <row r="1227" spans="1:46" x14ac:dyDescent="0.25">
      <c r="A1227" t="str">
        <f>_xlfn.XLOOKUP(I1227,UTILIZADAS[Contacto1],UTILIZADAS[Source.Name],,0)</f>
        <v>Cobros Mayo</v>
      </c>
      <c r="B1227" s="18">
        <f>VLOOKUP(J1227,Ref!A:C,3,0)</f>
        <v>0</v>
      </c>
      <c r="C1227" s="18">
        <f>VLOOKUP(J1227,Ref!A:D,4,0)</f>
        <v>0</v>
      </c>
      <c r="D1227" s="18" t="str">
        <f t="shared" si="57"/>
        <v>11/may</v>
      </c>
      <c r="E1227" s="18">
        <f t="shared" si="58"/>
        <v>8</v>
      </c>
      <c r="F1227" s="18">
        <v>1</v>
      </c>
      <c r="G1227" s="18">
        <f t="shared" si="59"/>
        <v>0</v>
      </c>
      <c r="H1227" s="3">
        <v>46153.584849537037</v>
      </c>
      <c r="I1227">
        <v>63468560</v>
      </c>
      <c r="J1227" t="s">
        <v>2023</v>
      </c>
      <c r="K1227" t="s">
        <v>1968</v>
      </c>
      <c r="L1227" t="s">
        <v>1969</v>
      </c>
      <c r="M1227" t="s">
        <v>1970</v>
      </c>
      <c r="O1227">
        <v>365070730000</v>
      </c>
      <c r="P1227">
        <v>16018</v>
      </c>
      <c r="Q1227">
        <v>-4</v>
      </c>
      <c r="R1227">
        <v>1</v>
      </c>
      <c r="S1227">
        <v>63468560</v>
      </c>
      <c r="U1227" t="s">
        <v>4845</v>
      </c>
      <c r="W1227" t="s">
        <v>4846</v>
      </c>
      <c r="X1227">
        <v>365070730000</v>
      </c>
      <c r="Y1227" t="s">
        <v>65</v>
      </c>
      <c r="Z1227" t="s">
        <v>66</v>
      </c>
      <c r="AG1227" t="s">
        <v>1972</v>
      </c>
      <c r="AL1227">
        <v>0</v>
      </c>
      <c r="AN1227" t="s">
        <v>1974</v>
      </c>
      <c r="AO1227">
        <v>0</v>
      </c>
      <c r="AQ1227">
        <v>2257850</v>
      </c>
      <c r="AR1227" t="s">
        <v>4605</v>
      </c>
      <c r="AS1227" t="s">
        <v>5883</v>
      </c>
      <c r="AT1227" t="s">
        <v>2024</v>
      </c>
    </row>
    <row r="1228" spans="1:46" x14ac:dyDescent="0.25">
      <c r="A1228" t="str">
        <f>_xlfn.XLOOKUP(I1228,UTILIZADAS[Contacto1],UTILIZADAS[Source.Name],,0)</f>
        <v>Cobros Mayo</v>
      </c>
      <c r="B1228" s="18">
        <f>VLOOKUP(J1228,Ref!A:C,3,0)</f>
        <v>0</v>
      </c>
      <c r="C1228" s="18">
        <f>VLOOKUP(J1228,Ref!A:D,4,0)</f>
        <v>0</v>
      </c>
      <c r="D1228" s="18" t="str">
        <f t="shared" si="57"/>
        <v>11/may</v>
      </c>
      <c r="E1228" s="18">
        <f t="shared" si="58"/>
        <v>8</v>
      </c>
      <c r="F1228" s="18">
        <v>1</v>
      </c>
      <c r="G1228" s="18">
        <f t="shared" si="59"/>
        <v>0</v>
      </c>
      <c r="H1228" s="3">
        <v>46153.689351851855</v>
      </c>
      <c r="I1228">
        <v>63468560</v>
      </c>
      <c r="J1228" t="s">
        <v>1967</v>
      </c>
      <c r="K1228" t="s">
        <v>1968</v>
      </c>
      <c r="L1228" t="s">
        <v>1969</v>
      </c>
      <c r="M1228" t="s">
        <v>1970</v>
      </c>
      <c r="O1228">
        <v>365070730000</v>
      </c>
      <c r="P1228">
        <v>16018</v>
      </c>
      <c r="Q1228">
        <v>-4</v>
      </c>
      <c r="R1228">
        <v>1</v>
      </c>
      <c r="S1228">
        <v>63468560</v>
      </c>
      <c r="U1228" t="s">
        <v>4845</v>
      </c>
      <c r="W1228" t="s">
        <v>4846</v>
      </c>
      <c r="X1228">
        <v>365070730000</v>
      </c>
      <c r="Y1228" t="s">
        <v>65</v>
      </c>
      <c r="Z1228" t="s">
        <v>66</v>
      </c>
      <c r="AG1228" t="s">
        <v>1972</v>
      </c>
      <c r="AL1228">
        <v>0</v>
      </c>
      <c r="AN1228" t="s">
        <v>1974</v>
      </c>
      <c r="AO1228">
        <v>0</v>
      </c>
      <c r="AQ1228">
        <v>2257850</v>
      </c>
      <c r="AR1228" t="s">
        <v>4605</v>
      </c>
      <c r="AS1228" t="s">
        <v>5883</v>
      </c>
      <c r="AT1228" t="s">
        <v>1975</v>
      </c>
    </row>
    <row r="1229" spans="1:46" x14ac:dyDescent="0.25">
      <c r="A1229" t="str">
        <f>_xlfn.XLOOKUP(I1229,UTILIZADAS[Contacto1],UTILIZADAS[Source.Name],,0)</f>
        <v>Cobros Mayo</v>
      </c>
      <c r="B1229" s="18">
        <f>VLOOKUP(J1229,Ref!A:C,3,0)</f>
        <v>0</v>
      </c>
      <c r="C1229" s="18">
        <f>VLOOKUP(J1229,Ref!A:D,4,0)</f>
        <v>0</v>
      </c>
      <c r="D1229" s="18" t="str">
        <f t="shared" si="57"/>
        <v>13/may</v>
      </c>
      <c r="E1229" s="18">
        <f t="shared" si="58"/>
        <v>8</v>
      </c>
      <c r="F1229" s="18">
        <v>1</v>
      </c>
      <c r="G1229" s="18">
        <f t="shared" si="59"/>
        <v>0</v>
      </c>
      <c r="H1229" s="3">
        <v>46155.702256944445</v>
      </c>
      <c r="I1229">
        <v>63468560</v>
      </c>
      <c r="J1229" t="s">
        <v>1967</v>
      </c>
      <c r="K1229" t="s">
        <v>1968</v>
      </c>
      <c r="L1229" t="s">
        <v>1969</v>
      </c>
      <c r="M1229" t="s">
        <v>1970</v>
      </c>
      <c r="O1229">
        <v>365070730000</v>
      </c>
      <c r="P1229">
        <v>16018</v>
      </c>
      <c r="Q1229">
        <v>-4</v>
      </c>
      <c r="R1229">
        <v>1</v>
      </c>
      <c r="S1229">
        <v>63468560</v>
      </c>
      <c r="U1229" t="s">
        <v>4845</v>
      </c>
      <c r="W1229" t="s">
        <v>4846</v>
      </c>
      <c r="X1229">
        <v>365070730000</v>
      </c>
      <c r="Y1229" t="s">
        <v>65</v>
      </c>
      <c r="Z1229" t="s">
        <v>66</v>
      </c>
      <c r="AG1229" t="s">
        <v>1972</v>
      </c>
      <c r="AL1229">
        <v>0</v>
      </c>
      <c r="AN1229" t="s">
        <v>1974</v>
      </c>
      <c r="AO1229">
        <v>0</v>
      </c>
      <c r="AQ1229">
        <v>2257850</v>
      </c>
      <c r="AR1229" t="s">
        <v>4605</v>
      </c>
      <c r="AS1229" t="s">
        <v>5883</v>
      </c>
      <c r="AT1229" t="s">
        <v>1975</v>
      </c>
    </row>
    <row r="1230" spans="1:46" x14ac:dyDescent="0.25">
      <c r="A1230" t="str">
        <f>_xlfn.XLOOKUP(I1230,UTILIZADAS[Contacto1],UTILIZADAS[Source.Name],,0)</f>
        <v>Cobros Mayo</v>
      </c>
      <c r="B1230" s="18">
        <f>VLOOKUP(J1230,Ref!A:C,3,0)</f>
        <v>0</v>
      </c>
      <c r="C1230" s="18">
        <f>VLOOKUP(J1230,Ref!A:D,4,0)</f>
        <v>0</v>
      </c>
      <c r="D1230" s="18" t="str">
        <f t="shared" si="57"/>
        <v>18/may</v>
      </c>
      <c r="E1230" s="18">
        <f t="shared" si="58"/>
        <v>8</v>
      </c>
      <c r="F1230" s="18">
        <v>1</v>
      </c>
      <c r="G1230" s="18">
        <f t="shared" si="59"/>
        <v>0</v>
      </c>
      <c r="H1230" s="3">
        <v>46160.432187500002</v>
      </c>
      <c r="I1230">
        <v>63468560</v>
      </c>
      <c r="J1230" t="s">
        <v>1967</v>
      </c>
      <c r="K1230" t="s">
        <v>1968</v>
      </c>
      <c r="L1230" t="s">
        <v>1969</v>
      </c>
      <c r="M1230" t="s">
        <v>1970</v>
      </c>
      <c r="O1230">
        <v>365070730000</v>
      </c>
      <c r="P1230">
        <v>16018</v>
      </c>
      <c r="Q1230">
        <v>-4</v>
      </c>
      <c r="R1230">
        <v>1</v>
      </c>
      <c r="S1230">
        <v>63468560</v>
      </c>
      <c r="U1230" t="s">
        <v>4845</v>
      </c>
      <c r="W1230" t="s">
        <v>4846</v>
      </c>
      <c r="X1230">
        <v>365070730000</v>
      </c>
      <c r="Y1230" t="s">
        <v>65</v>
      </c>
      <c r="Z1230" t="s">
        <v>66</v>
      </c>
      <c r="AG1230" t="s">
        <v>1972</v>
      </c>
      <c r="AL1230">
        <v>0</v>
      </c>
      <c r="AN1230" t="s">
        <v>1974</v>
      </c>
      <c r="AO1230">
        <v>0</v>
      </c>
      <c r="AQ1230">
        <v>2257850</v>
      </c>
      <c r="AR1230" t="s">
        <v>4605</v>
      </c>
      <c r="AS1230" t="s">
        <v>5883</v>
      </c>
      <c r="AT1230" t="s">
        <v>1975</v>
      </c>
    </row>
    <row r="1231" spans="1:46" x14ac:dyDescent="0.25">
      <c r="A1231" t="str">
        <f>_xlfn.XLOOKUP(I1231,UTILIZADAS[Contacto1],UTILIZADAS[Source.Name],,0)</f>
        <v>Cobros Mayo</v>
      </c>
      <c r="B1231" s="18">
        <f>VLOOKUP(J1231,Ref!A:C,3,0)</f>
        <v>0</v>
      </c>
      <c r="C1231" s="18">
        <f>VLOOKUP(J1231,Ref!A:D,4,0)</f>
        <v>0</v>
      </c>
      <c r="D1231" s="18" t="str">
        <f t="shared" si="57"/>
        <v>19/may</v>
      </c>
      <c r="E1231" s="18">
        <f t="shared" si="58"/>
        <v>8</v>
      </c>
      <c r="F1231" s="18">
        <v>1</v>
      </c>
      <c r="G1231" s="18">
        <f t="shared" si="59"/>
        <v>0</v>
      </c>
      <c r="H1231" s="3">
        <v>46161.706770833334</v>
      </c>
      <c r="I1231">
        <v>63468560</v>
      </c>
      <c r="J1231" t="s">
        <v>1967</v>
      </c>
      <c r="K1231" t="s">
        <v>1968</v>
      </c>
      <c r="L1231" t="s">
        <v>1969</v>
      </c>
      <c r="M1231" t="s">
        <v>1970</v>
      </c>
      <c r="O1231">
        <v>365070730000</v>
      </c>
      <c r="P1231">
        <v>16018</v>
      </c>
      <c r="Q1231">
        <v>-4</v>
      </c>
      <c r="R1231">
        <v>1</v>
      </c>
      <c r="S1231">
        <v>63468560</v>
      </c>
      <c r="U1231" t="s">
        <v>4845</v>
      </c>
      <c r="W1231" t="s">
        <v>4846</v>
      </c>
      <c r="X1231">
        <v>365070730000</v>
      </c>
      <c r="Y1231" t="s">
        <v>65</v>
      </c>
      <c r="Z1231" t="s">
        <v>66</v>
      </c>
      <c r="AG1231" t="s">
        <v>1972</v>
      </c>
      <c r="AL1231">
        <v>0</v>
      </c>
      <c r="AN1231" t="s">
        <v>1974</v>
      </c>
      <c r="AO1231">
        <v>0</v>
      </c>
      <c r="AQ1231">
        <v>2257850</v>
      </c>
      <c r="AR1231" t="s">
        <v>4605</v>
      </c>
      <c r="AS1231" t="s">
        <v>5883</v>
      </c>
      <c r="AT1231" t="s">
        <v>1975</v>
      </c>
    </row>
    <row r="1232" spans="1:46" x14ac:dyDescent="0.25">
      <c r="A1232" t="str">
        <f>_xlfn.XLOOKUP(I1232,UTILIZADAS[Contacto1],UTILIZADAS[Source.Name],,0)</f>
        <v>Cobros Mayo</v>
      </c>
      <c r="B1232" s="18">
        <f>VLOOKUP(J1232,Ref!A:C,3,0)</f>
        <v>0</v>
      </c>
      <c r="C1232" s="18">
        <f>VLOOKUP(J1232,Ref!A:D,4,0)</f>
        <v>0</v>
      </c>
      <c r="D1232" s="18" t="str">
        <f t="shared" si="57"/>
        <v>21/may</v>
      </c>
      <c r="E1232" s="18">
        <f t="shared" si="58"/>
        <v>8</v>
      </c>
      <c r="F1232" s="18">
        <v>1</v>
      </c>
      <c r="G1232" s="18">
        <f t="shared" si="59"/>
        <v>0</v>
      </c>
      <c r="H1232" s="3">
        <v>46163.478321759256</v>
      </c>
      <c r="I1232">
        <v>63468560</v>
      </c>
      <c r="J1232" t="s">
        <v>1967</v>
      </c>
      <c r="K1232" t="s">
        <v>1968</v>
      </c>
      <c r="L1232" t="s">
        <v>1969</v>
      </c>
      <c r="M1232" t="s">
        <v>1970</v>
      </c>
      <c r="O1232">
        <v>365070730000</v>
      </c>
      <c r="P1232">
        <v>16018</v>
      </c>
      <c r="Q1232">
        <v>-4</v>
      </c>
      <c r="R1232">
        <v>1</v>
      </c>
      <c r="S1232">
        <v>63468560</v>
      </c>
      <c r="U1232" t="s">
        <v>4845</v>
      </c>
      <c r="W1232" t="s">
        <v>4846</v>
      </c>
      <c r="X1232">
        <v>365070730000</v>
      </c>
      <c r="Y1232" t="s">
        <v>65</v>
      </c>
      <c r="Z1232" t="s">
        <v>66</v>
      </c>
      <c r="AG1232" t="s">
        <v>1972</v>
      </c>
      <c r="AL1232">
        <v>0</v>
      </c>
      <c r="AN1232" t="s">
        <v>1974</v>
      </c>
      <c r="AO1232">
        <v>0</v>
      </c>
      <c r="AQ1232">
        <v>2257850</v>
      </c>
      <c r="AR1232" t="s">
        <v>4605</v>
      </c>
      <c r="AS1232" t="s">
        <v>5883</v>
      </c>
      <c r="AT1232" t="s">
        <v>1975</v>
      </c>
    </row>
    <row r="1233" spans="1:46" x14ac:dyDescent="0.25">
      <c r="A1233" t="str">
        <f>_xlfn.XLOOKUP(I1233,UTILIZADAS[Contacto1],UTILIZADAS[Source.Name],,0)</f>
        <v>Cobros Mayo</v>
      </c>
      <c r="B1233" s="18">
        <f>VLOOKUP(J1233,Ref!A:C,3,0)</f>
        <v>0</v>
      </c>
      <c r="C1233" s="18">
        <f>VLOOKUP(J1233,Ref!A:D,4,0)</f>
        <v>0</v>
      </c>
      <c r="D1233" s="18" t="str">
        <f t="shared" si="57"/>
        <v>21/may</v>
      </c>
      <c r="E1233" s="18">
        <f t="shared" si="58"/>
        <v>8</v>
      </c>
      <c r="F1233" s="18">
        <v>1</v>
      </c>
      <c r="G1233" s="18">
        <f t="shared" si="59"/>
        <v>0</v>
      </c>
      <c r="H1233" s="3">
        <v>46163.746006944442</v>
      </c>
      <c r="I1233">
        <v>63468560</v>
      </c>
      <c r="J1233" t="s">
        <v>2023</v>
      </c>
      <c r="K1233" t="s">
        <v>1968</v>
      </c>
      <c r="L1233" t="s">
        <v>1969</v>
      </c>
      <c r="M1233" t="s">
        <v>1970</v>
      </c>
      <c r="O1233">
        <v>365070730000</v>
      </c>
      <c r="P1233">
        <v>16018</v>
      </c>
      <c r="Q1233">
        <v>-4</v>
      </c>
      <c r="R1233">
        <v>1</v>
      </c>
      <c r="S1233">
        <v>63468560</v>
      </c>
      <c r="U1233" t="s">
        <v>4845</v>
      </c>
      <c r="W1233" t="s">
        <v>4846</v>
      </c>
      <c r="X1233">
        <v>365070730000</v>
      </c>
      <c r="Y1233" t="s">
        <v>65</v>
      </c>
      <c r="Z1233" t="s">
        <v>66</v>
      </c>
      <c r="AG1233" t="s">
        <v>1972</v>
      </c>
      <c r="AL1233">
        <v>0</v>
      </c>
      <c r="AN1233" t="s">
        <v>1974</v>
      </c>
      <c r="AO1233">
        <v>0</v>
      </c>
      <c r="AQ1233">
        <v>2257850</v>
      </c>
      <c r="AR1233" t="s">
        <v>4605</v>
      </c>
      <c r="AS1233" t="s">
        <v>5883</v>
      </c>
      <c r="AT1233" t="s">
        <v>2024</v>
      </c>
    </row>
    <row r="1234" spans="1:46" x14ac:dyDescent="0.25">
      <c r="A1234" t="str">
        <f>_xlfn.XLOOKUP(I1234,UTILIZADAS[Contacto1],UTILIZADAS[Source.Name],,0)</f>
        <v>Cobros Mayo</v>
      </c>
      <c r="B1234" s="18">
        <f>VLOOKUP(J1234,Ref!A:C,3,0)</f>
        <v>0</v>
      </c>
      <c r="C1234" s="18">
        <f>VLOOKUP(J1234,Ref!A:D,4,0)</f>
        <v>0</v>
      </c>
      <c r="D1234" s="18" t="str">
        <f t="shared" si="57"/>
        <v>22/may</v>
      </c>
      <c r="E1234" s="18">
        <f t="shared" si="58"/>
        <v>8</v>
      </c>
      <c r="F1234" s="18">
        <v>1</v>
      </c>
      <c r="G1234" s="18">
        <f t="shared" si="59"/>
        <v>1</v>
      </c>
      <c r="H1234" s="3">
        <v>46164.44972222222</v>
      </c>
      <c r="I1234">
        <v>63468560</v>
      </c>
      <c r="J1234" t="s">
        <v>1967</v>
      </c>
      <c r="K1234" t="s">
        <v>1968</v>
      </c>
      <c r="L1234" t="s">
        <v>1969</v>
      </c>
      <c r="M1234" t="s">
        <v>1970</v>
      </c>
      <c r="O1234">
        <v>365070730000</v>
      </c>
      <c r="P1234">
        <v>16018</v>
      </c>
      <c r="Q1234">
        <v>-4</v>
      </c>
      <c r="R1234">
        <v>1</v>
      </c>
      <c r="S1234">
        <v>63468560</v>
      </c>
      <c r="U1234" t="s">
        <v>4845</v>
      </c>
      <c r="W1234" t="s">
        <v>4846</v>
      </c>
      <c r="X1234">
        <v>365070730000</v>
      </c>
      <c r="Y1234" t="s">
        <v>65</v>
      </c>
      <c r="Z1234" t="s">
        <v>66</v>
      </c>
      <c r="AG1234" t="s">
        <v>1972</v>
      </c>
      <c r="AL1234">
        <v>0</v>
      </c>
      <c r="AN1234" t="s">
        <v>1974</v>
      </c>
      <c r="AO1234">
        <v>0</v>
      </c>
      <c r="AQ1234">
        <v>2257850</v>
      </c>
      <c r="AR1234" t="s">
        <v>4605</v>
      </c>
      <c r="AS1234" t="s">
        <v>5883</v>
      </c>
      <c r="AT1234" t="s">
        <v>1975</v>
      </c>
    </row>
    <row r="1235" spans="1:46" x14ac:dyDescent="0.25">
      <c r="A1235" t="str">
        <f>_xlfn.XLOOKUP(I1235,UTILIZADAS[Contacto1],UTILIZADAS[Source.Name],,0)</f>
        <v>Cobros Abril Canal Fijo</v>
      </c>
      <c r="B1235" s="18">
        <f>VLOOKUP(J1235,Ref!A:C,3,0)</f>
        <v>0</v>
      </c>
      <c r="C1235" s="18">
        <f>VLOOKUP(J1235,Ref!A:D,4,0)</f>
        <v>0</v>
      </c>
      <c r="D1235" s="18" t="str">
        <f t="shared" si="57"/>
        <v>11/may</v>
      </c>
      <c r="E1235" s="18">
        <f t="shared" si="58"/>
        <v>3</v>
      </c>
      <c r="F1235" s="18">
        <v>1</v>
      </c>
      <c r="G1235" s="18">
        <f t="shared" si="59"/>
        <v>0</v>
      </c>
      <c r="H1235" s="3">
        <v>46153.585509259261</v>
      </c>
      <c r="I1235">
        <v>63479119</v>
      </c>
      <c r="J1235" t="s">
        <v>2021</v>
      </c>
      <c r="K1235" t="s">
        <v>1968</v>
      </c>
      <c r="L1235" t="s">
        <v>1969</v>
      </c>
      <c r="M1235" t="s">
        <v>1970</v>
      </c>
      <c r="O1235">
        <v>363003190000</v>
      </c>
      <c r="P1235">
        <v>16018</v>
      </c>
      <c r="Q1235">
        <v>-4</v>
      </c>
      <c r="R1235">
        <v>1</v>
      </c>
      <c r="S1235">
        <v>63479119</v>
      </c>
      <c r="U1235" t="s">
        <v>201</v>
      </c>
      <c r="W1235" t="s">
        <v>202</v>
      </c>
      <c r="X1235">
        <v>363003190000</v>
      </c>
      <c r="Y1235" t="s">
        <v>65</v>
      </c>
      <c r="Z1235" t="s">
        <v>66</v>
      </c>
      <c r="AF1235" t="s">
        <v>1976</v>
      </c>
      <c r="AG1235" t="s">
        <v>1972</v>
      </c>
      <c r="AL1235">
        <v>5</v>
      </c>
      <c r="AN1235" t="s">
        <v>1974</v>
      </c>
      <c r="AO1235">
        <v>0</v>
      </c>
      <c r="AQ1235">
        <v>2257851</v>
      </c>
      <c r="AR1235" t="s">
        <v>4605</v>
      </c>
      <c r="AS1235" t="s">
        <v>5883</v>
      </c>
      <c r="AT1235" t="s">
        <v>2022</v>
      </c>
    </row>
    <row r="1236" spans="1:46" x14ac:dyDescent="0.25">
      <c r="A1236" t="str">
        <f>_xlfn.XLOOKUP(I1236,UTILIZADAS[Contacto1],UTILIZADAS[Source.Name],,0)</f>
        <v>Cobros Abril Canal Fijo</v>
      </c>
      <c r="B1236" s="18">
        <f>VLOOKUP(J1236,Ref!A:C,3,0)</f>
        <v>0</v>
      </c>
      <c r="C1236" s="18">
        <f>VLOOKUP(J1236,Ref!A:D,4,0)</f>
        <v>0</v>
      </c>
      <c r="D1236" s="18" t="str">
        <f t="shared" si="57"/>
        <v>13/may</v>
      </c>
      <c r="E1236" s="18">
        <f t="shared" si="58"/>
        <v>3</v>
      </c>
      <c r="F1236" s="18">
        <v>1</v>
      </c>
      <c r="G1236" s="18">
        <f t="shared" si="59"/>
        <v>0</v>
      </c>
      <c r="H1236" s="3">
        <v>46155.702650462961</v>
      </c>
      <c r="I1236">
        <v>63479119</v>
      </c>
      <c r="J1236" t="s">
        <v>2021</v>
      </c>
      <c r="K1236" t="s">
        <v>1968</v>
      </c>
      <c r="L1236" t="s">
        <v>1969</v>
      </c>
      <c r="M1236" t="s">
        <v>1970</v>
      </c>
      <c r="O1236">
        <v>363003190000</v>
      </c>
      <c r="P1236">
        <v>16018</v>
      </c>
      <c r="Q1236">
        <v>-4</v>
      </c>
      <c r="R1236">
        <v>1</v>
      </c>
      <c r="S1236">
        <v>63479119</v>
      </c>
      <c r="U1236" t="s">
        <v>201</v>
      </c>
      <c r="W1236" t="s">
        <v>202</v>
      </c>
      <c r="X1236">
        <v>363003190000</v>
      </c>
      <c r="Y1236" t="s">
        <v>65</v>
      </c>
      <c r="Z1236" t="s">
        <v>66</v>
      </c>
      <c r="AF1236" t="s">
        <v>1976</v>
      </c>
      <c r="AG1236" t="s">
        <v>1972</v>
      </c>
      <c r="AL1236">
        <v>5</v>
      </c>
      <c r="AN1236" t="s">
        <v>1974</v>
      </c>
      <c r="AO1236">
        <v>0</v>
      </c>
      <c r="AQ1236">
        <v>2257851</v>
      </c>
      <c r="AR1236" t="s">
        <v>4605</v>
      </c>
      <c r="AS1236" t="s">
        <v>5883</v>
      </c>
      <c r="AT1236" t="s">
        <v>2022</v>
      </c>
    </row>
    <row r="1237" spans="1:46" x14ac:dyDescent="0.25">
      <c r="A1237" t="str">
        <f>_xlfn.XLOOKUP(I1237,UTILIZADAS[Contacto1],UTILIZADAS[Source.Name],,0)</f>
        <v>Cobros Abril Canal Fijo</v>
      </c>
      <c r="B1237" s="18">
        <f>VLOOKUP(J1237,Ref!A:C,3,0)</f>
        <v>1</v>
      </c>
      <c r="C1237" s="18">
        <f>VLOOKUP(J1237,Ref!A:D,4,0)</f>
        <v>1</v>
      </c>
      <c r="D1237" s="18" t="str">
        <f t="shared" si="57"/>
        <v>18/may</v>
      </c>
      <c r="E1237" s="18">
        <f t="shared" si="58"/>
        <v>3</v>
      </c>
      <c r="F1237" s="18">
        <v>1</v>
      </c>
      <c r="G1237" s="18">
        <f t="shared" si="59"/>
        <v>1</v>
      </c>
      <c r="H1237" s="3">
        <v>46160.432870370372</v>
      </c>
      <c r="I1237">
        <v>63479119</v>
      </c>
      <c r="J1237">
        <v>6003</v>
      </c>
      <c r="K1237" t="s">
        <v>1983</v>
      </c>
      <c r="L1237" t="s">
        <v>1897</v>
      </c>
      <c r="M1237" t="s">
        <v>1970</v>
      </c>
      <c r="O1237">
        <v>363003190000</v>
      </c>
      <c r="P1237">
        <v>16018</v>
      </c>
      <c r="Q1237">
        <v>-4</v>
      </c>
      <c r="R1237">
        <v>1</v>
      </c>
      <c r="S1237">
        <v>63479119</v>
      </c>
      <c r="U1237" t="s">
        <v>201</v>
      </c>
      <c r="W1237" t="s">
        <v>202</v>
      </c>
      <c r="X1237">
        <v>363003190000</v>
      </c>
      <c r="Y1237" t="s">
        <v>65</v>
      </c>
      <c r="Z1237" t="s">
        <v>66</v>
      </c>
      <c r="AF1237" t="s">
        <v>1976</v>
      </c>
      <c r="AG1237" t="s">
        <v>1972</v>
      </c>
      <c r="AL1237">
        <v>77</v>
      </c>
      <c r="AM1237" t="s">
        <v>1979</v>
      </c>
      <c r="AN1237" t="s">
        <v>1987</v>
      </c>
      <c r="AO1237">
        <v>0</v>
      </c>
      <c r="AQ1237">
        <v>2257851</v>
      </c>
      <c r="AR1237" t="s">
        <v>4605</v>
      </c>
      <c r="AS1237" t="s">
        <v>5883</v>
      </c>
      <c r="AT1237" t="s">
        <v>1892</v>
      </c>
    </row>
    <row r="1238" spans="1:46" x14ac:dyDescent="0.25">
      <c r="A1238" t="str">
        <f>_xlfn.XLOOKUP(I1238,UTILIZADAS[Contacto1],UTILIZADAS[Source.Name],,0)</f>
        <v>Cobros Mayo</v>
      </c>
      <c r="B1238" s="18">
        <f>VLOOKUP(J1238,Ref!A:C,3,0)</f>
        <v>0</v>
      </c>
      <c r="C1238" s="18">
        <f>VLOOKUP(J1238,Ref!A:D,4,0)</f>
        <v>0</v>
      </c>
      <c r="D1238" s="18" t="str">
        <f t="shared" si="57"/>
        <v>06/may</v>
      </c>
      <c r="E1238" s="18">
        <f t="shared" si="58"/>
        <v>3</v>
      </c>
      <c r="F1238" s="18">
        <v>1</v>
      </c>
      <c r="G1238" s="18">
        <f t="shared" si="59"/>
        <v>0</v>
      </c>
      <c r="H1238" s="3">
        <v>46148.741597222222</v>
      </c>
      <c r="I1238">
        <v>63500846</v>
      </c>
      <c r="J1238" t="s">
        <v>1986</v>
      </c>
      <c r="K1238" t="s">
        <v>1983</v>
      </c>
      <c r="L1238" t="s">
        <v>1897</v>
      </c>
      <c r="M1238" t="s">
        <v>1970</v>
      </c>
      <c r="P1238">
        <v>998</v>
      </c>
      <c r="Q1238">
        <v>0</v>
      </c>
      <c r="S1238">
        <v>63500846</v>
      </c>
      <c r="AF1238" t="s">
        <v>1976</v>
      </c>
      <c r="AG1238" t="s">
        <v>1972</v>
      </c>
      <c r="AK1238" t="s">
        <v>5972</v>
      </c>
      <c r="AL1238">
        <v>100</v>
      </c>
      <c r="AM1238" t="s">
        <v>1979</v>
      </c>
      <c r="AN1238" t="s">
        <v>1977</v>
      </c>
      <c r="AO1238">
        <v>0</v>
      </c>
      <c r="AQ1238">
        <v>2257564</v>
      </c>
      <c r="AR1238" t="s">
        <v>1978</v>
      </c>
      <c r="AT1238" t="s">
        <v>1988</v>
      </c>
    </row>
    <row r="1239" spans="1:46" x14ac:dyDescent="0.25">
      <c r="A1239" t="str">
        <f>_xlfn.XLOOKUP(I1239,UTILIZADAS[Contacto1],UTILIZADAS[Source.Name],,0)</f>
        <v>Cobros Mayo</v>
      </c>
      <c r="B1239" s="18">
        <f>VLOOKUP(J1239,Ref!A:C,3,0)</f>
        <v>1</v>
      </c>
      <c r="C1239" s="18">
        <f>VLOOKUP(J1239,Ref!A:D,4,0)</f>
        <v>0</v>
      </c>
      <c r="D1239" s="18" t="str">
        <f t="shared" si="57"/>
        <v>08/may</v>
      </c>
      <c r="E1239" s="18">
        <f t="shared" si="58"/>
        <v>3</v>
      </c>
      <c r="F1239" s="18">
        <v>1</v>
      </c>
      <c r="G1239" s="18">
        <f t="shared" si="59"/>
        <v>0</v>
      </c>
      <c r="H1239" s="3">
        <v>46150.435520833336</v>
      </c>
      <c r="I1239">
        <v>63500846</v>
      </c>
      <c r="J1239">
        <v>6000</v>
      </c>
      <c r="K1239" t="s">
        <v>1983</v>
      </c>
      <c r="L1239" t="s">
        <v>1897</v>
      </c>
      <c r="M1239" t="s">
        <v>1970</v>
      </c>
      <c r="P1239">
        <v>998</v>
      </c>
      <c r="Q1239">
        <v>0</v>
      </c>
      <c r="S1239">
        <v>63500846</v>
      </c>
      <c r="AF1239" t="s">
        <v>1976</v>
      </c>
      <c r="AG1239" t="s">
        <v>1972</v>
      </c>
      <c r="AK1239" t="s">
        <v>5972</v>
      </c>
      <c r="AL1239">
        <v>71</v>
      </c>
      <c r="AM1239" t="s">
        <v>1979</v>
      </c>
      <c r="AN1239" t="s">
        <v>1987</v>
      </c>
      <c r="AO1239">
        <v>0</v>
      </c>
      <c r="AQ1239">
        <v>2257564</v>
      </c>
      <c r="AR1239" t="s">
        <v>1978</v>
      </c>
      <c r="AT1239" t="s">
        <v>1895</v>
      </c>
    </row>
    <row r="1240" spans="1:46" x14ac:dyDescent="0.25">
      <c r="A1240" t="str">
        <f>_xlfn.XLOOKUP(I1240,UTILIZADAS[Contacto1],UTILIZADAS[Source.Name],,0)</f>
        <v>Cobros Mayo</v>
      </c>
      <c r="B1240" s="18">
        <f>VLOOKUP(J1240,Ref!A:C,3,0)</f>
        <v>0</v>
      </c>
      <c r="C1240" s="18">
        <f>VLOOKUP(J1240,Ref!A:D,4,0)</f>
        <v>0</v>
      </c>
      <c r="D1240" s="18" t="str">
        <f t="shared" si="57"/>
        <v>11/may</v>
      </c>
      <c r="E1240" s="18">
        <f t="shared" si="58"/>
        <v>3</v>
      </c>
      <c r="F1240" s="18">
        <v>1</v>
      </c>
      <c r="G1240" s="18">
        <f t="shared" si="59"/>
        <v>1</v>
      </c>
      <c r="H1240" s="3">
        <v>46153.585451388892</v>
      </c>
      <c r="I1240">
        <v>63500846</v>
      </c>
      <c r="J1240">
        <v>6004</v>
      </c>
      <c r="K1240" t="s">
        <v>1983</v>
      </c>
      <c r="L1240" t="s">
        <v>1897</v>
      </c>
      <c r="M1240" t="s">
        <v>1970</v>
      </c>
      <c r="O1240">
        <v>361013340000</v>
      </c>
      <c r="P1240">
        <v>16018</v>
      </c>
      <c r="Q1240">
        <v>-4</v>
      </c>
      <c r="R1240">
        <v>1</v>
      </c>
      <c r="S1240">
        <v>63500846</v>
      </c>
      <c r="U1240" t="s">
        <v>5973</v>
      </c>
      <c r="W1240" t="s">
        <v>4848</v>
      </c>
      <c r="X1240">
        <v>361013340000</v>
      </c>
      <c r="Y1240" t="s">
        <v>65</v>
      </c>
      <c r="Z1240" t="s">
        <v>4619</v>
      </c>
      <c r="AF1240" t="s">
        <v>1976</v>
      </c>
      <c r="AG1240" t="s">
        <v>1972</v>
      </c>
      <c r="AL1240">
        <v>123</v>
      </c>
      <c r="AM1240" t="s">
        <v>1979</v>
      </c>
      <c r="AN1240" t="s">
        <v>1987</v>
      </c>
      <c r="AO1240">
        <v>0</v>
      </c>
      <c r="AQ1240">
        <v>2257852</v>
      </c>
      <c r="AR1240" t="s">
        <v>4605</v>
      </c>
      <c r="AS1240" t="s">
        <v>5883</v>
      </c>
      <c r="AT1240" t="s">
        <v>1984</v>
      </c>
    </row>
    <row r="1241" spans="1:46" x14ac:dyDescent="0.25">
      <c r="A1241" t="str">
        <f>_xlfn.XLOOKUP(I1241,UTILIZADAS[Contacto1],UTILIZADAS[Source.Name],,0)</f>
        <v>Cobros Mayo</v>
      </c>
      <c r="B1241" s="18">
        <f>VLOOKUP(J1241,Ref!A:C,3,0)</f>
        <v>0</v>
      </c>
      <c r="C1241" s="18">
        <f>VLOOKUP(J1241,Ref!A:D,4,0)</f>
        <v>0</v>
      </c>
      <c r="D1241" s="18" t="str">
        <f t="shared" si="57"/>
        <v>11/may</v>
      </c>
      <c r="E1241" s="18">
        <f t="shared" si="58"/>
        <v>2</v>
      </c>
      <c r="F1241" s="18">
        <v>1</v>
      </c>
      <c r="G1241" s="18">
        <f t="shared" si="59"/>
        <v>0</v>
      </c>
      <c r="H1241" s="3">
        <v>46153.585590277777</v>
      </c>
      <c r="I1241">
        <v>63509275</v>
      </c>
      <c r="J1241" t="s">
        <v>1967</v>
      </c>
      <c r="K1241" t="s">
        <v>1968</v>
      </c>
      <c r="L1241" t="s">
        <v>1969</v>
      </c>
      <c r="M1241" t="s">
        <v>1970</v>
      </c>
      <c r="O1241">
        <v>321053950000</v>
      </c>
      <c r="P1241">
        <v>16018</v>
      </c>
      <c r="Q1241">
        <v>-4</v>
      </c>
      <c r="R1241">
        <v>1</v>
      </c>
      <c r="S1241">
        <v>63509275</v>
      </c>
      <c r="U1241" t="s">
        <v>4849</v>
      </c>
      <c r="W1241" t="s">
        <v>4850</v>
      </c>
      <c r="X1241">
        <v>321053950000</v>
      </c>
      <c r="Y1241" t="s">
        <v>65</v>
      </c>
      <c r="Z1241" t="s">
        <v>66</v>
      </c>
      <c r="AF1241" t="s">
        <v>1976</v>
      </c>
      <c r="AG1241" t="s">
        <v>1972</v>
      </c>
      <c r="AL1241">
        <v>0</v>
      </c>
      <c r="AN1241" t="s">
        <v>1974</v>
      </c>
      <c r="AO1241">
        <v>0</v>
      </c>
      <c r="AQ1241">
        <v>2257853</v>
      </c>
      <c r="AR1241" t="s">
        <v>4605</v>
      </c>
      <c r="AS1241" t="s">
        <v>5883</v>
      </c>
      <c r="AT1241" t="s">
        <v>1975</v>
      </c>
    </row>
    <row r="1242" spans="1:46" x14ac:dyDescent="0.25">
      <c r="A1242" t="str">
        <f>_xlfn.XLOOKUP(I1242,UTILIZADAS[Contacto1],UTILIZADAS[Source.Name],,0)</f>
        <v>Cobros Mayo</v>
      </c>
      <c r="B1242" s="18">
        <f>VLOOKUP(J1242,Ref!A:C,3,0)</f>
        <v>1</v>
      </c>
      <c r="C1242" s="18">
        <f>VLOOKUP(J1242,Ref!A:D,4,0)</f>
        <v>1</v>
      </c>
      <c r="D1242" s="18" t="str">
        <f t="shared" si="57"/>
        <v>13/may</v>
      </c>
      <c r="E1242" s="18">
        <f t="shared" si="58"/>
        <v>2</v>
      </c>
      <c r="F1242" s="18">
        <v>1</v>
      </c>
      <c r="G1242" s="18">
        <f t="shared" si="59"/>
        <v>1</v>
      </c>
      <c r="H1242" s="3">
        <v>46155.702488425923</v>
      </c>
      <c r="I1242">
        <v>63509275</v>
      </c>
      <c r="J1242">
        <v>6007</v>
      </c>
      <c r="K1242" t="s">
        <v>1983</v>
      </c>
      <c r="L1242" t="s">
        <v>1897</v>
      </c>
      <c r="M1242" t="s">
        <v>1970</v>
      </c>
      <c r="O1242">
        <v>321053950000</v>
      </c>
      <c r="P1242">
        <v>16018</v>
      </c>
      <c r="Q1242">
        <v>-4</v>
      </c>
      <c r="R1242">
        <v>1</v>
      </c>
      <c r="S1242">
        <v>63509275</v>
      </c>
      <c r="U1242" t="s">
        <v>4849</v>
      </c>
      <c r="W1242" t="s">
        <v>4850</v>
      </c>
      <c r="X1242">
        <v>321053950000</v>
      </c>
      <c r="Y1242" t="s">
        <v>65</v>
      </c>
      <c r="Z1242" t="s">
        <v>66</v>
      </c>
      <c r="AF1242" t="s">
        <v>1976</v>
      </c>
      <c r="AG1242" t="s">
        <v>1972</v>
      </c>
      <c r="AL1242">
        <v>114</v>
      </c>
      <c r="AM1242" t="s">
        <v>1979</v>
      </c>
      <c r="AN1242" t="s">
        <v>1987</v>
      </c>
      <c r="AO1242">
        <v>0</v>
      </c>
      <c r="AQ1242">
        <v>2257853</v>
      </c>
      <c r="AR1242" t="s">
        <v>4605</v>
      </c>
      <c r="AS1242" t="s">
        <v>5883</v>
      </c>
      <c r="AT1242" t="s">
        <v>1898</v>
      </c>
    </row>
    <row r="1243" spans="1:46" x14ac:dyDescent="0.25">
      <c r="A1243" t="str">
        <f>_xlfn.XLOOKUP(I1243,UTILIZADAS[Contacto1],UTILIZADAS[Source.Name],,0)</f>
        <v>Cobros Mayo</v>
      </c>
      <c r="B1243" s="18">
        <f>VLOOKUP(J1243,Ref!A:C,3,0)</f>
        <v>0</v>
      </c>
      <c r="C1243" s="18">
        <f>VLOOKUP(J1243,Ref!A:D,4,0)</f>
        <v>0</v>
      </c>
      <c r="D1243" s="18" t="str">
        <f t="shared" si="57"/>
        <v>11/may</v>
      </c>
      <c r="E1243" s="18">
        <f t="shared" si="58"/>
        <v>6</v>
      </c>
      <c r="F1243" s="18">
        <v>1</v>
      </c>
      <c r="G1243" s="18">
        <f t="shared" si="59"/>
        <v>0</v>
      </c>
      <c r="H1243" s="3">
        <v>46153.586145833331</v>
      </c>
      <c r="I1243">
        <v>63510073</v>
      </c>
      <c r="J1243" t="s">
        <v>2021</v>
      </c>
      <c r="K1243" t="s">
        <v>1968</v>
      </c>
      <c r="L1243" t="s">
        <v>1969</v>
      </c>
      <c r="M1243" t="s">
        <v>1970</v>
      </c>
      <c r="O1243">
        <v>362054530000</v>
      </c>
      <c r="P1243">
        <v>16018</v>
      </c>
      <c r="Q1243">
        <v>-4</v>
      </c>
      <c r="R1243">
        <v>1</v>
      </c>
      <c r="S1243">
        <v>63510073</v>
      </c>
      <c r="U1243" t="s">
        <v>5974</v>
      </c>
      <c r="W1243" t="s">
        <v>4852</v>
      </c>
      <c r="X1243">
        <v>362054530000</v>
      </c>
      <c r="Y1243" t="s">
        <v>86</v>
      </c>
      <c r="Z1243" t="s">
        <v>66</v>
      </c>
      <c r="AF1243" t="s">
        <v>1976</v>
      </c>
      <c r="AG1243" t="s">
        <v>1972</v>
      </c>
      <c r="AL1243">
        <v>5</v>
      </c>
      <c r="AN1243" t="s">
        <v>1974</v>
      </c>
      <c r="AO1243">
        <v>0</v>
      </c>
      <c r="AQ1243">
        <v>2257854</v>
      </c>
      <c r="AR1243" t="s">
        <v>4605</v>
      </c>
      <c r="AS1243" t="s">
        <v>5883</v>
      </c>
      <c r="AT1243" t="s">
        <v>2022</v>
      </c>
    </row>
    <row r="1244" spans="1:46" x14ac:dyDescent="0.25">
      <c r="A1244" t="str">
        <f>_xlfn.XLOOKUP(I1244,UTILIZADAS[Contacto1],UTILIZADAS[Source.Name],,0)</f>
        <v>Cobros Mayo</v>
      </c>
      <c r="B1244" s="18">
        <f>VLOOKUP(J1244,Ref!A:C,3,0)</f>
        <v>0</v>
      </c>
      <c r="C1244" s="18">
        <f>VLOOKUP(J1244,Ref!A:D,4,0)</f>
        <v>0</v>
      </c>
      <c r="D1244" s="18" t="str">
        <f t="shared" si="57"/>
        <v>13/may</v>
      </c>
      <c r="E1244" s="18">
        <f t="shared" si="58"/>
        <v>6</v>
      </c>
      <c r="F1244" s="18">
        <v>1</v>
      </c>
      <c r="G1244" s="18">
        <f t="shared" si="59"/>
        <v>0</v>
      </c>
      <c r="H1244" s="3">
        <v>46155.702800925923</v>
      </c>
      <c r="I1244">
        <v>63510073</v>
      </c>
      <c r="J1244" t="s">
        <v>2021</v>
      </c>
      <c r="K1244" t="s">
        <v>1968</v>
      </c>
      <c r="L1244" t="s">
        <v>1969</v>
      </c>
      <c r="M1244" t="s">
        <v>1970</v>
      </c>
      <c r="O1244">
        <v>362054530000</v>
      </c>
      <c r="P1244">
        <v>16018</v>
      </c>
      <c r="Q1244">
        <v>-4</v>
      </c>
      <c r="R1244">
        <v>1</v>
      </c>
      <c r="S1244">
        <v>63510073</v>
      </c>
      <c r="U1244" t="s">
        <v>5974</v>
      </c>
      <c r="W1244" t="s">
        <v>4852</v>
      </c>
      <c r="X1244">
        <v>362054530000</v>
      </c>
      <c r="Y1244" t="s">
        <v>86</v>
      </c>
      <c r="Z1244" t="s">
        <v>66</v>
      </c>
      <c r="AF1244" t="s">
        <v>1976</v>
      </c>
      <c r="AG1244" t="s">
        <v>1972</v>
      </c>
      <c r="AL1244">
        <v>5</v>
      </c>
      <c r="AN1244" t="s">
        <v>1974</v>
      </c>
      <c r="AO1244">
        <v>0</v>
      </c>
      <c r="AQ1244">
        <v>2257854</v>
      </c>
      <c r="AR1244" t="s">
        <v>4605</v>
      </c>
      <c r="AS1244" t="s">
        <v>5883</v>
      </c>
      <c r="AT1244" t="s">
        <v>2022</v>
      </c>
    </row>
    <row r="1245" spans="1:46" x14ac:dyDescent="0.25">
      <c r="A1245" t="str">
        <f>_xlfn.XLOOKUP(I1245,UTILIZADAS[Contacto1],UTILIZADAS[Source.Name],,0)</f>
        <v>Cobros Mayo</v>
      </c>
      <c r="B1245" s="18">
        <f>VLOOKUP(J1245,Ref!A:C,3,0)</f>
        <v>0</v>
      </c>
      <c r="C1245" s="18">
        <f>VLOOKUP(J1245,Ref!A:D,4,0)</f>
        <v>0</v>
      </c>
      <c r="D1245" s="18" t="str">
        <f t="shared" si="57"/>
        <v>18/may</v>
      </c>
      <c r="E1245" s="18">
        <f t="shared" si="58"/>
        <v>6</v>
      </c>
      <c r="F1245" s="18">
        <v>1</v>
      </c>
      <c r="G1245" s="18">
        <f t="shared" si="59"/>
        <v>0</v>
      </c>
      <c r="H1245" s="3">
        <v>46160.433356481481</v>
      </c>
      <c r="I1245">
        <v>63510073</v>
      </c>
      <c r="J1245" t="s">
        <v>2021</v>
      </c>
      <c r="K1245" t="s">
        <v>1968</v>
      </c>
      <c r="L1245" t="s">
        <v>1969</v>
      </c>
      <c r="M1245" t="s">
        <v>1970</v>
      </c>
      <c r="O1245">
        <v>362054530000</v>
      </c>
      <c r="P1245">
        <v>16018</v>
      </c>
      <c r="Q1245">
        <v>-4</v>
      </c>
      <c r="R1245">
        <v>1</v>
      </c>
      <c r="S1245">
        <v>63510073</v>
      </c>
      <c r="U1245" t="s">
        <v>5974</v>
      </c>
      <c r="W1245" t="s">
        <v>4852</v>
      </c>
      <c r="X1245">
        <v>362054530000</v>
      </c>
      <c r="Y1245" t="s">
        <v>86</v>
      </c>
      <c r="Z1245" t="s">
        <v>66</v>
      </c>
      <c r="AF1245" t="s">
        <v>1976</v>
      </c>
      <c r="AG1245" t="s">
        <v>1972</v>
      </c>
      <c r="AL1245">
        <v>5</v>
      </c>
      <c r="AN1245" t="s">
        <v>1974</v>
      </c>
      <c r="AO1245">
        <v>0</v>
      </c>
      <c r="AQ1245">
        <v>2257854</v>
      </c>
      <c r="AR1245" t="s">
        <v>4605</v>
      </c>
      <c r="AS1245" t="s">
        <v>5883</v>
      </c>
      <c r="AT1245" t="s">
        <v>2022</v>
      </c>
    </row>
    <row r="1246" spans="1:46" x14ac:dyDescent="0.25">
      <c r="A1246" t="str">
        <f>_xlfn.XLOOKUP(I1246,UTILIZADAS[Contacto1],UTILIZADAS[Source.Name],,0)</f>
        <v>Cobros Mayo</v>
      </c>
      <c r="B1246" s="18">
        <f>VLOOKUP(J1246,Ref!A:C,3,0)</f>
        <v>0</v>
      </c>
      <c r="C1246" s="18">
        <f>VLOOKUP(J1246,Ref!A:D,4,0)</f>
        <v>0</v>
      </c>
      <c r="D1246" s="18" t="str">
        <f t="shared" si="57"/>
        <v>19/may</v>
      </c>
      <c r="E1246" s="18">
        <f t="shared" si="58"/>
        <v>6</v>
      </c>
      <c r="F1246" s="18">
        <v>1</v>
      </c>
      <c r="G1246" s="18">
        <f t="shared" si="59"/>
        <v>0</v>
      </c>
      <c r="H1246" s="3">
        <v>46161.70752314815</v>
      </c>
      <c r="I1246">
        <v>63510073</v>
      </c>
      <c r="J1246" t="s">
        <v>2021</v>
      </c>
      <c r="K1246" t="s">
        <v>1968</v>
      </c>
      <c r="L1246" t="s">
        <v>1969</v>
      </c>
      <c r="M1246" t="s">
        <v>1970</v>
      </c>
      <c r="O1246">
        <v>362054530000</v>
      </c>
      <c r="P1246">
        <v>16018</v>
      </c>
      <c r="Q1246">
        <v>-4</v>
      </c>
      <c r="R1246">
        <v>1</v>
      </c>
      <c r="S1246">
        <v>63510073</v>
      </c>
      <c r="U1246" t="s">
        <v>5974</v>
      </c>
      <c r="W1246" t="s">
        <v>4852</v>
      </c>
      <c r="X1246">
        <v>362054530000</v>
      </c>
      <c r="Y1246" t="s">
        <v>86</v>
      </c>
      <c r="Z1246" t="s">
        <v>66</v>
      </c>
      <c r="AF1246" t="s">
        <v>1976</v>
      </c>
      <c r="AG1246" t="s">
        <v>1972</v>
      </c>
      <c r="AL1246">
        <v>5</v>
      </c>
      <c r="AN1246" t="s">
        <v>1974</v>
      </c>
      <c r="AO1246">
        <v>0</v>
      </c>
      <c r="AQ1246">
        <v>2257854</v>
      </c>
      <c r="AR1246" t="s">
        <v>4605</v>
      </c>
      <c r="AS1246" t="s">
        <v>5883</v>
      </c>
      <c r="AT1246" t="s">
        <v>2022</v>
      </c>
    </row>
    <row r="1247" spans="1:46" x14ac:dyDescent="0.25">
      <c r="A1247" t="str">
        <f>_xlfn.XLOOKUP(I1247,UTILIZADAS[Contacto1],UTILIZADAS[Source.Name],,0)</f>
        <v>Cobros Mayo</v>
      </c>
      <c r="B1247" s="18">
        <f>VLOOKUP(J1247,Ref!A:C,3,0)</f>
        <v>0</v>
      </c>
      <c r="C1247" s="18">
        <f>VLOOKUP(J1247,Ref!A:D,4,0)</f>
        <v>0</v>
      </c>
      <c r="D1247" s="18" t="str">
        <f t="shared" si="57"/>
        <v>21/may</v>
      </c>
      <c r="E1247" s="18">
        <f t="shared" si="58"/>
        <v>6</v>
      </c>
      <c r="F1247" s="18">
        <v>1</v>
      </c>
      <c r="G1247" s="18">
        <f t="shared" si="59"/>
        <v>0</v>
      </c>
      <c r="H1247" s="3">
        <v>46163.478576388887</v>
      </c>
      <c r="I1247">
        <v>63510073</v>
      </c>
      <c r="J1247" t="s">
        <v>2021</v>
      </c>
      <c r="K1247" t="s">
        <v>1968</v>
      </c>
      <c r="L1247" t="s">
        <v>1969</v>
      </c>
      <c r="M1247" t="s">
        <v>1970</v>
      </c>
      <c r="O1247">
        <v>362054530000</v>
      </c>
      <c r="P1247">
        <v>16018</v>
      </c>
      <c r="Q1247">
        <v>-4</v>
      </c>
      <c r="R1247">
        <v>1</v>
      </c>
      <c r="S1247">
        <v>63510073</v>
      </c>
      <c r="U1247" t="s">
        <v>5974</v>
      </c>
      <c r="W1247" t="s">
        <v>4852</v>
      </c>
      <c r="X1247">
        <v>362054530000</v>
      </c>
      <c r="Y1247" t="s">
        <v>86</v>
      </c>
      <c r="Z1247" t="s">
        <v>66</v>
      </c>
      <c r="AF1247" t="s">
        <v>1976</v>
      </c>
      <c r="AG1247" t="s">
        <v>1972</v>
      </c>
      <c r="AL1247">
        <v>5</v>
      </c>
      <c r="AN1247" t="s">
        <v>1974</v>
      </c>
      <c r="AO1247">
        <v>0</v>
      </c>
      <c r="AQ1247">
        <v>2257854</v>
      </c>
      <c r="AR1247" t="s">
        <v>4605</v>
      </c>
      <c r="AS1247" t="s">
        <v>5883</v>
      </c>
      <c r="AT1247" t="s">
        <v>2022</v>
      </c>
    </row>
    <row r="1248" spans="1:46" x14ac:dyDescent="0.25">
      <c r="A1248" t="str">
        <f>_xlfn.XLOOKUP(I1248,UTILIZADAS[Contacto1],UTILIZADAS[Source.Name],,0)</f>
        <v>Cobros Mayo</v>
      </c>
      <c r="B1248" s="18">
        <f>VLOOKUP(J1248,Ref!A:C,3,0)</f>
        <v>1</v>
      </c>
      <c r="C1248" s="18">
        <f>VLOOKUP(J1248,Ref!A:D,4,0)</f>
        <v>1</v>
      </c>
      <c r="D1248" s="18" t="str">
        <f t="shared" si="57"/>
        <v>21/may</v>
      </c>
      <c r="E1248" s="18">
        <f t="shared" si="58"/>
        <v>6</v>
      </c>
      <c r="F1248" s="18">
        <v>1</v>
      </c>
      <c r="G1248" s="18">
        <f t="shared" si="59"/>
        <v>1</v>
      </c>
      <c r="H1248" s="3">
        <v>46163.745879629627</v>
      </c>
      <c r="I1248">
        <v>63510073</v>
      </c>
      <c r="J1248">
        <v>6007</v>
      </c>
      <c r="K1248" t="s">
        <v>1983</v>
      </c>
      <c r="L1248" t="s">
        <v>1897</v>
      </c>
      <c r="M1248" t="s">
        <v>1970</v>
      </c>
      <c r="O1248">
        <v>362054530000</v>
      </c>
      <c r="P1248">
        <v>16018</v>
      </c>
      <c r="Q1248">
        <v>-4</v>
      </c>
      <c r="R1248">
        <v>1</v>
      </c>
      <c r="S1248">
        <v>63510073</v>
      </c>
      <c r="U1248" t="s">
        <v>5974</v>
      </c>
      <c r="W1248" t="s">
        <v>4852</v>
      </c>
      <c r="X1248">
        <v>362054530000</v>
      </c>
      <c r="Y1248" t="s">
        <v>86</v>
      </c>
      <c r="Z1248" t="s">
        <v>66</v>
      </c>
      <c r="AF1248" t="s">
        <v>1976</v>
      </c>
      <c r="AG1248" t="s">
        <v>1972</v>
      </c>
      <c r="AL1248">
        <v>187</v>
      </c>
      <c r="AM1248" t="s">
        <v>1979</v>
      </c>
      <c r="AN1248" t="s">
        <v>1987</v>
      </c>
      <c r="AO1248">
        <v>0</v>
      </c>
      <c r="AQ1248">
        <v>2257854</v>
      </c>
      <c r="AR1248" t="s">
        <v>4605</v>
      </c>
      <c r="AS1248" t="s">
        <v>5883</v>
      </c>
      <c r="AT1248" t="s">
        <v>1898</v>
      </c>
    </row>
    <row r="1249" spans="1:46" x14ac:dyDescent="0.25">
      <c r="A1249" t="str">
        <f>_xlfn.XLOOKUP(I1249,UTILIZADAS[Contacto1],UTILIZADAS[Source.Name],,0)</f>
        <v>Cobros Abril Canal Fijo</v>
      </c>
      <c r="B1249" s="18">
        <f>VLOOKUP(J1249,Ref!A:C,3,0)</f>
        <v>0</v>
      </c>
      <c r="C1249" s="18">
        <f>VLOOKUP(J1249,Ref!A:D,4,0)</f>
        <v>0</v>
      </c>
      <c r="D1249" s="18" t="str">
        <f t="shared" si="57"/>
        <v>11/may</v>
      </c>
      <c r="E1249" s="18">
        <f t="shared" si="58"/>
        <v>7</v>
      </c>
      <c r="F1249" s="18">
        <v>1</v>
      </c>
      <c r="G1249" s="18">
        <f t="shared" si="59"/>
        <v>0</v>
      </c>
      <c r="H1249" s="3">
        <v>46153.586388888885</v>
      </c>
      <c r="I1249">
        <v>63512341</v>
      </c>
      <c r="J1249" t="s">
        <v>2021</v>
      </c>
      <c r="K1249" t="s">
        <v>1968</v>
      </c>
      <c r="L1249" t="s">
        <v>1969</v>
      </c>
      <c r="M1249" t="s">
        <v>1970</v>
      </c>
      <c r="O1249">
        <v>365031370000</v>
      </c>
      <c r="P1249">
        <v>16018</v>
      </c>
      <c r="Q1249">
        <v>-4</v>
      </c>
      <c r="R1249">
        <v>1</v>
      </c>
      <c r="S1249">
        <v>63512341</v>
      </c>
      <c r="U1249" t="s">
        <v>2449</v>
      </c>
      <c r="W1249" t="s">
        <v>4028</v>
      </c>
      <c r="X1249">
        <v>365031370000</v>
      </c>
      <c r="Y1249" t="s">
        <v>65</v>
      </c>
      <c r="Z1249" t="s">
        <v>66</v>
      </c>
      <c r="AG1249" t="s">
        <v>1972</v>
      </c>
      <c r="AL1249">
        <v>5</v>
      </c>
      <c r="AN1249" t="s">
        <v>1974</v>
      </c>
      <c r="AO1249">
        <v>0</v>
      </c>
      <c r="AQ1249">
        <v>2257855</v>
      </c>
      <c r="AR1249" t="s">
        <v>4605</v>
      </c>
      <c r="AS1249" t="s">
        <v>5883</v>
      </c>
      <c r="AT1249" t="s">
        <v>2022</v>
      </c>
    </row>
    <row r="1250" spans="1:46" x14ac:dyDescent="0.25">
      <c r="A1250" t="str">
        <f>_xlfn.XLOOKUP(I1250,UTILIZADAS[Contacto1],UTILIZADAS[Source.Name],,0)</f>
        <v>Cobros Abril Canal Fijo</v>
      </c>
      <c r="B1250" s="18">
        <f>VLOOKUP(J1250,Ref!A:C,3,0)</f>
        <v>0</v>
      </c>
      <c r="C1250" s="18">
        <f>VLOOKUP(J1250,Ref!A:D,4,0)</f>
        <v>0</v>
      </c>
      <c r="D1250" s="18" t="str">
        <f t="shared" si="57"/>
        <v>13/may</v>
      </c>
      <c r="E1250" s="18">
        <f t="shared" si="58"/>
        <v>7</v>
      </c>
      <c r="F1250" s="18">
        <v>1</v>
      </c>
      <c r="G1250" s="18">
        <f t="shared" si="59"/>
        <v>0</v>
      </c>
      <c r="H1250" s="3">
        <v>46155.703032407408</v>
      </c>
      <c r="I1250">
        <v>63512341</v>
      </c>
      <c r="J1250" t="s">
        <v>2021</v>
      </c>
      <c r="K1250" t="s">
        <v>1968</v>
      </c>
      <c r="L1250" t="s">
        <v>1969</v>
      </c>
      <c r="M1250" t="s">
        <v>1970</v>
      </c>
      <c r="O1250">
        <v>365031370000</v>
      </c>
      <c r="P1250">
        <v>16018</v>
      </c>
      <c r="Q1250">
        <v>-4</v>
      </c>
      <c r="R1250">
        <v>1</v>
      </c>
      <c r="S1250">
        <v>63512341</v>
      </c>
      <c r="U1250" t="s">
        <v>2449</v>
      </c>
      <c r="W1250" t="s">
        <v>4028</v>
      </c>
      <c r="X1250">
        <v>365031370000</v>
      </c>
      <c r="Y1250" t="s">
        <v>65</v>
      </c>
      <c r="Z1250" t="s">
        <v>66</v>
      </c>
      <c r="AG1250" t="s">
        <v>1972</v>
      </c>
      <c r="AL1250">
        <v>5</v>
      </c>
      <c r="AN1250" t="s">
        <v>1974</v>
      </c>
      <c r="AO1250">
        <v>0</v>
      </c>
      <c r="AQ1250">
        <v>2257855</v>
      </c>
      <c r="AR1250" t="s">
        <v>4605</v>
      </c>
      <c r="AS1250" t="s">
        <v>5883</v>
      </c>
      <c r="AT1250" t="s">
        <v>2022</v>
      </c>
    </row>
    <row r="1251" spans="1:46" x14ac:dyDescent="0.25">
      <c r="A1251" t="str">
        <f>_xlfn.XLOOKUP(I1251,UTILIZADAS[Contacto1],UTILIZADAS[Source.Name],,0)</f>
        <v>Cobros Abril Canal Fijo</v>
      </c>
      <c r="B1251" s="18">
        <f>VLOOKUP(J1251,Ref!A:C,3,0)</f>
        <v>0</v>
      </c>
      <c r="C1251" s="18">
        <f>VLOOKUP(J1251,Ref!A:D,4,0)</f>
        <v>0</v>
      </c>
      <c r="D1251" s="18" t="str">
        <f t="shared" si="57"/>
        <v>18/may</v>
      </c>
      <c r="E1251" s="18">
        <f t="shared" si="58"/>
        <v>7</v>
      </c>
      <c r="F1251" s="18">
        <v>1</v>
      </c>
      <c r="G1251" s="18">
        <f t="shared" si="59"/>
        <v>0</v>
      </c>
      <c r="H1251" s="3">
        <v>46160.435798611114</v>
      </c>
      <c r="I1251">
        <v>63512341</v>
      </c>
      <c r="J1251" t="s">
        <v>2023</v>
      </c>
      <c r="K1251" t="s">
        <v>1968</v>
      </c>
      <c r="L1251" t="s">
        <v>1969</v>
      </c>
      <c r="M1251" t="s">
        <v>1970</v>
      </c>
      <c r="O1251">
        <v>365031370000</v>
      </c>
      <c r="P1251">
        <v>16018</v>
      </c>
      <c r="Q1251">
        <v>-4</v>
      </c>
      <c r="R1251">
        <v>1</v>
      </c>
      <c r="S1251">
        <v>63512341</v>
      </c>
      <c r="U1251" t="s">
        <v>2449</v>
      </c>
      <c r="W1251" t="s">
        <v>4028</v>
      </c>
      <c r="X1251">
        <v>365031370000</v>
      </c>
      <c r="Y1251" t="s">
        <v>65</v>
      </c>
      <c r="Z1251" t="s">
        <v>66</v>
      </c>
      <c r="AG1251" t="s">
        <v>1972</v>
      </c>
      <c r="AL1251">
        <v>0</v>
      </c>
      <c r="AN1251" t="s">
        <v>1974</v>
      </c>
      <c r="AO1251">
        <v>0</v>
      </c>
      <c r="AQ1251">
        <v>2257855</v>
      </c>
      <c r="AR1251" t="s">
        <v>4605</v>
      </c>
      <c r="AS1251" t="s">
        <v>5883</v>
      </c>
      <c r="AT1251" t="s">
        <v>2024</v>
      </c>
    </row>
    <row r="1252" spans="1:46" x14ac:dyDescent="0.25">
      <c r="A1252" t="str">
        <f>_xlfn.XLOOKUP(I1252,UTILIZADAS[Contacto1],UTILIZADAS[Source.Name],,0)</f>
        <v>Cobros Abril Canal Fijo</v>
      </c>
      <c r="B1252" s="18">
        <f>VLOOKUP(J1252,Ref!A:C,3,0)</f>
        <v>0</v>
      </c>
      <c r="C1252" s="18">
        <f>VLOOKUP(J1252,Ref!A:D,4,0)</f>
        <v>0</v>
      </c>
      <c r="D1252" s="18" t="str">
        <f t="shared" si="57"/>
        <v>18/may</v>
      </c>
      <c r="E1252" s="18">
        <f t="shared" si="58"/>
        <v>7</v>
      </c>
      <c r="F1252" s="18">
        <v>1</v>
      </c>
      <c r="G1252" s="18">
        <f t="shared" si="59"/>
        <v>0</v>
      </c>
      <c r="H1252" s="3">
        <v>46160.616840277777</v>
      </c>
      <c r="I1252">
        <v>63512341</v>
      </c>
      <c r="J1252" t="s">
        <v>2021</v>
      </c>
      <c r="K1252" t="s">
        <v>1968</v>
      </c>
      <c r="L1252" t="s">
        <v>1969</v>
      </c>
      <c r="M1252" t="s">
        <v>1970</v>
      </c>
      <c r="O1252">
        <v>365031370000</v>
      </c>
      <c r="P1252">
        <v>16018</v>
      </c>
      <c r="Q1252">
        <v>-4</v>
      </c>
      <c r="R1252">
        <v>1</v>
      </c>
      <c r="S1252">
        <v>63512341</v>
      </c>
      <c r="U1252" t="s">
        <v>2449</v>
      </c>
      <c r="W1252" t="s">
        <v>4028</v>
      </c>
      <c r="X1252">
        <v>365031370000</v>
      </c>
      <c r="Y1252" t="s">
        <v>65</v>
      </c>
      <c r="Z1252" t="s">
        <v>66</v>
      </c>
      <c r="AG1252" t="s">
        <v>1972</v>
      </c>
      <c r="AL1252">
        <v>5</v>
      </c>
      <c r="AN1252" t="s">
        <v>1974</v>
      </c>
      <c r="AO1252">
        <v>0</v>
      </c>
      <c r="AQ1252">
        <v>2257855</v>
      </c>
      <c r="AR1252" t="s">
        <v>4605</v>
      </c>
      <c r="AS1252" t="s">
        <v>5883</v>
      </c>
      <c r="AT1252" t="s">
        <v>2022</v>
      </c>
    </row>
    <row r="1253" spans="1:46" x14ac:dyDescent="0.25">
      <c r="A1253" t="str">
        <f>_xlfn.XLOOKUP(I1253,UTILIZADAS[Contacto1],UTILIZADAS[Source.Name],,0)</f>
        <v>Cobros Abril Canal Fijo</v>
      </c>
      <c r="B1253" s="18">
        <f>VLOOKUP(J1253,Ref!A:C,3,0)</f>
        <v>0</v>
      </c>
      <c r="C1253" s="18">
        <f>VLOOKUP(J1253,Ref!A:D,4,0)</f>
        <v>0</v>
      </c>
      <c r="D1253" s="18" t="str">
        <f t="shared" si="57"/>
        <v>19/may</v>
      </c>
      <c r="E1253" s="18">
        <f t="shared" si="58"/>
        <v>7</v>
      </c>
      <c r="F1253" s="18">
        <v>1</v>
      </c>
      <c r="G1253" s="18">
        <f t="shared" si="59"/>
        <v>0</v>
      </c>
      <c r="H1253" s="3">
        <v>46161.707754629628</v>
      </c>
      <c r="I1253">
        <v>63512341</v>
      </c>
      <c r="J1253" t="s">
        <v>2021</v>
      </c>
      <c r="K1253" t="s">
        <v>1968</v>
      </c>
      <c r="L1253" t="s">
        <v>1969</v>
      </c>
      <c r="M1253" t="s">
        <v>1970</v>
      </c>
      <c r="O1253">
        <v>365031370000</v>
      </c>
      <c r="P1253">
        <v>16018</v>
      </c>
      <c r="Q1253">
        <v>-4</v>
      </c>
      <c r="R1253">
        <v>1</v>
      </c>
      <c r="S1253">
        <v>63512341</v>
      </c>
      <c r="U1253" t="s">
        <v>2449</v>
      </c>
      <c r="W1253" t="s">
        <v>4028</v>
      </c>
      <c r="X1253">
        <v>365031370000</v>
      </c>
      <c r="Y1253" t="s">
        <v>65</v>
      </c>
      <c r="Z1253" t="s">
        <v>66</v>
      </c>
      <c r="AG1253" t="s">
        <v>1972</v>
      </c>
      <c r="AL1253">
        <v>5</v>
      </c>
      <c r="AN1253" t="s">
        <v>1974</v>
      </c>
      <c r="AO1253">
        <v>0</v>
      </c>
      <c r="AQ1253">
        <v>2257855</v>
      </c>
      <c r="AR1253" t="s">
        <v>4605</v>
      </c>
      <c r="AS1253" t="s">
        <v>5883</v>
      </c>
      <c r="AT1253" t="s">
        <v>2022</v>
      </c>
    </row>
    <row r="1254" spans="1:46" x14ac:dyDescent="0.25">
      <c r="A1254" t="str">
        <f>_xlfn.XLOOKUP(I1254,UTILIZADAS[Contacto1],UTILIZADAS[Source.Name],,0)</f>
        <v>Cobros Abril Canal Fijo</v>
      </c>
      <c r="B1254" s="18">
        <f>VLOOKUP(J1254,Ref!A:C,3,0)</f>
        <v>0</v>
      </c>
      <c r="C1254" s="18">
        <f>VLOOKUP(J1254,Ref!A:D,4,0)</f>
        <v>0</v>
      </c>
      <c r="D1254" s="18" t="str">
        <f t="shared" si="57"/>
        <v>21/may</v>
      </c>
      <c r="E1254" s="18">
        <f t="shared" si="58"/>
        <v>7</v>
      </c>
      <c r="F1254" s="18">
        <v>1</v>
      </c>
      <c r="G1254" s="18">
        <f t="shared" si="59"/>
        <v>0</v>
      </c>
      <c r="H1254" s="3">
        <v>46163.478877314818</v>
      </c>
      <c r="I1254">
        <v>63512341</v>
      </c>
      <c r="J1254" t="s">
        <v>2021</v>
      </c>
      <c r="K1254" t="s">
        <v>1968</v>
      </c>
      <c r="L1254" t="s">
        <v>1969</v>
      </c>
      <c r="M1254" t="s">
        <v>1970</v>
      </c>
      <c r="O1254">
        <v>365031370000</v>
      </c>
      <c r="P1254">
        <v>16018</v>
      </c>
      <c r="Q1254">
        <v>-4</v>
      </c>
      <c r="R1254">
        <v>1</v>
      </c>
      <c r="S1254">
        <v>63512341</v>
      </c>
      <c r="U1254" t="s">
        <v>2449</v>
      </c>
      <c r="W1254" t="s">
        <v>4028</v>
      </c>
      <c r="X1254">
        <v>365031370000</v>
      </c>
      <c r="Y1254" t="s">
        <v>65</v>
      </c>
      <c r="Z1254" t="s">
        <v>66</v>
      </c>
      <c r="AG1254" t="s">
        <v>1972</v>
      </c>
      <c r="AL1254">
        <v>5</v>
      </c>
      <c r="AN1254" t="s">
        <v>1974</v>
      </c>
      <c r="AO1254">
        <v>0</v>
      </c>
      <c r="AQ1254">
        <v>2257855</v>
      </c>
      <c r="AR1254" t="s">
        <v>4605</v>
      </c>
      <c r="AS1254" t="s">
        <v>5883</v>
      </c>
      <c r="AT1254" t="s">
        <v>2022</v>
      </c>
    </row>
    <row r="1255" spans="1:46" x14ac:dyDescent="0.25">
      <c r="A1255" t="str">
        <f>_xlfn.XLOOKUP(I1255,UTILIZADAS[Contacto1],UTILIZADAS[Source.Name],,0)</f>
        <v>Cobros Abril Canal Fijo</v>
      </c>
      <c r="B1255" s="18">
        <f>VLOOKUP(J1255,Ref!A:C,3,0)</f>
        <v>0</v>
      </c>
      <c r="C1255" s="18">
        <f>VLOOKUP(J1255,Ref!A:D,4,0)</f>
        <v>0</v>
      </c>
      <c r="D1255" s="18" t="str">
        <f t="shared" si="57"/>
        <v>21/may</v>
      </c>
      <c r="E1255" s="18">
        <f t="shared" si="58"/>
        <v>7</v>
      </c>
      <c r="F1255" s="18">
        <v>1</v>
      </c>
      <c r="G1255" s="18">
        <f t="shared" si="59"/>
        <v>1</v>
      </c>
      <c r="H1255" s="3">
        <v>46163.746215277781</v>
      </c>
      <c r="I1255">
        <v>63512341</v>
      </c>
      <c r="J1255" t="s">
        <v>2021</v>
      </c>
      <c r="K1255" t="s">
        <v>1968</v>
      </c>
      <c r="L1255" t="s">
        <v>1969</v>
      </c>
      <c r="M1255" t="s">
        <v>1970</v>
      </c>
      <c r="O1255">
        <v>365031370000</v>
      </c>
      <c r="P1255">
        <v>16018</v>
      </c>
      <c r="Q1255">
        <v>-4</v>
      </c>
      <c r="R1255">
        <v>1</v>
      </c>
      <c r="S1255">
        <v>63512341</v>
      </c>
      <c r="U1255" t="s">
        <v>2449</v>
      </c>
      <c r="W1255" t="s">
        <v>4028</v>
      </c>
      <c r="X1255">
        <v>365031370000</v>
      </c>
      <c r="Y1255" t="s">
        <v>65</v>
      </c>
      <c r="Z1255" t="s">
        <v>66</v>
      </c>
      <c r="AG1255" t="s">
        <v>1972</v>
      </c>
      <c r="AL1255">
        <v>5</v>
      </c>
      <c r="AN1255" t="s">
        <v>1974</v>
      </c>
      <c r="AO1255">
        <v>0</v>
      </c>
      <c r="AQ1255">
        <v>2257855</v>
      </c>
      <c r="AR1255" t="s">
        <v>4605</v>
      </c>
      <c r="AS1255" t="s">
        <v>5883</v>
      </c>
      <c r="AT1255" t="s">
        <v>2022</v>
      </c>
    </row>
    <row r="1256" spans="1:46" x14ac:dyDescent="0.25">
      <c r="A1256" t="str">
        <f>_xlfn.XLOOKUP(I1256,UTILIZADAS[Contacto1],UTILIZADAS[Source.Name],,0)</f>
        <v>Cobros Mayo</v>
      </c>
      <c r="B1256" s="18">
        <f>VLOOKUP(J1256,Ref!A:C,3,0)</f>
        <v>0</v>
      </c>
      <c r="C1256" s="18">
        <f>VLOOKUP(J1256,Ref!A:D,4,0)</f>
        <v>0</v>
      </c>
      <c r="D1256" s="18" t="str">
        <f t="shared" si="57"/>
        <v>11/may</v>
      </c>
      <c r="E1256" s="18">
        <f t="shared" si="58"/>
        <v>6</v>
      </c>
      <c r="F1256" s="18">
        <v>1</v>
      </c>
      <c r="G1256" s="18">
        <f t="shared" si="59"/>
        <v>0</v>
      </c>
      <c r="H1256" s="3">
        <v>46153.586886574078</v>
      </c>
      <c r="I1256">
        <v>63512807</v>
      </c>
      <c r="J1256" t="s">
        <v>2021</v>
      </c>
      <c r="K1256" t="s">
        <v>1968</v>
      </c>
      <c r="L1256" t="s">
        <v>1969</v>
      </c>
      <c r="M1256" t="s">
        <v>1970</v>
      </c>
      <c r="O1256">
        <v>355023730000</v>
      </c>
      <c r="P1256">
        <v>16018</v>
      </c>
      <c r="Q1256">
        <v>-4</v>
      </c>
      <c r="R1256">
        <v>1</v>
      </c>
      <c r="S1256">
        <v>63512807</v>
      </c>
      <c r="U1256" t="s">
        <v>4853</v>
      </c>
      <c r="W1256" t="s">
        <v>4854</v>
      </c>
      <c r="X1256">
        <v>355023730000</v>
      </c>
      <c r="Y1256" t="s">
        <v>65</v>
      </c>
      <c r="Z1256" t="s">
        <v>66</v>
      </c>
      <c r="AG1256" t="s">
        <v>1972</v>
      </c>
      <c r="AL1256">
        <v>5</v>
      </c>
      <c r="AN1256" t="s">
        <v>1974</v>
      </c>
      <c r="AO1256">
        <v>0</v>
      </c>
      <c r="AQ1256">
        <v>2257856</v>
      </c>
      <c r="AR1256" t="s">
        <v>4605</v>
      </c>
      <c r="AS1256" t="s">
        <v>5883</v>
      </c>
      <c r="AT1256" t="s">
        <v>2022</v>
      </c>
    </row>
    <row r="1257" spans="1:46" x14ac:dyDescent="0.25">
      <c r="A1257" t="str">
        <f>_xlfn.XLOOKUP(I1257,UTILIZADAS[Contacto1],UTILIZADAS[Source.Name],,0)</f>
        <v>Cobros Mayo</v>
      </c>
      <c r="B1257" s="18">
        <f>VLOOKUP(J1257,Ref!A:C,3,0)</f>
        <v>0</v>
      </c>
      <c r="C1257" s="18">
        <f>VLOOKUP(J1257,Ref!A:D,4,0)</f>
        <v>0</v>
      </c>
      <c r="D1257" s="18" t="str">
        <f t="shared" si="57"/>
        <v>13/may</v>
      </c>
      <c r="E1257" s="18">
        <f t="shared" si="58"/>
        <v>6</v>
      </c>
      <c r="F1257" s="18">
        <v>1</v>
      </c>
      <c r="G1257" s="18">
        <f t="shared" si="59"/>
        <v>0</v>
      </c>
      <c r="H1257" s="3">
        <v>46155.703194444446</v>
      </c>
      <c r="I1257">
        <v>63512807</v>
      </c>
      <c r="J1257" t="s">
        <v>2021</v>
      </c>
      <c r="K1257" t="s">
        <v>1968</v>
      </c>
      <c r="L1257" t="s">
        <v>1969</v>
      </c>
      <c r="M1257" t="s">
        <v>1970</v>
      </c>
      <c r="O1257">
        <v>355023730000</v>
      </c>
      <c r="P1257">
        <v>16018</v>
      </c>
      <c r="Q1257">
        <v>-4</v>
      </c>
      <c r="R1257">
        <v>1</v>
      </c>
      <c r="S1257">
        <v>63512807</v>
      </c>
      <c r="U1257" t="s">
        <v>4853</v>
      </c>
      <c r="W1257" t="s">
        <v>4854</v>
      </c>
      <c r="X1257">
        <v>355023730000</v>
      </c>
      <c r="Y1257" t="s">
        <v>65</v>
      </c>
      <c r="Z1257" t="s">
        <v>66</v>
      </c>
      <c r="AG1257" t="s">
        <v>1972</v>
      </c>
      <c r="AL1257">
        <v>5</v>
      </c>
      <c r="AN1257" t="s">
        <v>1974</v>
      </c>
      <c r="AO1257">
        <v>0</v>
      </c>
      <c r="AQ1257">
        <v>2257856</v>
      </c>
      <c r="AR1257" t="s">
        <v>4605</v>
      </c>
      <c r="AS1257" t="s">
        <v>5883</v>
      </c>
      <c r="AT1257" t="s">
        <v>2022</v>
      </c>
    </row>
    <row r="1258" spans="1:46" x14ac:dyDescent="0.25">
      <c r="A1258" t="str">
        <f>_xlfn.XLOOKUP(I1258,UTILIZADAS[Contacto1],UTILIZADAS[Source.Name],,0)</f>
        <v>Cobros Mayo</v>
      </c>
      <c r="B1258" s="18">
        <f>VLOOKUP(J1258,Ref!A:C,3,0)</f>
        <v>0</v>
      </c>
      <c r="C1258" s="18">
        <f>VLOOKUP(J1258,Ref!A:D,4,0)</f>
        <v>0</v>
      </c>
      <c r="D1258" s="18" t="str">
        <f t="shared" si="57"/>
        <v>18/may</v>
      </c>
      <c r="E1258" s="18">
        <f t="shared" si="58"/>
        <v>6</v>
      </c>
      <c r="F1258" s="18">
        <v>1</v>
      </c>
      <c r="G1258" s="18">
        <f t="shared" si="59"/>
        <v>0</v>
      </c>
      <c r="H1258" s="3">
        <v>46160.434942129628</v>
      </c>
      <c r="I1258">
        <v>63512807</v>
      </c>
      <c r="J1258" t="s">
        <v>1967</v>
      </c>
      <c r="K1258" t="s">
        <v>1968</v>
      </c>
      <c r="L1258" t="s">
        <v>1969</v>
      </c>
      <c r="M1258" t="s">
        <v>1970</v>
      </c>
      <c r="O1258">
        <v>355023730000</v>
      </c>
      <c r="P1258">
        <v>16018</v>
      </c>
      <c r="Q1258">
        <v>-4</v>
      </c>
      <c r="R1258">
        <v>1</v>
      </c>
      <c r="S1258">
        <v>63512807</v>
      </c>
      <c r="U1258" t="s">
        <v>4853</v>
      </c>
      <c r="W1258" t="s">
        <v>4854</v>
      </c>
      <c r="X1258">
        <v>355023730000</v>
      </c>
      <c r="Y1258" t="s">
        <v>65</v>
      </c>
      <c r="Z1258" t="s">
        <v>66</v>
      </c>
      <c r="AG1258" t="s">
        <v>1972</v>
      </c>
      <c r="AL1258">
        <v>0</v>
      </c>
      <c r="AN1258" t="s">
        <v>1974</v>
      </c>
      <c r="AO1258">
        <v>0</v>
      </c>
      <c r="AQ1258">
        <v>2257856</v>
      </c>
      <c r="AR1258" t="s">
        <v>4605</v>
      </c>
      <c r="AS1258" t="s">
        <v>5883</v>
      </c>
      <c r="AT1258" t="s">
        <v>1975</v>
      </c>
    </row>
    <row r="1259" spans="1:46" x14ac:dyDescent="0.25">
      <c r="A1259" t="str">
        <f>_xlfn.XLOOKUP(I1259,UTILIZADAS[Contacto1],UTILIZADAS[Source.Name],,0)</f>
        <v>Cobros Mayo</v>
      </c>
      <c r="B1259" s="18">
        <f>VLOOKUP(J1259,Ref!A:C,3,0)</f>
        <v>0</v>
      </c>
      <c r="C1259" s="18">
        <f>VLOOKUP(J1259,Ref!A:D,4,0)</f>
        <v>0</v>
      </c>
      <c r="D1259" s="18" t="str">
        <f t="shared" si="57"/>
        <v>19/may</v>
      </c>
      <c r="E1259" s="18">
        <f t="shared" si="58"/>
        <v>6</v>
      </c>
      <c r="F1259" s="18">
        <v>1</v>
      </c>
      <c r="G1259" s="18">
        <f t="shared" si="59"/>
        <v>0</v>
      </c>
      <c r="H1259" s="3">
        <v>46161.707905092589</v>
      </c>
      <c r="I1259">
        <v>63512807</v>
      </c>
      <c r="J1259" t="s">
        <v>2021</v>
      </c>
      <c r="K1259" t="s">
        <v>1968</v>
      </c>
      <c r="L1259" t="s">
        <v>1969</v>
      </c>
      <c r="M1259" t="s">
        <v>1970</v>
      </c>
      <c r="O1259">
        <v>355023730000</v>
      </c>
      <c r="P1259">
        <v>16018</v>
      </c>
      <c r="Q1259">
        <v>-4</v>
      </c>
      <c r="R1259">
        <v>1</v>
      </c>
      <c r="S1259">
        <v>63512807</v>
      </c>
      <c r="U1259" t="s">
        <v>4853</v>
      </c>
      <c r="W1259" t="s">
        <v>4854</v>
      </c>
      <c r="X1259">
        <v>355023730000</v>
      </c>
      <c r="Y1259" t="s">
        <v>65</v>
      </c>
      <c r="Z1259" t="s">
        <v>66</v>
      </c>
      <c r="AG1259" t="s">
        <v>1972</v>
      </c>
      <c r="AL1259">
        <v>5</v>
      </c>
      <c r="AN1259" t="s">
        <v>1974</v>
      </c>
      <c r="AO1259">
        <v>0</v>
      </c>
      <c r="AQ1259">
        <v>2257856</v>
      </c>
      <c r="AR1259" t="s">
        <v>4605</v>
      </c>
      <c r="AS1259" t="s">
        <v>5883</v>
      </c>
      <c r="AT1259" t="s">
        <v>2022</v>
      </c>
    </row>
    <row r="1260" spans="1:46" x14ac:dyDescent="0.25">
      <c r="A1260" t="str">
        <f>_xlfn.XLOOKUP(I1260,UTILIZADAS[Contacto1],UTILIZADAS[Source.Name],,0)</f>
        <v>Cobros Mayo</v>
      </c>
      <c r="B1260" s="18">
        <f>VLOOKUP(J1260,Ref!A:C,3,0)</f>
        <v>0</v>
      </c>
      <c r="C1260" s="18">
        <f>VLOOKUP(J1260,Ref!A:D,4,0)</f>
        <v>0</v>
      </c>
      <c r="D1260" s="18" t="str">
        <f t="shared" si="57"/>
        <v>21/may</v>
      </c>
      <c r="E1260" s="18">
        <f t="shared" si="58"/>
        <v>6</v>
      </c>
      <c r="F1260" s="18">
        <v>1</v>
      </c>
      <c r="G1260" s="18">
        <f t="shared" si="59"/>
        <v>0</v>
      </c>
      <c r="H1260" s="3">
        <v>46163.479039351849</v>
      </c>
      <c r="I1260">
        <v>63512807</v>
      </c>
      <c r="J1260" t="s">
        <v>2021</v>
      </c>
      <c r="K1260" t="s">
        <v>1968</v>
      </c>
      <c r="L1260" t="s">
        <v>1969</v>
      </c>
      <c r="M1260" t="s">
        <v>1970</v>
      </c>
      <c r="O1260">
        <v>355023730000</v>
      </c>
      <c r="P1260">
        <v>16018</v>
      </c>
      <c r="Q1260">
        <v>-4</v>
      </c>
      <c r="R1260">
        <v>1</v>
      </c>
      <c r="S1260">
        <v>63512807</v>
      </c>
      <c r="U1260" t="s">
        <v>4853</v>
      </c>
      <c r="W1260" t="s">
        <v>4854</v>
      </c>
      <c r="X1260">
        <v>355023730000</v>
      </c>
      <c r="Y1260" t="s">
        <v>65</v>
      </c>
      <c r="Z1260" t="s">
        <v>66</v>
      </c>
      <c r="AG1260" t="s">
        <v>1972</v>
      </c>
      <c r="AL1260">
        <v>5</v>
      </c>
      <c r="AN1260" t="s">
        <v>1974</v>
      </c>
      <c r="AO1260">
        <v>0</v>
      </c>
      <c r="AQ1260">
        <v>2257856</v>
      </c>
      <c r="AR1260" t="s">
        <v>4605</v>
      </c>
      <c r="AS1260" t="s">
        <v>5883</v>
      </c>
      <c r="AT1260" t="s">
        <v>2022</v>
      </c>
    </row>
    <row r="1261" spans="1:46" x14ac:dyDescent="0.25">
      <c r="A1261" t="str">
        <f>_xlfn.XLOOKUP(I1261,UTILIZADAS[Contacto1],UTILIZADAS[Source.Name],,0)</f>
        <v>Cobros Mayo</v>
      </c>
      <c r="B1261" s="18">
        <f>VLOOKUP(J1261,Ref!A:C,3,0)</f>
        <v>0</v>
      </c>
      <c r="C1261" s="18">
        <f>VLOOKUP(J1261,Ref!A:D,4,0)</f>
        <v>0</v>
      </c>
      <c r="D1261" s="18" t="str">
        <f t="shared" si="57"/>
        <v>21/may</v>
      </c>
      <c r="E1261" s="18">
        <f t="shared" si="58"/>
        <v>6</v>
      </c>
      <c r="F1261" s="18">
        <v>1</v>
      </c>
      <c r="G1261" s="18">
        <f t="shared" si="59"/>
        <v>1</v>
      </c>
      <c r="H1261" s="3">
        <v>46163.746354166666</v>
      </c>
      <c r="I1261">
        <v>63512807</v>
      </c>
      <c r="J1261" t="s">
        <v>2021</v>
      </c>
      <c r="K1261" t="s">
        <v>1968</v>
      </c>
      <c r="L1261" t="s">
        <v>1969</v>
      </c>
      <c r="M1261" t="s">
        <v>1970</v>
      </c>
      <c r="O1261">
        <v>355023730000</v>
      </c>
      <c r="P1261">
        <v>16018</v>
      </c>
      <c r="Q1261">
        <v>-4</v>
      </c>
      <c r="R1261">
        <v>1</v>
      </c>
      <c r="S1261">
        <v>63512807</v>
      </c>
      <c r="U1261" t="s">
        <v>4853</v>
      </c>
      <c r="W1261" t="s">
        <v>4854</v>
      </c>
      <c r="X1261">
        <v>355023730000</v>
      </c>
      <c r="Y1261" t="s">
        <v>65</v>
      </c>
      <c r="Z1261" t="s">
        <v>66</v>
      </c>
      <c r="AG1261" t="s">
        <v>1972</v>
      </c>
      <c r="AL1261">
        <v>5</v>
      </c>
      <c r="AN1261" t="s">
        <v>1974</v>
      </c>
      <c r="AO1261">
        <v>0</v>
      </c>
      <c r="AQ1261">
        <v>2257856</v>
      </c>
      <c r="AR1261" t="s">
        <v>4605</v>
      </c>
      <c r="AS1261" t="s">
        <v>5883</v>
      </c>
      <c r="AT1261" t="s">
        <v>2022</v>
      </c>
    </row>
    <row r="1262" spans="1:46" x14ac:dyDescent="0.25">
      <c r="A1262" t="str">
        <f>_xlfn.XLOOKUP(I1262,UTILIZADAS[Contacto1],UTILIZADAS[Source.Name],,0)</f>
        <v>Cobros Abril Canal Fijo</v>
      </c>
      <c r="B1262" s="18">
        <f>VLOOKUP(J1262,Ref!A:C,3,0)</f>
        <v>1</v>
      </c>
      <c r="C1262" s="18">
        <f>VLOOKUP(J1262,Ref!A:D,4,0)</f>
        <v>0</v>
      </c>
      <c r="D1262" s="18" t="str">
        <f t="shared" si="57"/>
        <v>11/may</v>
      </c>
      <c r="E1262" s="18">
        <f t="shared" si="58"/>
        <v>1</v>
      </c>
      <c r="F1262" s="18">
        <v>1</v>
      </c>
      <c r="G1262" s="18">
        <f t="shared" si="59"/>
        <v>1</v>
      </c>
      <c r="H1262" s="3">
        <v>46153.588136574072</v>
      </c>
      <c r="I1262">
        <v>63515026</v>
      </c>
      <c r="J1262">
        <v>6000</v>
      </c>
      <c r="K1262" t="s">
        <v>1983</v>
      </c>
      <c r="L1262" t="s">
        <v>1897</v>
      </c>
      <c r="M1262" t="s">
        <v>1970</v>
      </c>
      <c r="O1262">
        <v>355344960000</v>
      </c>
      <c r="P1262">
        <v>16018</v>
      </c>
      <c r="Q1262">
        <v>-4</v>
      </c>
      <c r="R1262">
        <v>1</v>
      </c>
      <c r="S1262">
        <v>63515026</v>
      </c>
      <c r="U1262" t="s">
        <v>2522</v>
      </c>
      <c r="W1262" t="s">
        <v>4127</v>
      </c>
      <c r="X1262">
        <v>355344960000</v>
      </c>
      <c r="Y1262" t="s">
        <v>65</v>
      </c>
      <c r="Z1262" t="s">
        <v>66</v>
      </c>
      <c r="AF1262" t="s">
        <v>1976</v>
      </c>
      <c r="AG1262" t="s">
        <v>1972</v>
      </c>
      <c r="AL1262">
        <v>62</v>
      </c>
      <c r="AM1262" t="s">
        <v>1979</v>
      </c>
      <c r="AN1262" t="s">
        <v>1987</v>
      </c>
      <c r="AO1262">
        <v>0</v>
      </c>
      <c r="AQ1262">
        <v>2257857</v>
      </c>
      <c r="AR1262" t="s">
        <v>4605</v>
      </c>
      <c r="AS1262" t="s">
        <v>5883</v>
      </c>
      <c r="AT1262" t="s">
        <v>1895</v>
      </c>
    </row>
    <row r="1263" spans="1:46" x14ac:dyDescent="0.25">
      <c r="A1263" t="str">
        <f>_xlfn.XLOOKUP(I1263,UTILIZADAS[Contacto1],UTILIZADAS[Source.Name],,0)</f>
        <v>Cobros Mayo</v>
      </c>
      <c r="B1263" s="18">
        <f>VLOOKUP(J1263,Ref!A:C,3,0)</f>
        <v>0</v>
      </c>
      <c r="C1263" s="18">
        <f>VLOOKUP(J1263,Ref!A:D,4,0)</f>
        <v>0</v>
      </c>
      <c r="D1263" s="18" t="str">
        <f t="shared" si="57"/>
        <v>11/may</v>
      </c>
      <c r="E1263" s="18">
        <f t="shared" si="58"/>
        <v>7</v>
      </c>
      <c r="F1263" s="18">
        <v>1</v>
      </c>
      <c r="G1263" s="18">
        <f t="shared" si="59"/>
        <v>0</v>
      </c>
      <c r="H1263" s="3">
        <v>46153.588287037041</v>
      </c>
      <c r="I1263">
        <v>63528067</v>
      </c>
      <c r="J1263" t="s">
        <v>2021</v>
      </c>
      <c r="K1263" t="s">
        <v>1968</v>
      </c>
      <c r="L1263" t="s">
        <v>1969</v>
      </c>
      <c r="M1263" t="s">
        <v>1970</v>
      </c>
      <c r="O1263">
        <v>367054930000</v>
      </c>
      <c r="P1263">
        <v>16018</v>
      </c>
      <c r="Q1263">
        <v>-4</v>
      </c>
      <c r="R1263">
        <v>1</v>
      </c>
      <c r="S1263">
        <v>63528067</v>
      </c>
      <c r="U1263" t="s">
        <v>5975</v>
      </c>
      <c r="W1263" t="s">
        <v>4856</v>
      </c>
      <c r="X1263">
        <v>367054930000</v>
      </c>
      <c r="Y1263" t="s">
        <v>65</v>
      </c>
      <c r="Z1263" t="s">
        <v>66</v>
      </c>
      <c r="AG1263" t="s">
        <v>1972</v>
      </c>
      <c r="AL1263">
        <v>5</v>
      </c>
      <c r="AN1263" t="s">
        <v>1974</v>
      </c>
      <c r="AO1263">
        <v>0</v>
      </c>
      <c r="AQ1263">
        <v>2257858</v>
      </c>
      <c r="AR1263" t="s">
        <v>4605</v>
      </c>
      <c r="AS1263" t="s">
        <v>5883</v>
      </c>
      <c r="AT1263" t="s">
        <v>2022</v>
      </c>
    </row>
    <row r="1264" spans="1:46" x14ac:dyDescent="0.25">
      <c r="A1264" t="str">
        <f>_xlfn.XLOOKUP(I1264,UTILIZADAS[Contacto1],UTILIZADAS[Source.Name],,0)</f>
        <v>Cobros Mayo</v>
      </c>
      <c r="B1264" s="18">
        <f>VLOOKUP(J1264,Ref!A:C,3,0)</f>
        <v>0</v>
      </c>
      <c r="C1264" s="18">
        <f>VLOOKUP(J1264,Ref!A:D,4,0)</f>
        <v>0</v>
      </c>
      <c r="D1264" s="18" t="str">
        <f t="shared" si="57"/>
        <v>13/may</v>
      </c>
      <c r="E1264" s="18">
        <f t="shared" si="58"/>
        <v>7</v>
      </c>
      <c r="F1264" s="18">
        <v>1</v>
      </c>
      <c r="G1264" s="18">
        <f t="shared" si="59"/>
        <v>0</v>
      </c>
      <c r="H1264" s="3">
        <v>46155.703703703701</v>
      </c>
      <c r="I1264">
        <v>63528067</v>
      </c>
      <c r="J1264" t="s">
        <v>2021</v>
      </c>
      <c r="K1264" t="s">
        <v>1968</v>
      </c>
      <c r="L1264" t="s">
        <v>1969</v>
      </c>
      <c r="M1264" t="s">
        <v>1970</v>
      </c>
      <c r="O1264">
        <v>367054930000</v>
      </c>
      <c r="P1264">
        <v>16018</v>
      </c>
      <c r="Q1264">
        <v>-4</v>
      </c>
      <c r="R1264">
        <v>1</v>
      </c>
      <c r="S1264">
        <v>63528067</v>
      </c>
      <c r="U1264" t="s">
        <v>5975</v>
      </c>
      <c r="W1264" t="s">
        <v>4856</v>
      </c>
      <c r="X1264">
        <v>367054930000</v>
      </c>
      <c r="Y1264" t="s">
        <v>65</v>
      </c>
      <c r="Z1264" t="s">
        <v>66</v>
      </c>
      <c r="AG1264" t="s">
        <v>1972</v>
      </c>
      <c r="AL1264">
        <v>5</v>
      </c>
      <c r="AN1264" t="s">
        <v>1974</v>
      </c>
      <c r="AO1264">
        <v>0</v>
      </c>
      <c r="AQ1264">
        <v>2257858</v>
      </c>
      <c r="AR1264" t="s">
        <v>4605</v>
      </c>
      <c r="AS1264" t="s">
        <v>5883</v>
      </c>
      <c r="AT1264" t="s">
        <v>2022</v>
      </c>
    </row>
    <row r="1265" spans="1:46" x14ac:dyDescent="0.25">
      <c r="A1265" t="str">
        <f>_xlfn.XLOOKUP(I1265,UTILIZADAS[Contacto1],UTILIZADAS[Source.Name],,0)</f>
        <v>Cobros Mayo</v>
      </c>
      <c r="B1265" s="18">
        <f>VLOOKUP(J1265,Ref!A:C,3,0)</f>
        <v>0</v>
      </c>
      <c r="C1265" s="18">
        <f>VLOOKUP(J1265,Ref!A:D,4,0)</f>
        <v>0</v>
      </c>
      <c r="D1265" s="18" t="str">
        <f t="shared" si="57"/>
        <v>18/may</v>
      </c>
      <c r="E1265" s="18">
        <f t="shared" si="58"/>
        <v>7</v>
      </c>
      <c r="F1265" s="18">
        <v>1</v>
      </c>
      <c r="G1265" s="18">
        <f t="shared" si="59"/>
        <v>0</v>
      </c>
      <c r="H1265" s="3">
        <v>46160.435833333337</v>
      </c>
      <c r="I1265">
        <v>63528067</v>
      </c>
      <c r="J1265" t="s">
        <v>2023</v>
      </c>
      <c r="K1265" t="s">
        <v>1968</v>
      </c>
      <c r="L1265" t="s">
        <v>1969</v>
      </c>
      <c r="M1265" t="s">
        <v>1970</v>
      </c>
      <c r="O1265">
        <v>367054930000</v>
      </c>
      <c r="P1265">
        <v>16018</v>
      </c>
      <c r="Q1265">
        <v>-4</v>
      </c>
      <c r="R1265">
        <v>1</v>
      </c>
      <c r="S1265">
        <v>63528067</v>
      </c>
      <c r="U1265" t="s">
        <v>5975</v>
      </c>
      <c r="W1265" t="s">
        <v>4856</v>
      </c>
      <c r="X1265">
        <v>367054930000</v>
      </c>
      <c r="Y1265" t="s">
        <v>65</v>
      </c>
      <c r="Z1265" t="s">
        <v>66</v>
      </c>
      <c r="AG1265" t="s">
        <v>1972</v>
      </c>
      <c r="AL1265">
        <v>0</v>
      </c>
      <c r="AN1265" t="s">
        <v>1974</v>
      </c>
      <c r="AO1265">
        <v>0</v>
      </c>
      <c r="AQ1265">
        <v>2257858</v>
      </c>
      <c r="AR1265" t="s">
        <v>4605</v>
      </c>
      <c r="AS1265" t="s">
        <v>5883</v>
      </c>
      <c r="AT1265" t="s">
        <v>2024</v>
      </c>
    </row>
    <row r="1266" spans="1:46" x14ac:dyDescent="0.25">
      <c r="A1266" t="str">
        <f>_xlfn.XLOOKUP(I1266,UTILIZADAS[Contacto1],UTILIZADAS[Source.Name],,0)</f>
        <v>Cobros Mayo</v>
      </c>
      <c r="B1266" s="18">
        <f>VLOOKUP(J1266,Ref!A:C,3,0)</f>
        <v>0</v>
      </c>
      <c r="C1266" s="18">
        <f>VLOOKUP(J1266,Ref!A:D,4,0)</f>
        <v>0</v>
      </c>
      <c r="D1266" s="18" t="str">
        <f t="shared" si="57"/>
        <v>18/may</v>
      </c>
      <c r="E1266" s="18">
        <f t="shared" si="58"/>
        <v>7</v>
      </c>
      <c r="F1266" s="18">
        <v>1</v>
      </c>
      <c r="G1266" s="18">
        <f t="shared" si="59"/>
        <v>0</v>
      </c>
      <c r="H1266" s="3">
        <v>46160.623657407406</v>
      </c>
      <c r="I1266">
        <v>63528067</v>
      </c>
      <c r="J1266" t="s">
        <v>2021</v>
      </c>
      <c r="K1266" t="s">
        <v>1968</v>
      </c>
      <c r="L1266" t="s">
        <v>1969</v>
      </c>
      <c r="M1266" t="s">
        <v>1970</v>
      </c>
      <c r="O1266">
        <v>367054930000</v>
      </c>
      <c r="P1266">
        <v>16018</v>
      </c>
      <c r="Q1266">
        <v>-4</v>
      </c>
      <c r="R1266">
        <v>1</v>
      </c>
      <c r="S1266">
        <v>63528067</v>
      </c>
      <c r="U1266" t="s">
        <v>5975</v>
      </c>
      <c r="W1266" t="s">
        <v>4856</v>
      </c>
      <c r="X1266">
        <v>367054930000</v>
      </c>
      <c r="Y1266" t="s">
        <v>65</v>
      </c>
      <c r="Z1266" t="s">
        <v>66</v>
      </c>
      <c r="AG1266" t="s">
        <v>1972</v>
      </c>
      <c r="AL1266">
        <v>5</v>
      </c>
      <c r="AN1266" t="s">
        <v>1974</v>
      </c>
      <c r="AO1266">
        <v>0</v>
      </c>
      <c r="AQ1266">
        <v>2257858</v>
      </c>
      <c r="AR1266" t="s">
        <v>4605</v>
      </c>
      <c r="AS1266" t="s">
        <v>5883</v>
      </c>
      <c r="AT1266" t="s">
        <v>2022</v>
      </c>
    </row>
    <row r="1267" spans="1:46" x14ac:dyDescent="0.25">
      <c r="A1267" t="str">
        <f>_xlfn.XLOOKUP(I1267,UTILIZADAS[Contacto1],UTILIZADAS[Source.Name],,0)</f>
        <v>Cobros Mayo</v>
      </c>
      <c r="B1267" s="18">
        <f>VLOOKUP(J1267,Ref!A:C,3,0)</f>
        <v>0</v>
      </c>
      <c r="C1267" s="18">
        <f>VLOOKUP(J1267,Ref!A:D,4,0)</f>
        <v>0</v>
      </c>
      <c r="D1267" s="18" t="str">
        <f t="shared" si="57"/>
        <v>19/may</v>
      </c>
      <c r="E1267" s="18">
        <f t="shared" si="58"/>
        <v>7</v>
      </c>
      <c r="F1267" s="18">
        <v>1</v>
      </c>
      <c r="G1267" s="18">
        <f t="shared" si="59"/>
        <v>0</v>
      </c>
      <c r="H1267" s="3">
        <v>46161.712627314817</v>
      </c>
      <c r="I1267">
        <v>63528067</v>
      </c>
      <c r="J1267" t="s">
        <v>2021</v>
      </c>
      <c r="K1267" t="s">
        <v>1968</v>
      </c>
      <c r="L1267" t="s">
        <v>1969</v>
      </c>
      <c r="M1267" t="s">
        <v>1970</v>
      </c>
      <c r="O1267">
        <v>367054930000</v>
      </c>
      <c r="P1267">
        <v>16018</v>
      </c>
      <c r="Q1267">
        <v>-4</v>
      </c>
      <c r="R1267">
        <v>1</v>
      </c>
      <c r="S1267">
        <v>63528067</v>
      </c>
      <c r="U1267" t="s">
        <v>5975</v>
      </c>
      <c r="W1267" t="s">
        <v>4856</v>
      </c>
      <c r="X1267">
        <v>367054930000</v>
      </c>
      <c r="Y1267" t="s">
        <v>65</v>
      </c>
      <c r="Z1267" t="s">
        <v>66</v>
      </c>
      <c r="AG1267" t="s">
        <v>1972</v>
      </c>
      <c r="AL1267">
        <v>5</v>
      </c>
      <c r="AN1267" t="s">
        <v>1974</v>
      </c>
      <c r="AO1267">
        <v>0</v>
      </c>
      <c r="AQ1267">
        <v>2257858</v>
      </c>
      <c r="AR1267" t="s">
        <v>4605</v>
      </c>
      <c r="AS1267" t="s">
        <v>5883</v>
      </c>
      <c r="AT1267" t="s">
        <v>2022</v>
      </c>
    </row>
    <row r="1268" spans="1:46" x14ac:dyDescent="0.25">
      <c r="A1268" t="str">
        <f>_xlfn.XLOOKUP(I1268,UTILIZADAS[Contacto1],UTILIZADAS[Source.Name],,0)</f>
        <v>Cobros Mayo</v>
      </c>
      <c r="B1268" s="18">
        <f>VLOOKUP(J1268,Ref!A:C,3,0)</f>
        <v>0</v>
      </c>
      <c r="C1268" s="18">
        <f>VLOOKUP(J1268,Ref!A:D,4,0)</f>
        <v>0</v>
      </c>
      <c r="D1268" s="18" t="str">
        <f t="shared" si="57"/>
        <v>21/may</v>
      </c>
      <c r="E1268" s="18">
        <f t="shared" si="58"/>
        <v>7</v>
      </c>
      <c r="F1268" s="18">
        <v>1</v>
      </c>
      <c r="G1268" s="18">
        <f t="shared" si="59"/>
        <v>0</v>
      </c>
      <c r="H1268" s="3">
        <v>46163.479305555556</v>
      </c>
      <c r="I1268">
        <v>63528067</v>
      </c>
      <c r="J1268" t="s">
        <v>2021</v>
      </c>
      <c r="K1268" t="s">
        <v>1968</v>
      </c>
      <c r="L1268" t="s">
        <v>1969</v>
      </c>
      <c r="M1268" t="s">
        <v>1970</v>
      </c>
      <c r="O1268">
        <v>367054930000</v>
      </c>
      <c r="P1268">
        <v>16018</v>
      </c>
      <c r="Q1268">
        <v>-4</v>
      </c>
      <c r="R1268">
        <v>1</v>
      </c>
      <c r="S1268">
        <v>63528067</v>
      </c>
      <c r="U1268" t="s">
        <v>5975</v>
      </c>
      <c r="W1268" t="s">
        <v>4856</v>
      </c>
      <c r="X1268">
        <v>367054930000</v>
      </c>
      <c r="Y1268" t="s">
        <v>65</v>
      </c>
      <c r="Z1268" t="s">
        <v>66</v>
      </c>
      <c r="AG1268" t="s">
        <v>1972</v>
      </c>
      <c r="AL1268">
        <v>5</v>
      </c>
      <c r="AN1268" t="s">
        <v>1974</v>
      </c>
      <c r="AO1268">
        <v>0</v>
      </c>
      <c r="AQ1268">
        <v>2257858</v>
      </c>
      <c r="AR1268" t="s">
        <v>4605</v>
      </c>
      <c r="AS1268" t="s">
        <v>5883</v>
      </c>
      <c r="AT1268" t="s">
        <v>2022</v>
      </c>
    </row>
    <row r="1269" spans="1:46" x14ac:dyDescent="0.25">
      <c r="A1269" t="str">
        <f>_xlfn.XLOOKUP(I1269,UTILIZADAS[Contacto1],UTILIZADAS[Source.Name],,0)</f>
        <v>Cobros Mayo</v>
      </c>
      <c r="B1269" s="18">
        <f>VLOOKUP(J1269,Ref!A:C,3,0)</f>
        <v>0</v>
      </c>
      <c r="C1269" s="18">
        <f>VLOOKUP(J1269,Ref!A:D,4,0)</f>
        <v>0</v>
      </c>
      <c r="D1269" s="18" t="str">
        <f t="shared" si="57"/>
        <v>21/may</v>
      </c>
      <c r="E1269" s="18">
        <f t="shared" si="58"/>
        <v>7</v>
      </c>
      <c r="F1269" s="18">
        <v>1</v>
      </c>
      <c r="G1269" s="18">
        <f t="shared" si="59"/>
        <v>1</v>
      </c>
      <c r="H1269" s="3">
        <v>46163.746608796297</v>
      </c>
      <c r="I1269">
        <v>63528067</v>
      </c>
      <c r="J1269" t="s">
        <v>2021</v>
      </c>
      <c r="K1269" t="s">
        <v>1968</v>
      </c>
      <c r="L1269" t="s">
        <v>1969</v>
      </c>
      <c r="M1269" t="s">
        <v>1970</v>
      </c>
      <c r="O1269">
        <v>367054930000</v>
      </c>
      <c r="P1269">
        <v>16018</v>
      </c>
      <c r="Q1269">
        <v>-4</v>
      </c>
      <c r="R1269">
        <v>1</v>
      </c>
      <c r="S1269">
        <v>63528067</v>
      </c>
      <c r="U1269" t="s">
        <v>5975</v>
      </c>
      <c r="W1269" t="s">
        <v>4856</v>
      </c>
      <c r="X1269">
        <v>367054930000</v>
      </c>
      <c r="Y1269" t="s">
        <v>65</v>
      </c>
      <c r="Z1269" t="s">
        <v>66</v>
      </c>
      <c r="AG1269" t="s">
        <v>1972</v>
      </c>
      <c r="AL1269">
        <v>5</v>
      </c>
      <c r="AN1269" t="s">
        <v>1974</v>
      </c>
      <c r="AO1269">
        <v>0</v>
      </c>
      <c r="AQ1269">
        <v>2257858</v>
      </c>
      <c r="AR1269" t="s">
        <v>4605</v>
      </c>
      <c r="AS1269" t="s">
        <v>5883</v>
      </c>
      <c r="AT1269" t="s">
        <v>2022</v>
      </c>
    </row>
    <row r="1270" spans="1:46" x14ac:dyDescent="0.25">
      <c r="A1270" t="str">
        <f>_xlfn.XLOOKUP(I1270,UTILIZADAS[Contacto1],UTILIZADAS[Source.Name],,0)</f>
        <v>Cobros Abril Canal Fijo</v>
      </c>
      <c r="B1270" s="18">
        <f>VLOOKUP(J1270,Ref!A:C,3,0)</f>
        <v>0</v>
      </c>
      <c r="C1270" s="18">
        <f>VLOOKUP(J1270,Ref!A:D,4,0)</f>
        <v>0</v>
      </c>
      <c r="D1270" s="18" t="str">
        <f t="shared" si="57"/>
        <v>11/may</v>
      </c>
      <c r="E1270" s="18">
        <f t="shared" si="58"/>
        <v>2</v>
      </c>
      <c r="F1270" s="18">
        <v>1</v>
      </c>
      <c r="G1270" s="18">
        <f t="shared" si="59"/>
        <v>0</v>
      </c>
      <c r="H1270" s="3">
        <v>46153.58871527778</v>
      </c>
      <c r="I1270">
        <v>63535798</v>
      </c>
      <c r="J1270" t="s">
        <v>2021</v>
      </c>
      <c r="K1270" t="s">
        <v>1968</v>
      </c>
      <c r="L1270" t="s">
        <v>1969</v>
      </c>
      <c r="M1270" t="s">
        <v>1970</v>
      </c>
      <c r="O1270">
        <v>366033420000</v>
      </c>
      <c r="P1270">
        <v>16018</v>
      </c>
      <c r="Q1270">
        <v>-4</v>
      </c>
      <c r="R1270">
        <v>1</v>
      </c>
      <c r="S1270">
        <v>63535798</v>
      </c>
      <c r="U1270" t="s">
        <v>2456</v>
      </c>
      <c r="W1270" t="s">
        <v>4035</v>
      </c>
      <c r="X1270">
        <v>366033420000</v>
      </c>
      <c r="Y1270" t="s">
        <v>86</v>
      </c>
      <c r="Z1270" t="s">
        <v>66</v>
      </c>
      <c r="AF1270" t="s">
        <v>1976</v>
      </c>
      <c r="AG1270" t="s">
        <v>1972</v>
      </c>
      <c r="AL1270">
        <v>5</v>
      </c>
      <c r="AN1270" t="s">
        <v>1974</v>
      </c>
      <c r="AO1270">
        <v>0</v>
      </c>
      <c r="AQ1270">
        <v>2257859</v>
      </c>
      <c r="AR1270" t="s">
        <v>4605</v>
      </c>
      <c r="AS1270" t="s">
        <v>5883</v>
      </c>
      <c r="AT1270" t="s">
        <v>2022</v>
      </c>
    </row>
    <row r="1271" spans="1:46" x14ac:dyDescent="0.25">
      <c r="A1271" t="str">
        <f>_xlfn.XLOOKUP(I1271,UTILIZADAS[Contacto1],UTILIZADAS[Source.Name],,0)</f>
        <v>Cobros Abril Canal Fijo</v>
      </c>
      <c r="B1271" s="18">
        <f>VLOOKUP(J1271,Ref!A:C,3,0)</f>
        <v>1</v>
      </c>
      <c r="C1271" s="18">
        <f>VLOOKUP(J1271,Ref!A:D,4,0)</f>
        <v>1</v>
      </c>
      <c r="D1271" s="18" t="str">
        <f t="shared" si="57"/>
        <v>13/may</v>
      </c>
      <c r="E1271" s="18">
        <f t="shared" si="58"/>
        <v>2</v>
      </c>
      <c r="F1271" s="18">
        <v>1</v>
      </c>
      <c r="G1271" s="18">
        <f t="shared" si="59"/>
        <v>1</v>
      </c>
      <c r="H1271" s="3">
        <v>46155.705787037034</v>
      </c>
      <c r="I1271">
        <v>63535798</v>
      </c>
      <c r="J1271">
        <v>6003</v>
      </c>
      <c r="K1271" t="s">
        <v>1983</v>
      </c>
      <c r="L1271" t="s">
        <v>1897</v>
      </c>
      <c r="M1271" t="s">
        <v>1970</v>
      </c>
      <c r="O1271">
        <v>366033420000</v>
      </c>
      <c r="P1271">
        <v>16018</v>
      </c>
      <c r="Q1271">
        <v>-4</v>
      </c>
      <c r="R1271">
        <v>1</v>
      </c>
      <c r="S1271">
        <v>63535798</v>
      </c>
      <c r="U1271" t="s">
        <v>2456</v>
      </c>
      <c r="W1271" t="s">
        <v>4035</v>
      </c>
      <c r="X1271">
        <v>366033420000</v>
      </c>
      <c r="Y1271" t="s">
        <v>86</v>
      </c>
      <c r="Z1271" t="s">
        <v>66</v>
      </c>
      <c r="AF1271" t="s">
        <v>1976</v>
      </c>
      <c r="AG1271" t="s">
        <v>1972</v>
      </c>
      <c r="AL1271">
        <v>56</v>
      </c>
      <c r="AM1271" t="s">
        <v>1979</v>
      </c>
      <c r="AN1271" t="s">
        <v>1987</v>
      </c>
      <c r="AO1271">
        <v>0</v>
      </c>
      <c r="AQ1271">
        <v>2257859</v>
      </c>
      <c r="AR1271" t="s">
        <v>4605</v>
      </c>
      <c r="AS1271" t="s">
        <v>5883</v>
      </c>
      <c r="AT1271" t="s">
        <v>1892</v>
      </c>
    </row>
    <row r="1272" spans="1:46" x14ac:dyDescent="0.25">
      <c r="A1272" t="str">
        <f>_xlfn.XLOOKUP(I1272,UTILIZADAS[Contacto1],UTILIZADAS[Source.Name],,0)</f>
        <v>Cobros Mayo</v>
      </c>
      <c r="B1272" s="18">
        <f>VLOOKUP(J1272,Ref!A:C,3,0)</f>
        <v>0</v>
      </c>
      <c r="C1272" s="18">
        <f>VLOOKUP(J1272,Ref!A:D,4,0)</f>
        <v>0</v>
      </c>
      <c r="D1272" s="18" t="str">
        <f t="shared" si="57"/>
        <v>11/may</v>
      </c>
      <c r="E1272" s="18">
        <f t="shared" si="58"/>
        <v>3</v>
      </c>
      <c r="F1272" s="18">
        <v>1</v>
      </c>
      <c r="G1272" s="18">
        <f t="shared" si="59"/>
        <v>0</v>
      </c>
      <c r="H1272" s="3">
        <v>46153.58898148148</v>
      </c>
      <c r="I1272">
        <v>63548617</v>
      </c>
      <c r="J1272" t="s">
        <v>2021</v>
      </c>
      <c r="K1272" t="s">
        <v>1968</v>
      </c>
      <c r="L1272" t="s">
        <v>1969</v>
      </c>
      <c r="M1272" t="s">
        <v>1970</v>
      </c>
      <c r="O1272">
        <v>362053400000</v>
      </c>
      <c r="P1272">
        <v>16018</v>
      </c>
      <c r="Q1272">
        <v>-4</v>
      </c>
      <c r="R1272">
        <v>1</v>
      </c>
      <c r="S1272">
        <v>63548617</v>
      </c>
      <c r="U1272" t="s">
        <v>4857</v>
      </c>
      <c r="W1272" t="s">
        <v>4858</v>
      </c>
      <c r="X1272">
        <v>362053400000</v>
      </c>
      <c r="Y1272" t="s">
        <v>65</v>
      </c>
      <c r="Z1272" t="s">
        <v>66</v>
      </c>
      <c r="AF1272" t="s">
        <v>1976</v>
      </c>
      <c r="AG1272" t="s">
        <v>1972</v>
      </c>
      <c r="AL1272">
        <v>5</v>
      </c>
      <c r="AN1272" t="s">
        <v>1974</v>
      </c>
      <c r="AO1272">
        <v>0</v>
      </c>
      <c r="AQ1272">
        <v>2257860</v>
      </c>
      <c r="AR1272" t="s">
        <v>4605</v>
      </c>
      <c r="AS1272" t="s">
        <v>5883</v>
      </c>
      <c r="AT1272" t="s">
        <v>2022</v>
      </c>
    </row>
    <row r="1273" spans="1:46" x14ac:dyDescent="0.25">
      <c r="A1273" t="str">
        <f>_xlfn.XLOOKUP(I1273,UTILIZADAS[Contacto1],UTILIZADAS[Source.Name],,0)</f>
        <v>Cobros Mayo</v>
      </c>
      <c r="B1273" s="18">
        <f>VLOOKUP(J1273,Ref!A:C,3,0)</f>
        <v>0</v>
      </c>
      <c r="C1273" s="18">
        <f>VLOOKUP(J1273,Ref!A:D,4,0)</f>
        <v>0</v>
      </c>
      <c r="D1273" s="18" t="str">
        <f t="shared" si="57"/>
        <v>13/may</v>
      </c>
      <c r="E1273" s="18">
        <f t="shared" si="58"/>
        <v>3</v>
      </c>
      <c r="F1273" s="18">
        <v>1</v>
      </c>
      <c r="G1273" s="18">
        <f t="shared" si="59"/>
        <v>0</v>
      </c>
      <c r="H1273" s="3">
        <v>46155.705891203703</v>
      </c>
      <c r="I1273">
        <v>63548617</v>
      </c>
      <c r="J1273" t="s">
        <v>2021</v>
      </c>
      <c r="K1273" t="s">
        <v>1968</v>
      </c>
      <c r="L1273" t="s">
        <v>1969</v>
      </c>
      <c r="M1273" t="s">
        <v>1970</v>
      </c>
      <c r="O1273">
        <v>362053400000</v>
      </c>
      <c r="P1273">
        <v>16018</v>
      </c>
      <c r="Q1273">
        <v>-4</v>
      </c>
      <c r="R1273">
        <v>1</v>
      </c>
      <c r="S1273">
        <v>63548617</v>
      </c>
      <c r="U1273" t="s">
        <v>4857</v>
      </c>
      <c r="W1273" t="s">
        <v>4858</v>
      </c>
      <c r="X1273">
        <v>362053400000</v>
      </c>
      <c r="Y1273" t="s">
        <v>65</v>
      </c>
      <c r="Z1273" t="s">
        <v>66</v>
      </c>
      <c r="AF1273" t="s">
        <v>1976</v>
      </c>
      <c r="AG1273" t="s">
        <v>1972</v>
      </c>
      <c r="AL1273">
        <v>5</v>
      </c>
      <c r="AN1273" t="s">
        <v>1974</v>
      </c>
      <c r="AO1273">
        <v>0</v>
      </c>
      <c r="AQ1273">
        <v>2257860</v>
      </c>
      <c r="AR1273" t="s">
        <v>4605</v>
      </c>
      <c r="AS1273" t="s">
        <v>5883</v>
      </c>
      <c r="AT1273" t="s">
        <v>2022</v>
      </c>
    </row>
    <row r="1274" spans="1:46" x14ac:dyDescent="0.25">
      <c r="A1274" t="str">
        <f>_xlfn.XLOOKUP(I1274,UTILIZADAS[Contacto1],UTILIZADAS[Source.Name],,0)</f>
        <v>Cobros Mayo</v>
      </c>
      <c r="B1274" s="18">
        <f>VLOOKUP(J1274,Ref!A:C,3,0)</f>
        <v>1</v>
      </c>
      <c r="C1274" s="18">
        <f>VLOOKUP(J1274,Ref!A:D,4,0)</f>
        <v>1</v>
      </c>
      <c r="D1274" s="18" t="str">
        <f t="shared" si="57"/>
        <v>18/may</v>
      </c>
      <c r="E1274" s="18">
        <f t="shared" si="58"/>
        <v>3</v>
      </c>
      <c r="F1274" s="18">
        <v>1</v>
      </c>
      <c r="G1274" s="18">
        <f t="shared" si="59"/>
        <v>1</v>
      </c>
      <c r="H1274" s="3">
        <v>46160.436215277776</v>
      </c>
      <c r="I1274">
        <v>63548617</v>
      </c>
      <c r="J1274">
        <v>6007</v>
      </c>
      <c r="K1274" t="s">
        <v>1983</v>
      </c>
      <c r="L1274" t="s">
        <v>1897</v>
      </c>
      <c r="M1274" t="s">
        <v>1970</v>
      </c>
      <c r="O1274">
        <v>362053400000</v>
      </c>
      <c r="P1274">
        <v>16018</v>
      </c>
      <c r="Q1274">
        <v>-4</v>
      </c>
      <c r="R1274">
        <v>1</v>
      </c>
      <c r="S1274">
        <v>63548617</v>
      </c>
      <c r="U1274" t="s">
        <v>4857</v>
      </c>
      <c r="W1274" t="s">
        <v>4858</v>
      </c>
      <c r="X1274">
        <v>362053400000</v>
      </c>
      <c r="Y1274" t="s">
        <v>65</v>
      </c>
      <c r="Z1274" t="s">
        <v>66</v>
      </c>
      <c r="AF1274" t="s">
        <v>1976</v>
      </c>
      <c r="AG1274" t="s">
        <v>1972</v>
      </c>
      <c r="AL1274">
        <v>159</v>
      </c>
      <c r="AM1274" t="s">
        <v>1979</v>
      </c>
      <c r="AN1274" t="s">
        <v>1987</v>
      </c>
      <c r="AO1274">
        <v>0</v>
      </c>
      <c r="AQ1274">
        <v>2257860</v>
      </c>
      <c r="AR1274" t="s">
        <v>4605</v>
      </c>
      <c r="AS1274" t="s">
        <v>5883</v>
      </c>
      <c r="AT1274" t="s">
        <v>1898</v>
      </c>
    </row>
    <row r="1275" spans="1:46" x14ac:dyDescent="0.25">
      <c r="A1275" t="str">
        <f>_xlfn.XLOOKUP(I1275,UTILIZADAS[Contacto1],UTILIZADAS[Source.Name],,0)</f>
        <v>Cobros Abril Canal Fijo</v>
      </c>
      <c r="B1275" s="18">
        <f>VLOOKUP(J1275,Ref!A:C,3,0)</f>
        <v>0</v>
      </c>
      <c r="C1275" s="18">
        <f>VLOOKUP(J1275,Ref!A:D,4,0)</f>
        <v>0</v>
      </c>
      <c r="D1275" s="18" t="str">
        <f t="shared" si="57"/>
        <v>11/may</v>
      </c>
      <c r="E1275" s="18">
        <f t="shared" si="58"/>
        <v>1</v>
      </c>
      <c r="F1275" s="18">
        <v>1</v>
      </c>
      <c r="G1275" s="18">
        <f t="shared" si="59"/>
        <v>1</v>
      </c>
      <c r="H1275" s="3">
        <v>46153.589444444442</v>
      </c>
      <c r="I1275">
        <v>63563344</v>
      </c>
      <c r="J1275">
        <v>6004</v>
      </c>
      <c r="K1275" t="s">
        <v>1983</v>
      </c>
      <c r="L1275" t="s">
        <v>1897</v>
      </c>
      <c r="M1275" t="s">
        <v>1970</v>
      </c>
      <c r="O1275">
        <v>358370890000</v>
      </c>
      <c r="P1275">
        <v>16018</v>
      </c>
      <c r="Q1275">
        <v>-4</v>
      </c>
      <c r="R1275">
        <v>1</v>
      </c>
      <c r="S1275">
        <v>63563344</v>
      </c>
      <c r="U1275" t="s">
        <v>2548</v>
      </c>
      <c r="W1275" t="s">
        <v>4159</v>
      </c>
      <c r="X1275">
        <v>358370890000</v>
      </c>
      <c r="Y1275" t="s">
        <v>65</v>
      </c>
      <c r="Z1275" t="s">
        <v>597</v>
      </c>
      <c r="AF1275" t="s">
        <v>1976</v>
      </c>
      <c r="AG1275" t="s">
        <v>1972</v>
      </c>
      <c r="AL1275">
        <v>64</v>
      </c>
      <c r="AM1275" t="s">
        <v>1979</v>
      </c>
      <c r="AN1275" t="s">
        <v>1987</v>
      </c>
      <c r="AO1275">
        <v>0</v>
      </c>
      <c r="AQ1275">
        <v>2257861</v>
      </c>
      <c r="AR1275" t="s">
        <v>4605</v>
      </c>
      <c r="AS1275" t="s">
        <v>5883</v>
      </c>
      <c r="AT1275" t="s">
        <v>1984</v>
      </c>
    </row>
    <row r="1276" spans="1:46" x14ac:dyDescent="0.25">
      <c r="A1276" t="e">
        <f>_xlfn.XLOOKUP(I1276,UTILIZADAS[Contacto1],UTILIZADAS[Source.Name],,0)</f>
        <v>#N/A</v>
      </c>
      <c r="B1276" s="18">
        <f>VLOOKUP(J1276,Ref!A:C,3,0)</f>
        <v>0</v>
      </c>
      <c r="C1276" s="18">
        <f>VLOOKUP(J1276,Ref!A:D,4,0)</f>
        <v>0</v>
      </c>
      <c r="D1276" s="18" t="str">
        <f t="shared" si="57"/>
        <v>08/may</v>
      </c>
      <c r="E1276" s="18">
        <f t="shared" si="58"/>
        <v>1</v>
      </c>
      <c r="F1276" s="18">
        <v>1</v>
      </c>
      <c r="G1276" s="18">
        <f t="shared" si="59"/>
        <v>1</v>
      </c>
      <c r="H1276" s="3">
        <v>46150.673784722225</v>
      </c>
      <c r="I1276">
        <v>63563448</v>
      </c>
      <c r="J1276">
        <v>6004</v>
      </c>
      <c r="K1276" t="s">
        <v>1983</v>
      </c>
      <c r="L1276" t="s">
        <v>1897</v>
      </c>
      <c r="M1276" t="s">
        <v>1970</v>
      </c>
      <c r="P1276">
        <v>998</v>
      </c>
      <c r="Q1276">
        <v>0</v>
      </c>
      <c r="S1276">
        <v>63563448</v>
      </c>
      <c r="AF1276" t="s">
        <v>1976</v>
      </c>
      <c r="AG1276" t="s">
        <v>1972</v>
      </c>
      <c r="AL1276">
        <v>85</v>
      </c>
      <c r="AM1276" t="s">
        <v>1979</v>
      </c>
      <c r="AN1276" t="s">
        <v>1977</v>
      </c>
      <c r="AO1276">
        <v>0</v>
      </c>
      <c r="AQ1276">
        <v>2257618</v>
      </c>
      <c r="AR1276" t="s">
        <v>1978</v>
      </c>
      <c r="AT1276" t="s">
        <v>1984</v>
      </c>
    </row>
    <row r="1277" spans="1:46" x14ac:dyDescent="0.25">
      <c r="A1277" t="str">
        <f>_xlfn.XLOOKUP(I1277,UTILIZADAS[Contacto1],UTILIZADAS[Source.Name],,0)</f>
        <v>Cobros Mayo</v>
      </c>
      <c r="B1277" s="18">
        <f>VLOOKUP(J1277,Ref!A:C,3,0)</f>
        <v>0</v>
      </c>
      <c r="C1277" s="18">
        <f>VLOOKUP(J1277,Ref!A:D,4,0)</f>
        <v>0</v>
      </c>
      <c r="D1277" s="18" t="str">
        <f t="shared" si="57"/>
        <v>11/may</v>
      </c>
      <c r="E1277" s="18">
        <f t="shared" si="58"/>
        <v>7</v>
      </c>
      <c r="F1277" s="18">
        <v>1</v>
      </c>
      <c r="G1277" s="18">
        <f t="shared" si="59"/>
        <v>0</v>
      </c>
      <c r="H1277" s="3">
        <v>46153.589537037034</v>
      </c>
      <c r="I1277">
        <v>63564570</v>
      </c>
      <c r="J1277" t="s">
        <v>2021</v>
      </c>
      <c r="K1277" t="s">
        <v>1968</v>
      </c>
      <c r="L1277" t="s">
        <v>1969</v>
      </c>
      <c r="M1277" t="s">
        <v>1970</v>
      </c>
      <c r="O1277">
        <v>364055080000</v>
      </c>
      <c r="P1277">
        <v>16018</v>
      </c>
      <c r="Q1277">
        <v>-4</v>
      </c>
      <c r="R1277">
        <v>1</v>
      </c>
      <c r="S1277">
        <v>63564570</v>
      </c>
      <c r="U1277" t="s">
        <v>4859</v>
      </c>
      <c r="W1277" t="s">
        <v>4860</v>
      </c>
      <c r="X1277">
        <v>364055080000</v>
      </c>
      <c r="Y1277" t="s">
        <v>65</v>
      </c>
      <c r="Z1277" t="s">
        <v>66</v>
      </c>
      <c r="AG1277" t="s">
        <v>1972</v>
      </c>
      <c r="AL1277">
        <v>5</v>
      </c>
      <c r="AN1277" t="s">
        <v>1974</v>
      </c>
      <c r="AO1277">
        <v>0</v>
      </c>
      <c r="AQ1277">
        <v>2257862</v>
      </c>
      <c r="AR1277" t="s">
        <v>4605</v>
      </c>
      <c r="AS1277" t="s">
        <v>5883</v>
      </c>
      <c r="AT1277" t="s">
        <v>2022</v>
      </c>
    </row>
    <row r="1278" spans="1:46" x14ac:dyDescent="0.25">
      <c r="A1278" t="str">
        <f>_xlfn.XLOOKUP(I1278,UTILIZADAS[Contacto1],UTILIZADAS[Source.Name],,0)</f>
        <v>Cobros Mayo</v>
      </c>
      <c r="B1278" s="18">
        <f>VLOOKUP(J1278,Ref!A:C,3,0)</f>
        <v>0</v>
      </c>
      <c r="C1278" s="18">
        <f>VLOOKUP(J1278,Ref!A:D,4,0)</f>
        <v>0</v>
      </c>
      <c r="D1278" s="18" t="str">
        <f t="shared" si="57"/>
        <v>13/may</v>
      </c>
      <c r="E1278" s="18">
        <f t="shared" si="58"/>
        <v>7</v>
      </c>
      <c r="F1278" s="18">
        <v>1</v>
      </c>
      <c r="G1278" s="18">
        <f t="shared" si="59"/>
        <v>0</v>
      </c>
      <c r="H1278" s="3">
        <v>46155.706319444442</v>
      </c>
      <c r="I1278">
        <v>63564570</v>
      </c>
      <c r="J1278" t="s">
        <v>2021</v>
      </c>
      <c r="K1278" t="s">
        <v>1968</v>
      </c>
      <c r="L1278" t="s">
        <v>1969</v>
      </c>
      <c r="M1278" t="s">
        <v>1970</v>
      </c>
      <c r="O1278">
        <v>364055080000</v>
      </c>
      <c r="P1278">
        <v>16018</v>
      </c>
      <c r="Q1278">
        <v>-4</v>
      </c>
      <c r="R1278">
        <v>1</v>
      </c>
      <c r="S1278">
        <v>63564570</v>
      </c>
      <c r="U1278" t="s">
        <v>4859</v>
      </c>
      <c r="W1278" t="s">
        <v>4860</v>
      </c>
      <c r="X1278">
        <v>364055080000</v>
      </c>
      <c r="Y1278" t="s">
        <v>65</v>
      </c>
      <c r="Z1278" t="s">
        <v>66</v>
      </c>
      <c r="AG1278" t="s">
        <v>1972</v>
      </c>
      <c r="AL1278">
        <v>5</v>
      </c>
      <c r="AN1278" t="s">
        <v>1974</v>
      </c>
      <c r="AO1278">
        <v>0</v>
      </c>
      <c r="AQ1278">
        <v>2257862</v>
      </c>
      <c r="AR1278" t="s">
        <v>4605</v>
      </c>
      <c r="AS1278" t="s">
        <v>5883</v>
      </c>
      <c r="AT1278" t="s">
        <v>2022</v>
      </c>
    </row>
    <row r="1279" spans="1:46" x14ac:dyDescent="0.25">
      <c r="A1279" t="str">
        <f>_xlfn.XLOOKUP(I1279,UTILIZADAS[Contacto1],UTILIZADAS[Source.Name],,0)</f>
        <v>Cobros Mayo</v>
      </c>
      <c r="B1279" s="18">
        <f>VLOOKUP(J1279,Ref!A:C,3,0)</f>
        <v>0</v>
      </c>
      <c r="C1279" s="18">
        <f>VLOOKUP(J1279,Ref!A:D,4,0)</f>
        <v>0</v>
      </c>
      <c r="D1279" s="18" t="str">
        <f t="shared" si="57"/>
        <v>18/may</v>
      </c>
      <c r="E1279" s="18">
        <f t="shared" si="58"/>
        <v>7</v>
      </c>
      <c r="F1279" s="18">
        <v>1</v>
      </c>
      <c r="G1279" s="18">
        <f t="shared" si="59"/>
        <v>0</v>
      </c>
      <c r="H1279" s="3">
        <v>46160.436701388891</v>
      </c>
      <c r="I1279">
        <v>63564570</v>
      </c>
      <c r="J1279" t="s">
        <v>2023</v>
      </c>
      <c r="K1279" t="s">
        <v>1968</v>
      </c>
      <c r="L1279" t="s">
        <v>1969</v>
      </c>
      <c r="M1279" t="s">
        <v>1970</v>
      </c>
      <c r="O1279">
        <v>364055080000</v>
      </c>
      <c r="P1279">
        <v>16018</v>
      </c>
      <c r="Q1279">
        <v>-4</v>
      </c>
      <c r="R1279">
        <v>1</v>
      </c>
      <c r="S1279">
        <v>63564570</v>
      </c>
      <c r="U1279" t="s">
        <v>4859</v>
      </c>
      <c r="W1279" t="s">
        <v>4860</v>
      </c>
      <c r="X1279">
        <v>364055080000</v>
      </c>
      <c r="Y1279" t="s">
        <v>65</v>
      </c>
      <c r="Z1279" t="s">
        <v>66</v>
      </c>
      <c r="AG1279" t="s">
        <v>1972</v>
      </c>
      <c r="AL1279">
        <v>0</v>
      </c>
      <c r="AN1279" t="s">
        <v>1974</v>
      </c>
      <c r="AO1279">
        <v>0</v>
      </c>
      <c r="AQ1279">
        <v>2257862</v>
      </c>
      <c r="AR1279" t="s">
        <v>4605</v>
      </c>
      <c r="AS1279" t="s">
        <v>5883</v>
      </c>
      <c r="AT1279" t="s">
        <v>2024</v>
      </c>
    </row>
    <row r="1280" spans="1:46" x14ac:dyDescent="0.25">
      <c r="A1280" t="str">
        <f>_xlfn.XLOOKUP(I1280,UTILIZADAS[Contacto1],UTILIZADAS[Source.Name],,0)</f>
        <v>Cobros Mayo</v>
      </c>
      <c r="B1280" s="18">
        <f>VLOOKUP(J1280,Ref!A:C,3,0)</f>
        <v>0</v>
      </c>
      <c r="C1280" s="18">
        <f>VLOOKUP(J1280,Ref!A:D,4,0)</f>
        <v>0</v>
      </c>
      <c r="D1280" s="18" t="str">
        <f t="shared" si="57"/>
        <v>18/may</v>
      </c>
      <c r="E1280" s="18">
        <f t="shared" si="58"/>
        <v>7</v>
      </c>
      <c r="F1280" s="18">
        <v>1</v>
      </c>
      <c r="G1280" s="18">
        <f t="shared" si="59"/>
        <v>0</v>
      </c>
      <c r="H1280" s="3">
        <v>46160.643935185188</v>
      </c>
      <c r="I1280">
        <v>63564570</v>
      </c>
      <c r="J1280" t="s">
        <v>2021</v>
      </c>
      <c r="K1280" t="s">
        <v>1968</v>
      </c>
      <c r="L1280" t="s">
        <v>1969</v>
      </c>
      <c r="M1280" t="s">
        <v>1970</v>
      </c>
      <c r="O1280">
        <v>364055080000</v>
      </c>
      <c r="P1280">
        <v>16018</v>
      </c>
      <c r="Q1280">
        <v>-4</v>
      </c>
      <c r="R1280">
        <v>1</v>
      </c>
      <c r="S1280">
        <v>63564570</v>
      </c>
      <c r="U1280" t="s">
        <v>4859</v>
      </c>
      <c r="W1280" t="s">
        <v>4860</v>
      </c>
      <c r="X1280">
        <v>364055080000</v>
      </c>
      <c r="Y1280" t="s">
        <v>65</v>
      </c>
      <c r="Z1280" t="s">
        <v>66</v>
      </c>
      <c r="AG1280" t="s">
        <v>1972</v>
      </c>
      <c r="AL1280">
        <v>5</v>
      </c>
      <c r="AN1280" t="s">
        <v>1974</v>
      </c>
      <c r="AO1280">
        <v>0</v>
      </c>
      <c r="AQ1280">
        <v>2257862</v>
      </c>
      <c r="AR1280" t="s">
        <v>4605</v>
      </c>
      <c r="AS1280" t="s">
        <v>5883</v>
      </c>
      <c r="AT1280" t="s">
        <v>2022</v>
      </c>
    </row>
    <row r="1281" spans="1:46" x14ac:dyDescent="0.25">
      <c r="A1281" t="str">
        <f>_xlfn.XLOOKUP(I1281,UTILIZADAS[Contacto1],UTILIZADAS[Source.Name],,0)</f>
        <v>Cobros Mayo</v>
      </c>
      <c r="B1281" s="18">
        <f>VLOOKUP(J1281,Ref!A:C,3,0)</f>
        <v>0</v>
      </c>
      <c r="C1281" s="18">
        <f>VLOOKUP(J1281,Ref!A:D,4,0)</f>
        <v>0</v>
      </c>
      <c r="D1281" s="18" t="str">
        <f t="shared" si="57"/>
        <v>19/may</v>
      </c>
      <c r="E1281" s="18">
        <f t="shared" si="58"/>
        <v>7</v>
      </c>
      <c r="F1281" s="18">
        <v>1</v>
      </c>
      <c r="G1281" s="18">
        <f t="shared" si="59"/>
        <v>0</v>
      </c>
      <c r="H1281" s="3">
        <v>46161.712962962964</v>
      </c>
      <c r="I1281">
        <v>63564570</v>
      </c>
      <c r="J1281" t="s">
        <v>2021</v>
      </c>
      <c r="K1281" t="s">
        <v>1968</v>
      </c>
      <c r="L1281" t="s">
        <v>1969</v>
      </c>
      <c r="M1281" t="s">
        <v>1970</v>
      </c>
      <c r="O1281">
        <v>364055080000</v>
      </c>
      <c r="P1281">
        <v>16018</v>
      </c>
      <c r="Q1281">
        <v>-4</v>
      </c>
      <c r="R1281">
        <v>1</v>
      </c>
      <c r="S1281">
        <v>63564570</v>
      </c>
      <c r="U1281" t="s">
        <v>4859</v>
      </c>
      <c r="W1281" t="s">
        <v>4860</v>
      </c>
      <c r="X1281">
        <v>364055080000</v>
      </c>
      <c r="Y1281" t="s">
        <v>65</v>
      </c>
      <c r="Z1281" t="s">
        <v>66</v>
      </c>
      <c r="AG1281" t="s">
        <v>1972</v>
      </c>
      <c r="AL1281">
        <v>5</v>
      </c>
      <c r="AN1281" t="s">
        <v>1974</v>
      </c>
      <c r="AO1281">
        <v>0</v>
      </c>
      <c r="AQ1281">
        <v>2257862</v>
      </c>
      <c r="AR1281" t="s">
        <v>4605</v>
      </c>
      <c r="AS1281" t="s">
        <v>5883</v>
      </c>
      <c r="AT1281" t="s">
        <v>2022</v>
      </c>
    </row>
    <row r="1282" spans="1:46" x14ac:dyDescent="0.25">
      <c r="A1282" t="str">
        <f>_xlfn.XLOOKUP(I1282,UTILIZADAS[Contacto1],UTILIZADAS[Source.Name],,0)</f>
        <v>Cobros Mayo</v>
      </c>
      <c r="B1282" s="18">
        <f>VLOOKUP(J1282,Ref!A:C,3,0)</f>
        <v>0</v>
      </c>
      <c r="C1282" s="18">
        <f>VLOOKUP(J1282,Ref!A:D,4,0)</f>
        <v>0</v>
      </c>
      <c r="D1282" s="18" t="str">
        <f t="shared" ref="D1282:D1345" si="60">TEXT(H1282,"dd/mmm")</f>
        <v>21/may</v>
      </c>
      <c r="E1282" s="18">
        <f t="shared" ref="E1282:E1345" si="61">+COUNTIF(I:I,I1282)</f>
        <v>7</v>
      </c>
      <c r="F1282" s="18">
        <v>1</v>
      </c>
      <c r="G1282" s="18">
        <f t="shared" si="59"/>
        <v>0</v>
      </c>
      <c r="H1282" s="3">
        <v>46163.479571759257</v>
      </c>
      <c r="I1282">
        <v>63564570</v>
      </c>
      <c r="J1282" t="s">
        <v>2021</v>
      </c>
      <c r="K1282" t="s">
        <v>1968</v>
      </c>
      <c r="L1282" t="s">
        <v>1969</v>
      </c>
      <c r="M1282" t="s">
        <v>1970</v>
      </c>
      <c r="O1282">
        <v>364055080000</v>
      </c>
      <c r="P1282">
        <v>16018</v>
      </c>
      <c r="Q1282">
        <v>-4</v>
      </c>
      <c r="R1282">
        <v>1</v>
      </c>
      <c r="S1282">
        <v>63564570</v>
      </c>
      <c r="U1282" t="s">
        <v>4859</v>
      </c>
      <c r="W1282" t="s">
        <v>4860</v>
      </c>
      <c r="X1282">
        <v>364055080000</v>
      </c>
      <c r="Y1282" t="s">
        <v>65</v>
      </c>
      <c r="Z1282" t="s">
        <v>66</v>
      </c>
      <c r="AG1282" t="s">
        <v>1972</v>
      </c>
      <c r="AL1282">
        <v>5</v>
      </c>
      <c r="AN1282" t="s">
        <v>1974</v>
      </c>
      <c r="AO1282">
        <v>0</v>
      </c>
      <c r="AQ1282">
        <v>2257862</v>
      </c>
      <c r="AR1282" t="s">
        <v>4605</v>
      </c>
      <c r="AS1282" t="s">
        <v>5883</v>
      </c>
      <c r="AT1282" t="s">
        <v>2022</v>
      </c>
    </row>
    <row r="1283" spans="1:46" x14ac:dyDescent="0.25">
      <c r="A1283" t="str">
        <f>_xlfn.XLOOKUP(I1283,UTILIZADAS[Contacto1],UTILIZADAS[Source.Name],,0)</f>
        <v>Cobros Mayo</v>
      </c>
      <c r="B1283" s="18">
        <f>VLOOKUP(J1283,Ref!A:C,3,0)</f>
        <v>0</v>
      </c>
      <c r="C1283" s="18">
        <f>VLOOKUP(J1283,Ref!A:D,4,0)</f>
        <v>0</v>
      </c>
      <c r="D1283" s="18" t="str">
        <f t="shared" si="60"/>
        <v>21/may</v>
      </c>
      <c r="E1283" s="18">
        <f t="shared" si="61"/>
        <v>7</v>
      </c>
      <c r="F1283" s="18">
        <v>1</v>
      </c>
      <c r="G1283" s="18">
        <f t="shared" ref="G1283:G1346" si="62">IF(I1283=I1284,0,1)</f>
        <v>1</v>
      </c>
      <c r="H1283" s="3">
        <v>46163.747048611112</v>
      </c>
      <c r="I1283">
        <v>63564570</v>
      </c>
      <c r="J1283" t="s">
        <v>2021</v>
      </c>
      <c r="K1283" t="s">
        <v>1968</v>
      </c>
      <c r="L1283" t="s">
        <v>1969</v>
      </c>
      <c r="M1283" t="s">
        <v>1970</v>
      </c>
      <c r="O1283">
        <v>364055080000</v>
      </c>
      <c r="P1283">
        <v>16018</v>
      </c>
      <c r="Q1283">
        <v>-4</v>
      </c>
      <c r="R1283">
        <v>1</v>
      </c>
      <c r="S1283">
        <v>63564570</v>
      </c>
      <c r="U1283" t="s">
        <v>4859</v>
      </c>
      <c r="W1283" t="s">
        <v>4860</v>
      </c>
      <c r="X1283">
        <v>364055080000</v>
      </c>
      <c r="Y1283" t="s">
        <v>65</v>
      </c>
      <c r="Z1283" t="s">
        <v>66</v>
      </c>
      <c r="AG1283" t="s">
        <v>1972</v>
      </c>
      <c r="AL1283">
        <v>5</v>
      </c>
      <c r="AN1283" t="s">
        <v>1974</v>
      </c>
      <c r="AO1283">
        <v>0</v>
      </c>
      <c r="AQ1283">
        <v>2257862</v>
      </c>
      <c r="AR1283" t="s">
        <v>4605</v>
      </c>
      <c r="AS1283" t="s">
        <v>5883</v>
      </c>
      <c r="AT1283" t="s">
        <v>2022</v>
      </c>
    </row>
    <row r="1284" spans="1:46" x14ac:dyDescent="0.25">
      <c r="A1284" t="str">
        <f>_xlfn.XLOOKUP(I1284,UTILIZADAS[Contacto1],UTILIZADAS[Source.Name],,0)</f>
        <v>Cobros Abril Canal Fijo</v>
      </c>
      <c r="B1284" s="18">
        <f>VLOOKUP(J1284,Ref!A:C,3,0)</f>
        <v>0</v>
      </c>
      <c r="C1284" s="18">
        <f>VLOOKUP(J1284,Ref!A:D,4,0)</f>
        <v>0</v>
      </c>
      <c r="D1284" s="18" t="str">
        <f t="shared" si="60"/>
        <v>11/may</v>
      </c>
      <c r="E1284" s="18">
        <f t="shared" si="61"/>
        <v>6</v>
      </c>
      <c r="F1284" s="18">
        <v>1</v>
      </c>
      <c r="G1284" s="18">
        <f t="shared" si="62"/>
        <v>0</v>
      </c>
      <c r="H1284" s="3">
        <v>46153.589803240742</v>
      </c>
      <c r="I1284">
        <v>63569485</v>
      </c>
      <c r="J1284" t="s">
        <v>2021</v>
      </c>
      <c r="K1284" t="s">
        <v>1968</v>
      </c>
      <c r="L1284" t="s">
        <v>1969</v>
      </c>
      <c r="M1284" t="s">
        <v>1970</v>
      </c>
      <c r="O1284">
        <v>369023800000</v>
      </c>
      <c r="P1284">
        <v>16018</v>
      </c>
      <c r="Q1284">
        <v>-4</v>
      </c>
      <c r="R1284">
        <v>1</v>
      </c>
      <c r="S1284">
        <v>63569485</v>
      </c>
      <c r="U1284" t="s">
        <v>4378</v>
      </c>
      <c r="W1284" t="s">
        <v>3937</v>
      </c>
      <c r="X1284">
        <v>369023800000</v>
      </c>
      <c r="Y1284" t="s">
        <v>65</v>
      </c>
      <c r="Z1284" t="s">
        <v>66</v>
      </c>
      <c r="AG1284" t="s">
        <v>1972</v>
      </c>
      <c r="AL1284">
        <v>5</v>
      </c>
      <c r="AN1284" t="s">
        <v>1974</v>
      </c>
      <c r="AO1284">
        <v>0</v>
      </c>
      <c r="AQ1284">
        <v>2257863</v>
      </c>
      <c r="AR1284" t="s">
        <v>4605</v>
      </c>
      <c r="AS1284" t="s">
        <v>5883</v>
      </c>
      <c r="AT1284" t="s">
        <v>2022</v>
      </c>
    </row>
    <row r="1285" spans="1:46" x14ac:dyDescent="0.25">
      <c r="A1285" t="str">
        <f>_xlfn.XLOOKUP(I1285,UTILIZADAS[Contacto1],UTILIZADAS[Source.Name],,0)</f>
        <v>Cobros Abril Canal Fijo</v>
      </c>
      <c r="B1285" s="18">
        <f>VLOOKUP(J1285,Ref!A:C,3,0)</f>
        <v>0</v>
      </c>
      <c r="C1285" s="18">
        <f>VLOOKUP(J1285,Ref!A:D,4,0)</f>
        <v>0</v>
      </c>
      <c r="D1285" s="18" t="str">
        <f t="shared" si="60"/>
        <v>13/may</v>
      </c>
      <c r="E1285" s="18">
        <f t="shared" si="61"/>
        <v>6</v>
      </c>
      <c r="F1285" s="18">
        <v>1</v>
      </c>
      <c r="G1285" s="18">
        <f t="shared" si="62"/>
        <v>0</v>
      </c>
      <c r="H1285" s="3">
        <v>46155.706608796296</v>
      </c>
      <c r="I1285">
        <v>63569485</v>
      </c>
      <c r="J1285" t="s">
        <v>2021</v>
      </c>
      <c r="K1285" t="s">
        <v>1968</v>
      </c>
      <c r="L1285" t="s">
        <v>1969</v>
      </c>
      <c r="M1285" t="s">
        <v>1970</v>
      </c>
      <c r="O1285">
        <v>369023800000</v>
      </c>
      <c r="P1285">
        <v>16018</v>
      </c>
      <c r="Q1285">
        <v>-4</v>
      </c>
      <c r="R1285">
        <v>1</v>
      </c>
      <c r="S1285">
        <v>63569485</v>
      </c>
      <c r="U1285" t="s">
        <v>4378</v>
      </c>
      <c r="W1285" t="s">
        <v>3937</v>
      </c>
      <c r="X1285">
        <v>369023800000</v>
      </c>
      <c r="Y1285" t="s">
        <v>65</v>
      </c>
      <c r="Z1285" t="s">
        <v>66</v>
      </c>
      <c r="AG1285" t="s">
        <v>1972</v>
      </c>
      <c r="AL1285">
        <v>5</v>
      </c>
      <c r="AN1285" t="s">
        <v>1974</v>
      </c>
      <c r="AO1285">
        <v>0</v>
      </c>
      <c r="AQ1285">
        <v>2257863</v>
      </c>
      <c r="AR1285" t="s">
        <v>4605</v>
      </c>
      <c r="AS1285" t="s">
        <v>5883</v>
      </c>
      <c r="AT1285" t="s">
        <v>2022</v>
      </c>
    </row>
    <row r="1286" spans="1:46" x14ac:dyDescent="0.25">
      <c r="A1286" t="str">
        <f>_xlfn.XLOOKUP(I1286,UTILIZADAS[Contacto1],UTILIZADAS[Source.Name],,0)</f>
        <v>Cobros Abril Canal Fijo</v>
      </c>
      <c r="B1286" s="18">
        <f>VLOOKUP(J1286,Ref!A:C,3,0)</f>
        <v>0</v>
      </c>
      <c r="C1286" s="18">
        <f>VLOOKUP(J1286,Ref!A:D,4,0)</f>
        <v>0</v>
      </c>
      <c r="D1286" s="18" t="str">
        <f t="shared" si="60"/>
        <v>18/may</v>
      </c>
      <c r="E1286" s="18">
        <f t="shared" si="61"/>
        <v>6</v>
      </c>
      <c r="F1286" s="18">
        <v>1</v>
      </c>
      <c r="G1286" s="18">
        <f t="shared" si="62"/>
        <v>0</v>
      </c>
      <c r="H1286" s="3">
        <v>46160.439166666663</v>
      </c>
      <c r="I1286">
        <v>63569485</v>
      </c>
      <c r="J1286" t="s">
        <v>2021</v>
      </c>
      <c r="K1286" t="s">
        <v>1968</v>
      </c>
      <c r="L1286" t="s">
        <v>1969</v>
      </c>
      <c r="M1286" t="s">
        <v>1970</v>
      </c>
      <c r="O1286">
        <v>369023800000</v>
      </c>
      <c r="P1286">
        <v>16018</v>
      </c>
      <c r="Q1286">
        <v>-4</v>
      </c>
      <c r="R1286">
        <v>1</v>
      </c>
      <c r="S1286">
        <v>63569485</v>
      </c>
      <c r="U1286" t="s">
        <v>4378</v>
      </c>
      <c r="W1286" t="s">
        <v>3937</v>
      </c>
      <c r="X1286">
        <v>369023800000</v>
      </c>
      <c r="Y1286" t="s">
        <v>65</v>
      </c>
      <c r="Z1286" t="s">
        <v>66</v>
      </c>
      <c r="AG1286" t="s">
        <v>1972</v>
      </c>
      <c r="AL1286">
        <v>6</v>
      </c>
      <c r="AN1286" t="s">
        <v>1974</v>
      </c>
      <c r="AO1286">
        <v>0</v>
      </c>
      <c r="AQ1286">
        <v>2257863</v>
      </c>
      <c r="AR1286" t="s">
        <v>4605</v>
      </c>
      <c r="AS1286" t="s">
        <v>5883</v>
      </c>
      <c r="AT1286" t="s">
        <v>2022</v>
      </c>
    </row>
    <row r="1287" spans="1:46" x14ac:dyDescent="0.25">
      <c r="A1287" t="str">
        <f>_xlfn.XLOOKUP(I1287,UTILIZADAS[Contacto1],UTILIZADAS[Source.Name],,0)</f>
        <v>Cobros Abril Canal Fijo</v>
      </c>
      <c r="B1287" s="18">
        <f>VLOOKUP(J1287,Ref!A:C,3,0)</f>
        <v>0</v>
      </c>
      <c r="C1287" s="18">
        <f>VLOOKUP(J1287,Ref!A:D,4,0)</f>
        <v>0</v>
      </c>
      <c r="D1287" s="18" t="str">
        <f t="shared" si="60"/>
        <v>19/may</v>
      </c>
      <c r="E1287" s="18">
        <f t="shared" si="61"/>
        <v>6</v>
      </c>
      <c r="F1287" s="18">
        <v>1</v>
      </c>
      <c r="G1287" s="18">
        <f t="shared" si="62"/>
        <v>0</v>
      </c>
      <c r="H1287" s="3">
        <v>46161.71634259259</v>
      </c>
      <c r="I1287">
        <v>63569485</v>
      </c>
      <c r="J1287" t="s">
        <v>2021</v>
      </c>
      <c r="K1287" t="s">
        <v>1968</v>
      </c>
      <c r="L1287" t="s">
        <v>1969</v>
      </c>
      <c r="M1287" t="s">
        <v>1970</v>
      </c>
      <c r="O1287">
        <v>369023800000</v>
      </c>
      <c r="P1287">
        <v>16018</v>
      </c>
      <c r="Q1287">
        <v>-4</v>
      </c>
      <c r="R1287">
        <v>1</v>
      </c>
      <c r="S1287">
        <v>63569485</v>
      </c>
      <c r="U1287" t="s">
        <v>4378</v>
      </c>
      <c r="W1287" t="s">
        <v>3937</v>
      </c>
      <c r="X1287">
        <v>369023800000</v>
      </c>
      <c r="Y1287" t="s">
        <v>65</v>
      </c>
      <c r="Z1287" t="s">
        <v>66</v>
      </c>
      <c r="AG1287" t="s">
        <v>1972</v>
      </c>
      <c r="AL1287">
        <v>5</v>
      </c>
      <c r="AN1287" t="s">
        <v>1974</v>
      </c>
      <c r="AO1287">
        <v>0</v>
      </c>
      <c r="AQ1287">
        <v>2257863</v>
      </c>
      <c r="AR1287" t="s">
        <v>4605</v>
      </c>
      <c r="AS1287" t="s">
        <v>5883</v>
      </c>
      <c r="AT1287" t="s">
        <v>2022</v>
      </c>
    </row>
    <row r="1288" spans="1:46" x14ac:dyDescent="0.25">
      <c r="A1288" t="str">
        <f>_xlfn.XLOOKUP(I1288,UTILIZADAS[Contacto1],UTILIZADAS[Source.Name],,0)</f>
        <v>Cobros Abril Canal Fijo</v>
      </c>
      <c r="B1288" s="18">
        <f>VLOOKUP(J1288,Ref!A:C,3,0)</f>
        <v>0</v>
      </c>
      <c r="C1288" s="18">
        <f>VLOOKUP(J1288,Ref!A:D,4,0)</f>
        <v>0</v>
      </c>
      <c r="D1288" s="18" t="str">
        <f t="shared" si="60"/>
        <v>21/may</v>
      </c>
      <c r="E1288" s="18">
        <f t="shared" si="61"/>
        <v>6</v>
      </c>
      <c r="F1288" s="18">
        <v>1</v>
      </c>
      <c r="G1288" s="18">
        <f t="shared" si="62"/>
        <v>0</v>
      </c>
      <c r="H1288" s="3">
        <v>46163.480694444443</v>
      </c>
      <c r="I1288">
        <v>63569485</v>
      </c>
      <c r="J1288" t="s">
        <v>2021</v>
      </c>
      <c r="K1288" t="s">
        <v>1968</v>
      </c>
      <c r="L1288" t="s">
        <v>1969</v>
      </c>
      <c r="M1288" t="s">
        <v>1970</v>
      </c>
      <c r="O1288">
        <v>369023800000</v>
      </c>
      <c r="P1288">
        <v>16018</v>
      </c>
      <c r="Q1288">
        <v>-4</v>
      </c>
      <c r="R1288">
        <v>1</v>
      </c>
      <c r="S1288">
        <v>63569485</v>
      </c>
      <c r="U1288" t="s">
        <v>4378</v>
      </c>
      <c r="W1288" t="s">
        <v>3937</v>
      </c>
      <c r="X1288">
        <v>369023800000</v>
      </c>
      <c r="Y1288" t="s">
        <v>65</v>
      </c>
      <c r="Z1288" t="s">
        <v>66</v>
      </c>
      <c r="AG1288" t="s">
        <v>1972</v>
      </c>
      <c r="AL1288">
        <v>5</v>
      </c>
      <c r="AN1288" t="s">
        <v>1974</v>
      </c>
      <c r="AO1288">
        <v>0</v>
      </c>
      <c r="AQ1288">
        <v>2257863</v>
      </c>
      <c r="AR1288" t="s">
        <v>4605</v>
      </c>
      <c r="AS1288" t="s">
        <v>5883</v>
      </c>
      <c r="AT1288" t="s">
        <v>2022</v>
      </c>
    </row>
    <row r="1289" spans="1:46" x14ac:dyDescent="0.25">
      <c r="A1289" t="str">
        <f>_xlfn.XLOOKUP(I1289,UTILIZADAS[Contacto1],UTILIZADAS[Source.Name],,0)</f>
        <v>Cobros Abril Canal Fijo</v>
      </c>
      <c r="B1289" s="18">
        <f>VLOOKUP(J1289,Ref!A:C,3,0)</f>
        <v>0</v>
      </c>
      <c r="C1289" s="18">
        <f>VLOOKUP(J1289,Ref!A:D,4,0)</f>
        <v>0</v>
      </c>
      <c r="D1289" s="18" t="str">
        <f t="shared" si="60"/>
        <v>21/may</v>
      </c>
      <c r="E1289" s="18">
        <f t="shared" si="61"/>
        <v>6</v>
      </c>
      <c r="F1289" s="18">
        <v>1</v>
      </c>
      <c r="G1289" s="18">
        <f t="shared" si="62"/>
        <v>1</v>
      </c>
      <c r="H1289" s="3">
        <v>46163.747557870367</v>
      </c>
      <c r="I1289">
        <v>63569485</v>
      </c>
      <c r="J1289" t="s">
        <v>2021</v>
      </c>
      <c r="K1289" t="s">
        <v>1968</v>
      </c>
      <c r="L1289" t="s">
        <v>1969</v>
      </c>
      <c r="M1289" t="s">
        <v>1970</v>
      </c>
      <c r="O1289">
        <v>369023800000</v>
      </c>
      <c r="P1289">
        <v>16018</v>
      </c>
      <c r="Q1289">
        <v>-4</v>
      </c>
      <c r="R1289">
        <v>1</v>
      </c>
      <c r="S1289">
        <v>63569485</v>
      </c>
      <c r="U1289" t="s">
        <v>4378</v>
      </c>
      <c r="W1289" t="s">
        <v>3937</v>
      </c>
      <c r="X1289">
        <v>369023800000</v>
      </c>
      <c r="Y1289" t="s">
        <v>65</v>
      </c>
      <c r="Z1289" t="s">
        <v>66</v>
      </c>
      <c r="AG1289" t="s">
        <v>1972</v>
      </c>
      <c r="AL1289">
        <v>5</v>
      </c>
      <c r="AN1289" t="s">
        <v>1974</v>
      </c>
      <c r="AO1289">
        <v>0</v>
      </c>
      <c r="AQ1289">
        <v>2257863</v>
      </c>
      <c r="AR1289" t="s">
        <v>4605</v>
      </c>
      <c r="AS1289" t="s">
        <v>5883</v>
      </c>
      <c r="AT1289" t="s">
        <v>2022</v>
      </c>
    </row>
    <row r="1290" spans="1:46" x14ac:dyDescent="0.25">
      <c r="A1290" t="str">
        <f>_xlfn.XLOOKUP(I1290,UTILIZADAS[Contacto1],UTILIZADAS[Source.Name],,0)</f>
        <v>Cobros Abril Canal Fijo</v>
      </c>
      <c r="B1290" s="18">
        <f>VLOOKUP(J1290,Ref!A:C,3,0)</f>
        <v>0</v>
      </c>
      <c r="C1290" s="18">
        <f>VLOOKUP(J1290,Ref!A:D,4,0)</f>
        <v>0</v>
      </c>
      <c r="D1290" s="18" t="str">
        <f t="shared" si="60"/>
        <v>11/may</v>
      </c>
      <c r="E1290" s="18">
        <f t="shared" si="61"/>
        <v>2</v>
      </c>
      <c r="F1290" s="18">
        <v>1</v>
      </c>
      <c r="G1290" s="18">
        <f t="shared" si="62"/>
        <v>0</v>
      </c>
      <c r="H1290" s="3">
        <v>46153.589953703704</v>
      </c>
      <c r="I1290">
        <v>63573718</v>
      </c>
      <c r="J1290" t="s">
        <v>2021</v>
      </c>
      <c r="K1290" t="s">
        <v>1968</v>
      </c>
      <c r="L1290" t="s">
        <v>1969</v>
      </c>
      <c r="M1290" t="s">
        <v>1970</v>
      </c>
      <c r="O1290">
        <v>369007690000</v>
      </c>
      <c r="P1290">
        <v>16018</v>
      </c>
      <c r="Q1290">
        <v>-4</v>
      </c>
      <c r="R1290">
        <v>1</v>
      </c>
      <c r="S1290">
        <v>63573718</v>
      </c>
      <c r="U1290" t="s">
        <v>2055</v>
      </c>
      <c r="W1290" t="s">
        <v>130</v>
      </c>
      <c r="X1290">
        <v>369007690000</v>
      </c>
      <c r="Y1290" t="s">
        <v>65</v>
      </c>
      <c r="Z1290" t="s">
        <v>66</v>
      </c>
      <c r="AF1290" t="s">
        <v>1976</v>
      </c>
      <c r="AG1290" t="s">
        <v>1972</v>
      </c>
      <c r="AL1290">
        <v>5</v>
      </c>
      <c r="AN1290" t="s">
        <v>1974</v>
      </c>
      <c r="AO1290">
        <v>0</v>
      </c>
      <c r="AQ1290">
        <v>2257864</v>
      </c>
      <c r="AR1290" t="s">
        <v>4605</v>
      </c>
      <c r="AS1290" t="s">
        <v>5883</v>
      </c>
      <c r="AT1290" t="s">
        <v>2022</v>
      </c>
    </row>
    <row r="1291" spans="1:46" x14ac:dyDescent="0.25">
      <c r="A1291" t="str">
        <f>_xlfn.XLOOKUP(I1291,UTILIZADAS[Contacto1],UTILIZADAS[Source.Name],,0)</f>
        <v>Cobros Abril Canal Fijo</v>
      </c>
      <c r="B1291" s="18">
        <f>VLOOKUP(J1291,Ref!A:C,3,0)</f>
        <v>1</v>
      </c>
      <c r="C1291" s="18">
        <f>VLOOKUP(J1291,Ref!A:D,4,0)</f>
        <v>1</v>
      </c>
      <c r="D1291" s="18" t="str">
        <f t="shared" si="60"/>
        <v>13/may</v>
      </c>
      <c r="E1291" s="18">
        <f t="shared" si="61"/>
        <v>2</v>
      </c>
      <c r="F1291" s="18">
        <v>1</v>
      </c>
      <c r="G1291" s="18">
        <f t="shared" si="62"/>
        <v>1</v>
      </c>
      <c r="H1291" s="3">
        <v>46155.707175925927</v>
      </c>
      <c r="I1291">
        <v>63573718</v>
      </c>
      <c r="J1291">
        <v>6003</v>
      </c>
      <c r="K1291" t="s">
        <v>1983</v>
      </c>
      <c r="L1291" t="s">
        <v>1897</v>
      </c>
      <c r="M1291" t="s">
        <v>1970</v>
      </c>
      <c r="O1291">
        <v>369007690000</v>
      </c>
      <c r="P1291">
        <v>16018</v>
      </c>
      <c r="Q1291">
        <v>-4</v>
      </c>
      <c r="R1291">
        <v>1</v>
      </c>
      <c r="S1291">
        <v>63573718</v>
      </c>
      <c r="U1291" t="s">
        <v>2055</v>
      </c>
      <c r="W1291" t="s">
        <v>130</v>
      </c>
      <c r="X1291">
        <v>369007690000</v>
      </c>
      <c r="Y1291" t="s">
        <v>65</v>
      </c>
      <c r="Z1291" t="s">
        <v>66</v>
      </c>
      <c r="AF1291" t="s">
        <v>1976</v>
      </c>
      <c r="AG1291" t="s">
        <v>1972</v>
      </c>
      <c r="AL1291">
        <v>39</v>
      </c>
      <c r="AM1291" t="s">
        <v>1979</v>
      </c>
      <c r="AN1291" t="s">
        <v>1987</v>
      </c>
      <c r="AO1291">
        <v>0</v>
      </c>
      <c r="AQ1291">
        <v>2257864</v>
      </c>
      <c r="AR1291" t="s">
        <v>4605</v>
      </c>
      <c r="AS1291" t="s">
        <v>5883</v>
      </c>
      <c r="AT1291" t="s">
        <v>1892</v>
      </c>
    </row>
    <row r="1292" spans="1:46" x14ac:dyDescent="0.25">
      <c r="A1292" t="str">
        <f>_xlfn.XLOOKUP(I1292,UTILIZADAS[Contacto1],UTILIZADAS[Source.Name],,0)</f>
        <v>Cobros Abril Canal Fijo</v>
      </c>
      <c r="B1292" s="18">
        <f>VLOOKUP(J1292,Ref!A:C,3,0)</f>
        <v>0</v>
      </c>
      <c r="C1292" s="18">
        <f>VLOOKUP(J1292,Ref!A:D,4,0)</f>
        <v>0</v>
      </c>
      <c r="D1292" s="18" t="str">
        <f t="shared" si="60"/>
        <v>11/may</v>
      </c>
      <c r="E1292" s="18">
        <f t="shared" si="61"/>
        <v>3</v>
      </c>
      <c r="F1292" s="18">
        <v>1</v>
      </c>
      <c r="G1292" s="18">
        <f t="shared" si="62"/>
        <v>0</v>
      </c>
      <c r="H1292" s="3">
        <v>46153.590277777781</v>
      </c>
      <c r="I1292">
        <v>63591312</v>
      </c>
      <c r="J1292" t="s">
        <v>2021</v>
      </c>
      <c r="K1292" t="s">
        <v>1968</v>
      </c>
      <c r="L1292" t="s">
        <v>1969</v>
      </c>
      <c r="M1292" t="s">
        <v>1970</v>
      </c>
      <c r="O1292">
        <v>355082630000</v>
      </c>
      <c r="P1292">
        <v>16018</v>
      </c>
      <c r="Q1292">
        <v>-4</v>
      </c>
      <c r="R1292">
        <v>1</v>
      </c>
      <c r="S1292">
        <v>63591312</v>
      </c>
      <c r="U1292" t="s">
        <v>2056</v>
      </c>
      <c r="W1292" t="s">
        <v>1264</v>
      </c>
      <c r="X1292">
        <v>355082630000</v>
      </c>
      <c r="Y1292" t="s">
        <v>65</v>
      </c>
      <c r="Z1292" t="s">
        <v>66</v>
      </c>
      <c r="AF1292" t="s">
        <v>1976</v>
      </c>
      <c r="AG1292" t="s">
        <v>1972</v>
      </c>
      <c r="AL1292">
        <v>5</v>
      </c>
      <c r="AN1292" t="s">
        <v>1974</v>
      </c>
      <c r="AO1292">
        <v>0</v>
      </c>
      <c r="AQ1292">
        <v>2257865</v>
      </c>
      <c r="AR1292" t="s">
        <v>4605</v>
      </c>
      <c r="AS1292" t="s">
        <v>5883</v>
      </c>
      <c r="AT1292" t="s">
        <v>2022</v>
      </c>
    </row>
    <row r="1293" spans="1:46" x14ac:dyDescent="0.25">
      <c r="A1293" t="str">
        <f>_xlfn.XLOOKUP(I1293,UTILIZADAS[Contacto1],UTILIZADAS[Source.Name],,0)</f>
        <v>Cobros Abril Canal Fijo</v>
      </c>
      <c r="B1293" s="18">
        <f>VLOOKUP(J1293,Ref!A:C,3,0)</f>
        <v>0</v>
      </c>
      <c r="C1293" s="18">
        <f>VLOOKUP(J1293,Ref!A:D,4,0)</f>
        <v>0</v>
      </c>
      <c r="D1293" s="18" t="str">
        <f t="shared" si="60"/>
        <v>13/may</v>
      </c>
      <c r="E1293" s="18">
        <f t="shared" si="61"/>
        <v>3</v>
      </c>
      <c r="F1293" s="18">
        <v>1</v>
      </c>
      <c r="G1293" s="18">
        <f t="shared" si="62"/>
        <v>0</v>
      </c>
      <c r="H1293" s="3">
        <v>46155.70752314815</v>
      </c>
      <c r="I1293">
        <v>63591312</v>
      </c>
      <c r="J1293" t="s">
        <v>2021</v>
      </c>
      <c r="K1293" t="s">
        <v>1968</v>
      </c>
      <c r="L1293" t="s">
        <v>1969</v>
      </c>
      <c r="M1293" t="s">
        <v>1970</v>
      </c>
      <c r="O1293">
        <v>355082630000</v>
      </c>
      <c r="P1293">
        <v>16018</v>
      </c>
      <c r="Q1293">
        <v>-4</v>
      </c>
      <c r="R1293">
        <v>1</v>
      </c>
      <c r="S1293">
        <v>63591312</v>
      </c>
      <c r="U1293" t="s">
        <v>2056</v>
      </c>
      <c r="W1293" t="s">
        <v>1264</v>
      </c>
      <c r="X1293">
        <v>355082630000</v>
      </c>
      <c r="Y1293" t="s">
        <v>65</v>
      </c>
      <c r="Z1293" t="s">
        <v>66</v>
      </c>
      <c r="AF1293" t="s">
        <v>1976</v>
      </c>
      <c r="AG1293" t="s">
        <v>1972</v>
      </c>
      <c r="AL1293">
        <v>5</v>
      </c>
      <c r="AN1293" t="s">
        <v>1974</v>
      </c>
      <c r="AO1293">
        <v>0</v>
      </c>
      <c r="AQ1293">
        <v>2257865</v>
      </c>
      <c r="AR1293" t="s">
        <v>4605</v>
      </c>
      <c r="AS1293" t="s">
        <v>5883</v>
      </c>
      <c r="AT1293" t="s">
        <v>2022</v>
      </c>
    </row>
    <row r="1294" spans="1:46" x14ac:dyDescent="0.25">
      <c r="A1294" t="str">
        <f>_xlfn.XLOOKUP(I1294,UTILIZADAS[Contacto1],UTILIZADAS[Source.Name],,0)</f>
        <v>Cobros Abril Canal Fijo</v>
      </c>
      <c r="B1294" s="18">
        <f>VLOOKUP(J1294,Ref!A:C,3,0)</f>
        <v>1</v>
      </c>
      <c r="C1294" s="18">
        <f>VLOOKUP(J1294,Ref!A:D,4,0)</f>
        <v>1</v>
      </c>
      <c r="D1294" s="18" t="str">
        <f t="shared" si="60"/>
        <v>18/may</v>
      </c>
      <c r="E1294" s="18">
        <f t="shared" si="61"/>
        <v>3</v>
      </c>
      <c r="F1294" s="18">
        <v>1</v>
      </c>
      <c r="G1294" s="18">
        <f t="shared" si="62"/>
        <v>1</v>
      </c>
      <c r="H1294" s="3">
        <v>46160.439155092594</v>
      </c>
      <c r="I1294">
        <v>63591312</v>
      </c>
      <c r="J1294">
        <v>6007</v>
      </c>
      <c r="K1294" t="s">
        <v>1983</v>
      </c>
      <c r="L1294" t="s">
        <v>1897</v>
      </c>
      <c r="M1294" t="s">
        <v>1970</v>
      </c>
      <c r="O1294">
        <v>355082630000</v>
      </c>
      <c r="P1294">
        <v>16018</v>
      </c>
      <c r="Q1294">
        <v>-4</v>
      </c>
      <c r="R1294">
        <v>1</v>
      </c>
      <c r="S1294">
        <v>63591312</v>
      </c>
      <c r="U1294" t="s">
        <v>2056</v>
      </c>
      <c r="W1294" t="s">
        <v>1264</v>
      </c>
      <c r="X1294">
        <v>355082630000</v>
      </c>
      <c r="Y1294" t="s">
        <v>65</v>
      </c>
      <c r="Z1294" t="s">
        <v>66</v>
      </c>
      <c r="AF1294" t="s">
        <v>1976</v>
      </c>
      <c r="AG1294" t="s">
        <v>1972</v>
      </c>
      <c r="AL1294">
        <v>102</v>
      </c>
      <c r="AM1294" t="s">
        <v>1979</v>
      </c>
      <c r="AN1294" t="s">
        <v>1987</v>
      </c>
      <c r="AO1294">
        <v>0</v>
      </c>
      <c r="AQ1294">
        <v>2257865</v>
      </c>
      <c r="AR1294" t="s">
        <v>4605</v>
      </c>
      <c r="AS1294" t="s">
        <v>5883</v>
      </c>
      <c r="AT1294" t="s">
        <v>1898</v>
      </c>
    </row>
    <row r="1295" spans="1:46" x14ac:dyDescent="0.25">
      <c r="A1295" t="e">
        <f>_xlfn.XLOOKUP(I1295,UTILIZADAS[Contacto1],UTILIZADAS[Source.Name],,0)</f>
        <v>#N/A</v>
      </c>
      <c r="B1295" s="18">
        <f>VLOOKUP(J1295,Ref!A:C,3,0)</f>
        <v>0</v>
      </c>
      <c r="C1295" s="18">
        <f>VLOOKUP(J1295,Ref!A:D,4,0)</f>
        <v>0</v>
      </c>
      <c r="D1295" s="18" t="str">
        <f t="shared" si="60"/>
        <v>05/may</v>
      </c>
      <c r="E1295" s="18">
        <f t="shared" si="61"/>
        <v>1</v>
      </c>
      <c r="F1295" s="18">
        <v>1</v>
      </c>
      <c r="G1295" s="18">
        <f t="shared" si="62"/>
        <v>1</v>
      </c>
      <c r="H1295" s="3">
        <v>46147.412974537037</v>
      </c>
      <c r="I1295">
        <v>63593036</v>
      </c>
      <c r="J1295">
        <v>6004</v>
      </c>
      <c r="K1295" t="s">
        <v>1983</v>
      </c>
      <c r="L1295" t="s">
        <v>1897</v>
      </c>
      <c r="M1295" t="s">
        <v>1970</v>
      </c>
      <c r="P1295">
        <v>998</v>
      </c>
      <c r="Q1295">
        <v>0</v>
      </c>
      <c r="S1295">
        <v>63593036</v>
      </c>
      <c r="AF1295" t="s">
        <v>1976</v>
      </c>
      <c r="AG1295" t="s">
        <v>1972</v>
      </c>
      <c r="AL1295">
        <v>91</v>
      </c>
      <c r="AM1295" t="s">
        <v>1979</v>
      </c>
      <c r="AN1295" t="s">
        <v>1977</v>
      </c>
      <c r="AO1295">
        <v>0</v>
      </c>
      <c r="AQ1295">
        <v>2257499</v>
      </c>
      <c r="AR1295" t="s">
        <v>1978</v>
      </c>
      <c r="AT1295" t="s">
        <v>1984</v>
      </c>
    </row>
    <row r="1296" spans="1:46" x14ac:dyDescent="0.25">
      <c r="A1296" t="str">
        <f>_xlfn.XLOOKUP(I1296,UTILIZADAS[Contacto1],UTILIZADAS[Source.Name],,0)</f>
        <v>Cobros Mayo</v>
      </c>
      <c r="B1296" s="18">
        <f>VLOOKUP(J1296,Ref!A:C,3,0)</f>
        <v>1</v>
      </c>
      <c r="C1296" s="18">
        <f>VLOOKUP(J1296,Ref!A:D,4,0)</f>
        <v>1</v>
      </c>
      <c r="D1296" s="18" t="str">
        <f t="shared" si="60"/>
        <v>11/may</v>
      </c>
      <c r="E1296" s="18">
        <f t="shared" si="61"/>
        <v>1</v>
      </c>
      <c r="F1296" s="18">
        <v>1</v>
      </c>
      <c r="G1296" s="18">
        <f t="shared" si="62"/>
        <v>1</v>
      </c>
      <c r="H1296" s="3">
        <v>46153.591828703706</v>
      </c>
      <c r="I1296">
        <v>63636494</v>
      </c>
      <c r="J1296">
        <v>6003</v>
      </c>
      <c r="K1296" t="s">
        <v>1983</v>
      </c>
      <c r="L1296" t="s">
        <v>1897</v>
      </c>
      <c r="M1296" t="s">
        <v>1970</v>
      </c>
      <c r="O1296">
        <v>364051150000</v>
      </c>
      <c r="P1296">
        <v>16018</v>
      </c>
      <c r="Q1296">
        <v>-5</v>
      </c>
      <c r="R1296">
        <v>1</v>
      </c>
      <c r="S1296">
        <v>63636494</v>
      </c>
      <c r="U1296" t="s">
        <v>5976</v>
      </c>
      <c r="W1296" t="s">
        <v>4862</v>
      </c>
      <c r="X1296">
        <v>364051150000</v>
      </c>
      <c r="Y1296" t="s">
        <v>65</v>
      </c>
      <c r="Z1296" t="s">
        <v>66</v>
      </c>
      <c r="AF1296" t="s">
        <v>1976</v>
      </c>
      <c r="AG1296" t="s">
        <v>1972</v>
      </c>
      <c r="AL1296">
        <v>20</v>
      </c>
      <c r="AM1296" t="s">
        <v>1979</v>
      </c>
      <c r="AN1296" t="s">
        <v>1987</v>
      </c>
      <c r="AO1296">
        <v>0</v>
      </c>
      <c r="AQ1296">
        <v>2257866</v>
      </c>
      <c r="AR1296" t="s">
        <v>4605</v>
      </c>
      <c r="AS1296" t="s">
        <v>5883</v>
      </c>
      <c r="AT1296" t="s">
        <v>1892</v>
      </c>
    </row>
    <row r="1297" spans="1:46" x14ac:dyDescent="0.25">
      <c r="A1297" t="str">
        <f>_xlfn.XLOOKUP(I1297,UTILIZADAS[Contacto1],UTILIZADAS[Source.Name],,0)</f>
        <v>Cobros Abril Canal Fijo</v>
      </c>
      <c r="B1297" s="18">
        <f>VLOOKUP(J1297,Ref!A:C,3,0)</f>
        <v>0</v>
      </c>
      <c r="C1297" s="18">
        <f>VLOOKUP(J1297,Ref!A:D,4,0)</f>
        <v>0</v>
      </c>
      <c r="D1297" s="18" t="str">
        <f t="shared" si="60"/>
        <v>11/may</v>
      </c>
      <c r="E1297" s="18">
        <f t="shared" si="61"/>
        <v>5</v>
      </c>
      <c r="F1297" s="18">
        <v>1</v>
      </c>
      <c r="G1297" s="18">
        <f t="shared" si="62"/>
        <v>0</v>
      </c>
      <c r="H1297" s="3">
        <v>46153.591898148145</v>
      </c>
      <c r="I1297">
        <v>63638799</v>
      </c>
      <c r="J1297" t="s">
        <v>2021</v>
      </c>
      <c r="K1297" t="s">
        <v>1968</v>
      </c>
      <c r="L1297" t="s">
        <v>1969</v>
      </c>
      <c r="M1297" t="s">
        <v>1970</v>
      </c>
      <c r="O1297">
        <v>354383430000</v>
      </c>
      <c r="P1297">
        <v>16018</v>
      </c>
      <c r="Q1297">
        <v>-5</v>
      </c>
      <c r="R1297">
        <v>1</v>
      </c>
      <c r="S1297">
        <v>63638799</v>
      </c>
      <c r="U1297" t="s">
        <v>304</v>
      </c>
      <c r="W1297" t="s">
        <v>305</v>
      </c>
      <c r="X1297">
        <v>354383430000</v>
      </c>
      <c r="Y1297" t="s">
        <v>65</v>
      </c>
      <c r="Z1297" t="s">
        <v>597</v>
      </c>
      <c r="AF1297" t="s">
        <v>1976</v>
      </c>
      <c r="AG1297" t="s">
        <v>1972</v>
      </c>
      <c r="AL1297">
        <v>5</v>
      </c>
      <c r="AN1297" t="s">
        <v>1974</v>
      </c>
      <c r="AO1297">
        <v>0</v>
      </c>
      <c r="AQ1297">
        <v>2257867</v>
      </c>
      <c r="AR1297" t="s">
        <v>4605</v>
      </c>
      <c r="AS1297" t="s">
        <v>5883</v>
      </c>
      <c r="AT1297" t="s">
        <v>2022</v>
      </c>
    </row>
    <row r="1298" spans="1:46" x14ac:dyDescent="0.25">
      <c r="A1298" t="str">
        <f>_xlfn.XLOOKUP(I1298,UTILIZADAS[Contacto1],UTILIZADAS[Source.Name],,0)</f>
        <v>Cobros Abril Canal Fijo</v>
      </c>
      <c r="B1298" s="18">
        <f>VLOOKUP(J1298,Ref!A:C,3,0)</f>
        <v>0</v>
      </c>
      <c r="C1298" s="18">
        <f>VLOOKUP(J1298,Ref!A:D,4,0)</f>
        <v>0</v>
      </c>
      <c r="D1298" s="18" t="str">
        <f t="shared" si="60"/>
        <v>13/may</v>
      </c>
      <c r="E1298" s="18">
        <f t="shared" si="61"/>
        <v>5</v>
      </c>
      <c r="F1298" s="18">
        <v>1</v>
      </c>
      <c r="G1298" s="18">
        <f t="shared" si="62"/>
        <v>0</v>
      </c>
      <c r="H1298" s="3">
        <v>46155.707997685182</v>
      </c>
      <c r="I1298">
        <v>63638799</v>
      </c>
      <c r="J1298" t="s">
        <v>2021</v>
      </c>
      <c r="K1298" t="s">
        <v>1968</v>
      </c>
      <c r="L1298" t="s">
        <v>1969</v>
      </c>
      <c r="M1298" t="s">
        <v>1970</v>
      </c>
      <c r="O1298">
        <v>354383430000</v>
      </c>
      <c r="P1298">
        <v>16018</v>
      </c>
      <c r="Q1298">
        <v>-5</v>
      </c>
      <c r="R1298">
        <v>1</v>
      </c>
      <c r="S1298">
        <v>63638799</v>
      </c>
      <c r="U1298" t="s">
        <v>304</v>
      </c>
      <c r="W1298" t="s">
        <v>305</v>
      </c>
      <c r="X1298">
        <v>354383430000</v>
      </c>
      <c r="Y1298" t="s">
        <v>65</v>
      </c>
      <c r="Z1298" t="s">
        <v>597</v>
      </c>
      <c r="AF1298" t="s">
        <v>1976</v>
      </c>
      <c r="AG1298" t="s">
        <v>1972</v>
      </c>
      <c r="AL1298">
        <v>5</v>
      </c>
      <c r="AN1298" t="s">
        <v>1974</v>
      </c>
      <c r="AO1298">
        <v>0</v>
      </c>
      <c r="AQ1298">
        <v>2257867</v>
      </c>
      <c r="AR1298" t="s">
        <v>4605</v>
      </c>
      <c r="AS1298" t="s">
        <v>5883</v>
      </c>
      <c r="AT1298" t="s">
        <v>2022</v>
      </c>
    </row>
    <row r="1299" spans="1:46" x14ac:dyDescent="0.25">
      <c r="A1299" t="str">
        <f>_xlfn.XLOOKUP(I1299,UTILIZADAS[Contacto1],UTILIZADAS[Source.Name],,0)</f>
        <v>Cobros Abril Canal Fijo</v>
      </c>
      <c r="B1299" s="18">
        <f>VLOOKUP(J1299,Ref!A:C,3,0)</f>
        <v>0</v>
      </c>
      <c r="C1299" s="18">
        <f>VLOOKUP(J1299,Ref!A:D,4,0)</f>
        <v>0</v>
      </c>
      <c r="D1299" s="18" t="str">
        <f t="shared" si="60"/>
        <v>18/may</v>
      </c>
      <c r="E1299" s="18">
        <f t="shared" si="61"/>
        <v>5</v>
      </c>
      <c r="F1299" s="18">
        <v>1</v>
      </c>
      <c r="G1299" s="18">
        <f t="shared" si="62"/>
        <v>0</v>
      </c>
      <c r="H1299" s="3">
        <v>46160.439467592594</v>
      </c>
      <c r="I1299">
        <v>63638799</v>
      </c>
      <c r="J1299" t="s">
        <v>2021</v>
      </c>
      <c r="K1299" t="s">
        <v>1968</v>
      </c>
      <c r="L1299" t="s">
        <v>1969</v>
      </c>
      <c r="M1299" t="s">
        <v>1970</v>
      </c>
      <c r="O1299">
        <v>354383430000</v>
      </c>
      <c r="P1299">
        <v>16018</v>
      </c>
      <c r="Q1299">
        <v>-5</v>
      </c>
      <c r="R1299">
        <v>1</v>
      </c>
      <c r="S1299">
        <v>63638799</v>
      </c>
      <c r="U1299" t="s">
        <v>304</v>
      </c>
      <c r="W1299" t="s">
        <v>305</v>
      </c>
      <c r="X1299">
        <v>354383430000</v>
      </c>
      <c r="Y1299" t="s">
        <v>65</v>
      </c>
      <c r="Z1299" t="s">
        <v>597</v>
      </c>
      <c r="AF1299" t="s">
        <v>1976</v>
      </c>
      <c r="AG1299" t="s">
        <v>1972</v>
      </c>
      <c r="AL1299">
        <v>5</v>
      </c>
      <c r="AN1299" t="s">
        <v>1974</v>
      </c>
      <c r="AO1299">
        <v>0</v>
      </c>
      <c r="AQ1299">
        <v>2257867</v>
      </c>
      <c r="AR1299" t="s">
        <v>4605</v>
      </c>
      <c r="AS1299" t="s">
        <v>5883</v>
      </c>
      <c r="AT1299" t="s">
        <v>2022</v>
      </c>
    </row>
    <row r="1300" spans="1:46" x14ac:dyDescent="0.25">
      <c r="A1300" t="str">
        <f>_xlfn.XLOOKUP(I1300,UTILIZADAS[Contacto1],UTILIZADAS[Source.Name],,0)</f>
        <v>Cobros Abril Canal Fijo</v>
      </c>
      <c r="B1300" s="18">
        <f>VLOOKUP(J1300,Ref!A:C,3,0)</f>
        <v>0</v>
      </c>
      <c r="C1300" s="18">
        <f>VLOOKUP(J1300,Ref!A:D,4,0)</f>
        <v>0</v>
      </c>
      <c r="D1300" s="18" t="str">
        <f t="shared" si="60"/>
        <v>19/may</v>
      </c>
      <c r="E1300" s="18">
        <f t="shared" si="61"/>
        <v>5</v>
      </c>
      <c r="F1300" s="18">
        <v>1</v>
      </c>
      <c r="G1300" s="18">
        <f t="shared" si="62"/>
        <v>0</v>
      </c>
      <c r="H1300" s="3">
        <v>46161.716840277775</v>
      </c>
      <c r="I1300">
        <v>63638799</v>
      </c>
      <c r="J1300" t="s">
        <v>2021</v>
      </c>
      <c r="K1300" t="s">
        <v>1968</v>
      </c>
      <c r="L1300" t="s">
        <v>1969</v>
      </c>
      <c r="M1300" t="s">
        <v>1970</v>
      </c>
      <c r="O1300">
        <v>354383430000</v>
      </c>
      <c r="P1300">
        <v>16018</v>
      </c>
      <c r="Q1300">
        <v>-5</v>
      </c>
      <c r="R1300">
        <v>1</v>
      </c>
      <c r="S1300">
        <v>63638799</v>
      </c>
      <c r="U1300" t="s">
        <v>304</v>
      </c>
      <c r="W1300" t="s">
        <v>305</v>
      </c>
      <c r="X1300">
        <v>354383430000</v>
      </c>
      <c r="Y1300" t="s">
        <v>65</v>
      </c>
      <c r="Z1300" t="s">
        <v>597</v>
      </c>
      <c r="AF1300" t="s">
        <v>1976</v>
      </c>
      <c r="AG1300" t="s">
        <v>1972</v>
      </c>
      <c r="AL1300">
        <v>5</v>
      </c>
      <c r="AN1300" t="s">
        <v>1974</v>
      </c>
      <c r="AO1300">
        <v>0</v>
      </c>
      <c r="AQ1300">
        <v>2257867</v>
      </c>
      <c r="AR1300" t="s">
        <v>4605</v>
      </c>
      <c r="AS1300" t="s">
        <v>5883</v>
      </c>
      <c r="AT1300" t="s">
        <v>2022</v>
      </c>
    </row>
    <row r="1301" spans="1:46" x14ac:dyDescent="0.25">
      <c r="A1301" t="str">
        <f>_xlfn.XLOOKUP(I1301,UTILIZADAS[Contacto1],UTILIZADAS[Source.Name],,0)</f>
        <v>Cobros Abril Canal Fijo</v>
      </c>
      <c r="B1301" s="18">
        <f>VLOOKUP(J1301,Ref!A:C,3,0)</f>
        <v>1</v>
      </c>
      <c r="C1301" s="18">
        <f>VLOOKUP(J1301,Ref!A:D,4,0)</f>
        <v>0</v>
      </c>
      <c r="D1301" s="18" t="str">
        <f t="shared" si="60"/>
        <v>21/may</v>
      </c>
      <c r="E1301" s="18">
        <f t="shared" si="61"/>
        <v>5</v>
      </c>
      <c r="F1301" s="18">
        <v>1</v>
      </c>
      <c r="G1301" s="18">
        <f t="shared" si="62"/>
        <v>1</v>
      </c>
      <c r="H1301" s="3">
        <v>46163.480486111112</v>
      </c>
      <c r="I1301">
        <v>63638799</v>
      </c>
      <c r="J1301">
        <v>6006</v>
      </c>
      <c r="K1301" t="s">
        <v>1983</v>
      </c>
      <c r="L1301" t="s">
        <v>1897</v>
      </c>
      <c r="M1301" t="s">
        <v>1970</v>
      </c>
      <c r="O1301">
        <v>354383430000</v>
      </c>
      <c r="P1301">
        <v>16018</v>
      </c>
      <c r="Q1301">
        <v>-5</v>
      </c>
      <c r="R1301">
        <v>1</v>
      </c>
      <c r="S1301">
        <v>63638799</v>
      </c>
      <c r="U1301" t="s">
        <v>304</v>
      </c>
      <c r="W1301" t="s">
        <v>305</v>
      </c>
      <c r="X1301">
        <v>354383430000</v>
      </c>
      <c r="Y1301" t="s">
        <v>65</v>
      </c>
      <c r="Z1301" t="s">
        <v>597</v>
      </c>
      <c r="AF1301" t="s">
        <v>1976</v>
      </c>
      <c r="AG1301" t="s">
        <v>1972</v>
      </c>
      <c r="AL1301">
        <v>46</v>
      </c>
      <c r="AM1301" t="s">
        <v>1979</v>
      </c>
      <c r="AN1301" t="s">
        <v>1987</v>
      </c>
      <c r="AO1301">
        <v>0</v>
      </c>
      <c r="AQ1301">
        <v>2257867</v>
      </c>
      <c r="AR1301" t="s">
        <v>4605</v>
      </c>
      <c r="AS1301" t="s">
        <v>5883</v>
      </c>
      <c r="AT1301" t="s">
        <v>1894</v>
      </c>
    </row>
    <row r="1302" spans="1:46" x14ac:dyDescent="0.25">
      <c r="A1302" t="str">
        <f>_xlfn.XLOOKUP(I1302,UTILIZADAS[Contacto1],UTILIZADAS[Source.Name],,0)</f>
        <v>Cobros Abril Canal Fijo</v>
      </c>
      <c r="B1302" s="18">
        <f>VLOOKUP(J1302,Ref!A:C,3,0)</f>
        <v>0</v>
      </c>
      <c r="C1302" s="18">
        <f>VLOOKUP(J1302,Ref!A:D,4,0)</f>
        <v>0</v>
      </c>
      <c r="D1302" s="18" t="str">
        <f t="shared" si="60"/>
        <v>04/may</v>
      </c>
      <c r="E1302" s="18">
        <f t="shared" si="61"/>
        <v>1</v>
      </c>
      <c r="F1302" s="18">
        <v>1</v>
      </c>
      <c r="G1302" s="18">
        <f t="shared" si="62"/>
        <v>1</v>
      </c>
      <c r="H1302" s="3">
        <v>46146.464259259257</v>
      </c>
      <c r="I1302">
        <v>63645460</v>
      </c>
      <c r="J1302">
        <v>6004</v>
      </c>
      <c r="K1302" t="s">
        <v>1983</v>
      </c>
      <c r="L1302" t="s">
        <v>1897</v>
      </c>
      <c r="M1302" t="s">
        <v>1970</v>
      </c>
      <c r="O1302">
        <v>359347200000</v>
      </c>
      <c r="P1302">
        <v>16017</v>
      </c>
      <c r="Q1302">
        <v>-5</v>
      </c>
      <c r="R1302">
        <v>1</v>
      </c>
      <c r="S1302">
        <v>63645460</v>
      </c>
      <c r="U1302" t="s">
        <v>722</v>
      </c>
      <c r="W1302" t="s">
        <v>723</v>
      </c>
      <c r="X1302" t="s">
        <v>2551</v>
      </c>
      <c r="Y1302" t="s">
        <v>65</v>
      </c>
      <c r="Z1302">
        <v>359347200000</v>
      </c>
      <c r="AF1302" t="s">
        <v>1976</v>
      </c>
      <c r="AG1302" t="s">
        <v>1972</v>
      </c>
      <c r="AI1302" t="s">
        <v>3574</v>
      </c>
      <c r="AK1302" t="s">
        <v>4553</v>
      </c>
      <c r="AL1302">
        <v>159</v>
      </c>
      <c r="AM1302" t="s">
        <v>1979</v>
      </c>
      <c r="AN1302" t="s">
        <v>1987</v>
      </c>
      <c r="AO1302">
        <v>0</v>
      </c>
      <c r="AQ1302">
        <v>2252665</v>
      </c>
      <c r="AR1302" t="s">
        <v>2241</v>
      </c>
      <c r="AS1302" t="s">
        <v>4163</v>
      </c>
      <c r="AT1302" t="s">
        <v>1984</v>
      </c>
    </row>
    <row r="1303" spans="1:46" x14ac:dyDescent="0.25">
      <c r="A1303" t="str">
        <f>_xlfn.XLOOKUP(I1303,UTILIZADAS[Contacto1],UTILIZADAS[Source.Name],,0)</f>
        <v>Cobros Mayo</v>
      </c>
      <c r="B1303" s="18">
        <f>VLOOKUP(J1303,Ref!A:C,3,0)</f>
        <v>0</v>
      </c>
      <c r="C1303" s="18">
        <f>VLOOKUP(J1303,Ref!A:D,4,0)</f>
        <v>0</v>
      </c>
      <c r="D1303" s="18" t="str">
        <f t="shared" si="60"/>
        <v>11/may</v>
      </c>
      <c r="E1303" s="18">
        <f t="shared" si="61"/>
        <v>2</v>
      </c>
      <c r="F1303" s="18">
        <v>1</v>
      </c>
      <c r="G1303" s="18">
        <f t="shared" si="62"/>
        <v>0</v>
      </c>
      <c r="H1303" s="3">
        <v>46153.592164351852</v>
      </c>
      <c r="I1303">
        <v>63677380</v>
      </c>
      <c r="J1303" t="s">
        <v>2021</v>
      </c>
      <c r="K1303" t="s">
        <v>1968</v>
      </c>
      <c r="L1303" t="s">
        <v>1969</v>
      </c>
      <c r="M1303" t="s">
        <v>1970</v>
      </c>
      <c r="O1303">
        <v>365090940000</v>
      </c>
      <c r="P1303">
        <v>16018</v>
      </c>
      <c r="Q1303">
        <v>-5</v>
      </c>
      <c r="R1303">
        <v>1</v>
      </c>
      <c r="S1303">
        <v>63677380</v>
      </c>
      <c r="U1303" t="s">
        <v>5977</v>
      </c>
      <c r="W1303" t="s">
        <v>4864</v>
      </c>
      <c r="X1303">
        <v>365090940000</v>
      </c>
      <c r="Y1303" t="s">
        <v>65</v>
      </c>
      <c r="Z1303" t="s">
        <v>66</v>
      </c>
      <c r="AF1303" t="s">
        <v>1976</v>
      </c>
      <c r="AG1303" t="s">
        <v>1972</v>
      </c>
      <c r="AL1303">
        <v>5</v>
      </c>
      <c r="AN1303" t="s">
        <v>1974</v>
      </c>
      <c r="AO1303">
        <v>0</v>
      </c>
      <c r="AQ1303">
        <v>2257868</v>
      </c>
      <c r="AR1303" t="s">
        <v>4605</v>
      </c>
      <c r="AS1303" t="s">
        <v>5883</v>
      </c>
      <c r="AT1303" t="s">
        <v>2022</v>
      </c>
    </row>
    <row r="1304" spans="1:46" x14ac:dyDescent="0.25">
      <c r="A1304" t="str">
        <f>_xlfn.XLOOKUP(I1304,UTILIZADAS[Contacto1],UTILIZADAS[Source.Name],,0)</f>
        <v>Cobros Mayo</v>
      </c>
      <c r="B1304" s="18">
        <f>VLOOKUP(J1304,Ref!A:C,3,0)</f>
        <v>1</v>
      </c>
      <c r="C1304" s="18">
        <f>VLOOKUP(J1304,Ref!A:D,4,0)</f>
        <v>0</v>
      </c>
      <c r="D1304" s="18" t="str">
        <f t="shared" si="60"/>
        <v>13/may</v>
      </c>
      <c r="E1304" s="18">
        <f t="shared" si="61"/>
        <v>2</v>
      </c>
      <c r="F1304" s="18">
        <v>1</v>
      </c>
      <c r="G1304" s="18">
        <f t="shared" si="62"/>
        <v>1</v>
      </c>
      <c r="H1304" s="3">
        <v>46155.708668981482</v>
      </c>
      <c r="I1304">
        <v>63677380</v>
      </c>
      <c r="J1304">
        <v>6000</v>
      </c>
      <c r="K1304" t="s">
        <v>1983</v>
      </c>
      <c r="L1304" t="s">
        <v>1897</v>
      </c>
      <c r="M1304" t="s">
        <v>1970</v>
      </c>
      <c r="O1304">
        <v>365090940000</v>
      </c>
      <c r="P1304">
        <v>16018</v>
      </c>
      <c r="Q1304">
        <v>-5</v>
      </c>
      <c r="R1304">
        <v>1</v>
      </c>
      <c r="S1304">
        <v>63677380</v>
      </c>
      <c r="U1304" t="s">
        <v>5977</v>
      </c>
      <c r="W1304" t="s">
        <v>4864</v>
      </c>
      <c r="X1304">
        <v>365090940000</v>
      </c>
      <c r="Y1304" t="s">
        <v>65</v>
      </c>
      <c r="Z1304" t="s">
        <v>66</v>
      </c>
      <c r="AF1304" t="s">
        <v>1976</v>
      </c>
      <c r="AG1304" t="s">
        <v>1972</v>
      </c>
      <c r="AL1304">
        <v>91</v>
      </c>
      <c r="AM1304" t="s">
        <v>1979</v>
      </c>
      <c r="AN1304" t="s">
        <v>1987</v>
      </c>
      <c r="AO1304">
        <v>0</v>
      </c>
      <c r="AQ1304">
        <v>2257868</v>
      </c>
      <c r="AR1304" t="s">
        <v>4605</v>
      </c>
      <c r="AS1304" t="s">
        <v>5883</v>
      </c>
      <c r="AT1304" t="s">
        <v>1895</v>
      </c>
    </row>
    <row r="1305" spans="1:46" x14ac:dyDescent="0.25">
      <c r="A1305" t="str">
        <f>_xlfn.XLOOKUP(I1305,UTILIZADAS[Contacto1],UTILIZADAS[Source.Name],,0)</f>
        <v>Cobros Mayo</v>
      </c>
      <c r="B1305" s="18">
        <f>VLOOKUP(J1305,Ref!A:C,3,0)</f>
        <v>0</v>
      </c>
      <c r="C1305" s="18">
        <f>VLOOKUP(J1305,Ref!A:D,4,0)</f>
        <v>0</v>
      </c>
      <c r="D1305" s="18" t="str">
        <f t="shared" si="60"/>
        <v>11/may</v>
      </c>
      <c r="E1305" s="18">
        <f t="shared" si="61"/>
        <v>6</v>
      </c>
      <c r="F1305" s="18">
        <v>1</v>
      </c>
      <c r="G1305" s="18">
        <f t="shared" si="62"/>
        <v>0</v>
      </c>
      <c r="H1305" s="3">
        <v>46153.593611111108</v>
      </c>
      <c r="I1305">
        <v>63679769</v>
      </c>
      <c r="J1305" t="s">
        <v>2021</v>
      </c>
      <c r="K1305" t="s">
        <v>1968</v>
      </c>
      <c r="L1305" t="s">
        <v>1969</v>
      </c>
      <c r="M1305" t="s">
        <v>1970</v>
      </c>
      <c r="O1305">
        <v>361051060000</v>
      </c>
      <c r="P1305">
        <v>16018</v>
      </c>
      <c r="Q1305">
        <v>-5</v>
      </c>
      <c r="R1305">
        <v>1</v>
      </c>
      <c r="S1305">
        <v>63679769</v>
      </c>
      <c r="U1305" t="s">
        <v>5978</v>
      </c>
      <c r="W1305" t="s">
        <v>4866</v>
      </c>
      <c r="X1305">
        <v>361051060000</v>
      </c>
      <c r="Y1305" t="s">
        <v>65</v>
      </c>
      <c r="Z1305" t="s">
        <v>66</v>
      </c>
      <c r="AG1305" t="s">
        <v>1972</v>
      </c>
      <c r="AL1305">
        <v>5</v>
      </c>
      <c r="AN1305" t="s">
        <v>1974</v>
      </c>
      <c r="AO1305">
        <v>0</v>
      </c>
      <c r="AQ1305">
        <v>2257869</v>
      </c>
      <c r="AR1305" t="s">
        <v>4605</v>
      </c>
      <c r="AS1305" t="s">
        <v>5883</v>
      </c>
      <c r="AT1305" t="s">
        <v>2022</v>
      </c>
    </row>
    <row r="1306" spans="1:46" x14ac:dyDescent="0.25">
      <c r="A1306" t="str">
        <f>_xlfn.XLOOKUP(I1306,UTILIZADAS[Contacto1],UTILIZADAS[Source.Name],,0)</f>
        <v>Cobros Mayo</v>
      </c>
      <c r="B1306" s="18">
        <f>VLOOKUP(J1306,Ref!A:C,3,0)</f>
        <v>0</v>
      </c>
      <c r="C1306" s="18">
        <f>VLOOKUP(J1306,Ref!A:D,4,0)</f>
        <v>0</v>
      </c>
      <c r="D1306" s="18" t="str">
        <f t="shared" si="60"/>
        <v>13/may</v>
      </c>
      <c r="E1306" s="18">
        <f t="shared" si="61"/>
        <v>6</v>
      </c>
      <c r="F1306" s="18">
        <v>1</v>
      </c>
      <c r="G1306" s="18">
        <f t="shared" si="62"/>
        <v>0</v>
      </c>
      <c r="H1306" s="3">
        <v>46155.708784722221</v>
      </c>
      <c r="I1306">
        <v>63679769</v>
      </c>
      <c r="J1306" t="s">
        <v>2021</v>
      </c>
      <c r="K1306" t="s">
        <v>1968</v>
      </c>
      <c r="L1306" t="s">
        <v>1969</v>
      </c>
      <c r="M1306" t="s">
        <v>1970</v>
      </c>
      <c r="O1306">
        <v>361051060000</v>
      </c>
      <c r="P1306">
        <v>16018</v>
      </c>
      <c r="Q1306">
        <v>-5</v>
      </c>
      <c r="R1306">
        <v>1</v>
      </c>
      <c r="S1306">
        <v>63679769</v>
      </c>
      <c r="U1306" t="s">
        <v>5978</v>
      </c>
      <c r="W1306" t="s">
        <v>4866</v>
      </c>
      <c r="X1306">
        <v>361051060000</v>
      </c>
      <c r="Y1306" t="s">
        <v>65</v>
      </c>
      <c r="Z1306" t="s">
        <v>66</v>
      </c>
      <c r="AG1306" t="s">
        <v>1972</v>
      </c>
      <c r="AL1306">
        <v>5</v>
      </c>
      <c r="AN1306" t="s">
        <v>1974</v>
      </c>
      <c r="AO1306">
        <v>0</v>
      </c>
      <c r="AQ1306">
        <v>2257869</v>
      </c>
      <c r="AR1306" t="s">
        <v>4605</v>
      </c>
      <c r="AS1306" t="s">
        <v>5883</v>
      </c>
      <c r="AT1306" t="s">
        <v>2022</v>
      </c>
    </row>
    <row r="1307" spans="1:46" x14ac:dyDescent="0.25">
      <c r="A1307" t="str">
        <f>_xlfn.XLOOKUP(I1307,UTILIZADAS[Contacto1],UTILIZADAS[Source.Name],,0)</f>
        <v>Cobros Mayo</v>
      </c>
      <c r="B1307" s="18">
        <f>VLOOKUP(J1307,Ref!A:C,3,0)</f>
        <v>0</v>
      </c>
      <c r="C1307" s="18">
        <f>VLOOKUP(J1307,Ref!A:D,4,0)</f>
        <v>0</v>
      </c>
      <c r="D1307" s="18" t="str">
        <f t="shared" si="60"/>
        <v>18/may</v>
      </c>
      <c r="E1307" s="18">
        <f t="shared" si="61"/>
        <v>6</v>
      </c>
      <c r="F1307" s="18">
        <v>1</v>
      </c>
      <c r="G1307" s="18">
        <f t="shared" si="62"/>
        <v>0</v>
      </c>
      <c r="H1307" s="3">
        <v>46160.439930555556</v>
      </c>
      <c r="I1307">
        <v>63679769</v>
      </c>
      <c r="J1307" t="s">
        <v>2021</v>
      </c>
      <c r="K1307" t="s">
        <v>1968</v>
      </c>
      <c r="L1307" t="s">
        <v>1969</v>
      </c>
      <c r="M1307" t="s">
        <v>1970</v>
      </c>
      <c r="O1307">
        <v>361051060000</v>
      </c>
      <c r="P1307">
        <v>16018</v>
      </c>
      <c r="Q1307">
        <v>-5</v>
      </c>
      <c r="R1307">
        <v>1</v>
      </c>
      <c r="S1307">
        <v>63679769</v>
      </c>
      <c r="U1307" t="s">
        <v>5978</v>
      </c>
      <c r="W1307" t="s">
        <v>4866</v>
      </c>
      <c r="X1307">
        <v>361051060000</v>
      </c>
      <c r="Y1307" t="s">
        <v>65</v>
      </c>
      <c r="Z1307" t="s">
        <v>66</v>
      </c>
      <c r="AG1307" t="s">
        <v>1972</v>
      </c>
      <c r="AL1307">
        <v>5</v>
      </c>
      <c r="AN1307" t="s">
        <v>1974</v>
      </c>
      <c r="AO1307">
        <v>0</v>
      </c>
      <c r="AQ1307">
        <v>2257869</v>
      </c>
      <c r="AR1307" t="s">
        <v>4605</v>
      </c>
      <c r="AS1307" t="s">
        <v>5883</v>
      </c>
      <c r="AT1307" t="s">
        <v>2022</v>
      </c>
    </row>
    <row r="1308" spans="1:46" x14ac:dyDescent="0.25">
      <c r="A1308" t="str">
        <f>_xlfn.XLOOKUP(I1308,UTILIZADAS[Contacto1],UTILIZADAS[Source.Name],,0)</f>
        <v>Cobros Mayo</v>
      </c>
      <c r="B1308" s="18">
        <f>VLOOKUP(J1308,Ref!A:C,3,0)</f>
        <v>0</v>
      </c>
      <c r="C1308" s="18">
        <f>VLOOKUP(J1308,Ref!A:D,4,0)</f>
        <v>0</v>
      </c>
      <c r="D1308" s="18" t="str">
        <f t="shared" si="60"/>
        <v>19/may</v>
      </c>
      <c r="E1308" s="18">
        <f t="shared" si="61"/>
        <v>6</v>
      </c>
      <c r="F1308" s="18">
        <v>1</v>
      </c>
      <c r="G1308" s="18">
        <f t="shared" si="62"/>
        <v>0</v>
      </c>
      <c r="H1308" s="3">
        <v>46161.7184837963</v>
      </c>
      <c r="I1308">
        <v>63679769</v>
      </c>
      <c r="J1308" t="s">
        <v>2021</v>
      </c>
      <c r="K1308" t="s">
        <v>1968</v>
      </c>
      <c r="L1308" t="s">
        <v>1969</v>
      </c>
      <c r="M1308" t="s">
        <v>1970</v>
      </c>
      <c r="O1308">
        <v>361051060000</v>
      </c>
      <c r="P1308">
        <v>16018</v>
      </c>
      <c r="Q1308">
        <v>-5</v>
      </c>
      <c r="R1308">
        <v>1</v>
      </c>
      <c r="S1308">
        <v>63679769</v>
      </c>
      <c r="U1308" t="s">
        <v>5978</v>
      </c>
      <c r="W1308" t="s">
        <v>4866</v>
      </c>
      <c r="X1308">
        <v>361051060000</v>
      </c>
      <c r="Y1308" t="s">
        <v>65</v>
      </c>
      <c r="Z1308" t="s">
        <v>66</v>
      </c>
      <c r="AG1308" t="s">
        <v>1972</v>
      </c>
      <c r="AL1308">
        <v>5</v>
      </c>
      <c r="AN1308" t="s">
        <v>1974</v>
      </c>
      <c r="AO1308">
        <v>0</v>
      </c>
      <c r="AQ1308">
        <v>2257869</v>
      </c>
      <c r="AR1308" t="s">
        <v>4605</v>
      </c>
      <c r="AS1308" t="s">
        <v>5883</v>
      </c>
      <c r="AT1308" t="s">
        <v>2022</v>
      </c>
    </row>
    <row r="1309" spans="1:46" x14ac:dyDescent="0.25">
      <c r="A1309" t="str">
        <f>_xlfn.XLOOKUP(I1309,UTILIZADAS[Contacto1],UTILIZADAS[Source.Name],,0)</f>
        <v>Cobros Mayo</v>
      </c>
      <c r="B1309" s="18">
        <f>VLOOKUP(J1309,Ref!A:C,3,0)</f>
        <v>0</v>
      </c>
      <c r="C1309" s="18">
        <f>VLOOKUP(J1309,Ref!A:D,4,0)</f>
        <v>0</v>
      </c>
      <c r="D1309" s="18" t="str">
        <f t="shared" si="60"/>
        <v>21/may</v>
      </c>
      <c r="E1309" s="18">
        <f t="shared" si="61"/>
        <v>6</v>
      </c>
      <c r="F1309" s="18">
        <v>1</v>
      </c>
      <c r="G1309" s="18">
        <f t="shared" si="62"/>
        <v>0</v>
      </c>
      <c r="H1309" s="3">
        <v>46163.481157407405</v>
      </c>
      <c r="I1309">
        <v>63679769</v>
      </c>
      <c r="J1309" t="s">
        <v>2021</v>
      </c>
      <c r="K1309" t="s">
        <v>1968</v>
      </c>
      <c r="L1309" t="s">
        <v>1969</v>
      </c>
      <c r="M1309" t="s">
        <v>1970</v>
      </c>
      <c r="O1309">
        <v>361051060000</v>
      </c>
      <c r="P1309">
        <v>16018</v>
      </c>
      <c r="Q1309">
        <v>-5</v>
      </c>
      <c r="R1309">
        <v>1</v>
      </c>
      <c r="S1309">
        <v>63679769</v>
      </c>
      <c r="U1309" t="s">
        <v>5978</v>
      </c>
      <c r="W1309" t="s">
        <v>4866</v>
      </c>
      <c r="X1309">
        <v>361051060000</v>
      </c>
      <c r="Y1309" t="s">
        <v>65</v>
      </c>
      <c r="Z1309" t="s">
        <v>66</v>
      </c>
      <c r="AG1309" t="s">
        <v>1972</v>
      </c>
      <c r="AL1309">
        <v>5</v>
      </c>
      <c r="AN1309" t="s">
        <v>1974</v>
      </c>
      <c r="AO1309">
        <v>0</v>
      </c>
      <c r="AQ1309">
        <v>2257869</v>
      </c>
      <c r="AR1309" t="s">
        <v>4605</v>
      </c>
      <c r="AS1309" t="s">
        <v>5883</v>
      </c>
      <c r="AT1309" t="s">
        <v>2022</v>
      </c>
    </row>
    <row r="1310" spans="1:46" x14ac:dyDescent="0.25">
      <c r="A1310" t="str">
        <f>_xlfn.XLOOKUP(I1310,UTILIZADAS[Contacto1],UTILIZADAS[Source.Name],,0)</f>
        <v>Cobros Mayo</v>
      </c>
      <c r="B1310" s="18">
        <f>VLOOKUP(J1310,Ref!A:C,3,0)</f>
        <v>0</v>
      </c>
      <c r="C1310" s="18">
        <f>VLOOKUP(J1310,Ref!A:D,4,0)</f>
        <v>0</v>
      </c>
      <c r="D1310" s="18" t="str">
        <f t="shared" si="60"/>
        <v>21/may</v>
      </c>
      <c r="E1310" s="18">
        <f t="shared" si="61"/>
        <v>6</v>
      </c>
      <c r="F1310" s="18">
        <v>1</v>
      </c>
      <c r="G1310" s="18">
        <f t="shared" si="62"/>
        <v>1</v>
      </c>
      <c r="H1310" s="3">
        <v>46163.74800925926</v>
      </c>
      <c r="I1310">
        <v>63679769</v>
      </c>
      <c r="J1310" t="s">
        <v>2021</v>
      </c>
      <c r="K1310" t="s">
        <v>1968</v>
      </c>
      <c r="L1310" t="s">
        <v>1969</v>
      </c>
      <c r="M1310" t="s">
        <v>1970</v>
      </c>
      <c r="O1310">
        <v>361051060000</v>
      </c>
      <c r="P1310">
        <v>16018</v>
      </c>
      <c r="Q1310">
        <v>-5</v>
      </c>
      <c r="R1310">
        <v>1</v>
      </c>
      <c r="S1310">
        <v>63679769</v>
      </c>
      <c r="U1310" t="s">
        <v>5978</v>
      </c>
      <c r="W1310" t="s">
        <v>4866</v>
      </c>
      <c r="X1310">
        <v>361051060000</v>
      </c>
      <c r="Y1310" t="s">
        <v>65</v>
      </c>
      <c r="Z1310" t="s">
        <v>66</v>
      </c>
      <c r="AG1310" t="s">
        <v>1972</v>
      </c>
      <c r="AL1310">
        <v>5</v>
      </c>
      <c r="AN1310" t="s">
        <v>1974</v>
      </c>
      <c r="AO1310">
        <v>0</v>
      </c>
      <c r="AQ1310">
        <v>2257869</v>
      </c>
      <c r="AR1310" t="s">
        <v>4605</v>
      </c>
      <c r="AS1310" t="s">
        <v>5883</v>
      </c>
      <c r="AT1310" t="s">
        <v>2022</v>
      </c>
    </row>
    <row r="1311" spans="1:46" x14ac:dyDescent="0.25">
      <c r="A1311" t="str">
        <f>_xlfn.XLOOKUP(I1311,UTILIZADAS[Contacto1],UTILIZADAS[Source.Name],,0)</f>
        <v>Cobros Mayo</v>
      </c>
      <c r="B1311" s="18">
        <f>VLOOKUP(J1311,Ref!A:C,3,0)</f>
        <v>0</v>
      </c>
      <c r="C1311" s="18">
        <f>VLOOKUP(J1311,Ref!A:D,4,0)</f>
        <v>0</v>
      </c>
      <c r="D1311" s="18" t="str">
        <f t="shared" si="60"/>
        <v>11/may</v>
      </c>
      <c r="E1311" s="18">
        <f t="shared" si="61"/>
        <v>1</v>
      </c>
      <c r="F1311" s="18">
        <v>1</v>
      </c>
      <c r="G1311" s="18">
        <f t="shared" si="62"/>
        <v>1</v>
      </c>
      <c r="H1311" s="3">
        <v>46153.593599537038</v>
      </c>
      <c r="I1311">
        <v>63681191</v>
      </c>
      <c r="J1311">
        <v>6004</v>
      </c>
      <c r="K1311" t="s">
        <v>1983</v>
      </c>
      <c r="L1311" t="s">
        <v>1897</v>
      </c>
      <c r="M1311" t="s">
        <v>1970</v>
      </c>
      <c r="O1311">
        <v>367087190000</v>
      </c>
      <c r="P1311">
        <v>16018</v>
      </c>
      <c r="Q1311">
        <v>-5</v>
      </c>
      <c r="R1311">
        <v>1</v>
      </c>
      <c r="S1311">
        <v>63681191</v>
      </c>
      <c r="U1311" t="s">
        <v>4867</v>
      </c>
      <c r="W1311" t="s">
        <v>4868</v>
      </c>
      <c r="X1311">
        <v>367087190000</v>
      </c>
      <c r="Y1311" t="s">
        <v>65</v>
      </c>
      <c r="Z1311" t="s">
        <v>66</v>
      </c>
      <c r="AF1311" t="s">
        <v>1976</v>
      </c>
      <c r="AG1311" t="s">
        <v>1972</v>
      </c>
      <c r="AL1311">
        <v>140</v>
      </c>
      <c r="AM1311" t="s">
        <v>1979</v>
      </c>
      <c r="AN1311" t="s">
        <v>1987</v>
      </c>
      <c r="AO1311">
        <v>0</v>
      </c>
      <c r="AQ1311">
        <v>2257870</v>
      </c>
      <c r="AR1311" t="s">
        <v>4605</v>
      </c>
      <c r="AS1311" t="s">
        <v>5883</v>
      </c>
      <c r="AT1311" t="s">
        <v>1984</v>
      </c>
    </row>
    <row r="1312" spans="1:46" x14ac:dyDescent="0.25">
      <c r="A1312" t="str">
        <f>_xlfn.XLOOKUP(I1312,UTILIZADAS[Contacto1],UTILIZADAS[Source.Name],,0)</f>
        <v>Cobros Abril Canal Fijo</v>
      </c>
      <c r="B1312" s="18">
        <f>VLOOKUP(J1312,Ref!A:C,3,0)</f>
        <v>0</v>
      </c>
      <c r="C1312" s="18">
        <f>VLOOKUP(J1312,Ref!A:D,4,0)</f>
        <v>0</v>
      </c>
      <c r="D1312" s="18" t="str">
        <f t="shared" si="60"/>
        <v>11/may</v>
      </c>
      <c r="E1312" s="18">
        <f t="shared" si="61"/>
        <v>6</v>
      </c>
      <c r="F1312" s="18">
        <v>1</v>
      </c>
      <c r="G1312" s="18">
        <f t="shared" si="62"/>
        <v>0</v>
      </c>
      <c r="H1312" s="3">
        <v>46153.594074074077</v>
      </c>
      <c r="I1312">
        <v>63683717</v>
      </c>
      <c r="J1312" t="s">
        <v>2021</v>
      </c>
      <c r="K1312" t="s">
        <v>1968</v>
      </c>
      <c r="L1312" t="s">
        <v>1969</v>
      </c>
      <c r="M1312" t="s">
        <v>1970</v>
      </c>
      <c r="O1312">
        <v>356368000000</v>
      </c>
      <c r="P1312">
        <v>16018</v>
      </c>
      <c r="Q1312">
        <v>-5</v>
      </c>
      <c r="R1312">
        <v>1</v>
      </c>
      <c r="S1312">
        <v>63683717</v>
      </c>
      <c r="U1312" t="s">
        <v>491</v>
      </c>
      <c r="W1312" t="s">
        <v>492</v>
      </c>
      <c r="X1312">
        <v>356368000000</v>
      </c>
      <c r="Y1312" t="s">
        <v>65</v>
      </c>
      <c r="Z1312" t="s">
        <v>597</v>
      </c>
      <c r="AG1312" t="s">
        <v>1972</v>
      </c>
      <c r="AL1312">
        <v>5</v>
      </c>
      <c r="AN1312" t="s">
        <v>1974</v>
      </c>
      <c r="AO1312">
        <v>0</v>
      </c>
      <c r="AQ1312">
        <v>2257871</v>
      </c>
      <c r="AR1312" t="s">
        <v>4605</v>
      </c>
      <c r="AS1312" t="s">
        <v>5883</v>
      </c>
      <c r="AT1312" t="s">
        <v>2022</v>
      </c>
    </row>
    <row r="1313" spans="1:46" x14ac:dyDescent="0.25">
      <c r="A1313" t="str">
        <f>_xlfn.XLOOKUP(I1313,UTILIZADAS[Contacto1],UTILIZADAS[Source.Name],,0)</f>
        <v>Cobros Abril Canal Fijo</v>
      </c>
      <c r="B1313" s="18">
        <f>VLOOKUP(J1313,Ref!A:C,3,0)</f>
        <v>0</v>
      </c>
      <c r="C1313" s="18">
        <f>VLOOKUP(J1313,Ref!A:D,4,0)</f>
        <v>0</v>
      </c>
      <c r="D1313" s="18" t="str">
        <f t="shared" si="60"/>
        <v>13/may</v>
      </c>
      <c r="E1313" s="18">
        <f t="shared" si="61"/>
        <v>6</v>
      </c>
      <c r="F1313" s="18">
        <v>1</v>
      </c>
      <c r="G1313" s="18">
        <f t="shared" si="62"/>
        <v>0</v>
      </c>
      <c r="H1313" s="3">
        <v>46155.709247685183</v>
      </c>
      <c r="I1313">
        <v>63683717</v>
      </c>
      <c r="J1313" t="s">
        <v>2021</v>
      </c>
      <c r="K1313" t="s">
        <v>1968</v>
      </c>
      <c r="L1313" t="s">
        <v>1969</v>
      </c>
      <c r="M1313" t="s">
        <v>1970</v>
      </c>
      <c r="O1313">
        <v>356368000000</v>
      </c>
      <c r="P1313">
        <v>16018</v>
      </c>
      <c r="Q1313">
        <v>-5</v>
      </c>
      <c r="R1313">
        <v>1</v>
      </c>
      <c r="S1313">
        <v>63683717</v>
      </c>
      <c r="U1313" t="s">
        <v>491</v>
      </c>
      <c r="W1313" t="s">
        <v>492</v>
      </c>
      <c r="X1313">
        <v>356368000000</v>
      </c>
      <c r="Y1313" t="s">
        <v>65</v>
      </c>
      <c r="Z1313" t="s">
        <v>597</v>
      </c>
      <c r="AG1313" t="s">
        <v>1972</v>
      </c>
      <c r="AL1313">
        <v>5</v>
      </c>
      <c r="AN1313" t="s">
        <v>1974</v>
      </c>
      <c r="AO1313">
        <v>0</v>
      </c>
      <c r="AQ1313">
        <v>2257871</v>
      </c>
      <c r="AR1313" t="s">
        <v>4605</v>
      </c>
      <c r="AS1313" t="s">
        <v>5883</v>
      </c>
      <c r="AT1313" t="s">
        <v>2022</v>
      </c>
    </row>
    <row r="1314" spans="1:46" x14ac:dyDescent="0.25">
      <c r="A1314" t="str">
        <f>_xlfn.XLOOKUP(I1314,UTILIZADAS[Contacto1],UTILIZADAS[Source.Name],,0)</f>
        <v>Cobros Abril Canal Fijo</v>
      </c>
      <c r="B1314" s="18">
        <f>VLOOKUP(J1314,Ref!A:C,3,0)</f>
        <v>0</v>
      </c>
      <c r="C1314" s="18">
        <f>VLOOKUP(J1314,Ref!A:D,4,0)</f>
        <v>0</v>
      </c>
      <c r="D1314" s="18" t="str">
        <f t="shared" si="60"/>
        <v>18/may</v>
      </c>
      <c r="E1314" s="18">
        <f t="shared" si="61"/>
        <v>6</v>
      </c>
      <c r="F1314" s="18">
        <v>1</v>
      </c>
      <c r="G1314" s="18">
        <f t="shared" si="62"/>
        <v>0</v>
      </c>
      <c r="H1314" s="3">
        <v>46160.441087962965</v>
      </c>
      <c r="I1314">
        <v>63683717</v>
      </c>
      <c r="J1314" t="s">
        <v>2021</v>
      </c>
      <c r="K1314" t="s">
        <v>1968</v>
      </c>
      <c r="L1314" t="s">
        <v>1969</v>
      </c>
      <c r="M1314" t="s">
        <v>1970</v>
      </c>
      <c r="O1314">
        <v>356368000000</v>
      </c>
      <c r="P1314">
        <v>16018</v>
      </c>
      <c r="Q1314">
        <v>-5</v>
      </c>
      <c r="R1314">
        <v>1</v>
      </c>
      <c r="S1314">
        <v>63683717</v>
      </c>
      <c r="U1314" t="s">
        <v>491</v>
      </c>
      <c r="W1314" t="s">
        <v>492</v>
      </c>
      <c r="X1314">
        <v>356368000000</v>
      </c>
      <c r="Y1314" t="s">
        <v>65</v>
      </c>
      <c r="Z1314" t="s">
        <v>597</v>
      </c>
      <c r="AG1314" t="s">
        <v>1972</v>
      </c>
      <c r="AL1314">
        <v>5</v>
      </c>
      <c r="AN1314" t="s">
        <v>1974</v>
      </c>
      <c r="AO1314">
        <v>0</v>
      </c>
      <c r="AQ1314">
        <v>2257871</v>
      </c>
      <c r="AR1314" t="s">
        <v>4605</v>
      </c>
      <c r="AS1314" t="s">
        <v>5883</v>
      </c>
      <c r="AT1314" t="s">
        <v>2022</v>
      </c>
    </row>
    <row r="1315" spans="1:46" x14ac:dyDescent="0.25">
      <c r="A1315" t="str">
        <f>_xlfn.XLOOKUP(I1315,UTILIZADAS[Contacto1],UTILIZADAS[Source.Name],,0)</f>
        <v>Cobros Abril Canal Fijo</v>
      </c>
      <c r="B1315" s="18">
        <f>VLOOKUP(J1315,Ref!A:C,3,0)</f>
        <v>0</v>
      </c>
      <c r="C1315" s="18">
        <f>VLOOKUP(J1315,Ref!A:D,4,0)</f>
        <v>0</v>
      </c>
      <c r="D1315" s="18" t="str">
        <f t="shared" si="60"/>
        <v>19/may</v>
      </c>
      <c r="E1315" s="18">
        <f t="shared" si="61"/>
        <v>6</v>
      </c>
      <c r="F1315" s="18">
        <v>1</v>
      </c>
      <c r="G1315" s="18">
        <f t="shared" si="62"/>
        <v>0</v>
      </c>
      <c r="H1315" s="3">
        <v>46161.718935185185</v>
      </c>
      <c r="I1315">
        <v>63683717</v>
      </c>
      <c r="J1315" t="s">
        <v>2021</v>
      </c>
      <c r="K1315" t="s">
        <v>1968</v>
      </c>
      <c r="L1315" t="s">
        <v>1969</v>
      </c>
      <c r="M1315" t="s">
        <v>1970</v>
      </c>
      <c r="O1315">
        <v>356368000000</v>
      </c>
      <c r="P1315">
        <v>16018</v>
      </c>
      <c r="Q1315">
        <v>-5</v>
      </c>
      <c r="R1315">
        <v>1</v>
      </c>
      <c r="S1315">
        <v>63683717</v>
      </c>
      <c r="U1315" t="s">
        <v>491</v>
      </c>
      <c r="W1315" t="s">
        <v>492</v>
      </c>
      <c r="X1315">
        <v>356368000000</v>
      </c>
      <c r="Y1315" t="s">
        <v>65</v>
      </c>
      <c r="Z1315" t="s">
        <v>597</v>
      </c>
      <c r="AG1315" t="s">
        <v>1972</v>
      </c>
      <c r="AL1315">
        <v>5</v>
      </c>
      <c r="AN1315" t="s">
        <v>1974</v>
      </c>
      <c r="AO1315">
        <v>0</v>
      </c>
      <c r="AQ1315">
        <v>2257871</v>
      </c>
      <c r="AR1315" t="s">
        <v>4605</v>
      </c>
      <c r="AS1315" t="s">
        <v>5883</v>
      </c>
      <c r="AT1315" t="s">
        <v>2022</v>
      </c>
    </row>
    <row r="1316" spans="1:46" x14ac:dyDescent="0.25">
      <c r="A1316" t="str">
        <f>_xlfn.XLOOKUP(I1316,UTILIZADAS[Contacto1],UTILIZADAS[Source.Name],,0)</f>
        <v>Cobros Abril Canal Fijo</v>
      </c>
      <c r="B1316" s="18">
        <f>VLOOKUP(J1316,Ref!A:C,3,0)</f>
        <v>0</v>
      </c>
      <c r="C1316" s="18">
        <f>VLOOKUP(J1316,Ref!A:D,4,0)</f>
        <v>0</v>
      </c>
      <c r="D1316" s="18" t="str">
        <f t="shared" si="60"/>
        <v>21/may</v>
      </c>
      <c r="E1316" s="18">
        <f t="shared" si="61"/>
        <v>6</v>
      </c>
      <c r="F1316" s="18">
        <v>1</v>
      </c>
      <c r="G1316" s="18">
        <f t="shared" si="62"/>
        <v>0</v>
      </c>
      <c r="H1316" s="3">
        <v>46163.481898148151</v>
      </c>
      <c r="I1316">
        <v>63683717</v>
      </c>
      <c r="J1316" t="s">
        <v>2021</v>
      </c>
      <c r="K1316" t="s">
        <v>1968</v>
      </c>
      <c r="L1316" t="s">
        <v>1969</v>
      </c>
      <c r="M1316" t="s">
        <v>1970</v>
      </c>
      <c r="O1316">
        <v>356368000000</v>
      </c>
      <c r="P1316">
        <v>16018</v>
      </c>
      <c r="Q1316">
        <v>-5</v>
      </c>
      <c r="R1316">
        <v>1</v>
      </c>
      <c r="S1316">
        <v>63683717</v>
      </c>
      <c r="U1316" t="s">
        <v>491</v>
      </c>
      <c r="W1316" t="s">
        <v>492</v>
      </c>
      <c r="X1316">
        <v>356368000000</v>
      </c>
      <c r="Y1316" t="s">
        <v>65</v>
      </c>
      <c r="Z1316" t="s">
        <v>597</v>
      </c>
      <c r="AG1316" t="s">
        <v>1972</v>
      </c>
      <c r="AL1316">
        <v>5</v>
      </c>
      <c r="AN1316" t="s">
        <v>1974</v>
      </c>
      <c r="AO1316">
        <v>0</v>
      </c>
      <c r="AQ1316">
        <v>2257871</v>
      </c>
      <c r="AR1316" t="s">
        <v>4605</v>
      </c>
      <c r="AS1316" t="s">
        <v>5883</v>
      </c>
      <c r="AT1316" t="s">
        <v>2022</v>
      </c>
    </row>
    <row r="1317" spans="1:46" x14ac:dyDescent="0.25">
      <c r="A1317" t="str">
        <f>_xlfn.XLOOKUP(I1317,UTILIZADAS[Contacto1],UTILIZADAS[Source.Name],,0)</f>
        <v>Cobros Abril Canal Fijo</v>
      </c>
      <c r="B1317" s="18">
        <f>VLOOKUP(J1317,Ref!A:C,3,0)</f>
        <v>0</v>
      </c>
      <c r="C1317" s="18">
        <f>VLOOKUP(J1317,Ref!A:D,4,0)</f>
        <v>0</v>
      </c>
      <c r="D1317" s="18" t="str">
        <f t="shared" si="60"/>
        <v>21/may</v>
      </c>
      <c r="E1317" s="18">
        <f t="shared" si="61"/>
        <v>6</v>
      </c>
      <c r="F1317" s="18">
        <v>1</v>
      </c>
      <c r="G1317" s="18">
        <f t="shared" si="62"/>
        <v>1</v>
      </c>
      <c r="H1317" s="3">
        <v>46163.752083333333</v>
      </c>
      <c r="I1317">
        <v>63683717</v>
      </c>
      <c r="J1317" t="s">
        <v>2021</v>
      </c>
      <c r="K1317" t="s">
        <v>1968</v>
      </c>
      <c r="L1317" t="s">
        <v>1969</v>
      </c>
      <c r="M1317" t="s">
        <v>1970</v>
      </c>
      <c r="O1317">
        <v>356368000000</v>
      </c>
      <c r="P1317">
        <v>16018</v>
      </c>
      <c r="Q1317">
        <v>-5</v>
      </c>
      <c r="R1317">
        <v>1</v>
      </c>
      <c r="S1317">
        <v>63683717</v>
      </c>
      <c r="U1317" t="s">
        <v>491</v>
      </c>
      <c r="W1317" t="s">
        <v>492</v>
      </c>
      <c r="X1317">
        <v>356368000000</v>
      </c>
      <c r="Y1317" t="s">
        <v>65</v>
      </c>
      <c r="Z1317" t="s">
        <v>597</v>
      </c>
      <c r="AG1317" t="s">
        <v>1972</v>
      </c>
      <c r="AL1317">
        <v>5</v>
      </c>
      <c r="AN1317" t="s">
        <v>1974</v>
      </c>
      <c r="AO1317">
        <v>0</v>
      </c>
      <c r="AQ1317">
        <v>2257871</v>
      </c>
      <c r="AR1317" t="s">
        <v>4605</v>
      </c>
      <c r="AS1317" t="s">
        <v>5883</v>
      </c>
      <c r="AT1317" t="s">
        <v>2022</v>
      </c>
    </row>
    <row r="1318" spans="1:46" x14ac:dyDescent="0.25">
      <c r="A1318" t="str">
        <f>_xlfn.XLOOKUP(I1318,UTILIZADAS[Contacto1],UTILIZADAS[Source.Name],,0)</f>
        <v>Cobros Mayo</v>
      </c>
      <c r="B1318" s="18">
        <f>VLOOKUP(J1318,Ref!A:C,3,0)</f>
        <v>0</v>
      </c>
      <c r="C1318" s="18">
        <f>VLOOKUP(J1318,Ref!A:D,4,0)</f>
        <v>0</v>
      </c>
      <c r="D1318" s="18" t="str">
        <f t="shared" si="60"/>
        <v>11/may</v>
      </c>
      <c r="E1318" s="18">
        <f t="shared" si="61"/>
        <v>3</v>
      </c>
      <c r="F1318" s="18">
        <v>1</v>
      </c>
      <c r="G1318" s="18">
        <f t="shared" si="62"/>
        <v>0</v>
      </c>
      <c r="H1318" s="3">
        <v>46153.594490740739</v>
      </c>
      <c r="I1318">
        <v>63684257</v>
      </c>
      <c r="J1318" t="s">
        <v>2021</v>
      </c>
      <c r="K1318" t="s">
        <v>1968</v>
      </c>
      <c r="L1318" t="s">
        <v>1969</v>
      </c>
      <c r="M1318" t="s">
        <v>1970</v>
      </c>
      <c r="O1318">
        <v>368052640000</v>
      </c>
      <c r="P1318">
        <v>16018</v>
      </c>
      <c r="Q1318">
        <v>-5</v>
      </c>
      <c r="R1318">
        <v>1</v>
      </c>
      <c r="S1318">
        <v>63684257</v>
      </c>
      <c r="U1318" t="s">
        <v>5979</v>
      </c>
      <c r="W1318" t="s">
        <v>4870</v>
      </c>
      <c r="X1318">
        <v>368052640000</v>
      </c>
      <c r="Y1318" t="s">
        <v>65</v>
      </c>
      <c r="Z1318" t="s">
        <v>66</v>
      </c>
      <c r="AF1318" t="s">
        <v>1976</v>
      </c>
      <c r="AG1318" t="s">
        <v>1972</v>
      </c>
      <c r="AL1318">
        <v>5</v>
      </c>
      <c r="AN1318" t="s">
        <v>1974</v>
      </c>
      <c r="AO1318">
        <v>0</v>
      </c>
      <c r="AQ1318">
        <v>2257872</v>
      </c>
      <c r="AR1318" t="s">
        <v>4605</v>
      </c>
      <c r="AS1318" t="s">
        <v>5883</v>
      </c>
      <c r="AT1318" t="s">
        <v>2022</v>
      </c>
    </row>
    <row r="1319" spans="1:46" x14ac:dyDescent="0.25">
      <c r="A1319" t="str">
        <f>_xlfn.XLOOKUP(I1319,UTILIZADAS[Contacto1],UTILIZADAS[Source.Name],,0)</f>
        <v>Cobros Mayo</v>
      </c>
      <c r="B1319" s="18">
        <f>VLOOKUP(J1319,Ref!A:C,3,0)</f>
        <v>0</v>
      </c>
      <c r="C1319" s="18">
        <f>VLOOKUP(J1319,Ref!A:D,4,0)</f>
        <v>0</v>
      </c>
      <c r="D1319" s="18" t="str">
        <f t="shared" si="60"/>
        <v>13/may</v>
      </c>
      <c r="E1319" s="18">
        <f t="shared" si="61"/>
        <v>3</v>
      </c>
      <c r="F1319" s="18">
        <v>1</v>
      </c>
      <c r="G1319" s="18">
        <f t="shared" si="62"/>
        <v>0</v>
      </c>
      <c r="H1319" s="3">
        <v>46155.709490740737</v>
      </c>
      <c r="I1319">
        <v>63684257</v>
      </c>
      <c r="J1319" t="s">
        <v>2021</v>
      </c>
      <c r="K1319" t="s">
        <v>1968</v>
      </c>
      <c r="L1319" t="s">
        <v>1969</v>
      </c>
      <c r="M1319" t="s">
        <v>1970</v>
      </c>
      <c r="O1319">
        <v>368052640000</v>
      </c>
      <c r="P1319">
        <v>16018</v>
      </c>
      <c r="Q1319">
        <v>-5</v>
      </c>
      <c r="R1319">
        <v>1</v>
      </c>
      <c r="S1319">
        <v>63684257</v>
      </c>
      <c r="U1319" t="s">
        <v>5979</v>
      </c>
      <c r="W1319" t="s">
        <v>4870</v>
      </c>
      <c r="X1319">
        <v>368052640000</v>
      </c>
      <c r="Y1319" t="s">
        <v>65</v>
      </c>
      <c r="Z1319" t="s">
        <v>66</v>
      </c>
      <c r="AF1319" t="s">
        <v>1976</v>
      </c>
      <c r="AG1319" t="s">
        <v>1972</v>
      </c>
      <c r="AL1319">
        <v>5</v>
      </c>
      <c r="AN1319" t="s">
        <v>1974</v>
      </c>
      <c r="AO1319">
        <v>0</v>
      </c>
      <c r="AQ1319">
        <v>2257872</v>
      </c>
      <c r="AR1319" t="s">
        <v>4605</v>
      </c>
      <c r="AS1319" t="s">
        <v>5883</v>
      </c>
      <c r="AT1319" t="s">
        <v>2022</v>
      </c>
    </row>
    <row r="1320" spans="1:46" x14ac:dyDescent="0.25">
      <c r="A1320" t="str">
        <f>_xlfn.XLOOKUP(I1320,UTILIZADAS[Contacto1],UTILIZADAS[Source.Name],,0)</f>
        <v>Cobros Mayo</v>
      </c>
      <c r="B1320" s="18">
        <f>VLOOKUP(J1320,Ref!A:C,3,0)</f>
        <v>1</v>
      </c>
      <c r="C1320" s="18">
        <f>VLOOKUP(J1320,Ref!A:D,4,0)</f>
        <v>1</v>
      </c>
      <c r="D1320" s="18" t="str">
        <f t="shared" si="60"/>
        <v>18/may</v>
      </c>
      <c r="E1320" s="18">
        <f t="shared" si="61"/>
        <v>3</v>
      </c>
      <c r="F1320" s="18">
        <v>1</v>
      </c>
      <c r="G1320" s="18">
        <f t="shared" si="62"/>
        <v>1</v>
      </c>
      <c r="H1320" s="3">
        <v>46160.441076388888</v>
      </c>
      <c r="I1320">
        <v>63684257</v>
      </c>
      <c r="J1320">
        <v>6002</v>
      </c>
      <c r="K1320" t="s">
        <v>1983</v>
      </c>
      <c r="L1320" t="s">
        <v>1897</v>
      </c>
      <c r="M1320" t="s">
        <v>1970</v>
      </c>
      <c r="O1320">
        <v>368052640000</v>
      </c>
      <c r="P1320">
        <v>16018</v>
      </c>
      <c r="Q1320">
        <v>-5</v>
      </c>
      <c r="R1320">
        <v>1</v>
      </c>
      <c r="S1320">
        <v>63684257</v>
      </c>
      <c r="U1320" t="s">
        <v>5979</v>
      </c>
      <c r="W1320" t="s">
        <v>4870</v>
      </c>
      <c r="X1320">
        <v>368052640000</v>
      </c>
      <c r="Y1320" t="s">
        <v>65</v>
      </c>
      <c r="Z1320" t="s">
        <v>66</v>
      </c>
      <c r="AF1320" t="s">
        <v>1976</v>
      </c>
      <c r="AG1320" t="s">
        <v>1972</v>
      </c>
      <c r="AL1320">
        <v>126</v>
      </c>
      <c r="AM1320" t="s">
        <v>1979</v>
      </c>
      <c r="AN1320" t="s">
        <v>1987</v>
      </c>
      <c r="AO1320">
        <v>0</v>
      </c>
      <c r="AQ1320">
        <v>2257872</v>
      </c>
      <c r="AR1320" t="s">
        <v>4605</v>
      </c>
      <c r="AS1320" t="s">
        <v>5883</v>
      </c>
      <c r="AT1320" t="s">
        <v>1888</v>
      </c>
    </row>
    <row r="1321" spans="1:46" x14ac:dyDescent="0.25">
      <c r="A1321" t="str">
        <f>_xlfn.XLOOKUP(I1321,UTILIZADAS[Contacto1],UTILIZADAS[Source.Name],,0)</f>
        <v>Cobros Mayo</v>
      </c>
      <c r="B1321" s="18">
        <f>VLOOKUP(J1321,Ref!A:C,3,0)</f>
        <v>0</v>
      </c>
      <c r="C1321" s="18">
        <f>VLOOKUP(J1321,Ref!A:D,4,0)</f>
        <v>0</v>
      </c>
      <c r="D1321" s="18" t="str">
        <f t="shared" si="60"/>
        <v>11/may</v>
      </c>
      <c r="E1321" s="18">
        <f t="shared" si="61"/>
        <v>5</v>
      </c>
      <c r="F1321" s="18">
        <v>1</v>
      </c>
      <c r="G1321" s="18">
        <f t="shared" si="62"/>
        <v>0</v>
      </c>
      <c r="H1321" s="3">
        <v>46153.594583333332</v>
      </c>
      <c r="I1321">
        <v>63694637</v>
      </c>
      <c r="J1321" t="s">
        <v>1967</v>
      </c>
      <c r="K1321" t="s">
        <v>1968</v>
      </c>
      <c r="L1321" t="s">
        <v>1969</v>
      </c>
      <c r="M1321" t="s">
        <v>1970</v>
      </c>
      <c r="O1321">
        <v>361081420000</v>
      </c>
      <c r="P1321">
        <v>16018</v>
      </c>
      <c r="Q1321">
        <v>-5</v>
      </c>
      <c r="R1321">
        <v>1</v>
      </c>
      <c r="S1321">
        <v>63694637</v>
      </c>
      <c r="U1321" t="s">
        <v>4871</v>
      </c>
      <c r="W1321" t="s">
        <v>4872</v>
      </c>
      <c r="X1321">
        <v>361081420000</v>
      </c>
      <c r="Y1321" t="s">
        <v>65</v>
      </c>
      <c r="Z1321" t="s">
        <v>66</v>
      </c>
      <c r="AF1321" t="s">
        <v>1976</v>
      </c>
      <c r="AG1321" t="s">
        <v>1972</v>
      </c>
      <c r="AK1321" t="s">
        <v>5980</v>
      </c>
      <c r="AL1321">
        <v>0</v>
      </c>
      <c r="AN1321" t="s">
        <v>1974</v>
      </c>
      <c r="AO1321">
        <v>0</v>
      </c>
      <c r="AQ1321">
        <v>2257873</v>
      </c>
      <c r="AR1321" t="s">
        <v>4605</v>
      </c>
      <c r="AS1321" t="s">
        <v>5883</v>
      </c>
      <c r="AT1321" t="s">
        <v>1975</v>
      </c>
    </row>
    <row r="1322" spans="1:46" x14ac:dyDescent="0.25">
      <c r="A1322" t="str">
        <f>_xlfn.XLOOKUP(I1322,UTILIZADAS[Contacto1],UTILIZADAS[Source.Name],,0)</f>
        <v>Cobros Mayo</v>
      </c>
      <c r="B1322" s="18">
        <f>VLOOKUP(J1322,Ref!A:C,3,0)</f>
        <v>0</v>
      </c>
      <c r="C1322" s="18">
        <f>VLOOKUP(J1322,Ref!A:D,4,0)</f>
        <v>0</v>
      </c>
      <c r="D1322" s="18" t="str">
        <f t="shared" si="60"/>
        <v>13/may</v>
      </c>
      <c r="E1322" s="18">
        <f t="shared" si="61"/>
        <v>5</v>
      </c>
      <c r="F1322" s="18">
        <v>1</v>
      </c>
      <c r="G1322" s="18">
        <f t="shared" si="62"/>
        <v>0</v>
      </c>
      <c r="H1322" s="3">
        <v>46155.709803240738</v>
      </c>
      <c r="I1322">
        <v>63694637</v>
      </c>
      <c r="J1322" t="s">
        <v>2021</v>
      </c>
      <c r="K1322" t="s">
        <v>1968</v>
      </c>
      <c r="L1322" t="s">
        <v>1969</v>
      </c>
      <c r="M1322" t="s">
        <v>1970</v>
      </c>
      <c r="O1322">
        <v>361081420000</v>
      </c>
      <c r="P1322">
        <v>16018</v>
      </c>
      <c r="Q1322">
        <v>-5</v>
      </c>
      <c r="R1322">
        <v>1</v>
      </c>
      <c r="S1322">
        <v>63694637</v>
      </c>
      <c r="U1322" t="s">
        <v>4871</v>
      </c>
      <c r="W1322" t="s">
        <v>4872</v>
      </c>
      <c r="X1322">
        <v>361081420000</v>
      </c>
      <c r="Y1322" t="s">
        <v>65</v>
      </c>
      <c r="Z1322" t="s">
        <v>66</v>
      </c>
      <c r="AF1322" t="s">
        <v>1976</v>
      </c>
      <c r="AG1322" t="s">
        <v>1972</v>
      </c>
      <c r="AK1322" t="s">
        <v>5980</v>
      </c>
      <c r="AL1322">
        <v>5</v>
      </c>
      <c r="AN1322" t="s">
        <v>1974</v>
      </c>
      <c r="AO1322">
        <v>0</v>
      </c>
      <c r="AQ1322">
        <v>2257873</v>
      </c>
      <c r="AR1322" t="s">
        <v>4605</v>
      </c>
      <c r="AS1322" t="s">
        <v>5883</v>
      </c>
      <c r="AT1322" t="s">
        <v>2022</v>
      </c>
    </row>
    <row r="1323" spans="1:46" x14ac:dyDescent="0.25">
      <c r="A1323" t="str">
        <f>_xlfn.XLOOKUP(I1323,UTILIZADAS[Contacto1],UTILIZADAS[Source.Name],,0)</f>
        <v>Cobros Mayo</v>
      </c>
      <c r="B1323" s="18">
        <f>VLOOKUP(J1323,Ref!A:C,3,0)</f>
        <v>0</v>
      </c>
      <c r="C1323" s="18">
        <f>VLOOKUP(J1323,Ref!A:D,4,0)</f>
        <v>0</v>
      </c>
      <c r="D1323" s="18" t="str">
        <f t="shared" si="60"/>
        <v>18/may</v>
      </c>
      <c r="E1323" s="18">
        <f t="shared" si="61"/>
        <v>5</v>
      </c>
      <c r="F1323" s="18">
        <v>1</v>
      </c>
      <c r="G1323" s="18">
        <f t="shared" si="62"/>
        <v>0</v>
      </c>
      <c r="H1323" s="3">
        <v>46160.441250000003</v>
      </c>
      <c r="I1323">
        <v>63694637</v>
      </c>
      <c r="J1323" t="s">
        <v>2021</v>
      </c>
      <c r="K1323" t="s">
        <v>1968</v>
      </c>
      <c r="L1323" t="s">
        <v>1969</v>
      </c>
      <c r="M1323" t="s">
        <v>1970</v>
      </c>
      <c r="O1323">
        <v>361081420000</v>
      </c>
      <c r="P1323">
        <v>16018</v>
      </c>
      <c r="Q1323">
        <v>-5</v>
      </c>
      <c r="R1323">
        <v>1</v>
      </c>
      <c r="S1323">
        <v>63694637</v>
      </c>
      <c r="U1323" t="s">
        <v>4871</v>
      </c>
      <c r="W1323" t="s">
        <v>4872</v>
      </c>
      <c r="X1323">
        <v>361081420000</v>
      </c>
      <c r="Y1323" t="s">
        <v>65</v>
      </c>
      <c r="Z1323" t="s">
        <v>66</v>
      </c>
      <c r="AF1323" t="s">
        <v>1976</v>
      </c>
      <c r="AG1323" t="s">
        <v>1972</v>
      </c>
      <c r="AK1323" t="s">
        <v>5980</v>
      </c>
      <c r="AL1323">
        <v>5</v>
      </c>
      <c r="AN1323" t="s">
        <v>1974</v>
      </c>
      <c r="AO1323">
        <v>0</v>
      </c>
      <c r="AQ1323">
        <v>2257873</v>
      </c>
      <c r="AR1323" t="s">
        <v>4605</v>
      </c>
      <c r="AS1323" t="s">
        <v>5883</v>
      </c>
      <c r="AT1323" t="s">
        <v>2022</v>
      </c>
    </row>
    <row r="1324" spans="1:46" x14ac:dyDescent="0.25">
      <c r="A1324" t="str">
        <f>_xlfn.XLOOKUP(I1324,UTILIZADAS[Contacto1],UTILIZADAS[Source.Name],,0)</f>
        <v>Cobros Mayo</v>
      </c>
      <c r="B1324" s="18">
        <f>VLOOKUP(J1324,Ref!A:C,3,0)</f>
        <v>0</v>
      </c>
      <c r="C1324" s="18">
        <f>VLOOKUP(J1324,Ref!A:D,4,0)</f>
        <v>0</v>
      </c>
      <c r="D1324" s="18" t="str">
        <f t="shared" si="60"/>
        <v>19/may</v>
      </c>
      <c r="E1324" s="18">
        <f t="shared" si="61"/>
        <v>5</v>
      </c>
      <c r="F1324" s="18">
        <v>1</v>
      </c>
      <c r="G1324" s="18">
        <f t="shared" si="62"/>
        <v>0</v>
      </c>
      <c r="H1324" s="3">
        <v>46161.719386574077</v>
      </c>
      <c r="I1324">
        <v>63694637</v>
      </c>
      <c r="J1324" t="s">
        <v>2021</v>
      </c>
      <c r="K1324" t="s">
        <v>1968</v>
      </c>
      <c r="L1324" t="s">
        <v>1969</v>
      </c>
      <c r="M1324" t="s">
        <v>1970</v>
      </c>
      <c r="O1324">
        <v>361081420000</v>
      </c>
      <c r="P1324">
        <v>16018</v>
      </c>
      <c r="Q1324">
        <v>-5</v>
      </c>
      <c r="R1324">
        <v>1</v>
      </c>
      <c r="S1324">
        <v>63694637</v>
      </c>
      <c r="U1324" t="s">
        <v>4871</v>
      </c>
      <c r="W1324" t="s">
        <v>4872</v>
      </c>
      <c r="X1324">
        <v>361081420000</v>
      </c>
      <c r="Y1324" t="s">
        <v>65</v>
      </c>
      <c r="Z1324" t="s">
        <v>66</v>
      </c>
      <c r="AF1324" t="s">
        <v>1976</v>
      </c>
      <c r="AG1324" t="s">
        <v>1972</v>
      </c>
      <c r="AK1324" t="s">
        <v>5980</v>
      </c>
      <c r="AL1324">
        <v>5</v>
      </c>
      <c r="AN1324" t="s">
        <v>1974</v>
      </c>
      <c r="AO1324">
        <v>0</v>
      </c>
      <c r="AQ1324">
        <v>2257873</v>
      </c>
      <c r="AR1324" t="s">
        <v>4605</v>
      </c>
      <c r="AS1324" t="s">
        <v>5883</v>
      </c>
      <c r="AT1324" t="s">
        <v>2022</v>
      </c>
    </row>
    <row r="1325" spans="1:46" x14ac:dyDescent="0.25">
      <c r="A1325" t="str">
        <f>_xlfn.XLOOKUP(I1325,UTILIZADAS[Contacto1],UTILIZADAS[Source.Name],,0)</f>
        <v>Cobros Mayo</v>
      </c>
      <c r="B1325" s="18">
        <f>VLOOKUP(J1325,Ref!A:C,3,0)</f>
        <v>0</v>
      </c>
      <c r="C1325" s="18">
        <f>VLOOKUP(J1325,Ref!A:D,4,0)</f>
        <v>0</v>
      </c>
      <c r="D1325" s="18" t="str">
        <f t="shared" si="60"/>
        <v>21/may</v>
      </c>
      <c r="E1325" s="18">
        <f t="shared" si="61"/>
        <v>5</v>
      </c>
      <c r="F1325" s="18">
        <v>1</v>
      </c>
      <c r="G1325" s="18">
        <f t="shared" si="62"/>
        <v>1</v>
      </c>
      <c r="H1325" s="3">
        <v>46163.481770833336</v>
      </c>
      <c r="I1325">
        <v>63694637</v>
      </c>
      <c r="J1325" t="s">
        <v>1986</v>
      </c>
      <c r="K1325" t="s">
        <v>1983</v>
      </c>
      <c r="L1325" t="s">
        <v>1897</v>
      </c>
      <c r="M1325" t="s">
        <v>1970</v>
      </c>
      <c r="O1325">
        <v>361081420000</v>
      </c>
      <c r="P1325">
        <v>16018</v>
      </c>
      <c r="Q1325">
        <v>-5</v>
      </c>
      <c r="R1325">
        <v>1</v>
      </c>
      <c r="S1325">
        <v>63694637</v>
      </c>
      <c r="U1325" t="s">
        <v>4871</v>
      </c>
      <c r="W1325" t="s">
        <v>4872</v>
      </c>
      <c r="X1325">
        <v>361081420000</v>
      </c>
      <c r="Y1325" t="s">
        <v>65</v>
      </c>
      <c r="Z1325" t="s">
        <v>66</v>
      </c>
      <c r="AF1325" t="s">
        <v>1976</v>
      </c>
      <c r="AG1325" t="s">
        <v>1972</v>
      </c>
      <c r="AK1325" t="s">
        <v>5980</v>
      </c>
      <c r="AL1325">
        <v>211</v>
      </c>
      <c r="AM1325" t="s">
        <v>1979</v>
      </c>
      <c r="AN1325" t="s">
        <v>1987</v>
      </c>
      <c r="AO1325">
        <v>0</v>
      </c>
      <c r="AQ1325">
        <v>2257873</v>
      </c>
      <c r="AR1325" t="s">
        <v>4605</v>
      </c>
      <c r="AS1325" t="s">
        <v>5883</v>
      </c>
      <c r="AT1325" t="s">
        <v>1988</v>
      </c>
    </row>
    <row r="1326" spans="1:46" x14ac:dyDescent="0.25">
      <c r="A1326" t="e">
        <f>_xlfn.XLOOKUP(I1326,UTILIZADAS[Contacto1],UTILIZADAS[Source.Name],,0)</f>
        <v>#N/A</v>
      </c>
      <c r="B1326" s="18">
        <f>VLOOKUP(J1326,Ref!A:C,3,0)</f>
        <v>0</v>
      </c>
      <c r="C1326" s="18">
        <f>VLOOKUP(J1326,Ref!A:D,4,0)</f>
        <v>0</v>
      </c>
      <c r="D1326" s="18" t="str">
        <f t="shared" si="60"/>
        <v>04/may</v>
      </c>
      <c r="E1326" s="18">
        <f t="shared" si="61"/>
        <v>1</v>
      </c>
      <c r="F1326" s="18">
        <v>1</v>
      </c>
      <c r="G1326" s="18">
        <f t="shared" si="62"/>
        <v>1</v>
      </c>
      <c r="H1326" s="3">
        <v>46146.630428240744</v>
      </c>
      <c r="I1326">
        <v>63717541</v>
      </c>
      <c r="J1326" t="s">
        <v>1990</v>
      </c>
      <c r="K1326" t="s">
        <v>1983</v>
      </c>
      <c r="L1326" t="s">
        <v>1897</v>
      </c>
      <c r="M1326" t="s">
        <v>1970</v>
      </c>
      <c r="P1326">
        <v>998</v>
      </c>
      <c r="Q1326">
        <v>0</v>
      </c>
      <c r="S1326">
        <v>63717541</v>
      </c>
      <c r="AF1326" t="s">
        <v>1976</v>
      </c>
      <c r="AG1326" t="s">
        <v>1972</v>
      </c>
      <c r="AL1326">
        <v>19</v>
      </c>
      <c r="AM1326" t="s">
        <v>1979</v>
      </c>
      <c r="AN1326" t="s">
        <v>1977</v>
      </c>
      <c r="AO1326">
        <v>0</v>
      </c>
      <c r="AQ1326">
        <v>2257473</v>
      </c>
      <c r="AR1326" t="s">
        <v>1978</v>
      </c>
      <c r="AT1326" t="s">
        <v>1991</v>
      </c>
    </row>
    <row r="1327" spans="1:46" x14ac:dyDescent="0.25">
      <c r="A1327" t="str">
        <f>_xlfn.XLOOKUP(I1327,UTILIZADAS[Contacto1],UTILIZADAS[Source.Name],,0)</f>
        <v>Cobros Abril Canal Fijo</v>
      </c>
      <c r="B1327" s="18">
        <f>VLOOKUP(J1327,Ref!A:C,3,0)</f>
        <v>0</v>
      </c>
      <c r="C1327" s="18">
        <f>VLOOKUP(J1327,Ref!A:D,4,0)</f>
        <v>0</v>
      </c>
      <c r="D1327" s="18" t="str">
        <f t="shared" si="60"/>
        <v>02/may</v>
      </c>
      <c r="E1327" s="18">
        <f t="shared" si="61"/>
        <v>6</v>
      </c>
      <c r="F1327" s="18">
        <v>1</v>
      </c>
      <c r="G1327" s="18">
        <f t="shared" si="62"/>
        <v>0</v>
      </c>
      <c r="H1327" s="3">
        <v>46144.533761574072</v>
      </c>
      <c r="I1327">
        <v>63730149</v>
      </c>
      <c r="J1327" t="s">
        <v>1967</v>
      </c>
      <c r="K1327" t="s">
        <v>1968</v>
      </c>
      <c r="L1327" t="s">
        <v>1969</v>
      </c>
      <c r="M1327" t="s">
        <v>1970</v>
      </c>
      <c r="O1327">
        <v>361021270000</v>
      </c>
      <c r="P1327">
        <v>16017</v>
      </c>
      <c r="Q1327">
        <v>-4</v>
      </c>
      <c r="R1327">
        <v>1</v>
      </c>
      <c r="S1327">
        <v>63730149</v>
      </c>
      <c r="U1327" t="s">
        <v>2372</v>
      </c>
      <c r="W1327" t="s">
        <v>3940</v>
      </c>
      <c r="X1327" t="s">
        <v>66</v>
      </c>
      <c r="Y1327" t="s">
        <v>65</v>
      </c>
      <c r="Z1327">
        <v>361021270000</v>
      </c>
      <c r="AG1327" t="s">
        <v>1972</v>
      </c>
      <c r="AI1327" t="s">
        <v>3135</v>
      </c>
      <c r="AL1327">
        <v>0</v>
      </c>
      <c r="AN1327" t="s">
        <v>1974</v>
      </c>
      <c r="AO1327">
        <v>0</v>
      </c>
      <c r="AQ1327">
        <v>2252159</v>
      </c>
      <c r="AR1327" t="s">
        <v>2241</v>
      </c>
      <c r="AS1327" t="s">
        <v>4163</v>
      </c>
      <c r="AT1327" t="s">
        <v>1975</v>
      </c>
    </row>
    <row r="1328" spans="1:46" x14ac:dyDescent="0.25">
      <c r="A1328" t="str">
        <f>_xlfn.XLOOKUP(I1328,UTILIZADAS[Contacto1],UTILIZADAS[Source.Name],,0)</f>
        <v>Cobros Abril Canal Fijo</v>
      </c>
      <c r="B1328" s="18">
        <f>VLOOKUP(J1328,Ref!A:C,3,0)</f>
        <v>0</v>
      </c>
      <c r="C1328" s="18">
        <f>VLOOKUP(J1328,Ref!A:D,4,0)</f>
        <v>0</v>
      </c>
      <c r="D1328" s="18" t="str">
        <f t="shared" si="60"/>
        <v>05/may</v>
      </c>
      <c r="E1328" s="18">
        <f t="shared" si="61"/>
        <v>6</v>
      </c>
      <c r="F1328" s="18">
        <v>1</v>
      </c>
      <c r="G1328" s="18">
        <f t="shared" si="62"/>
        <v>0</v>
      </c>
      <c r="H1328" s="3">
        <v>46147.745208333334</v>
      </c>
      <c r="I1328">
        <v>63730149</v>
      </c>
      <c r="J1328" t="s">
        <v>1967</v>
      </c>
      <c r="K1328" t="s">
        <v>1968</v>
      </c>
      <c r="L1328" t="s">
        <v>1969</v>
      </c>
      <c r="M1328" t="s">
        <v>1970</v>
      </c>
      <c r="O1328">
        <v>361021270000</v>
      </c>
      <c r="P1328">
        <v>16017</v>
      </c>
      <c r="Q1328">
        <v>-4</v>
      </c>
      <c r="R1328">
        <v>1</v>
      </c>
      <c r="S1328">
        <v>63730149</v>
      </c>
      <c r="U1328" t="s">
        <v>2372</v>
      </c>
      <c r="W1328" t="s">
        <v>3940</v>
      </c>
      <c r="X1328" t="s">
        <v>66</v>
      </c>
      <c r="Y1328" t="s">
        <v>65</v>
      </c>
      <c r="Z1328">
        <v>361021270000</v>
      </c>
      <c r="AG1328" t="s">
        <v>1972</v>
      </c>
      <c r="AI1328" t="s">
        <v>3135</v>
      </c>
      <c r="AL1328">
        <v>0</v>
      </c>
      <c r="AN1328" t="s">
        <v>1974</v>
      </c>
      <c r="AO1328">
        <v>0</v>
      </c>
      <c r="AQ1328">
        <v>2252159</v>
      </c>
      <c r="AR1328" t="s">
        <v>2241</v>
      </c>
      <c r="AS1328" t="s">
        <v>4163</v>
      </c>
      <c r="AT1328" t="s">
        <v>1975</v>
      </c>
    </row>
    <row r="1329" spans="1:46" x14ac:dyDescent="0.25">
      <c r="A1329" t="str">
        <f>_xlfn.XLOOKUP(I1329,UTILIZADAS[Contacto1],UTILIZADAS[Source.Name],,0)</f>
        <v>Cobros Abril Canal Fijo</v>
      </c>
      <c r="B1329" s="18">
        <f>VLOOKUP(J1329,Ref!A:C,3,0)</f>
        <v>0</v>
      </c>
      <c r="C1329" s="18">
        <f>VLOOKUP(J1329,Ref!A:D,4,0)</f>
        <v>0</v>
      </c>
      <c r="D1329" s="18" t="str">
        <f t="shared" si="60"/>
        <v>07/may</v>
      </c>
      <c r="E1329" s="18">
        <f t="shared" si="61"/>
        <v>6</v>
      </c>
      <c r="F1329" s="18">
        <v>1</v>
      </c>
      <c r="G1329" s="18">
        <f t="shared" si="62"/>
        <v>0</v>
      </c>
      <c r="H1329" s="3">
        <v>46149.603541666664</v>
      </c>
      <c r="I1329">
        <v>63730149</v>
      </c>
      <c r="J1329" t="s">
        <v>1967</v>
      </c>
      <c r="K1329" t="s">
        <v>1968</v>
      </c>
      <c r="L1329" t="s">
        <v>1969</v>
      </c>
      <c r="M1329" t="s">
        <v>1970</v>
      </c>
      <c r="O1329">
        <v>361021270000</v>
      </c>
      <c r="P1329">
        <v>16017</v>
      </c>
      <c r="Q1329">
        <v>-4</v>
      </c>
      <c r="R1329">
        <v>1</v>
      </c>
      <c r="S1329">
        <v>63730149</v>
      </c>
      <c r="U1329" t="s">
        <v>2372</v>
      </c>
      <c r="W1329" t="s">
        <v>3940</v>
      </c>
      <c r="X1329" t="s">
        <v>66</v>
      </c>
      <c r="Y1329" t="s">
        <v>65</v>
      </c>
      <c r="Z1329">
        <v>361021270000</v>
      </c>
      <c r="AG1329" t="s">
        <v>1972</v>
      </c>
      <c r="AI1329" t="s">
        <v>3135</v>
      </c>
      <c r="AL1329">
        <v>0</v>
      </c>
      <c r="AN1329" t="s">
        <v>1974</v>
      </c>
      <c r="AO1329">
        <v>0</v>
      </c>
      <c r="AQ1329">
        <v>2252159</v>
      </c>
      <c r="AR1329" t="s">
        <v>2241</v>
      </c>
      <c r="AS1329" t="s">
        <v>4163</v>
      </c>
      <c r="AT1329" t="s">
        <v>1975</v>
      </c>
    </row>
    <row r="1330" spans="1:46" x14ac:dyDescent="0.25">
      <c r="A1330" t="str">
        <f>_xlfn.XLOOKUP(I1330,UTILIZADAS[Contacto1],UTILIZADAS[Source.Name],,0)</f>
        <v>Cobros Abril Canal Fijo</v>
      </c>
      <c r="B1330" s="18">
        <f>VLOOKUP(J1330,Ref!A:C,3,0)</f>
        <v>0</v>
      </c>
      <c r="C1330" s="18">
        <f>VLOOKUP(J1330,Ref!A:D,4,0)</f>
        <v>0</v>
      </c>
      <c r="D1330" s="18" t="str">
        <f t="shared" si="60"/>
        <v>08/may</v>
      </c>
      <c r="E1330" s="18">
        <f t="shared" si="61"/>
        <v>6</v>
      </c>
      <c r="F1330" s="18">
        <v>1</v>
      </c>
      <c r="G1330" s="18">
        <f t="shared" si="62"/>
        <v>0</v>
      </c>
      <c r="H1330" s="3">
        <v>46150.62877314815</v>
      </c>
      <c r="I1330">
        <v>63730149</v>
      </c>
      <c r="J1330" t="s">
        <v>2021</v>
      </c>
      <c r="K1330" t="s">
        <v>1968</v>
      </c>
      <c r="L1330" t="s">
        <v>1969</v>
      </c>
      <c r="M1330" t="s">
        <v>1970</v>
      </c>
      <c r="O1330">
        <v>361021270000</v>
      </c>
      <c r="P1330">
        <v>16017</v>
      </c>
      <c r="Q1330">
        <v>-4</v>
      </c>
      <c r="R1330">
        <v>1</v>
      </c>
      <c r="S1330">
        <v>63730149</v>
      </c>
      <c r="U1330" t="s">
        <v>2372</v>
      </c>
      <c r="W1330" t="s">
        <v>3940</v>
      </c>
      <c r="X1330" t="s">
        <v>66</v>
      </c>
      <c r="Y1330" t="s">
        <v>65</v>
      </c>
      <c r="Z1330">
        <v>361021270000</v>
      </c>
      <c r="AG1330" t="s">
        <v>1972</v>
      </c>
      <c r="AI1330" t="s">
        <v>3135</v>
      </c>
      <c r="AL1330">
        <v>5</v>
      </c>
      <c r="AN1330" t="s">
        <v>1974</v>
      </c>
      <c r="AO1330">
        <v>0</v>
      </c>
      <c r="AQ1330">
        <v>2252159</v>
      </c>
      <c r="AR1330" t="s">
        <v>2241</v>
      </c>
      <c r="AS1330" t="s">
        <v>4163</v>
      </c>
      <c r="AT1330" t="s">
        <v>2022</v>
      </c>
    </row>
    <row r="1331" spans="1:46" x14ac:dyDescent="0.25">
      <c r="A1331" t="str">
        <f>_xlfn.XLOOKUP(I1331,UTILIZADAS[Contacto1],UTILIZADAS[Source.Name],,0)</f>
        <v>Cobros Abril Canal Fijo</v>
      </c>
      <c r="B1331" s="18">
        <f>VLOOKUP(J1331,Ref!A:C,3,0)</f>
        <v>0</v>
      </c>
      <c r="C1331" s="18">
        <f>VLOOKUP(J1331,Ref!A:D,4,0)</f>
        <v>0</v>
      </c>
      <c r="D1331" s="18" t="str">
        <f t="shared" si="60"/>
        <v>11/may</v>
      </c>
      <c r="E1331" s="18">
        <f t="shared" si="61"/>
        <v>6</v>
      </c>
      <c r="F1331" s="18">
        <v>1</v>
      </c>
      <c r="G1331" s="18">
        <f t="shared" si="62"/>
        <v>0</v>
      </c>
      <c r="H1331" s="3">
        <v>46153.594618055555</v>
      </c>
      <c r="I1331">
        <v>63730149</v>
      </c>
      <c r="J1331" t="s">
        <v>1967</v>
      </c>
      <c r="K1331" t="s">
        <v>1968</v>
      </c>
      <c r="L1331" t="s">
        <v>1969</v>
      </c>
      <c r="M1331" t="s">
        <v>1970</v>
      </c>
      <c r="O1331">
        <v>361021270000</v>
      </c>
      <c r="P1331">
        <v>16018</v>
      </c>
      <c r="Q1331">
        <v>-4</v>
      </c>
      <c r="R1331">
        <v>1</v>
      </c>
      <c r="S1331">
        <v>63730149</v>
      </c>
      <c r="U1331" t="s">
        <v>5981</v>
      </c>
      <c r="W1331" t="s">
        <v>3940</v>
      </c>
      <c r="X1331">
        <v>361021270000</v>
      </c>
      <c r="Y1331" t="s">
        <v>65</v>
      </c>
      <c r="Z1331" t="s">
        <v>66</v>
      </c>
      <c r="AF1331" t="s">
        <v>1976</v>
      </c>
      <c r="AG1331" t="s">
        <v>1972</v>
      </c>
      <c r="AL1331">
        <v>0</v>
      </c>
      <c r="AN1331" t="s">
        <v>1974</v>
      </c>
      <c r="AO1331">
        <v>0</v>
      </c>
      <c r="AQ1331">
        <v>2257874</v>
      </c>
      <c r="AR1331" t="s">
        <v>4605</v>
      </c>
      <c r="AS1331" t="s">
        <v>5883</v>
      </c>
      <c r="AT1331" t="s">
        <v>1975</v>
      </c>
    </row>
    <row r="1332" spans="1:46" x14ac:dyDescent="0.25">
      <c r="A1332" t="str">
        <f>_xlfn.XLOOKUP(I1332,UTILIZADAS[Contacto1],UTILIZADAS[Source.Name],,0)</f>
        <v>Cobros Abril Canal Fijo</v>
      </c>
      <c r="B1332" s="18">
        <f>VLOOKUP(J1332,Ref!A:C,3,0)</f>
        <v>1</v>
      </c>
      <c r="C1332" s="18">
        <f>VLOOKUP(J1332,Ref!A:D,4,0)</f>
        <v>1</v>
      </c>
      <c r="D1332" s="18" t="str">
        <f t="shared" si="60"/>
        <v>13/may</v>
      </c>
      <c r="E1332" s="18">
        <f t="shared" si="61"/>
        <v>6</v>
      </c>
      <c r="F1332" s="18">
        <v>1</v>
      </c>
      <c r="G1332" s="18">
        <f t="shared" si="62"/>
        <v>1</v>
      </c>
      <c r="H1332" s="3">
        <v>46155.711122685185</v>
      </c>
      <c r="I1332">
        <v>63730149</v>
      </c>
      <c r="J1332">
        <v>6003</v>
      </c>
      <c r="K1332" t="s">
        <v>1983</v>
      </c>
      <c r="L1332" t="s">
        <v>1897</v>
      </c>
      <c r="M1332" t="s">
        <v>1970</v>
      </c>
      <c r="O1332">
        <v>361021270000</v>
      </c>
      <c r="P1332">
        <v>16018</v>
      </c>
      <c r="Q1332">
        <v>-4</v>
      </c>
      <c r="R1332">
        <v>1</v>
      </c>
      <c r="S1332">
        <v>63730149</v>
      </c>
      <c r="U1332" t="s">
        <v>5981</v>
      </c>
      <c r="W1332" t="s">
        <v>3940</v>
      </c>
      <c r="X1332">
        <v>361021270000</v>
      </c>
      <c r="Y1332" t="s">
        <v>65</v>
      </c>
      <c r="Z1332" t="s">
        <v>66</v>
      </c>
      <c r="AF1332" t="s">
        <v>1976</v>
      </c>
      <c r="AG1332" t="s">
        <v>1972</v>
      </c>
      <c r="AL1332">
        <v>24</v>
      </c>
      <c r="AM1332" t="s">
        <v>1979</v>
      </c>
      <c r="AN1332" t="s">
        <v>1987</v>
      </c>
      <c r="AO1332">
        <v>0</v>
      </c>
      <c r="AQ1332">
        <v>2257874</v>
      </c>
      <c r="AR1332" t="s">
        <v>4605</v>
      </c>
      <c r="AS1332" t="s">
        <v>5883</v>
      </c>
      <c r="AT1332" t="s">
        <v>1892</v>
      </c>
    </row>
    <row r="1333" spans="1:46" x14ac:dyDescent="0.25">
      <c r="A1333" t="str">
        <f>_xlfn.XLOOKUP(I1333,UTILIZADAS[Contacto1],UTILIZADAS[Source.Name],,0)</f>
        <v>Cobros Mayo</v>
      </c>
      <c r="B1333" s="18">
        <f>VLOOKUP(J1333,Ref!A:C,3,0)</f>
        <v>0</v>
      </c>
      <c r="C1333" s="18">
        <f>VLOOKUP(J1333,Ref!A:D,4,0)</f>
        <v>0</v>
      </c>
      <c r="D1333" s="18" t="str">
        <f t="shared" si="60"/>
        <v>11/may</v>
      </c>
      <c r="E1333" s="18">
        <f t="shared" si="61"/>
        <v>6</v>
      </c>
      <c r="F1333" s="18">
        <v>1</v>
      </c>
      <c r="G1333" s="18">
        <f t="shared" si="62"/>
        <v>0</v>
      </c>
      <c r="H1333" s="3">
        <v>46153.596180555556</v>
      </c>
      <c r="I1333">
        <v>63758860</v>
      </c>
      <c r="J1333" t="s">
        <v>2021</v>
      </c>
      <c r="K1333" t="s">
        <v>1968</v>
      </c>
      <c r="L1333" t="s">
        <v>1969</v>
      </c>
      <c r="M1333" t="s">
        <v>1970</v>
      </c>
      <c r="O1333">
        <v>365068410000</v>
      </c>
      <c r="P1333">
        <v>16018</v>
      </c>
      <c r="Q1333">
        <v>-4</v>
      </c>
      <c r="R1333">
        <v>1</v>
      </c>
      <c r="S1333">
        <v>63758860</v>
      </c>
      <c r="U1333" t="s">
        <v>5982</v>
      </c>
      <c r="W1333" t="s">
        <v>4874</v>
      </c>
      <c r="X1333">
        <v>365068410000</v>
      </c>
      <c r="Y1333" t="s">
        <v>65</v>
      </c>
      <c r="Z1333" t="s">
        <v>66</v>
      </c>
      <c r="AF1333" t="s">
        <v>1976</v>
      </c>
      <c r="AG1333" t="s">
        <v>1972</v>
      </c>
      <c r="AL1333">
        <v>5</v>
      </c>
      <c r="AN1333" t="s">
        <v>1974</v>
      </c>
      <c r="AO1333">
        <v>0</v>
      </c>
      <c r="AQ1333">
        <v>2257875</v>
      </c>
      <c r="AR1333" t="s">
        <v>4605</v>
      </c>
      <c r="AS1333" t="s">
        <v>5883</v>
      </c>
      <c r="AT1333" t="s">
        <v>2022</v>
      </c>
    </row>
    <row r="1334" spans="1:46" x14ac:dyDescent="0.25">
      <c r="A1334" t="str">
        <f>_xlfn.XLOOKUP(I1334,UTILIZADAS[Contacto1],UTILIZADAS[Source.Name],,0)</f>
        <v>Cobros Mayo</v>
      </c>
      <c r="B1334" s="18">
        <f>VLOOKUP(J1334,Ref!A:C,3,0)</f>
        <v>0</v>
      </c>
      <c r="C1334" s="18">
        <f>VLOOKUP(J1334,Ref!A:D,4,0)</f>
        <v>0</v>
      </c>
      <c r="D1334" s="18" t="str">
        <f t="shared" si="60"/>
        <v>13/may</v>
      </c>
      <c r="E1334" s="18">
        <f t="shared" si="61"/>
        <v>6</v>
      </c>
      <c r="F1334" s="18">
        <v>1</v>
      </c>
      <c r="G1334" s="18">
        <f t="shared" si="62"/>
        <v>0</v>
      </c>
      <c r="H1334" s="3">
        <v>46155.711134259262</v>
      </c>
      <c r="I1334">
        <v>63758860</v>
      </c>
      <c r="J1334" t="s">
        <v>2021</v>
      </c>
      <c r="K1334" t="s">
        <v>1968</v>
      </c>
      <c r="L1334" t="s">
        <v>1969</v>
      </c>
      <c r="M1334" t="s">
        <v>1970</v>
      </c>
      <c r="O1334">
        <v>365068410000</v>
      </c>
      <c r="P1334">
        <v>16018</v>
      </c>
      <c r="Q1334">
        <v>-4</v>
      </c>
      <c r="R1334">
        <v>1</v>
      </c>
      <c r="S1334">
        <v>63758860</v>
      </c>
      <c r="U1334" t="s">
        <v>5982</v>
      </c>
      <c r="W1334" t="s">
        <v>4874</v>
      </c>
      <c r="X1334">
        <v>365068410000</v>
      </c>
      <c r="Y1334" t="s">
        <v>65</v>
      </c>
      <c r="Z1334" t="s">
        <v>66</v>
      </c>
      <c r="AF1334" t="s">
        <v>1976</v>
      </c>
      <c r="AG1334" t="s">
        <v>1972</v>
      </c>
      <c r="AL1334">
        <v>5</v>
      </c>
      <c r="AN1334" t="s">
        <v>1974</v>
      </c>
      <c r="AO1334">
        <v>0</v>
      </c>
      <c r="AQ1334">
        <v>2257875</v>
      </c>
      <c r="AR1334" t="s">
        <v>4605</v>
      </c>
      <c r="AS1334" t="s">
        <v>5883</v>
      </c>
      <c r="AT1334" t="s">
        <v>2022</v>
      </c>
    </row>
    <row r="1335" spans="1:46" x14ac:dyDescent="0.25">
      <c r="A1335" t="str">
        <f>_xlfn.XLOOKUP(I1335,UTILIZADAS[Contacto1],UTILIZADAS[Source.Name],,0)</f>
        <v>Cobros Mayo</v>
      </c>
      <c r="B1335" s="18">
        <f>VLOOKUP(J1335,Ref!A:C,3,0)</f>
        <v>0</v>
      </c>
      <c r="C1335" s="18">
        <f>VLOOKUP(J1335,Ref!A:D,4,0)</f>
        <v>0</v>
      </c>
      <c r="D1335" s="18" t="str">
        <f t="shared" si="60"/>
        <v>18/may</v>
      </c>
      <c r="E1335" s="18">
        <f t="shared" si="61"/>
        <v>6</v>
      </c>
      <c r="F1335" s="18">
        <v>1</v>
      </c>
      <c r="G1335" s="18">
        <f t="shared" si="62"/>
        <v>0</v>
      </c>
      <c r="H1335" s="3">
        <v>46160.441493055558</v>
      </c>
      <c r="I1335">
        <v>63758860</v>
      </c>
      <c r="J1335" t="s">
        <v>2021</v>
      </c>
      <c r="K1335" t="s">
        <v>1968</v>
      </c>
      <c r="L1335" t="s">
        <v>1969</v>
      </c>
      <c r="M1335" t="s">
        <v>1970</v>
      </c>
      <c r="O1335">
        <v>365068410000</v>
      </c>
      <c r="P1335">
        <v>16018</v>
      </c>
      <c r="Q1335">
        <v>-4</v>
      </c>
      <c r="R1335">
        <v>1</v>
      </c>
      <c r="S1335">
        <v>63758860</v>
      </c>
      <c r="U1335" t="s">
        <v>5982</v>
      </c>
      <c r="W1335" t="s">
        <v>4874</v>
      </c>
      <c r="X1335">
        <v>365068410000</v>
      </c>
      <c r="Y1335" t="s">
        <v>65</v>
      </c>
      <c r="Z1335" t="s">
        <v>66</v>
      </c>
      <c r="AF1335" t="s">
        <v>1976</v>
      </c>
      <c r="AG1335" t="s">
        <v>1972</v>
      </c>
      <c r="AL1335">
        <v>5</v>
      </c>
      <c r="AN1335" t="s">
        <v>1974</v>
      </c>
      <c r="AO1335">
        <v>0</v>
      </c>
      <c r="AQ1335">
        <v>2257875</v>
      </c>
      <c r="AR1335" t="s">
        <v>4605</v>
      </c>
      <c r="AS1335" t="s">
        <v>5883</v>
      </c>
      <c r="AT1335" t="s">
        <v>2022</v>
      </c>
    </row>
    <row r="1336" spans="1:46" x14ac:dyDescent="0.25">
      <c r="A1336" t="str">
        <f>_xlfn.XLOOKUP(I1336,UTILIZADAS[Contacto1],UTILIZADAS[Source.Name],,0)</f>
        <v>Cobros Mayo</v>
      </c>
      <c r="B1336" s="18">
        <f>VLOOKUP(J1336,Ref!A:C,3,0)</f>
        <v>0</v>
      </c>
      <c r="C1336" s="18">
        <f>VLOOKUP(J1336,Ref!A:D,4,0)</f>
        <v>0</v>
      </c>
      <c r="D1336" s="18" t="str">
        <f t="shared" si="60"/>
        <v>19/may</v>
      </c>
      <c r="E1336" s="18">
        <f t="shared" si="61"/>
        <v>6</v>
      </c>
      <c r="F1336" s="18">
        <v>1</v>
      </c>
      <c r="G1336" s="18">
        <f t="shared" si="62"/>
        <v>0</v>
      </c>
      <c r="H1336" s="3">
        <v>46161.722233796296</v>
      </c>
      <c r="I1336">
        <v>63758860</v>
      </c>
      <c r="J1336" t="s">
        <v>2021</v>
      </c>
      <c r="K1336" t="s">
        <v>1968</v>
      </c>
      <c r="L1336" t="s">
        <v>1969</v>
      </c>
      <c r="M1336" t="s">
        <v>1970</v>
      </c>
      <c r="O1336">
        <v>365068410000</v>
      </c>
      <c r="P1336">
        <v>16018</v>
      </c>
      <c r="Q1336">
        <v>-4</v>
      </c>
      <c r="R1336">
        <v>1</v>
      </c>
      <c r="S1336">
        <v>63758860</v>
      </c>
      <c r="U1336" t="s">
        <v>5982</v>
      </c>
      <c r="W1336" t="s">
        <v>4874</v>
      </c>
      <c r="X1336">
        <v>365068410000</v>
      </c>
      <c r="Y1336" t="s">
        <v>65</v>
      </c>
      <c r="Z1336" t="s">
        <v>66</v>
      </c>
      <c r="AF1336" t="s">
        <v>1976</v>
      </c>
      <c r="AG1336" t="s">
        <v>1972</v>
      </c>
      <c r="AL1336">
        <v>5</v>
      </c>
      <c r="AN1336" t="s">
        <v>1974</v>
      </c>
      <c r="AO1336">
        <v>0</v>
      </c>
      <c r="AQ1336">
        <v>2257875</v>
      </c>
      <c r="AR1336" t="s">
        <v>4605</v>
      </c>
      <c r="AS1336" t="s">
        <v>5883</v>
      </c>
      <c r="AT1336" t="s">
        <v>2022</v>
      </c>
    </row>
    <row r="1337" spans="1:46" x14ac:dyDescent="0.25">
      <c r="A1337" t="str">
        <f>_xlfn.XLOOKUP(I1337,UTILIZADAS[Contacto1],UTILIZADAS[Source.Name],,0)</f>
        <v>Cobros Mayo</v>
      </c>
      <c r="B1337" s="18">
        <f>VLOOKUP(J1337,Ref!A:C,3,0)</f>
        <v>0</v>
      </c>
      <c r="C1337" s="18">
        <f>VLOOKUP(J1337,Ref!A:D,4,0)</f>
        <v>0</v>
      </c>
      <c r="D1337" s="18" t="str">
        <f t="shared" si="60"/>
        <v>21/may</v>
      </c>
      <c r="E1337" s="18">
        <f t="shared" si="61"/>
        <v>6</v>
      </c>
      <c r="F1337" s="18">
        <v>1</v>
      </c>
      <c r="G1337" s="18">
        <f t="shared" si="62"/>
        <v>0</v>
      </c>
      <c r="H1337" s="3">
        <v>46163.482118055559</v>
      </c>
      <c r="I1337">
        <v>63758860</v>
      </c>
      <c r="J1337" t="s">
        <v>2021</v>
      </c>
      <c r="K1337" t="s">
        <v>1968</v>
      </c>
      <c r="L1337" t="s">
        <v>1969</v>
      </c>
      <c r="M1337" t="s">
        <v>1970</v>
      </c>
      <c r="O1337">
        <v>365068410000</v>
      </c>
      <c r="P1337">
        <v>16018</v>
      </c>
      <c r="Q1337">
        <v>-4</v>
      </c>
      <c r="R1337">
        <v>1</v>
      </c>
      <c r="S1337">
        <v>63758860</v>
      </c>
      <c r="U1337" t="s">
        <v>5982</v>
      </c>
      <c r="W1337" t="s">
        <v>4874</v>
      </c>
      <c r="X1337">
        <v>365068410000</v>
      </c>
      <c r="Y1337" t="s">
        <v>65</v>
      </c>
      <c r="Z1337" t="s">
        <v>66</v>
      </c>
      <c r="AF1337" t="s">
        <v>1976</v>
      </c>
      <c r="AG1337" t="s">
        <v>1972</v>
      </c>
      <c r="AL1337">
        <v>5</v>
      </c>
      <c r="AN1337" t="s">
        <v>1974</v>
      </c>
      <c r="AO1337">
        <v>0</v>
      </c>
      <c r="AQ1337">
        <v>2257875</v>
      </c>
      <c r="AR1337" t="s">
        <v>4605</v>
      </c>
      <c r="AS1337" t="s">
        <v>5883</v>
      </c>
      <c r="AT1337" t="s">
        <v>2022</v>
      </c>
    </row>
    <row r="1338" spans="1:46" x14ac:dyDescent="0.25">
      <c r="A1338" t="str">
        <f>_xlfn.XLOOKUP(I1338,UTILIZADAS[Contacto1],UTILIZADAS[Source.Name],,0)</f>
        <v>Cobros Mayo</v>
      </c>
      <c r="B1338" s="18">
        <f>VLOOKUP(J1338,Ref!A:C,3,0)</f>
        <v>0</v>
      </c>
      <c r="C1338" s="18">
        <f>VLOOKUP(J1338,Ref!A:D,4,0)</f>
        <v>0</v>
      </c>
      <c r="D1338" s="18" t="str">
        <f t="shared" si="60"/>
        <v>21/may</v>
      </c>
      <c r="E1338" s="18">
        <f t="shared" si="61"/>
        <v>6</v>
      </c>
      <c r="F1338" s="18">
        <v>1</v>
      </c>
      <c r="G1338" s="18">
        <f t="shared" si="62"/>
        <v>1</v>
      </c>
      <c r="H1338" s="3">
        <v>46163.75203703704</v>
      </c>
      <c r="I1338">
        <v>63758860</v>
      </c>
      <c r="J1338">
        <v>6004</v>
      </c>
      <c r="K1338" t="s">
        <v>1983</v>
      </c>
      <c r="L1338" t="s">
        <v>1897</v>
      </c>
      <c r="M1338" t="s">
        <v>1970</v>
      </c>
      <c r="O1338">
        <v>365068410000</v>
      </c>
      <c r="P1338">
        <v>16018</v>
      </c>
      <c r="Q1338">
        <v>-4</v>
      </c>
      <c r="R1338">
        <v>1</v>
      </c>
      <c r="S1338">
        <v>63758860</v>
      </c>
      <c r="U1338" t="s">
        <v>5982</v>
      </c>
      <c r="W1338" t="s">
        <v>4874</v>
      </c>
      <c r="X1338">
        <v>365068410000</v>
      </c>
      <c r="Y1338" t="s">
        <v>65</v>
      </c>
      <c r="Z1338" t="s">
        <v>66</v>
      </c>
      <c r="AF1338" t="s">
        <v>1976</v>
      </c>
      <c r="AG1338" t="s">
        <v>1972</v>
      </c>
      <c r="AL1338">
        <v>97</v>
      </c>
      <c r="AM1338" t="s">
        <v>1979</v>
      </c>
      <c r="AN1338" t="s">
        <v>1987</v>
      </c>
      <c r="AO1338">
        <v>0</v>
      </c>
      <c r="AQ1338">
        <v>2257875</v>
      </c>
      <c r="AR1338" t="s">
        <v>4605</v>
      </c>
      <c r="AS1338" t="s">
        <v>5883</v>
      </c>
      <c r="AT1338" t="s">
        <v>1984</v>
      </c>
    </row>
    <row r="1339" spans="1:46" x14ac:dyDescent="0.25">
      <c r="A1339" t="str">
        <f>_xlfn.XLOOKUP(I1339,UTILIZADAS[Contacto1],UTILIZADAS[Source.Name],,0)</f>
        <v>Cobros Mayo</v>
      </c>
      <c r="B1339" s="18">
        <f>VLOOKUP(J1339,Ref!A:C,3,0)</f>
        <v>0</v>
      </c>
      <c r="C1339" s="18">
        <f>VLOOKUP(J1339,Ref!A:D,4,0)</f>
        <v>0</v>
      </c>
      <c r="D1339" s="18" t="str">
        <f t="shared" si="60"/>
        <v>11/may</v>
      </c>
      <c r="E1339" s="18">
        <f t="shared" si="61"/>
        <v>2</v>
      </c>
      <c r="F1339" s="18">
        <v>1</v>
      </c>
      <c r="G1339" s="18">
        <f t="shared" si="62"/>
        <v>0</v>
      </c>
      <c r="H1339" s="3">
        <v>46153.59584490741</v>
      </c>
      <c r="I1339">
        <v>63781156</v>
      </c>
      <c r="J1339" t="s">
        <v>1967</v>
      </c>
      <c r="K1339" t="s">
        <v>1968</v>
      </c>
      <c r="L1339" t="s">
        <v>1969</v>
      </c>
      <c r="M1339" t="s">
        <v>1970</v>
      </c>
      <c r="O1339">
        <v>367065980000</v>
      </c>
      <c r="P1339">
        <v>16018</v>
      </c>
      <c r="Q1339">
        <v>-4</v>
      </c>
      <c r="R1339">
        <v>1</v>
      </c>
      <c r="S1339">
        <v>63781156</v>
      </c>
      <c r="U1339" t="s">
        <v>5983</v>
      </c>
      <c r="W1339" t="s">
        <v>4876</v>
      </c>
      <c r="X1339">
        <v>367065980000</v>
      </c>
      <c r="Y1339" t="s">
        <v>65</v>
      </c>
      <c r="Z1339" t="s">
        <v>66</v>
      </c>
      <c r="AF1339" t="s">
        <v>1976</v>
      </c>
      <c r="AG1339" t="s">
        <v>1972</v>
      </c>
      <c r="AL1339">
        <v>0</v>
      </c>
      <c r="AN1339" t="s">
        <v>1974</v>
      </c>
      <c r="AO1339">
        <v>0</v>
      </c>
      <c r="AQ1339">
        <v>2257876</v>
      </c>
      <c r="AR1339" t="s">
        <v>4605</v>
      </c>
      <c r="AS1339" t="s">
        <v>5883</v>
      </c>
      <c r="AT1339" t="s">
        <v>1975</v>
      </c>
    </row>
    <row r="1340" spans="1:46" x14ac:dyDescent="0.25">
      <c r="A1340" t="str">
        <f>_xlfn.XLOOKUP(I1340,UTILIZADAS[Contacto1],UTILIZADAS[Source.Name],,0)</f>
        <v>Cobros Mayo</v>
      </c>
      <c r="B1340" s="18">
        <f>VLOOKUP(J1340,Ref!A:C,3,0)</f>
        <v>1</v>
      </c>
      <c r="C1340" s="18">
        <f>VLOOKUP(J1340,Ref!A:D,4,0)</f>
        <v>1</v>
      </c>
      <c r="D1340" s="18" t="str">
        <f t="shared" si="60"/>
        <v>13/may</v>
      </c>
      <c r="E1340" s="18">
        <f t="shared" si="61"/>
        <v>2</v>
      </c>
      <c r="F1340" s="18">
        <v>1</v>
      </c>
      <c r="G1340" s="18">
        <f t="shared" si="62"/>
        <v>1</v>
      </c>
      <c r="H1340" s="3">
        <v>46155.713877314818</v>
      </c>
      <c r="I1340">
        <v>63781156</v>
      </c>
      <c r="J1340">
        <v>6003</v>
      </c>
      <c r="K1340" t="s">
        <v>1983</v>
      </c>
      <c r="L1340" t="s">
        <v>1897</v>
      </c>
      <c r="M1340" t="s">
        <v>1970</v>
      </c>
      <c r="O1340">
        <v>367065980000</v>
      </c>
      <c r="P1340">
        <v>16018</v>
      </c>
      <c r="Q1340">
        <v>-4</v>
      </c>
      <c r="R1340">
        <v>1</v>
      </c>
      <c r="S1340">
        <v>63781156</v>
      </c>
      <c r="U1340" t="s">
        <v>5983</v>
      </c>
      <c r="W1340" t="s">
        <v>4876</v>
      </c>
      <c r="X1340">
        <v>367065980000</v>
      </c>
      <c r="Y1340" t="s">
        <v>65</v>
      </c>
      <c r="Z1340" t="s">
        <v>66</v>
      </c>
      <c r="AF1340" t="s">
        <v>1976</v>
      </c>
      <c r="AG1340" t="s">
        <v>1972</v>
      </c>
      <c r="AL1340">
        <v>89</v>
      </c>
      <c r="AM1340" t="s">
        <v>1979</v>
      </c>
      <c r="AN1340" t="s">
        <v>1987</v>
      </c>
      <c r="AO1340">
        <v>0</v>
      </c>
      <c r="AQ1340">
        <v>2257876</v>
      </c>
      <c r="AR1340" t="s">
        <v>4605</v>
      </c>
      <c r="AS1340" t="s">
        <v>5883</v>
      </c>
      <c r="AT1340" t="s">
        <v>1892</v>
      </c>
    </row>
    <row r="1341" spans="1:46" x14ac:dyDescent="0.25">
      <c r="A1341" t="str">
        <f>_xlfn.XLOOKUP(I1341,UTILIZADAS[Contacto1],UTILIZADAS[Source.Name],,0)</f>
        <v>Cobros Abril Canal Fijo</v>
      </c>
      <c r="B1341" s="18">
        <f>VLOOKUP(J1341,Ref!A:C,3,0)</f>
        <v>1</v>
      </c>
      <c r="C1341" s="18">
        <f>VLOOKUP(J1341,Ref!A:D,4,0)</f>
        <v>1</v>
      </c>
      <c r="D1341" s="18" t="str">
        <f t="shared" si="60"/>
        <v>11/may</v>
      </c>
      <c r="E1341" s="18">
        <f t="shared" si="61"/>
        <v>1</v>
      </c>
      <c r="F1341" s="18">
        <v>1</v>
      </c>
      <c r="G1341" s="18">
        <f t="shared" si="62"/>
        <v>1</v>
      </c>
      <c r="H1341" s="3">
        <v>46153.596018518518</v>
      </c>
      <c r="I1341">
        <v>63787210</v>
      </c>
      <c r="J1341">
        <v>6003</v>
      </c>
      <c r="K1341" t="s">
        <v>1983</v>
      </c>
      <c r="L1341" t="s">
        <v>1897</v>
      </c>
      <c r="M1341" t="s">
        <v>1970</v>
      </c>
      <c r="O1341">
        <v>367036390000</v>
      </c>
      <c r="P1341">
        <v>16018</v>
      </c>
      <c r="Q1341">
        <v>-4</v>
      </c>
      <c r="R1341">
        <v>1</v>
      </c>
      <c r="S1341">
        <v>63787210</v>
      </c>
      <c r="U1341" t="s">
        <v>2472</v>
      </c>
      <c r="W1341" t="s">
        <v>4060</v>
      </c>
      <c r="X1341">
        <v>367036390000</v>
      </c>
      <c r="Y1341" t="s">
        <v>65</v>
      </c>
      <c r="Z1341" t="s">
        <v>66</v>
      </c>
      <c r="AF1341" t="s">
        <v>1976</v>
      </c>
      <c r="AG1341" t="s">
        <v>1972</v>
      </c>
      <c r="AL1341">
        <v>47</v>
      </c>
      <c r="AM1341" t="s">
        <v>1979</v>
      </c>
      <c r="AN1341" t="s">
        <v>1987</v>
      </c>
      <c r="AO1341">
        <v>0</v>
      </c>
      <c r="AQ1341">
        <v>2257877</v>
      </c>
      <c r="AR1341" t="s">
        <v>4605</v>
      </c>
      <c r="AS1341" t="s">
        <v>5883</v>
      </c>
      <c r="AT1341" t="s">
        <v>1892</v>
      </c>
    </row>
    <row r="1342" spans="1:46" x14ac:dyDescent="0.25">
      <c r="A1342" t="str">
        <f>_xlfn.XLOOKUP(I1342,UTILIZADAS[Contacto1],UTILIZADAS[Source.Name],,0)</f>
        <v>Cobros Abril Canal Fijo</v>
      </c>
      <c r="B1342" s="18">
        <f>VLOOKUP(J1342,Ref!A:C,3,0)</f>
        <v>0</v>
      </c>
      <c r="C1342" s="18">
        <f>VLOOKUP(J1342,Ref!A:D,4,0)</f>
        <v>0</v>
      </c>
      <c r="D1342" s="18" t="str">
        <f t="shared" si="60"/>
        <v>11/may</v>
      </c>
      <c r="E1342" s="18">
        <f t="shared" si="61"/>
        <v>6</v>
      </c>
      <c r="F1342" s="18">
        <v>1</v>
      </c>
      <c r="G1342" s="18">
        <f t="shared" si="62"/>
        <v>0</v>
      </c>
      <c r="H1342" s="3">
        <v>46153.596342592595</v>
      </c>
      <c r="I1342">
        <v>63806351</v>
      </c>
      <c r="J1342" t="s">
        <v>2021</v>
      </c>
      <c r="K1342" t="s">
        <v>1968</v>
      </c>
      <c r="L1342" t="s">
        <v>1969</v>
      </c>
      <c r="M1342" t="s">
        <v>1970</v>
      </c>
      <c r="O1342">
        <v>363005870000</v>
      </c>
      <c r="P1342">
        <v>16018</v>
      </c>
      <c r="Q1342">
        <v>-4</v>
      </c>
      <c r="R1342">
        <v>1</v>
      </c>
      <c r="S1342">
        <v>63806351</v>
      </c>
      <c r="U1342" t="s">
        <v>170</v>
      </c>
      <c r="W1342" t="s">
        <v>171</v>
      </c>
      <c r="X1342">
        <v>363005870000</v>
      </c>
      <c r="Y1342" t="s">
        <v>65</v>
      </c>
      <c r="Z1342" t="s">
        <v>66</v>
      </c>
      <c r="AG1342" t="s">
        <v>1972</v>
      </c>
      <c r="AL1342">
        <v>5</v>
      </c>
      <c r="AN1342" t="s">
        <v>1974</v>
      </c>
      <c r="AO1342">
        <v>0</v>
      </c>
      <c r="AQ1342">
        <v>2257878</v>
      </c>
      <c r="AR1342" t="s">
        <v>4605</v>
      </c>
      <c r="AS1342" t="s">
        <v>5883</v>
      </c>
      <c r="AT1342" t="s">
        <v>2022</v>
      </c>
    </row>
    <row r="1343" spans="1:46" x14ac:dyDescent="0.25">
      <c r="A1343" t="str">
        <f>_xlfn.XLOOKUP(I1343,UTILIZADAS[Contacto1],UTILIZADAS[Source.Name],,0)</f>
        <v>Cobros Abril Canal Fijo</v>
      </c>
      <c r="B1343" s="18">
        <f>VLOOKUP(J1343,Ref!A:C,3,0)</f>
        <v>0</v>
      </c>
      <c r="C1343" s="18">
        <f>VLOOKUP(J1343,Ref!A:D,4,0)</f>
        <v>0</v>
      </c>
      <c r="D1343" s="18" t="str">
        <f t="shared" si="60"/>
        <v>13/may</v>
      </c>
      <c r="E1343" s="18">
        <f t="shared" si="61"/>
        <v>6</v>
      </c>
      <c r="F1343" s="18">
        <v>1</v>
      </c>
      <c r="G1343" s="18">
        <f t="shared" si="62"/>
        <v>0</v>
      </c>
      <c r="H1343" s="3">
        <v>46155.713946759257</v>
      </c>
      <c r="I1343">
        <v>63806351</v>
      </c>
      <c r="J1343" t="s">
        <v>2021</v>
      </c>
      <c r="K1343" t="s">
        <v>1968</v>
      </c>
      <c r="L1343" t="s">
        <v>1969</v>
      </c>
      <c r="M1343" t="s">
        <v>1970</v>
      </c>
      <c r="O1343">
        <v>363005870000</v>
      </c>
      <c r="P1343">
        <v>16018</v>
      </c>
      <c r="Q1343">
        <v>-4</v>
      </c>
      <c r="R1343">
        <v>1</v>
      </c>
      <c r="S1343">
        <v>63806351</v>
      </c>
      <c r="U1343" t="s">
        <v>170</v>
      </c>
      <c r="W1343" t="s">
        <v>171</v>
      </c>
      <c r="X1343">
        <v>363005870000</v>
      </c>
      <c r="Y1343" t="s">
        <v>65</v>
      </c>
      <c r="Z1343" t="s">
        <v>66</v>
      </c>
      <c r="AG1343" t="s">
        <v>1972</v>
      </c>
      <c r="AL1343">
        <v>5</v>
      </c>
      <c r="AN1343" t="s">
        <v>1974</v>
      </c>
      <c r="AO1343">
        <v>0</v>
      </c>
      <c r="AQ1343">
        <v>2257878</v>
      </c>
      <c r="AR1343" t="s">
        <v>4605</v>
      </c>
      <c r="AS1343" t="s">
        <v>5883</v>
      </c>
      <c r="AT1343" t="s">
        <v>2022</v>
      </c>
    </row>
    <row r="1344" spans="1:46" x14ac:dyDescent="0.25">
      <c r="A1344" t="str">
        <f>_xlfn.XLOOKUP(I1344,UTILIZADAS[Contacto1],UTILIZADAS[Source.Name],,0)</f>
        <v>Cobros Abril Canal Fijo</v>
      </c>
      <c r="B1344" s="18">
        <f>VLOOKUP(J1344,Ref!A:C,3,0)</f>
        <v>0</v>
      </c>
      <c r="C1344" s="18">
        <f>VLOOKUP(J1344,Ref!A:D,4,0)</f>
        <v>0</v>
      </c>
      <c r="D1344" s="18" t="str">
        <f t="shared" si="60"/>
        <v>18/may</v>
      </c>
      <c r="E1344" s="18">
        <f t="shared" si="61"/>
        <v>6</v>
      </c>
      <c r="F1344" s="18">
        <v>1</v>
      </c>
      <c r="G1344" s="18">
        <f t="shared" si="62"/>
        <v>0</v>
      </c>
      <c r="H1344" s="3">
        <v>46160.441655092596</v>
      </c>
      <c r="I1344">
        <v>63806351</v>
      </c>
      <c r="J1344" t="s">
        <v>2021</v>
      </c>
      <c r="K1344" t="s">
        <v>1968</v>
      </c>
      <c r="L1344" t="s">
        <v>1969</v>
      </c>
      <c r="M1344" t="s">
        <v>1970</v>
      </c>
      <c r="O1344">
        <v>363005870000</v>
      </c>
      <c r="P1344">
        <v>16018</v>
      </c>
      <c r="Q1344">
        <v>-4</v>
      </c>
      <c r="R1344">
        <v>1</v>
      </c>
      <c r="S1344">
        <v>63806351</v>
      </c>
      <c r="U1344" t="s">
        <v>170</v>
      </c>
      <c r="W1344" t="s">
        <v>171</v>
      </c>
      <c r="X1344">
        <v>363005870000</v>
      </c>
      <c r="Y1344" t="s">
        <v>65</v>
      </c>
      <c r="Z1344" t="s">
        <v>66</v>
      </c>
      <c r="AG1344" t="s">
        <v>1972</v>
      </c>
      <c r="AL1344">
        <v>5</v>
      </c>
      <c r="AN1344" t="s">
        <v>1974</v>
      </c>
      <c r="AO1344">
        <v>0</v>
      </c>
      <c r="AQ1344">
        <v>2257878</v>
      </c>
      <c r="AR1344" t="s">
        <v>4605</v>
      </c>
      <c r="AS1344" t="s">
        <v>5883</v>
      </c>
      <c r="AT1344" t="s">
        <v>2022</v>
      </c>
    </row>
    <row r="1345" spans="1:46" x14ac:dyDescent="0.25">
      <c r="A1345" t="str">
        <f>_xlfn.XLOOKUP(I1345,UTILIZADAS[Contacto1],UTILIZADAS[Source.Name],,0)</f>
        <v>Cobros Abril Canal Fijo</v>
      </c>
      <c r="B1345" s="18">
        <f>VLOOKUP(J1345,Ref!A:C,3,0)</f>
        <v>0</v>
      </c>
      <c r="C1345" s="18">
        <f>VLOOKUP(J1345,Ref!A:D,4,0)</f>
        <v>0</v>
      </c>
      <c r="D1345" s="18" t="str">
        <f t="shared" si="60"/>
        <v>19/may</v>
      </c>
      <c r="E1345" s="18">
        <f t="shared" si="61"/>
        <v>6</v>
      </c>
      <c r="F1345" s="18">
        <v>1</v>
      </c>
      <c r="G1345" s="18">
        <f t="shared" si="62"/>
        <v>0</v>
      </c>
      <c r="H1345" s="3">
        <v>46161.722384259258</v>
      </c>
      <c r="I1345">
        <v>63806351</v>
      </c>
      <c r="J1345" t="s">
        <v>2021</v>
      </c>
      <c r="K1345" t="s">
        <v>1968</v>
      </c>
      <c r="L1345" t="s">
        <v>1969</v>
      </c>
      <c r="M1345" t="s">
        <v>1970</v>
      </c>
      <c r="O1345">
        <v>363005870000</v>
      </c>
      <c r="P1345">
        <v>16018</v>
      </c>
      <c r="Q1345">
        <v>-4</v>
      </c>
      <c r="R1345">
        <v>1</v>
      </c>
      <c r="S1345">
        <v>63806351</v>
      </c>
      <c r="U1345" t="s">
        <v>170</v>
      </c>
      <c r="W1345" t="s">
        <v>171</v>
      </c>
      <c r="X1345">
        <v>363005870000</v>
      </c>
      <c r="Y1345" t="s">
        <v>65</v>
      </c>
      <c r="Z1345" t="s">
        <v>66</v>
      </c>
      <c r="AG1345" t="s">
        <v>1972</v>
      </c>
      <c r="AL1345">
        <v>5</v>
      </c>
      <c r="AN1345" t="s">
        <v>1974</v>
      </c>
      <c r="AO1345">
        <v>0</v>
      </c>
      <c r="AQ1345">
        <v>2257878</v>
      </c>
      <c r="AR1345" t="s">
        <v>4605</v>
      </c>
      <c r="AS1345" t="s">
        <v>5883</v>
      </c>
      <c r="AT1345" t="s">
        <v>2022</v>
      </c>
    </row>
    <row r="1346" spans="1:46" x14ac:dyDescent="0.25">
      <c r="A1346" t="str">
        <f>_xlfn.XLOOKUP(I1346,UTILIZADAS[Contacto1],UTILIZADAS[Source.Name],,0)</f>
        <v>Cobros Abril Canal Fijo</v>
      </c>
      <c r="B1346" s="18">
        <f>VLOOKUP(J1346,Ref!A:C,3,0)</f>
        <v>0</v>
      </c>
      <c r="C1346" s="18">
        <f>VLOOKUP(J1346,Ref!A:D,4,0)</f>
        <v>0</v>
      </c>
      <c r="D1346" s="18" t="str">
        <f t="shared" ref="D1346:D1409" si="63">TEXT(H1346,"dd/mmm")</f>
        <v>21/may</v>
      </c>
      <c r="E1346" s="18">
        <f t="shared" ref="E1346:E1409" si="64">+COUNTIF(I:I,I1346)</f>
        <v>6</v>
      </c>
      <c r="F1346" s="18">
        <v>1</v>
      </c>
      <c r="G1346" s="18">
        <f t="shared" si="62"/>
        <v>0</v>
      </c>
      <c r="H1346" s="3">
        <v>46163.48228009259</v>
      </c>
      <c r="I1346">
        <v>63806351</v>
      </c>
      <c r="J1346" t="s">
        <v>2021</v>
      </c>
      <c r="K1346" t="s">
        <v>1968</v>
      </c>
      <c r="L1346" t="s">
        <v>1969</v>
      </c>
      <c r="M1346" t="s">
        <v>1970</v>
      </c>
      <c r="O1346">
        <v>363005870000</v>
      </c>
      <c r="P1346">
        <v>16018</v>
      </c>
      <c r="Q1346">
        <v>-4</v>
      </c>
      <c r="R1346">
        <v>1</v>
      </c>
      <c r="S1346">
        <v>63806351</v>
      </c>
      <c r="U1346" t="s">
        <v>170</v>
      </c>
      <c r="W1346" t="s">
        <v>171</v>
      </c>
      <c r="X1346">
        <v>363005870000</v>
      </c>
      <c r="Y1346" t="s">
        <v>65</v>
      </c>
      <c r="Z1346" t="s">
        <v>66</v>
      </c>
      <c r="AG1346" t="s">
        <v>1972</v>
      </c>
      <c r="AL1346">
        <v>5</v>
      </c>
      <c r="AN1346" t="s">
        <v>1974</v>
      </c>
      <c r="AO1346">
        <v>0</v>
      </c>
      <c r="AQ1346">
        <v>2257878</v>
      </c>
      <c r="AR1346" t="s">
        <v>4605</v>
      </c>
      <c r="AS1346" t="s">
        <v>5883</v>
      </c>
      <c r="AT1346" t="s">
        <v>2022</v>
      </c>
    </row>
    <row r="1347" spans="1:46" x14ac:dyDescent="0.25">
      <c r="A1347" t="str">
        <f>_xlfn.XLOOKUP(I1347,UTILIZADAS[Contacto1],UTILIZADAS[Source.Name],,0)</f>
        <v>Cobros Abril Canal Fijo</v>
      </c>
      <c r="B1347" s="18">
        <f>VLOOKUP(J1347,Ref!A:C,3,0)</f>
        <v>0</v>
      </c>
      <c r="C1347" s="18">
        <f>VLOOKUP(J1347,Ref!A:D,4,0)</f>
        <v>0</v>
      </c>
      <c r="D1347" s="18" t="str">
        <f t="shared" si="63"/>
        <v>21/may</v>
      </c>
      <c r="E1347" s="18">
        <f t="shared" si="64"/>
        <v>6</v>
      </c>
      <c r="F1347" s="18">
        <v>1</v>
      </c>
      <c r="G1347" s="18">
        <f t="shared" ref="G1347:G1410" si="65">IF(I1347=I1348,0,1)</f>
        <v>1</v>
      </c>
      <c r="H1347" s="3">
        <v>46163.752245370371</v>
      </c>
      <c r="I1347">
        <v>63806351</v>
      </c>
      <c r="J1347" t="s">
        <v>2021</v>
      </c>
      <c r="K1347" t="s">
        <v>1968</v>
      </c>
      <c r="L1347" t="s">
        <v>1969</v>
      </c>
      <c r="M1347" t="s">
        <v>1970</v>
      </c>
      <c r="O1347">
        <v>363005870000</v>
      </c>
      <c r="P1347">
        <v>16018</v>
      </c>
      <c r="Q1347">
        <v>-4</v>
      </c>
      <c r="R1347">
        <v>1</v>
      </c>
      <c r="S1347">
        <v>63806351</v>
      </c>
      <c r="U1347" t="s">
        <v>170</v>
      </c>
      <c r="W1347" t="s">
        <v>171</v>
      </c>
      <c r="X1347">
        <v>363005870000</v>
      </c>
      <c r="Y1347" t="s">
        <v>65</v>
      </c>
      <c r="Z1347" t="s">
        <v>66</v>
      </c>
      <c r="AG1347" t="s">
        <v>1972</v>
      </c>
      <c r="AL1347">
        <v>5</v>
      </c>
      <c r="AN1347" t="s">
        <v>1974</v>
      </c>
      <c r="AO1347">
        <v>0</v>
      </c>
      <c r="AQ1347">
        <v>2257878</v>
      </c>
      <c r="AR1347" t="s">
        <v>4605</v>
      </c>
      <c r="AS1347" t="s">
        <v>5883</v>
      </c>
      <c r="AT1347" t="s">
        <v>2022</v>
      </c>
    </row>
    <row r="1348" spans="1:46" x14ac:dyDescent="0.25">
      <c r="A1348" t="str">
        <f>_xlfn.XLOOKUP(I1348,UTILIZADAS[Contacto1],UTILIZADAS[Source.Name],,0)</f>
        <v>Cobros Abril Canal Fijo</v>
      </c>
      <c r="B1348" s="18">
        <f>VLOOKUP(J1348,Ref!A:C,3,0)</f>
        <v>0</v>
      </c>
      <c r="C1348" s="18">
        <f>VLOOKUP(J1348,Ref!A:D,4,0)</f>
        <v>0</v>
      </c>
      <c r="D1348" s="18" t="str">
        <f t="shared" si="63"/>
        <v>11/may</v>
      </c>
      <c r="E1348" s="18">
        <f t="shared" si="64"/>
        <v>2</v>
      </c>
      <c r="F1348" s="18">
        <v>1</v>
      </c>
      <c r="G1348" s="18">
        <f t="shared" si="65"/>
        <v>0</v>
      </c>
      <c r="H1348" s="3">
        <v>46153.596516203703</v>
      </c>
      <c r="I1348">
        <v>63835021</v>
      </c>
      <c r="J1348" t="s">
        <v>2021</v>
      </c>
      <c r="K1348" t="s">
        <v>1968</v>
      </c>
      <c r="L1348" t="s">
        <v>1969</v>
      </c>
      <c r="M1348" t="s">
        <v>1970</v>
      </c>
      <c r="O1348">
        <v>362012510000</v>
      </c>
      <c r="P1348">
        <v>16018</v>
      </c>
      <c r="Q1348">
        <v>-4</v>
      </c>
      <c r="R1348">
        <v>1</v>
      </c>
      <c r="S1348">
        <v>63835021</v>
      </c>
      <c r="U1348" t="s">
        <v>2326</v>
      </c>
      <c r="W1348" t="s">
        <v>3877</v>
      </c>
      <c r="X1348">
        <v>362012510000</v>
      </c>
      <c r="Y1348" t="s">
        <v>65</v>
      </c>
      <c r="Z1348" t="s">
        <v>66</v>
      </c>
      <c r="AF1348" t="s">
        <v>1976</v>
      </c>
      <c r="AG1348" t="s">
        <v>1972</v>
      </c>
      <c r="AL1348">
        <v>5</v>
      </c>
      <c r="AN1348" t="s">
        <v>1974</v>
      </c>
      <c r="AO1348">
        <v>0</v>
      </c>
      <c r="AQ1348">
        <v>2257879</v>
      </c>
      <c r="AR1348" t="s">
        <v>4605</v>
      </c>
      <c r="AS1348" t="s">
        <v>5883</v>
      </c>
      <c r="AT1348" t="s">
        <v>2022</v>
      </c>
    </row>
    <row r="1349" spans="1:46" x14ac:dyDescent="0.25">
      <c r="A1349" t="str">
        <f>_xlfn.XLOOKUP(I1349,UTILIZADAS[Contacto1],UTILIZADAS[Source.Name],,0)</f>
        <v>Cobros Abril Canal Fijo</v>
      </c>
      <c r="B1349" s="18">
        <f>VLOOKUP(J1349,Ref!A:C,3,0)</f>
        <v>1</v>
      </c>
      <c r="C1349" s="18">
        <f>VLOOKUP(J1349,Ref!A:D,4,0)</f>
        <v>1</v>
      </c>
      <c r="D1349" s="18" t="str">
        <f t="shared" si="63"/>
        <v>13/may</v>
      </c>
      <c r="E1349" s="18">
        <f t="shared" si="64"/>
        <v>2</v>
      </c>
      <c r="F1349" s="18">
        <v>1</v>
      </c>
      <c r="G1349" s="18">
        <f t="shared" si="65"/>
        <v>1</v>
      </c>
      <c r="H1349" s="3">
        <v>46155.715081018519</v>
      </c>
      <c r="I1349">
        <v>63835021</v>
      </c>
      <c r="J1349">
        <v>6003</v>
      </c>
      <c r="K1349" t="s">
        <v>1983</v>
      </c>
      <c r="L1349" t="s">
        <v>1897</v>
      </c>
      <c r="M1349" t="s">
        <v>1970</v>
      </c>
      <c r="O1349">
        <v>362012510000</v>
      </c>
      <c r="P1349">
        <v>16018</v>
      </c>
      <c r="Q1349">
        <v>-4</v>
      </c>
      <c r="R1349">
        <v>1</v>
      </c>
      <c r="S1349">
        <v>63835021</v>
      </c>
      <c r="U1349" t="s">
        <v>2326</v>
      </c>
      <c r="W1349" t="s">
        <v>3877</v>
      </c>
      <c r="X1349">
        <v>362012510000</v>
      </c>
      <c r="Y1349" t="s">
        <v>65</v>
      </c>
      <c r="Z1349" t="s">
        <v>66</v>
      </c>
      <c r="AF1349" t="s">
        <v>1976</v>
      </c>
      <c r="AG1349" t="s">
        <v>1972</v>
      </c>
      <c r="AL1349">
        <v>43</v>
      </c>
      <c r="AM1349" t="s">
        <v>1979</v>
      </c>
      <c r="AN1349" t="s">
        <v>1987</v>
      </c>
      <c r="AO1349">
        <v>0</v>
      </c>
      <c r="AQ1349">
        <v>2257879</v>
      </c>
      <c r="AR1349" t="s">
        <v>4605</v>
      </c>
      <c r="AS1349" t="s">
        <v>5883</v>
      </c>
      <c r="AT1349" t="s">
        <v>1892</v>
      </c>
    </row>
    <row r="1350" spans="1:46" x14ac:dyDescent="0.25">
      <c r="A1350" t="e">
        <f>_xlfn.XLOOKUP(I1350,UTILIZADAS[Contacto1],UTILIZADAS[Source.Name],,0)</f>
        <v>#N/A</v>
      </c>
      <c r="B1350" s="18">
        <f>VLOOKUP(J1350,Ref!A:C,3,0)</f>
        <v>0</v>
      </c>
      <c r="C1350" s="18">
        <f>VLOOKUP(J1350,Ref!A:D,4,0)</f>
        <v>0</v>
      </c>
      <c r="D1350" s="18" t="str">
        <f t="shared" si="63"/>
        <v>04/may</v>
      </c>
      <c r="E1350" s="18">
        <f t="shared" si="64"/>
        <v>1</v>
      </c>
      <c r="F1350" s="18">
        <v>1</v>
      </c>
      <c r="G1350" s="18">
        <f t="shared" si="65"/>
        <v>1</v>
      </c>
      <c r="H1350" s="3">
        <v>46146.532268518517</v>
      </c>
      <c r="I1350">
        <v>63836298</v>
      </c>
      <c r="J1350">
        <v>6004</v>
      </c>
      <c r="K1350" t="s">
        <v>1983</v>
      </c>
      <c r="L1350" t="s">
        <v>1897</v>
      </c>
      <c r="M1350" t="s">
        <v>1970</v>
      </c>
      <c r="P1350">
        <v>998</v>
      </c>
      <c r="Q1350">
        <v>0</v>
      </c>
      <c r="S1350">
        <v>63836298</v>
      </c>
      <c r="AF1350" t="s">
        <v>1976</v>
      </c>
      <c r="AG1350" t="s">
        <v>1972</v>
      </c>
      <c r="AL1350">
        <v>83</v>
      </c>
      <c r="AM1350" t="s">
        <v>1979</v>
      </c>
      <c r="AN1350" t="s">
        <v>1977</v>
      </c>
      <c r="AO1350">
        <v>0</v>
      </c>
      <c r="AQ1350">
        <v>2257467</v>
      </c>
      <c r="AR1350" t="s">
        <v>1978</v>
      </c>
      <c r="AT1350" t="s">
        <v>1984</v>
      </c>
    </row>
    <row r="1351" spans="1:46" x14ac:dyDescent="0.25">
      <c r="A1351" t="str">
        <f>_xlfn.XLOOKUP(I1351,UTILIZADAS[Contacto1],UTILIZADAS[Source.Name],,0)</f>
        <v>Cobros Mayo</v>
      </c>
      <c r="B1351" s="18">
        <f>VLOOKUP(J1351,Ref!A:C,3,0)</f>
        <v>0</v>
      </c>
      <c r="C1351" s="18">
        <f>VLOOKUP(J1351,Ref!A:D,4,0)</f>
        <v>0</v>
      </c>
      <c r="D1351" s="18" t="str">
        <f t="shared" si="63"/>
        <v>11/may</v>
      </c>
      <c r="E1351" s="18">
        <f t="shared" si="64"/>
        <v>2</v>
      </c>
      <c r="F1351" s="18">
        <v>1</v>
      </c>
      <c r="G1351" s="18">
        <f t="shared" si="65"/>
        <v>0</v>
      </c>
      <c r="H1351" s="3">
        <v>46153.597083333334</v>
      </c>
      <c r="I1351">
        <v>63838397</v>
      </c>
      <c r="J1351" t="s">
        <v>2021</v>
      </c>
      <c r="K1351" t="s">
        <v>1968</v>
      </c>
      <c r="L1351" t="s">
        <v>1969</v>
      </c>
      <c r="M1351" t="s">
        <v>1970</v>
      </c>
      <c r="O1351">
        <v>366068670000</v>
      </c>
      <c r="P1351">
        <v>16018</v>
      </c>
      <c r="Q1351">
        <v>-4</v>
      </c>
      <c r="R1351">
        <v>1</v>
      </c>
      <c r="S1351">
        <v>63838397</v>
      </c>
      <c r="U1351" t="s">
        <v>4877</v>
      </c>
      <c r="W1351" t="s">
        <v>4878</v>
      </c>
      <c r="X1351">
        <v>366068670000</v>
      </c>
      <c r="Y1351" t="s">
        <v>65</v>
      </c>
      <c r="Z1351" t="s">
        <v>66</v>
      </c>
      <c r="AF1351" t="s">
        <v>1976</v>
      </c>
      <c r="AG1351" t="s">
        <v>1972</v>
      </c>
      <c r="AL1351">
        <v>5</v>
      </c>
      <c r="AN1351" t="s">
        <v>1974</v>
      </c>
      <c r="AO1351">
        <v>0</v>
      </c>
      <c r="AQ1351">
        <v>2257880</v>
      </c>
      <c r="AR1351" t="s">
        <v>4605</v>
      </c>
      <c r="AS1351" t="s">
        <v>5883</v>
      </c>
      <c r="AT1351" t="s">
        <v>2022</v>
      </c>
    </row>
    <row r="1352" spans="1:46" x14ac:dyDescent="0.25">
      <c r="A1352" t="str">
        <f>_xlfn.XLOOKUP(I1352,UTILIZADAS[Contacto1],UTILIZADAS[Source.Name],,0)</f>
        <v>Cobros Mayo</v>
      </c>
      <c r="B1352" s="18">
        <f>VLOOKUP(J1352,Ref!A:C,3,0)</f>
        <v>0</v>
      </c>
      <c r="C1352" s="18">
        <f>VLOOKUP(J1352,Ref!A:D,4,0)</f>
        <v>0</v>
      </c>
      <c r="D1352" s="18" t="str">
        <f t="shared" si="63"/>
        <v>13/may</v>
      </c>
      <c r="E1352" s="18">
        <f t="shared" si="64"/>
        <v>2</v>
      </c>
      <c r="F1352" s="18">
        <v>1</v>
      </c>
      <c r="G1352" s="18">
        <f t="shared" si="65"/>
        <v>1</v>
      </c>
      <c r="H1352" s="3">
        <v>46155.716562499998</v>
      </c>
      <c r="I1352">
        <v>63838397</v>
      </c>
      <c r="J1352">
        <v>6004</v>
      </c>
      <c r="K1352" t="s">
        <v>1983</v>
      </c>
      <c r="L1352" t="s">
        <v>1897</v>
      </c>
      <c r="M1352" t="s">
        <v>1970</v>
      </c>
      <c r="O1352">
        <v>366068670000</v>
      </c>
      <c r="P1352">
        <v>16018</v>
      </c>
      <c r="Q1352">
        <v>-4</v>
      </c>
      <c r="R1352">
        <v>1</v>
      </c>
      <c r="S1352">
        <v>63838397</v>
      </c>
      <c r="U1352" t="s">
        <v>4877</v>
      </c>
      <c r="W1352" t="s">
        <v>4878</v>
      </c>
      <c r="X1352">
        <v>366068670000</v>
      </c>
      <c r="Y1352" t="s">
        <v>65</v>
      </c>
      <c r="Z1352" t="s">
        <v>66</v>
      </c>
      <c r="AF1352" t="s">
        <v>1976</v>
      </c>
      <c r="AG1352" t="s">
        <v>1972</v>
      </c>
      <c r="AL1352">
        <v>123</v>
      </c>
      <c r="AM1352" t="s">
        <v>1979</v>
      </c>
      <c r="AN1352" t="s">
        <v>1987</v>
      </c>
      <c r="AO1352">
        <v>0</v>
      </c>
      <c r="AQ1352">
        <v>2257880</v>
      </c>
      <c r="AR1352" t="s">
        <v>4605</v>
      </c>
      <c r="AS1352" t="s">
        <v>5883</v>
      </c>
      <c r="AT1352" t="s">
        <v>1984</v>
      </c>
    </row>
    <row r="1353" spans="1:46" x14ac:dyDescent="0.25">
      <c r="A1353" t="str">
        <f>_xlfn.XLOOKUP(I1353,UTILIZADAS[Contacto1],UTILIZADAS[Source.Name],,0)</f>
        <v>Cobros Abril Canal Fijo</v>
      </c>
      <c r="B1353" s="18">
        <f>VLOOKUP(J1353,Ref!A:C,3,0)</f>
        <v>1</v>
      </c>
      <c r="C1353" s="18">
        <f>VLOOKUP(J1353,Ref!A:D,4,0)</f>
        <v>1</v>
      </c>
      <c r="D1353" s="18" t="str">
        <f t="shared" si="63"/>
        <v>11/may</v>
      </c>
      <c r="E1353" s="18">
        <f t="shared" si="64"/>
        <v>1</v>
      </c>
      <c r="F1353" s="18">
        <v>1</v>
      </c>
      <c r="G1353" s="18">
        <f t="shared" si="65"/>
        <v>1</v>
      </c>
      <c r="H1353" s="3">
        <v>46153.596921296295</v>
      </c>
      <c r="I1353">
        <v>63844918</v>
      </c>
      <c r="J1353">
        <v>6003</v>
      </c>
      <c r="K1353" t="s">
        <v>1983</v>
      </c>
      <c r="L1353" t="s">
        <v>1897</v>
      </c>
      <c r="M1353" t="s">
        <v>1970</v>
      </c>
      <c r="O1353">
        <v>352367240000</v>
      </c>
      <c r="P1353">
        <v>16018</v>
      </c>
      <c r="Q1353">
        <v>-4</v>
      </c>
      <c r="R1353">
        <v>1</v>
      </c>
      <c r="S1353">
        <v>63844918</v>
      </c>
      <c r="U1353" t="s">
        <v>1462</v>
      </c>
      <c r="W1353" t="s">
        <v>1463</v>
      </c>
      <c r="X1353">
        <v>352367240000</v>
      </c>
      <c r="Y1353" t="s">
        <v>65</v>
      </c>
      <c r="Z1353" t="s">
        <v>66</v>
      </c>
      <c r="AF1353" t="s">
        <v>1976</v>
      </c>
      <c r="AG1353" t="s">
        <v>1972</v>
      </c>
      <c r="AL1353">
        <v>51</v>
      </c>
      <c r="AM1353" t="s">
        <v>1979</v>
      </c>
      <c r="AN1353" t="s">
        <v>1987</v>
      </c>
      <c r="AO1353">
        <v>0</v>
      </c>
      <c r="AQ1353">
        <v>2257881</v>
      </c>
      <c r="AR1353" t="s">
        <v>4605</v>
      </c>
      <c r="AS1353" t="s">
        <v>5883</v>
      </c>
      <c r="AT1353" t="s">
        <v>1892</v>
      </c>
    </row>
    <row r="1354" spans="1:46" x14ac:dyDescent="0.25">
      <c r="A1354" t="str">
        <f>_xlfn.XLOOKUP(I1354,UTILIZADAS[Contacto1],UTILIZADAS[Source.Name],,0)</f>
        <v>Cobros Mayo</v>
      </c>
      <c r="B1354" s="18">
        <f>VLOOKUP(J1354,Ref!A:C,3,0)</f>
        <v>0</v>
      </c>
      <c r="C1354" s="18">
        <f>VLOOKUP(J1354,Ref!A:D,4,0)</f>
        <v>0</v>
      </c>
      <c r="D1354" s="18" t="str">
        <f t="shared" si="63"/>
        <v>11/may</v>
      </c>
      <c r="E1354" s="18">
        <f t="shared" si="64"/>
        <v>6</v>
      </c>
      <c r="F1354" s="18">
        <v>1</v>
      </c>
      <c r="G1354" s="18">
        <f t="shared" si="65"/>
        <v>0</v>
      </c>
      <c r="H1354" s="3">
        <v>46153.597384259258</v>
      </c>
      <c r="I1354">
        <v>63849758</v>
      </c>
      <c r="J1354" t="s">
        <v>2021</v>
      </c>
      <c r="K1354" t="s">
        <v>1968</v>
      </c>
      <c r="L1354" t="s">
        <v>1969</v>
      </c>
      <c r="M1354" t="s">
        <v>1970</v>
      </c>
      <c r="O1354">
        <v>366046220000</v>
      </c>
      <c r="P1354">
        <v>16018</v>
      </c>
      <c r="Q1354">
        <v>-4</v>
      </c>
      <c r="R1354">
        <v>1</v>
      </c>
      <c r="S1354">
        <v>63849758</v>
      </c>
      <c r="U1354" t="s">
        <v>5984</v>
      </c>
      <c r="W1354" t="s">
        <v>4880</v>
      </c>
      <c r="X1354">
        <v>366046220000</v>
      </c>
      <c r="Y1354" t="s">
        <v>65</v>
      </c>
      <c r="Z1354" t="s">
        <v>66</v>
      </c>
      <c r="AG1354" t="s">
        <v>1972</v>
      </c>
      <c r="AL1354">
        <v>5</v>
      </c>
      <c r="AN1354" t="s">
        <v>1974</v>
      </c>
      <c r="AO1354">
        <v>0</v>
      </c>
      <c r="AQ1354">
        <v>2257882</v>
      </c>
      <c r="AR1354" t="s">
        <v>4605</v>
      </c>
      <c r="AS1354" t="s">
        <v>5883</v>
      </c>
      <c r="AT1354" t="s">
        <v>2022</v>
      </c>
    </row>
    <row r="1355" spans="1:46" x14ac:dyDescent="0.25">
      <c r="A1355" t="str">
        <f>_xlfn.XLOOKUP(I1355,UTILIZADAS[Contacto1],UTILIZADAS[Source.Name],,0)</f>
        <v>Cobros Mayo</v>
      </c>
      <c r="B1355" s="18">
        <f>VLOOKUP(J1355,Ref!A:C,3,0)</f>
        <v>0</v>
      </c>
      <c r="C1355" s="18">
        <f>VLOOKUP(J1355,Ref!A:D,4,0)</f>
        <v>0</v>
      </c>
      <c r="D1355" s="18" t="str">
        <f t="shared" si="63"/>
        <v>13/may</v>
      </c>
      <c r="E1355" s="18">
        <f t="shared" si="64"/>
        <v>6</v>
      </c>
      <c r="F1355" s="18">
        <v>1</v>
      </c>
      <c r="G1355" s="18">
        <f t="shared" si="65"/>
        <v>0</v>
      </c>
      <c r="H1355" s="3">
        <v>46155.717199074075</v>
      </c>
      <c r="I1355">
        <v>63849758</v>
      </c>
      <c r="J1355" t="s">
        <v>2021</v>
      </c>
      <c r="K1355" t="s">
        <v>1968</v>
      </c>
      <c r="L1355" t="s">
        <v>1969</v>
      </c>
      <c r="M1355" t="s">
        <v>1970</v>
      </c>
      <c r="O1355">
        <v>366046220000</v>
      </c>
      <c r="P1355">
        <v>16018</v>
      </c>
      <c r="Q1355">
        <v>-4</v>
      </c>
      <c r="R1355">
        <v>1</v>
      </c>
      <c r="S1355">
        <v>63849758</v>
      </c>
      <c r="U1355" t="s">
        <v>5984</v>
      </c>
      <c r="W1355" t="s">
        <v>4880</v>
      </c>
      <c r="X1355">
        <v>366046220000</v>
      </c>
      <c r="Y1355" t="s">
        <v>65</v>
      </c>
      <c r="Z1355" t="s">
        <v>66</v>
      </c>
      <c r="AG1355" t="s">
        <v>1972</v>
      </c>
      <c r="AL1355">
        <v>5</v>
      </c>
      <c r="AN1355" t="s">
        <v>1974</v>
      </c>
      <c r="AO1355">
        <v>0</v>
      </c>
      <c r="AQ1355">
        <v>2257882</v>
      </c>
      <c r="AR1355" t="s">
        <v>4605</v>
      </c>
      <c r="AS1355" t="s">
        <v>5883</v>
      </c>
      <c r="AT1355" t="s">
        <v>2022</v>
      </c>
    </row>
    <row r="1356" spans="1:46" x14ac:dyDescent="0.25">
      <c r="A1356" t="str">
        <f>_xlfn.XLOOKUP(I1356,UTILIZADAS[Contacto1],UTILIZADAS[Source.Name],,0)</f>
        <v>Cobros Mayo</v>
      </c>
      <c r="B1356" s="18">
        <f>VLOOKUP(J1356,Ref!A:C,3,0)</f>
        <v>0</v>
      </c>
      <c r="C1356" s="18">
        <f>VLOOKUP(J1356,Ref!A:D,4,0)</f>
        <v>0</v>
      </c>
      <c r="D1356" s="18" t="str">
        <f t="shared" si="63"/>
        <v>18/may</v>
      </c>
      <c r="E1356" s="18">
        <f t="shared" si="64"/>
        <v>6</v>
      </c>
      <c r="F1356" s="18">
        <v>1</v>
      </c>
      <c r="G1356" s="18">
        <f t="shared" si="65"/>
        <v>0</v>
      </c>
      <c r="H1356" s="3">
        <v>46160.44190972222</v>
      </c>
      <c r="I1356">
        <v>63849758</v>
      </c>
      <c r="J1356" t="s">
        <v>2021</v>
      </c>
      <c r="K1356" t="s">
        <v>1968</v>
      </c>
      <c r="L1356" t="s">
        <v>1969</v>
      </c>
      <c r="M1356" t="s">
        <v>1970</v>
      </c>
      <c r="O1356">
        <v>366046220000</v>
      </c>
      <c r="P1356">
        <v>16018</v>
      </c>
      <c r="Q1356">
        <v>-4</v>
      </c>
      <c r="R1356">
        <v>1</v>
      </c>
      <c r="S1356">
        <v>63849758</v>
      </c>
      <c r="U1356" t="s">
        <v>5984</v>
      </c>
      <c r="W1356" t="s">
        <v>4880</v>
      </c>
      <c r="X1356">
        <v>366046220000</v>
      </c>
      <c r="Y1356" t="s">
        <v>65</v>
      </c>
      <c r="Z1356" t="s">
        <v>66</v>
      </c>
      <c r="AG1356" t="s">
        <v>1972</v>
      </c>
      <c r="AL1356">
        <v>5</v>
      </c>
      <c r="AN1356" t="s">
        <v>1974</v>
      </c>
      <c r="AO1356">
        <v>0</v>
      </c>
      <c r="AQ1356">
        <v>2257882</v>
      </c>
      <c r="AR1356" t="s">
        <v>4605</v>
      </c>
      <c r="AS1356" t="s">
        <v>5883</v>
      </c>
      <c r="AT1356" t="s">
        <v>2022</v>
      </c>
    </row>
    <row r="1357" spans="1:46" x14ac:dyDescent="0.25">
      <c r="A1357" t="str">
        <f>_xlfn.XLOOKUP(I1357,UTILIZADAS[Contacto1],UTILIZADAS[Source.Name],,0)</f>
        <v>Cobros Mayo</v>
      </c>
      <c r="B1357" s="18">
        <f>VLOOKUP(J1357,Ref!A:C,3,0)</f>
        <v>0</v>
      </c>
      <c r="C1357" s="18">
        <f>VLOOKUP(J1357,Ref!A:D,4,0)</f>
        <v>0</v>
      </c>
      <c r="D1357" s="18" t="str">
        <f t="shared" si="63"/>
        <v>19/may</v>
      </c>
      <c r="E1357" s="18">
        <f t="shared" si="64"/>
        <v>6</v>
      </c>
      <c r="F1357" s="18">
        <v>1</v>
      </c>
      <c r="G1357" s="18">
        <f t="shared" si="65"/>
        <v>0</v>
      </c>
      <c r="H1357" s="3">
        <v>46161.722615740742</v>
      </c>
      <c r="I1357">
        <v>63849758</v>
      </c>
      <c r="J1357" t="s">
        <v>2021</v>
      </c>
      <c r="K1357" t="s">
        <v>1968</v>
      </c>
      <c r="L1357" t="s">
        <v>1969</v>
      </c>
      <c r="M1357" t="s">
        <v>1970</v>
      </c>
      <c r="O1357">
        <v>366046220000</v>
      </c>
      <c r="P1357">
        <v>16018</v>
      </c>
      <c r="Q1357">
        <v>-4</v>
      </c>
      <c r="R1357">
        <v>1</v>
      </c>
      <c r="S1357">
        <v>63849758</v>
      </c>
      <c r="U1357" t="s">
        <v>5984</v>
      </c>
      <c r="W1357" t="s">
        <v>4880</v>
      </c>
      <c r="X1357">
        <v>366046220000</v>
      </c>
      <c r="Y1357" t="s">
        <v>65</v>
      </c>
      <c r="Z1357" t="s">
        <v>66</v>
      </c>
      <c r="AG1357" t="s">
        <v>1972</v>
      </c>
      <c r="AL1357">
        <v>5</v>
      </c>
      <c r="AN1357" t="s">
        <v>1974</v>
      </c>
      <c r="AO1357">
        <v>0</v>
      </c>
      <c r="AQ1357">
        <v>2257882</v>
      </c>
      <c r="AR1357" t="s">
        <v>4605</v>
      </c>
      <c r="AS1357" t="s">
        <v>5883</v>
      </c>
      <c r="AT1357" t="s">
        <v>2022</v>
      </c>
    </row>
    <row r="1358" spans="1:46" x14ac:dyDescent="0.25">
      <c r="A1358" t="str">
        <f>_xlfn.XLOOKUP(I1358,UTILIZADAS[Contacto1],UTILIZADAS[Source.Name],,0)</f>
        <v>Cobros Mayo</v>
      </c>
      <c r="B1358" s="18">
        <f>VLOOKUP(J1358,Ref!A:C,3,0)</f>
        <v>0</v>
      </c>
      <c r="C1358" s="18">
        <f>VLOOKUP(J1358,Ref!A:D,4,0)</f>
        <v>0</v>
      </c>
      <c r="D1358" s="18" t="str">
        <f t="shared" si="63"/>
        <v>21/may</v>
      </c>
      <c r="E1358" s="18">
        <f t="shared" si="64"/>
        <v>6</v>
      </c>
      <c r="F1358" s="18">
        <v>1</v>
      </c>
      <c r="G1358" s="18">
        <f t="shared" si="65"/>
        <v>0</v>
      </c>
      <c r="H1358" s="3">
        <v>46163.482361111113</v>
      </c>
      <c r="I1358">
        <v>63849758</v>
      </c>
      <c r="J1358" t="s">
        <v>1967</v>
      </c>
      <c r="K1358" t="s">
        <v>1968</v>
      </c>
      <c r="L1358" t="s">
        <v>1969</v>
      </c>
      <c r="M1358" t="s">
        <v>1970</v>
      </c>
      <c r="O1358">
        <v>366046220000</v>
      </c>
      <c r="P1358">
        <v>16018</v>
      </c>
      <c r="Q1358">
        <v>-4</v>
      </c>
      <c r="R1358">
        <v>1</v>
      </c>
      <c r="S1358">
        <v>63849758</v>
      </c>
      <c r="U1358" t="s">
        <v>5984</v>
      </c>
      <c r="W1358" t="s">
        <v>4880</v>
      </c>
      <c r="X1358">
        <v>366046220000</v>
      </c>
      <c r="Y1358" t="s">
        <v>65</v>
      </c>
      <c r="Z1358" t="s">
        <v>66</v>
      </c>
      <c r="AG1358" t="s">
        <v>1972</v>
      </c>
      <c r="AL1358">
        <v>0</v>
      </c>
      <c r="AN1358" t="s">
        <v>1974</v>
      </c>
      <c r="AO1358">
        <v>0</v>
      </c>
      <c r="AQ1358">
        <v>2257882</v>
      </c>
      <c r="AR1358" t="s">
        <v>4605</v>
      </c>
      <c r="AS1358" t="s">
        <v>5883</v>
      </c>
      <c r="AT1358" t="s">
        <v>1975</v>
      </c>
    </row>
    <row r="1359" spans="1:46" x14ac:dyDescent="0.25">
      <c r="A1359" t="str">
        <f>_xlfn.XLOOKUP(I1359,UTILIZADAS[Contacto1],UTILIZADAS[Source.Name],,0)</f>
        <v>Cobros Mayo</v>
      </c>
      <c r="B1359" s="18">
        <f>VLOOKUP(J1359,Ref!A:C,3,0)</f>
        <v>0</v>
      </c>
      <c r="C1359" s="18">
        <f>VLOOKUP(J1359,Ref!A:D,4,0)</f>
        <v>0</v>
      </c>
      <c r="D1359" s="18" t="str">
        <f t="shared" si="63"/>
        <v>21/may</v>
      </c>
      <c r="E1359" s="18">
        <f t="shared" si="64"/>
        <v>6</v>
      </c>
      <c r="F1359" s="18">
        <v>1</v>
      </c>
      <c r="G1359" s="18">
        <f t="shared" si="65"/>
        <v>1</v>
      </c>
      <c r="H1359" s="3">
        <v>46163.752500000002</v>
      </c>
      <c r="I1359">
        <v>63849758</v>
      </c>
      <c r="J1359" t="s">
        <v>2021</v>
      </c>
      <c r="K1359" t="s">
        <v>1968</v>
      </c>
      <c r="L1359" t="s">
        <v>1969</v>
      </c>
      <c r="M1359" t="s">
        <v>1970</v>
      </c>
      <c r="O1359">
        <v>366046220000</v>
      </c>
      <c r="P1359">
        <v>16018</v>
      </c>
      <c r="Q1359">
        <v>-4</v>
      </c>
      <c r="R1359">
        <v>1</v>
      </c>
      <c r="S1359">
        <v>63849758</v>
      </c>
      <c r="U1359" t="s">
        <v>5984</v>
      </c>
      <c r="W1359" t="s">
        <v>4880</v>
      </c>
      <c r="X1359">
        <v>366046220000</v>
      </c>
      <c r="Y1359" t="s">
        <v>65</v>
      </c>
      <c r="Z1359" t="s">
        <v>66</v>
      </c>
      <c r="AG1359" t="s">
        <v>1972</v>
      </c>
      <c r="AL1359">
        <v>5</v>
      </c>
      <c r="AN1359" t="s">
        <v>1974</v>
      </c>
      <c r="AO1359">
        <v>0</v>
      </c>
      <c r="AQ1359">
        <v>2257882</v>
      </c>
      <c r="AR1359" t="s">
        <v>4605</v>
      </c>
      <c r="AS1359" t="s">
        <v>5883</v>
      </c>
      <c r="AT1359" t="s">
        <v>2022</v>
      </c>
    </row>
    <row r="1360" spans="1:46" x14ac:dyDescent="0.25">
      <c r="A1360" t="str">
        <f>_xlfn.XLOOKUP(I1360,UTILIZADAS[Contacto1],UTILIZADAS[Source.Name],,0)</f>
        <v>Cobros Mayo</v>
      </c>
      <c r="B1360" s="18">
        <f>VLOOKUP(J1360,Ref!A:C,3,0)</f>
        <v>0</v>
      </c>
      <c r="C1360" s="18">
        <f>VLOOKUP(J1360,Ref!A:D,4,0)</f>
        <v>0</v>
      </c>
      <c r="D1360" s="18" t="str">
        <f t="shared" si="63"/>
        <v>11/may</v>
      </c>
      <c r="E1360" s="18">
        <f t="shared" si="64"/>
        <v>9</v>
      </c>
      <c r="F1360" s="18">
        <v>1</v>
      </c>
      <c r="G1360" s="18">
        <f t="shared" si="65"/>
        <v>0</v>
      </c>
      <c r="H1360" s="3">
        <v>46153.597685185188</v>
      </c>
      <c r="I1360">
        <v>63852115</v>
      </c>
      <c r="J1360" t="s">
        <v>2021</v>
      </c>
      <c r="K1360" t="s">
        <v>1968</v>
      </c>
      <c r="L1360" t="s">
        <v>1969</v>
      </c>
      <c r="M1360" t="s">
        <v>1970</v>
      </c>
      <c r="O1360">
        <v>364085380000</v>
      </c>
      <c r="P1360">
        <v>16018</v>
      </c>
      <c r="Q1360">
        <v>-4</v>
      </c>
      <c r="R1360">
        <v>1</v>
      </c>
      <c r="S1360">
        <v>63852115</v>
      </c>
      <c r="U1360" t="s">
        <v>5985</v>
      </c>
      <c r="W1360" t="s">
        <v>4882</v>
      </c>
      <c r="X1360">
        <v>364085380000</v>
      </c>
      <c r="Y1360" t="s">
        <v>85</v>
      </c>
      <c r="Z1360" t="s">
        <v>66</v>
      </c>
      <c r="AG1360" t="s">
        <v>1972</v>
      </c>
      <c r="AL1360">
        <v>5</v>
      </c>
      <c r="AN1360" t="s">
        <v>1974</v>
      </c>
      <c r="AO1360">
        <v>0</v>
      </c>
      <c r="AQ1360">
        <v>2257883</v>
      </c>
      <c r="AR1360" t="s">
        <v>4605</v>
      </c>
      <c r="AS1360" t="s">
        <v>5883</v>
      </c>
      <c r="AT1360" t="s">
        <v>2022</v>
      </c>
    </row>
    <row r="1361" spans="1:46" x14ac:dyDescent="0.25">
      <c r="A1361" t="str">
        <f>_xlfn.XLOOKUP(I1361,UTILIZADAS[Contacto1],UTILIZADAS[Source.Name],,0)</f>
        <v>Cobros Mayo</v>
      </c>
      <c r="B1361" s="18">
        <f>VLOOKUP(J1361,Ref!A:C,3,0)</f>
        <v>0</v>
      </c>
      <c r="C1361" s="18">
        <f>VLOOKUP(J1361,Ref!A:D,4,0)</f>
        <v>0</v>
      </c>
      <c r="D1361" s="18" t="str">
        <f t="shared" si="63"/>
        <v>13/may</v>
      </c>
      <c r="E1361" s="18">
        <f t="shared" si="64"/>
        <v>9</v>
      </c>
      <c r="F1361" s="18">
        <v>1</v>
      </c>
      <c r="G1361" s="18">
        <f t="shared" si="65"/>
        <v>0</v>
      </c>
      <c r="H1361" s="3">
        <v>46155.71733796296</v>
      </c>
      <c r="I1361">
        <v>63852115</v>
      </c>
      <c r="J1361" t="s">
        <v>1967</v>
      </c>
      <c r="K1361" t="s">
        <v>1968</v>
      </c>
      <c r="L1361" t="s">
        <v>1969</v>
      </c>
      <c r="M1361" t="s">
        <v>1970</v>
      </c>
      <c r="O1361">
        <v>364085380000</v>
      </c>
      <c r="P1361">
        <v>16018</v>
      </c>
      <c r="Q1361">
        <v>-4</v>
      </c>
      <c r="R1361">
        <v>1</v>
      </c>
      <c r="S1361">
        <v>63852115</v>
      </c>
      <c r="U1361" t="s">
        <v>5985</v>
      </c>
      <c r="W1361" t="s">
        <v>4882</v>
      </c>
      <c r="X1361">
        <v>364085380000</v>
      </c>
      <c r="Y1361" t="s">
        <v>85</v>
      </c>
      <c r="Z1361" t="s">
        <v>66</v>
      </c>
      <c r="AG1361" t="s">
        <v>1972</v>
      </c>
      <c r="AL1361">
        <v>0</v>
      </c>
      <c r="AN1361" t="s">
        <v>1974</v>
      </c>
      <c r="AO1361">
        <v>0</v>
      </c>
      <c r="AQ1361">
        <v>2257883</v>
      </c>
      <c r="AR1361" t="s">
        <v>4605</v>
      </c>
      <c r="AS1361" t="s">
        <v>5883</v>
      </c>
      <c r="AT1361" t="s">
        <v>1975</v>
      </c>
    </row>
    <row r="1362" spans="1:46" x14ac:dyDescent="0.25">
      <c r="A1362" t="str">
        <f>_xlfn.XLOOKUP(I1362,UTILIZADAS[Contacto1],UTILIZADAS[Source.Name],,0)</f>
        <v>Cobros Mayo</v>
      </c>
      <c r="B1362" s="18">
        <f>VLOOKUP(J1362,Ref!A:C,3,0)</f>
        <v>0</v>
      </c>
      <c r="C1362" s="18">
        <f>VLOOKUP(J1362,Ref!A:D,4,0)</f>
        <v>0</v>
      </c>
      <c r="D1362" s="18" t="str">
        <f t="shared" si="63"/>
        <v>18/may</v>
      </c>
      <c r="E1362" s="18">
        <f t="shared" si="64"/>
        <v>9</v>
      </c>
      <c r="F1362" s="18">
        <v>1</v>
      </c>
      <c r="G1362" s="18">
        <f t="shared" si="65"/>
        <v>0</v>
      </c>
      <c r="H1362" s="3">
        <v>46160.442870370367</v>
      </c>
      <c r="I1362">
        <v>63852115</v>
      </c>
      <c r="J1362" t="s">
        <v>2023</v>
      </c>
      <c r="K1362" t="s">
        <v>1968</v>
      </c>
      <c r="L1362" t="s">
        <v>1969</v>
      </c>
      <c r="M1362" t="s">
        <v>1970</v>
      </c>
      <c r="O1362">
        <v>364085380000</v>
      </c>
      <c r="P1362">
        <v>16018</v>
      </c>
      <c r="Q1362">
        <v>-4</v>
      </c>
      <c r="R1362">
        <v>1</v>
      </c>
      <c r="S1362">
        <v>63852115</v>
      </c>
      <c r="U1362" t="s">
        <v>5985</v>
      </c>
      <c r="W1362" t="s">
        <v>4882</v>
      </c>
      <c r="X1362">
        <v>364085380000</v>
      </c>
      <c r="Y1362" t="s">
        <v>85</v>
      </c>
      <c r="Z1362" t="s">
        <v>66</v>
      </c>
      <c r="AG1362" t="s">
        <v>1972</v>
      </c>
      <c r="AL1362">
        <v>0</v>
      </c>
      <c r="AN1362" t="s">
        <v>1974</v>
      </c>
      <c r="AO1362">
        <v>0</v>
      </c>
      <c r="AQ1362">
        <v>2257883</v>
      </c>
      <c r="AR1362" t="s">
        <v>4605</v>
      </c>
      <c r="AS1362" t="s">
        <v>5883</v>
      </c>
      <c r="AT1362" t="s">
        <v>2024</v>
      </c>
    </row>
    <row r="1363" spans="1:46" x14ac:dyDescent="0.25">
      <c r="A1363" t="str">
        <f>_xlfn.XLOOKUP(I1363,UTILIZADAS[Contacto1],UTILIZADAS[Source.Name],,0)</f>
        <v>Cobros Mayo</v>
      </c>
      <c r="B1363" s="18">
        <f>VLOOKUP(J1363,Ref!A:C,3,0)</f>
        <v>0</v>
      </c>
      <c r="C1363" s="18">
        <f>VLOOKUP(J1363,Ref!A:D,4,0)</f>
        <v>0</v>
      </c>
      <c r="D1363" s="18" t="str">
        <f t="shared" si="63"/>
        <v>18/may</v>
      </c>
      <c r="E1363" s="18">
        <f t="shared" si="64"/>
        <v>9</v>
      </c>
      <c r="F1363" s="18">
        <v>1</v>
      </c>
      <c r="G1363" s="18">
        <f t="shared" si="65"/>
        <v>0</v>
      </c>
      <c r="H1363" s="3">
        <v>46160.647256944445</v>
      </c>
      <c r="I1363">
        <v>63852115</v>
      </c>
      <c r="J1363" t="s">
        <v>2023</v>
      </c>
      <c r="K1363" t="s">
        <v>1968</v>
      </c>
      <c r="L1363" t="s">
        <v>1969</v>
      </c>
      <c r="M1363" t="s">
        <v>1970</v>
      </c>
      <c r="O1363">
        <v>364085380000</v>
      </c>
      <c r="P1363">
        <v>16018</v>
      </c>
      <c r="Q1363">
        <v>-4</v>
      </c>
      <c r="R1363">
        <v>1</v>
      </c>
      <c r="S1363">
        <v>63852115</v>
      </c>
      <c r="U1363" t="s">
        <v>5985</v>
      </c>
      <c r="W1363" t="s">
        <v>4882</v>
      </c>
      <c r="X1363">
        <v>364085380000</v>
      </c>
      <c r="Y1363" t="s">
        <v>85</v>
      </c>
      <c r="Z1363" t="s">
        <v>66</v>
      </c>
      <c r="AG1363" t="s">
        <v>1972</v>
      </c>
      <c r="AL1363">
        <v>0</v>
      </c>
      <c r="AN1363" t="s">
        <v>1974</v>
      </c>
      <c r="AO1363">
        <v>0</v>
      </c>
      <c r="AQ1363">
        <v>2257883</v>
      </c>
      <c r="AR1363" t="s">
        <v>4605</v>
      </c>
      <c r="AS1363" t="s">
        <v>5883</v>
      </c>
      <c r="AT1363" t="s">
        <v>2024</v>
      </c>
    </row>
    <row r="1364" spans="1:46" x14ac:dyDescent="0.25">
      <c r="A1364" t="str">
        <f>_xlfn.XLOOKUP(I1364,UTILIZADAS[Contacto1],UTILIZADAS[Source.Name],,0)</f>
        <v>Cobros Mayo</v>
      </c>
      <c r="B1364" s="18">
        <f>VLOOKUP(J1364,Ref!A:C,3,0)</f>
        <v>0</v>
      </c>
      <c r="C1364" s="18">
        <f>VLOOKUP(J1364,Ref!A:D,4,0)</f>
        <v>0</v>
      </c>
      <c r="D1364" s="18" t="str">
        <f t="shared" si="63"/>
        <v>19/may</v>
      </c>
      <c r="E1364" s="18">
        <f t="shared" si="64"/>
        <v>9</v>
      </c>
      <c r="F1364" s="18">
        <v>1</v>
      </c>
      <c r="G1364" s="18">
        <f t="shared" si="65"/>
        <v>0</v>
      </c>
      <c r="H1364" s="3">
        <v>46161.425578703704</v>
      </c>
      <c r="I1364">
        <v>63852115</v>
      </c>
      <c r="J1364" t="s">
        <v>2021</v>
      </c>
      <c r="K1364" t="s">
        <v>1968</v>
      </c>
      <c r="L1364" t="s">
        <v>1969</v>
      </c>
      <c r="M1364" t="s">
        <v>1970</v>
      </c>
      <c r="O1364">
        <v>364085380000</v>
      </c>
      <c r="P1364">
        <v>16018</v>
      </c>
      <c r="Q1364">
        <v>-4</v>
      </c>
      <c r="R1364">
        <v>1</v>
      </c>
      <c r="S1364">
        <v>63852115</v>
      </c>
      <c r="U1364" t="s">
        <v>5985</v>
      </c>
      <c r="W1364" t="s">
        <v>4882</v>
      </c>
      <c r="X1364">
        <v>364085380000</v>
      </c>
      <c r="Y1364" t="s">
        <v>85</v>
      </c>
      <c r="Z1364" t="s">
        <v>66</v>
      </c>
      <c r="AG1364" t="s">
        <v>1972</v>
      </c>
      <c r="AL1364">
        <v>5</v>
      </c>
      <c r="AN1364" t="s">
        <v>1974</v>
      </c>
      <c r="AO1364">
        <v>0</v>
      </c>
      <c r="AQ1364">
        <v>2257883</v>
      </c>
      <c r="AR1364" t="s">
        <v>4605</v>
      </c>
      <c r="AS1364" t="s">
        <v>5883</v>
      </c>
      <c r="AT1364" t="s">
        <v>2022</v>
      </c>
    </row>
    <row r="1365" spans="1:46" x14ac:dyDescent="0.25">
      <c r="A1365" t="str">
        <f>_xlfn.XLOOKUP(I1365,UTILIZADAS[Contacto1],UTILIZADAS[Source.Name],,0)</f>
        <v>Cobros Mayo</v>
      </c>
      <c r="B1365" s="18">
        <f>VLOOKUP(J1365,Ref!A:C,3,0)</f>
        <v>0</v>
      </c>
      <c r="C1365" s="18">
        <f>VLOOKUP(J1365,Ref!A:D,4,0)</f>
        <v>0</v>
      </c>
      <c r="D1365" s="18" t="str">
        <f t="shared" si="63"/>
        <v>19/may</v>
      </c>
      <c r="E1365" s="18">
        <f t="shared" si="64"/>
        <v>9</v>
      </c>
      <c r="F1365" s="18">
        <v>1</v>
      </c>
      <c r="G1365" s="18">
        <f t="shared" si="65"/>
        <v>0</v>
      </c>
      <c r="H1365" s="3">
        <v>46161.723530092589</v>
      </c>
      <c r="I1365">
        <v>63852115</v>
      </c>
      <c r="J1365" t="s">
        <v>2023</v>
      </c>
      <c r="K1365" t="s">
        <v>1968</v>
      </c>
      <c r="L1365" t="s">
        <v>1969</v>
      </c>
      <c r="M1365" t="s">
        <v>1970</v>
      </c>
      <c r="O1365">
        <v>364085380000</v>
      </c>
      <c r="P1365">
        <v>16018</v>
      </c>
      <c r="Q1365">
        <v>-4</v>
      </c>
      <c r="R1365">
        <v>1</v>
      </c>
      <c r="S1365">
        <v>63852115</v>
      </c>
      <c r="U1365" t="s">
        <v>5985</v>
      </c>
      <c r="W1365" t="s">
        <v>4882</v>
      </c>
      <c r="X1365">
        <v>364085380000</v>
      </c>
      <c r="Y1365" t="s">
        <v>85</v>
      </c>
      <c r="Z1365" t="s">
        <v>66</v>
      </c>
      <c r="AG1365" t="s">
        <v>1972</v>
      </c>
      <c r="AL1365">
        <v>0</v>
      </c>
      <c r="AN1365" t="s">
        <v>1974</v>
      </c>
      <c r="AO1365">
        <v>0</v>
      </c>
      <c r="AQ1365">
        <v>2257883</v>
      </c>
      <c r="AR1365" t="s">
        <v>4605</v>
      </c>
      <c r="AS1365" t="s">
        <v>5883</v>
      </c>
      <c r="AT1365" t="s">
        <v>2024</v>
      </c>
    </row>
    <row r="1366" spans="1:46" x14ac:dyDescent="0.25">
      <c r="A1366" t="str">
        <f>_xlfn.XLOOKUP(I1366,UTILIZADAS[Contacto1],UTILIZADAS[Source.Name],,0)</f>
        <v>Cobros Mayo</v>
      </c>
      <c r="B1366" s="18">
        <f>VLOOKUP(J1366,Ref!A:C,3,0)</f>
        <v>0</v>
      </c>
      <c r="C1366" s="18">
        <f>VLOOKUP(J1366,Ref!A:D,4,0)</f>
        <v>0</v>
      </c>
      <c r="D1366" s="18" t="str">
        <f t="shared" si="63"/>
        <v>20/may</v>
      </c>
      <c r="E1366" s="18">
        <f t="shared" si="64"/>
        <v>9</v>
      </c>
      <c r="F1366" s="18">
        <v>1</v>
      </c>
      <c r="G1366" s="18">
        <f t="shared" si="65"/>
        <v>0</v>
      </c>
      <c r="H1366" s="3">
        <v>46162.527962962966</v>
      </c>
      <c r="I1366">
        <v>63852115</v>
      </c>
      <c r="J1366" t="s">
        <v>2023</v>
      </c>
      <c r="K1366" t="s">
        <v>1968</v>
      </c>
      <c r="L1366" t="s">
        <v>1969</v>
      </c>
      <c r="M1366" t="s">
        <v>1970</v>
      </c>
      <c r="O1366">
        <v>364085380000</v>
      </c>
      <c r="P1366">
        <v>16018</v>
      </c>
      <c r="Q1366">
        <v>-4</v>
      </c>
      <c r="R1366">
        <v>1</v>
      </c>
      <c r="S1366">
        <v>63852115</v>
      </c>
      <c r="U1366" t="s">
        <v>5985</v>
      </c>
      <c r="W1366" t="s">
        <v>4882</v>
      </c>
      <c r="X1366">
        <v>364085380000</v>
      </c>
      <c r="Y1366" t="s">
        <v>85</v>
      </c>
      <c r="Z1366" t="s">
        <v>66</v>
      </c>
      <c r="AG1366" t="s">
        <v>1972</v>
      </c>
      <c r="AL1366">
        <v>0</v>
      </c>
      <c r="AN1366" t="s">
        <v>1974</v>
      </c>
      <c r="AO1366">
        <v>0</v>
      </c>
      <c r="AQ1366">
        <v>2257883</v>
      </c>
      <c r="AR1366" t="s">
        <v>4605</v>
      </c>
      <c r="AS1366" t="s">
        <v>5883</v>
      </c>
      <c r="AT1366" t="s">
        <v>2024</v>
      </c>
    </row>
    <row r="1367" spans="1:46" x14ac:dyDescent="0.25">
      <c r="A1367" t="str">
        <f>_xlfn.XLOOKUP(I1367,UTILIZADAS[Contacto1],UTILIZADAS[Source.Name],,0)</f>
        <v>Cobros Mayo</v>
      </c>
      <c r="B1367" s="18">
        <f>VLOOKUP(J1367,Ref!A:C,3,0)</f>
        <v>0</v>
      </c>
      <c r="C1367" s="18">
        <f>VLOOKUP(J1367,Ref!A:D,4,0)</f>
        <v>0</v>
      </c>
      <c r="D1367" s="18" t="str">
        <f t="shared" si="63"/>
        <v>20/may</v>
      </c>
      <c r="E1367" s="18">
        <f t="shared" si="64"/>
        <v>9</v>
      </c>
      <c r="F1367" s="18">
        <v>1</v>
      </c>
      <c r="G1367" s="18">
        <f t="shared" si="65"/>
        <v>0</v>
      </c>
      <c r="H1367" s="3">
        <v>46162.689675925925</v>
      </c>
      <c r="I1367">
        <v>63852115</v>
      </c>
      <c r="J1367" t="s">
        <v>2023</v>
      </c>
      <c r="K1367" t="s">
        <v>1968</v>
      </c>
      <c r="L1367" t="s">
        <v>1969</v>
      </c>
      <c r="M1367" t="s">
        <v>1970</v>
      </c>
      <c r="O1367">
        <v>364085380000</v>
      </c>
      <c r="P1367">
        <v>16018</v>
      </c>
      <c r="Q1367">
        <v>-4</v>
      </c>
      <c r="R1367">
        <v>1</v>
      </c>
      <c r="S1367">
        <v>63852115</v>
      </c>
      <c r="U1367" t="s">
        <v>5985</v>
      </c>
      <c r="W1367" t="s">
        <v>4882</v>
      </c>
      <c r="X1367">
        <v>364085380000</v>
      </c>
      <c r="Y1367" t="s">
        <v>85</v>
      </c>
      <c r="Z1367" t="s">
        <v>66</v>
      </c>
      <c r="AG1367" t="s">
        <v>1972</v>
      </c>
      <c r="AL1367">
        <v>0</v>
      </c>
      <c r="AN1367" t="s">
        <v>1974</v>
      </c>
      <c r="AO1367">
        <v>0</v>
      </c>
      <c r="AQ1367">
        <v>2257883</v>
      </c>
      <c r="AR1367" t="s">
        <v>4605</v>
      </c>
      <c r="AS1367" t="s">
        <v>5883</v>
      </c>
      <c r="AT1367" t="s">
        <v>2024</v>
      </c>
    </row>
    <row r="1368" spans="1:46" x14ac:dyDescent="0.25">
      <c r="A1368" t="str">
        <f>_xlfn.XLOOKUP(I1368,UTILIZADAS[Contacto1],UTILIZADAS[Source.Name],,0)</f>
        <v>Cobros Mayo</v>
      </c>
      <c r="B1368" s="18">
        <f>VLOOKUP(J1368,Ref!A:C,3,0)</f>
        <v>0</v>
      </c>
      <c r="C1368" s="18">
        <f>VLOOKUP(J1368,Ref!A:D,4,0)</f>
        <v>0</v>
      </c>
      <c r="D1368" s="18" t="str">
        <f t="shared" si="63"/>
        <v>20/may</v>
      </c>
      <c r="E1368" s="18">
        <f t="shared" si="64"/>
        <v>9</v>
      </c>
      <c r="F1368" s="18">
        <v>1</v>
      </c>
      <c r="G1368" s="18">
        <f t="shared" si="65"/>
        <v>1</v>
      </c>
      <c r="H1368" s="3">
        <v>46162.698877314811</v>
      </c>
      <c r="I1368">
        <v>63852115</v>
      </c>
      <c r="J1368" t="s">
        <v>2023</v>
      </c>
      <c r="K1368" t="s">
        <v>1968</v>
      </c>
      <c r="L1368" t="s">
        <v>1969</v>
      </c>
      <c r="M1368" t="s">
        <v>1970</v>
      </c>
      <c r="O1368">
        <v>364085380000</v>
      </c>
      <c r="P1368">
        <v>16018</v>
      </c>
      <c r="Q1368">
        <v>-4</v>
      </c>
      <c r="R1368">
        <v>1</v>
      </c>
      <c r="S1368">
        <v>63852115</v>
      </c>
      <c r="U1368" t="s">
        <v>5985</v>
      </c>
      <c r="W1368" t="s">
        <v>4882</v>
      </c>
      <c r="X1368">
        <v>364085380000</v>
      </c>
      <c r="Y1368" t="s">
        <v>85</v>
      </c>
      <c r="Z1368" t="s">
        <v>66</v>
      </c>
      <c r="AG1368" t="s">
        <v>1972</v>
      </c>
      <c r="AL1368">
        <v>0</v>
      </c>
      <c r="AN1368" t="s">
        <v>1974</v>
      </c>
      <c r="AO1368">
        <v>0</v>
      </c>
      <c r="AQ1368">
        <v>2257883</v>
      </c>
      <c r="AR1368" t="s">
        <v>4605</v>
      </c>
      <c r="AS1368" t="s">
        <v>5883</v>
      </c>
      <c r="AT1368" t="s">
        <v>2024</v>
      </c>
    </row>
    <row r="1369" spans="1:46" x14ac:dyDescent="0.25">
      <c r="A1369" t="str">
        <f>_xlfn.XLOOKUP(I1369,UTILIZADAS[Contacto1],UTILIZADAS[Source.Name],,0)</f>
        <v>Cobros Abril Canal Fijo</v>
      </c>
      <c r="B1369" s="18">
        <f>VLOOKUP(J1369,Ref!A:C,3,0)</f>
        <v>0</v>
      </c>
      <c r="C1369" s="18">
        <f>VLOOKUP(J1369,Ref!A:D,4,0)</f>
        <v>0</v>
      </c>
      <c r="D1369" s="18" t="str">
        <f t="shared" si="63"/>
        <v>04/may</v>
      </c>
      <c r="E1369" s="18">
        <f t="shared" si="64"/>
        <v>4</v>
      </c>
      <c r="F1369" s="18">
        <v>1</v>
      </c>
      <c r="G1369" s="18">
        <f t="shared" si="65"/>
        <v>0</v>
      </c>
      <c r="H1369" s="3">
        <v>46146.433599537035</v>
      </c>
      <c r="I1369">
        <v>63864444</v>
      </c>
      <c r="J1369" t="s">
        <v>2021</v>
      </c>
      <c r="K1369" t="s">
        <v>1968</v>
      </c>
      <c r="L1369" t="s">
        <v>1969</v>
      </c>
      <c r="M1369" t="s">
        <v>1970</v>
      </c>
      <c r="O1369">
        <v>361041030000</v>
      </c>
      <c r="P1369">
        <v>16017</v>
      </c>
      <c r="Q1369">
        <v>-4</v>
      </c>
      <c r="R1369">
        <v>1</v>
      </c>
      <c r="S1369">
        <v>63864444</v>
      </c>
      <c r="U1369" t="s">
        <v>2513</v>
      </c>
      <c r="W1369" t="s">
        <v>4113</v>
      </c>
      <c r="X1369" t="s">
        <v>66</v>
      </c>
      <c r="Y1369" t="s">
        <v>65</v>
      </c>
      <c r="Z1369">
        <v>361041030000</v>
      </c>
      <c r="AG1369" t="s">
        <v>1972</v>
      </c>
      <c r="AI1369" t="s">
        <v>3302</v>
      </c>
      <c r="AL1369">
        <v>5</v>
      </c>
      <c r="AN1369" t="s">
        <v>1974</v>
      </c>
      <c r="AO1369">
        <v>0</v>
      </c>
      <c r="AQ1369">
        <v>2252341</v>
      </c>
      <c r="AR1369" t="s">
        <v>2241</v>
      </c>
      <c r="AS1369" t="s">
        <v>4163</v>
      </c>
      <c r="AT1369" t="s">
        <v>2022</v>
      </c>
    </row>
    <row r="1370" spans="1:46" x14ac:dyDescent="0.25">
      <c r="A1370" t="str">
        <f>_xlfn.XLOOKUP(I1370,UTILIZADAS[Contacto1],UTILIZADAS[Source.Name],,0)</f>
        <v>Cobros Abril Canal Fijo</v>
      </c>
      <c r="B1370" s="18">
        <f>VLOOKUP(J1370,Ref!A:C,3,0)</f>
        <v>0</v>
      </c>
      <c r="C1370" s="18">
        <f>VLOOKUP(J1370,Ref!A:D,4,0)</f>
        <v>0</v>
      </c>
      <c r="D1370" s="18" t="str">
        <f t="shared" si="63"/>
        <v>06/may</v>
      </c>
      <c r="E1370" s="18">
        <f t="shared" si="64"/>
        <v>4</v>
      </c>
      <c r="F1370" s="18">
        <v>1</v>
      </c>
      <c r="G1370" s="18">
        <f t="shared" si="65"/>
        <v>0</v>
      </c>
      <c r="H1370" s="3">
        <v>46148.447523148148</v>
      </c>
      <c r="I1370">
        <v>63864444</v>
      </c>
      <c r="J1370" t="s">
        <v>2021</v>
      </c>
      <c r="K1370" t="s">
        <v>1968</v>
      </c>
      <c r="L1370" t="s">
        <v>1969</v>
      </c>
      <c r="M1370" t="s">
        <v>1970</v>
      </c>
      <c r="O1370">
        <v>361041030000</v>
      </c>
      <c r="P1370">
        <v>16017</v>
      </c>
      <c r="Q1370">
        <v>-4</v>
      </c>
      <c r="R1370">
        <v>1</v>
      </c>
      <c r="S1370">
        <v>63864444</v>
      </c>
      <c r="U1370" t="s">
        <v>2513</v>
      </c>
      <c r="W1370" t="s">
        <v>4113</v>
      </c>
      <c r="X1370" t="s">
        <v>66</v>
      </c>
      <c r="Y1370" t="s">
        <v>65</v>
      </c>
      <c r="Z1370">
        <v>361041030000</v>
      </c>
      <c r="AG1370" t="s">
        <v>1972</v>
      </c>
      <c r="AI1370" t="s">
        <v>3302</v>
      </c>
      <c r="AL1370">
        <v>5</v>
      </c>
      <c r="AN1370" t="s">
        <v>1974</v>
      </c>
      <c r="AO1370">
        <v>0</v>
      </c>
      <c r="AQ1370">
        <v>2252341</v>
      </c>
      <c r="AR1370" t="s">
        <v>2241</v>
      </c>
      <c r="AS1370" t="s">
        <v>4163</v>
      </c>
      <c r="AT1370" t="s">
        <v>2022</v>
      </c>
    </row>
    <row r="1371" spans="1:46" x14ac:dyDescent="0.25">
      <c r="A1371" t="str">
        <f>_xlfn.XLOOKUP(I1371,UTILIZADAS[Contacto1],UTILIZADAS[Source.Name],,0)</f>
        <v>Cobros Abril Canal Fijo</v>
      </c>
      <c r="B1371" s="18">
        <f>VLOOKUP(J1371,Ref!A:C,3,0)</f>
        <v>0</v>
      </c>
      <c r="C1371" s="18">
        <f>VLOOKUP(J1371,Ref!A:D,4,0)</f>
        <v>0</v>
      </c>
      <c r="D1371" s="18" t="str">
        <f t="shared" si="63"/>
        <v>07/may</v>
      </c>
      <c r="E1371" s="18">
        <f t="shared" si="64"/>
        <v>4</v>
      </c>
      <c r="F1371" s="18">
        <v>1</v>
      </c>
      <c r="G1371" s="18">
        <f t="shared" si="65"/>
        <v>0</v>
      </c>
      <c r="H1371" s="3">
        <v>46149.650937500002</v>
      </c>
      <c r="I1371">
        <v>63864444</v>
      </c>
      <c r="J1371" t="s">
        <v>2021</v>
      </c>
      <c r="K1371" t="s">
        <v>1968</v>
      </c>
      <c r="L1371" t="s">
        <v>1969</v>
      </c>
      <c r="M1371" t="s">
        <v>1970</v>
      </c>
      <c r="O1371">
        <v>361041030000</v>
      </c>
      <c r="P1371">
        <v>16017</v>
      </c>
      <c r="Q1371">
        <v>-4</v>
      </c>
      <c r="R1371">
        <v>1</v>
      </c>
      <c r="S1371">
        <v>63864444</v>
      </c>
      <c r="U1371" t="s">
        <v>2513</v>
      </c>
      <c r="W1371" t="s">
        <v>4113</v>
      </c>
      <c r="X1371" t="s">
        <v>66</v>
      </c>
      <c r="Y1371" t="s">
        <v>65</v>
      </c>
      <c r="Z1371">
        <v>361041030000</v>
      </c>
      <c r="AG1371" t="s">
        <v>1972</v>
      </c>
      <c r="AI1371" t="s">
        <v>3302</v>
      </c>
      <c r="AL1371">
        <v>5</v>
      </c>
      <c r="AN1371" t="s">
        <v>1974</v>
      </c>
      <c r="AO1371">
        <v>0</v>
      </c>
      <c r="AQ1371">
        <v>2252341</v>
      </c>
      <c r="AR1371" t="s">
        <v>2241</v>
      </c>
      <c r="AS1371" t="s">
        <v>4163</v>
      </c>
      <c r="AT1371" t="s">
        <v>2022</v>
      </c>
    </row>
    <row r="1372" spans="1:46" x14ac:dyDescent="0.25">
      <c r="A1372" t="str">
        <f>_xlfn.XLOOKUP(I1372,UTILIZADAS[Contacto1],UTILIZADAS[Source.Name],,0)</f>
        <v>Cobros Abril Canal Fijo</v>
      </c>
      <c r="B1372" s="18">
        <f>VLOOKUP(J1372,Ref!A:C,3,0)</f>
        <v>0</v>
      </c>
      <c r="C1372" s="18">
        <f>VLOOKUP(J1372,Ref!A:D,4,0)</f>
        <v>0</v>
      </c>
      <c r="D1372" s="18" t="str">
        <f t="shared" si="63"/>
        <v>08/may</v>
      </c>
      <c r="E1372" s="18">
        <f t="shared" si="64"/>
        <v>4</v>
      </c>
      <c r="F1372" s="18">
        <v>1</v>
      </c>
      <c r="G1372" s="18">
        <f t="shared" si="65"/>
        <v>1</v>
      </c>
      <c r="H1372" s="3">
        <v>46150.68409722222</v>
      </c>
      <c r="I1372">
        <v>63864444</v>
      </c>
      <c r="J1372" t="s">
        <v>1967</v>
      </c>
      <c r="K1372" t="s">
        <v>1968</v>
      </c>
      <c r="L1372" t="s">
        <v>1969</v>
      </c>
      <c r="M1372" t="s">
        <v>1970</v>
      </c>
      <c r="O1372">
        <v>361041030000</v>
      </c>
      <c r="P1372">
        <v>16017</v>
      </c>
      <c r="Q1372">
        <v>-4</v>
      </c>
      <c r="R1372">
        <v>1</v>
      </c>
      <c r="S1372">
        <v>63864444</v>
      </c>
      <c r="U1372" t="s">
        <v>2513</v>
      </c>
      <c r="W1372" t="s">
        <v>4113</v>
      </c>
      <c r="X1372" t="s">
        <v>66</v>
      </c>
      <c r="Y1372" t="s">
        <v>65</v>
      </c>
      <c r="Z1372">
        <v>361041030000</v>
      </c>
      <c r="AG1372" t="s">
        <v>1972</v>
      </c>
      <c r="AI1372" t="s">
        <v>3302</v>
      </c>
      <c r="AL1372">
        <v>0</v>
      </c>
      <c r="AN1372" t="s">
        <v>1974</v>
      </c>
      <c r="AO1372">
        <v>0</v>
      </c>
      <c r="AQ1372">
        <v>2252341</v>
      </c>
      <c r="AR1372" t="s">
        <v>2241</v>
      </c>
      <c r="AS1372" t="s">
        <v>4163</v>
      </c>
      <c r="AT1372" t="s">
        <v>1975</v>
      </c>
    </row>
    <row r="1373" spans="1:46" x14ac:dyDescent="0.25">
      <c r="A1373" t="str">
        <f>_xlfn.XLOOKUP(I1373,UTILIZADAS[Contacto1],UTILIZADAS[Source.Name],,0)</f>
        <v>Cobros Mayo</v>
      </c>
      <c r="B1373" s="18">
        <f>VLOOKUP(J1373,Ref!A:C,3,0)</f>
        <v>1</v>
      </c>
      <c r="C1373" s="18">
        <f>VLOOKUP(J1373,Ref!A:D,4,0)</f>
        <v>0</v>
      </c>
      <c r="D1373" s="18" t="str">
        <f t="shared" si="63"/>
        <v>06/may</v>
      </c>
      <c r="E1373" s="18">
        <f t="shared" si="64"/>
        <v>3</v>
      </c>
      <c r="F1373" s="18">
        <v>1</v>
      </c>
      <c r="G1373" s="18">
        <f t="shared" si="65"/>
        <v>0</v>
      </c>
      <c r="H1373" s="3">
        <v>46148.636863425927</v>
      </c>
      <c r="I1373">
        <v>63865641</v>
      </c>
      <c r="J1373">
        <v>6000</v>
      </c>
      <c r="K1373" t="s">
        <v>1983</v>
      </c>
      <c r="L1373" t="s">
        <v>1897</v>
      </c>
      <c r="M1373" t="s">
        <v>1970</v>
      </c>
      <c r="P1373">
        <v>998</v>
      </c>
      <c r="Q1373">
        <v>0</v>
      </c>
      <c r="S1373">
        <v>63865641</v>
      </c>
      <c r="AF1373" t="s">
        <v>1976</v>
      </c>
      <c r="AG1373" t="s">
        <v>1972</v>
      </c>
      <c r="AL1373">
        <v>112</v>
      </c>
      <c r="AM1373" t="s">
        <v>1979</v>
      </c>
      <c r="AN1373" t="s">
        <v>1977</v>
      </c>
      <c r="AO1373">
        <v>0</v>
      </c>
      <c r="AQ1373">
        <v>2257546</v>
      </c>
      <c r="AR1373" t="s">
        <v>1978</v>
      </c>
      <c r="AT1373" t="s">
        <v>1895</v>
      </c>
    </row>
    <row r="1374" spans="1:46" x14ac:dyDescent="0.25">
      <c r="A1374" t="str">
        <f>_xlfn.XLOOKUP(I1374,UTILIZADAS[Contacto1],UTILIZADAS[Source.Name],,0)</f>
        <v>Cobros Mayo</v>
      </c>
      <c r="B1374" s="18">
        <f>VLOOKUP(J1374,Ref!A:C,3,0)</f>
        <v>0</v>
      </c>
      <c r="C1374" s="18">
        <f>VLOOKUP(J1374,Ref!A:D,4,0)</f>
        <v>0</v>
      </c>
      <c r="D1374" s="18" t="str">
        <f t="shared" si="63"/>
        <v>11/may</v>
      </c>
      <c r="E1374" s="18">
        <f t="shared" si="64"/>
        <v>3</v>
      </c>
      <c r="F1374" s="18">
        <v>1</v>
      </c>
      <c r="G1374" s="18">
        <f t="shared" si="65"/>
        <v>0</v>
      </c>
      <c r="H1374" s="3">
        <v>46153.598136574074</v>
      </c>
      <c r="I1374">
        <v>63865641</v>
      </c>
      <c r="J1374" t="s">
        <v>1967</v>
      </c>
      <c r="K1374" t="s">
        <v>1968</v>
      </c>
      <c r="L1374" t="s">
        <v>1969</v>
      </c>
      <c r="M1374" t="s">
        <v>1970</v>
      </c>
      <c r="O1374">
        <v>354383650000</v>
      </c>
      <c r="P1374">
        <v>16018</v>
      </c>
      <c r="Q1374">
        <v>-4</v>
      </c>
      <c r="R1374">
        <v>1</v>
      </c>
      <c r="S1374">
        <v>63865641</v>
      </c>
      <c r="U1374" t="s">
        <v>2445</v>
      </c>
      <c r="W1374" t="s">
        <v>4024</v>
      </c>
      <c r="X1374">
        <v>354383650000</v>
      </c>
      <c r="Y1374" t="s">
        <v>65</v>
      </c>
      <c r="Z1374" t="s">
        <v>4619</v>
      </c>
      <c r="AF1374" t="s">
        <v>1976</v>
      </c>
      <c r="AG1374" t="s">
        <v>1972</v>
      </c>
      <c r="AL1374">
        <v>0</v>
      </c>
      <c r="AN1374" t="s">
        <v>1974</v>
      </c>
      <c r="AO1374">
        <v>0</v>
      </c>
      <c r="AQ1374">
        <v>2257884</v>
      </c>
      <c r="AR1374" t="s">
        <v>4605</v>
      </c>
      <c r="AS1374" t="s">
        <v>5883</v>
      </c>
      <c r="AT1374" t="s">
        <v>1975</v>
      </c>
    </row>
    <row r="1375" spans="1:46" x14ac:dyDescent="0.25">
      <c r="A1375" t="str">
        <f>_xlfn.XLOOKUP(I1375,UTILIZADAS[Contacto1],UTILIZADAS[Source.Name],,0)</f>
        <v>Cobros Mayo</v>
      </c>
      <c r="B1375" s="18">
        <f>VLOOKUP(J1375,Ref!A:C,3,0)</f>
        <v>1</v>
      </c>
      <c r="C1375" s="18">
        <f>VLOOKUP(J1375,Ref!A:D,4,0)</f>
        <v>0</v>
      </c>
      <c r="D1375" s="18" t="str">
        <f t="shared" si="63"/>
        <v>13/may</v>
      </c>
      <c r="E1375" s="18">
        <f t="shared" si="64"/>
        <v>3</v>
      </c>
      <c r="F1375" s="18">
        <v>1</v>
      </c>
      <c r="G1375" s="18">
        <f t="shared" si="65"/>
        <v>1</v>
      </c>
      <c r="H1375" s="3">
        <v>46155.719085648147</v>
      </c>
      <c r="I1375">
        <v>63865641</v>
      </c>
      <c r="J1375">
        <v>6000</v>
      </c>
      <c r="K1375" t="s">
        <v>1983</v>
      </c>
      <c r="L1375" t="s">
        <v>1897</v>
      </c>
      <c r="M1375" t="s">
        <v>1970</v>
      </c>
      <c r="O1375">
        <v>354383650000</v>
      </c>
      <c r="P1375">
        <v>16018</v>
      </c>
      <c r="Q1375">
        <v>-4</v>
      </c>
      <c r="R1375">
        <v>1</v>
      </c>
      <c r="S1375">
        <v>63865641</v>
      </c>
      <c r="U1375" t="s">
        <v>2445</v>
      </c>
      <c r="W1375" t="s">
        <v>4024</v>
      </c>
      <c r="X1375">
        <v>354383650000</v>
      </c>
      <c r="Y1375" t="s">
        <v>65</v>
      </c>
      <c r="Z1375" t="s">
        <v>4619</v>
      </c>
      <c r="AF1375" t="s">
        <v>1976</v>
      </c>
      <c r="AG1375" t="s">
        <v>1972</v>
      </c>
      <c r="AL1375">
        <v>119</v>
      </c>
      <c r="AM1375" t="s">
        <v>1979</v>
      </c>
      <c r="AN1375" t="s">
        <v>1987</v>
      </c>
      <c r="AO1375">
        <v>0</v>
      </c>
      <c r="AQ1375">
        <v>2257884</v>
      </c>
      <c r="AR1375" t="s">
        <v>4605</v>
      </c>
      <c r="AS1375" t="s">
        <v>5883</v>
      </c>
      <c r="AT1375" t="s">
        <v>1895</v>
      </c>
    </row>
    <row r="1376" spans="1:46" x14ac:dyDescent="0.25">
      <c r="A1376" t="str">
        <f>_xlfn.XLOOKUP(I1376,UTILIZADAS[Contacto1],UTILIZADAS[Source.Name],,0)</f>
        <v>Cobros Mayo</v>
      </c>
      <c r="B1376" s="18">
        <f>VLOOKUP(J1376,Ref!A:C,3,0)</f>
        <v>1</v>
      </c>
      <c r="C1376" s="18">
        <f>VLOOKUP(J1376,Ref!A:D,4,0)</f>
        <v>1</v>
      </c>
      <c r="D1376" s="18" t="str">
        <f t="shared" si="63"/>
        <v>11/may</v>
      </c>
      <c r="E1376" s="18">
        <f t="shared" si="64"/>
        <v>1</v>
      </c>
      <c r="F1376" s="18">
        <v>1</v>
      </c>
      <c r="G1376" s="18">
        <f t="shared" si="65"/>
        <v>1</v>
      </c>
      <c r="H1376" s="3">
        <v>46153.598437499997</v>
      </c>
      <c r="I1376">
        <v>63883898</v>
      </c>
      <c r="J1376">
        <v>6007</v>
      </c>
      <c r="K1376" t="s">
        <v>1983</v>
      </c>
      <c r="L1376" t="s">
        <v>1897</v>
      </c>
      <c r="M1376" t="s">
        <v>1970</v>
      </c>
      <c r="O1376">
        <v>362072600000</v>
      </c>
      <c r="P1376">
        <v>16018</v>
      </c>
      <c r="Q1376">
        <v>-4</v>
      </c>
      <c r="R1376">
        <v>1</v>
      </c>
      <c r="S1376">
        <v>63883898</v>
      </c>
      <c r="U1376" t="s">
        <v>4883</v>
      </c>
      <c r="W1376" t="s">
        <v>4884</v>
      </c>
      <c r="X1376">
        <v>362072600000</v>
      </c>
      <c r="Y1376" t="s">
        <v>65</v>
      </c>
      <c r="Z1376" t="s">
        <v>66</v>
      </c>
      <c r="AF1376" t="s">
        <v>1976</v>
      </c>
      <c r="AG1376" t="s">
        <v>1972</v>
      </c>
      <c r="AL1376">
        <v>115</v>
      </c>
      <c r="AM1376" t="s">
        <v>1979</v>
      </c>
      <c r="AN1376" t="s">
        <v>1987</v>
      </c>
      <c r="AO1376">
        <v>0</v>
      </c>
      <c r="AQ1376">
        <v>2257885</v>
      </c>
      <c r="AR1376" t="s">
        <v>4605</v>
      </c>
      <c r="AS1376" t="s">
        <v>5883</v>
      </c>
      <c r="AT1376" t="s">
        <v>1898</v>
      </c>
    </row>
    <row r="1377" spans="1:46" x14ac:dyDescent="0.25">
      <c r="A1377" t="str">
        <f>_xlfn.XLOOKUP(I1377,UTILIZADAS[Contacto1],UTILIZADAS[Source.Name],,0)</f>
        <v>Cobros Mayo</v>
      </c>
      <c r="B1377" s="18">
        <f>VLOOKUP(J1377,Ref!A:C,3,0)</f>
        <v>1</v>
      </c>
      <c r="C1377" s="18">
        <f>VLOOKUP(J1377,Ref!A:D,4,0)</f>
        <v>1</v>
      </c>
      <c r="D1377" s="18" t="str">
        <f t="shared" si="63"/>
        <v>11/may</v>
      </c>
      <c r="E1377" s="18">
        <f t="shared" si="64"/>
        <v>1</v>
      </c>
      <c r="F1377" s="18">
        <v>1</v>
      </c>
      <c r="G1377" s="18">
        <f t="shared" si="65"/>
        <v>1</v>
      </c>
      <c r="H1377" s="3">
        <v>46153.600219907406</v>
      </c>
      <c r="I1377">
        <v>63893244</v>
      </c>
      <c r="J1377">
        <v>6003</v>
      </c>
      <c r="K1377" t="s">
        <v>1983</v>
      </c>
      <c r="L1377" t="s">
        <v>1897</v>
      </c>
      <c r="M1377" t="s">
        <v>1970</v>
      </c>
      <c r="O1377">
        <v>362058960000</v>
      </c>
      <c r="P1377">
        <v>16018</v>
      </c>
      <c r="Q1377">
        <v>-4</v>
      </c>
      <c r="R1377">
        <v>1</v>
      </c>
      <c r="S1377">
        <v>63893244</v>
      </c>
      <c r="U1377" t="s">
        <v>5986</v>
      </c>
      <c r="W1377" t="s">
        <v>4886</v>
      </c>
      <c r="X1377">
        <v>362058960000</v>
      </c>
      <c r="Y1377" t="s">
        <v>65</v>
      </c>
      <c r="Z1377" t="s">
        <v>66</v>
      </c>
      <c r="AF1377" t="s">
        <v>1976</v>
      </c>
      <c r="AG1377" t="s">
        <v>1972</v>
      </c>
      <c r="AL1377">
        <v>60</v>
      </c>
      <c r="AM1377" t="s">
        <v>1979</v>
      </c>
      <c r="AN1377" t="s">
        <v>1987</v>
      </c>
      <c r="AO1377">
        <v>0</v>
      </c>
      <c r="AQ1377">
        <v>2257886</v>
      </c>
      <c r="AR1377" t="s">
        <v>4605</v>
      </c>
      <c r="AS1377" t="s">
        <v>5883</v>
      </c>
      <c r="AT1377" t="s">
        <v>1892</v>
      </c>
    </row>
    <row r="1378" spans="1:46" x14ac:dyDescent="0.25">
      <c r="A1378" t="str">
        <f>_xlfn.XLOOKUP(I1378,UTILIZADAS[Contacto1],UTILIZADAS[Source.Name],,0)</f>
        <v>Cobros Mayo</v>
      </c>
      <c r="B1378" s="18">
        <f>VLOOKUP(J1378,Ref!A:C,3,0)</f>
        <v>0</v>
      </c>
      <c r="C1378" s="18">
        <f>VLOOKUP(J1378,Ref!A:D,4,0)</f>
        <v>0</v>
      </c>
      <c r="D1378" s="18" t="str">
        <f t="shared" si="63"/>
        <v>08/may</v>
      </c>
      <c r="E1378" s="18">
        <f t="shared" si="64"/>
        <v>4</v>
      </c>
      <c r="F1378" s="18">
        <v>1</v>
      </c>
      <c r="G1378" s="18">
        <f t="shared" si="65"/>
        <v>0</v>
      </c>
      <c r="H1378" s="3">
        <v>46150.703159722223</v>
      </c>
      <c r="I1378">
        <v>63899166</v>
      </c>
      <c r="J1378">
        <v>6004</v>
      </c>
      <c r="K1378" t="s">
        <v>1983</v>
      </c>
      <c r="L1378" t="s">
        <v>1897</v>
      </c>
      <c r="M1378" t="s">
        <v>1970</v>
      </c>
      <c r="O1378">
        <v>367002700000</v>
      </c>
      <c r="P1378">
        <v>16016</v>
      </c>
      <c r="Q1378">
        <v>-4</v>
      </c>
      <c r="R1378">
        <v>1</v>
      </c>
      <c r="S1378">
        <v>63899166</v>
      </c>
      <c r="U1378" t="s">
        <v>174</v>
      </c>
      <c r="W1378" t="s">
        <v>175</v>
      </c>
      <c r="X1378">
        <v>367002700000</v>
      </c>
      <c r="Y1378" t="s">
        <v>65</v>
      </c>
      <c r="Z1378" t="s">
        <v>66</v>
      </c>
      <c r="AF1378" t="s">
        <v>1976</v>
      </c>
      <c r="AG1378" t="s">
        <v>1972</v>
      </c>
      <c r="AL1378">
        <v>59</v>
      </c>
      <c r="AM1378" t="s">
        <v>1979</v>
      </c>
      <c r="AN1378" t="s">
        <v>1977</v>
      </c>
      <c r="AO1378">
        <v>0</v>
      </c>
      <c r="AQ1378">
        <v>2198723</v>
      </c>
      <c r="AR1378" t="s">
        <v>2020</v>
      </c>
      <c r="AS1378" t="s">
        <v>2020</v>
      </c>
      <c r="AT1378" t="s">
        <v>1984</v>
      </c>
    </row>
    <row r="1379" spans="1:46" x14ac:dyDescent="0.25">
      <c r="A1379" t="str">
        <f>_xlfn.XLOOKUP(I1379,UTILIZADAS[Contacto1],UTILIZADAS[Source.Name],,0)</f>
        <v>Cobros Mayo</v>
      </c>
      <c r="B1379" s="18">
        <f>VLOOKUP(J1379,Ref!A:C,3,0)</f>
        <v>0</v>
      </c>
      <c r="C1379" s="18">
        <f>VLOOKUP(J1379,Ref!A:D,4,0)</f>
        <v>0</v>
      </c>
      <c r="D1379" s="18" t="str">
        <f t="shared" si="63"/>
        <v>11/may</v>
      </c>
      <c r="E1379" s="18">
        <f t="shared" si="64"/>
        <v>4</v>
      </c>
      <c r="F1379" s="18">
        <v>1</v>
      </c>
      <c r="G1379" s="18">
        <f t="shared" si="65"/>
        <v>0</v>
      </c>
      <c r="H1379" s="3">
        <v>46153.600601851853</v>
      </c>
      <c r="I1379">
        <v>63899166</v>
      </c>
      <c r="J1379" t="s">
        <v>2021</v>
      </c>
      <c r="K1379" t="s">
        <v>1968</v>
      </c>
      <c r="L1379" t="s">
        <v>1969</v>
      </c>
      <c r="M1379" t="s">
        <v>1970</v>
      </c>
      <c r="O1379">
        <v>367002700000</v>
      </c>
      <c r="P1379">
        <v>16018</v>
      </c>
      <c r="Q1379">
        <v>-4</v>
      </c>
      <c r="R1379">
        <v>1</v>
      </c>
      <c r="S1379">
        <v>63899166</v>
      </c>
      <c r="U1379" t="s">
        <v>174</v>
      </c>
      <c r="W1379" t="s">
        <v>175</v>
      </c>
      <c r="X1379">
        <v>367002700000</v>
      </c>
      <c r="Y1379" t="s">
        <v>65</v>
      </c>
      <c r="Z1379" t="s">
        <v>4619</v>
      </c>
      <c r="AF1379" t="s">
        <v>1976</v>
      </c>
      <c r="AG1379" t="s">
        <v>1972</v>
      </c>
      <c r="AL1379">
        <v>5</v>
      </c>
      <c r="AN1379" t="s">
        <v>1974</v>
      </c>
      <c r="AO1379">
        <v>0</v>
      </c>
      <c r="AQ1379">
        <v>2257887</v>
      </c>
      <c r="AR1379" t="s">
        <v>4605</v>
      </c>
      <c r="AS1379" t="s">
        <v>5883</v>
      </c>
      <c r="AT1379" t="s">
        <v>2022</v>
      </c>
    </row>
    <row r="1380" spans="1:46" x14ac:dyDescent="0.25">
      <c r="A1380" t="str">
        <f>_xlfn.XLOOKUP(I1380,UTILIZADAS[Contacto1],UTILIZADAS[Source.Name],,0)</f>
        <v>Cobros Mayo</v>
      </c>
      <c r="B1380" s="18">
        <f>VLOOKUP(J1380,Ref!A:C,3,0)</f>
        <v>0</v>
      </c>
      <c r="C1380" s="18">
        <f>VLOOKUP(J1380,Ref!A:D,4,0)</f>
        <v>0</v>
      </c>
      <c r="D1380" s="18" t="str">
        <f t="shared" si="63"/>
        <v>13/may</v>
      </c>
      <c r="E1380" s="18">
        <f t="shared" si="64"/>
        <v>4</v>
      </c>
      <c r="F1380" s="18">
        <v>1</v>
      </c>
      <c r="G1380" s="18">
        <f t="shared" si="65"/>
        <v>0</v>
      </c>
      <c r="H1380" s="3">
        <v>46155.719259259262</v>
      </c>
      <c r="I1380">
        <v>63899166</v>
      </c>
      <c r="J1380" t="s">
        <v>2021</v>
      </c>
      <c r="K1380" t="s">
        <v>1968</v>
      </c>
      <c r="L1380" t="s">
        <v>1969</v>
      </c>
      <c r="M1380" t="s">
        <v>1970</v>
      </c>
      <c r="O1380">
        <v>367002700000</v>
      </c>
      <c r="P1380">
        <v>16018</v>
      </c>
      <c r="Q1380">
        <v>-4</v>
      </c>
      <c r="R1380">
        <v>1</v>
      </c>
      <c r="S1380">
        <v>63899166</v>
      </c>
      <c r="U1380" t="s">
        <v>174</v>
      </c>
      <c r="W1380" t="s">
        <v>175</v>
      </c>
      <c r="X1380">
        <v>367002700000</v>
      </c>
      <c r="Y1380" t="s">
        <v>65</v>
      </c>
      <c r="Z1380" t="s">
        <v>4619</v>
      </c>
      <c r="AF1380" t="s">
        <v>1976</v>
      </c>
      <c r="AG1380" t="s">
        <v>1972</v>
      </c>
      <c r="AL1380">
        <v>5</v>
      </c>
      <c r="AN1380" t="s">
        <v>1974</v>
      </c>
      <c r="AO1380">
        <v>0</v>
      </c>
      <c r="AQ1380">
        <v>2257887</v>
      </c>
      <c r="AR1380" t="s">
        <v>4605</v>
      </c>
      <c r="AS1380" t="s">
        <v>5883</v>
      </c>
      <c r="AT1380" t="s">
        <v>2022</v>
      </c>
    </row>
    <row r="1381" spans="1:46" x14ac:dyDescent="0.25">
      <c r="A1381" t="str">
        <f>_xlfn.XLOOKUP(I1381,UTILIZADAS[Contacto1],UTILIZADAS[Source.Name],,0)</f>
        <v>Cobros Mayo</v>
      </c>
      <c r="B1381" s="18">
        <f>VLOOKUP(J1381,Ref!A:C,3,0)</f>
        <v>0</v>
      </c>
      <c r="C1381" s="18">
        <f>VLOOKUP(J1381,Ref!A:D,4,0)</f>
        <v>0</v>
      </c>
      <c r="D1381" s="18" t="str">
        <f t="shared" si="63"/>
        <v>18/may</v>
      </c>
      <c r="E1381" s="18">
        <f t="shared" si="64"/>
        <v>4</v>
      </c>
      <c r="F1381" s="18">
        <v>1</v>
      </c>
      <c r="G1381" s="18">
        <f t="shared" si="65"/>
        <v>1</v>
      </c>
      <c r="H1381" s="3">
        <v>46160.444212962961</v>
      </c>
      <c r="I1381">
        <v>63899166</v>
      </c>
      <c r="J1381">
        <v>6004</v>
      </c>
      <c r="K1381" t="s">
        <v>1983</v>
      </c>
      <c r="L1381" t="s">
        <v>1897</v>
      </c>
      <c r="M1381" t="s">
        <v>1970</v>
      </c>
      <c r="O1381">
        <v>367002700000</v>
      </c>
      <c r="P1381">
        <v>16018</v>
      </c>
      <c r="Q1381">
        <v>-4</v>
      </c>
      <c r="R1381">
        <v>1</v>
      </c>
      <c r="S1381">
        <v>63899166</v>
      </c>
      <c r="U1381" t="s">
        <v>174</v>
      </c>
      <c r="W1381" t="s">
        <v>175</v>
      </c>
      <c r="X1381">
        <v>367002700000</v>
      </c>
      <c r="Y1381" t="s">
        <v>65</v>
      </c>
      <c r="Z1381" t="s">
        <v>4619</v>
      </c>
      <c r="AF1381" t="s">
        <v>1976</v>
      </c>
      <c r="AG1381" t="s">
        <v>1972</v>
      </c>
      <c r="AL1381">
        <v>132</v>
      </c>
      <c r="AM1381" t="s">
        <v>1979</v>
      </c>
      <c r="AN1381" t="s">
        <v>1987</v>
      </c>
      <c r="AO1381">
        <v>0</v>
      </c>
      <c r="AQ1381">
        <v>2257887</v>
      </c>
      <c r="AR1381" t="s">
        <v>4605</v>
      </c>
      <c r="AS1381" t="s">
        <v>5883</v>
      </c>
      <c r="AT1381" t="s">
        <v>1984</v>
      </c>
    </row>
    <row r="1382" spans="1:46" x14ac:dyDescent="0.25">
      <c r="A1382" t="str">
        <f>_xlfn.XLOOKUP(I1382,UTILIZADAS[Contacto1],UTILIZADAS[Source.Name],,0)</f>
        <v>Cobros Mayo</v>
      </c>
      <c r="B1382" s="18">
        <f>VLOOKUP(J1382,Ref!A:C,3,0)</f>
        <v>0</v>
      </c>
      <c r="C1382" s="18">
        <f>VLOOKUP(J1382,Ref!A:D,4,0)</f>
        <v>0</v>
      </c>
      <c r="D1382" s="18" t="str">
        <f t="shared" si="63"/>
        <v>08/may</v>
      </c>
      <c r="E1382" s="18">
        <f t="shared" si="64"/>
        <v>3</v>
      </c>
      <c r="F1382" s="18">
        <v>1</v>
      </c>
      <c r="G1382" s="18">
        <f t="shared" si="65"/>
        <v>0</v>
      </c>
      <c r="H1382" s="3">
        <v>46150.733148148145</v>
      </c>
      <c r="I1382">
        <v>63907994</v>
      </c>
      <c r="J1382">
        <v>6004</v>
      </c>
      <c r="K1382" t="s">
        <v>1983</v>
      </c>
      <c r="L1382" t="s">
        <v>1897</v>
      </c>
      <c r="M1382" t="s">
        <v>1970</v>
      </c>
      <c r="O1382">
        <v>363001670000</v>
      </c>
      <c r="P1382">
        <v>16016</v>
      </c>
      <c r="Q1382">
        <v>-6</v>
      </c>
      <c r="R1382">
        <v>1</v>
      </c>
      <c r="S1382">
        <v>63907994</v>
      </c>
      <c r="U1382" t="s">
        <v>5987</v>
      </c>
      <c r="W1382" t="s">
        <v>4888</v>
      </c>
      <c r="X1382">
        <v>363001670000</v>
      </c>
      <c r="Y1382" t="s">
        <v>65</v>
      </c>
      <c r="Z1382" t="s">
        <v>66</v>
      </c>
      <c r="AF1382" t="s">
        <v>1976</v>
      </c>
      <c r="AG1382" t="s">
        <v>1972</v>
      </c>
      <c r="AL1382">
        <v>67</v>
      </c>
      <c r="AM1382" t="s">
        <v>1979</v>
      </c>
      <c r="AN1382" t="s">
        <v>1977</v>
      </c>
      <c r="AO1382">
        <v>0</v>
      </c>
      <c r="AQ1382">
        <v>2198784</v>
      </c>
      <c r="AR1382" t="s">
        <v>2020</v>
      </c>
      <c r="AS1382" t="s">
        <v>2020</v>
      </c>
      <c r="AT1382" t="s">
        <v>1984</v>
      </c>
    </row>
    <row r="1383" spans="1:46" x14ac:dyDescent="0.25">
      <c r="A1383" t="str">
        <f>_xlfn.XLOOKUP(I1383,UTILIZADAS[Contacto1],UTILIZADAS[Source.Name],,0)</f>
        <v>Cobros Mayo</v>
      </c>
      <c r="B1383" s="18">
        <f>VLOOKUP(J1383,Ref!A:C,3,0)</f>
        <v>0</v>
      </c>
      <c r="C1383" s="18">
        <f>VLOOKUP(J1383,Ref!A:D,4,0)</f>
        <v>0</v>
      </c>
      <c r="D1383" s="18" t="str">
        <f t="shared" si="63"/>
        <v>11/may</v>
      </c>
      <c r="E1383" s="18">
        <f t="shared" si="64"/>
        <v>3</v>
      </c>
      <c r="F1383" s="18">
        <v>1</v>
      </c>
      <c r="G1383" s="18">
        <f t="shared" si="65"/>
        <v>0</v>
      </c>
      <c r="H1383" s="3">
        <v>46153.600787037038</v>
      </c>
      <c r="I1383">
        <v>63907994</v>
      </c>
      <c r="J1383" t="s">
        <v>2021</v>
      </c>
      <c r="K1383" t="s">
        <v>1968</v>
      </c>
      <c r="L1383" t="s">
        <v>1969</v>
      </c>
      <c r="M1383" t="s">
        <v>1970</v>
      </c>
      <c r="O1383">
        <v>363001670000</v>
      </c>
      <c r="P1383">
        <v>16018</v>
      </c>
      <c r="Q1383">
        <v>-6</v>
      </c>
      <c r="R1383">
        <v>1</v>
      </c>
      <c r="S1383">
        <v>63907994</v>
      </c>
      <c r="U1383" t="s">
        <v>5987</v>
      </c>
      <c r="W1383" t="s">
        <v>4888</v>
      </c>
      <c r="X1383">
        <v>363001670000</v>
      </c>
      <c r="Y1383" t="s">
        <v>65</v>
      </c>
      <c r="Z1383" t="s">
        <v>4619</v>
      </c>
      <c r="AF1383" t="s">
        <v>1976</v>
      </c>
      <c r="AG1383" t="s">
        <v>1972</v>
      </c>
      <c r="AL1383">
        <v>5</v>
      </c>
      <c r="AN1383" t="s">
        <v>1974</v>
      </c>
      <c r="AO1383">
        <v>0</v>
      </c>
      <c r="AQ1383">
        <v>2257888</v>
      </c>
      <c r="AR1383" t="s">
        <v>4605</v>
      </c>
      <c r="AS1383" t="s">
        <v>5883</v>
      </c>
      <c r="AT1383" t="s">
        <v>2022</v>
      </c>
    </row>
    <row r="1384" spans="1:46" x14ac:dyDescent="0.25">
      <c r="A1384" t="str">
        <f>_xlfn.XLOOKUP(I1384,UTILIZADAS[Contacto1],UTILIZADAS[Source.Name],,0)</f>
        <v>Cobros Mayo</v>
      </c>
      <c r="B1384" s="18">
        <f>VLOOKUP(J1384,Ref!A:C,3,0)</f>
        <v>0</v>
      </c>
      <c r="C1384" s="18">
        <f>VLOOKUP(J1384,Ref!A:D,4,0)</f>
        <v>0</v>
      </c>
      <c r="D1384" s="18" t="str">
        <f t="shared" si="63"/>
        <v>13/may</v>
      </c>
      <c r="E1384" s="18">
        <f t="shared" si="64"/>
        <v>3</v>
      </c>
      <c r="F1384" s="18">
        <v>1</v>
      </c>
      <c r="G1384" s="18">
        <f t="shared" si="65"/>
        <v>1</v>
      </c>
      <c r="H1384" s="3">
        <v>46155.720706018517</v>
      </c>
      <c r="I1384">
        <v>63907994</v>
      </c>
      <c r="J1384">
        <v>6004</v>
      </c>
      <c r="K1384" t="s">
        <v>1983</v>
      </c>
      <c r="L1384" t="s">
        <v>1897</v>
      </c>
      <c r="M1384" t="s">
        <v>1970</v>
      </c>
      <c r="O1384">
        <v>363001670000</v>
      </c>
      <c r="P1384">
        <v>16018</v>
      </c>
      <c r="Q1384">
        <v>-6</v>
      </c>
      <c r="R1384">
        <v>1</v>
      </c>
      <c r="S1384">
        <v>63907994</v>
      </c>
      <c r="U1384" t="s">
        <v>5987</v>
      </c>
      <c r="W1384" t="s">
        <v>4888</v>
      </c>
      <c r="X1384">
        <v>363001670000</v>
      </c>
      <c r="Y1384" t="s">
        <v>65</v>
      </c>
      <c r="Z1384" t="s">
        <v>4619</v>
      </c>
      <c r="AF1384" t="s">
        <v>1976</v>
      </c>
      <c r="AG1384" t="s">
        <v>1972</v>
      </c>
      <c r="AL1384">
        <v>139</v>
      </c>
      <c r="AM1384" t="s">
        <v>1979</v>
      </c>
      <c r="AN1384" t="s">
        <v>1987</v>
      </c>
      <c r="AO1384">
        <v>0</v>
      </c>
      <c r="AQ1384">
        <v>2257888</v>
      </c>
      <c r="AR1384" t="s">
        <v>4605</v>
      </c>
      <c r="AS1384" t="s">
        <v>5883</v>
      </c>
      <c r="AT1384" t="s">
        <v>1984</v>
      </c>
    </row>
    <row r="1385" spans="1:46" x14ac:dyDescent="0.25">
      <c r="A1385" t="e">
        <f>_xlfn.XLOOKUP(I1385,UTILIZADAS[Contacto1],UTILIZADAS[Source.Name],,0)</f>
        <v>#N/A</v>
      </c>
      <c r="B1385" s="18">
        <f>VLOOKUP(J1385,Ref!A:C,3,0)</f>
        <v>0</v>
      </c>
      <c r="C1385" s="18">
        <f>VLOOKUP(J1385,Ref!A:D,4,0)</f>
        <v>0</v>
      </c>
      <c r="D1385" s="18" t="str">
        <f t="shared" si="63"/>
        <v>06/may</v>
      </c>
      <c r="E1385" s="18">
        <f t="shared" si="64"/>
        <v>1</v>
      </c>
      <c r="F1385" s="18">
        <v>1</v>
      </c>
      <c r="G1385" s="18">
        <f t="shared" si="65"/>
        <v>1</v>
      </c>
      <c r="H1385" s="3">
        <v>46148.48233796296</v>
      </c>
      <c r="I1385">
        <v>63916067</v>
      </c>
      <c r="J1385">
        <v>6004</v>
      </c>
      <c r="K1385" t="s">
        <v>1983</v>
      </c>
      <c r="L1385" t="s">
        <v>1897</v>
      </c>
      <c r="M1385" t="s">
        <v>1970</v>
      </c>
      <c r="P1385">
        <v>998</v>
      </c>
      <c r="Q1385">
        <v>0</v>
      </c>
      <c r="S1385">
        <v>63916067</v>
      </c>
      <c r="AF1385" t="s">
        <v>1976</v>
      </c>
      <c r="AG1385" t="s">
        <v>1972</v>
      </c>
      <c r="AL1385">
        <v>59</v>
      </c>
      <c r="AM1385" t="s">
        <v>1979</v>
      </c>
      <c r="AN1385" t="s">
        <v>1977</v>
      </c>
      <c r="AO1385">
        <v>0</v>
      </c>
      <c r="AQ1385">
        <v>2257528</v>
      </c>
      <c r="AR1385" t="s">
        <v>1978</v>
      </c>
      <c r="AT1385" t="s">
        <v>1984</v>
      </c>
    </row>
    <row r="1386" spans="1:46" x14ac:dyDescent="0.25">
      <c r="A1386" t="str">
        <f>_xlfn.XLOOKUP(I1386,UTILIZADAS[Contacto1],UTILIZADAS[Source.Name],,0)</f>
        <v>Cobros Mayo</v>
      </c>
      <c r="B1386" s="18">
        <f>VLOOKUP(J1386,Ref!A:C,3,0)</f>
        <v>0</v>
      </c>
      <c r="C1386" s="18">
        <f>VLOOKUP(J1386,Ref!A:D,4,0)</f>
        <v>0</v>
      </c>
      <c r="D1386" s="18" t="str">
        <f t="shared" si="63"/>
        <v>06/may</v>
      </c>
      <c r="E1386" s="18">
        <f t="shared" si="64"/>
        <v>7</v>
      </c>
      <c r="F1386" s="18">
        <v>1</v>
      </c>
      <c r="G1386" s="18">
        <f t="shared" si="65"/>
        <v>0</v>
      </c>
      <c r="H1386" s="3">
        <v>46148.517592592594</v>
      </c>
      <c r="I1386">
        <v>63916363</v>
      </c>
      <c r="J1386">
        <v>6004</v>
      </c>
      <c r="K1386" t="s">
        <v>1983</v>
      </c>
      <c r="L1386" t="s">
        <v>1897</v>
      </c>
      <c r="M1386" t="s">
        <v>1970</v>
      </c>
      <c r="P1386">
        <v>998</v>
      </c>
      <c r="Q1386">
        <v>0</v>
      </c>
      <c r="S1386">
        <v>63916363</v>
      </c>
      <c r="AF1386" t="s">
        <v>1976</v>
      </c>
      <c r="AG1386" t="s">
        <v>1972</v>
      </c>
      <c r="AL1386">
        <v>90</v>
      </c>
      <c r="AM1386" t="s">
        <v>1979</v>
      </c>
      <c r="AN1386" t="s">
        <v>1977</v>
      </c>
      <c r="AO1386">
        <v>0</v>
      </c>
      <c r="AQ1386">
        <v>2257533</v>
      </c>
      <c r="AR1386" t="s">
        <v>1978</v>
      </c>
      <c r="AT1386" t="s">
        <v>1984</v>
      </c>
    </row>
    <row r="1387" spans="1:46" x14ac:dyDescent="0.25">
      <c r="A1387" t="str">
        <f>_xlfn.XLOOKUP(I1387,UTILIZADAS[Contacto1],UTILIZADAS[Source.Name],,0)</f>
        <v>Cobros Mayo</v>
      </c>
      <c r="B1387" s="18">
        <f>VLOOKUP(J1387,Ref!A:C,3,0)</f>
        <v>0</v>
      </c>
      <c r="C1387" s="18">
        <f>VLOOKUP(J1387,Ref!A:D,4,0)</f>
        <v>0</v>
      </c>
      <c r="D1387" s="18" t="str">
        <f t="shared" si="63"/>
        <v>11/may</v>
      </c>
      <c r="E1387" s="18">
        <f t="shared" si="64"/>
        <v>7</v>
      </c>
      <c r="F1387" s="18">
        <v>1</v>
      </c>
      <c r="G1387" s="18">
        <f t="shared" si="65"/>
        <v>0</v>
      </c>
      <c r="H1387" s="3">
        <v>46153.601030092592</v>
      </c>
      <c r="I1387">
        <v>63916363</v>
      </c>
      <c r="J1387" t="s">
        <v>2021</v>
      </c>
      <c r="K1387" t="s">
        <v>1968</v>
      </c>
      <c r="L1387" t="s">
        <v>1969</v>
      </c>
      <c r="M1387" t="s">
        <v>1970</v>
      </c>
      <c r="O1387">
        <v>363016010000</v>
      </c>
      <c r="P1387">
        <v>16018</v>
      </c>
      <c r="Q1387">
        <v>-6</v>
      </c>
      <c r="R1387">
        <v>1</v>
      </c>
      <c r="S1387">
        <v>63916363</v>
      </c>
      <c r="U1387" t="s">
        <v>4889</v>
      </c>
      <c r="W1387" t="s">
        <v>4890</v>
      </c>
      <c r="X1387">
        <v>363016010000</v>
      </c>
      <c r="Y1387" t="s">
        <v>65</v>
      </c>
      <c r="Z1387" t="s">
        <v>4619</v>
      </c>
      <c r="AG1387" t="s">
        <v>1972</v>
      </c>
      <c r="AL1387">
        <v>5</v>
      </c>
      <c r="AN1387" t="s">
        <v>1974</v>
      </c>
      <c r="AO1387">
        <v>0</v>
      </c>
      <c r="AQ1387">
        <v>2257889</v>
      </c>
      <c r="AR1387" t="s">
        <v>4605</v>
      </c>
      <c r="AS1387" t="s">
        <v>5883</v>
      </c>
      <c r="AT1387" t="s">
        <v>2022</v>
      </c>
    </row>
    <row r="1388" spans="1:46" x14ac:dyDescent="0.25">
      <c r="A1388" t="str">
        <f>_xlfn.XLOOKUP(I1388,UTILIZADAS[Contacto1],UTILIZADAS[Source.Name],,0)</f>
        <v>Cobros Mayo</v>
      </c>
      <c r="B1388" s="18">
        <f>VLOOKUP(J1388,Ref!A:C,3,0)</f>
        <v>0</v>
      </c>
      <c r="C1388" s="18">
        <f>VLOOKUP(J1388,Ref!A:D,4,0)</f>
        <v>0</v>
      </c>
      <c r="D1388" s="18" t="str">
        <f t="shared" si="63"/>
        <v>13/may</v>
      </c>
      <c r="E1388" s="18">
        <f t="shared" si="64"/>
        <v>7</v>
      </c>
      <c r="F1388" s="18">
        <v>1</v>
      </c>
      <c r="G1388" s="18">
        <f t="shared" si="65"/>
        <v>0</v>
      </c>
      <c r="H1388" s="3">
        <v>46155.721643518518</v>
      </c>
      <c r="I1388">
        <v>63916363</v>
      </c>
      <c r="J1388" t="s">
        <v>2021</v>
      </c>
      <c r="K1388" t="s">
        <v>1968</v>
      </c>
      <c r="L1388" t="s">
        <v>1969</v>
      </c>
      <c r="M1388" t="s">
        <v>1970</v>
      </c>
      <c r="O1388">
        <v>363016010000</v>
      </c>
      <c r="P1388">
        <v>16018</v>
      </c>
      <c r="Q1388">
        <v>-6</v>
      </c>
      <c r="R1388">
        <v>1</v>
      </c>
      <c r="S1388">
        <v>63916363</v>
      </c>
      <c r="U1388" t="s">
        <v>4889</v>
      </c>
      <c r="W1388" t="s">
        <v>4890</v>
      </c>
      <c r="X1388">
        <v>363016010000</v>
      </c>
      <c r="Y1388" t="s">
        <v>65</v>
      </c>
      <c r="Z1388" t="s">
        <v>4619</v>
      </c>
      <c r="AG1388" t="s">
        <v>1972</v>
      </c>
      <c r="AL1388">
        <v>5</v>
      </c>
      <c r="AN1388" t="s">
        <v>1974</v>
      </c>
      <c r="AO1388">
        <v>0</v>
      </c>
      <c r="AQ1388">
        <v>2257889</v>
      </c>
      <c r="AR1388" t="s">
        <v>4605</v>
      </c>
      <c r="AS1388" t="s">
        <v>5883</v>
      </c>
      <c r="AT1388" t="s">
        <v>2022</v>
      </c>
    </row>
    <row r="1389" spans="1:46" x14ac:dyDescent="0.25">
      <c r="A1389" t="str">
        <f>_xlfn.XLOOKUP(I1389,UTILIZADAS[Contacto1],UTILIZADAS[Source.Name],,0)</f>
        <v>Cobros Mayo</v>
      </c>
      <c r="B1389" s="18">
        <f>VLOOKUP(J1389,Ref!A:C,3,0)</f>
        <v>0</v>
      </c>
      <c r="C1389" s="18">
        <f>VLOOKUP(J1389,Ref!A:D,4,0)</f>
        <v>0</v>
      </c>
      <c r="D1389" s="18" t="str">
        <f t="shared" si="63"/>
        <v>18/may</v>
      </c>
      <c r="E1389" s="18">
        <f t="shared" si="64"/>
        <v>7</v>
      </c>
      <c r="F1389" s="18">
        <v>1</v>
      </c>
      <c r="G1389" s="18">
        <f t="shared" si="65"/>
        <v>0</v>
      </c>
      <c r="H1389" s="3">
        <v>46160.444398148145</v>
      </c>
      <c r="I1389">
        <v>63916363</v>
      </c>
      <c r="J1389" t="s">
        <v>2021</v>
      </c>
      <c r="K1389" t="s">
        <v>1968</v>
      </c>
      <c r="L1389" t="s">
        <v>1969</v>
      </c>
      <c r="M1389" t="s">
        <v>1970</v>
      </c>
      <c r="O1389">
        <v>363016010000</v>
      </c>
      <c r="P1389">
        <v>16018</v>
      </c>
      <c r="Q1389">
        <v>-6</v>
      </c>
      <c r="R1389">
        <v>1</v>
      </c>
      <c r="S1389">
        <v>63916363</v>
      </c>
      <c r="U1389" t="s">
        <v>4889</v>
      </c>
      <c r="W1389" t="s">
        <v>4890</v>
      </c>
      <c r="X1389">
        <v>363016010000</v>
      </c>
      <c r="Y1389" t="s">
        <v>65</v>
      </c>
      <c r="Z1389" t="s">
        <v>4619</v>
      </c>
      <c r="AG1389" t="s">
        <v>1972</v>
      </c>
      <c r="AL1389">
        <v>5</v>
      </c>
      <c r="AN1389" t="s">
        <v>1974</v>
      </c>
      <c r="AO1389">
        <v>0</v>
      </c>
      <c r="AQ1389">
        <v>2257889</v>
      </c>
      <c r="AR1389" t="s">
        <v>4605</v>
      </c>
      <c r="AS1389" t="s">
        <v>5883</v>
      </c>
      <c r="AT1389" t="s">
        <v>2022</v>
      </c>
    </row>
    <row r="1390" spans="1:46" x14ac:dyDescent="0.25">
      <c r="A1390" t="str">
        <f>_xlfn.XLOOKUP(I1390,UTILIZADAS[Contacto1],UTILIZADAS[Source.Name],,0)</f>
        <v>Cobros Mayo</v>
      </c>
      <c r="B1390" s="18">
        <f>VLOOKUP(J1390,Ref!A:C,3,0)</f>
        <v>0</v>
      </c>
      <c r="C1390" s="18">
        <f>VLOOKUP(J1390,Ref!A:D,4,0)</f>
        <v>0</v>
      </c>
      <c r="D1390" s="18" t="str">
        <f t="shared" si="63"/>
        <v>20/may</v>
      </c>
      <c r="E1390" s="18">
        <f t="shared" si="64"/>
        <v>7</v>
      </c>
      <c r="F1390" s="18">
        <v>1</v>
      </c>
      <c r="G1390" s="18">
        <f t="shared" si="65"/>
        <v>0</v>
      </c>
      <c r="H1390" s="3">
        <v>46162.421898148146</v>
      </c>
      <c r="I1390">
        <v>63916363</v>
      </c>
      <c r="J1390" t="s">
        <v>2021</v>
      </c>
      <c r="K1390" t="s">
        <v>1968</v>
      </c>
      <c r="L1390" t="s">
        <v>1969</v>
      </c>
      <c r="M1390" t="s">
        <v>1970</v>
      </c>
      <c r="O1390">
        <v>363016010000</v>
      </c>
      <c r="P1390">
        <v>16018</v>
      </c>
      <c r="Q1390">
        <v>-6</v>
      </c>
      <c r="R1390">
        <v>1</v>
      </c>
      <c r="S1390">
        <v>63916363</v>
      </c>
      <c r="U1390" t="s">
        <v>4889</v>
      </c>
      <c r="W1390" t="s">
        <v>4890</v>
      </c>
      <c r="X1390">
        <v>363016010000</v>
      </c>
      <c r="Y1390" t="s">
        <v>65</v>
      </c>
      <c r="Z1390" t="s">
        <v>4619</v>
      </c>
      <c r="AG1390" t="s">
        <v>1972</v>
      </c>
      <c r="AL1390">
        <v>5</v>
      </c>
      <c r="AN1390" t="s">
        <v>1974</v>
      </c>
      <c r="AO1390">
        <v>0</v>
      </c>
      <c r="AQ1390">
        <v>2257889</v>
      </c>
      <c r="AR1390" t="s">
        <v>4605</v>
      </c>
      <c r="AS1390" t="s">
        <v>5883</v>
      </c>
      <c r="AT1390" t="s">
        <v>2022</v>
      </c>
    </row>
    <row r="1391" spans="1:46" x14ac:dyDescent="0.25">
      <c r="A1391" t="str">
        <f>_xlfn.XLOOKUP(I1391,UTILIZADAS[Contacto1],UTILIZADAS[Source.Name],,0)</f>
        <v>Cobros Mayo</v>
      </c>
      <c r="B1391" s="18">
        <f>VLOOKUP(J1391,Ref!A:C,3,0)</f>
        <v>0</v>
      </c>
      <c r="C1391" s="18">
        <f>VLOOKUP(J1391,Ref!A:D,4,0)</f>
        <v>0</v>
      </c>
      <c r="D1391" s="18" t="str">
        <f t="shared" si="63"/>
        <v>21/may</v>
      </c>
      <c r="E1391" s="18">
        <f t="shared" si="64"/>
        <v>7</v>
      </c>
      <c r="F1391" s="18">
        <v>1</v>
      </c>
      <c r="G1391" s="18">
        <f t="shared" si="65"/>
        <v>0</v>
      </c>
      <c r="H1391" s="3">
        <v>46163.483171296299</v>
      </c>
      <c r="I1391">
        <v>63916363</v>
      </c>
      <c r="J1391" t="s">
        <v>2021</v>
      </c>
      <c r="K1391" t="s">
        <v>1968</v>
      </c>
      <c r="L1391" t="s">
        <v>1969</v>
      </c>
      <c r="M1391" t="s">
        <v>1970</v>
      </c>
      <c r="O1391">
        <v>363016010000</v>
      </c>
      <c r="P1391">
        <v>16018</v>
      </c>
      <c r="Q1391">
        <v>-6</v>
      </c>
      <c r="R1391">
        <v>1</v>
      </c>
      <c r="S1391">
        <v>63916363</v>
      </c>
      <c r="U1391" t="s">
        <v>4889</v>
      </c>
      <c r="W1391" t="s">
        <v>4890</v>
      </c>
      <c r="X1391">
        <v>363016010000</v>
      </c>
      <c r="Y1391" t="s">
        <v>65</v>
      </c>
      <c r="Z1391" t="s">
        <v>4619</v>
      </c>
      <c r="AG1391" t="s">
        <v>1972</v>
      </c>
      <c r="AL1391">
        <v>5</v>
      </c>
      <c r="AN1391" t="s">
        <v>1974</v>
      </c>
      <c r="AO1391">
        <v>0</v>
      </c>
      <c r="AQ1391">
        <v>2257889</v>
      </c>
      <c r="AR1391" t="s">
        <v>4605</v>
      </c>
      <c r="AS1391" t="s">
        <v>5883</v>
      </c>
      <c r="AT1391" t="s">
        <v>2022</v>
      </c>
    </row>
    <row r="1392" spans="1:46" x14ac:dyDescent="0.25">
      <c r="A1392" t="str">
        <f>_xlfn.XLOOKUP(I1392,UTILIZADAS[Contacto1],UTILIZADAS[Source.Name],,0)</f>
        <v>Cobros Mayo</v>
      </c>
      <c r="B1392" s="18">
        <f>VLOOKUP(J1392,Ref!A:C,3,0)</f>
        <v>0</v>
      </c>
      <c r="C1392" s="18">
        <f>VLOOKUP(J1392,Ref!A:D,4,0)</f>
        <v>0</v>
      </c>
      <c r="D1392" s="18" t="str">
        <f t="shared" si="63"/>
        <v>21/may</v>
      </c>
      <c r="E1392" s="18">
        <f t="shared" si="64"/>
        <v>7</v>
      </c>
      <c r="F1392" s="18">
        <v>1</v>
      </c>
      <c r="G1392" s="18">
        <f t="shared" si="65"/>
        <v>1</v>
      </c>
      <c r="H1392" s="3">
        <v>46163.752708333333</v>
      </c>
      <c r="I1392">
        <v>63916363</v>
      </c>
      <c r="J1392" t="s">
        <v>2021</v>
      </c>
      <c r="K1392" t="s">
        <v>1968</v>
      </c>
      <c r="L1392" t="s">
        <v>1969</v>
      </c>
      <c r="M1392" t="s">
        <v>1970</v>
      </c>
      <c r="O1392">
        <v>363016010000</v>
      </c>
      <c r="P1392">
        <v>16018</v>
      </c>
      <c r="Q1392">
        <v>-6</v>
      </c>
      <c r="R1392">
        <v>1</v>
      </c>
      <c r="S1392">
        <v>63916363</v>
      </c>
      <c r="U1392" t="s">
        <v>4889</v>
      </c>
      <c r="W1392" t="s">
        <v>4890</v>
      </c>
      <c r="X1392">
        <v>363016010000</v>
      </c>
      <c r="Y1392" t="s">
        <v>65</v>
      </c>
      <c r="Z1392" t="s">
        <v>4619</v>
      </c>
      <c r="AG1392" t="s">
        <v>1972</v>
      </c>
      <c r="AL1392">
        <v>5</v>
      </c>
      <c r="AN1392" t="s">
        <v>1974</v>
      </c>
      <c r="AO1392">
        <v>0</v>
      </c>
      <c r="AQ1392">
        <v>2257889</v>
      </c>
      <c r="AR1392" t="s">
        <v>4605</v>
      </c>
      <c r="AS1392" t="s">
        <v>5883</v>
      </c>
      <c r="AT1392" t="s">
        <v>2022</v>
      </c>
    </row>
    <row r="1393" spans="1:46" x14ac:dyDescent="0.25">
      <c r="A1393" t="str">
        <f>_xlfn.XLOOKUP(I1393,UTILIZADAS[Contacto1],UTILIZADAS[Source.Name],,0)</f>
        <v>Cobros Mayo</v>
      </c>
      <c r="B1393" s="18">
        <f>VLOOKUP(J1393,Ref!A:C,3,0)</f>
        <v>0</v>
      </c>
      <c r="C1393" s="18">
        <f>VLOOKUP(J1393,Ref!A:D,4,0)</f>
        <v>0</v>
      </c>
      <c r="D1393" s="18" t="str">
        <f t="shared" si="63"/>
        <v>11/may</v>
      </c>
      <c r="E1393" s="18">
        <f t="shared" si="64"/>
        <v>6</v>
      </c>
      <c r="F1393" s="18">
        <v>1</v>
      </c>
      <c r="G1393" s="18">
        <f t="shared" si="65"/>
        <v>0</v>
      </c>
      <c r="H1393" s="3">
        <v>46153.601666666669</v>
      </c>
      <c r="I1393">
        <v>63919850</v>
      </c>
      <c r="J1393" t="s">
        <v>2021</v>
      </c>
      <c r="K1393" t="s">
        <v>1968</v>
      </c>
      <c r="L1393" t="s">
        <v>1969</v>
      </c>
      <c r="M1393" t="s">
        <v>1970</v>
      </c>
      <c r="O1393">
        <v>362066750000</v>
      </c>
      <c r="P1393">
        <v>16018</v>
      </c>
      <c r="Q1393">
        <v>-6</v>
      </c>
      <c r="R1393">
        <v>1</v>
      </c>
      <c r="S1393">
        <v>63919850</v>
      </c>
      <c r="U1393" t="s">
        <v>4704</v>
      </c>
      <c r="W1393" t="s">
        <v>4705</v>
      </c>
      <c r="X1393">
        <v>362066750000</v>
      </c>
      <c r="Y1393" t="s">
        <v>65</v>
      </c>
      <c r="Z1393" t="s">
        <v>66</v>
      </c>
      <c r="AG1393" t="s">
        <v>1972</v>
      </c>
      <c r="AL1393">
        <v>4</v>
      </c>
      <c r="AN1393" t="s">
        <v>1974</v>
      </c>
      <c r="AO1393">
        <v>0</v>
      </c>
      <c r="AQ1393">
        <v>2257890</v>
      </c>
      <c r="AR1393" t="s">
        <v>4605</v>
      </c>
      <c r="AS1393" t="s">
        <v>5883</v>
      </c>
      <c r="AT1393" t="s">
        <v>2022</v>
      </c>
    </row>
    <row r="1394" spans="1:46" x14ac:dyDescent="0.25">
      <c r="A1394" t="str">
        <f>_xlfn.XLOOKUP(I1394,UTILIZADAS[Contacto1],UTILIZADAS[Source.Name],,0)</f>
        <v>Cobros Mayo</v>
      </c>
      <c r="B1394" s="18">
        <f>VLOOKUP(J1394,Ref!A:C,3,0)</f>
        <v>0</v>
      </c>
      <c r="C1394" s="18">
        <f>VLOOKUP(J1394,Ref!A:D,4,0)</f>
        <v>0</v>
      </c>
      <c r="D1394" s="18" t="str">
        <f t="shared" si="63"/>
        <v>13/may</v>
      </c>
      <c r="E1394" s="18">
        <f t="shared" si="64"/>
        <v>6</v>
      </c>
      <c r="F1394" s="18">
        <v>1</v>
      </c>
      <c r="G1394" s="18">
        <f t="shared" si="65"/>
        <v>0</v>
      </c>
      <c r="H1394" s="3">
        <v>46155.722129629627</v>
      </c>
      <c r="I1394">
        <v>63919850</v>
      </c>
      <c r="J1394" t="s">
        <v>2021</v>
      </c>
      <c r="K1394" t="s">
        <v>1968</v>
      </c>
      <c r="L1394" t="s">
        <v>1969</v>
      </c>
      <c r="M1394" t="s">
        <v>1970</v>
      </c>
      <c r="O1394">
        <v>362066750000</v>
      </c>
      <c r="P1394">
        <v>16018</v>
      </c>
      <c r="Q1394">
        <v>-6</v>
      </c>
      <c r="R1394">
        <v>1</v>
      </c>
      <c r="S1394">
        <v>63919850</v>
      </c>
      <c r="U1394" t="s">
        <v>4704</v>
      </c>
      <c r="W1394" t="s">
        <v>4705</v>
      </c>
      <c r="X1394">
        <v>362066750000</v>
      </c>
      <c r="Y1394" t="s">
        <v>65</v>
      </c>
      <c r="Z1394" t="s">
        <v>66</v>
      </c>
      <c r="AG1394" t="s">
        <v>1972</v>
      </c>
      <c r="AL1394">
        <v>5</v>
      </c>
      <c r="AN1394" t="s">
        <v>1974</v>
      </c>
      <c r="AO1394">
        <v>0</v>
      </c>
      <c r="AQ1394">
        <v>2257890</v>
      </c>
      <c r="AR1394" t="s">
        <v>4605</v>
      </c>
      <c r="AS1394" t="s">
        <v>5883</v>
      </c>
      <c r="AT1394" t="s">
        <v>2022</v>
      </c>
    </row>
    <row r="1395" spans="1:46" x14ac:dyDescent="0.25">
      <c r="A1395" t="str">
        <f>_xlfn.XLOOKUP(I1395,UTILIZADAS[Contacto1],UTILIZADAS[Source.Name],,0)</f>
        <v>Cobros Mayo</v>
      </c>
      <c r="B1395" s="18">
        <f>VLOOKUP(J1395,Ref!A:C,3,0)</f>
        <v>0</v>
      </c>
      <c r="C1395" s="18">
        <f>VLOOKUP(J1395,Ref!A:D,4,0)</f>
        <v>0</v>
      </c>
      <c r="D1395" s="18" t="str">
        <f t="shared" si="63"/>
        <v>18/may</v>
      </c>
      <c r="E1395" s="18">
        <f t="shared" si="64"/>
        <v>6</v>
      </c>
      <c r="F1395" s="18">
        <v>1</v>
      </c>
      <c r="G1395" s="18">
        <f t="shared" si="65"/>
        <v>0</v>
      </c>
      <c r="H1395" s="3">
        <v>46160.444803240738</v>
      </c>
      <c r="I1395">
        <v>63919850</v>
      </c>
      <c r="J1395" t="s">
        <v>2021</v>
      </c>
      <c r="K1395" t="s">
        <v>1968</v>
      </c>
      <c r="L1395" t="s">
        <v>1969</v>
      </c>
      <c r="M1395" t="s">
        <v>1970</v>
      </c>
      <c r="O1395">
        <v>362066750000</v>
      </c>
      <c r="P1395">
        <v>16018</v>
      </c>
      <c r="Q1395">
        <v>-6</v>
      </c>
      <c r="R1395">
        <v>1</v>
      </c>
      <c r="S1395">
        <v>63919850</v>
      </c>
      <c r="U1395" t="s">
        <v>4704</v>
      </c>
      <c r="W1395" t="s">
        <v>4705</v>
      </c>
      <c r="X1395">
        <v>362066750000</v>
      </c>
      <c r="Y1395" t="s">
        <v>65</v>
      </c>
      <c r="Z1395" t="s">
        <v>66</v>
      </c>
      <c r="AG1395" t="s">
        <v>1972</v>
      </c>
      <c r="AL1395">
        <v>5</v>
      </c>
      <c r="AN1395" t="s">
        <v>1974</v>
      </c>
      <c r="AO1395">
        <v>0</v>
      </c>
      <c r="AQ1395">
        <v>2257890</v>
      </c>
      <c r="AR1395" t="s">
        <v>4605</v>
      </c>
      <c r="AS1395" t="s">
        <v>5883</v>
      </c>
      <c r="AT1395" t="s">
        <v>2022</v>
      </c>
    </row>
    <row r="1396" spans="1:46" x14ac:dyDescent="0.25">
      <c r="A1396" t="str">
        <f>_xlfn.XLOOKUP(I1396,UTILIZADAS[Contacto1],UTILIZADAS[Source.Name],,0)</f>
        <v>Cobros Mayo</v>
      </c>
      <c r="B1396" s="18">
        <f>VLOOKUP(J1396,Ref!A:C,3,0)</f>
        <v>0</v>
      </c>
      <c r="C1396" s="18">
        <f>VLOOKUP(J1396,Ref!A:D,4,0)</f>
        <v>0</v>
      </c>
      <c r="D1396" s="18" t="str">
        <f t="shared" si="63"/>
        <v>20/may</v>
      </c>
      <c r="E1396" s="18">
        <f t="shared" si="64"/>
        <v>6</v>
      </c>
      <c r="F1396" s="18">
        <v>1</v>
      </c>
      <c r="G1396" s="18">
        <f t="shared" si="65"/>
        <v>0</v>
      </c>
      <c r="H1396" s="3">
        <v>46162.421724537038</v>
      </c>
      <c r="I1396">
        <v>63919850</v>
      </c>
      <c r="J1396" t="s">
        <v>1967</v>
      </c>
      <c r="K1396" t="s">
        <v>1968</v>
      </c>
      <c r="L1396" t="s">
        <v>1969</v>
      </c>
      <c r="M1396" t="s">
        <v>1970</v>
      </c>
      <c r="O1396">
        <v>362066750000</v>
      </c>
      <c r="P1396">
        <v>16018</v>
      </c>
      <c r="Q1396">
        <v>-6</v>
      </c>
      <c r="R1396">
        <v>1</v>
      </c>
      <c r="S1396">
        <v>63919850</v>
      </c>
      <c r="U1396" t="s">
        <v>4704</v>
      </c>
      <c r="W1396" t="s">
        <v>4705</v>
      </c>
      <c r="X1396">
        <v>362066750000</v>
      </c>
      <c r="Y1396" t="s">
        <v>65</v>
      </c>
      <c r="Z1396" t="s">
        <v>66</v>
      </c>
      <c r="AG1396" t="s">
        <v>1972</v>
      </c>
      <c r="AL1396">
        <v>0</v>
      </c>
      <c r="AN1396" t="s">
        <v>1974</v>
      </c>
      <c r="AO1396">
        <v>0</v>
      </c>
      <c r="AQ1396">
        <v>2257890</v>
      </c>
      <c r="AR1396" t="s">
        <v>4605</v>
      </c>
      <c r="AS1396" t="s">
        <v>5883</v>
      </c>
      <c r="AT1396" t="s">
        <v>1975</v>
      </c>
    </row>
    <row r="1397" spans="1:46" x14ac:dyDescent="0.25">
      <c r="A1397" t="str">
        <f>_xlfn.XLOOKUP(I1397,UTILIZADAS[Contacto1],UTILIZADAS[Source.Name],,0)</f>
        <v>Cobros Mayo</v>
      </c>
      <c r="B1397" s="18">
        <f>VLOOKUP(J1397,Ref!A:C,3,0)</f>
        <v>0</v>
      </c>
      <c r="C1397" s="18">
        <f>VLOOKUP(J1397,Ref!A:D,4,0)</f>
        <v>0</v>
      </c>
      <c r="D1397" s="18" t="str">
        <f t="shared" si="63"/>
        <v>21/may</v>
      </c>
      <c r="E1397" s="18">
        <f t="shared" si="64"/>
        <v>6</v>
      </c>
      <c r="F1397" s="18">
        <v>1</v>
      </c>
      <c r="G1397" s="18">
        <f t="shared" si="65"/>
        <v>0</v>
      </c>
      <c r="H1397" s="3">
        <v>46163.483344907407</v>
      </c>
      <c r="I1397">
        <v>63919850</v>
      </c>
      <c r="J1397" t="s">
        <v>2021</v>
      </c>
      <c r="K1397" t="s">
        <v>1968</v>
      </c>
      <c r="L1397" t="s">
        <v>1969</v>
      </c>
      <c r="M1397" t="s">
        <v>1970</v>
      </c>
      <c r="O1397">
        <v>362066750000</v>
      </c>
      <c r="P1397">
        <v>16018</v>
      </c>
      <c r="Q1397">
        <v>-6</v>
      </c>
      <c r="R1397">
        <v>1</v>
      </c>
      <c r="S1397">
        <v>63919850</v>
      </c>
      <c r="U1397" t="s">
        <v>4704</v>
      </c>
      <c r="W1397" t="s">
        <v>4705</v>
      </c>
      <c r="X1397">
        <v>362066750000</v>
      </c>
      <c r="Y1397" t="s">
        <v>65</v>
      </c>
      <c r="Z1397" t="s">
        <v>66</v>
      </c>
      <c r="AG1397" t="s">
        <v>1972</v>
      </c>
      <c r="AL1397">
        <v>5</v>
      </c>
      <c r="AN1397" t="s">
        <v>1974</v>
      </c>
      <c r="AO1397">
        <v>0</v>
      </c>
      <c r="AQ1397">
        <v>2257890</v>
      </c>
      <c r="AR1397" t="s">
        <v>4605</v>
      </c>
      <c r="AS1397" t="s">
        <v>5883</v>
      </c>
      <c r="AT1397" t="s">
        <v>2022</v>
      </c>
    </row>
    <row r="1398" spans="1:46" x14ac:dyDescent="0.25">
      <c r="A1398" t="str">
        <f>_xlfn.XLOOKUP(I1398,UTILIZADAS[Contacto1],UTILIZADAS[Source.Name],,0)</f>
        <v>Cobros Mayo</v>
      </c>
      <c r="B1398" s="18">
        <f>VLOOKUP(J1398,Ref!A:C,3,0)</f>
        <v>0</v>
      </c>
      <c r="C1398" s="18">
        <f>VLOOKUP(J1398,Ref!A:D,4,0)</f>
        <v>0</v>
      </c>
      <c r="D1398" s="18" t="str">
        <f t="shared" si="63"/>
        <v>21/may</v>
      </c>
      <c r="E1398" s="18">
        <f t="shared" si="64"/>
        <v>6</v>
      </c>
      <c r="F1398" s="18">
        <v>1</v>
      </c>
      <c r="G1398" s="18">
        <f t="shared" si="65"/>
        <v>1</v>
      </c>
      <c r="H1398" s="3">
        <v>46163.752858796295</v>
      </c>
      <c r="I1398">
        <v>63919850</v>
      </c>
      <c r="J1398" t="s">
        <v>2021</v>
      </c>
      <c r="K1398" t="s">
        <v>1968</v>
      </c>
      <c r="L1398" t="s">
        <v>1969</v>
      </c>
      <c r="M1398" t="s">
        <v>1970</v>
      </c>
      <c r="O1398">
        <v>362066750000</v>
      </c>
      <c r="P1398">
        <v>16018</v>
      </c>
      <c r="Q1398">
        <v>-6</v>
      </c>
      <c r="R1398">
        <v>1</v>
      </c>
      <c r="S1398">
        <v>63919850</v>
      </c>
      <c r="U1398" t="s">
        <v>4704</v>
      </c>
      <c r="W1398" t="s">
        <v>4705</v>
      </c>
      <c r="X1398">
        <v>362066750000</v>
      </c>
      <c r="Y1398" t="s">
        <v>65</v>
      </c>
      <c r="Z1398" t="s">
        <v>66</v>
      </c>
      <c r="AG1398" t="s">
        <v>1972</v>
      </c>
      <c r="AL1398">
        <v>5</v>
      </c>
      <c r="AN1398" t="s">
        <v>1974</v>
      </c>
      <c r="AO1398">
        <v>0</v>
      </c>
      <c r="AQ1398">
        <v>2257890</v>
      </c>
      <c r="AR1398" t="s">
        <v>4605</v>
      </c>
      <c r="AS1398" t="s">
        <v>5883</v>
      </c>
      <c r="AT1398" t="s">
        <v>2022</v>
      </c>
    </row>
    <row r="1399" spans="1:46" x14ac:dyDescent="0.25">
      <c r="A1399" t="str">
        <f>_xlfn.XLOOKUP(I1399,UTILIZADAS[Contacto1],UTILIZADAS[Source.Name],,0)</f>
        <v>Cobros Abril Canal Fijo</v>
      </c>
      <c r="B1399" s="18">
        <f>VLOOKUP(J1399,Ref!A:C,3,0)</f>
        <v>1</v>
      </c>
      <c r="C1399" s="18">
        <f>VLOOKUP(J1399,Ref!A:D,4,0)</f>
        <v>1</v>
      </c>
      <c r="D1399" s="18" t="str">
        <f t="shared" si="63"/>
        <v>11/may</v>
      </c>
      <c r="E1399" s="18">
        <f t="shared" si="64"/>
        <v>1</v>
      </c>
      <c r="F1399" s="18">
        <v>1</v>
      </c>
      <c r="G1399" s="18">
        <f t="shared" si="65"/>
        <v>1</v>
      </c>
      <c r="H1399" s="3">
        <v>46153.601643518516</v>
      </c>
      <c r="I1399">
        <v>63925643</v>
      </c>
      <c r="J1399">
        <v>6003</v>
      </c>
      <c r="K1399" t="s">
        <v>1983</v>
      </c>
      <c r="L1399" t="s">
        <v>1897</v>
      </c>
      <c r="M1399" t="s">
        <v>1970</v>
      </c>
      <c r="O1399">
        <v>366029990000</v>
      </c>
      <c r="P1399">
        <v>16018</v>
      </c>
      <c r="Q1399">
        <v>-6</v>
      </c>
      <c r="R1399">
        <v>1</v>
      </c>
      <c r="S1399">
        <v>63925643</v>
      </c>
      <c r="U1399" t="s">
        <v>2423</v>
      </c>
      <c r="W1399" t="s">
        <v>4000</v>
      </c>
      <c r="X1399">
        <v>366029990000</v>
      </c>
      <c r="Y1399" t="s">
        <v>65</v>
      </c>
      <c r="Z1399" t="s">
        <v>66</v>
      </c>
      <c r="AF1399" t="s">
        <v>1976</v>
      </c>
      <c r="AG1399" t="s">
        <v>1972</v>
      </c>
      <c r="AL1399">
        <v>89</v>
      </c>
      <c r="AM1399" t="s">
        <v>1979</v>
      </c>
      <c r="AN1399" t="s">
        <v>1987</v>
      </c>
      <c r="AO1399">
        <v>0</v>
      </c>
      <c r="AQ1399">
        <v>2257891</v>
      </c>
      <c r="AR1399" t="s">
        <v>4605</v>
      </c>
      <c r="AS1399" t="s">
        <v>5883</v>
      </c>
      <c r="AT1399" t="s">
        <v>1892</v>
      </c>
    </row>
    <row r="1400" spans="1:46" x14ac:dyDescent="0.25">
      <c r="A1400" t="str">
        <f>_xlfn.XLOOKUP(I1400,UTILIZADAS[Contacto1],UTILIZADAS[Source.Name],,0)</f>
        <v>Cobros Abril Canal Fijo</v>
      </c>
      <c r="B1400" s="18">
        <f>VLOOKUP(J1400,Ref!A:C,3,0)</f>
        <v>0</v>
      </c>
      <c r="C1400" s="18">
        <f>VLOOKUP(J1400,Ref!A:D,4,0)</f>
        <v>0</v>
      </c>
      <c r="D1400" s="18" t="str">
        <f t="shared" si="63"/>
        <v>11/may</v>
      </c>
      <c r="E1400" s="18">
        <f t="shared" si="64"/>
        <v>4</v>
      </c>
      <c r="F1400" s="18">
        <v>1</v>
      </c>
      <c r="G1400" s="18">
        <f t="shared" si="65"/>
        <v>0</v>
      </c>
      <c r="H1400" s="3">
        <v>46153.601817129631</v>
      </c>
      <c r="I1400">
        <v>63933562</v>
      </c>
      <c r="J1400" t="s">
        <v>2021</v>
      </c>
      <c r="K1400" t="s">
        <v>1968</v>
      </c>
      <c r="L1400" t="s">
        <v>1969</v>
      </c>
      <c r="M1400" t="s">
        <v>1970</v>
      </c>
      <c r="O1400">
        <v>355370140000</v>
      </c>
      <c r="P1400">
        <v>16018</v>
      </c>
      <c r="Q1400">
        <v>-6</v>
      </c>
      <c r="R1400">
        <v>1</v>
      </c>
      <c r="S1400">
        <v>63933562</v>
      </c>
      <c r="U1400" t="s">
        <v>395</v>
      </c>
      <c r="W1400" t="s">
        <v>396</v>
      </c>
      <c r="X1400">
        <v>355370140000</v>
      </c>
      <c r="Y1400" t="s">
        <v>65</v>
      </c>
      <c r="Z1400" t="s">
        <v>597</v>
      </c>
      <c r="AF1400" t="s">
        <v>1976</v>
      </c>
      <c r="AG1400" t="s">
        <v>1972</v>
      </c>
      <c r="AL1400">
        <v>5</v>
      </c>
      <c r="AN1400" t="s">
        <v>1974</v>
      </c>
      <c r="AO1400">
        <v>0</v>
      </c>
      <c r="AQ1400">
        <v>2257892</v>
      </c>
      <c r="AR1400" t="s">
        <v>4605</v>
      </c>
      <c r="AS1400" t="s">
        <v>5883</v>
      </c>
      <c r="AT1400" t="s">
        <v>2022</v>
      </c>
    </row>
    <row r="1401" spans="1:46" x14ac:dyDescent="0.25">
      <c r="A1401" t="str">
        <f>_xlfn.XLOOKUP(I1401,UTILIZADAS[Contacto1],UTILIZADAS[Source.Name],,0)</f>
        <v>Cobros Abril Canal Fijo</v>
      </c>
      <c r="B1401" s="18">
        <f>VLOOKUP(J1401,Ref!A:C,3,0)</f>
        <v>0</v>
      </c>
      <c r="C1401" s="18">
        <f>VLOOKUP(J1401,Ref!A:D,4,0)</f>
        <v>0</v>
      </c>
      <c r="D1401" s="18" t="str">
        <f t="shared" si="63"/>
        <v>13/may</v>
      </c>
      <c r="E1401" s="18">
        <f t="shared" si="64"/>
        <v>4</v>
      </c>
      <c r="F1401" s="18">
        <v>1</v>
      </c>
      <c r="G1401" s="18">
        <f t="shared" si="65"/>
        <v>0</v>
      </c>
      <c r="H1401" s="3">
        <v>46155.722291666665</v>
      </c>
      <c r="I1401">
        <v>63933562</v>
      </c>
      <c r="J1401" t="s">
        <v>2021</v>
      </c>
      <c r="K1401" t="s">
        <v>1968</v>
      </c>
      <c r="L1401" t="s">
        <v>1969</v>
      </c>
      <c r="M1401" t="s">
        <v>1970</v>
      </c>
      <c r="O1401">
        <v>355370140000</v>
      </c>
      <c r="P1401">
        <v>16018</v>
      </c>
      <c r="Q1401">
        <v>-6</v>
      </c>
      <c r="R1401">
        <v>1</v>
      </c>
      <c r="S1401">
        <v>63933562</v>
      </c>
      <c r="U1401" t="s">
        <v>395</v>
      </c>
      <c r="W1401" t="s">
        <v>396</v>
      </c>
      <c r="X1401">
        <v>355370140000</v>
      </c>
      <c r="Y1401" t="s">
        <v>65</v>
      </c>
      <c r="Z1401" t="s">
        <v>597</v>
      </c>
      <c r="AF1401" t="s">
        <v>1976</v>
      </c>
      <c r="AG1401" t="s">
        <v>1972</v>
      </c>
      <c r="AL1401">
        <v>5</v>
      </c>
      <c r="AN1401" t="s">
        <v>1974</v>
      </c>
      <c r="AO1401">
        <v>0</v>
      </c>
      <c r="AQ1401">
        <v>2257892</v>
      </c>
      <c r="AR1401" t="s">
        <v>4605</v>
      </c>
      <c r="AS1401" t="s">
        <v>5883</v>
      </c>
      <c r="AT1401" t="s">
        <v>2022</v>
      </c>
    </row>
    <row r="1402" spans="1:46" x14ac:dyDescent="0.25">
      <c r="A1402" t="str">
        <f>_xlfn.XLOOKUP(I1402,UTILIZADAS[Contacto1],UTILIZADAS[Source.Name],,0)</f>
        <v>Cobros Abril Canal Fijo</v>
      </c>
      <c r="B1402" s="18">
        <f>VLOOKUP(J1402,Ref!A:C,3,0)</f>
        <v>0</v>
      </c>
      <c r="C1402" s="18">
        <f>VLOOKUP(J1402,Ref!A:D,4,0)</f>
        <v>0</v>
      </c>
      <c r="D1402" s="18" t="str">
        <f t="shared" si="63"/>
        <v>18/may</v>
      </c>
      <c r="E1402" s="18">
        <f t="shared" si="64"/>
        <v>4</v>
      </c>
      <c r="F1402" s="18">
        <v>1</v>
      </c>
      <c r="G1402" s="18">
        <f t="shared" si="65"/>
        <v>0</v>
      </c>
      <c r="H1402" s="3">
        <v>46160.444953703707</v>
      </c>
      <c r="I1402">
        <v>63933562</v>
      </c>
      <c r="J1402" t="s">
        <v>2021</v>
      </c>
      <c r="K1402" t="s">
        <v>1968</v>
      </c>
      <c r="L1402" t="s">
        <v>1969</v>
      </c>
      <c r="M1402" t="s">
        <v>1970</v>
      </c>
      <c r="O1402">
        <v>355370140000</v>
      </c>
      <c r="P1402">
        <v>16018</v>
      </c>
      <c r="Q1402">
        <v>-6</v>
      </c>
      <c r="R1402">
        <v>1</v>
      </c>
      <c r="S1402">
        <v>63933562</v>
      </c>
      <c r="U1402" t="s">
        <v>395</v>
      </c>
      <c r="W1402" t="s">
        <v>396</v>
      </c>
      <c r="X1402">
        <v>355370140000</v>
      </c>
      <c r="Y1402" t="s">
        <v>65</v>
      </c>
      <c r="Z1402" t="s">
        <v>597</v>
      </c>
      <c r="AF1402" t="s">
        <v>1976</v>
      </c>
      <c r="AG1402" t="s">
        <v>1972</v>
      </c>
      <c r="AL1402">
        <v>5</v>
      </c>
      <c r="AN1402" t="s">
        <v>1974</v>
      </c>
      <c r="AO1402">
        <v>0</v>
      </c>
      <c r="AQ1402">
        <v>2257892</v>
      </c>
      <c r="AR1402" t="s">
        <v>4605</v>
      </c>
      <c r="AS1402" t="s">
        <v>5883</v>
      </c>
      <c r="AT1402" t="s">
        <v>2022</v>
      </c>
    </row>
    <row r="1403" spans="1:46" x14ac:dyDescent="0.25">
      <c r="A1403" t="str">
        <f>_xlfn.XLOOKUP(I1403,UTILIZADAS[Contacto1],UTILIZADAS[Source.Name],,0)</f>
        <v>Cobros Abril Canal Fijo</v>
      </c>
      <c r="B1403" s="18">
        <f>VLOOKUP(J1403,Ref!A:C,3,0)</f>
        <v>0</v>
      </c>
      <c r="C1403" s="18">
        <f>VLOOKUP(J1403,Ref!A:D,4,0)</f>
        <v>0</v>
      </c>
      <c r="D1403" s="18" t="str">
        <f t="shared" si="63"/>
        <v>20/may</v>
      </c>
      <c r="E1403" s="18">
        <f t="shared" si="64"/>
        <v>4</v>
      </c>
      <c r="F1403" s="18">
        <v>1</v>
      </c>
      <c r="G1403" s="18">
        <f t="shared" si="65"/>
        <v>1</v>
      </c>
      <c r="H1403" s="3">
        <v>46162.4218287037</v>
      </c>
      <c r="I1403">
        <v>63933562</v>
      </c>
      <c r="J1403">
        <v>6004</v>
      </c>
      <c r="K1403" t="s">
        <v>1983</v>
      </c>
      <c r="L1403" t="s">
        <v>1897</v>
      </c>
      <c r="M1403" t="s">
        <v>1970</v>
      </c>
      <c r="O1403">
        <v>355370140000</v>
      </c>
      <c r="P1403">
        <v>16018</v>
      </c>
      <c r="Q1403">
        <v>-6</v>
      </c>
      <c r="R1403">
        <v>1</v>
      </c>
      <c r="S1403">
        <v>63933562</v>
      </c>
      <c r="U1403" t="s">
        <v>395</v>
      </c>
      <c r="W1403" t="s">
        <v>396</v>
      </c>
      <c r="X1403">
        <v>355370140000</v>
      </c>
      <c r="Y1403" t="s">
        <v>65</v>
      </c>
      <c r="Z1403" t="s">
        <v>597</v>
      </c>
      <c r="AF1403" t="s">
        <v>1976</v>
      </c>
      <c r="AG1403" t="s">
        <v>1972</v>
      </c>
      <c r="AL1403">
        <v>143</v>
      </c>
      <c r="AM1403" t="s">
        <v>1979</v>
      </c>
      <c r="AN1403" t="s">
        <v>1987</v>
      </c>
      <c r="AO1403">
        <v>0</v>
      </c>
      <c r="AQ1403">
        <v>2257892</v>
      </c>
      <c r="AR1403" t="s">
        <v>4605</v>
      </c>
      <c r="AS1403" t="s">
        <v>5883</v>
      </c>
      <c r="AT1403" t="s">
        <v>1984</v>
      </c>
    </row>
    <row r="1404" spans="1:46" x14ac:dyDescent="0.25">
      <c r="A1404" t="str">
        <f>_xlfn.XLOOKUP(I1404,UTILIZADAS[Contacto1],UTILIZADAS[Source.Name],,0)</f>
        <v>Cobros Mayo</v>
      </c>
      <c r="B1404" s="18">
        <f>VLOOKUP(J1404,Ref!A:C,3,0)</f>
        <v>0</v>
      </c>
      <c r="C1404" s="18">
        <f>VLOOKUP(J1404,Ref!A:D,4,0)</f>
        <v>0</v>
      </c>
      <c r="D1404" s="18" t="str">
        <f t="shared" si="63"/>
        <v>11/may</v>
      </c>
      <c r="E1404" s="18">
        <f t="shared" si="64"/>
        <v>2</v>
      </c>
      <c r="F1404" s="18">
        <v>1</v>
      </c>
      <c r="G1404" s="18">
        <f t="shared" si="65"/>
        <v>0</v>
      </c>
      <c r="H1404" s="3">
        <v>46153.602303240739</v>
      </c>
      <c r="I1404">
        <v>63943208</v>
      </c>
      <c r="J1404" t="s">
        <v>2021</v>
      </c>
      <c r="K1404" t="s">
        <v>1968</v>
      </c>
      <c r="L1404" t="s">
        <v>1969</v>
      </c>
      <c r="M1404" t="s">
        <v>1970</v>
      </c>
      <c r="O1404">
        <v>305059430000</v>
      </c>
      <c r="P1404">
        <v>16018</v>
      </c>
      <c r="Q1404">
        <v>-6</v>
      </c>
      <c r="R1404">
        <v>1</v>
      </c>
      <c r="S1404">
        <v>63943208</v>
      </c>
      <c r="U1404" t="s">
        <v>4891</v>
      </c>
      <c r="W1404" t="s">
        <v>4892</v>
      </c>
      <c r="X1404">
        <v>305059430000</v>
      </c>
      <c r="Y1404" t="s">
        <v>65</v>
      </c>
      <c r="Z1404" t="s">
        <v>66</v>
      </c>
      <c r="AF1404" t="s">
        <v>1976</v>
      </c>
      <c r="AG1404" t="s">
        <v>1972</v>
      </c>
      <c r="AL1404">
        <v>5</v>
      </c>
      <c r="AN1404" t="s">
        <v>1974</v>
      </c>
      <c r="AO1404">
        <v>0</v>
      </c>
      <c r="AQ1404">
        <v>2257893</v>
      </c>
      <c r="AR1404" t="s">
        <v>4605</v>
      </c>
      <c r="AS1404" t="s">
        <v>5883</v>
      </c>
      <c r="AT1404" t="s">
        <v>2022</v>
      </c>
    </row>
    <row r="1405" spans="1:46" x14ac:dyDescent="0.25">
      <c r="A1405" t="str">
        <f>_xlfn.XLOOKUP(I1405,UTILIZADAS[Contacto1],UTILIZADAS[Source.Name],,0)</f>
        <v>Cobros Mayo</v>
      </c>
      <c r="B1405" s="18">
        <f>VLOOKUP(J1405,Ref!A:C,3,0)</f>
        <v>1</v>
      </c>
      <c r="C1405" s="18">
        <f>VLOOKUP(J1405,Ref!A:D,4,0)</f>
        <v>1</v>
      </c>
      <c r="D1405" s="18" t="str">
        <f t="shared" si="63"/>
        <v>13/may</v>
      </c>
      <c r="E1405" s="18">
        <f t="shared" si="64"/>
        <v>2</v>
      </c>
      <c r="F1405" s="18">
        <v>1</v>
      </c>
      <c r="G1405" s="18">
        <f t="shared" si="65"/>
        <v>1</v>
      </c>
      <c r="H1405" s="3">
        <v>46155.723483796297</v>
      </c>
      <c r="I1405">
        <v>63943208</v>
      </c>
      <c r="J1405">
        <v>6007</v>
      </c>
      <c r="K1405" t="s">
        <v>1983</v>
      </c>
      <c r="L1405" t="s">
        <v>1897</v>
      </c>
      <c r="M1405" t="s">
        <v>1970</v>
      </c>
      <c r="O1405">
        <v>305059430000</v>
      </c>
      <c r="P1405">
        <v>16018</v>
      </c>
      <c r="Q1405">
        <v>-6</v>
      </c>
      <c r="R1405">
        <v>1</v>
      </c>
      <c r="S1405">
        <v>63943208</v>
      </c>
      <c r="U1405" t="s">
        <v>4891</v>
      </c>
      <c r="W1405" t="s">
        <v>4892</v>
      </c>
      <c r="X1405">
        <v>305059430000</v>
      </c>
      <c r="Y1405" t="s">
        <v>65</v>
      </c>
      <c r="Z1405" t="s">
        <v>66</v>
      </c>
      <c r="AF1405" t="s">
        <v>1976</v>
      </c>
      <c r="AG1405" t="s">
        <v>1972</v>
      </c>
      <c r="AL1405">
        <v>104</v>
      </c>
      <c r="AM1405" t="s">
        <v>1979</v>
      </c>
      <c r="AN1405" t="s">
        <v>1987</v>
      </c>
      <c r="AO1405">
        <v>0</v>
      </c>
      <c r="AQ1405">
        <v>2257893</v>
      </c>
      <c r="AR1405" t="s">
        <v>4605</v>
      </c>
      <c r="AS1405" t="s">
        <v>5883</v>
      </c>
      <c r="AT1405" t="s">
        <v>1898</v>
      </c>
    </row>
    <row r="1406" spans="1:46" x14ac:dyDescent="0.25">
      <c r="A1406" t="str">
        <f>_xlfn.XLOOKUP(I1406,UTILIZADAS[Contacto1],UTILIZADAS[Source.Name],,0)</f>
        <v>Cobros Abril Canal Fijo</v>
      </c>
      <c r="B1406" s="18">
        <f>VLOOKUP(J1406,Ref!A:C,3,0)</f>
        <v>0</v>
      </c>
      <c r="C1406" s="18">
        <f>VLOOKUP(J1406,Ref!A:D,4,0)</f>
        <v>0</v>
      </c>
      <c r="D1406" s="18" t="str">
        <f t="shared" si="63"/>
        <v>11/may</v>
      </c>
      <c r="E1406" s="18">
        <f t="shared" si="64"/>
        <v>9</v>
      </c>
      <c r="F1406" s="18">
        <v>1</v>
      </c>
      <c r="G1406" s="18">
        <f t="shared" si="65"/>
        <v>0</v>
      </c>
      <c r="H1406" s="3">
        <v>46153.60324074074</v>
      </c>
      <c r="I1406">
        <v>63966973</v>
      </c>
      <c r="J1406" t="s">
        <v>2023</v>
      </c>
      <c r="K1406" t="s">
        <v>1968</v>
      </c>
      <c r="L1406" t="s">
        <v>1969</v>
      </c>
      <c r="M1406" t="s">
        <v>1970</v>
      </c>
      <c r="O1406">
        <v>361023540000</v>
      </c>
      <c r="P1406">
        <v>16018</v>
      </c>
      <c r="Q1406">
        <v>-6</v>
      </c>
      <c r="R1406">
        <v>1</v>
      </c>
      <c r="S1406">
        <v>63966973</v>
      </c>
      <c r="U1406" t="s">
        <v>2430</v>
      </c>
      <c r="W1406" t="s">
        <v>4008</v>
      </c>
      <c r="X1406">
        <v>361023540000</v>
      </c>
      <c r="Y1406" t="s">
        <v>65</v>
      </c>
      <c r="Z1406" t="s">
        <v>66</v>
      </c>
      <c r="AG1406" t="s">
        <v>1972</v>
      </c>
      <c r="AL1406">
        <v>0</v>
      </c>
      <c r="AN1406" t="s">
        <v>1974</v>
      </c>
      <c r="AO1406">
        <v>0</v>
      </c>
      <c r="AQ1406">
        <v>2257894</v>
      </c>
      <c r="AR1406" t="s">
        <v>4605</v>
      </c>
      <c r="AS1406" t="s">
        <v>5883</v>
      </c>
      <c r="AT1406" t="s">
        <v>2024</v>
      </c>
    </row>
    <row r="1407" spans="1:46" x14ac:dyDescent="0.25">
      <c r="A1407" t="str">
        <f>_xlfn.XLOOKUP(I1407,UTILIZADAS[Contacto1],UTILIZADAS[Source.Name],,0)</f>
        <v>Cobros Abril Canal Fijo</v>
      </c>
      <c r="B1407" s="18">
        <f>VLOOKUP(J1407,Ref!A:C,3,0)</f>
        <v>0</v>
      </c>
      <c r="C1407" s="18">
        <f>VLOOKUP(J1407,Ref!A:D,4,0)</f>
        <v>0</v>
      </c>
      <c r="D1407" s="18" t="str">
        <f t="shared" si="63"/>
        <v>11/may</v>
      </c>
      <c r="E1407" s="18">
        <f t="shared" si="64"/>
        <v>9</v>
      </c>
      <c r="F1407" s="18">
        <v>1</v>
      </c>
      <c r="G1407" s="18">
        <f t="shared" si="65"/>
        <v>0</v>
      </c>
      <c r="H1407" s="3">
        <v>46153.689444444448</v>
      </c>
      <c r="I1407">
        <v>63966973</v>
      </c>
      <c r="J1407" t="s">
        <v>1967</v>
      </c>
      <c r="K1407" t="s">
        <v>1968</v>
      </c>
      <c r="L1407" t="s">
        <v>1969</v>
      </c>
      <c r="M1407" t="s">
        <v>1970</v>
      </c>
      <c r="O1407">
        <v>361023540000</v>
      </c>
      <c r="P1407">
        <v>16018</v>
      </c>
      <c r="Q1407">
        <v>-6</v>
      </c>
      <c r="R1407">
        <v>1</v>
      </c>
      <c r="S1407">
        <v>63966973</v>
      </c>
      <c r="U1407" t="s">
        <v>2430</v>
      </c>
      <c r="W1407" t="s">
        <v>4008</v>
      </c>
      <c r="X1407">
        <v>361023540000</v>
      </c>
      <c r="Y1407" t="s">
        <v>65</v>
      </c>
      <c r="Z1407" t="s">
        <v>66</v>
      </c>
      <c r="AG1407" t="s">
        <v>1972</v>
      </c>
      <c r="AL1407">
        <v>0</v>
      </c>
      <c r="AN1407" t="s">
        <v>1974</v>
      </c>
      <c r="AO1407">
        <v>0</v>
      </c>
      <c r="AQ1407">
        <v>2257894</v>
      </c>
      <c r="AR1407" t="s">
        <v>4605</v>
      </c>
      <c r="AS1407" t="s">
        <v>5883</v>
      </c>
      <c r="AT1407" t="s">
        <v>1975</v>
      </c>
    </row>
    <row r="1408" spans="1:46" x14ac:dyDescent="0.25">
      <c r="A1408" t="str">
        <f>_xlfn.XLOOKUP(I1408,UTILIZADAS[Contacto1],UTILIZADAS[Source.Name],,0)</f>
        <v>Cobros Abril Canal Fijo</v>
      </c>
      <c r="B1408" s="18">
        <f>VLOOKUP(J1408,Ref!A:C,3,0)</f>
        <v>0</v>
      </c>
      <c r="C1408" s="18">
        <f>VLOOKUP(J1408,Ref!A:D,4,0)</f>
        <v>0</v>
      </c>
      <c r="D1408" s="18" t="str">
        <f t="shared" si="63"/>
        <v>13/may</v>
      </c>
      <c r="E1408" s="18">
        <f t="shared" si="64"/>
        <v>9</v>
      </c>
      <c r="F1408" s="18">
        <v>1</v>
      </c>
      <c r="G1408" s="18">
        <f t="shared" si="65"/>
        <v>0</v>
      </c>
      <c r="H1408" s="3">
        <v>46155.724085648151</v>
      </c>
      <c r="I1408">
        <v>63966973</v>
      </c>
      <c r="J1408" t="s">
        <v>2023</v>
      </c>
      <c r="K1408" t="s">
        <v>1968</v>
      </c>
      <c r="L1408" t="s">
        <v>1969</v>
      </c>
      <c r="M1408" t="s">
        <v>1970</v>
      </c>
      <c r="O1408">
        <v>361023540000</v>
      </c>
      <c r="P1408">
        <v>16018</v>
      </c>
      <c r="Q1408">
        <v>-6</v>
      </c>
      <c r="R1408">
        <v>1</v>
      </c>
      <c r="S1408">
        <v>63966973</v>
      </c>
      <c r="U1408" t="s">
        <v>2430</v>
      </c>
      <c r="W1408" t="s">
        <v>4008</v>
      </c>
      <c r="X1408">
        <v>361023540000</v>
      </c>
      <c r="Y1408" t="s">
        <v>65</v>
      </c>
      <c r="Z1408" t="s">
        <v>66</v>
      </c>
      <c r="AG1408" t="s">
        <v>1972</v>
      </c>
      <c r="AL1408">
        <v>0</v>
      </c>
      <c r="AN1408" t="s">
        <v>1974</v>
      </c>
      <c r="AO1408">
        <v>0</v>
      </c>
      <c r="AQ1408">
        <v>2257894</v>
      </c>
      <c r="AR1408" t="s">
        <v>4605</v>
      </c>
      <c r="AS1408" t="s">
        <v>5883</v>
      </c>
      <c r="AT1408" t="s">
        <v>2024</v>
      </c>
    </row>
    <row r="1409" spans="1:46" x14ac:dyDescent="0.25">
      <c r="A1409" t="str">
        <f>_xlfn.XLOOKUP(I1409,UTILIZADAS[Contacto1],UTILIZADAS[Source.Name],,0)</f>
        <v>Cobros Abril Canal Fijo</v>
      </c>
      <c r="B1409" s="18">
        <f>VLOOKUP(J1409,Ref!A:C,3,0)</f>
        <v>0</v>
      </c>
      <c r="C1409" s="18">
        <f>VLOOKUP(J1409,Ref!A:D,4,0)</f>
        <v>0</v>
      </c>
      <c r="D1409" s="18" t="str">
        <f t="shared" si="63"/>
        <v>14/may</v>
      </c>
      <c r="E1409" s="18">
        <f t="shared" si="64"/>
        <v>9</v>
      </c>
      <c r="F1409" s="18">
        <v>1</v>
      </c>
      <c r="G1409" s="18">
        <f t="shared" si="65"/>
        <v>0</v>
      </c>
      <c r="H1409" s="3">
        <v>46156.476886574077</v>
      </c>
      <c r="I1409">
        <v>63966973</v>
      </c>
      <c r="J1409" t="s">
        <v>2023</v>
      </c>
      <c r="K1409" t="s">
        <v>1968</v>
      </c>
      <c r="L1409" t="s">
        <v>1969</v>
      </c>
      <c r="M1409" t="s">
        <v>1970</v>
      </c>
      <c r="O1409">
        <v>361023540000</v>
      </c>
      <c r="P1409">
        <v>16018</v>
      </c>
      <c r="Q1409">
        <v>-6</v>
      </c>
      <c r="R1409">
        <v>1</v>
      </c>
      <c r="S1409">
        <v>63966973</v>
      </c>
      <c r="U1409" t="s">
        <v>2430</v>
      </c>
      <c r="W1409" t="s">
        <v>4008</v>
      </c>
      <c r="X1409">
        <v>361023540000</v>
      </c>
      <c r="Y1409" t="s">
        <v>65</v>
      </c>
      <c r="Z1409" t="s">
        <v>66</v>
      </c>
      <c r="AG1409" t="s">
        <v>1972</v>
      </c>
      <c r="AL1409">
        <v>0</v>
      </c>
      <c r="AN1409" t="s">
        <v>1974</v>
      </c>
      <c r="AO1409">
        <v>0</v>
      </c>
      <c r="AQ1409">
        <v>2257894</v>
      </c>
      <c r="AR1409" t="s">
        <v>4605</v>
      </c>
      <c r="AS1409" t="s">
        <v>5883</v>
      </c>
      <c r="AT1409" t="s">
        <v>2024</v>
      </c>
    </row>
    <row r="1410" spans="1:46" x14ac:dyDescent="0.25">
      <c r="A1410" t="str">
        <f>_xlfn.XLOOKUP(I1410,UTILIZADAS[Contacto1],UTILIZADAS[Source.Name],,0)</f>
        <v>Cobros Abril Canal Fijo</v>
      </c>
      <c r="B1410" s="18">
        <f>VLOOKUP(J1410,Ref!A:C,3,0)</f>
        <v>0</v>
      </c>
      <c r="C1410" s="18">
        <f>VLOOKUP(J1410,Ref!A:D,4,0)</f>
        <v>0</v>
      </c>
      <c r="D1410" s="18" t="str">
        <f t="shared" ref="D1410:D1473" si="66">TEXT(H1410,"dd/mmm")</f>
        <v>14/may</v>
      </c>
      <c r="E1410" s="18">
        <f t="shared" ref="E1410:E1473" si="67">+COUNTIF(I:I,I1410)</f>
        <v>9</v>
      </c>
      <c r="F1410" s="18">
        <v>1</v>
      </c>
      <c r="G1410" s="18">
        <f t="shared" si="65"/>
        <v>0</v>
      </c>
      <c r="H1410" s="3">
        <v>46156.673460648148</v>
      </c>
      <c r="I1410">
        <v>63966973</v>
      </c>
      <c r="J1410" t="s">
        <v>1967</v>
      </c>
      <c r="K1410" t="s">
        <v>1968</v>
      </c>
      <c r="L1410" t="s">
        <v>1969</v>
      </c>
      <c r="M1410" t="s">
        <v>1970</v>
      </c>
      <c r="O1410">
        <v>361023540000</v>
      </c>
      <c r="P1410">
        <v>16018</v>
      </c>
      <c r="Q1410">
        <v>-6</v>
      </c>
      <c r="R1410">
        <v>1</v>
      </c>
      <c r="S1410">
        <v>63966973</v>
      </c>
      <c r="U1410" t="s">
        <v>2430</v>
      </c>
      <c r="W1410" t="s">
        <v>4008</v>
      </c>
      <c r="X1410">
        <v>361023540000</v>
      </c>
      <c r="Y1410" t="s">
        <v>65</v>
      </c>
      <c r="Z1410" t="s">
        <v>66</v>
      </c>
      <c r="AG1410" t="s">
        <v>1972</v>
      </c>
      <c r="AL1410">
        <v>0</v>
      </c>
      <c r="AN1410" t="s">
        <v>1974</v>
      </c>
      <c r="AO1410">
        <v>0</v>
      </c>
      <c r="AQ1410">
        <v>2257894</v>
      </c>
      <c r="AR1410" t="s">
        <v>4605</v>
      </c>
      <c r="AS1410" t="s">
        <v>5883</v>
      </c>
      <c r="AT1410" t="s">
        <v>1975</v>
      </c>
    </row>
    <row r="1411" spans="1:46" x14ac:dyDescent="0.25">
      <c r="A1411" t="str">
        <f>_xlfn.XLOOKUP(I1411,UTILIZADAS[Contacto1],UTILIZADAS[Source.Name],,0)</f>
        <v>Cobros Abril Canal Fijo</v>
      </c>
      <c r="B1411" s="18">
        <f>VLOOKUP(J1411,Ref!A:C,3,0)</f>
        <v>0</v>
      </c>
      <c r="C1411" s="18">
        <f>VLOOKUP(J1411,Ref!A:D,4,0)</f>
        <v>0</v>
      </c>
      <c r="D1411" s="18" t="str">
        <f t="shared" si="66"/>
        <v>18/may</v>
      </c>
      <c r="E1411" s="18">
        <f t="shared" si="67"/>
        <v>9</v>
      </c>
      <c r="F1411" s="18">
        <v>1</v>
      </c>
      <c r="G1411" s="18">
        <f t="shared" ref="G1411:G1474" si="68">IF(I1411=I1412,0,1)</f>
        <v>0</v>
      </c>
      <c r="H1411" s="3">
        <v>46160.445868055554</v>
      </c>
      <c r="I1411">
        <v>63966973</v>
      </c>
      <c r="J1411" t="s">
        <v>2023</v>
      </c>
      <c r="K1411" t="s">
        <v>1968</v>
      </c>
      <c r="L1411" t="s">
        <v>1969</v>
      </c>
      <c r="M1411" t="s">
        <v>1970</v>
      </c>
      <c r="O1411">
        <v>361023540000</v>
      </c>
      <c r="P1411">
        <v>16018</v>
      </c>
      <c r="Q1411">
        <v>-6</v>
      </c>
      <c r="R1411">
        <v>1</v>
      </c>
      <c r="S1411">
        <v>63966973</v>
      </c>
      <c r="U1411" t="s">
        <v>2430</v>
      </c>
      <c r="W1411" t="s">
        <v>4008</v>
      </c>
      <c r="X1411">
        <v>361023540000</v>
      </c>
      <c r="Y1411" t="s">
        <v>65</v>
      </c>
      <c r="Z1411" t="s">
        <v>66</v>
      </c>
      <c r="AG1411" t="s">
        <v>1972</v>
      </c>
      <c r="AL1411">
        <v>0</v>
      </c>
      <c r="AN1411" t="s">
        <v>1974</v>
      </c>
      <c r="AO1411">
        <v>0</v>
      </c>
      <c r="AQ1411">
        <v>2257894</v>
      </c>
      <c r="AR1411" t="s">
        <v>4605</v>
      </c>
      <c r="AS1411" t="s">
        <v>5883</v>
      </c>
      <c r="AT1411" t="s">
        <v>2024</v>
      </c>
    </row>
    <row r="1412" spans="1:46" x14ac:dyDescent="0.25">
      <c r="A1412" t="str">
        <f>_xlfn.XLOOKUP(I1412,UTILIZADAS[Contacto1],UTILIZADAS[Source.Name],,0)</f>
        <v>Cobros Abril Canal Fijo</v>
      </c>
      <c r="B1412" s="18">
        <f>VLOOKUP(J1412,Ref!A:C,3,0)</f>
        <v>0</v>
      </c>
      <c r="C1412" s="18">
        <f>VLOOKUP(J1412,Ref!A:D,4,0)</f>
        <v>0</v>
      </c>
      <c r="D1412" s="18" t="str">
        <f t="shared" si="66"/>
        <v>18/may</v>
      </c>
      <c r="E1412" s="18">
        <f t="shared" si="67"/>
        <v>9</v>
      </c>
      <c r="F1412" s="18">
        <v>1</v>
      </c>
      <c r="G1412" s="18">
        <f t="shared" si="68"/>
        <v>0</v>
      </c>
      <c r="H1412" s="3">
        <v>46160.653194444443</v>
      </c>
      <c r="I1412">
        <v>63966973</v>
      </c>
      <c r="J1412" t="s">
        <v>2023</v>
      </c>
      <c r="K1412" t="s">
        <v>1968</v>
      </c>
      <c r="L1412" t="s">
        <v>1969</v>
      </c>
      <c r="M1412" t="s">
        <v>1970</v>
      </c>
      <c r="O1412">
        <v>361023540000</v>
      </c>
      <c r="P1412">
        <v>16018</v>
      </c>
      <c r="Q1412">
        <v>-6</v>
      </c>
      <c r="R1412">
        <v>1</v>
      </c>
      <c r="S1412">
        <v>63966973</v>
      </c>
      <c r="U1412" t="s">
        <v>2430</v>
      </c>
      <c r="W1412" t="s">
        <v>4008</v>
      </c>
      <c r="X1412">
        <v>361023540000</v>
      </c>
      <c r="Y1412" t="s">
        <v>65</v>
      </c>
      <c r="Z1412" t="s">
        <v>66</v>
      </c>
      <c r="AG1412" t="s">
        <v>1972</v>
      </c>
      <c r="AL1412">
        <v>0</v>
      </c>
      <c r="AN1412" t="s">
        <v>1974</v>
      </c>
      <c r="AO1412">
        <v>0</v>
      </c>
      <c r="AQ1412">
        <v>2257894</v>
      </c>
      <c r="AR1412" t="s">
        <v>4605</v>
      </c>
      <c r="AS1412" t="s">
        <v>5883</v>
      </c>
      <c r="AT1412" t="s">
        <v>2024</v>
      </c>
    </row>
    <row r="1413" spans="1:46" x14ac:dyDescent="0.25">
      <c r="A1413" t="str">
        <f>_xlfn.XLOOKUP(I1413,UTILIZADAS[Contacto1],UTILIZADAS[Source.Name],,0)</f>
        <v>Cobros Abril Canal Fijo</v>
      </c>
      <c r="B1413" s="18">
        <f>VLOOKUP(J1413,Ref!A:C,3,0)</f>
        <v>0</v>
      </c>
      <c r="C1413" s="18">
        <f>VLOOKUP(J1413,Ref!A:D,4,0)</f>
        <v>0</v>
      </c>
      <c r="D1413" s="18" t="str">
        <f t="shared" si="66"/>
        <v>19/may</v>
      </c>
      <c r="E1413" s="18">
        <f t="shared" si="67"/>
        <v>9</v>
      </c>
      <c r="F1413" s="18">
        <v>1</v>
      </c>
      <c r="G1413" s="18">
        <f t="shared" si="68"/>
        <v>0</v>
      </c>
      <c r="H1413" s="3">
        <v>46161.426504629628</v>
      </c>
      <c r="I1413">
        <v>63966973</v>
      </c>
      <c r="J1413" t="s">
        <v>2023</v>
      </c>
      <c r="K1413" t="s">
        <v>1968</v>
      </c>
      <c r="L1413" t="s">
        <v>1969</v>
      </c>
      <c r="M1413" t="s">
        <v>1970</v>
      </c>
      <c r="O1413">
        <v>361023540000</v>
      </c>
      <c r="P1413">
        <v>16018</v>
      </c>
      <c r="Q1413">
        <v>-6</v>
      </c>
      <c r="R1413">
        <v>1</v>
      </c>
      <c r="S1413">
        <v>63966973</v>
      </c>
      <c r="U1413" t="s">
        <v>2430</v>
      </c>
      <c r="W1413" t="s">
        <v>4008</v>
      </c>
      <c r="X1413">
        <v>361023540000</v>
      </c>
      <c r="Y1413" t="s">
        <v>65</v>
      </c>
      <c r="Z1413" t="s">
        <v>66</v>
      </c>
      <c r="AG1413" t="s">
        <v>1972</v>
      </c>
      <c r="AL1413">
        <v>0</v>
      </c>
      <c r="AN1413" t="s">
        <v>1974</v>
      </c>
      <c r="AO1413">
        <v>0</v>
      </c>
      <c r="AQ1413">
        <v>2257894</v>
      </c>
      <c r="AR1413" t="s">
        <v>4605</v>
      </c>
      <c r="AS1413" t="s">
        <v>5883</v>
      </c>
      <c r="AT1413" t="s">
        <v>2024</v>
      </c>
    </row>
    <row r="1414" spans="1:46" x14ac:dyDescent="0.25">
      <c r="A1414" t="str">
        <f>_xlfn.XLOOKUP(I1414,UTILIZADAS[Contacto1],UTILIZADAS[Source.Name],,0)</f>
        <v>Cobros Abril Canal Fijo</v>
      </c>
      <c r="B1414" s="18">
        <f>VLOOKUP(J1414,Ref!A:C,3,0)</f>
        <v>0</v>
      </c>
      <c r="C1414" s="18">
        <f>VLOOKUP(J1414,Ref!A:D,4,0)</f>
        <v>0</v>
      </c>
      <c r="D1414" s="18" t="str">
        <f t="shared" si="66"/>
        <v>19/may</v>
      </c>
      <c r="E1414" s="18">
        <f t="shared" si="67"/>
        <v>9</v>
      </c>
      <c r="F1414" s="18">
        <v>1</v>
      </c>
      <c r="G1414" s="18">
        <f t="shared" si="68"/>
        <v>1</v>
      </c>
      <c r="H1414" s="3">
        <v>46161.525983796295</v>
      </c>
      <c r="I1414">
        <v>63966973</v>
      </c>
      <c r="J1414" t="s">
        <v>2023</v>
      </c>
      <c r="K1414" t="s">
        <v>1968</v>
      </c>
      <c r="L1414" t="s">
        <v>1969</v>
      </c>
      <c r="M1414" t="s">
        <v>1970</v>
      </c>
      <c r="O1414">
        <v>361023540000</v>
      </c>
      <c r="P1414">
        <v>16018</v>
      </c>
      <c r="Q1414">
        <v>-6</v>
      </c>
      <c r="R1414">
        <v>1</v>
      </c>
      <c r="S1414">
        <v>63966973</v>
      </c>
      <c r="U1414" t="s">
        <v>2430</v>
      </c>
      <c r="W1414" t="s">
        <v>4008</v>
      </c>
      <c r="X1414">
        <v>361023540000</v>
      </c>
      <c r="Y1414" t="s">
        <v>65</v>
      </c>
      <c r="Z1414" t="s">
        <v>66</v>
      </c>
      <c r="AG1414" t="s">
        <v>1972</v>
      </c>
      <c r="AL1414">
        <v>0</v>
      </c>
      <c r="AN1414" t="s">
        <v>1974</v>
      </c>
      <c r="AO1414">
        <v>0</v>
      </c>
      <c r="AQ1414">
        <v>2257894</v>
      </c>
      <c r="AR1414" t="s">
        <v>4605</v>
      </c>
      <c r="AS1414" t="s">
        <v>5883</v>
      </c>
      <c r="AT1414" t="s">
        <v>2024</v>
      </c>
    </row>
    <row r="1415" spans="1:46" x14ac:dyDescent="0.25">
      <c r="A1415" t="e">
        <f>_xlfn.XLOOKUP(I1415,UTILIZADAS[Contacto1],UTILIZADAS[Source.Name],,0)</f>
        <v>#N/A</v>
      </c>
      <c r="B1415" s="18">
        <f>VLOOKUP(J1415,Ref!A:C,3,0)</f>
        <v>1</v>
      </c>
      <c r="C1415" s="18">
        <f>VLOOKUP(J1415,Ref!A:D,4,0)</f>
        <v>1</v>
      </c>
      <c r="D1415" s="18" t="str">
        <f t="shared" si="66"/>
        <v>06/may</v>
      </c>
      <c r="E1415" s="18">
        <f t="shared" si="67"/>
        <v>1</v>
      </c>
      <c r="F1415" s="18">
        <v>1</v>
      </c>
      <c r="G1415" s="18">
        <f t="shared" si="68"/>
        <v>1</v>
      </c>
      <c r="H1415" s="3">
        <v>46148.49726851852</v>
      </c>
      <c r="I1415">
        <v>63968835</v>
      </c>
      <c r="J1415">
        <v>6007</v>
      </c>
      <c r="K1415" t="s">
        <v>1983</v>
      </c>
      <c r="L1415" t="s">
        <v>1897</v>
      </c>
      <c r="M1415" t="s">
        <v>1970</v>
      </c>
      <c r="O1415">
        <v>359264140000</v>
      </c>
      <c r="P1415">
        <v>16007</v>
      </c>
      <c r="Q1415">
        <v>-6</v>
      </c>
      <c r="R1415">
        <v>1</v>
      </c>
      <c r="S1415">
        <v>63968835</v>
      </c>
      <c r="U1415" t="s">
        <v>5988</v>
      </c>
      <c r="W1415" t="s">
        <v>65</v>
      </c>
      <c r="X1415">
        <v>359264140000</v>
      </c>
      <c r="Y1415" t="s">
        <v>5776</v>
      </c>
      <c r="Z1415" t="s">
        <v>4571</v>
      </c>
      <c r="AF1415" t="s">
        <v>1976</v>
      </c>
      <c r="AG1415" t="s">
        <v>1972</v>
      </c>
      <c r="AL1415">
        <v>127</v>
      </c>
      <c r="AM1415" t="s">
        <v>1979</v>
      </c>
      <c r="AN1415" t="s">
        <v>1977</v>
      </c>
      <c r="AO1415">
        <v>0</v>
      </c>
      <c r="AQ1415">
        <v>2098268</v>
      </c>
      <c r="AR1415" t="s">
        <v>4569</v>
      </c>
      <c r="AS1415" t="s">
        <v>4570</v>
      </c>
      <c r="AT1415" t="s">
        <v>1898</v>
      </c>
    </row>
    <row r="1416" spans="1:46" x14ac:dyDescent="0.25">
      <c r="A1416" t="str">
        <f>_xlfn.XLOOKUP(I1416,UTILIZADAS[Contacto1],UTILIZADAS[Source.Name],,0)</f>
        <v>Cobros Mayo</v>
      </c>
      <c r="B1416" s="18">
        <f>VLOOKUP(J1416,Ref!A:C,3,0)</f>
        <v>0</v>
      </c>
      <c r="C1416" s="18">
        <f>VLOOKUP(J1416,Ref!A:D,4,0)</f>
        <v>0</v>
      </c>
      <c r="D1416" s="18" t="str">
        <f t="shared" si="66"/>
        <v>11/may</v>
      </c>
      <c r="E1416" s="18">
        <f t="shared" si="67"/>
        <v>1</v>
      </c>
      <c r="F1416" s="18">
        <v>1</v>
      </c>
      <c r="G1416" s="18">
        <f t="shared" si="68"/>
        <v>1</v>
      </c>
      <c r="H1416" s="3">
        <v>46153.60292824074</v>
      </c>
      <c r="I1416">
        <v>63979985</v>
      </c>
      <c r="J1416">
        <v>6004</v>
      </c>
      <c r="K1416" t="s">
        <v>1983</v>
      </c>
      <c r="L1416" t="s">
        <v>1897</v>
      </c>
      <c r="M1416" t="s">
        <v>1970</v>
      </c>
      <c r="O1416">
        <v>367068970000</v>
      </c>
      <c r="P1416">
        <v>16018</v>
      </c>
      <c r="Q1416">
        <v>-6</v>
      </c>
      <c r="R1416">
        <v>1</v>
      </c>
      <c r="S1416">
        <v>63979985</v>
      </c>
      <c r="U1416" t="s">
        <v>4893</v>
      </c>
      <c r="W1416" t="s">
        <v>4894</v>
      </c>
      <c r="X1416">
        <v>367068970000</v>
      </c>
      <c r="Y1416" t="s">
        <v>65</v>
      </c>
      <c r="Z1416" t="s">
        <v>66</v>
      </c>
      <c r="AF1416" t="s">
        <v>1976</v>
      </c>
      <c r="AG1416" t="s">
        <v>1972</v>
      </c>
      <c r="AL1416">
        <v>132</v>
      </c>
      <c r="AM1416" t="s">
        <v>1979</v>
      </c>
      <c r="AN1416" t="s">
        <v>1987</v>
      </c>
      <c r="AO1416">
        <v>0</v>
      </c>
      <c r="AQ1416">
        <v>2257895</v>
      </c>
      <c r="AR1416" t="s">
        <v>4605</v>
      </c>
      <c r="AS1416" t="s">
        <v>5883</v>
      </c>
      <c r="AT1416" t="s">
        <v>1984</v>
      </c>
    </row>
    <row r="1417" spans="1:46" x14ac:dyDescent="0.25">
      <c r="A1417" t="str">
        <f>_xlfn.XLOOKUP(I1417,UTILIZADAS[Contacto1],UTILIZADAS[Source.Name],,0)</f>
        <v>Cobros Mayo</v>
      </c>
      <c r="B1417" s="18">
        <f>VLOOKUP(J1417,Ref!A:C,3,0)</f>
        <v>0</v>
      </c>
      <c r="C1417" s="18">
        <f>VLOOKUP(J1417,Ref!A:D,4,0)</f>
        <v>0</v>
      </c>
      <c r="D1417" s="18" t="str">
        <f t="shared" si="66"/>
        <v>11/may</v>
      </c>
      <c r="E1417" s="18">
        <f t="shared" si="67"/>
        <v>2</v>
      </c>
      <c r="F1417" s="18">
        <v>1</v>
      </c>
      <c r="G1417" s="18">
        <f t="shared" si="68"/>
        <v>0</v>
      </c>
      <c r="H1417" s="3">
        <v>46153.603449074071</v>
      </c>
      <c r="I1417">
        <v>63981239</v>
      </c>
      <c r="J1417" t="s">
        <v>2021</v>
      </c>
      <c r="K1417" t="s">
        <v>1968</v>
      </c>
      <c r="L1417" t="s">
        <v>1969</v>
      </c>
      <c r="M1417" t="s">
        <v>1970</v>
      </c>
      <c r="O1417">
        <v>368053950000</v>
      </c>
      <c r="P1417">
        <v>16018</v>
      </c>
      <c r="Q1417">
        <v>-6</v>
      </c>
      <c r="R1417">
        <v>1</v>
      </c>
      <c r="S1417">
        <v>63981239</v>
      </c>
      <c r="U1417" t="s">
        <v>4895</v>
      </c>
      <c r="W1417" t="s">
        <v>4896</v>
      </c>
      <c r="X1417">
        <v>368053950000</v>
      </c>
      <c r="Y1417" t="s">
        <v>65</v>
      </c>
      <c r="Z1417" t="s">
        <v>66</v>
      </c>
      <c r="AF1417" t="s">
        <v>1976</v>
      </c>
      <c r="AG1417" t="s">
        <v>1972</v>
      </c>
      <c r="AL1417">
        <v>5</v>
      </c>
      <c r="AN1417" t="s">
        <v>1974</v>
      </c>
      <c r="AO1417">
        <v>0</v>
      </c>
      <c r="AQ1417">
        <v>2257896</v>
      </c>
      <c r="AR1417" t="s">
        <v>4605</v>
      </c>
      <c r="AS1417" t="s">
        <v>5883</v>
      </c>
      <c r="AT1417" t="s">
        <v>2022</v>
      </c>
    </row>
    <row r="1418" spans="1:46" x14ac:dyDescent="0.25">
      <c r="A1418" t="str">
        <f>_xlfn.XLOOKUP(I1418,UTILIZADAS[Contacto1],UTILIZADAS[Source.Name],,0)</f>
        <v>Cobros Mayo</v>
      </c>
      <c r="B1418" s="18">
        <f>VLOOKUP(J1418,Ref!A:C,3,0)</f>
        <v>0</v>
      </c>
      <c r="C1418" s="18">
        <f>VLOOKUP(J1418,Ref!A:D,4,0)</f>
        <v>0</v>
      </c>
      <c r="D1418" s="18" t="str">
        <f t="shared" si="66"/>
        <v>13/may</v>
      </c>
      <c r="E1418" s="18">
        <f t="shared" si="67"/>
        <v>2</v>
      </c>
      <c r="F1418" s="18">
        <v>1</v>
      </c>
      <c r="G1418" s="18">
        <f t="shared" si="68"/>
        <v>1</v>
      </c>
      <c r="H1418" s="3">
        <v>46155.725960648146</v>
      </c>
      <c r="I1418">
        <v>63981239</v>
      </c>
      <c r="J1418">
        <v>6004</v>
      </c>
      <c r="K1418" t="s">
        <v>1983</v>
      </c>
      <c r="L1418" t="s">
        <v>1897</v>
      </c>
      <c r="M1418" t="s">
        <v>1970</v>
      </c>
      <c r="O1418">
        <v>368053950000</v>
      </c>
      <c r="P1418">
        <v>16018</v>
      </c>
      <c r="Q1418">
        <v>-6</v>
      </c>
      <c r="R1418">
        <v>1</v>
      </c>
      <c r="S1418">
        <v>63981239</v>
      </c>
      <c r="U1418" t="s">
        <v>4895</v>
      </c>
      <c r="W1418" t="s">
        <v>4896</v>
      </c>
      <c r="X1418">
        <v>368053950000</v>
      </c>
      <c r="Y1418" t="s">
        <v>65</v>
      </c>
      <c r="Z1418" t="s">
        <v>66</v>
      </c>
      <c r="AF1418" t="s">
        <v>1976</v>
      </c>
      <c r="AG1418" t="s">
        <v>1972</v>
      </c>
      <c r="AL1418">
        <v>125</v>
      </c>
      <c r="AM1418" t="s">
        <v>1979</v>
      </c>
      <c r="AN1418" t="s">
        <v>1987</v>
      </c>
      <c r="AO1418">
        <v>0</v>
      </c>
      <c r="AQ1418">
        <v>2257896</v>
      </c>
      <c r="AR1418" t="s">
        <v>4605</v>
      </c>
      <c r="AS1418" t="s">
        <v>5883</v>
      </c>
      <c r="AT1418" t="s">
        <v>1984</v>
      </c>
    </row>
    <row r="1419" spans="1:46" x14ac:dyDescent="0.25">
      <c r="A1419" t="str">
        <f>_xlfn.XLOOKUP(I1419,UTILIZADAS[Contacto1],UTILIZADAS[Source.Name],,0)</f>
        <v>Cobros Abril Canal Fijo</v>
      </c>
      <c r="B1419" s="18">
        <f>VLOOKUP(J1419,Ref!A:C,3,0)</f>
        <v>0</v>
      </c>
      <c r="C1419" s="18">
        <f>VLOOKUP(J1419,Ref!A:D,4,0)</f>
        <v>0</v>
      </c>
      <c r="D1419" s="18" t="str">
        <f t="shared" si="66"/>
        <v>11/may</v>
      </c>
      <c r="E1419" s="18">
        <f t="shared" si="67"/>
        <v>6</v>
      </c>
      <c r="F1419" s="18">
        <v>1</v>
      </c>
      <c r="G1419" s="18">
        <f t="shared" si="68"/>
        <v>0</v>
      </c>
      <c r="H1419" s="3">
        <v>46153.603877314818</v>
      </c>
      <c r="I1419">
        <v>63982140</v>
      </c>
      <c r="J1419" t="s">
        <v>2021</v>
      </c>
      <c r="K1419" t="s">
        <v>1968</v>
      </c>
      <c r="L1419" t="s">
        <v>1969</v>
      </c>
      <c r="M1419" t="s">
        <v>1970</v>
      </c>
      <c r="O1419">
        <v>365027980000</v>
      </c>
      <c r="P1419">
        <v>16018</v>
      </c>
      <c r="Q1419">
        <v>-6</v>
      </c>
      <c r="R1419">
        <v>1</v>
      </c>
      <c r="S1419">
        <v>63982140</v>
      </c>
      <c r="U1419" t="s">
        <v>2454</v>
      </c>
      <c r="W1419" t="s">
        <v>4033</v>
      </c>
      <c r="X1419">
        <v>365027980000</v>
      </c>
      <c r="Y1419" t="s">
        <v>85</v>
      </c>
      <c r="Z1419" t="s">
        <v>66</v>
      </c>
      <c r="AG1419" t="s">
        <v>1972</v>
      </c>
      <c r="AL1419">
        <v>5</v>
      </c>
      <c r="AN1419" t="s">
        <v>1974</v>
      </c>
      <c r="AO1419">
        <v>0</v>
      </c>
      <c r="AQ1419">
        <v>2257897</v>
      </c>
      <c r="AR1419" t="s">
        <v>4605</v>
      </c>
      <c r="AS1419" t="s">
        <v>5883</v>
      </c>
      <c r="AT1419" t="s">
        <v>2022</v>
      </c>
    </row>
    <row r="1420" spans="1:46" x14ac:dyDescent="0.25">
      <c r="A1420" t="str">
        <f>_xlfn.XLOOKUP(I1420,UTILIZADAS[Contacto1],UTILIZADAS[Source.Name],,0)</f>
        <v>Cobros Abril Canal Fijo</v>
      </c>
      <c r="B1420" s="18">
        <f>VLOOKUP(J1420,Ref!A:C,3,0)</f>
        <v>0</v>
      </c>
      <c r="C1420" s="18">
        <f>VLOOKUP(J1420,Ref!A:D,4,0)</f>
        <v>0</v>
      </c>
      <c r="D1420" s="18" t="str">
        <f t="shared" si="66"/>
        <v>13/may</v>
      </c>
      <c r="E1420" s="18">
        <f t="shared" si="67"/>
        <v>6</v>
      </c>
      <c r="F1420" s="18">
        <v>1</v>
      </c>
      <c r="G1420" s="18">
        <f t="shared" si="68"/>
        <v>0</v>
      </c>
      <c r="H1420" s="3">
        <v>46155.726145833331</v>
      </c>
      <c r="I1420">
        <v>63982140</v>
      </c>
      <c r="J1420" t="s">
        <v>2021</v>
      </c>
      <c r="K1420" t="s">
        <v>1968</v>
      </c>
      <c r="L1420" t="s">
        <v>1969</v>
      </c>
      <c r="M1420" t="s">
        <v>1970</v>
      </c>
      <c r="O1420">
        <v>365027980000</v>
      </c>
      <c r="P1420">
        <v>16018</v>
      </c>
      <c r="Q1420">
        <v>-6</v>
      </c>
      <c r="R1420">
        <v>1</v>
      </c>
      <c r="S1420">
        <v>63982140</v>
      </c>
      <c r="U1420" t="s">
        <v>2454</v>
      </c>
      <c r="W1420" t="s">
        <v>4033</v>
      </c>
      <c r="X1420">
        <v>365027980000</v>
      </c>
      <c r="Y1420" t="s">
        <v>85</v>
      </c>
      <c r="Z1420" t="s">
        <v>66</v>
      </c>
      <c r="AG1420" t="s">
        <v>1972</v>
      </c>
      <c r="AL1420">
        <v>5</v>
      </c>
      <c r="AN1420" t="s">
        <v>1974</v>
      </c>
      <c r="AO1420">
        <v>0</v>
      </c>
      <c r="AQ1420">
        <v>2257897</v>
      </c>
      <c r="AR1420" t="s">
        <v>4605</v>
      </c>
      <c r="AS1420" t="s">
        <v>5883</v>
      </c>
      <c r="AT1420" t="s">
        <v>2022</v>
      </c>
    </row>
    <row r="1421" spans="1:46" x14ac:dyDescent="0.25">
      <c r="A1421" t="str">
        <f>_xlfn.XLOOKUP(I1421,UTILIZADAS[Contacto1],UTILIZADAS[Source.Name],,0)</f>
        <v>Cobros Abril Canal Fijo</v>
      </c>
      <c r="B1421" s="18">
        <f>VLOOKUP(J1421,Ref!A:C,3,0)</f>
        <v>0</v>
      </c>
      <c r="C1421" s="18">
        <f>VLOOKUP(J1421,Ref!A:D,4,0)</f>
        <v>0</v>
      </c>
      <c r="D1421" s="18" t="str">
        <f t="shared" si="66"/>
        <v>18/may</v>
      </c>
      <c r="E1421" s="18">
        <f t="shared" si="67"/>
        <v>6</v>
      </c>
      <c r="F1421" s="18">
        <v>1</v>
      </c>
      <c r="G1421" s="18">
        <f t="shared" si="68"/>
        <v>0</v>
      </c>
      <c r="H1421" s="3">
        <v>46160.447187500002</v>
      </c>
      <c r="I1421">
        <v>63982140</v>
      </c>
      <c r="J1421" t="s">
        <v>2021</v>
      </c>
      <c r="K1421" t="s">
        <v>1968</v>
      </c>
      <c r="L1421" t="s">
        <v>1969</v>
      </c>
      <c r="M1421" t="s">
        <v>1970</v>
      </c>
      <c r="O1421">
        <v>365027980000</v>
      </c>
      <c r="P1421">
        <v>16018</v>
      </c>
      <c r="Q1421">
        <v>-6</v>
      </c>
      <c r="R1421">
        <v>1</v>
      </c>
      <c r="S1421">
        <v>63982140</v>
      </c>
      <c r="U1421" t="s">
        <v>2454</v>
      </c>
      <c r="W1421" t="s">
        <v>4033</v>
      </c>
      <c r="X1421">
        <v>365027980000</v>
      </c>
      <c r="Y1421" t="s">
        <v>85</v>
      </c>
      <c r="Z1421" t="s">
        <v>66</v>
      </c>
      <c r="AG1421" t="s">
        <v>1972</v>
      </c>
      <c r="AL1421">
        <v>5</v>
      </c>
      <c r="AN1421" t="s">
        <v>1974</v>
      </c>
      <c r="AO1421">
        <v>0</v>
      </c>
      <c r="AQ1421">
        <v>2257897</v>
      </c>
      <c r="AR1421" t="s">
        <v>4605</v>
      </c>
      <c r="AS1421" t="s">
        <v>5883</v>
      </c>
      <c r="AT1421" t="s">
        <v>2022</v>
      </c>
    </row>
    <row r="1422" spans="1:46" x14ac:dyDescent="0.25">
      <c r="A1422" t="str">
        <f>_xlfn.XLOOKUP(I1422,UTILIZADAS[Contacto1],UTILIZADAS[Source.Name],,0)</f>
        <v>Cobros Abril Canal Fijo</v>
      </c>
      <c r="B1422" s="18">
        <f>VLOOKUP(J1422,Ref!A:C,3,0)</f>
        <v>0</v>
      </c>
      <c r="C1422" s="18">
        <f>VLOOKUP(J1422,Ref!A:D,4,0)</f>
        <v>0</v>
      </c>
      <c r="D1422" s="18" t="str">
        <f t="shared" si="66"/>
        <v>20/may</v>
      </c>
      <c r="E1422" s="18">
        <f t="shared" si="67"/>
        <v>6</v>
      </c>
      <c r="F1422" s="18">
        <v>1</v>
      </c>
      <c r="G1422" s="18">
        <f t="shared" si="68"/>
        <v>0</v>
      </c>
      <c r="H1422" s="3">
        <v>46162.422326388885</v>
      </c>
      <c r="I1422">
        <v>63982140</v>
      </c>
      <c r="J1422" t="s">
        <v>2021</v>
      </c>
      <c r="K1422" t="s">
        <v>1968</v>
      </c>
      <c r="L1422" t="s">
        <v>1969</v>
      </c>
      <c r="M1422" t="s">
        <v>1970</v>
      </c>
      <c r="O1422">
        <v>365027980000</v>
      </c>
      <c r="P1422">
        <v>16018</v>
      </c>
      <c r="Q1422">
        <v>-6</v>
      </c>
      <c r="R1422">
        <v>1</v>
      </c>
      <c r="S1422">
        <v>63982140</v>
      </c>
      <c r="U1422" t="s">
        <v>2454</v>
      </c>
      <c r="W1422" t="s">
        <v>4033</v>
      </c>
      <c r="X1422">
        <v>365027980000</v>
      </c>
      <c r="Y1422" t="s">
        <v>85</v>
      </c>
      <c r="Z1422" t="s">
        <v>66</v>
      </c>
      <c r="AG1422" t="s">
        <v>1972</v>
      </c>
      <c r="AL1422">
        <v>5</v>
      </c>
      <c r="AN1422" t="s">
        <v>1974</v>
      </c>
      <c r="AO1422">
        <v>0</v>
      </c>
      <c r="AQ1422">
        <v>2257897</v>
      </c>
      <c r="AR1422" t="s">
        <v>4605</v>
      </c>
      <c r="AS1422" t="s">
        <v>5883</v>
      </c>
      <c r="AT1422" t="s">
        <v>2022</v>
      </c>
    </row>
    <row r="1423" spans="1:46" x14ac:dyDescent="0.25">
      <c r="A1423" t="str">
        <f>_xlfn.XLOOKUP(I1423,UTILIZADAS[Contacto1],UTILIZADAS[Source.Name],,0)</f>
        <v>Cobros Abril Canal Fijo</v>
      </c>
      <c r="B1423" s="18">
        <f>VLOOKUP(J1423,Ref!A:C,3,0)</f>
        <v>0</v>
      </c>
      <c r="C1423" s="18">
        <f>VLOOKUP(J1423,Ref!A:D,4,0)</f>
        <v>0</v>
      </c>
      <c r="D1423" s="18" t="str">
        <f t="shared" si="66"/>
        <v>21/may</v>
      </c>
      <c r="E1423" s="18">
        <f t="shared" si="67"/>
        <v>6</v>
      </c>
      <c r="F1423" s="18">
        <v>1</v>
      </c>
      <c r="G1423" s="18">
        <f t="shared" si="68"/>
        <v>0</v>
      </c>
      <c r="H1423" s="3">
        <v>46163.483680555553</v>
      </c>
      <c r="I1423">
        <v>63982140</v>
      </c>
      <c r="J1423" t="s">
        <v>2021</v>
      </c>
      <c r="K1423" t="s">
        <v>1968</v>
      </c>
      <c r="L1423" t="s">
        <v>1969</v>
      </c>
      <c r="M1423" t="s">
        <v>1970</v>
      </c>
      <c r="O1423">
        <v>365027980000</v>
      </c>
      <c r="P1423">
        <v>16018</v>
      </c>
      <c r="Q1423">
        <v>-6</v>
      </c>
      <c r="R1423">
        <v>1</v>
      </c>
      <c r="S1423">
        <v>63982140</v>
      </c>
      <c r="U1423" t="s">
        <v>2454</v>
      </c>
      <c r="W1423" t="s">
        <v>4033</v>
      </c>
      <c r="X1423">
        <v>365027980000</v>
      </c>
      <c r="Y1423" t="s">
        <v>85</v>
      </c>
      <c r="Z1423" t="s">
        <v>66</v>
      </c>
      <c r="AG1423" t="s">
        <v>1972</v>
      </c>
      <c r="AL1423">
        <v>5</v>
      </c>
      <c r="AN1423" t="s">
        <v>1974</v>
      </c>
      <c r="AO1423">
        <v>0</v>
      </c>
      <c r="AQ1423">
        <v>2257897</v>
      </c>
      <c r="AR1423" t="s">
        <v>4605</v>
      </c>
      <c r="AS1423" t="s">
        <v>5883</v>
      </c>
      <c r="AT1423" t="s">
        <v>2022</v>
      </c>
    </row>
    <row r="1424" spans="1:46" x14ac:dyDescent="0.25">
      <c r="A1424" t="str">
        <f>_xlfn.XLOOKUP(I1424,UTILIZADAS[Contacto1],UTILIZADAS[Source.Name],,0)</f>
        <v>Cobros Abril Canal Fijo</v>
      </c>
      <c r="B1424" s="18">
        <f>VLOOKUP(J1424,Ref!A:C,3,0)</f>
        <v>0</v>
      </c>
      <c r="C1424" s="18">
        <f>VLOOKUP(J1424,Ref!A:D,4,0)</f>
        <v>0</v>
      </c>
      <c r="D1424" s="18" t="str">
        <f t="shared" si="66"/>
        <v>21/may</v>
      </c>
      <c r="E1424" s="18">
        <f t="shared" si="67"/>
        <v>6</v>
      </c>
      <c r="F1424" s="18">
        <v>1</v>
      </c>
      <c r="G1424" s="18">
        <f t="shared" si="68"/>
        <v>1</v>
      </c>
      <c r="H1424" s="3">
        <v>46163.753217592595</v>
      </c>
      <c r="I1424">
        <v>63982140</v>
      </c>
      <c r="J1424" t="s">
        <v>2021</v>
      </c>
      <c r="K1424" t="s">
        <v>1968</v>
      </c>
      <c r="L1424" t="s">
        <v>1969</v>
      </c>
      <c r="M1424" t="s">
        <v>1970</v>
      </c>
      <c r="O1424">
        <v>365027980000</v>
      </c>
      <c r="P1424">
        <v>16018</v>
      </c>
      <c r="Q1424">
        <v>-6</v>
      </c>
      <c r="R1424">
        <v>1</v>
      </c>
      <c r="S1424">
        <v>63982140</v>
      </c>
      <c r="U1424" t="s">
        <v>2454</v>
      </c>
      <c r="W1424" t="s">
        <v>4033</v>
      </c>
      <c r="X1424">
        <v>365027980000</v>
      </c>
      <c r="Y1424" t="s">
        <v>85</v>
      </c>
      <c r="Z1424" t="s">
        <v>66</v>
      </c>
      <c r="AG1424" t="s">
        <v>1972</v>
      </c>
      <c r="AL1424">
        <v>5</v>
      </c>
      <c r="AN1424" t="s">
        <v>1974</v>
      </c>
      <c r="AO1424">
        <v>0</v>
      </c>
      <c r="AQ1424">
        <v>2257897</v>
      </c>
      <c r="AR1424" t="s">
        <v>4605</v>
      </c>
      <c r="AS1424" t="s">
        <v>5883</v>
      </c>
      <c r="AT1424" t="s">
        <v>2022</v>
      </c>
    </row>
    <row r="1425" spans="1:46" x14ac:dyDescent="0.25">
      <c r="A1425" t="str">
        <f>_xlfn.XLOOKUP(I1425,UTILIZADAS[Contacto1],UTILIZADAS[Source.Name],,0)</f>
        <v>Cobros Abril Canal Fijo</v>
      </c>
      <c r="B1425" s="18">
        <f>VLOOKUP(J1425,Ref!A:C,3,0)</f>
        <v>0</v>
      </c>
      <c r="C1425" s="18">
        <f>VLOOKUP(J1425,Ref!A:D,4,0)</f>
        <v>0</v>
      </c>
      <c r="D1425" s="18" t="str">
        <f t="shared" si="66"/>
        <v>11/may</v>
      </c>
      <c r="E1425" s="18">
        <f t="shared" si="67"/>
        <v>3</v>
      </c>
      <c r="F1425" s="18">
        <v>1</v>
      </c>
      <c r="G1425" s="18">
        <f t="shared" si="68"/>
        <v>0</v>
      </c>
      <c r="H1425" s="3">
        <v>46153.604212962964</v>
      </c>
      <c r="I1425">
        <v>63992513</v>
      </c>
      <c r="J1425" t="s">
        <v>2021</v>
      </c>
      <c r="K1425" t="s">
        <v>1968</v>
      </c>
      <c r="L1425" t="s">
        <v>1969</v>
      </c>
      <c r="M1425" t="s">
        <v>1970</v>
      </c>
      <c r="O1425">
        <v>369045940000</v>
      </c>
      <c r="P1425">
        <v>16018</v>
      </c>
      <c r="Q1425">
        <v>-6</v>
      </c>
      <c r="R1425">
        <v>1</v>
      </c>
      <c r="S1425">
        <v>63992513</v>
      </c>
      <c r="U1425" t="s">
        <v>2517</v>
      </c>
      <c r="W1425" t="s">
        <v>4123</v>
      </c>
      <c r="X1425">
        <v>369045940000</v>
      </c>
      <c r="Y1425" t="s">
        <v>65</v>
      </c>
      <c r="Z1425" t="s">
        <v>66</v>
      </c>
      <c r="AF1425" t="s">
        <v>1976</v>
      </c>
      <c r="AG1425" t="s">
        <v>1972</v>
      </c>
      <c r="AL1425">
        <v>5</v>
      </c>
      <c r="AN1425" t="s">
        <v>1974</v>
      </c>
      <c r="AO1425">
        <v>0</v>
      </c>
      <c r="AQ1425">
        <v>2257898</v>
      </c>
      <c r="AR1425" t="s">
        <v>4605</v>
      </c>
      <c r="AS1425" t="s">
        <v>5883</v>
      </c>
      <c r="AT1425" t="s">
        <v>2022</v>
      </c>
    </row>
    <row r="1426" spans="1:46" x14ac:dyDescent="0.25">
      <c r="A1426" t="str">
        <f>_xlfn.XLOOKUP(I1426,UTILIZADAS[Contacto1],UTILIZADAS[Source.Name],,0)</f>
        <v>Cobros Abril Canal Fijo</v>
      </c>
      <c r="B1426" s="18">
        <f>VLOOKUP(J1426,Ref!A:C,3,0)</f>
        <v>0</v>
      </c>
      <c r="C1426" s="18">
        <f>VLOOKUP(J1426,Ref!A:D,4,0)</f>
        <v>0</v>
      </c>
      <c r="D1426" s="18" t="str">
        <f t="shared" si="66"/>
        <v>13/may</v>
      </c>
      <c r="E1426" s="18">
        <f t="shared" si="67"/>
        <v>3</v>
      </c>
      <c r="F1426" s="18">
        <v>1</v>
      </c>
      <c r="G1426" s="18">
        <f t="shared" si="68"/>
        <v>0</v>
      </c>
      <c r="H1426" s="3">
        <v>46155.726550925923</v>
      </c>
      <c r="I1426">
        <v>63992513</v>
      </c>
      <c r="J1426" t="s">
        <v>2021</v>
      </c>
      <c r="K1426" t="s">
        <v>1968</v>
      </c>
      <c r="L1426" t="s">
        <v>1969</v>
      </c>
      <c r="M1426" t="s">
        <v>1970</v>
      </c>
      <c r="O1426">
        <v>369045940000</v>
      </c>
      <c r="P1426">
        <v>16018</v>
      </c>
      <c r="Q1426">
        <v>-6</v>
      </c>
      <c r="R1426">
        <v>1</v>
      </c>
      <c r="S1426">
        <v>63992513</v>
      </c>
      <c r="U1426" t="s">
        <v>2517</v>
      </c>
      <c r="W1426" t="s">
        <v>4123</v>
      </c>
      <c r="X1426">
        <v>369045940000</v>
      </c>
      <c r="Y1426" t="s">
        <v>65</v>
      </c>
      <c r="Z1426" t="s">
        <v>66</v>
      </c>
      <c r="AF1426" t="s">
        <v>1976</v>
      </c>
      <c r="AG1426" t="s">
        <v>1972</v>
      </c>
      <c r="AL1426">
        <v>5</v>
      </c>
      <c r="AN1426" t="s">
        <v>1974</v>
      </c>
      <c r="AO1426">
        <v>0</v>
      </c>
      <c r="AQ1426">
        <v>2257898</v>
      </c>
      <c r="AR1426" t="s">
        <v>4605</v>
      </c>
      <c r="AS1426" t="s">
        <v>5883</v>
      </c>
      <c r="AT1426" t="s">
        <v>2022</v>
      </c>
    </row>
    <row r="1427" spans="1:46" x14ac:dyDescent="0.25">
      <c r="A1427" t="str">
        <f>_xlfn.XLOOKUP(I1427,UTILIZADAS[Contacto1],UTILIZADAS[Source.Name],,0)</f>
        <v>Cobros Abril Canal Fijo</v>
      </c>
      <c r="B1427" s="18">
        <f>VLOOKUP(J1427,Ref!A:C,3,0)</f>
        <v>1</v>
      </c>
      <c r="C1427" s="18">
        <f>VLOOKUP(J1427,Ref!A:D,4,0)</f>
        <v>0</v>
      </c>
      <c r="D1427" s="18" t="str">
        <f t="shared" si="66"/>
        <v>18/may</v>
      </c>
      <c r="E1427" s="18">
        <f t="shared" si="67"/>
        <v>3</v>
      </c>
      <c r="F1427" s="18">
        <v>1</v>
      </c>
      <c r="G1427" s="18">
        <f t="shared" si="68"/>
        <v>1</v>
      </c>
      <c r="H1427" s="3">
        <v>46160.447141203702</v>
      </c>
      <c r="I1427">
        <v>63992513</v>
      </c>
      <c r="J1427">
        <v>6006</v>
      </c>
      <c r="K1427" t="s">
        <v>1983</v>
      </c>
      <c r="L1427" t="s">
        <v>1897</v>
      </c>
      <c r="M1427" t="s">
        <v>1970</v>
      </c>
      <c r="O1427">
        <v>369045940000</v>
      </c>
      <c r="P1427">
        <v>16018</v>
      </c>
      <c r="Q1427">
        <v>-6</v>
      </c>
      <c r="R1427">
        <v>1</v>
      </c>
      <c r="S1427">
        <v>63992513</v>
      </c>
      <c r="U1427" t="s">
        <v>2517</v>
      </c>
      <c r="W1427" t="s">
        <v>4123</v>
      </c>
      <c r="X1427">
        <v>369045940000</v>
      </c>
      <c r="Y1427" t="s">
        <v>65</v>
      </c>
      <c r="Z1427" t="s">
        <v>66</v>
      </c>
      <c r="AF1427" t="s">
        <v>1976</v>
      </c>
      <c r="AG1427" t="s">
        <v>1972</v>
      </c>
      <c r="AL1427">
        <v>58</v>
      </c>
      <c r="AM1427" t="s">
        <v>1979</v>
      </c>
      <c r="AN1427" t="s">
        <v>1987</v>
      </c>
      <c r="AO1427">
        <v>0</v>
      </c>
      <c r="AQ1427">
        <v>2257898</v>
      </c>
      <c r="AR1427" t="s">
        <v>4605</v>
      </c>
      <c r="AS1427" t="s">
        <v>5883</v>
      </c>
      <c r="AT1427" t="s">
        <v>1894</v>
      </c>
    </row>
    <row r="1428" spans="1:46" x14ac:dyDescent="0.25">
      <c r="A1428" t="e">
        <f>_xlfn.XLOOKUP(I1428,UTILIZADAS[Contacto1],UTILIZADAS[Source.Name],,0)</f>
        <v>#N/A</v>
      </c>
      <c r="B1428" s="18">
        <f>VLOOKUP(J1428,Ref!A:C,3,0)</f>
        <v>0</v>
      </c>
      <c r="C1428" s="18">
        <f>VLOOKUP(J1428,Ref!A:D,4,0)</f>
        <v>0</v>
      </c>
      <c r="D1428" s="18" t="str">
        <f t="shared" si="66"/>
        <v>05/may</v>
      </c>
      <c r="E1428" s="18">
        <f t="shared" si="67"/>
        <v>1</v>
      </c>
      <c r="F1428" s="18">
        <v>1</v>
      </c>
      <c r="G1428" s="18">
        <f t="shared" si="68"/>
        <v>1</v>
      </c>
      <c r="H1428" s="3">
        <v>46147.622025462966</v>
      </c>
      <c r="I1428">
        <v>63992816</v>
      </c>
      <c r="J1428">
        <v>6004</v>
      </c>
      <c r="K1428" t="s">
        <v>1983</v>
      </c>
      <c r="L1428" t="s">
        <v>1897</v>
      </c>
      <c r="M1428" t="s">
        <v>1970</v>
      </c>
      <c r="P1428">
        <v>998</v>
      </c>
      <c r="Q1428">
        <v>0</v>
      </c>
      <c r="S1428">
        <v>63992816</v>
      </c>
      <c r="AF1428" t="s">
        <v>1976</v>
      </c>
      <c r="AG1428" t="s">
        <v>1972</v>
      </c>
      <c r="AL1428">
        <v>69</v>
      </c>
      <c r="AM1428" t="s">
        <v>1979</v>
      </c>
      <c r="AN1428" t="s">
        <v>1977</v>
      </c>
      <c r="AO1428">
        <v>0</v>
      </c>
      <c r="AQ1428">
        <v>2257507</v>
      </c>
      <c r="AR1428" t="s">
        <v>1978</v>
      </c>
      <c r="AT1428" t="s">
        <v>1984</v>
      </c>
    </row>
    <row r="1429" spans="1:46" x14ac:dyDescent="0.25">
      <c r="A1429" t="str">
        <f>_xlfn.XLOOKUP(I1429,UTILIZADAS[Contacto1],UTILIZADAS[Source.Name],,0)</f>
        <v>Cobros Mayo</v>
      </c>
      <c r="B1429" s="18">
        <f>VLOOKUP(J1429,Ref!A:C,3,0)</f>
        <v>0</v>
      </c>
      <c r="C1429" s="18">
        <f>VLOOKUP(J1429,Ref!A:D,4,0)</f>
        <v>0</v>
      </c>
      <c r="D1429" s="18" t="str">
        <f t="shared" si="66"/>
        <v>11/may</v>
      </c>
      <c r="E1429" s="18">
        <f t="shared" si="67"/>
        <v>6</v>
      </c>
      <c r="F1429" s="18">
        <v>1</v>
      </c>
      <c r="G1429" s="18">
        <f t="shared" si="68"/>
        <v>0</v>
      </c>
      <c r="H1429" s="3">
        <v>46153.604641203703</v>
      </c>
      <c r="I1429">
        <v>64008804</v>
      </c>
      <c r="J1429" t="s">
        <v>2021</v>
      </c>
      <c r="K1429" t="s">
        <v>1968</v>
      </c>
      <c r="L1429" t="s">
        <v>1969</v>
      </c>
      <c r="M1429" t="s">
        <v>1970</v>
      </c>
      <c r="O1429">
        <v>366051290000</v>
      </c>
      <c r="P1429">
        <v>16018</v>
      </c>
      <c r="Q1429">
        <v>-4</v>
      </c>
      <c r="R1429">
        <v>1</v>
      </c>
      <c r="S1429">
        <v>64008804</v>
      </c>
      <c r="U1429" t="s">
        <v>5989</v>
      </c>
      <c r="W1429" t="s">
        <v>4898</v>
      </c>
      <c r="X1429">
        <v>366051290000</v>
      </c>
      <c r="Y1429" t="s">
        <v>65</v>
      </c>
      <c r="Z1429" t="s">
        <v>66</v>
      </c>
      <c r="AF1429" t="s">
        <v>1976</v>
      </c>
      <c r="AG1429" t="s">
        <v>1972</v>
      </c>
      <c r="AL1429">
        <v>5</v>
      </c>
      <c r="AN1429" t="s">
        <v>1974</v>
      </c>
      <c r="AO1429">
        <v>0</v>
      </c>
      <c r="AQ1429">
        <v>2257899</v>
      </c>
      <c r="AR1429" t="s">
        <v>4605</v>
      </c>
      <c r="AS1429" t="s">
        <v>5883</v>
      </c>
      <c r="AT1429" t="s">
        <v>2022</v>
      </c>
    </row>
    <row r="1430" spans="1:46" x14ac:dyDescent="0.25">
      <c r="A1430" t="str">
        <f>_xlfn.XLOOKUP(I1430,UTILIZADAS[Contacto1],UTILIZADAS[Source.Name],,0)</f>
        <v>Cobros Mayo</v>
      </c>
      <c r="B1430" s="18">
        <f>VLOOKUP(J1430,Ref!A:C,3,0)</f>
        <v>0</v>
      </c>
      <c r="C1430" s="18">
        <f>VLOOKUP(J1430,Ref!A:D,4,0)</f>
        <v>0</v>
      </c>
      <c r="D1430" s="18" t="str">
        <f t="shared" si="66"/>
        <v>13/may</v>
      </c>
      <c r="E1430" s="18">
        <f t="shared" si="67"/>
        <v>6</v>
      </c>
      <c r="F1430" s="18">
        <v>1</v>
      </c>
      <c r="G1430" s="18">
        <f t="shared" si="68"/>
        <v>0</v>
      </c>
      <c r="H1430" s="3">
        <v>46155.726967592593</v>
      </c>
      <c r="I1430">
        <v>64008804</v>
      </c>
      <c r="J1430" t="s">
        <v>2021</v>
      </c>
      <c r="K1430" t="s">
        <v>1968</v>
      </c>
      <c r="L1430" t="s">
        <v>1969</v>
      </c>
      <c r="M1430" t="s">
        <v>1970</v>
      </c>
      <c r="O1430">
        <v>366051290000</v>
      </c>
      <c r="P1430">
        <v>16018</v>
      </c>
      <c r="Q1430">
        <v>-4</v>
      </c>
      <c r="R1430">
        <v>1</v>
      </c>
      <c r="S1430">
        <v>64008804</v>
      </c>
      <c r="U1430" t="s">
        <v>5989</v>
      </c>
      <c r="W1430" t="s">
        <v>4898</v>
      </c>
      <c r="X1430">
        <v>366051290000</v>
      </c>
      <c r="Y1430" t="s">
        <v>65</v>
      </c>
      <c r="Z1430" t="s">
        <v>66</v>
      </c>
      <c r="AF1430" t="s">
        <v>1976</v>
      </c>
      <c r="AG1430" t="s">
        <v>1972</v>
      </c>
      <c r="AL1430">
        <v>5</v>
      </c>
      <c r="AN1430" t="s">
        <v>1974</v>
      </c>
      <c r="AO1430">
        <v>0</v>
      </c>
      <c r="AQ1430">
        <v>2257899</v>
      </c>
      <c r="AR1430" t="s">
        <v>4605</v>
      </c>
      <c r="AS1430" t="s">
        <v>5883</v>
      </c>
      <c r="AT1430" t="s">
        <v>2022</v>
      </c>
    </row>
    <row r="1431" spans="1:46" x14ac:dyDescent="0.25">
      <c r="A1431" t="str">
        <f>_xlfn.XLOOKUP(I1431,UTILIZADAS[Contacto1],UTILIZADAS[Source.Name],,0)</f>
        <v>Cobros Mayo</v>
      </c>
      <c r="B1431" s="18">
        <f>VLOOKUP(J1431,Ref!A:C,3,0)</f>
        <v>0</v>
      </c>
      <c r="C1431" s="18">
        <f>VLOOKUP(J1431,Ref!A:D,4,0)</f>
        <v>0</v>
      </c>
      <c r="D1431" s="18" t="str">
        <f t="shared" si="66"/>
        <v>18/may</v>
      </c>
      <c r="E1431" s="18">
        <f t="shared" si="67"/>
        <v>6</v>
      </c>
      <c r="F1431" s="18">
        <v>1</v>
      </c>
      <c r="G1431" s="18">
        <f t="shared" si="68"/>
        <v>0</v>
      </c>
      <c r="H1431" s="3">
        <v>46160.447638888887</v>
      </c>
      <c r="I1431">
        <v>64008804</v>
      </c>
      <c r="J1431" t="s">
        <v>2021</v>
      </c>
      <c r="K1431" t="s">
        <v>1968</v>
      </c>
      <c r="L1431" t="s">
        <v>1969</v>
      </c>
      <c r="M1431" t="s">
        <v>1970</v>
      </c>
      <c r="O1431">
        <v>366051290000</v>
      </c>
      <c r="P1431">
        <v>16018</v>
      </c>
      <c r="Q1431">
        <v>-4</v>
      </c>
      <c r="R1431">
        <v>1</v>
      </c>
      <c r="S1431">
        <v>64008804</v>
      </c>
      <c r="U1431" t="s">
        <v>5989</v>
      </c>
      <c r="W1431" t="s">
        <v>4898</v>
      </c>
      <c r="X1431">
        <v>366051290000</v>
      </c>
      <c r="Y1431" t="s">
        <v>65</v>
      </c>
      <c r="Z1431" t="s">
        <v>66</v>
      </c>
      <c r="AF1431" t="s">
        <v>1976</v>
      </c>
      <c r="AG1431" t="s">
        <v>1972</v>
      </c>
      <c r="AL1431">
        <v>5</v>
      </c>
      <c r="AN1431" t="s">
        <v>1974</v>
      </c>
      <c r="AO1431">
        <v>0</v>
      </c>
      <c r="AQ1431">
        <v>2257899</v>
      </c>
      <c r="AR1431" t="s">
        <v>4605</v>
      </c>
      <c r="AS1431" t="s">
        <v>5883</v>
      </c>
      <c r="AT1431" t="s">
        <v>2022</v>
      </c>
    </row>
    <row r="1432" spans="1:46" x14ac:dyDescent="0.25">
      <c r="A1432" t="str">
        <f>_xlfn.XLOOKUP(I1432,UTILIZADAS[Contacto1],UTILIZADAS[Source.Name],,0)</f>
        <v>Cobros Mayo</v>
      </c>
      <c r="B1432" s="18">
        <f>VLOOKUP(J1432,Ref!A:C,3,0)</f>
        <v>0</v>
      </c>
      <c r="C1432" s="18">
        <f>VLOOKUP(J1432,Ref!A:D,4,0)</f>
        <v>0</v>
      </c>
      <c r="D1432" s="18" t="str">
        <f t="shared" si="66"/>
        <v>20/may</v>
      </c>
      <c r="E1432" s="18">
        <f t="shared" si="67"/>
        <v>6</v>
      </c>
      <c r="F1432" s="18">
        <v>1</v>
      </c>
      <c r="G1432" s="18">
        <f t="shared" si="68"/>
        <v>0</v>
      </c>
      <c r="H1432" s="3">
        <v>46162.422766203701</v>
      </c>
      <c r="I1432">
        <v>64008804</v>
      </c>
      <c r="J1432" t="s">
        <v>2021</v>
      </c>
      <c r="K1432" t="s">
        <v>1968</v>
      </c>
      <c r="L1432" t="s">
        <v>1969</v>
      </c>
      <c r="M1432" t="s">
        <v>1970</v>
      </c>
      <c r="O1432">
        <v>366051290000</v>
      </c>
      <c r="P1432">
        <v>16018</v>
      </c>
      <c r="Q1432">
        <v>-4</v>
      </c>
      <c r="R1432">
        <v>1</v>
      </c>
      <c r="S1432">
        <v>64008804</v>
      </c>
      <c r="U1432" t="s">
        <v>5989</v>
      </c>
      <c r="W1432" t="s">
        <v>4898</v>
      </c>
      <c r="X1432">
        <v>366051290000</v>
      </c>
      <c r="Y1432" t="s">
        <v>65</v>
      </c>
      <c r="Z1432" t="s">
        <v>66</v>
      </c>
      <c r="AF1432" t="s">
        <v>1976</v>
      </c>
      <c r="AG1432" t="s">
        <v>1972</v>
      </c>
      <c r="AL1432">
        <v>5</v>
      </c>
      <c r="AN1432" t="s">
        <v>1974</v>
      </c>
      <c r="AO1432">
        <v>0</v>
      </c>
      <c r="AQ1432">
        <v>2257899</v>
      </c>
      <c r="AR1432" t="s">
        <v>4605</v>
      </c>
      <c r="AS1432" t="s">
        <v>5883</v>
      </c>
      <c r="AT1432" t="s">
        <v>2022</v>
      </c>
    </row>
    <row r="1433" spans="1:46" x14ac:dyDescent="0.25">
      <c r="A1433" t="str">
        <f>_xlfn.XLOOKUP(I1433,UTILIZADAS[Contacto1],UTILIZADAS[Source.Name],,0)</f>
        <v>Cobros Mayo</v>
      </c>
      <c r="B1433" s="18">
        <f>VLOOKUP(J1433,Ref!A:C,3,0)</f>
        <v>0</v>
      </c>
      <c r="C1433" s="18">
        <f>VLOOKUP(J1433,Ref!A:D,4,0)</f>
        <v>0</v>
      </c>
      <c r="D1433" s="18" t="str">
        <f t="shared" si="66"/>
        <v>21/may</v>
      </c>
      <c r="E1433" s="18">
        <f t="shared" si="67"/>
        <v>6</v>
      </c>
      <c r="F1433" s="18">
        <v>1</v>
      </c>
      <c r="G1433" s="18">
        <f t="shared" si="68"/>
        <v>0</v>
      </c>
      <c r="H1433" s="3">
        <v>46163.4841087963</v>
      </c>
      <c r="I1433">
        <v>64008804</v>
      </c>
      <c r="J1433" t="s">
        <v>2021</v>
      </c>
      <c r="K1433" t="s">
        <v>1968</v>
      </c>
      <c r="L1433" t="s">
        <v>1969</v>
      </c>
      <c r="M1433" t="s">
        <v>1970</v>
      </c>
      <c r="O1433">
        <v>366051290000</v>
      </c>
      <c r="P1433">
        <v>16018</v>
      </c>
      <c r="Q1433">
        <v>-4</v>
      </c>
      <c r="R1433">
        <v>1</v>
      </c>
      <c r="S1433">
        <v>64008804</v>
      </c>
      <c r="U1433" t="s">
        <v>5989</v>
      </c>
      <c r="W1433" t="s">
        <v>4898</v>
      </c>
      <c r="X1433">
        <v>366051290000</v>
      </c>
      <c r="Y1433" t="s">
        <v>65</v>
      </c>
      <c r="Z1433" t="s">
        <v>66</v>
      </c>
      <c r="AF1433" t="s">
        <v>1976</v>
      </c>
      <c r="AG1433" t="s">
        <v>1972</v>
      </c>
      <c r="AL1433">
        <v>5</v>
      </c>
      <c r="AN1433" t="s">
        <v>1974</v>
      </c>
      <c r="AO1433">
        <v>0</v>
      </c>
      <c r="AQ1433">
        <v>2257899</v>
      </c>
      <c r="AR1433" t="s">
        <v>4605</v>
      </c>
      <c r="AS1433" t="s">
        <v>5883</v>
      </c>
      <c r="AT1433" t="s">
        <v>2022</v>
      </c>
    </row>
    <row r="1434" spans="1:46" x14ac:dyDescent="0.25">
      <c r="A1434" t="str">
        <f>_xlfn.XLOOKUP(I1434,UTILIZADAS[Contacto1],UTILIZADAS[Source.Name],,0)</f>
        <v>Cobros Mayo</v>
      </c>
      <c r="B1434" s="18">
        <f>VLOOKUP(J1434,Ref!A:C,3,0)</f>
        <v>1</v>
      </c>
      <c r="C1434" s="18">
        <f>VLOOKUP(J1434,Ref!A:D,4,0)</f>
        <v>1</v>
      </c>
      <c r="D1434" s="18" t="str">
        <f t="shared" si="66"/>
        <v>21/may</v>
      </c>
      <c r="E1434" s="18">
        <f t="shared" si="67"/>
        <v>6</v>
      </c>
      <c r="F1434" s="18">
        <v>1</v>
      </c>
      <c r="G1434" s="18">
        <f t="shared" si="68"/>
        <v>1</v>
      </c>
      <c r="H1434" s="3">
        <v>46163.753784722219</v>
      </c>
      <c r="I1434">
        <v>64008804</v>
      </c>
      <c r="J1434">
        <v>6002</v>
      </c>
      <c r="K1434" t="s">
        <v>1983</v>
      </c>
      <c r="L1434" t="s">
        <v>1897</v>
      </c>
      <c r="M1434" t="s">
        <v>1970</v>
      </c>
      <c r="O1434">
        <v>366051290000</v>
      </c>
      <c r="P1434">
        <v>16018</v>
      </c>
      <c r="Q1434">
        <v>-4</v>
      </c>
      <c r="R1434">
        <v>1</v>
      </c>
      <c r="S1434">
        <v>64008804</v>
      </c>
      <c r="U1434" t="s">
        <v>5989</v>
      </c>
      <c r="W1434" t="s">
        <v>4898</v>
      </c>
      <c r="X1434">
        <v>366051290000</v>
      </c>
      <c r="Y1434" t="s">
        <v>65</v>
      </c>
      <c r="Z1434" t="s">
        <v>66</v>
      </c>
      <c r="AF1434" t="s">
        <v>1976</v>
      </c>
      <c r="AG1434" t="s">
        <v>1972</v>
      </c>
      <c r="AL1434">
        <v>58</v>
      </c>
      <c r="AM1434" t="s">
        <v>1979</v>
      </c>
      <c r="AN1434" t="s">
        <v>1987</v>
      </c>
      <c r="AO1434">
        <v>0</v>
      </c>
      <c r="AQ1434">
        <v>2257899</v>
      </c>
      <c r="AR1434" t="s">
        <v>4605</v>
      </c>
      <c r="AS1434" t="s">
        <v>5883</v>
      </c>
      <c r="AT1434" t="s">
        <v>1888</v>
      </c>
    </row>
    <row r="1435" spans="1:46" x14ac:dyDescent="0.25">
      <c r="A1435" t="str">
        <f>_xlfn.XLOOKUP(I1435,UTILIZADAS[Contacto1],UTILIZADAS[Source.Name],,0)</f>
        <v>Cobros Abril Canal Fijo</v>
      </c>
      <c r="B1435" s="18">
        <f>VLOOKUP(J1435,Ref!A:C,3,0)</f>
        <v>1</v>
      </c>
      <c r="C1435" s="18">
        <f>VLOOKUP(J1435,Ref!A:D,4,0)</f>
        <v>1</v>
      </c>
      <c r="D1435" s="18" t="str">
        <f t="shared" si="66"/>
        <v>11/may</v>
      </c>
      <c r="E1435" s="18">
        <f t="shared" si="67"/>
        <v>1</v>
      </c>
      <c r="F1435" s="18">
        <v>1</v>
      </c>
      <c r="G1435" s="18">
        <f t="shared" si="68"/>
        <v>1</v>
      </c>
      <c r="H1435" s="3">
        <v>46153.605127314811</v>
      </c>
      <c r="I1435">
        <v>64024594</v>
      </c>
      <c r="J1435">
        <v>6003</v>
      </c>
      <c r="K1435" t="s">
        <v>1983</v>
      </c>
      <c r="L1435" t="s">
        <v>1897</v>
      </c>
      <c r="M1435" t="s">
        <v>1970</v>
      </c>
      <c r="O1435">
        <v>367012450000</v>
      </c>
      <c r="P1435">
        <v>16018</v>
      </c>
      <c r="Q1435">
        <v>-4</v>
      </c>
      <c r="R1435">
        <v>1</v>
      </c>
      <c r="S1435">
        <v>64024594</v>
      </c>
      <c r="U1435" t="s">
        <v>2319</v>
      </c>
      <c r="W1435" t="s">
        <v>3868</v>
      </c>
      <c r="X1435">
        <v>367012450000</v>
      </c>
      <c r="Y1435" t="s">
        <v>65</v>
      </c>
      <c r="Z1435" t="s">
        <v>66</v>
      </c>
      <c r="AF1435" t="s">
        <v>1976</v>
      </c>
      <c r="AG1435" t="s">
        <v>1972</v>
      </c>
      <c r="AL1435">
        <v>96</v>
      </c>
      <c r="AM1435" t="s">
        <v>1979</v>
      </c>
      <c r="AN1435" t="s">
        <v>1987</v>
      </c>
      <c r="AO1435">
        <v>0</v>
      </c>
      <c r="AQ1435">
        <v>2257900</v>
      </c>
      <c r="AR1435" t="s">
        <v>4605</v>
      </c>
      <c r="AS1435" t="s">
        <v>5883</v>
      </c>
      <c r="AT1435" t="s">
        <v>1892</v>
      </c>
    </row>
    <row r="1436" spans="1:46" x14ac:dyDescent="0.25">
      <c r="A1436" t="str">
        <f>_xlfn.XLOOKUP(I1436,UTILIZADAS[Contacto1],UTILIZADAS[Source.Name],,0)</f>
        <v>Cobros Mayo</v>
      </c>
      <c r="B1436" s="18">
        <f>VLOOKUP(J1436,Ref!A:C,3,0)</f>
        <v>0</v>
      </c>
      <c r="C1436" s="18">
        <f>VLOOKUP(J1436,Ref!A:D,4,0)</f>
        <v>0</v>
      </c>
      <c r="D1436" s="18" t="str">
        <f t="shared" si="66"/>
        <v>11/may</v>
      </c>
      <c r="E1436" s="18">
        <f t="shared" si="67"/>
        <v>3</v>
      </c>
      <c r="F1436" s="18">
        <v>1</v>
      </c>
      <c r="G1436" s="18">
        <f t="shared" si="68"/>
        <v>0</v>
      </c>
      <c r="H1436" s="3">
        <v>46153.605243055557</v>
      </c>
      <c r="I1436">
        <v>64028896</v>
      </c>
      <c r="J1436" t="s">
        <v>2021</v>
      </c>
      <c r="K1436" t="s">
        <v>1968</v>
      </c>
      <c r="L1436" t="s">
        <v>1969</v>
      </c>
      <c r="M1436" t="s">
        <v>1970</v>
      </c>
      <c r="O1436">
        <v>364054100000</v>
      </c>
      <c r="P1436">
        <v>16018</v>
      </c>
      <c r="Q1436">
        <v>-4</v>
      </c>
      <c r="R1436">
        <v>1</v>
      </c>
      <c r="S1436">
        <v>64028896</v>
      </c>
      <c r="U1436" t="s">
        <v>5990</v>
      </c>
      <c r="W1436" t="s">
        <v>4900</v>
      </c>
      <c r="X1436">
        <v>364054100000</v>
      </c>
      <c r="Y1436" t="s">
        <v>65</v>
      </c>
      <c r="Z1436" t="s">
        <v>66</v>
      </c>
      <c r="AF1436" t="s">
        <v>1976</v>
      </c>
      <c r="AG1436" t="s">
        <v>1972</v>
      </c>
      <c r="AL1436">
        <v>5</v>
      </c>
      <c r="AN1436" t="s">
        <v>1974</v>
      </c>
      <c r="AO1436">
        <v>0</v>
      </c>
      <c r="AQ1436">
        <v>2257901</v>
      </c>
      <c r="AR1436" t="s">
        <v>4605</v>
      </c>
      <c r="AS1436" t="s">
        <v>5883</v>
      </c>
      <c r="AT1436" t="s">
        <v>2022</v>
      </c>
    </row>
    <row r="1437" spans="1:46" x14ac:dyDescent="0.25">
      <c r="A1437" t="str">
        <f>_xlfn.XLOOKUP(I1437,UTILIZADAS[Contacto1],UTILIZADAS[Source.Name],,0)</f>
        <v>Cobros Mayo</v>
      </c>
      <c r="B1437" s="18">
        <f>VLOOKUP(J1437,Ref!A:C,3,0)</f>
        <v>0</v>
      </c>
      <c r="C1437" s="18">
        <f>VLOOKUP(J1437,Ref!A:D,4,0)</f>
        <v>0</v>
      </c>
      <c r="D1437" s="18" t="str">
        <f t="shared" si="66"/>
        <v>13/may</v>
      </c>
      <c r="E1437" s="18">
        <f t="shared" si="67"/>
        <v>3</v>
      </c>
      <c r="F1437" s="18">
        <v>1</v>
      </c>
      <c r="G1437" s="18">
        <f t="shared" si="68"/>
        <v>0</v>
      </c>
      <c r="H1437" s="3">
        <v>46155.727407407408</v>
      </c>
      <c r="I1437">
        <v>64028896</v>
      </c>
      <c r="J1437" t="s">
        <v>2021</v>
      </c>
      <c r="K1437" t="s">
        <v>1968</v>
      </c>
      <c r="L1437" t="s">
        <v>1969</v>
      </c>
      <c r="M1437" t="s">
        <v>1970</v>
      </c>
      <c r="O1437">
        <v>364054100000</v>
      </c>
      <c r="P1437">
        <v>16018</v>
      </c>
      <c r="Q1437">
        <v>-4</v>
      </c>
      <c r="R1437">
        <v>1</v>
      </c>
      <c r="S1437">
        <v>64028896</v>
      </c>
      <c r="U1437" t="s">
        <v>5990</v>
      </c>
      <c r="W1437" t="s">
        <v>4900</v>
      </c>
      <c r="X1437">
        <v>364054100000</v>
      </c>
      <c r="Y1437" t="s">
        <v>65</v>
      </c>
      <c r="Z1437" t="s">
        <v>66</v>
      </c>
      <c r="AF1437" t="s">
        <v>1976</v>
      </c>
      <c r="AG1437" t="s">
        <v>1972</v>
      </c>
      <c r="AL1437">
        <v>5</v>
      </c>
      <c r="AN1437" t="s">
        <v>1974</v>
      </c>
      <c r="AO1437">
        <v>0</v>
      </c>
      <c r="AQ1437">
        <v>2257901</v>
      </c>
      <c r="AR1437" t="s">
        <v>4605</v>
      </c>
      <c r="AS1437" t="s">
        <v>5883</v>
      </c>
      <c r="AT1437" t="s">
        <v>2022</v>
      </c>
    </row>
    <row r="1438" spans="1:46" x14ac:dyDescent="0.25">
      <c r="A1438" t="str">
        <f>_xlfn.XLOOKUP(I1438,UTILIZADAS[Contacto1],UTILIZADAS[Source.Name],,0)</f>
        <v>Cobros Mayo</v>
      </c>
      <c r="B1438" s="18">
        <f>VLOOKUP(J1438,Ref!A:C,3,0)</f>
        <v>1</v>
      </c>
      <c r="C1438" s="18">
        <f>VLOOKUP(J1438,Ref!A:D,4,0)</f>
        <v>1</v>
      </c>
      <c r="D1438" s="18" t="str">
        <f t="shared" si="66"/>
        <v>18/may</v>
      </c>
      <c r="E1438" s="18">
        <f t="shared" si="67"/>
        <v>3</v>
      </c>
      <c r="F1438" s="18">
        <v>1</v>
      </c>
      <c r="G1438" s="18">
        <f t="shared" si="68"/>
        <v>1</v>
      </c>
      <c r="H1438" s="3">
        <v>46160.449675925927</v>
      </c>
      <c r="I1438">
        <v>64028896</v>
      </c>
      <c r="J1438">
        <v>6007</v>
      </c>
      <c r="K1438" t="s">
        <v>1983</v>
      </c>
      <c r="L1438" t="s">
        <v>1897</v>
      </c>
      <c r="M1438" t="s">
        <v>1970</v>
      </c>
      <c r="O1438">
        <v>364054100000</v>
      </c>
      <c r="P1438">
        <v>16018</v>
      </c>
      <c r="Q1438">
        <v>-4</v>
      </c>
      <c r="R1438">
        <v>1</v>
      </c>
      <c r="S1438">
        <v>64028896</v>
      </c>
      <c r="U1438" t="s">
        <v>5990</v>
      </c>
      <c r="W1438" t="s">
        <v>4900</v>
      </c>
      <c r="X1438">
        <v>364054100000</v>
      </c>
      <c r="Y1438" t="s">
        <v>65</v>
      </c>
      <c r="Z1438" t="s">
        <v>66</v>
      </c>
      <c r="AF1438" t="s">
        <v>1976</v>
      </c>
      <c r="AG1438" t="s">
        <v>1972</v>
      </c>
      <c r="AL1438">
        <v>200</v>
      </c>
      <c r="AM1438" t="s">
        <v>1979</v>
      </c>
      <c r="AN1438" t="s">
        <v>1987</v>
      </c>
      <c r="AO1438">
        <v>0</v>
      </c>
      <c r="AQ1438">
        <v>2257901</v>
      </c>
      <c r="AR1438" t="s">
        <v>4605</v>
      </c>
      <c r="AS1438" t="s">
        <v>5883</v>
      </c>
      <c r="AT1438" t="s">
        <v>1898</v>
      </c>
    </row>
    <row r="1439" spans="1:46" x14ac:dyDescent="0.25">
      <c r="A1439" t="str">
        <f>_xlfn.XLOOKUP(I1439,UTILIZADAS[Contacto1],UTILIZADAS[Source.Name],,0)</f>
        <v>Cobros Mayo</v>
      </c>
      <c r="B1439" s="18">
        <f>VLOOKUP(J1439,Ref!A:C,3,0)</f>
        <v>0</v>
      </c>
      <c r="C1439" s="18">
        <f>VLOOKUP(J1439,Ref!A:D,4,0)</f>
        <v>0</v>
      </c>
      <c r="D1439" s="18" t="str">
        <f t="shared" si="66"/>
        <v>11/may</v>
      </c>
      <c r="E1439" s="18">
        <f t="shared" si="67"/>
        <v>5</v>
      </c>
      <c r="F1439" s="18">
        <v>1</v>
      </c>
      <c r="G1439" s="18">
        <f t="shared" si="68"/>
        <v>0</v>
      </c>
      <c r="H1439" s="3">
        <v>46153.605682870373</v>
      </c>
      <c r="I1439">
        <v>64034925</v>
      </c>
      <c r="J1439" t="s">
        <v>2021</v>
      </c>
      <c r="K1439" t="s">
        <v>1968</v>
      </c>
      <c r="L1439" t="s">
        <v>1969</v>
      </c>
      <c r="M1439" t="s">
        <v>1970</v>
      </c>
      <c r="O1439">
        <v>363081040000</v>
      </c>
      <c r="P1439">
        <v>16018</v>
      </c>
      <c r="Q1439">
        <v>-4</v>
      </c>
      <c r="R1439">
        <v>1</v>
      </c>
      <c r="S1439">
        <v>64034925</v>
      </c>
      <c r="U1439" t="s">
        <v>4901</v>
      </c>
      <c r="W1439" t="s">
        <v>4902</v>
      </c>
      <c r="X1439">
        <v>363081040000</v>
      </c>
      <c r="Y1439" t="s">
        <v>65</v>
      </c>
      <c r="Z1439" t="s">
        <v>66</v>
      </c>
      <c r="AF1439" t="s">
        <v>1976</v>
      </c>
      <c r="AG1439" t="s">
        <v>1972</v>
      </c>
      <c r="AL1439">
        <v>5</v>
      </c>
      <c r="AN1439" t="s">
        <v>1974</v>
      </c>
      <c r="AO1439">
        <v>0</v>
      </c>
      <c r="AQ1439">
        <v>2257902</v>
      </c>
      <c r="AR1439" t="s">
        <v>4605</v>
      </c>
      <c r="AS1439" t="s">
        <v>5883</v>
      </c>
      <c r="AT1439" t="s">
        <v>2022</v>
      </c>
    </row>
    <row r="1440" spans="1:46" x14ac:dyDescent="0.25">
      <c r="A1440" t="str">
        <f>_xlfn.XLOOKUP(I1440,UTILIZADAS[Contacto1],UTILIZADAS[Source.Name],,0)</f>
        <v>Cobros Mayo</v>
      </c>
      <c r="B1440" s="18">
        <f>VLOOKUP(J1440,Ref!A:C,3,0)</f>
        <v>0</v>
      </c>
      <c r="C1440" s="18">
        <f>VLOOKUP(J1440,Ref!A:D,4,0)</f>
        <v>0</v>
      </c>
      <c r="D1440" s="18" t="str">
        <f t="shared" si="66"/>
        <v>13/may</v>
      </c>
      <c r="E1440" s="18">
        <f t="shared" si="67"/>
        <v>5</v>
      </c>
      <c r="F1440" s="18">
        <v>1</v>
      </c>
      <c r="G1440" s="18">
        <f t="shared" si="68"/>
        <v>0</v>
      </c>
      <c r="H1440" s="3">
        <v>46155.727858796294</v>
      </c>
      <c r="I1440">
        <v>64034925</v>
      </c>
      <c r="J1440" t="s">
        <v>2021</v>
      </c>
      <c r="K1440" t="s">
        <v>1968</v>
      </c>
      <c r="L1440" t="s">
        <v>1969</v>
      </c>
      <c r="M1440" t="s">
        <v>1970</v>
      </c>
      <c r="O1440">
        <v>363081040000</v>
      </c>
      <c r="P1440">
        <v>16018</v>
      </c>
      <c r="Q1440">
        <v>-4</v>
      </c>
      <c r="R1440">
        <v>1</v>
      </c>
      <c r="S1440">
        <v>64034925</v>
      </c>
      <c r="U1440" t="s">
        <v>4901</v>
      </c>
      <c r="W1440" t="s">
        <v>4902</v>
      </c>
      <c r="X1440">
        <v>363081040000</v>
      </c>
      <c r="Y1440" t="s">
        <v>65</v>
      </c>
      <c r="Z1440" t="s">
        <v>66</v>
      </c>
      <c r="AF1440" t="s">
        <v>1976</v>
      </c>
      <c r="AG1440" t="s">
        <v>1972</v>
      </c>
      <c r="AL1440">
        <v>5</v>
      </c>
      <c r="AN1440" t="s">
        <v>1974</v>
      </c>
      <c r="AO1440">
        <v>0</v>
      </c>
      <c r="AQ1440">
        <v>2257902</v>
      </c>
      <c r="AR1440" t="s">
        <v>4605</v>
      </c>
      <c r="AS1440" t="s">
        <v>5883</v>
      </c>
      <c r="AT1440" t="s">
        <v>2022</v>
      </c>
    </row>
    <row r="1441" spans="1:46" x14ac:dyDescent="0.25">
      <c r="A1441" t="str">
        <f>_xlfn.XLOOKUP(I1441,UTILIZADAS[Contacto1],UTILIZADAS[Source.Name],,0)</f>
        <v>Cobros Mayo</v>
      </c>
      <c r="B1441" s="18">
        <f>VLOOKUP(J1441,Ref!A:C,3,0)</f>
        <v>0</v>
      </c>
      <c r="C1441" s="18">
        <f>VLOOKUP(J1441,Ref!A:D,4,0)</f>
        <v>0</v>
      </c>
      <c r="D1441" s="18" t="str">
        <f t="shared" si="66"/>
        <v>18/may</v>
      </c>
      <c r="E1441" s="18">
        <f t="shared" si="67"/>
        <v>5</v>
      </c>
      <c r="F1441" s="18">
        <v>1</v>
      </c>
      <c r="G1441" s="18">
        <f t="shared" si="68"/>
        <v>0</v>
      </c>
      <c r="H1441" s="3">
        <v>46160.449791666666</v>
      </c>
      <c r="I1441">
        <v>64034925</v>
      </c>
      <c r="J1441" t="s">
        <v>2021</v>
      </c>
      <c r="K1441" t="s">
        <v>1968</v>
      </c>
      <c r="L1441" t="s">
        <v>1969</v>
      </c>
      <c r="M1441" t="s">
        <v>1970</v>
      </c>
      <c r="O1441">
        <v>363081040000</v>
      </c>
      <c r="P1441">
        <v>16018</v>
      </c>
      <c r="Q1441">
        <v>-4</v>
      </c>
      <c r="R1441">
        <v>1</v>
      </c>
      <c r="S1441">
        <v>64034925</v>
      </c>
      <c r="U1441" t="s">
        <v>4901</v>
      </c>
      <c r="W1441" t="s">
        <v>4902</v>
      </c>
      <c r="X1441">
        <v>363081040000</v>
      </c>
      <c r="Y1441" t="s">
        <v>65</v>
      </c>
      <c r="Z1441" t="s">
        <v>66</v>
      </c>
      <c r="AF1441" t="s">
        <v>1976</v>
      </c>
      <c r="AG1441" t="s">
        <v>1972</v>
      </c>
      <c r="AL1441">
        <v>5</v>
      </c>
      <c r="AN1441" t="s">
        <v>1974</v>
      </c>
      <c r="AO1441">
        <v>0</v>
      </c>
      <c r="AQ1441">
        <v>2257902</v>
      </c>
      <c r="AR1441" t="s">
        <v>4605</v>
      </c>
      <c r="AS1441" t="s">
        <v>5883</v>
      </c>
      <c r="AT1441" t="s">
        <v>2022</v>
      </c>
    </row>
    <row r="1442" spans="1:46" x14ac:dyDescent="0.25">
      <c r="A1442" t="str">
        <f>_xlfn.XLOOKUP(I1442,UTILIZADAS[Contacto1],UTILIZADAS[Source.Name],,0)</f>
        <v>Cobros Mayo</v>
      </c>
      <c r="B1442" s="18">
        <f>VLOOKUP(J1442,Ref!A:C,3,0)</f>
        <v>0</v>
      </c>
      <c r="C1442" s="18">
        <f>VLOOKUP(J1442,Ref!A:D,4,0)</f>
        <v>0</v>
      </c>
      <c r="D1442" s="18" t="str">
        <f t="shared" si="66"/>
        <v>20/may</v>
      </c>
      <c r="E1442" s="18">
        <f t="shared" si="67"/>
        <v>5</v>
      </c>
      <c r="F1442" s="18">
        <v>1</v>
      </c>
      <c r="G1442" s="18">
        <f t="shared" si="68"/>
        <v>0</v>
      </c>
      <c r="H1442" s="3">
        <v>46162.423229166663</v>
      </c>
      <c r="I1442">
        <v>64034925</v>
      </c>
      <c r="J1442" t="s">
        <v>2021</v>
      </c>
      <c r="K1442" t="s">
        <v>1968</v>
      </c>
      <c r="L1442" t="s">
        <v>1969</v>
      </c>
      <c r="M1442" t="s">
        <v>1970</v>
      </c>
      <c r="O1442">
        <v>363081040000</v>
      </c>
      <c r="P1442">
        <v>16018</v>
      </c>
      <c r="Q1442">
        <v>-4</v>
      </c>
      <c r="R1442">
        <v>1</v>
      </c>
      <c r="S1442">
        <v>64034925</v>
      </c>
      <c r="U1442" t="s">
        <v>4901</v>
      </c>
      <c r="W1442" t="s">
        <v>4902</v>
      </c>
      <c r="X1442">
        <v>363081040000</v>
      </c>
      <c r="Y1442" t="s">
        <v>65</v>
      </c>
      <c r="Z1442" t="s">
        <v>66</v>
      </c>
      <c r="AF1442" t="s">
        <v>1976</v>
      </c>
      <c r="AG1442" t="s">
        <v>1972</v>
      </c>
      <c r="AL1442">
        <v>5</v>
      </c>
      <c r="AN1442" t="s">
        <v>1974</v>
      </c>
      <c r="AO1442">
        <v>0</v>
      </c>
      <c r="AQ1442">
        <v>2257902</v>
      </c>
      <c r="AR1442" t="s">
        <v>4605</v>
      </c>
      <c r="AS1442" t="s">
        <v>5883</v>
      </c>
      <c r="AT1442" t="s">
        <v>2022</v>
      </c>
    </row>
    <row r="1443" spans="1:46" x14ac:dyDescent="0.25">
      <c r="A1443" t="str">
        <f>_xlfn.XLOOKUP(I1443,UTILIZADAS[Contacto1],UTILIZADAS[Source.Name],,0)</f>
        <v>Cobros Mayo</v>
      </c>
      <c r="B1443" s="18">
        <f>VLOOKUP(J1443,Ref!A:C,3,0)</f>
        <v>0</v>
      </c>
      <c r="C1443" s="18">
        <f>VLOOKUP(J1443,Ref!A:D,4,0)</f>
        <v>0</v>
      </c>
      <c r="D1443" s="18" t="str">
        <f t="shared" si="66"/>
        <v>21/may</v>
      </c>
      <c r="E1443" s="18">
        <f t="shared" si="67"/>
        <v>5</v>
      </c>
      <c r="F1443" s="18">
        <v>1</v>
      </c>
      <c r="G1443" s="18">
        <f t="shared" si="68"/>
        <v>1</v>
      </c>
      <c r="H1443" s="3">
        <v>46163.486354166664</v>
      </c>
      <c r="I1443">
        <v>64034925</v>
      </c>
      <c r="J1443">
        <v>6004</v>
      </c>
      <c r="K1443" t="s">
        <v>1983</v>
      </c>
      <c r="L1443" t="s">
        <v>1897</v>
      </c>
      <c r="M1443" t="s">
        <v>1970</v>
      </c>
      <c r="O1443">
        <v>363081040000</v>
      </c>
      <c r="P1443">
        <v>16018</v>
      </c>
      <c r="Q1443">
        <v>-4</v>
      </c>
      <c r="R1443">
        <v>1</v>
      </c>
      <c r="S1443">
        <v>64034925</v>
      </c>
      <c r="U1443" t="s">
        <v>4901</v>
      </c>
      <c r="W1443" t="s">
        <v>4902</v>
      </c>
      <c r="X1443">
        <v>363081040000</v>
      </c>
      <c r="Y1443" t="s">
        <v>65</v>
      </c>
      <c r="Z1443" t="s">
        <v>66</v>
      </c>
      <c r="AF1443" t="s">
        <v>1976</v>
      </c>
      <c r="AG1443" t="s">
        <v>1972</v>
      </c>
      <c r="AL1443">
        <v>136</v>
      </c>
      <c r="AM1443" t="s">
        <v>1979</v>
      </c>
      <c r="AN1443" t="s">
        <v>1987</v>
      </c>
      <c r="AO1443">
        <v>0</v>
      </c>
      <c r="AQ1443">
        <v>2257902</v>
      </c>
      <c r="AR1443" t="s">
        <v>4605</v>
      </c>
      <c r="AS1443" t="s">
        <v>5883</v>
      </c>
      <c r="AT1443" t="s">
        <v>1984</v>
      </c>
    </row>
    <row r="1444" spans="1:46" x14ac:dyDescent="0.25">
      <c r="A1444" t="str">
        <f>_xlfn.XLOOKUP(I1444,UTILIZADAS[Contacto1],UTILIZADAS[Source.Name],,0)</f>
        <v>Cobros Abril Canal Fijo</v>
      </c>
      <c r="B1444" s="18">
        <f>VLOOKUP(J1444,Ref!A:C,3,0)</f>
        <v>0</v>
      </c>
      <c r="C1444" s="18">
        <f>VLOOKUP(J1444,Ref!A:D,4,0)</f>
        <v>0</v>
      </c>
      <c r="D1444" s="18" t="str">
        <f t="shared" si="66"/>
        <v>11/may</v>
      </c>
      <c r="E1444" s="18">
        <f t="shared" si="67"/>
        <v>2</v>
      </c>
      <c r="F1444" s="18">
        <v>1</v>
      </c>
      <c r="G1444" s="18">
        <f t="shared" si="68"/>
        <v>0</v>
      </c>
      <c r="H1444" s="3">
        <v>46153.606111111112</v>
      </c>
      <c r="I1444">
        <v>64047882</v>
      </c>
      <c r="J1444" t="s">
        <v>2021</v>
      </c>
      <c r="K1444" t="s">
        <v>1968</v>
      </c>
      <c r="L1444" t="s">
        <v>1969</v>
      </c>
      <c r="M1444" t="s">
        <v>1970</v>
      </c>
      <c r="O1444">
        <v>357369900000</v>
      </c>
      <c r="P1444">
        <v>16018</v>
      </c>
      <c r="Q1444">
        <v>-4</v>
      </c>
      <c r="R1444">
        <v>1</v>
      </c>
      <c r="S1444">
        <v>64047882</v>
      </c>
      <c r="U1444" t="s">
        <v>453</v>
      </c>
      <c r="W1444" t="s">
        <v>454</v>
      </c>
      <c r="X1444">
        <v>357369900000</v>
      </c>
      <c r="Y1444" t="s">
        <v>65</v>
      </c>
      <c r="Z1444" t="s">
        <v>597</v>
      </c>
      <c r="AF1444" t="s">
        <v>1976</v>
      </c>
      <c r="AG1444" t="s">
        <v>1972</v>
      </c>
      <c r="AL1444">
        <v>5</v>
      </c>
      <c r="AN1444" t="s">
        <v>1974</v>
      </c>
      <c r="AO1444">
        <v>0</v>
      </c>
      <c r="AQ1444">
        <v>2257903</v>
      </c>
      <c r="AR1444" t="s">
        <v>4605</v>
      </c>
      <c r="AS1444" t="s">
        <v>5883</v>
      </c>
      <c r="AT1444" t="s">
        <v>2022</v>
      </c>
    </row>
    <row r="1445" spans="1:46" x14ac:dyDescent="0.25">
      <c r="A1445" t="str">
        <f>_xlfn.XLOOKUP(I1445,UTILIZADAS[Contacto1],UTILIZADAS[Source.Name],,0)</f>
        <v>Cobros Abril Canal Fijo</v>
      </c>
      <c r="B1445" s="18">
        <f>VLOOKUP(J1445,Ref!A:C,3,0)</f>
        <v>1</v>
      </c>
      <c r="C1445" s="18">
        <f>VLOOKUP(J1445,Ref!A:D,4,0)</f>
        <v>1</v>
      </c>
      <c r="D1445" s="18" t="str">
        <f t="shared" si="66"/>
        <v>13/may</v>
      </c>
      <c r="E1445" s="18">
        <f t="shared" si="67"/>
        <v>2</v>
      </c>
      <c r="F1445" s="18">
        <v>1</v>
      </c>
      <c r="G1445" s="18">
        <f t="shared" si="68"/>
        <v>1</v>
      </c>
      <c r="H1445" s="3">
        <v>46155.727812500001</v>
      </c>
      <c r="I1445">
        <v>64047882</v>
      </c>
      <c r="J1445">
        <v>6007</v>
      </c>
      <c r="K1445" t="s">
        <v>1983</v>
      </c>
      <c r="L1445" t="s">
        <v>1897</v>
      </c>
      <c r="M1445" t="s">
        <v>1970</v>
      </c>
      <c r="O1445">
        <v>357369900000</v>
      </c>
      <c r="P1445">
        <v>16018</v>
      </c>
      <c r="Q1445">
        <v>-4</v>
      </c>
      <c r="R1445">
        <v>1</v>
      </c>
      <c r="S1445">
        <v>64047882</v>
      </c>
      <c r="U1445" t="s">
        <v>453</v>
      </c>
      <c r="W1445" t="s">
        <v>454</v>
      </c>
      <c r="X1445">
        <v>357369900000</v>
      </c>
      <c r="Y1445" t="s">
        <v>65</v>
      </c>
      <c r="Z1445" t="s">
        <v>597</v>
      </c>
      <c r="AF1445" t="s">
        <v>1976</v>
      </c>
      <c r="AG1445" t="s">
        <v>1972</v>
      </c>
      <c r="AL1445">
        <v>58</v>
      </c>
      <c r="AM1445" t="s">
        <v>1979</v>
      </c>
      <c r="AN1445" t="s">
        <v>1987</v>
      </c>
      <c r="AO1445">
        <v>0</v>
      </c>
      <c r="AQ1445">
        <v>2257903</v>
      </c>
      <c r="AR1445" t="s">
        <v>4605</v>
      </c>
      <c r="AS1445" t="s">
        <v>5883</v>
      </c>
      <c r="AT1445" t="s">
        <v>1898</v>
      </c>
    </row>
    <row r="1446" spans="1:46" x14ac:dyDescent="0.25">
      <c r="A1446" t="e">
        <f>_xlfn.XLOOKUP(I1446,UTILIZADAS[Contacto1],UTILIZADAS[Source.Name],,0)</f>
        <v>#N/A</v>
      </c>
      <c r="B1446" s="18">
        <f>VLOOKUP(J1446,Ref!A:C,3,0)</f>
        <v>1</v>
      </c>
      <c r="C1446" s="18">
        <f>VLOOKUP(J1446,Ref!A:D,4,0)</f>
        <v>0</v>
      </c>
      <c r="D1446" s="18" t="str">
        <f t="shared" si="66"/>
        <v>06/may</v>
      </c>
      <c r="E1446" s="18">
        <f t="shared" si="67"/>
        <v>1</v>
      </c>
      <c r="F1446" s="18">
        <v>1</v>
      </c>
      <c r="G1446" s="18">
        <f t="shared" si="68"/>
        <v>1</v>
      </c>
      <c r="H1446" s="3">
        <v>46148.671724537038</v>
      </c>
      <c r="I1446">
        <v>64062698</v>
      </c>
      <c r="J1446">
        <v>6000</v>
      </c>
      <c r="K1446" t="s">
        <v>1983</v>
      </c>
      <c r="L1446" t="s">
        <v>1897</v>
      </c>
      <c r="M1446" t="s">
        <v>1970</v>
      </c>
      <c r="P1446">
        <v>998</v>
      </c>
      <c r="Q1446">
        <v>0</v>
      </c>
      <c r="S1446">
        <v>64062698</v>
      </c>
      <c r="AF1446" t="s">
        <v>1976</v>
      </c>
      <c r="AG1446" t="s">
        <v>1972</v>
      </c>
      <c r="AL1446">
        <v>92</v>
      </c>
      <c r="AM1446" t="s">
        <v>1979</v>
      </c>
      <c r="AN1446" t="s">
        <v>1977</v>
      </c>
      <c r="AO1446">
        <v>0</v>
      </c>
      <c r="AQ1446">
        <v>2257552</v>
      </c>
      <c r="AR1446" t="s">
        <v>1978</v>
      </c>
      <c r="AT1446" t="s">
        <v>1895</v>
      </c>
    </row>
    <row r="1447" spans="1:46" x14ac:dyDescent="0.25">
      <c r="A1447" t="str">
        <f>_xlfn.XLOOKUP(I1447,UTILIZADAS[Contacto1],UTILIZADAS[Source.Name],,0)</f>
        <v>Cobros Mayo</v>
      </c>
      <c r="B1447" s="18">
        <f>VLOOKUP(J1447,Ref!A:C,3,0)</f>
        <v>0</v>
      </c>
      <c r="C1447" s="18">
        <f>VLOOKUP(J1447,Ref!A:D,4,0)</f>
        <v>0</v>
      </c>
      <c r="D1447" s="18" t="str">
        <f t="shared" si="66"/>
        <v>11/may</v>
      </c>
      <c r="E1447" s="18">
        <f t="shared" si="67"/>
        <v>6</v>
      </c>
      <c r="F1447" s="18">
        <v>1</v>
      </c>
      <c r="G1447" s="18">
        <f t="shared" si="68"/>
        <v>0</v>
      </c>
      <c r="H1447" s="3">
        <v>46153.606620370374</v>
      </c>
      <c r="I1447">
        <v>64071614</v>
      </c>
      <c r="J1447" t="s">
        <v>2021</v>
      </c>
      <c r="K1447" t="s">
        <v>1968</v>
      </c>
      <c r="L1447" t="s">
        <v>1969</v>
      </c>
      <c r="M1447" t="s">
        <v>1970</v>
      </c>
      <c r="O1447">
        <v>369084320000</v>
      </c>
      <c r="P1447">
        <v>16018</v>
      </c>
      <c r="Q1447">
        <v>-4</v>
      </c>
      <c r="R1447">
        <v>1</v>
      </c>
      <c r="S1447">
        <v>64071614</v>
      </c>
      <c r="U1447" t="s">
        <v>4903</v>
      </c>
      <c r="W1447" t="s">
        <v>4904</v>
      </c>
      <c r="X1447">
        <v>369084320000</v>
      </c>
      <c r="Y1447" t="s">
        <v>82</v>
      </c>
      <c r="Z1447" t="s">
        <v>66</v>
      </c>
      <c r="AG1447" t="s">
        <v>1972</v>
      </c>
      <c r="AL1447">
        <v>5</v>
      </c>
      <c r="AN1447" t="s">
        <v>1974</v>
      </c>
      <c r="AO1447">
        <v>0</v>
      </c>
      <c r="AQ1447">
        <v>2257904</v>
      </c>
      <c r="AR1447" t="s">
        <v>4605</v>
      </c>
      <c r="AS1447" t="s">
        <v>5883</v>
      </c>
      <c r="AT1447" t="s">
        <v>2022</v>
      </c>
    </row>
    <row r="1448" spans="1:46" x14ac:dyDescent="0.25">
      <c r="A1448" t="str">
        <f>_xlfn.XLOOKUP(I1448,UTILIZADAS[Contacto1],UTILIZADAS[Source.Name],,0)</f>
        <v>Cobros Mayo</v>
      </c>
      <c r="B1448" s="18">
        <f>VLOOKUP(J1448,Ref!A:C,3,0)</f>
        <v>0</v>
      </c>
      <c r="C1448" s="18">
        <f>VLOOKUP(J1448,Ref!A:D,4,0)</f>
        <v>0</v>
      </c>
      <c r="D1448" s="18" t="str">
        <f t="shared" si="66"/>
        <v>13/may</v>
      </c>
      <c r="E1448" s="18">
        <f t="shared" si="67"/>
        <v>6</v>
      </c>
      <c r="F1448" s="18">
        <v>1</v>
      </c>
      <c r="G1448" s="18">
        <f t="shared" si="68"/>
        <v>0</v>
      </c>
      <c r="H1448" s="3">
        <v>46155.728101851855</v>
      </c>
      <c r="I1448">
        <v>64071614</v>
      </c>
      <c r="J1448" t="s">
        <v>2021</v>
      </c>
      <c r="K1448" t="s">
        <v>1968</v>
      </c>
      <c r="L1448" t="s">
        <v>1969</v>
      </c>
      <c r="M1448" t="s">
        <v>1970</v>
      </c>
      <c r="O1448">
        <v>369084320000</v>
      </c>
      <c r="P1448">
        <v>16018</v>
      </c>
      <c r="Q1448">
        <v>-4</v>
      </c>
      <c r="R1448">
        <v>1</v>
      </c>
      <c r="S1448">
        <v>64071614</v>
      </c>
      <c r="U1448" t="s">
        <v>4903</v>
      </c>
      <c r="W1448" t="s">
        <v>4904</v>
      </c>
      <c r="X1448">
        <v>369084320000</v>
      </c>
      <c r="Y1448" t="s">
        <v>82</v>
      </c>
      <c r="Z1448" t="s">
        <v>66</v>
      </c>
      <c r="AG1448" t="s">
        <v>1972</v>
      </c>
      <c r="AL1448">
        <v>5</v>
      </c>
      <c r="AN1448" t="s">
        <v>1974</v>
      </c>
      <c r="AO1448">
        <v>0</v>
      </c>
      <c r="AQ1448">
        <v>2257904</v>
      </c>
      <c r="AR1448" t="s">
        <v>4605</v>
      </c>
      <c r="AS1448" t="s">
        <v>5883</v>
      </c>
      <c r="AT1448" t="s">
        <v>2022</v>
      </c>
    </row>
    <row r="1449" spans="1:46" x14ac:dyDescent="0.25">
      <c r="A1449" t="str">
        <f>_xlfn.XLOOKUP(I1449,UTILIZADAS[Contacto1],UTILIZADAS[Source.Name],,0)</f>
        <v>Cobros Mayo</v>
      </c>
      <c r="B1449" s="18">
        <f>VLOOKUP(J1449,Ref!A:C,3,0)</f>
        <v>0</v>
      </c>
      <c r="C1449" s="18">
        <f>VLOOKUP(J1449,Ref!A:D,4,0)</f>
        <v>0</v>
      </c>
      <c r="D1449" s="18" t="str">
        <f t="shared" si="66"/>
        <v>18/may</v>
      </c>
      <c r="E1449" s="18">
        <f t="shared" si="67"/>
        <v>6</v>
      </c>
      <c r="F1449" s="18">
        <v>1</v>
      </c>
      <c r="G1449" s="18">
        <f t="shared" si="68"/>
        <v>0</v>
      </c>
      <c r="H1449" s="3">
        <v>46160.450289351851</v>
      </c>
      <c r="I1449">
        <v>64071614</v>
      </c>
      <c r="J1449" t="s">
        <v>2021</v>
      </c>
      <c r="K1449" t="s">
        <v>1968</v>
      </c>
      <c r="L1449" t="s">
        <v>1969</v>
      </c>
      <c r="M1449" t="s">
        <v>1970</v>
      </c>
      <c r="O1449">
        <v>369084320000</v>
      </c>
      <c r="P1449">
        <v>16018</v>
      </c>
      <c r="Q1449">
        <v>-4</v>
      </c>
      <c r="R1449">
        <v>1</v>
      </c>
      <c r="S1449">
        <v>64071614</v>
      </c>
      <c r="U1449" t="s">
        <v>4903</v>
      </c>
      <c r="W1449" t="s">
        <v>4904</v>
      </c>
      <c r="X1449">
        <v>369084320000</v>
      </c>
      <c r="Y1449" t="s">
        <v>82</v>
      </c>
      <c r="Z1449" t="s">
        <v>66</v>
      </c>
      <c r="AG1449" t="s">
        <v>1972</v>
      </c>
      <c r="AL1449">
        <v>5</v>
      </c>
      <c r="AN1449" t="s">
        <v>1974</v>
      </c>
      <c r="AO1449">
        <v>0</v>
      </c>
      <c r="AQ1449">
        <v>2257904</v>
      </c>
      <c r="AR1449" t="s">
        <v>4605</v>
      </c>
      <c r="AS1449" t="s">
        <v>5883</v>
      </c>
      <c r="AT1449" t="s">
        <v>2022</v>
      </c>
    </row>
    <row r="1450" spans="1:46" x14ac:dyDescent="0.25">
      <c r="A1450" t="str">
        <f>_xlfn.XLOOKUP(I1450,UTILIZADAS[Contacto1],UTILIZADAS[Source.Name],,0)</f>
        <v>Cobros Mayo</v>
      </c>
      <c r="B1450" s="18">
        <f>VLOOKUP(J1450,Ref!A:C,3,0)</f>
        <v>0</v>
      </c>
      <c r="C1450" s="18">
        <f>VLOOKUP(J1450,Ref!A:D,4,0)</f>
        <v>0</v>
      </c>
      <c r="D1450" s="18" t="str">
        <f t="shared" si="66"/>
        <v>20/may</v>
      </c>
      <c r="E1450" s="18">
        <f t="shared" si="67"/>
        <v>6</v>
      </c>
      <c r="F1450" s="18">
        <v>1</v>
      </c>
      <c r="G1450" s="18">
        <f t="shared" si="68"/>
        <v>0</v>
      </c>
      <c r="H1450" s="3">
        <v>46162.423715277779</v>
      </c>
      <c r="I1450">
        <v>64071614</v>
      </c>
      <c r="J1450" t="s">
        <v>2021</v>
      </c>
      <c r="K1450" t="s">
        <v>1968</v>
      </c>
      <c r="L1450" t="s">
        <v>1969</v>
      </c>
      <c r="M1450" t="s">
        <v>1970</v>
      </c>
      <c r="O1450">
        <v>369084320000</v>
      </c>
      <c r="P1450">
        <v>16018</v>
      </c>
      <c r="Q1450">
        <v>-4</v>
      </c>
      <c r="R1450">
        <v>1</v>
      </c>
      <c r="S1450">
        <v>64071614</v>
      </c>
      <c r="U1450" t="s">
        <v>4903</v>
      </c>
      <c r="W1450" t="s">
        <v>4904</v>
      </c>
      <c r="X1450">
        <v>369084320000</v>
      </c>
      <c r="Y1450" t="s">
        <v>82</v>
      </c>
      <c r="Z1450" t="s">
        <v>66</v>
      </c>
      <c r="AG1450" t="s">
        <v>1972</v>
      </c>
      <c r="AL1450">
        <v>5</v>
      </c>
      <c r="AN1450" t="s">
        <v>1974</v>
      </c>
      <c r="AO1450">
        <v>0</v>
      </c>
      <c r="AQ1450">
        <v>2257904</v>
      </c>
      <c r="AR1450" t="s">
        <v>4605</v>
      </c>
      <c r="AS1450" t="s">
        <v>5883</v>
      </c>
      <c r="AT1450" t="s">
        <v>2022</v>
      </c>
    </row>
    <row r="1451" spans="1:46" x14ac:dyDescent="0.25">
      <c r="A1451" t="str">
        <f>_xlfn.XLOOKUP(I1451,UTILIZADAS[Contacto1],UTILIZADAS[Source.Name],,0)</f>
        <v>Cobros Mayo</v>
      </c>
      <c r="B1451" s="18">
        <f>VLOOKUP(J1451,Ref!A:C,3,0)</f>
        <v>0</v>
      </c>
      <c r="C1451" s="18">
        <f>VLOOKUP(J1451,Ref!A:D,4,0)</f>
        <v>0</v>
      </c>
      <c r="D1451" s="18" t="str">
        <f t="shared" si="66"/>
        <v>21/may</v>
      </c>
      <c r="E1451" s="18">
        <f t="shared" si="67"/>
        <v>6</v>
      </c>
      <c r="F1451" s="18">
        <v>1</v>
      </c>
      <c r="G1451" s="18">
        <f t="shared" si="68"/>
        <v>0</v>
      </c>
      <c r="H1451" s="3">
        <v>46163.486400462964</v>
      </c>
      <c r="I1451">
        <v>64071614</v>
      </c>
      <c r="J1451" t="s">
        <v>2021</v>
      </c>
      <c r="K1451" t="s">
        <v>1968</v>
      </c>
      <c r="L1451" t="s">
        <v>1969</v>
      </c>
      <c r="M1451" t="s">
        <v>1970</v>
      </c>
      <c r="O1451">
        <v>369084320000</v>
      </c>
      <c r="P1451">
        <v>16018</v>
      </c>
      <c r="Q1451">
        <v>-4</v>
      </c>
      <c r="R1451">
        <v>1</v>
      </c>
      <c r="S1451">
        <v>64071614</v>
      </c>
      <c r="U1451" t="s">
        <v>4903</v>
      </c>
      <c r="W1451" t="s">
        <v>4904</v>
      </c>
      <c r="X1451">
        <v>369084320000</v>
      </c>
      <c r="Y1451" t="s">
        <v>82</v>
      </c>
      <c r="Z1451" t="s">
        <v>66</v>
      </c>
      <c r="AG1451" t="s">
        <v>1972</v>
      </c>
      <c r="AL1451">
        <v>5</v>
      </c>
      <c r="AN1451" t="s">
        <v>1974</v>
      </c>
      <c r="AO1451">
        <v>0</v>
      </c>
      <c r="AQ1451">
        <v>2257904</v>
      </c>
      <c r="AR1451" t="s">
        <v>4605</v>
      </c>
      <c r="AS1451" t="s">
        <v>5883</v>
      </c>
      <c r="AT1451" t="s">
        <v>2022</v>
      </c>
    </row>
    <row r="1452" spans="1:46" x14ac:dyDescent="0.25">
      <c r="A1452" t="str">
        <f>_xlfn.XLOOKUP(I1452,UTILIZADAS[Contacto1],UTILIZADAS[Source.Name],,0)</f>
        <v>Cobros Mayo</v>
      </c>
      <c r="B1452" s="18">
        <f>VLOOKUP(J1452,Ref!A:C,3,0)</f>
        <v>0</v>
      </c>
      <c r="C1452" s="18">
        <f>VLOOKUP(J1452,Ref!A:D,4,0)</f>
        <v>0</v>
      </c>
      <c r="D1452" s="18" t="str">
        <f t="shared" si="66"/>
        <v>21/may</v>
      </c>
      <c r="E1452" s="18">
        <f t="shared" si="67"/>
        <v>6</v>
      </c>
      <c r="F1452" s="18">
        <v>1</v>
      </c>
      <c r="G1452" s="18">
        <f t="shared" si="68"/>
        <v>1</v>
      </c>
      <c r="H1452" s="3">
        <v>46163.753900462965</v>
      </c>
      <c r="I1452">
        <v>64071614</v>
      </c>
      <c r="J1452" t="s">
        <v>2021</v>
      </c>
      <c r="K1452" t="s">
        <v>1968</v>
      </c>
      <c r="L1452" t="s">
        <v>1969</v>
      </c>
      <c r="M1452" t="s">
        <v>1970</v>
      </c>
      <c r="O1452">
        <v>369084320000</v>
      </c>
      <c r="P1452">
        <v>16018</v>
      </c>
      <c r="Q1452">
        <v>-4</v>
      </c>
      <c r="R1452">
        <v>1</v>
      </c>
      <c r="S1452">
        <v>64071614</v>
      </c>
      <c r="U1452" t="s">
        <v>4903</v>
      </c>
      <c r="W1452" t="s">
        <v>4904</v>
      </c>
      <c r="X1452">
        <v>369084320000</v>
      </c>
      <c r="Y1452" t="s">
        <v>82</v>
      </c>
      <c r="Z1452" t="s">
        <v>66</v>
      </c>
      <c r="AG1452" t="s">
        <v>1972</v>
      </c>
      <c r="AL1452">
        <v>5</v>
      </c>
      <c r="AN1452" t="s">
        <v>1974</v>
      </c>
      <c r="AO1452">
        <v>0</v>
      </c>
      <c r="AQ1452">
        <v>2257904</v>
      </c>
      <c r="AR1452" t="s">
        <v>4605</v>
      </c>
      <c r="AS1452" t="s">
        <v>5883</v>
      </c>
      <c r="AT1452" t="s">
        <v>2022</v>
      </c>
    </row>
    <row r="1453" spans="1:46" x14ac:dyDescent="0.25">
      <c r="A1453" t="str">
        <f>_xlfn.XLOOKUP(I1453,UTILIZADAS[Contacto1],UTILIZADAS[Source.Name],,0)</f>
        <v>Cobros Abril Canal Fijo</v>
      </c>
      <c r="B1453" s="18">
        <f>VLOOKUP(J1453,Ref!A:C,3,0)</f>
        <v>0</v>
      </c>
      <c r="C1453" s="18">
        <f>VLOOKUP(J1453,Ref!A:D,4,0)</f>
        <v>0</v>
      </c>
      <c r="D1453" s="18" t="str">
        <f t="shared" si="66"/>
        <v>11/may</v>
      </c>
      <c r="E1453" s="18">
        <f t="shared" si="67"/>
        <v>3</v>
      </c>
      <c r="F1453" s="18">
        <v>1</v>
      </c>
      <c r="G1453" s="18">
        <f t="shared" si="68"/>
        <v>0</v>
      </c>
      <c r="H1453" s="3">
        <v>46153.607094907406</v>
      </c>
      <c r="I1453">
        <v>64079001</v>
      </c>
      <c r="J1453" t="s">
        <v>2021</v>
      </c>
      <c r="K1453" t="s">
        <v>1968</v>
      </c>
      <c r="L1453" t="s">
        <v>1969</v>
      </c>
      <c r="M1453" t="s">
        <v>1970</v>
      </c>
      <c r="O1453">
        <v>369038770000</v>
      </c>
      <c r="P1453">
        <v>16018</v>
      </c>
      <c r="Q1453">
        <v>-4</v>
      </c>
      <c r="R1453">
        <v>1</v>
      </c>
      <c r="S1453">
        <v>64079001</v>
      </c>
      <c r="U1453" t="s">
        <v>2498</v>
      </c>
      <c r="W1453" t="s">
        <v>4096</v>
      </c>
      <c r="X1453">
        <v>369038770000</v>
      </c>
      <c r="Y1453" t="s">
        <v>65</v>
      </c>
      <c r="Z1453" t="s">
        <v>66</v>
      </c>
      <c r="AF1453" t="s">
        <v>1976</v>
      </c>
      <c r="AG1453" t="s">
        <v>1972</v>
      </c>
      <c r="AL1453">
        <v>5</v>
      </c>
      <c r="AN1453" t="s">
        <v>1974</v>
      </c>
      <c r="AO1453">
        <v>0</v>
      </c>
      <c r="AQ1453">
        <v>2257905</v>
      </c>
      <c r="AR1453" t="s">
        <v>4605</v>
      </c>
      <c r="AS1453" t="s">
        <v>5883</v>
      </c>
      <c r="AT1453" t="s">
        <v>2022</v>
      </c>
    </row>
    <row r="1454" spans="1:46" x14ac:dyDescent="0.25">
      <c r="A1454" t="str">
        <f>_xlfn.XLOOKUP(I1454,UTILIZADAS[Contacto1],UTILIZADAS[Source.Name],,0)</f>
        <v>Cobros Abril Canal Fijo</v>
      </c>
      <c r="B1454" s="18">
        <f>VLOOKUP(J1454,Ref!A:C,3,0)</f>
        <v>0</v>
      </c>
      <c r="C1454" s="18">
        <f>VLOOKUP(J1454,Ref!A:D,4,0)</f>
        <v>0</v>
      </c>
      <c r="D1454" s="18" t="str">
        <f t="shared" si="66"/>
        <v>13/may</v>
      </c>
      <c r="E1454" s="18">
        <f t="shared" si="67"/>
        <v>3</v>
      </c>
      <c r="F1454" s="18">
        <v>1</v>
      </c>
      <c r="G1454" s="18">
        <f t="shared" si="68"/>
        <v>0</v>
      </c>
      <c r="H1454" s="3">
        <v>46155.732453703706</v>
      </c>
      <c r="I1454">
        <v>64079001</v>
      </c>
      <c r="J1454" t="s">
        <v>2021</v>
      </c>
      <c r="K1454" t="s">
        <v>1968</v>
      </c>
      <c r="L1454" t="s">
        <v>1969</v>
      </c>
      <c r="M1454" t="s">
        <v>1970</v>
      </c>
      <c r="O1454">
        <v>369038770000</v>
      </c>
      <c r="P1454">
        <v>16018</v>
      </c>
      <c r="Q1454">
        <v>-4</v>
      </c>
      <c r="R1454">
        <v>1</v>
      </c>
      <c r="S1454">
        <v>64079001</v>
      </c>
      <c r="U1454" t="s">
        <v>2498</v>
      </c>
      <c r="W1454" t="s">
        <v>4096</v>
      </c>
      <c r="X1454">
        <v>369038770000</v>
      </c>
      <c r="Y1454" t="s">
        <v>65</v>
      </c>
      <c r="Z1454" t="s">
        <v>66</v>
      </c>
      <c r="AF1454" t="s">
        <v>1976</v>
      </c>
      <c r="AG1454" t="s">
        <v>1972</v>
      </c>
      <c r="AL1454">
        <v>5</v>
      </c>
      <c r="AN1454" t="s">
        <v>1974</v>
      </c>
      <c r="AO1454">
        <v>0</v>
      </c>
      <c r="AQ1454">
        <v>2257905</v>
      </c>
      <c r="AR1454" t="s">
        <v>4605</v>
      </c>
      <c r="AS1454" t="s">
        <v>5883</v>
      </c>
      <c r="AT1454" t="s">
        <v>2022</v>
      </c>
    </row>
    <row r="1455" spans="1:46" x14ac:dyDescent="0.25">
      <c r="A1455" t="str">
        <f>_xlfn.XLOOKUP(I1455,UTILIZADAS[Contacto1],UTILIZADAS[Source.Name],,0)</f>
        <v>Cobros Abril Canal Fijo</v>
      </c>
      <c r="B1455" s="18">
        <f>VLOOKUP(J1455,Ref!A:C,3,0)</f>
        <v>0</v>
      </c>
      <c r="C1455" s="18">
        <f>VLOOKUP(J1455,Ref!A:D,4,0)</f>
        <v>0</v>
      </c>
      <c r="D1455" s="18" t="str">
        <f t="shared" si="66"/>
        <v>18/may</v>
      </c>
      <c r="E1455" s="18">
        <f t="shared" si="67"/>
        <v>3</v>
      </c>
      <c r="F1455" s="18">
        <v>1</v>
      </c>
      <c r="G1455" s="18">
        <f t="shared" si="68"/>
        <v>1</v>
      </c>
      <c r="H1455" s="3">
        <v>46160.452928240738</v>
      </c>
      <c r="I1455">
        <v>64079001</v>
      </c>
      <c r="J1455">
        <v>6004</v>
      </c>
      <c r="K1455" t="s">
        <v>1983</v>
      </c>
      <c r="L1455" t="s">
        <v>1897</v>
      </c>
      <c r="M1455" t="s">
        <v>1970</v>
      </c>
      <c r="O1455">
        <v>369038770000</v>
      </c>
      <c r="P1455">
        <v>16018</v>
      </c>
      <c r="Q1455">
        <v>-4</v>
      </c>
      <c r="R1455">
        <v>1</v>
      </c>
      <c r="S1455">
        <v>64079001</v>
      </c>
      <c r="U1455" t="s">
        <v>2498</v>
      </c>
      <c r="W1455" t="s">
        <v>4096</v>
      </c>
      <c r="X1455">
        <v>369038770000</v>
      </c>
      <c r="Y1455" t="s">
        <v>65</v>
      </c>
      <c r="Z1455" t="s">
        <v>66</v>
      </c>
      <c r="AF1455" t="s">
        <v>1976</v>
      </c>
      <c r="AG1455" t="s">
        <v>1972</v>
      </c>
      <c r="AL1455">
        <v>150</v>
      </c>
      <c r="AM1455" t="s">
        <v>1979</v>
      </c>
      <c r="AN1455" t="s">
        <v>1987</v>
      </c>
      <c r="AO1455">
        <v>0</v>
      </c>
      <c r="AQ1455">
        <v>2257905</v>
      </c>
      <c r="AR1455" t="s">
        <v>4605</v>
      </c>
      <c r="AS1455" t="s">
        <v>5883</v>
      </c>
      <c r="AT1455" t="s">
        <v>1984</v>
      </c>
    </row>
    <row r="1456" spans="1:46" x14ac:dyDescent="0.25">
      <c r="A1456" t="str">
        <f>_xlfn.XLOOKUP(I1456,UTILIZADAS[Contacto1],UTILIZADAS[Source.Name],,0)</f>
        <v>Cobros Abril Canal Fijo</v>
      </c>
      <c r="B1456" s="18">
        <f>VLOOKUP(J1456,Ref!A:C,3,0)</f>
        <v>1</v>
      </c>
      <c r="C1456" s="18">
        <f>VLOOKUP(J1456,Ref!A:D,4,0)</f>
        <v>1</v>
      </c>
      <c r="D1456" s="18" t="str">
        <f t="shared" si="66"/>
        <v>11/may</v>
      </c>
      <c r="E1456" s="18">
        <f t="shared" si="67"/>
        <v>1</v>
      </c>
      <c r="F1456" s="18">
        <v>1</v>
      </c>
      <c r="G1456" s="18">
        <f t="shared" si="68"/>
        <v>1</v>
      </c>
      <c r="H1456" s="3">
        <v>46153.607025462959</v>
      </c>
      <c r="I1456">
        <v>64079225</v>
      </c>
      <c r="J1456">
        <v>6003</v>
      </c>
      <c r="K1456" t="s">
        <v>1983</v>
      </c>
      <c r="L1456" t="s">
        <v>1897</v>
      </c>
      <c r="M1456" t="s">
        <v>1970</v>
      </c>
      <c r="O1456">
        <v>359242000000</v>
      </c>
      <c r="P1456">
        <v>16018</v>
      </c>
      <c r="Q1456">
        <v>-4</v>
      </c>
      <c r="R1456">
        <v>1</v>
      </c>
      <c r="S1456">
        <v>64079225</v>
      </c>
      <c r="U1456" t="s">
        <v>2321</v>
      </c>
      <c r="W1456" t="s">
        <v>3871</v>
      </c>
      <c r="X1456">
        <v>359242000000</v>
      </c>
      <c r="Y1456" t="s">
        <v>65</v>
      </c>
      <c r="Z1456" t="s">
        <v>66</v>
      </c>
      <c r="AF1456" t="s">
        <v>1976</v>
      </c>
      <c r="AG1456" t="s">
        <v>1972</v>
      </c>
      <c r="AL1456">
        <v>25</v>
      </c>
      <c r="AM1456" t="s">
        <v>1979</v>
      </c>
      <c r="AN1456" t="s">
        <v>1987</v>
      </c>
      <c r="AO1456">
        <v>0</v>
      </c>
      <c r="AQ1456">
        <v>2257906</v>
      </c>
      <c r="AR1456" t="s">
        <v>4605</v>
      </c>
      <c r="AS1456" t="s">
        <v>5883</v>
      </c>
      <c r="AT1456" t="s">
        <v>1892</v>
      </c>
    </row>
    <row r="1457" spans="1:46" x14ac:dyDescent="0.25">
      <c r="A1457" t="str">
        <f>_xlfn.XLOOKUP(I1457,UTILIZADAS[Contacto1],UTILIZADAS[Source.Name],,0)</f>
        <v>Cobros Mayo</v>
      </c>
      <c r="B1457" s="18">
        <f>VLOOKUP(J1457,Ref!A:C,3,0)</f>
        <v>0</v>
      </c>
      <c r="C1457" s="18">
        <f>VLOOKUP(J1457,Ref!A:D,4,0)</f>
        <v>0</v>
      </c>
      <c r="D1457" s="18" t="str">
        <f t="shared" si="66"/>
        <v>11/may</v>
      </c>
      <c r="E1457" s="18">
        <f t="shared" si="67"/>
        <v>2</v>
      </c>
      <c r="F1457" s="18">
        <v>1</v>
      </c>
      <c r="G1457" s="18">
        <f t="shared" si="68"/>
        <v>0</v>
      </c>
      <c r="H1457" s="3">
        <v>46153.60732638889</v>
      </c>
      <c r="I1457">
        <v>64084980</v>
      </c>
      <c r="J1457" t="s">
        <v>2021</v>
      </c>
      <c r="K1457" t="s">
        <v>1968</v>
      </c>
      <c r="L1457" t="s">
        <v>1969</v>
      </c>
      <c r="M1457" t="s">
        <v>1970</v>
      </c>
      <c r="O1457">
        <v>217002760000</v>
      </c>
      <c r="P1457">
        <v>16018</v>
      </c>
      <c r="Q1457">
        <v>-4</v>
      </c>
      <c r="R1457">
        <v>1</v>
      </c>
      <c r="S1457">
        <v>64084980</v>
      </c>
      <c r="U1457" t="s">
        <v>4905</v>
      </c>
      <c r="W1457" t="s">
        <v>4906</v>
      </c>
      <c r="X1457">
        <v>217002760000</v>
      </c>
      <c r="Y1457" t="s">
        <v>65</v>
      </c>
      <c r="Z1457" t="s">
        <v>66</v>
      </c>
      <c r="AF1457" t="s">
        <v>1976</v>
      </c>
      <c r="AG1457" t="s">
        <v>1972</v>
      </c>
      <c r="AL1457">
        <v>5</v>
      </c>
      <c r="AN1457" t="s">
        <v>1974</v>
      </c>
      <c r="AO1457">
        <v>0</v>
      </c>
      <c r="AQ1457">
        <v>2257907</v>
      </c>
      <c r="AR1457" t="s">
        <v>4605</v>
      </c>
      <c r="AS1457" t="s">
        <v>5883</v>
      </c>
      <c r="AT1457" t="s">
        <v>2022</v>
      </c>
    </row>
    <row r="1458" spans="1:46" x14ac:dyDescent="0.25">
      <c r="A1458" t="str">
        <f>_xlfn.XLOOKUP(I1458,UTILIZADAS[Contacto1],UTILIZADAS[Source.Name],,0)</f>
        <v>Cobros Mayo</v>
      </c>
      <c r="B1458" s="18">
        <f>VLOOKUP(J1458,Ref!A:C,3,0)</f>
        <v>1</v>
      </c>
      <c r="C1458" s="18">
        <f>VLOOKUP(J1458,Ref!A:D,4,0)</f>
        <v>1</v>
      </c>
      <c r="D1458" s="18" t="str">
        <f t="shared" si="66"/>
        <v>13/may</v>
      </c>
      <c r="E1458" s="18">
        <f t="shared" si="67"/>
        <v>2</v>
      </c>
      <c r="F1458" s="18">
        <v>1</v>
      </c>
      <c r="G1458" s="18">
        <f t="shared" si="68"/>
        <v>1</v>
      </c>
      <c r="H1458" s="3">
        <v>46155.73238425926</v>
      </c>
      <c r="I1458">
        <v>64084980</v>
      </c>
      <c r="J1458">
        <v>6003</v>
      </c>
      <c r="K1458" t="s">
        <v>1983</v>
      </c>
      <c r="L1458" t="s">
        <v>1897</v>
      </c>
      <c r="M1458" t="s">
        <v>1970</v>
      </c>
      <c r="O1458">
        <v>217002760000</v>
      </c>
      <c r="P1458">
        <v>16018</v>
      </c>
      <c r="Q1458">
        <v>-4</v>
      </c>
      <c r="R1458">
        <v>1</v>
      </c>
      <c r="S1458">
        <v>64084980</v>
      </c>
      <c r="U1458" t="s">
        <v>4905</v>
      </c>
      <c r="W1458" t="s">
        <v>4906</v>
      </c>
      <c r="X1458">
        <v>217002760000</v>
      </c>
      <c r="Y1458" t="s">
        <v>65</v>
      </c>
      <c r="Z1458" t="s">
        <v>66</v>
      </c>
      <c r="AF1458" t="s">
        <v>1976</v>
      </c>
      <c r="AG1458" t="s">
        <v>1972</v>
      </c>
      <c r="AL1458">
        <v>21</v>
      </c>
      <c r="AM1458" t="s">
        <v>1979</v>
      </c>
      <c r="AN1458" t="s">
        <v>1987</v>
      </c>
      <c r="AO1458">
        <v>0</v>
      </c>
      <c r="AQ1458">
        <v>2257907</v>
      </c>
      <c r="AR1458" t="s">
        <v>4605</v>
      </c>
      <c r="AS1458" t="s">
        <v>5883</v>
      </c>
      <c r="AT1458" t="s">
        <v>1892</v>
      </c>
    </row>
    <row r="1459" spans="1:46" x14ac:dyDescent="0.25">
      <c r="A1459" t="str">
        <f>_xlfn.XLOOKUP(I1459,UTILIZADAS[Contacto1],UTILIZADAS[Source.Name],,0)</f>
        <v>Cobros Abril Canal Fijo</v>
      </c>
      <c r="B1459" s="18">
        <f>VLOOKUP(J1459,Ref!A:C,3,0)</f>
        <v>0</v>
      </c>
      <c r="C1459" s="18">
        <f>VLOOKUP(J1459,Ref!A:D,4,0)</f>
        <v>0</v>
      </c>
      <c r="D1459" s="18" t="str">
        <f t="shared" si="66"/>
        <v>11/may</v>
      </c>
      <c r="E1459" s="18">
        <f t="shared" si="67"/>
        <v>6</v>
      </c>
      <c r="F1459" s="18">
        <v>1</v>
      </c>
      <c r="G1459" s="18">
        <f t="shared" si="68"/>
        <v>0</v>
      </c>
      <c r="H1459" s="3">
        <v>46153.612893518519</v>
      </c>
      <c r="I1459">
        <v>64098122</v>
      </c>
      <c r="J1459" t="s">
        <v>2021</v>
      </c>
      <c r="K1459" t="s">
        <v>1968</v>
      </c>
      <c r="L1459" t="s">
        <v>1969</v>
      </c>
      <c r="M1459" t="s">
        <v>1970</v>
      </c>
      <c r="O1459">
        <v>359385400000</v>
      </c>
      <c r="P1459">
        <v>16018</v>
      </c>
      <c r="Q1459">
        <v>-4</v>
      </c>
      <c r="R1459">
        <v>1</v>
      </c>
      <c r="S1459">
        <v>64098122</v>
      </c>
      <c r="U1459" t="s">
        <v>2313</v>
      </c>
      <c r="W1459" t="s">
        <v>3864</v>
      </c>
      <c r="X1459">
        <v>359385400000</v>
      </c>
      <c r="Y1459" t="s">
        <v>65</v>
      </c>
      <c r="Z1459" t="s">
        <v>66</v>
      </c>
      <c r="AG1459" t="s">
        <v>1972</v>
      </c>
      <c r="AL1459">
        <v>5</v>
      </c>
      <c r="AN1459" t="s">
        <v>1974</v>
      </c>
      <c r="AO1459">
        <v>0</v>
      </c>
      <c r="AQ1459">
        <v>2257908</v>
      </c>
      <c r="AR1459" t="s">
        <v>4605</v>
      </c>
      <c r="AS1459" t="s">
        <v>5883</v>
      </c>
      <c r="AT1459" t="s">
        <v>2022</v>
      </c>
    </row>
    <row r="1460" spans="1:46" x14ac:dyDescent="0.25">
      <c r="A1460" t="str">
        <f>_xlfn.XLOOKUP(I1460,UTILIZADAS[Contacto1],UTILIZADAS[Source.Name],,0)</f>
        <v>Cobros Abril Canal Fijo</v>
      </c>
      <c r="B1460" s="18">
        <f>VLOOKUP(J1460,Ref!A:C,3,0)</f>
        <v>0</v>
      </c>
      <c r="C1460" s="18">
        <f>VLOOKUP(J1460,Ref!A:D,4,0)</f>
        <v>0</v>
      </c>
      <c r="D1460" s="18" t="str">
        <f t="shared" si="66"/>
        <v>13/may</v>
      </c>
      <c r="E1460" s="18">
        <f t="shared" si="67"/>
        <v>6</v>
      </c>
      <c r="F1460" s="18">
        <v>1</v>
      </c>
      <c r="G1460" s="18">
        <f t="shared" si="68"/>
        <v>0</v>
      </c>
      <c r="H1460" s="3">
        <v>46155.732812499999</v>
      </c>
      <c r="I1460">
        <v>64098122</v>
      </c>
      <c r="J1460" t="s">
        <v>2021</v>
      </c>
      <c r="K1460" t="s">
        <v>1968</v>
      </c>
      <c r="L1460" t="s">
        <v>1969</v>
      </c>
      <c r="M1460" t="s">
        <v>1970</v>
      </c>
      <c r="O1460">
        <v>359385400000</v>
      </c>
      <c r="P1460">
        <v>16018</v>
      </c>
      <c r="Q1460">
        <v>-4</v>
      </c>
      <c r="R1460">
        <v>1</v>
      </c>
      <c r="S1460">
        <v>64098122</v>
      </c>
      <c r="U1460" t="s">
        <v>2313</v>
      </c>
      <c r="W1460" t="s">
        <v>3864</v>
      </c>
      <c r="X1460">
        <v>359385400000</v>
      </c>
      <c r="Y1460" t="s">
        <v>65</v>
      </c>
      <c r="Z1460" t="s">
        <v>66</v>
      </c>
      <c r="AG1460" t="s">
        <v>1972</v>
      </c>
      <c r="AL1460">
        <v>5</v>
      </c>
      <c r="AN1460" t="s">
        <v>1974</v>
      </c>
      <c r="AO1460">
        <v>0</v>
      </c>
      <c r="AQ1460">
        <v>2257908</v>
      </c>
      <c r="AR1460" t="s">
        <v>4605</v>
      </c>
      <c r="AS1460" t="s">
        <v>5883</v>
      </c>
      <c r="AT1460" t="s">
        <v>2022</v>
      </c>
    </row>
    <row r="1461" spans="1:46" x14ac:dyDescent="0.25">
      <c r="A1461" t="str">
        <f>_xlfn.XLOOKUP(I1461,UTILIZADAS[Contacto1],UTILIZADAS[Source.Name],,0)</f>
        <v>Cobros Abril Canal Fijo</v>
      </c>
      <c r="B1461" s="18">
        <f>VLOOKUP(J1461,Ref!A:C,3,0)</f>
        <v>0</v>
      </c>
      <c r="C1461" s="18">
        <f>VLOOKUP(J1461,Ref!A:D,4,0)</f>
        <v>0</v>
      </c>
      <c r="D1461" s="18" t="str">
        <f t="shared" si="66"/>
        <v>18/may</v>
      </c>
      <c r="E1461" s="18">
        <f t="shared" si="67"/>
        <v>6</v>
      </c>
      <c r="F1461" s="18">
        <v>1</v>
      </c>
      <c r="G1461" s="18">
        <f t="shared" si="68"/>
        <v>0</v>
      </c>
      <c r="H1461" s="3">
        <v>46160.452951388892</v>
      </c>
      <c r="I1461">
        <v>64098122</v>
      </c>
      <c r="J1461" t="s">
        <v>2021</v>
      </c>
      <c r="K1461" t="s">
        <v>1968</v>
      </c>
      <c r="L1461" t="s">
        <v>1969</v>
      </c>
      <c r="M1461" t="s">
        <v>1970</v>
      </c>
      <c r="O1461">
        <v>359385400000</v>
      </c>
      <c r="P1461">
        <v>16018</v>
      </c>
      <c r="Q1461">
        <v>-4</v>
      </c>
      <c r="R1461">
        <v>1</v>
      </c>
      <c r="S1461">
        <v>64098122</v>
      </c>
      <c r="U1461" t="s">
        <v>2313</v>
      </c>
      <c r="W1461" t="s">
        <v>3864</v>
      </c>
      <c r="X1461">
        <v>359385400000</v>
      </c>
      <c r="Y1461" t="s">
        <v>65</v>
      </c>
      <c r="Z1461" t="s">
        <v>66</v>
      </c>
      <c r="AG1461" t="s">
        <v>1972</v>
      </c>
      <c r="AL1461">
        <v>5</v>
      </c>
      <c r="AN1461" t="s">
        <v>1974</v>
      </c>
      <c r="AO1461">
        <v>0</v>
      </c>
      <c r="AQ1461">
        <v>2257908</v>
      </c>
      <c r="AR1461" t="s">
        <v>4605</v>
      </c>
      <c r="AS1461" t="s">
        <v>5883</v>
      </c>
      <c r="AT1461" t="s">
        <v>2022</v>
      </c>
    </row>
    <row r="1462" spans="1:46" x14ac:dyDescent="0.25">
      <c r="A1462" t="str">
        <f>_xlfn.XLOOKUP(I1462,UTILIZADAS[Contacto1],UTILIZADAS[Source.Name],,0)</f>
        <v>Cobros Abril Canal Fijo</v>
      </c>
      <c r="B1462" s="18">
        <f>VLOOKUP(J1462,Ref!A:C,3,0)</f>
        <v>0</v>
      </c>
      <c r="C1462" s="18">
        <f>VLOOKUP(J1462,Ref!A:D,4,0)</f>
        <v>0</v>
      </c>
      <c r="D1462" s="18" t="str">
        <f t="shared" si="66"/>
        <v>20/may</v>
      </c>
      <c r="E1462" s="18">
        <f t="shared" si="67"/>
        <v>6</v>
      </c>
      <c r="F1462" s="18">
        <v>1</v>
      </c>
      <c r="G1462" s="18">
        <f t="shared" si="68"/>
        <v>0</v>
      </c>
      <c r="H1462" s="3">
        <v>46162.425659722219</v>
      </c>
      <c r="I1462">
        <v>64098122</v>
      </c>
      <c r="J1462" t="s">
        <v>2021</v>
      </c>
      <c r="K1462" t="s">
        <v>1968</v>
      </c>
      <c r="L1462" t="s">
        <v>1969</v>
      </c>
      <c r="M1462" t="s">
        <v>1970</v>
      </c>
      <c r="O1462">
        <v>359385400000</v>
      </c>
      <c r="P1462">
        <v>16018</v>
      </c>
      <c r="Q1462">
        <v>-4</v>
      </c>
      <c r="R1462">
        <v>1</v>
      </c>
      <c r="S1462">
        <v>64098122</v>
      </c>
      <c r="U1462" t="s">
        <v>2313</v>
      </c>
      <c r="W1462" t="s">
        <v>3864</v>
      </c>
      <c r="X1462">
        <v>359385400000</v>
      </c>
      <c r="Y1462" t="s">
        <v>65</v>
      </c>
      <c r="Z1462" t="s">
        <v>66</v>
      </c>
      <c r="AG1462" t="s">
        <v>1972</v>
      </c>
      <c r="AL1462">
        <v>5</v>
      </c>
      <c r="AN1462" t="s">
        <v>1974</v>
      </c>
      <c r="AO1462">
        <v>0</v>
      </c>
      <c r="AQ1462">
        <v>2257908</v>
      </c>
      <c r="AR1462" t="s">
        <v>4605</v>
      </c>
      <c r="AS1462" t="s">
        <v>5883</v>
      </c>
      <c r="AT1462" t="s">
        <v>2022</v>
      </c>
    </row>
    <row r="1463" spans="1:46" x14ac:dyDescent="0.25">
      <c r="A1463" t="str">
        <f>_xlfn.XLOOKUP(I1463,UTILIZADAS[Contacto1],UTILIZADAS[Source.Name],,0)</f>
        <v>Cobros Abril Canal Fijo</v>
      </c>
      <c r="B1463" s="18">
        <f>VLOOKUP(J1463,Ref!A:C,3,0)</f>
        <v>0</v>
      </c>
      <c r="C1463" s="18">
        <f>VLOOKUP(J1463,Ref!A:D,4,0)</f>
        <v>0</v>
      </c>
      <c r="D1463" s="18" t="str">
        <f t="shared" si="66"/>
        <v>21/may</v>
      </c>
      <c r="E1463" s="18">
        <f t="shared" si="67"/>
        <v>6</v>
      </c>
      <c r="F1463" s="18">
        <v>1</v>
      </c>
      <c r="G1463" s="18">
        <f t="shared" si="68"/>
        <v>0</v>
      </c>
      <c r="H1463" s="3">
        <v>46163.486851851849</v>
      </c>
      <c r="I1463">
        <v>64098122</v>
      </c>
      <c r="J1463" t="s">
        <v>2021</v>
      </c>
      <c r="K1463" t="s">
        <v>1968</v>
      </c>
      <c r="L1463" t="s">
        <v>1969</v>
      </c>
      <c r="M1463" t="s">
        <v>1970</v>
      </c>
      <c r="O1463">
        <v>359385400000</v>
      </c>
      <c r="P1463">
        <v>16018</v>
      </c>
      <c r="Q1463">
        <v>-4</v>
      </c>
      <c r="R1463">
        <v>1</v>
      </c>
      <c r="S1463">
        <v>64098122</v>
      </c>
      <c r="U1463" t="s">
        <v>2313</v>
      </c>
      <c r="W1463" t="s">
        <v>3864</v>
      </c>
      <c r="X1463">
        <v>359385400000</v>
      </c>
      <c r="Y1463" t="s">
        <v>65</v>
      </c>
      <c r="Z1463" t="s">
        <v>66</v>
      </c>
      <c r="AG1463" t="s">
        <v>1972</v>
      </c>
      <c r="AL1463">
        <v>5</v>
      </c>
      <c r="AN1463" t="s">
        <v>1974</v>
      </c>
      <c r="AO1463">
        <v>0</v>
      </c>
      <c r="AQ1463">
        <v>2257908</v>
      </c>
      <c r="AR1463" t="s">
        <v>4605</v>
      </c>
      <c r="AS1463" t="s">
        <v>5883</v>
      </c>
      <c r="AT1463" t="s">
        <v>2022</v>
      </c>
    </row>
    <row r="1464" spans="1:46" x14ac:dyDescent="0.25">
      <c r="A1464" t="str">
        <f>_xlfn.XLOOKUP(I1464,UTILIZADAS[Contacto1],UTILIZADAS[Source.Name],,0)</f>
        <v>Cobros Abril Canal Fijo</v>
      </c>
      <c r="B1464" s="18">
        <f>VLOOKUP(J1464,Ref!A:C,3,0)</f>
        <v>0</v>
      </c>
      <c r="C1464" s="18">
        <f>VLOOKUP(J1464,Ref!A:D,4,0)</f>
        <v>0</v>
      </c>
      <c r="D1464" s="18" t="str">
        <f t="shared" si="66"/>
        <v>21/may</v>
      </c>
      <c r="E1464" s="18">
        <f t="shared" si="67"/>
        <v>6</v>
      </c>
      <c r="F1464" s="18">
        <v>1</v>
      </c>
      <c r="G1464" s="18">
        <f t="shared" si="68"/>
        <v>1</v>
      </c>
      <c r="H1464" s="3">
        <v>46163.754305555558</v>
      </c>
      <c r="I1464">
        <v>64098122</v>
      </c>
      <c r="J1464" t="s">
        <v>2021</v>
      </c>
      <c r="K1464" t="s">
        <v>1968</v>
      </c>
      <c r="L1464" t="s">
        <v>1969</v>
      </c>
      <c r="M1464" t="s">
        <v>1970</v>
      </c>
      <c r="O1464">
        <v>359385400000</v>
      </c>
      <c r="P1464">
        <v>16018</v>
      </c>
      <c r="Q1464">
        <v>-4</v>
      </c>
      <c r="R1464">
        <v>1</v>
      </c>
      <c r="S1464">
        <v>64098122</v>
      </c>
      <c r="U1464" t="s">
        <v>2313</v>
      </c>
      <c r="W1464" t="s">
        <v>3864</v>
      </c>
      <c r="X1464">
        <v>359385400000</v>
      </c>
      <c r="Y1464" t="s">
        <v>65</v>
      </c>
      <c r="Z1464" t="s">
        <v>66</v>
      </c>
      <c r="AG1464" t="s">
        <v>1972</v>
      </c>
      <c r="AL1464">
        <v>5</v>
      </c>
      <c r="AN1464" t="s">
        <v>1974</v>
      </c>
      <c r="AO1464">
        <v>0</v>
      </c>
      <c r="AQ1464">
        <v>2257908</v>
      </c>
      <c r="AR1464" t="s">
        <v>4605</v>
      </c>
      <c r="AS1464" t="s">
        <v>5883</v>
      </c>
      <c r="AT1464" t="s">
        <v>2022</v>
      </c>
    </row>
    <row r="1465" spans="1:46" x14ac:dyDescent="0.25">
      <c r="A1465" t="str">
        <f>_xlfn.XLOOKUP(I1465,UTILIZADAS[Contacto1],UTILIZADAS[Source.Name],,0)</f>
        <v>Cobros Abril Canal Fijo</v>
      </c>
      <c r="B1465" s="18">
        <f>VLOOKUP(J1465,Ref!A:C,3,0)</f>
        <v>0</v>
      </c>
      <c r="C1465" s="18">
        <f>VLOOKUP(J1465,Ref!A:D,4,0)</f>
        <v>0</v>
      </c>
      <c r="D1465" s="18" t="str">
        <f t="shared" si="66"/>
        <v>11/may</v>
      </c>
      <c r="E1465" s="18">
        <f t="shared" si="67"/>
        <v>1</v>
      </c>
      <c r="F1465" s="18">
        <v>1</v>
      </c>
      <c r="G1465" s="18">
        <f t="shared" si="68"/>
        <v>1</v>
      </c>
      <c r="H1465" s="3">
        <v>46153.612835648149</v>
      </c>
      <c r="I1465">
        <v>64099284</v>
      </c>
      <c r="J1465">
        <v>6004</v>
      </c>
      <c r="K1465" t="s">
        <v>1983</v>
      </c>
      <c r="L1465" t="s">
        <v>1897</v>
      </c>
      <c r="M1465" t="s">
        <v>1970</v>
      </c>
      <c r="O1465">
        <v>351367510000</v>
      </c>
      <c r="P1465">
        <v>16018</v>
      </c>
      <c r="Q1465">
        <v>-4</v>
      </c>
      <c r="R1465">
        <v>1</v>
      </c>
      <c r="S1465">
        <v>64099284</v>
      </c>
      <c r="U1465" t="s">
        <v>485</v>
      </c>
      <c r="W1465" t="s">
        <v>486</v>
      </c>
      <c r="X1465">
        <v>351367510000</v>
      </c>
      <c r="Y1465" t="s">
        <v>65</v>
      </c>
      <c r="Z1465" t="s">
        <v>597</v>
      </c>
      <c r="AF1465" t="s">
        <v>1976</v>
      </c>
      <c r="AG1465" t="s">
        <v>1972</v>
      </c>
      <c r="AL1465">
        <v>126</v>
      </c>
      <c r="AM1465" t="s">
        <v>1979</v>
      </c>
      <c r="AN1465" t="s">
        <v>1987</v>
      </c>
      <c r="AO1465">
        <v>0</v>
      </c>
      <c r="AQ1465">
        <v>2257909</v>
      </c>
      <c r="AR1465" t="s">
        <v>4605</v>
      </c>
      <c r="AS1465" t="s">
        <v>5883</v>
      </c>
      <c r="AT1465" t="s">
        <v>1984</v>
      </c>
    </row>
    <row r="1466" spans="1:46" x14ac:dyDescent="0.25">
      <c r="A1466" t="str">
        <f>_xlfn.XLOOKUP(I1466,UTILIZADAS[Contacto1],UTILIZADAS[Source.Name],,0)</f>
        <v>Cobros Abril Canal Fijo</v>
      </c>
      <c r="B1466" s="18">
        <f>VLOOKUP(J1466,Ref!A:C,3,0)</f>
        <v>0</v>
      </c>
      <c r="C1466" s="18">
        <f>VLOOKUP(J1466,Ref!A:D,4,0)</f>
        <v>0</v>
      </c>
      <c r="D1466" s="18" t="str">
        <f t="shared" si="66"/>
        <v>11/may</v>
      </c>
      <c r="E1466" s="18">
        <f t="shared" si="67"/>
        <v>4</v>
      </c>
      <c r="F1466" s="18">
        <v>1</v>
      </c>
      <c r="G1466" s="18">
        <f t="shared" si="68"/>
        <v>0</v>
      </c>
      <c r="H1466" s="3">
        <v>46153.613321759258</v>
      </c>
      <c r="I1466">
        <v>64099571</v>
      </c>
      <c r="J1466" t="s">
        <v>2021</v>
      </c>
      <c r="K1466" t="s">
        <v>1968</v>
      </c>
      <c r="L1466" t="s">
        <v>1969</v>
      </c>
      <c r="M1466" t="s">
        <v>1970</v>
      </c>
      <c r="O1466">
        <v>362021260000</v>
      </c>
      <c r="P1466">
        <v>16018</v>
      </c>
      <c r="Q1466">
        <v>-4</v>
      </c>
      <c r="R1466">
        <v>1</v>
      </c>
      <c r="S1466">
        <v>64099571</v>
      </c>
      <c r="U1466" t="s">
        <v>2354</v>
      </c>
      <c r="W1466" t="s">
        <v>3916</v>
      </c>
      <c r="X1466">
        <v>362021260000</v>
      </c>
      <c r="Y1466" t="s">
        <v>65</v>
      </c>
      <c r="Z1466" t="s">
        <v>66</v>
      </c>
      <c r="AF1466" t="s">
        <v>1976</v>
      </c>
      <c r="AG1466" t="s">
        <v>1972</v>
      </c>
      <c r="AL1466">
        <v>5</v>
      </c>
      <c r="AN1466" t="s">
        <v>1974</v>
      </c>
      <c r="AO1466">
        <v>0</v>
      </c>
      <c r="AQ1466">
        <v>2257910</v>
      </c>
      <c r="AR1466" t="s">
        <v>4605</v>
      </c>
      <c r="AS1466" t="s">
        <v>5883</v>
      </c>
      <c r="AT1466" t="s">
        <v>2022</v>
      </c>
    </row>
    <row r="1467" spans="1:46" x14ac:dyDescent="0.25">
      <c r="A1467" t="str">
        <f>_xlfn.XLOOKUP(I1467,UTILIZADAS[Contacto1],UTILIZADAS[Source.Name],,0)</f>
        <v>Cobros Abril Canal Fijo</v>
      </c>
      <c r="B1467" s="18">
        <f>VLOOKUP(J1467,Ref!A:C,3,0)</f>
        <v>0</v>
      </c>
      <c r="C1467" s="18">
        <f>VLOOKUP(J1467,Ref!A:D,4,0)</f>
        <v>0</v>
      </c>
      <c r="D1467" s="18" t="str">
        <f t="shared" si="66"/>
        <v>13/may</v>
      </c>
      <c r="E1467" s="18">
        <f t="shared" si="67"/>
        <v>4</v>
      </c>
      <c r="F1467" s="18">
        <v>1</v>
      </c>
      <c r="G1467" s="18">
        <f t="shared" si="68"/>
        <v>0</v>
      </c>
      <c r="H1467" s="3">
        <v>46155.733634259261</v>
      </c>
      <c r="I1467">
        <v>64099571</v>
      </c>
      <c r="J1467" t="s">
        <v>2021</v>
      </c>
      <c r="K1467" t="s">
        <v>1968</v>
      </c>
      <c r="L1467" t="s">
        <v>1969</v>
      </c>
      <c r="M1467" t="s">
        <v>1970</v>
      </c>
      <c r="O1467">
        <v>362021260000</v>
      </c>
      <c r="P1467">
        <v>16018</v>
      </c>
      <c r="Q1467">
        <v>-4</v>
      </c>
      <c r="R1467">
        <v>1</v>
      </c>
      <c r="S1467">
        <v>64099571</v>
      </c>
      <c r="U1467" t="s">
        <v>2354</v>
      </c>
      <c r="W1467" t="s">
        <v>3916</v>
      </c>
      <c r="X1467">
        <v>362021260000</v>
      </c>
      <c r="Y1467" t="s">
        <v>65</v>
      </c>
      <c r="Z1467" t="s">
        <v>66</v>
      </c>
      <c r="AF1467" t="s">
        <v>1976</v>
      </c>
      <c r="AG1467" t="s">
        <v>1972</v>
      </c>
      <c r="AL1467">
        <v>5</v>
      </c>
      <c r="AN1467" t="s">
        <v>1974</v>
      </c>
      <c r="AO1467">
        <v>0</v>
      </c>
      <c r="AQ1467">
        <v>2257910</v>
      </c>
      <c r="AR1467" t="s">
        <v>4605</v>
      </c>
      <c r="AS1467" t="s">
        <v>5883</v>
      </c>
      <c r="AT1467" t="s">
        <v>2022</v>
      </c>
    </row>
    <row r="1468" spans="1:46" x14ac:dyDescent="0.25">
      <c r="A1468" t="str">
        <f>_xlfn.XLOOKUP(I1468,UTILIZADAS[Contacto1],UTILIZADAS[Source.Name],,0)</f>
        <v>Cobros Abril Canal Fijo</v>
      </c>
      <c r="B1468" s="18">
        <f>VLOOKUP(J1468,Ref!A:C,3,0)</f>
        <v>0</v>
      </c>
      <c r="C1468" s="18">
        <f>VLOOKUP(J1468,Ref!A:D,4,0)</f>
        <v>0</v>
      </c>
      <c r="D1468" s="18" t="str">
        <f t="shared" si="66"/>
        <v>18/may</v>
      </c>
      <c r="E1468" s="18">
        <f t="shared" si="67"/>
        <v>4</v>
      </c>
      <c r="F1468" s="18">
        <v>1</v>
      </c>
      <c r="G1468" s="18">
        <f t="shared" si="68"/>
        <v>0</v>
      </c>
      <c r="H1468" s="3">
        <v>46160.453113425923</v>
      </c>
      <c r="I1468">
        <v>64099571</v>
      </c>
      <c r="J1468" t="s">
        <v>2021</v>
      </c>
      <c r="K1468" t="s">
        <v>1968</v>
      </c>
      <c r="L1468" t="s">
        <v>1969</v>
      </c>
      <c r="M1468" t="s">
        <v>1970</v>
      </c>
      <c r="O1468">
        <v>362021260000</v>
      </c>
      <c r="P1468">
        <v>16018</v>
      </c>
      <c r="Q1468">
        <v>-4</v>
      </c>
      <c r="R1468">
        <v>1</v>
      </c>
      <c r="S1468">
        <v>64099571</v>
      </c>
      <c r="U1468" t="s">
        <v>2354</v>
      </c>
      <c r="W1468" t="s">
        <v>3916</v>
      </c>
      <c r="X1468">
        <v>362021260000</v>
      </c>
      <c r="Y1468" t="s">
        <v>65</v>
      </c>
      <c r="Z1468" t="s">
        <v>66</v>
      </c>
      <c r="AF1468" t="s">
        <v>1976</v>
      </c>
      <c r="AG1468" t="s">
        <v>1972</v>
      </c>
      <c r="AL1468">
        <v>5</v>
      </c>
      <c r="AN1468" t="s">
        <v>1974</v>
      </c>
      <c r="AO1468">
        <v>0</v>
      </c>
      <c r="AQ1468">
        <v>2257910</v>
      </c>
      <c r="AR1468" t="s">
        <v>4605</v>
      </c>
      <c r="AS1468" t="s">
        <v>5883</v>
      </c>
      <c r="AT1468" t="s">
        <v>2022</v>
      </c>
    </row>
    <row r="1469" spans="1:46" x14ac:dyDescent="0.25">
      <c r="A1469" t="str">
        <f>_xlfn.XLOOKUP(I1469,UTILIZADAS[Contacto1],UTILIZADAS[Source.Name],,0)</f>
        <v>Cobros Abril Canal Fijo</v>
      </c>
      <c r="B1469" s="18">
        <f>VLOOKUP(J1469,Ref!A:C,3,0)</f>
        <v>0</v>
      </c>
      <c r="C1469" s="18">
        <f>VLOOKUP(J1469,Ref!A:D,4,0)</f>
        <v>0</v>
      </c>
      <c r="D1469" s="18" t="str">
        <f t="shared" si="66"/>
        <v>20/may</v>
      </c>
      <c r="E1469" s="18">
        <f t="shared" si="67"/>
        <v>4</v>
      </c>
      <c r="F1469" s="18">
        <v>1</v>
      </c>
      <c r="G1469" s="18">
        <f t="shared" si="68"/>
        <v>1</v>
      </c>
      <c r="H1469" s="3">
        <v>46162.425347222219</v>
      </c>
      <c r="I1469">
        <v>64099571</v>
      </c>
      <c r="J1469">
        <v>6004</v>
      </c>
      <c r="K1469" t="s">
        <v>1983</v>
      </c>
      <c r="L1469" t="s">
        <v>1897</v>
      </c>
      <c r="M1469" t="s">
        <v>1970</v>
      </c>
      <c r="O1469">
        <v>362021260000</v>
      </c>
      <c r="P1469">
        <v>16018</v>
      </c>
      <c r="Q1469">
        <v>-4</v>
      </c>
      <c r="R1469">
        <v>1</v>
      </c>
      <c r="S1469">
        <v>64099571</v>
      </c>
      <c r="U1469" t="s">
        <v>2354</v>
      </c>
      <c r="W1469" t="s">
        <v>3916</v>
      </c>
      <c r="X1469">
        <v>362021260000</v>
      </c>
      <c r="Y1469" t="s">
        <v>65</v>
      </c>
      <c r="Z1469" t="s">
        <v>66</v>
      </c>
      <c r="AF1469" t="s">
        <v>1976</v>
      </c>
      <c r="AG1469" t="s">
        <v>1972</v>
      </c>
      <c r="AL1469">
        <v>150</v>
      </c>
      <c r="AM1469" t="s">
        <v>1979</v>
      </c>
      <c r="AN1469" t="s">
        <v>1987</v>
      </c>
      <c r="AO1469">
        <v>0</v>
      </c>
      <c r="AQ1469">
        <v>2257910</v>
      </c>
      <c r="AR1469" t="s">
        <v>4605</v>
      </c>
      <c r="AS1469" t="s">
        <v>5883</v>
      </c>
      <c r="AT1469" t="s">
        <v>1984</v>
      </c>
    </row>
    <row r="1470" spans="1:46" x14ac:dyDescent="0.25">
      <c r="A1470" t="str">
        <f>_xlfn.XLOOKUP(I1470,UTILIZADAS[Contacto1],UTILIZADAS[Source.Name],,0)</f>
        <v>Cobros Mayo</v>
      </c>
      <c r="B1470" s="18">
        <f>VLOOKUP(J1470,Ref!A:C,3,0)</f>
        <v>0</v>
      </c>
      <c r="C1470" s="18">
        <f>VLOOKUP(J1470,Ref!A:D,4,0)</f>
        <v>0</v>
      </c>
      <c r="D1470" s="18" t="str">
        <f t="shared" si="66"/>
        <v>08/may</v>
      </c>
      <c r="E1470" s="18">
        <f t="shared" si="67"/>
        <v>3</v>
      </c>
      <c r="F1470" s="18">
        <v>1</v>
      </c>
      <c r="G1470" s="18">
        <f t="shared" si="68"/>
        <v>0</v>
      </c>
      <c r="H1470" s="3">
        <v>46150.710578703707</v>
      </c>
      <c r="I1470">
        <v>64108391</v>
      </c>
      <c r="J1470">
        <v>6004</v>
      </c>
      <c r="K1470" t="s">
        <v>1983</v>
      </c>
      <c r="L1470" t="s">
        <v>1897</v>
      </c>
      <c r="M1470" t="s">
        <v>1970</v>
      </c>
      <c r="O1470">
        <v>362000400000</v>
      </c>
      <c r="P1470">
        <v>16016</v>
      </c>
      <c r="Q1470">
        <v>-5</v>
      </c>
      <c r="R1470">
        <v>1</v>
      </c>
      <c r="S1470">
        <v>64108391</v>
      </c>
      <c r="U1470" t="s">
        <v>5991</v>
      </c>
      <c r="W1470" t="s">
        <v>4908</v>
      </c>
      <c r="X1470">
        <v>362000400000</v>
      </c>
      <c r="Y1470" t="s">
        <v>65</v>
      </c>
      <c r="Z1470" t="s">
        <v>66</v>
      </c>
      <c r="AF1470" t="s">
        <v>1976</v>
      </c>
      <c r="AG1470" t="s">
        <v>1972</v>
      </c>
      <c r="AL1470">
        <v>88</v>
      </c>
      <c r="AM1470" t="s">
        <v>1979</v>
      </c>
      <c r="AN1470" t="s">
        <v>1977</v>
      </c>
      <c r="AO1470">
        <v>0</v>
      </c>
      <c r="AQ1470">
        <v>2198767</v>
      </c>
      <c r="AR1470" t="s">
        <v>2020</v>
      </c>
      <c r="AS1470" t="s">
        <v>2020</v>
      </c>
      <c r="AT1470" t="s">
        <v>1984</v>
      </c>
    </row>
    <row r="1471" spans="1:46" x14ac:dyDescent="0.25">
      <c r="A1471" t="str">
        <f>_xlfn.XLOOKUP(I1471,UTILIZADAS[Contacto1],UTILIZADAS[Source.Name],,0)</f>
        <v>Cobros Mayo</v>
      </c>
      <c r="B1471" s="18">
        <f>VLOOKUP(J1471,Ref!A:C,3,0)</f>
        <v>0</v>
      </c>
      <c r="C1471" s="18">
        <f>VLOOKUP(J1471,Ref!A:D,4,0)</f>
        <v>0</v>
      </c>
      <c r="D1471" s="18" t="str">
        <f t="shared" si="66"/>
        <v>11/may</v>
      </c>
      <c r="E1471" s="18">
        <f t="shared" si="67"/>
        <v>3</v>
      </c>
      <c r="F1471" s="18">
        <v>1</v>
      </c>
      <c r="G1471" s="18">
        <f t="shared" si="68"/>
        <v>0</v>
      </c>
      <c r="H1471" s="3">
        <v>46153.613483796296</v>
      </c>
      <c r="I1471">
        <v>64108391</v>
      </c>
      <c r="J1471" t="s">
        <v>2021</v>
      </c>
      <c r="K1471" t="s">
        <v>1968</v>
      </c>
      <c r="L1471" t="s">
        <v>1969</v>
      </c>
      <c r="M1471" t="s">
        <v>1970</v>
      </c>
      <c r="O1471">
        <v>362000400000</v>
      </c>
      <c r="P1471">
        <v>16018</v>
      </c>
      <c r="Q1471">
        <v>-5</v>
      </c>
      <c r="R1471">
        <v>1</v>
      </c>
      <c r="S1471">
        <v>64108391</v>
      </c>
      <c r="U1471" t="s">
        <v>5991</v>
      </c>
      <c r="W1471" t="s">
        <v>4908</v>
      </c>
      <c r="X1471">
        <v>362000400000</v>
      </c>
      <c r="Y1471" t="s">
        <v>65</v>
      </c>
      <c r="Z1471" t="s">
        <v>4619</v>
      </c>
      <c r="AF1471" t="s">
        <v>1976</v>
      </c>
      <c r="AG1471" t="s">
        <v>1972</v>
      </c>
      <c r="AL1471">
        <v>5</v>
      </c>
      <c r="AN1471" t="s">
        <v>1974</v>
      </c>
      <c r="AO1471">
        <v>0</v>
      </c>
      <c r="AQ1471">
        <v>2257911</v>
      </c>
      <c r="AR1471" t="s">
        <v>4605</v>
      </c>
      <c r="AS1471" t="s">
        <v>5883</v>
      </c>
      <c r="AT1471" t="s">
        <v>2022</v>
      </c>
    </row>
    <row r="1472" spans="1:46" x14ac:dyDescent="0.25">
      <c r="A1472" t="str">
        <f>_xlfn.XLOOKUP(I1472,UTILIZADAS[Contacto1],UTILIZADAS[Source.Name],,0)</f>
        <v>Cobros Mayo</v>
      </c>
      <c r="B1472" s="18">
        <f>VLOOKUP(J1472,Ref!A:C,3,0)</f>
        <v>0</v>
      </c>
      <c r="C1472" s="18">
        <f>VLOOKUP(J1472,Ref!A:D,4,0)</f>
        <v>0</v>
      </c>
      <c r="D1472" s="18" t="str">
        <f t="shared" si="66"/>
        <v>13/may</v>
      </c>
      <c r="E1472" s="18">
        <f t="shared" si="67"/>
        <v>3</v>
      </c>
      <c r="F1472" s="18">
        <v>1</v>
      </c>
      <c r="G1472" s="18">
        <f t="shared" si="68"/>
        <v>1</v>
      </c>
      <c r="H1472" s="3">
        <v>46155.733530092592</v>
      </c>
      <c r="I1472">
        <v>64108391</v>
      </c>
      <c r="J1472">
        <v>6004</v>
      </c>
      <c r="K1472" t="s">
        <v>1983</v>
      </c>
      <c r="L1472" t="s">
        <v>1897</v>
      </c>
      <c r="M1472" t="s">
        <v>1970</v>
      </c>
      <c r="O1472">
        <v>362000400000</v>
      </c>
      <c r="P1472">
        <v>16018</v>
      </c>
      <c r="Q1472">
        <v>-5</v>
      </c>
      <c r="R1472">
        <v>1</v>
      </c>
      <c r="S1472">
        <v>64108391</v>
      </c>
      <c r="U1472" t="s">
        <v>5991</v>
      </c>
      <c r="W1472" t="s">
        <v>4908</v>
      </c>
      <c r="X1472">
        <v>362000400000</v>
      </c>
      <c r="Y1472" t="s">
        <v>65</v>
      </c>
      <c r="Z1472" t="s">
        <v>4619</v>
      </c>
      <c r="AF1472" t="s">
        <v>1976</v>
      </c>
      <c r="AG1472" t="s">
        <v>1972</v>
      </c>
      <c r="AL1472">
        <v>64</v>
      </c>
      <c r="AM1472" t="s">
        <v>1979</v>
      </c>
      <c r="AN1472" t="s">
        <v>1987</v>
      </c>
      <c r="AO1472">
        <v>0</v>
      </c>
      <c r="AQ1472">
        <v>2257911</v>
      </c>
      <c r="AR1472" t="s">
        <v>4605</v>
      </c>
      <c r="AS1472" t="s">
        <v>5883</v>
      </c>
      <c r="AT1472" t="s">
        <v>1984</v>
      </c>
    </row>
    <row r="1473" spans="1:46" x14ac:dyDescent="0.25">
      <c r="A1473" t="e">
        <f>_xlfn.XLOOKUP(I1473,UTILIZADAS[Contacto1],UTILIZADAS[Source.Name],,0)</f>
        <v>#N/A</v>
      </c>
      <c r="B1473" s="18">
        <f>VLOOKUP(J1473,Ref!A:C,3,0)</f>
        <v>1</v>
      </c>
      <c r="C1473" s="18">
        <f>VLOOKUP(J1473,Ref!A:D,4,0)</f>
        <v>1</v>
      </c>
      <c r="D1473" s="18" t="str">
        <f t="shared" si="66"/>
        <v>11/may</v>
      </c>
      <c r="E1473" s="18">
        <f t="shared" si="67"/>
        <v>1</v>
      </c>
      <c r="F1473" s="18">
        <v>1</v>
      </c>
      <c r="G1473" s="18">
        <f t="shared" si="68"/>
        <v>1</v>
      </c>
      <c r="H1473" s="3">
        <v>46153.699050925927</v>
      </c>
      <c r="I1473">
        <v>64112939</v>
      </c>
      <c r="J1473">
        <v>6007</v>
      </c>
      <c r="K1473" t="s">
        <v>1983</v>
      </c>
      <c r="L1473" t="s">
        <v>1897</v>
      </c>
      <c r="M1473" t="s">
        <v>1970</v>
      </c>
      <c r="P1473">
        <v>1001</v>
      </c>
      <c r="Q1473">
        <v>-5</v>
      </c>
      <c r="R1473">
        <v>1</v>
      </c>
      <c r="S1473">
        <v>64112939</v>
      </c>
      <c r="U1473" t="s">
        <v>1994</v>
      </c>
      <c r="AF1473" t="s">
        <v>1976</v>
      </c>
      <c r="AG1473" t="s">
        <v>1972</v>
      </c>
      <c r="AL1473">
        <v>59</v>
      </c>
      <c r="AM1473" t="s">
        <v>1979</v>
      </c>
      <c r="AN1473" t="s">
        <v>1977</v>
      </c>
      <c r="AO1473">
        <v>0</v>
      </c>
      <c r="AQ1473">
        <v>323995</v>
      </c>
      <c r="AR1473" t="s">
        <v>1989</v>
      </c>
      <c r="AT1473" t="s">
        <v>1898</v>
      </c>
    </row>
    <row r="1474" spans="1:46" x14ac:dyDescent="0.25">
      <c r="A1474" t="str">
        <f>_xlfn.XLOOKUP(I1474,UTILIZADAS[Contacto1],UTILIZADAS[Source.Name],,0)</f>
        <v>Cobros Mayo</v>
      </c>
      <c r="B1474" s="18">
        <f>VLOOKUP(J1474,Ref!A:C,3,0)</f>
        <v>1</v>
      </c>
      <c r="C1474" s="18">
        <f>VLOOKUP(J1474,Ref!A:D,4,0)</f>
        <v>0</v>
      </c>
      <c r="D1474" s="18" t="str">
        <f t="shared" ref="D1474:D1537" si="69">TEXT(H1474,"dd/mmm")</f>
        <v>05/may</v>
      </c>
      <c r="E1474" s="18">
        <f t="shared" ref="E1474:E1537" si="70">+COUNTIF(I:I,I1474)</f>
        <v>7</v>
      </c>
      <c r="F1474" s="18">
        <v>1</v>
      </c>
      <c r="G1474" s="18">
        <f t="shared" si="68"/>
        <v>0</v>
      </c>
      <c r="H1474" s="3">
        <v>46147.425555555557</v>
      </c>
      <c r="I1474">
        <v>64116796</v>
      </c>
      <c r="J1474">
        <v>6000</v>
      </c>
      <c r="K1474" t="s">
        <v>1983</v>
      </c>
      <c r="L1474" t="s">
        <v>1897</v>
      </c>
      <c r="M1474" t="s">
        <v>1970</v>
      </c>
      <c r="P1474">
        <v>998</v>
      </c>
      <c r="Q1474">
        <v>0</v>
      </c>
      <c r="S1474">
        <v>64116796</v>
      </c>
      <c r="AF1474" t="s">
        <v>1976</v>
      </c>
      <c r="AG1474" t="s">
        <v>1972</v>
      </c>
      <c r="AL1474">
        <v>79</v>
      </c>
      <c r="AM1474" t="s">
        <v>1979</v>
      </c>
      <c r="AN1474" t="s">
        <v>1977</v>
      </c>
      <c r="AO1474">
        <v>0</v>
      </c>
      <c r="AQ1474">
        <v>2200241</v>
      </c>
      <c r="AR1474" t="s">
        <v>1978</v>
      </c>
      <c r="AT1474" t="s">
        <v>1895</v>
      </c>
    </row>
    <row r="1475" spans="1:46" x14ac:dyDescent="0.25">
      <c r="A1475" t="str">
        <f>_xlfn.XLOOKUP(I1475,UTILIZADAS[Contacto1],UTILIZADAS[Source.Name],,0)</f>
        <v>Cobros Mayo</v>
      </c>
      <c r="B1475" s="18">
        <f>VLOOKUP(J1475,Ref!A:C,3,0)</f>
        <v>0</v>
      </c>
      <c r="C1475" s="18">
        <f>VLOOKUP(J1475,Ref!A:D,4,0)</f>
        <v>0</v>
      </c>
      <c r="D1475" s="18" t="str">
        <f t="shared" si="69"/>
        <v>11/may</v>
      </c>
      <c r="E1475" s="18">
        <f t="shared" si="70"/>
        <v>7</v>
      </c>
      <c r="F1475" s="18">
        <v>1</v>
      </c>
      <c r="G1475" s="18">
        <f t="shared" ref="G1475:G1538" si="71">IF(I1475=I1476,0,1)</f>
        <v>0</v>
      </c>
      <c r="H1475" s="3">
        <v>46153.61378472222</v>
      </c>
      <c r="I1475">
        <v>64116796</v>
      </c>
      <c r="J1475" t="s">
        <v>2021</v>
      </c>
      <c r="K1475" t="s">
        <v>1968</v>
      </c>
      <c r="L1475" t="s">
        <v>1969</v>
      </c>
      <c r="M1475" t="s">
        <v>1970</v>
      </c>
      <c r="O1475">
        <v>363009000000</v>
      </c>
      <c r="P1475">
        <v>16018</v>
      </c>
      <c r="Q1475">
        <v>-5</v>
      </c>
      <c r="R1475">
        <v>1</v>
      </c>
      <c r="S1475">
        <v>64116796</v>
      </c>
      <c r="U1475" t="s">
        <v>4909</v>
      </c>
      <c r="W1475" t="s">
        <v>4910</v>
      </c>
      <c r="X1475">
        <v>363009000000</v>
      </c>
      <c r="Y1475" t="s">
        <v>65</v>
      </c>
      <c r="Z1475" t="s">
        <v>4619</v>
      </c>
      <c r="AG1475" t="s">
        <v>1972</v>
      </c>
      <c r="AL1475">
        <v>5</v>
      </c>
      <c r="AN1475" t="s">
        <v>1974</v>
      </c>
      <c r="AO1475">
        <v>0</v>
      </c>
      <c r="AQ1475">
        <v>2257912</v>
      </c>
      <c r="AR1475" t="s">
        <v>4605</v>
      </c>
      <c r="AS1475" t="s">
        <v>5883</v>
      </c>
      <c r="AT1475" t="s">
        <v>2022</v>
      </c>
    </row>
    <row r="1476" spans="1:46" x14ac:dyDescent="0.25">
      <c r="A1476" t="str">
        <f>_xlfn.XLOOKUP(I1476,UTILIZADAS[Contacto1],UTILIZADAS[Source.Name],,0)</f>
        <v>Cobros Mayo</v>
      </c>
      <c r="B1476" s="18">
        <f>VLOOKUP(J1476,Ref!A:C,3,0)</f>
        <v>0</v>
      </c>
      <c r="C1476" s="18">
        <f>VLOOKUP(J1476,Ref!A:D,4,0)</f>
        <v>0</v>
      </c>
      <c r="D1476" s="18" t="str">
        <f t="shared" si="69"/>
        <v>13/may</v>
      </c>
      <c r="E1476" s="18">
        <f t="shared" si="70"/>
        <v>7</v>
      </c>
      <c r="F1476" s="18">
        <v>1</v>
      </c>
      <c r="G1476" s="18">
        <f t="shared" si="71"/>
        <v>0</v>
      </c>
      <c r="H1476" s="3">
        <v>46155.733958333331</v>
      </c>
      <c r="I1476">
        <v>64116796</v>
      </c>
      <c r="J1476" t="s">
        <v>2021</v>
      </c>
      <c r="K1476" t="s">
        <v>1968</v>
      </c>
      <c r="L1476" t="s">
        <v>1969</v>
      </c>
      <c r="M1476" t="s">
        <v>1970</v>
      </c>
      <c r="O1476">
        <v>363009000000</v>
      </c>
      <c r="P1476">
        <v>16018</v>
      </c>
      <c r="Q1476">
        <v>-5</v>
      </c>
      <c r="R1476">
        <v>1</v>
      </c>
      <c r="S1476">
        <v>64116796</v>
      </c>
      <c r="U1476" t="s">
        <v>4909</v>
      </c>
      <c r="W1476" t="s">
        <v>4910</v>
      </c>
      <c r="X1476">
        <v>363009000000</v>
      </c>
      <c r="Y1476" t="s">
        <v>65</v>
      </c>
      <c r="Z1476" t="s">
        <v>4619</v>
      </c>
      <c r="AG1476" t="s">
        <v>1972</v>
      </c>
      <c r="AL1476">
        <v>5</v>
      </c>
      <c r="AN1476" t="s">
        <v>1974</v>
      </c>
      <c r="AO1476">
        <v>0</v>
      </c>
      <c r="AQ1476">
        <v>2257912</v>
      </c>
      <c r="AR1476" t="s">
        <v>4605</v>
      </c>
      <c r="AS1476" t="s">
        <v>5883</v>
      </c>
      <c r="AT1476" t="s">
        <v>2022</v>
      </c>
    </row>
    <row r="1477" spans="1:46" x14ac:dyDescent="0.25">
      <c r="A1477" t="str">
        <f>_xlfn.XLOOKUP(I1477,UTILIZADAS[Contacto1],UTILIZADAS[Source.Name],,0)</f>
        <v>Cobros Mayo</v>
      </c>
      <c r="B1477" s="18">
        <f>VLOOKUP(J1477,Ref!A:C,3,0)</f>
        <v>0</v>
      </c>
      <c r="C1477" s="18">
        <f>VLOOKUP(J1477,Ref!A:D,4,0)</f>
        <v>0</v>
      </c>
      <c r="D1477" s="18" t="str">
        <f t="shared" si="69"/>
        <v>18/may</v>
      </c>
      <c r="E1477" s="18">
        <f t="shared" si="70"/>
        <v>7</v>
      </c>
      <c r="F1477" s="18">
        <v>1</v>
      </c>
      <c r="G1477" s="18">
        <f t="shared" si="71"/>
        <v>0</v>
      </c>
      <c r="H1477" s="3">
        <v>46160.453333333331</v>
      </c>
      <c r="I1477">
        <v>64116796</v>
      </c>
      <c r="J1477" t="s">
        <v>2021</v>
      </c>
      <c r="K1477" t="s">
        <v>1968</v>
      </c>
      <c r="L1477" t="s">
        <v>1969</v>
      </c>
      <c r="M1477" t="s">
        <v>1970</v>
      </c>
      <c r="O1477">
        <v>363009000000</v>
      </c>
      <c r="P1477">
        <v>16018</v>
      </c>
      <c r="Q1477">
        <v>-5</v>
      </c>
      <c r="R1477">
        <v>1</v>
      </c>
      <c r="S1477">
        <v>64116796</v>
      </c>
      <c r="U1477" t="s">
        <v>4909</v>
      </c>
      <c r="W1477" t="s">
        <v>4910</v>
      </c>
      <c r="X1477">
        <v>363009000000</v>
      </c>
      <c r="Y1477" t="s">
        <v>65</v>
      </c>
      <c r="Z1477" t="s">
        <v>4619</v>
      </c>
      <c r="AG1477" t="s">
        <v>1972</v>
      </c>
      <c r="AL1477">
        <v>5</v>
      </c>
      <c r="AN1477" t="s">
        <v>1974</v>
      </c>
      <c r="AO1477">
        <v>0</v>
      </c>
      <c r="AQ1477">
        <v>2257912</v>
      </c>
      <c r="AR1477" t="s">
        <v>4605</v>
      </c>
      <c r="AS1477" t="s">
        <v>5883</v>
      </c>
      <c r="AT1477" t="s">
        <v>2022</v>
      </c>
    </row>
    <row r="1478" spans="1:46" x14ac:dyDescent="0.25">
      <c r="A1478" t="str">
        <f>_xlfn.XLOOKUP(I1478,UTILIZADAS[Contacto1],UTILIZADAS[Source.Name],,0)</f>
        <v>Cobros Mayo</v>
      </c>
      <c r="B1478" s="18">
        <f>VLOOKUP(J1478,Ref!A:C,3,0)</f>
        <v>0</v>
      </c>
      <c r="C1478" s="18">
        <f>VLOOKUP(J1478,Ref!A:D,4,0)</f>
        <v>0</v>
      </c>
      <c r="D1478" s="18" t="str">
        <f t="shared" si="69"/>
        <v>20/may</v>
      </c>
      <c r="E1478" s="18">
        <f t="shared" si="70"/>
        <v>7</v>
      </c>
      <c r="F1478" s="18">
        <v>1</v>
      </c>
      <c r="G1478" s="18">
        <f t="shared" si="71"/>
        <v>0</v>
      </c>
      <c r="H1478" s="3">
        <v>46162.425868055558</v>
      </c>
      <c r="I1478">
        <v>64116796</v>
      </c>
      <c r="J1478" t="s">
        <v>2021</v>
      </c>
      <c r="K1478" t="s">
        <v>1968</v>
      </c>
      <c r="L1478" t="s">
        <v>1969</v>
      </c>
      <c r="M1478" t="s">
        <v>1970</v>
      </c>
      <c r="O1478">
        <v>363009000000</v>
      </c>
      <c r="P1478">
        <v>16018</v>
      </c>
      <c r="Q1478">
        <v>-5</v>
      </c>
      <c r="R1478">
        <v>1</v>
      </c>
      <c r="S1478">
        <v>64116796</v>
      </c>
      <c r="U1478" t="s">
        <v>4909</v>
      </c>
      <c r="W1478" t="s">
        <v>4910</v>
      </c>
      <c r="X1478">
        <v>363009000000</v>
      </c>
      <c r="Y1478" t="s">
        <v>65</v>
      </c>
      <c r="Z1478" t="s">
        <v>4619</v>
      </c>
      <c r="AG1478" t="s">
        <v>1972</v>
      </c>
      <c r="AL1478">
        <v>5</v>
      </c>
      <c r="AN1478" t="s">
        <v>1974</v>
      </c>
      <c r="AO1478">
        <v>0</v>
      </c>
      <c r="AQ1478">
        <v>2257912</v>
      </c>
      <c r="AR1478" t="s">
        <v>4605</v>
      </c>
      <c r="AS1478" t="s">
        <v>5883</v>
      </c>
      <c r="AT1478" t="s">
        <v>2022</v>
      </c>
    </row>
    <row r="1479" spans="1:46" x14ac:dyDescent="0.25">
      <c r="A1479" t="str">
        <f>_xlfn.XLOOKUP(I1479,UTILIZADAS[Contacto1],UTILIZADAS[Source.Name],,0)</f>
        <v>Cobros Mayo</v>
      </c>
      <c r="B1479" s="18">
        <f>VLOOKUP(J1479,Ref!A:C,3,0)</f>
        <v>0</v>
      </c>
      <c r="C1479" s="18">
        <f>VLOOKUP(J1479,Ref!A:D,4,0)</f>
        <v>0</v>
      </c>
      <c r="D1479" s="18" t="str">
        <f t="shared" si="69"/>
        <v>21/may</v>
      </c>
      <c r="E1479" s="18">
        <f t="shared" si="70"/>
        <v>7</v>
      </c>
      <c r="F1479" s="18">
        <v>1</v>
      </c>
      <c r="G1479" s="18">
        <f t="shared" si="71"/>
        <v>0</v>
      </c>
      <c r="H1479" s="3">
        <v>46163.48709490741</v>
      </c>
      <c r="I1479">
        <v>64116796</v>
      </c>
      <c r="J1479" t="s">
        <v>2021</v>
      </c>
      <c r="K1479" t="s">
        <v>1968</v>
      </c>
      <c r="L1479" t="s">
        <v>1969</v>
      </c>
      <c r="M1479" t="s">
        <v>1970</v>
      </c>
      <c r="O1479">
        <v>363009000000</v>
      </c>
      <c r="P1479">
        <v>16018</v>
      </c>
      <c r="Q1479">
        <v>-5</v>
      </c>
      <c r="R1479">
        <v>1</v>
      </c>
      <c r="S1479">
        <v>64116796</v>
      </c>
      <c r="U1479" t="s">
        <v>4909</v>
      </c>
      <c r="W1479" t="s">
        <v>4910</v>
      </c>
      <c r="X1479">
        <v>363009000000</v>
      </c>
      <c r="Y1479" t="s">
        <v>65</v>
      </c>
      <c r="Z1479" t="s">
        <v>4619</v>
      </c>
      <c r="AG1479" t="s">
        <v>1972</v>
      </c>
      <c r="AL1479">
        <v>5</v>
      </c>
      <c r="AN1479" t="s">
        <v>1974</v>
      </c>
      <c r="AO1479">
        <v>0</v>
      </c>
      <c r="AQ1479">
        <v>2257912</v>
      </c>
      <c r="AR1479" t="s">
        <v>4605</v>
      </c>
      <c r="AS1479" t="s">
        <v>5883</v>
      </c>
      <c r="AT1479" t="s">
        <v>2022</v>
      </c>
    </row>
    <row r="1480" spans="1:46" x14ac:dyDescent="0.25">
      <c r="A1480" t="str">
        <f>_xlfn.XLOOKUP(I1480,UTILIZADAS[Contacto1],UTILIZADAS[Source.Name],,0)</f>
        <v>Cobros Mayo</v>
      </c>
      <c r="B1480" s="18">
        <f>VLOOKUP(J1480,Ref!A:C,3,0)</f>
        <v>0</v>
      </c>
      <c r="C1480" s="18">
        <f>VLOOKUP(J1480,Ref!A:D,4,0)</f>
        <v>0</v>
      </c>
      <c r="D1480" s="18" t="str">
        <f t="shared" si="69"/>
        <v>21/may</v>
      </c>
      <c r="E1480" s="18">
        <f t="shared" si="70"/>
        <v>7</v>
      </c>
      <c r="F1480" s="18">
        <v>1</v>
      </c>
      <c r="G1480" s="18">
        <f t="shared" si="71"/>
        <v>1</v>
      </c>
      <c r="H1480" s="3">
        <v>46163.754548611112</v>
      </c>
      <c r="I1480">
        <v>64116796</v>
      </c>
      <c r="J1480" t="s">
        <v>2021</v>
      </c>
      <c r="K1480" t="s">
        <v>1968</v>
      </c>
      <c r="L1480" t="s">
        <v>1969</v>
      </c>
      <c r="M1480" t="s">
        <v>1970</v>
      </c>
      <c r="O1480">
        <v>363009000000</v>
      </c>
      <c r="P1480">
        <v>16018</v>
      </c>
      <c r="Q1480">
        <v>-5</v>
      </c>
      <c r="R1480">
        <v>1</v>
      </c>
      <c r="S1480">
        <v>64116796</v>
      </c>
      <c r="U1480" t="s">
        <v>4909</v>
      </c>
      <c r="W1480" t="s">
        <v>4910</v>
      </c>
      <c r="X1480">
        <v>363009000000</v>
      </c>
      <c r="Y1480" t="s">
        <v>65</v>
      </c>
      <c r="Z1480" t="s">
        <v>4619</v>
      </c>
      <c r="AG1480" t="s">
        <v>1972</v>
      </c>
      <c r="AL1480">
        <v>5</v>
      </c>
      <c r="AN1480" t="s">
        <v>1974</v>
      </c>
      <c r="AO1480">
        <v>0</v>
      </c>
      <c r="AQ1480">
        <v>2257912</v>
      </c>
      <c r="AR1480" t="s">
        <v>4605</v>
      </c>
      <c r="AS1480" t="s">
        <v>5883</v>
      </c>
      <c r="AT1480" t="s">
        <v>2022</v>
      </c>
    </row>
    <row r="1481" spans="1:46" x14ac:dyDescent="0.25">
      <c r="A1481" t="str">
        <f>_xlfn.XLOOKUP(I1481,UTILIZADAS[Contacto1],UTILIZADAS[Source.Name],,0)</f>
        <v>Cobros Abril Canal Fijo</v>
      </c>
      <c r="B1481" s="18">
        <f>VLOOKUP(J1481,Ref!A:C,3,0)</f>
        <v>0</v>
      </c>
      <c r="C1481" s="18">
        <f>VLOOKUP(J1481,Ref!A:D,4,0)</f>
        <v>0</v>
      </c>
      <c r="D1481" s="18" t="str">
        <f t="shared" si="69"/>
        <v>04/may</v>
      </c>
      <c r="E1481" s="18">
        <f t="shared" si="70"/>
        <v>12</v>
      </c>
      <c r="F1481" s="18">
        <v>1</v>
      </c>
      <c r="G1481" s="18">
        <f t="shared" si="71"/>
        <v>0</v>
      </c>
      <c r="H1481" s="3">
        <v>46146.444328703707</v>
      </c>
      <c r="I1481">
        <v>64121203</v>
      </c>
      <c r="J1481" t="s">
        <v>1967</v>
      </c>
      <c r="K1481" t="s">
        <v>1968</v>
      </c>
      <c r="L1481" t="s">
        <v>1969</v>
      </c>
      <c r="M1481" t="s">
        <v>1970</v>
      </c>
      <c r="O1481">
        <v>367041060000</v>
      </c>
      <c r="P1481">
        <v>16017</v>
      </c>
      <c r="Q1481">
        <v>-5</v>
      </c>
      <c r="R1481">
        <v>1</v>
      </c>
      <c r="S1481">
        <v>64121203</v>
      </c>
      <c r="U1481" t="s">
        <v>2518</v>
      </c>
      <c r="W1481" t="s">
        <v>4124</v>
      </c>
      <c r="X1481" t="s">
        <v>66</v>
      </c>
      <c r="Y1481" t="s">
        <v>65</v>
      </c>
      <c r="Z1481">
        <v>367041060000</v>
      </c>
      <c r="AG1481" t="s">
        <v>1972</v>
      </c>
      <c r="AI1481" t="s">
        <v>3313</v>
      </c>
      <c r="AL1481">
        <v>0</v>
      </c>
      <c r="AN1481" t="s">
        <v>1974</v>
      </c>
      <c r="AO1481">
        <v>0</v>
      </c>
      <c r="AQ1481">
        <v>2252352</v>
      </c>
      <c r="AR1481" t="s">
        <v>2241</v>
      </c>
      <c r="AS1481" t="s">
        <v>4163</v>
      </c>
      <c r="AT1481" t="s">
        <v>1975</v>
      </c>
    </row>
    <row r="1482" spans="1:46" x14ac:dyDescent="0.25">
      <c r="A1482" t="str">
        <f>_xlfn.XLOOKUP(I1482,UTILIZADAS[Contacto1],UTILIZADAS[Source.Name],,0)</f>
        <v>Cobros Abril Canal Fijo</v>
      </c>
      <c r="B1482" s="18">
        <f>VLOOKUP(J1482,Ref!A:C,3,0)</f>
        <v>0</v>
      </c>
      <c r="C1482" s="18">
        <f>VLOOKUP(J1482,Ref!A:D,4,0)</f>
        <v>0</v>
      </c>
      <c r="D1482" s="18" t="str">
        <f t="shared" si="69"/>
        <v>06/may</v>
      </c>
      <c r="E1482" s="18">
        <f t="shared" si="70"/>
        <v>12</v>
      </c>
      <c r="F1482" s="18">
        <v>1</v>
      </c>
      <c r="G1482" s="18">
        <f t="shared" si="71"/>
        <v>0</v>
      </c>
      <c r="H1482" s="3">
        <v>46148.46402777778</v>
      </c>
      <c r="I1482">
        <v>64121203</v>
      </c>
      <c r="J1482" t="s">
        <v>2021</v>
      </c>
      <c r="K1482" t="s">
        <v>1968</v>
      </c>
      <c r="L1482" t="s">
        <v>1969</v>
      </c>
      <c r="M1482" t="s">
        <v>1970</v>
      </c>
      <c r="O1482">
        <v>367041060000</v>
      </c>
      <c r="P1482">
        <v>16017</v>
      </c>
      <c r="Q1482">
        <v>-5</v>
      </c>
      <c r="R1482">
        <v>1</v>
      </c>
      <c r="S1482">
        <v>64121203</v>
      </c>
      <c r="U1482" t="s">
        <v>2518</v>
      </c>
      <c r="W1482" t="s">
        <v>4124</v>
      </c>
      <c r="X1482" t="s">
        <v>66</v>
      </c>
      <c r="Y1482" t="s">
        <v>65</v>
      </c>
      <c r="Z1482">
        <v>367041060000</v>
      </c>
      <c r="AG1482" t="s">
        <v>1972</v>
      </c>
      <c r="AI1482" t="s">
        <v>3313</v>
      </c>
      <c r="AL1482">
        <v>5</v>
      </c>
      <c r="AN1482" t="s">
        <v>1974</v>
      </c>
      <c r="AO1482">
        <v>0</v>
      </c>
      <c r="AQ1482">
        <v>2252352</v>
      </c>
      <c r="AR1482" t="s">
        <v>2241</v>
      </c>
      <c r="AS1482" t="s">
        <v>4163</v>
      </c>
      <c r="AT1482" t="s">
        <v>2022</v>
      </c>
    </row>
    <row r="1483" spans="1:46" x14ac:dyDescent="0.25">
      <c r="A1483" t="str">
        <f>_xlfn.XLOOKUP(I1483,UTILIZADAS[Contacto1],UTILIZADAS[Source.Name],,0)</f>
        <v>Cobros Abril Canal Fijo</v>
      </c>
      <c r="B1483" s="18">
        <f>VLOOKUP(J1483,Ref!A:C,3,0)</f>
        <v>0</v>
      </c>
      <c r="C1483" s="18">
        <f>VLOOKUP(J1483,Ref!A:D,4,0)</f>
        <v>0</v>
      </c>
      <c r="D1483" s="18" t="str">
        <f t="shared" si="69"/>
        <v>07/may</v>
      </c>
      <c r="E1483" s="18">
        <f t="shared" si="70"/>
        <v>12</v>
      </c>
      <c r="F1483" s="18">
        <v>1</v>
      </c>
      <c r="G1483" s="18">
        <f t="shared" si="71"/>
        <v>0</v>
      </c>
      <c r="H1483" s="3">
        <v>46149.661041666666</v>
      </c>
      <c r="I1483">
        <v>64121203</v>
      </c>
      <c r="J1483" t="s">
        <v>1967</v>
      </c>
      <c r="K1483" t="s">
        <v>1968</v>
      </c>
      <c r="L1483" t="s">
        <v>1969</v>
      </c>
      <c r="M1483" t="s">
        <v>1970</v>
      </c>
      <c r="O1483">
        <v>367041060000</v>
      </c>
      <c r="P1483">
        <v>16017</v>
      </c>
      <c r="Q1483">
        <v>-5</v>
      </c>
      <c r="R1483">
        <v>1</v>
      </c>
      <c r="S1483">
        <v>64121203</v>
      </c>
      <c r="U1483" t="s">
        <v>2518</v>
      </c>
      <c r="W1483" t="s">
        <v>4124</v>
      </c>
      <c r="X1483" t="s">
        <v>66</v>
      </c>
      <c r="Y1483" t="s">
        <v>65</v>
      </c>
      <c r="Z1483">
        <v>367041060000</v>
      </c>
      <c r="AG1483" t="s">
        <v>1972</v>
      </c>
      <c r="AI1483" t="s">
        <v>3313</v>
      </c>
      <c r="AL1483">
        <v>0</v>
      </c>
      <c r="AN1483" t="s">
        <v>1974</v>
      </c>
      <c r="AO1483">
        <v>0</v>
      </c>
      <c r="AQ1483">
        <v>2252352</v>
      </c>
      <c r="AR1483" t="s">
        <v>2241</v>
      </c>
      <c r="AS1483" t="s">
        <v>4163</v>
      </c>
      <c r="AT1483" t="s">
        <v>1975</v>
      </c>
    </row>
    <row r="1484" spans="1:46" x14ac:dyDescent="0.25">
      <c r="A1484" t="str">
        <f>_xlfn.XLOOKUP(I1484,UTILIZADAS[Contacto1],UTILIZADAS[Source.Name],,0)</f>
        <v>Cobros Abril Canal Fijo</v>
      </c>
      <c r="B1484" s="18">
        <f>VLOOKUP(J1484,Ref!A:C,3,0)</f>
        <v>0</v>
      </c>
      <c r="C1484" s="18">
        <f>VLOOKUP(J1484,Ref!A:D,4,0)</f>
        <v>0</v>
      </c>
      <c r="D1484" s="18" t="str">
        <f t="shared" si="69"/>
        <v>08/may</v>
      </c>
      <c r="E1484" s="18">
        <f t="shared" si="70"/>
        <v>12</v>
      </c>
      <c r="F1484" s="18">
        <v>1</v>
      </c>
      <c r="G1484" s="18">
        <f t="shared" si="71"/>
        <v>0</v>
      </c>
      <c r="H1484" s="3">
        <v>46150.693032407406</v>
      </c>
      <c r="I1484">
        <v>64121203</v>
      </c>
      <c r="J1484" t="s">
        <v>1967</v>
      </c>
      <c r="K1484" t="s">
        <v>1968</v>
      </c>
      <c r="L1484" t="s">
        <v>1969</v>
      </c>
      <c r="M1484" t="s">
        <v>1970</v>
      </c>
      <c r="O1484">
        <v>367041060000</v>
      </c>
      <c r="P1484">
        <v>16017</v>
      </c>
      <c r="Q1484">
        <v>-5</v>
      </c>
      <c r="R1484">
        <v>1</v>
      </c>
      <c r="S1484">
        <v>64121203</v>
      </c>
      <c r="U1484" t="s">
        <v>2518</v>
      </c>
      <c r="W1484" t="s">
        <v>4124</v>
      </c>
      <c r="X1484" t="s">
        <v>66</v>
      </c>
      <c r="Y1484" t="s">
        <v>65</v>
      </c>
      <c r="Z1484">
        <v>367041060000</v>
      </c>
      <c r="AG1484" t="s">
        <v>1972</v>
      </c>
      <c r="AI1484" t="s">
        <v>3313</v>
      </c>
      <c r="AL1484">
        <v>0</v>
      </c>
      <c r="AN1484" t="s">
        <v>1974</v>
      </c>
      <c r="AO1484">
        <v>0</v>
      </c>
      <c r="AQ1484">
        <v>2252352</v>
      </c>
      <c r="AR1484" t="s">
        <v>2241</v>
      </c>
      <c r="AS1484" t="s">
        <v>4163</v>
      </c>
      <c r="AT1484" t="s">
        <v>1975</v>
      </c>
    </row>
    <row r="1485" spans="1:46" x14ac:dyDescent="0.25">
      <c r="A1485" t="str">
        <f>_xlfn.XLOOKUP(I1485,UTILIZADAS[Contacto1],UTILIZADAS[Source.Name],,0)</f>
        <v>Cobros Abril Canal Fijo</v>
      </c>
      <c r="B1485" s="18">
        <f>VLOOKUP(J1485,Ref!A:C,3,0)</f>
        <v>0</v>
      </c>
      <c r="C1485" s="18">
        <f>VLOOKUP(J1485,Ref!A:D,4,0)</f>
        <v>0</v>
      </c>
      <c r="D1485" s="18" t="str">
        <f t="shared" si="69"/>
        <v>11/may</v>
      </c>
      <c r="E1485" s="18">
        <f t="shared" si="70"/>
        <v>12</v>
      </c>
      <c r="F1485" s="18">
        <v>1</v>
      </c>
      <c r="G1485" s="18">
        <f t="shared" si="71"/>
        <v>0</v>
      </c>
      <c r="H1485" s="3">
        <v>46153.613865740743</v>
      </c>
      <c r="I1485">
        <v>64121203</v>
      </c>
      <c r="J1485" t="s">
        <v>1967</v>
      </c>
      <c r="K1485" t="s">
        <v>1968</v>
      </c>
      <c r="L1485" t="s">
        <v>1969</v>
      </c>
      <c r="M1485" t="s">
        <v>1970</v>
      </c>
      <c r="O1485">
        <v>367041060000</v>
      </c>
      <c r="P1485">
        <v>16018</v>
      </c>
      <c r="Q1485">
        <v>-5</v>
      </c>
      <c r="R1485">
        <v>1</v>
      </c>
      <c r="S1485">
        <v>64121203</v>
      </c>
      <c r="U1485" t="s">
        <v>2518</v>
      </c>
      <c r="W1485" t="s">
        <v>4124</v>
      </c>
      <c r="X1485">
        <v>367041060000</v>
      </c>
      <c r="Y1485" t="s">
        <v>65</v>
      </c>
      <c r="Z1485" t="s">
        <v>66</v>
      </c>
      <c r="AG1485" t="s">
        <v>1972</v>
      </c>
      <c r="AL1485">
        <v>0</v>
      </c>
      <c r="AN1485" t="s">
        <v>1974</v>
      </c>
      <c r="AO1485">
        <v>0</v>
      </c>
      <c r="AQ1485">
        <v>2257913</v>
      </c>
      <c r="AR1485" t="s">
        <v>4605</v>
      </c>
      <c r="AS1485" t="s">
        <v>5883</v>
      </c>
      <c r="AT1485" t="s">
        <v>1975</v>
      </c>
    </row>
    <row r="1486" spans="1:46" x14ac:dyDescent="0.25">
      <c r="A1486" t="str">
        <f>_xlfn.XLOOKUP(I1486,UTILIZADAS[Contacto1],UTILIZADAS[Source.Name],,0)</f>
        <v>Cobros Abril Canal Fijo</v>
      </c>
      <c r="B1486" s="18">
        <f>VLOOKUP(J1486,Ref!A:C,3,0)</f>
        <v>0</v>
      </c>
      <c r="C1486" s="18">
        <f>VLOOKUP(J1486,Ref!A:D,4,0)</f>
        <v>0</v>
      </c>
      <c r="D1486" s="18" t="str">
        <f t="shared" si="69"/>
        <v>13/may</v>
      </c>
      <c r="E1486" s="18">
        <f t="shared" si="70"/>
        <v>12</v>
      </c>
      <c r="F1486" s="18">
        <v>1</v>
      </c>
      <c r="G1486" s="18">
        <f t="shared" si="71"/>
        <v>0</v>
      </c>
      <c r="H1486" s="3">
        <v>46155.734293981484</v>
      </c>
      <c r="I1486">
        <v>64121203</v>
      </c>
      <c r="J1486" t="s">
        <v>2021</v>
      </c>
      <c r="K1486" t="s">
        <v>1968</v>
      </c>
      <c r="L1486" t="s">
        <v>1969</v>
      </c>
      <c r="M1486" t="s">
        <v>1970</v>
      </c>
      <c r="O1486">
        <v>367041060000</v>
      </c>
      <c r="P1486">
        <v>16018</v>
      </c>
      <c r="Q1486">
        <v>-5</v>
      </c>
      <c r="R1486">
        <v>1</v>
      </c>
      <c r="S1486">
        <v>64121203</v>
      </c>
      <c r="U1486" t="s">
        <v>2518</v>
      </c>
      <c r="W1486" t="s">
        <v>4124</v>
      </c>
      <c r="X1486">
        <v>367041060000</v>
      </c>
      <c r="Y1486" t="s">
        <v>65</v>
      </c>
      <c r="Z1486" t="s">
        <v>66</v>
      </c>
      <c r="AG1486" t="s">
        <v>1972</v>
      </c>
      <c r="AL1486">
        <v>5</v>
      </c>
      <c r="AN1486" t="s">
        <v>1974</v>
      </c>
      <c r="AO1486">
        <v>0</v>
      </c>
      <c r="AQ1486">
        <v>2257913</v>
      </c>
      <c r="AR1486" t="s">
        <v>4605</v>
      </c>
      <c r="AS1486" t="s">
        <v>5883</v>
      </c>
      <c r="AT1486" t="s">
        <v>2022</v>
      </c>
    </row>
    <row r="1487" spans="1:46" x14ac:dyDescent="0.25">
      <c r="A1487" t="str">
        <f>_xlfn.XLOOKUP(I1487,UTILIZADAS[Contacto1],UTILIZADAS[Source.Name],,0)</f>
        <v>Cobros Abril Canal Fijo</v>
      </c>
      <c r="B1487" s="18">
        <f>VLOOKUP(J1487,Ref!A:C,3,0)</f>
        <v>0</v>
      </c>
      <c r="C1487" s="18">
        <f>VLOOKUP(J1487,Ref!A:D,4,0)</f>
        <v>0</v>
      </c>
      <c r="D1487" s="18" t="str">
        <f t="shared" si="69"/>
        <v>18/may</v>
      </c>
      <c r="E1487" s="18">
        <f t="shared" si="70"/>
        <v>12</v>
      </c>
      <c r="F1487" s="18">
        <v>1</v>
      </c>
      <c r="G1487" s="18">
        <f t="shared" si="71"/>
        <v>0</v>
      </c>
      <c r="H1487" s="3">
        <v>46160.454259259262</v>
      </c>
      <c r="I1487">
        <v>64121203</v>
      </c>
      <c r="J1487" t="s">
        <v>2023</v>
      </c>
      <c r="K1487" t="s">
        <v>1968</v>
      </c>
      <c r="L1487" t="s">
        <v>1969</v>
      </c>
      <c r="M1487" t="s">
        <v>1970</v>
      </c>
      <c r="O1487">
        <v>367041060000</v>
      </c>
      <c r="P1487">
        <v>16018</v>
      </c>
      <c r="Q1487">
        <v>-5</v>
      </c>
      <c r="R1487">
        <v>1</v>
      </c>
      <c r="S1487">
        <v>64121203</v>
      </c>
      <c r="U1487" t="s">
        <v>2518</v>
      </c>
      <c r="W1487" t="s">
        <v>4124</v>
      </c>
      <c r="X1487">
        <v>367041060000</v>
      </c>
      <c r="Y1487" t="s">
        <v>65</v>
      </c>
      <c r="Z1487" t="s">
        <v>66</v>
      </c>
      <c r="AG1487" t="s">
        <v>1972</v>
      </c>
      <c r="AL1487">
        <v>0</v>
      </c>
      <c r="AN1487" t="s">
        <v>1974</v>
      </c>
      <c r="AO1487">
        <v>0</v>
      </c>
      <c r="AQ1487">
        <v>2257913</v>
      </c>
      <c r="AR1487" t="s">
        <v>4605</v>
      </c>
      <c r="AS1487" t="s">
        <v>5883</v>
      </c>
      <c r="AT1487" t="s">
        <v>2024</v>
      </c>
    </row>
    <row r="1488" spans="1:46" x14ac:dyDescent="0.25">
      <c r="A1488" t="str">
        <f>_xlfn.XLOOKUP(I1488,UTILIZADAS[Contacto1],UTILIZADAS[Source.Name],,0)</f>
        <v>Cobros Abril Canal Fijo</v>
      </c>
      <c r="B1488" s="18">
        <f>VLOOKUP(J1488,Ref!A:C,3,0)</f>
        <v>0</v>
      </c>
      <c r="C1488" s="18">
        <f>VLOOKUP(J1488,Ref!A:D,4,0)</f>
        <v>0</v>
      </c>
      <c r="D1488" s="18" t="str">
        <f t="shared" si="69"/>
        <v>18/may</v>
      </c>
      <c r="E1488" s="18">
        <f t="shared" si="70"/>
        <v>12</v>
      </c>
      <c r="F1488" s="18">
        <v>1</v>
      </c>
      <c r="G1488" s="18">
        <f t="shared" si="71"/>
        <v>0</v>
      </c>
      <c r="H1488" s="3">
        <v>46160.657858796294</v>
      </c>
      <c r="I1488">
        <v>64121203</v>
      </c>
      <c r="J1488" t="s">
        <v>1967</v>
      </c>
      <c r="K1488" t="s">
        <v>1968</v>
      </c>
      <c r="L1488" t="s">
        <v>1969</v>
      </c>
      <c r="M1488" t="s">
        <v>1970</v>
      </c>
      <c r="O1488">
        <v>367041060000</v>
      </c>
      <c r="P1488">
        <v>16018</v>
      </c>
      <c r="Q1488">
        <v>-5</v>
      </c>
      <c r="R1488">
        <v>1</v>
      </c>
      <c r="S1488">
        <v>64121203</v>
      </c>
      <c r="U1488" t="s">
        <v>2518</v>
      </c>
      <c r="W1488" t="s">
        <v>4124</v>
      </c>
      <c r="X1488">
        <v>367041060000</v>
      </c>
      <c r="Y1488" t="s">
        <v>65</v>
      </c>
      <c r="Z1488" t="s">
        <v>66</v>
      </c>
      <c r="AG1488" t="s">
        <v>1972</v>
      </c>
      <c r="AL1488">
        <v>0</v>
      </c>
      <c r="AN1488" t="s">
        <v>1974</v>
      </c>
      <c r="AO1488">
        <v>0</v>
      </c>
      <c r="AQ1488">
        <v>2257913</v>
      </c>
      <c r="AR1488" t="s">
        <v>4605</v>
      </c>
      <c r="AS1488" t="s">
        <v>5883</v>
      </c>
      <c r="AT1488" t="s">
        <v>1975</v>
      </c>
    </row>
    <row r="1489" spans="1:46" x14ac:dyDescent="0.25">
      <c r="A1489" t="str">
        <f>_xlfn.XLOOKUP(I1489,UTILIZADAS[Contacto1],UTILIZADAS[Source.Name],,0)</f>
        <v>Cobros Abril Canal Fijo</v>
      </c>
      <c r="B1489" s="18">
        <f>VLOOKUP(J1489,Ref!A:C,3,0)</f>
        <v>0</v>
      </c>
      <c r="C1489" s="18">
        <f>VLOOKUP(J1489,Ref!A:D,4,0)</f>
        <v>0</v>
      </c>
      <c r="D1489" s="18" t="str">
        <f t="shared" si="69"/>
        <v>20/may</v>
      </c>
      <c r="E1489" s="18">
        <f t="shared" si="70"/>
        <v>12</v>
      </c>
      <c r="F1489" s="18">
        <v>1</v>
      </c>
      <c r="G1489" s="18">
        <f t="shared" si="71"/>
        <v>0</v>
      </c>
      <c r="H1489" s="3">
        <v>46162.426782407405</v>
      </c>
      <c r="I1489">
        <v>64121203</v>
      </c>
      <c r="J1489" t="s">
        <v>2023</v>
      </c>
      <c r="K1489" t="s">
        <v>1968</v>
      </c>
      <c r="L1489" t="s">
        <v>1969</v>
      </c>
      <c r="M1489" t="s">
        <v>1970</v>
      </c>
      <c r="O1489">
        <v>367041060000</v>
      </c>
      <c r="P1489">
        <v>16018</v>
      </c>
      <c r="Q1489">
        <v>-5</v>
      </c>
      <c r="R1489">
        <v>1</v>
      </c>
      <c r="S1489">
        <v>64121203</v>
      </c>
      <c r="U1489" t="s">
        <v>2518</v>
      </c>
      <c r="W1489" t="s">
        <v>4124</v>
      </c>
      <c r="X1489">
        <v>367041060000</v>
      </c>
      <c r="Y1489" t="s">
        <v>65</v>
      </c>
      <c r="Z1489" t="s">
        <v>66</v>
      </c>
      <c r="AG1489" t="s">
        <v>1972</v>
      </c>
      <c r="AL1489">
        <v>0</v>
      </c>
      <c r="AN1489" t="s">
        <v>1974</v>
      </c>
      <c r="AO1489">
        <v>0</v>
      </c>
      <c r="AQ1489">
        <v>2257913</v>
      </c>
      <c r="AR1489" t="s">
        <v>4605</v>
      </c>
      <c r="AS1489" t="s">
        <v>5883</v>
      </c>
      <c r="AT1489" t="s">
        <v>2024</v>
      </c>
    </row>
    <row r="1490" spans="1:46" x14ac:dyDescent="0.25">
      <c r="A1490" t="str">
        <f>_xlfn.XLOOKUP(I1490,UTILIZADAS[Contacto1],UTILIZADAS[Source.Name],,0)</f>
        <v>Cobros Abril Canal Fijo</v>
      </c>
      <c r="B1490" s="18">
        <f>VLOOKUP(J1490,Ref!A:C,3,0)</f>
        <v>0</v>
      </c>
      <c r="C1490" s="18">
        <f>VLOOKUP(J1490,Ref!A:D,4,0)</f>
        <v>0</v>
      </c>
      <c r="D1490" s="18" t="str">
        <f t="shared" si="69"/>
        <v>20/may</v>
      </c>
      <c r="E1490" s="18">
        <f t="shared" si="70"/>
        <v>12</v>
      </c>
      <c r="F1490" s="18">
        <v>1</v>
      </c>
      <c r="G1490" s="18">
        <f t="shared" si="71"/>
        <v>0</v>
      </c>
      <c r="H1490" s="3">
        <v>46162.527986111112</v>
      </c>
      <c r="I1490">
        <v>64121203</v>
      </c>
      <c r="J1490" t="s">
        <v>1967</v>
      </c>
      <c r="K1490" t="s">
        <v>1968</v>
      </c>
      <c r="L1490" t="s">
        <v>1969</v>
      </c>
      <c r="M1490" t="s">
        <v>1970</v>
      </c>
      <c r="O1490">
        <v>367041060000</v>
      </c>
      <c r="P1490">
        <v>16018</v>
      </c>
      <c r="Q1490">
        <v>-5</v>
      </c>
      <c r="R1490">
        <v>1</v>
      </c>
      <c r="S1490">
        <v>64121203</v>
      </c>
      <c r="U1490" t="s">
        <v>2518</v>
      </c>
      <c r="W1490" t="s">
        <v>4124</v>
      </c>
      <c r="X1490">
        <v>367041060000</v>
      </c>
      <c r="Y1490" t="s">
        <v>65</v>
      </c>
      <c r="Z1490" t="s">
        <v>66</v>
      </c>
      <c r="AG1490" t="s">
        <v>1972</v>
      </c>
      <c r="AL1490">
        <v>0</v>
      </c>
      <c r="AN1490" t="s">
        <v>1974</v>
      </c>
      <c r="AO1490">
        <v>0</v>
      </c>
      <c r="AQ1490">
        <v>2257913</v>
      </c>
      <c r="AR1490" t="s">
        <v>4605</v>
      </c>
      <c r="AS1490" t="s">
        <v>5883</v>
      </c>
      <c r="AT1490" t="s">
        <v>1975</v>
      </c>
    </row>
    <row r="1491" spans="1:46" x14ac:dyDescent="0.25">
      <c r="A1491" t="str">
        <f>_xlfn.XLOOKUP(I1491,UTILIZADAS[Contacto1],UTILIZADAS[Source.Name],,0)</f>
        <v>Cobros Abril Canal Fijo</v>
      </c>
      <c r="B1491" s="18">
        <f>VLOOKUP(J1491,Ref!A:C,3,0)</f>
        <v>0</v>
      </c>
      <c r="C1491" s="18">
        <f>VLOOKUP(J1491,Ref!A:D,4,0)</f>
        <v>0</v>
      </c>
      <c r="D1491" s="18" t="str">
        <f t="shared" si="69"/>
        <v>21/may</v>
      </c>
      <c r="E1491" s="18">
        <f t="shared" si="70"/>
        <v>12</v>
      </c>
      <c r="F1491" s="18">
        <v>1</v>
      </c>
      <c r="G1491" s="18">
        <f t="shared" si="71"/>
        <v>0</v>
      </c>
      <c r="H1491" s="3">
        <v>46163.487164351849</v>
      </c>
      <c r="I1491">
        <v>64121203</v>
      </c>
      <c r="J1491" t="s">
        <v>1967</v>
      </c>
      <c r="K1491" t="s">
        <v>1968</v>
      </c>
      <c r="L1491" t="s">
        <v>1969</v>
      </c>
      <c r="M1491" t="s">
        <v>1970</v>
      </c>
      <c r="O1491">
        <v>367041060000</v>
      </c>
      <c r="P1491">
        <v>16018</v>
      </c>
      <c r="Q1491">
        <v>-5</v>
      </c>
      <c r="R1491">
        <v>1</v>
      </c>
      <c r="S1491">
        <v>64121203</v>
      </c>
      <c r="U1491" t="s">
        <v>2518</v>
      </c>
      <c r="W1491" t="s">
        <v>4124</v>
      </c>
      <c r="X1491">
        <v>367041060000</v>
      </c>
      <c r="Y1491" t="s">
        <v>65</v>
      </c>
      <c r="Z1491" t="s">
        <v>66</v>
      </c>
      <c r="AG1491" t="s">
        <v>1972</v>
      </c>
      <c r="AL1491">
        <v>0</v>
      </c>
      <c r="AN1491" t="s">
        <v>1974</v>
      </c>
      <c r="AO1491">
        <v>0</v>
      </c>
      <c r="AQ1491">
        <v>2257913</v>
      </c>
      <c r="AR1491" t="s">
        <v>4605</v>
      </c>
      <c r="AS1491" t="s">
        <v>5883</v>
      </c>
      <c r="AT1491" t="s">
        <v>1975</v>
      </c>
    </row>
    <row r="1492" spans="1:46" x14ac:dyDescent="0.25">
      <c r="A1492" t="str">
        <f>_xlfn.XLOOKUP(I1492,UTILIZADAS[Contacto1],UTILIZADAS[Source.Name],,0)</f>
        <v>Cobros Abril Canal Fijo</v>
      </c>
      <c r="B1492" s="18">
        <f>VLOOKUP(J1492,Ref!A:C,3,0)</f>
        <v>0</v>
      </c>
      <c r="C1492" s="18">
        <f>VLOOKUP(J1492,Ref!A:D,4,0)</f>
        <v>0</v>
      </c>
      <c r="D1492" s="18" t="str">
        <f t="shared" si="69"/>
        <v>21/may</v>
      </c>
      <c r="E1492" s="18">
        <f t="shared" si="70"/>
        <v>12</v>
      </c>
      <c r="F1492" s="18">
        <v>1</v>
      </c>
      <c r="G1492" s="18">
        <f t="shared" si="71"/>
        <v>1</v>
      </c>
      <c r="H1492" s="3">
        <v>46163.75545138889</v>
      </c>
      <c r="I1492">
        <v>64121203</v>
      </c>
      <c r="J1492" t="s">
        <v>1967</v>
      </c>
      <c r="K1492" t="s">
        <v>1968</v>
      </c>
      <c r="L1492" t="s">
        <v>1969</v>
      </c>
      <c r="M1492" t="s">
        <v>1970</v>
      </c>
      <c r="O1492">
        <v>367041060000</v>
      </c>
      <c r="P1492">
        <v>16018</v>
      </c>
      <c r="Q1492">
        <v>-5</v>
      </c>
      <c r="R1492">
        <v>1</v>
      </c>
      <c r="S1492">
        <v>64121203</v>
      </c>
      <c r="U1492" t="s">
        <v>2518</v>
      </c>
      <c r="W1492" t="s">
        <v>4124</v>
      </c>
      <c r="X1492">
        <v>367041060000</v>
      </c>
      <c r="Y1492" t="s">
        <v>65</v>
      </c>
      <c r="Z1492" t="s">
        <v>66</v>
      </c>
      <c r="AG1492" t="s">
        <v>1972</v>
      </c>
      <c r="AL1492">
        <v>0</v>
      </c>
      <c r="AN1492" t="s">
        <v>1974</v>
      </c>
      <c r="AO1492">
        <v>0</v>
      </c>
      <c r="AQ1492">
        <v>2257913</v>
      </c>
      <c r="AR1492" t="s">
        <v>4605</v>
      </c>
      <c r="AS1492" t="s">
        <v>5883</v>
      </c>
      <c r="AT1492" t="s">
        <v>1975</v>
      </c>
    </row>
    <row r="1493" spans="1:46" x14ac:dyDescent="0.25">
      <c r="A1493" t="str">
        <f>_xlfn.XLOOKUP(I1493,UTILIZADAS[Contacto1],UTILIZADAS[Source.Name],,0)</f>
        <v>Cobros Abril Canal Fijo</v>
      </c>
      <c r="B1493" s="18">
        <f>VLOOKUP(J1493,Ref!A:C,3,0)</f>
        <v>0</v>
      </c>
      <c r="C1493" s="18">
        <f>VLOOKUP(J1493,Ref!A:D,4,0)</f>
        <v>0</v>
      </c>
      <c r="D1493" s="18" t="str">
        <f t="shared" si="69"/>
        <v>04/may</v>
      </c>
      <c r="E1493" s="18">
        <f t="shared" si="70"/>
        <v>4</v>
      </c>
      <c r="F1493" s="18">
        <v>1</v>
      </c>
      <c r="G1493" s="18">
        <f t="shared" si="71"/>
        <v>0</v>
      </c>
      <c r="H1493" s="3">
        <v>46146.512442129628</v>
      </c>
      <c r="I1493">
        <v>64136623</v>
      </c>
      <c r="J1493" t="s">
        <v>2021</v>
      </c>
      <c r="K1493" t="s">
        <v>1968</v>
      </c>
      <c r="L1493" t="s">
        <v>1969</v>
      </c>
      <c r="M1493" t="s">
        <v>1970</v>
      </c>
      <c r="O1493">
        <v>353350290000</v>
      </c>
      <c r="P1493">
        <v>16017</v>
      </c>
      <c r="Q1493">
        <v>-5</v>
      </c>
      <c r="R1493">
        <v>1</v>
      </c>
      <c r="S1493">
        <v>64136623</v>
      </c>
      <c r="U1493" t="s">
        <v>2190</v>
      </c>
      <c r="W1493" t="s">
        <v>829</v>
      </c>
      <c r="X1493" t="s">
        <v>2551</v>
      </c>
      <c r="Y1493" t="s">
        <v>65</v>
      </c>
      <c r="Z1493">
        <v>353350290000</v>
      </c>
      <c r="AG1493" t="s">
        <v>1972</v>
      </c>
      <c r="AI1493" t="s">
        <v>3544</v>
      </c>
      <c r="AL1493">
        <v>5</v>
      </c>
      <c r="AN1493" t="s">
        <v>1974</v>
      </c>
      <c r="AO1493">
        <v>0</v>
      </c>
      <c r="AQ1493">
        <v>2252634</v>
      </c>
      <c r="AR1493" t="s">
        <v>2241</v>
      </c>
      <c r="AS1493" t="s">
        <v>4163</v>
      </c>
      <c r="AT1493" t="s">
        <v>2022</v>
      </c>
    </row>
    <row r="1494" spans="1:46" x14ac:dyDescent="0.25">
      <c r="A1494" t="str">
        <f>_xlfn.XLOOKUP(I1494,UTILIZADAS[Contacto1],UTILIZADAS[Source.Name],,0)</f>
        <v>Cobros Abril Canal Fijo</v>
      </c>
      <c r="B1494" s="18">
        <f>VLOOKUP(J1494,Ref!A:C,3,0)</f>
        <v>0</v>
      </c>
      <c r="C1494" s="18">
        <f>VLOOKUP(J1494,Ref!A:D,4,0)</f>
        <v>0</v>
      </c>
      <c r="D1494" s="18" t="str">
        <f t="shared" si="69"/>
        <v>06/may</v>
      </c>
      <c r="E1494" s="18">
        <f t="shared" si="70"/>
        <v>4</v>
      </c>
      <c r="F1494" s="18">
        <v>1</v>
      </c>
      <c r="G1494" s="18">
        <f t="shared" si="71"/>
        <v>0</v>
      </c>
      <c r="H1494" s="3">
        <v>46148.518738425926</v>
      </c>
      <c r="I1494">
        <v>64136623</v>
      </c>
      <c r="J1494" t="s">
        <v>2021</v>
      </c>
      <c r="K1494" t="s">
        <v>1968</v>
      </c>
      <c r="L1494" t="s">
        <v>1969</v>
      </c>
      <c r="M1494" t="s">
        <v>1970</v>
      </c>
      <c r="O1494">
        <v>353350290000</v>
      </c>
      <c r="P1494">
        <v>16017</v>
      </c>
      <c r="Q1494">
        <v>-5</v>
      </c>
      <c r="R1494">
        <v>1</v>
      </c>
      <c r="S1494">
        <v>64136623</v>
      </c>
      <c r="U1494" t="s">
        <v>2190</v>
      </c>
      <c r="W1494" t="s">
        <v>829</v>
      </c>
      <c r="X1494" t="s">
        <v>2551</v>
      </c>
      <c r="Y1494" t="s">
        <v>65</v>
      </c>
      <c r="Z1494">
        <v>353350290000</v>
      </c>
      <c r="AG1494" t="s">
        <v>1972</v>
      </c>
      <c r="AI1494" t="s">
        <v>3544</v>
      </c>
      <c r="AL1494">
        <v>5</v>
      </c>
      <c r="AN1494" t="s">
        <v>1974</v>
      </c>
      <c r="AO1494">
        <v>0</v>
      </c>
      <c r="AQ1494">
        <v>2252634</v>
      </c>
      <c r="AR1494" t="s">
        <v>2241</v>
      </c>
      <c r="AS1494" t="s">
        <v>4163</v>
      </c>
      <c r="AT1494" t="s">
        <v>2022</v>
      </c>
    </row>
    <row r="1495" spans="1:46" x14ac:dyDescent="0.25">
      <c r="A1495" t="str">
        <f>_xlfn.XLOOKUP(I1495,UTILIZADAS[Contacto1],UTILIZADAS[Source.Name],,0)</f>
        <v>Cobros Abril Canal Fijo</v>
      </c>
      <c r="B1495" s="18">
        <f>VLOOKUP(J1495,Ref!A:C,3,0)</f>
        <v>0</v>
      </c>
      <c r="C1495" s="18">
        <f>VLOOKUP(J1495,Ref!A:D,4,0)</f>
        <v>0</v>
      </c>
      <c r="D1495" s="18" t="str">
        <f t="shared" si="69"/>
        <v>07/may</v>
      </c>
      <c r="E1495" s="18">
        <f t="shared" si="70"/>
        <v>4</v>
      </c>
      <c r="F1495" s="18">
        <v>1</v>
      </c>
      <c r="G1495" s="18">
        <f t="shared" si="71"/>
        <v>0</v>
      </c>
      <c r="H1495" s="3">
        <v>46149.713159722225</v>
      </c>
      <c r="I1495">
        <v>64136623</v>
      </c>
      <c r="J1495" t="s">
        <v>1967</v>
      </c>
      <c r="K1495" t="s">
        <v>1968</v>
      </c>
      <c r="L1495" t="s">
        <v>1969</v>
      </c>
      <c r="M1495" t="s">
        <v>1970</v>
      </c>
      <c r="O1495">
        <v>353350290000</v>
      </c>
      <c r="P1495">
        <v>16017</v>
      </c>
      <c r="Q1495">
        <v>-5</v>
      </c>
      <c r="R1495">
        <v>1</v>
      </c>
      <c r="S1495">
        <v>64136623</v>
      </c>
      <c r="U1495" t="s">
        <v>2190</v>
      </c>
      <c r="W1495" t="s">
        <v>829</v>
      </c>
      <c r="X1495" t="s">
        <v>2551</v>
      </c>
      <c r="Y1495" t="s">
        <v>65</v>
      </c>
      <c r="Z1495">
        <v>353350290000</v>
      </c>
      <c r="AG1495" t="s">
        <v>1972</v>
      </c>
      <c r="AI1495" t="s">
        <v>3544</v>
      </c>
      <c r="AL1495">
        <v>0</v>
      </c>
      <c r="AN1495" t="s">
        <v>1974</v>
      </c>
      <c r="AO1495">
        <v>0</v>
      </c>
      <c r="AQ1495">
        <v>2252634</v>
      </c>
      <c r="AR1495" t="s">
        <v>2241</v>
      </c>
      <c r="AS1495" t="s">
        <v>4163</v>
      </c>
      <c r="AT1495" t="s">
        <v>1975</v>
      </c>
    </row>
    <row r="1496" spans="1:46" x14ac:dyDescent="0.25">
      <c r="A1496" t="str">
        <f>_xlfn.XLOOKUP(I1496,UTILIZADAS[Contacto1],UTILIZADAS[Source.Name],,0)</f>
        <v>Cobros Abril Canal Fijo</v>
      </c>
      <c r="B1496" s="18">
        <f>VLOOKUP(J1496,Ref!A:C,3,0)</f>
        <v>0</v>
      </c>
      <c r="C1496" s="18">
        <f>VLOOKUP(J1496,Ref!A:D,4,0)</f>
        <v>0</v>
      </c>
      <c r="D1496" s="18" t="str">
        <f t="shared" si="69"/>
        <v>08/may</v>
      </c>
      <c r="E1496" s="18">
        <f t="shared" si="70"/>
        <v>4</v>
      </c>
      <c r="F1496" s="18">
        <v>1</v>
      </c>
      <c r="G1496" s="18">
        <f t="shared" si="71"/>
        <v>1</v>
      </c>
      <c r="H1496" s="3">
        <v>46150.728414351855</v>
      </c>
      <c r="I1496">
        <v>64136623</v>
      </c>
      <c r="J1496" t="s">
        <v>1967</v>
      </c>
      <c r="K1496" t="s">
        <v>1968</v>
      </c>
      <c r="L1496" t="s">
        <v>1969</v>
      </c>
      <c r="M1496" t="s">
        <v>1970</v>
      </c>
      <c r="O1496">
        <v>353350290000</v>
      </c>
      <c r="P1496">
        <v>16017</v>
      </c>
      <c r="Q1496">
        <v>-5</v>
      </c>
      <c r="R1496">
        <v>1</v>
      </c>
      <c r="S1496">
        <v>64136623</v>
      </c>
      <c r="U1496" t="s">
        <v>2190</v>
      </c>
      <c r="W1496" t="s">
        <v>829</v>
      </c>
      <c r="X1496" t="s">
        <v>2551</v>
      </c>
      <c r="Y1496" t="s">
        <v>65</v>
      </c>
      <c r="Z1496">
        <v>353350290000</v>
      </c>
      <c r="AG1496" t="s">
        <v>1972</v>
      </c>
      <c r="AI1496" t="s">
        <v>3544</v>
      </c>
      <c r="AL1496">
        <v>0</v>
      </c>
      <c r="AN1496" t="s">
        <v>1974</v>
      </c>
      <c r="AO1496">
        <v>0</v>
      </c>
      <c r="AQ1496">
        <v>2252634</v>
      </c>
      <c r="AR1496" t="s">
        <v>2241</v>
      </c>
      <c r="AS1496" t="s">
        <v>4163</v>
      </c>
      <c r="AT1496" t="s">
        <v>1975</v>
      </c>
    </row>
    <row r="1497" spans="1:46" x14ac:dyDescent="0.25">
      <c r="A1497" t="str">
        <f>_xlfn.XLOOKUP(I1497,UTILIZADAS[Contacto1],UTILIZADAS[Source.Name],,0)</f>
        <v>Cobros Abril Canal Fijo</v>
      </c>
      <c r="B1497" s="18">
        <f>VLOOKUP(J1497,Ref!A:C,3,0)</f>
        <v>0</v>
      </c>
      <c r="C1497" s="18">
        <f>VLOOKUP(J1497,Ref!A:D,4,0)</f>
        <v>0</v>
      </c>
      <c r="D1497" s="18" t="str">
        <f t="shared" si="69"/>
        <v>11/may</v>
      </c>
      <c r="E1497" s="18">
        <f t="shared" si="70"/>
        <v>2</v>
      </c>
      <c r="F1497" s="18">
        <v>1</v>
      </c>
      <c r="G1497" s="18">
        <f t="shared" si="71"/>
        <v>0</v>
      </c>
      <c r="H1497" s="3">
        <v>46153.614317129628</v>
      </c>
      <c r="I1497">
        <v>64151950</v>
      </c>
      <c r="J1497" t="s">
        <v>2021</v>
      </c>
      <c r="K1497" t="s">
        <v>1968</v>
      </c>
      <c r="L1497" t="s">
        <v>1969</v>
      </c>
      <c r="M1497" t="s">
        <v>1970</v>
      </c>
      <c r="O1497">
        <v>249011980000</v>
      </c>
      <c r="P1497">
        <v>16018</v>
      </c>
      <c r="Q1497">
        <v>-5</v>
      </c>
      <c r="R1497">
        <v>1</v>
      </c>
      <c r="S1497">
        <v>64151950</v>
      </c>
      <c r="U1497" t="s">
        <v>2442</v>
      </c>
      <c r="W1497" t="s">
        <v>4021</v>
      </c>
      <c r="X1497">
        <v>249011980000</v>
      </c>
      <c r="Y1497" t="s">
        <v>65</v>
      </c>
      <c r="Z1497" t="s">
        <v>66</v>
      </c>
      <c r="AF1497" t="s">
        <v>1976</v>
      </c>
      <c r="AG1497" t="s">
        <v>1972</v>
      </c>
      <c r="AL1497">
        <v>5</v>
      </c>
      <c r="AN1497" t="s">
        <v>1974</v>
      </c>
      <c r="AO1497">
        <v>0</v>
      </c>
      <c r="AQ1497">
        <v>2257914</v>
      </c>
      <c r="AR1497" t="s">
        <v>4605</v>
      </c>
      <c r="AS1497" t="s">
        <v>5883</v>
      </c>
      <c r="AT1497" t="s">
        <v>2022</v>
      </c>
    </row>
    <row r="1498" spans="1:46" x14ac:dyDescent="0.25">
      <c r="A1498" t="str">
        <f>_xlfn.XLOOKUP(I1498,UTILIZADAS[Contacto1],UTILIZADAS[Source.Name],,0)</f>
        <v>Cobros Abril Canal Fijo</v>
      </c>
      <c r="B1498" s="18">
        <f>VLOOKUP(J1498,Ref!A:C,3,0)</f>
        <v>0</v>
      </c>
      <c r="C1498" s="18">
        <f>VLOOKUP(J1498,Ref!A:D,4,0)</f>
        <v>0</v>
      </c>
      <c r="D1498" s="18" t="str">
        <f t="shared" si="69"/>
        <v>13/may</v>
      </c>
      <c r="E1498" s="18">
        <f t="shared" si="70"/>
        <v>2</v>
      </c>
      <c r="F1498" s="18">
        <v>1</v>
      </c>
      <c r="G1498" s="18">
        <f t="shared" si="71"/>
        <v>1</v>
      </c>
      <c r="H1498" s="3">
        <v>46155.735046296293</v>
      </c>
      <c r="I1498">
        <v>64151950</v>
      </c>
      <c r="J1498">
        <v>6004</v>
      </c>
      <c r="K1498" t="s">
        <v>1983</v>
      </c>
      <c r="L1498" t="s">
        <v>1897</v>
      </c>
      <c r="M1498" t="s">
        <v>1970</v>
      </c>
      <c r="O1498">
        <v>249011980000</v>
      </c>
      <c r="P1498">
        <v>16018</v>
      </c>
      <c r="Q1498">
        <v>-5</v>
      </c>
      <c r="R1498">
        <v>1</v>
      </c>
      <c r="S1498">
        <v>64151950</v>
      </c>
      <c r="U1498" t="s">
        <v>2442</v>
      </c>
      <c r="W1498" t="s">
        <v>4021</v>
      </c>
      <c r="X1498">
        <v>249011980000</v>
      </c>
      <c r="Y1498" t="s">
        <v>65</v>
      </c>
      <c r="Z1498" t="s">
        <v>66</v>
      </c>
      <c r="AF1498" t="s">
        <v>1976</v>
      </c>
      <c r="AG1498" t="s">
        <v>1972</v>
      </c>
      <c r="AL1498">
        <v>80</v>
      </c>
      <c r="AM1498" t="s">
        <v>1979</v>
      </c>
      <c r="AN1498" t="s">
        <v>1987</v>
      </c>
      <c r="AO1498">
        <v>0</v>
      </c>
      <c r="AQ1498">
        <v>2257914</v>
      </c>
      <c r="AR1498" t="s">
        <v>4605</v>
      </c>
      <c r="AS1498" t="s">
        <v>5883</v>
      </c>
      <c r="AT1498" t="s">
        <v>1984</v>
      </c>
    </row>
    <row r="1499" spans="1:46" x14ac:dyDescent="0.25">
      <c r="A1499" t="str">
        <f>_xlfn.XLOOKUP(I1499,UTILIZADAS[Contacto1],UTILIZADAS[Source.Name],,0)</f>
        <v>Cobros Mayo</v>
      </c>
      <c r="B1499" s="18">
        <f>VLOOKUP(J1499,Ref!A:C,3,0)</f>
        <v>0</v>
      </c>
      <c r="C1499" s="18">
        <f>VLOOKUP(J1499,Ref!A:D,4,0)</f>
        <v>0</v>
      </c>
      <c r="D1499" s="18" t="str">
        <f t="shared" si="69"/>
        <v>11/may</v>
      </c>
      <c r="E1499" s="18">
        <f t="shared" si="70"/>
        <v>1</v>
      </c>
      <c r="F1499" s="18">
        <v>1</v>
      </c>
      <c r="G1499" s="18">
        <f t="shared" si="71"/>
        <v>1</v>
      </c>
      <c r="H1499" s="3">
        <v>46153.615706018521</v>
      </c>
      <c r="I1499">
        <v>64152539</v>
      </c>
      <c r="J1499">
        <v>6004</v>
      </c>
      <c r="K1499" t="s">
        <v>1983</v>
      </c>
      <c r="L1499" t="s">
        <v>1897</v>
      </c>
      <c r="M1499" t="s">
        <v>1970</v>
      </c>
      <c r="O1499">
        <v>358358460000</v>
      </c>
      <c r="P1499">
        <v>16018</v>
      </c>
      <c r="Q1499">
        <v>-5</v>
      </c>
      <c r="R1499">
        <v>1</v>
      </c>
      <c r="S1499">
        <v>64152539</v>
      </c>
      <c r="U1499" t="s">
        <v>4911</v>
      </c>
      <c r="W1499" t="s">
        <v>4912</v>
      </c>
      <c r="X1499">
        <v>358358460000</v>
      </c>
      <c r="Y1499" t="s">
        <v>65</v>
      </c>
      <c r="Z1499" t="s">
        <v>4619</v>
      </c>
      <c r="AF1499" t="s">
        <v>1976</v>
      </c>
      <c r="AG1499" t="s">
        <v>1972</v>
      </c>
      <c r="AL1499">
        <v>149</v>
      </c>
      <c r="AM1499" t="s">
        <v>1979</v>
      </c>
      <c r="AN1499" t="s">
        <v>1987</v>
      </c>
      <c r="AO1499">
        <v>0</v>
      </c>
      <c r="AQ1499">
        <v>2257915</v>
      </c>
      <c r="AR1499" t="s">
        <v>4605</v>
      </c>
      <c r="AS1499" t="s">
        <v>5883</v>
      </c>
      <c r="AT1499" t="s">
        <v>1984</v>
      </c>
    </row>
    <row r="1500" spans="1:46" x14ac:dyDescent="0.25">
      <c r="A1500" t="str">
        <f>_xlfn.XLOOKUP(I1500,UTILIZADAS[Contacto1],UTILIZADAS[Source.Name],,0)</f>
        <v>Cobros Abril Canal Fijo</v>
      </c>
      <c r="B1500" s="18">
        <f>VLOOKUP(J1500,Ref!A:C,3,0)</f>
        <v>0</v>
      </c>
      <c r="C1500" s="18">
        <f>VLOOKUP(J1500,Ref!A:D,4,0)</f>
        <v>0</v>
      </c>
      <c r="D1500" s="18" t="str">
        <f t="shared" si="69"/>
        <v>11/may</v>
      </c>
      <c r="E1500" s="18">
        <f t="shared" si="70"/>
        <v>6</v>
      </c>
      <c r="F1500" s="18">
        <v>1</v>
      </c>
      <c r="G1500" s="18">
        <f t="shared" si="71"/>
        <v>0</v>
      </c>
      <c r="H1500" s="3">
        <v>46153.615729166668</v>
      </c>
      <c r="I1500">
        <v>64153733</v>
      </c>
      <c r="J1500" t="s">
        <v>2021</v>
      </c>
      <c r="K1500" t="s">
        <v>1968</v>
      </c>
      <c r="L1500" t="s">
        <v>1969</v>
      </c>
      <c r="M1500" t="s">
        <v>1970</v>
      </c>
      <c r="O1500">
        <v>327001870000</v>
      </c>
      <c r="P1500">
        <v>16018</v>
      </c>
      <c r="Q1500">
        <v>-5</v>
      </c>
      <c r="R1500">
        <v>1</v>
      </c>
      <c r="S1500">
        <v>64153733</v>
      </c>
      <c r="U1500" t="s">
        <v>2460</v>
      </c>
      <c r="W1500" t="s">
        <v>4042</v>
      </c>
      <c r="X1500">
        <v>327001870000</v>
      </c>
      <c r="Y1500" t="s">
        <v>65</v>
      </c>
      <c r="Z1500" t="s">
        <v>66</v>
      </c>
      <c r="AF1500" t="s">
        <v>1976</v>
      </c>
      <c r="AG1500" t="s">
        <v>1972</v>
      </c>
      <c r="AL1500">
        <v>5</v>
      </c>
      <c r="AN1500" t="s">
        <v>1974</v>
      </c>
      <c r="AO1500">
        <v>0</v>
      </c>
      <c r="AQ1500">
        <v>2257916</v>
      </c>
      <c r="AR1500" t="s">
        <v>4605</v>
      </c>
      <c r="AS1500" t="s">
        <v>5883</v>
      </c>
      <c r="AT1500" t="s">
        <v>2022</v>
      </c>
    </row>
    <row r="1501" spans="1:46" x14ac:dyDescent="0.25">
      <c r="A1501" t="str">
        <f>_xlfn.XLOOKUP(I1501,UTILIZADAS[Contacto1],UTILIZADAS[Source.Name],,0)</f>
        <v>Cobros Abril Canal Fijo</v>
      </c>
      <c r="B1501" s="18">
        <f>VLOOKUP(J1501,Ref!A:C,3,0)</f>
        <v>0</v>
      </c>
      <c r="C1501" s="18">
        <f>VLOOKUP(J1501,Ref!A:D,4,0)</f>
        <v>0</v>
      </c>
      <c r="D1501" s="18" t="str">
        <f t="shared" si="69"/>
        <v>13/may</v>
      </c>
      <c r="E1501" s="18">
        <f t="shared" si="70"/>
        <v>6</v>
      </c>
      <c r="F1501" s="18">
        <v>1</v>
      </c>
      <c r="G1501" s="18">
        <f t="shared" si="71"/>
        <v>0</v>
      </c>
      <c r="H1501" s="3">
        <v>46155.73505787037</v>
      </c>
      <c r="I1501">
        <v>64153733</v>
      </c>
      <c r="J1501" t="s">
        <v>2021</v>
      </c>
      <c r="K1501" t="s">
        <v>1968</v>
      </c>
      <c r="L1501" t="s">
        <v>1969</v>
      </c>
      <c r="M1501" t="s">
        <v>1970</v>
      </c>
      <c r="O1501">
        <v>327001870000</v>
      </c>
      <c r="P1501">
        <v>16018</v>
      </c>
      <c r="Q1501">
        <v>-5</v>
      </c>
      <c r="R1501">
        <v>1</v>
      </c>
      <c r="S1501">
        <v>64153733</v>
      </c>
      <c r="U1501" t="s">
        <v>2460</v>
      </c>
      <c r="W1501" t="s">
        <v>4042</v>
      </c>
      <c r="X1501">
        <v>327001870000</v>
      </c>
      <c r="Y1501" t="s">
        <v>65</v>
      </c>
      <c r="Z1501" t="s">
        <v>66</v>
      </c>
      <c r="AF1501" t="s">
        <v>1976</v>
      </c>
      <c r="AG1501" t="s">
        <v>1972</v>
      </c>
      <c r="AL1501">
        <v>5</v>
      </c>
      <c r="AN1501" t="s">
        <v>1974</v>
      </c>
      <c r="AO1501">
        <v>0</v>
      </c>
      <c r="AQ1501">
        <v>2257916</v>
      </c>
      <c r="AR1501" t="s">
        <v>4605</v>
      </c>
      <c r="AS1501" t="s">
        <v>5883</v>
      </c>
      <c r="AT1501" t="s">
        <v>2022</v>
      </c>
    </row>
    <row r="1502" spans="1:46" x14ac:dyDescent="0.25">
      <c r="A1502" t="str">
        <f>_xlfn.XLOOKUP(I1502,UTILIZADAS[Contacto1],UTILIZADAS[Source.Name],,0)</f>
        <v>Cobros Abril Canal Fijo</v>
      </c>
      <c r="B1502" s="18">
        <f>VLOOKUP(J1502,Ref!A:C,3,0)</f>
        <v>0</v>
      </c>
      <c r="C1502" s="18">
        <f>VLOOKUP(J1502,Ref!A:D,4,0)</f>
        <v>0</v>
      </c>
      <c r="D1502" s="18" t="str">
        <f t="shared" si="69"/>
        <v>18/may</v>
      </c>
      <c r="E1502" s="18">
        <f t="shared" si="70"/>
        <v>6</v>
      </c>
      <c r="F1502" s="18">
        <v>1</v>
      </c>
      <c r="G1502" s="18">
        <f t="shared" si="71"/>
        <v>0</v>
      </c>
      <c r="H1502" s="3">
        <v>46160.454513888886</v>
      </c>
      <c r="I1502">
        <v>64153733</v>
      </c>
      <c r="J1502" t="s">
        <v>2021</v>
      </c>
      <c r="K1502" t="s">
        <v>1968</v>
      </c>
      <c r="L1502" t="s">
        <v>1969</v>
      </c>
      <c r="M1502" t="s">
        <v>1970</v>
      </c>
      <c r="O1502">
        <v>327001870000</v>
      </c>
      <c r="P1502">
        <v>16018</v>
      </c>
      <c r="Q1502">
        <v>-5</v>
      </c>
      <c r="R1502">
        <v>1</v>
      </c>
      <c r="S1502">
        <v>64153733</v>
      </c>
      <c r="U1502" t="s">
        <v>2460</v>
      </c>
      <c r="W1502" t="s">
        <v>4042</v>
      </c>
      <c r="X1502">
        <v>327001870000</v>
      </c>
      <c r="Y1502" t="s">
        <v>65</v>
      </c>
      <c r="Z1502" t="s">
        <v>66</v>
      </c>
      <c r="AF1502" t="s">
        <v>1976</v>
      </c>
      <c r="AG1502" t="s">
        <v>1972</v>
      </c>
      <c r="AL1502">
        <v>5</v>
      </c>
      <c r="AN1502" t="s">
        <v>1974</v>
      </c>
      <c r="AO1502">
        <v>0</v>
      </c>
      <c r="AQ1502">
        <v>2257916</v>
      </c>
      <c r="AR1502" t="s">
        <v>4605</v>
      </c>
      <c r="AS1502" t="s">
        <v>5883</v>
      </c>
      <c r="AT1502" t="s">
        <v>2022</v>
      </c>
    </row>
    <row r="1503" spans="1:46" x14ac:dyDescent="0.25">
      <c r="A1503" t="str">
        <f>_xlfn.XLOOKUP(I1503,UTILIZADAS[Contacto1],UTILIZADAS[Source.Name],,0)</f>
        <v>Cobros Abril Canal Fijo</v>
      </c>
      <c r="B1503" s="18">
        <f>VLOOKUP(J1503,Ref!A:C,3,0)</f>
        <v>0</v>
      </c>
      <c r="C1503" s="18">
        <f>VLOOKUP(J1503,Ref!A:D,4,0)</f>
        <v>0</v>
      </c>
      <c r="D1503" s="18" t="str">
        <f t="shared" si="69"/>
        <v>20/may</v>
      </c>
      <c r="E1503" s="18">
        <f t="shared" si="70"/>
        <v>6</v>
      </c>
      <c r="F1503" s="18">
        <v>1</v>
      </c>
      <c r="G1503" s="18">
        <f t="shared" si="71"/>
        <v>0</v>
      </c>
      <c r="H1503" s="3">
        <v>46162.42690972222</v>
      </c>
      <c r="I1503">
        <v>64153733</v>
      </c>
      <c r="J1503" t="s">
        <v>2021</v>
      </c>
      <c r="K1503" t="s">
        <v>1968</v>
      </c>
      <c r="L1503" t="s">
        <v>1969</v>
      </c>
      <c r="M1503" t="s">
        <v>1970</v>
      </c>
      <c r="O1503">
        <v>327001870000</v>
      </c>
      <c r="P1503">
        <v>16018</v>
      </c>
      <c r="Q1503">
        <v>-5</v>
      </c>
      <c r="R1503">
        <v>1</v>
      </c>
      <c r="S1503">
        <v>64153733</v>
      </c>
      <c r="U1503" t="s">
        <v>2460</v>
      </c>
      <c r="W1503" t="s">
        <v>4042</v>
      </c>
      <c r="X1503">
        <v>327001870000</v>
      </c>
      <c r="Y1503" t="s">
        <v>65</v>
      </c>
      <c r="Z1503" t="s">
        <v>66</v>
      </c>
      <c r="AF1503" t="s">
        <v>1976</v>
      </c>
      <c r="AG1503" t="s">
        <v>1972</v>
      </c>
      <c r="AL1503">
        <v>5</v>
      </c>
      <c r="AN1503" t="s">
        <v>1974</v>
      </c>
      <c r="AO1503">
        <v>0</v>
      </c>
      <c r="AQ1503">
        <v>2257916</v>
      </c>
      <c r="AR1503" t="s">
        <v>4605</v>
      </c>
      <c r="AS1503" t="s">
        <v>5883</v>
      </c>
      <c r="AT1503" t="s">
        <v>2022</v>
      </c>
    </row>
    <row r="1504" spans="1:46" x14ac:dyDescent="0.25">
      <c r="A1504" t="str">
        <f>_xlfn.XLOOKUP(I1504,UTILIZADAS[Contacto1],UTILIZADAS[Source.Name],,0)</f>
        <v>Cobros Abril Canal Fijo</v>
      </c>
      <c r="B1504" s="18">
        <f>VLOOKUP(J1504,Ref!A:C,3,0)</f>
        <v>0</v>
      </c>
      <c r="C1504" s="18">
        <f>VLOOKUP(J1504,Ref!A:D,4,0)</f>
        <v>0</v>
      </c>
      <c r="D1504" s="18" t="str">
        <f t="shared" si="69"/>
        <v>21/may</v>
      </c>
      <c r="E1504" s="18">
        <f t="shared" si="70"/>
        <v>6</v>
      </c>
      <c r="F1504" s="18">
        <v>1</v>
      </c>
      <c r="G1504" s="18">
        <f t="shared" si="71"/>
        <v>0</v>
      </c>
      <c r="H1504" s="3">
        <v>46163.487939814811</v>
      </c>
      <c r="I1504">
        <v>64153733</v>
      </c>
      <c r="J1504" t="s">
        <v>2021</v>
      </c>
      <c r="K1504" t="s">
        <v>1968</v>
      </c>
      <c r="L1504" t="s">
        <v>1969</v>
      </c>
      <c r="M1504" t="s">
        <v>1970</v>
      </c>
      <c r="O1504">
        <v>327001870000</v>
      </c>
      <c r="P1504">
        <v>16018</v>
      </c>
      <c r="Q1504">
        <v>-5</v>
      </c>
      <c r="R1504">
        <v>1</v>
      </c>
      <c r="S1504">
        <v>64153733</v>
      </c>
      <c r="U1504" t="s">
        <v>2460</v>
      </c>
      <c r="W1504" t="s">
        <v>4042</v>
      </c>
      <c r="X1504">
        <v>327001870000</v>
      </c>
      <c r="Y1504" t="s">
        <v>65</v>
      </c>
      <c r="Z1504" t="s">
        <v>66</v>
      </c>
      <c r="AF1504" t="s">
        <v>1976</v>
      </c>
      <c r="AG1504" t="s">
        <v>1972</v>
      </c>
      <c r="AL1504">
        <v>5</v>
      </c>
      <c r="AN1504" t="s">
        <v>1974</v>
      </c>
      <c r="AO1504">
        <v>0</v>
      </c>
      <c r="AQ1504">
        <v>2257916</v>
      </c>
      <c r="AR1504" t="s">
        <v>4605</v>
      </c>
      <c r="AS1504" t="s">
        <v>5883</v>
      </c>
      <c r="AT1504" t="s">
        <v>2022</v>
      </c>
    </row>
    <row r="1505" spans="1:46" x14ac:dyDescent="0.25">
      <c r="A1505" t="str">
        <f>_xlfn.XLOOKUP(I1505,UTILIZADAS[Contacto1],UTILIZADAS[Source.Name],,0)</f>
        <v>Cobros Abril Canal Fijo</v>
      </c>
      <c r="B1505" s="18">
        <f>VLOOKUP(J1505,Ref!A:C,3,0)</f>
        <v>1</v>
      </c>
      <c r="C1505" s="18">
        <f>VLOOKUP(J1505,Ref!A:D,4,0)</f>
        <v>1</v>
      </c>
      <c r="D1505" s="18" t="str">
        <f t="shared" si="69"/>
        <v>21/may</v>
      </c>
      <c r="E1505" s="18">
        <f t="shared" si="70"/>
        <v>6</v>
      </c>
      <c r="F1505" s="18">
        <v>1</v>
      </c>
      <c r="G1505" s="18">
        <f t="shared" si="71"/>
        <v>1</v>
      </c>
      <c r="H1505" s="3">
        <v>46163.755671296298</v>
      </c>
      <c r="I1505">
        <v>64153733</v>
      </c>
      <c r="J1505">
        <v>6007</v>
      </c>
      <c r="K1505" t="s">
        <v>1983</v>
      </c>
      <c r="L1505" t="s">
        <v>1897</v>
      </c>
      <c r="M1505" t="s">
        <v>1970</v>
      </c>
      <c r="O1505">
        <v>327001870000</v>
      </c>
      <c r="P1505">
        <v>16018</v>
      </c>
      <c r="Q1505">
        <v>-5</v>
      </c>
      <c r="R1505">
        <v>1</v>
      </c>
      <c r="S1505">
        <v>64153733</v>
      </c>
      <c r="U1505" t="s">
        <v>2460</v>
      </c>
      <c r="W1505" t="s">
        <v>4042</v>
      </c>
      <c r="X1505">
        <v>327001870000</v>
      </c>
      <c r="Y1505" t="s">
        <v>65</v>
      </c>
      <c r="Z1505" t="s">
        <v>66</v>
      </c>
      <c r="AF1505" t="s">
        <v>1976</v>
      </c>
      <c r="AG1505" t="s">
        <v>1972</v>
      </c>
      <c r="AL1505">
        <v>82</v>
      </c>
      <c r="AM1505" t="s">
        <v>1979</v>
      </c>
      <c r="AN1505" t="s">
        <v>1987</v>
      </c>
      <c r="AO1505">
        <v>0</v>
      </c>
      <c r="AQ1505">
        <v>2257916</v>
      </c>
      <c r="AR1505" t="s">
        <v>4605</v>
      </c>
      <c r="AS1505" t="s">
        <v>5883</v>
      </c>
      <c r="AT1505" t="s">
        <v>1898</v>
      </c>
    </row>
    <row r="1506" spans="1:46" x14ac:dyDescent="0.25">
      <c r="A1506" t="str">
        <f>_xlfn.XLOOKUP(I1506,UTILIZADAS[Contacto1],UTILIZADAS[Source.Name],,0)</f>
        <v>Cobros Abril Canal Fijo</v>
      </c>
      <c r="B1506" s="18">
        <f>VLOOKUP(J1506,Ref!A:C,3,0)</f>
        <v>0</v>
      </c>
      <c r="C1506" s="18">
        <f>VLOOKUP(J1506,Ref!A:D,4,0)</f>
        <v>0</v>
      </c>
      <c r="D1506" s="18" t="str">
        <f t="shared" si="69"/>
        <v>11/may</v>
      </c>
      <c r="E1506" s="18">
        <f t="shared" si="70"/>
        <v>6</v>
      </c>
      <c r="F1506" s="18">
        <v>1</v>
      </c>
      <c r="G1506" s="18">
        <f t="shared" si="71"/>
        <v>0</v>
      </c>
      <c r="H1506" s="3">
        <v>46153.615810185183</v>
      </c>
      <c r="I1506">
        <v>64160500</v>
      </c>
      <c r="J1506" t="s">
        <v>1967</v>
      </c>
      <c r="K1506" t="s">
        <v>1968</v>
      </c>
      <c r="L1506" t="s">
        <v>1969</v>
      </c>
      <c r="M1506" t="s">
        <v>1970</v>
      </c>
      <c r="O1506">
        <v>362033460000</v>
      </c>
      <c r="P1506">
        <v>16018</v>
      </c>
      <c r="Q1506">
        <v>-5</v>
      </c>
      <c r="R1506">
        <v>1</v>
      </c>
      <c r="S1506">
        <v>64160500</v>
      </c>
      <c r="U1506" t="s">
        <v>5992</v>
      </c>
      <c r="W1506" t="s">
        <v>4046</v>
      </c>
      <c r="X1506">
        <v>362033460000</v>
      </c>
      <c r="Y1506" t="s">
        <v>2553</v>
      </c>
      <c r="Z1506" t="s">
        <v>66</v>
      </c>
      <c r="AG1506" t="s">
        <v>1972</v>
      </c>
      <c r="AL1506">
        <v>0</v>
      </c>
      <c r="AN1506" t="s">
        <v>1974</v>
      </c>
      <c r="AO1506">
        <v>0</v>
      </c>
      <c r="AQ1506">
        <v>2257917</v>
      </c>
      <c r="AR1506" t="s">
        <v>4605</v>
      </c>
      <c r="AS1506" t="s">
        <v>5883</v>
      </c>
      <c r="AT1506" t="s">
        <v>1975</v>
      </c>
    </row>
    <row r="1507" spans="1:46" x14ac:dyDescent="0.25">
      <c r="A1507" t="str">
        <f>_xlfn.XLOOKUP(I1507,UTILIZADAS[Contacto1],UTILIZADAS[Source.Name],,0)</f>
        <v>Cobros Abril Canal Fijo</v>
      </c>
      <c r="B1507" s="18">
        <f>VLOOKUP(J1507,Ref!A:C,3,0)</f>
        <v>0</v>
      </c>
      <c r="C1507" s="18">
        <f>VLOOKUP(J1507,Ref!A:D,4,0)</f>
        <v>0</v>
      </c>
      <c r="D1507" s="18" t="str">
        <f t="shared" si="69"/>
        <v>13/may</v>
      </c>
      <c r="E1507" s="18">
        <f t="shared" si="70"/>
        <v>6</v>
      </c>
      <c r="F1507" s="18">
        <v>1</v>
      </c>
      <c r="G1507" s="18">
        <f t="shared" si="71"/>
        <v>0</v>
      </c>
      <c r="H1507" s="3">
        <v>46155.735138888886</v>
      </c>
      <c r="I1507">
        <v>64160500</v>
      </c>
      <c r="J1507" t="s">
        <v>1967</v>
      </c>
      <c r="K1507" t="s">
        <v>1968</v>
      </c>
      <c r="L1507" t="s">
        <v>1969</v>
      </c>
      <c r="M1507" t="s">
        <v>1970</v>
      </c>
      <c r="O1507">
        <v>362033460000</v>
      </c>
      <c r="P1507">
        <v>16018</v>
      </c>
      <c r="Q1507">
        <v>-5</v>
      </c>
      <c r="R1507">
        <v>1</v>
      </c>
      <c r="S1507">
        <v>64160500</v>
      </c>
      <c r="U1507" t="s">
        <v>5992</v>
      </c>
      <c r="W1507" t="s">
        <v>4046</v>
      </c>
      <c r="X1507">
        <v>362033460000</v>
      </c>
      <c r="Y1507" t="s">
        <v>2553</v>
      </c>
      <c r="Z1507" t="s">
        <v>66</v>
      </c>
      <c r="AG1507" t="s">
        <v>1972</v>
      </c>
      <c r="AL1507">
        <v>0</v>
      </c>
      <c r="AN1507" t="s">
        <v>1974</v>
      </c>
      <c r="AO1507">
        <v>0</v>
      </c>
      <c r="AQ1507">
        <v>2257917</v>
      </c>
      <c r="AR1507" t="s">
        <v>4605</v>
      </c>
      <c r="AS1507" t="s">
        <v>5883</v>
      </c>
      <c r="AT1507" t="s">
        <v>1975</v>
      </c>
    </row>
    <row r="1508" spans="1:46" x14ac:dyDescent="0.25">
      <c r="A1508" t="str">
        <f>_xlfn.XLOOKUP(I1508,UTILIZADAS[Contacto1],UTILIZADAS[Source.Name],,0)</f>
        <v>Cobros Abril Canal Fijo</v>
      </c>
      <c r="B1508" s="18">
        <f>VLOOKUP(J1508,Ref!A:C,3,0)</f>
        <v>0</v>
      </c>
      <c r="C1508" s="18">
        <f>VLOOKUP(J1508,Ref!A:D,4,0)</f>
        <v>0</v>
      </c>
      <c r="D1508" s="18" t="str">
        <f t="shared" si="69"/>
        <v>18/may</v>
      </c>
      <c r="E1508" s="18">
        <f t="shared" si="70"/>
        <v>6</v>
      </c>
      <c r="F1508" s="18">
        <v>1</v>
      </c>
      <c r="G1508" s="18">
        <f t="shared" si="71"/>
        <v>0</v>
      </c>
      <c r="H1508" s="3">
        <v>46160.454594907409</v>
      </c>
      <c r="I1508">
        <v>64160500</v>
      </c>
      <c r="J1508" t="s">
        <v>1967</v>
      </c>
      <c r="K1508" t="s">
        <v>1968</v>
      </c>
      <c r="L1508" t="s">
        <v>1969</v>
      </c>
      <c r="M1508" t="s">
        <v>1970</v>
      </c>
      <c r="O1508">
        <v>362033460000</v>
      </c>
      <c r="P1508">
        <v>16018</v>
      </c>
      <c r="Q1508">
        <v>-5</v>
      </c>
      <c r="R1508">
        <v>1</v>
      </c>
      <c r="S1508">
        <v>64160500</v>
      </c>
      <c r="U1508" t="s">
        <v>5992</v>
      </c>
      <c r="W1508" t="s">
        <v>4046</v>
      </c>
      <c r="X1508">
        <v>362033460000</v>
      </c>
      <c r="Y1508" t="s">
        <v>2553</v>
      </c>
      <c r="Z1508" t="s">
        <v>66</v>
      </c>
      <c r="AG1508" t="s">
        <v>1972</v>
      </c>
      <c r="AL1508">
        <v>0</v>
      </c>
      <c r="AN1508" t="s">
        <v>1974</v>
      </c>
      <c r="AO1508">
        <v>0</v>
      </c>
      <c r="AQ1508">
        <v>2257917</v>
      </c>
      <c r="AR1508" t="s">
        <v>4605</v>
      </c>
      <c r="AS1508" t="s">
        <v>5883</v>
      </c>
      <c r="AT1508" t="s">
        <v>1975</v>
      </c>
    </row>
    <row r="1509" spans="1:46" x14ac:dyDescent="0.25">
      <c r="A1509" t="str">
        <f>_xlfn.XLOOKUP(I1509,UTILIZADAS[Contacto1],UTILIZADAS[Source.Name],,0)</f>
        <v>Cobros Abril Canal Fijo</v>
      </c>
      <c r="B1509" s="18">
        <f>VLOOKUP(J1509,Ref!A:C,3,0)</f>
        <v>0</v>
      </c>
      <c r="C1509" s="18">
        <f>VLOOKUP(J1509,Ref!A:D,4,0)</f>
        <v>0</v>
      </c>
      <c r="D1509" s="18" t="str">
        <f t="shared" si="69"/>
        <v>20/may</v>
      </c>
      <c r="E1509" s="18">
        <f t="shared" si="70"/>
        <v>6</v>
      </c>
      <c r="F1509" s="18">
        <v>1</v>
      </c>
      <c r="G1509" s="18">
        <f t="shared" si="71"/>
        <v>0</v>
      </c>
      <c r="H1509" s="3">
        <v>46162.426990740743</v>
      </c>
      <c r="I1509">
        <v>64160500</v>
      </c>
      <c r="J1509" t="s">
        <v>1967</v>
      </c>
      <c r="K1509" t="s">
        <v>1968</v>
      </c>
      <c r="L1509" t="s">
        <v>1969</v>
      </c>
      <c r="M1509" t="s">
        <v>1970</v>
      </c>
      <c r="O1509">
        <v>362033460000</v>
      </c>
      <c r="P1509">
        <v>16018</v>
      </c>
      <c r="Q1509">
        <v>-5</v>
      </c>
      <c r="R1509">
        <v>1</v>
      </c>
      <c r="S1509">
        <v>64160500</v>
      </c>
      <c r="U1509" t="s">
        <v>5992</v>
      </c>
      <c r="W1509" t="s">
        <v>4046</v>
      </c>
      <c r="X1509">
        <v>362033460000</v>
      </c>
      <c r="Y1509" t="s">
        <v>2553</v>
      </c>
      <c r="Z1509" t="s">
        <v>66</v>
      </c>
      <c r="AG1509" t="s">
        <v>1972</v>
      </c>
      <c r="AL1509">
        <v>0</v>
      </c>
      <c r="AN1509" t="s">
        <v>1974</v>
      </c>
      <c r="AO1509">
        <v>0</v>
      </c>
      <c r="AQ1509">
        <v>2257917</v>
      </c>
      <c r="AR1509" t="s">
        <v>4605</v>
      </c>
      <c r="AS1509" t="s">
        <v>5883</v>
      </c>
      <c r="AT1509" t="s">
        <v>1975</v>
      </c>
    </row>
    <row r="1510" spans="1:46" x14ac:dyDescent="0.25">
      <c r="A1510" t="str">
        <f>_xlfn.XLOOKUP(I1510,UTILIZADAS[Contacto1],UTILIZADAS[Source.Name],,0)</f>
        <v>Cobros Abril Canal Fijo</v>
      </c>
      <c r="B1510" s="18">
        <f>VLOOKUP(J1510,Ref!A:C,3,0)</f>
        <v>0</v>
      </c>
      <c r="C1510" s="18">
        <f>VLOOKUP(J1510,Ref!A:D,4,0)</f>
        <v>0</v>
      </c>
      <c r="D1510" s="18" t="str">
        <f t="shared" si="69"/>
        <v>21/may</v>
      </c>
      <c r="E1510" s="18">
        <f t="shared" si="70"/>
        <v>6</v>
      </c>
      <c r="F1510" s="18">
        <v>1</v>
      </c>
      <c r="G1510" s="18">
        <f t="shared" si="71"/>
        <v>0</v>
      </c>
      <c r="H1510" s="3">
        <v>46163.488993055558</v>
      </c>
      <c r="I1510">
        <v>64160500</v>
      </c>
      <c r="J1510" t="s">
        <v>1967</v>
      </c>
      <c r="K1510" t="s">
        <v>1968</v>
      </c>
      <c r="L1510" t="s">
        <v>1969</v>
      </c>
      <c r="M1510" t="s">
        <v>1970</v>
      </c>
      <c r="O1510">
        <v>362033460000</v>
      </c>
      <c r="P1510">
        <v>16018</v>
      </c>
      <c r="Q1510">
        <v>-5</v>
      </c>
      <c r="R1510">
        <v>1</v>
      </c>
      <c r="S1510">
        <v>64160500</v>
      </c>
      <c r="U1510" t="s">
        <v>5992</v>
      </c>
      <c r="W1510" t="s">
        <v>4046</v>
      </c>
      <c r="X1510">
        <v>362033460000</v>
      </c>
      <c r="Y1510" t="s">
        <v>2553</v>
      </c>
      <c r="Z1510" t="s">
        <v>66</v>
      </c>
      <c r="AG1510" t="s">
        <v>1972</v>
      </c>
      <c r="AL1510">
        <v>0</v>
      </c>
      <c r="AN1510" t="s">
        <v>1974</v>
      </c>
      <c r="AO1510">
        <v>0</v>
      </c>
      <c r="AQ1510">
        <v>2257917</v>
      </c>
      <c r="AR1510" t="s">
        <v>4605</v>
      </c>
      <c r="AS1510" t="s">
        <v>5883</v>
      </c>
      <c r="AT1510" t="s">
        <v>1975</v>
      </c>
    </row>
    <row r="1511" spans="1:46" x14ac:dyDescent="0.25">
      <c r="A1511" t="str">
        <f>_xlfn.XLOOKUP(I1511,UTILIZADAS[Contacto1],UTILIZADAS[Source.Name],,0)</f>
        <v>Cobros Abril Canal Fijo</v>
      </c>
      <c r="B1511" s="18">
        <f>VLOOKUP(J1511,Ref!A:C,3,0)</f>
        <v>0</v>
      </c>
      <c r="C1511" s="18">
        <f>VLOOKUP(J1511,Ref!A:D,4,0)</f>
        <v>0</v>
      </c>
      <c r="D1511" s="18" t="str">
        <f t="shared" si="69"/>
        <v>21/may</v>
      </c>
      <c r="E1511" s="18">
        <f t="shared" si="70"/>
        <v>6</v>
      </c>
      <c r="F1511" s="18">
        <v>1</v>
      </c>
      <c r="G1511" s="18">
        <f t="shared" si="71"/>
        <v>1</v>
      </c>
      <c r="H1511" s="3">
        <v>46163.755810185183</v>
      </c>
      <c r="I1511">
        <v>64160500</v>
      </c>
      <c r="J1511" t="s">
        <v>1967</v>
      </c>
      <c r="K1511" t="s">
        <v>1968</v>
      </c>
      <c r="L1511" t="s">
        <v>1969</v>
      </c>
      <c r="M1511" t="s">
        <v>1970</v>
      </c>
      <c r="O1511">
        <v>362033460000</v>
      </c>
      <c r="P1511">
        <v>16018</v>
      </c>
      <c r="Q1511">
        <v>-5</v>
      </c>
      <c r="R1511">
        <v>1</v>
      </c>
      <c r="S1511">
        <v>64160500</v>
      </c>
      <c r="U1511" t="s">
        <v>5992</v>
      </c>
      <c r="W1511" t="s">
        <v>4046</v>
      </c>
      <c r="X1511">
        <v>362033460000</v>
      </c>
      <c r="Y1511" t="s">
        <v>2553</v>
      </c>
      <c r="Z1511" t="s">
        <v>66</v>
      </c>
      <c r="AG1511" t="s">
        <v>1972</v>
      </c>
      <c r="AL1511">
        <v>0</v>
      </c>
      <c r="AN1511" t="s">
        <v>1974</v>
      </c>
      <c r="AO1511">
        <v>0</v>
      </c>
      <c r="AQ1511">
        <v>2257917</v>
      </c>
      <c r="AR1511" t="s">
        <v>4605</v>
      </c>
      <c r="AS1511" t="s">
        <v>5883</v>
      </c>
      <c r="AT1511" t="s">
        <v>1975</v>
      </c>
    </row>
    <row r="1512" spans="1:46" x14ac:dyDescent="0.25">
      <c r="A1512" t="str">
        <f>_xlfn.XLOOKUP(I1512,UTILIZADAS[Contacto1],UTILIZADAS[Source.Name],,0)</f>
        <v>Cobros Mayo</v>
      </c>
      <c r="B1512" s="18">
        <f>VLOOKUP(J1512,Ref!A:C,3,0)</f>
        <v>0</v>
      </c>
      <c r="C1512" s="18">
        <f>VLOOKUP(J1512,Ref!A:D,4,0)</f>
        <v>0</v>
      </c>
      <c r="D1512" s="18" t="str">
        <f t="shared" si="69"/>
        <v>11/may</v>
      </c>
      <c r="E1512" s="18">
        <f t="shared" si="70"/>
        <v>4</v>
      </c>
      <c r="F1512" s="18">
        <v>1</v>
      </c>
      <c r="G1512" s="18">
        <f t="shared" si="71"/>
        <v>0</v>
      </c>
      <c r="H1512" s="3">
        <v>46153.616863425923</v>
      </c>
      <c r="I1512">
        <v>64165146</v>
      </c>
      <c r="J1512" t="s">
        <v>2021</v>
      </c>
      <c r="K1512" t="s">
        <v>1968</v>
      </c>
      <c r="L1512" t="s">
        <v>1969</v>
      </c>
      <c r="M1512" t="s">
        <v>1970</v>
      </c>
      <c r="O1512">
        <v>365089000000</v>
      </c>
      <c r="P1512">
        <v>16018</v>
      </c>
      <c r="Q1512">
        <v>-5</v>
      </c>
      <c r="R1512">
        <v>1</v>
      </c>
      <c r="S1512">
        <v>64165146</v>
      </c>
      <c r="U1512" t="s">
        <v>5993</v>
      </c>
      <c r="W1512" t="s">
        <v>4914</v>
      </c>
      <c r="X1512">
        <v>365089000000</v>
      </c>
      <c r="Y1512" t="s">
        <v>65</v>
      </c>
      <c r="Z1512" t="s">
        <v>66</v>
      </c>
      <c r="AF1512" t="s">
        <v>1976</v>
      </c>
      <c r="AG1512" t="s">
        <v>1972</v>
      </c>
      <c r="AL1512">
        <v>5</v>
      </c>
      <c r="AN1512" t="s">
        <v>1974</v>
      </c>
      <c r="AO1512">
        <v>0</v>
      </c>
      <c r="AQ1512">
        <v>2257918</v>
      </c>
      <c r="AR1512" t="s">
        <v>4605</v>
      </c>
      <c r="AS1512" t="s">
        <v>5883</v>
      </c>
      <c r="AT1512" t="s">
        <v>2022</v>
      </c>
    </row>
    <row r="1513" spans="1:46" x14ac:dyDescent="0.25">
      <c r="A1513" t="str">
        <f>_xlfn.XLOOKUP(I1513,UTILIZADAS[Contacto1],UTILIZADAS[Source.Name],,0)</f>
        <v>Cobros Mayo</v>
      </c>
      <c r="B1513" s="18">
        <f>VLOOKUP(J1513,Ref!A:C,3,0)</f>
        <v>0</v>
      </c>
      <c r="C1513" s="18">
        <f>VLOOKUP(J1513,Ref!A:D,4,0)</f>
        <v>0</v>
      </c>
      <c r="D1513" s="18" t="str">
        <f t="shared" si="69"/>
        <v>13/may</v>
      </c>
      <c r="E1513" s="18">
        <f t="shared" si="70"/>
        <v>4</v>
      </c>
      <c r="F1513" s="18">
        <v>1</v>
      </c>
      <c r="G1513" s="18">
        <f t="shared" si="71"/>
        <v>0</v>
      </c>
      <c r="H1513" s="3">
        <v>46155.735983796294</v>
      </c>
      <c r="I1513">
        <v>64165146</v>
      </c>
      <c r="J1513" t="s">
        <v>2021</v>
      </c>
      <c r="K1513" t="s">
        <v>1968</v>
      </c>
      <c r="L1513" t="s">
        <v>1969</v>
      </c>
      <c r="M1513" t="s">
        <v>1970</v>
      </c>
      <c r="O1513">
        <v>365089000000</v>
      </c>
      <c r="P1513">
        <v>16018</v>
      </c>
      <c r="Q1513">
        <v>-5</v>
      </c>
      <c r="R1513">
        <v>1</v>
      </c>
      <c r="S1513">
        <v>64165146</v>
      </c>
      <c r="U1513" t="s">
        <v>5993</v>
      </c>
      <c r="W1513" t="s">
        <v>4914</v>
      </c>
      <c r="X1513">
        <v>365089000000</v>
      </c>
      <c r="Y1513" t="s">
        <v>65</v>
      </c>
      <c r="Z1513" t="s">
        <v>66</v>
      </c>
      <c r="AF1513" t="s">
        <v>1976</v>
      </c>
      <c r="AG1513" t="s">
        <v>1972</v>
      </c>
      <c r="AL1513">
        <v>5</v>
      </c>
      <c r="AN1513" t="s">
        <v>1974</v>
      </c>
      <c r="AO1513">
        <v>0</v>
      </c>
      <c r="AQ1513">
        <v>2257918</v>
      </c>
      <c r="AR1513" t="s">
        <v>4605</v>
      </c>
      <c r="AS1513" t="s">
        <v>5883</v>
      </c>
      <c r="AT1513" t="s">
        <v>2022</v>
      </c>
    </row>
    <row r="1514" spans="1:46" x14ac:dyDescent="0.25">
      <c r="A1514" t="str">
        <f>_xlfn.XLOOKUP(I1514,UTILIZADAS[Contacto1],UTILIZADAS[Source.Name],,0)</f>
        <v>Cobros Mayo</v>
      </c>
      <c r="B1514" s="18">
        <f>VLOOKUP(J1514,Ref!A:C,3,0)</f>
        <v>0</v>
      </c>
      <c r="C1514" s="18">
        <f>VLOOKUP(J1514,Ref!A:D,4,0)</f>
        <v>0</v>
      </c>
      <c r="D1514" s="18" t="str">
        <f t="shared" si="69"/>
        <v>18/may</v>
      </c>
      <c r="E1514" s="18">
        <f t="shared" si="70"/>
        <v>4</v>
      </c>
      <c r="F1514" s="18">
        <v>1</v>
      </c>
      <c r="G1514" s="18">
        <f t="shared" si="71"/>
        <v>0</v>
      </c>
      <c r="H1514" s="3">
        <v>46160.455659722225</v>
      </c>
      <c r="I1514">
        <v>64165146</v>
      </c>
      <c r="J1514" t="s">
        <v>2021</v>
      </c>
      <c r="K1514" t="s">
        <v>1968</v>
      </c>
      <c r="L1514" t="s">
        <v>1969</v>
      </c>
      <c r="M1514" t="s">
        <v>1970</v>
      </c>
      <c r="O1514">
        <v>365089000000</v>
      </c>
      <c r="P1514">
        <v>16018</v>
      </c>
      <c r="Q1514">
        <v>-5</v>
      </c>
      <c r="R1514">
        <v>1</v>
      </c>
      <c r="S1514">
        <v>64165146</v>
      </c>
      <c r="U1514" t="s">
        <v>5993</v>
      </c>
      <c r="W1514" t="s">
        <v>4914</v>
      </c>
      <c r="X1514">
        <v>365089000000</v>
      </c>
      <c r="Y1514" t="s">
        <v>65</v>
      </c>
      <c r="Z1514" t="s">
        <v>66</v>
      </c>
      <c r="AF1514" t="s">
        <v>1976</v>
      </c>
      <c r="AG1514" t="s">
        <v>1972</v>
      </c>
      <c r="AL1514">
        <v>5</v>
      </c>
      <c r="AN1514" t="s">
        <v>1974</v>
      </c>
      <c r="AO1514">
        <v>0</v>
      </c>
      <c r="AQ1514">
        <v>2257918</v>
      </c>
      <c r="AR1514" t="s">
        <v>4605</v>
      </c>
      <c r="AS1514" t="s">
        <v>5883</v>
      </c>
      <c r="AT1514" t="s">
        <v>2022</v>
      </c>
    </row>
    <row r="1515" spans="1:46" x14ac:dyDescent="0.25">
      <c r="A1515" t="str">
        <f>_xlfn.XLOOKUP(I1515,UTILIZADAS[Contacto1],UTILIZADAS[Source.Name],,0)</f>
        <v>Cobros Mayo</v>
      </c>
      <c r="B1515" s="18">
        <f>VLOOKUP(J1515,Ref!A:C,3,0)</f>
        <v>0</v>
      </c>
      <c r="C1515" s="18">
        <f>VLOOKUP(J1515,Ref!A:D,4,0)</f>
        <v>0</v>
      </c>
      <c r="D1515" s="18" t="str">
        <f t="shared" si="69"/>
        <v>20/may</v>
      </c>
      <c r="E1515" s="18">
        <f t="shared" si="70"/>
        <v>4</v>
      </c>
      <c r="F1515" s="18">
        <v>1</v>
      </c>
      <c r="G1515" s="18">
        <f t="shared" si="71"/>
        <v>1</v>
      </c>
      <c r="H1515" s="3">
        <v>46162.429328703707</v>
      </c>
      <c r="I1515">
        <v>64165146</v>
      </c>
      <c r="J1515">
        <v>6004</v>
      </c>
      <c r="K1515" t="s">
        <v>1983</v>
      </c>
      <c r="L1515" t="s">
        <v>1897</v>
      </c>
      <c r="M1515" t="s">
        <v>1970</v>
      </c>
      <c r="O1515">
        <v>365089000000</v>
      </c>
      <c r="P1515">
        <v>16018</v>
      </c>
      <c r="Q1515">
        <v>-5</v>
      </c>
      <c r="R1515">
        <v>1</v>
      </c>
      <c r="S1515">
        <v>64165146</v>
      </c>
      <c r="U1515" t="s">
        <v>5993</v>
      </c>
      <c r="W1515" t="s">
        <v>4914</v>
      </c>
      <c r="X1515">
        <v>365089000000</v>
      </c>
      <c r="Y1515" t="s">
        <v>65</v>
      </c>
      <c r="Z1515" t="s">
        <v>66</v>
      </c>
      <c r="AF1515" t="s">
        <v>1976</v>
      </c>
      <c r="AG1515" t="s">
        <v>1972</v>
      </c>
      <c r="AL1515">
        <v>68</v>
      </c>
      <c r="AM1515" t="s">
        <v>1979</v>
      </c>
      <c r="AN1515" t="s">
        <v>1987</v>
      </c>
      <c r="AO1515">
        <v>0</v>
      </c>
      <c r="AQ1515">
        <v>2257918</v>
      </c>
      <c r="AR1515" t="s">
        <v>4605</v>
      </c>
      <c r="AS1515" t="s">
        <v>5883</v>
      </c>
      <c r="AT1515" t="s">
        <v>1984</v>
      </c>
    </row>
    <row r="1516" spans="1:46" x14ac:dyDescent="0.25">
      <c r="A1516" t="str">
        <f>_xlfn.XLOOKUP(I1516,UTILIZADAS[Contacto1],UTILIZADAS[Source.Name],,0)</f>
        <v>Cobros Mayo</v>
      </c>
      <c r="B1516" s="18">
        <f>VLOOKUP(J1516,Ref!A:C,3,0)</f>
        <v>0</v>
      </c>
      <c r="C1516" s="18">
        <f>VLOOKUP(J1516,Ref!A:D,4,0)</f>
        <v>0</v>
      </c>
      <c r="D1516" s="18" t="str">
        <f t="shared" si="69"/>
        <v>11/may</v>
      </c>
      <c r="E1516" s="18">
        <f t="shared" si="70"/>
        <v>3</v>
      </c>
      <c r="F1516" s="18">
        <v>1</v>
      </c>
      <c r="G1516" s="18">
        <f t="shared" si="71"/>
        <v>0</v>
      </c>
      <c r="H1516" s="3">
        <v>46153.617291666669</v>
      </c>
      <c r="I1516">
        <v>64167382</v>
      </c>
      <c r="J1516" t="s">
        <v>2021</v>
      </c>
      <c r="K1516" t="s">
        <v>1968</v>
      </c>
      <c r="L1516" t="s">
        <v>1969</v>
      </c>
      <c r="M1516" t="s">
        <v>1970</v>
      </c>
      <c r="O1516">
        <v>308019740000</v>
      </c>
      <c r="P1516">
        <v>16018</v>
      </c>
      <c r="Q1516">
        <v>-5</v>
      </c>
      <c r="R1516">
        <v>1</v>
      </c>
      <c r="S1516">
        <v>64167382</v>
      </c>
      <c r="U1516" t="s">
        <v>5994</v>
      </c>
      <c r="W1516" t="s">
        <v>4916</v>
      </c>
      <c r="X1516">
        <v>308019740000</v>
      </c>
      <c r="Y1516" t="s">
        <v>65</v>
      </c>
      <c r="Z1516" t="s">
        <v>66</v>
      </c>
      <c r="AF1516" t="s">
        <v>1976</v>
      </c>
      <c r="AG1516" t="s">
        <v>1972</v>
      </c>
      <c r="AL1516">
        <v>5</v>
      </c>
      <c r="AN1516" t="s">
        <v>1974</v>
      </c>
      <c r="AO1516">
        <v>0</v>
      </c>
      <c r="AQ1516">
        <v>2257919</v>
      </c>
      <c r="AR1516" t="s">
        <v>4605</v>
      </c>
      <c r="AS1516" t="s">
        <v>5883</v>
      </c>
      <c r="AT1516" t="s">
        <v>2022</v>
      </c>
    </row>
    <row r="1517" spans="1:46" x14ac:dyDescent="0.25">
      <c r="A1517" t="str">
        <f>_xlfn.XLOOKUP(I1517,UTILIZADAS[Contacto1],UTILIZADAS[Source.Name],,0)</f>
        <v>Cobros Mayo</v>
      </c>
      <c r="B1517" s="18">
        <f>VLOOKUP(J1517,Ref!A:C,3,0)</f>
        <v>0</v>
      </c>
      <c r="C1517" s="18">
        <f>VLOOKUP(J1517,Ref!A:D,4,0)</f>
        <v>0</v>
      </c>
      <c r="D1517" s="18" t="str">
        <f t="shared" si="69"/>
        <v>13/may</v>
      </c>
      <c r="E1517" s="18">
        <f t="shared" si="70"/>
        <v>3</v>
      </c>
      <c r="F1517" s="18">
        <v>1</v>
      </c>
      <c r="G1517" s="18">
        <f t="shared" si="71"/>
        <v>0</v>
      </c>
      <c r="H1517" s="3">
        <v>46155.736770833333</v>
      </c>
      <c r="I1517">
        <v>64167382</v>
      </c>
      <c r="J1517" t="s">
        <v>2021</v>
      </c>
      <c r="K1517" t="s">
        <v>1968</v>
      </c>
      <c r="L1517" t="s">
        <v>1969</v>
      </c>
      <c r="M1517" t="s">
        <v>1970</v>
      </c>
      <c r="O1517">
        <v>308019740000</v>
      </c>
      <c r="P1517">
        <v>16018</v>
      </c>
      <c r="Q1517">
        <v>-5</v>
      </c>
      <c r="R1517">
        <v>1</v>
      </c>
      <c r="S1517">
        <v>64167382</v>
      </c>
      <c r="U1517" t="s">
        <v>5994</v>
      </c>
      <c r="W1517" t="s">
        <v>4916</v>
      </c>
      <c r="X1517">
        <v>308019740000</v>
      </c>
      <c r="Y1517" t="s">
        <v>65</v>
      </c>
      <c r="Z1517" t="s">
        <v>66</v>
      </c>
      <c r="AF1517" t="s">
        <v>1976</v>
      </c>
      <c r="AG1517" t="s">
        <v>1972</v>
      </c>
      <c r="AL1517">
        <v>4</v>
      </c>
      <c r="AN1517" t="s">
        <v>1974</v>
      </c>
      <c r="AO1517">
        <v>0</v>
      </c>
      <c r="AQ1517">
        <v>2257919</v>
      </c>
      <c r="AR1517" t="s">
        <v>4605</v>
      </c>
      <c r="AS1517" t="s">
        <v>5883</v>
      </c>
      <c r="AT1517" t="s">
        <v>2022</v>
      </c>
    </row>
    <row r="1518" spans="1:46" x14ac:dyDescent="0.25">
      <c r="A1518" t="str">
        <f>_xlfn.XLOOKUP(I1518,UTILIZADAS[Contacto1],UTILIZADAS[Source.Name],,0)</f>
        <v>Cobros Mayo</v>
      </c>
      <c r="B1518" s="18">
        <f>VLOOKUP(J1518,Ref!A:C,3,0)</f>
        <v>0</v>
      </c>
      <c r="C1518" s="18">
        <f>VLOOKUP(J1518,Ref!A:D,4,0)</f>
        <v>0</v>
      </c>
      <c r="D1518" s="18" t="str">
        <f t="shared" si="69"/>
        <v>18/may</v>
      </c>
      <c r="E1518" s="18">
        <f t="shared" si="70"/>
        <v>3</v>
      </c>
      <c r="F1518" s="18">
        <v>1</v>
      </c>
      <c r="G1518" s="18">
        <f t="shared" si="71"/>
        <v>1</v>
      </c>
      <c r="H1518" s="3">
        <v>46160.455613425926</v>
      </c>
      <c r="I1518">
        <v>64167382</v>
      </c>
      <c r="J1518">
        <v>6004</v>
      </c>
      <c r="K1518" t="s">
        <v>1983</v>
      </c>
      <c r="L1518" t="s">
        <v>1897</v>
      </c>
      <c r="M1518" t="s">
        <v>1970</v>
      </c>
      <c r="O1518">
        <v>308019740000</v>
      </c>
      <c r="P1518">
        <v>16018</v>
      </c>
      <c r="Q1518">
        <v>-5</v>
      </c>
      <c r="R1518">
        <v>1</v>
      </c>
      <c r="S1518">
        <v>64167382</v>
      </c>
      <c r="U1518" t="s">
        <v>5994</v>
      </c>
      <c r="W1518" t="s">
        <v>4916</v>
      </c>
      <c r="X1518">
        <v>308019740000</v>
      </c>
      <c r="Y1518" t="s">
        <v>65</v>
      </c>
      <c r="Z1518" t="s">
        <v>66</v>
      </c>
      <c r="AF1518" t="s">
        <v>1976</v>
      </c>
      <c r="AG1518" t="s">
        <v>1972</v>
      </c>
      <c r="AL1518">
        <v>135</v>
      </c>
      <c r="AM1518" t="s">
        <v>1979</v>
      </c>
      <c r="AN1518" t="s">
        <v>1987</v>
      </c>
      <c r="AO1518">
        <v>0</v>
      </c>
      <c r="AQ1518">
        <v>2257919</v>
      </c>
      <c r="AR1518" t="s">
        <v>4605</v>
      </c>
      <c r="AS1518" t="s">
        <v>5883</v>
      </c>
      <c r="AT1518" t="s">
        <v>1984</v>
      </c>
    </row>
    <row r="1519" spans="1:46" x14ac:dyDescent="0.25">
      <c r="A1519" t="str">
        <f>_xlfn.XLOOKUP(I1519,UTILIZADAS[Contacto1],UTILIZADAS[Source.Name],,0)</f>
        <v>Cobros Abril Canal Fijo</v>
      </c>
      <c r="B1519" s="18">
        <f>VLOOKUP(J1519,Ref!A:C,3,0)</f>
        <v>0</v>
      </c>
      <c r="C1519" s="18">
        <f>VLOOKUP(J1519,Ref!A:D,4,0)</f>
        <v>0</v>
      </c>
      <c r="D1519" s="18" t="str">
        <f t="shared" si="69"/>
        <v>11/may</v>
      </c>
      <c r="E1519" s="18">
        <f t="shared" si="70"/>
        <v>2</v>
      </c>
      <c r="F1519" s="18">
        <v>1</v>
      </c>
      <c r="G1519" s="18">
        <f t="shared" si="71"/>
        <v>0</v>
      </c>
      <c r="H1519" s="3">
        <v>46153.617442129631</v>
      </c>
      <c r="I1519">
        <v>64170798</v>
      </c>
      <c r="J1519" t="s">
        <v>2021</v>
      </c>
      <c r="K1519" t="s">
        <v>1968</v>
      </c>
      <c r="L1519" t="s">
        <v>1969</v>
      </c>
      <c r="M1519" t="s">
        <v>1970</v>
      </c>
      <c r="O1519">
        <v>357357140000</v>
      </c>
      <c r="P1519">
        <v>16018</v>
      </c>
      <c r="Q1519">
        <v>-5</v>
      </c>
      <c r="R1519">
        <v>1</v>
      </c>
      <c r="S1519">
        <v>64170798</v>
      </c>
      <c r="U1519" t="s">
        <v>1581</v>
      </c>
      <c r="W1519" t="s">
        <v>1582</v>
      </c>
      <c r="X1519">
        <v>357357140000</v>
      </c>
      <c r="Y1519" t="s">
        <v>65</v>
      </c>
      <c r="Z1519" t="s">
        <v>66</v>
      </c>
      <c r="AF1519" t="s">
        <v>1976</v>
      </c>
      <c r="AG1519" t="s">
        <v>1972</v>
      </c>
      <c r="AL1519">
        <v>5</v>
      </c>
      <c r="AN1519" t="s">
        <v>1974</v>
      </c>
      <c r="AO1519">
        <v>0</v>
      </c>
      <c r="AQ1519">
        <v>2257920</v>
      </c>
      <c r="AR1519" t="s">
        <v>4605</v>
      </c>
      <c r="AS1519" t="s">
        <v>5883</v>
      </c>
      <c r="AT1519" t="s">
        <v>2022</v>
      </c>
    </row>
    <row r="1520" spans="1:46" x14ac:dyDescent="0.25">
      <c r="A1520" t="str">
        <f>_xlfn.XLOOKUP(I1520,UTILIZADAS[Contacto1],UTILIZADAS[Source.Name],,0)</f>
        <v>Cobros Abril Canal Fijo</v>
      </c>
      <c r="B1520" s="18">
        <f>VLOOKUP(J1520,Ref!A:C,3,0)</f>
        <v>0</v>
      </c>
      <c r="C1520" s="18">
        <f>VLOOKUP(J1520,Ref!A:D,4,0)</f>
        <v>0</v>
      </c>
      <c r="D1520" s="18" t="str">
        <f t="shared" si="69"/>
        <v>13/may</v>
      </c>
      <c r="E1520" s="18">
        <f t="shared" si="70"/>
        <v>2</v>
      </c>
      <c r="F1520" s="18">
        <v>1</v>
      </c>
      <c r="G1520" s="18">
        <f t="shared" si="71"/>
        <v>1</v>
      </c>
      <c r="H1520" s="3">
        <v>46155.736701388887</v>
      </c>
      <c r="I1520">
        <v>64170798</v>
      </c>
      <c r="J1520">
        <v>6004</v>
      </c>
      <c r="K1520" t="s">
        <v>1983</v>
      </c>
      <c r="L1520" t="s">
        <v>1897</v>
      </c>
      <c r="M1520" t="s">
        <v>1970</v>
      </c>
      <c r="O1520">
        <v>357357140000</v>
      </c>
      <c r="P1520">
        <v>16018</v>
      </c>
      <c r="Q1520">
        <v>-5</v>
      </c>
      <c r="R1520">
        <v>1</v>
      </c>
      <c r="S1520">
        <v>64170798</v>
      </c>
      <c r="U1520" t="s">
        <v>1581</v>
      </c>
      <c r="W1520" t="s">
        <v>1582</v>
      </c>
      <c r="X1520">
        <v>357357140000</v>
      </c>
      <c r="Y1520" t="s">
        <v>65</v>
      </c>
      <c r="Z1520" t="s">
        <v>66</v>
      </c>
      <c r="AF1520" t="s">
        <v>1976</v>
      </c>
      <c r="AG1520" t="s">
        <v>1972</v>
      </c>
      <c r="AL1520">
        <v>127</v>
      </c>
      <c r="AM1520" t="s">
        <v>1979</v>
      </c>
      <c r="AN1520" t="s">
        <v>1987</v>
      </c>
      <c r="AO1520">
        <v>0</v>
      </c>
      <c r="AQ1520">
        <v>2257920</v>
      </c>
      <c r="AR1520" t="s">
        <v>4605</v>
      </c>
      <c r="AS1520" t="s">
        <v>5883</v>
      </c>
      <c r="AT1520" t="s">
        <v>1984</v>
      </c>
    </row>
    <row r="1521" spans="1:46" x14ac:dyDescent="0.25">
      <c r="A1521" t="str">
        <f>_xlfn.XLOOKUP(I1521,UTILIZADAS[Contacto1],UTILIZADAS[Source.Name],,0)</f>
        <v>Cobros Abril Canal Fijo</v>
      </c>
      <c r="B1521" s="18">
        <f>VLOOKUP(J1521,Ref!A:C,3,0)</f>
        <v>0</v>
      </c>
      <c r="C1521" s="18">
        <f>VLOOKUP(J1521,Ref!A:D,4,0)</f>
        <v>0</v>
      </c>
      <c r="D1521" s="18" t="str">
        <f t="shared" si="69"/>
        <v>11/may</v>
      </c>
      <c r="E1521" s="18">
        <f t="shared" si="70"/>
        <v>6</v>
      </c>
      <c r="F1521" s="18">
        <v>1</v>
      </c>
      <c r="G1521" s="18">
        <f t="shared" si="71"/>
        <v>0</v>
      </c>
      <c r="H1521" s="3">
        <v>46153.618391203701</v>
      </c>
      <c r="I1521">
        <v>64183727</v>
      </c>
      <c r="J1521" t="s">
        <v>2021</v>
      </c>
      <c r="K1521" t="s">
        <v>1968</v>
      </c>
      <c r="L1521" t="s">
        <v>1969</v>
      </c>
      <c r="M1521" t="s">
        <v>1970</v>
      </c>
      <c r="O1521">
        <v>353364870000</v>
      </c>
      <c r="P1521">
        <v>16018</v>
      </c>
      <c r="Q1521">
        <v>-5</v>
      </c>
      <c r="R1521">
        <v>1</v>
      </c>
      <c r="S1521">
        <v>64183727</v>
      </c>
      <c r="U1521" t="s">
        <v>1471</v>
      </c>
      <c r="W1521" t="s">
        <v>1472</v>
      </c>
      <c r="X1521">
        <v>353364870000</v>
      </c>
      <c r="Y1521" t="s">
        <v>65</v>
      </c>
      <c r="Z1521" t="s">
        <v>66</v>
      </c>
      <c r="AG1521" t="s">
        <v>1972</v>
      </c>
      <c r="AL1521">
        <v>5</v>
      </c>
      <c r="AN1521" t="s">
        <v>1974</v>
      </c>
      <c r="AO1521">
        <v>0</v>
      </c>
      <c r="AQ1521">
        <v>2257921</v>
      </c>
      <c r="AR1521" t="s">
        <v>4605</v>
      </c>
      <c r="AS1521" t="s">
        <v>5883</v>
      </c>
      <c r="AT1521" t="s">
        <v>2022</v>
      </c>
    </row>
    <row r="1522" spans="1:46" x14ac:dyDescent="0.25">
      <c r="A1522" t="str">
        <f>_xlfn.XLOOKUP(I1522,UTILIZADAS[Contacto1],UTILIZADAS[Source.Name],,0)</f>
        <v>Cobros Abril Canal Fijo</v>
      </c>
      <c r="B1522" s="18">
        <f>VLOOKUP(J1522,Ref!A:C,3,0)</f>
        <v>0</v>
      </c>
      <c r="C1522" s="18">
        <f>VLOOKUP(J1522,Ref!A:D,4,0)</f>
        <v>0</v>
      </c>
      <c r="D1522" s="18" t="str">
        <f t="shared" si="69"/>
        <v>13/may</v>
      </c>
      <c r="E1522" s="18">
        <f t="shared" si="70"/>
        <v>6</v>
      </c>
      <c r="F1522" s="18">
        <v>1</v>
      </c>
      <c r="G1522" s="18">
        <f t="shared" si="71"/>
        <v>0</v>
      </c>
      <c r="H1522" s="3">
        <v>46155.737291666665</v>
      </c>
      <c r="I1522">
        <v>64183727</v>
      </c>
      <c r="J1522" t="s">
        <v>2021</v>
      </c>
      <c r="K1522" t="s">
        <v>1968</v>
      </c>
      <c r="L1522" t="s">
        <v>1969</v>
      </c>
      <c r="M1522" t="s">
        <v>1970</v>
      </c>
      <c r="O1522">
        <v>353364870000</v>
      </c>
      <c r="P1522">
        <v>16018</v>
      </c>
      <c r="Q1522">
        <v>-5</v>
      </c>
      <c r="R1522">
        <v>1</v>
      </c>
      <c r="S1522">
        <v>64183727</v>
      </c>
      <c r="U1522" t="s">
        <v>1471</v>
      </c>
      <c r="W1522" t="s">
        <v>1472</v>
      </c>
      <c r="X1522">
        <v>353364870000</v>
      </c>
      <c r="Y1522" t="s">
        <v>65</v>
      </c>
      <c r="Z1522" t="s">
        <v>66</v>
      </c>
      <c r="AG1522" t="s">
        <v>1972</v>
      </c>
      <c r="AL1522">
        <v>5</v>
      </c>
      <c r="AN1522" t="s">
        <v>1974</v>
      </c>
      <c r="AO1522">
        <v>0</v>
      </c>
      <c r="AQ1522">
        <v>2257921</v>
      </c>
      <c r="AR1522" t="s">
        <v>4605</v>
      </c>
      <c r="AS1522" t="s">
        <v>5883</v>
      </c>
      <c r="AT1522" t="s">
        <v>2022</v>
      </c>
    </row>
    <row r="1523" spans="1:46" x14ac:dyDescent="0.25">
      <c r="A1523" t="str">
        <f>_xlfn.XLOOKUP(I1523,UTILIZADAS[Contacto1],UTILIZADAS[Source.Name],,0)</f>
        <v>Cobros Abril Canal Fijo</v>
      </c>
      <c r="B1523" s="18">
        <f>VLOOKUP(J1523,Ref!A:C,3,0)</f>
        <v>0</v>
      </c>
      <c r="C1523" s="18">
        <f>VLOOKUP(J1523,Ref!A:D,4,0)</f>
        <v>0</v>
      </c>
      <c r="D1523" s="18" t="str">
        <f t="shared" si="69"/>
        <v>18/may</v>
      </c>
      <c r="E1523" s="18">
        <f t="shared" si="70"/>
        <v>6</v>
      </c>
      <c r="F1523" s="18">
        <v>1</v>
      </c>
      <c r="G1523" s="18">
        <f t="shared" si="71"/>
        <v>0</v>
      </c>
      <c r="H1523" s="3">
        <v>46160.456180555557</v>
      </c>
      <c r="I1523">
        <v>64183727</v>
      </c>
      <c r="J1523" t="s">
        <v>2021</v>
      </c>
      <c r="K1523" t="s">
        <v>1968</v>
      </c>
      <c r="L1523" t="s">
        <v>1969</v>
      </c>
      <c r="M1523" t="s">
        <v>1970</v>
      </c>
      <c r="O1523">
        <v>353364870000</v>
      </c>
      <c r="P1523">
        <v>16018</v>
      </c>
      <c r="Q1523">
        <v>-5</v>
      </c>
      <c r="R1523">
        <v>1</v>
      </c>
      <c r="S1523">
        <v>64183727</v>
      </c>
      <c r="U1523" t="s">
        <v>1471</v>
      </c>
      <c r="W1523" t="s">
        <v>1472</v>
      </c>
      <c r="X1523">
        <v>353364870000</v>
      </c>
      <c r="Y1523" t="s">
        <v>65</v>
      </c>
      <c r="Z1523" t="s">
        <v>66</v>
      </c>
      <c r="AG1523" t="s">
        <v>1972</v>
      </c>
      <c r="AL1523">
        <v>5</v>
      </c>
      <c r="AN1523" t="s">
        <v>1974</v>
      </c>
      <c r="AO1523">
        <v>0</v>
      </c>
      <c r="AQ1523">
        <v>2257921</v>
      </c>
      <c r="AR1523" t="s">
        <v>4605</v>
      </c>
      <c r="AS1523" t="s">
        <v>5883</v>
      </c>
      <c r="AT1523" t="s">
        <v>2022</v>
      </c>
    </row>
    <row r="1524" spans="1:46" x14ac:dyDescent="0.25">
      <c r="A1524" t="str">
        <f>_xlfn.XLOOKUP(I1524,UTILIZADAS[Contacto1],UTILIZADAS[Source.Name],,0)</f>
        <v>Cobros Abril Canal Fijo</v>
      </c>
      <c r="B1524" s="18">
        <f>VLOOKUP(J1524,Ref!A:C,3,0)</f>
        <v>0</v>
      </c>
      <c r="C1524" s="18">
        <f>VLOOKUP(J1524,Ref!A:D,4,0)</f>
        <v>0</v>
      </c>
      <c r="D1524" s="18" t="str">
        <f t="shared" si="69"/>
        <v>20/may</v>
      </c>
      <c r="E1524" s="18">
        <f t="shared" si="70"/>
        <v>6</v>
      </c>
      <c r="F1524" s="18">
        <v>1</v>
      </c>
      <c r="G1524" s="18">
        <f t="shared" si="71"/>
        <v>0</v>
      </c>
      <c r="H1524" s="3">
        <v>46162.429675925923</v>
      </c>
      <c r="I1524">
        <v>64183727</v>
      </c>
      <c r="J1524" t="s">
        <v>2021</v>
      </c>
      <c r="K1524" t="s">
        <v>1968</v>
      </c>
      <c r="L1524" t="s">
        <v>1969</v>
      </c>
      <c r="M1524" t="s">
        <v>1970</v>
      </c>
      <c r="O1524">
        <v>353364870000</v>
      </c>
      <c r="P1524">
        <v>16018</v>
      </c>
      <c r="Q1524">
        <v>-5</v>
      </c>
      <c r="R1524">
        <v>1</v>
      </c>
      <c r="S1524">
        <v>64183727</v>
      </c>
      <c r="U1524" t="s">
        <v>1471</v>
      </c>
      <c r="W1524" t="s">
        <v>1472</v>
      </c>
      <c r="X1524">
        <v>353364870000</v>
      </c>
      <c r="Y1524" t="s">
        <v>65</v>
      </c>
      <c r="Z1524" t="s">
        <v>66</v>
      </c>
      <c r="AG1524" t="s">
        <v>1972</v>
      </c>
      <c r="AL1524">
        <v>5</v>
      </c>
      <c r="AN1524" t="s">
        <v>1974</v>
      </c>
      <c r="AO1524">
        <v>0</v>
      </c>
      <c r="AQ1524">
        <v>2257921</v>
      </c>
      <c r="AR1524" t="s">
        <v>4605</v>
      </c>
      <c r="AS1524" t="s">
        <v>5883</v>
      </c>
      <c r="AT1524" t="s">
        <v>2022</v>
      </c>
    </row>
    <row r="1525" spans="1:46" x14ac:dyDescent="0.25">
      <c r="A1525" t="str">
        <f>_xlfn.XLOOKUP(I1525,UTILIZADAS[Contacto1],UTILIZADAS[Source.Name],,0)</f>
        <v>Cobros Abril Canal Fijo</v>
      </c>
      <c r="B1525" s="18">
        <f>VLOOKUP(J1525,Ref!A:C,3,0)</f>
        <v>0</v>
      </c>
      <c r="C1525" s="18">
        <f>VLOOKUP(J1525,Ref!A:D,4,0)</f>
        <v>0</v>
      </c>
      <c r="D1525" s="18" t="str">
        <f t="shared" si="69"/>
        <v>21/may</v>
      </c>
      <c r="E1525" s="18">
        <f t="shared" si="70"/>
        <v>6</v>
      </c>
      <c r="F1525" s="18">
        <v>1</v>
      </c>
      <c r="G1525" s="18">
        <f t="shared" si="71"/>
        <v>0</v>
      </c>
      <c r="H1525" s="3">
        <v>46163.489421296297</v>
      </c>
      <c r="I1525">
        <v>64183727</v>
      </c>
      <c r="J1525" t="s">
        <v>2021</v>
      </c>
      <c r="K1525" t="s">
        <v>1968</v>
      </c>
      <c r="L1525" t="s">
        <v>1969</v>
      </c>
      <c r="M1525" t="s">
        <v>1970</v>
      </c>
      <c r="O1525">
        <v>353364870000</v>
      </c>
      <c r="P1525">
        <v>16018</v>
      </c>
      <c r="Q1525">
        <v>-5</v>
      </c>
      <c r="R1525">
        <v>1</v>
      </c>
      <c r="S1525">
        <v>64183727</v>
      </c>
      <c r="U1525" t="s">
        <v>1471</v>
      </c>
      <c r="W1525" t="s">
        <v>1472</v>
      </c>
      <c r="X1525">
        <v>353364870000</v>
      </c>
      <c r="Y1525" t="s">
        <v>65</v>
      </c>
      <c r="Z1525" t="s">
        <v>66</v>
      </c>
      <c r="AG1525" t="s">
        <v>1972</v>
      </c>
      <c r="AL1525">
        <v>5</v>
      </c>
      <c r="AN1525" t="s">
        <v>1974</v>
      </c>
      <c r="AO1525">
        <v>0</v>
      </c>
      <c r="AQ1525">
        <v>2257921</v>
      </c>
      <c r="AR1525" t="s">
        <v>4605</v>
      </c>
      <c r="AS1525" t="s">
        <v>5883</v>
      </c>
      <c r="AT1525" t="s">
        <v>2022</v>
      </c>
    </row>
    <row r="1526" spans="1:46" x14ac:dyDescent="0.25">
      <c r="A1526" t="str">
        <f>_xlfn.XLOOKUP(I1526,UTILIZADAS[Contacto1],UTILIZADAS[Source.Name],,0)</f>
        <v>Cobros Abril Canal Fijo</v>
      </c>
      <c r="B1526" s="18">
        <f>VLOOKUP(J1526,Ref!A:C,3,0)</f>
        <v>0</v>
      </c>
      <c r="C1526" s="18">
        <f>VLOOKUP(J1526,Ref!A:D,4,0)</f>
        <v>0</v>
      </c>
      <c r="D1526" s="18" t="str">
        <f t="shared" si="69"/>
        <v>21/may</v>
      </c>
      <c r="E1526" s="18">
        <f t="shared" si="70"/>
        <v>6</v>
      </c>
      <c r="F1526" s="18">
        <v>1</v>
      </c>
      <c r="G1526" s="18">
        <f t="shared" si="71"/>
        <v>1</v>
      </c>
      <c r="H1526" s="3">
        <v>46163.758171296293</v>
      </c>
      <c r="I1526">
        <v>64183727</v>
      </c>
      <c r="J1526" t="s">
        <v>2021</v>
      </c>
      <c r="K1526" t="s">
        <v>1968</v>
      </c>
      <c r="L1526" t="s">
        <v>1969</v>
      </c>
      <c r="M1526" t="s">
        <v>1970</v>
      </c>
      <c r="O1526">
        <v>353364870000</v>
      </c>
      <c r="P1526">
        <v>16018</v>
      </c>
      <c r="Q1526">
        <v>-5</v>
      </c>
      <c r="R1526">
        <v>1</v>
      </c>
      <c r="S1526">
        <v>64183727</v>
      </c>
      <c r="U1526" t="s">
        <v>1471</v>
      </c>
      <c r="W1526" t="s">
        <v>1472</v>
      </c>
      <c r="X1526">
        <v>353364870000</v>
      </c>
      <c r="Y1526" t="s">
        <v>65</v>
      </c>
      <c r="Z1526" t="s">
        <v>66</v>
      </c>
      <c r="AG1526" t="s">
        <v>1972</v>
      </c>
      <c r="AL1526">
        <v>5</v>
      </c>
      <c r="AN1526" t="s">
        <v>1974</v>
      </c>
      <c r="AO1526">
        <v>0</v>
      </c>
      <c r="AQ1526">
        <v>2257921</v>
      </c>
      <c r="AR1526" t="s">
        <v>4605</v>
      </c>
      <c r="AS1526" t="s">
        <v>5883</v>
      </c>
      <c r="AT1526" t="s">
        <v>2022</v>
      </c>
    </row>
    <row r="1527" spans="1:46" x14ac:dyDescent="0.25">
      <c r="A1527" t="str">
        <f>_xlfn.XLOOKUP(I1527,UTILIZADAS[Contacto1],UTILIZADAS[Source.Name],,0)</f>
        <v>Cobros Mayo</v>
      </c>
      <c r="B1527" s="18">
        <f>VLOOKUP(J1527,Ref!A:C,3,0)</f>
        <v>1</v>
      </c>
      <c r="C1527" s="18">
        <f>VLOOKUP(J1527,Ref!A:D,4,0)</f>
        <v>1</v>
      </c>
      <c r="D1527" s="18" t="str">
        <f t="shared" si="69"/>
        <v>11/may</v>
      </c>
      <c r="E1527" s="18">
        <f t="shared" si="70"/>
        <v>1</v>
      </c>
      <c r="F1527" s="18">
        <v>1</v>
      </c>
      <c r="G1527" s="18">
        <f t="shared" si="71"/>
        <v>1</v>
      </c>
      <c r="H1527" s="3">
        <v>46153.618356481478</v>
      </c>
      <c r="I1527">
        <v>64188477</v>
      </c>
      <c r="J1527">
        <v>6002</v>
      </c>
      <c r="K1527" t="s">
        <v>1983</v>
      </c>
      <c r="L1527" t="s">
        <v>1897</v>
      </c>
      <c r="M1527" t="s">
        <v>1970</v>
      </c>
      <c r="O1527">
        <v>366087300000</v>
      </c>
      <c r="P1527">
        <v>16018</v>
      </c>
      <c r="Q1527">
        <v>-5</v>
      </c>
      <c r="R1527">
        <v>1</v>
      </c>
      <c r="S1527">
        <v>64188477</v>
      </c>
      <c r="U1527" t="s">
        <v>4917</v>
      </c>
      <c r="W1527" t="s">
        <v>4918</v>
      </c>
      <c r="X1527">
        <v>366087300000</v>
      </c>
      <c r="Y1527" t="s">
        <v>65</v>
      </c>
      <c r="Z1527" t="s">
        <v>66</v>
      </c>
      <c r="AF1527" t="s">
        <v>1976</v>
      </c>
      <c r="AG1527" t="s">
        <v>1972</v>
      </c>
      <c r="AL1527">
        <v>59</v>
      </c>
      <c r="AM1527" t="s">
        <v>1979</v>
      </c>
      <c r="AN1527" t="s">
        <v>1987</v>
      </c>
      <c r="AO1527">
        <v>0</v>
      </c>
      <c r="AQ1527">
        <v>2257922</v>
      </c>
      <c r="AR1527" t="s">
        <v>4605</v>
      </c>
      <c r="AS1527" t="s">
        <v>5883</v>
      </c>
      <c r="AT1527" t="s">
        <v>1888</v>
      </c>
    </row>
    <row r="1528" spans="1:46" x14ac:dyDescent="0.25">
      <c r="A1528" t="str">
        <f>_xlfn.XLOOKUP(I1528,UTILIZADAS[Contacto1],UTILIZADAS[Source.Name],,0)</f>
        <v>Cobros Mayo</v>
      </c>
      <c r="B1528" s="18">
        <f>VLOOKUP(J1528,Ref!A:C,3,0)</f>
        <v>0</v>
      </c>
      <c r="C1528" s="18">
        <f>VLOOKUP(J1528,Ref!A:D,4,0)</f>
        <v>0</v>
      </c>
      <c r="D1528" s="18" t="str">
        <f t="shared" si="69"/>
        <v>11/may</v>
      </c>
      <c r="E1528" s="18">
        <f t="shared" si="70"/>
        <v>6</v>
      </c>
      <c r="F1528" s="18">
        <v>1</v>
      </c>
      <c r="G1528" s="18">
        <f t="shared" si="71"/>
        <v>0</v>
      </c>
      <c r="H1528" s="3">
        <v>46153.619085648148</v>
      </c>
      <c r="I1528">
        <v>64198054</v>
      </c>
      <c r="J1528" t="s">
        <v>2021</v>
      </c>
      <c r="K1528" t="s">
        <v>1968</v>
      </c>
      <c r="L1528" t="s">
        <v>1969</v>
      </c>
      <c r="M1528" t="s">
        <v>1970</v>
      </c>
      <c r="O1528">
        <v>362082210000</v>
      </c>
      <c r="P1528">
        <v>16018</v>
      </c>
      <c r="Q1528">
        <v>-5</v>
      </c>
      <c r="R1528">
        <v>1</v>
      </c>
      <c r="S1528">
        <v>64198054</v>
      </c>
      <c r="U1528" t="s">
        <v>5995</v>
      </c>
      <c r="W1528" t="s">
        <v>4920</v>
      </c>
      <c r="X1528">
        <v>362082210000</v>
      </c>
      <c r="Y1528" t="s">
        <v>65</v>
      </c>
      <c r="Z1528" t="s">
        <v>66</v>
      </c>
      <c r="AF1528" t="s">
        <v>1976</v>
      </c>
      <c r="AG1528" t="s">
        <v>1972</v>
      </c>
      <c r="AK1528" t="s">
        <v>5996</v>
      </c>
      <c r="AL1528">
        <v>5</v>
      </c>
      <c r="AN1528" t="s">
        <v>1974</v>
      </c>
      <c r="AO1528">
        <v>0</v>
      </c>
      <c r="AQ1528">
        <v>2257923</v>
      </c>
      <c r="AR1528" t="s">
        <v>4605</v>
      </c>
      <c r="AS1528" t="s">
        <v>5883</v>
      </c>
      <c r="AT1528" t="s">
        <v>2022</v>
      </c>
    </row>
    <row r="1529" spans="1:46" x14ac:dyDescent="0.25">
      <c r="A1529" t="str">
        <f>_xlfn.XLOOKUP(I1529,UTILIZADAS[Contacto1],UTILIZADAS[Source.Name],,0)</f>
        <v>Cobros Mayo</v>
      </c>
      <c r="B1529" s="18">
        <f>VLOOKUP(J1529,Ref!A:C,3,0)</f>
        <v>0</v>
      </c>
      <c r="C1529" s="18">
        <f>VLOOKUP(J1529,Ref!A:D,4,0)</f>
        <v>0</v>
      </c>
      <c r="D1529" s="18" t="str">
        <f t="shared" si="69"/>
        <v>13/may</v>
      </c>
      <c r="E1529" s="18">
        <f t="shared" si="70"/>
        <v>6</v>
      </c>
      <c r="F1529" s="18">
        <v>1</v>
      </c>
      <c r="G1529" s="18">
        <f t="shared" si="71"/>
        <v>0</v>
      </c>
      <c r="H1529" s="3">
        <v>46155.737557870372</v>
      </c>
      <c r="I1529">
        <v>64198054</v>
      </c>
      <c r="J1529" t="s">
        <v>2021</v>
      </c>
      <c r="K1529" t="s">
        <v>1968</v>
      </c>
      <c r="L1529" t="s">
        <v>1969</v>
      </c>
      <c r="M1529" t="s">
        <v>1970</v>
      </c>
      <c r="O1529">
        <v>362082210000</v>
      </c>
      <c r="P1529">
        <v>16018</v>
      </c>
      <c r="Q1529">
        <v>-5</v>
      </c>
      <c r="R1529">
        <v>1</v>
      </c>
      <c r="S1529">
        <v>64198054</v>
      </c>
      <c r="U1529" t="s">
        <v>5995</v>
      </c>
      <c r="W1529" t="s">
        <v>4920</v>
      </c>
      <c r="X1529">
        <v>362082210000</v>
      </c>
      <c r="Y1529" t="s">
        <v>65</v>
      </c>
      <c r="Z1529" t="s">
        <v>66</v>
      </c>
      <c r="AF1529" t="s">
        <v>1976</v>
      </c>
      <c r="AG1529" t="s">
        <v>1972</v>
      </c>
      <c r="AK1529" t="s">
        <v>5996</v>
      </c>
      <c r="AL1529">
        <v>5</v>
      </c>
      <c r="AN1529" t="s">
        <v>1974</v>
      </c>
      <c r="AO1529">
        <v>0</v>
      </c>
      <c r="AQ1529">
        <v>2257923</v>
      </c>
      <c r="AR1529" t="s">
        <v>4605</v>
      </c>
      <c r="AS1529" t="s">
        <v>5883</v>
      </c>
      <c r="AT1529" t="s">
        <v>2022</v>
      </c>
    </row>
    <row r="1530" spans="1:46" x14ac:dyDescent="0.25">
      <c r="A1530" t="str">
        <f>_xlfn.XLOOKUP(I1530,UTILIZADAS[Contacto1],UTILIZADAS[Source.Name],,0)</f>
        <v>Cobros Mayo</v>
      </c>
      <c r="B1530" s="18">
        <f>VLOOKUP(J1530,Ref!A:C,3,0)</f>
        <v>0</v>
      </c>
      <c r="C1530" s="18">
        <f>VLOOKUP(J1530,Ref!A:D,4,0)</f>
        <v>0</v>
      </c>
      <c r="D1530" s="18" t="str">
        <f t="shared" si="69"/>
        <v>18/may</v>
      </c>
      <c r="E1530" s="18">
        <f t="shared" si="70"/>
        <v>6</v>
      </c>
      <c r="F1530" s="18">
        <v>1</v>
      </c>
      <c r="G1530" s="18">
        <f t="shared" si="71"/>
        <v>0</v>
      </c>
      <c r="H1530" s="3">
        <v>46160.456377314818</v>
      </c>
      <c r="I1530">
        <v>64198054</v>
      </c>
      <c r="J1530" t="s">
        <v>2021</v>
      </c>
      <c r="K1530" t="s">
        <v>1968</v>
      </c>
      <c r="L1530" t="s">
        <v>1969</v>
      </c>
      <c r="M1530" t="s">
        <v>1970</v>
      </c>
      <c r="O1530">
        <v>362082210000</v>
      </c>
      <c r="P1530">
        <v>16018</v>
      </c>
      <c r="Q1530">
        <v>-5</v>
      </c>
      <c r="R1530">
        <v>1</v>
      </c>
      <c r="S1530">
        <v>64198054</v>
      </c>
      <c r="U1530" t="s">
        <v>5995</v>
      </c>
      <c r="W1530" t="s">
        <v>4920</v>
      </c>
      <c r="X1530">
        <v>362082210000</v>
      </c>
      <c r="Y1530" t="s">
        <v>65</v>
      </c>
      <c r="Z1530" t="s">
        <v>66</v>
      </c>
      <c r="AF1530" t="s">
        <v>1976</v>
      </c>
      <c r="AG1530" t="s">
        <v>1972</v>
      </c>
      <c r="AK1530" t="s">
        <v>5996</v>
      </c>
      <c r="AL1530">
        <v>5</v>
      </c>
      <c r="AN1530" t="s">
        <v>1974</v>
      </c>
      <c r="AO1530">
        <v>0</v>
      </c>
      <c r="AQ1530">
        <v>2257923</v>
      </c>
      <c r="AR1530" t="s">
        <v>4605</v>
      </c>
      <c r="AS1530" t="s">
        <v>5883</v>
      </c>
      <c r="AT1530" t="s">
        <v>2022</v>
      </c>
    </row>
    <row r="1531" spans="1:46" x14ac:dyDescent="0.25">
      <c r="A1531" t="str">
        <f>_xlfn.XLOOKUP(I1531,UTILIZADAS[Contacto1],UTILIZADAS[Source.Name],,0)</f>
        <v>Cobros Mayo</v>
      </c>
      <c r="B1531" s="18">
        <f>VLOOKUP(J1531,Ref!A:C,3,0)</f>
        <v>0</v>
      </c>
      <c r="C1531" s="18">
        <f>VLOOKUP(J1531,Ref!A:D,4,0)</f>
        <v>0</v>
      </c>
      <c r="D1531" s="18" t="str">
        <f t="shared" si="69"/>
        <v>20/may</v>
      </c>
      <c r="E1531" s="18">
        <f t="shared" si="70"/>
        <v>6</v>
      </c>
      <c r="F1531" s="18">
        <v>1</v>
      </c>
      <c r="G1531" s="18">
        <f t="shared" si="71"/>
        <v>0</v>
      </c>
      <c r="H1531" s="3">
        <v>46162.430023148147</v>
      </c>
      <c r="I1531">
        <v>64198054</v>
      </c>
      <c r="J1531" t="s">
        <v>2021</v>
      </c>
      <c r="K1531" t="s">
        <v>1968</v>
      </c>
      <c r="L1531" t="s">
        <v>1969</v>
      </c>
      <c r="M1531" t="s">
        <v>1970</v>
      </c>
      <c r="O1531">
        <v>362082210000</v>
      </c>
      <c r="P1531">
        <v>16018</v>
      </c>
      <c r="Q1531">
        <v>-5</v>
      </c>
      <c r="R1531">
        <v>1</v>
      </c>
      <c r="S1531">
        <v>64198054</v>
      </c>
      <c r="U1531" t="s">
        <v>5995</v>
      </c>
      <c r="W1531" t="s">
        <v>4920</v>
      </c>
      <c r="X1531">
        <v>362082210000</v>
      </c>
      <c r="Y1531" t="s">
        <v>65</v>
      </c>
      <c r="Z1531" t="s">
        <v>66</v>
      </c>
      <c r="AF1531" t="s">
        <v>1976</v>
      </c>
      <c r="AG1531" t="s">
        <v>1972</v>
      </c>
      <c r="AK1531" t="s">
        <v>5996</v>
      </c>
      <c r="AL1531">
        <v>5</v>
      </c>
      <c r="AN1531" t="s">
        <v>1974</v>
      </c>
      <c r="AO1531">
        <v>0</v>
      </c>
      <c r="AQ1531">
        <v>2257923</v>
      </c>
      <c r="AR1531" t="s">
        <v>4605</v>
      </c>
      <c r="AS1531" t="s">
        <v>5883</v>
      </c>
      <c r="AT1531" t="s">
        <v>2022</v>
      </c>
    </row>
    <row r="1532" spans="1:46" x14ac:dyDescent="0.25">
      <c r="A1532" t="str">
        <f>_xlfn.XLOOKUP(I1532,UTILIZADAS[Contacto1],UTILIZADAS[Source.Name],,0)</f>
        <v>Cobros Mayo</v>
      </c>
      <c r="B1532" s="18">
        <f>VLOOKUP(J1532,Ref!A:C,3,0)</f>
        <v>0</v>
      </c>
      <c r="C1532" s="18">
        <f>VLOOKUP(J1532,Ref!A:D,4,0)</f>
        <v>0</v>
      </c>
      <c r="D1532" s="18" t="str">
        <f t="shared" si="69"/>
        <v>21/may</v>
      </c>
      <c r="E1532" s="18">
        <f t="shared" si="70"/>
        <v>6</v>
      </c>
      <c r="F1532" s="18">
        <v>1</v>
      </c>
      <c r="G1532" s="18">
        <f t="shared" si="71"/>
        <v>0</v>
      </c>
      <c r="H1532" s="3">
        <v>46163.48940972222</v>
      </c>
      <c r="I1532">
        <v>64198054</v>
      </c>
      <c r="J1532" t="s">
        <v>1986</v>
      </c>
      <c r="K1532" t="s">
        <v>1983</v>
      </c>
      <c r="L1532" t="s">
        <v>1897</v>
      </c>
      <c r="M1532" t="s">
        <v>1970</v>
      </c>
      <c r="O1532">
        <v>362082210000</v>
      </c>
      <c r="P1532">
        <v>16018</v>
      </c>
      <c r="Q1532">
        <v>-5</v>
      </c>
      <c r="R1532">
        <v>1</v>
      </c>
      <c r="S1532">
        <v>64198054</v>
      </c>
      <c r="U1532" t="s">
        <v>5995</v>
      </c>
      <c r="W1532" t="s">
        <v>4920</v>
      </c>
      <c r="X1532">
        <v>362082210000</v>
      </c>
      <c r="Y1532" t="s">
        <v>65</v>
      </c>
      <c r="Z1532" t="s">
        <v>66</v>
      </c>
      <c r="AF1532" t="s">
        <v>1976</v>
      </c>
      <c r="AG1532" t="s">
        <v>1972</v>
      </c>
      <c r="AK1532" t="s">
        <v>5996</v>
      </c>
      <c r="AL1532">
        <v>105</v>
      </c>
      <c r="AM1532" t="s">
        <v>1979</v>
      </c>
      <c r="AN1532" t="s">
        <v>1987</v>
      </c>
      <c r="AO1532">
        <v>0</v>
      </c>
      <c r="AQ1532">
        <v>2257923</v>
      </c>
      <c r="AR1532" t="s">
        <v>4605</v>
      </c>
      <c r="AS1532" t="s">
        <v>5883</v>
      </c>
      <c r="AT1532" t="s">
        <v>1988</v>
      </c>
    </row>
    <row r="1533" spans="1:46" x14ac:dyDescent="0.25">
      <c r="A1533" t="str">
        <f>_xlfn.XLOOKUP(I1533,UTILIZADAS[Contacto1],UTILIZADAS[Source.Name],,0)</f>
        <v>Cobros Mayo</v>
      </c>
      <c r="B1533" s="18">
        <f>VLOOKUP(J1533,Ref!A:C,3,0)</f>
        <v>1</v>
      </c>
      <c r="C1533" s="18">
        <f>VLOOKUP(J1533,Ref!A:D,4,0)</f>
        <v>1</v>
      </c>
      <c r="D1533" s="18" t="str">
        <f t="shared" si="69"/>
        <v>21/may</v>
      </c>
      <c r="E1533" s="18">
        <f t="shared" si="70"/>
        <v>6</v>
      </c>
      <c r="F1533" s="18">
        <v>1</v>
      </c>
      <c r="G1533" s="18">
        <f t="shared" si="71"/>
        <v>1</v>
      </c>
      <c r="H1533" s="3">
        <v>46163.698518518519</v>
      </c>
      <c r="I1533">
        <v>64198054</v>
      </c>
      <c r="J1533">
        <v>6002</v>
      </c>
      <c r="K1533" t="s">
        <v>1983</v>
      </c>
      <c r="L1533" t="s">
        <v>1897</v>
      </c>
      <c r="M1533" t="s">
        <v>1970</v>
      </c>
      <c r="O1533">
        <v>362082210000</v>
      </c>
      <c r="P1533">
        <v>16018</v>
      </c>
      <c r="Q1533">
        <v>-5</v>
      </c>
      <c r="R1533">
        <v>1</v>
      </c>
      <c r="S1533">
        <v>64198054</v>
      </c>
      <c r="U1533" t="s">
        <v>5995</v>
      </c>
      <c r="W1533" t="s">
        <v>4920</v>
      </c>
      <c r="X1533">
        <v>362082210000</v>
      </c>
      <c r="Y1533" t="s">
        <v>65</v>
      </c>
      <c r="Z1533" t="s">
        <v>66</v>
      </c>
      <c r="AF1533" t="s">
        <v>1976</v>
      </c>
      <c r="AG1533" t="s">
        <v>1972</v>
      </c>
      <c r="AK1533" t="s">
        <v>5996</v>
      </c>
      <c r="AL1533">
        <v>40</v>
      </c>
      <c r="AM1533" t="s">
        <v>1979</v>
      </c>
      <c r="AN1533" t="s">
        <v>1987</v>
      </c>
      <c r="AO1533">
        <v>0</v>
      </c>
      <c r="AQ1533">
        <v>2257923</v>
      </c>
      <c r="AR1533" t="s">
        <v>4605</v>
      </c>
      <c r="AS1533" t="s">
        <v>5883</v>
      </c>
      <c r="AT1533" t="s">
        <v>1888</v>
      </c>
    </row>
    <row r="1534" spans="1:46" x14ac:dyDescent="0.25">
      <c r="A1534" t="str">
        <f>_xlfn.XLOOKUP(I1534,UTILIZADAS[Contacto1],UTILIZADAS[Source.Name],,0)</f>
        <v>Cobros Abril Canal Fijo</v>
      </c>
      <c r="B1534" s="18">
        <f>VLOOKUP(J1534,Ref!A:C,3,0)</f>
        <v>1</v>
      </c>
      <c r="C1534" s="18">
        <f>VLOOKUP(J1534,Ref!A:D,4,0)</f>
        <v>1</v>
      </c>
      <c r="D1534" s="18" t="str">
        <f t="shared" si="69"/>
        <v>11/may</v>
      </c>
      <c r="E1534" s="18">
        <f t="shared" si="70"/>
        <v>1</v>
      </c>
      <c r="F1534" s="18">
        <v>1</v>
      </c>
      <c r="G1534" s="18">
        <f t="shared" si="71"/>
        <v>1</v>
      </c>
      <c r="H1534" s="3">
        <v>46153.620196759257</v>
      </c>
      <c r="I1534">
        <v>64198354</v>
      </c>
      <c r="J1534">
        <v>6003</v>
      </c>
      <c r="K1534" t="s">
        <v>1983</v>
      </c>
      <c r="L1534" t="s">
        <v>1897</v>
      </c>
      <c r="M1534" t="s">
        <v>1970</v>
      </c>
      <c r="O1534">
        <v>351363260000</v>
      </c>
      <c r="P1534">
        <v>16018</v>
      </c>
      <c r="Q1534">
        <v>-5</v>
      </c>
      <c r="R1534">
        <v>1</v>
      </c>
      <c r="S1534">
        <v>64198354</v>
      </c>
      <c r="U1534" t="s">
        <v>2064</v>
      </c>
      <c r="W1534" t="s">
        <v>1444</v>
      </c>
      <c r="X1534">
        <v>351363260000</v>
      </c>
      <c r="Y1534" t="s">
        <v>65</v>
      </c>
      <c r="Z1534" t="s">
        <v>66</v>
      </c>
      <c r="AF1534" t="s">
        <v>1976</v>
      </c>
      <c r="AG1534" t="s">
        <v>1972</v>
      </c>
      <c r="AL1534">
        <v>31</v>
      </c>
      <c r="AM1534" t="s">
        <v>1979</v>
      </c>
      <c r="AN1534" t="s">
        <v>1987</v>
      </c>
      <c r="AO1534">
        <v>0</v>
      </c>
      <c r="AQ1534">
        <v>2257924</v>
      </c>
      <c r="AR1534" t="s">
        <v>4605</v>
      </c>
      <c r="AS1534" t="s">
        <v>5883</v>
      </c>
      <c r="AT1534" t="s">
        <v>1892</v>
      </c>
    </row>
    <row r="1535" spans="1:46" x14ac:dyDescent="0.25">
      <c r="A1535" t="str">
        <f>_xlfn.XLOOKUP(I1535,UTILIZADAS[Contacto1],UTILIZADAS[Source.Name],,0)</f>
        <v>Cobros Mayo</v>
      </c>
      <c r="B1535" s="18">
        <f>VLOOKUP(J1535,Ref!A:C,3,0)</f>
        <v>1</v>
      </c>
      <c r="C1535" s="18">
        <f>VLOOKUP(J1535,Ref!A:D,4,0)</f>
        <v>1</v>
      </c>
      <c r="D1535" s="18" t="str">
        <f t="shared" si="69"/>
        <v>09/may</v>
      </c>
      <c r="E1535" s="18">
        <f t="shared" si="70"/>
        <v>2</v>
      </c>
      <c r="F1535" s="18">
        <v>1</v>
      </c>
      <c r="G1535" s="18">
        <f t="shared" si="71"/>
        <v>0</v>
      </c>
      <c r="H1535" s="3">
        <v>46151.422118055554</v>
      </c>
      <c r="I1535">
        <v>64199917</v>
      </c>
      <c r="J1535">
        <v>6007</v>
      </c>
      <c r="K1535" t="s">
        <v>1983</v>
      </c>
      <c r="L1535" t="s">
        <v>1897</v>
      </c>
      <c r="M1535" t="s">
        <v>1970</v>
      </c>
      <c r="O1535">
        <v>366001430000</v>
      </c>
      <c r="P1535">
        <v>16016</v>
      </c>
      <c r="Q1535">
        <v>-5</v>
      </c>
      <c r="R1535">
        <v>1</v>
      </c>
      <c r="S1535">
        <v>64199917</v>
      </c>
      <c r="U1535" t="s">
        <v>5997</v>
      </c>
      <c r="W1535" t="s">
        <v>4922</v>
      </c>
      <c r="X1535">
        <v>366001430000</v>
      </c>
      <c r="Y1535" t="s">
        <v>85</v>
      </c>
      <c r="Z1535" t="s">
        <v>66</v>
      </c>
      <c r="AF1535" t="s">
        <v>1976</v>
      </c>
      <c r="AG1535" t="s">
        <v>1972</v>
      </c>
      <c r="AL1535">
        <v>67</v>
      </c>
      <c r="AM1535" t="s">
        <v>1979</v>
      </c>
      <c r="AN1535" t="s">
        <v>1977</v>
      </c>
      <c r="AO1535">
        <v>0</v>
      </c>
      <c r="AQ1535">
        <v>2198799</v>
      </c>
      <c r="AR1535" t="s">
        <v>2020</v>
      </c>
      <c r="AS1535" t="s">
        <v>2020</v>
      </c>
      <c r="AT1535" t="s">
        <v>1898</v>
      </c>
    </row>
    <row r="1536" spans="1:46" x14ac:dyDescent="0.25">
      <c r="A1536" t="str">
        <f>_xlfn.XLOOKUP(I1536,UTILIZADAS[Contacto1],UTILIZADAS[Source.Name],,0)</f>
        <v>Cobros Mayo</v>
      </c>
      <c r="B1536" s="18">
        <f>VLOOKUP(J1536,Ref!A:C,3,0)</f>
        <v>1</v>
      </c>
      <c r="C1536" s="18">
        <f>VLOOKUP(J1536,Ref!A:D,4,0)</f>
        <v>0</v>
      </c>
      <c r="D1536" s="18" t="str">
        <f t="shared" si="69"/>
        <v>11/may</v>
      </c>
      <c r="E1536" s="18">
        <f t="shared" si="70"/>
        <v>2</v>
      </c>
      <c r="F1536" s="18">
        <v>1</v>
      </c>
      <c r="G1536" s="18">
        <f t="shared" si="71"/>
        <v>1</v>
      </c>
      <c r="H1536" s="3">
        <v>46153.621319444443</v>
      </c>
      <c r="I1536">
        <v>64199917</v>
      </c>
      <c r="J1536">
        <v>6000</v>
      </c>
      <c r="K1536" t="s">
        <v>1983</v>
      </c>
      <c r="L1536" t="s">
        <v>1897</v>
      </c>
      <c r="M1536" t="s">
        <v>1970</v>
      </c>
      <c r="O1536">
        <v>366001430000</v>
      </c>
      <c r="P1536">
        <v>16018</v>
      </c>
      <c r="Q1536">
        <v>-5</v>
      </c>
      <c r="R1536">
        <v>1</v>
      </c>
      <c r="S1536">
        <v>64199917</v>
      </c>
      <c r="U1536" t="s">
        <v>5997</v>
      </c>
      <c r="W1536" t="s">
        <v>4922</v>
      </c>
      <c r="X1536">
        <v>366001430000</v>
      </c>
      <c r="Y1536" t="s">
        <v>85</v>
      </c>
      <c r="Z1536" t="s">
        <v>4619</v>
      </c>
      <c r="AF1536" t="s">
        <v>1976</v>
      </c>
      <c r="AG1536" t="s">
        <v>1972</v>
      </c>
      <c r="AL1536">
        <v>85</v>
      </c>
      <c r="AM1536" t="s">
        <v>1979</v>
      </c>
      <c r="AN1536" t="s">
        <v>1987</v>
      </c>
      <c r="AO1536">
        <v>0</v>
      </c>
      <c r="AQ1536">
        <v>2257925</v>
      </c>
      <c r="AR1536" t="s">
        <v>4605</v>
      </c>
      <c r="AS1536" t="s">
        <v>5883</v>
      </c>
      <c r="AT1536" t="s">
        <v>1895</v>
      </c>
    </row>
    <row r="1537" spans="1:46" x14ac:dyDescent="0.25">
      <c r="A1537" t="str">
        <f>_xlfn.XLOOKUP(I1537,UTILIZADAS[Contacto1],UTILIZADAS[Source.Name],,0)</f>
        <v>Cobros Mayo</v>
      </c>
      <c r="B1537" s="18">
        <f>VLOOKUP(J1537,Ref!A:C,3,0)</f>
        <v>0</v>
      </c>
      <c r="C1537" s="18">
        <f>VLOOKUP(J1537,Ref!A:D,4,0)</f>
        <v>0</v>
      </c>
      <c r="D1537" s="18" t="str">
        <f t="shared" si="69"/>
        <v>11/may</v>
      </c>
      <c r="E1537" s="18">
        <f t="shared" si="70"/>
        <v>1</v>
      </c>
      <c r="F1537" s="18">
        <v>1</v>
      </c>
      <c r="G1537" s="18">
        <f t="shared" si="71"/>
        <v>1</v>
      </c>
      <c r="H1537" s="3">
        <v>46153.623171296298</v>
      </c>
      <c r="I1537">
        <v>64203466</v>
      </c>
      <c r="J1537">
        <v>6004</v>
      </c>
      <c r="K1537" t="s">
        <v>1983</v>
      </c>
      <c r="L1537" t="s">
        <v>1897</v>
      </c>
      <c r="M1537" t="s">
        <v>1970</v>
      </c>
      <c r="O1537">
        <v>368073600000</v>
      </c>
      <c r="P1537">
        <v>16018</v>
      </c>
      <c r="Q1537">
        <v>-4</v>
      </c>
      <c r="R1537">
        <v>1</v>
      </c>
      <c r="S1537">
        <v>64203466</v>
      </c>
      <c r="U1537" t="s">
        <v>4923</v>
      </c>
      <c r="W1537" t="s">
        <v>4924</v>
      </c>
      <c r="X1537">
        <v>368073600000</v>
      </c>
      <c r="Y1537" t="s">
        <v>65</v>
      </c>
      <c r="Z1537" t="s">
        <v>66</v>
      </c>
      <c r="AF1537" t="s">
        <v>1976</v>
      </c>
      <c r="AG1537" t="s">
        <v>1972</v>
      </c>
      <c r="AL1537">
        <v>124</v>
      </c>
      <c r="AM1537" t="s">
        <v>1979</v>
      </c>
      <c r="AN1537" t="s">
        <v>1987</v>
      </c>
      <c r="AO1537">
        <v>0</v>
      </c>
      <c r="AQ1537">
        <v>2257926</v>
      </c>
      <c r="AR1537" t="s">
        <v>4605</v>
      </c>
      <c r="AS1537" t="s">
        <v>5883</v>
      </c>
      <c r="AT1537" t="s">
        <v>1984</v>
      </c>
    </row>
    <row r="1538" spans="1:46" x14ac:dyDescent="0.25">
      <c r="A1538" t="str">
        <f>_xlfn.XLOOKUP(I1538,UTILIZADAS[Contacto1],UTILIZADAS[Source.Name],,0)</f>
        <v>Cobros Abril Canal Fijo</v>
      </c>
      <c r="B1538" s="18">
        <f>VLOOKUP(J1538,Ref!A:C,3,0)</f>
        <v>0</v>
      </c>
      <c r="C1538" s="18">
        <f>VLOOKUP(J1538,Ref!A:D,4,0)</f>
        <v>0</v>
      </c>
      <c r="D1538" s="18" t="str">
        <f t="shared" ref="D1538:D1601" si="72">TEXT(H1538,"dd/mmm")</f>
        <v>11/may</v>
      </c>
      <c r="E1538" s="18">
        <f t="shared" ref="E1538:E1601" si="73">+COUNTIF(I:I,I1538)</f>
        <v>6</v>
      </c>
      <c r="F1538" s="18">
        <v>1</v>
      </c>
      <c r="G1538" s="18">
        <f t="shared" si="71"/>
        <v>0</v>
      </c>
      <c r="H1538" s="3">
        <v>46153.623217592591</v>
      </c>
      <c r="I1538">
        <v>64218076</v>
      </c>
      <c r="J1538" t="s">
        <v>2021</v>
      </c>
      <c r="K1538" t="s">
        <v>1968</v>
      </c>
      <c r="L1538" t="s">
        <v>1969</v>
      </c>
      <c r="M1538" t="s">
        <v>1970</v>
      </c>
      <c r="O1538">
        <v>353379550000</v>
      </c>
      <c r="P1538">
        <v>16018</v>
      </c>
      <c r="Q1538">
        <v>-4</v>
      </c>
      <c r="R1538">
        <v>1</v>
      </c>
      <c r="S1538">
        <v>64218076</v>
      </c>
      <c r="U1538" t="s">
        <v>2303</v>
      </c>
      <c r="W1538" t="s">
        <v>3855</v>
      </c>
      <c r="X1538">
        <v>353379550000</v>
      </c>
      <c r="Y1538" t="s">
        <v>65</v>
      </c>
      <c r="Z1538" t="s">
        <v>66</v>
      </c>
      <c r="AF1538" t="s">
        <v>1976</v>
      </c>
      <c r="AG1538" t="s">
        <v>1972</v>
      </c>
      <c r="AL1538">
        <v>5</v>
      </c>
      <c r="AN1538" t="s">
        <v>1974</v>
      </c>
      <c r="AO1538">
        <v>0</v>
      </c>
      <c r="AQ1538">
        <v>2257927</v>
      </c>
      <c r="AR1538" t="s">
        <v>4605</v>
      </c>
      <c r="AS1538" t="s">
        <v>5883</v>
      </c>
      <c r="AT1538" t="s">
        <v>2022</v>
      </c>
    </row>
    <row r="1539" spans="1:46" x14ac:dyDescent="0.25">
      <c r="A1539" t="str">
        <f>_xlfn.XLOOKUP(I1539,UTILIZADAS[Contacto1],UTILIZADAS[Source.Name],,0)</f>
        <v>Cobros Abril Canal Fijo</v>
      </c>
      <c r="B1539" s="18">
        <f>VLOOKUP(J1539,Ref!A:C,3,0)</f>
        <v>0</v>
      </c>
      <c r="C1539" s="18">
        <f>VLOOKUP(J1539,Ref!A:D,4,0)</f>
        <v>0</v>
      </c>
      <c r="D1539" s="18" t="str">
        <f t="shared" si="72"/>
        <v>13/may</v>
      </c>
      <c r="E1539" s="18">
        <f t="shared" si="73"/>
        <v>6</v>
      </c>
      <c r="F1539" s="18">
        <v>1</v>
      </c>
      <c r="G1539" s="18">
        <f t="shared" ref="G1539:G1602" si="74">IF(I1539=I1540,0,1)</f>
        <v>0</v>
      </c>
      <c r="H1539" s="3">
        <v>46155.73773148148</v>
      </c>
      <c r="I1539">
        <v>64218076</v>
      </c>
      <c r="J1539" t="s">
        <v>2021</v>
      </c>
      <c r="K1539" t="s">
        <v>1968</v>
      </c>
      <c r="L1539" t="s">
        <v>1969</v>
      </c>
      <c r="M1539" t="s">
        <v>1970</v>
      </c>
      <c r="O1539">
        <v>353379550000</v>
      </c>
      <c r="P1539">
        <v>16018</v>
      </c>
      <c r="Q1539">
        <v>-4</v>
      </c>
      <c r="R1539">
        <v>1</v>
      </c>
      <c r="S1539">
        <v>64218076</v>
      </c>
      <c r="U1539" t="s">
        <v>2303</v>
      </c>
      <c r="W1539" t="s">
        <v>3855</v>
      </c>
      <c r="X1539">
        <v>353379550000</v>
      </c>
      <c r="Y1539" t="s">
        <v>65</v>
      </c>
      <c r="Z1539" t="s">
        <v>66</v>
      </c>
      <c r="AF1539" t="s">
        <v>1976</v>
      </c>
      <c r="AG1539" t="s">
        <v>1972</v>
      </c>
      <c r="AL1539">
        <v>5</v>
      </c>
      <c r="AN1539" t="s">
        <v>1974</v>
      </c>
      <c r="AO1539">
        <v>0</v>
      </c>
      <c r="AQ1539">
        <v>2257927</v>
      </c>
      <c r="AR1539" t="s">
        <v>4605</v>
      </c>
      <c r="AS1539" t="s">
        <v>5883</v>
      </c>
      <c r="AT1539" t="s">
        <v>2022</v>
      </c>
    </row>
    <row r="1540" spans="1:46" x14ac:dyDescent="0.25">
      <c r="A1540" t="str">
        <f>_xlfn.XLOOKUP(I1540,UTILIZADAS[Contacto1],UTILIZADAS[Source.Name],,0)</f>
        <v>Cobros Abril Canal Fijo</v>
      </c>
      <c r="B1540" s="18">
        <f>VLOOKUP(J1540,Ref!A:C,3,0)</f>
        <v>0</v>
      </c>
      <c r="C1540" s="18">
        <f>VLOOKUP(J1540,Ref!A:D,4,0)</f>
        <v>0</v>
      </c>
      <c r="D1540" s="18" t="str">
        <f t="shared" si="72"/>
        <v>18/may</v>
      </c>
      <c r="E1540" s="18">
        <f t="shared" si="73"/>
        <v>6</v>
      </c>
      <c r="F1540" s="18">
        <v>1</v>
      </c>
      <c r="G1540" s="18">
        <f t="shared" si="74"/>
        <v>0</v>
      </c>
      <c r="H1540" s="3">
        <v>46160.456562500003</v>
      </c>
      <c r="I1540">
        <v>64218076</v>
      </c>
      <c r="J1540" t="s">
        <v>2021</v>
      </c>
      <c r="K1540" t="s">
        <v>1968</v>
      </c>
      <c r="L1540" t="s">
        <v>1969</v>
      </c>
      <c r="M1540" t="s">
        <v>1970</v>
      </c>
      <c r="O1540">
        <v>353379550000</v>
      </c>
      <c r="P1540">
        <v>16018</v>
      </c>
      <c r="Q1540">
        <v>-4</v>
      </c>
      <c r="R1540">
        <v>1</v>
      </c>
      <c r="S1540">
        <v>64218076</v>
      </c>
      <c r="U1540" t="s">
        <v>2303</v>
      </c>
      <c r="W1540" t="s">
        <v>3855</v>
      </c>
      <c r="X1540">
        <v>353379550000</v>
      </c>
      <c r="Y1540" t="s">
        <v>65</v>
      </c>
      <c r="Z1540" t="s">
        <v>66</v>
      </c>
      <c r="AF1540" t="s">
        <v>1976</v>
      </c>
      <c r="AG1540" t="s">
        <v>1972</v>
      </c>
      <c r="AL1540">
        <v>5</v>
      </c>
      <c r="AN1540" t="s">
        <v>1974</v>
      </c>
      <c r="AO1540">
        <v>0</v>
      </c>
      <c r="AQ1540">
        <v>2257927</v>
      </c>
      <c r="AR1540" t="s">
        <v>4605</v>
      </c>
      <c r="AS1540" t="s">
        <v>5883</v>
      </c>
      <c r="AT1540" t="s">
        <v>2022</v>
      </c>
    </row>
    <row r="1541" spans="1:46" x14ac:dyDescent="0.25">
      <c r="A1541" t="str">
        <f>_xlfn.XLOOKUP(I1541,UTILIZADAS[Contacto1],UTILIZADAS[Source.Name],,0)</f>
        <v>Cobros Abril Canal Fijo</v>
      </c>
      <c r="B1541" s="18">
        <f>VLOOKUP(J1541,Ref!A:C,3,0)</f>
        <v>0</v>
      </c>
      <c r="C1541" s="18">
        <f>VLOOKUP(J1541,Ref!A:D,4,0)</f>
        <v>0</v>
      </c>
      <c r="D1541" s="18" t="str">
        <f t="shared" si="72"/>
        <v>20/may</v>
      </c>
      <c r="E1541" s="18">
        <f t="shared" si="73"/>
        <v>6</v>
      </c>
      <c r="F1541" s="18">
        <v>1</v>
      </c>
      <c r="G1541" s="18">
        <f t="shared" si="74"/>
        <v>0</v>
      </c>
      <c r="H1541" s="3">
        <v>46162.430196759262</v>
      </c>
      <c r="I1541">
        <v>64218076</v>
      </c>
      <c r="J1541" t="s">
        <v>2021</v>
      </c>
      <c r="K1541" t="s">
        <v>1968</v>
      </c>
      <c r="L1541" t="s">
        <v>1969</v>
      </c>
      <c r="M1541" t="s">
        <v>1970</v>
      </c>
      <c r="O1541">
        <v>353379550000</v>
      </c>
      <c r="P1541">
        <v>16018</v>
      </c>
      <c r="Q1541">
        <v>-4</v>
      </c>
      <c r="R1541">
        <v>1</v>
      </c>
      <c r="S1541">
        <v>64218076</v>
      </c>
      <c r="U1541" t="s">
        <v>2303</v>
      </c>
      <c r="W1541" t="s">
        <v>3855</v>
      </c>
      <c r="X1541">
        <v>353379550000</v>
      </c>
      <c r="Y1541" t="s">
        <v>65</v>
      </c>
      <c r="Z1541" t="s">
        <v>66</v>
      </c>
      <c r="AF1541" t="s">
        <v>1976</v>
      </c>
      <c r="AG1541" t="s">
        <v>1972</v>
      </c>
      <c r="AL1541">
        <v>5</v>
      </c>
      <c r="AN1541" t="s">
        <v>1974</v>
      </c>
      <c r="AO1541">
        <v>0</v>
      </c>
      <c r="AQ1541">
        <v>2257927</v>
      </c>
      <c r="AR1541" t="s">
        <v>4605</v>
      </c>
      <c r="AS1541" t="s">
        <v>5883</v>
      </c>
      <c r="AT1541" t="s">
        <v>2022</v>
      </c>
    </row>
    <row r="1542" spans="1:46" x14ac:dyDescent="0.25">
      <c r="A1542" t="str">
        <f>_xlfn.XLOOKUP(I1542,UTILIZADAS[Contacto1],UTILIZADAS[Source.Name],,0)</f>
        <v>Cobros Abril Canal Fijo</v>
      </c>
      <c r="B1542" s="18">
        <f>VLOOKUP(J1542,Ref!A:C,3,0)</f>
        <v>0</v>
      </c>
      <c r="C1542" s="18">
        <f>VLOOKUP(J1542,Ref!A:D,4,0)</f>
        <v>0</v>
      </c>
      <c r="D1542" s="18" t="str">
        <f t="shared" si="72"/>
        <v>21/may</v>
      </c>
      <c r="E1542" s="18">
        <f t="shared" si="73"/>
        <v>6</v>
      </c>
      <c r="F1542" s="18">
        <v>1</v>
      </c>
      <c r="G1542" s="18">
        <f t="shared" si="74"/>
        <v>0</v>
      </c>
      <c r="H1542" s="3">
        <v>46163.489583333336</v>
      </c>
      <c r="I1542">
        <v>64218076</v>
      </c>
      <c r="J1542" t="s">
        <v>2021</v>
      </c>
      <c r="K1542" t="s">
        <v>1968</v>
      </c>
      <c r="L1542" t="s">
        <v>1969</v>
      </c>
      <c r="M1542" t="s">
        <v>1970</v>
      </c>
      <c r="O1542">
        <v>353379550000</v>
      </c>
      <c r="P1542">
        <v>16018</v>
      </c>
      <c r="Q1542">
        <v>-4</v>
      </c>
      <c r="R1542">
        <v>1</v>
      </c>
      <c r="S1542">
        <v>64218076</v>
      </c>
      <c r="U1542" t="s">
        <v>2303</v>
      </c>
      <c r="W1542" t="s">
        <v>3855</v>
      </c>
      <c r="X1542">
        <v>353379550000</v>
      </c>
      <c r="Y1542" t="s">
        <v>65</v>
      </c>
      <c r="Z1542" t="s">
        <v>66</v>
      </c>
      <c r="AF1542" t="s">
        <v>1976</v>
      </c>
      <c r="AG1542" t="s">
        <v>1972</v>
      </c>
      <c r="AL1542">
        <v>5</v>
      </c>
      <c r="AN1542" t="s">
        <v>1974</v>
      </c>
      <c r="AO1542">
        <v>0</v>
      </c>
      <c r="AQ1542">
        <v>2257927</v>
      </c>
      <c r="AR1542" t="s">
        <v>4605</v>
      </c>
      <c r="AS1542" t="s">
        <v>5883</v>
      </c>
      <c r="AT1542" t="s">
        <v>2022</v>
      </c>
    </row>
    <row r="1543" spans="1:46" x14ac:dyDescent="0.25">
      <c r="A1543" t="str">
        <f>_xlfn.XLOOKUP(I1543,UTILIZADAS[Contacto1],UTILIZADAS[Source.Name],,0)</f>
        <v>Cobros Abril Canal Fijo</v>
      </c>
      <c r="B1543" s="18">
        <f>VLOOKUP(J1543,Ref!A:C,3,0)</f>
        <v>1</v>
      </c>
      <c r="C1543" s="18">
        <f>VLOOKUP(J1543,Ref!A:D,4,0)</f>
        <v>1</v>
      </c>
      <c r="D1543" s="18" t="str">
        <f t="shared" si="72"/>
        <v>21/may</v>
      </c>
      <c r="E1543" s="18">
        <f t="shared" si="73"/>
        <v>6</v>
      </c>
      <c r="F1543" s="18">
        <v>1</v>
      </c>
      <c r="G1543" s="18">
        <f t="shared" si="74"/>
        <v>1</v>
      </c>
      <c r="H1543" s="3">
        <v>46163.757835648146</v>
      </c>
      <c r="I1543">
        <v>64218076</v>
      </c>
      <c r="J1543">
        <v>6003</v>
      </c>
      <c r="K1543" t="s">
        <v>1983</v>
      </c>
      <c r="L1543" t="s">
        <v>1897</v>
      </c>
      <c r="M1543" t="s">
        <v>1970</v>
      </c>
      <c r="O1543">
        <v>353379550000</v>
      </c>
      <c r="P1543">
        <v>16018</v>
      </c>
      <c r="Q1543">
        <v>-4</v>
      </c>
      <c r="R1543">
        <v>1</v>
      </c>
      <c r="S1543">
        <v>64218076</v>
      </c>
      <c r="U1543" t="s">
        <v>2303</v>
      </c>
      <c r="W1543" t="s">
        <v>3855</v>
      </c>
      <c r="X1543">
        <v>353379550000</v>
      </c>
      <c r="Y1543" t="s">
        <v>65</v>
      </c>
      <c r="Z1543" t="s">
        <v>66</v>
      </c>
      <c r="AF1543" t="s">
        <v>1976</v>
      </c>
      <c r="AG1543" t="s">
        <v>1972</v>
      </c>
      <c r="AL1543">
        <v>40</v>
      </c>
      <c r="AM1543" t="s">
        <v>1979</v>
      </c>
      <c r="AN1543" t="s">
        <v>1987</v>
      </c>
      <c r="AO1543">
        <v>0</v>
      </c>
      <c r="AQ1543">
        <v>2257927</v>
      </c>
      <c r="AR1543" t="s">
        <v>4605</v>
      </c>
      <c r="AS1543" t="s">
        <v>5883</v>
      </c>
      <c r="AT1543" t="s">
        <v>1892</v>
      </c>
    </row>
    <row r="1544" spans="1:46" x14ac:dyDescent="0.25">
      <c r="A1544" t="str">
        <f>_xlfn.XLOOKUP(I1544,UTILIZADAS[Contacto1],UTILIZADAS[Source.Name],,0)</f>
        <v>Cobros Abril Canal Fijo</v>
      </c>
      <c r="B1544" s="18">
        <f>VLOOKUP(J1544,Ref!A:C,3,0)</f>
        <v>0</v>
      </c>
      <c r="C1544" s="18">
        <f>VLOOKUP(J1544,Ref!A:D,4,0)</f>
        <v>0</v>
      </c>
      <c r="D1544" s="18" t="str">
        <f t="shared" si="72"/>
        <v>11/may</v>
      </c>
      <c r="E1544" s="18">
        <f t="shared" si="73"/>
        <v>6</v>
      </c>
      <c r="F1544" s="18">
        <v>1</v>
      </c>
      <c r="G1544" s="18">
        <f t="shared" si="74"/>
        <v>0</v>
      </c>
      <c r="H1544" s="3">
        <v>46153.624479166669</v>
      </c>
      <c r="I1544">
        <v>64222796</v>
      </c>
      <c r="J1544" t="s">
        <v>2021</v>
      </c>
      <c r="K1544" t="s">
        <v>1968</v>
      </c>
      <c r="L1544" t="s">
        <v>1969</v>
      </c>
      <c r="M1544" t="s">
        <v>1970</v>
      </c>
      <c r="O1544">
        <v>365023220000</v>
      </c>
      <c r="P1544">
        <v>16018</v>
      </c>
      <c r="Q1544">
        <v>-4</v>
      </c>
      <c r="R1544">
        <v>1</v>
      </c>
      <c r="S1544">
        <v>64222796</v>
      </c>
      <c r="U1544" t="s">
        <v>5696</v>
      </c>
      <c r="W1544" t="s">
        <v>3936</v>
      </c>
      <c r="X1544">
        <v>365023220000</v>
      </c>
      <c r="Y1544" t="s">
        <v>65</v>
      </c>
      <c r="Z1544" t="s">
        <v>66</v>
      </c>
      <c r="AF1544" t="s">
        <v>1976</v>
      </c>
      <c r="AG1544" t="s">
        <v>1972</v>
      </c>
      <c r="AL1544">
        <v>5</v>
      </c>
      <c r="AN1544" t="s">
        <v>1974</v>
      </c>
      <c r="AO1544">
        <v>0</v>
      </c>
      <c r="AQ1544">
        <v>2257928</v>
      </c>
      <c r="AR1544" t="s">
        <v>4605</v>
      </c>
      <c r="AS1544" t="s">
        <v>5883</v>
      </c>
      <c r="AT1544" t="s">
        <v>2022</v>
      </c>
    </row>
    <row r="1545" spans="1:46" x14ac:dyDescent="0.25">
      <c r="A1545" t="str">
        <f>_xlfn.XLOOKUP(I1545,UTILIZADAS[Contacto1],UTILIZADAS[Source.Name],,0)</f>
        <v>Cobros Abril Canal Fijo</v>
      </c>
      <c r="B1545" s="18">
        <f>VLOOKUP(J1545,Ref!A:C,3,0)</f>
        <v>0</v>
      </c>
      <c r="C1545" s="18">
        <f>VLOOKUP(J1545,Ref!A:D,4,0)</f>
        <v>0</v>
      </c>
      <c r="D1545" s="18" t="str">
        <f t="shared" si="72"/>
        <v>13/may</v>
      </c>
      <c r="E1545" s="18">
        <f t="shared" si="73"/>
        <v>6</v>
      </c>
      <c r="F1545" s="18">
        <v>1</v>
      </c>
      <c r="G1545" s="18">
        <f t="shared" si="74"/>
        <v>0</v>
      </c>
      <c r="H1545" s="3">
        <v>46155.738032407404</v>
      </c>
      <c r="I1545">
        <v>64222796</v>
      </c>
      <c r="J1545" t="s">
        <v>2021</v>
      </c>
      <c r="K1545" t="s">
        <v>1968</v>
      </c>
      <c r="L1545" t="s">
        <v>1969</v>
      </c>
      <c r="M1545" t="s">
        <v>1970</v>
      </c>
      <c r="O1545">
        <v>365023220000</v>
      </c>
      <c r="P1545">
        <v>16018</v>
      </c>
      <c r="Q1545">
        <v>-4</v>
      </c>
      <c r="R1545">
        <v>1</v>
      </c>
      <c r="S1545">
        <v>64222796</v>
      </c>
      <c r="U1545" t="s">
        <v>5696</v>
      </c>
      <c r="W1545" t="s">
        <v>3936</v>
      </c>
      <c r="X1545">
        <v>365023220000</v>
      </c>
      <c r="Y1545" t="s">
        <v>65</v>
      </c>
      <c r="Z1545" t="s">
        <v>66</v>
      </c>
      <c r="AF1545" t="s">
        <v>1976</v>
      </c>
      <c r="AG1545" t="s">
        <v>1972</v>
      </c>
      <c r="AL1545">
        <v>5</v>
      </c>
      <c r="AN1545" t="s">
        <v>1974</v>
      </c>
      <c r="AO1545">
        <v>0</v>
      </c>
      <c r="AQ1545">
        <v>2257928</v>
      </c>
      <c r="AR1545" t="s">
        <v>4605</v>
      </c>
      <c r="AS1545" t="s">
        <v>5883</v>
      </c>
      <c r="AT1545" t="s">
        <v>2022</v>
      </c>
    </row>
    <row r="1546" spans="1:46" x14ac:dyDescent="0.25">
      <c r="A1546" t="str">
        <f>_xlfn.XLOOKUP(I1546,UTILIZADAS[Contacto1],UTILIZADAS[Source.Name],,0)</f>
        <v>Cobros Abril Canal Fijo</v>
      </c>
      <c r="B1546" s="18">
        <f>VLOOKUP(J1546,Ref!A:C,3,0)</f>
        <v>0</v>
      </c>
      <c r="C1546" s="18">
        <f>VLOOKUP(J1546,Ref!A:D,4,0)</f>
        <v>0</v>
      </c>
      <c r="D1546" s="18" t="str">
        <f t="shared" si="72"/>
        <v>18/may</v>
      </c>
      <c r="E1546" s="18">
        <f t="shared" si="73"/>
        <v>6</v>
      </c>
      <c r="F1546" s="18">
        <v>1</v>
      </c>
      <c r="G1546" s="18">
        <f t="shared" si="74"/>
        <v>0</v>
      </c>
      <c r="H1546" s="3">
        <v>46160.456886574073</v>
      </c>
      <c r="I1546">
        <v>64222796</v>
      </c>
      <c r="J1546" t="s">
        <v>2021</v>
      </c>
      <c r="K1546" t="s">
        <v>1968</v>
      </c>
      <c r="L1546" t="s">
        <v>1969</v>
      </c>
      <c r="M1546" t="s">
        <v>1970</v>
      </c>
      <c r="O1546">
        <v>365023220000</v>
      </c>
      <c r="P1546">
        <v>16018</v>
      </c>
      <c r="Q1546">
        <v>-4</v>
      </c>
      <c r="R1546">
        <v>1</v>
      </c>
      <c r="S1546">
        <v>64222796</v>
      </c>
      <c r="U1546" t="s">
        <v>5696</v>
      </c>
      <c r="W1546" t="s">
        <v>3936</v>
      </c>
      <c r="X1546">
        <v>365023220000</v>
      </c>
      <c r="Y1546" t="s">
        <v>65</v>
      </c>
      <c r="Z1546" t="s">
        <v>66</v>
      </c>
      <c r="AF1546" t="s">
        <v>1976</v>
      </c>
      <c r="AG1546" t="s">
        <v>1972</v>
      </c>
      <c r="AL1546">
        <v>5</v>
      </c>
      <c r="AN1546" t="s">
        <v>1974</v>
      </c>
      <c r="AO1546">
        <v>0</v>
      </c>
      <c r="AQ1546">
        <v>2257928</v>
      </c>
      <c r="AR1546" t="s">
        <v>4605</v>
      </c>
      <c r="AS1546" t="s">
        <v>5883</v>
      </c>
      <c r="AT1546" t="s">
        <v>2022</v>
      </c>
    </row>
    <row r="1547" spans="1:46" x14ac:dyDescent="0.25">
      <c r="A1547" t="str">
        <f>_xlfn.XLOOKUP(I1547,UTILIZADAS[Contacto1],UTILIZADAS[Source.Name],,0)</f>
        <v>Cobros Abril Canal Fijo</v>
      </c>
      <c r="B1547" s="18">
        <f>VLOOKUP(J1547,Ref!A:C,3,0)</f>
        <v>0</v>
      </c>
      <c r="C1547" s="18">
        <f>VLOOKUP(J1547,Ref!A:D,4,0)</f>
        <v>0</v>
      </c>
      <c r="D1547" s="18" t="str">
        <f t="shared" si="72"/>
        <v>20/may</v>
      </c>
      <c r="E1547" s="18">
        <f t="shared" si="73"/>
        <v>6</v>
      </c>
      <c r="F1547" s="18">
        <v>1</v>
      </c>
      <c r="G1547" s="18">
        <f t="shared" si="74"/>
        <v>0</v>
      </c>
      <c r="H1547" s="3">
        <v>46162.431157407409</v>
      </c>
      <c r="I1547">
        <v>64222796</v>
      </c>
      <c r="J1547" t="s">
        <v>2021</v>
      </c>
      <c r="K1547" t="s">
        <v>1968</v>
      </c>
      <c r="L1547" t="s">
        <v>1969</v>
      </c>
      <c r="M1547" t="s">
        <v>1970</v>
      </c>
      <c r="O1547">
        <v>365023220000</v>
      </c>
      <c r="P1547">
        <v>16018</v>
      </c>
      <c r="Q1547">
        <v>-4</v>
      </c>
      <c r="R1547">
        <v>1</v>
      </c>
      <c r="S1547">
        <v>64222796</v>
      </c>
      <c r="U1547" t="s">
        <v>5696</v>
      </c>
      <c r="W1547" t="s">
        <v>3936</v>
      </c>
      <c r="X1547">
        <v>365023220000</v>
      </c>
      <c r="Y1547" t="s">
        <v>65</v>
      </c>
      <c r="Z1547" t="s">
        <v>66</v>
      </c>
      <c r="AF1547" t="s">
        <v>1976</v>
      </c>
      <c r="AG1547" t="s">
        <v>1972</v>
      </c>
      <c r="AL1547">
        <v>6</v>
      </c>
      <c r="AN1547" t="s">
        <v>1974</v>
      </c>
      <c r="AO1547">
        <v>0</v>
      </c>
      <c r="AQ1547">
        <v>2257928</v>
      </c>
      <c r="AR1547" t="s">
        <v>4605</v>
      </c>
      <c r="AS1547" t="s">
        <v>5883</v>
      </c>
      <c r="AT1547" t="s">
        <v>2022</v>
      </c>
    </row>
    <row r="1548" spans="1:46" x14ac:dyDescent="0.25">
      <c r="A1548" t="str">
        <f>_xlfn.XLOOKUP(I1548,UTILIZADAS[Contacto1],UTILIZADAS[Source.Name],,0)</f>
        <v>Cobros Abril Canal Fijo</v>
      </c>
      <c r="B1548" s="18">
        <f>VLOOKUP(J1548,Ref!A:C,3,0)</f>
        <v>0</v>
      </c>
      <c r="C1548" s="18">
        <f>VLOOKUP(J1548,Ref!A:D,4,0)</f>
        <v>0</v>
      </c>
      <c r="D1548" s="18" t="str">
        <f t="shared" si="72"/>
        <v>21/may</v>
      </c>
      <c r="E1548" s="18">
        <f t="shared" si="73"/>
        <v>6</v>
      </c>
      <c r="F1548" s="18">
        <v>1</v>
      </c>
      <c r="G1548" s="18">
        <f t="shared" si="74"/>
        <v>0</v>
      </c>
      <c r="H1548" s="3">
        <v>46163.490057870367</v>
      </c>
      <c r="I1548">
        <v>64222796</v>
      </c>
      <c r="J1548" t="s">
        <v>2021</v>
      </c>
      <c r="K1548" t="s">
        <v>1968</v>
      </c>
      <c r="L1548" t="s">
        <v>1969</v>
      </c>
      <c r="M1548" t="s">
        <v>1970</v>
      </c>
      <c r="O1548">
        <v>365023220000</v>
      </c>
      <c r="P1548">
        <v>16018</v>
      </c>
      <c r="Q1548">
        <v>-4</v>
      </c>
      <c r="R1548">
        <v>1</v>
      </c>
      <c r="S1548">
        <v>64222796</v>
      </c>
      <c r="U1548" t="s">
        <v>5696</v>
      </c>
      <c r="W1548" t="s">
        <v>3936</v>
      </c>
      <c r="X1548">
        <v>365023220000</v>
      </c>
      <c r="Y1548" t="s">
        <v>65</v>
      </c>
      <c r="Z1548" t="s">
        <v>66</v>
      </c>
      <c r="AF1548" t="s">
        <v>1976</v>
      </c>
      <c r="AG1548" t="s">
        <v>1972</v>
      </c>
      <c r="AL1548">
        <v>5</v>
      </c>
      <c r="AN1548" t="s">
        <v>1974</v>
      </c>
      <c r="AO1548">
        <v>0</v>
      </c>
      <c r="AQ1548">
        <v>2257928</v>
      </c>
      <c r="AR1548" t="s">
        <v>4605</v>
      </c>
      <c r="AS1548" t="s">
        <v>5883</v>
      </c>
      <c r="AT1548" t="s">
        <v>2022</v>
      </c>
    </row>
    <row r="1549" spans="1:46" x14ac:dyDescent="0.25">
      <c r="A1549" t="str">
        <f>_xlfn.XLOOKUP(I1549,UTILIZADAS[Contacto1],UTILIZADAS[Source.Name],,0)</f>
        <v>Cobros Abril Canal Fijo</v>
      </c>
      <c r="B1549" s="18">
        <f>VLOOKUP(J1549,Ref!A:C,3,0)</f>
        <v>1</v>
      </c>
      <c r="C1549" s="18">
        <f>VLOOKUP(J1549,Ref!A:D,4,0)</f>
        <v>1</v>
      </c>
      <c r="D1549" s="18" t="str">
        <f t="shared" si="72"/>
        <v>21/may</v>
      </c>
      <c r="E1549" s="18">
        <f t="shared" si="73"/>
        <v>6</v>
      </c>
      <c r="F1549" s="18">
        <v>1</v>
      </c>
      <c r="G1549" s="18">
        <f t="shared" si="74"/>
        <v>1</v>
      </c>
      <c r="H1549" s="3">
        <v>46163.75854166667</v>
      </c>
      <c r="I1549">
        <v>64222796</v>
      </c>
      <c r="J1549">
        <v>6003</v>
      </c>
      <c r="K1549" t="s">
        <v>1983</v>
      </c>
      <c r="L1549" t="s">
        <v>1897</v>
      </c>
      <c r="M1549" t="s">
        <v>1970</v>
      </c>
      <c r="O1549">
        <v>365023220000</v>
      </c>
      <c r="P1549">
        <v>16018</v>
      </c>
      <c r="Q1549">
        <v>-4</v>
      </c>
      <c r="R1549">
        <v>1</v>
      </c>
      <c r="S1549">
        <v>64222796</v>
      </c>
      <c r="U1549" t="s">
        <v>5696</v>
      </c>
      <c r="W1549" t="s">
        <v>3936</v>
      </c>
      <c r="X1549">
        <v>365023220000</v>
      </c>
      <c r="Y1549" t="s">
        <v>65</v>
      </c>
      <c r="Z1549" t="s">
        <v>66</v>
      </c>
      <c r="AF1549" t="s">
        <v>1976</v>
      </c>
      <c r="AG1549" t="s">
        <v>1972</v>
      </c>
      <c r="AL1549">
        <v>58</v>
      </c>
      <c r="AM1549" t="s">
        <v>1979</v>
      </c>
      <c r="AN1549" t="s">
        <v>1987</v>
      </c>
      <c r="AO1549">
        <v>0</v>
      </c>
      <c r="AQ1549">
        <v>2257928</v>
      </c>
      <c r="AR1549" t="s">
        <v>4605</v>
      </c>
      <c r="AS1549" t="s">
        <v>5883</v>
      </c>
      <c r="AT1549" t="s">
        <v>1892</v>
      </c>
    </row>
    <row r="1550" spans="1:46" x14ac:dyDescent="0.25">
      <c r="A1550" t="e">
        <f>_xlfn.XLOOKUP(I1550,UTILIZADAS[Contacto1],UTILIZADAS[Source.Name],,0)</f>
        <v>#N/A</v>
      </c>
      <c r="B1550" s="18">
        <f>VLOOKUP(J1550,Ref!A:C,3,0)</f>
        <v>0</v>
      </c>
      <c r="C1550" s="18">
        <f>VLOOKUP(J1550,Ref!A:D,4,0)</f>
        <v>0</v>
      </c>
      <c r="D1550" s="18" t="str">
        <f t="shared" si="72"/>
        <v>06/may</v>
      </c>
      <c r="E1550" s="18">
        <f t="shared" si="73"/>
        <v>1</v>
      </c>
      <c r="F1550" s="18">
        <v>1</v>
      </c>
      <c r="G1550" s="18">
        <f t="shared" si="74"/>
        <v>1</v>
      </c>
      <c r="H1550" s="3">
        <v>46148.618275462963</v>
      </c>
      <c r="I1550">
        <v>64228138</v>
      </c>
      <c r="J1550">
        <v>6004</v>
      </c>
      <c r="K1550" t="s">
        <v>1983</v>
      </c>
      <c r="L1550" t="s">
        <v>1897</v>
      </c>
      <c r="M1550" t="s">
        <v>1970</v>
      </c>
      <c r="P1550">
        <v>998</v>
      </c>
      <c r="Q1550">
        <v>0</v>
      </c>
      <c r="S1550">
        <v>64228138</v>
      </c>
      <c r="AF1550" t="s">
        <v>1976</v>
      </c>
      <c r="AG1550" t="s">
        <v>1972</v>
      </c>
      <c r="AL1550">
        <v>83</v>
      </c>
      <c r="AM1550" t="s">
        <v>1979</v>
      </c>
      <c r="AN1550" t="s">
        <v>1977</v>
      </c>
      <c r="AO1550">
        <v>0</v>
      </c>
      <c r="AQ1550">
        <v>2257543</v>
      </c>
      <c r="AR1550" t="s">
        <v>1978</v>
      </c>
      <c r="AT1550" t="s">
        <v>1984</v>
      </c>
    </row>
    <row r="1551" spans="1:46" x14ac:dyDescent="0.25">
      <c r="A1551" t="str">
        <f>_xlfn.XLOOKUP(I1551,UTILIZADAS[Contacto1],UTILIZADAS[Source.Name],,0)</f>
        <v>Cobros Mayo</v>
      </c>
      <c r="B1551" s="18">
        <f>VLOOKUP(J1551,Ref!A:C,3,0)</f>
        <v>1</v>
      </c>
      <c r="C1551" s="18">
        <f>VLOOKUP(J1551,Ref!A:D,4,0)</f>
        <v>0</v>
      </c>
      <c r="D1551" s="18" t="str">
        <f t="shared" si="72"/>
        <v>11/may</v>
      </c>
      <c r="E1551" s="18">
        <f t="shared" si="73"/>
        <v>1</v>
      </c>
      <c r="F1551" s="18">
        <v>1</v>
      </c>
      <c r="G1551" s="18">
        <f t="shared" si="74"/>
        <v>1</v>
      </c>
      <c r="H1551" s="3">
        <v>46153.625069444446</v>
      </c>
      <c r="I1551">
        <v>64237069</v>
      </c>
      <c r="J1551">
        <v>6006</v>
      </c>
      <c r="K1551" t="s">
        <v>1983</v>
      </c>
      <c r="L1551" t="s">
        <v>1897</v>
      </c>
      <c r="M1551" t="s">
        <v>1970</v>
      </c>
      <c r="O1551">
        <v>368092250000</v>
      </c>
      <c r="P1551">
        <v>16018</v>
      </c>
      <c r="Q1551">
        <v>-4</v>
      </c>
      <c r="R1551">
        <v>1</v>
      </c>
      <c r="S1551">
        <v>64237069</v>
      </c>
      <c r="U1551" t="s">
        <v>5998</v>
      </c>
      <c r="W1551" t="s">
        <v>4926</v>
      </c>
      <c r="X1551">
        <v>368092250000</v>
      </c>
      <c r="Y1551" t="s">
        <v>65</v>
      </c>
      <c r="Z1551" t="s">
        <v>66</v>
      </c>
      <c r="AF1551" t="s">
        <v>1976</v>
      </c>
      <c r="AG1551" t="s">
        <v>1972</v>
      </c>
      <c r="AL1551">
        <v>88</v>
      </c>
      <c r="AM1551" t="s">
        <v>1979</v>
      </c>
      <c r="AN1551" t="s">
        <v>1987</v>
      </c>
      <c r="AO1551">
        <v>0</v>
      </c>
      <c r="AQ1551">
        <v>2257929</v>
      </c>
      <c r="AR1551" t="s">
        <v>4605</v>
      </c>
      <c r="AS1551" t="s">
        <v>5883</v>
      </c>
      <c r="AT1551" t="s">
        <v>1894</v>
      </c>
    </row>
    <row r="1552" spans="1:46" x14ac:dyDescent="0.25">
      <c r="A1552" t="str">
        <f>_xlfn.XLOOKUP(I1552,UTILIZADAS[Contacto1],UTILIZADAS[Source.Name],,0)</f>
        <v>Cobros Abril Canal Fijo</v>
      </c>
      <c r="B1552" s="18">
        <f>VLOOKUP(J1552,Ref!A:C,3,0)</f>
        <v>0</v>
      </c>
      <c r="C1552" s="18">
        <f>VLOOKUP(J1552,Ref!A:D,4,0)</f>
        <v>0</v>
      </c>
      <c r="D1552" s="18" t="str">
        <f t="shared" si="72"/>
        <v>11/may</v>
      </c>
      <c r="E1552" s="18">
        <f t="shared" si="73"/>
        <v>1</v>
      </c>
      <c r="F1552" s="18">
        <v>1</v>
      </c>
      <c r="G1552" s="18">
        <f t="shared" si="74"/>
        <v>1</v>
      </c>
      <c r="H1552" s="3">
        <v>46153.626550925925</v>
      </c>
      <c r="I1552">
        <v>64242878</v>
      </c>
      <c r="J1552">
        <v>6004</v>
      </c>
      <c r="K1552" t="s">
        <v>1983</v>
      </c>
      <c r="L1552" t="s">
        <v>1897</v>
      </c>
      <c r="M1552" t="s">
        <v>1970</v>
      </c>
      <c r="O1552">
        <v>352356110000</v>
      </c>
      <c r="P1552">
        <v>16018</v>
      </c>
      <c r="Q1552">
        <v>-4</v>
      </c>
      <c r="R1552">
        <v>1</v>
      </c>
      <c r="S1552">
        <v>64242878</v>
      </c>
      <c r="U1552" t="s">
        <v>2270</v>
      </c>
      <c r="W1552" t="s">
        <v>3814</v>
      </c>
      <c r="X1552">
        <v>352356110000</v>
      </c>
      <c r="Y1552" t="s">
        <v>65</v>
      </c>
      <c r="Z1552" t="s">
        <v>66</v>
      </c>
      <c r="AF1552" t="s">
        <v>1976</v>
      </c>
      <c r="AG1552" t="s">
        <v>1972</v>
      </c>
      <c r="AL1552">
        <v>132</v>
      </c>
      <c r="AM1552" t="s">
        <v>1979</v>
      </c>
      <c r="AN1552" t="s">
        <v>1987</v>
      </c>
      <c r="AO1552">
        <v>0</v>
      </c>
      <c r="AQ1552">
        <v>2257930</v>
      </c>
      <c r="AR1552" t="s">
        <v>4605</v>
      </c>
      <c r="AS1552" t="s">
        <v>5883</v>
      </c>
      <c r="AT1552" t="s">
        <v>1984</v>
      </c>
    </row>
    <row r="1553" spans="1:46" x14ac:dyDescent="0.25">
      <c r="A1553" t="str">
        <f>_xlfn.XLOOKUP(I1553,UTILIZADAS[Contacto1],UTILIZADAS[Source.Name],,0)</f>
        <v>Cobros Abril Canal Fijo</v>
      </c>
      <c r="B1553" s="18">
        <f>VLOOKUP(J1553,Ref!A:C,3,0)</f>
        <v>0</v>
      </c>
      <c r="C1553" s="18">
        <f>VLOOKUP(J1553,Ref!A:D,4,0)</f>
        <v>0</v>
      </c>
      <c r="D1553" s="18" t="str">
        <f t="shared" si="72"/>
        <v>11/may</v>
      </c>
      <c r="E1553" s="18">
        <f t="shared" si="73"/>
        <v>4</v>
      </c>
      <c r="F1553" s="18">
        <v>1</v>
      </c>
      <c r="G1553" s="18">
        <f t="shared" si="74"/>
        <v>0</v>
      </c>
      <c r="H1553" s="3">
        <v>46153.626689814817</v>
      </c>
      <c r="I1553">
        <v>64267994</v>
      </c>
      <c r="J1553" t="s">
        <v>2021</v>
      </c>
      <c r="K1553" t="s">
        <v>1968</v>
      </c>
      <c r="L1553" t="s">
        <v>1969</v>
      </c>
      <c r="M1553" t="s">
        <v>1970</v>
      </c>
      <c r="O1553">
        <v>365043260000</v>
      </c>
      <c r="P1553">
        <v>16018</v>
      </c>
      <c r="Q1553">
        <v>-4</v>
      </c>
      <c r="R1553">
        <v>1</v>
      </c>
      <c r="S1553">
        <v>64267994</v>
      </c>
      <c r="U1553" t="s">
        <v>5697</v>
      </c>
      <c r="W1553" t="s">
        <v>4122</v>
      </c>
      <c r="X1553">
        <v>365043260000</v>
      </c>
      <c r="Y1553" t="s">
        <v>65</v>
      </c>
      <c r="Z1553" t="s">
        <v>66</v>
      </c>
      <c r="AF1553" t="s">
        <v>1976</v>
      </c>
      <c r="AG1553" t="s">
        <v>1972</v>
      </c>
      <c r="AL1553">
        <v>5</v>
      </c>
      <c r="AN1553" t="s">
        <v>1974</v>
      </c>
      <c r="AO1553">
        <v>0</v>
      </c>
      <c r="AQ1553">
        <v>2257931</v>
      </c>
      <c r="AR1553" t="s">
        <v>4605</v>
      </c>
      <c r="AS1553" t="s">
        <v>5883</v>
      </c>
      <c r="AT1553" t="s">
        <v>2022</v>
      </c>
    </row>
    <row r="1554" spans="1:46" x14ac:dyDescent="0.25">
      <c r="A1554" t="str">
        <f>_xlfn.XLOOKUP(I1554,UTILIZADAS[Contacto1],UTILIZADAS[Source.Name],,0)</f>
        <v>Cobros Abril Canal Fijo</v>
      </c>
      <c r="B1554" s="18">
        <f>VLOOKUP(J1554,Ref!A:C,3,0)</f>
        <v>0</v>
      </c>
      <c r="C1554" s="18">
        <f>VLOOKUP(J1554,Ref!A:D,4,0)</f>
        <v>0</v>
      </c>
      <c r="D1554" s="18" t="str">
        <f t="shared" si="72"/>
        <v>13/may</v>
      </c>
      <c r="E1554" s="18">
        <f t="shared" si="73"/>
        <v>4</v>
      </c>
      <c r="F1554" s="18">
        <v>1</v>
      </c>
      <c r="G1554" s="18">
        <f t="shared" si="74"/>
        <v>0</v>
      </c>
      <c r="H1554" s="3">
        <v>46155.738344907404</v>
      </c>
      <c r="I1554">
        <v>64267994</v>
      </c>
      <c r="J1554" t="s">
        <v>2021</v>
      </c>
      <c r="K1554" t="s">
        <v>1968</v>
      </c>
      <c r="L1554" t="s">
        <v>1969</v>
      </c>
      <c r="M1554" t="s">
        <v>1970</v>
      </c>
      <c r="O1554">
        <v>365043260000</v>
      </c>
      <c r="P1554">
        <v>16018</v>
      </c>
      <c r="Q1554">
        <v>-4</v>
      </c>
      <c r="R1554">
        <v>1</v>
      </c>
      <c r="S1554">
        <v>64267994</v>
      </c>
      <c r="U1554" t="s">
        <v>5697</v>
      </c>
      <c r="W1554" t="s">
        <v>4122</v>
      </c>
      <c r="X1554">
        <v>365043260000</v>
      </c>
      <c r="Y1554" t="s">
        <v>65</v>
      </c>
      <c r="Z1554" t="s">
        <v>66</v>
      </c>
      <c r="AF1554" t="s">
        <v>1976</v>
      </c>
      <c r="AG1554" t="s">
        <v>1972</v>
      </c>
      <c r="AL1554">
        <v>5</v>
      </c>
      <c r="AN1554" t="s">
        <v>1974</v>
      </c>
      <c r="AO1554">
        <v>0</v>
      </c>
      <c r="AQ1554">
        <v>2257931</v>
      </c>
      <c r="AR1554" t="s">
        <v>4605</v>
      </c>
      <c r="AS1554" t="s">
        <v>5883</v>
      </c>
      <c r="AT1554" t="s">
        <v>2022</v>
      </c>
    </row>
    <row r="1555" spans="1:46" x14ac:dyDescent="0.25">
      <c r="A1555" t="str">
        <f>_xlfn.XLOOKUP(I1555,UTILIZADAS[Contacto1],UTILIZADAS[Source.Name],,0)</f>
        <v>Cobros Abril Canal Fijo</v>
      </c>
      <c r="B1555" s="18">
        <f>VLOOKUP(J1555,Ref!A:C,3,0)</f>
        <v>0</v>
      </c>
      <c r="C1555" s="18">
        <f>VLOOKUP(J1555,Ref!A:D,4,0)</f>
        <v>0</v>
      </c>
      <c r="D1555" s="18" t="str">
        <f t="shared" si="72"/>
        <v>18/may</v>
      </c>
      <c r="E1555" s="18">
        <f t="shared" si="73"/>
        <v>4</v>
      </c>
      <c r="F1555" s="18">
        <v>1</v>
      </c>
      <c r="G1555" s="18">
        <f t="shared" si="74"/>
        <v>0</v>
      </c>
      <c r="H1555" s="3">
        <v>46160.456979166665</v>
      </c>
      <c r="I1555">
        <v>64267994</v>
      </c>
      <c r="J1555" t="s">
        <v>1967</v>
      </c>
      <c r="K1555" t="s">
        <v>1968</v>
      </c>
      <c r="L1555" t="s">
        <v>1969</v>
      </c>
      <c r="M1555" t="s">
        <v>1970</v>
      </c>
      <c r="O1555">
        <v>365043260000</v>
      </c>
      <c r="P1555">
        <v>16018</v>
      </c>
      <c r="Q1555">
        <v>-4</v>
      </c>
      <c r="R1555">
        <v>1</v>
      </c>
      <c r="S1555">
        <v>64267994</v>
      </c>
      <c r="U1555" t="s">
        <v>5697</v>
      </c>
      <c r="W1555" t="s">
        <v>4122</v>
      </c>
      <c r="X1555">
        <v>365043260000</v>
      </c>
      <c r="Y1555" t="s">
        <v>65</v>
      </c>
      <c r="Z1555" t="s">
        <v>66</v>
      </c>
      <c r="AF1555" t="s">
        <v>1976</v>
      </c>
      <c r="AG1555" t="s">
        <v>1972</v>
      </c>
      <c r="AL1555">
        <v>0</v>
      </c>
      <c r="AN1555" t="s">
        <v>1974</v>
      </c>
      <c r="AO1555">
        <v>0</v>
      </c>
      <c r="AQ1555">
        <v>2257931</v>
      </c>
      <c r="AR1555" t="s">
        <v>4605</v>
      </c>
      <c r="AS1555" t="s">
        <v>5883</v>
      </c>
      <c r="AT1555" t="s">
        <v>1975</v>
      </c>
    </row>
    <row r="1556" spans="1:46" x14ac:dyDescent="0.25">
      <c r="A1556" t="str">
        <f>_xlfn.XLOOKUP(I1556,UTILIZADAS[Contacto1],UTILIZADAS[Source.Name],,0)</f>
        <v>Cobros Abril Canal Fijo</v>
      </c>
      <c r="B1556" s="18">
        <f>VLOOKUP(J1556,Ref!A:C,3,0)</f>
        <v>1</v>
      </c>
      <c r="C1556" s="18">
        <f>VLOOKUP(J1556,Ref!A:D,4,0)</f>
        <v>1</v>
      </c>
      <c r="D1556" s="18" t="str">
        <f t="shared" si="72"/>
        <v>20/may</v>
      </c>
      <c r="E1556" s="18">
        <f t="shared" si="73"/>
        <v>4</v>
      </c>
      <c r="F1556" s="18">
        <v>1</v>
      </c>
      <c r="G1556" s="18">
        <f t="shared" si="74"/>
        <v>1</v>
      </c>
      <c r="H1556" s="3">
        <v>46162.431030092594</v>
      </c>
      <c r="I1556">
        <v>64267994</v>
      </c>
      <c r="J1556">
        <v>6007</v>
      </c>
      <c r="K1556" t="s">
        <v>1983</v>
      </c>
      <c r="L1556" t="s">
        <v>1897</v>
      </c>
      <c r="M1556" t="s">
        <v>1970</v>
      </c>
      <c r="O1556">
        <v>365043260000</v>
      </c>
      <c r="P1556">
        <v>16018</v>
      </c>
      <c r="Q1556">
        <v>-4</v>
      </c>
      <c r="R1556">
        <v>1</v>
      </c>
      <c r="S1556">
        <v>64267994</v>
      </c>
      <c r="U1556" t="s">
        <v>5697</v>
      </c>
      <c r="W1556" t="s">
        <v>4122</v>
      </c>
      <c r="X1556">
        <v>365043260000</v>
      </c>
      <c r="Y1556" t="s">
        <v>65</v>
      </c>
      <c r="Z1556" t="s">
        <v>66</v>
      </c>
      <c r="AF1556" t="s">
        <v>1976</v>
      </c>
      <c r="AG1556" t="s">
        <v>1972</v>
      </c>
      <c r="AL1556">
        <v>84</v>
      </c>
      <c r="AM1556" t="s">
        <v>1979</v>
      </c>
      <c r="AN1556" t="s">
        <v>1987</v>
      </c>
      <c r="AO1556">
        <v>0</v>
      </c>
      <c r="AQ1556">
        <v>2257931</v>
      </c>
      <c r="AR1556" t="s">
        <v>4605</v>
      </c>
      <c r="AS1556" t="s">
        <v>5883</v>
      </c>
      <c r="AT1556" t="s">
        <v>1898</v>
      </c>
    </row>
    <row r="1557" spans="1:46" x14ac:dyDescent="0.25">
      <c r="A1557" t="str">
        <f>_xlfn.XLOOKUP(I1557,UTILIZADAS[Contacto1],UTILIZADAS[Source.Name],,0)</f>
        <v>Cobros Mayo</v>
      </c>
      <c r="B1557" s="18">
        <f>VLOOKUP(J1557,Ref!A:C,3,0)</f>
        <v>0</v>
      </c>
      <c r="C1557" s="18">
        <f>VLOOKUP(J1557,Ref!A:D,4,0)</f>
        <v>0</v>
      </c>
      <c r="D1557" s="18" t="str">
        <f t="shared" si="72"/>
        <v>11/may</v>
      </c>
      <c r="E1557" s="18">
        <f t="shared" si="73"/>
        <v>2</v>
      </c>
      <c r="F1557" s="18">
        <v>1</v>
      </c>
      <c r="G1557" s="18">
        <f t="shared" si="74"/>
        <v>0</v>
      </c>
      <c r="H1557" s="3">
        <v>46153.628009259257</v>
      </c>
      <c r="I1557">
        <v>64271911</v>
      </c>
      <c r="J1557" t="s">
        <v>2021</v>
      </c>
      <c r="K1557" t="s">
        <v>1968</v>
      </c>
      <c r="L1557" t="s">
        <v>1969</v>
      </c>
      <c r="M1557" t="s">
        <v>1970</v>
      </c>
      <c r="O1557">
        <v>361046740000</v>
      </c>
      <c r="P1557">
        <v>16018</v>
      </c>
      <c r="Q1557">
        <v>-4</v>
      </c>
      <c r="R1557">
        <v>1</v>
      </c>
      <c r="S1557">
        <v>64271911</v>
      </c>
      <c r="U1557" t="s">
        <v>4927</v>
      </c>
      <c r="W1557" t="s">
        <v>4928</v>
      </c>
      <c r="X1557">
        <v>361046740000</v>
      </c>
      <c r="Y1557" t="s">
        <v>65</v>
      </c>
      <c r="Z1557" t="s">
        <v>66</v>
      </c>
      <c r="AF1557" t="s">
        <v>1976</v>
      </c>
      <c r="AG1557" t="s">
        <v>1972</v>
      </c>
      <c r="AL1557">
        <v>5</v>
      </c>
      <c r="AN1557" t="s">
        <v>1974</v>
      </c>
      <c r="AO1557">
        <v>0</v>
      </c>
      <c r="AQ1557">
        <v>2257932</v>
      </c>
      <c r="AR1557" t="s">
        <v>4605</v>
      </c>
      <c r="AS1557" t="s">
        <v>5883</v>
      </c>
      <c r="AT1557" t="s">
        <v>2022</v>
      </c>
    </row>
    <row r="1558" spans="1:46" x14ac:dyDescent="0.25">
      <c r="A1558" t="str">
        <f>_xlfn.XLOOKUP(I1558,UTILIZADAS[Contacto1],UTILIZADAS[Source.Name],,0)</f>
        <v>Cobros Mayo</v>
      </c>
      <c r="B1558" s="18">
        <f>VLOOKUP(J1558,Ref!A:C,3,0)</f>
        <v>1</v>
      </c>
      <c r="C1558" s="18">
        <f>VLOOKUP(J1558,Ref!A:D,4,0)</f>
        <v>1</v>
      </c>
      <c r="D1558" s="18" t="str">
        <f t="shared" si="72"/>
        <v>13/may</v>
      </c>
      <c r="E1558" s="18">
        <f t="shared" si="73"/>
        <v>2</v>
      </c>
      <c r="F1558" s="18">
        <v>1</v>
      </c>
      <c r="G1558" s="18">
        <f t="shared" si="74"/>
        <v>1</v>
      </c>
      <c r="H1558" s="3">
        <v>46155.739224537036</v>
      </c>
      <c r="I1558">
        <v>64271911</v>
      </c>
      <c r="J1558">
        <v>6007</v>
      </c>
      <c r="K1558" t="s">
        <v>1983</v>
      </c>
      <c r="L1558" t="s">
        <v>1897</v>
      </c>
      <c r="M1558" t="s">
        <v>1970</v>
      </c>
      <c r="O1558">
        <v>361046740000</v>
      </c>
      <c r="P1558">
        <v>16018</v>
      </c>
      <c r="Q1558">
        <v>-4</v>
      </c>
      <c r="R1558">
        <v>1</v>
      </c>
      <c r="S1558">
        <v>64271911</v>
      </c>
      <c r="U1558" t="s">
        <v>4927</v>
      </c>
      <c r="W1558" t="s">
        <v>4928</v>
      </c>
      <c r="X1558">
        <v>361046740000</v>
      </c>
      <c r="Y1558" t="s">
        <v>65</v>
      </c>
      <c r="Z1558" t="s">
        <v>66</v>
      </c>
      <c r="AF1558" t="s">
        <v>1976</v>
      </c>
      <c r="AG1558" t="s">
        <v>1972</v>
      </c>
      <c r="AL1558">
        <v>57</v>
      </c>
      <c r="AM1558" t="s">
        <v>1979</v>
      </c>
      <c r="AN1558" t="s">
        <v>1987</v>
      </c>
      <c r="AO1558">
        <v>0</v>
      </c>
      <c r="AQ1558">
        <v>2257932</v>
      </c>
      <c r="AR1558" t="s">
        <v>4605</v>
      </c>
      <c r="AS1558" t="s">
        <v>5883</v>
      </c>
      <c r="AT1558" t="s">
        <v>1898</v>
      </c>
    </row>
    <row r="1559" spans="1:46" x14ac:dyDescent="0.25">
      <c r="A1559" t="str">
        <f>_xlfn.XLOOKUP(I1559,UTILIZADAS[Contacto1],UTILIZADAS[Source.Name],,0)</f>
        <v>Cobros Mayo</v>
      </c>
      <c r="B1559" s="18">
        <f>VLOOKUP(J1559,Ref!A:C,3,0)</f>
        <v>1</v>
      </c>
      <c r="C1559" s="18">
        <f>VLOOKUP(J1559,Ref!A:D,4,0)</f>
        <v>1</v>
      </c>
      <c r="D1559" s="18" t="str">
        <f t="shared" si="72"/>
        <v>11/may</v>
      </c>
      <c r="E1559" s="18">
        <f t="shared" si="73"/>
        <v>1</v>
      </c>
      <c r="F1559" s="18">
        <v>1</v>
      </c>
      <c r="G1559" s="18">
        <f t="shared" si="74"/>
        <v>1</v>
      </c>
      <c r="H1559" s="3">
        <v>46153.628796296296</v>
      </c>
      <c r="I1559">
        <v>64279466</v>
      </c>
      <c r="J1559">
        <v>6003</v>
      </c>
      <c r="K1559" t="s">
        <v>1983</v>
      </c>
      <c r="L1559" t="s">
        <v>1897</v>
      </c>
      <c r="M1559" t="s">
        <v>1970</v>
      </c>
      <c r="O1559">
        <v>328076230000</v>
      </c>
      <c r="P1559">
        <v>16018</v>
      </c>
      <c r="Q1559">
        <v>-4</v>
      </c>
      <c r="R1559">
        <v>1</v>
      </c>
      <c r="S1559">
        <v>64279466</v>
      </c>
      <c r="U1559" t="s">
        <v>5999</v>
      </c>
      <c r="W1559" t="s">
        <v>4930</v>
      </c>
      <c r="X1559">
        <v>328076230000</v>
      </c>
      <c r="Y1559" t="s">
        <v>65</v>
      </c>
      <c r="Z1559" t="s">
        <v>66</v>
      </c>
      <c r="AF1559" t="s">
        <v>1976</v>
      </c>
      <c r="AG1559" t="s">
        <v>1972</v>
      </c>
      <c r="AL1559">
        <v>24</v>
      </c>
      <c r="AM1559" t="s">
        <v>1979</v>
      </c>
      <c r="AN1559" t="s">
        <v>1987</v>
      </c>
      <c r="AO1559">
        <v>0</v>
      </c>
      <c r="AQ1559">
        <v>2257933</v>
      </c>
      <c r="AR1559" t="s">
        <v>4605</v>
      </c>
      <c r="AS1559" t="s">
        <v>5883</v>
      </c>
      <c r="AT1559" t="s">
        <v>1892</v>
      </c>
    </row>
    <row r="1560" spans="1:46" x14ac:dyDescent="0.25">
      <c r="A1560" t="str">
        <f>_xlfn.XLOOKUP(I1560,UTILIZADAS[Contacto1],UTILIZADAS[Source.Name],,0)</f>
        <v>Cobros Abril Canal Fijo</v>
      </c>
      <c r="B1560" s="18">
        <f>VLOOKUP(J1560,Ref!A:C,3,0)</f>
        <v>0</v>
      </c>
      <c r="C1560" s="18">
        <f>VLOOKUP(J1560,Ref!A:D,4,0)</f>
        <v>0</v>
      </c>
      <c r="D1560" s="18" t="str">
        <f t="shared" si="72"/>
        <v>11/may</v>
      </c>
      <c r="E1560" s="18">
        <f t="shared" si="73"/>
        <v>4</v>
      </c>
      <c r="F1560" s="18">
        <v>1</v>
      </c>
      <c r="G1560" s="18">
        <f t="shared" si="74"/>
        <v>0</v>
      </c>
      <c r="H1560" s="3">
        <v>46153.630289351851</v>
      </c>
      <c r="I1560">
        <v>64283894</v>
      </c>
      <c r="J1560" t="s">
        <v>2021</v>
      </c>
      <c r="K1560" t="s">
        <v>1968</v>
      </c>
      <c r="L1560" t="s">
        <v>1969</v>
      </c>
      <c r="M1560" t="s">
        <v>1970</v>
      </c>
      <c r="O1560">
        <v>359371560000</v>
      </c>
      <c r="P1560">
        <v>16018</v>
      </c>
      <c r="Q1560">
        <v>-4</v>
      </c>
      <c r="R1560">
        <v>1</v>
      </c>
      <c r="S1560">
        <v>64283894</v>
      </c>
      <c r="U1560" t="s">
        <v>1403</v>
      </c>
      <c r="W1560" t="s">
        <v>1404</v>
      </c>
      <c r="X1560">
        <v>359371560000</v>
      </c>
      <c r="Y1560" t="s">
        <v>65</v>
      </c>
      <c r="Z1560" t="s">
        <v>66</v>
      </c>
      <c r="AF1560" t="s">
        <v>1976</v>
      </c>
      <c r="AG1560" t="s">
        <v>1972</v>
      </c>
      <c r="AL1560">
        <v>5</v>
      </c>
      <c r="AN1560" t="s">
        <v>1974</v>
      </c>
      <c r="AO1560">
        <v>0</v>
      </c>
      <c r="AQ1560">
        <v>2257934</v>
      </c>
      <c r="AR1560" t="s">
        <v>4605</v>
      </c>
      <c r="AS1560" t="s">
        <v>5883</v>
      </c>
      <c r="AT1560" t="s">
        <v>2022</v>
      </c>
    </row>
    <row r="1561" spans="1:46" x14ac:dyDescent="0.25">
      <c r="A1561" t="str">
        <f>_xlfn.XLOOKUP(I1561,UTILIZADAS[Contacto1],UTILIZADAS[Source.Name],,0)</f>
        <v>Cobros Abril Canal Fijo</v>
      </c>
      <c r="B1561" s="18">
        <f>VLOOKUP(J1561,Ref!A:C,3,0)</f>
        <v>0</v>
      </c>
      <c r="C1561" s="18">
        <f>VLOOKUP(J1561,Ref!A:D,4,0)</f>
        <v>0</v>
      </c>
      <c r="D1561" s="18" t="str">
        <f t="shared" si="72"/>
        <v>13/may</v>
      </c>
      <c r="E1561" s="18">
        <f t="shared" si="73"/>
        <v>4</v>
      </c>
      <c r="F1561" s="18">
        <v>1</v>
      </c>
      <c r="G1561" s="18">
        <f t="shared" si="74"/>
        <v>0</v>
      </c>
      <c r="H1561" s="3">
        <v>46155.739259259259</v>
      </c>
      <c r="I1561">
        <v>64283894</v>
      </c>
      <c r="J1561" t="s">
        <v>2021</v>
      </c>
      <c r="K1561" t="s">
        <v>1968</v>
      </c>
      <c r="L1561" t="s">
        <v>1969</v>
      </c>
      <c r="M1561" t="s">
        <v>1970</v>
      </c>
      <c r="O1561">
        <v>359371560000</v>
      </c>
      <c r="P1561">
        <v>16018</v>
      </c>
      <c r="Q1561">
        <v>-4</v>
      </c>
      <c r="R1561">
        <v>1</v>
      </c>
      <c r="S1561">
        <v>64283894</v>
      </c>
      <c r="U1561" t="s">
        <v>1403</v>
      </c>
      <c r="W1561" t="s">
        <v>1404</v>
      </c>
      <c r="X1561">
        <v>359371560000</v>
      </c>
      <c r="Y1561" t="s">
        <v>65</v>
      </c>
      <c r="Z1561" t="s">
        <v>66</v>
      </c>
      <c r="AF1561" t="s">
        <v>1976</v>
      </c>
      <c r="AG1561" t="s">
        <v>1972</v>
      </c>
      <c r="AL1561">
        <v>5</v>
      </c>
      <c r="AN1561" t="s">
        <v>1974</v>
      </c>
      <c r="AO1561">
        <v>0</v>
      </c>
      <c r="AQ1561">
        <v>2257934</v>
      </c>
      <c r="AR1561" t="s">
        <v>4605</v>
      </c>
      <c r="AS1561" t="s">
        <v>5883</v>
      </c>
      <c r="AT1561" t="s">
        <v>2022</v>
      </c>
    </row>
    <row r="1562" spans="1:46" x14ac:dyDescent="0.25">
      <c r="A1562" t="str">
        <f>_xlfn.XLOOKUP(I1562,UTILIZADAS[Contacto1],UTILIZADAS[Source.Name],,0)</f>
        <v>Cobros Abril Canal Fijo</v>
      </c>
      <c r="B1562" s="18">
        <f>VLOOKUP(J1562,Ref!A:C,3,0)</f>
        <v>0</v>
      </c>
      <c r="C1562" s="18">
        <f>VLOOKUP(J1562,Ref!A:D,4,0)</f>
        <v>0</v>
      </c>
      <c r="D1562" s="18" t="str">
        <f t="shared" si="72"/>
        <v>18/may</v>
      </c>
      <c r="E1562" s="18">
        <f t="shared" si="73"/>
        <v>4</v>
      </c>
      <c r="F1562" s="18">
        <v>1</v>
      </c>
      <c r="G1562" s="18">
        <f t="shared" si="74"/>
        <v>0</v>
      </c>
      <c r="H1562" s="3">
        <v>46160.457488425927</v>
      </c>
      <c r="I1562">
        <v>64283894</v>
      </c>
      <c r="J1562" t="s">
        <v>2021</v>
      </c>
      <c r="K1562" t="s">
        <v>1968</v>
      </c>
      <c r="L1562" t="s">
        <v>1969</v>
      </c>
      <c r="M1562" t="s">
        <v>1970</v>
      </c>
      <c r="O1562">
        <v>359371560000</v>
      </c>
      <c r="P1562">
        <v>16018</v>
      </c>
      <c r="Q1562">
        <v>-4</v>
      </c>
      <c r="R1562">
        <v>1</v>
      </c>
      <c r="S1562">
        <v>64283894</v>
      </c>
      <c r="U1562" t="s">
        <v>1403</v>
      </c>
      <c r="W1562" t="s">
        <v>1404</v>
      </c>
      <c r="X1562">
        <v>359371560000</v>
      </c>
      <c r="Y1562" t="s">
        <v>65</v>
      </c>
      <c r="Z1562" t="s">
        <v>66</v>
      </c>
      <c r="AF1562" t="s">
        <v>1976</v>
      </c>
      <c r="AG1562" t="s">
        <v>1972</v>
      </c>
      <c r="AL1562">
        <v>5</v>
      </c>
      <c r="AN1562" t="s">
        <v>1974</v>
      </c>
      <c r="AO1562">
        <v>0</v>
      </c>
      <c r="AQ1562">
        <v>2257934</v>
      </c>
      <c r="AR1562" t="s">
        <v>4605</v>
      </c>
      <c r="AS1562" t="s">
        <v>5883</v>
      </c>
      <c r="AT1562" t="s">
        <v>2022</v>
      </c>
    </row>
    <row r="1563" spans="1:46" x14ac:dyDescent="0.25">
      <c r="A1563" t="str">
        <f>_xlfn.XLOOKUP(I1563,UTILIZADAS[Contacto1],UTILIZADAS[Source.Name],,0)</f>
        <v>Cobros Abril Canal Fijo</v>
      </c>
      <c r="B1563" s="18">
        <f>VLOOKUP(J1563,Ref!A:C,3,0)</f>
        <v>1</v>
      </c>
      <c r="C1563" s="18">
        <f>VLOOKUP(J1563,Ref!A:D,4,0)</f>
        <v>1</v>
      </c>
      <c r="D1563" s="18" t="str">
        <f t="shared" si="72"/>
        <v>20/may</v>
      </c>
      <c r="E1563" s="18">
        <f t="shared" si="73"/>
        <v>4</v>
      </c>
      <c r="F1563" s="18">
        <v>1</v>
      </c>
      <c r="G1563" s="18">
        <f t="shared" si="74"/>
        <v>1</v>
      </c>
      <c r="H1563" s="3">
        <v>46162.433946759258</v>
      </c>
      <c r="I1563">
        <v>64283894</v>
      </c>
      <c r="J1563">
        <v>6003</v>
      </c>
      <c r="K1563" t="s">
        <v>1983</v>
      </c>
      <c r="L1563" t="s">
        <v>1897</v>
      </c>
      <c r="M1563" t="s">
        <v>1970</v>
      </c>
      <c r="O1563">
        <v>359371560000</v>
      </c>
      <c r="P1563">
        <v>16018</v>
      </c>
      <c r="Q1563">
        <v>-4</v>
      </c>
      <c r="R1563">
        <v>1</v>
      </c>
      <c r="S1563">
        <v>64283894</v>
      </c>
      <c r="U1563" t="s">
        <v>1403</v>
      </c>
      <c r="W1563" t="s">
        <v>1404</v>
      </c>
      <c r="X1563">
        <v>359371560000</v>
      </c>
      <c r="Y1563" t="s">
        <v>65</v>
      </c>
      <c r="Z1563" t="s">
        <v>66</v>
      </c>
      <c r="AF1563" t="s">
        <v>1976</v>
      </c>
      <c r="AG1563" t="s">
        <v>1972</v>
      </c>
      <c r="AL1563">
        <v>19</v>
      </c>
      <c r="AM1563" t="s">
        <v>1979</v>
      </c>
      <c r="AN1563" t="s">
        <v>1987</v>
      </c>
      <c r="AO1563">
        <v>0</v>
      </c>
      <c r="AQ1563">
        <v>2257934</v>
      </c>
      <c r="AR1563" t="s">
        <v>4605</v>
      </c>
      <c r="AS1563" t="s">
        <v>5883</v>
      </c>
      <c r="AT1563" t="s">
        <v>1892</v>
      </c>
    </row>
    <row r="1564" spans="1:46" x14ac:dyDescent="0.25">
      <c r="A1564" t="str">
        <f>_xlfn.XLOOKUP(I1564,UTILIZADAS[Contacto1],UTILIZADAS[Source.Name],,0)</f>
        <v>Cobros Mayo</v>
      </c>
      <c r="B1564" s="18">
        <f>VLOOKUP(J1564,Ref!A:C,3,0)</f>
        <v>0</v>
      </c>
      <c r="C1564" s="18">
        <f>VLOOKUP(J1564,Ref!A:D,4,0)</f>
        <v>0</v>
      </c>
      <c r="D1564" s="18" t="str">
        <f t="shared" si="72"/>
        <v>11/may</v>
      </c>
      <c r="E1564" s="18">
        <f t="shared" si="73"/>
        <v>3</v>
      </c>
      <c r="F1564" s="18">
        <v>1</v>
      </c>
      <c r="G1564" s="18">
        <f t="shared" si="74"/>
        <v>0</v>
      </c>
      <c r="H1564" s="3">
        <v>46153.630972222221</v>
      </c>
      <c r="I1564">
        <v>64290731</v>
      </c>
      <c r="J1564" t="s">
        <v>2021</v>
      </c>
      <c r="K1564" t="s">
        <v>1968</v>
      </c>
      <c r="L1564" t="s">
        <v>1969</v>
      </c>
      <c r="M1564" t="s">
        <v>1970</v>
      </c>
      <c r="O1564">
        <v>362050050000</v>
      </c>
      <c r="P1564">
        <v>16018</v>
      </c>
      <c r="Q1564">
        <v>-4</v>
      </c>
      <c r="R1564">
        <v>1</v>
      </c>
      <c r="S1564">
        <v>64290731</v>
      </c>
      <c r="U1564" t="s">
        <v>6000</v>
      </c>
      <c r="W1564" t="s">
        <v>4932</v>
      </c>
      <c r="X1564">
        <v>362050050000</v>
      </c>
      <c r="Y1564" t="s">
        <v>65</v>
      </c>
      <c r="Z1564" t="s">
        <v>66</v>
      </c>
      <c r="AF1564" t="s">
        <v>1976</v>
      </c>
      <c r="AG1564" t="s">
        <v>1972</v>
      </c>
      <c r="AL1564">
        <v>5</v>
      </c>
      <c r="AN1564" t="s">
        <v>1974</v>
      </c>
      <c r="AO1564">
        <v>0</v>
      </c>
      <c r="AQ1564">
        <v>2257935</v>
      </c>
      <c r="AR1564" t="s">
        <v>4605</v>
      </c>
      <c r="AS1564" t="s">
        <v>5883</v>
      </c>
      <c r="AT1564" t="s">
        <v>2022</v>
      </c>
    </row>
    <row r="1565" spans="1:46" x14ac:dyDescent="0.25">
      <c r="A1565" t="str">
        <f>_xlfn.XLOOKUP(I1565,UTILIZADAS[Contacto1],UTILIZADAS[Source.Name],,0)</f>
        <v>Cobros Mayo</v>
      </c>
      <c r="B1565" s="18">
        <f>VLOOKUP(J1565,Ref!A:C,3,0)</f>
        <v>0</v>
      </c>
      <c r="C1565" s="18">
        <f>VLOOKUP(J1565,Ref!A:D,4,0)</f>
        <v>0</v>
      </c>
      <c r="D1565" s="18" t="str">
        <f t="shared" si="72"/>
        <v>13/may</v>
      </c>
      <c r="E1565" s="18">
        <f t="shared" si="73"/>
        <v>3</v>
      </c>
      <c r="F1565" s="18">
        <v>1</v>
      </c>
      <c r="G1565" s="18">
        <f t="shared" si="74"/>
        <v>0</v>
      </c>
      <c r="H1565" s="3">
        <v>46155.739548611113</v>
      </c>
      <c r="I1565">
        <v>64290731</v>
      </c>
      <c r="J1565" t="s">
        <v>2021</v>
      </c>
      <c r="K1565" t="s">
        <v>1968</v>
      </c>
      <c r="L1565" t="s">
        <v>1969</v>
      </c>
      <c r="M1565" t="s">
        <v>1970</v>
      </c>
      <c r="O1565">
        <v>362050050000</v>
      </c>
      <c r="P1565">
        <v>16018</v>
      </c>
      <c r="Q1565">
        <v>-4</v>
      </c>
      <c r="R1565">
        <v>1</v>
      </c>
      <c r="S1565">
        <v>64290731</v>
      </c>
      <c r="U1565" t="s">
        <v>6000</v>
      </c>
      <c r="W1565" t="s">
        <v>4932</v>
      </c>
      <c r="X1565">
        <v>362050050000</v>
      </c>
      <c r="Y1565" t="s">
        <v>65</v>
      </c>
      <c r="Z1565" t="s">
        <v>66</v>
      </c>
      <c r="AF1565" t="s">
        <v>1976</v>
      </c>
      <c r="AG1565" t="s">
        <v>1972</v>
      </c>
      <c r="AL1565">
        <v>5</v>
      </c>
      <c r="AN1565" t="s">
        <v>1974</v>
      </c>
      <c r="AO1565">
        <v>0</v>
      </c>
      <c r="AQ1565">
        <v>2257935</v>
      </c>
      <c r="AR1565" t="s">
        <v>4605</v>
      </c>
      <c r="AS1565" t="s">
        <v>5883</v>
      </c>
      <c r="AT1565" t="s">
        <v>2022</v>
      </c>
    </row>
    <row r="1566" spans="1:46" x14ac:dyDescent="0.25">
      <c r="A1566" t="str">
        <f>_xlfn.XLOOKUP(I1566,UTILIZADAS[Contacto1],UTILIZADAS[Source.Name],,0)</f>
        <v>Cobros Mayo</v>
      </c>
      <c r="B1566" s="18">
        <f>VLOOKUP(J1566,Ref!A:C,3,0)</f>
        <v>1</v>
      </c>
      <c r="C1566" s="18">
        <f>VLOOKUP(J1566,Ref!A:D,4,0)</f>
        <v>1</v>
      </c>
      <c r="D1566" s="18" t="str">
        <f t="shared" si="72"/>
        <v>18/may</v>
      </c>
      <c r="E1566" s="18">
        <f t="shared" si="73"/>
        <v>3</v>
      </c>
      <c r="F1566" s="18">
        <v>1</v>
      </c>
      <c r="G1566" s="18">
        <f t="shared" si="74"/>
        <v>1</v>
      </c>
      <c r="H1566" s="3">
        <v>46160.458379629628</v>
      </c>
      <c r="I1566">
        <v>64290731</v>
      </c>
      <c r="J1566">
        <v>6007</v>
      </c>
      <c r="K1566" t="s">
        <v>1983</v>
      </c>
      <c r="L1566" t="s">
        <v>1897</v>
      </c>
      <c r="M1566" t="s">
        <v>1970</v>
      </c>
      <c r="O1566">
        <v>362050050000</v>
      </c>
      <c r="P1566">
        <v>16018</v>
      </c>
      <c r="Q1566">
        <v>-4</v>
      </c>
      <c r="R1566">
        <v>1</v>
      </c>
      <c r="S1566">
        <v>64290731</v>
      </c>
      <c r="U1566" t="s">
        <v>6000</v>
      </c>
      <c r="W1566" t="s">
        <v>4932</v>
      </c>
      <c r="X1566">
        <v>362050050000</v>
      </c>
      <c r="Y1566" t="s">
        <v>65</v>
      </c>
      <c r="Z1566" t="s">
        <v>66</v>
      </c>
      <c r="AF1566" t="s">
        <v>1976</v>
      </c>
      <c r="AG1566" t="s">
        <v>1972</v>
      </c>
      <c r="AL1566">
        <v>132</v>
      </c>
      <c r="AM1566" t="s">
        <v>1979</v>
      </c>
      <c r="AN1566" t="s">
        <v>1987</v>
      </c>
      <c r="AO1566">
        <v>0</v>
      </c>
      <c r="AQ1566">
        <v>2257935</v>
      </c>
      <c r="AR1566" t="s">
        <v>4605</v>
      </c>
      <c r="AS1566" t="s">
        <v>5883</v>
      </c>
      <c r="AT1566" t="s">
        <v>1898</v>
      </c>
    </row>
    <row r="1567" spans="1:46" x14ac:dyDescent="0.25">
      <c r="A1567" t="str">
        <f>_xlfn.XLOOKUP(I1567,UTILIZADAS[Contacto1],UTILIZADAS[Source.Name],,0)</f>
        <v>Cobros Abril Canal Fijo</v>
      </c>
      <c r="B1567" s="18">
        <f>VLOOKUP(J1567,Ref!A:C,3,0)</f>
        <v>1</v>
      </c>
      <c r="C1567" s="18">
        <f>VLOOKUP(J1567,Ref!A:D,4,0)</f>
        <v>1</v>
      </c>
      <c r="D1567" s="18" t="str">
        <f t="shared" si="72"/>
        <v>11/may</v>
      </c>
      <c r="E1567" s="18">
        <f t="shared" si="73"/>
        <v>1</v>
      </c>
      <c r="F1567" s="18">
        <v>1</v>
      </c>
      <c r="G1567" s="18">
        <f t="shared" si="74"/>
        <v>1</v>
      </c>
      <c r="H1567" s="3">
        <v>46153.630879629629</v>
      </c>
      <c r="I1567">
        <v>64296356</v>
      </c>
      <c r="J1567">
        <v>6003</v>
      </c>
      <c r="K1567" t="s">
        <v>1983</v>
      </c>
      <c r="L1567" t="s">
        <v>1897</v>
      </c>
      <c r="M1567" t="s">
        <v>1970</v>
      </c>
      <c r="O1567">
        <v>351247450000</v>
      </c>
      <c r="P1567">
        <v>16018</v>
      </c>
      <c r="Q1567">
        <v>-4</v>
      </c>
      <c r="R1567">
        <v>1</v>
      </c>
      <c r="S1567">
        <v>64296356</v>
      </c>
      <c r="U1567" t="s">
        <v>2324</v>
      </c>
      <c r="W1567" t="s">
        <v>3875</v>
      </c>
      <c r="X1567">
        <v>351247450000</v>
      </c>
      <c r="Y1567" t="s">
        <v>65</v>
      </c>
      <c r="Z1567" t="s">
        <v>66</v>
      </c>
      <c r="AF1567" t="s">
        <v>1976</v>
      </c>
      <c r="AG1567" t="s">
        <v>1972</v>
      </c>
      <c r="AL1567">
        <v>98</v>
      </c>
      <c r="AM1567" t="s">
        <v>1979</v>
      </c>
      <c r="AN1567" t="s">
        <v>1987</v>
      </c>
      <c r="AO1567">
        <v>0</v>
      </c>
      <c r="AQ1567">
        <v>2257936</v>
      </c>
      <c r="AR1567" t="s">
        <v>4605</v>
      </c>
      <c r="AS1567" t="s">
        <v>5883</v>
      </c>
      <c r="AT1567" t="s">
        <v>1892</v>
      </c>
    </row>
    <row r="1568" spans="1:46" x14ac:dyDescent="0.25">
      <c r="A1568" t="str">
        <f>_xlfn.XLOOKUP(I1568,UTILIZADAS[Contacto1],UTILIZADAS[Source.Name],,0)</f>
        <v>Cobros Mayo</v>
      </c>
      <c r="B1568" s="18">
        <f>VLOOKUP(J1568,Ref!A:C,3,0)</f>
        <v>0</v>
      </c>
      <c r="C1568" s="18">
        <f>VLOOKUP(J1568,Ref!A:D,4,0)</f>
        <v>0</v>
      </c>
      <c r="D1568" s="18" t="str">
        <f t="shared" si="72"/>
        <v>11/may</v>
      </c>
      <c r="E1568" s="18">
        <f t="shared" si="73"/>
        <v>3</v>
      </c>
      <c r="F1568" s="18">
        <v>1</v>
      </c>
      <c r="G1568" s="18">
        <f t="shared" si="74"/>
        <v>0</v>
      </c>
      <c r="H1568" s="3">
        <v>46153.631909722222</v>
      </c>
      <c r="I1568">
        <v>64303024</v>
      </c>
      <c r="J1568" t="s">
        <v>2023</v>
      </c>
      <c r="K1568" t="s">
        <v>1968</v>
      </c>
      <c r="L1568" t="s">
        <v>1969</v>
      </c>
      <c r="M1568" t="s">
        <v>1970</v>
      </c>
      <c r="O1568">
        <v>363000680000</v>
      </c>
      <c r="P1568">
        <v>16018</v>
      </c>
      <c r="Q1568">
        <v>-4</v>
      </c>
      <c r="R1568">
        <v>1</v>
      </c>
      <c r="S1568">
        <v>64303024</v>
      </c>
      <c r="U1568" t="s">
        <v>237</v>
      </c>
      <c r="W1568" t="s">
        <v>238</v>
      </c>
      <c r="X1568">
        <v>363000680000</v>
      </c>
      <c r="Y1568" t="s">
        <v>65</v>
      </c>
      <c r="Z1568" t="s">
        <v>66</v>
      </c>
      <c r="AF1568" t="s">
        <v>1976</v>
      </c>
      <c r="AG1568" t="s">
        <v>1972</v>
      </c>
      <c r="AL1568">
        <v>0</v>
      </c>
      <c r="AN1568" t="s">
        <v>1974</v>
      </c>
      <c r="AO1568">
        <v>0</v>
      </c>
      <c r="AQ1568">
        <v>2257937</v>
      </c>
      <c r="AR1568" t="s">
        <v>4605</v>
      </c>
      <c r="AS1568" t="s">
        <v>5883</v>
      </c>
      <c r="AT1568" t="s">
        <v>2024</v>
      </c>
    </row>
    <row r="1569" spans="1:46" x14ac:dyDescent="0.25">
      <c r="A1569" t="str">
        <f>_xlfn.XLOOKUP(I1569,UTILIZADAS[Contacto1],UTILIZADAS[Source.Name],,0)</f>
        <v>Cobros Mayo</v>
      </c>
      <c r="B1569" s="18">
        <f>VLOOKUP(J1569,Ref!A:C,3,0)</f>
        <v>0</v>
      </c>
      <c r="C1569" s="18">
        <f>VLOOKUP(J1569,Ref!A:D,4,0)</f>
        <v>0</v>
      </c>
      <c r="D1569" s="18" t="str">
        <f t="shared" si="72"/>
        <v>11/may</v>
      </c>
      <c r="E1569" s="18">
        <f t="shared" si="73"/>
        <v>3</v>
      </c>
      <c r="F1569" s="18">
        <v>1</v>
      </c>
      <c r="G1569" s="18">
        <f t="shared" si="74"/>
        <v>0</v>
      </c>
      <c r="H1569" s="3">
        <v>46153.745358796295</v>
      </c>
      <c r="I1569">
        <v>64303024</v>
      </c>
      <c r="J1569" t="s">
        <v>1967</v>
      </c>
      <c r="K1569" t="s">
        <v>1968</v>
      </c>
      <c r="L1569" t="s">
        <v>1969</v>
      </c>
      <c r="M1569" t="s">
        <v>1970</v>
      </c>
      <c r="O1569">
        <v>363000680000</v>
      </c>
      <c r="P1569">
        <v>16018</v>
      </c>
      <c r="Q1569">
        <v>-4</v>
      </c>
      <c r="R1569">
        <v>1</v>
      </c>
      <c r="S1569">
        <v>64303024</v>
      </c>
      <c r="U1569" t="s">
        <v>237</v>
      </c>
      <c r="W1569" t="s">
        <v>238</v>
      </c>
      <c r="X1569">
        <v>363000680000</v>
      </c>
      <c r="Y1569" t="s">
        <v>65</v>
      </c>
      <c r="Z1569" t="s">
        <v>66</v>
      </c>
      <c r="AF1569" t="s">
        <v>1976</v>
      </c>
      <c r="AG1569" t="s">
        <v>1972</v>
      </c>
      <c r="AL1569">
        <v>0</v>
      </c>
      <c r="AN1569" t="s">
        <v>1974</v>
      </c>
      <c r="AO1569">
        <v>0</v>
      </c>
      <c r="AQ1569">
        <v>2257937</v>
      </c>
      <c r="AR1569" t="s">
        <v>4605</v>
      </c>
      <c r="AS1569" t="s">
        <v>5883</v>
      </c>
      <c r="AT1569" t="s">
        <v>1975</v>
      </c>
    </row>
    <row r="1570" spans="1:46" x14ac:dyDescent="0.25">
      <c r="A1570" t="str">
        <f>_xlfn.XLOOKUP(I1570,UTILIZADAS[Contacto1],UTILIZADAS[Source.Name],,0)</f>
        <v>Cobros Mayo</v>
      </c>
      <c r="B1570" s="18">
        <f>VLOOKUP(J1570,Ref!A:C,3,0)</f>
        <v>1</v>
      </c>
      <c r="C1570" s="18">
        <f>VLOOKUP(J1570,Ref!A:D,4,0)</f>
        <v>1</v>
      </c>
      <c r="D1570" s="18" t="str">
        <f t="shared" si="72"/>
        <v>13/may</v>
      </c>
      <c r="E1570" s="18">
        <f t="shared" si="73"/>
        <v>3</v>
      </c>
      <c r="F1570" s="18">
        <v>1</v>
      </c>
      <c r="G1570" s="18">
        <f t="shared" si="74"/>
        <v>1</v>
      </c>
      <c r="H1570" s="3">
        <v>46155.742083333331</v>
      </c>
      <c r="I1570">
        <v>64303024</v>
      </c>
      <c r="J1570">
        <v>6003</v>
      </c>
      <c r="K1570" t="s">
        <v>1983</v>
      </c>
      <c r="L1570" t="s">
        <v>1897</v>
      </c>
      <c r="M1570" t="s">
        <v>1970</v>
      </c>
      <c r="O1570">
        <v>363000680000</v>
      </c>
      <c r="P1570">
        <v>16018</v>
      </c>
      <c r="Q1570">
        <v>-4</v>
      </c>
      <c r="R1570">
        <v>1</v>
      </c>
      <c r="S1570">
        <v>64303024</v>
      </c>
      <c r="U1570" t="s">
        <v>237</v>
      </c>
      <c r="W1570" t="s">
        <v>238</v>
      </c>
      <c r="X1570">
        <v>363000680000</v>
      </c>
      <c r="Y1570" t="s">
        <v>65</v>
      </c>
      <c r="Z1570" t="s">
        <v>66</v>
      </c>
      <c r="AF1570" t="s">
        <v>1976</v>
      </c>
      <c r="AG1570" t="s">
        <v>1972</v>
      </c>
      <c r="AL1570">
        <v>84</v>
      </c>
      <c r="AM1570" t="s">
        <v>1979</v>
      </c>
      <c r="AN1570" t="s">
        <v>1987</v>
      </c>
      <c r="AO1570">
        <v>0</v>
      </c>
      <c r="AQ1570">
        <v>2257937</v>
      </c>
      <c r="AR1570" t="s">
        <v>4605</v>
      </c>
      <c r="AS1570" t="s">
        <v>5883</v>
      </c>
      <c r="AT1570" t="s">
        <v>1892</v>
      </c>
    </row>
    <row r="1571" spans="1:46" x14ac:dyDescent="0.25">
      <c r="A1571" t="str">
        <f>_xlfn.XLOOKUP(I1571,UTILIZADAS[Contacto1],UTILIZADAS[Source.Name],,0)</f>
        <v>Cobros Mayo</v>
      </c>
      <c r="B1571" s="18">
        <f>VLOOKUP(J1571,Ref!A:C,3,0)</f>
        <v>0</v>
      </c>
      <c r="C1571" s="18">
        <f>VLOOKUP(J1571,Ref!A:D,4,0)</f>
        <v>0</v>
      </c>
      <c r="D1571" s="18" t="str">
        <f t="shared" si="72"/>
        <v>11/may</v>
      </c>
      <c r="E1571" s="18">
        <f t="shared" si="73"/>
        <v>6</v>
      </c>
      <c r="F1571" s="18">
        <v>1</v>
      </c>
      <c r="G1571" s="18">
        <f t="shared" si="74"/>
        <v>0</v>
      </c>
      <c r="H1571" s="3">
        <v>46153.632106481484</v>
      </c>
      <c r="I1571">
        <v>64312092</v>
      </c>
      <c r="J1571" t="s">
        <v>2021</v>
      </c>
      <c r="K1571" t="s">
        <v>1968</v>
      </c>
      <c r="L1571" t="s">
        <v>1969</v>
      </c>
      <c r="M1571" t="s">
        <v>1970</v>
      </c>
      <c r="O1571">
        <v>366080160000</v>
      </c>
      <c r="P1571">
        <v>16018</v>
      </c>
      <c r="Q1571">
        <v>-4</v>
      </c>
      <c r="R1571">
        <v>1</v>
      </c>
      <c r="S1571">
        <v>64312092</v>
      </c>
      <c r="U1571" t="s">
        <v>4933</v>
      </c>
      <c r="W1571" t="s">
        <v>4934</v>
      </c>
      <c r="X1571">
        <v>366080160000</v>
      </c>
      <c r="Y1571" t="s">
        <v>65</v>
      </c>
      <c r="Z1571" t="s">
        <v>66</v>
      </c>
      <c r="AG1571" t="s">
        <v>1972</v>
      </c>
      <c r="AL1571">
        <v>5</v>
      </c>
      <c r="AN1571" t="s">
        <v>1974</v>
      </c>
      <c r="AO1571">
        <v>0</v>
      </c>
      <c r="AQ1571">
        <v>2257938</v>
      </c>
      <c r="AR1571" t="s">
        <v>4605</v>
      </c>
      <c r="AS1571" t="s">
        <v>5883</v>
      </c>
      <c r="AT1571" t="s">
        <v>2022</v>
      </c>
    </row>
    <row r="1572" spans="1:46" x14ac:dyDescent="0.25">
      <c r="A1572" t="str">
        <f>_xlfn.XLOOKUP(I1572,UTILIZADAS[Contacto1],UTILIZADAS[Source.Name],,0)</f>
        <v>Cobros Mayo</v>
      </c>
      <c r="B1572" s="18">
        <f>VLOOKUP(J1572,Ref!A:C,3,0)</f>
        <v>0</v>
      </c>
      <c r="C1572" s="18">
        <f>VLOOKUP(J1572,Ref!A:D,4,0)</f>
        <v>0</v>
      </c>
      <c r="D1572" s="18" t="str">
        <f t="shared" si="72"/>
        <v>13/may</v>
      </c>
      <c r="E1572" s="18">
        <f t="shared" si="73"/>
        <v>6</v>
      </c>
      <c r="F1572" s="18">
        <v>1</v>
      </c>
      <c r="G1572" s="18">
        <f t="shared" si="74"/>
        <v>0</v>
      </c>
      <c r="H1572" s="3">
        <v>46155.742291666669</v>
      </c>
      <c r="I1572">
        <v>64312092</v>
      </c>
      <c r="J1572" t="s">
        <v>2021</v>
      </c>
      <c r="K1572" t="s">
        <v>1968</v>
      </c>
      <c r="L1572" t="s">
        <v>1969</v>
      </c>
      <c r="M1572" t="s">
        <v>1970</v>
      </c>
      <c r="O1572">
        <v>366080160000</v>
      </c>
      <c r="P1572">
        <v>16018</v>
      </c>
      <c r="Q1572">
        <v>-4</v>
      </c>
      <c r="R1572">
        <v>1</v>
      </c>
      <c r="S1572">
        <v>64312092</v>
      </c>
      <c r="U1572" t="s">
        <v>4933</v>
      </c>
      <c r="W1572" t="s">
        <v>4934</v>
      </c>
      <c r="X1572">
        <v>366080160000</v>
      </c>
      <c r="Y1572" t="s">
        <v>65</v>
      </c>
      <c r="Z1572" t="s">
        <v>66</v>
      </c>
      <c r="AG1572" t="s">
        <v>1972</v>
      </c>
      <c r="AL1572">
        <v>5</v>
      </c>
      <c r="AN1572" t="s">
        <v>1974</v>
      </c>
      <c r="AO1572">
        <v>0</v>
      </c>
      <c r="AQ1572">
        <v>2257938</v>
      </c>
      <c r="AR1572" t="s">
        <v>4605</v>
      </c>
      <c r="AS1572" t="s">
        <v>5883</v>
      </c>
      <c r="AT1572" t="s">
        <v>2022</v>
      </c>
    </row>
    <row r="1573" spans="1:46" x14ac:dyDescent="0.25">
      <c r="A1573" t="str">
        <f>_xlfn.XLOOKUP(I1573,UTILIZADAS[Contacto1],UTILIZADAS[Source.Name],,0)</f>
        <v>Cobros Mayo</v>
      </c>
      <c r="B1573" s="18">
        <f>VLOOKUP(J1573,Ref!A:C,3,0)</f>
        <v>0</v>
      </c>
      <c r="C1573" s="18">
        <f>VLOOKUP(J1573,Ref!A:D,4,0)</f>
        <v>0</v>
      </c>
      <c r="D1573" s="18" t="str">
        <f t="shared" si="72"/>
        <v>18/may</v>
      </c>
      <c r="E1573" s="18">
        <f t="shared" si="73"/>
        <v>6</v>
      </c>
      <c r="F1573" s="18">
        <v>1</v>
      </c>
      <c r="G1573" s="18">
        <f t="shared" si="74"/>
        <v>0</v>
      </c>
      <c r="H1573" s="3">
        <v>46160.458541666667</v>
      </c>
      <c r="I1573">
        <v>64312092</v>
      </c>
      <c r="J1573" t="s">
        <v>2021</v>
      </c>
      <c r="K1573" t="s">
        <v>1968</v>
      </c>
      <c r="L1573" t="s">
        <v>1969</v>
      </c>
      <c r="M1573" t="s">
        <v>1970</v>
      </c>
      <c r="O1573">
        <v>366080160000</v>
      </c>
      <c r="P1573">
        <v>16018</v>
      </c>
      <c r="Q1573">
        <v>-4</v>
      </c>
      <c r="R1573">
        <v>1</v>
      </c>
      <c r="S1573">
        <v>64312092</v>
      </c>
      <c r="U1573" t="s">
        <v>4933</v>
      </c>
      <c r="W1573" t="s">
        <v>4934</v>
      </c>
      <c r="X1573">
        <v>366080160000</v>
      </c>
      <c r="Y1573" t="s">
        <v>65</v>
      </c>
      <c r="Z1573" t="s">
        <v>66</v>
      </c>
      <c r="AG1573" t="s">
        <v>1972</v>
      </c>
      <c r="AL1573">
        <v>5</v>
      </c>
      <c r="AN1573" t="s">
        <v>1974</v>
      </c>
      <c r="AO1573">
        <v>0</v>
      </c>
      <c r="AQ1573">
        <v>2257938</v>
      </c>
      <c r="AR1573" t="s">
        <v>4605</v>
      </c>
      <c r="AS1573" t="s">
        <v>5883</v>
      </c>
      <c r="AT1573" t="s">
        <v>2022</v>
      </c>
    </row>
    <row r="1574" spans="1:46" x14ac:dyDescent="0.25">
      <c r="A1574" t="str">
        <f>_xlfn.XLOOKUP(I1574,UTILIZADAS[Contacto1],UTILIZADAS[Source.Name],,0)</f>
        <v>Cobros Mayo</v>
      </c>
      <c r="B1574" s="18">
        <f>VLOOKUP(J1574,Ref!A:C,3,0)</f>
        <v>0</v>
      </c>
      <c r="C1574" s="18">
        <f>VLOOKUP(J1574,Ref!A:D,4,0)</f>
        <v>0</v>
      </c>
      <c r="D1574" s="18" t="str">
        <f t="shared" si="72"/>
        <v>20/may</v>
      </c>
      <c r="E1574" s="18">
        <f t="shared" si="73"/>
        <v>6</v>
      </c>
      <c r="F1574" s="18">
        <v>1</v>
      </c>
      <c r="G1574" s="18">
        <f t="shared" si="74"/>
        <v>0</v>
      </c>
      <c r="H1574" s="3">
        <v>46162.433993055558</v>
      </c>
      <c r="I1574">
        <v>64312092</v>
      </c>
      <c r="J1574" t="s">
        <v>2021</v>
      </c>
      <c r="K1574" t="s">
        <v>1968</v>
      </c>
      <c r="L1574" t="s">
        <v>1969</v>
      </c>
      <c r="M1574" t="s">
        <v>1970</v>
      </c>
      <c r="O1574">
        <v>366080160000</v>
      </c>
      <c r="P1574">
        <v>16018</v>
      </c>
      <c r="Q1574">
        <v>-4</v>
      </c>
      <c r="R1574">
        <v>1</v>
      </c>
      <c r="S1574">
        <v>64312092</v>
      </c>
      <c r="U1574" t="s">
        <v>4933</v>
      </c>
      <c r="W1574" t="s">
        <v>4934</v>
      </c>
      <c r="X1574">
        <v>366080160000</v>
      </c>
      <c r="Y1574" t="s">
        <v>65</v>
      </c>
      <c r="Z1574" t="s">
        <v>66</v>
      </c>
      <c r="AG1574" t="s">
        <v>1972</v>
      </c>
      <c r="AL1574">
        <v>5</v>
      </c>
      <c r="AN1574" t="s">
        <v>1974</v>
      </c>
      <c r="AO1574">
        <v>0</v>
      </c>
      <c r="AQ1574">
        <v>2257938</v>
      </c>
      <c r="AR1574" t="s">
        <v>4605</v>
      </c>
      <c r="AS1574" t="s">
        <v>5883</v>
      </c>
      <c r="AT1574" t="s">
        <v>2022</v>
      </c>
    </row>
    <row r="1575" spans="1:46" x14ac:dyDescent="0.25">
      <c r="A1575" t="str">
        <f>_xlfn.XLOOKUP(I1575,UTILIZADAS[Contacto1],UTILIZADAS[Source.Name],,0)</f>
        <v>Cobros Mayo</v>
      </c>
      <c r="B1575" s="18">
        <f>VLOOKUP(J1575,Ref!A:C,3,0)</f>
        <v>0</v>
      </c>
      <c r="C1575" s="18">
        <f>VLOOKUP(J1575,Ref!A:D,4,0)</f>
        <v>0</v>
      </c>
      <c r="D1575" s="18" t="str">
        <f t="shared" si="72"/>
        <v>21/may</v>
      </c>
      <c r="E1575" s="18">
        <f t="shared" si="73"/>
        <v>6</v>
      </c>
      <c r="F1575" s="18">
        <v>1</v>
      </c>
      <c r="G1575" s="18">
        <f t="shared" si="74"/>
        <v>0</v>
      </c>
      <c r="H1575" s="3">
        <v>46163.490300925929</v>
      </c>
      <c r="I1575">
        <v>64312092</v>
      </c>
      <c r="J1575" t="s">
        <v>2021</v>
      </c>
      <c r="K1575" t="s">
        <v>1968</v>
      </c>
      <c r="L1575" t="s">
        <v>1969</v>
      </c>
      <c r="M1575" t="s">
        <v>1970</v>
      </c>
      <c r="O1575">
        <v>366080160000</v>
      </c>
      <c r="P1575">
        <v>16018</v>
      </c>
      <c r="Q1575">
        <v>-4</v>
      </c>
      <c r="R1575">
        <v>1</v>
      </c>
      <c r="S1575">
        <v>64312092</v>
      </c>
      <c r="U1575" t="s">
        <v>4933</v>
      </c>
      <c r="W1575" t="s">
        <v>4934</v>
      </c>
      <c r="X1575">
        <v>366080160000</v>
      </c>
      <c r="Y1575" t="s">
        <v>65</v>
      </c>
      <c r="Z1575" t="s">
        <v>66</v>
      </c>
      <c r="AG1575" t="s">
        <v>1972</v>
      </c>
      <c r="AL1575">
        <v>5</v>
      </c>
      <c r="AN1575" t="s">
        <v>1974</v>
      </c>
      <c r="AO1575">
        <v>0</v>
      </c>
      <c r="AQ1575">
        <v>2257938</v>
      </c>
      <c r="AR1575" t="s">
        <v>4605</v>
      </c>
      <c r="AS1575" t="s">
        <v>5883</v>
      </c>
      <c r="AT1575" t="s">
        <v>2022</v>
      </c>
    </row>
    <row r="1576" spans="1:46" x14ac:dyDescent="0.25">
      <c r="A1576" t="str">
        <f>_xlfn.XLOOKUP(I1576,UTILIZADAS[Contacto1],UTILIZADAS[Source.Name],,0)</f>
        <v>Cobros Mayo</v>
      </c>
      <c r="B1576" s="18">
        <f>VLOOKUP(J1576,Ref!A:C,3,0)</f>
        <v>0</v>
      </c>
      <c r="C1576" s="18">
        <f>VLOOKUP(J1576,Ref!A:D,4,0)</f>
        <v>0</v>
      </c>
      <c r="D1576" s="18" t="str">
        <f t="shared" si="72"/>
        <v>21/may</v>
      </c>
      <c r="E1576" s="18">
        <f t="shared" si="73"/>
        <v>6</v>
      </c>
      <c r="F1576" s="18">
        <v>1</v>
      </c>
      <c r="G1576" s="18">
        <f t="shared" si="74"/>
        <v>1</v>
      </c>
      <c r="H1576" s="3">
        <v>46163.758703703701</v>
      </c>
      <c r="I1576">
        <v>64312092</v>
      </c>
      <c r="J1576" t="s">
        <v>2021</v>
      </c>
      <c r="K1576" t="s">
        <v>1968</v>
      </c>
      <c r="L1576" t="s">
        <v>1969</v>
      </c>
      <c r="M1576" t="s">
        <v>1970</v>
      </c>
      <c r="O1576">
        <v>366080160000</v>
      </c>
      <c r="P1576">
        <v>16018</v>
      </c>
      <c r="Q1576">
        <v>-4</v>
      </c>
      <c r="R1576">
        <v>1</v>
      </c>
      <c r="S1576">
        <v>64312092</v>
      </c>
      <c r="U1576" t="s">
        <v>4933</v>
      </c>
      <c r="W1576" t="s">
        <v>4934</v>
      </c>
      <c r="X1576">
        <v>366080160000</v>
      </c>
      <c r="Y1576" t="s">
        <v>65</v>
      </c>
      <c r="Z1576" t="s">
        <v>66</v>
      </c>
      <c r="AG1576" t="s">
        <v>1972</v>
      </c>
      <c r="AL1576">
        <v>5</v>
      </c>
      <c r="AN1576" t="s">
        <v>1974</v>
      </c>
      <c r="AO1576">
        <v>0</v>
      </c>
      <c r="AQ1576">
        <v>2257938</v>
      </c>
      <c r="AR1576" t="s">
        <v>4605</v>
      </c>
      <c r="AS1576" t="s">
        <v>5883</v>
      </c>
      <c r="AT1576" t="s">
        <v>2022</v>
      </c>
    </row>
    <row r="1577" spans="1:46" x14ac:dyDescent="0.25">
      <c r="A1577" t="str">
        <f>_xlfn.XLOOKUP(I1577,UTILIZADAS[Contacto1],UTILIZADAS[Source.Name],,0)</f>
        <v>Cobros Abril Canal Fijo</v>
      </c>
      <c r="B1577" s="18">
        <f>VLOOKUP(J1577,Ref!A:C,3,0)</f>
        <v>0</v>
      </c>
      <c r="C1577" s="18">
        <f>VLOOKUP(J1577,Ref!A:D,4,0)</f>
        <v>0</v>
      </c>
      <c r="D1577" s="18" t="str">
        <f t="shared" si="72"/>
        <v>11/may</v>
      </c>
      <c r="E1577" s="18">
        <f t="shared" si="73"/>
        <v>5</v>
      </c>
      <c r="F1577" s="18">
        <v>1</v>
      </c>
      <c r="G1577" s="18">
        <f t="shared" si="74"/>
        <v>0</v>
      </c>
      <c r="H1577" s="3">
        <v>46153.632349537038</v>
      </c>
      <c r="I1577">
        <v>64312170</v>
      </c>
      <c r="J1577" t="s">
        <v>1967</v>
      </c>
      <c r="K1577" t="s">
        <v>1968</v>
      </c>
      <c r="L1577" t="s">
        <v>1969</v>
      </c>
      <c r="M1577" t="s">
        <v>1970</v>
      </c>
      <c r="O1577">
        <v>351372610000</v>
      </c>
      <c r="P1577">
        <v>16018</v>
      </c>
      <c r="Q1577">
        <v>-4</v>
      </c>
      <c r="R1577">
        <v>1</v>
      </c>
      <c r="S1577">
        <v>64312170</v>
      </c>
      <c r="U1577" t="s">
        <v>2549</v>
      </c>
      <c r="W1577" t="s">
        <v>4162</v>
      </c>
      <c r="X1577">
        <v>351372610000</v>
      </c>
      <c r="Y1577" t="s">
        <v>65</v>
      </c>
      <c r="Z1577" t="s">
        <v>597</v>
      </c>
      <c r="AG1577" t="s">
        <v>1972</v>
      </c>
      <c r="AL1577">
        <v>0</v>
      </c>
      <c r="AN1577" t="s">
        <v>1974</v>
      </c>
      <c r="AO1577">
        <v>0</v>
      </c>
      <c r="AQ1577">
        <v>2257939</v>
      </c>
      <c r="AR1577" t="s">
        <v>4605</v>
      </c>
      <c r="AS1577" t="s">
        <v>5883</v>
      </c>
      <c r="AT1577" t="s">
        <v>1975</v>
      </c>
    </row>
    <row r="1578" spans="1:46" x14ac:dyDescent="0.25">
      <c r="A1578" t="str">
        <f>_xlfn.XLOOKUP(I1578,UTILIZADAS[Contacto1],UTILIZADAS[Source.Name],,0)</f>
        <v>Cobros Abril Canal Fijo</v>
      </c>
      <c r="B1578" s="18">
        <f>VLOOKUP(J1578,Ref!A:C,3,0)</f>
        <v>0</v>
      </c>
      <c r="C1578" s="18">
        <f>VLOOKUP(J1578,Ref!A:D,4,0)</f>
        <v>0</v>
      </c>
      <c r="D1578" s="18" t="str">
        <f t="shared" si="72"/>
        <v>13/may</v>
      </c>
      <c r="E1578" s="18">
        <f t="shared" si="73"/>
        <v>5</v>
      </c>
      <c r="F1578" s="18">
        <v>1</v>
      </c>
      <c r="G1578" s="18">
        <f t="shared" si="74"/>
        <v>0</v>
      </c>
      <c r="H1578" s="3">
        <v>46155.743969907409</v>
      </c>
      <c r="I1578">
        <v>64312170</v>
      </c>
      <c r="J1578" t="s">
        <v>2023</v>
      </c>
      <c r="K1578" t="s">
        <v>1968</v>
      </c>
      <c r="L1578" t="s">
        <v>1969</v>
      </c>
      <c r="M1578" t="s">
        <v>1970</v>
      </c>
      <c r="O1578">
        <v>351372610000</v>
      </c>
      <c r="P1578">
        <v>16018</v>
      </c>
      <c r="Q1578">
        <v>-4</v>
      </c>
      <c r="R1578">
        <v>1</v>
      </c>
      <c r="S1578">
        <v>64312170</v>
      </c>
      <c r="U1578" t="s">
        <v>2549</v>
      </c>
      <c r="W1578" t="s">
        <v>4162</v>
      </c>
      <c r="X1578">
        <v>351372610000</v>
      </c>
      <c r="Y1578" t="s">
        <v>65</v>
      </c>
      <c r="Z1578" t="s">
        <v>597</v>
      </c>
      <c r="AG1578" t="s">
        <v>1972</v>
      </c>
      <c r="AL1578">
        <v>0</v>
      </c>
      <c r="AN1578" t="s">
        <v>1974</v>
      </c>
      <c r="AO1578">
        <v>0</v>
      </c>
      <c r="AQ1578">
        <v>2257939</v>
      </c>
      <c r="AR1578" t="s">
        <v>4605</v>
      </c>
      <c r="AS1578" t="s">
        <v>5883</v>
      </c>
      <c r="AT1578" t="s">
        <v>2024</v>
      </c>
    </row>
    <row r="1579" spans="1:46" x14ac:dyDescent="0.25">
      <c r="A1579" t="str">
        <f>_xlfn.XLOOKUP(I1579,UTILIZADAS[Contacto1],UTILIZADAS[Source.Name],,0)</f>
        <v>Cobros Abril Canal Fijo</v>
      </c>
      <c r="B1579" s="18">
        <f>VLOOKUP(J1579,Ref!A:C,3,0)</f>
        <v>0</v>
      </c>
      <c r="C1579" s="18">
        <f>VLOOKUP(J1579,Ref!A:D,4,0)</f>
        <v>0</v>
      </c>
      <c r="D1579" s="18" t="str">
        <f t="shared" si="72"/>
        <v>14/may</v>
      </c>
      <c r="E1579" s="18">
        <f t="shared" si="73"/>
        <v>5</v>
      </c>
      <c r="F1579" s="18">
        <v>1</v>
      </c>
      <c r="G1579" s="18">
        <f t="shared" si="74"/>
        <v>0</v>
      </c>
      <c r="H1579" s="3">
        <v>46156.478668981479</v>
      </c>
      <c r="I1579">
        <v>64312170</v>
      </c>
      <c r="J1579" t="s">
        <v>2023</v>
      </c>
      <c r="K1579" t="s">
        <v>1968</v>
      </c>
      <c r="L1579" t="s">
        <v>1969</v>
      </c>
      <c r="M1579" t="s">
        <v>1970</v>
      </c>
      <c r="O1579">
        <v>351372610000</v>
      </c>
      <c r="P1579">
        <v>16018</v>
      </c>
      <c r="Q1579">
        <v>-4</v>
      </c>
      <c r="R1579">
        <v>1</v>
      </c>
      <c r="S1579">
        <v>64312170</v>
      </c>
      <c r="U1579" t="s">
        <v>2549</v>
      </c>
      <c r="W1579" t="s">
        <v>4162</v>
      </c>
      <c r="X1579">
        <v>351372610000</v>
      </c>
      <c r="Y1579" t="s">
        <v>65</v>
      </c>
      <c r="Z1579" t="s">
        <v>597</v>
      </c>
      <c r="AG1579" t="s">
        <v>1972</v>
      </c>
      <c r="AL1579">
        <v>0</v>
      </c>
      <c r="AN1579" t="s">
        <v>1974</v>
      </c>
      <c r="AO1579">
        <v>0</v>
      </c>
      <c r="AQ1579">
        <v>2257939</v>
      </c>
      <c r="AR1579" t="s">
        <v>4605</v>
      </c>
      <c r="AS1579" t="s">
        <v>5883</v>
      </c>
      <c r="AT1579" t="s">
        <v>2024</v>
      </c>
    </row>
    <row r="1580" spans="1:46" x14ac:dyDescent="0.25">
      <c r="A1580" t="str">
        <f>_xlfn.XLOOKUP(I1580,UTILIZADAS[Contacto1],UTILIZADAS[Source.Name],,0)</f>
        <v>Cobros Abril Canal Fijo</v>
      </c>
      <c r="B1580" s="18">
        <f>VLOOKUP(J1580,Ref!A:C,3,0)</f>
        <v>0</v>
      </c>
      <c r="C1580" s="18">
        <f>VLOOKUP(J1580,Ref!A:D,4,0)</f>
        <v>0</v>
      </c>
      <c r="D1580" s="18" t="str">
        <f t="shared" si="72"/>
        <v>14/may</v>
      </c>
      <c r="E1580" s="18">
        <f t="shared" si="73"/>
        <v>5</v>
      </c>
      <c r="F1580" s="18">
        <v>1</v>
      </c>
      <c r="G1580" s="18">
        <f t="shared" si="74"/>
        <v>0</v>
      </c>
      <c r="H1580" s="3">
        <v>46156.674375000002</v>
      </c>
      <c r="I1580">
        <v>64312170</v>
      </c>
      <c r="J1580" t="s">
        <v>2023</v>
      </c>
      <c r="K1580" t="s">
        <v>1968</v>
      </c>
      <c r="L1580" t="s">
        <v>1969</v>
      </c>
      <c r="M1580" t="s">
        <v>1970</v>
      </c>
      <c r="O1580">
        <v>351372610000</v>
      </c>
      <c r="P1580">
        <v>16018</v>
      </c>
      <c r="Q1580">
        <v>-4</v>
      </c>
      <c r="R1580">
        <v>1</v>
      </c>
      <c r="S1580">
        <v>64312170</v>
      </c>
      <c r="U1580" t="s">
        <v>2549</v>
      </c>
      <c r="W1580" t="s">
        <v>4162</v>
      </c>
      <c r="X1580">
        <v>351372610000</v>
      </c>
      <c r="Y1580" t="s">
        <v>65</v>
      </c>
      <c r="Z1580" t="s">
        <v>597</v>
      </c>
      <c r="AG1580" t="s">
        <v>1972</v>
      </c>
      <c r="AL1580">
        <v>0</v>
      </c>
      <c r="AN1580" t="s">
        <v>1974</v>
      </c>
      <c r="AO1580">
        <v>0</v>
      </c>
      <c r="AQ1580">
        <v>2257939</v>
      </c>
      <c r="AR1580" t="s">
        <v>4605</v>
      </c>
      <c r="AS1580" t="s">
        <v>5883</v>
      </c>
      <c r="AT1580" t="s">
        <v>2024</v>
      </c>
    </row>
    <row r="1581" spans="1:46" x14ac:dyDescent="0.25">
      <c r="A1581" t="str">
        <f>_xlfn.XLOOKUP(I1581,UTILIZADAS[Contacto1],UTILIZADAS[Source.Name],,0)</f>
        <v>Cobros Abril Canal Fijo</v>
      </c>
      <c r="B1581" s="18">
        <f>VLOOKUP(J1581,Ref!A:C,3,0)</f>
        <v>0</v>
      </c>
      <c r="C1581" s="18">
        <f>VLOOKUP(J1581,Ref!A:D,4,0)</f>
        <v>0</v>
      </c>
      <c r="D1581" s="18" t="str">
        <f t="shared" si="72"/>
        <v>15/may</v>
      </c>
      <c r="E1581" s="18">
        <f t="shared" si="73"/>
        <v>5</v>
      </c>
      <c r="F1581" s="18">
        <v>1</v>
      </c>
      <c r="G1581" s="18">
        <f t="shared" si="74"/>
        <v>1</v>
      </c>
      <c r="H1581" s="3">
        <v>46157.512141203704</v>
      </c>
      <c r="I1581">
        <v>64312170</v>
      </c>
      <c r="J1581" t="s">
        <v>2023</v>
      </c>
      <c r="K1581" t="s">
        <v>1968</v>
      </c>
      <c r="L1581" t="s">
        <v>1969</v>
      </c>
      <c r="M1581" t="s">
        <v>1970</v>
      </c>
      <c r="O1581">
        <v>351372610000</v>
      </c>
      <c r="P1581">
        <v>16018</v>
      </c>
      <c r="Q1581">
        <v>-4</v>
      </c>
      <c r="R1581">
        <v>1</v>
      </c>
      <c r="S1581">
        <v>64312170</v>
      </c>
      <c r="U1581" t="s">
        <v>2549</v>
      </c>
      <c r="W1581" t="s">
        <v>4162</v>
      </c>
      <c r="X1581">
        <v>351372610000</v>
      </c>
      <c r="Y1581" t="s">
        <v>65</v>
      </c>
      <c r="Z1581" t="s">
        <v>597</v>
      </c>
      <c r="AG1581" t="s">
        <v>1972</v>
      </c>
      <c r="AL1581">
        <v>0</v>
      </c>
      <c r="AN1581" t="s">
        <v>1974</v>
      </c>
      <c r="AO1581">
        <v>0</v>
      </c>
      <c r="AQ1581">
        <v>2257939</v>
      </c>
      <c r="AR1581" t="s">
        <v>4605</v>
      </c>
      <c r="AS1581" t="s">
        <v>5883</v>
      </c>
      <c r="AT1581" t="s">
        <v>2024</v>
      </c>
    </row>
    <row r="1582" spans="1:46" x14ac:dyDescent="0.25">
      <c r="A1582" t="str">
        <f>_xlfn.XLOOKUP(I1582,UTILIZADAS[Contacto1],UTILIZADAS[Source.Name],,0)</f>
        <v>Cobros Mayo</v>
      </c>
      <c r="B1582" s="18">
        <f>VLOOKUP(J1582,Ref!A:C,3,0)</f>
        <v>1</v>
      </c>
      <c r="C1582" s="18">
        <f>VLOOKUP(J1582,Ref!A:D,4,0)</f>
        <v>0</v>
      </c>
      <c r="D1582" s="18" t="str">
        <f t="shared" si="72"/>
        <v>11/may</v>
      </c>
      <c r="E1582" s="18">
        <f t="shared" si="73"/>
        <v>1</v>
      </c>
      <c r="F1582" s="18">
        <v>1</v>
      </c>
      <c r="G1582" s="18">
        <f t="shared" si="74"/>
        <v>1</v>
      </c>
      <c r="H1582" s="3">
        <v>46153.6325462963</v>
      </c>
      <c r="I1582">
        <v>64314000</v>
      </c>
      <c r="J1582">
        <v>6000</v>
      </c>
      <c r="K1582" t="s">
        <v>1983</v>
      </c>
      <c r="L1582" t="s">
        <v>1897</v>
      </c>
      <c r="M1582" t="s">
        <v>1970</v>
      </c>
      <c r="O1582">
        <v>362085290000</v>
      </c>
      <c r="P1582">
        <v>16018</v>
      </c>
      <c r="Q1582">
        <v>-4</v>
      </c>
      <c r="R1582">
        <v>1</v>
      </c>
      <c r="S1582">
        <v>64314000</v>
      </c>
      <c r="U1582" t="s">
        <v>4935</v>
      </c>
      <c r="W1582" t="s">
        <v>4936</v>
      </c>
      <c r="X1582">
        <v>362085290000</v>
      </c>
      <c r="Y1582" t="s">
        <v>85</v>
      </c>
      <c r="Z1582" t="s">
        <v>66</v>
      </c>
      <c r="AF1582" t="s">
        <v>1976</v>
      </c>
      <c r="AG1582" t="s">
        <v>1972</v>
      </c>
      <c r="AL1582">
        <v>219</v>
      </c>
      <c r="AM1582" t="s">
        <v>1979</v>
      </c>
      <c r="AN1582" t="s">
        <v>1987</v>
      </c>
      <c r="AO1582">
        <v>0</v>
      </c>
      <c r="AQ1582">
        <v>2257940</v>
      </c>
      <c r="AR1582" t="s">
        <v>4605</v>
      </c>
      <c r="AS1582" t="s">
        <v>5883</v>
      </c>
      <c r="AT1582" t="s">
        <v>1895</v>
      </c>
    </row>
    <row r="1583" spans="1:46" x14ac:dyDescent="0.25">
      <c r="A1583" t="str">
        <f>_xlfn.XLOOKUP(I1583,UTILIZADAS[Contacto1],UTILIZADAS[Source.Name],,0)</f>
        <v>Cobros Abril Canal Fijo</v>
      </c>
      <c r="B1583" s="18">
        <f>VLOOKUP(J1583,Ref!A:C,3,0)</f>
        <v>1</v>
      </c>
      <c r="C1583" s="18">
        <f>VLOOKUP(J1583,Ref!A:D,4,0)</f>
        <v>1</v>
      </c>
      <c r="D1583" s="18" t="str">
        <f t="shared" si="72"/>
        <v>04/may</v>
      </c>
      <c r="E1583" s="18">
        <f t="shared" si="73"/>
        <v>3</v>
      </c>
      <c r="F1583" s="18">
        <v>1</v>
      </c>
      <c r="G1583" s="18">
        <f t="shared" si="74"/>
        <v>0</v>
      </c>
      <c r="H1583" s="3">
        <v>46146.490219907406</v>
      </c>
      <c r="I1583">
        <v>64320903</v>
      </c>
      <c r="J1583">
        <v>6007</v>
      </c>
      <c r="K1583" t="s">
        <v>1983</v>
      </c>
      <c r="L1583" t="s">
        <v>1897</v>
      </c>
      <c r="M1583" t="s">
        <v>1970</v>
      </c>
      <c r="O1583">
        <v>352366440000</v>
      </c>
      <c r="P1583">
        <v>16017</v>
      </c>
      <c r="Q1583">
        <v>-4</v>
      </c>
      <c r="R1583">
        <v>1</v>
      </c>
      <c r="S1583">
        <v>64320903</v>
      </c>
      <c r="U1583" t="s">
        <v>515</v>
      </c>
      <c r="W1583" t="s">
        <v>516</v>
      </c>
      <c r="X1583" t="s">
        <v>2551</v>
      </c>
      <c r="Y1583" t="s">
        <v>65</v>
      </c>
      <c r="Z1583">
        <v>352366440000</v>
      </c>
      <c r="AF1583" t="s">
        <v>1976</v>
      </c>
      <c r="AG1583" t="s">
        <v>1972</v>
      </c>
      <c r="AI1583" t="s">
        <v>4558</v>
      </c>
      <c r="AK1583" t="s">
        <v>4559</v>
      </c>
      <c r="AL1583">
        <v>112</v>
      </c>
      <c r="AM1583" t="s">
        <v>1979</v>
      </c>
      <c r="AN1583" t="s">
        <v>1987</v>
      </c>
      <c r="AO1583">
        <v>0</v>
      </c>
      <c r="AQ1583">
        <v>2252725</v>
      </c>
      <c r="AR1583" t="s">
        <v>2241</v>
      </c>
      <c r="AS1583" t="s">
        <v>4163</v>
      </c>
      <c r="AT1583" t="s">
        <v>1898</v>
      </c>
    </row>
    <row r="1584" spans="1:46" x14ac:dyDescent="0.25">
      <c r="A1584" t="str">
        <f>_xlfn.XLOOKUP(I1584,UTILIZADAS[Contacto1],UTILIZADAS[Source.Name],,0)</f>
        <v>Cobros Abril Canal Fijo</v>
      </c>
      <c r="B1584" s="18">
        <f>VLOOKUP(J1584,Ref!A:C,3,0)</f>
        <v>0</v>
      </c>
      <c r="C1584" s="18">
        <f>VLOOKUP(J1584,Ref!A:D,4,0)</f>
        <v>0</v>
      </c>
      <c r="D1584" s="18" t="str">
        <f t="shared" si="72"/>
        <v>11/may</v>
      </c>
      <c r="E1584" s="18">
        <f t="shared" si="73"/>
        <v>3</v>
      </c>
      <c r="F1584" s="18">
        <v>1</v>
      </c>
      <c r="G1584" s="18">
        <f t="shared" si="74"/>
        <v>0</v>
      </c>
      <c r="H1584" s="3">
        <v>46153.632824074077</v>
      </c>
      <c r="I1584">
        <v>64320903</v>
      </c>
      <c r="J1584" t="s">
        <v>2021</v>
      </c>
      <c r="K1584" t="s">
        <v>1968</v>
      </c>
      <c r="L1584" t="s">
        <v>1969</v>
      </c>
      <c r="M1584" t="s">
        <v>1970</v>
      </c>
      <c r="O1584">
        <v>352366440000</v>
      </c>
      <c r="P1584">
        <v>16018</v>
      </c>
      <c r="Q1584">
        <v>-4</v>
      </c>
      <c r="R1584">
        <v>1</v>
      </c>
      <c r="S1584">
        <v>64320903</v>
      </c>
      <c r="U1584" t="s">
        <v>515</v>
      </c>
      <c r="W1584" t="s">
        <v>516</v>
      </c>
      <c r="X1584">
        <v>352366440000</v>
      </c>
      <c r="Y1584" t="s">
        <v>65</v>
      </c>
      <c r="Z1584" t="s">
        <v>597</v>
      </c>
      <c r="AF1584" t="s">
        <v>1976</v>
      </c>
      <c r="AG1584" t="s">
        <v>1972</v>
      </c>
      <c r="AL1584">
        <v>5</v>
      </c>
      <c r="AN1584" t="s">
        <v>1974</v>
      </c>
      <c r="AO1584">
        <v>0</v>
      </c>
      <c r="AQ1584">
        <v>2257941</v>
      </c>
      <c r="AR1584" t="s">
        <v>4605</v>
      </c>
      <c r="AS1584" t="s">
        <v>5883</v>
      </c>
      <c r="AT1584" t="s">
        <v>2022</v>
      </c>
    </row>
    <row r="1585" spans="1:46" x14ac:dyDescent="0.25">
      <c r="A1585" t="str">
        <f>_xlfn.XLOOKUP(I1585,UTILIZADAS[Contacto1],UTILIZADAS[Source.Name],,0)</f>
        <v>Cobros Abril Canal Fijo</v>
      </c>
      <c r="B1585" s="18">
        <f>VLOOKUP(J1585,Ref!A:C,3,0)</f>
        <v>0</v>
      </c>
      <c r="C1585" s="18">
        <f>VLOOKUP(J1585,Ref!A:D,4,0)</f>
        <v>0</v>
      </c>
      <c r="D1585" s="18" t="str">
        <f t="shared" si="72"/>
        <v>13/may</v>
      </c>
      <c r="E1585" s="18">
        <f t="shared" si="73"/>
        <v>3</v>
      </c>
      <c r="F1585" s="18">
        <v>1</v>
      </c>
      <c r="G1585" s="18">
        <f t="shared" si="74"/>
        <v>1</v>
      </c>
      <c r="H1585" s="3">
        <v>46155.743576388886</v>
      </c>
      <c r="I1585">
        <v>64320903</v>
      </c>
      <c r="J1585">
        <v>6004</v>
      </c>
      <c r="K1585" t="s">
        <v>1983</v>
      </c>
      <c r="L1585" t="s">
        <v>1897</v>
      </c>
      <c r="M1585" t="s">
        <v>1970</v>
      </c>
      <c r="O1585">
        <v>352366440000</v>
      </c>
      <c r="P1585">
        <v>16018</v>
      </c>
      <c r="Q1585">
        <v>-4</v>
      </c>
      <c r="R1585">
        <v>1</v>
      </c>
      <c r="S1585">
        <v>64320903</v>
      </c>
      <c r="U1585" t="s">
        <v>515</v>
      </c>
      <c r="W1585" t="s">
        <v>516</v>
      </c>
      <c r="X1585">
        <v>352366440000</v>
      </c>
      <c r="Y1585" t="s">
        <v>65</v>
      </c>
      <c r="Z1585" t="s">
        <v>597</v>
      </c>
      <c r="AF1585" t="s">
        <v>1976</v>
      </c>
      <c r="AG1585" t="s">
        <v>1972</v>
      </c>
      <c r="AL1585">
        <v>126</v>
      </c>
      <c r="AM1585" t="s">
        <v>1979</v>
      </c>
      <c r="AN1585" t="s">
        <v>1987</v>
      </c>
      <c r="AO1585">
        <v>0</v>
      </c>
      <c r="AQ1585">
        <v>2257941</v>
      </c>
      <c r="AR1585" t="s">
        <v>4605</v>
      </c>
      <c r="AS1585" t="s">
        <v>5883</v>
      </c>
      <c r="AT1585" t="s">
        <v>1984</v>
      </c>
    </row>
    <row r="1586" spans="1:46" x14ac:dyDescent="0.25">
      <c r="A1586" t="str">
        <f>_xlfn.XLOOKUP(I1586,UTILIZADAS[Contacto1],UTILIZADAS[Source.Name],,0)</f>
        <v>Cobros Abril Canal Fijo</v>
      </c>
      <c r="B1586" s="18">
        <f>VLOOKUP(J1586,Ref!A:C,3,0)</f>
        <v>0</v>
      </c>
      <c r="C1586" s="18">
        <f>VLOOKUP(J1586,Ref!A:D,4,0)</f>
        <v>0</v>
      </c>
      <c r="D1586" s="18" t="str">
        <f t="shared" si="72"/>
        <v>11/may</v>
      </c>
      <c r="E1586" s="18">
        <f t="shared" si="73"/>
        <v>6</v>
      </c>
      <c r="F1586" s="18">
        <v>1</v>
      </c>
      <c r="G1586" s="18">
        <f t="shared" si="74"/>
        <v>0</v>
      </c>
      <c r="H1586" s="3">
        <v>46153.633125</v>
      </c>
      <c r="I1586">
        <v>64321567</v>
      </c>
      <c r="J1586" t="s">
        <v>2021</v>
      </c>
      <c r="K1586" t="s">
        <v>1968</v>
      </c>
      <c r="L1586" t="s">
        <v>1969</v>
      </c>
      <c r="M1586" t="s">
        <v>1970</v>
      </c>
      <c r="O1586">
        <v>355377690000</v>
      </c>
      <c r="P1586">
        <v>16018</v>
      </c>
      <c r="Q1586">
        <v>-4</v>
      </c>
      <c r="R1586">
        <v>1</v>
      </c>
      <c r="S1586">
        <v>64321567</v>
      </c>
      <c r="U1586" t="s">
        <v>5698</v>
      </c>
      <c r="W1586" t="s">
        <v>1295</v>
      </c>
      <c r="X1586">
        <v>355377690000</v>
      </c>
      <c r="Y1586" t="s">
        <v>65</v>
      </c>
      <c r="Z1586" t="s">
        <v>66</v>
      </c>
      <c r="AF1586" t="s">
        <v>1976</v>
      </c>
      <c r="AG1586" t="s">
        <v>1972</v>
      </c>
      <c r="AL1586">
        <v>5</v>
      </c>
      <c r="AN1586" t="s">
        <v>1974</v>
      </c>
      <c r="AO1586">
        <v>0</v>
      </c>
      <c r="AQ1586">
        <v>2257942</v>
      </c>
      <c r="AR1586" t="s">
        <v>4605</v>
      </c>
      <c r="AS1586" t="s">
        <v>5883</v>
      </c>
      <c r="AT1586" t="s">
        <v>2022</v>
      </c>
    </row>
    <row r="1587" spans="1:46" x14ac:dyDescent="0.25">
      <c r="A1587" t="str">
        <f>_xlfn.XLOOKUP(I1587,UTILIZADAS[Contacto1],UTILIZADAS[Source.Name],,0)</f>
        <v>Cobros Abril Canal Fijo</v>
      </c>
      <c r="B1587" s="18">
        <f>VLOOKUP(J1587,Ref!A:C,3,0)</f>
        <v>0</v>
      </c>
      <c r="C1587" s="18">
        <f>VLOOKUP(J1587,Ref!A:D,4,0)</f>
        <v>0</v>
      </c>
      <c r="D1587" s="18" t="str">
        <f t="shared" si="72"/>
        <v>13/may</v>
      </c>
      <c r="E1587" s="18">
        <f t="shared" si="73"/>
        <v>6</v>
      </c>
      <c r="F1587" s="18">
        <v>1</v>
      </c>
      <c r="G1587" s="18">
        <f t="shared" si="74"/>
        <v>0</v>
      </c>
      <c r="H1587" s="3">
        <v>46155.744062500002</v>
      </c>
      <c r="I1587">
        <v>64321567</v>
      </c>
      <c r="J1587" t="s">
        <v>2021</v>
      </c>
      <c r="K1587" t="s">
        <v>1968</v>
      </c>
      <c r="L1587" t="s">
        <v>1969</v>
      </c>
      <c r="M1587" t="s">
        <v>1970</v>
      </c>
      <c r="O1587">
        <v>355377690000</v>
      </c>
      <c r="P1587">
        <v>16018</v>
      </c>
      <c r="Q1587">
        <v>-4</v>
      </c>
      <c r="R1587">
        <v>1</v>
      </c>
      <c r="S1587">
        <v>64321567</v>
      </c>
      <c r="U1587" t="s">
        <v>5698</v>
      </c>
      <c r="W1587" t="s">
        <v>1295</v>
      </c>
      <c r="X1587">
        <v>355377690000</v>
      </c>
      <c r="Y1587" t="s">
        <v>65</v>
      </c>
      <c r="Z1587" t="s">
        <v>66</v>
      </c>
      <c r="AF1587" t="s">
        <v>1976</v>
      </c>
      <c r="AG1587" t="s">
        <v>1972</v>
      </c>
      <c r="AL1587">
        <v>5</v>
      </c>
      <c r="AN1587" t="s">
        <v>1974</v>
      </c>
      <c r="AO1587">
        <v>0</v>
      </c>
      <c r="AQ1587">
        <v>2257942</v>
      </c>
      <c r="AR1587" t="s">
        <v>4605</v>
      </c>
      <c r="AS1587" t="s">
        <v>5883</v>
      </c>
      <c r="AT1587" t="s">
        <v>2022</v>
      </c>
    </row>
    <row r="1588" spans="1:46" x14ac:dyDescent="0.25">
      <c r="A1588" t="str">
        <f>_xlfn.XLOOKUP(I1588,UTILIZADAS[Contacto1],UTILIZADAS[Source.Name],,0)</f>
        <v>Cobros Abril Canal Fijo</v>
      </c>
      <c r="B1588" s="18">
        <f>VLOOKUP(J1588,Ref!A:C,3,0)</f>
        <v>0</v>
      </c>
      <c r="C1588" s="18">
        <f>VLOOKUP(J1588,Ref!A:D,4,0)</f>
        <v>0</v>
      </c>
      <c r="D1588" s="18" t="str">
        <f t="shared" si="72"/>
        <v>18/may</v>
      </c>
      <c r="E1588" s="18">
        <f t="shared" si="73"/>
        <v>6</v>
      </c>
      <c r="F1588" s="18">
        <v>1</v>
      </c>
      <c r="G1588" s="18">
        <f t="shared" si="74"/>
        <v>0</v>
      </c>
      <c r="H1588" s="3">
        <v>46160.458761574075</v>
      </c>
      <c r="I1588">
        <v>64321567</v>
      </c>
      <c r="J1588" t="s">
        <v>2021</v>
      </c>
      <c r="K1588" t="s">
        <v>1968</v>
      </c>
      <c r="L1588" t="s">
        <v>1969</v>
      </c>
      <c r="M1588" t="s">
        <v>1970</v>
      </c>
      <c r="O1588">
        <v>355377690000</v>
      </c>
      <c r="P1588">
        <v>16018</v>
      </c>
      <c r="Q1588">
        <v>-4</v>
      </c>
      <c r="R1588">
        <v>1</v>
      </c>
      <c r="S1588">
        <v>64321567</v>
      </c>
      <c r="U1588" t="s">
        <v>5698</v>
      </c>
      <c r="W1588" t="s">
        <v>1295</v>
      </c>
      <c r="X1588">
        <v>355377690000</v>
      </c>
      <c r="Y1588" t="s">
        <v>65</v>
      </c>
      <c r="Z1588" t="s">
        <v>66</v>
      </c>
      <c r="AF1588" t="s">
        <v>1976</v>
      </c>
      <c r="AG1588" t="s">
        <v>1972</v>
      </c>
      <c r="AL1588">
        <v>5</v>
      </c>
      <c r="AN1588" t="s">
        <v>1974</v>
      </c>
      <c r="AO1588">
        <v>0</v>
      </c>
      <c r="AQ1588">
        <v>2257942</v>
      </c>
      <c r="AR1588" t="s">
        <v>4605</v>
      </c>
      <c r="AS1588" t="s">
        <v>5883</v>
      </c>
      <c r="AT1588" t="s">
        <v>2022</v>
      </c>
    </row>
    <row r="1589" spans="1:46" x14ac:dyDescent="0.25">
      <c r="A1589" t="str">
        <f>_xlfn.XLOOKUP(I1589,UTILIZADAS[Contacto1],UTILIZADAS[Source.Name],,0)</f>
        <v>Cobros Abril Canal Fijo</v>
      </c>
      <c r="B1589" s="18">
        <f>VLOOKUP(J1589,Ref!A:C,3,0)</f>
        <v>0</v>
      </c>
      <c r="C1589" s="18">
        <f>VLOOKUP(J1589,Ref!A:D,4,0)</f>
        <v>0</v>
      </c>
      <c r="D1589" s="18" t="str">
        <f t="shared" si="72"/>
        <v>20/may</v>
      </c>
      <c r="E1589" s="18">
        <f t="shared" si="73"/>
        <v>6</v>
      </c>
      <c r="F1589" s="18">
        <v>1</v>
      </c>
      <c r="G1589" s="18">
        <f t="shared" si="74"/>
        <v>0</v>
      </c>
      <c r="H1589" s="3">
        <v>46162.434189814812</v>
      </c>
      <c r="I1589">
        <v>64321567</v>
      </c>
      <c r="J1589" t="s">
        <v>2021</v>
      </c>
      <c r="K1589" t="s">
        <v>1968</v>
      </c>
      <c r="L1589" t="s">
        <v>1969</v>
      </c>
      <c r="M1589" t="s">
        <v>1970</v>
      </c>
      <c r="O1589">
        <v>355377690000</v>
      </c>
      <c r="P1589">
        <v>16018</v>
      </c>
      <c r="Q1589">
        <v>-4</v>
      </c>
      <c r="R1589">
        <v>1</v>
      </c>
      <c r="S1589">
        <v>64321567</v>
      </c>
      <c r="U1589" t="s">
        <v>5698</v>
      </c>
      <c r="W1589" t="s">
        <v>1295</v>
      </c>
      <c r="X1589">
        <v>355377690000</v>
      </c>
      <c r="Y1589" t="s">
        <v>65</v>
      </c>
      <c r="Z1589" t="s">
        <v>66</v>
      </c>
      <c r="AF1589" t="s">
        <v>1976</v>
      </c>
      <c r="AG1589" t="s">
        <v>1972</v>
      </c>
      <c r="AL1589">
        <v>5</v>
      </c>
      <c r="AN1589" t="s">
        <v>1974</v>
      </c>
      <c r="AO1589">
        <v>0</v>
      </c>
      <c r="AQ1589">
        <v>2257942</v>
      </c>
      <c r="AR1589" t="s">
        <v>4605</v>
      </c>
      <c r="AS1589" t="s">
        <v>5883</v>
      </c>
      <c r="AT1589" t="s">
        <v>2022</v>
      </c>
    </row>
    <row r="1590" spans="1:46" x14ac:dyDescent="0.25">
      <c r="A1590" t="str">
        <f>_xlfn.XLOOKUP(I1590,UTILIZADAS[Contacto1],UTILIZADAS[Source.Name],,0)</f>
        <v>Cobros Abril Canal Fijo</v>
      </c>
      <c r="B1590" s="18">
        <f>VLOOKUP(J1590,Ref!A:C,3,0)</f>
        <v>0</v>
      </c>
      <c r="C1590" s="18">
        <f>VLOOKUP(J1590,Ref!A:D,4,0)</f>
        <v>0</v>
      </c>
      <c r="D1590" s="18" t="str">
        <f t="shared" si="72"/>
        <v>21/may</v>
      </c>
      <c r="E1590" s="18">
        <f t="shared" si="73"/>
        <v>6</v>
      </c>
      <c r="F1590" s="18">
        <v>1</v>
      </c>
      <c r="G1590" s="18">
        <f t="shared" si="74"/>
        <v>0</v>
      </c>
      <c r="H1590" s="3">
        <v>46163.490752314814</v>
      </c>
      <c r="I1590">
        <v>64321567</v>
      </c>
      <c r="J1590" t="s">
        <v>2021</v>
      </c>
      <c r="K1590" t="s">
        <v>1968</v>
      </c>
      <c r="L1590" t="s">
        <v>1969</v>
      </c>
      <c r="M1590" t="s">
        <v>1970</v>
      </c>
      <c r="O1590">
        <v>355377690000</v>
      </c>
      <c r="P1590">
        <v>16018</v>
      </c>
      <c r="Q1590">
        <v>-4</v>
      </c>
      <c r="R1590">
        <v>1</v>
      </c>
      <c r="S1590">
        <v>64321567</v>
      </c>
      <c r="U1590" t="s">
        <v>5698</v>
      </c>
      <c r="W1590" t="s">
        <v>1295</v>
      </c>
      <c r="X1590">
        <v>355377690000</v>
      </c>
      <c r="Y1590" t="s">
        <v>65</v>
      </c>
      <c r="Z1590" t="s">
        <v>66</v>
      </c>
      <c r="AF1590" t="s">
        <v>1976</v>
      </c>
      <c r="AG1590" t="s">
        <v>1972</v>
      </c>
      <c r="AL1590">
        <v>5</v>
      </c>
      <c r="AN1590" t="s">
        <v>1974</v>
      </c>
      <c r="AO1590">
        <v>0</v>
      </c>
      <c r="AQ1590">
        <v>2257942</v>
      </c>
      <c r="AR1590" t="s">
        <v>4605</v>
      </c>
      <c r="AS1590" t="s">
        <v>5883</v>
      </c>
      <c r="AT1590" t="s">
        <v>2022</v>
      </c>
    </row>
    <row r="1591" spans="1:46" x14ac:dyDescent="0.25">
      <c r="A1591" t="str">
        <f>_xlfn.XLOOKUP(I1591,UTILIZADAS[Contacto1],UTILIZADAS[Source.Name],,0)</f>
        <v>Cobros Abril Canal Fijo</v>
      </c>
      <c r="B1591" s="18">
        <f>VLOOKUP(J1591,Ref!A:C,3,0)</f>
        <v>1</v>
      </c>
      <c r="C1591" s="18">
        <f>VLOOKUP(J1591,Ref!A:D,4,0)</f>
        <v>1</v>
      </c>
      <c r="D1591" s="18" t="str">
        <f t="shared" si="72"/>
        <v>21/may</v>
      </c>
      <c r="E1591" s="18">
        <f t="shared" si="73"/>
        <v>6</v>
      </c>
      <c r="F1591" s="18">
        <v>1</v>
      </c>
      <c r="G1591" s="18">
        <f t="shared" si="74"/>
        <v>1</v>
      </c>
      <c r="H1591" s="3">
        <v>46163.759421296294</v>
      </c>
      <c r="I1591">
        <v>64321567</v>
      </c>
      <c r="J1591">
        <v>6003</v>
      </c>
      <c r="K1591" t="s">
        <v>1983</v>
      </c>
      <c r="L1591" t="s">
        <v>1897</v>
      </c>
      <c r="M1591" t="s">
        <v>1970</v>
      </c>
      <c r="O1591">
        <v>355377690000</v>
      </c>
      <c r="P1591">
        <v>16018</v>
      </c>
      <c r="Q1591">
        <v>-4</v>
      </c>
      <c r="R1591">
        <v>1</v>
      </c>
      <c r="S1591">
        <v>64321567</v>
      </c>
      <c r="U1591" t="s">
        <v>5698</v>
      </c>
      <c r="W1591" t="s">
        <v>1295</v>
      </c>
      <c r="X1591">
        <v>355377690000</v>
      </c>
      <c r="Y1591" t="s">
        <v>65</v>
      </c>
      <c r="Z1591" t="s">
        <v>66</v>
      </c>
      <c r="AF1591" t="s">
        <v>1976</v>
      </c>
      <c r="AG1591" t="s">
        <v>1972</v>
      </c>
      <c r="AL1591">
        <v>17</v>
      </c>
      <c r="AM1591" t="s">
        <v>1979</v>
      </c>
      <c r="AN1591" t="s">
        <v>1987</v>
      </c>
      <c r="AO1591">
        <v>0</v>
      </c>
      <c r="AQ1591">
        <v>2257942</v>
      </c>
      <c r="AR1591" t="s">
        <v>4605</v>
      </c>
      <c r="AS1591" t="s">
        <v>5883</v>
      </c>
      <c r="AT1591" t="s">
        <v>1892</v>
      </c>
    </row>
    <row r="1592" spans="1:46" x14ac:dyDescent="0.25">
      <c r="A1592" t="str">
        <f>_xlfn.XLOOKUP(I1592,UTILIZADAS[Contacto1],UTILIZADAS[Source.Name],,0)</f>
        <v>Cobros Abril Canal Fijo</v>
      </c>
      <c r="B1592" s="18">
        <f>VLOOKUP(J1592,Ref!A:C,3,0)</f>
        <v>0</v>
      </c>
      <c r="C1592" s="18">
        <f>VLOOKUP(J1592,Ref!A:D,4,0)</f>
        <v>0</v>
      </c>
      <c r="D1592" s="18" t="str">
        <f t="shared" si="72"/>
        <v>11/may</v>
      </c>
      <c r="E1592" s="18">
        <f t="shared" si="73"/>
        <v>4</v>
      </c>
      <c r="F1592" s="18">
        <v>1</v>
      </c>
      <c r="G1592" s="18">
        <f t="shared" si="74"/>
        <v>0</v>
      </c>
      <c r="H1592" s="3">
        <v>46153.633553240739</v>
      </c>
      <c r="I1592">
        <v>64328113</v>
      </c>
      <c r="J1592" t="s">
        <v>2021</v>
      </c>
      <c r="K1592" t="s">
        <v>1968</v>
      </c>
      <c r="L1592" t="s">
        <v>1969</v>
      </c>
      <c r="M1592" t="s">
        <v>1970</v>
      </c>
      <c r="O1592">
        <v>347356120000</v>
      </c>
      <c r="P1592">
        <v>16018</v>
      </c>
      <c r="Q1592">
        <v>-4</v>
      </c>
      <c r="R1592">
        <v>1</v>
      </c>
      <c r="S1592">
        <v>64328113</v>
      </c>
      <c r="U1592" t="s">
        <v>2405</v>
      </c>
      <c r="W1592" t="s">
        <v>3977</v>
      </c>
      <c r="X1592">
        <v>347356120000</v>
      </c>
      <c r="Y1592" t="s">
        <v>65</v>
      </c>
      <c r="Z1592" t="s">
        <v>66</v>
      </c>
      <c r="AF1592" t="s">
        <v>1976</v>
      </c>
      <c r="AG1592" t="s">
        <v>1972</v>
      </c>
      <c r="AL1592">
        <v>5</v>
      </c>
      <c r="AN1592" t="s">
        <v>1974</v>
      </c>
      <c r="AO1592">
        <v>0</v>
      </c>
      <c r="AQ1592">
        <v>2257943</v>
      </c>
      <c r="AR1592" t="s">
        <v>4605</v>
      </c>
      <c r="AS1592" t="s">
        <v>5883</v>
      </c>
      <c r="AT1592" t="s">
        <v>2022</v>
      </c>
    </row>
    <row r="1593" spans="1:46" x14ac:dyDescent="0.25">
      <c r="A1593" t="str">
        <f>_xlfn.XLOOKUP(I1593,UTILIZADAS[Contacto1],UTILIZADAS[Source.Name],,0)</f>
        <v>Cobros Abril Canal Fijo</v>
      </c>
      <c r="B1593" s="18">
        <f>VLOOKUP(J1593,Ref!A:C,3,0)</f>
        <v>0</v>
      </c>
      <c r="C1593" s="18">
        <f>VLOOKUP(J1593,Ref!A:D,4,0)</f>
        <v>0</v>
      </c>
      <c r="D1593" s="18" t="str">
        <f t="shared" si="72"/>
        <v>13/may</v>
      </c>
      <c r="E1593" s="18">
        <f t="shared" si="73"/>
        <v>4</v>
      </c>
      <c r="F1593" s="18">
        <v>1</v>
      </c>
      <c r="G1593" s="18">
        <f t="shared" si="74"/>
        <v>0</v>
      </c>
      <c r="H1593" s="3">
        <v>46155.744502314818</v>
      </c>
      <c r="I1593">
        <v>64328113</v>
      </c>
      <c r="J1593" t="s">
        <v>2021</v>
      </c>
      <c r="K1593" t="s">
        <v>1968</v>
      </c>
      <c r="L1593" t="s">
        <v>1969</v>
      </c>
      <c r="M1593" t="s">
        <v>1970</v>
      </c>
      <c r="O1593">
        <v>347356120000</v>
      </c>
      <c r="P1593">
        <v>16018</v>
      </c>
      <c r="Q1593">
        <v>-4</v>
      </c>
      <c r="R1593">
        <v>1</v>
      </c>
      <c r="S1593">
        <v>64328113</v>
      </c>
      <c r="U1593" t="s">
        <v>2405</v>
      </c>
      <c r="W1593" t="s">
        <v>3977</v>
      </c>
      <c r="X1593">
        <v>347356120000</v>
      </c>
      <c r="Y1593" t="s">
        <v>65</v>
      </c>
      <c r="Z1593" t="s">
        <v>66</v>
      </c>
      <c r="AF1593" t="s">
        <v>1976</v>
      </c>
      <c r="AG1593" t="s">
        <v>1972</v>
      </c>
      <c r="AL1593">
        <v>5</v>
      </c>
      <c r="AN1593" t="s">
        <v>1974</v>
      </c>
      <c r="AO1593">
        <v>0</v>
      </c>
      <c r="AQ1593">
        <v>2257943</v>
      </c>
      <c r="AR1593" t="s">
        <v>4605</v>
      </c>
      <c r="AS1593" t="s">
        <v>5883</v>
      </c>
      <c r="AT1593" t="s">
        <v>2022</v>
      </c>
    </row>
    <row r="1594" spans="1:46" x14ac:dyDescent="0.25">
      <c r="A1594" t="str">
        <f>_xlfn.XLOOKUP(I1594,UTILIZADAS[Contacto1],UTILIZADAS[Source.Name],,0)</f>
        <v>Cobros Abril Canal Fijo</v>
      </c>
      <c r="B1594" s="18">
        <f>VLOOKUP(J1594,Ref!A:C,3,0)</f>
        <v>0</v>
      </c>
      <c r="C1594" s="18">
        <f>VLOOKUP(J1594,Ref!A:D,4,0)</f>
        <v>0</v>
      </c>
      <c r="D1594" s="18" t="str">
        <f t="shared" si="72"/>
        <v>18/may</v>
      </c>
      <c r="E1594" s="18">
        <f t="shared" si="73"/>
        <v>4</v>
      </c>
      <c r="F1594" s="18">
        <v>1</v>
      </c>
      <c r="G1594" s="18">
        <f t="shared" si="74"/>
        <v>0</v>
      </c>
      <c r="H1594" s="3">
        <v>46160.45921296296</v>
      </c>
      <c r="I1594">
        <v>64328113</v>
      </c>
      <c r="J1594" t="s">
        <v>2021</v>
      </c>
      <c r="K1594" t="s">
        <v>1968</v>
      </c>
      <c r="L1594" t="s">
        <v>1969</v>
      </c>
      <c r="M1594" t="s">
        <v>1970</v>
      </c>
      <c r="O1594">
        <v>347356120000</v>
      </c>
      <c r="P1594">
        <v>16018</v>
      </c>
      <c r="Q1594">
        <v>-4</v>
      </c>
      <c r="R1594">
        <v>1</v>
      </c>
      <c r="S1594">
        <v>64328113</v>
      </c>
      <c r="U1594" t="s">
        <v>2405</v>
      </c>
      <c r="W1594" t="s">
        <v>3977</v>
      </c>
      <c r="X1594">
        <v>347356120000</v>
      </c>
      <c r="Y1594" t="s">
        <v>65</v>
      </c>
      <c r="Z1594" t="s">
        <v>66</v>
      </c>
      <c r="AF1594" t="s">
        <v>1976</v>
      </c>
      <c r="AG1594" t="s">
        <v>1972</v>
      </c>
      <c r="AL1594">
        <v>5</v>
      </c>
      <c r="AN1594" t="s">
        <v>1974</v>
      </c>
      <c r="AO1594">
        <v>0</v>
      </c>
      <c r="AQ1594">
        <v>2257943</v>
      </c>
      <c r="AR1594" t="s">
        <v>4605</v>
      </c>
      <c r="AS1594" t="s">
        <v>5883</v>
      </c>
      <c r="AT1594" t="s">
        <v>2022</v>
      </c>
    </row>
    <row r="1595" spans="1:46" x14ac:dyDescent="0.25">
      <c r="A1595" t="str">
        <f>_xlfn.XLOOKUP(I1595,UTILIZADAS[Contacto1],UTILIZADAS[Source.Name],,0)</f>
        <v>Cobros Abril Canal Fijo</v>
      </c>
      <c r="B1595" s="18">
        <f>VLOOKUP(J1595,Ref!A:C,3,0)</f>
        <v>1</v>
      </c>
      <c r="C1595" s="18">
        <f>VLOOKUP(J1595,Ref!A:D,4,0)</f>
        <v>1</v>
      </c>
      <c r="D1595" s="18" t="str">
        <f t="shared" si="72"/>
        <v>20/may</v>
      </c>
      <c r="E1595" s="18">
        <f t="shared" si="73"/>
        <v>4</v>
      </c>
      <c r="F1595" s="18">
        <v>1</v>
      </c>
      <c r="G1595" s="18">
        <f t="shared" si="74"/>
        <v>1</v>
      </c>
      <c r="H1595" s="3">
        <v>46162.436099537037</v>
      </c>
      <c r="I1595">
        <v>64328113</v>
      </c>
      <c r="J1595">
        <v>6003</v>
      </c>
      <c r="K1595" t="s">
        <v>1983</v>
      </c>
      <c r="L1595" t="s">
        <v>1897</v>
      </c>
      <c r="M1595" t="s">
        <v>1970</v>
      </c>
      <c r="O1595">
        <v>347356120000</v>
      </c>
      <c r="P1595">
        <v>16018</v>
      </c>
      <c r="Q1595">
        <v>-4</v>
      </c>
      <c r="R1595">
        <v>1</v>
      </c>
      <c r="S1595">
        <v>64328113</v>
      </c>
      <c r="U1595" t="s">
        <v>2405</v>
      </c>
      <c r="W1595" t="s">
        <v>3977</v>
      </c>
      <c r="X1595">
        <v>347356120000</v>
      </c>
      <c r="Y1595" t="s">
        <v>65</v>
      </c>
      <c r="Z1595" t="s">
        <v>66</v>
      </c>
      <c r="AF1595" t="s">
        <v>1976</v>
      </c>
      <c r="AG1595" t="s">
        <v>1972</v>
      </c>
      <c r="AL1595">
        <v>33</v>
      </c>
      <c r="AM1595" t="s">
        <v>1979</v>
      </c>
      <c r="AN1595" t="s">
        <v>1987</v>
      </c>
      <c r="AO1595">
        <v>0</v>
      </c>
      <c r="AQ1595">
        <v>2257943</v>
      </c>
      <c r="AR1595" t="s">
        <v>4605</v>
      </c>
      <c r="AS1595" t="s">
        <v>5883</v>
      </c>
      <c r="AT1595" t="s">
        <v>1892</v>
      </c>
    </row>
    <row r="1596" spans="1:46" x14ac:dyDescent="0.25">
      <c r="A1596" t="str">
        <f>_xlfn.XLOOKUP(I1596,UTILIZADAS[Contacto1],UTILIZADAS[Source.Name],,0)</f>
        <v>Cobros Abril Canal Fijo</v>
      </c>
      <c r="B1596" s="18">
        <f>VLOOKUP(J1596,Ref!A:C,3,0)</f>
        <v>1</v>
      </c>
      <c r="C1596" s="18">
        <f>VLOOKUP(J1596,Ref!A:D,4,0)</f>
        <v>1</v>
      </c>
      <c r="D1596" s="18" t="str">
        <f t="shared" si="72"/>
        <v>11/may</v>
      </c>
      <c r="E1596" s="18">
        <f t="shared" si="73"/>
        <v>1</v>
      </c>
      <c r="F1596" s="18">
        <v>1</v>
      </c>
      <c r="G1596" s="18">
        <f t="shared" si="74"/>
        <v>1</v>
      </c>
      <c r="H1596" s="3">
        <v>46153.636469907404</v>
      </c>
      <c r="I1596">
        <v>64345234</v>
      </c>
      <c r="J1596">
        <v>6003</v>
      </c>
      <c r="K1596" t="s">
        <v>1983</v>
      </c>
      <c r="L1596" t="s">
        <v>1897</v>
      </c>
      <c r="M1596" t="s">
        <v>1970</v>
      </c>
      <c r="O1596">
        <v>346058410000</v>
      </c>
      <c r="P1596">
        <v>16018</v>
      </c>
      <c r="Q1596">
        <v>-4</v>
      </c>
      <c r="R1596">
        <v>1</v>
      </c>
      <c r="S1596">
        <v>64345234</v>
      </c>
      <c r="U1596" t="s">
        <v>1437</v>
      </c>
      <c r="W1596" t="s">
        <v>1438</v>
      </c>
      <c r="X1596">
        <v>346058410000</v>
      </c>
      <c r="Y1596" t="s">
        <v>86</v>
      </c>
      <c r="Z1596" t="s">
        <v>66</v>
      </c>
      <c r="AF1596" t="s">
        <v>1976</v>
      </c>
      <c r="AG1596" t="s">
        <v>1972</v>
      </c>
      <c r="AL1596">
        <v>95</v>
      </c>
      <c r="AM1596" t="s">
        <v>1979</v>
      </c>
      <c r="AN1596" t="s">
        <v>1987</v>
      </c>
      <c r="AO1596">
        <v>0</v>
      </c>
      <c r="AQ1596">
        <v>2257944</v>
      </c>
      <c r="AR1596" t="s">
        <v>4605</v>
      </c>
      <c r="AS1596" t="s">
        <v>5883</v>
      </c>
      <c r="AT1596" t="s">
        <v>1892</v>
      </c>
    </row>
    <row r="1597" spans="1:46" x14ac:dyDescent="0.25">
      <c r="A1597" t="str">
        <f>_xlfn.XLOOKUP(I1597,UTILIZADAS[Contacto1],UTILIZADAS[Source.Name],,0)</f>
        <v>Cobros Mayo</v>
      </c>
      <c r="B1597" s="18">
        <f>VLOOKUP(J1597,Ref!A:C,3,0)</f>
        <v>0</v>
      </c>
      <c r="C1597" s="18">
        <f>VLOOKUP(J1597,Ref!A:D,4,0)</f>
        <v>0</v>
      </c>
      <c r="D1597" s="18" t="str">
        <f t="shared" si="72"/>
        <v>11/may</v>
      </c>
      <c r="E1597" s="18">
        <f t="shared" si="73"/>
        <v>3</v>
      </c>
      <c r="F1597" s="18">
        <v>1</v>
      </c>
      <c r="G1597" s="18">
        <f t="shared" si="74"/>
        <v>0</v>
      </c>
      <c r="H1597" s="3">
        <v>46153.636608796296</v>
      </c>
      <c r="I1597">
        <v>64348837</v>
      </c>
      <c r="J1597" t="s">
        <v>2021</v>
      </c>
      <c r="K1597" t="s">
        <v>1968</v>
      </c>
      <c r="L1597" t="s">
        <v>1969</v>
      </c>
      <c r="M1597" t="s">
        <v>1970</v>
      </c>
      <c r="O1597">
        <v>358233970000</v>
      </c>
      <c r="P1597">
        <v>16018</v>
      </c>
      <c r="Q1597">
        <v>-4</v>
      </c>
      <c r="R1597">
        <v>1</v>
      </c>
      <c r="S1597">
        <v>64348837</v>
      </c>
      <c r="U1597" t="s">
        <v>4937</v>
      </c>
      <c r="W1597" t="s">
        <v>4938</v>
      </c>
      <c r="X1597">
        <v>358233970000</v>
      </c>
      <c r="Y1597" t="s">
        <v>65</v>
      </c>
      <c r="Z1597" t="s">
        <v>4619</v>
      </c>
      <c r="AF1597" t="s">
        <v>1976</v>
      </c>
      <c r="AG1597" t="s">
        <v>1972</v>
      </c>
      <c r="AL1597">
        <v>5</v>
      </c>
      <c r="AN1597" t="s">
        <v>1974</v>
      </c>
      <c r="AO1597">
        <v>0</v>
      </c>
      <c r="AQ1597">
        <v>2257945</v>
      </c>
      <c r="AR1597" t="s">
        <v>4605</v>
      </c>
      <c r="AS1597" t="s">
        <v>5883</v>
      </c>
      <c r="AT1597" t="s">
        <v>2022</v>
      </c>
    </row>
    <row r="1598" spans="1:46" x14ac:dyDescent="0.25">
      <c r="A1598" t="str">
        <f>_xlfn.XLOOKUP(I1598,UTILIZADAS[Contacto1],UTILIZADAS[Source.Name],,0)</f>
        <v>Cobros Mayo</v>
      </c>
      <c r="B1598" s="18">
        <f>VLOOKUP(J1598,Ref!A:C,3,0)</f>
        <v>0</v>
      </c>
      <c r="C1598" s="18">
        <f>VLOOKUP(J1598,Ref!A:D,4,0)</f>
        <v>0</v>
      </c>
      <c r="D1598" s="18" t="str">
        <f t="shared" si="72"/>
        <v>13/may</v>
      </c>
      <c r="E1598" s="18">
        <f t="shared" si="73"/>
        <v>3</v>
      </c>
      <c r="F1598" s="18">
        <v>1</v>
      </c>
      <c r="G1598" s="18">
        <f t="shared" si="74"/>
        <v>0</v>
      </c>
      <c r="H1598" s="3">
        <v>46155.744733796295</v>
      </c>
      <c r="I1598">
        <v>64348837</v>
      </c>
      <c r="J1598" t="s">
        <v>2021</v>
      </c>
      <c r="K1598" t="s">
        <v>1968</v>
      </c>
      <c r="L1598" t="s">
        <v>1969</v>
      </c>
      <c r="M1598" t="s">
        <v>1970</v>
      </c>
      <c r="O1598">
        <v>358233970000</v>
      </c>
      <c r="P1598">
        <v>16018</v>
      </c>
      <c r="Q1598">
        <v>-4</v>
      </c>
      <c r="R1598">
        <v>1</v>
      </c>
      <c r="S1598">
        <v>64348837</v>
      </c>
      <c r="U1598" t="s">
        <v>4937</v>
      </c>
      <c r="W1598" t="s">
        <v>4938</v>
      </c>
      <c r="X1598">
        <v>358233970000</v>
      </c>
      <c r="Y1598" t="s">
        <v>65</v>
      </c>
      <c r="Z1598" t="s">
        <v>4619</v>
      </c>
      <c r="AF1598" t="s">
        <v>1976</v>
      </c>
      <c r="AG1598" t="s">
        <v>1972</v>
      </c>
      <c r="AL1598">
        <v>5</v>
      </c>
      <c r="AN1598" t="s">
        <v>1974</v>
      </c>
      <c r="AO1598">
        <v>0</v>
      </c>
      <c r="AQ1598">
        <v>2257945</v>
      </c>
      <c r="AR1598" t="s">
        <v>4605</v>
      </c>
      <c r="AS1598" t="s">
        <v>5883</v>
      </c>
      <c r="AT1598" t="s">
        <v>2022</v>
      </c>
    </row>
    <row r="1599" spans="1:46" x14ac:dyDescent="0.25">
      <c r="A1599" t="str">
        <f>_xlfn.XLOOKUP(I1599,UTILIZADAS[Contacto1],UTILIZADAS[Source.Name],,0)</f>
        <v>Cobros Mayo</v>
      </c>
      <c r="B1599" s="18">
        <f>VLOOKUP(J1599,Ref!A:C,3,0)</f>
        <v>1</v>
      </c>
      <c r="C1599" s="18">
        <f>VLOOKUP(J1599,Ref!A:D,4,0)</f>
        <v>1</v>
      </c>
      <c r="D1599" s="18" t="str">
        <f t="shared" si="72"/>
        <v>18/may</v>
      </c>
      <c r="E1599" s="18">
        <f t="shared" si="73"/>
        <v>3</v>
      </c>
      <c r="F1599" s="18">
        <v>1</v>
      </c>
      <c r="G1599" s="18">
        <f t="shared" si="74"/>
        <v>1</v>
      </c>
      <c r="H1599" s="3">
        <v>46160.461527777778</v>
      </c>
      <c r="I1599">
        <v>64348837</v>
      </c>
      <c r="J1599">
        <v>6003</v>
      </c>
      <c r="K1599" t="s">
        <v>1983</v>
      </c>
      <c r="L1599" t="s">
        <v>1897</v>
      </c>
      <c r="M1599" t="s">
        <v>1970</v>
      </c>
      <c r="O1599">
        <v>358233970000</v>
      </c>
      <c r="P1599">
        <v>16018</v>
      </c>
      <c r="Q1599">
        <v>-4</v>
      </c>
      <c r="R1599">
        <v>1</v>
      </c>
      <c r="S1599">
        <v>64348837</v>
      </c>
      <c r="U1599" t="s">
        <v>4937</v>
      </c>
      <c r="W1599" t="s">
        <v>4938</v>
      </c>
      <c r="X1599">
        <v>358233970000</v>
      </c>
      <c r="Y1599" t="s">
        <v>65</v>
      </c>
      <c r="Z1599" t="s">
        <v>4619</v>
      </c>
      <c r="AF1599" t="s">
        <v>1976</v>
      </c>
      <c r="AG1599" t="s">
        <v>1972</v>
      </c>
      <c r="AL1599">
        <v>131</v>
      </c>
      <c r="AM1599" t="s">
        <v>1979</v>
      </c>
      <c r="AN1599" t="s">
        <v>1987</v>
      </c>
      <c r="AO1599">
        <v>0</v>
      </c>
      <c r="AQ1599">
        <v>2257945</v>
      </c>
      <c r="AR1599" t="s">
        <v>4605</v>
      </c>
      <c r="AS1599" t="s">
        <v>5883</v>
      </c>
      <c r="AT1599" t="s">
        <v>1892</v>
      </c>
    </row>
    <row r="1600" spans="1:46" x14ac:dyDescent="0.25">
      <c r="A1600" t="str">
        <f>_xlfn.XLOOKUP(I1600,UTILIZADAS[Contacto1],UTILIZADAS[Source.Name],,0)</f>
        <v>Cobros Abril Canal Fijo</v>
      </c>
      <c r="B1600" s="18">
        <f>VLOOKUP(J1600,Ref!A:C,3,0)</f>
        <v>0</v>
      </c>
      <c r="C1600" s="18">
        <f>VLOOKUP(J1600,Ref!A:D,4,0)</f>
        <v>0</v>
      </c>
      <c r="D1600" s="18" t="str">
        <f t="shared" si="72"/>
        <v>02/may</v>
      </c>
      <c r="E1600" s="18">
        <f t="shared" si="73"/>
        <v>11</v>
      </c>
      <c r="F1600" s="18">
        <v>1</v>
      </c>
      <c r="G1600" s="18">
        <f t="shared" si="74"/>
        <v>0</v>
      </c>
      <c r="H1600" s="3">
        <v>46144.504675925928</v>
      </c>
      <c r="I1600">
        <v>64352780</v>
      </c>
      <c r="J1600" t="s">
        <v>1967</v>
      </c>
      <c r="K1600" t="s">
        <v>1968</v>
      </c>
      <c r="L1600" t="s">
        <v>1969</v>
      </c>
      <c r="M1600" t="s">
        <v>1970</v>
      </c>
      <c r="O1600">
        <v>357384780000</v>
      </c>
      <c r="P1600">
        <v>16017</v>
      </c>
      <c r="Q1600">
        <v>-4</v>
      </c>
      <c r="R1600">
        <v>1</v>
      </c>
      <c r="S1600">
        <v>64352780</v>
      </c>
      <c r="U1600" t="s">
        <v>2312</v>
      </c>
      <c r="W1600" t="s">
        <v>3863</v>
      </c>
      <c r="X1600" t="s">
        <v>66</v>
      </c>
      <c r="Y1600" t="s">
        <v>65</v>
      </c>
      <c r="Z1600">
        <v>357384780000</v>
      </c>
      <c r="AG1600" t="s">
        <v>1972</v>
      </c>
      <c r="AI1600" t="s">
        <v>2966</v>
      </c>
      <c r="AL1600">
        <v>0</v>
      </c>
      <c r="AN1600" t="s">
        <v>1974</v>
      </c>
      <c r="AO1600">
        <v>0</v>
      </c>
      <c r="AQ1600">
        <v>2251981</v>
      </c>
      <c r="AR1600" t="s">
        <v>2241</v>
      </c>
      <c r="AS1600" t="s">
        <v>4163</v>
      </c>
      <c r="AT1600" t="s">
        <v>1975</v>
      </c>
    </row>
    <row r="1601" spans="1:46" x14ac:dyDescent="0.25">
      <c r="A1601" t="str">
        <f>_xlfn.XLOOKUP(I1601,UTILIZADAS[Contacto1],UTILIZADAS[Source.Name],,0)</f>
        <v>Cobros Abril Canal Fijo</v>
      </c>
      <c r="B1601" s="18">
        <f>VLOOKUP(J1601,Ref!A:C,3,0)</f>
        <v>0</v>
      </c>
      <c r="C1601" s="18">
        <f>VLOOKUP(J1601,Ref!A:D,4,0)</f>
        <v>0</v>
      </c>
      <c r="D1601" s="18" t="str">
        <f t="shared" si="72"/>
        <v>05/may</v>
      </c>
      <c r="E1601" s="18">
        <f t="shared" si="73"/>
        <v>11</v>
      </c>
      <c r="F1601" s="18">
        <v>1</v>
      </c>
      <c r="G1601" s="18">
        <f t="shared" si="74"/>
        <v>0</v>
      </c>
      <c r="H1601" s="3">
        <v>46147.686284722222</v>
      </c>
      <c r="I1601">
        <v>64352780</v>
      </c>
      <c r="J1601" t="s">
        <v>1967</v>
      </c>
      <c r="K1601" t="s">
        <v>1968</v>
      </c>
      <c r="L1601" t="s">
        <v>1969</v>
      </c>
      <c r="M1601" t="s">
        <v>1970</v>
      </c>
      <c r="O1601">
        <v>357384780000</v>
      </c>
      <c r="P1601">
        <v>16017</v>
      </c>
      <c r="Q1601">
        <v>-4</v>
      </c>
      <c r="R1601">
        <v>1</v>
      </c>
      <c r="S1601">
        <v>64352780</v>
      </c>
      <c r="U1601" t="s">
        <v>2312</v>
      </c>
      <c r="W1601" t="s">
        <v>3863</v>
      </c>
      <c r="X1601" t="s">
        <v>66</v>
      </c>
      <c r="Y1601" t="s">
        <v>65</v>
      </c>
      <c r="Z1601">
        <v>357384780000</v>
      </c>
      <c r="AG1601" t="s">
        <v>1972</v>
      </c>
      <c r="AI1601" t="s">
        <v>2966</v>
      </c>
      <c r="AL1601">
        <v>0</v>
      </c>
      <c r="AN1601" t="s">
        <v>1974</v>
      </c>
      <c r="AO1601">
        <v>0</v>
      </c>
      <c r="AQ1601">
        <v>2251981</v>
      </c>
      <c r="AR1601" t="s">
        <v>2241</v>
      </c>
      <c r="AS1601" t="s">
        <v>4163</v>
      </c>
      <c r="AT1601" t="s">
        <v>1975</v>
      </c>
    </row>
    <row r="1602" spans="1:46" x14ac:dyDescent="0.25">
      <c r="A1602" t="str">
        <f>_xlfn.XLOOKUP(I1602,UTILIZADAS[Contacto1],UTILIZADAS[Source.Name],,0)</f>
        <v>Cobros Abril Canal Fijo</v>
      </c>
      <c r="B1602" s="18">
        <f>VLOOKUP(J1602,Ref!A:C,3,0)</f>
        <v>0</v>
      </c>
      <c r="C1602" s="18">
        <f>VLOOKUP(J1602,Ref!A:D,4,0)</f>
        <v>0</v>
      </c>
      <c r="D1602" s="18" t="str">
        <f t="shared" ref="D1602:D1665" si="75">TEXT(H1602,"dd/mmm")</f>
        <v>07/may</v>
      </c>
      <c r="E1602" s="18">
        <f t="shared" ref="E1602:E1665" si="76">+COUNTIF(I:I,I1602)</f>
        <v>11</v>
      </c>
      <c r="F1602" s="18">
        <v>1</v>
      </c>
      <c r="G1602" s="18">
        <f t="shared" si="74"/>
        <v>0</v>
      </c>
      <c r="H1602" s="3">
        <v>46149.532083333332</v>
      </c>
      <c r="I1602">
        <v>64352780</v>
      </c>
      <c r="J1602" t="s">
        <v>2023</v>
      </c>
      <c r="K1602" t="s">
        <v>1968</v>
      </c>
      <c r="L1602" t="s">
        <v>1969</v>
      </c>
      <c r="M1602" t="s">
        <v>1970</v>
      </c>
      <c r="O1602">
        <v>357384780000</v>
      </c>
      <c r="P1602">
        <v>16017</v>
      </c>
      <c r="Q1602">
        <v>-4</v>
      </c>
      <c r="R1602">
        <v>1</v>
      </c>
      <c r="S1602">
        <v>64352780</v>
      </c>
      <c r="U1602" t="s">
        <v>2312</v>
      </c>
      <c r="W1602" t="s">
        <v>3863</v>
      </c>
      <c r="X1602" t="s">
        <v>66</v>
      </c>
      <c r="Y1602" t="s">
        <v>65</v>
      </c>
      <c r="Z1602">
        <v>357384780000</v>
      </c>
      <c r="AG1602" t="s">
        <v>1972</v>
      </c>
      <c r="AI1602" t="s">
        <v>2966</v>
      </c>
      <c r="AL1602">
        <v>0</v>
      </c>
      <c r="AN1602" t="s">
        <v>1974</v>
      </c>
      <c r="AO1602">
        <v>0</v>
      </c>
      <c r="AQ1602">
        <v>2251981</v>
      </c>
      <c r="AR1602" t="s">
        <v>2241</v>
      </c>
      <c r="AS1602" t="s">
        <v>4163</v>
      </c>
      <c r="AT1602" t="s">
        <v>2024</v>
      </c>
    </row>
    <row r="1603" spans="1:46" x14ac:dyDescent="0.25">
      <c r="A1603" t="str">
        <f>_xlfn.XLOOKUP(I1603,UTILIZADAS[Contacto1],UTILIZADAS[Source.Name],,0)</f>
        <v>Cobros Abril Canal Fijo</v>
      </c>
      <c r="B1603" s="18">
        <f>VLOOKUP(J1603,Ref!A:C,3,0)</f>
        <v>0</v>
      </c>
      <c r="C1603" s="18">
        <f>VLOOKUP(J1603,Ref!A:D,4,0)</f>
        <v>0</v>
      </c>
      <c r="D1603" s="18" t="str">
        <f t="shared" si="75"/>
        <v>08/may</v>
      </c>
      <c r="E1603" s="18">
        <f t="shared" si="76"/>
        <v>11</v>
      </c>
      <c r="F1603" s="18">
        <v>1</v>
      </c>
      <c r="G1603" s="18">
        <f t="shared" ref="G1603:G1666" si="77">IF(I1603=I1604,0,1)</f>
        <v>0</v>
      </c>
      <c r="H1603" s="3">
        <v>46150.406585648147</v>
      </c>
      <c r="I1603">
        <v>64352780</v>
      </c>
      <c r="J1603" t="s">
        <v>1967</v>
      </c>
      <c r="K1603" t="s">
        <v>1968</v>
      </c>
      <c r="L1603" t="s">
        <v>1969</v>
      </c>
      <c r="M1603" t="s">
        <v>1970</v>
      </c>
      <c r="O1603">
        <v>357384780000</v>
      </c>
      <c r="P1603">
        <v>16017</v>
      </c>
      <c r="Q1603">
        <v>-4</v>
      </c>
      <c r="R1603">
        <v>1</v>
      </c>
      <c r="S1603">
        <v>64352780</v>
      </c>
      <c r="U1603" t="s">
        <v>2312</v>
      </c>
      <c r="W1603" t="s">
        <v>3863</v>
      </c>
      <c r="X1603" t="s">
        <v>66</v>
      </c>
      <c r="Y1603" t="s">
        <v>65</v>
      </c>
      <c r="Z1603">
        <v>357384780000</v>
      </c>
      <c r="AG1603" t="s">
        <v>1972</v>
      </c>
      <c r="AI1603" t="s">
        <v>2966</v>
      </c>
      <c r="AL1603">
        <v>0</v>
      </c>
      <c r="AN1603" t="s">
        <v>1974</v>
      </c>
      <c r="AO1603">
        <v>0</v>
      </c>
      <c r="AQ1603">
        <v>2251981</v>
      </c>
      <c r="AR1603" t="s">
        <v>2241</v>
      </c>
      <c r="AS1603" t="s">
        <v>4163</v>
      </c>
      <c r="AT1603" t="s">
        <v>1975</v>
      </c>
    </row>
    <row r="1604" spans="1:46" x14ac:dyDescent="0.25">
      <c r="A1604" t="str">
        <f>_xlfn.XLOOKUP(I1604,UTILIZADAS[Contacto1],UTILIZADAS[Source.Name],,0)</f>
        <v>Cobros Abril Canal Fijo</v>
      </c>
      <c r="B1604" s="18">
        <f>VLOOKUP(J1604,Ref!A:C,3,0)</f>
        <v>0</v>
      </c>
      <c r="C1604" s="18">
        <f>VLOOKUP(J1604,Ref!A:D,4,0)</f>
        <v>0</v>
      </c>
      <c r="D1604" s="18" t="str">
        <f t="shared" si="75"/>
        <v>08/may</v>
      </c>
      <c r="E1604" s="18">
        <f t="shared" si="76"/>
        <v>11</v>
      </c>
      <c r="F1604" s="18">
        <v>1</v>
      </c>
      <c r="G1604" s="18">
        <f t="shared" si="77"/>
        <v>0</v>
      </c>
      <c r="H1604" s="3">
        <v>46150.597222222219</v>
      </c>
      <c r="I1604">
        <v>64352780</v>
      </c>
      <c r="J1604" t="s">
        <v>1967</v>
      </c>
      <c r="K1604" t="s">
        <v>1968</v>
      </c>
      <c r="L1604" t="s">
        <v>1969</v>
      </c>
      <c r="M1604" t="s">
        <v>1970</v>
      </c>
      <c r="O1604">
        <v>357384780000</v>
      </c>
      <c r="P1604">
        <v>16017</v>
      </c>
      <c r="Q1604">
        <v>-4</v>
      </c>
      <c r="R1604">
        <v>1</v>
      </c>
      <c r="S1604">
        <v>64352780</v>
      </c>
      <c r="U1604" t="s">
        <v>2312</v>
      </c>
      <c r="W1604" t="s">
        <v>3863</v>
      </c>
      <c r="X1604" t="s">
        <v>66</v>
      </c>
      <c r="Y1604" t="s">
        <v>65</v>
      </c>
      <c r="Z1604">
        <v>357384780000</v>
      </c>
      <c r="AG1604" t="s">
        <v>1972</v>
      </c>
      <c r="AI1604" t="s">
        <v>2966</v>
      </c>
      <c r="AL1604">
        <v>0</v>
      </c>
      <c r="AN1604" t="s">
        <v>1974</v>
      </c>
      <c r="AO1604">
        <v>0</v>
      </c>
      <c r="AQ1604">
        <v>2251981</v>
      </c>
      <c r="AR1604" t="s">
        <v>2241</v>
      </c>
      <c r="AS1604" t="s">
        <v>4163</v>
      </c>
      <c r="AT1604" t="s">
        <v>1975</v>
      </c>
    </row>
    <row r="1605" spans="1:46" x14ac:dyDescent="0.25">
      <c r="A1605" t="str">
        <f>_xlfn.XLOOKUP(I1605,UTILIZADAS[Contacto1],UTILIZADAS[Source.Name],,0)</f>
        <v>Cobros Abril Canal Fijo</v>
      </c>
      <c r="B1605" s="18">
        <f>VLOOKUP(J1605,Ref!A:C,3,0)</f>
        <v>0</v>
      </c>
      <c r="C1605" s="18">
        <f>VLOOKUP(J1605,Ref!A:D,4,0)</f>
        <v>0</v>
      </c>
      <c r="D1605" s="18" t="str">
        <f t="shared" si="75"/>
        <v>11/may</v>
      </c>
      <c r="E1605" s="18">
        <f t="shared" si="76"/>
        <v>11</v>
      </c>
      <c r="F1605" s="18">
        <v>1</v>
      </c>
      <c r="G1605" s="18">
        <f t="shared" si="77"/>
        <v>0</v>
      </c>
      <c r="H1605" s="3">
        <v>46153.636932870373</v>
      </c>
      <c r="I1605">
        <v>64352780</v>
      </c>
      <c r="J1605" t="s">
        <v>2021</v>
      </c>
      <c r="K1605" t="s">
        <v>1968</v>
      </c>
      <c r="L1605" t="s">
        <v>1969</v>
      </c>
      <c r="M1605" t="s">
        <v>1970</v>
      </c>
      <c r="O1605">
        <v>357384780000</v>
      </c>
      <c r="P1605">
        <v>16018</v>
      </c>
      <c r="Q1605">
        <v>-4</v>
      </c>
      <c r="R1605">
        <v>1</v>
      </c>
      <c r="S1605">
        <v>64352780</v>
      </c>
      <c r="U1605" t="s">
        <v>2312</v>
      </c>
      <c r="W1605" t="s">
        <v>3863</v>
      </c>
      <c r="X1605">
        <v>357384780000</v>
      </c>
      <c r="Y1605" t="s">
        <v>65</v>
      </c>
      <c r="Z1605" t="s">
        <v>66</v>
      </c>
      <c r="AG1605" t="s">
        <v>1972</v>
      </c>
      <c r="AL1605">
        <v>5</v>
      </c>
      <c r="AN1605" t="s">
        <v>1974</v>
      </c>
      <c r="AO1605">
        <v>0</v>
      </c>
      <c r="AQ1605">
        <v>2257946</v>
      </c>
      <c r="AR1605" t="s">
        <v>4605</v>
      </c>
      <c r="AS1605" t="s">
        <v>5883</v>
      </c>
      <c r="AT1605" t="s">
        <v>2022</v>
      </c>
    </row>
    <row r="1606" spans="1:46" x14ac:dyDescent="0.25">
      <c r="A1606" t="str">
        <f>_xlfn.XLOOKUP(I1606,UTILIZADAS[Contacto1],UTILIZADAS[Source.Name],,0)</f>
        <v>Cobros Abril Canal Fijo</v>
      </c>
      <c r="B1606" s="18">
        <f>VLOOKUP(J1606,Ref!A:C,3,0)</f>
        <v>0</v>
      </c>
      <c r="C1606" s="18">
        <f>VLOOKUP(J1606,Ref!A:D,4,0)</f>
        <v>0</v>
      </c>
      <c r="D1606" s="18" t="str">
        <f t="shared" si="75"/>
        <v>13/may</v>
      </c>
      <c r="E1606" s="18">
        <f t="shared" si="76"/>
        <v>11</v>
      </c>
      <c r="F1606" s="18">
        <v>1</v>
      </c>
      <c r="G1606" s="18">
        <f t="shared" si="77"/>
        <v>0</v>
      </c>
      <c r="H1606" s="3">
        <v>46155.744814814818</v>
      </c>
      <c r="I1606">
        <v>64352780</v>
      </c>
      <c r="J1606" t="s">
        <v>1967</v>
      </c>
      <c r="K1606" t="s">
        <v>1968</v>
      </c>
      <c r="L1606" t="s">
        <v>1969</v>
      </c>
      <c r="M1606" t="s">
        <v>1970</v>
      </c>
      <c r="O1606">
        <v>357384780000</v>
      </c>
      <c r="P1606">
        <v>16018</v>
      </c>
      <c r="Q1606">
        <v>-4</v>
      </c>
      <c r="R1606">
        <v>1</v>
      </c>
      <c r="S1606">
        <v>64352780</v>
      </c>
      <c r="U1606" t="s">
        <v>2312</v>
      </c>
      <c r="W1606" t="s">
        <v>3863</v>
      </c>
      <c r="X1606">
        <v>357384780000</v>
      </c>
      <c r="Y1606" t="s">
        <v>65</v>
      </c>
      <c r="Z1606" t="s">
        <v>66</v>
      </c>
      <c r="AG1606" t="s">
        <v>1972</v>
      </c>
      <c r="AL1606">
        <v>0</v>
      </c>
      <c r="AN1606" t="s">
        <v>1974</v>
      </c>
      <c r="AO1606">
        <v>0</v>
      </c>
      <c r="AQ1606">
        <v>2257946</v>
      </c>
      <c r="AR1606" t="s">
        <v>4605</v>
      </c>
      <c r="AS1606" t="s">
        <v>5883</v>
      </c>
      <c r="AT1606" t="s">
        <v>1975</v>
      </c>
    </row>
    <row r="1607" spans="1:46" x14ac:dyDescent="0.25">
      <c r="A1607" t="str">
        <f>_xlfn.XLOOKUP(I1607,UTILIZADAS[Contacto1],UTILIZADAS[Source.Name],,0)</f>
        <v>Cobros Abril Canal Fijo</v>
      </c>
      <c r="B1607" s="18">
        <f>VLOOKUP(J1607,Ref!A:C,3,0)</f>
        <v>0</v>
      </c>
      <c r="C1607" s="18">
        <f>VLOOKUP(J1607,Ref!A:D,4,0)</f>
        <v>0</v>
      </c>
      <c r="D1607" s="18" t="str">
        <f t="shared" si="75"/>
        <v>18/may</v>
      </c>
      <c r="E1607" s="18">
        <f t="shared" si="76"/>
        <v>11</v>
      </c>
      <c r="F1607" s="18">
        <v>1</v>
      </c>
      <c r="G1607" s="18">
        <f t="shared" si="77"/>
        <v>0</v>
      </c>
      <c r="H1607" s="3">
        <v>46160.461377314816</v>
      </c>
      <c r="I1607">
        <v>64352780</v>
      </c>
      <c r="J1607" t="s">
        <v>1967</v>
      </c>
      <c r="K1607" t="s">
        <v>1968</v>
      </c>
      <c r="L1607" t="s">
        <v>1969</v>
      </c>
      <c r="M1607" t="s">
        <v>1970</v>
      </c>
      <c r="O1607">
        <v>357384780000</v>
      </c>
      <c r="P1607">
        <v>16018</v>
      </c>
      <c r="Q1607">
        <v>-4</v>
      </c>
      <c r="R1607">
        <v>1</v>
      </c>
      <c r="S1607">
        <v>64352780</v>
      </c>
      <c r="U1607" t="s">
        <v>2312</v>
      </c>
      <c r="W1607" t="s">
        <v>3863</v>
      </c>
      <c r="X1607">
        <v>357384780000</v>
      </c>
      <c r="Y1607" t="s">
        <v>65</v>
      </c>
      <c r="Z1607" t="s">
        <v>66</v>
      </c>
      <c r="AG1607" t="s">
        <v>1972</v>
      </c>
      <c r="AL1607">
        <v>0</v>
      </c>
      <c r="AN1607" t="s">
        <v>1974</v>
      </c>
      <c r="AO1607">
        <v>0</v>
      </c>
      <c r="AQ1607">
        <v>2257946</v>
      </c>
      <c r="AR1607" t="s">
        <v>4605</v>
      </c>
      <c r="AS1607" t="s">
        <v>5883</v>
      </c>
      <c r="AT1607" t="s">
        <v>1975</v>
      </c>
    </row>
    <row r="1608" spans="1:46" x14ac:dyDescent="0.25">
      <c r="A1608" t="str">
        <f>_xlfn.XLOOKUP(I1608,UTILIZADAS[Contacto1],UTILIZADAS[Source.Name],,0)</f>
        <v>Cobros Abril Canal Fijo</v>
      </c>
      <c r="B1608" s="18">
        <f>VLOOKUP(J1608,Ref!A:C,3,0)</f>
        <v>0</v>
      </c>
      <c r="C1608" s="18">
        <f>VLOOKUP(J1608,Ref!A:D,4,0)</f>
        <v>0</v>
      </c>
      <c r="D1608" s="18" t="str">
        <f t="shared" si="75"/>
        <v>20/may</v>
      </c>
      <c r="E1608" s="18">
        <f t="shared" si="76"/>
        <v>11</v>
      </c>
      <c r="F1608" s="18">
        <v>1</v>
      </c>
      <c r="G1608" s="18">
        <f t="shared" si="77"/>
        <v>0</v>
      </c>
      <c r="H1608" s="3">
        <v>46162.435740740744</v>
      </c>
      <c r="I1608">
        <v>64352780</v>
      </c>
      <c r="J1608" t="s">
        <v>1967</v>
      </c>
      <c r="K1608" t="s">
        <v>1968</v>
      </c>
      <c r="L1608" t="s">
        <v>1969</v>
      </c>
      <c r="M1608" t="s">
        <v>1970</v>
      </c>
      <c r="O1608">
        <v>357384780000</v>
      </c>
      <c r="P1608">
        <v>16018</v>
      </c>
      <c r="Q1608">
        <v>-4</v>
      </c>
      <c r="R1608">
        <v>1</v>
      </c>
      <c r="S1608">
        <v>64352780</v>
      </c>
      <c r="U1608" t="s">
        <v>2312</v>
      </c>
      <c r="W1608" t="s">
        <v>3863</v>
      </c>
      <c r="X1608">
        <v>357384780000</v>
      </c>
      <c r="Y1608" t="s">
        <v>65</v>
      </c>
      <c r="Z1608" t="s">
        <v>66</v>
      </c>
      <c r="AG1608" t="s">
        <v>1972</v>
      </c>
      <c r="AL1608">
        <v>0</v>
      </c>
      <c r="AN1608" t="s">
        <v>1974</v>
      </c>
      <c r="AO1608">
        <v>0</v>
      </c>
      <c r="AQ1608">
        <v>2257946</v>
      </c>
      <c r="AR1608" t="s">
        <v>4605</v>
      </c>
      <c r="AS1608" t="s">
        <v>5883</v>
      </c>
      <c r="AT1608" t="s">
        <v>1975</v>
      </c>
    </row>
    <row r="1609" spans="1:46" x14ac:dyDescent="0.25">
      <c r="A1609" t="str">
        <f>_xlfn.XLOOKUP(I1609,UTILIZADAS[Contacto1],UTILIZADAS[Source.Name],,0)</f>
        <v>Cobros Abril Canal Fijo</v>
      </c>
      <c r="B1609" s="18">
        <f>VLOOKUP(J1609,Ref!A:C,3,0)</f>
        <v>0</v>
      </c>
      <c r="C1609" s="18">
        <f>VLOOKUP(J1609,Ref!A:D,4,0)</f>
        <v>0</v>
      </c>
      <c r="D1609" s="18" t="str">
        <f t="shared" si="75"/>
        <v>21/may</v>
      </c>
      <c r="E1609" s="18">
        <f t="shared" si="76"/>
        <v>11</v>
      </c>
      <c r="F1609" s="18">
        <v>1</v>
      </c>
      <c r="G1609" s="18">
        <f t="shared" si="77"/>
        <v>0</v>
      </c>
      <c r="H1609" s="3">
        <v>46163.491932870369</v>
      </c>
      <c r="I1609">
        <v>64352780</v>
      </c>
      <c r="J1609" t="s">
        <v>1967</v>
      </c>
      <c r="K1609" t="s">
        <v>1968</v>
      </c>
      <c r="L1609" t="s">
        <v>1969</v>
      </c>
      <c r="M1609" t="s">
        <v>1970</v>
      </c>
      <c r="O1609">
        <v>357384780000</v>
      </c>
      <c r="P1609">
        <v>16018</v>
      </c>
      <c r="Q1609">
        <v>-4</v>
      </c>
      <c r="R1609">
        <v>1</v>
      </c>
      <c r="S1609">
        <v>64352780</v>
      </c>
      <c r="U1609" t="s">
        <v>2312</v>
      </c>
      <c r="W1609" t="s">
        <v>3863</v>
      </c>
      <c r="X1609">
        <v>357384780000</v>
      </c>
      <c r="Y1609" t="s">
        <v>65</v>
      </c>
      <c r="Z1609" t="s">
        <v>66</v>
      </c>
      <c r="AG1609" t="s">
        <v>1972</v>
      </c>
      <c r="AL1609">
        <v>0</v>
      </c>
      <c r="AN1609" t="s">
        <v>1974</v>
      </c>
      <c r="AO1609">
        <v>0</v>
      </c>
      <c r="AQ1609">
        <v>2257946</v>
      </c>
      <c r="AR1609" t="s">
        <v>4605</v>
      </c>
      <c r="AS1609" t="s">
        <v>5883</v>
      </c>
      <c r="AT1609" t="s">
        <v>1975</v>
      </c>
    </row>
    <row r="1610" spans="1:46" x14ac:dyDescent="0.25">
      <c r="A1610" t="str">
        <f>_xlfn.XLOOKUP(I1610,UTILIZADAS[Contacto1],UTILIZADAS[Source.Name],,0)</f>
        <v>Cobros Abril Canal Fijo</v>
      </c>
      <c r="B1610" s="18">
        <f>VLOOKUP(J1610,Ref!A:C,3,0)</f>
        <v>0</v>
      </c>
      <c r="C1610" s="18">
        <f>VLOOKUP(J1610,Ref!A:D,4,0)</f>
        <v>0</v>
      </c>
      <c r="D1610" s="18" t="str">
        <f t="shared" si="75"/>
        <v>21/may</v>
      </c>
      <c r="E1610" s="18">
        <f t="shared" si="76"/>
        <v>11</v>
      </c>
      <c r="F1610" s="18">
        <v>1</v>
      </c>
      <c r="G1610" s="18">
        <f t="shared" si="77"/>
        <v>1</v>
      </c>
      <c r="H1610" s="3">
        <v>46163.759270833332</v>
      </c>
      <c r="I1610">
        <v>64352780</v>
      </c>
      <c r="J1610" t="s">
        <v>1967</v>
      </c>
      <c r="K1610" t="s">
        <v>1968</v>
      </c>
      <c r="L1610" t="s">
        <v>1969</v>
      </c>
      <c r="M1610" t="s">
        <v>1970</v>
      </c>
      <c r="O1610">
        <v>357384780000</v>
      </c>
      <c r="P1610">
        <v>16018</v>
      </c>
      <c r="Q1610">
        <v>-4</v>
      </c>
      <c r="R1610">
        <v>1</v>
      </c>
      <c r="S1610">
        <v>64352780</v>
      </c>
      <c r="U1610" t="s">
        <v>2312</v>
      </c>
      <c r="W1610" t="s">
        <v>3863</v>
      </c>
      <c r="X1610">
        <v>357384780000</v>
      </c>
      <c r="Y1610" t="s">
        <v>65</v>
      </c>
      <c r="Z1610" t="s">
        <v>66</v>
      </c>
      <c r="AG1610" t="s">
        <v>1972</v>
      </c>
      <c r="AL1610">
        <v>0</v>
      </c>
      <c r="AN1610" t="s">
        <v>1974</v>
      </c>
      <c r="AO1610">
        <v>0</v>
      </c>
      <c r="AQ1610">
        <v>2257946</v>
      </c>
      <c r="AR1610" t="s">
        <v>4605</v>
      </c>
      <c r="AS1610" t="s">
        <v>5883</v>
      </c>
      <c r="AT1610" t="s">
        <v>1975</v>
      </c>
    </row>
    <row r="1611" spans="1:46" x14ac:dyDescent="0.25">
      <c r="A1611" t="str">
        <f>_xlfn.XLOOKUP(I1611,UTILIZADAS[Contacto1],UTILIZADAS[Source.Name],,0)</f>
        <v>Cobros Mayo</v>
      </c>
      <c r="B1611" s="18">
        <f>VLOOKUP(J1611,Ref!A:C,3,0)</f>
        <v>0</v>
      </c>
      <c r="C1611" s="18">
        <f>VLOOKUP(J1611,Ref!A:D,4,0)</f>
        <v>0</v>
      </c>
      <c r="D1611" s="18" t="str">
        <f t="shared" si="75"/>
        <v>11/may</v>
      </c>
      <c r="E1611" s="18">
        <f t="shared" si="76"/>
        <v>4</v>
      </c>
      <c r="F1611" s="18">
        <v>1</v>
      </c>
      <c r="G1611" s="18">
        <f t="shared" si="77"/>
        <v>0</v>
      </c>
      <c r="H1611" s="3">
        <v>46153.637175925927</v>
      </c>
      <c r="I1611">
        <v>64353268</v>
      </c>
      <c r="J1611" t="s">
        <v>2021</v>
      </c>
      <c r="K1611" t="s">
        <v>1968</v>
      </c>
      <c r="L1611" t="s">
        <v>1969</v>
      </c>
      <c r="M1611" t="s">
        <v>1970</v>
      </c>
      <c r="O1611">
        <v>361092140000</v>
      </c>
      <c r="P1611">
        <v>16018</v>
      </c>
      <c r="Q1611">
        <v>-4</v>
      </c>
      <c r="R1611">
        <v>1</v>
      </c>
      <c r="S1611">
        <v>64353268</v>
      </c>
      <c r="U1611" t="s">
        <v>4939</v>
      </c>
      <c r="W1611" t="s">
        <v>4940</v>
      </c>
      <c r="X1611">
        <v>361092140000</v>
      </c>
      <c r="Y1611" t="s">
        <v>65</v>
      </c>
      <c r="Z1611" t="s">
        <v>66</v>
      </c>
      <c r="AF1611" t="s">
        <v>1976</v>
      </c>
      <c r="AG1611" t="s">
        <v>1972</v>
      </c>
      <c r="AK1611" t="s">
        <v>6001</v>
      </c>
      <c r="AL1611">
        <v>5</v>
      </c>
      <c r="AN1611" t="s">
        <v>1974</v>
      </c>
      <c r="AO1611">
        <v>0</v>
      </c>
      <c r="AQ1611">
        <v>2257947</v>
      </c>
      <c r="AR1611" t="s">
        <v>4605</v>
      </c>
      <c r="AS1611" t="s">
        <v>5883</v>
      </c>
      <c r="AT1611" t="s">
        <v>2022</v>
      </c>
    </row>
    <row r="1612" spans="1:46" x14ac:dyDescent="0.25">
      <c r="A1612" t="str">
        <f>_xlfn.XLOOKUP(I1612,UTILIZADAS[Contacto1],UTILIZADAS[Source.Name],,0)</f>
        <v>Cobros Mayo</v>
      </c>
      <c r="B1612" s="18">
        <f>VLOOKUP(J1612,Ref!A:C,3,0)</f>
        <v>0</v>
      </c>
      <c r="C1612" s="18">
        <f>VLOOKUP(J1612,Ref!A:D,4,0)</f>
        <v>0</v>
      </c>
      <c r="D1612" s="18" t="str">
        <f t="shared" si="75"/>
        <v>13/may</v>
      </c>
      <c r="E1612" s="18">
        <f t="shared" si="76"/>
        <v>4</v>
      </c>
      <c r="F1612" s="18">
        <v>1</v>
      </c>
      <c r="G1612" s="18">
        <f t="shared" si="77"/>
        <v>0</v>
      </c>
      <c r="H1612" s="3">
        <v>46155.74627314815</v>
      </c>
      <c r="I1612">
        <v>64353268</v>
      </c>
      <c r="J1612" t="s">
        <v>2023</v>
      </c>
      <c r="K1612" t="s">
        <v>1968</v>
      </c>
      <c r="L1612" t="s">
        <v>1969</v>
      </c>
      <c r="M1612" t="s">
        <v>1970</v>
      </c>
      <c r="O1612">
        <v>361092140000</v>
      </c>
      <c r="P1612">
        <v>16018</v>
      </c>
      <c r="Q1612">
        <v>-4</v>
      </c>
      <c r="R1612">
        <v>1</v>
      </c>
      <c r="S1612">
        <v>64353268</v>
      </c>
      <c r="U1612" t="s">
        <v>4939</v>
      </c>
      <c r="W1612" t="s">
        <v>4940</v>
      </c>
      <c r="X1612">
        <v>361092140000</v>
      </c>
      <c r="Y1612" t="s">
        <v>65</v>
      </c>
      <c r="Z1612" t="s">
        <v>66</v>
      </c>
      <c r="AF1612" t="s">
        <v>1976</v>
      </c>
      <c r="AG1612" t="s">
        <v>1972</v>
      </c>
      <c r="AK1612" t="s">
        <v>6001</v>
      </c>
      <c r="AL1612">
        <v>0</v>
      </c>
      <c r="AN1612" t="s">
        <v>1974</v>
      </c>
      <c r="AO1612">
        <v>0</v>
      </c>
      <c r="AQ1612">
        <v>2257947</v>
      </c>
      <c r="AR1612" t="s">
        <v>4605</v>
      </c>
      <c r="AS1612" t="s">
        <v>5883</v>
      </c>
      <c r="AT1612" t="s">
        <v>2024</v>
      </c>
    </row>
    <row r="1613" spans="1:46" x14ac:dyDescent="0.25">
      <c r="A1613" t="str">
        <f>_xlfn.XLOOKUP(I1613,UTILIZADAS[Contacto1],UTILIZADAS[Source.Name],,0)</f>
        <v>Cobros Mayo</v>
      </c>
      <c r="B1613" s="18">
        <f>VLOOKUP(J1613,Ref!A:C,3,0)</f>
        <v>0</v>
      </c>
      <c r="C1613" s="18">
        <f>VLOOKUP(J1613,Ref!A:D,4,0)</f>
        <v>0</v>
      </c>
      <c r="D1613" s="18" t="str">
        <f t="shared" si="75"/>
        <v>14/may</v>
      </c>
      <c r="E1613" s="18">
        <f t="shared" si="76"/>
        <v>4</v>
      </c>
      <c r="F1613" s="18">
        <v>1</v>
      </c>
      <c r="G1613" s="18">
        <f t="shared" si="77"/>
        <v>0</v>
      </c>
      <c r="H1613" s="3">
        <v>46156.480000000003</v>
      </c>
      <c r="I1613">
        <v>64353268</v>
      </c>
      <c r="J1613" t="s">
        <v>1986</v>
      </c>
      <c r="K1613" t="s">
        <v>1983</v>
      </c>
      <c r="L1613" t="s">
        <v>1897</v>
      </c>
      <c r="M1613" t="s">
        <v>1970</v>
      </c>
      <c r="O1613">
        <v>361092140000</v>
      </c>
      <c r="P1613">
        <v>16018</v>
      </c>
      <c r="Q1613">
        <v>-4</v>
      </c>
      <c r="R1613">
        <v>1</v>
      </c>
      <c r="S1613">
        <v>64353268</v>
      </c>
      <c r="U1613" t="s">
        <v>4939</v>
      </c>
      <c r="W1613" t="s">
        <v>4940</v>
      </c>
      <c r="X1613">
        <v>361092140000</v>
      </c>
      <c r="Y1613" t="s">
        <v>65</v>
      </c>
      <c r="Z1613" t="s">
        <v>66</v>
      </c>
      <c r="AF1613" t="s">
        <v>1976</v>
      </c>
      <c r="AG1613" t="s">
        <v>1972</v>
      </c>
      <c r="AK1613" t="s">
        <v>6001</v>
      </c>
      <c r="AL1613">
        <v>546</v>
      </c>
      <c r="AM1613" t="s">
        <v>1979</v>
      </c>
      <c r="AN1613" t="s">
        <v>1987</v>
      </c>
      <c r="AO1613">
        <v>0</v>
      </c>
      <c r="AQ1613">
        <v>2257947</v>
      </c>
      <c r="AR1613" t="s">
        <v>4605</v>
      </c>
      <c r="AS1613" t="s">
        <v>5883</v>
      </c>
      <c r="AT1613" t="s">
        <v>1988</v>
      </c>
    </row>
    <row r="1614" spans="1:46" x14ac:dyDescent="0.25">
      <c r="A1614" t="str">
        <f>_xlfn.XLOOKUP(I1614,UTILIZADAS[Contacto1],UTILIZADAS[Source.Name],,0)</f>
        <v>Cobros Mayo</v>
      </c>
      <c r="B1614" s="18">
        <f>VLOOKUP(J1614,Ref!A:C,3,0)</f>
        <v>0</v>
      </c>
      <c r="C1614" s="18">
        <f>VLOOKUP(J1614,Ref!A:D,4,0)</f>
        <v>0</v>
      </c>
      <c r="D1614" s="18" t="str">
        <f t="shared" si="75"/>
        <v>19/may</v>
      </c>
      <c r="E1614" s="18">
        <f t="shared" si="76"/>
        <v>4</v>
      </c>
      <c r="F1614" s="18">
        <v>1</v>
      </c>
      <c r="G1614" s="18">
        <f t="shared" si="77"/>
        <v>1</v>
      </c>
      <c r="H1614" s="3">
        <v>46161.712175925924</v>
      </c>
      <c r="I1614">
        <v>64353268</v>
      </c>
      <c r="J1614" t="s">
        <v>1986</v>
      </c>
      <c r="K1614" t="s">
        <v>1983</v>
      </c>
      <c r="L1614" t="s">
        <v>1897</v>
      </c>
      <c r="M1614" t="s">
        <v>1970</v>
      </c>
      <c r="O1614">
        <v>361092140000</v>
      </c>
      <c r="P1614">
        <v>16018</v>
      </c>
      <c r="Q1614">
        <v>-4</v>
      </c>
      <c r="R1614">
        <v>1</v>
      </c>
      <c r="S1614">
        <v>64353268</v>
      </c>
      <c r="U1614" t="s">
        <v>4939</v>
      </c>
      <c r="W1614" t="s">
        <v>4940</v>
      </c>
      <c r="X1614">
        <v>361092140000</v>
      </c>
      <c r="Y1614" t="s">
        <v>65</v>
      </c>
      <c r="Z1614" t="s">
        <v>66</v>
      </c>
      <c r="AF1614" t="s">
        <v>1976</v>
      </c>
      <c r="AG1614" t="s">
        <v>1972</v>
      </c>
      <c r="AK1614" t="s">
        <v>6001</v>
      </c>
      <c r="AL1614">
        <v>73</v>
      </c>
      <c r="AM1614" t="s">
        <v>1979</v>
      </c>
      <c r="AN1614" t="s">
        <v>1987</v>
      </c>
      <c r="AO1614">
        <v>0</v>
      </c>
      <c r="AQ1614">
        <v>2257947</v>
      </c>
      <c r="AR1614" t="s">
        <v>4605</v>
      </c>
      <c r="AS1614" t="s">
        <v>5883</v>
      </c>
      <c r="AT1614" t="s">
        <v>1988</v>
      </c>
    </row>
    <row r="1615" spans="1:46" x14ac:dyDescent="0.25">
      <c r="A1615" t="str">
        <f>_xlfn.XLOOKUP(I1615,UTILIZADAS[Contacto1],UTILIZADAS[Source.Name],,0)</f>
        <v>Cobros Abril Canal Fijo</v>
      </c>
      <c r="B1615" s="18">
        <f>VLOOKUP(J1615,Ref!A:C,3,0)</f>
        <v>0</v>
      </c>
      <c r="C1615" s="18">
        <f>VLOOKUP(J1615,Ref!A:D,4,0)</f>
        <v>0</v>
      </c>
      <c r="D1615" s="18" t="str">
        <f t="shared" si="75"/>
        <v>11/may</v>
      </c>
      <c r="E1615" s="18">
        <f t="shared" si="76"/>
        <v>2</v>
      </c>
      <c r="F1615" s="18">
        <v>1</v>
      </c>
      <c r="G1615" s="18">
        <f t="shared" si="77"/>
        <v>0</v>
      </c>
      <c r="H1615" s="3">
        <v>46153.637627314813</v>
      </c>
      <c r="I1615">
        <v>64364799</v>
      </c>
      <c r="J1615" t="s">
        <v>2021</v>
      </c>
      <c r="K1615" t="s">
        <v>1968</v>
      </c>
      <c r="L1615" t="s">
        <v>1969</v>
      </c>
      <c r="M1615" t="s">
        <v>1970</v>
      </c>
      <c r="O1615">
        <v>365014860000</v>
      </c>
      <c r="P1615">
        <v>16018</v>
      </c>
      <c r="Q1615">
        <v>-4</v>
      </c>
      <c r="R1615">
        <v>1</v>
      </c>
      <c r="S1615">
        <v>64364799</v>
      </c>
      <c r="U1615" t="s">
        <v>2327</v>
      </c>
      <c r="W1615" t="s">
        <v>4504</v>
      </c>
      <c r="X1615">
        <v>365014860000</v>
      </c>
      <c r="Y1615" t="s">
        <v>65</v>
      </c>
      <c r="Z1615" t="s">
        <v>66</v>
      </c>
      <c r="AF1615" t="s">
        <v>1976</v>
      </c>
      <c r="AG1615" t="s">
        <v>1972</v>
      </c>
      <c r="AL1615">
        <v>5</v>
      </c>
      <c r="AN1615" t="s">
        <v>1974</v>
      </c>
      <c r="AO1615">
        <v>0</v>
      </c>
      <c r="AQ1615">
        <v>2257948</v>
      </c>
      <c r="AR1615" t="s">
        <v>4605</v>
      </c>
      <c r="AS1615" t="s">
        <v>5883</v>
      </c>
      <c r="AT1615" t="s">
        <v>2022</v>
      </c>
    </row>
    <row r="1616" spans="1:46" x14ac:dyDescent="0.25">
      <c r="A1616" t="str">
        <f>_xlfn.XLOOKUP(I1616,UTILIZADAS[Contacto1],UTILIZADAS[Source.Name],,0)</f>
        <v>Cobros Abril Canal Fijo</v>
      </c>
      <c r="B1616" s="18">
        <f>VLOOKUP(J1616,Ref!A:C,3,0)</f>
        <v>1</v>
      </c>
      <c r="C1616" s="18">
        <f>VLOOKUP(J1616,Ref!A:D,4,0)</f>
        <v>1</v>
      </c>
      <c r="D1616" s="18" t="str">
        <f t="shared" si="75"/>
        <v>13/may</v>
      </c>
      <c r="E1616" s="18">
        <f t="shared" si="76"/>
        <v>2</v>
      </c>
      <c r="F1616" s="18">
        <v>1</v>
      </c>
      <c r="G1616" s="18">
        <f t="shared" si="77"/>
        <v>1</v>
      </c>
      <c r="H1616" s="3">
        <v>46155.745520833334</v>
      </c>
      <c r="I1616">
        <v>64364799</v>
      </c>
      <c r="J1616">
        <v>6003</v>
      </c>
      <c r="K1616" t="s">
        <v>1983</v>
      </c>
      <c r="L1616" t="s">
        <v>1897</v>
      </c>
      <c r="M1616" t="s">
        <v>1970</v>
      </c>
      <c r="O1616">
        <v>365014860000</v>
      </c>
      <c r="P1616">
        <v>16018</v>
      </c>
      <c r="Q1616">
        <v>-4</v>
      </c>
      <c r="R1616">
        <v>1</v>
      </c>
      <c r="S1616">
        <v>64364799</v>
      </c>
      <c r="U1616" t="s">
        <v>2327</v>
      </c>
      <c r="W1616" t="s">
        <v>4504</v>
      </c>
      <c r="X1616">
        <v>365014860000</v>
      </c>
      <c r="Y1616" t="s">
        <v>65</v>
      </c>
      <c r="Z1616" t="s">
        <v>66</v>
      </c>
      <c r="AF1616" t="s">
        <v>1976</v>
      </c>
      <c r="AG1616" t="s">
        <v>1972</v>
      </c>
      <c r="AL1616">
        <v>57</v>
      </c>
      <c r="AM1616" t="s">
        <v>1979</v>
      </c>
      <c r="AN1616" t="s">
        <v>1987</v>
      </c>
      <c r="AO1616">
        <v>0</v>
      </c>
      <c r="AQ1616">
        <v>2257948</v>
      </c>
      <c r="AR1616" t="s">
        <v>4605</v>
      </c>
      <c r="AS1616" t="s">
        <v>5883</v>
      </c>
      <c r="AT1616" t="s">
        <v>1892</v>
      </c>
    </row>
    <row r="1617" spans="1:46" x14ac:dyDescent="0.25">
      <c r="A1617" t="str">
        <f>_xlfn.XLOOKUP(I1617,UTILIZADAS[Contacto1],UTILIZADAS[Source.Name],,0)</f>
        <v>Cobros Abril Canal Fijo</v>
      </c>
      <c r="B1617" s="18">
        <f>VLOOKUP(J1617,Ref!A:C,3,0)</f>
        <v>0</v>
      </c>
      <c r="C1617" s="18">
        <f>VLOOKUP(J1617,Ref!A:D,4,0)</f>
        <v>0</v>
      </c>
      <c r="D1617" s="18" t="str">
        <f t="shared" si="75"/>
        <v>04/may</v>
      </c>
      <c r="E1617" s="18">
        <f t="shared" si="76"/>
        <v>3</v>
      </c>
      <c r="F1617" s="18">
        <v>1</v>
      </c>
      <c r="G1617" s="18">
        <f t="shared" si="77"/>
        <v>0</v>
      </c>
      <c r="H1617" s="3">
        <v>46146.659108796295</v>
      </c>
      <c r="I1617">
        <v>64366171</v>
      </c>
      <c r="J1617" t="s">
        <v>2021</v>
      </c>
      <c r="K1617" t="s">
        <v>1968</v>
      </c>
      <c r="L1617" t="s">
        <v>1969</v>
      </c>
      <c r="M1617" t="s">
        <v>1970</v>
      </c>
      <c r="O1617">
        <v>351371000000</v>
      </c>
      <c r="P1617">
        <v>16017</v>
      </c>
      <c r="Q1617">
        <v>-4</v>
      </c>
      <c r="R1617">
        <v>1</v>
      </c>
      <c r="S1617">
        <v>64366171</v>
      </c>
      <c r="U1617" t="s">
        <v>4536</v>
      </c>
      <c r="W1617" t="s">
        <v>278</v>
      </c>
      <c r="X1617" t="s">
        <v>2551</v>
      </c>
      <c r="Y1617" t="s">
        <v>65</v>
      </c>
      <c r="Z1617">
        <v>351371000000</v>
      </c>
      <c r="AF1617" t="s">
        <v>1976</v>
      </c>
      <c r="AG1617" t="s">
        <v>1972</v>
      </c>
      <c r="AI1617" t="s">
        <v>3752</v>
      </c>
      <c r="AL1617">
        <v>5</v>
      </c>
      <c r="AN1617" t="s">
        <v>1974</v>
      </c>
      <c r="AO1617">
        <v>0</v>
      </c>
      <c r="AQ1617">
        <v>2252858</v>
      </c>
      <c r="AR1617" t="s">
        <v>2241</v>
      </c>
      <c r="AS1617" t="s">
        <v>4163</v>
      </c>
      <c r="AT1617" t="s">
        <v>2022</v>
      </c>
    </row>
    <row r="1618" spans="1:46" x14ac:dyDescent="0.25">
      <c r="A1618" t="str">
        <f>_xlfn.XLOOKUP(I1618,UTILIZADAS[Contacto1],UTILIZADAS[Source.Name],,0)</f>
        <v>Cobros Abril Canal Fijo</v>
      </c>
      <c r="B1618" s="18">
        <f>VLOOKUP(J1618,Ref!A:C,3,0)</f>
        <v>0</v>
      </c>
      <c r="C1618" s="18">
        <f>VLOOKUP(J1618,Ref!A:D,4,0)</f>
        <v>0</v>
      </c>
      <c r="D1618" s="18" t="str">
        <f t="shared" si="75"/>
        <v>06/may</v>
      </c>
      <c r="E1618" s="18">
        <f t="shared" si="76"/>
        <v>3</v>
      </c>
      <c r="F1618" s="18">
        <v>1</v>
      </c>
      <c r="G1618" s="18">
        <f t="shared" si="77"/>
        <v>0</v>
      </c>
      <c r="H1618" s="3">
        <v>46148.643865740742</v>
      </c>
      <c r="I1618">
        <v>64366171</v>
      </c>
      <c r="J1618" t="s">
        <v>2021</v>
      </c>
      <c r="K1618" t="s">
        <v>1968</v>
      </c>
      <c r="L1618" t="s">
        <v>1969</v>
      </c>
      <c r="M1618" t="s">
        <v>1970</v>
      </c>
      <c r="O1618">
        <v>351371000000</v>
      </c>
      <c r="P1618">
        <v>16017</v>
      </c>
      <c r="Q1618">
        <v>-4</v>
      </c>
      <c r="R1618">
        <v>1</v>
      </c>
      <c r="S1618">
        <v>64366171</v>
      </c>
      <c r="U1618" t="s">
        <v>4536</v>
      </c>
      <c r="W1618" t="s">
        <v>278</v>
      </c>
      <c r="X1618" t="s">
        <v>2551</v>
      </c>
      <c r="Y1618" t="s">
        <v>65</v>
      </c>
      <c r="Z1618">
        <v>351371000000</v>
      </c>
      <c r="AF1618" t="s">
        <v>1976</v>
      </c>
      <c r="AG1618" t="s">
        <v>1972</v>
      </c>
      <c r="AI1618" t="s">
        <v>3752</v>
      </c>
      <c r="AL1618">
        <v>5</v>
      </c>
      <c r="AN1618" t="s">
        <v>1974</v>
      </c>
      <c r="AO1618">
        <v>0</v>
      </c>
      <c r="AQ1618">
        <v>2252858</v>
      </c>
      <c r="AR1618" t="s">
        <v>2241</v>
      </c>
      <c r="AS1618" t="s">
        <v>4163</v>
      </c>
      <c r="AT1618" t="s">
        <v>2022</v>
      </c>
    </row>
    <row r="1619" spans="1:46" x14ac:dyDescent="0.25">
      <c r="A1619" t="str">
        <f>_xlfn.XLOOKUP(I1619,UTILIZADAS[Contacto1],UTILIZADAS[Source.Name],,0)</f>
        <v>Cobros Abril Canal Fijo</v>
      </c>
      <c r="B1619" s="18">
        <f>VLOOKUP(J1619,Ref!A:C,3,0)</f>
        <v>0</v>
      </c>
      <c r="C1619" s="18">
        <f>VLOOKUP(J1619,Ref!A:D,4,0)</f>
        <v>0</v>
      </c>
      <c r="D1619" s="18" t="str">
        <f t="shared" si="75"/>
        <v>09/may</v>
      </c>
      <c r="E1619" s="18">
        <f t="shared" si="76"/>
        <v>3</v>
      </c>
      <c r="F1619" s="18">
        <v>1</v>
      </c>
      <c r="G1619" s="18">
        <f t="shared" si="77"/>
        <v>1</v>
      </c>
      <c r="H1619" s="3">
        <v>46151.390960648147</v>
      </c>
      <c r="I1619">
        <v>64366171</v>
      </c>
      <c r="J1619">
        <v>6004</v>
      </c>
      <c r="K1619" t="s">
        <v>1983</v>
      </c>
      <c r="L1619" t="s">
        <v>1897</v>
      </c>
      <c r="M1619" t="s">
        <v>1970</v>
      </c>
      <c r="O1619">
        <v>351371000000</v>
      </c>
      <c r="P1619">
        <v>16017</v>
      </c>
      <c r="Q1619">
        <v>-4</v>
      </c>
      <c r="R1619">
        <v>1</v>
      </c>
      <c r="S1619">
        <v>64366171</v>
      </c>
      <c r="U1619" t="s">
        <v>4536</v>
      </c>
      <c r="W1619" t="s">
        <v>278</v>
      </c>
      <c r="X1619" t="s">
        <v>2551</v>
      </c>
      <c r="Y1619" t="s">
        <v>65</v>
      </c>
      <c r="Z1619">
        <v>351371000000</v>
      </c>
      <c r="AF1619" t="s">
        <v>1976</v>
      </c>
      <c r="AG1619" t="s">
        <v>1972</v>
      </c>
      <c r="AI1619" t="s">
        <v>3752</v>
      </c>
      <c r="AL1619">
        <v>61</v>
      </c>
      <c r="AM1619" t="s">
        <v>1979</v>
      </c>
      <c r="AN1619" t="s">
        <v>1987</v>
      </c>
      <c r="AO1619">
        <v>0</v>
      </c>
      <c r="AQ1619">
        <v>2252858</v>
      </c>
      <c r="AR1619" t="s">
        <v>2241</v>
      </c>
      <c r="AS1619" t="s">
        <v>4163</v>
      </c>
      <c r="AT1619" t="s">
        <v>1984</v>
      </c>
    </row>
    <row r="1620" spans="1:46" x14ac:dyDescent="0.25">
      <c r="A1620" t="str">
        <f>_xlfn.XLOOKUP(I1620,UTILIZADAS[Contacto1],UTILIZADAS[Source.Name],,0)</f>
        <v>Cobros Mayo</v>
      </c>
      <c r="B1620" s="18">
        <f>VLOOKUP(J1620,Ref!A:C,3,0)</f>
        <v>0</v>
      </c>
      <c r="C1620" s="18">
        <f>VLOOKUP(J1620,Ref!A:D,4,0)</f>
        <v>0</v>
      </c>
      <c r="D1620" s="18" t="str">
        <f t="shared" si="75"/>
        <v>11/may</v>
      </c>
      <c r="E1620" s="18">
        <f t="shared" si="76"/>
        <v>2</v>
      </c>
      <c r="F1620" s="18">
        <v>1</v>
      </c>
      <c r="G1620" s="18">
        <f t="shared" si="77"/>
        <v>0</v>
      </c>
      <c r="H1620" s="3">
        <v>46153.638460648152</v>
      </c>
      <c r="I1620">
        <v>64366435</v>
      </c>
      <c r="J1620" t="s">
        <v>2021</v>
      </c>
      <c r="K1620" t="s">
        <v>1968</v>
      </c>
      <c r="L1620" t="s">
        <v>1969</v>
      </c>
      <c r="M1620" t="s">
        <v>1970</v>
      </c>
      <c r="O1620">
        <v>366056840000</v>
      </c>
      <c r="P1620">
        <v>16018</v>
      </c>
      <c r="Q1620">
        <v>-4</v>
      </c>
      <c r="R1620">
        <v>1</v>
      </c>
      <c r="S1620">
        <v>64366435</v>
      </c>
      <c r="U1620" t="s">
        <v>4941</v>
      </c>
      <c r="W1620" t="s">
        <v>4942</v>
      </c>
      <c r="X1620">
        <v>366056840000</v>
      </c>
      <c r="Y1620" t="s">
        <v>82</v>
      </c>
      <c r="Z1620" t="s">
        <v>66</v>
      </c>
      <c r="AF1620" t="s">
        <v>1976</v>
      </c>
      <c r="AG1620" t="s">
        <v>1972</v>
      </c>
      <c r="AL1620">
        <v>5</v>
      </c>
      <c r="AN1620" t="s">
        <v>1974</v>
      </c>
      <c r="AO1620">
        <v>0</v>
      </c>
      <c r="AQ1620">
        <v>2257949</v>
      </c>
      <c r="AR1620" t="s">
        <v>4605</v>
      </c>
      <c r="AS1620" t="s">
        <v>5883</v>
      </c>
      <c r="AT1620" t="s">
        <v>2022</v>
      </c>
    </row>
    <row r="1621" spans="1:46" x14ac:dyDescent="0.25">
      <c r="A1621" t="str">
        <f>_xlfn.XLOOKUP(I1621,UTILIZADAS[Contacto1],UTILIZADAS[Source.Name],,0)</f>
        <v>Cobros Mayo</v>
      </c>
      <c r="B1621" s="18">
        <f>VLOOKUP(J1621,Ref!A:C,3,0)</f>
        <v>0</v>
      </c>
      <c r="C1621" s="18">
        <f>VLOOKUP(J1621,Ref!A:D,4,0)</f>
        <v>0</v>
      </c>
      <c r="D1621" s="18" t="str">
        <f t="shared" si="75"/>
        <v>13/may</v>
      </c>
      <c r="E1621" s="18">
        <f t="shared" si="76"/>
        <v>2</v>
      </c>
      <c r="F1621" s="18">
        <v>1</v>
      </c>
      <c r="G1621" s="18">
        <f t="shared" si="77"/>
        <v>1</v>
      </c>
      <c r="H1621" s="3">
        <v>46155.746655092589</v>
      </c>
      <c r="I1621">
        <v>64366435</v>
      </c>
      <c r="J1621">
        <v>6004</v>
      </c>
      <c r="K1621" t="s">
        <v>1983</v>
      </c>
      <c r="L1621" t="s">
        <v>1897</v>
      </c>
      <c r="M1621" t="s">
        <v>1970</v>
      </c>
      <c r="O1621">
        <v>366056840000</v>
      </c>
      <c r="P1621">
        <v>16018</v>
      </c>
      <c r="Q1621">
        <v>-4</v>
      </c>
      <c r="R1621">
        <v>1</v>
      </c>
      <c r="S1621">
        <v>64366435</v>
      </c>
      <c r="U1621" t="s">
        <v>4941</v>
      </c>
      <c r="W1621" t="s">
        <v>4942</v>
      </c>
      <c r="X1621">
        <v>366056840000</v>
      </c>
      <c r="Y1621" t="s">
        <v>82</v>
      </c>
      <c r="Z1621" t="s">
        <v>66</v>
      </c>
      <c r="AF1621" t="s">
        <v>1976</v>
      </c>
      <c r="AG1621" t="s">
        <v>1972</v>
      </c>
      <c r="AL1621">
        <v>65</v>
      </c>
      <c r="AM1621" t="s">
        <v>1979</v>
      </c>
      <c r="AN1621" t="s">
        <v>1987</v>
      </c>
      <c r="AO1621">
        <v>0</v>
      </c>
      <c r="AQ1621">
        <v>2257949</v>
      </c>
      <c r="AR1621" t="s">
        <v>4605</v>
      </c>
      <c r="AS1621" t="s">
        <v>5883</v>
      </c>
      <c r="AT1621" t="s">
        <v>1984</v>
      </c>
    </row>
    <row r="1622" spans="1:46" x14ac:dyDescent="0.25">
      <c r="A1622" t="str">
        <f>_xlfn.XLOOKUP(I1622,UTILIZADAS[Contacto1],UTILIZADAS[Source.Name],,0)</f>
        <v>Cobros Mayo</v>
      </c>
      <c r="B1622" s="18">
        <f>VLOOKUP(J1622,Ref!A:C,3,0)</f>
        <v>0</v>
      </c>
      <c r="C1622" s="18">
        <f>VLOOKUP(J1622,Ref!A:D,4,0)</f>
        <v>0</v>
      </c>
      <c r="D1622" s="18" t="str">
        <f t="shared" si="75"/>
        <v>11/may</v>
      </c>
      <c r="E1622" s="18">
        <f t="shared" si="76"/>
        <v>1</v>
      </c>
      <c r="F1622" s="18">
        <v>1</v>
      </c>
      <c r="G1622" s="18">
        <f t="shared" si="77"/>
        <v>1</v>
      </c>
      <c r="H1622" s="3">
        <v>46153.638449074075</v>
      </c>
      <c r="I1622">
        <v>64374707</v>
      </c>
      <c r="J1622">
        <v>6004</v>
      </c>
      <c r="K1622" t="s">
        <v>1983</v>
      </c>
      <c r="L1622" t="s">
        <v>1897</v>
      </c>
      <c r="M1622" t="s">
        <v>1970</v>
      </c>
      <c r="O1622">
        <v>368046040000</v>
      </c>
      <c r="P1622">
        <v>16018</v>
      </c>
      <c r="Q1622">
        <v>-4</v>
      </c>
      <c r="R1622">
        <v>1</v>
      </c>
      <c r="S1622">
        <v>64374707</v>
      </c>
      <c r="U1622" t="s">
        <v>6002</v>
      </c>
      <c r="W1622" t="s">
        <v>4944</v>
      </c>
      <c r="X1622">
        <v>368046040000</v>
      </c>
      <c r="Y1622" t="s">
        <v>85</v>
      </c>
      <c r="Z1622" t="s">
        <v>66</v>
      </c>
      <c r="AF1622" t="s">
        <v>1976</v>
      </c>
      <c r="AG1622" t="s">
        <v>1972</v>
      </c>
      <c r="AL1622">
        <v>73</v>
      </c>
      <c r="AM1622" t="s">
        <v>1979</v>
      </c>
      <c r="AN1622" t="s">
        <v>1987</v>
      </c>
      <c r="AO1622">
        <v>0</v>
      </c>
      <c r="AQ1622">
        <v>2257950</v>
      </c>
      <c r="AR1622" t="s">
        <v>4605</v>
      </c>
      <c r="AS1622" t="s">
        <v>5883</v>
      </c>
      <c r="AT1622" t="s">
        <v>1984</v>
      </c>
    </row>
    <row r="1623" spans="1:46" x14ac:dyDescent="0.25">
      <c r="A1623" t="str">
        <f>_xlfn.XLOOKUP(I1623,UTILIZADAS[Contacto1],UTILIZADAS[Source.Name],,0)</f>
        <v>Cobros Abril Canal Fijo</v>
      </c>
      <c r="B1623" s="18">
        <f>VLOOKUP(J1623,Ref!A:C,3,0)</f>
        <v>0</v>
      </c>
      <c r="C1623" s="18">
        <f>VLOOKUP(J1623,Ref!A:D,4,0)</f>
        <v>0</v>
      </c>
      <c r="D1623" s="18" t="str">
        <f t="shared" si="75"/>
        <v>11/may</v>
      </c>
      <c r="E1623" s="18">
        <f t="shared" si="76"/>
        <v>5</v>
      </c>
      <c r="F1623" s="18">
        <v>1</v>
      </c>
      <c r="G1623" s="18">
        <f t="shared" si="77"/>
        <v>0</v>
      </c>
      <c r="H1623" s="3">
        <v>46153.638877314814</v>
      </c>
      <c r="I1623">
        <v>64377330</v>
      </c>
      <c r="J1623" t="s">
        <v>2021</v>
      </c>
      <c r="K1623" t="s">
        <v>1968</v>
      </c>
      <c r="L1623" t="s">
        <v>1969</v>
      </c>
      <c r="M1623" t="s">
        <v>1970</v>
      </c>
      <c r="O1623">
        <v>365022420000</v>
      </c>
      <c r="P1623">
        <v>16018</v>
      </c>
      <c r="Q1623">
        <v>-4</v>
      </c>
      <c r="R1623">
        <v>1</v>
      </c>
      <c r="S1623">
        <v>64377330</v>
      </c>
      <c r="U1623" t="s">
        <v>5699</v>
      </c>
      <c r="W1623" t="s">
        <v>3946</v>
      </c>
      <c r="X1623">
        <v>365022420000</v>
      </c>
      <c r="Y1623" t="s">
        <v>65</v>
      </c>
      <c r="Z1623" t="s">
        <v>66</v>
      </c>
      <c r="AF1623" t="s">
        <v>1976</v>
      </c>
      <c r="AG1623" t="s">
        <v>1972</v>
      </c>
      <c r="AL1623">
        <v>5</v>
      </c>
      <c r="AN1623" t="s">
        <v>1974</v>
      </c>
      <c r="AO1623">
        <v>0</v>
      </c>
      <c r="AQ1623">
        <v>2257951</v>
      </c>
      <c r="AR1623" t="s">
        <v>4605</v>
      </c>
      <c r="AS1623" t="s">
        <v>5883</v>
      </c>
      <c r="AT1623" t="s">
        <v>2022</v>
      </c>
    </row>
    <row r="1624" spans="1:46" x14ac:dyDescent="0.25">
      <c r="A1624" t="str">
        <f>_xlfn.XLOOKUP(I1624,UTILIZADAS[Contacto1],UTILIZADAS[Source.Name],,0)</f>
        <v>Cobros Abril Canal Fijo</v>
      </c>
      <c r="B1624" s="18">
        <f>VLOOKUP(J1624,Ref!A:C,3,0)</f>
        <v>0</v>
      </c>
      <c r="C1624" s="18">
        <f>VLOOKUP(J1624,Ref!A:D,4,0)</f>
        <v>0</v>
      </c>
      <c r="D1624" s="18" t="str">
        <f t="shared" si="75"/>
        <v>13/may</v>
      </c>
      <c r="E1624" s="18">
        <f t="shared" si="76"/>
        <v>5</v>
      </c>
      <c r="F1624" s="18">
        <v>1</v>
      </c>
      <c r="G1624" s="18">
        <f t="shared" si="77"/>
        <v>0</v>
      </c>
      <c r="H1624" s="3">
        <v>46155.746759259258</v>
      </c>
      <c r="I1624">
        <v>64377330</v>
      </c>
      <c r="J1624" t="s">
        <v>2021</v>
      </c>
      <c r="K1624" t="s">
        <v>1968</v>
      </c>
      <c r="L1624" t="s">
        <v>1969</v>
      </c>
      <c r="M1624" t="s">
        <v>1970</v>
      </c>
      <c r="O1624">
        <v>365022420000</v>
      </c>
      <c r="P1624">
        <v>16018</v>
      </c>
      <c r="Q1624">
        <v>-4</v>
      </c>
      <c r="R1624">
        <v>1</v>
      </c>
      <c r="S1624">
        <v>64377330</v>
      </c>
      <c r="U1624" t="s">
        <v>5699</v>
      </c>
      <c r="W1624" t="s">
        <v>3946</v>
      </c>
      <c r="X1624">
        <v>365022420000</v>
      </c>
      <c r="Y1624" t="s">
        <v>65</v>
      </c>
      <c r="Z1624" t="s">
        <v>66</v>
      </c>
      <c r="AF1624" t="s">
        <v>1976</v>
      </c>
      <c r="AG1624" t="s">
        <v>1972</v>
      </c>
      <c r="AL1624">
        <v>5</v>
      </c>
      <c r="AN1624" t="s">
        <v>1974</v>
      </c>
      <c r="AO1624">
        <v>0</v>
      </c>
      <c r="AQ1624">
        <v>2257951</v>
      </c>
      <c r="AR1624" t="s">
        <v>4605</v>
      </c>
      <c r="AS1624" t="s">
        <v>5883</v>
      </c>
      <c r="AT1624" t="s">
        <v>2022</v>
      </c>
    </row>
    <row r="1625" spans="1:46" x14ac:dyDescent="0.25">
      <c r="A1625" t="str">
        <f>_xlfn.XLOOKUP(I1625,UTILIZADAS[Contacto1],UTILIZADAS[Source.Name],,0)</f>
        <v>Cobros Abril Canal Fijo</v>
      </c>
      <c r="B1625" s="18">
        <f>VLOOKUP(J1625,Ref!A:C,3,0)</f>
        <v>0</v>
      </c>
      <c r="C1625" s="18">
        <f>VLOOKUP(J1625,Ref!A:D,4,0)</f>
        <v>0</v>
      </c>
      <c r="D1625" s="18" t="str">
        <f t="shared" si="75"/>
        <v>18/may</v>
      </c>
      <c r="E1625" s="18">
        <f t="shared" si="76"/>
        <v>5</v>
      </c>
      <c r="F1625" s="18">
        <v>1</v>
      </c>
      <c r="G1625" s="18">
        <f t="shared" si="77"/>
        <v>0</v>
      </c>
      <c r="H1625" s="3">
        <v>46160.462094907409</v>
      </c>
      <c r="I1625">
        <v>64377330</v>
      </c>
      <c r="J1625" t="s">
        <v>2021</v>
      </c>
      <c r="K1625" t="s">
        <v>1968</v>
      </c>
      <c r="L1625" t="s">
        <v>1969</v>
      </c>
      <c r="M1625" t="s">
        <v>1970</v>
      </c>
      <c r="O1625">
        <v>365022420000</v>
      </c>
      <c r="P1625">
        <v>16018</v>
      </c>
      <c r="Q1625">
        <v>-4</v>
      </c>
      <c r="R1625">
        <v>1</v>
      </c>
      <c r="S1625">
        <v>64377330</v>
      </c>
      <c r="U1625" t="s">
        <v>5699</v>
      </c>
      <c r="W1625" t="s">
        <v>3946</v>
      </c>
      <c r="X1625">
        <v>365022420000</v>
      </c>
      <c r="Y1625" t="s">
        <v>65</v>
      </c>
      <c r="Z1625" t="s">
        <v>66</v>
      </c>
      <c r="AF1625" t="s">
        <v>1976</v>
      </c>
      <c r="AG1625" t="s">
        <v>1972</v>
      </c>
      <c r="AL1625">
        <v>5</v>
      </c>
      <c r="AN1625" t="s">
        <v>1974</v>
      </c>
      <c r="AO1625">
        <v>0</v>
      </c>
      <c r="AQ1625">
        <v>2257951</v>
      </c>
      <c r="AR1625" t="s">
        <v>4605</v>
      </c>
      <c r="AS1625" t="s">
        <v>5883</v>
      </c>
      <c r="AT1625" t="s">
        <v>2022</v>
      </c>
    </row>
    <row r="1626" spans="1:46" x14ac:dyDescent="0.25">
      <c r="A1626" t="str">
        <f>_xlfn.XLOOKUP(I1626,UTILIZADAS[Contacto1],UTILIZADAS[Source.Name],,0)</f>
        <v>Cobros Abril Canal Fijo</v>
      </c>
      <c r="B1626" s="18">
        <f>VLOOKUP(J1626,Ref!A:C,3,0)</f>
        <v>0</v>
      </c>
      <c r="C1626" s="18">
        <f>VLOOKUP(J1626,Ref!A:D,4,0)</f>
        <v>0</v>
      </c>
      <c r="D1626" s="18" t="str">
        <f t="shared" si="75"/>
        <v>20/may</v>
      </c>
      <c r="E1626" s="18">
        <f t="shared" si="76"/>
        <v>5</v>
      </c>
      <c r="F1626" s="18">
        <v>1</v>
      </c>
      <c r="G1626" s="18">
        <f t="shared" si="77"/>
        <v>0</v>
      </c>
      <c r="H1626" s="3">
        <v>46162.436597222222</v>
      </c>
      <c r="I1626">
        <v>64377330</v>
      </c>
      <c r="J1626" t="s">
        <v>2021</v>
      </c>
      <c r="K1626" t="s">
        <v>1968</v>
      </c>
      <c r="L1626" t="s">
        <v>1969</v>
      </c>
      <c r="M1626" t="s">
        <v>1970</v>
      </c>
      <c r="O1626">
        <v>365022420000</v>
      </c>
      <c r="P1626">
        <v>16018</v>
      </c>
      <c r="Q1626">
        <v>-4</v>
      </c>
      <c r="R1626">
        <v>1</v>
      </c>
      <c r="S1626">
        <v>64377330</v>
      </c>
      <c r="U1626" t="s">
        <v>5699</v>
      </c>
      <c r="W1626" t="s">
        <v>3946</v>
      </c>
      <c r="X1626">
        <v>365022420000</v>
      </c>
      <c r="Y1626" t="s">
        <v>65</v>
      </c>
      <c r="Z1626" t="s">
        <v>66</v>
      </c>
      <c r="AF1626" t="s">
        <v>1976</v>
      </c>
      <c r="AG1626" t="s">
        <v>1972</v>
      </c>
      <c r="AL1626">
        <v>5</v>
      </c>
      <c r="AN1626" t="s">
        <v>1974</v>
      </c>
      <c r="AO1626">
        <v>0</v>
      </c>
      <c r="AQ1626">
        <v>2257951</v>
      </c>
      <c r="AR1626" t="s">
        <v>4605</v>
      </c>
      <c r="AS1626" t="s">
        <v>5883</v>
      </c>
      <c r="AT1626" t="s">
        <v>2022</v>
      </c>
    </row>
    <row r="1627" spans="1:46" x14ac:dyDescent="0.25">
      <c r="A1627" t="str">
        <f>_xlfn.XLOOKUP(I1627,UTILIZADAS[Contacto1],UTILIZADAS[Source.Name],,0)</f>
        <v>Cobros Abril Canal Fijo</v>
      </c>
      <c r="B1627" s="18">
        <f>VLOOKUP(J1627,Ref!A:C,3,0)</f>
        <v>1</v>
      </c>
      <c r="C1627" s="18">
        <f>VLOOKUP(J1627,Ref!A:D,4,0)</f>
        <v>1</v>
      </c>
      <c r="D1627" s="18" t="str">
        <f t="shared" si="75"/>
        <v>21/may</v>
      </c>
      <c r="E1627" s="18">
        <f t="shared" si="76"/>
        <v>5</v>
      </c>
      <c r="F1627" s="18">
        <v>1</v>
      </c>
      <c r="G1627" s="18">
        <f t="shared" si="77"/>
        <v>1</v>
      </c>
      <c r="H1627" s="3">
        <v>46163.492361111108</v>
      </c>
      <c r="I1627">
        <v>64377330</v>
      </c>
      <c r="J1627">
        <v>6003</v>
      </c>
      <c r="K1627" t="s">
        <v>1983</v>
      </c>
      <c r="L1627" t="s">
        <v>1897</v>
      </c>
      <c r="M1627" t="s">
        <v>1970</v>
      </c>
      <c r="O1627">
        <v>365022420000</v>
      </c>
      <c r="P1627">
        <v>16018</v>
      </c>
      <c r="Q1627">
        <v>-4</v>
      </c>
      <c r="R1627">
        <v>1</v>
      </c>
      <c r="S1627">
        <v>64377330</v>
      </c>
      <c r="U1627" t="s">
        <v>5699</v>
      </c>
      <c r="W1627" t="s">
        <v>3946</v>
      </c>
      <c r="X1627">
        <v>365022420000</v>
      </c>
      <c r="Y1627" t="s">
        <v>65</v>
      </c>
      <c r="Z1627" t="s">
        <v>66</v>
      </c>
      <c r="AF1627" t="s">
        <v>1976</v>
      </c>
      <c r="AG1627" t="s">
        <v>1972</v>
      </c>
      <c r="AL1627">
        <v>50</v>
      </c>
      <c r="AM1627" t="s">
        <v>1979</v>
      </c>
      <c r="AN1627" t="s">
        <v>1987</v>
      </c>
      <c r="AO1627">
        <v>0</v>
      </c>
      <c r="AQ1627">
        <v>2257951</v>
      </c>
      <c r="AR1627" t="s">
        <v>4605</v>
      </c>
      <c r="AS1627" t="s">
        <v>5883</v>
      </c>
      <c r="AT1627" t="s">
        <v>1892</v>
      </c>
    </row>
    <row r="1628" spans="1:46" x14ac:dyDescent="0.25">
      <c r="A1628" t="str">
        <f>_xlfn.XLOOKUP(I1628,UTILIZADAS[Contacto1],UTILIZADAS[Source.Name],,0)</f>
        <v>Cobros Mayo</v>
      </c>
      <c r="B1628" s="18">
        <f>VLOOKUP(J1628,Ref!A:C,3,0)</f>
        <v>0</v>
      </c>
      <c r="C1628" s="18">
        <f>VLOOKUP(J1628,Ref!A:D,4,0)</f>
        <v>0</v>
      </c>
      <c r="D1628" s="18" t="str">
        <f t="shared" si="75"/>
        <v>04/may</v>
      </c>
      <c r="E1628" s="18">
        <f t="shared" si="76"/>
        <v>9</v>
      </c>
      <c r="F1628" s="18">
        <v>1</v>
      </c>
      <c r="G1628" s="18">
        <f t="shared" si="77"/>
        <v>0</v>
      </c>
      <c r="H1628" s="3">
        <v>46146.616446759261</v>
      </c>
      <c r="I1628">
        <v>64381146</v>
      </c>
      <c r="J1628" t="s">
        <v>1986</v>
      </c>
      <c r="K1628" t="s">
        <v>1983</v>
      </c>
      <c r="L1628" t="s">
        <v>1897</v>
      </c>
      <c r="M1628" t="s">
        <v>1970</v>
      </c>
      <c r="P1628">
        <v>998</v>
      </c>
      <c r="Q1628">
        <v>0</v>
      </c>
      <c r="S1628">
        <v>64381146</v>
      </c>
      <c r="AF1628" t="s">
        <v>1976</v>
      </c>
      <c r="AG1628" t="s">
        <v>1972</v>
      </c>
      <c r="AK1628" t="s">
        <v>6003</v>
      </c>
      <c r="AL1628">
        <v>132</v>
      </c>
      <c r="AM1628" t="s">
        <v>1979</v>
      </c>
      <c r="AN1628" t="s">
        <v>1977</v>
      </c>
      <c r="AO1628">
        <v>0</v>
      </c>
      <c r="AQ1628">
        <v>2257471</v>
      </c>
      <c r="AR1628" t="s">
        <v>1978</v>
      </c>
      <c r="AT1628" t="s">
        <v>1988</v>
      </c>
    </row>
    <row r="1629" spans="1:46" x14ac:dyDescent="0.25">
      <c r="A1629" t="str">
        <f>_xlfn.XLOOKUP(I1629,UTILIZADAS[Contacto1],UTILIZADAS[Source.Name],,0)</f>
        <v>Cobros Mayo</v>
      </c>
      <c r="B1629" s="18">
        <f>VLOOKUP(J1629,Ref!A:C,3,0)</f>
        <v>0</v>
      </c>
      <c r="C1629" s="18">
        <f>VLOOKUP(J1629,Ref!A:D,4,0)</f>
        <v>0</v>
      </c>
      <c r="D1629" s="18" t="str">
        <f t="shared" si="75"/>
        <v>06/may</v>
      </c>
      <c r="E1629" s="18">
        <f t="shared" si="76"/>
        <v>9</v>
      </c>
      <c r="F1629" s="18">
        <v>1</v>
      </c>
      <c r="G1629" s="18">
        <f t="shared" si="77"/>
        <v>0</v>
      </c>
      <c r="H1629" s="3">
        <v>46148.433136574073</v>
      </c>
      <c r="I1629">
        <v>64381146</v>
      </c>
      <c r="J1629" t="s">
        <v>1986</v>
      </c>
      <c r="K1629" t="s">
        <v>1983</v>
      </c>
      <c r="L1629" t="s">
        <v>1897</v>
      </c>
      <c r="M1629" t="s">
        <v>1970</v>
      </c>
      <c r="P1629">
        <v>998</v>
      </c>
      <c r="Q1629">
        <v>0</v>
      </c>
      <c r="S1629">
        <v>64381146</v>
      </c>
      <c r="AF1629" t="s">
        <v>1976</v>
      </c>
      <c r="AG1629" t="s">
        <v>1972</v>
      </c>
      <c r="AK1629" t="s">
        <v>6003</v>
      </c>
      <c r="AL1629">
        <v>87</v>
      </c>
      <c r="AM1629" t="s">
        <v>1979</v>
      </c>
      <c r="AN1629" t="s">
        <v>1987</v>
      </c>
      <c r="AO1629">
        <v>0</v>
      </c>
      <c r="AQ1629">
        <v>2257471</v>
      </c>
      <c r="AR1629" t="s">
        <v>1978</v>
      </c>
      <c r="AT1629" t="s">
        <v>1988</v>
      </c>
    </row>
    <row r="1630" spans="1:46" x14ac:dyDescent="0.25">
      <c r="A1630" t="str">
        <f>_xlfn.XLOOKUP(I1630,UTILIZADAS[Contacto1],UTILIZADAS[Source.Name],,0)</f>
        <v>Cobros Mayo</v>
      </c>
      <c r="B1630" s="18">
        <f>VLOOKUP(J1630,Ref!A:C,3,0)</f>
        <v>0</v>
      </c>
      <c r="C1630" s="18">
        <f>VLOOKUP(J1630,Ref!A:D,4,0)</f>
        <v>0</v>
      </c>
      <c r="D1630" s="18" t="str">
        <f t="shared" si="75"/>
        <v>11/may</v>
      </c>
      <c r="E1630" s="18">
        <f t="shared" si="76"/>
        <v>9</v>
      </c>
      <c r="F1630" s="18">
        <v>1</v>
      </c>
      <c r="G1630" s="18">
        <f t="shared" si="77"/>
        <v>0</v>
      </c>
      <c r="H1630" s="3">
        <v>46153.639143518521</v>
      </c>
      <c r="I1630">
        <v>64381146</v>
      </c>
      <c r="J1630" t="s">
        <v>2021</v>
      </c>
      <c r="K1630" t="s">
        <v>1968</v>
      </c>
      <c r="L1630" t="s">
        <v>1969</v>
      </c>
      <c r="M1630" t="s">
        <v>1970</v>
      </c>
      <c r="O1630">
        <v>361023080000</v>
      </c>
      <c r="P1630">
        <v>16018</v>
      </c>
      <c r="Q1630">
        <v>-4</v>
      </c>
      <c r="R1630">
        <v>1</v>
      </c>
      <c r="S1630">
        <v>64381146</v>
      </c>
      <c r="U1630" t="s">
        <v>4945</v>
      </c>
      <c r="W1630" t="s">
        <v>4946</v>
      </c>
      <c r="X1630">
        <v>361023080000</v>
      </c>
      <c r="Y1630" t="s">
        <v>65</v>
      </c>
      <c r="Z1630" t="s">
        <v>4619</v>
      </c>
      <c r="AG1630" t="s">
        <v>1972</v>
      </c>
      <c r="AL1630">
        <v>5</v>
      </c>
      <c r="AN1630" t="s">
        <v>1974</v>
      </c>
      <c r="AO1630">
        <v>0</v>
      </c>
      <c r="AQ1630">
        <v>2257952</v>
      </c>
      <c r="AR1630" t="s">
        <v>4605</v>
      </c>
      <c r="AS1630" t="s">
        <v>5883</v>
      </c>
      <c r="AT1630" t="s">
        <v>2022</v>
      </c>
    </row>
    <row r="1631" spans="1:46" x14ac:dyDescent="0.25">
      <c r="A1631" t="str">
        <f>_xlfn.XLOOKUP(I1631,UTILIZADAS[Contacto1],UTILIZADAS[Source.Name],,0)</f>
        <v>Cobros Mayo</v>
      </c>
      <c r="B1631" s="18">
        <f>VLOOKUP(J1631,Ref!A:C,3,0)</f>
        <v>1</v>
      </c>
      <c r="C1631" s="18">
        <f>VLOOKUP(J1631,Ref!A:D,4,0)</f>
        <v>1</v>
      </c>
      <c r="D1631" s="18" t="str">
        <f t="shared" si="75"/>
        <v>12/may</v>
      </c>
      <c r="E1631" s="18">
        <f t="shared" si="76"/>
        <v>9</v>
      </c>
      <c r="F1631" s="18">
        <v>1</v>
      </c>
      <c r="G1631" s="18">
        <f t="shared" si="77"/>
        <v>0</v>
      </c>
      <c r="H1631" s="3">
        <v>46154.402638888889</v>
      </c>
      <c r="I1631">
        <v>64381146</v>
      </c>
      <c r="J1631">
        <v>6002</v>
      </c>
      <c r="K1631" t="s">
        <v>1983</v>
      </c>
      <c r="L1631" t="s">
        <v>1897</v>
      </c>
      <c r="M1631" t="s">
        <v>1970</v>
      </c>
      <c r="P1631">
        <v>998</v>
      </c>
      <c r="Q1631">
        <v>0</v>
      </c>
      <c r="S1631">
        <v>64381146</v>
      </c>
      <c r="AF1631" t="s">
        <v>1976</v>
      </c>
      <c r="AG1631" t="s">
        <v>1972</v>
      </c>
      <c r="AK1631" t="s">
        <v>6003</v>
      </c>
      <c r="AL1631">
        <v>59</v>
      </c>
      <c r="AM1631" t="s">
        <v>1979</v>
      </c>
      <c r="AN1631" t="s">
        <v>1987</v>
      </c>
      <c r="AO1631">
        <v>0</v>
      </c>
      <c r="AQ1631">
        <v>2257471</v>
      </c>
      <c r="AR1631" t="s">
        <v>1978</v>
      </c>
      <c r="AT1631" t="s">
        <v>1888</v>
      </c>
    </row>
    <row r="1632" spans="1:46" x14ac:dyDescent="0.25">
      <c r="A1632" t="str">
        <f>_xlfn.XLOOKUP(I1632,UTILIZADAS[Contacto1],UTILIZADAS[Source.Name],,0)</f>
        <v>Cobros Mayo</v>
      </c>
      <c r="B1632" s="18">
        <f>VLOOKUP(J1632,Ref!A:C,3,0)</f>
        <v>0</v>
      </c>
      <c r="C1632" s="18">
        <f>VLOOKUP(J1632,Ref!A:D,4,0)</f>
        <v>0</v>
      </c>
      <c r="D1632" s="18" t="str">
        <f t="shared" si="75"/>
        <v>13/may</v>
      </c>
      <c r="E1632" s="18">
        <f t="shared" si="76"/>
        <v>9</v>
      </c>
      <c r="F1632" s="18">
        <v>1</v>
      </c>
      <c r="G1632" s="18">
        <f t="shared" si="77"/>
        <v>0</v>
      </c>
      <c r="H1632" s="3">
        <v>46155.747025462966</v>
      </c>
      <c r="I1632">
        <v>64381146</v>
      </c>
      <c r="J1632" t="s">
        <v>2021</v>
      </c>
      <c r="K1632" t="s">
        <v>1968</v>
      </c>
      <c r="L1632" t="s">
        <v>1969</v>
      </c>
      <c r="M1632" t="s">
        <v>1970</v>
      </c>
      <c r="O1632">
        <v>361023080000</v>
      </c>
      <c r="P1632">
        <v>16018</v>
      </c>
      <c r="Q1632">
        <v>-4</v>
      </c>
      <c r="R1632">
        <v>1</v>
      </c>
      <c r="S1632">
        <v>64381146</v>
      </c>
      <c r="U1632" t="s">
        <v>4945</v>
      </c>
      <c r="W1632" t="s">
        <v>4946</v>
      </c>
      <c r="X1632">
        <v>361023080000</v>
      </c>
      <c r="Y1632" t="s">
        <v>65</v>
      </c>
      <c r="Z1632" t="s">
        <v>4619</v>
      </c>
      <c r="AG1632" t="s">
        <v>1972</v>
      </c>
      <c r="AL1632">
        <v>5</v>
      </c>
      <c r="AN1632" t="s">
        <v>1974</v>
      </c>
      <c r="AO1632">
        <v>0</v>
      </c>
      <c r="AQ1632">
        <v>2257952</v>
      </c>
      <c r="AR1632" t="s">
        <v>4605</v>
      </c>
      <c r="AS1632" t="s">
        <v>5883</v>
      </c>
      <c r="AT1632" t="s">
        <v>2022</v>
      </c>
    </row>
    <row r="1633" spans="1:46" x14ac:dyDescent="0.25">
      <c r="A1633" t="str">
        <f>_xlfn.XLOOKUP(I1633,UTILIZADAS[Contacto1],UTILIZADAS[Source.Name],,0)</f>
        <v>Cobros Mayo</v>
      </c>
      <c r="B1633" s="18">
        <f>VLOOKUP(J1633,Ref!A:C,3,0)</f>
        <v>0</v>
      </c>
      <c r="C1633" s="18">
        <f>VLOOKUP(J1633,Ref!A:D,4,0)</f>
        <v>0</v>
      </c>
      <c r="D1633" s="18" t="str">
        <f t="shared" si="75"/>
        <v>18/may</v>
      </c>
      <c r="E1633" s="18">
        <f t="shared" si="76"/>
        <v>9</v>
      </c>
      <c r="F1633" s="18">
        <v>1</v>
      </c>
      <c r="G1633" s="18">
        <f t="shared" si="77"/>
        <v>0</v>
      </c>
      <c r="H1633" s="3">
        <v>46160.462314814817</v>
      </c>
      <c r="I1633">
        <v>64381146</v>
      </c>
      <c r="J1633" t="s">
        <v>2021</v>
      </c>
      <c r="K1633" t="s">
        <v>1968</v>
      </c>
      <c r="L1633" t="s">
        <v>1969</v>
      </c>
      <c r="M1633" t="s">
        <v>1970</v>
      </c>
      <c r="O1633">
        <v>361023080000</v>
      </c>
      <c r="P1633">
        <v>16018</v>
      </c>
      <c r="Q1633">
        <v>-4</v>
      </c>
      <c r="R1633">
        <v>1</v>
      </c>
      <c r="S1633">
        <v>64381146</v>
      </c>
      <c r="U1633" t="s">
        <v>4945</v>
      </c>
      <c r="W1633" t="s">
        <v>4946</v>
      </c>
      <c r="X1633">
        <v>361023080000</v>
      </c>
      <c r="Y1633" t="s">
        <v>65</v>
      </c>
      <c r="Z1633" t="s">
        <v>4619</v>
      </c>
      <c r="AG1633" t="s">
        <v>1972</v>
      </c>
      <c r="AL1633">
        <v>5</v>
      </c>
      <c r="AN1633" t="s">
        <v>1974</v>
      </c>
      <c r="AO1633">
        <v>0</v>
      </c>
      <c r="AQ1633">
        <v>2257952</v>
      </c>
      <c r="AR1633" t="s">
        <v>4605</v>
      </c>
      <c r="AS1633" t="s">
        <v>5883</v>
      </c>
      <c r="AT1633" t="s">
        <v>2022</v>
      </c>
    </row>
    <row r="1634" spans="1:46" x14ac:dyDescent="0.25">
      <c r="A1634" t="str">
        <f>_xlfn.XLOOKUP(I1634,UTILIZADAS[Contacto1],UTILIZADAS[Source.Name],,0)</f>
        <v>Cobros Mayo</v>
      </c>
      <c r="B1634" s="18">
        <f>VLOOKUP(J1634,Ref!A:C,3,0)</f>
        <v>0</v>
      </c>
      <c r="C1634" s="18">
        <f>VLOOKUP(J1634,Ref!A:D,4,0)</f>
        <v>0</v>
      </c>
      <c r="D1634" s="18" t="str">
        <f t="shared" si="75"/>
        <v>20/may</v>
      </c>
      <c r="E1634" s="18">
        <f t="shared" si="76"/>
        <v>9</v>
      </c>
      <c r="F1634" s="18">
        <v>1</v>
      </c>
      <c r="G1634" s="18">
        <f t="shared" si="77"/>
        <v>0</v>
      </c>
      <c r="H1634" s="3">
        <v>46162.438715277778</v>
      </c>
      <c r="I1634">
        <v>64381146</v>
      </c>
      <c r="J1634" t="s">
        <v>2021</v>
      </c>
      <c r="K1634" t="s">
        <v>1968</v>
      </c>
      <c r="L1634" t="s">
        <v>1969</v>
      </c>
      <c r="M1634" t="s">
        <v>1970</v>
      </c>
      <c r="O1634">
        <v>361023080000</v>
      </c>
      <c r="P1634">
        <v>16018</v>
      </c>
      <c r="Q1634">
        <v>-4</v>
      </c>
      <c r="R1634">
        <v>1</v>
      </c>
      <c r="S1634">
        <v>64381146</v>
      </c>
      <c r="U1634" t="s">
        <v>4945</v>
      </c>
      <c r="W1634" t="s">
        <v>4946</v>
      </c>
      <c r="X1634">
        <v>361023080000</v>
      </c>
      <c r="Y1634" t="s">
        <v>65</v>
      </c>
      <c r="Z1634" t="s">
        <v>4619</v>
      </c>
      <c r="AG1634" t="s">
        <v>1972</v>
      </c>
      <c r="AL1634">
        <v>5</v>
      </c>
      <c r="AN1634" t="s">
        <v>1974</v>
      </c>
      <c r="AO1634">
        <v>0</v>
      </c>
      <c r="AQ1634">
        <v>2257952</v>
      </c>
      <c r="AR1634" t="s">
        <v>4605</v>
      </c>
      <c r="AS1634" t="s">
        <v>5883</v>
      </c>
      <c r="AT1634" t="s">
        <v>2022</v>
      </c>
    </row>
    <row r="1635" spans="1:46" x14ac:dyDescent="0.25">
      <c r="A1635" t="str">
        <f>_xlfn.XLOOKUP(I1635,UTILIZADAS[Contacto1],UTILIZADAS[Source.Name],,0)</f>
        <v>Cobros Mayo</v>
      </c>
      <c r="B1635" s="18">
        <f>VLOOKUP(J1635,Ref!A:C,3,0)</f>
        <v>0</v>
      </c>
      <c r="C1635" s="18">
        <f>VLOOKUP(J1635,Ref!A:D,4,0)</f>
        <v>0</v>
      </c>
      <c r="D1635" s="18" t="str">
        <f t="shared" si="75"/>
        <v>21/may</v>
      </c>
      <c r="E1635" s="18">
        <f t="shared" si="76"/>
        <v>9</v>
      </c>
      <c r="F1635" s="18">
        <v>1</v>
      </c>
      <c r="G1635" s="18">
        <f t="shared" si="77"/>
        <v>0</v>
      </c>
      <c r="H1635" s="3">
        <v>46163.4924537037</v>
      </c>
      <c r="I1635">
        <v>64381146</v>
      </c>
      <c r="J1635" t="s">
        <v>2021</v>
      </c>
      <c r="K1635" t="s">
        <v>1968</v>
      </c>
      <c r="L1635" t="s">
        <v>1969</v>
      </c>
      <c r="M1635" t="s">
        <v>1970</v>
      </c>
      <c r="O1635">
        <v>361023080000</v>
      </c>
      <c r="P1635">
        <v>16018</v>
      </c>
      <c r="Q1635">
        <v>-4</v>
      </c>
      <c r="R1635">
        <v>1</v>
      </c>
      <c r="S1635">
        <v>64381146</v>
      </c>
      <c r="U1635" t="s">
        <v>4945</v>
      </c>
      <c r="W1635" t="s">
        <v>4946</v>
      </c>
      <c r="X1635">
        <v>361023080000</v>
      </c>
      <c r="Y1635" t="s">
        <v>65</v>
      </c>
      <c r="Z1635" t="s">
        <v>4619</v>
      </c>
      <c r="AG1635" t="s">
        <v>1972</v>
      </c>
      <c r="AL1635">
        <v>5</v>
      </c>
      <c r="AN1635" t="s">
        <v>1974</v>
      </c>
      <c r="AO1635">
        <v>0</v>
      </c>
      <c r="AQ1635">
        <v>2257952</v>
      </c>
      <c r="AR1635" t="s">
        <v>4605</v>
      </c>
      <c r="AS1635" t="s">
        <v>5883</v>
      </c>
      <c r="AT1635" t="s">
        <v>2022</v>
      </c>
    </row>
    <row r="1636" spans="1:46" x14ac:dyDescent="0.25">
      <c r="A1636" t="str">
        <f>_xlfn.XLOOKUP(I1636,UTILIZADAS[Contacto1],UTILIZADAS[Source.Name],,0)</f>
        <v>Cobros Mayo</v>
      </c>
      <c r="B1636" s="18">
        <f>VLOOKUP(J1636,Ref!A:C,3,0)</f>
        <v>0</v>
      </c>
      <c r="C1636" s="18">
        <f>VLOOKUP(J1636,Ref!A:D,4,0)</f>
        <v>0</v>
      </c>
      <c r="D1636" s="18" t="str">
        <f t="shared" si="75"/>
        <v>22/may</v>
      </c>
      <c r="E1636" s="18">
        <f t="shared" si="76"/>
        <v>9</v>
      </c>
      <c r="F1636" s="18">
        <v>1</v>
      </c>
      <c r="G1636" s="18">
        <f t="shared" si="77"/>
        <v>1</v>
      </c>
      <c r="H1636" s="3">
        <v>46164.386134259257</v>
      </c>
      <c r="I1636">
        <v>64381146</v>
      </c>
      <c r="J1636" t="s">
        <v>2021</v>
      </c>
      <c r="K1636" t="s">
        <v>1968</v>
      </c>
      <c r="L1636" t="s">
        <v>1969</v>
      </c>
      <c r="M1636" t="s">
        <v>1970</v>
      </c>
      <c r="O1636">
        <v>361023080000</v>
      </c>
      <c r="P1636">
        <v>16018</v>
      </c>
      <c r="Q1636">
        <v>-4</v>
      </c>
      <c r="R1636">
        <v>1</v>
      </c>
      <c r="S1636">
        <v>64381146</v>
      </c>
      <c r="U1636" t="s">
        <v>4945</v>
      </c>
      <c r="W1636" t="s">
        <v>4946</v>
      </c>
      <c r="X1636">
        <v>361023080000</v>
      </c>
      <c r="Y1636" t="s">
        <v>65</v>
      </c>
      <c r="Z1636" t="s">
        <v>4619</v>
      </c>
      <c r="AG1636" t="s">
        <v>1972</v>
      </c>
      <c r="AL1636">
        <v>5</v>
      </c>
      <c r="AN1636" t="s">
        <v>1974</v>
      </c>
      <c r="AO1636">
        <v>0</v>
      </c>
      <c r="AQ1636">
        <v>2257952</v>
      </c>
      <c r="AR1636" t="s">
        <v>4605</v>
      </c>
      <c r="AS1636" t="s">
        <v>5883</v>
      </c>
      <c r="AT1636" t="s">
        <v>2022</v>
      </c>
    </row>
    <row r="1637" spans="1:46" x14ac:dyDescent="0.25">
      <c r="A1637" t="str">
        <f>_xlfn.XLOOKUP(I1637,UTILIZADAS[Contacto1],UTILIZADAS[Source.Name],,0)</f>
        <v>Cobros Abril Canal Fijo</v>
      </c>
      <c r="B1637" s="18">
        <f>VLOOKUP(J1637,Ref!A:C,3,0)</f>
        <v>0</v>
      </c>
      <c r="C1637" s="18">
        <f>VLOOKUP(J1637,Ref!A:D,4,0)</f>
        <v>0</v>
      </c>
      <c r="D1637" s="18" t="str">
        <f t="shared" si="75"/>
        <v>11/may</v>
      </c>
      <c r="E1637" s="18">
        <f t="shared" si="76"/>
        <v>4</v>
      </c>
      <c r="F1637" s="18">
        <v>1</v>
      </c>
      <c r="G1637" s="18">
        <f t="shared" si="77"/>
        <v>0</v>
      </c>
      <c r="H1637" s="3">
        <v>46153.639305555553</v>
      </c>
      <c r="I1637">
        <v>64392217</v>
      </c>
      <c r="J1637" t="s">
        <v>2021</v>
      </c>
      <c r="K1637" t="s">
        <v>1968</v>
      </c>
      <c r="L1637" t="s">
        <v>1969</v>
      </c>
      <c r="M1637" t="s">
        <v>1970</v>
      </c>
      <c r="O1637">
        <v>361037900000</v>
      </c>
      <c r="P1637">
        <v>16018</v>
      </c>
      <c r="Q1637">
        <v>-4</v>
      </c>
      <c r="R1637">
        <v>1</v>
      </c>
      <c r="S1637">
        <v>64392217</v>
      </c>
      <c r="U1637" t="s">
        <v>2474</v>
      </c>
      <c r="W1637" t="s">
        <v>4063</v>
      </c>
      <c r="X1637">
        <v>361037900000</v>
      </c>
      <c r="Y1637" t="s">
        <v>65</v>
      </c>
      <c r="Z1637" t="s">
        <v>66</v>
      </c>
      <c r="AF1637" t="s">
        <v>1976</v>
      </c>
      <c r="AG1637" t="s">
        <v>1972</v>
      </c>
      <c r="AL1637">
        <v>5</v>
      </c>
      <c r="AN1637" t="s">
        <v>1974</v>
      </c>
      <c r="AO1637">
        <v>0</v>
      </c>
      <c r="AQ1637">
        <v>2257953</v>
      </c>
      <c r="AR1637" t="s">
        <v>4605</v>
      </c>
      <c r="AS1637" t="s">
        <v>5883</v>
      </c>
      <c r="AT1637" t="s">
        <v>2022</v>
      </c>
    </row>
    <row r="1638" spans="1:46" x14ac:dyDescent="0.25">
      <c r="A1638" t="str">
        <f>_xlfn.XLOOKUP(I1638,UTILIZADAS[Contacto1],UTILIZADAS[Source.Name],,0)</f>
        <v>Cobros Abril Canal Fijo</v>
      </c>
      <c r="B1638" s="18">
        <f>VLOOKUP(J1638,Ref!A:C,3,0)</f>
        <v>0</v>
      </c>
      <c r="C1638" s="18">
        <f>VLOOKUP(J1638,Ref!A:D,4,0)</f>
        <v>0</v>
      </c>
      <c r="D1638" s="18" t="str">
        <f t="shared" si="75"/>
        <v>13/may</v>
      </c>
      <c r="E1638" s="18">
        <f t="shared" si="76"/>
        <v>4</v>
      </c>
      <c r="F1638" s="18">
        <v>1</v>
      </c>
      <c r="G1638" s="18">
        <f t="shared" si="77"/>
        <v>0</v>
      </c>
      <c r="H1638" s="3">
        <v>46155.747199074074</v>
      </c>
      <c r="I1638">
        <v>64392217</v>
      </c>
      <c r="J1638" t="s">
        <v>2021</v>
      </c>
      <c r="K1638" t="s">
        <v>1968</v>
      </c>
      <c r="L1638" t="s">
        <v>1969</v>
      </c>
      <c r="M1638" t="s">
        <v>1970</v>
      </c>
      <c r="O1638">
        <v>361037900000</v>
      </c>
      <c r="P1638">
        <v>16018</v>
      </c>
      <c r="Q1638">
        <v>-4</v>
      </c>
      <c r="R1638">
        <v>1</v>
      </c>
      <c r="S1638">
        <v>64392217</v>
      </c>
      <c r="U1638" t="s">
        <v>2474</v>
      </c>
      <c r="W1638" t="s">
        <v>4063</v>
      </c>
      <c r="X1638">
        <v>361037900000</v>
      </c>
      <c r="Y1638" t="s">
        <v>65</v>
      </c>
      <c r="Z1638" t="s">
        <v>66</v>
      </c>
      <c r="AF1638" t="s">
        <v>1976</v>
      </c>
      <c r="AG1638" t="s">
        <v>1972</v>
      </c>
      <c r="AL1638">
        <v>5</v>
      </c>
      <c r="AN1638" t="s">
        <v>1974</v>
      </c>
      <c r="AO1638">
        <v>0</v>
      </c>
      <c r="AQ1638">
        <v>2257953</v>
      </c>
      <c r="AR1638" t="s">
        <v>4605</v>
      </c>
      <c r="AS1638" t="s">
        <v>5883</v>
      </c>
      <c r="AT1638" t="s">
        <v>2022</v>
      </c>
    </row>
    <row r="1639" spans="1:46" x14ac:dyDescent="0.25">
      <c r="A1639" t="str">
        <f>_xlfn.XLOOKUP(I1639,UTILIZADAS[Contacto1],UTILIZADAS[Source.Name],,0)</f>
        <v>Cobros Abril Canal Fijo</v>
      </c>
      <c r="B1639" s="18">
        <f>VLOOKUP(J1639,Ref!A:C,3,0)</f>
        <v>0</v>
      </c>
      <c r="C1639" s="18">
        <f>VLOOKUP(J1639,Ref!A:D,4,0)</f>
        <v>0</v>
      </c>
      <c r="D1639" s="18" t="str">
        <f t="shared" si="75"/>
        <v>18/may</v>
      </c>
      <c r="E1639" s="18">
        <f t="shared" si="76"/>
        <v>4</v>
      </c>
      <c r="F1639" s="18">
        <v>1</v>
      </c>
      <c r="G1639" s="18">
        <f t="shared" si="77"/>
        <v>0</v>
      </c>
      <c r="H1639" s="3">
        <v>46160.462465277778</v>
      </c>
      <c r="I1639">
        <v>64392217</v>
      </c>
      <c r="J1639" t="s">
        <v>2021</v>
      </c>
      <c r="K1639" t="s">
        <v>1968</v>
      </c>
      <c r="L1639" t="s">
        <v>1969</v>
      </c>
      <c r="M1639" t="s">
        <v>1970</v>
      </c>
      <c r="O1639">
        <v>361037900000</v>
      </c>
      <c r="P1639">
        <v>16018</v>
      </c>
      <c r="Q1639">
        <v>-4</v>
      </c>
      <c r="R1639">
        <v>1</v>
      </c>
      <c r="S1639">
        <v>64392217</v>
      </c>
      <c r="U1639" t="s">
        <v>2474</v>
      </c>
      <c r="W1639" t="s">
        <v>4063</v>
      </c>
      <c r="X1639">
        <v>361037900000</v>
      </c>
      <c r="Y1639" t="s">
        <v>65</v>
      </c>
      <c r="Z1639" t="s">
        <v>66</v>
      </c>
      <c r="AF1639" t="s">
        <v>1976</v>
      </c>
      <c r="AG1639" t="s">
        <v>1972</v>
      </c>
      <c r="AL1639">
        <v>5</v>
      </c>
      <c r="AN1639" t="s">
        <v>1974</v>
      </c>
      <c r="AO1639">
        <v>0</v>
      </c>
      <c r="AQ1639">
        <v>2257953</v>
      </c>
      <c r="AR1639" t="s">
        <v>4605</v>
      </c>
      <c r="AS1639" t="s">
        <v>5883</v>
      </c>
      <c r="AT1639" t="s">
        <v>2022</v>
      </c>
    </row>
    <row r="1640" spans="1:46" x14ac:dyDescent="0.25">
      <c r="A1640" t="str">
        <f>_xlfn.XLOOKUP(I1640,UTILIZADAS[Contacto1],UTILIZADAS[Source.Name],,0)</f>
        <v>Cobros Abril Canal Fijo</v>
      </c>
      <c r="B1640" s="18">
        <f>VLOOKUP(J1640,Ref!A:C,3,0)</f>
        <v>1</v>
      </c>
      <c r="C1640" s="18">
        <f>VLOOKUP(J1640,Ref!A:D,4,0)</f>
        <v>1</v>
      </c>
      <c r="D1640" s="18" t="str">
        <f t="shared" si="75"/>
        <v>20/may</v>
      </c>
      <c r="E1640" s="18">
        <f t="shared" si="76"/>
        <v>4</v>
      </c>
      <c r="F1640" s="18">
        <v>1</v>
      </c>
      <c r="G1640" s="18">
        <f t="shared" si="77"/>
        <v>1</v>
      </c>
      <c r="H1640" s="3">
        <v>46162.438483796293</v>
      </c>
      <c r="I1640">
        <v>64392217</v>
      </c>
      <c r="J1640">
        <v>6003</v>
      </c>
      <c r="K1640" t="s">
        <v>1983</v>
      </c>
      <c r="L1640" t="s">
        <v>1897</v>
      </c>
      <c r="M1640" t="s">
        <v>1970</v>
      </c>
      <c r="O1640">
        <v>361037900000</v>
      </c>
      <c r="P1640">
        <v>16018</v>
      </c>
      <c r="Q1640">
        <v>-4</v>
      </c>
      <c r="R1640">
        <v>1</v>
      </c>
      <c r="S1640">
        <v>64392217</v>
      </c>
      <c r="U1640" t="s">
        <v>2474</v>
      </c>
      <c r="W1640" t="s">
        <v>4063</v>
      </c>
      <c r="X1640">
        <v>361037900000</v>
      </c>
      <c r="Y1640" t="s">
        <v>65</v>
      </c>
      <c r="Z1640" t="s">
        <v>66</v>
      </c>
      <c r="AF1640" t="s">
        <v>1976</v>
      </c>
      <c r="AG1640" t="s">
        <v>1972</v>
      </c>
      <c r="AL1640">
        <v>58</v>
      </c>
      <c r="AM1640" t="s">
        <v>1979</v>
      </c>
      <c r="AN1640" t="s">
        <v>1987</v>
      </c>
      <c r="AO1640">
        <v>0</v>
      </c>
      <c r="AQ1640">
        <v>2257953</v>
      </c>
      <c r="AR1640" t="s">
        <v>4605</v>
      </c>
      <c r="AS1640" t="s">
        <v>5883</v>
      </c>
      <c r="AT1640" t="s">
        <v>1892</v>
      </c>
    </row>
    <row r="1641" spans="1:46" x14ac:dyDescent="0.25">
      <c r="A1641" t="str">
        <f>_xlfn.XLOOKUP(I1641,UTILIZADAS[Contacto1],UTILIZADAS[Source.Name],,0)</f>
        <v>Cobros Mayo</v>
      </c>
      <c r="B1641" s="18">
        <f>VLOOKUP(J1641,Ref!A:C,3,0)</f>
        <v>0</v>
      </c>
      <c r="C1641" s="18">
        <f>VLOOKUP(J1641,Ref!A:D,4,0)</f>
        <v>0</v>
      </c>
      <c r="D1641" s="18" t="str">
        <f t="shared" si="75"/>
        <v>11/may</v>
      </c>
      <c r="E1641" s="18">
        <f t="shared" si="76"/>
        <v>6</v>
      </c>
      <c r="F1641" s="18">
        <v>1</v>
      </c>
      <c r="G1641" s="18">
        <f t="shared" si="77"/>
        <v>0</v>
      </c>
      <c r="H1641" s="3">
        <v>46153.640729166669</v>
      </c>
      <c r="I1641">
        <v>64411353</v>
      </c>
      <c r="J1641" t="s">
        <v>2021</v>
      </c>
      <c r="K1641" t="s">
        <v>1968</v>
      </c>
      <c r="L1641" t="s">
        <v>1969</v>
      </c>
      <c r="M1641" t="s">
        <v>1970</v>
      </c>
      <c r="O1641">
        <v>368089170000</v>
      </c>
      <c r="P1641">
        <v>16018</v>
      </c>
      <c r="Q1641">
        <v>-4</v>
      </c>
      <c r="R1641">
        <v>1</v>
      </c>
      <c r="S1641">
        <v>64411353</v>
      </c>
      <c r="U1641" t="s">
        <v>4947</v>
      </c>
      <c r="W1641" t="s">
        <v>4948</v>
      </c>
      <c r="X1641">
        <v>368089170000</v>
      </c>
      <c r="Y1641" t="s">
        <v>65</v>
      </c>
      <c r="Z1641" t="s">
        <v>66</v>
      </c>
      <c r="AF1641" t="s">
        <v>1976</v>
      </c>
      <c r="AG1641" t="s">
        <v>1972</v>
      </c>
      <c r="AL1641">
        <v>5</v>
      </c>
      <c r="AN1641" t="s">
        <v>1974</v>
      </c>
      <c r="AO1641">
        <v>0</v>
      </c>
      <c r="AQ1641">
        <v>2257954</v>
      </c>
      <c r="AR1641" t="s">
        <v>4605</v>
      </c>
      <c r="AS1641" t="s">
        <v>5883</v>
      </c>
      <c r="AT1641" t="s">
        <v>2022</v>
      </c>
    </row>
    <row r="1642" spans="1:46" x14ac:dyDescent="0.25">
      <c r="A1642" t="str">
        <f>_xlfn.XLOOKUP(I1642,UTILIZADAS[Contacto1],UTILIZADAS[Source.Name],,0)</f>
        <v>Cobros Mayo</v>
      </c>
      <c r="B1642" s="18">
        <f>VLOOKUP(J1642,Ref!A:C,3,0)</f>
        <v>0</v>
      </c>
      <c r="C1642" s="18">
        <f>VLOOKUP(J1642,Ref!A:D,4,0)</f>
        <v>0</v>
      </c>
      <c r="D1642" s="18" t="str">
        <f t="shared" si="75"/>
        <v>13/may</v>
      </c>
      <c r="E1642" s="18">
        <f t="shared" si="76"/>
        <v>6</v>
      </c>
      <c r="F1642" s="18">
        <v>1</v>
      </c>
      <c r="G1642" s="18">
        <f t="shared" si="77"/>
        <v>0</v>
      </c>
      <c r="H1642" s="3">
        <v>46155.747337962966</v>
      </c>
      <c r="I1642">
        <v>64411353</v>
      </c>
      <c r="J1642" t="s">
        <v>2021</v>
      </c>
      <c r="K1642" t="s">
        <v>1968</v>
      </c>
      <c r="L1642" t="s">
        <v>1969</v>
      </c>
      <c r="M1642" t="s">
        <v>1970</v>
      </c>
      <c r="O1642">
        <v>368089170000</v>
      </c>
      <c r="P1642">
        <v>16018</v>
      </c>
      <c r="Q1642">
        <v>-4</v>
      </c>
      <c r="R1642">
        <v>1</v>
      </c>
      <c r="S1642">
        <v>64411353</v>
      </c>
      <c r="U1642" t="s">
        <v>4947</v>
      </c>
      <c r="W1642" t="s">
        <v>4948</v>
      </c>
      <c r="X1642">
        <v>368089170000</v>
      </c>
      <c r="Y1642" t="s">
        <v>65</v>
      </c>
      <c r="Z1642" t="s">
        <v>66</v>
      </c>
      <c r="AF1642" t="s">
        <v>1976</v>
      </c>
      <c r="AG1642" t="s">
        <v>1972</v>
      </c>
      <c r="AL1642">
        <v>5</v>
      </c>
      <c r="AN1642" t="s">
        <v>1974</v>
      </c>
      <c r="AO1642">
        <v>0</v>
      </c>
      <c r="AQ1642">
        <v>2257954</v>
      </c>
      <c r="AR1642" t="s">
        <v>4605</v>
      </c>
      <c r="AS1642" t="s">
        <v>5883</v>
      </c>
      <c r="AT1642" t="s">
        <v>2022</v>
      </c>
    </row>
    <row r="1643" spans="1:46" x14ac:dyDescent="0.25">
      <c r="A1643" t="str">
        <f>_xlfn.XLOOKUP(I1643,UTILIZADAS[Contacto1],UTILIZADAS[Source.Name],,0)</f>
        <v>Cobros Mayo</v>
      </c>
      <c r="B1643" s="18">
        <f>VLOOKUP(J1643,Ref!A:C,3,0)</f>
        <v>0</v>
      </c>
      <c r="C1643" s="18">
        <f>VLOOKUP(J1643,Ref!A:D,4,0)</f>
        <v>0</v>
      </c>
      <c r="D1643" s="18" t="str">
        <f t="shared" si="75"/>
        <v>18/may</v>
      </c>
      <c r="E1643" s="18">
        <f t="shared" si="76"/>
        <v>6</v>
      </c>
      <c r="F1643" s="18">
        <v>1</v>
      </c>
      <c r="G1643" s="18">
        <f t="shared" si="77"/>
        <v>0</v>
      </c>
      <c r="H1643" s="3">
        <v>46160.462627314817</v>
      </c>
      <c r="I1643">
        <v>64411353</v>
      </c>
      <c r="J1643" t="s">
        <v>2021</v>
      </c>
      <c r="K1643" t="s">
        <v>1968</v>
      </c>
      <c r="L1643" t="s">
        <v>1969</v>
      </c>
      <c r="M1643" t="s">
        <v>1970</v>
      </c>
      <c r="O1643">
        <v>368089170000</v>
      </c>
      <c r="P1643">
        <v>16018</v>
      </c>
      <c r="Q1643">
        <v>-4</v>
      </c>
      <c r="R1643">
        <v>1</v>
      </c>
      <c r="S1643">
        <v>64411353</v>
      </c>
      <c r="U1643" t="s">
        <v>4947</v>
      </c>
      <c r="W1643" t="s">
        <v>4948</v>
      </c>
      <c r="X1643">
        <v>368089170000</v>
      </c>
      <c r="Y1643" t="s">
        <v>65</v>
      </c>
      <c r="Z1643" t="s">
        <v>66</v>
      </c>
      <c r="AF1643" t="s">
        <v>1976</v>
      </c>
      <c r="AG1643" t="s">
        <v>1972</v>
      </c>
      <c r="AL1643">
        <v>5</v>
      </c>
      <c r="AN1643" t="s">
        <v>1974</v>
      </c>
      <c r="AO1643">
        <v>0</v>
      </c>
      <c r="AQ1643">
        <v>2257954</v>
      </c>
      <c r="AR1643" t="s">
        <v>4605</v>
      </c>
      <c r="AS1643" t="s">
        <v>5883</v>
      </c>
      <c r="AT1643" t="s">
        <v>2022</v>
      </c>
    </row>
    <row r="1644" spans="1:46" x14ac:dyDescent="0.25">
      <c r="A1644" t="str">
        <f>_xlfn.XLOOKUP(I1644,UTILIZADAS[Contacto1],UTILIZADAS[Source.Name],,0)</f>
        <v>Cobros Mayo</v>
      </c>
      <c r="B1644" s="18">
        <f>VLOOKUP(J1644,Ref!A:C,3,0)</f>
        <v>0</v>
      </c>
      <c r="C1644" s="18">
        <f>VLOOKUP(J1644,Ref!A:D,4,0)</f>
        <v>0</v>
      </c>
      <c r="D1644" s="18" t="str">
        <f t="shared" si="75"/>
        <v>20/may</v>
      </c>
      <c r="E1644" s="18">
        <f t="shared" si="76"/>
        <v>6</v>
      </c>
      <c r="F1644" s="18">
        <v>1</v>
      </c>
      <c r="G1644" s="18">
        <f t="shared" si="77"/>
        <v>0</v>
      </c>
      <c r="H1644" s="3">
        <v>46162.438877314817</v>
      </c>
      <c r="I1644">
        <v>64411353</v>
      </c>
      <c r="J1644" t="s">
        <v>2021</v>
      </c>
      <c r="K1644" t="s">
        <v>1968</v>
      </c>
      <c r="L1644" t="s">
        <v>1969</v>
      </c>
      <c r="M1644" t="s">
        <v>1970</v>
      </c>
      <c r="O1644">
        <v>368089170000</v>
      </c>
      <c r="P1644">
        <v>16018</v>
      </c>
      <c r="Q1644">
        <v>-4</v>
      </c>
      <c r="R1644">
        <v>1</v>
      </c>
      <c r="S1644">
        <v>64411353</v>
      </c>
      <c r="U1644" t="s">
        <v>4947</v>
      </c>
      <c r="W1644" t="s">
        <v>4948</v>
      </c>
      <c r="X1644">
        <v>368089170000</v>
      </c>
      <c r="Y1644" t="s">
        <v>65</v>
      </c>
      <c r="Z1644" t="s">
        <v>66</v>
      </c>
      <c r="AF1644" t="s">
        <v>1976</v>
      </c>
      <c r="AG1644" t="s">
        <v>1972</v>
      </c>
      <c r="AL1644">
        <v>5</v>
      </c>
      <c r="AN1644" t="s">
        <v>1974</v>
      </c>
      <c r="AO1644">
        <v>0</v>
      </c>
      <c r="AQ1644">
        <v>2257954</v>
      </c>
      <c r="AR1644" t="s">
        <v>4605</v>
      </c>
      <c r="AS1644" t="s">
        <v>5883</v>
      </c>
      <c r="AT1644" t="s">
        <v>2022</v>
      </c>
    </row>
    <row r="1645" spans="1:46" x14ac:dyDescent="0.25">
      <c r="A1645" t="str">
        <f>_xlfn.XLOOKUP(I1645,UTILIZADAS[Contacto1],UTILIZADAS[Source.Name],,0)</f>
        <v>Cobros Mayo</v>
      </c>
      <c r="B1645" s="18">
        <f>VLOOKUP(J1645,Ref!A:C,3,0)</f>
        <v>0</v>
      </c>
      <c r="C1645" s="18">
        <f>VLOOKUP(J1645,Ref!A:D,4,0)</f>
        <v>0</v>
      </c>
      <c r="D1645" s="18" t="str">
        <f t="shared" si="75"/>
        <v>21/may</v>
      </c>
      <c r="E1645" s="18">
        <f t="shared" si="76"/>
        <v>6</v>
      </c>
      <c r="F1645" s="18">
        <v>1</v>
      </c>
      <c r="G1645" s="18">
        <f t="shared" si="77"/>
        <v>0</v>
      </c>
      <c r="H1645" s="3">
        <v>46163.492627314816</v>
      </c>
      <c r="I1645">
        <v>64411353</v>
      </c>
      <c r="J1645" t="s">
        <v>2021</v>
      </c>
      <c r="K1645" t="s">
        <v>1968</v>
      </c>
      <c r="L1645" t="s">
        <v>1969</v>
      </c>
      <c r="M1645" t="s">
        <v>1970</v>
      </c>
      <c r="O1645">
        <v>368089170000</v>
      </c>
      <c r="P1645">
        <v>16018</v>
      </c>
      <c r="Q1645">
        <v>-4</v>
      </c>
      <c r="R1645">
        <v>1</v>
      </c>
      <c r="S1645">
        <v>64411353</v>
      </c>
      <c r="U1645" t="s">
        <v>4947</v>
      </c>
      <c r="W1645" t="s">
        <v>4948</v>
      </c>
      <c r="X1645">
        <v>368089170000</v>
      </c>
      <c r="Y1645" t="s">
        <v>65</v>
      </c>
      <c r="Z1645" t="s">
        <v>66</v>
      </c>
      <c r="AF1645" t="s">
        <v>1976</v>
      </c>
      <c r="AG1645" t="s">
        <v>1972</v>
      </c>
      <c r="AL1645">
        <v>5</v>
      </c>
      <c r="AN1645" t="s">
        <v>1974</v>
      </c>
      <c r="AO1645">
        <v>0</v>
      </c>
      <c r="AQ1645">
        <v>2257954</v>
      </c>
      <c r="AR1645" t="s">
        <v>4605</v>
      </c>
      <c r="AS1645" t="s">
        <v>5883</v>
      </c>
      <c r="AT1645" t="s">
        <v>2022</v>
      </c>
    </row>
    <row r="1646" spans="1:46" x14ac:dyDescent="0.25">
      <c r="A1646" t="str">
        <f>_xlfn.XLOOKUP(I1646,UTILIZADAS[Contacto1],UTILIZADAS[Source.Name],,0)</f>
        <v>Cobros Mayo</v>
      </c>
      <c r="B1646" s="18">
        <f>VLOOKUP(J1646,Ref!A:C,3,0)</f>
        <v>0</v>
      </c>
      <c r="C1646" s="18">
        <f>VLOOKUP(J1646,Ref!A:D,4,0)</f>
        <v>0</v>
      </c>
      <c r="D1646" s="18" t="str">
        <f t="shared" si="75"/>
        <v>22/may</v>
      </c>
      <c r="E1646" s="18">
        <f t="shared" si="76"/>
        <v>6</v>
      </c>
      <c r="F1646" s="18">
        <v>1</v>
      </c>
      <c r="G1646" s="18">
        <f t="shared" si="77"/>
        <v>1</v>
      </c>
      <c r="H1646" s="3">
        <v>46164.386018518519</v>
      </c>
      <c r="I1646">
        <v>64411353</v>
      </c>
      <c r="J1646">
        <v>6004</v>
      </c>
      <c r="K1646" t="s">
        <v>1983</v>
      </c>
      <c r="L1646" t="s">
        <v>1897</v>
      </c>
      <c r="M1646" t="s">
        <v>1970</v>
      </c>
      <c r="O1646">
        <v>368089170000</v>
      </c>
      <c r="P1646">
        <v>16018</v>
      </c>
      <c r="Q1646">
        <v>-4</v>
      </c>
      <c r="R1646">
        <v>1</v>
      </c>
      <c r="S1646">
        <v>64411353</v>
      </c>
      <c r="U1646" t="s">
        <v>4947</v>
      </c>
      <c r="W1646" t="s">
        <v>4948</v>
      </c>
      <c r="X1646">
        <v>368089170000</v>
      </c>
      <c r="Y1646" t="s">
        <v>65</v>
      </c>
      <c r="Z1646" t="s">
        <v>66</v>
      </c>
      <c r="AF1646" t="s">
        <v>1976</v>
      </c>
      <c r="AG1646" t="s">
        <v>1972</v>
      </c>
      <c r="AL1646">
        <v>68</v>
      </c>
      <c r="AM1646" t="s">
        <v>1979</v>
      </c>
      <c r="AN1646" t="s">
        <v>1987</v>
      </c>
      <c r="AO1646">
        <v>0</v>
      </c>
      <c r="AQ1646">
        <v>2257954</v>
      </c>
      <c r="AR1646" t="s">
        <v>4605</v>
      </c>
      <c r="AS1646" t="s">
        <v>5883</v>
      </c>
      <c r="AT1646" t="s">
        <v>1984</v>
      </c>
    </row>
    <row r="1647" spans="1:46" x14ac:dyDescent="0.25">
      <c r="A1647" t="e">
        <f>_xlfn.XLOOKUP(I1647,UTILIZADAS[Contacto1],UTILIZADAS[Source.Name],,0)</f>
        <v>#N/A</v>
      </c>
      <c r="B1647" s="18">
        <f>VLOOKUP(J1647,Ref!A:C,3,0)</f>
        <v>0</v>
      </c>
      <c r="C1647" s="18">
        <f>VLOOKUP(J1647,Ref!A:D,4,0)</f>
        <v>0</v>
      </c>
      <c r="D1647" s="18" t="str">
        <f t="shared" si="75"/>
        <v>08/may</v>
      </c>
      <c r="E1647" s="18">
        <f t="shared" si="76"/>
        <v>2</v>
      </c>
      <c r="F1647" s="18">
        <v>1</v>
      </c>
      <c r="G1647" s="18">
        <f t="shared" si="77"/>
        <v>0</v>
      </c>
      <c r="H1647" s="3">
        <v>46150.727743055555</v>
      </c>
      <c r="I1647">
        <v>64436066</v>
      </c>
      <c r="J1647" t="s">
        <v>1986</v>
      </c>
      <c r="K1647" t="s">
        <v>1983</v>
      </c>
      <c r="L1647" t="s">
        <v>1897</v>
      </c>
      <c r="M1647" t="s">
        <v>1970</v>
      </c>
      <c r="O1647">
        <v>358382790000</v>
      </c>
      <c r="P1647">
        <v>16016</v>
      </c>
      <c r="Q1647">
        <v>-4</v>
      </c>
      <c r="R1647">
        <v>1</v>
      </c>
      <c r="S1647">
        <v>64436066</v>
      </c>
      <c r="U1647" t="s">
        <v>185</v>
      </c>
      <c r="W1647" t="s">
        <v>186</v>
      </c>
      <c r="X1647">
        <v>358382790000</v>
      </c>
      <c r="Y1647" t="s">
        <v>65</v>
      </c>
      <c r="Z1647" t="s">
        <v>66</v>
      </c>
      <c r="AF1647" t="s">
        <v>1976</v>
      </c>
      <c r="AG1647" t="s">
        <v>1972</v>
      </c>
      <c r="AK1647" t="s">
        <v>2066</v>
      </c>
      <c r="AL1647">
        <v>127</v>
      </c>
      <c r="AM1647" t="s">
        <v>1979</v>
      </c>
      <c r="AN1647" t="s">
        <v>1977</v>
      </c>
      <c r="AO1647">
        <v>0</v>
      </c>
      <c r="AQ1647">
        <v>2198748</v>
      </c>
      <c r="AR1647" t="s">
        <v>2020</v>
      </c>
      <c r="AS1647" t="s">
        <v>2020</v>
      </c>
      <c r="AT1647" t="s">
        <v>1988</v>
      </c>
    </row>
    <row r="1648" spans="1:46" x14ac:dyDescent="0.25">
      <c r="A1648" t="e">
        <f>_xlfn.XLOOKUP(I1648,UTILIZADAS[Contacto1],UTILIZADAS[Source.Name],,0)</f>
        <v>#N/A</v>
      </c>
      <c r="B1648" s="18">
        <f>VLOOKUP(J1648,Ref!A:C,3,0)</f>
        <v>1</v>
      </c>
      <c r="C1648" s="18">
        <f>VLOOKUP(J1648,Ref!A:D,4,0)</f>
        <v>1</v>
      </c>
      <c r="D1648" s="18" t="str">
        <f t="shared" si="75"/>
        <v>16/may</v>
      </c>
      <c r="E1648" s="18">
        <f t="shared" si="76"/>
        <v>2</v>
      </c>
      <c r="F1648" s="18">
        <v>1</v>
      </c>
      <c r="G1648" s="18">
        <f t="shared" si="77"/>
        <v>1</v>
      </c>
      <c r="H1648" s="3">
        <v>46158.455949074072</v>
      </c>
      <c r="I1648">
        <v>64436066</v>
      </c>
      <c r="J1648">
        <v>6002</v>
      </c>
      <c r="K1648" t="s">
        <v>1983</v>
      </c>
      <c r="L1648" t="s">
        <v>1897</v>
      </c>
      <c r="M1648" t="s">
        <v>1970</v>
      </c>
      <c r="O1648">
        <v>358382790000</v>
      </c>
      <c r="P1648">
        <v>16016</v>
      </c>
      <c r="Q1648">
        <v>-4</v>
      </c>
      <c r="R1648">
        <v>1</v>
      </c>
      <c r="S1648">
        <v>64436066</v>
      </c>
      <c r="U1648" t="s">
        <v>185</v>
      </c>
      <c r="W1648" t="s">
        <v>186</v>
      </c>
      <c r="X1648">
        <v>358382790000</v>
      </c>
      <c r="Y1648" t="s">
        <v>65</v>
      </c>
      <c r="Z1648" t="s">
        <v>66</v>
      </c>
      <c r="AF1648" t="s">
        <v>1976</v>
      </c>
      <c r="AG1648" t="s">
        <v>1972</v>
      </c>
      <c r="AK1648" t="s">
        <v>2066</v>
      </c>
      <c r="AL1648">
        <v>47</v>
      </c>
      <c r="AM1648" t="s">
        <v>1979</v>
      </c>
      <c r="AN1648" t="s">
        <v>1987</v>
      </c>
      <c r="AO1648">
        <v>0</v>
      </c>
      <c r="AQ1648">
        <v>2198748</v>
      </c>
      <c r="AR1648" t="s">
        <v>2020</v>
      </c>
      <c r="AS1648" t="s">
        <v>2020</v>
      </c>
      <c r="AT1648" t="s">
        <v>1888</v>
      </c>
    </row>
    <row r="1649" spans="1:46" x14ac:dyDescent="0.25">
      <c r="A1649" t="str">
        <f>_xlfn.XLOOKUP(I1649,UTILIZADAS[Contacto1],UTILIZADAS[Source.Name],,0)</f>
        <v>Cobros Mayo</v>
      </c>
      <c r="B1649" s="18">
        <f>VLOOKUP(J1649,Ref!A:C,3,0)</f>
        <v>1</v>
      </c>
      <c r="C1649" s="18">
        <f>VLOOKUP(J1649,Ref!A:D,4,0)</f>
        <v>0</v>
      </c>
      <c r="D1649" s="18" t="str">
        <f t="shared" si="75"/>
        <v>11/may</v>
      </c>
      <c r="E1649" s="18">
        <f t="shared" si="76"/>
        <v>1</v>
      </c>
      <c r="F1649" s="18">
        <v>1</v>
      </c>
      <c r="G1649" s="18">
        <f t="shared" si="77"/>
        <v>1</v>
      </c>
      <c r="H1649" s="3">
        <v>46153.640590277777</v>
      </c>
      <c r="I1649">
        <v>64437334</v>
      </c>
      <c r="J1649">
        <v>6006</v>
      </c>
      <c r="K1649" t="s">
        <v>1983</v>
      </c>
      <c r="L1649" t="s">
        <v>1897</v>
      </c>
      <c r="M1649" t="s">
        <v>1970</v>
      </c>
      <c r="O1649">
        <v>368074250000</v>
      </c>
      <c r="P1649">
        <v>16018</v>
      </c>
      <c r="Q1649">
        <v>-4</v>
      </c>
      <c r="R1649">
        <v>1</v>
      </c>
      <c r="S1649">
        <v>64437334</v>
      </c>
      <c r="U1649" t="s">
        <v>6004</v>
      </c>
      <c r="W1649" t="s">
        <v>4950</v>
      </c>
      <c r="X1649">
        <v>368074250000</v>
      </c>
      <c r="Y1649" t="s">
        <v>65</v>
      </c>
      <c r="Z1649" t="s">
        <v>66</v>
      </c>
      <c r="AF1649" t="s">
        <v>1976</v>
      </c>
      <c r="AG1649" t="s">
        <v>1972</v>
      </c>
      <c r="AL1649">
        <v>63</v>
      </c>
      <c r="AM1649" t="s">
        <v>1979</v>
      </c>
      <c r="AN1649" t="s">
        <v>1987</v>
      </c>
      <c r="AO1649">
        <v>0</v>
      </c>
      <c r="AQ1649">
        <v>2257955</v>
      </c>
      <c r="AR1649" t="s">
        <v>4605</v>
      </c>
      <c r="AS1649" t="s">
        <v>5883</v>
      </c>
      <c r="AT1649" t="s">
        <v>1894</v>
      </c>
    </row>
    <row r="1650" spans="1:46" x14ac:dyDescent="0.25">
      <c r="A1650" t="str">
        <f>_xlfn.XLOOKUP(I1650,UTILIZADAS[Contacto1],UTILIZADAS[Source.Name],,0)</f>
        <v>Cobros Abril Canal Fijo</v>
      </c>
      <c r="B1650" s="18">
        <f>VLOOKUP(J1650,Ref!A:C,3,0)</f>
        <v>0</v>
      </c>
      <c r="C1650" s="18">
        <f>VLOOKUP(J1650,Ref!A:D,4,0)</f>
        <v>0</v>
      </c>
      <c r="D1650" s="18" t="str">
        <f t="shared" si="75"/>
        <v>02/may</v>
      </c>
      <c r="E1650" s="18">
        <f t="shared" si="76"/>
        <v>4</v>
      </c>
      <c r="F1650" s="18">
        <v>1</v>
      </c>
      <c r="G1650" s="18">
        <f t="shared" si="77"/>
        <v>0</v>
      </c>
      <c r="H1650" s="3">
        <v>46144.52547453704</v>
      </c>
      <c r="I1650">
        <v>64443661</v>
      </c>
      <c r="J1650" t="s">
        <v>1967</v>
      </c>
      <c r="K1650" t="s">
        <v>1968</v>
      </c>
      <c r="L1650" t="s">
        <v>1969</v>
      </c>
      <c r="M1650" t="s">
        <v>1970</v>
      </c>
      <c r="O1650">
        <v>366014530000</v>
      </c>
      <c r="P1650">
        <v>16017</v>
      </c>
      <c r="Q1650">
        <v>-4</v>
      </c>
      <c r="R1650">
        <v>1</v>
      </c>
      <c r="S1650">
        <v>64443661</v>
      </c>
      <c r="U1650" t="s">
        <v>2338</v>
      </c>
      <c r="W1650" t="s">
        <v>3894</v>
      </c>
      <c r="X1650" t="s">
        <v>66</v>
      </c>
      <c r="Y1650" t="s">
        <v>65</v>
      </c>
      <c r="Z1650">
        <v>366014530000</v>
      </c>
      <c r="AG1650" t="s">
        <v>1972</v>
      </c>
      <c r="AI1650" t="s">
        <v>3093</v>
      </c>
      <c r="AL1650">
        <v>0</v>
      </c>
      <c r="AN1650" t="s">
        <v>1974</v>
      </c>
      <c r="AO1650">
        <v>0</v>
      </c>
      <c r="AQ1650">
        <v>2252113</v>
      </c>
      <c r="AR1650" t="s">
        <v>2241</v>
      </c>
      <c r="AS1650" t="s">
        <v>4163</v>
      </c>
      <c r="AT1650" t="s">
        <v>1975</v>
      </c>
    </row>
    <row r="1651" spans="1:46" x14ac:dyDescent="0.25">
      <c r="A1651" t="str">
        <f>_xlfn.XLOOKUP(I1651,UTILIZADAS[Contacto1],UTILIZADAS[Source.Name],,0)</f>
        <v>Cobros Abril Canal Fijo</v>
      </c>
      <c r="B1651" s="18">
        <f>VLOOKUP(J1651,Ref!A:C,3,0)</f>
        <v>0</v>
      </c>
      <c r="C1651" s="18">
        <f>VLOOKUP(J1651,Ref!A:D,4,0)</f>
        <v>0</v>
      </c>
      <c r="D1651" s="18" t="str">
        <f t="shared" si="75"/>
        <v>05/may</v>
      </c>
      <c r="E1651" s="18">
        <f t="shared" si="76"/>
        <v>4</v>
      </c>
      <c r="F1651" s="18">
        <v>1</v>
      </c>
      <c r="G1651" s="18">
        <f t="shared" si="77"/>
        <v>0</v>
      </c>
      <c r="H1651" s="3">
        <v>46147.735590277778</v>
      </c>
      <c r="I1651">
        <v>64443661</v>
      </c>
      <c r="J1651" t="s">
        <v>1967</v>
      </c>
      <c r="K1651" t="s">
        <v>1968</v>
      </c>
      <c r="L1651" t="s">
        <v>1969</v>
      </c>
      <c r="M1651" t="s">
        <v>1970</v>
      </c>
      <c r="O1651">
        <v>366014530000</v>
      </c>
      <c r="P1651">
        <v>16017</v>
      </c>
      <c r="Q1651">
        <v>-4</v>
      </c>
      <c r="R1651">
        <v>1</v>
      </c>
      <c r="S1651">
        <v>64443661</v>
      </c>
      <c r="U1651" t="s">
        <v>2338</v>
      </c>
      <c r="W1651" t="s">
        <v>3894</v>
      </c>
      <c r="X1651" t="s">
        <v>66</v>
      </c>
      <c r="Y1651" t="s">
        <v>65</v>
      </c>
      <c r="Z1651">
        <v>366014530000</v>
      </c>
      <c r="AG1651" t="s">
        <v>1972</v>
      </c>
      <c r="AI1651" t="s">
        <v>3093</v>
      </c>
      <c r="AL1651">
        <v>0</v>
      </c>
      <c r="AN1651" t="s">
        <v>1974</v>
      </c>
      <c r="AO1651">
        <v>0</v>
      </c>
      <c r="AQ1651">
        <v>2252113</v>
      </c>
      <c r="AR1651" t="s">
        <v>2241</v>
      </c>
      <c r="AS1651" t="s">
        <v>4163</v>
      </c>
      <c r="AT1651" t="s">
        <v>1975</v>
      </c>
    </row>
    <row r="1652" spans="1:46" x14ac:dyDescent="0.25">
      <c r="A1652" t="str">
        <f>_xlfn.XLOOKUP(I1652,UTILIZADAS[Contacto1],UTILIZADAS[Source.Name],,0)</f>
        <v>Cobros Abril Canal Fijo</v>
      </c>
      <c r="B1652" s="18">
        <f>VLOOKUP(J1652,Ref!A:C,3,0)</f>
        <v>0</v>
      </c>
      <c r="C1652" s="18">
        <f>VLOOKUP(J1652,Ref!A:D,4,0)</f>
        <v>0</v>
      </c>
      <c r="D1652" s="18" t="str">
        <f t="shared" si="75"/>
        <v>07/may</v>
      </c>
      <c r="E1652" s="18">
        <f t="shared" si="76"/>
        <v>4</v>
      </c>
      <c r="F1652" s="18">
        <v>1</v>
      </c>
      <c r="G1652" s="18">
        <f t="shared" si="77"/>
        <v>0</v>
      </c>
      <c r="H1652" s="3">
        <v>46149.598946759259</v>
      </c>
      <c r="I1652">
        <v>64443661</v>
      </c>
      <c r="J1652" t="s">
        <v>1967</v>
      </c>
      <c r="K1652" t="s">
        <v>1968</v>
      </c>
      <c r="L1652" t="s">
        <v>1969</v>
      </c>
      <c r="M1652" t="s">
        <v>1970</v>
      </c>
      <c r="O1652">
        <v>366014530000</v>
      </c>
      <c r="P1652">
        <v>16017</v>
      </c>
      <c r="Q1652">
        <v>-4</v>
      </c>
      <c r="R1652">
        <v>1</v>
      </c>
      <c r="S1652">
        <v>64443661</v>
      </c>
      <c r="U1652" t="s">
        <v>2338</v>
      </c>
      <c r="W1652" t="s">
        <v>3894</v>
      </c>
      <c r="X1652" t="s">
        <v>66</v>
      </c>
      <c r="Y1652" t="s">
        <v>65</v>
      </c>
      <c r="Z1652">
        <v>366014530000</v>
      </c>
      <c r="AG1652" t="s">
        <v>1972</v>
      </c>
      <c r="AI1652" t="s">
        <v>3093</v>
      </c>
      <c r="AL1652">
        <v>0</v>
      </c>
      <c r="AN1652" t="s">
        <v>1974</v>
      </c>
      <c r="AO1652">
        <v>0</v>
      </c>
      <c r="AQ1652">
        <v>2252113</v>
      </c>
      <c r="AR1652" t="s">
        <v>2241</v>
      </c>
      <c r="AS1652" t="s">
        <v>4163</v>
      </c>
      <c r="AT1652" t="s">
        <v>1975</v>
      </c>
    </row>
    <row r="1653" spans="1:46" x14ac:dyDescent="0.25">
      <c r="A1653" t="str">
        <f>_xlfn.XLOOKUP(I1653,UTILIZADAS[Contacto1],UTILIZADAS[Source.Name],,0)</f>
        <v>Cobros Abril Canal Fijo</v>
      </c>
      <c r="B1653" s="18">
        <f>VLOOKUP(J1653,Ref!A:C,3,0)</f>
        <v>0</v>
      </c>
      <c r="C1653" s="18">
        <f>VLOOKUP(J1653,Ref!A:D,4,0)</f>
        <v>0</v>
      </c>
      <c r="D1653" s="18" t="str">
        <f t="shared" si="75"/>
        <v>08/may</v>
      </c>
      <c r="E1653" s="18">
        <f t="shared" si="76"/>
        <v>4</v>
      </c>
      <c r="F1653" s="18">
        <v>1</v>
      </c>
      <c r="G1653" s="18">
        <f t="shared" si="77"/>
        <v>1</v>
      </c>
      <c r="H1653" s="3">
        <v>46150.620509259257</v>
      </c>
      <c r="I1653">
        <v>64443661</v>
      </c>
      <c r="J1653" t="s">
        <v>1967</v>
      </c>
      <c r="K1653" t="s">
        <v>1968</v>
      </c>
      <c r="L1653" t="s">
        <v>1969</v>
      </c>
      <c r="M1653" t="s">
        <v>1970</v>
      </c>
      <c r="O1653">
        <v>366014530000</v>
      </c>
      <c r="P1653">
        <v>16017</v>
      </c>
      <c r="Q1653">
        <v>-4</v>
      </c>
      <c r="R1653">
        <v>1</v>
      </c>
      <c r="S1653">
        <v>64443661</v>
      </c>
      <c r="U1653" t="s">
        <v>2338</v>
      </c>
      <c r="W1653" t="s">
        <v>3894</v>
      </c>
      <c r="X1653" t="s">
        <v>66</v>
      </c>
      <c r="Y1653" t="s">
        <v>65</v>
      </c>
      <c r="Z1653">
        <v>366014530000</v>
      </c>
      <c r="AG1653" t="s">
        <v>1972</v>
      </c>
      <c r="AI1653" t="s">
        <v>3093</v>
      </c>
      <c r="AL1653">
        <v>0</v>
      </c>
      <c r="AN1653" t="s">
        <v>1974</v>
      </c>
      <c r="AO1653">
        <v>0</v>
      </c>
      <c r="AQ1653">
        <v>2252113</v>
      </c>
      <c r="AR1653" t="s">
        <v>2241</v>
      </c>
      <c r="AS1653" t="s">
        <v>4163</v>
      </c>
      <c r="AT1653" t="s">
        <v>1975</v>
      </c>
    </row>
    <row r="1654" spans="1:46" x14ac:dyDescent="0.25">
      <c r="A1654" t="e">
        <f>_xlfn.XLOOKUP(I1654,UTILIZADAS[Contacto1],UTILIZADAS[Source.Name],,0)</f>
        <v>#N/A</v>
      </c>
      <c r="B1654" s="18">
        <f>VLOOKUP(J1654,Ref!A:C,3,0)</f>
        <v>0</v>
      </c>
      <c r="C1654" s="18">
        <f>VLOOKUP(J1654,Ref!A:D,4,0)</f>
        <v>0</v>
      </c>
      <c r="D1654" s="18" t="str">
        <f t="shared" si="75"/>
        <v>06/may</v>
      </c>
      <c r="E1654" s="18">
        <f t="shared" si="76"/>
        <v>1</v>
      </c>
      <c r="F1654" s="18">
        <v>1</v>
      </c>
      <c r="G1654" s="18">
        <f t="shared" si="77"/>
        <v>1</v>
      </c>
      <c r="H1654" s="3">
        <v>46148.463807870372</v>
      </c>
      <c r="I1654">
        <v>64443816</v>
      </c>
      <c r="J1654">
        <v>6004</v>
      </c>
      <c r="K1654" t="s">
        <v>1983</v>
      </c>
      <c r="L1654" t="s">
        <v>1897</v>
      </c>
      <c r="M1654" t="s">
        <v>1970</v>
      </c>
      <c r="P1654">
        <v>998</v>
      </c>
      <c r="Q1654">
        <v>0</v>
      </c>
      <c r="S1654">
        <v>64443816</v>
      </c>
      <c r="AF1654" t="s">
        <v>1976</v>
      </c>
      <c r="AG1654" t="s">
        <v>1972</v>
      </c>
      <c r="AL1654">
        <v>58</v>
      </c>
      <c r="AM1654" t="s">
        <v>1979</v>
      </c>
      <c r="AN1654" t="s">
        <v>1977</v>
      </c>
      <c r="AO1654">
        <v>0</v>
      </c>
      <c r="AQ1654">
        <v>2257525</v>
      </c>
      <c r="AR1654" t="s">
        <v>1978</v>
      </c>
      <c r="AT1654" t="s">
        <v>1984</v>
      </c>
    </row>
    <row r="1655" spans="1:46" x14ac:dyDescent="0.25">
      <c r="A1655" t="str">
        <f>_xlfn.XLOOKUP(I1655,UTILIZADAS[Contacto1],UTILIZADAS[Source.Name],,0)</f>
        <v>Cobros Abril Canal Fijo</v>
      </c>
      <c r="B1655" s="18">
        <f>VLOOKUP(J1655,Ref!A:C,3,0)</f>
        <v>0</v>
      </c>
      <c r="C1655" s="18">
        <f>VLOOKUP(J1655,Ref!A:D,4,0)</f>
        <v>0</v>
      </c>
      <c r="D1655" s="18" t="str">
        <f t="shared" si="75"/>
        <v>11/may</v>
      </c>
      <c r="E1655" s="18">
        <f t="shared" si="76"/>
        <v>2</v>
      </c>
      <c r="F1655" s="18">
        <v>1</v>
      </c>
      <c r="G1655" s="18">
        <f t="shared" si="77"/>
        <v>0</v>
      </c>
      <c r="H1655" s="3">
        <v>46153.640879629631</v>
      </c>
      <c r="I1655">
        <v>64446859</v>
      </c>
      <c r="J1655" t="s">
        <v>2021</v>
      </c>
      <c r="K1655" t="s">
        <v>1968</v>
      </c>
      <c r="L1655" t="s">
        <v>1969</v>
      </c>
      <c r="M1655" t="s">
        <v>1970</v>
      </c>
      <c r="O1655">
        <v>315023150000</v>
      </c>
      <c r="P1655">
        <v>16018</v>
      </c>
      <c r="Q1655">
        <v>-4</v>
      </c>
      <c r="R1655">
        <v>1</v>
      </c>
      <c r="S1655">
        <v>64446859</v>
      </c>
      <c r="U1655" t="s">
        <v>2526</v>
      </c>
      <c r="W1655" t="s">
        <v>4132</v>
      </c>
      <c r="X1655">
        <v>315023150000</v>
      </c>
      <c r="Y1655" t="s">
        <v>65</v>
      </c>
      <c r="Z1655" t="s">
        <v>66</v>
      </c>
      <c r="AF1655" t="s">
        <v>1976</v>
      </c>
      <c r="AG1655" t="s">
        <v>1972</v>
      </c>
      <c r="AL1655">
        <v>5</v>
      </c>
      <c r="AN1655" t="s">
        <v>1974</v>
      </c>
      <c r="AO1655">
        <v>0</v>
      </c>
      <c r="AQ1655">
        <v>2257956</v>
      </c>
      <c r="AR1655" t="s">
        <v>4605</v>
      </c>
      <c r="AS1655" t="s">
        <v>5883</v>
      </c>
      <c r="AT1655" t="s">
        <v>2022</v>
      </c>
    </row>
    <row r="1656" spans="1:46" x14ac:dyDescent="0.25">
      <c r="A1656" t="str">
        <f>_xlfn.XLOOKUP(I1656,UTILIZADAS[Contacto1],UTILIZADAS[Source.Name],,0)</f>
        <v>Cobros Abril Canal Fijo</v>
      </c>
      <c r="B1656" s="18">
        <f>VLOOKUP(J1656,Ref!A:C,3,0)</f>
        <v>0</v>
      </c>
      <c r="C1656" s="18">
        <f>VLOOKUP(J1656,Ref!A:D,4,0)</f>
        <v>0</v>
      </c>
      <c r="D1656" s="18" t="str">
        <f t="shared" si="75"/>
        <v>13/may</v>
      </c>
      <c r="E1656" s="18">
        <f t="shared" si="76"/>
        <v>2</v>
      </c>
      <c r="F1656" s="18">
        <v>1</v>
      </c>
      <c r="G1656" s="18">
        <f t="shared" si="77"/>
        <v>1</v>
      </c>
      <c r="H1656" s="3">
        <v>46155.747777777775</v>
      </c>
      <c r="I1656">
        <v>64446859</v>
      </c>
      <c r="J1656">
        <v>6004</v>
      </c>
      <c r="K1656" t="s">
        <v>1983</v>
      </c>
      <c r="L1656" t="s">
        <v>1897</v>
      </c>
      <c r="M1656" t="s">
        <v>1970</v>
      </c>
      <c r="O1656">
        <v>315023150000</v>
      </c>
      <c r="P1656">
        <v>16018</v>
      </c>
      <c r="Q1656">
        <v>-4</v>
      </c>
      <c r="R1656">
        <v>1</v>
      </c>
      <c r="S1656">
        <v>64446859</v>
      </c>
      <c r="U1656" t="s">
        <v>2526</v>
      </c>
      <c r="W1656" t="s">
        <v>4132</v>
      </c>
      <c r="X1656">
        <v>315023150000</v>
      </c>
      <c r="Y1656" t="s">
        <v>65</v>
      </c>
      <c r="Z1656" t="s">
        <v>66</v>
      </c>
      <c r="AF1656" t="s">
        <v>1976</v>
      </c>
      <c r="AG1656" t="s">
        <v>1972</v>
      </c>
      <c r="AL1656">
        <v>84</v>
      </c>
      <c r="AM1656" t="s">
        <v>1979</v>
      </c>
      <c r="AN1656" t="s">
        <v>1987</v>
      </c>
      <c r="AO1656">
        <v>0</v>
      </c>
      <c r="AQ1656">
        <v>2257956</v>
      </c>
      <c r="AR1656" t="s">
        <v>4605</v>
      </c>
      <c r="AS1656" t="s">
        <v>5883</v>
      </c>
      <c r="AT1656" t="s">
        <v>1984</v>
      </c>
    </row>
    <row r="1657" spans="1:46" x14ac:dyDescent="0.25">
      <c r="A1657" t="str">
        <f>_xlfn.XLOOKUP(I1657,UTILIZADAS[Contacto1],UTILIZADAS[Source.Name],,0)</f>
        <v>Cobros Mayo</v>
      </c>
      <c r="B1657" s="18">
        <f>VLOOKUP(J1657,Ref!A:C,3,0)</f>
        <v>0</v>
      </c>
      <c r="C1657" s="18">
        <f>VLOOKUP(J1657,Ref!A:D,4,0)</f>
        <v>0</v>
      </c>
      <c r="D1657" s="18" t="str">
        <f t="shared" si="75"/>
        <v>06/may</v>
      </c>
      <c r="E1657" s="18">
        <f t="shared" si="76"/>
        <v>5</v>
      </c>
      <c r="F1657" s="18">
        <v>1</v>
      </c>
      <c r="G1657" s="18">
        <f t="shared" si="77"/>
        <v>0</v>
      </c>
      <c r="H1657" s="3">
        <v>46148.39366898148</v>
      </c>
      <c r="I1657">
        <v>64449407</v>
      </c>
      <c r="J1657">
        <v>6004</v>
      </c>
      <c r="K1657" t="s">
        <v>1983</v>
      </c>
      <c r="L1657" t="s">
        <v>1897</v>
      </c>
      <c r="M1657" t="s">
        <v>1970</v>
      </c>
      <c r="P1657">
        <v>998</v>
      </c>
      <c r="Q1657">
        <v>0</v>
      </c>
      <c r="S1657">
        <v>64449407</v>
      </c>
      <c r="AF1657" t="s">
        <v>1976</v>
      </c>
      <c r="AG1657" t="s">
        <v>1972</v>
      </c>
      <c r="AL1657">
        <v>82</v>
      </c>
      <c r="AM1657" t="s">
        <v>1979</v>
      </c>
      <c r="AN1657" t="s">
        <v>1977</v>
      </c>
      <c r="AO1657">
        <v>0</v>
      </c>
      <c r="AQ1657">
        <v>2257522</v>
      </c>
      <c r="AR1657" t="s">
        <v>1978</v>
      </c>
      <c r="AT1657" t="s">
        <v>1984</v>
      </c>
    </row>
    <row r="1658" spans="1:46" x14ac:dyDescent="0.25">
      <c r="A1658" t="str">
        <f>_xlfn.XLOOKUP(I1658,UTILIZADAS[Contacto1],UTILIZADAS[Source.Name],,0)</f>
        <v>Cobros Mayo</v>
      </c>
      <c r="B1658" s="18">
        <f>VLOOKUP(J1658,Ref!A:C,3,0)</f>
        <v>1</v>
      </c>
      <c r="C1658" s="18">
        <f>VLOOKUP(J1658,Ref!A:D,4,0)</f>
        <v>1</v>
      </c>
      <c r="D1658" s="18" t="str">
        <f t="shared" si="75"/>
        <v>06/may</v>
      </c>
      <c r="E1658" s="18">
        <f t="shared" si="76"/>
        <v>5</v>
      </c>
      <c r="F1658" s="18">
        <v>1</v>
      </c>
      <c r="G1658" s="18">
        <f t="shared" si="77"/>
        <v>0</v>
      </c>
      <c r="H1658" s="3">
        <v>46148.442314814813</v>
      </c>
      <c r="I1658">
        <v>64449407</v>
      </c>
      <c r="J1658">
        <v>6007</v>
      </c>
      <c r="K1658" t="s">
        <v>1983</v>
      </c>
      <c r="L1658" t="s">
        <v>1897</v>
      </c>
      <c r="M1658" t="s">
        <v>1970</v>
      </c>
      <c r="P1658">
        <v>998</v>
      </c>
      <c r="Q1658">
        <v>0</v>
      </c>
      <c r="S1658">
        <v>64449407</v>
      </c>
      <c r="AF1658" t="s">
        <v>1976</v>
      </c>
      <c r="AG1658" t="s">
        <v>1972</v>
      </c>
      <c r="AL1658">
        <v>64</v>
      </c>
      <c r="AM1658" t="s">
        <v>1979</v>
      </c>
      <c r="AN1658" t="s">
        <v>1977</v>
      </c>
      <c r="AO1658">
        <v>0</v>
      </c>
      <c r="AQ1658">
        <v>2257522</v>
      </c>
      <c r="AR1658" t="s">
        <v>1978</v>
      </c>
      <c r="AT1658" t="s">
        <v>1898</v>
      </c>
    </row>
    <row r="1659" spans="1:46" x14ac:dyDescent="0.25">
      <c r="A1659" t="str">
        <f>_xlfn.XLOOKUP(I1659,UTILIZADAS[Contacto1],UTILIZADAS[Source.Name],,0)</f>
        <v>Cobros Mayo</v>
      </c>
      <c r="B1659" s="18">
        <f>VLOOKUP(J1659,Ref!A:C,3,0)</f>
        <v>0</v>
      </c>
      <c r="C1659" s="18">
        <f>VLOOKUP(J1659,Ref!A:D,4,0)</f>
        <v>0</v>
      </c>
      <c r="D1659" s="18" t="str">
        <f t="shared" si="75"/>
        <v>11/may</v>
      </c>
      <c r="E1659" s="18">
        <f t="shared" si="76"/>
        <v>5</v>
      </c>
      <c r="F1659" s="18">
        <v>1</v>
      </c>
      <c r="G1659" s="18">
        <f t="shared" si="77"/>
        <v>0</v>
      </c>
      <c r="H1659" s="3">
        <v>46153.641342592593</v>
      </c>
      <c r="I1659">
        <v>64449407</v>
      </c>
      <c r="J1659" t="s">
        <v>2021</v>
      </c>
      <c r="K1659" t="s">
        <v>1968</v>
      </c>
      <c r="L1659" t="s">
        <v>1969</v>
      </c>
      <c r="M1659" t="s">
        <v>1970</v>
      </c>
      <c r="O1659">
        <v>366018320000</v>
      </c>
      <c r="P1659">
        <v>16018</v>
      </c>
      <c r="Q1659">
        <v>-4</v>
      </c>
      <c r="R1659">
        <v>1</v>
      </c>
      <c r="S1659">
        <v>64449407</v>
      </c>
      <c r="U1659" t="s">
        <v>4951</v>
      </c>
      <c r="W1659" t="s">
        <v>4952</v>
      </c>
      <c r="X1659">
        <v>366018320000</v>
      </c>
      <c r="Y1659" t="s">
        <v>65</v>
      </c>
      <c r="Z1659" t="s">
        <v>4619</v>
      </c>
      <c r="AF1659" t="s">
        <v>1976</v>
      </c>
      <c r="AG1659" t="s">
        <v>1972</v>
      </c>
      <c r="AL1659">
        <v>5</v>
      </c>
      <c r="AN1659" t="s">
        <v>1974</v>
      </c>
      <c r="AO1659">
        <v>0</v>
      </c>
      <c r="AQ1659">
        <v>2257957</v>
      </c>
      <c r="AR1659" t="s">
        <v>4605</v>
      </c>
      <c r="AS1659" t="s">
        <v>5883</v>
      </c>
      <c r="AT1659" t="s">
        <v>2022</v>
      </c>
    </row>
    <row r="1660" spans="1:46" x14ac:dyDescent="0.25">
      <c r="A1660" t="str">
        <f>_xlfn.XLOOKUP(I1660,UTILIZADAS[Contacto1],UTILIZADAS[Source.Name],,0)</f>
        <v>Cobros Mayo</v>
      </c>
      <c r="B1660" s="18">
        <f>VLOOKUP(J1660,Ref!A:C,3,0)</f>
        <v>0</v>
      </c>
      <c r="C1660" s="18">
        <f>VLOOKUP(J1660,Ref!A:D,4,0)</f>
        <v>0</v>
      </c>
      <c r="D1660" s="18" t="str">
        <f t="shared" si="75"/>
        <v>13/may</v>
      </c>
      <c r="E1660" s="18">
        <f t="shared" si="76"/>
        <v>5</v>
      </c>
      <c r="F1660" s="18">
        <v>1</v>
      </c>
      <c r="G1660" s="18">
        <f t="shared" si="77"/>
        <v>0</v>
      </c>
      <c r="H1660" s="3">
        <v>46155.748067129629</v>
      </c>
      <c r="I1660">
        <v>64449407</v>
      </c>
      <c r="J1660" t="s">
        <v>2021</v>
      </c>
      <c r="K1660" t="s">
        <v>1968</v>
      </c>
      <c r="L1660" t="s">
        <v>1969</v>
      </c>
      <c r="M1660" t="s">
        <v>1970</v>
      </c>
      <c r="O1660">
        <v>366018320000</v>
      </c>
      <c r="P1660">
        <v>16018</v>
      </c>
      <c r="Q1660">
        <v>-4</v>
      </c>
      <c r="R1660">
        <v>1</v>
      </c>
      <c r="S1660">
        <v>64449407</v>
      </c>
      <c r="U1660" t="s">
        <v>4951</v>
      </c>
      <c r="W1660" t="s">
        <v>4952</v>
      </c>
      <c r="X1660">
        <v>366018320000</v>
      </c>
      <c r="Y1660" t="s">
        <v>65</v>
      </c>
      <c r="Z1660" t="s">
        <v>4619</v>
      </c>
      <c r="AF1660" t="s">
        <v>1976</v>
      </c>
      <c r="AG1660" t="s">
        <v>1972</v>
      </c>
      <c r="AL1660">
        <v>5</v>
      </c>
      <c r="AN1660" t="s">
        <v>1974</v>
      </c>
      <c r="AO1660">
        <v>0</v>
      </c>
      <c r="AQ1660">
        <v>2257957</v>
      </c>
      <c r="AR1660" t="s">
        <v>4605</v>
      </c>
      <c r="AS1660" t="s">
        <v>5883</v>
      </c>
      <c r="AT1660" t="s">
        <v>2022</v>
      </c>
    </row>
    <row r="1661" spans="1:46" x14ac:dyDescent="0.25">
      <c r="A1661" t="str">
        <f>_xlfn.XLOOKUP(I1661,UTILIZADAS[Contacto1],UTILIZADAS[Source.Name],,0)</f>
        <v>Cobros Mayo</v>
      </c>
      <c r="B1661" s="18">
        <f>VLOOKUP(J1661,Ref!A:C,3,0)</f>
        <v>0</v>
      </c>
      <c r="C1661" s="18">
        <f>VLOOKUP(J1661,Ref!A:D,4,0)</f>
        <v>0</v>
      </c>
      <c r="D1661" s="18" t="str">
        <f t="shared" si="75"/>
        <v>18/may</v>
      </c>
      <c r="E1661" s="18">
        <f t="shared" si="76"/>
        <v>5</v>
      </c>
      <c r="F1661" s="18">
        <v>1</v>
      </c>
      <c r="G1661" s="18">
        <f t="shared" si="77"/>
        <v>1</v>
      </c>
      <c r="H1661" s="3">
        <v>46160.463090277779</v>
      </c>
      <c r="I1661">
        <v>64449407</v>
      </c>
      <c r="J1661">
        <v>6004</v>
      </c>
      <c r="K1661" t="s">
        <v>1983</v>
      </c>
      <c r="L1661" t="s">
        <v>1897</v>
      </c>
      <c r="M1661" t="s">
        <v>1970</v>
      </c>
      <c r="O1661">
        <v>366018320000</v>
      </c>
      <c r="P1661">
        <v>16018</v>
      </c>
      <c r="Q1661">
        <v>-4</v>
      </c>
      <c r="R1661">
        <v>1</v>
      </c>
      <c r="S1661">
        <v>64449407</v>
      </c>
      <c r="U1661" t="s">
        <v>4951</v>
      </c>
      <c r="W1661" t="s">
        <v>4952</v>
      </c>
      <c r="X1661">
        <v>366018320000</v>
      </c>
      <c r="Y1661" t="s">
        <v>65</v>
      </c>
      <c r="Z1661" t="s">
        <v>4619</v>
      </c>
      <c r="AF1661" t="s">
        <v>1976</v>
      </c>
      <c r="AG1661" t="s">
        <v>1972</v>
      </c>
      <c r="AL1661">
        <v>173</v>
      </c>
      <c r="AM1661" t="s">
        <v>1979</v>
      </c>
      <c r="AN1661" t="s">
        <v>1987</v>
      </c>
      <c r="AO1661">
        <v>0</v>
      </c>
      <c r="AQ1661">
        <v>2257957</v>
      </c>
      <c r="AR1661" t="s">
        <v>4605</v>
      </c>
      <c r="AS1661" t="s">
        <v>5883</v>
      </c>
      <c r="AT1661" t="s">
        <v>1984</v>
      </c>
    </row>
    <row r="1662" spans="1:46" x14ac:dyDescent="0.25">
      <c r="A1662" t="str">
        <f>_xlfn.XLOOKUP(I1662,UTILIZADAS[Contacto1],UTILIZADAS[Source.Name],,0)</f>
        <v>Cobros Abril Canal Fijo</v>
      </c>
      <c r="B1662" s="18">
        <f>VLOOKUP(J1662,Ref!A:C,3,0)</f>
        <v>0</v>
      </c>
      <c r="C1662" s="18">
        <f>VLOOKUP(J1662,Ref!A:D,4,0)</f>
        <v>0</v>
      </c>
      <c r="D1662" s="18" t="str">
        <f t="shared" si="75"/>
        <v>11/may</v>
      </c>
      <c r="E1662" s="18">
        <f t="shared" si="76"/>
        <v>5</v>
      </c>
      <c r="F1662" s="18">
        <v>1</v>
      </c>
      <c r="G1662" s="18">
        <f t="shared" si="77"/>
        <v>0</v>
      </c>
      <c r="H1662" s="3">
        <v>46153.643206018518</v>
      </c>
      <c r="I1662">
        <v>64451702</v>
      </c>
      <c r="J1662" t="s">
        <v>2021</v>
      </c>
      <c r="K1662" t="s">
        <v>1968</v>
      </c>
      <c r="L1662" t="s">
        <v>1969</v>
      </c>
      <c r="M1662" t="s">
        <v>1970</v>
      </c>
      <c r="O1662">
        <v>353374660000</v>
      </c>
      <c r="P1662">
        <v>16018</v>
      </c>
      <c r="Q1662">
        <v>-4</v>
      </c>
      <c r="R1662">
        <v>1</v>
      </c>
      <c r="S1662">
        <v>64451702</v>
      </c>
      <c r="U1662" t="s">
        <v>405</v>
      </c>
      <c r="W1662" t="s">
        <v>406</v>
      </c>
      <c r="X1662">
        <v>353374660000</v>
      </c>
      <c r="Y1662" t="s">
        <v>65</v>
      </c>
      <c r="Z1662" t="s">
        <v>597</v>
      </c>
      <c r="AF1662" t="s">
        <v>1976</v>
      </c>
      <c r="AG1662" t="s">
        <v>1972</v>
      </c>
      <c r="AL1662">
        <v>5</v>
      </c>
      <c r="AN1662" t="s">
        <v>1974</v>
      </c>
      <c r="AO1662">
        <v>0</v>
      </c>
      <c r="AQ1662">
        <v>2257958</v>
      </c>
      <c r="AR1662" t="s">
        <v>4605</v>
      </c>
      <c r="AS1662" t="s">
        <v>5883</v>
      </c>
      <c r="AT1662" t="s">
        <v>2022</v>
      </c>
    </row>
    <row r="1663" spans="1:46" x14ac:dyDescent="0.25">
      <c r="A1663" t="str">
        <f>_xlfn.XLOOKUP(I1663,UTILIZADAS[Contacto1],UTILIZADAS[Source.Name],,0)</f>
        <v>Cobros Abril Canal Fijo</v>
      </c>
      <c r="B1663" s="18">
        <f>VLOOKUP(J1663,Ref!A:C,3,0)</f>
        <v>0</v>
      </c>
      <c r="C1663" s="18">
        <f>VLOOKUP(J1663,Ref!A:D,4,0)</f>
        <v>0</v>
      </c>
      <c r="D1663" s="18" t="str">
        <f t="shared" si="75"/>
        <v>13/may</v>
      </c>
      <c r="E1663" s="18">
        <f t="shared" si="76"/>
        <v>5</v>
      </c>
      <c r="F1663" s="18">
        <v>1</v>
      </c>
      <c r="G1663" s="18">
        <f t="shared" si="77"/>
        <v>0</v>
      </c>
      <c r="H1663" s="3">
        <v>46155.748344907406</v>
      </c>
      <c r="I1663">
        <v>64451702</v>
      </c>
      <c r="J1663" t="s">
        <v>2021</v>
      </c>
      <c r="K1663" t="s">
        <v>1968</v>
      </c>
      <c r="L1663" t="s">
        <v>1969</v>
      </c>
      <c r="M1663" t="s">
        <v>1970</v>
      </c>
      <c r="O1663">
        <v>353374660000</v>
      </c>
      <c r="P1663">
        <v>16018</v>
      </c>
      <c r="Q1663">
        <v>-4</v>
      </c>
      <c r="R1663">
        <v>1</v>
      </c>
      <c r="S1663">
        <v>64451702</v>
      </c>
      <c r="U1663" t="s">
        <v>405</v>
      </c>
      <c r="W1663" t="s">
        <v>406</v>
      </c>
      <c r="X1663">
        <v>353374660000</v>
      </c>
      <c r="Y1663" t="s">
        <v>65</v>
      </c>
      <c r="Z1663" t="s">
        <v>597</v>
      </c>
      <c r="AF1663" t="s">
        <v>1976</v>
      </c>
      <c r="AG1663" t="s">
        <v>1972</v>
      </c>
      <c r="AL1663">
        <v>5</v>
      </c>
      <c r="AN1663" t="s">
        <v>1974</v>
      </c>
      <c r="AO1663">
        <v>0</v>
      </c>
      <c r="AQ1663">
        <v>2257958</v>
      </c>
      <c r="AR1663" t="s">
        <v>4605</v>
      </c>
      <c r="AS1663" t="s">
        <v>5883</v>
      </c>
      <c r="AT1663" t="s">
        <v>2022</v>
      </c>
    </row>
    <row r="1664" spans="1:46" x14ac:dyDescent="0.25">
      <c r="A1664" t="str">
        <f>_xlfn.XLOOKUP(I1664,UTILIZADAS[Contacto1],UTILIZADAS[Source.Name],,0)</f>
        <v>Cobros Abril Canal Fijo</v>
      </c>
      <c r="B1664" s="18">
        <f>VLOOKUP(J1664,Ref!A:C,3,0)</f>
        <v>0</v>
      </c>
      <c r="C1664" s="18">
        <f>VLOOKUP(J1664,Ref!A:D,4,0)</f>
        <v>0</v>
      </c>
      <c r="D1664" s="18" t="str">
        <f t="shared" si="75"/>
        <v>18/may</v>
      </c>
      <c r="E1664" s="18">
        <f t="shared" si="76"/>
        <v>5</v>
      </c>
      <c r="F1664" s="18">
        <v>1</v>
      </c>
      <c r="G1664" s="18">
        <f t="shared" si="77"/>
        <v>0</v>
      </c>
      <c r="H1664" s="3">
        <v>46160.463483796295</v>
      </c>
      <c r="I1664">
        <v>64451702</v>
      </c>
      <c r="J1664" t="s">
        <v>2021</v>
      </c>
      <c r="K1664" t="s">
        <v>1968</v>
      </c>
      <c r="L1664" t="s">
        <v>1969</v>
      </c>
      <c r="M1664" t="s">
        <v>1970</v>
      </c>
      <c r="O1664">
        <v>353374660000</v>
      </c>
      <c r="P1664">
        <v>16018</v>
      </c>
      <c r="Q1664">
        <v>-4</v>
      </c>
      <c r="R1664">
        <v>1</v>
      </c>
      <c r="S1664">
        <v>64451702</v>
      </c>
      <c r="U1664" t="s">
        <v>405</v>
      </c>
      <c r="W1664" t="s">
        <v>406</v>
      </c>
      <c r="X1664">
        <v>353374660000</v>
      </c>
      <c r="Y1664" t="s">
        <v>65</v>
      </c>
      <c r="Z1664" t="s">
        <v>597</v>
      </c>
      <c r="AF1664" t="s">
        <v>1976</v>
      </c>
      <c r="AG1664" t="s">
        <v>1972</v>
      </c>
      <c r="AL1664">
        <v>5</v>
      </c>
      <c r="AN1664" t="s">
        <v>1974</v>
      </c>
      <c r="AO1664">
        <v>0</v>
      </c>
      <c r="AQ1664">
        <v>2257958</v>
      </c>
      <c r="AR1664" t="s">
        <v>4605</v>
      </c>
      <c r="AS1664" t="s">
        <v>5883</v>
      </c>
      <c r="AT1664" t="s">
        <v>2022</v>
      </c>
    </row>
    <row r="1665" spans="1:46" x14ac:dyDescent="0.25">
      <c r="A1665" t="str">
        <f>_xlfn.XLOOKUP(I1665,UTILIZADAS[Contacto1],UTILIZADAS[Source.Name],,0)</f>
        <v>Cobros Abril Canal Fijo</v>
      </c>
      <c r="B1665" s="18">
        <f>VLOOKUP(J1665,Ref!A:C,3,0)</f>
        <v>0</v>
      </c>
      <c r="C1665" s="18">
        <f>VLOOKUP(J1665,Ref!A:D,4,0)</f>
        <v>0</v>
      </c>
      <c r="D1665" s="18" t="str">
        <f t="shared" si="75"/>
        <v>20/may</v>
      </c>
      <c r="E1665" s="18">
        <f t="shared" si="76"/>
        <v>5</v>
      </c>
      <c r="F1665" s="18">
        <v>1</v>
      </c>
      <c r="G1665" s="18">
        <f t="shared" si="77"/>
        <v>0</v>
      </c>
      <c r="H1665" s="3">
        <v>46162.439803240741</v>
      </c>
      <c r="I1665">
        <v>64451702</v>
      </c>
      <c r="J1665" t="s">
        <v>2023</v>
      </c>
      <c r="K1665" t="s">
        <v>1968</v>
      </c>
      <c r="L1665" t="s">
        <v>1969</v>
      </c>
      <c r="M1665" t="s">
        <v>1970</v>
      </c>
      <c r="O1665">
        <v>353374660000</v>
      </c>
      <c r="P1665">
        <v>16018</v>
      </c>
      <c r="Q1665">
        <v>-4</v>
      </c>
      <c r="R1665">
        <v>1</v>
      </c>
      <c r="S1665">
        <v>64451702</v>
      </c>
      <c r="U1665" t="s">
        <v>405</v>
      </c>
      <c r="W1665" t="s">
        <v>406</v>
      </c>
      <c r="X1665">
        <v>353374660000</v>
      </c>
      <c r="Y1665" t="s">
        <v>65</v>
      </c>
      <c r="Z1665" t="s">
        <v>597</v>
      </c>
      <c r="AF1665" t="s">
        <v>1976</v>
      </c>
      <c r="AG1665" t="s">
        <v>1972</v>
      </c>
      <c r="AL1665">
        <v>0</v>
      </c>
      <c r="AN1665" t="s">
        <v>1974</v>
      </c>
      <c r="AO1665">
        <v>0</v>
      </c>
      <c r="AQ1665">
        <v>2257958</v>
      </c>
      <c r="AR1665" t="s">
        <v>4605</v>
      </c>
      <c r="AS1665" t="s">
        <v>5883</v>
      </c>
      <c r="AT1665" t="s">
        <v>2024</v>
      </c>
    </row>
    <row r="1666" spans="1:46" x14ac:dyDescent="0.25">
      <c r="A1666" t="str">
        <f>_xlfn.XLOOKUP(I1666,UTILIZADAS[Contacto1],UTILIZADAS[Source.Name],,0)</f>
        <v>Cobros Abril Canal Fijo</v>
      </c>
      <c r="B1666" s="18">
        <f>VLOOKUP(J1666,Ref!A:C,3,0)</f>
        <v>1</v>
      </c>
      <c r="C1666" s="18">
        <f>VLOOKUP(J1666,Ref!A:D,4,0)</f>
        <v>1</v>
      </c>
      <c r="D1666" s="18" t="str">
        <f t="shared" ref="D1666:D1729" si="78">TEXT(H1666,"dd/mmm")</f>
        <v>20/may</v>
      </c>
      <c r="E1666" s="18">
        <f t="shared" ref="E1666:E1729" si="79">+COUNTIF(I:I,I1666)</f>
        <v>5</v>
      </c>
      <c r="F1666" s="18">
        <v>1</v>
      </c>
      <c r="G1666" s="18">
        <f t="shared" si="77"/>
        <v>1</v>
      </c>
      <c r="H1666" s="3">
        <v>46162.529502314814</v>
      </c>
      <c r="I1666">
        <v>64451702</v>
      </c>
      <c r="J1666">
        <v>6003</v>
      </c>
      <c r="K1666" t="s">
        <v>1983</v>
      </c>
      <c r="L1666" t="s">
        <v>1897</v>
      </c>
      <c r="M1666" t="s">
        <v>1970</v>
      </c>
      <c r="O1666">
        <v>353374660000</v>
      </c>
      <c r="P1666">
        <v>16018</v>
      </c>
      <c r="Q1666">
        <v>-4</v>
      </c>
      <c r="R1666">
        <v>1</v>
      </c>
      <c r="S1666">
        <v>64451702</v>
      </c>
      <c r="U1666" t="s">
        <v>405</v>
      </c>
      <c r="W1666" t="s">
        <v>406</v>
      </c>
      <c r="X1666">
        <v>353374660000</v>
      </c>
      <c r="Y1666" t="s">
        <v>65</v>
      </c>
      <c r="Z1666" t="s">
        <v>597</v>
      </c>
      <c r="AF1666" t="s">
        <v>1976</v>
      </c>
      <c r="AG1666" t="s">
        <v>1972</v>
      </c>
      <c r="AL1666">
        <v>17</v>
      </c>
      <c r="AM1666" t="s">
        <v>1979</v>
      </c>
      <c r="AN1666" t="s">
        <v>1987</v>
      </c>
      <c r="AO1666">
        <v>0</v>
      </c>
      <c r="AQ1666">
        <v>2257958</v>
      </c>
      <c r="AR1666" t="s">
        <v>4605</v>
      </c>
      <c r="AS1666" t="s">
        <v>5883</v>
      </c>
      <c r="AT1666" t="s">
        <v>1892</v>
      </c>
    </row>
    <row r="1667" spans="1:46" x14ac:dyDescent="0.25">
      <c r="A1667" t="str">
        <f>_xlfn.XLOOKUP(I1667,UTILIZADAS[Contacto1],UTILIZADAS[Source.Name],,0)</f>
        <v>Cobros Mayo</v>
      </c>
      <c r="B1667" s="18">
        <f>VLOOKUP(J1667,Ref!A:C,3,0)</f>
        <v>0</v>
      </c>
      <c r="C1667" s="18">
        <f>VLOOKUP(J1667,Ref!A:D,4,0)</f>
        <v>0</v>
      </c>
      <c r="D1667" s="18" t="str">
        <f t="shared" si="78"/>
        <v>11/may</v>
      </c>
      <c r="E1667" s="18">
        <f t="shared" si="79"/>
        <v>1</v>
      </c>
      <c r="F1667" s="18">
        <v>1</v>
      </c>
      <c r="G1667" s="18">
        <f t="shared" ref="G1667:G1730" si="80">IF(I1667=I1668,0,1)</f>
        <v>1</v>
      </c>
      <c r="H1667" s="3">
        <v>46153.643101851849</v>
      </c>
      <c r="I1667">
        <v>64453028</v>
      </c>
      <c r="J1667">
        <v>6004</v>
      </c>
      <c r="K1667" t="s">
        <v>1983</v>
      </c>
      <c r="L1667" t="s">
        <v>1897</v>
      </c>
      <c r="M1667" t="s">
        <v>1970</v>
      </c>
      <c r="O1667">
        <v>362083770000</v>
      </c>
      <c r="P1667">
        <v>16018</v>
      </c>
      <c r="Q1667">
        <v>-4</v>
      </c>
      <c r="R1667">
        <v>1</v>
      </c>
      <c r="S1667">
        <v>64453028</v>
      </c>
      <c r="U1667" t="s">
        <v>4953</v>
      </c>
      <c r="W1667" t="s">
        <v>4954</v>
      </c>
      <c r="X1667">
        <v>362083770000</v>
      </c>
      <c r="Y1667" t="s">
        <v>65</v>
      </c>
      <c r="Z1667" t="s">
        <v>66</v>
      </c>
      <c r="AF1667" t="s">
        <v>1976</v>
      </c>
      <c r="AG1667" t="s">
        <v>1972</v>
      </c>
      <c r="AL1667">
        <v>118</v>
      </c>
      <c r="AM1667" t="s">
        <v>1979</v>
      </c>
      <c r="AN1667" t="s">
        <v>1987</v>
      </c>
      <c r="AO1667">
        <v>0</v>
      </c>
      <c r="AQ1667">
        <v>2257959</v>
      </c>
      <c r="AR1667" t="s">
        <v>4605</v>
      </c>
      <c r="AS1667" t="s">
        <v>5883</v>
      </c>
      <c r="AT1667" t="s">
        <v>1984</v>
      </c>
    </row>
    <row r="1668" spans="1:46" x14ac:dyDescent="0.25">
      <c r="A1668" t="e">
        <f>_xlfn.XLOOKUP(I1668,UTILIZADAS[Contacto1],UTILIZADAS[Source.Name],,0)</f>
        <v>#N/A</v>
      </c>
      <c r="B1668" s="18">
        <f>VLOOKUP(J1668,Ref!A:C,3,0)</f>
        <v>0</v>
      </c>
      <c r="C1668" s="18">
        <f>VLOOKUP(J1668,Ref!A:D,4,0)</f>
        <v>0</v>
      </c>
      <c r="D1668" s="18" t="str">
        <f t="shared" si="78"/>
        <v>08/may</v>
      </c>
      <c r="E1668" s="18">
        <f t="shared" si="79"/>
        <v>1</v>
      </c>
      <c r="F1668" s="18">
        <v>1</v>
      </c>
      <c r="G1668" s="18">
        <f t="shared" si="80"/>
        <v>1</v>
      </c>
      <c r="H1668" s="3">
        <v>46150.534085648149</v>
      </c>
      <c r="I1668">
        <v>64465003</v>
      </c>
      <c r="J1668">
        <v>6004</v>
      </c>
      <c r="K1668" t="s">
        <v>1983</v>
      </c>
      <c r="L1668" t="s">
        <v>1897</v>
      </c>
      <c r="M1668" t="s">
        <v>1970</v>
      </c>
      <c r="P1668">
        <v>998</v>
      </c>
      <c r="Q1668">
        <v>0</v>
      </c>
      <c r="S1668">
        <v>64465003</v>
      </c>
      <c r="AF1668" t="s">
        <v>1976</v>
      </c>
      <c r="AG1668" t="s">
        <v>1972</v>
      </c>
      <c r="AL1668">
        <v>58</v>
      </c>
      <c r="AM1668" t="s">
        <v>1979</v>
      </c>
      <c r="AN1668" t="s">
        <v>1977</v>
      </c>
      <c r="AO1668">
        <v>0</v>
      </c>
      <c r="AQ1668">
        <v>2220020</v>
      </c>
      <c r="AR1668" t="s">
        <v>1978</v>
      </c>
      <c r="AT1668" t="s">
        <v>1984</v>
      </c>
    </row>
    <row r="1669" spans="1:46" x14ac:dyDescent="0.25">
      <c r="A1669" t="str">
        <f>_xlfn.XLOOKUP(I1669,UTILIZADAS[Contacto1],UTILIZADAS[Source.Name],,0)</f>
        <v>Cobros Mayo</v>
      </c>
      <c r="B1669" s="18">
        <f>VLOOKUP(J1669,Ref!A:C,3,0)</f>
        <v>0</v>
      </c>
      <c r="C1669" s="18">
        <f>VLOOKUP(J1669,Ref!A:D,4,0)</f>
        <v>0</v>
      </c>
      <c r="D1669" s="18" t="str">
        <f t="shared" si="78"/>
        <v>11/may</v>
      </c>
      <c r="E1669" s="18">
        <f t="shared" si="79"/>
        <v>6</v>
      </c>
      <c r="F1669" s="18">
        <v>1</v>
      </c>
      <c r="G1669" s="18">
        <f t="shared" si="80"/>
        <v>0</v>
      </c>
      <c r="H1669" s="3">
        <v>46153.643645833334</v>
      </c>
      <c r="I1669">
        <v>64514901</v>
      </c>
      <c r="J1669" t="s">
        <v>2021</v>
      </c>
      <c r="K1669" t="s">
        <v>1968</v>
      </c>
      <c r="L1669" t="s">
        <v>1969</v>
      </c>
      <c r="M1669" t="s">
        <v>1970</v>
      </c>
      <c r="O1669">
        <v>366024570000</v>
      </c>
      <c r="P1669">
        <v>16018</v>
      </c>
      <c r="Q1669">
        <v>-4</v>
      </c>
      <c r="R1669">
        <v>1</v>
      </c>
      <c r="S1669">
        <v>64514901</v>
      </c>
      <c r="U1669" t="s">
        <v>4955</v>
      </c>
      <c r="W1669" t="s">
        <v>4956</v>
      </c>
      <c r="X1669">
        <v>366024570000</v>
      </c>
      <c r="Y1669" t="s">
        <v>65</v>
      </c>
      <c r="Z1669" t="s">
        <v>4619</v>
      </c>
      <c r="AG1669" t="s">
        <v>1972</v>
      </c>
      <c r="AL1669">
        <v>5</v>
      </c>
      <c r="AN1669" t="s">
        <v>1974</v>
      </c>
      <c r="AO1669">
        <v>0</v>
      </c>
      <c r="AQ1669">
        <v>2257960</v>
      </c>
      <c r="AR1669" t="s">
        <v>4605</v>
      </c>
      <c r="AS1669" t="s">
        <v>5883</v>
      </c>
      <c r="AT1669" t="s">
        <v>2022</v>
      </c>
    </row>
    <row r="1670" spans="1:46" x14ac:dyDescent="0.25">
      <c r="A1670" t="str">
        <f>_xlfn.XLOOKUP(I1670,UTILIZADAS[Contacto1],UTILIZADAS[Source.Name],,0)</f>
        <v>Cobros Mayo</v>
      </c>
      <c r="B1670" s="18">
        <f>VLOOKUP(J1670,Ref!A:C,3,0)</f>
        <v>0</v>
      </c>
      <c r="C1670" s="18">
        <f>VLOOKUP(J1670,Ref!A:D,4,0)</f>
        <v>0</v>
      </c>
      <c r="D1670" s="18" t="str">
        <f t="shared" si="78"/>
        <v>13/may</v>
      </c>
      <c r="E1670" s="18">
        <f t="shared" si="79"/>
        <v>6</v>
      </c>
      <c r="F1670" s="18">
        <v>1</v>
      </c>
      <c r="G1670" s="18">
        <f t="shared" si="80"/>
        <v>0</v>
      </c>
      <c r="H1670" s="3">
        <v>46155.748564814814</v>
      </c>
      <c r="I1670">
        <v>64514901</v>
      </c>
      <c r="J1670" t="s">
        <v>2021</v>
      </c>
      <c r="K1670" t="s">
        <v>1968</v>
      </c>
      <c r="L1670" t="s">
        <v>1969</v>
      </c>
      <c r="M1670" t="s">
        <v>1970</v>
      </c>
      <c r="O1670">
        <v>366024570000</v>
      </c>
      <c r="P1670">
        <v>16018</v>
      </c>
      <c r="Q1670">
        <v>-4</v>
      </c>
      <c r="R1670">
        <v>1</v>
      </c>
      <c r="S1670">
        <v>64514901</v>
      </c>
      <c r="U1670" t="s">
        <v>4955</v>
      </c>
      <c r="W1670" t="s">
        <v>4956</v>
      </c>
      <c r="X1670">
        <v>366024570000</v>
      </c>
      <c r="Y1670" t="s">
        <v>65</v>
      </c>
      <c r="Z1670" t="s">
        <v>4619</v>
      </c>
      <c r="AG1670" t="s">
        <v>1972</v>
      </c>
      <c r="AL1670">
        <v>5</v>
      </c>
      <c r="AN1670" t="s">
        <v>1974</v>
      </c>
      <c r="AO1670">
        <v>0</v>
      </c>
      <c r="AQ1670">
        <v>2257960</v>
      </c>
      <c r="AR1670" t="s">
        <v>4605</v>
      </c>
      <c r="AS1670" t="s">
        <v>5883</v>
      </c>
      <c r="AT1670" t="s">
        <v>2022</v>
      </c>
    </row>
    <row r="1671" spans="1:46" x14ac:dyDescent="0.25">
      <c r="A1671" t="str">
        <f>_xlfn.XLOOKUP(I1671,UTILIZADAS[Contacto1],UTILIZADAS[Source.Name],,0)</f>
        <v>Cobros Mayo</v>
      </c>
      <c r="B1671" s="18">
        <f>VLOOKUP(J1671,Ref!A:C,3,0)</f>
        <v>0</v>
      </c>
      <c r="C1671" s="18">
        <f>VLOOKUP(J1671,Ref!A:D,4,0)</f>
        <v>0</v>
      </c>
      <c r="D1671" s="18" t="str">
        <f t="shared" si="78"/>
        <v>18/may</v>
      </c>
      <c r="E1671" s="18">
        <f t="shared" si="79"/>
        <v>6</v>
      </c>
      <c r="F1671" s="18">
        <v>1</v>
      </c>
      <c r="G1671" s="18">
        <f t="shared" si="80"/>
        <v>0</v>
      </c>
      <c r="H1671" s="3">
        <v>46160.463807870372</v>
      </c>
      <c r="I1671">
        <v>64514901</v>
      </c>
      <c r="J1671" t="s">
        <v>2021</v>
      </c>
      <c r="K1671" t="s">
        <v>1968</v>
      </c>
      <c r="L1671" t="s">
        <v>1969</v>
      </c>
      <c r="M1671" t="s">
        <v>1970</v>
      </c>
      <c r="O1671">
        <v>366024570000</v>
      </c>
      <c r="P1671">
        <v>16018</v>
      </c>
      <c r="Q1671">
        <v>-4</v>
      </c>
      <c r="R1671">
        <v>1</v>
      </c>
      <c r="S1671">
        <v>64514901</v>
      </c>
      <c r="U1671" t="s">
        <v>4955</v>
      </c>
      <c r="W1671" t="s">
        <v>4956</v>
      </c>
      <c r="X1671">
        <v>366024570000</v>
      </c>
      <c r="Y1671" t="s">
        <v>65</v>
      </c>
      <c r="Z1671" t="s">
        <v>4619</v>
      </c>
      <c r="AG1671" t="s">
        <v>1972</v>
      </c>
      <c r="AL1671">
        <v>5</v>
      </c>
      <c r="AN1671" t="s">
        <v>1974</v>
      </c>
      <c r="AO1671">
        <v>0</v>
      </c>
      <c r="AQ1671">
        <v>2257960</v>
      </c>
      <c r="AR1671" t="s">
        <v>4605</v>
      </c>
      <c r="AS1671" t="s">
        <v>5883</v>
      </c>
      <c r="AT1671" t="s">
        <v>2022</v>
      </c>
    </row>
    <row r="1672" spans="1:46" x14ac:dyDescent="0.25">
      <c r="A1672" t="str">
        <f>_xlfn.XLOOKUP(I1672,UTILIZADAS[Contacto1],UTILIZADAS[Source.Name],,0)</f>
        <v>Cobros Mayo</v>
      </c>
      <c r="B1672" s="18">
        <f>VLOOKUP(J1672,Ref!A:C,3,0)</f>
        <v>0</v>
      </c>
      <c r="C1672" s="18">
        <f>VLOOKUP(J1672,Ref!A:D,4,0)</f>
        <v>0</v>
      </c>
      <c r="D1672" s="18" t="str">
        <f t="shared" si="78"/>
        <v>20/may</v>
      </c>
      <c r="E1672" s="18">
        <f t="shared" si="79"/>
        <v>6</v>
      </c>
      <c r="F1672" s="18">
        <v>1</v>
      </c>
      <c r="G1672" s="18">
        <f t="shared" si="80"/>
        <v>0</v>
      </c>
      <c r="H1672" s="3">
        <v>46162.44054398148</v>
      </c>
      <c r="I1672">
        <v>64514901</v>
      </c>
      <c r="J1672" t="s">
        <v>2021</v>
      </c>
      <c r="K1672" t="s">
        <v>1968</v>
      </c>
      <c r="L1672" t="s">
        <v>1969</v>
      </c>
      <c r="M1672" t="s">
        <v>1970</v>
      </c>
      <c r="O1672">
        <v>366024570000</v>
      </c>
      <c r="P1672">
        <v>16018</v>
      </c>
      <c r="Q1672">
        <v>-4</v>
      </c>
      <c r="R1672">
        <v>1</v>
      </c>
      <c r="S1672">
        <v>64514901</v>
      </c>
      <c r="U1672" t="s">
        <v>4955</v>
      </c>
      <c r="W1672" t="s">
        <v>4956</v>
      </c>
      <c r="X1672">
        <v>366024570000</v>
      </c>
      <c r="Y1672" t="s">
        <v>65</v>
      </c>
      <c r="Z1672" t="s">
        <v>4619</v>
      </c>
      <c r="AG1672" t="s">
        <v>1972</v>
      </c>
      <c r="AL1672">
        <v>5</v>
      </c>
      <c r="AN1672" t="s">
        <v>1974</v>
      </c>
      <c r="AO1672">
        <v>0</v>
      </c>
      <c r="AQ1672">
        <v>2257960</v>
      </c>
      <c r="AR1672" t="s">
        <v>4605</v>
      </c>
      <c r="AS1672" t="s">
        <v>5883</v>
      </c>
      <c r="AT1672" t="s">
        <v>2022</v>
      </c>
    </row>
    <row r="1673" spans="1:46" x14ac:dyDescent="0.25">
      <c r="A1673" t="str">
        <f>_xlfn.XLOOKUP(I1673,UTILIZADAS[Contacto1],UTILIZADAS[Source.Name],,0)</f>
        <v>Cobros Mayo</v>
      </c>
      <c r="B1673" s="18">
        <f>VLOOKUP(J1673,Ref!A:C,3,0)</f>
        <v>0</v>
      </c>
      <c r="C1673" s="18">
        <f>VLOOKUP(J1673,Ref!A:D,4,0)</f>
        <v>0</v>
      </c>
      <c r="D1673" s="18" t="str">
        <f t="shared" si="78"/>
        <v>21/may</v>
      </c>
      <c r="E1673" s="18">
        <f t="shared" si="79"/>
        <v>6</v>
      </c>
      <c r="F1673" s="18">
        <v>1</v>
      </c>
      <c r="G1673" s="18">
        <f t="shared" si="80"/>
        <v>0</v>
      </c>
      <c r="H1673" s="3">
        <v>46163.492974537039</v>
      </c>
      <c r="I1673">
        <v>64514901</v>
      </c>
      <c r="J1673" t="s">
        <v>2021</v>
      </c>
      <c r="K1673" t="s">
        <v>1968</v>
      </c>
      <c r="L1673" t="s">
        <v>1969</v>
      </c>
      <c r="M1673" t="s">
        <v>1970</v>
      </c>
      <c r="O1673">
        <v>366024570000</v>
      </c>
      <c r="P1673">
        <v>16018</v>
      </c>
      <c r="Q1673">
        <v>-4</v>
      </c>
      <c r="R1673">
        <v>1</v>
      </c>
      <c r="S1673">
        <v>64514901</v>
      </c>
      <c r="U1673" t="s">
        <v>4955</v>
      </c>
      <c r="W1673" t="s">
        <v>4956</v>
      </c>
      <c r="X1673">
        <v>366024570000</v>
      </c>
      <c r="Y1673" t="s">
        <v>65</v>
      </c>
      <c r="Z1673" t="s">
        <v>4619</v>
      </c>
      <c r="AG1673" t="s">
        <v>1972</v>
      </c>
      <c r="AL1673">
        <v>5</v>
      </c>
      <c r="AN1673" t="s">
        <v>1974</v>
      </c>
      <c r="AO1673">
        <v>0</v>
      </c>
      <c r="AQ1673">
        <v>2257960</v>
      </c>
      <c r="AR1673" t="s">
        <v>4605</v>
      </c>
      <c r="AS1673" t="s">
        <v>5883</v>
      </c>
      <c r="AT1673" t="s">
        <v>2022</v>
      </c>
    </row>
    <row r="1674" spans="1:46" x14ac:dyDescent="0.25">
      <c r="A1674" t="str">
        <f>_xlfn.XLOOKUP(I1674,UTILIZADAS[Contacto1],UTILIZADAS[Source.Name],,0)</f>
        <v>Cobros Mayo</v>
      </c>
      <c r="B1674" s="18">
        <f>VLOOKUP(J1674,Ref!A:C,3,0)</f>
        <v>0</v>
      </c>
      <c r="C1674" s="18">
        <f>VLOOKUP(J1674,Ref!A:D,4,0)</f>
        <v>0</v>
      </c>
      <c r="D1674" s="18" t="str">
        <f t="shared" si="78"/>
        <v>22/may</v>
      </c>
      <c r="E1674" s="18">
        <f t="shared" si="79"/>
        <v>6</v>
      </c>
      <c r="F1674" s="18">
        <v>1</v>
      </c>
      <c r="G1674" s="18">
        <f t="shared" si="80"/>
        <v>1</v>
      </c>
      <c r="H1674" s="3">
        <v>46164.386493055557</v>
      </c>
      <c r="I1674">
        <v>64514901</v>
      </c>
      <c r="J1674" t="s">
        <v>2021</v>
      </c>
      <c r="K1674" t="s">
        <v>1968</v>
      </c>
      <c r="L1674" t="s">
        <v>1969</v>
      </c>
      <c r="M1674" t="s">
        <v>1970</v>
      </c>
      <c r="O1674">
        <v>366024570000</v>
      </c>
      <c r="P1674">
        <v>16018</v>
      </c>
      <c r="Q1674">
        <v>-4</v>
      </c>
      <c r="R1674">
        <v>1</v>
      </c>
      <c r="S1674">
        <v>64514901</v>
      </c>
      <c r="U1674" t="s">
        <v>4955</v>
      </c>
      <c r="W1674" t="s">
        <v>4956</v>
      </c>
      <c r="X1674">
        <v>366024570000</v>
      </c>
      <c r="Y1674" t="s">
        <v>65</v>
      </c>
      <c r="Z1674" t="s">
        <v>4619</v>
      </c>
      <c r="AG1674" t="s">
        <v>1972</v>
      </c>
      <c r="AL1674">
        <v>5</v>
      </c>
      <c r="AN1674" t="s">
        <v>1974</v>
      </c>
      <c r="AO1674">
        <v>0</v>
      </c>
      <c r="AQ1674">
        <v>2257960</v>
      </c>
      <c r="AR1674" t="s">
        <v>4605</v>
      </c>
      <c r="AS1674" t="s">
        <v>5883</v>
      </c>
      <c r="AT1674" t="s">
        <v>2022</v>
      </c>
    </row>
    <row r="1675" spans="1:46" x14ac:dyDescent="0.25">
      <c r="A1675" t="str">
        <f>_xlfn.XLOOKUP(I1675,UTILIZADAS[Contacto1],UTILIZADAS[Source.Name],,0)</f>
        <v>Cobros Abril Canal Fijo</v>
      </c>
      <c r="B1675" s="18">
        <f>VLOOKUP(J1675,Ref!A:C,3,0)</f>
        <v>0</v>
      </c>
      <c r="C1675" s="18">
        <f>VLOOKUP(J1675,Ref!A:D,4,0)</f>
        <v>0</v>
      </c>
      <c r="D1675" s="18" t="str">
        <f t="shared" si="78"/>
        <v>11/may</v>
      </c>
      <c r="E1675" s="18">
        <f t="shared" si="79"/>
        <v>2</v>
      </c>
      <c r="F1675" s="18">
        <v>1</v>
      </c>
      <c r="G1675" s="18">
        <f t="shared" si="80"/>
        <v>0</v>
      </c>
      <c r="H1675" s="3">
        <v>46153.643819444442</v>
      </c>
      <c r="I1675">
        <v>64521528</v>
      </c>
      <c r="J1675" t="s">
        <v>2021</v>
      </c>
      <c r="K1675" t="s">
        <v>1968</v>
      </c>
      <c r="L1675" t="s">
        <v>1969</v>
      </c>
      <c r="M1675" t="s">
        <v>1970</v>
      </c>
      <c r="O1675">
        <v>362001930000</v>
      </c>
      <c r="P1675">
        <v>16018</v>
      </c>
      <c r="Q1675">
        <v>-4</v>
      </c>
      <c r="R1675">
        <v>1</v>
      </c>
      <c r="S1675">
        <v>64521528</v>
      </c>
      <c r="U1675" t="s">
        <v>2068</v>
      </c>
      <c r="W1675" t="s">
        <v>234</v>
      </c>
      <c r="X1675">
        <v>362001930000</v>
      </c>
      <c r="Y1675" t="s">
        <v>65</v>
      </c>
      <c r="Z1675" t="s">
        <v>66</v>
      </c>
      <c r="AF1675" t="s">
        <v>1976</v>
      </c>
      <c r="AG1675" t="s">
        <v>1972</v>
      </c>
      <c r="AL1675">
        <v>5</v>
      </c>
      <c r="AN1675" t="s">
        <v>1974</v>
      </c>
      <c r="AO1675">
        <v>0</v>
      </c>
      <c r="AQ1675">
        <v>2257961</v>
      </c>
      <c r="AR1675" t="s">
        <v>4605</v>
      </c>
      <c r="AS1675" t="s">
        <v>5883</v>
      </c>
      <c r="AT1675" t="s">
        <v>2022</v>
      </c>
    </row>
    <row r="1676" spans="1:46" x14ac:dyDescent="0.25">
      <c r="A1676" t="str">
        <f>_xlfn.XLOOKUP(I1676,UTILIZADAS[Contacto1],UTILIZADAS[Source.Name],,0)</f>
        <v>Cobros Abril Canal Fijo</v>
      </c>
      <c r="B1676" s="18">
        <f>VLOOKUP(J1676,Ref!A:C,3,0)</f>
        <v>1</v>
      </c>
      <c r="C1676" s="18">
        <f>VLOOKUP(J1676,Ref!A:D,4,0)</f>
        <v>1</v>
      </c>
      <c r="D1676" s="18" t="str">
        <f t="shared" si="78"/>
        <v>13/may</v>
      </c>
      <c r="E1676" s="18">
        <f t="shared" si="79"/>
        <v>2</v>
      </c>
      <c r="F1676" s="18">
        <v>1</v>
      </c>
      <c r="G1676" s="18">
        <f t="shared" si="80"/>
        <v>1</v>
      </c>
      <c r="H1676" s="3">
        <v>46155.748749999999</v>
      </c>
      <c r="I1676">
        <v>64521528</v>
      </c>
      <c r="J1676">
        <v>6003</v>
      </c>
      <c r="K1676" t="s">
        <v>1983</v>
      </c>
      <c r="L1676" t="s">
        <v>1897</v>
      </c>
      <c r="M1676" t="s">
        <v>1970</v>
      </c>
      <c r="O1676">
        <v>362001930000</v>
      </c>
      <c r="P1676">
        <v>16018</v>
      </c>
      <c r="Q1676">
        <v>-4</v>
      </c>
      <c r="R1676">
        <v>1</v>
      </c>
      <c r="S1676">
        <v>64521528</v>
      </c>
      <c r="U1676" t="s">
        <v>2068</v>
      </c>
      <c r="W1676" t="s">
        <v>234</v>
      </c>
      <c r="X1676">
        <v>362001930000</v>
      </c>
      <c r="Y1676" t="s">
        <v>65</v>
      </c>
      <c r="Z1676" t="s">
        <v>66</v>
      </c>
      <c r="AF1676" t="s">
        <v>1976</v>
      </c>
      <c r="AG1676" t="s">
        <v>1972</v>
      </c>
      <c r="AL1676">
        <v>45</v>
      </c>
      <c r="AM1676" t="s">
        <v>1979</v>
      </c>
      <c r="AN1676" t="s">
        <v>1987</v>
      </c>
      <c r="AO1676">
        <v>0</v>
      </c>
      <c r="AQ1676">
        <v>2257961</v>
      </c>
      <c r="AR1676" t="s">
        <v>4605</v>
      </c>
      <c r="AS1676" t="s">
        <v>5883</v>
      </c>
      <c r="AT1676" t="s">
        <v>1892</v>
      </c>
    </row>
    <row r="1677" spans="1:46" x14ac:dyDescent="0.25">
      <c r="A1677" t="str">
        <f>_xlfn.XLOOKUP(I1677,UTILIZADAS[Contacto1],UTILIZADAS[Source.Name],,0)</f>
        <v>Cobros Mayo</v>
      </c>
      <c r="B1677" s="18">
        <f>VLOOKUP(J1677,Ref!A:C,3,0)</f>
        <v>0</v>
      </c>
      <c r="C1677" s="18">
        <f>VLOOKUP(J1677,Ref!A:D,4,0)</f>
        <v>0</v>
      </c>
      <c r="D1677" s="18" t="str">
        <f t="shared" si="78"/>
        <v>11/may</v>
      </c>
      <c r="E1677" s="18">
        <f t="shared" si="79"/>
        <v>4</v>
      </c>
      <c r="F1677" s="18">
        <v>1</v>
      </c>
      <c r="G1677" s="18">
        <f t="shared" si="80"/>
        <v>0</v>
      </c>
      <c r="H1677" s="3">
        <v>46153.644062500003</v>
      </c>
      <c r="I1677">
        <v>64522054</v>
      </c>
      <c r="J1677" t="s">
        <v>2021</v>
      </c>
      <c r="K1677" t="s">
        <v>1968</v>
      </c>
      <c r="L1677" t="s">
        <v>1969</v>
      </c>
      <c r="M1677" t="s">
        <v>1970</v>
      </c>
      <c r="O1677">
        <v>362086720000</v>
      </c>
      <c r="P1677">
        <v>16018</v>
      </c>
      <c r="Q1677">
        <v>-4</v>
      </c>
      <c r="R1677">
        <v>1</v>
      </c>
      <c r="S1677">
        <v>64522054</v>
      </c>
      <c r="U1677" t="s">
        <v>6005</v>
      </c>
      <c r="W1677" t="s">
        <v>4958</v>
      </c>
      <c r="X1677">
        <v>362086720000</v>
      </c>
      <c r="Y1677" t="s">
        <v>65</v>
      </c>
      <c r="Z1677" t="s">
        <v>66</v>
      </c>
      <c r="AF1677" t="s">
        <v>1976</v>
      </c>
      <c r="AG1677" t="s">
        <v>1972</v>
      </c>
      <c r="AL1677">
        <v>5</v>
      </c>
      <c r="AN1677" t="s">
        <v>1974</v>
      </c>
      <c r="AO1677">
        <v>0</v>
      </c>
      <c r="AQ1677">
        <v>2257962</v>
      </c>
      <c r="AR1677" t="s">
        <v>4605</v>
      </c>
      <c r="AS1677" t="s">
        <v>5883</v>
      </c>
      <c r="AT1677" t="s">
        <v>2022</v>
      </c>
    </row>
    <row r="1678" spans="1:46" x14ac:dyDescent="0.25">
      <c r="A1678" t="str">
        <f>_xlfn.XLOOKUP(I1678,UTILIZADAS[Contacto1],UTILIZADAS[Source.Name],,0)</f>
        <v>Cobros Mayo</v>
      </c>
      <c r="B1678" s="18">
        <f>VLOOKUP(J1678,Ref!A:C,3,0)</f>
        <v>0</v>
      </c>
      <c r="C1678" s="18">
        <f>VLOOKUP(J1678,Ref!A:D,4,0)</f>
        <v>0</v>
      </c>
      <c r="D1678" s="18" t="str">
        <f t="shared" si="78"/>
        <v>13/may</v>
      </c>
      <c r="E1678" s="18">
        <f t="shared" si="79"/>
        <v>4</v>
      </c>
      <c r="F1678" s="18">
        <v>1</v>
      </c>
      <c r="G1678" s="18">
        <f t="shared" si="80"/>
        <v>0</v>
      </c>
      <c r="H1678" s="3">
        <v>46155.749050925922</v>
      </c>
      <c r="I1678">
        <v>64522054</v>
      </c>
      <c r="J1678" t="s">
        <v>2021</v>
      </c>
      <c r="K1678" t="s">
        <v>1968</v>
      </c>
      <c r="L1678" t="s">
        <v>1969</v>
      </c>
      <c r="M1678" t="s">
        <v>1970</v>
      </c>
      <c r="O1678">
        <v>362086720000</v>
      </c>
      <c r="P1678">
        <v>16018</v>
      </c>
      <c r="Q1678">
        <v>-4</v>
      </c>
      <c r="R1678">
        <v>1</v>
      </c>
      <c r="S1678">
        <v>64522054</v>
      </c>
      <c r="U1678" t="s">
        <v>6005</v>
      </c>
      <c r="W1678" t="s">
        <v>4958</v>
      </c>
      <c r="X1678">
        <v>362086720000</v>
      </c>
      <c r="Y1678" t="s">
        <v>65</v>
      </c>
      <c r="Z1678" t="s">
        <v>66</v>
      </c>
      <c r="AF1678" t="s">
        <v>1976</v>
      </c>
      <c r="AG1678" t="s">
        <v>1972</v>
      </c>
      <c r="AL1678">
        <v>5</v>
      </c>
      <c r="AN1678" t="s">
        <v>1974</v>
      </c>
      <c r="AO1678">
        <v>0</v>
      </c>
      <c r="AQ1678">
        <v>2257962</v>
      </c>
      <c r="AR1678" t="s">
        <v>4605</v>
      </c>
      <c r="AS1678" t="s">
        <v>5883</v>
      </c>
      <c r="AT1678" t="s">
        <v>2022</v>
      </c>
    </row>
    <row r="1679" spans="1:46" x14ac:dyDescent="0.25">
      <c r="A1679" t="str">
        <f>_xlfn.XLOOKUP(I1679,UTILIZADAS[Contacto1],UTILIZADAS[Source.Name],,0)</f>
        <v>Cobros Mayo</v>
      </c>
      <c r="B1679" s="18">
        <f>VLOOKUP(J1679,Ref!A:C,3,0)</f>
        <v>0</v>
      </c>
      <c r="C1679" s="18">
        <f>VLOOKUP(J1679,Ref!A:D,4,0)</f>
        <v>0</v>
      </c>
      <c r="D1679" s="18" t="str">
        <f t="shared" si="78"/>
        <v>18/may</v>
      </c>
      <c r="E1679" s="18">
        <f t="shared" si="79"/>
        <v>4</v>
      </c>
      <c r="F1679" s="18">
        <v>1</v>
      </c>
      <c r="G1679" s="18">
        <f t="shared" si="80"/>
        <v>0</v>
      </c>
      <c r="H1679" s="3">
        <v>46160.464085648149</v>
      </c>
      <c r="I1679">
        <v>64522054</v>
      </c>
      <c r="J1679" t="s">
        <v>2021</v>
      </c>
      <c r="K1679" t="s">
        <v>1968</v>
      </c>
      <c r="L1679" t="s">
        <v>1969</v>
      </c>
      <c r="M1679" t="s">
        <v>1970</v>
      </c>
      <c r="O1679">
        <v>362086720000</v>
      </c>
      <c r="P1679">
        <v>16018</v>
      </c>
      <c r="Q1679">
        <v>-4</v>
      </c>
      <c r="R1679">
        <v>1</v>
      </c>
      <c r="S1679">
        <v>64522054</v>
      </c>
      <c r="U1679" t="s">
        <v>6005</v>
      </c>
      <c r="W1679" t="s">
        <v>4958</v>
      </c>
      <c r="X1679">
        <v>362086720000</v>
      </c>
      <c r="Y1679" t="s">
        <v>65</v>
      </c>
      <c r="Z1679" t="s">
        <v>66</v>
      </c>
      <c r="AF1679" t="s">
        <v>1976</v>
      </c>
      <c r="AG1679" t="s">
        <v>1972</v>
      </c>
      <c r="AL1679">
        <v>5</v>
      </c>
      <c r="AN1679" t="s">
        <v>1974</v>
      </c>
      <c r="AO1679">
        <v>0</v>
      </c>
      <c r="AQ1679">
        <v>2257962</v>
      </c>
      <c r="AR1679" t="s">
        <v>4605</v>
      </c>
      <c r="AS1679" t="s">
        <v>5883</v>
      </c>
      <c r="AT1679" t="s">
        <v>2022</v>
      </c>
    </row>
    <row r="1680" spans="1:46" x14ac:dyDescent="0.25">
      <c r="A1680" t="str">
        <f>_xlfn.XLOOKUP(I1680,UTILIZADAS[Contacto1],UTILIZADAS[Source.Name],,0)</f>
        <v>Cobros Mayo</v>
      </c>
      <c r="B1680" s="18">
        <f>VLOOKUP(J1680,Ref!A:C,3,0)</f>
        <v>1</v>
      </c>
      <c r="C1680" s="18">
        <f>VLOOKUP(J1680,Ref!A:D,4,0)</f>
        <v>1</v>
      </c>
      <c r="D1680" s="18" t="str">
        <f t="shared" si="78"/>
        <v>20/may</v>
      </c>
      <c r="E1680" s="18">
        <f t="shared" si="79"/>
        <v>4</v>
      </c>
      <c r="F1680" s="18">
        <v>1</v>
      </c>
      <c r="G1680" s="18">
        <f t="shared" si="80"/>
        <v>1</v>
      </c>
      <c r="H1680" s="3">
        <v>46162.440416666665</v>
      </c>
      <c r="I1680">
        <v>64522054</v>
      </c>
      <c r="J1680">
        <v>6007</v>
      </c>
      <c r="K1680" t="s">
        <v>1983</v>
      </c>
      <c r="L1680" t="s">
        <v>1897</v>
      </c>
      <c r="M1680" t="s">
        <v>1970</v>
      </c>
      <c r="O1680">
        <v>362086720000</v>
      </c>
      <c r="P1680">
        <v>16018</v>
      </c>
      <c r="Q1680">
        <v>-4</v>
      </c>
      <c r="R1680">
        <v>1</v>
      </c>
      <c r="S1680">
        <v>64522054</v>
      </c>
      <c r="U1680" t="s">
        <v>6005</v>
      </c>
      <c r="W1680" t="s">
        <v>4958</v>
      </c>
      <c r="X1680">
        <v>362086720000</v>
      </c>
      <c r="Y1680" t="s">
        <v>65</v>
      </c>
      <c r="Z1680" t="s">
        <v>66</v>
      </c>
      <c r="AF1680" t="s">
        <v>1976</v>
      </c>
      <c r="AG1680" t="s">
        <v>1972</v>
      </c>
      <c r="AL1680">
        <v>385</v>
      </c>
      <c r="AM1680" t="s">
        <v>1979</v>
      </c>
      <c r="AN1680" t="s">
        <v>1987</v>
      </c>
      <c r="AO1680">
        <v>0</v>
      </c>
      <c r="AQ1680">
        <v>2257962</v>
      </c>
      <c r="AR1680" t="s">
        <v>4605</v>
      </c>
      <c r="AS1680" t="s">
        <v>5883</v>
      </c>
      <c r="AT1680" t="s">
        <v>1898</v>
      </c>
    </row>
    <row r="1681" spans="1:46" x14ac:dyDescent="0.25">
      <c r="A1681" t="str">
        <f>_xlfn.XLOOKUP(I1681,UTILIZADAS[Contacto1],UTILIZADAS[Source.Name],,0)</f>
        <v>Cobros Abril Canal Fijo</v>
      </c>
      <c r="B1681" s="18">
        <f>VLOOKUP(J1681,Ref!A:C,3,0)</f>
        <v>0</v>
      </c>
      <c r="C1681" s="18">
        <f>VLOOKUP(J1681,Ref!A:D,4,0)</f>
        <v>0</v>
      </c>
      <c r="D1681" s="18" t="str">
        <f t="shared" si="78"/>
        <v>11/may</v>
      </c>
      <c r="E1681" s="18">
        <f t="shared" si="79"/>
        <v>8</v>
      </c>
      <c r="F1681" s="18">
        <v>1</v>
      </c>
      <c r="G1681" s="18">
        <f t="shared" si="80"/>
        <v>0</v>
      </c>
      <c r="H1681" s="3">
        <v>46153.644733796296</v>
      </c>
      <c r="I1681">
        <v>64526837</v>
      </c>
      <c r="J1681" t="s">
        <v>1967</v>
      </c>
      <c r="K1681" t="s">
        <v>1968</v>
      </c>
      <c r="L1681" t="s">
        <v>1969</v>
      </c>
      <c r="M1681" t="s">
        <v>1970</v>
      </c>
      <c r="O1681">
        <v>363009810000</v>
      </c>
      <c r="P1681">
        <v>16018</v>
      </c>
      <c r="Q1681">
        <v>-4</v>
      </c>
      <c r="R1681">
        <v>1</v>
      </c>
      <c r="S1681">
        <v>64526837</v>
      </c>
      <c r="U1681" t="s">
        <v>6006</v>
      </c>
      <c r="W1681" t="s">
        <v>106</v>
      </c>
      <c r="X1681">
        <v>363009810000</v>
      </c>
      <c r="Y1681" t="s">
        <v>65</v>
      </c>
      <c r="Z1681" t="s">
        <v>66</v>
      </c>
      <c r="AG1681" t="s">
        <v>1972</v>
      </c>
      <c r="AL1681">
        <v>0</v>
      </c>
      <c r="AN1681" t="s">
        <v>1974</v>
      </c>
      <c r="AO1681">
        <v>0</v>
      </c>
      <c r="AQ1681">
        <v>2257963</v>
      </c>
      <c r="AR1681" t="s">
        <v>4605</v>
      </c>
      <c r="AS1681" t="s">
        <v>5883</v>
      </c>
      <c r="AT1681" t="s">
        <v>1975</v>
      </c>
    </row>
    <row r="1682" spans="1:46" x14ac:dyDescent="0.25">
      <c r="A1682" t="str">
        <f>_xlfn.XLOOKUP(I1682,UTILIZADAS[Contacto1],UTILIZADAS[Source.Name],,0)</f>
        <v>Cobros Abril Canal Fijo</v>
      </c>
      <c r="B1682" s="18">
        <f>VLOOKUP(J1682,Ref!A:C,3,0)</f>
        <v>0</v>
      </c>
      <c r="C1682" s="18">
        <f>VLOOKUP(J1682,Ref!A:D,4,0)</f>
        <v>0</v>
      </c>
      <c r="D1682" s="18" t="str">
        <f t="shared" si="78"/>
        <v>13/may</v>
      </c>
      <c r="E1682" s="18">
        <f t="shared" si="79"/>
        <v>8</v>
      </c>
      <c r="F1682" s="18">
        <v>1</v>
      </c>
      <c r="G1682" s="18">
        <f t="shared" si="80"/>
        <v>0</v>
      </c>
      <c r="H1682" s="3">
        <v>46155.749143518522</v>
      </c>
      <c r="I1682">
        <v>64526837</v>
      </c>
      <c r="J1682" t="s">
        <v>1967</v>
      </c>
      <c r="K1682" t="s">
        <v>1968</v>
      </c>
      <c r="L1682" t="s">
        <v>1969</v>
      </c>
      <c r="M1682" t="s">
        <v>1970</v>
      </c>
      <c r="O1682">
        <v>363009810000</v>
      </c>
      <c r="P1682">
        <v>16018</v>
      </c>
      <c r="Q1682">
        <v>-4</v>
      </c>
      <c r="R1682">
        <v>1</v>
      </c>
      <c r="S1682">
        <v>64526837</v>
      </c>
      <c r="U1682" t="s">
        <v>6006</v>
      </c>
      <c r="W1682" t="s">
        <v>106</v>
      </c>
      <c r="X1682">
        <v>363009810000</v>
      </c>
      <c r="Y1682" t="s">
        <v>65</v>
      </c>
      <c r="Z1682" t="s">
        <v>66</v>
      </c>
      <c r="AG1682" t="s">
        <v>1972</v>
      </c>
      <c r="AL1682">
        <v>0</v>
      </c>
      <c r="AN1682" t="s">
        <v>1974</v>
      </c>
      <c r="AO1682">
        <v>0</v>
      </c>
      <c r="AQ1682">
        <v>2257963</v>
      </c>
      <c r="AR1682" t="s">
        <v>4605</v>
      </c>
      <c r="AS1682" t="s">
        <v>5883</v>
      </c>
      <c r="AT1682" t="s">
        <v>1975</v>
      </c>
    </row>
    <row r="1683" spans="1:46" x14ac:dyDescent="0.25">
      <c r="A1683" t="str">
        <f>_xlfn.XLOOKUP(I1683,UTILIZADAS[Contacto1],UTILIZADAS[Source.Name],,0)</f>
        <v>Cobros Abril Canal Fijo</v>
      </c>
      <c r="B1683" s="18">
        <f>VLOOKUP(J1683,Ref!A:C,3,0)</f>
        <v>0</v>
      </c>
      <c r="C1683" s="18">
        <f>VLOOKUP(J1683,Ref!A:D,4,0)</f>
        <v>0</v>
      </c>
      <c r="D1683" s="18" t="str">
        <f t="shared" si="78"/>
        <v>18/may</v>
      </c>
      <c r="E1683" s="18">
        <f t="shared" si="79"/>
        <v>8</v>
      </c>
      <c r="F1683" s="18">
        <v>1</v>
      </c>
      <c r="G1683" s="18">
        <f t="shared" si="80"/>
        <v>0</v>
      </c>
      <c r="H1683" s="3">
        <v>46160.465011574073</v>
      </c>
      <c r="I1683">
        <v>64526837</v>
      </c>
      <c r="J1683" t="s">
        <v>2023</v>
      </c>
      <c r="K1683" t="s">
        <v>1968</v>
      </c>
      <c r="L1683" t="s">
        <v>1969</v>
      </c>
      <c r="M1683" t="s">
        <v>1970</v>
      </c>
      <c r="O1683">
        <v>363009810000</v>
      </c>
      <c r="P1683">
        <v>16018</v>
      </c>
      <c r="Q1683">
        <v>-4</v>
      </c>
      <c r="R1683">
        <v>1</v>
      </c>
      <c r="S1683">
        <v>64526837</v>
      </c>
      <c r="U1683" t="s">
        <v>6006</v>
      </c>
      <c r="W1683" t="s">
        <v>106</v>
      </c>
      <c r="X1683">
        <v>363009810000</v>
      </c>
      <c r="Y1683" t="s">
        <v>65</v>
      </c>
      <c r="Z1683" t="s">
        <v>66</v>
      </c>
      <c r="AG1683" t="s">
        <v>1972</v>
      </c>
      <c r="AL1683">
        <v>0</v>
      </c>
      <c r="AN1683" t="s">
        <v>1974</v>
      </c>
      <c r="AO1683">
        <v>0</v>
      </c>
      <c r="AQ1683">
        <v>2257963</v>
      </c>
      <c r="AR1683" t="s">
        <v>4605</v>
      </c>
      <c r="AS1683" t="s">
        <v>5883</v>
      </c>
      <c r="AT1683" t="s">
        <v>2024</v>
      </c>
    </row>
    <row r="1684" spans="1:46" x14ac:dyDescent="0.25">
      <c r="A1684" t="str">
        <f>_xlfn.XLOOKUP(I1684,UTILIZADAS[Contacto1],UTILIZADAS[Source.Name],,0)</f>
        <v>Cobros Abril Canal Fijo</v>
      </c>
      <c r="B1684" s="18">
        <f>VLOOKUP(J1684,Ref!A:C,3,0)</f>
        <v>0</v>
      </c>
      <c r="C1684" s="18">
        <f>VLOOKUP(J1684,Ref!A:D,4,0)</f>
        <v>0</v>
      </c>
      <c r="D1684" s="18" t="str">
        <f t="shared" si="78"/>
        <v>18/may</v>
      </c>
      <c r="E1684" s="18">
        <f t="shared" si="79"/>
        <v>8</v>
      </c>
      <c r="F1684" s="18">
        <v>1</v>
      </c>
      <c r="G1684" s="18">
        <f t="shared" si="80"/>
        <v>0</v>
      </c>
      <c r="H1684" s="3">
        <v>46160.659351851849</v>
      </c>
      <c r="I1684">
        <v>64526837</v>
      </c>
      <c r="J1684" t="s">
        <v>2023</v>
      </c>
      <c r="K1684" t="s">
        <v>1968</v>
      </c>
      <c r="L1684" t="s">
        <v>1969</v>
      </c>
      <c r="M1684" t="s">
        <v>1970</v>
      </c>
      <c r="O1684">
        <v>363009810000</v>
      </c>
      <c r="P1684">
        <v>16018</v>
      </c>
      <c r="Q1684">
        <v>-4</v>
      </c>
      <c r="R1684">
        <v>1</v>
      </c>
      <c r="S1684">
        <v>64526837</v>
      </c>
      <c r="U1684" t="s">
        <v>6006</v>
      </c>
      <c r="W1684" t="s">
        <v>106</v>
      </c>
      <c r="X1684">
        <v>363009810000</v>
      </c>
      <c r="Y1684" t="s">
        <v>65</v>
      </c>
      <c r="Z1684" t="s">
        <v>66</v>
      </c>
      <c r="AG1684" t="s">
        <v>1972</v>
      </c>
      <c r="AL1684">
        <v>0</v>
      </c>
      <c r="AN1684" t="s">
        <v>1974</v>
      </c>
      <c r="AO1684">
        <v>0</v>
      </c>
      <c r="AQ1684">
        <v>2257963</v>
      </c>
      <c r="AR1684" t="s">
        <v>4605</v>
      </c>
      <c r="AS1684" t="s">
        <v>5883</v>
      </c>
      <c r="AT1684" t="s">
        <v>2024</v>
      </c>
    </row>
    <row r="1685" spans="1:46" x14ac:dyDescent="0.25">
      <c r="A1685" t="str">
        <f>_xlfn.XLOOKUP(I1685,UTILIZADAS[Contacto1],UTILIZADAS[Source.Name],,0)</f>
        <v>Cobros Abril Canal Fijo</v>
      </c>
      <c r="B1685" s="18">
        <f>VLOOKUP(J1685,Ref!A:C,3,0)</f>
        <v>0</v>
      </c>
      <c r="C1685" s="18">
        <f>VLOOKUP(J1685,Ref!A:D,4,0)</f>
        <v>0</v>
      </c>
      <c r="D1685" s="18" t="str">
        <f t="shared" si="78"/>
        <v>19/may</v>
      </c>
      <c r="E1685" s="18">
        <f t="shared" si="79"/>
        <v>8</v>
      </c>
      <c r="F1685" s="18">
        <v>1</v>
      </c>
      <c r="G1685" s="18">
        <f t="shared" si="80"/>
        <v>0</v>
      </c>
      <c r="H1685" s="3">
        <v>46161.426863425928</v>
      </c>
      <c r="I1685">
        <v>64526837</v>
      </c>
      <c r="J1685" t="s">
        <v>1967</v>
      </c>
      <c r="K1685" t="s">
        <v>1968</v>
      </c>
      <c r="L1685" t="s">
        <v>1969</v>
      </c>
      <c r="M1685" t="s">
        <v>1970</v>
      </c>
      <c r="O1685">
        <v>363009810000</v>
      </c>
      <c r="P1685">
        <v>16018</v>
      </c>
      <c r="Q1685">
        <v>-4</v>
      </c>
      <c r="R1685">
        <v>1</v>
      </c>
      <c r="S1685">
        <v>64526837</v>
      </c>
      <c r="U1685" t="s">
        <v>6006</v>
      </c>
      <c r="W1685" t="s">
        <v>106</v>
      </c>
      <c r="X1685">
        <v>363009810000</v>
      </c>
      <c r="Y1685" t="s">
        <v>65</v>
      </c>
      <c r="Z1685" t="s">
        <v>66</v>
      </c>
      <c r="AG1685" t="s">
        <v>1972</v>
      </c>
      <c r="AL1685">
        <v>0</v>
      </c>
      <c r="AN1685" t="s">
        <v>1974</v>
      </c>
      <c r="AO1685">
        <v>0</v>
      </c>
      <c r="AQ1685">
        <v>2257963</v>
      </c>
      <c r="AR1685" t="s">
        <v>4605</v>
      </c>
      <c r="AS1685" t="s">
        <v>5883</v>
      </c>
      <c r="AT1685" t="s">
        <v>1975</v>
      </c>
    </row>
    <row r="1686" spans="1:46" x14ac:dyDescent="0.25">
      <c r="A1686" t="str">
        <f>_xlfn.XLOOKUP(I1686,UTILIZADAS[Contacto1],UTILIZADAS[Source.Name],,0)</f>
        <v>Cobros Abril Canal Fijo</v>
      </c>
      <c r="B1686" s="18">
        <f>VLOOKUP(J1686,Ref!A:C,3,0)</f>
        <v>0</v>
      </c>
      <c r="C1686" s="18">
        <f>VLOOKUP(J1686,Ref!A:D,4,0)</f>
        <v>0</v>
      </c>
      <c r="D1686" s="18" t="str">
        <f t="shared" si="78"/>
        <v>20/may</v>
      </c>
      <c r="E1686" s="18">
        <f t="shared" si="79"/>
        <v>8</v>
      </c>
      <c r="F1686" s="18">
        <v>1</v>
      </c>
      <c r="G1686" s="18">
        <f t="shared" si="80"/>
        <v>0</v>
      </c>
      <c r="H1686" s="3">
        <v>46162.440613425926</v>
      </c>
      <c r="I1686">
        <v>64526837</v>
      </c>
      <c r="J1686" t="s">
        <v>1967</v>
      </c>
      <c r="K1686" t="s">
        <v>1968</v>
      </c>
      <c r="L1686" t="s">
        <v>1969</v>
      </c>
      <c r="M1686" t="s">
        <v>1970</v>
      </c>
      <c r="O1686">
        <v>363009810000</v>
      </c>
      <c r="P1686">
        <v>16018</v>
      </c>
      <c r="Q1686">
        <v>-4</v>
      </c>
      <c r="R1686">
        <v>1</v>
      </c>
      <c r="S1686">
        <v>64526837</v>
      </c>
      <c r="U1686" t="s">
        <v>6006</v>
      </c>
      <c r="W1686" t="s">
        <v>106</v>
      </c>
      <c r="X1686">
        <v>363009810000</v>
      </c>
      <c r="Y1686" t="s">
        <v>65</v>
      </c>
      <c r="Z1686" t="s">
        <v>66</v>
      </c>
      <c r="AG1686" t="s">
        <v>1972</v>
      </c>
      <c r="AL1686">
        <v>0</v>
      </c>
      <c r="AN1686" t="s">
        <v>1974</v>
      </c>
      <c r="AO1686">
        <v>0</v>
      </c>
      <c r="AQ1686">
        <v>2257963</v>
      </c>
      <c r="AR1686" t="s">
        <v>4605</v>
      </c>
      <c r="AS1686" t="s">
        <v>5883</v>
      </c>
      <c r="AT1686" t="s">
        <v>1975</v>
      </c>
    </row>
    <row r="1687" spans="1:46" x14ac:dyDescent="0.25">
      <c r="A1687" t="str">
        <f>_xlfn.XLOOKUP(I1687,UTILIZADAS[Contacto1],UTILIZADAS[Source.Name],,0)</f>
        <v>Cobros Abril Canal Fijo</v>
      </c>
      <c r="B1687" s="18">
        <f>VLOOKUP(J1687,Ref!A:C,3,0)</f>
        <v>0</v>
      </c>
      <c r="C1687" s="18">
        <f>VLOOKUP(J1687,Ref!A:D,4,0)</f>
        <v>0</v>
      </c>
      <c r="D1687" s="18" t="str">
        <f t="shared" si="78"/>
        <v>21/may</v>
      </c>
      <c r="E1687" s="18">
        <f t="shared" si="79"/>
        <v>8</v>
      </c>
      <c r="F1687" s="18">
        <v>1</v>
      </c>
      <c r="G1687" s="18">
        <f t="shared" si="80"/>
        <v>0</v>
      </c>
      <c r="H1687" s="3">
        <v>46163.493148148147</v>
      </c>
      <c r="I1687">
        <v>64526837</v>
      </c>
      <c r="J1687" t="s">
        <v>1967</v>
      </c>
      <c r="K1687" t="s">
        <v>1968</v>
      </c>
      <c r="L1687" t="s">
        <v>1969</v>
      </c>
      <c r="M1687" t="s">
        <v>1970</v>
      </c>
      <c r="O1687">
        <v>363009810000</v>
      </c>
      <c r="P1687">
        <v>16018</v>
      </c>
      <c r="Q1687">
        <v>-4</v>
      </c>
      <c r="R1687">
        <v>1</v>
      </c>
      <c r="S1687">
        <v>64526837</v>
      </c>
      <c r="U1687" t="s">
        <v>6006</v>
      </c>
      <c r="W1687" t="s">
        <v>106</v>
      </c>
      <c r="X1687">
        <v>363009810000</v>
      </c>
      <c r="Y1687" t="s">
        <v>65</v>
      </c>
      <c r="Z1687" t="s">
        <v>66</v>
      </c>
      <c r="AG1687" t="s">
        <v>1972</v>
      </c>
      <c r="AL1687">
        <v>0</v>
      </c>
      <c r="AN1687" t="s">
        <v>1974</v>
      </c>
      <c r="AO1687">
        <v>0</v>
      </c>
      <c r="AQ1687">
        <v>2257963</v>
      </c>
      <c r="AR1687" t="s">
        <v>4605</v>
      </c>
      <c r="AS1687" t="s">
        <v>5883</v>
      </c>
      <c r="AT1687" t="s">
        <v>1975</v>
      </c>
    </row>
    <row r="1688" spans="1:46" x14ac:dyDescent="0.25">
      <c r="A1688" t="str">
        <f>_xlfn.XLOOKUP(I1688,UTILIZADAS[Contacto1],UTILIZADAS[Source.Name],,0)</f>
        <v>Cobros Abril Canal Fijo</v>
      </c>
      <c r="B1688" s="18">
        <f>VLOOKUP(J1688,Ref!A:C,3,0)</f>
        <v>0</v>
      </c>
      <c r="C1688" s="18">
        <f>VLOOKUP(J1688,Ref!A:D,4,0)</f>
        <v>0</v>
      </c>
      <c r="D1688" s="18" t="str">
        <f t="shared" si="78"/>
        <v>22/may</v>
      </c>
      <c r="E1688" s="18">
        <f t="shared" si="79"/>
        <v>8</v>
      </c>
      <c r="F1688" s="18">
        <v>1</v>
      </c>
      <c r="G1688" s="18">
        <f t="shared" si="80"/>
        <v>1</v>
      </c>
      <c r="H1688" s="3">
        <v>46164.386574074073</v>
      </c>
      <c r="I1688">
        <v>64526837</v>
      </c>
      <c r="J1688" t="s">
        <v>1967</v>
      </c>
      <c r="K1688" t="s">
        <v>1968</v>
      </c>
      <c r="L1688" t="s">
        <v>1969</v>
      </c>
      <c r="M1688" t="s">
        <v>1970</v>
      </c>
      <c r="O1688">
        <v>363009810000</v>
      </c>
      <c r="P1688">
        <v>16018</v>
      </c>
      <c r="Q1688">
        <v>-4</v>
      </c>
      <c r="R1688">
        <v>1</v>
      </c>
      <c r="S1688">
        <v>64526837</v>
      </c>
      <c r="U1688" t="s">
        <v>6006</v>
      </c>
      <c r="W1688" t="s">
        <v>106</v>
      </c>
      <c r="X1688">
        <v>363009810000</v>
      </c>
      <c r="Y1688" t="s">
        <v>65</v>
      </c>
      <c r="Z1688" t="s">
        <v>66</v>
      </c>
      <c r="AG1688" t="s">
        <v>1972</v>
      </c>
      <c r="AL1688">
        <v>0</v>
      </c>
      <c r="AN1688" t="s">
        <v>1974</v>
      </c>
      <c r="AO1688">
        <v>0</v>
      </c>
      <c r="AQ1688">
        <v>2257963</v>
      </c>
      <c r="AR1688" t="s">
        <v>4605</v>
      </c>
      <c r="AS1688" t="s">
        <v>5883</v>
      </c>
      <c r="AT1688" t="s">
        <v>1975</v>
      </c>
    </row>
    <row r="1689" spans="1:46" x14ac:dyDescent="0.25">
      <c r="A1689" t="str">
        <f>_xlfn.XLOOKUP(I1689,UTILIZADAS[Contacto1],UTILIZADAS[Source.Name],,0)</f>
        <v>Cobros Mayo</v>
      </c>
      <c r="B1689" s="18">
        <f>VLOOKUP(J1689,Ref!A:C,3,0)</f>
        <v>0</v>
      </c>
      <c r="C1689" s="18">
        <f>VLOOKUP(J1689,Ref!A:D,4,0)</f>
        <v>0</v>
      </c>
      <c r="D1689" s="18" t="str">
        <f t="shared" si="78"/>
        <v>11/may</v>
      </c>
      <c r="E1689" s="18">
        <f t="shared" si="79"/>
        <v>3</v>
      </c>
      <c r="F1689" s="18">
        <v>1</v>
      </c>
      <c r="G1689" s="18">
        <f t="shared" si="80"/>
        <v>0</v>
      </c>
      <c r="H1689" s="3">
        <v>46153.645127314812</v>
      </c>
      <c r="I1689">
        <v>64528326</v>
      </c>
      <c r="J1689" t="s">
        <v>2021</v>
      </c>
      <c r="K1689" t="s">
        <v>1968</v>
      </c>
      <c r="L1689" t="s">
        <v>1969</v>
      </c>
      <c r="M1689" t="s">
        <v>1970</v>
      </c>
      <c r="O1689">
        <v>364091220000</v>
      </c>
      <c r="P1689">
        <v>16018</v>
      </c>
      <c r="Q1689">
        <v>-4</v>
      </c>
      <c r="R1689">
        <v>1</v>
      </c>
      <c r="S1689">
        <v>64528326</v>
      </c>
      <c r="U1689" t="s">
        <v>6007</v>
      </c>
      <c r="W1689" t="s">
        <v>5850</v>
      </c>
      <c r="X1689">
        <v>364091220000</v>
      </c>
      <c r="Y1689" t="s">
        <v>85</v>
      </c>
      <c r="Z1689" t="s">
        <v>66</v>
      </c>
      <c r="AF1689" t="s">
        <v>1976</v>
      </c>
      <c r="AG1689" t="s">
        <v>1972</v>
      </c>
      <c r="AK1689" t="s">
        <v>6008</v>
      </c>
      <c r="AL1689">
        <v>5</v>
      </c>
      <c r="AN1689" t="s">
        <v>1974</v>
      </c>
      <c r="AO1689">
        <v>0</v>
      </c>
      <c r="AQ1689">
        <v>2257964</v>
      </c>
      <c r="AR1689" t="s">
        <v>4605</v>
      </c>
      <c r="AS1689" t="s">
        <v>5883</v>
      </c>
      <c r="AT1689" t="s">
        <v>2022</v>
      </c>
    </row>
    <row r="1690" spans="1:46" x14ac:dyDescent="0.25">
      <c r="A1690" t="str">
        <f>_xlfn.XLOOKUP(I1690,UTILIZADAS[Contacto1],UTILIZADAS[Source.Name],,0)</f>
        <v>Cobros Mayo</v>
      </c>
      <c r="B1690" s="18">
        <f>VLOOKUP(J1690,Ref!A:C,3,0)</f>
        <v>0</v>
      </c>
      <c r="C1690" s="18">
        <f>VLOOKUP(J1690,Ref!A:D,4,0)</f>
        <v>0</v>
      </c>
      <c r="D1690" s="18" t="str">
        <f t="shared" si="78"/>
        <v>13/may</v>
      </c>
      <c r="E1690" s="18">
        <f t="shared" si="79"/>
        <v>3</v>
      </c>
      <c r="F1690" s="18">
        <v>1</v>
      </c>
      <c r="G1690" s="18">
        <f t="shared" si="80"/>
        <v>0</v>
      </c>
      <c r="H1690" s="3">
        <v>46155.7499537037</v>
      </c>
      <c r="I1690">
        <v>64528326</v>
      </c>
      <c r="J1690" t="s">
        <v>1986</v>
      </c>
      <c r="K1690" t="s">
        <v>1983</v>
      </c>
      <c r="L1690" t="s">
        <v>1897</v>
      </c>
      <c r="M1690" t="s">
        <v>1970</v>
      </c>
      <c r="O1690">
        <v>364091220000</v>
      </c>
      <c r="P1690">
        <v>16018</v>
      </c>
      <c r="Q1690">
        <v>-4</v>
      </c>
      <c r="R1690">
        <v>1</v>
      </c>
      <c r="S1690">
        <v>64528326</v>
      </c>
      <c r="U1690" t="s">
        <v>6007</v>
      </c>
      <c r="W1690" t="s">
        <v>5850</v>
      </c>
      <c r="X1690">
        <v>364091220000</v>
      </c>
      <c r="Y1690" t="s">
        <v>85</v>
      </c>
      <c r="Z1690" t="s">
        <v>66</v>
      </c>
      <c r="AF1690" t="s">
        <v>1976</v>
      </c>
      <c r="AG1690" t="s">
        <v>1972</v>
      </c>
      <c r="AK1690" t="s">
        <v>6008</v>
      </c>
      <c r="AL1690">
        <v>136</v>
      </c>
      <c r="AM1690" t="s">
        <v>1979</v>
      </c>
      <c r="AN1690" t="s">
        <v>1987</v>
      </c>
      <c r="AO1690">
        <v>0</v>
      </c>
      <c r="AQ1690">
        <v>2257964</v>
      </c>
      <c r="AR1690" t="s">
        <v>4605</v>
      </c>
      <c r="AS1690" t="s">
        <v>5883</v>
      </c>
      <c r="AT1690" t="s">
        <v>1988</v>
      </c>
    </row>
    <row r="1691" spans="1:46" x14ac:dyDescent="0.25">
      <c r="A1691" t="str">
        <f>_xlfn.XLOOKUP(I1691,UTILIZADAS[Contacto1],UTILIZADAS[Source.Name],,0)</f>
        <v>Cobros Mayo</v>
      </c>
      <c r="B1691" s="18">
        <f>VLOOKUP(J1691,Ref!A:C,3,0)</f>
        <v>0</v>
      </c>
      <c r="C1691" s="18">
        <f>VLOOKUP(J1691,Ref!A:D,4,0)</f>
        <v>0</v>
      </c>
      <c r="D1691" s="18" t="str">
        <f t="shared" si="78"/>
        <v>18/may</v>
      </c>
      <c r="E1691" s="18">
        <f t="shared" si="79"/>
        <v>3</v>
      </c>
      <c r="F1691" s="18">
        <v>1</v>
      </c>
      <c r="G1691" s="18">
        <f t="shared" si="80"/>
        <v>1</v>
      </c>
      <c r="H1691" s="3">
        <v>46160.646423611113</v>
      </c>
      <c r="I1691">
        <v>64528326</v>
      </c>
      <c r="J1691">
        <v>6004</v>
      </c>
      <c r="K1691" t="s">
        <v>1983</v>
      </c>
      <c r="L1691" t="s">
        <v>1897</v>
      </c>
      <c r="M1691" t="s">
        <v>1970</v>
      </c>
      <c r="O1691">
        <v>364091220000</v>
      </c>
      <c r="P1691">
        <v>16018</v>
      </c>
      <c r="Q1691">
        <v>-4</v>
      </c>
      <c r="R1691">
        <v>1</v>
      </c>
      <c r="S1691">
        <v>64528326</v>
      </c>
      <c r="U1691" t="s">
        <v>6007</v>
      </c>
      <c r="W1691" t="s">
        <v>5850</v>
      </c>
      <c r="X1691">
        <v>364091220000</v>
      </c>
      <c r="Y1691" t="s">
        <v>85</v>
      </c>
      <c r="Z1691" t="s">
        <v>66</v>
      </c>
      <c r="AF1691" t="s">
        <v>1976</v>
      </c>
      <c r="AG1691" t="s">
        <v>1972</v>
      </c>
      <c r="AK1691" t="s">
        <v>6008</v>
      </c>
      <c r="AL1691">
        <v>93</v>
      </c>
      <c r="AM1691" t="s">
        <v>1979</v>
      </c>
      <c r="AN1691" t="s">
        <v>1987</v>
      </c>
      <c r="AO1691">
        <v>0</v>
      </c>
      <c r="AQ1691">
        <v>2257964</v>
      </c>
      <c r="AR1691" t="s">
        <v>4605</v>
      </c>
      <c r="AS1691" t="s">
        <v>5883</v>
      </c>
      <c r="AT1691" t="s">
        <v>1984</v>
      </c>
    </row>
    <row r="1692" spans="1:46" x14ac:dyDescent="0.25">
      <c r="A1692" t="str">
        <f>_xlfn.XLOOKUP(I1692,UTILIZADAS[Contacto1],UTILIZADAS[Source.Name],,0)</f>
        <v>Cobros Abril Canal Fijo</v>
      </c>
      <c r="B1692" s="18">
        <f>VLOOKUP(J1692,Ref!A:C,3,0)</f>
        <v>1</v>
      </c>
      <c r="C1692" s="18">
        <f>VLOOKUP(J1692,Ref!A:D,4,0)</f>
        <v>1</v>
      </c>
      <c r="D1692" s="18" t="str">
        <f t="shared" si="78"/>
        <v>11/may</v>
      </c>
      <c r="E1692" s="18">
        <f t="shared" si="79"/>
        <v>1</v>
      </c>
      <c r="F1692" s="18">
        <v>1</v>
      </c>
      <c r="G1692" s="18">
        <f t="shared" si="80"/>
        <v>1</v>
      </c>
      <c r="H1692" s="3">
        <v>46153.64508101852</v>
      </c>
      <c r="I1692">
        <v>64531329</v>
      </c>
      <c r="J1692">
        <v>6003</v>
      </c>
      <c r="K1692" t="s">
        <v>1983</v>
      </c>
      <c r="L1692" t="s">
        <v>1897</v>
      </c>
      <c r="M1692" t="s">
        <v>1970</v>
      </c>
      <c r="O1692">
        <v>351365030000</v>
      </c>
      <c r="P1692">
        <v>16018</v>
      </c>
      <c r="Q1692">
        <v>-4</v>
      </c>
      <c r="R1692">
        <v>1</v>
      </c>
      <c r="S1692">
        <v>64531329</v>
      </c>
      <c r="U1692" t="s">
        <v>1465</v>
      </c>
      <c r="W1692" t="s">
        <v>1466</v>
      </c>
      <c r="X1692">
        <v>351365030000</v>
      </c>
      <c r="Y1692" t="s">
        <v>65</v>
      </c>
      <c r="Z1692" t="s">
        <v>66</v>
      </c>
      <c r="AF1692" t="s">
        <v>1976</v>
      </c>
      <c r="AG1692" t="s">
        <v>1972</v>
      </c>
      <c r="AL1692">
        <v>29</v>
      </c>
      <c r="AM1692" t="s">
        <v>1979</v>
      </c>
      <c r="AN1692" t="s">
        <v>1987</v>
      </c>
      <c r="AO1692">
        <v>0</v>
      </c>
      <c r="AQ1692">
        <v>2257965</v>
      </c>
      <c r="AR1692" t="s">
        <v>4605</v>
      </c>
      <c r="AS1692" t="s">
        <v>5883</v>
      </c>
      <c r="AT1692" t="s">
        <v>1892</v>
      </c>
    </row>
    <row r="1693" spans="1:46" x14ac:dyDescent="0.25">
      <c r="A1693" t="str">
        <f>_xlfn.XLOOKUP(I1693,UTILIZADAS[Contacto1],UTILIZADAS[Source.Name],,0)</f>
        <v>Cobros Mayo</v>
      </c>
      <c r="B1693" s="18">
        <f>VLOOKUP(J1693,Ref!A:C,3,0)</f>
        <v>0</v>
      </c>
      <c r="C1693" s="18">
        <f>VLOOKUP(J1693,Ref!A:D,4,0)</f>
        <v>0</v>
      </c>
      <c r="D1693" s="18" t="str">
        <f t="shared" si="78"/>
        <v>11/may</v>
      </c>
      <c r="E1693" s="18">
        <f t="shared" si="79"/>
        <v>5</v>
      </c>
      <c r="F1693" s="18">
        <v>1</v>
      </c>
      <c r="G1693" s="18">
        <f t="shared" si="80"/>
        <v>0</v>
      </c>
      <c r="H1693" s="3">
        <v>46153.645381944443</v>
      </c>
      <c r="I1693">
        <v>64541514</v>
      </c>
      <c r="J1693" t="s">
        <v>2021</v>
      </c>
      <c r="K1693" t="s">
        <v>1968</v>
      </c>
      <c r="L1693" t="s">
        <v>1969</v>
      </c>
      <c r="M1693" t="s">
        <v>1970</v>
      </c>
      <c r="O1693">
        <v>302026110000</v>
      </c>
      <c r="P1693">
        <v>16018</v>
      </c>
      <c r="Q1693">
        <v>-4</v>
      </c>
      <c r="R1693">
        <v>1</v>
      </c>
      <c r="S1693">
        <v>64541514</v>
      </c>
      <c r="U1693" t="s">
        <v>4961</v>
      </c>
      <c r="W1693" t="s">
        <v>4962</v>
      </c>
      <c r="X1693">
        <v>302026110000</v>
      </c>
      <c r="Y1693" t="s">
        <v>86</v>
      </c>
      <c r="Z1693" t="s">
        <v>66</v>
      </c>
      <c r="AF1693" t="s">
        <v>1976</v>
      </c>
      <c r="AG1693" t="s">
        <v>1972</v>
      </c>
      <c r="AL1693">
        <v>5</v>
      </c>
      <c r="AN1693" t="s">
        <v>1974</v>
      </c>
      <c r="AO1693">
        <v>0</v>
      </c>
      <c r="AQ1693">
        <v>2257966</v>
      </c>
      <c r="AR1693" t="s">
        <v>4605</v>
      </c>
      <c r="AS1693" t="s">
        <v>5883</v>
      </c>
      <c r="AT1693" t="s">
        <v>2022</v>
      </c>
    </row>
    <row r="1694" spans="1:46" x14ac:dyDescent="0.25">
      <c r="A1694" t="str">
        <f>_xlfn.XLOOKUP(I1694,UTILIZADAS[Contacto1],UTILIZADAS[Source.Name],,0)</f>
        <v>Cobros Mayo</v>
      </c>
      <c r="B1694" s="18">
        <f>VLOOKUP(J1694,Ref!A:C,3,0)</f>
        <v>0</v>
      </c>
      <c r="C1694" s="18">
        <f>VLOOKUP(J1694,Ref!A:D,4,0)</f>
        <v>0</v>
      </c>
      <c r="D1694" s="18" t="str">
        <f t="shared" si="78"/>
        <v>13/may</v>
      </c>
      <c r="E1694" s="18">
        <f t="shared" si="79"/>
        <v>5</v>
      </c>
      <c r="F1694" s="18">
        <v>1</v>
      </c>
      <c r="G1694" s="18">
        <f t="shared" si="80"/>
        <v>0</v>
      </c>
      <c r="H1694" s="3">
        <v>46155.749641203707</v>
      </c>
      <c r="I1694">
        <v>64541514</v>
      </c>
      <c r="J1694" t="s">
        <v>1967</v>
      </c>
      <c r="K1694" t="s">
        <v>1968</v>
      </c>
      <c r="L1694" t="s">
        <v>1969</v>
      </c>
      <c r="M1694" t="s">
        <v>1970</v>
      </c>
      <c r="O1694">
        <v>302026110000</v>
      </c>
      <c r="P1694">
        <v>16018</v>
      </c>
      <c r="Q1694">
        <v>-4</v>
      </c>
      <c r="R1694">
        <v>1</v>
      </c>
      <c r="S1694">
        <v>64541514</v>
      </c>
      <c r="U1694" t="s">
        <v>4961</v>
      </c>
      <c r="W1694" t="s">
        <v>4962</v>
      </c>
      <c r="X1694">
        <v>302026110000</v>
      </c>
      <c r="Y1694" t="s">
        <v>86</v>
      </c>
      <c r="Z1694" t="s">
        <v>66</v>
      </c>
      <c r="AF1694" t="s">
        <v>1976</v>
      </c>
      <c r="AG1694" t="s">
        <v>1972</v>
      </c>
      <c r="AL1694">
        <v>0</v>
      </c>
      <c r="AN1694" t="s">
        <v>1974</v>
      </c>
      <c r="AO1694">
        <v>0</v>
      </c>
      <c r="AQ1694">
        <v>2257966</v>
      </c>
      <c r="AR1694" t="s">
        <v>4605</v>
      </c>
      <c r="AS1694" t="s">
        <v>5883</v>
      </c>
      <c r="AT1694" t="s">
        <v>1975</v>
      </c>
    </row>
    <row r="1695" spans="1:46" x14ac:dyDescent="0.25">
      <c r="A1695" t="str">
        <f>_xlfn.XLOOKUP(I1695,UTILIZADAS[Contacto1],UTILIZADAS[Source.Name],,0)</f>
        <v>Cobros Mayo</v>
      </c>
      <c r="B1695" s="18">
        <f>VLOOKUP(J1695,Ref!A:C,3,0)</f>
        <v>0</v>
      </c>
      <c r="C1695" s="18">
        <f>VLOOKUP(J1695,Ref!A:D,4,0)</f>
        <v>0</v>
      </c>
      <c r="D1695" s="18" t="str">
        <f t="shared" si="78"/>
        <v>18/may</v>
      </c>
      <c r="E1695" s="18">
        <f t="shared" si="79"/>
        <v>5</v>
      </c>
      <c r="F1695" s="18">
        <v>1</v>
      </c>
      <c r="G1695" s="18">
        <f t="shared" si="80"/>
        <v>0</v>
      </c>
      <c r="H1695" s="3">
        <v>46160.46503472222</v>
      </c>
      <c r="I1695">
        <v>64541514</v>
      </c>
      <c r="J1695" t="s">
        <v>1967</v>
      </c>
      <c r="K1695" t="s">
        <v>1968</v>
      </c>
      <c r="L1695" t="s">
        <v>1969</v>
      </c>
      <c r="M1695" t="s">
        <v>1970</v>
      </c>
      <c r="O1695">
        <v>302026110000</v>
      </c>
      <c r="P1695">
        <v>16018</v>
      </c>
      <c r="Q1695">
        <v>-4</v>
      </c>
      <c r="R1695">
        <v>1</v>
      </c>
      <c r="S1695">
        <v>64541514</v>
      </c>
      <c r="U1695" t="s">
        <v>4961</v>
      </c>
      <c r="W1695" t="s">
        <v>4962</v>
      </c>
      <c r="X1695">
        <v>302026110000</v>
      </c>
      <c r="Y1695" t="s">
        <v>86</v>
      </c>
      <c r="Z1695" t="s">
        <v>66</v>
      </c>
      <c r="AF1695" t="s">
        <v>1976</v>
      </c>
      <c r="AG1695" t="s">
        <v>1972</v>
      </c>
      <c r="AL1695">
        <v>0</v>
      </c>
      <c r="AN1695" t="s">
        <v>1974</v>
      </c>
      <c r="AO1695">
        <v>0</v>
      </c>
      <c r="AQ1695">
        <v>2257966</v>
      </c>
      <c r="AR1695" t="s">
        <v>4605</v>
      </c>
      <c r="AS1695" t="s">
        <v>5883</v>
      </c>
      <c r="AT1695" t="s">
        <v>1975</v>
      </c>
    </row>
    <row r="1696" spans="1:46" x14ac:dyDescent="0.25">
      <c r="A1696" t="str">
        <f>_xlfn.XLOOKUP(I1696,UTILIZADAS[Contacto1],UTILIZADAS[Source.Name],,0)</f>
        <v>Cobros Mayo</v>
      </c>
      <c r="B1696" s="18">
        <f>VLOOKUP(J1696,Ref!A:C,3,0)</f>
        <v>0</v>
      </c>
      <c r="C1696" s="18">
        <f>VLOOKUP(J1696,Ref!A:D,4,0)</f>
        <v>0</v>
      </c>
      <c r="D1696" s="18" t="str">
        <f t="shared" si="78"/>
        <v>20/may</v>
      </c>
      <c r="E1696" s="18">
        <f t="shared" si="79"/>
        <v>5</v>
      </c>
      <c r="F1696" s="18">
        <v>1</v>
      </c>
      <c r="G1696" s="18">
        <f t="shared" si="80"/>
        <v>0</v>
      </c>
      <c r="H1696" s="3">
        <v>46162.440960648149</v>
      </c>
      <c r="I1696">
        <v>64541514</v>
      </c>
      <c r="J1696" t="s">
        <v>2021</v>
      </c>
      <c r="K1696" t="s">
        <v>1968</v>
      </c>
      <c r="L1696" t="s">
        <v>1969</v>
      </c>
      <c r="M1696" t="s">
        <v>1970</v>
      </c>
      <c r="O1696">
        <v>302026110000</v>
      </c>
      <c r="P1696">
        <v>16018</v>
      </c>
      <c r="Q1696">
        <v>-4</v>
      </c>
      <c r="R1696">
        <v>1</v>
      </c>
      <c r="S1696">
        <v>64541514</v>
      </c>
      <c r="U1696" t="s">
        <v>4961</v>
      </c>
      <c r="W1696" t="s">
        <v>4962</v>
      </c>
      <c r="X1696">
        <v>302026110000</v>
      </c>
      <c r="Y1696" t="s">
        <v>86</v>
      </c>
      <c r="Z1696" t="s">
        <v>66</v>
      </c>
      <c r="AF1696" t="s">
        <v>1976</v>
      </c>
      <c r="AG1696" t="s">
        <v>1972</v>
      </c>
      <c r="AL1696">
        <v>5</v>
      </c>
      <c r="AN1696" t="s">
        <v>1974</v>
      </c>
      <c r="AO1696">
        <v>0</v>
      </c>
      <c r="AQ1696">
        <v>2257966</v>
      </c>
      <c r="AR1696" t="s">
        <v>4605</v>
      </c>
      <c r="AS1696" t="s">
        <v>5883</v>
      </c>
      <c r="AT1696" t="s">
        <v>2022</v>
      </c>
    </row>
    <row r="1697" spans="1:46" x14ac:dyDescent="0.25">
      <c r="A1697" t="str">
        <f>_xlfn.XLOOKUP(I1697,UTILIZADAS[Contacto1],UTILIZADAS[Source.Name],,0)</f>
        <v>Cobros Mayo</v>
      </c>
      <c r="B1697" s="18">
        <f>VLOOKUP(J1697,Ref!A:C,3,0)</f>
        <v>1</v>
      </c>
      <c r="C1697" s="18">
        <f>VLOOKUP(J1697,Ref!A:D,4,0)</f>
        <v>1</v>
      </c>
      <c r="D1697" s="18" t="str">
        <f t="shared" si="78"/>
        <v>21/may</v>
      </c>
      <c r="E1697" s="18">
        <f t="shared" si="79"/>
        <v>5</v>
      </c>
      <c r="F1697" s="18">
        <v>1</v>
      </c>
      <c r="G1697" s="18">
        <f t="shared" si="80"/>
        <v>1</v>
      </c>
      <c r="H1697" s="3">
        <v>46163.493275462963</v>
      </c>
      <c r="I1697">
        <v>64541514</v>
      </c>
      <c r="J1697">
        <v>6007</v>
      </c>
      <c r="K1697" t="s">
        <v>1983</v>
      </c>
      <c r="L1697" t="s">
        <v>1897</v>
      </c>
      <c r="M1697" t="s">
        <v>1970</v>
      </c>
      <c r="O1697">
        <v>302026110000</v>
      </c>
      <c r="P1697">
        <v>16018</v>
      </c>
      <c r="Q1697">
        <v>-4</v>
      </c>
      <c r="R1697">
        <v>1</v>
      </c>
      <c r="S1697">
        <v>64541514</v>
      </c>
      <c r="U1697" t="s">
        <v>4961</v>
      </c>
      <c r="W1697" t="s">
        <v>4962</v>
      </c>
      <c r="X1697">
        <v>302026110000</v>
      </c>
      <c r="Y1697" t="s">
        <v>86</v>
      </c>
      <c r="Z1697" t="s">
        <v>66</v>
      </c>
      <c r="AF1697" t="s">
        <v>1976</v>
      </c>
      <c r="AG1697" t="s">
        <v>1972</v>
      </c>
      <c r="AL1697">
        <v>150</v>
      </c>
      <c r="AM1697" t="s">
        <v>1979</v>
      </c>
      <c r="AN1697" t="s">
        <v>1987</v>
      </c>
      <c r="AO1697">
        <v>0</v>
      </c>
      <c r="AQ1697">
        <v>2257966</v>
      </c>
      <c r="AR1697" t="s">
        <v>4605</v>
      </c>
      <c r="AS1697" t="s">
        <v>5883</v>
      </c>
      <c r="AT1697" t="s">
        <v>1898</v>
      </c>
    </row>
    <row r="1698" spans="1:46" x14ac:dyDescent="0.25">
      <c r="A1698" t="str">
        <f>_xlfn.XLOOKUP(I1698,UTILIZADAS[Contacto1],UTILIZADAS[Source.Name],,0)</f>
        <v>Cobros Abril Canal Fijo</v>
      </c>
      <c r="B1698" s="18">
        <f>VLOOKUP(J1698,Ref!A:C,3,0)</f>
        <v>0</v>
      </c>
      <c r="C1698" s="18">
        <f>VLOOKUP(J1698,Ref!A:D,4,0)</f>
        <v>0</v>
      </c>
      <c r="D1698" s="18" t="str">
        <f t="shared" si="78"/>
        <v>11/may</v>
      </c>
      <c r="E1698" s="18">
        <f t="shared" si="79"/>
        <v>6</v>
      </c>
      <c r="F1698" s="18">
        <v>1</v>
      </c>
      <c r="G1698" s="18">
        <f t="shared" si="80"/>
        <v>0</v>
      </c>
      <c r="H1698" s="3">
        <v>46153.647430555553</v>
      </c>
      <c r="I1698">
        <v>64548378</v>
      </c>
      <c r="J1698" t="s">
        <v>2021</v>
      </c>
      <c r="K1698" t="s">
        <v>1968</v>
      </c>
      <c r="L1698" t="s">
        <v>1969</v>
      </c>
      <c r="M1698" t="s">
        <v>1970</v>
      </c>
      <c r="O1698">
        <v>981043730000</v>
      </c>
      <c r="P1698">
        <v>16018</v>
      </c>
      <c r="Q1698">
        <v>-4</v>
      </c>
      <c r="R1698">
        <v>1</v>
      </c>
      <c r="S1698">
        <v>64548378</v>
      </c>
      <c r="U1698" t="s">
        <v>2478</v>
      </c>
      <c r="W1698" t="s">
        <v>4068</v>
      </c>
      <c r="X1698">
        <v>981043730000</v>
      </c>
      <c r="Y1698" t="s">
        <v>65</v>
      </c>
      <c r="Z1698" t="s">
        <v>66</v>
      </c>
      <c r="AG1698" t="s">
        <v>1972</v>
      </c>
      <c r="AL1698">
        <v>5</v>
      </c>
      <c r="AN1698" t="s">
        <v>1974</v>
      </c>
      <c r="AO1698">
        <v>0</v>
      </c>
      <c r="AQ1698">
        <v>2257967</v>
      </c>
      <c r="AR1698" t="s">
        <v>4605</v>
      </c>
      <c r="AS1698" t="s">
        <v>5883</v>
      </c>
      <c r="AT1698" t="s">
        <v>2022</v>
      </c>
    </row>
    <row r="1699" spans="1:46" x14ac:dyDescent="0.25">
      <c r="A1699" t="str">
        <f>_xlfn.XLOOKUP(I1699,UTILIZADAS[Contacto1],UTILIZADAS[Source.Name],,0)</f>
        <v>Cobros Abril Canal Fijo</v>
      </c>
      <c r="B1699" s="18">
        <f>VLOOKUP(J1699,Ref!A:C,3,0)</f>
        <v>0</v>
      </c>
      <c r="C1699" s="18">
        <f>VLOOKUP(J1699,Ref!A:D,4,0)</f>
        <v>0</v>
      </c>
      <c r="D1699" s="18" t="str">
        <f t="shared" si="78"/>
        <v>13/may</v>
      </c>
      <c r="E1699" s="18">
        <f t="shared" si="79"/>
        <v>6</v>
      </c>
      <c r="F1699" s="18">
        <v>1</v>
      </c>
      <c r="G1699" s="18">
        <f t="shared" si="80"/>
        <v>0</v>
      </c>
      <c r="H1699" s="3">
        <v>46155.750601851854</v>
      </c>
      <c r="I1699">
        <v>64548378</v>
      </c>
      <c r="J1699" t="s">
        <v>2021</v>
      </c>
      <c r="K1699" t="s">
        <v>1968</v>
      </c>
      <c r="L1699" t="s">
        <v>1969</v>
      </c>
      <c r="M1699" t="s">
        <v>1970</v>
      </c>
      <c r="O1699">
        <v>981043730000</v>
      </c>
      <c r="P1699">
        <v>16018</v>
      </c>
      <c r="Q1699">
        <v>-4</v>
      </c>
      <c r="R1699">
        <v>1</v>
      </c>
      <c r="S1699">
        <v>64548378</v>
      </c>
      <c r="U1699" t="s">
        <v>2478</v>
      </c>
      <c r="W1699" t="s">
        <v>4068</v>
      </c>
      <c r="X1699">
        <v>981043730000</v>
      </c>
      <c r="Y1699" t="s">
        <v>65</v>
      </c>
      <c r="Z1699" t="s">
        <v>66</v>
      </c>
      <c r="AG1699" t="s">
        <v>1972</v>
      </c>
      <c r="AL1699">
        <v>5</v>
      </c>
      <c r="AN1699" t="s">
        <v>1974</v>
      </c>
      <c r="AO1699">
        <v>0</v>
      </c>
      <c r="AQ1699">
        <v>2257967</v>
      </c>
      <c r="AR1699" t="s">
        <v>4605</v>
      </c>
      <c r="AS1699" t="s">
        <v>5883</v>
      </c>
      <c r="AT1699" t="s">
        <v>2022</v>
      </c>
    </row>
    <row r="1700" spans="1:46" x14ac:dyDescent="0.25">
      <c r="A1700" t="str">
        <f>_xlfn.XLOOKUP(I1700,UTILIZADAS[Contacto1],UTILIZADAS[Source.Name],,0)</f>
        <v>Cobros Abril Canal Fijo</v>
      </c>
      <c r="B1700" s="18">
        <f>VLOOKUP(J1700,Ref!A:C,3,0)</f>
        <v>0</v>
      </c>
      <c r="C1700" s="18">
        <f>VLOOKUP(J1700,Ref!A:D,4,0)</f>
        <v>0</v>
      </c>
      <c r="D1700" s="18" t="str">
        <f t="shared" si="78"/>
        <v>18/may</v>
      </c>
      <c r="E1700" s="18">
        <f t="shared" si="79"/>
        <v>6</v>
      </c>
      <c r="F1700" s="18">
        <v>1</v>
      </c>
      <c r="G1700" s="18">
        <f t="shared" si="80"/>
        <v>0</v>
      </c>
      <c r="H1700" s="3">
        <v>46160.466921296298</v>
      </c>
      <c r="I1700">
        <v>64548378</v>
      </c>
      <c r="J1700" t="s">
        <v>2021</v>
      </c>
      <c r="K1700" t="s">
        <v>1968</v>
      </c>
      <c r="L1700" t="s">
        <v>1969</v>
      </c>
      <c r="M1700" t="s">
        <v>1970</v>
      </c>
      <c r="O1700">
        <v>981043730000</v>
      </c>
      <c r="P1700">
        <v>16018</v>
      </c>
      <c r="Q1700">
        <v>-4</v>
      </c>
      <c r="R1700">
        <v>1</v>
      </c>
      <c r="S1700">
        <v>64548378</v>
      </c>
      <c r="U1700" t="s">
        <v>2478</v>
      </c>
      <c r="W1700" t="s">
        <v>4068</v>
      </c>
      <c r="X1700">
        <v>981043730000</v>
      </c>
      <c r="Y1700" t="s">
        <v>65</v>
      </c>
      <c r="Z1700" t="s">
        <v>66</v>
      </c>
      <c r="AG1700" t="s">
        <v>1972</v>
      </c>
      <c r="AL1700">
        <v>5</v>
      </c>
      <c r="AN1700" t="s">
        <v>1974</v>
      </c>
      <c r="AO1700">
        <v>0</v>
      </c>
      <c r="AQ1700">
        <v>2257967</v>
      </c>
      <c r="AR1700" t="s">
        <v>4605</v>
      </c>
      <c r="AS1700" t="s">
        <v>5883</v>
      </c>
      <c r="AT1700" t="s">
        <v>2022</v>
      </c>
    </row>
    <row r="1701" spans="1:46" x14ac:dyDescent="0.25">
      <c r="A1701" t="str">
        <f>_xlfn.XLOOKUP(I1701,UTILIZADAS[Contacto1],UTILIZADAS[Source.Name],,0)</f>
        <v>Cobros Abril Canal Fijo</v>
      </c>
      <c r="B1701" s="18">
        <f>VLOOKUP(J1701,Ref!A:C,3,0)</f>
        <v>0</v>
      </c>
      <c r="C1701" s="18">
        <f>VLOOKUP(J1701,Ref!A:D,4,0)</f>
        <v>0</v>
      </c>
      <c r="D1701" s="18" t="str">
        <f t="shared" si="78"/>
        <v>20/may</v>
      </c>
      <c r="E1701" s="18">
        <f t="shared" si="79"/>
        <v>6</v>
      </c>
      <c r="F1701" s="18">
        <v>1</v>
      </c>
      <c r="G1701" s="18">
        <f t="shared" si="80"/>
        <v>0</v>
      </c>
      <c r="H1701" s="3">
        <v>46162.441504629627</v>
      </c>
      <c r="I1701">
        <v>64548378</v>
      </c>
      <c r="J1701" t="s">
        <v>2021</v>
      </c>
      <c r="K1701" t="s">
        <v>1968</v>
      </c>
      <c r="L1701" t="s">
        <v>1969</v>
      </c>
      <c r="M1701" t="s">
        <v>1970</v>
      </c>
      <c r="O1701">
        <v>981043730000</v>
      </c>
      <c r="P1701">
        <v>16018</v>
      </c>
      <c r="Q1701">
        <v>-4</v>
      </c>
      <c r="R1701">
        <v>1</v>
      </c>
      <c r="S1701">
        <v>64548378</v>
      </c>
      <c r="U1701" t="s">
        <v>2478</v>
      </c>
      <c r="W1701" t="s">
        <v>4068</v>
      </c>
      <c r="X1701">
        <v>981043730000</v>
      </c>
      <c r="Y1701" t="s">
        <v>65</v>
      </c>
      <c r="Z1701" t="s">
        <v>66</v>
      </c>
      <c r="AG1701" t="s">
        <v>1972</v>
      </c>
      <c r="AL1701">
        <v>5</v>
      </c>
      <c r="AN1701" t="s">
        <v>1974</v>
      </c>
      <c r="AO1701">
        <v>0</v>
      </c>
      <c r="AQ1701">
        <v>2257967</v>
      </c>
      <c r="AR1701" t="s">
        <v>4605</v>
      </c>
      <c r="AS1701" t="s">
        <v>5883</v>
      </c>
      <c r="AT1701" t="s">
        <v>2022</v>
      </c>
    </row>
    <row r="1702" spans="1:46" x14ac:dyDescent="0.25">
      <c r="A1702" t="str">
        <f>_xlfn.XLOOKUP(I1702,UTILIZADAS[Contacto1],UTILIZADAS[Source.Name],,0)</f>
        <v>Cobros Abril Canal Fijo</v>
      </c>
      <c r="B1702" s="18">
        <f>VLOOKUP(J1702,Ref!A:C,3,0)</f>
        <v>0</v>
      </c>
      <c r="C1702" s="18">
        <f>VLOOKUP(J1702,Ref!A:D,4,0)</f>
        <v>0</v>
      </c>
      <c r="D1702" s="18" t="str">
        <f t="shared" si="78"/>
        <v>21/may</v>
      </c>
      <c r="E1702" s="18">
        <f t="shared" si="79"/>
        <v>6</v>
      </c>
      <c r="F1702" s="18">
        <v>1</v>
      </c>
      <c r="G1702" s="18">
        <f t="shared" si="80"/>
        <v>0</v>
      </c>
      <c r="H1702" s="3">
        <v>46163.493773148148</v>
      </c>
      <c r="I1702">
        <v>64548378</v>
      </c>
      <c r="J1702" t="s">
        <v>2021</v>
      </c>
      <c r="K1702" t="s">
        <v>1968</v>
      </c>
      <c r="L1702" t="s">
        <v>1969</v>
      </c>
      <c r="M1702" t="s">
        <v>1970</v>
      </c>
      <c r="O1702">
        <v>981043730000</v>
      </c>
      <c r="P1702">
        <v>16018</v>
      </c>
      <c r="Q1702">
        <v>-4</v>
      </c>
      <c r="R1702">
        <v>1</v>
      </c>
      <c r="S1702">
        <v>64548378</v>
      </c>
      <c r="U1702" t="s">
        <v>2478</v>
      </c>
      <c r="W1702" t="s">
        <v>4068</v>
      </c>
      <c r="X1702">
        <v>981043730000</v>
      </c>
      <c r="Y1702" t="s">
        <v>65</v>
      </c>
      <c r="Z1702" t="s">
        <v>66</v>
      </c>
      <c r="AG1702" t="s">
        <v>1972</v>
      </c>
      <c r="AL1702">
        <v>5</v>
      </c>
      <c r="AN1702" t="s">
        <v>1974</v>
      </c>
      <c r="AO1702">
        <v>0</v>
      </c>
      <c r="AQ1702">
        <v>2257967</v>
      </c>
      <c r="AR1702" t="s">
        <v>4605</v>
      </c>
      <c r="AS1702" t="s">
        <v>5883</v>
      </c>
      <c r="AT1702" t="s">
        <v>2022</v>
      </c>
    </row>
    <row r="1703" spans="1:46" x14ac:dyDescent="0.25">
      <c r="A1703" t="str">
        <f>_xlfn.XLOOKUP(I1703,UTILIZADAS[Contacto1],UTILIZADAS[Source.Name],,0)</f>
        <v>Cobros Abril Canal Fijo</v>
      </c>
      <c r="B1703" s="18">
        <f>VLOOKUP(J1703,Ref!A:C,3,0)</f>
        <v>0</v>
      </c>
      <c r="C1703" s="18">
        <f>VLOOKUP(J1703,Ref!A:D,4,0)</f>
        <v>0</v>
      </c>
      <c r="D1703" s="18" t="str">
        <f t="shared" si="78"/>
        <v>22/may</v>
      </c>
      <c r="E1703" s="18">
        <f t="shared" si="79"/>
        <v>6</v>
      </c>
      <c r="F1703" s="18">
        <v>1</v>
      </c>
      <c r="G1703" s="18">
        <f t="shared" si="80"/>
        <v>1</v>
      </c>
      <c r="H1703" s="3">
        <v>46164.386805555558</v>
      </c>
      <c r="I1703">
        <v>64548378</v>
      </c>
      <c r="J1703" t="s">
        <v>1967</v>
      </c>
      <c r="K1703" t="s">
        <v>1968</v>
      </c>
      <c r="L1703" t="s">
        <v>1969</v>
      </c>
      <c r="M1703" t="s">
        <v>1970</v>
      </c>
      <c r="O1703">
        <v>981043730000</v>
      </c>
      <c r="P1703">
        <v>16018</v>
      </c>
      <c r="Q1703">
        <v>-4</v>
      </c>
      <c r="R1703">
        <v>1</v>
      </c>
      <c r="S1703">
        <v>64548378</v>
      </c>
      <c r="U1703" t="s">
        <v>2478</v>
      </c>
      <c r="W1703" t="s">
        <v>4068</v>
      </c>
      <c r="X1703">
        <v>981043730000</v>
      </c>
      <c r="Y1703" t="s">
        <v>65</v>
      </c>
      <c r="Z1703" t="s">
        <v>66</v>
      </c>
      <c r="AG1703" t="s">
        <v>1972</v>
      </c>
      <c r="AL1703">
        <v>0</v>
      </c>
      <c r="AN1703" t="s">
        <v>1974</v>
      </c>
      <c r="AO1703">
        <v>0</v>
      </c>
      <c r="AQ1703">
        <v>2257967</v>
      </c>
      <c r="AR1703" t="s">
        <v>4605</v>
      </c>
      <c r="AS1703" t="s">
        <v>5883</v>
      </c>
      <c r="AT1703" t="s">
        <v>1975</v>
      </c>
    </row>
    <row r="1704" spans="1:46" x14ac:dyDescent="0.25">
      <c r="A1704" t="str">
        <f>_xlfn.XLOOKUP(I1704,UTILIZADAS[Contacto1],UTILIZADAS[Source.Name],,0)</f>
        <v>Cobros Abril Canal Fijo</v>
      </c>
      <c r="B1704" s="18">
        <f>VLOOKUP(J1704,Ref!A:C,3,0)</f>
        <v>1</v>
      </c>
      <c r="C1704" s="18">
        <f>VLOOKUP(J1704,Ref!A:D,4,0)</f>
        <v>1</v>
      </c>
      <c r="D1704" s="18" t="str">
        <f t="shared" si="78"/>
        <v>11/may</v>
      </c>
      <c r="E1704" s="18">
        <f t="shared" si="79"/>
        <v>1</v>
      </c>
      <c r="F1704" s="18">
        <v>1</v>
      </c>
      <c r="G1704" s="18">
        <f t="shared" si="80"/>
        <v>1</v>
      </c>
      <c r="H1704" s="3">
        <v>46153.647152777776</v>
      </c>
      <c r="I1704">
        <v>64552409</v>
      </c>
      <c r="J1704">
        <v>6003</v>
      </c>
      <c r="K1704" t="s">
        <v>1983</v>
      </c>
      <c r="L1704" t="s">
        <v>1897</v>
      </c>
      <c r="M1704" t="s">
        <v>1970</v>
      </c>
      <c r="O1704">
        <v>356378610000</v>
      </c>
      <c r="P1704">
        <v>16018</v>
      </c>
      <c r="Q1704">
        <v>-4</v>
      </c>
      <c r="R1704">
        <v>1</v>
      </c>
      <c r="S1704">
        <v>64552409</v>
      </c>
      <c r="U1704" t="s">
        <v>2069</v>
      </c>
      <c r="W1704" t="s">
        <v>1250</v>
      </c>
      <c r="X1704">
        <v>356378610000</v>
      </c>
      <c r="Y1704" t="s">
        <v>73</v>
      </c>
      <c r="Z1704" t="s">
        <v>66</v>
      </c>
      <c r="AF1704" t="s">
        <v>1976</v>
      </c>
      <c r="AG1704" t="s">
        <v>1972</v>
      </c>
      <c r="AL1704">
        <v>41</v>
      </c>
      <c r="AM1704" t="s">
        <v>1979</v>
      </c>
      <c r="AN1704" t="s">
        <v>1987</v>
      </c>
      <c r="AO1704">
        <v>0</v>
      </c>
      <c r="AQ1704">
        <v>2257968</v>
      </c>
      <c r="AR1704" t="s">
        <v>4605</v>
      </c>
      <c r="AS1704" t="s">
        <v>5883</v>
      </c>
      <c r="AT1704" t="s">
        <v>1892</v>
      </c>
    </row>
    <row r="1705" spans="1:46" x14ac:dyDescent="0.25">
      <c r="A1705" t="str">
        <f>_xlfn.XLOOKUP(I1705,UTILIZADAS[Contacto1],UTILIZADAS[Source.Name],,0)</f>
        <v>Cobros Abril Canal Fijo</v>
      </c>
      <c r="B1705" s="18">
        <f>VLOOKUP(J1705,Ref!A:C,3,0)</f>
        <v>0</v>
      </c>
      <c r="C1705" s="18">
        <f>VLOOKUP(J1705,Ref!A:D,4,0)</f>
        <v>0</v>
      </c>
      <c r="D1705" s="18" t="str">
        <f t="shared" si="78"/>
        <v>11/may</v>
      </c>
      <c r="E1705" s="18">
        <f t="shared" si="79"/>
        <v>3</v>
      </c>
      <c r="F1705" s="18">
        <v>1</v>
      </c>
      <c r="G1705" s="18">
        <f t="shared" si="80"/>
        <v>0</v>
      </c>
      <c r="H1705" s="3">
        <v>46153.647615740738</v>
      </c>
      <c r="I1705">
        <v>64552668</v>
      </c>
      <c r="J1705" t="s">
        <v>2021</v>
      </c>
      <c r="K1705" t="s">
        <v>1968</v>
      </c>
      <c r="L1705" t="s">
        <v>1969</v>
      </c>
      <c r="M1705" t="s">
        <v>1970</v>
      </c>
      <c r="O1705">
        <v>354351160000</v>
      </c>
      <c r="P1705">
        <v>16018</v>
      </c>
      <c r="Q1705">
        <v>-4</v>
      </c>
      <c r="R1705">
        <v>1</v>
      </c>
      <c r="S1705">
        <v>64552668</v>
      </c>
      <c r="U1705" t="s">
        <v>2070</v>
      </c>
      <c r="W1705" t="s">
        <v>1512</v>
      </c>
      <c r="X1705">
        <v>354351160000</v>
      </c>
      <c r="Y1705" t="s">
        <v>65</v>
      </c>
      <c r="Z1705" t="s">
        <v>66</v>
      </c>
      <c r="AF1705" t="s">
        <v>1976</v>
      </c>
      <c r="AG1705" t="s">
        <v>1972</v>
      </c>
      <c r="AL1705">
        <v>5</v>
      </c>
      <c r="AN1705" t="s">
        <v>1974</v>
      </c>
      <c r="AO1705">
        <v>0</v>
      </c>
      <c r="AQ1705">
        <v>2257969</v>
      </c>
      <c r="AR1705" t="s">
        <v>4605</v>
      </c>
      <c r="AS1705" t="s">
        <v>5883</v>
      </c>
      <c r="AT1705" t="s">
        <v>2022</v>
      </c>
    </row>
    <row r="1706" spans="1:46" x14ac:dyDescent="0.25">
      <c r="A1706" t="str">
        <f>_xlfn.XLOOKUP(I1706,UTILIZADAS[Contacto1],UTILIZADAS[Source.Name],,0)</f>
        <v>Cobros Abril Canal Fijo</v>
      </c>
      <c r="B1706" s="18">
        <f>VLOOKUP(J1706,Ref!A:C,3,0)</f>
        <v>0</v>
      </c>
      <c r="C1706" s="18">
        <f>VLOOKUP(J1706,Ref!A:D,4,0)</f>
        <v>0</v>
      </c>
      <c r="D1706" s="18" t="str">
        <f t="shared" si="78"/>
        <v>13/may</v>
      </c>
      <c r="E1706" s="18">
        <f t="shared" si="79"/>
        <v>3</v>
      </c>
      <c r="F1706" s="18">
        <v>1</v>
      </c>
      <c r="G1706" s="18">
        <f t="shared" si="80"/>
        <v>0</v>
      </c>
      <c r="H1706" s="3">
        <v>46155.750763888886</v>
      </c>
      <c r="I1706">
        <v>64552668</v>
      </c>
      <c r="J1706" t="s">
        <v>2021</v>
      </c>
      <c r="K1706" t="s">
        <v>1968</v>
      </c>
      <c r="L1706" t="s">
        <v>1969</v>
      </c>
      <c r="M1706" t="s">
        <v>1970</v>
      </c>
      <c r="O1706">
        <v>354351160000</v>
      </c>
      <c r="P1706">
        <v>16018</v>
      </c>
      <c r="Q1706">
        <v>-4</v>
      </c>
      <c r="R1706">
        <v>1</v>
      </c>
      <c r="S1706">
        <v>64552668</v>
      </c>
      <c r="U1706" t="s">
        <v>2070</v>
      </c>
      <c r="W1706" t="s">
        <v>1512</v>
      </c>
      <c r="X1706">
        <v>354351160000</v>
      </c>
      <c r="Y1706" t="s">
        <v>65</v>
      </c>
      <c r="Z1706" t="s">
        <v>66</v>
      </c>
      <c r="AF1706" t="s">
        <v>1976</v>
      </c>
      <c r="AG1706" t="s">
        <v>1972</v>
      </c>
      <c r="AL1706">
        <v>5</v>
      </c>
      <c r="AN1706" t="s">
        <v>1974</v>
      </c>
      <c r="AO1706">
        <v>0</v>
      </c>
      <c r="AQ1706">
        <v>2257969</v>
      </c>
      <c r="AR1706" t="s">
        <v>4605</v>
      </c>
      <c r="AS1706" t="s">
        <v>5883</v>
      </c>
      <c r="AT1706" t="s">
        <v>2022</v>
      </c>
    </row>
    <row r="1707" spans="1:46" x14ac:dyDescent="0.25">
      <c r="A1707" t="str">
        <f>_xlfn.XLOOKUP(I1707,UTILIZADAS[Contacto1],UTILIZADAS[Source.Name],,0)</f>
        <v>Cobros Abril Canal Fijo</v>
      </c>
      <c r="B1707" s="18">
        <f>VLOOKUP(J1707,Ref!A:C,3,0)</f>
        <v>1</v>
      </c>
      <c r="C1707" s="18">
        <f>VLOOKUP(J1707,Ref!A:D,4,0)</f>
        <v>1</v>
      </c>
      <c r="D1707" s="18" t="str">
        <f t="shared" si="78"/>
        <v>18/may</v>
      </c>
      <c r="E1707" s="18">
        <f t="shared" si="79"/>
        <v>3</v>
      </c>
      <c r="F1707" s="18">
        <v>1</v>
      </c>
      <c r="G1707" s="18">
        <f t="shared" si="80"/>
        <v>1</v>
      </c>
      <c r="H1707" s="3">
        <v>46160.466585648152</v>
      </c>
      <c r="I1707">
        <v>64552668</v>
      </c>
      <c r="J1707">
        <v>6003</v>
      </c>
      <c r="K1707" t="s">
        <v>1983</v>
      </c>
      <c r="L1707" t="s">
        <v>1897</v>
      </c>
      <c r="M1707" t="s">
        <v>1970</v>
      </c>
      <c r="O1707">
        <v>354351160000</v>
      </c>
      <c r="P1707">
        <v>16018</v>
      </c>
      <c r="Q1707">
        <v>-4</v>
      </c>
      <c r="R1707">
        <v>1</v>
      </c>
      <c r="S1707">
        <v>64552668</v>
      </c>
      <c r="U1707" t="s">
        <v>2070</v>
      </c>
      <c r="W1707" t="s">
        <v>1512</v>
      </c>
      <c r="X1707">
        <v>354351160000</v>
      </c>
      <c r="Y1707" t="s">
        <v>65</v>
      </c>
      <c r="Z1707" t="s">
        <v>66</v>
      </c>
      <c r="AF1707" t="s">
        <v>1976</v>
      </c>
      <c r="AG1707" t="s">
        <v>1972</v>
      </c>
      <c r="AL1707">
        <v>43</v>
      </c>
      <c r="AM1707" t="s">
        <v>1979</v>
      </c>
      <c r="AN1707" t="s">
        <v>1987</v>
      </c>
      <c r="AO1707">
        <v>0</v>
      </c>
      <c r="AQ1707">
        <v>2257969</v>
      </c>
      <c r="AR1707" t="s">
        <v>4605</v>
      </c>
      <c r="AS1707" t="s">
        <v>5883</v>
      </c>
      <c r="AT1707" t="s">
        <v>1892</v>
      </c>
    </row>
    <row r="1708" spans="1:46" x14ac:dyDescent="0.25">
      <c r="A1708" t="e">
        <f>_xlfn.XLOOKUP(I1708,UTILIZADAS[Contacto1],UTILIZADAS[Source.Name],,0)</f>
        <v>#N/A</v>
      </c>
      <c r="B1708" s="18">
        <f>VLOOKUP(J1708,Ref!A:C,3,0)</f>
        <v>0</v>
      </c>
      <c r="C1708" s="18">
        <f>VLOOKUP(J1708,Ref!A:D,4,0)</f>
        <v>0</v>
      </c>
      <c r="D1708" s="18" t="str">
        <f t="shared" si="78"/>
        <v>05/may</v>
      </c>
      <c r="E1708" s="18">
        <f t="shared" si="79"/>
        <v>2</v>
      </c>
      <c r="F1708" s="18">
        <v>1</v>
      </c>
      <c r="G1708" s="18">
        <f t="shared" si="80"/>
        <v>0</v>
      </c>
      <c r="H1708" s="3">
        <v>46147.699675925927</v>
      </c>
      <c r="I1708">
        <v>64553233</v>
      </c>
      <c r="J1708" t="s">
        <v>1986</v>
      </c>
      <c r="K1708" t="s">
        <v>1983</v>
      </c>
      <c r="L1708" t="s">
        <v>1897</v>
      </c>
      <c r="M1708" t="s">
        <v>1970</v>
      </c>
      <c r="P1708">
        <v>1001</v>
      </c>
      <c r="Q1708">
        <v>-4</v>
      </c>
      <c r="R1708">
        <v>1</v>
      </c>
      <c r="S1708">
        <v>64553233</v>
      </c>
      <c r="U1708" t="s">
        <v>1994</v>
      </c>
      <c r="AF1708" t="s">
        <v>1976</v>
      </c>
      <c r="AG1708" t="s">
        <v>1972</v>
      </c>
      <c r="AK1708" t="s">
        <v>6009</v>
      </c>
      <c r="AL1708">
        <v>100</v>
      </c>
      <c r="AM1708" t="s">
        <v>1979</v>
      </c>
      <c r="AN1708" t="s">
        <v>1977</v>
      </c>
      <c r="AO1708">
        <v>0</v>
      </c>
      <c r="AQ1708">
        <v>344480</v>
      </c>
      <c r="AR1708" t="s">
        <v>1989</v>
      </c>
      <c r="AT1708" t="s">
        <v>1988</v>
      </c>
    </row>
    <row r="1709" spans="1:46" x14ac:dyDescent="0.25">
      <c r="A1709" t="e">
        <f>_xlfn.XLOOKUP(I1709,UTILIZADAS[Contacto1],UTILIZADAS[Source.Name],,0)</f>
        <v>#N/A</v>
      </c>
      <c r="B1709" s="18">
        <f>VLOOKUP(J1709,Ref!A:C,3,0)</f>
        <v>0</v>
      </c>
      <c r="C1709" s="18">
        <f>VLOOKUP(J1709,Ref!A:D,4,0)</f>
        <v>0</v>
      </c>
      <c r="D1709" s="18" t="str">
        <f t="shared" si="78"/>
        <v>08/may</v>
      </c>
      <c r="E1709" s="18">
        <f t="shared" si="79"/>
        <v>2</v>
      </c>
      <c r="F1709" s="18">
        <v>1</v>
      </c>
      <c r="G1709" s="18">
        <f t="shared" si="80"/>
        <v>1</v>
      </c>
      <c r="H1709" s="3">
        <v>46150.421493055554</v>
      </c>
      <c r="I1709">
        <v>64553233</v>
      </c>
      <c r="J1709">
        <v>6004</v>
      </c>
      <c r="K1709" t="s">
        <v>1983</v>
      </c>
      <c r="L1709" t="s">
        <v>1897</v>
      </c>
      <c r="M1709" t="s">
        <v>1970</v>
      </c>
      <c r="P1709">
        <v>1001</v>
      </c>
      <c r="Q1709">
        <v>-4</v>
      </c>
      <c r="R1709">
        <v>1</v>
      </c>
      <c r="S1709">
        <v>64553233</v>
      </c>
      <c r="U1709" t="s">
        <v>1994</v>
      </c>
      <c r="AF1709" t="s">
        <v>1976</v>
      </c>
      <c r="AG1709" t="s">
        <v>1972</v>
      </c>
      <c r="AK1709" t="s">
        <v>6009</v>
      </c>
      <c r="AL1709">
        <v>92</v>
      </c>
      <c r="AM1709" t="s">
        <v>1979</v>
      </c>
      <c r="AN1709" t="s">
        <v>1987</v>
      </c>
      <c r="AO1709">
        <v>0</v>
      </c>
      <c r="AQ1709">
        <v>344480</v>
      </c>
      <c r="AR1709" t="s">
        <v>1989</v>
      </c>
      <c r="AT1709" t="s">
        <v>1984</v>
      </c>
    </row>
    <row r="1710" spans="1:46" x14ac:dyDescent="0.25">
      <c r="A1710" t="str">
        <f>_xlfn.XLOOKUP(I1710,UTILIZADAS[Contacto1],UTILIZADAS[Source.Name],,0)</f>
        <v>Cobros Abril Canal Fijo</v>
      </c>
      <c r="B1710" s="18">
        <f>VLOOKUP(J1710,Ref!A:C,3,0)</f>
        <v>0</v>
      </c>
      <c r="C1710" s="18">
        <f>VLOOKUP(J1710,Ref!A:D,4,0)</f>
        <v>0</v>
      </c>
      <c r="D1710" s="18" t="str">
        <f t="shared" si="78"/>
        <v>04/may</v>
      </c>
      <c r="E1710" s="18">
        <f t="shared" si="79"/>
        <v>12</v>
      </c>
      <c r="F1710" s="18">
        <v>1</v>
      </c>
      <c r="G1710" s="18">
        <f t="shared" si="80"/>
        <v>0</v>
      </c>
      <c r="H1710" s="3">
        <v>46146.460925925923</v>
      </c>
      <c r="I1710">
        <v>64553600</v>
      </c>
      <c r="J1710" t="s">
        <v>2023</v>
      </c>
      <c r="K1710" t="s">
        <v>1968</v>
      </c>
      <c r="L1710" t="s">
        <v>1969</v>
      </c>
      <c r="M1710" t="s">
        <v>1970</v>
      </c>
      <c r="O1710">
        <v>367045450000</v>
      </c>
      <c r="P1710">
        <v>16017</v>
      </c>
      <c r="Q1710">
        <v>-4</v>
      </c>
      <c r="R1710">
        <v>1</v>
      </c>
      <c r="S1710">
        <v>64553600</v>
      </c>
      <c r="U1710" t="s">
        <v>2529</v>
      </c>
      <c r="W1710" t="s">
        <v>4136</v>
      </c>
      <c r="X1710" t="s">
        <v>66</v>
      </c>
      <c r="Y1710" t="s">
        <v>82</v>
      </c>
      <c r="Z1710">
        <v>367045450000</v>
      </c>
      <c r="AG1710" t="s">
        <v>1972</v>
      </c>
      <c r="AI1710" t="s">
        <v>3326</v>
      </c>
      <c r="AL1710">
        <v>0</v>
      </c>
      <c r="AN1710" t="s">
        <v>1974</v>
      </c>
      <c r="AO1710">
        <v>0</v>
      </c>
      <c r="AQ1710">
        <v>2252365</v>
      </c>
      <c r="AR1710" t="s">
        <v>2241</v>
      </c>
      <c r="AS1710" t="s">
        <v>4163</v>
      </c>
      <c r="AT1710" t="s">
        <v>2024</v>
      </c>
    </row>
    <row r="1711" spans="1:46" x14ac:dyDescent="0.25">
      <c r="A1711" t="str">
        <f>_xlfn.XLOOKUP(I1711,UTILIZADAS[Contacto1],UTILIZADAS[Source.Name],,0)</f>
        <v>Cobros Abril Canal Fijo</v>
      </c>
      <c r="B1711" s="18">
        <f>VLOOKUP(J1711,Ref!A:C,3,0)</f>
        <v>0</v>
      </c>
      <c r="C1711" s="18">
        <f>VLOOKUP(J1711,Ref!A:D,4,0)</f>
        <v>0</v>
      </c>
      <c r="D1711" s="18" t="str">
        <f t="shared" si="78"/>
        <v>04/may</v>
      </c>
      <c r="E1711" s="18">
        <f t="shared" si="79"/>
        <v>12</v>
      </c>
      <c r="F1711" s="18">
        <v>1</v>
      </c>
      <c r="G1711" s="18">
        <f t="shared" si="80"/>
        <v>0</v>
      </c>
      <c r="H1711" s="3">
        <v>46146.71565972222</v>
      </c>
      <c r="I1711">
        <v>64553600</v>
      </c>
      <c r="J1711" t="s">
        <v>2023</v>
      </c>
      <c r="K1711" t="s">
        <v>1968</v>
      </c>
      <c r="L1711" t="s">
        <v>1969</v>
      </c>
      <c r="M1711" t="s">
        <v>1970</v>
      </c>
      <c r="O1711">
        <v>367045450000</v>
      </c>
      <c r="P1711">
        <v>16017</v>
      </c>
      <c r="Q1711">
        <v>-4</v>
      </c>
      <c r="R1711">
        <v>1</v>
      </c>
      <c r="S1711">
        <v>64553600</v>
      </c>
      <c r="U1711" t="s">
        <v>2529</v>
      </c>
      <c r="W1711" t="s">
        <v>4136</v>
      </c>
      <c r="X1711" t="s">
        <v>66</v>
      </c>
      <c r="Y1711" t="s">
        <v>82</v>
      </c>
      <c r="Z1711">
        <v>367045450000</v>
      </c>
      <c r="AG1711" t="s">
        <v>1972</v>
      </c>
      <c r="AI1711" t="s">
        <v>3326</v>
      </c>
      <c r="AL1711">
        <v>0</v>
      </c>
      <c r="AN1711" t="s">
        <v>1974</v>
      </c>
      <c r="AO1711">
        <v>0</v>
      </c>
      <c r="AQ1711">
        <v>2252365</v>
      </c>
      <c r="AR1711" t="s">
        <v>2241</v>
      </c>
      <c r="AS1711" t="s">
        <v>4163</v>
      </c>
      <c r="AT1711" t="s">
        <v>2024</v>
      </c>
    </row>
    <row r="1712" spans="1:46" x14ac:dyDescent="0.25">
      <c r="A1712" t="str">
        <f>_xlfn.XLOOKUP(I1712,UTILIZADAS[Contacto1],UTILIZADAS[Source.Name],,0)</f>
        <v>Cobros Abril Canal Fijo</v>
      </c>
      <c r="B1712" s="18">
        <f>VLOOKUP(J1712,Ref!A:C,3,0)</f>
        <v>0</v>
      </c>
      <c r="C1712" s="18">
        <f>VLOOKUP(J1712,Ref!A:D,4,0)</f>
        <v>0</v>
      </c>
      <c r="D1712" s="18" t="str">
        <f t="shared" si="78"/>
        <v>04/may</v>
      </c>
      <c r="E1712" s="18">
        <f t="shared" si="79"/>
        <v>12</v>
      </c>
      <c r="F1712" s="18">
        <v>1</v>
      </c>
      <c r="G1712" s="18">
        <f t="shared" si="80"/>
        <v>0</v>
      </c>
      <c r="H1712" s="3">
        <v>46146.74</v>
      </c>
      <c r="I1712">
        <v>64553600</v>
      </c>
      <c r="J1712" t="s">
        <v>1967</v>
      </c>
      <c r="K1712" t="s">
        <v>1968</v>
      </c>
      <c r="L1712" t="s">
        <v>1969</v>
      </c>
      <c r="M1712" t="s">
        <v>1970</v>
      </c>
      <c r="O1712">
        <v>367045450000</v>
      </c>
      <c r="P1712">
        <v>16017</v>
      </c>
      <c r="Q1712">
        <v>-4</v>
      </c>
      <c r="R1712">
        <v>1</v>
      </c>
      <c r="S1712">
        <v>64553600</v>
      </c>
      <c r="U1712" t="s">
        <v>2529</v>
      </c>
      <c r="W1712" t="s">
        <v>4136</v>
      </c>
      <c r="X1712" t="s">
        <v>66</v>
      </c>
      <c r="Y1712" t="s">
        <v>82</v>
      </c>
      <c r="Z1712">
        <v>367045450000</v>
      </c>
      <c r="AG1712" t="s">
        <v>1972</v>
      </c>
      <c r="AI1712" t="s">
        <v>3326</v>
      </c>
      <c r="AL1712">
        <v>0</v>
      </c>
      <c r="AN1712" t="s">
        <v>1974</v>
      </c>
      <c r="AO1712">
        <v>0</v>
      </c>
      <c r="AQ1712">
        <v>2252365</v>
      </c>
      <c r="AR1712" t="s">
        <v>2241</v>
      </c>
      <c r="AS1712" t="s">
        <v>4163</v>
      </c>
      <c r="AT1712" t="s">
        <v>1975</v>
      </c>
    </row>
    <row r="1713" spans="1:46" x14ac:dyDescent="0.25">
      <c r="A1713" t="str">
        <f>_xlfn.XLOOKUP(I1713,UTILIZADAS[Contacto1],UTILIZADAS[Source.Name],,0)</f>
        <v>Cobros Abril Canal Fijo</v>
      </c>
      <c r="B1713" s="18">
        <f>VLOOKUP(J1713,Ref!A:C,3,0)</f>
        <v>0</v>
      </c>
      <c r="C1713" s="18">
        <f>VLOOKUP(J1713,Ref!A:D,4,0)</f>
        <v>0</v>
      </c>
      <c r="D1713" s="18" t="str">
        <f t="shared" si="78"/>
        <v>06/may</v>
      </c>
      <c r="E1713" s="18">
        <f t="shared" si="79"/>
        <v>12</v>
      </c>
      <c r="F1713" s="18">
        <v>1</v>
      </c>
      <c r="G1713" s="18">
        <f t="shared" si="80"/>
        <v>0</v>
      </c>
      <c r="H1713" s="3">
        <v>46148.468518518515</v>
      </c>
      <c r="I1713">
        <v>64553600</v>
      </c>
      <c r="J1713" t="s">
        <v>2023</v>
      </c>
      <c r="K1713" t="s">
        <v>1968</v>
      </c>
      <c r="L1713" t="s">
        <v>1969</v>
      </c>
      <c r="M1713" t="s">
        <v>1970</v>
      </c>
      <c r="O1713">
        <v>367045450000</v>
      </c>
      <c r="P1713">
        <v>16017</v>
      </c>
      <c r="Q1713">
        <v>-4</v>
      </c>
      <c r="R1713">
        <v>1</v>
      </c>
      <c r="S1713">
        <v>64553600</v>
      </c>
      <c r="U1713" t="s">
        <v>2529</v>
      </c>
      <c r="W1713" t="s">
        <v>4136</v>
      </c>
      <c r="X1713" t="s">
        <v>66</v>
      </c>
      <c r="Y1713" t="s">
        <v>82</v>
      </c>
      <c r="Z1713">
        <v>367045450000</v>
      </c>
      <c r="AG1713" t="s">
        <v>1972</v>
      </c>
      <c r="AI1713" t="s">
        <v>3326</v>
      </c>
      <c r="AL1713">
        <v>0</v>
      </c>
      <c r="AN1713" t="s">
        <v>1974</v>
      </c>
      <c r="AO1713">
        <v>0</v>
      </c>
      <c r="AQ1713">
        <v>2252365</v>
      </c>
      <c r="AR1713" t="s">
        <v>2241</v>
      </c>
      <c r="AS1713" t="s">
        <v>4163</v>
      </c>
      <c r="AT1713" t="s">
        <v>2024</v>
      </c>
    </row>
    <row r="1714" spans="1:46" x14ac:dyDescent="0.25">
      <c r="A1714" t="str">
        <f>_xlfn.XLOOKUP(I1714,UTILIZADAS[Contacto1],UTILIZADAS[Source.Name],,0)</f>
        <v>Cobros Abril Canal Fijo</v>
      </c>
      <c r="B1714" s="18">
        <f>VLOOKUP(J1714,Ref!A:C,3,0)</f>
        <v>0</v>
      </c>
      <c r="C1714" s="18">
        <f>VLOOKUP(J1714,Ref!A:D,4,0)</f>
        <v>0</v>
      </c>
      <c r="D1714" s="18" t="str">
        <f t="shared" si="78"/>
        <v>06/may</v>
      </c>
      <c r="E1714" s="18">
        <f t="shared" si="79"/>
        <v>12</v>
      </c>
      <c r="F1714" s="18">
        <v>1</v>
      </c>
      <c r="G1714" s="18">
        <f t="shared" si="80"/>
        <v>0</v>
      </c>
      <c r="H1714" s="3">
        <v>46148.705983796295</v>
      </c>
      <c r="I1714">
        <v>64553600</v>
      </c>
      <c r="J1714" t="s">
        <v>1967</v>
      </c>
      <c r="K1714" t="s">
        <v>1968</v>
      </c>
      <c r="L1714" t="s">
        <v>1969</v>
      </c>
      <c r="M1714" t="s">
        <v>1970</v>
      </c>
      <c r="O1714">
        <v>367045450000</v>
      </c>
      <c r="P1714">
        <v>16017</v>
      </c>
      <c r="Q1714">
        <v>-4</v>
      </c>
      <c r="R1714">
        <v>1</v>
      </c>
      <c r="S1714">
        <v>64553600</v>
      </c>
      <c r="U1714" t="s">
        <v>2529</v>
      </c>
      <c r="W1714" t="s">
        <v>4136</v>
      </c>
      <c r="X1714" t="s">
        <v>66</v>
      </c>
      <c r="Y1714" t="s">
        <v>82</v>
      </c>
      <c r="Z1714">
        <v>367045450000</v>
      </c>
      <c r="AG1714" t="s">
        <v>1972</v>
      </c>
      <c r="AI1714" t="s">
        <v>3326</v>
      </c>
      <c r="AL1714">
        <v>0</v>
      </c>
      <c r="AN1714" t="s">
        <v>1974</v>
      </c>
      <c r="AO1714">
        <v>0</v>
      </c>
      <c r="AQ1714">
        <v>2252365</v>
      </c>
      <c r="AR1714" t="s">
        <v>2241</v>
      </c>
      <c r="AS1714" t="s">
        <v>4163</v>
      </c>
      <c r="AT1714" t="s">
        <v>1975</v>
      </c>
    </row>
    <row r="1715" spans="1:46" x14ac:dyDescent="0.25">
      <c r="A1715" t="str">
        <f>_xlfn.XLOOKUP(I1715,UTILIZADAS[Contacto1],UTILIZADAS[Source.Name],,0)</f>
        <v>Cobros Abril Canal Fijo</v>
      </c>
      <c r="B1715" s="18">
        <f>VLOOKUP(J1715,Ref!A:C,3,0)</f>
        <v>0</v>
      </c>
      <c r="C1715" s="18">
        <f>VLOOKUP(J1715,Ref!A:D,4,0)</f>
        <v>0</v>
      </c>
      <c r="D1715" s="18" t="str">
        <f t="shared" si="78"/>
        <v>08/may</v>
      </c>
      <c r="E1715" s="18">
        <f t="shared" si="79"/>
        <v>12</v>
      </c>
      <c r="F1715" s="18">
        <v>1</v>
      </c>
      <c r="G1715" s="18">
        <f t="shared" si="80"/>
        <v>0</v>
      </c>
      <c r="H1715" s="3">
        <v>46150.696296296293</v>
      </c>
      <c r="I1715">
        <v>64553600</v>
      </c>
      <c r="J1715" t="s">
        <v>1967</v>
      </c>
      <c r="K1715" t="s">
        <v>1968</v>
      </c>
      <c r="L1715" t="s">
        <v>1969</v>
      </c>
      <c r="M1715" t="s">
        <v>1970</v>
      </c>
      <c r="O1715">
        <v>367045450000</v>
      </c>
      <c r="P1715">
        <v>16017</v>
      </c>
      <c r="Q1715">
        <v>-4</v>
      </c>
      <c r="R1715">
        <v>1</v>
      </c>
      <c r="S1715">
        <v>64553600</v>
      </c>
      <c r="U1715" t="s">
        <v>2529</v>
      </c>
      <c r="W1715" t="s">
        <v>4136</v>
      </c>
      <c r="X1715" t="s">
        <v>66</v>
      </c>
      <c r="Y1715" t="s">
        <v>82</v>
      </c>
      <c r="Z1715">
        <v>367045450000</v>
      </c>
      <c r="AG1715" t="s">
        <v>1972</v>
      </c>
      <c r="AI1715" t="s">
        <v>3326</v>
      </c>
      <c r="AL1715">
        <v>0</v>
      </c>
      <c r="AN1715" t="s">
        <v>1974</v>
      </c>
      <c r="AO1715">
        <v>0</v>
      </c>
      <c r="AQ1715">
        <v>2252365</v>
      </c>
      <c r="AR1715" t="s">
        <v>2241</v>
      </c>
      <c r="AS1715" t="s">
        <v>4163</v>
      </c>
      <c r="AT1715" t="s">
        <v>1975</v>
      </c>
    </row>
    <row r="1716" spans="1:46" x14ac:dyDescent="0.25">
      <c r="A1716" t="str">
        <f>_xlfn.XLOOKUP(I1716,UTILIZADAS[Contacto1],UTILIZADAS[Source.Name],,0)</f>
        <v>Cobros Abril Canal Fijo</v>
      </c>
      <c r="B1716" s="18">
        <f>VLOOKUP(J1716,Ref!A:C,3,0)</f>
        <v>0</v>
      </c>
      <c r="C1716" s="18">
        <f>VLOOKUP(J1716,Ref!A:D,4,0)</f>
        <v>0</v>
      </c>
      <c r="D1716" s="18" t="str">
        <f t="shared" si="78"/>
        <v>11/may</v>
      </c>
      <c r="E1716" s="18">
        <f t="shared" si="79"/>
        <v>12</v>
      </c>
      <c r="F1716" s="18">
        <v>1</v>
      </c>
      <c r="G1716" s="18">
        <f t="shared" si="80"/>
        <v>0</v>
      </c>
      <c r="H1716" s="3">
        <v>46153.648113425923</v>
      </c>
      <c r="I1716">
        <v>64553600</v>
      </c>
      <c r="J1716" t="s">
        <v>1967</v>
      </c>
      <c r="K1716" t="s">
        <v>1968</v>
      </c>
      <c r="L1716" t="s">
        <v>1969</v>
      </c>
      <c r="M1716" t="s">
        <v>1970</v>
      </c>
      <c r="O1716">
        <v>367045450000</v>
      </c>
      <c r="P1716">
        <v>16018</v>
      </c>
      <c r="Q1716">
        <v>-4</v>
      </c>
      <c r="R1716">
        <v>1</v>
      </c>
      <c r="S1716">
        <v>64553600</v>
      </c>
      <c r="U1716" t="s">
        <v>2529</v>
      </c>
      <c r="W1716" t="s">
        <v>4136</v>
      </c>
      <c r="X1716">
        <v>367045450000</v>
      </c>
      <c r="Y1716" t="s">
        <v>82</v>
      </c>
      <c r="Z1716" t="s">
        <v>66</v>
      </c>
      <c r="AG1716" t="s">
        <v>1972</v>
      </c>
      <c r="AL1716">
        <v>0</v>
      </c>
      <c r="AN1716" t="s">
        <v>1974</v>
      </c>
      <c r="AO1716">
        <v>0</v>
      </c>
      <c r="AQ1716">
        <v>2257970</v>
      </c>
      <c r="AR1716" t="s">
        <v>4605</v>
      </c>
      <c r="AS1716" t="s">
        <v>5883</v>
      </c>
      <c r="AT1716" t="s">
        <v>1975</v>
      </c>
    </row>
    <row r="1717" spans="1:46" x14ac:dyDescent="0.25">
      <c r="A1717" t="str">
        <f>_xlfn.XLOOKUP(I1717,UTILIZADAS[Contacto1],UTILIZADAS[Source.Name],,0)</f>
        <v>Cobros Abril Canal Fijo</v>
      </c>
      <c r="B1717" s="18">
        <f>VLOOKUP(J1717,Ref!A:C,3,0)</f>
        <v>0</v>
      </c>
      <c r="C1717" s="18">
        <f>VLOOKUP(J1717,Ref!A:D,4,0)</f>
        <v>0</v>
      </c>
      <c r="D1717" s="18" t="str">
        <f t="shared" si="78"/>
        <v>13/may</v>
      </c>
      <c r="E1717" s="18">
        <f t="shared" si="79"/>
        <v>12</v>
      </c>
      <c r="F1717" s="18">
        <v>1</v>
      </c>
      <c r="G1717" s="18">
        <f t="shared" si="80"/>
        <v>0</v>
      </c>
      <c r="H1717" s="3">
        <v>46155.750844907408</v>
      </c>
      <c r="I1717">
        <v>64553600</v>
      </c>
      <c r="J1717" t="s">
        <v>1967</v>
      </c>
      <c r="K1717" t="s">
        <v>1968</v>
      </c>
      <c r="L1717" t="s">
        <v>1969</v>
      </c>
      <c r="M1717" t="s">
        <v>1970</v>
      </c>
      <c r="O1717">
        <v>367045450000</v>
      </c>
      <c r="P1717">
        <v>16018</v>
      </c>
      <c r="Q1717">
        <v>-4</v>
      </c>
      <c r="R1717">
        <v>1</v>
      </c>
      <c r="S1717">
        <v>64553600</v>
      </c>
      <c r="U1717" t="s">
        <v>2529</v>
      </c>
      <c r="W1717" t="s">
        <v>4136</v>
      </c>
      <c r="X1717">
        <v>367045450000</v>
      </c>
      <c r="Y1717" t="s">
        <v>82</v>
      </c>
      <c r="Z1717" t="s">
        <v>66</v>
      </c>
      <c r="AG1717" t="s">
        <v>1972</v>
      </c>
      <c r="AL1717">
        <v>0</v>
      </c>
      <c r="AN1717" t="s">
        <v>1974</v>
      </c>
      <c r="AO1717">
        <v>0</v>
      </c>
      <c r="AQ1717">
        <v>2257970</v>
      </c>
      <c r="AR1717" t="s">
        <v>4605</v>
      </c>
      <c r="AS1717" t="s">
        <v>5883</v>
      </c>
      <c r="AT1717" t="s">
        <v>1975</v>
      </c>
    </row>
    <row r="1718" spans="1:46" x14ac:dyDescent="0.25">
      <c r="A1718" t="str">
        <f>_xlfn.XLOOKUP(I1718,UTILIZADAS[Contacto1],UTILIZADAS[Source.Name],,0)</f>
        <v>Cobros Abril Canal Fijo</v>
      </c>
      <c r="B1718" s="18">
        <f>VLOOKUP(J1718,Ref!A:C,3,0)</f>
        <v>0</v>
      </c>
      <c r="C1718" s="18">
        <f>VLOOKUP(J1718,Ref!A:D,4,0)</f>
        <v>0</v>
      </c>
      <c r="D1718" s="18" t="str">
        <f t="shared" si="78"/>
        <v>18/may</v>
      </c>
      <c r="E1718" s="18">
        <f t="shared" si="79"/>
        <v>12</v>
      </c>
      <c r="F1718" s="18">
        <v>1</v>
      </c>
      <c r="G1718" s="18">
        <f t="shared" si="80"/>
        <v>0</v>
      </c>
      <c r="H1718" s="3">
        <v>46160.467280092591</v>
      </c>
      <c r="I1718">
        <v>64553600</v>
      </c>
      <c r="J1718" t="s">
        <v>2021</v>
      </c>
      <c r="K1718" t="s">
        <v>1968</v>
      </c>
      <c r="L1718" t="s">
        <v>1969</v>
      </c>
      <c r="M1718" t="s">
        <v>1970</v>
      </c>
      <c r="O1718">
        <v>367045450000</v>
      </c>
      <c r="P1718">
        <v>16018</v>
      </c>
      <c r="Q1718">
        <v>-4</v>
      </c>
      <c r="R1718">
        <v>1</v>
      </c>
      <c r="S1718">
        <v>64553600</v>
      </c>
      <c r="U1718" t="s">
        <v>2529</v>
      </c>
      <c r="W1718" t="s">
        <v>4136</v>
      </c>
      <c r="X1718">
        <v>367045450000</v>
      </c>
      <c r="Y1718" t="s">
        <v>82</v>
      </c>
      <c r="Z1718" t="s">
        <v>66</v>
      </c>
      <c r="AG1718" t="s">
        <v>1972</v>
      </c>
      <c r="AL1718">
        <v>5</v>
      </c>
      <c r="AN1718" t="s">
        <v>1974</v>
      </c>
      <c r="AO1718">
        <v>0</v>
      </c>
      <c r="AQ1718">
        <v>2257970</v>
      </c>
      <c r="AR1718" t="s">
        <v>4605</v>
      </c>
      <c r="AS1718" t="s">
        <v>5883</v>
      </c>
      <c r="AT1718" t="s">
        <v>2022</v>
      </c>
    </row>
    <row r="1719" spans="1:46" x14ac:dyDescent="0.25">
      <c r="A1719" t="str">
        <f>_xlfn.XLOOKUP(I1719,UTILIZADAS[Contacto1],UTILIZADAS[Source.Name],,0)</f>
        <v>Cobros Abril Canal Fijo</v>
      </c>
      <c r="B1719" s="18">
        <f>VLOOKUP(J1719,Ref!A:C,3,0)</f>
        <v>0</v>
      </c>
      <c r="C1719" s="18">
        <f>VLOOKUP(J1719,Ref!A:D,4,0)</f>
        <v>0</v>
      </c>
      <c r="D1719" s="18" t="str">
        <f t="shared" si="78"/>
        <v>20/may</v>
      </c>
      <c r="E1719" s="18">
        <f t="shared" si="79"/>
        <v>12</v>
      </c>
      <c r="F1719" s="18">
        <v>1</v>
      </c>
      <c r="G1719" s="18">
        <f t="shared" si="80"/>
        <v>0</v>
      </c>
      <c r="H1719" s="3">
        <v>46162.44158564815</v>
      </c>
      <c r="I1719">
        <v>64553600</v>
      </c>
      <c r="J1719" t="s">
        <v>1967</v>
      </c>
      <c r="K1719" t="s">
        <v>1968</v>
      </c>
      <c r="L1719" t="s">
        <v>1969</v>
      </c>
      <c r="M1719" t="s">
        <v>1970</v>
      </c>
      <c r="O1719">
        <v>367045450000</v>
      </c>
      <c r="P1719">
        <v>16018</v>
      </c>
      <c r="Q1719">
        <v>-4</v>
      </c>
      <c r="R1719">
        <v>1</v>
      </c>
      <c r="S1719">
        <v>64553600</v>
      </c>
      <c r="U1719" t="s">
        <v>2529</v>
      </c>
      <c r="W1719" t="s">
        <v>4136</v>
      </c>
      <c r="X1719">
        <v>367045450000</v>
      </c>
      <c r="Y1719" t="s">
        <v>82</v>
      </c>
      <c r="Z1719" t="s">
        <v>66</v>
      </c>
      <c r="AG1719" t="s">
        <v>1972</v>
      </c>
      <c r="AL1719">
        <v>0</v>
      </c>
      <c r="AN1719" t="s">
        <v>1974</v>
      </c>
      <c r="AO1719">
        <v>0</v>
      </c>
      <c r="AQ1719">
        <v>2257970</v>
      </c>
      <c r="AR1719" t="s">
        <v>4605</v>
      </c>
      <c r="AS1719" t="s">
        <v>5883</v>
      </c>
      <c r="AT1719" t="s">
        <v>1975</v>
      </c>
    </row>
    <row r="1720" spans="1:46" x14ac:dyDescent="0.25">
      <c r="A1720" t="str">
        <f>_xlfn.XLOOKUP(I1720,UTILIZADAS[Contacto1],UTILIZADAS[Source.Name],,0)</f>
        <v>Cobros Abril Canal Fijo</v>
      </c>
      <c r="B1720" s="18">
        <f>VLOOKUP(J1720,Ref!A:C,3,0)</f>
        <v>0</v>
      </c>
      <c r="C1720" s="18">
        <f>VLOOKUP(J1720,Ref!A:D,4,0)</f>
        <v>0</v>
      </c>
      <c r="D1720" s="18" t="str">
        <f t="shared" si="78"/>
        <v>21/may</v>
      </c>
      <c r="E1720" s="18">
        <f t="shared" si="79"/>
        <v>12</v>
      </c>
      <c r="F1720" s="18">
        <v>1</v>
      </c>
      <c r="G1720" s="18">
        <f t="shared" si="80"/>
        <v>0</v>
      </c>
      <c r="H1720" s="3">
        <v>46163.493854166663</v>
      </c>
      <c r="I1720">
        <v>64553600</v>
      </c>
      <c r="J1720" t="s">
        <v>1967</v>
      </c>
      <c r="K1720" t="s">
        <v>1968</v>
      </c>
      <c r="L1720" t="s">
        <v>1969</v>
      </c>
      <c r="M1720" t="s">
        <v>1970</v>
      </c>
      <c r="O1720">
        <v>367045450000</v>
      </c>
      <c r="P1720">
        <v>16018</v>
      </c>
      <c r="Q1720">
        <v>-4</v>
      </c>
      <c r="R1720">
        <v>1</v>
      </c>
      <c r="S1720">
        <v>64553600</v>
      </c>
      <c r="U1720" t="s">
        <v>2529</v>
      </c>
      <c r="W1720" t="s">
        <v>4136</v>
      </c>
      <c r="X1720">
        <v>367045450000</v>
      </c>
      <c r="Y1720" t="s">
        <v>82</v>
      </c>
      <c r="Z1720" t="s">
        <v>66</v>
      </c>
      <c r="AG1720" t="s">
        <v>1972</v>
      </c>
      <c r="AL1720">
        <v>0</v>
      </c>
      <c r="AN1720" t="s">
        <v>1974</v>
      </c>
      <c r="AO1720">
        <v>0</v>
      </c>
      <c r="AQ1720">
        <v>2257970</v>
      </c>
      <c r="AR1720" t="s">
        <v>4605</v>
      </c>
      <c r="AS1720" t="s">
        <v>5883</v>
      </c>
      <c r="AT1720" t="s">
        <v>1975</v>
      </c>
    </row>
    <row r="1721" spans="1:46" x14ac:dyDescent="0.25">
      <c r="A1721" t="str">
        <f>_xlfn.XLOOKUP(I1721,UTILIZADAS[Contacto1],UTILIZADAS[Source.Name],,0)</f>
        <v>Cobros Abril Canal Fijo</v>
      </c>
      <c r="B1721" s="18">
        <f>VLOOKUP(J1721,Ref!A:C,3,0)</f>
        <v>0</v>
      </c>
      <c r="C1721" s="18">
        <f>VLOOKUP(J1721,Ref!A:D,4,0)</f>
        <v>0</v>
      </c>
      <c r="D1721" s="18" t="str">
        <f t="shared" si="78"/>
        <v>22/may</v>
      </c>
      <c r="E1721" s="18">
        <f t="shared" si="79"/>
        <v>12</v>
      </c>
      <c r="F1721" s="18">
        <v>1</v>
      </c>
      <c r="G1721" s="18">
        <f t="shared" si="80"/>
        <v>1</v>
      </c>
      <c r="H1721" s="3">
        <v>46164.388287037036</v>
      </c>
      <c r="I1721">
        <v>64553600</v>
      </c>
      <c r="J1721" t="s">
        <v>1967</v>
      </c>
      <c r="K1721" t="s">
        <v>1968</v>
      </c>
      <c r="L1721" t="s">
        <v>1969</v>
      </c>
      <c r="M1721" t="s">
        <v>1970</v>
      </c>
      <c r="O1721">
        <v>367045450000</v>
      </c>
      <c r="P1721">
        <v>16018</v>
      </c>
      <c r="Q1721">
        <v>-4</v>
      </c>
      <c r="R1721">
        <v>1</v>
      </c>
      <c r="S1721">
        <v>64553600</v>
      </c>
      <c r="U1721" t="s">
        <v>2529</v>
      </c>
      <c r="W1721" t="s">
        <v>4136</v>
      </c>
      <c r="X1721">
        <v>367045450000</v>
      </c>
      <c r="Y1721" t="s">
        <v>82</v>
      </c>
      <c r="Z1721" t="s">
        <v>66</v>
      </c>
      <c r="AG1721" t="s">
        <v>1972</v>
      </c>
      <c r="AL1721">
        <v>0</v>
      </c>
      <c r="AN1721" t="s">
        <v>1974</v>
      </c>
      <c r="AO1721">
        <v>0</v>
      </c>
      <c r="AQ1721">
        <v>2257970</v>
      </c>
      <c r="AR1721" t="s">
        <v>4605</v>
      </c>
      <c r="AS1721" t="s">
        <v>5883</v>
      </c>
      <c r="AT1721" t="s">
        <v>1975</v>
      </c>
    </row>
    <row r="1722" spans="1:46" x14ac:dyDescent="0.25">
      <c r="A1722" t="str">
        <f>_xlfn.XLOOKUP(I1722,UTILIZADAS[Contacto1],UTILIZADAS[Source.Name],,0)</f>
        <v>Cobros Abril Canal Fijo</v>
      </c>
      <c r="B1722" s="18">
        <f>VLOOKUP(J1722,Ref!A:C,3,0)</f>
        <v>1</v>
      </c>
      <c r="C1722" s="18">
        <f>VLOOKUP(J1722,Ref!A:D,4,0)</f>
        <v>0</v>
      </c>
      <c r="D1722" s="18" t="str">
        <f t="shared" si="78"/>
        <v>11/may</v>
      </c>
      <c r="E1722" s="18">
        <f t="shared" si="79"/>
        <v>1</v>
      </c>
      <c r="F1722" s="18">
        <v>1</v>
      </c>
      <c r="G1722" s="18">
        <f t="shared" si="80"/>
        <v>1</v>
      </c>
      <c r="H1722" s="3">
        <v>46153.648379629631</v>
      </c>
      <c r="I1722">
        <v>64575908</v>
      </c>
      <c r="J1722">
        <v>6000</v>
      </c>
      <c r="K1722" t="s">
        <v>1983</v>
      </c>
      <c r="L1722" t="s">
        <v>1897</v>
      </c>
      <c r="M1722" t="s">
        <v>1970</v>
      </c>
      <c r="O1722">
        <v>356366700000</v>
      </c>
      <c r="P1722">
        <v>16018</v>
      </c>
      <c r="Q1722">
        <v>-4</v>
      </c>
      <c r="R1722">
        <v>1</v>
      </c>
      <c r="S1722">
        <v>64575908</v>
      </c>
      <c r="U1722" t="s">
        <v>507</v>
      </c>
      <c r="W1722" t="s">
        <v>508</v>
      </c>
      <c r="X1722">
        <v>356366700000</v>
      </c>
      <c r="Y1722" t="s">
        <v>65</v>
      </c>
      <c r="Z1722" t="s">
        <v>597</v>
      </c>
      <c r="AF1722" t="s">
        <v>1976</v>
      </c>
      <c r="AG1722" t="s">
        <v>1972</v>
      </c>
      <c r="AL1722">
        <v>141</v>
      </c>
      <c r="AM1722" t="s">
        <v>1979</v>
      </c>
      <c r="AN1722" t="s">
        <v>1987</v>
      </c>
      <c r="AO1722">
        <v>0</v>
      </c>
      <c r="AQ1722">
        <v>2257971</v>
      </c>
      <c r="AR1722" t="s">
        <v>4605</v>
      </c>
      <c r="AS1722" t="s">
        <v>5883</v>
      </c>
      <c r="AT1722" t="s">
        <v>1895</v>
      </c>
    </row>
    <row r="1723" spans="1:46" x14ac:dyDescent="0.25">
      <c r="A1723" t="e">
        <f>_xlfn.XLOOKUP(I1723,UTILIZADAS[Contacto1],UTILIZADAS[Source.Name],,0)</f>
        <v>#N/A</v>
      </c>
      <c r="B1723" s="18">
        <f>VLOOKUP(J1723,Ref!A:C,3,0)</f>
        <v>0</v>
      </c>
      <c r="C1723" s="18">
        <f>VLOOKUP(J1723,Ref!A:D,4,0)</f>
        <v>0</v>
      </c>
      <c r="D1723" s="18" t="str">
        <f t="shared" si="78"/>
        <v>04/may</v>
      </c>
      <c r="E1723" s="18">
        <f t="shared" si="79"/>
        <v>2</v>
      </c>
      <c r="F1723" s="18">
        <v>1</v>
      </c>
      <c r="G1723" s="18">
        <f t="shared" si="80"/>
        <v>0</v>
      </c>
      <c r="H1723" s="3">
        <v>46146.625300925924</v>
      </c>
      <c r="I1723">
        <v>64590545</v>
      </c>
      <c r="J1723">
        <v>6004</v>
      </c>
      <c r="K1723" t="s">
        <v>1983</v>
      </c>
      <c r="L1723" t="s">
        <v>1897</v>
      </c>
      <c r="M1723" t="s">
        <v>1970</v>
      </c>
      <c r="P1723">
        <v>998</v>
      </c>
      <c r="Q1723">
        <v>0</v>
      </c>
      <c r="S1723">
        <v>64590545</v>
      </c>
      <c r="AF1723" t="s">
        <v>1976</v>
      </c>
      <c r="AG1723" t="s">
        <v>1972</v>
      </c>
      <c r="AL1723">
        <v>58</v>
      </c>
      <c r="AM1723" t="s">
        <v>1979</v>
      </c>
      <c r="AN1723" t="s">
        <v>1977</v>
      </c>
      <c r="AO1723">
        <v>0</v>
      </c>
      <c r="AQ1723">
        <v>2257472</v>
      </c>
      <c r="AR1723" t="s">
        <v>1978</v>
      </c>
      <c r="AT1723" t="s">
        <v>1984</v>
      </c>
    </row>
    <row r="1724" spans="1:46" x14ac:dyDescent="0.25">
      <c r="A1724" t="e">
        <f>_xlfn.XLOOKUP(I1724,UTILIZADAS[Contacto1],UTILIZADAS[Source.Name],,0)</f>
        <v>#N/A</v>
      </c>
      <c r="B1724" s="18">
        <f>VLOOKUP(J1724,Ref!A:C,3,0)</f>
        <v>0</v>
      </c>
      <c r="C1724" s="18">
        <f>VLOOKUP(J1724,Ref!A:D,4,0)</f>
        <v>0</v>
      </c>
      <c r="D1724" s="18" t="str">
        <f t="shared" si="78"/>
        <v>06/may</v>
      </c>
      <c r="E1724" s="18">
        <f t="shared" si="79"/>
        <v>2</v>
      </c>
      <c r="F1724" s="18">
        <v>1</v>
      </c>
      <c r="G1724" s="18">
        <f t="shared" si="80"/>
        <v>1</v>
      </c>
      <c r="H1724" s="3">
        <v>46148.526562500003</v>
      </c>
      <c r="I1724">
        <v>64590545</v>
      </c>
      <c r="J1724">
        <v>6004</v>
      </c>
      <c r="K1724" t="s">
        <v>1983</v>
      </c>
      <c r="L1724" t="s">
        <v>1897</v>
      </c>
      <c r="M1724" t="s">
        <v>1970</v>
      </c>
      <c r="P1724">
        <v>998</v>
      </c>
      <c r="Q1724">
        <v>0</v>
      </c>
      <c r="S1724">
        <v>64590545</v>
      </c>
      <c r="AF1724" t="s">
        <v>1976</v>
      </c>
      <c r="AG1724" t="s">
        <v>1972</v>
      </c>
      <c r="AL1724">
        <v>57</v>
      </c>
      <c r="AM1724" t="s">
        <v>1979</v>
      </c>
      <c r="AN1724" t="s">
        <v>1977</v>
      </c>
      <c r="AO1724">
        <v>0</v>
      </c>
      <c r="AQ1724">
        <v>2257472</v>
      </c>
      <c r="AR1724" t="s">
        <v>1978</v>
      </c>
      <c r="AT1724" t="s">
        <v>1984</v>
      </c>
    </row>
    <row r="1725" spans="1:46" x14ac:dyDescent="0.25">
      <c r="A1725" t="str">
        <f>_xlfn.XLOOKUP(I1725,UTILIZADAS[Contacto1],UTILIZADAS[Source.Name],,0)</f>
        <v>Cobros Mayo</v>
      </c>
      <c r="B1725" s="18">
        <f>VLOOKUP(J1725,Ref!A:C,3,0)</f>
        <v>0</v>
      </c>
      <c r="C1725" s="18">
        <f>VLOOKUP(J1725,Ref!A:D,4,0)</f>
        <v>0</v>
      </c>
      <c r="D1725" s="18" t="str">
        <f t="shared" si="78"/>
        <v>11/may</v>
      </c>
      <c r="E1725" s="18">
        <f t="shared" si="79"/>
        <v>3</v>
      </c>
      <c r="F1725" s="18">
        <v>1</v>
      </c>
      <c r="G1725" s="18">
        <f t="shared" si="80"/>
        <v>0</v>
      </c>
      <c r="H1725" s="3">
        <v>46153.648912037039</v>
      </c>
      <c r="I1725">
        <v>64598921</v>
      </c>
      <c r="J1725" t="s">
        <v>2021</v>
      </c>
      <c r="K1725" t="s">
        <v>1968</v>
      </c>
      <c r="L1725" t="s">
        <v>1969</v>
      </c>
      <c r="M1725" t="s">
        <v>1970</v>
      </c>
      <c r="O1725">
        <v>274015610000</v>
      </c>
      <c r="P1725">
        <v>16018</v>
      </c>
      <c r="Q1725">
        <v>-4</v>
      </c>
      <c r="R1725">
        <v>1</v>
      </c>
      <c r="S1725">
        <v>64598921</v>
      </c>
      <c r="U1725" t="s">
        <v>6010</v>
      </c>
      <c r="W1725" t="s">
        <v>4593</v>
      </c>
      <c r="X1725">
        <v>274015610000</v>
      </c>
      <c r="Y1725" t="s">
        <v>65</v>
      </c>
      <c r="Z1725" t="s">
        <v>4619</v>
      </c>
      <c r="AF1725" t="s">
        <v>1976</v>
      </c>
      <c r="AG1725" t="s">
        <v>1972</v>
      </c>
      <c r="AL1725">
        <v>5</v>
      </c>
      <c r="AN1725" t="s">
        <v>1974</v>
      </c>
      <c r="AO1725">
        <v>0</v>
      </c>
      <c r="AQ1725">
        <v>2257972</v>
      </c>
      <c r="AR1725" t="s">
        <v>4605</v>
      </c>
      <c r="AS1725" t="s">
        <v>5883</v>
      </c>
      <c r="AT1725" t="s">
        <v>2022</v>
      </c>
    </row>
    <row r="1726" spans="1:46" x14ac:dyDescent="0.25">
      <c r="A1726" t="str">
        <f>_xlfn.XLOOKUP(I1726,UTILIZADAS[Contacto1],UTILIZADAS[Source.Name],,0)</f>
        <v>Cobros Mayo</v>
      </c>
      <c r="B1726" s="18">
        <f>VLOOKUP(J1726,Ref!A:C,3,0)</f>
        <v>0</v>
      </c>
      <c r="C1726" s="18">
        <f>VLOOKUP(J1726,Ref!A:D,4,0)</f>
        <v>0</v>
      </c>
      <c r="D1726" s="18" t="str">
        <f t="shared" si="78"/>
        <v>14/may</v>
      </c>
      <c r="E1726" s="18">
        <f t="shared" si="79"/>
        <v>3</v>
      </c>
      <c r="F1726" s="18">
        <v>1</v>
      </c>
      <c r="G1726" s="18">
        <f t="shared" si="80"/>
        <v>0</v>
      </c>
      <c r="H1726" s="3">
        <v>46156.37736111111</v>
      </c>
      <c r="I1726">
        <v>64598921</v>
      </c>
      <c r="J1726" t="s">
        <v>2021</v>
      </c>
      <c r="K1726" t="s">
        <v>1968</v>
      </c>
      <c r="L1726" t="s">
        <v>1969</v>
      </c>
      <c r="M1726" t="s">
        <v>1970</v>
      </c>
      <c r="O1726">
        <v>274015610000</v>
      </c>
      <c r="P1726">
        <v>16018</v>
      </c>
      <c r="Q1726">
        <v>-4</v>
      </c>
      <c r="R1726">
        <v>1</v>
      </c>
      <c r="S1726">
        <v>64598921</v>
      </c>
      <c r="U1726" t="s">
        <v>6010</v>
      </c>
      <c r="W1726" t="s">
        <v>4593</v>
      </c>
      <c r="X1726">
        <v>274015610000</v>
      </c>
      <c r="Y1726" t="s">
        <v>65</v>
      </c>
      <c r="Z1726" t="s">
        <v>4619</v>
      </c>
      <c r="AF1726" t="s">
        <v>1976</v>
      </c>
      <c r="AG1726" t="s">
        <v>1972</v>
      </c>
      <c r="AL1726">
        <v>5</v>
      </c>
      <c r="AN1726" t="s">
        <v>1974</v>
      </c>
      <c r="AO1726">
        <v>0</v>
      </c>
      <c r="AQ1726">
        <v>2257972</v>
      </c>
      <c r="AR1726" t="s">
        <v>4605</v>
      </c>
      <c r="AS1726" t="s">
        <v>5883</v>
      </c>
      <c r="AT1726" t="s">
        <v>2022</v>
      </c>
    </row>
    <row r="1727" spans="1:46" x14ac:dyDescent="0.25">
      <c r="A1727" t="str">
        <f>_xlfn.XLOOKUP(I1727,UTILIZADAS[Contacto1],UTILIZADAS[Source.Name],,0)</f>
        <v>Cobros Mayo</v>
      </c>
      <c r="B1727" s="18">
        <f>VLOOKUP(J1727,Ref!A:C,3,0)</f>
        <v>0</v>
      </c>
      <c r="C1727" s="18">
        <f>VLOOKUP(J1727,Ref!A:D,4,0)</f>
        <v>0</v>
      </c>
      <c r="D1727" s="18" t="str">
        <f t="shared" si="78"/>
        <v>18/may</v>
      </c>
      <c r="E1727" s="18">
        <f t="shared" si="79"/>
        <v>3</v>
      </c>
      <c r="F1727" s="18">
        <v>1</v>
      </c>
      <c r="G1727" s="18">
        <f t="shared" si="80"/>
        <v>1</v>
      </c>
      <c r="H1727" s="3">
        <v>46160.468668981484</v>
      </c>
      <c r="I1727">
        <v>64598921</v>
      </c>
      <c r="J1727">
        <v>6004</v>
      </c>
      <c r="K1727" t="s">
        <v>1983</v>
      </c>
      <c r="L1727" t="s">
        <v>1897</v>
      </c>
      <c r="M1727" t="s">
        <v>1970</v>
      </c>
      <c r="O1727">
        <v>274015610000</v>
      </c>
      <c r="P1727">
        <v>16018</v>
      </c>
      <c r="Q1727">
        <v>-4</v>
      </c>
      <c r="R1727">
        <v>1</v>
      </c>
      <c r="S1727">
        <v>64598921</v>
      </c>
      <c r="U1727" t="s">
        <v>6010</v>
      </c>
      <c r="W1727" t="s">
        <v>4593</v>
      </c>
      <c r="X1727">
        <v>274015610000</v>
      </c>
      <c r="Y1727" t="s">
        <v>65</v>
      </c>
      <c r="Z1727" t="s">
        <v>4619</v>
      </c>
      <c r="AF1727" t="s">
        <v>1976</v>
      </c>
      <c r="AG1727" t="s">
        <v>1972</v>
      </c>
      <c r="AL1727">
        <v>137</v>
      </c>
      <c r="AM1727" t="s">
        <v>1979</v>
      </c>
      <c r="AN1727" t="s">
        <v>1987</v>
      </c>
      <c r="AO1727">
        <v>0</v>
      </c>
      <c r="AQ1727">
        <v>2257972</v>
      </c>
      <c r="AR1727" t="s">
        <v>4605</v>
      </c>
      <c r="AS1727" t="s">
        <v>5883</v>
      </c>
      <c r="AT1727" t="s">
        <v>1984</v>
      </c>
    </row>
    <row r="1728" spans="1:46" x14ac:dyDescent="0.25">
      <c r="A1728" t="str">
        <f>_xlfn.XLOOKUP(I1728,UTILIZADAS[Contacto1],UTILIZADAS[Source.Name],,0)</f>
        <v>Cobros Abril Canal Fijo</v>
      </c>
      <c r="B1728" s="18">
        <f>VLOOKUP(J1728,Ref!A:C,3,0)</f>
        <v>0</v>
      </c>
      <c r="C1728" s="18">
        <f>VLOOKUP(J1728,Ref!A:D,4,0)</f>
        <v>0</v>
      </c>
      <c r="D1728" s="18" t="str">
        <f t="shared" si="78"/>
        <v>11/may</v>
      </c>
      <c r="E1728" s="18">
        <f t="shared" si="79"/>
        <v>2</v>
      </c>
      <c r="F1728" s="18">
        <v>1</v>
      </c>
      <c r="G1728" s="18">
        <f t="shared" si="80"/>
        <v>0</v>
      </c>
      <c r="H1728" s="3">
        <v>46153.649375000001</v>
      </c>
      <c r="I1728">
        <v>64600861</v>
      </c>
      <c r="J1728" t="s">
        <v>2021</v>
      </c>
      <c r="K1728" t="s">
        <v>1968</v>
      </c>
      <c r="L1728" t="s">
        <v>1969</v>
      </c>
      <c r="M1728" t="s">
        <v>1970</v>
      </c>
      <c r="O1728">
        <v>353361830000</v>
      </c>
      <c r="P1728">
        <v>16018</v>
      </c>
      <c r="Q1728">
        <v>-4</v>
      </c>
      <c r="R1728">
        <v>1</v>
      </c>
      <c r="S1728">
        <v>64600861</v>
      </c>
      <c r="U1728" t="s">
        <v>2278</v>
      </c>
      <c r="W1728" t="s">
        <v>3825</v>
      </c>
      <c r="X1728">
        <v>353361830000</v>
      </c>
      <c r="Y1728" t="s">
        <v>65</v>
      </c>
      <c r="Z1728" t="s">
        <v>66</v>
      </c>
      <c r="AF1728" t="s">
        <v>1976</v>
      </c>
      <c r="AG1728" t="s">
        <v>1972</v>
      </c>
      <c r="AL1728">
        <v>5</v>
      </c>
      <c r="AN1728" t="s">
        <v>1974</v>
      </c>
      <c r="AO1728">
        <v>0</v>
      </c>
      <c r="AQ1728">
        <v>2257973</v>
      </c>
      <c r="AR1728" t="s">
        <v>4605</v>
      </c>
      <c r="AS1728" t="s">
        <v>5883</v>
      </c>
      <c r="AT1728" t="s">
        <v>2022</v>
      </c>
    </row>
    <row r="1729" spans="1:46" x14ac:dyDescent="0.25">
      <c r="A1729" t="str">
        <f>_xlfn.XLOOKUP(I1729,UTILIZADAS[Contacto1],UTILIZADAS[Source.Name],,0)</f>
        <v>Cobros Abril Canal Fijo</v>
      </c>
      <c r="B1729" s="18">
        <f>VLOOKUP(J1729,Ref!A:C,3,0)</f>
        <v>1</v>
      </c>
      <c r="C1729" s="18">
        <f>VLOOKUP(J1729,Ref!A:D,4,0)</f>
        <v>1</v>
      </c>
      <c r="D1729" s="18" t="str">
        <f t="shared" si="78"/>
        <v>14/may</v>
      </c>
      <c r="E1729" s="18">
        <f t="shared" si="79"/>
        <v>2</v>
      </c>
      <c r="F1729" s="18">
        <v>1</v>
      </c>
      <c r="G1729" s="18">
        <f t="shared" si="80"/>
        <v>1</v>
      </c>
      <c r="H1729" s="3">
        <v>46156.377233796295</v>
      </c>
      <c r="I1729">
        <v>64600861</v>
      </c>
      <c r="J1729">
        <v>6003</v>
      </c>
      <c r="K1729" t="s">
        <v>1983</v>
      </c>
      <c r="L1729" t="s">
        <v>1897</v>
      </c>
      <c r="M1729" t="s">
        <v>1970</v>
      </c>
      <c r="O1729">
        <v>353361830000</v>
      </c>
      <c r="P1729">
        <v>16018</v>
      </c>
      <c r="Q1729">
        <v>-4</v>
      </c>
      <c r="R1729">
        <v>1</v>
      </c>
      <c r="S1729">
        <v>64600861</v>
      </c>
      <c r="U1729" t="s">
        <v>2278</v>
      </c>
      <c r="W1729" t="s">
        <v>3825</v>
      </c>
      <c r="X1729">
        <v>353361830000</v>
      </c>
      <c r="Y1729" t="s">
        <v>65</v>
      </c>
      <c r="Z1729" t="s">
        <v>66</v>
      </c>
      <c r="AF1729" t="s">
        <v>1976</v>
      </c>
      <c r="AG1729" t="s">
        <v>1972</v>
      </c>
      <c r="AL1729">
        <v>51</v>
      </c>
      <c r="AM1729" t="s">
        <v>1979</v>
      </c>
      <c r="AN1729" t="s">
        <v>1987</v>
      </c>
      <c r="AO1729">
        <v>0</v>
      </c>
      <c r="AQ1729">
        <v>2257973</v>
      </c>
      <c r="AR1729" t="s">
        <v>4605</v>
      </c>
      <c r="AS1729" t="s">
        <v>5883</v>
      </c>
      <c r="AT1729" t="s">
        <v>1892</v>
      </c>
    </row>
    <row r="1730" spans="1:46" x14ac:dyDescent="0.25">
      <c r="A1730" t="str">
        <f>_xlfn.XLOOKUP(I1730,UTILIZADAS[Contacto1],UTILIZADAS[Source.Name],,0)</f>
        <v>Cobros Abril Canal Fijo</v>
      </c>
      <c r="B1730" s="18">
        <f>VLOOKUP(J1730,Ref!A:C,3,0)</f>
        <v>0</v>
      </c>
      <c r="C1730" s="18">
        <f>VLOOKUP(J1730,Ref!A:D,4,0)</f>
        <v>0</v>
      </c>
      <c r="D1730" s="18" t="str">
        <f t="shared" ref="D1730:D1793" si="81">TEXT(H1730,"dd/mmm")</f>
        <v>04/may</v>
      </c>
      <c r="E1730" s="18">
        <f t="shared" ref="E1730:E1793" si="82">+COUNTIF(I:I,I1730)</f>
        <v>12</v>
      </c>
      <c r="F1730" s="18">
        <v>1</v>
      </c>
      <c r="G1730" s="18">
        <f t="shared" si="80"/>
        <v>0</v>
      </c>
      <c r="H1730" s="3">
        <v>46146.394016203703</v>
      </c>
      <c r="I1730">
        <v>64620676</v>
      </c>
      <c r="J1730" t="s">
        <v>1967</v>
      </c>
      <c r="K1730" t="s">
        <v>1968</v>
      </c>
      <c r="L1730" t="s">
        <v>1969</v>
      </c>
      <c r="M1730" t="s">
        <v>1970</v>
      </c>
      <c r="O1730">
        <v>363033630000</v>
      </c>
      <c r="P1730">
        <v>16017</v>
      </c>
      <c r="Q1730">
        <v>-4</v>
      </c>
      <c r="R1730">
        <v>1</v>
      </c>
      <c r="S1730">
        <v>64620676</v>
      </c>
      <c r="U1730" t="s">
        <v>2457</v>
      </c>
      <c r="W1730" t="s">
        <v>4036</v>
      </c>
      <c r="X1730" t="s">
        <v>66</v>
      </c>
      <c r="Y1730" t="s">
        <v>65</v>
      </c>
      <c r="Z1730">
        <v>363033630000</v>
      </c>
      <c r="AG1730" t="s">
        <v>1972</v>
      </c>
      <c r="AI1730" t="s">
        <v>3227</v>
      </c>
      <c r="AL1730">
        <v>0</v>
      </c>
      <c r="AN1730" t="s">
        <v>1974</v>
      </c>
      <c r="AO1730">
        <v>0</v>
      </c>
      <c r="AQ1730">
        <v>2252259</v>
      </c>
      <c r="AR1730" t="s">
        <v>2241</v>
      </c>
      <c r="AS1730" t="s">
        <v>4163</v>
      </c>
      <c r="AT1730" t="s">
        <v>1975</v>
      </c>
    </row>
    <row r="1731" spans="1:46" x14ac:dyDescent="0.25">
      <c r="A1731" t="str">
        <f>_xlfn.XLOOKUP(I1731,UTILIZADAS[Contacto1],UTILIZADAS[Source.Name],,0)</f>
        <v>Cobros Abril Canal Fijo</v>
      </c>
      <c r="B1731" s="18">
        <f>VLOOKUP(J1731,Ref!A:C,3,0)</f>
        <v>0</v>
      </c>
      <c r="C1731" s="18">
        <f>VLOOKUP(J1731,Ref!A:D,4,0)</f>
        <v>0</v>
      </c>
      <c r="D1731" s="18" t="str">
        <f t="shared" si="81"/>
        <v>06/may</v>
      </c>
      <c r="E1731" s="18">
        <f t="shared" si="82"/>
        <v>12</v>
      </c>
      <c r="F1731" s="18">
        <v>1</v>
      </c>
      <c r="G1731" s="18">
        <f t="shared" ref="G1731:G1794" si="83">IF(I1731=I1732,0,1)</f>
        <v>0</v>
      </c>
      <c r="H1731" s="3">
        <v>46148.423576388886</v>
      </c>
      <c r="I1731">
        <v>64620676</v>
      </c>
      <c r="J1731" t="s">
        <v>2023</v>
      </c>
      <c r="K1731" t="s">
        <v>1968</v>
      </c>
      <c r="L1731" t="s">
        <v>1969</v>
      </c>
      <c r="M1731" t="s">
        <v>1970</v>
      </c>
      <c r="O1731">
        <v>363033630000</v>
      </c>
      <c r="P1731">
        <v>16017</v>
      </c>
      <c r="Q1731">
        <v>-4</v>
      </c>
      <c r="R1731">
        <v>1</v>
      </c>
      <c r="S1731">
        <v>64620676</v>
      </c>
      <c r="U1731" t="s">
        <v>2457</v>
      </c>
      <c r="W1731" t="s">
        <v>4036</v>
      </c>
      <c r="X1731" t="s">
        <v>66</v>
      </c>
      <c r="Y1731" t="s">
        <v>65</v>
      </c>
      <c r="Z1731">
        <v>363033630000</v>
      </c>
      <c r="AG1731" t="s">
        <v>1972</v>
      </c>
      <c r="AI1731" t="s">
        <v>3227</v>
      </c>
      <c r="AL1731">
        <v>0</v>
      </c>
      <c r="AN1731" t="s">
        <v>1974</v>
      </c>
      <c r="AO1731">
        <v>0</v>
      </c>
      <c r="AQ1731">
        <v>2252259</v>
      </c>
      <c r="AR1731" t="s">
        <v>2241</v>
      </c>
      <c r="AS1731" t="s">
        <v>4163</v>
      </c>
      <c r="AT1731" t="s">
        <v>2024</v>
      </c>
    </row>
    <row r="1732" spans="1:46" x14ac:dyDescent="0.25">
      <c r="A1732" t="str">
        <f>_xlfn.XLOOKUP(I1732,UTILIZADAS[Contacto1],UTILIZADAS[Source.Name],,0)</f>
        <v>Cobros Abril Canal Fijo</v>
      </c>
      <c r="B1732" s="18">
        <f>VLOOKUP(J1732,Ref!A:C,3,0)</f>
        <v>0</v>
      </c>
      <c r="C1732" s="18">
        <f>VLOOKUP(J1732,Ref!A:D,4,0)</f>
        <v>0</v>
      </c>
      <c r="D1732" s="18" t="str">
        <f t="shared" si="81"/>
        <v>06/may</v>
      </c>
      <c r="E1732" s="18">
        <f t="shared" si="82"/>
        <v>12</v>
      </c>
      <c r="F1732" s="18">
        <v>1</v>
      </c>
      <c r="G1732" s="18">
        <f t="shared" si="83"/>
        <v>0</v>
      </c>
      <c r="H1732" s="3">
        <v>46148.702337962961</v>
      </c>
      <c r="I1732">
        <v>64620676</v>
      </c>
      <c r="J1732" t="s">
        <v>1967</v>
      </c>
      <c r="K1732" t="s">
        <v>1968</v>
      </c>
      <c r="L1732" t="s">
        <v>1969</v>
      </c>
      <c r="M1732" t="s">
        <v>1970</v>
      </c>
      <c r="O1732">
        <v>363033630000</v>
      </c>
      <c r="P1732">
        <v>16017</v>
      </c>
      <c r="Q1732">
        <v>-4</v>
      </c>
      <c r="R1732">
        <v>1</v>
      </c>
      <c r="S1732">
        <v>64620676</v>
      </c>
      <c r="U1732" t="s">
        <v>2457</v>
      </c>
      <c r="W1732" t="s">
        <v>4036</v>
      </c>
      <c r="X1732" t="s">
        <v>66</v>
      </c>
      <c r="Y1732" t="s">
        <v>65</v>
      </c>
      <c r="Z1732">
        <v>363033630000</v>
      </c>
      <c r="AG1732" t="s">
        <v>1972</v>
      </c>
      <c r="AI1732" t="s">
        <v>3227</v>
      </c>
      <c r="AL1732">
        <v>0</v>
      </c>
      <c r="AN1732" t="s">
        <v>1974</v>
      </c>
      <c r="AO1732">
        <v>0</v>
      </c>
      <c r="AQ1732">
        <v>2252259</v>
      </c>
      <c r="AR1732" t="s">
        <v>2241</v>
      </c>
      <c r="AS1732" t="s">
        <v>4163</v>
      </c>
      <c r="AT1732" t="s">
        <v>1975</v>
      </c>
    </row>
    <row r="1733" spans="1:46" x14ac:dyDescent="0.25">
      <c r="A1733" t="str">
        <f>_xlfn.XLOOKUP(I1733,UTILIZADAS[Contacto1],UTILIZADAS[Source.Name],,0)</f>
        <v>Cobros Abril Canal Fijo</v>
      </c>
      <c r="B1733" s="18">
        <f>VLOOKUP(J1733,Ref!A:C,3,0)</f>
        <v>0</v>
      </c>
      <c r="C1733" s="18">
        <f>VLOOKUP(J1733,Ref!A:D,4,0)</f>
        <v>0</v>
      </c>
      <c r="D1733" s="18" t="str">
        <f t="shared" si="81"/>
        <v>08/may</v>
      </c>
      <c r="E1733" s="18">
        <f t="shared" si="82"/>
        <v>12</v>
      </c>
      <c r="F1733" s="18">
        <v>1</v>
      </c>
      <c r="G1733" s="18">
        <f t="shared" si="83"/>
        <v>0</v>
      </c>
      <c r="H1733" s="3">
        <v>46150.656365740739</v>
      </c>
      <c r="I1733">
        <v>64620676</v>
      </c>
      <c r="J1733" t="s">
        <v>1967</v>
      </c>
      <c r="K1733" t="s">
        <v>1968</v>
      </c>
      <c r="L1733" t="s">
        <v>1969</v>
      </c>
      <c r="M1733" t="s">
        <v>1970</v>
      </c>
      <c r="O1733">
        <v>363033630000</v>
      </c>
      <c r="P1733">
        <v>16017</v>
      </c>
      <c r="Q1733">
        <v>-4</v>
      </c>
      <c r="R1733">
        <v>1</v>
      </c>
      <c r="S1733">
        <v>64620676</v>
      </c>
      <c r="U1733" t="s">
        <v>2457</v>
      </c>
      <c r="W1733" t="s">
        <v>4036</v>
      </c>
      <c r="X1733" t="s">
        <v>66</v>
      </c>
      <c r="Y1733" t="s">
        <v>65</v>
      </c>
      <c r="Z1733">
        <v>363033630000</v>
      </c>
      <c r="AG1733" t="s">
        <v>1972</v>
      </c>
      <c r="AI1733" t="s">
        <v>3227</v>
      </c>
      <c r="AL1733">
        <v>0</v>
      </c>
      <c r="AN1733" t="s">
        <v>1974</v>
      </c>
      <c r="AO1733">
        <v>0</v>
      </c>
      <c r="AQ1733">
        <v>2252259</v>
      </c>
      <c r="AR1733" t="s">
        <v>2241</v>
      </c>
      <c r="AS1733" t="s">
        <v>4163</v>
      </c>
      <c r="AT1733" t="s">
        <v>1975</v>
      </c>
    </row>
    <row r="1734" spans="1:46" x14ac:dyDescent="0.25">
      <c r="A1734" t="str">
        <f>_xlfn.XLOOKUP(I1734,UTILIZADAS[Contacto1],UTILIZADAS[Source.Name],,0)</f>
        <v>Cobros Abril Canal Fijo</v>
      </c>
      <c r="B1734" s="18">
        <f>VLOOKUP(J1734,Ref!A:C,3,0)</f>
        <v>0</v>
      </c>
      <c r="C1734" s="18">
        <f>VLOOKUP(J1734,Ref!A:D,4,0)</f>
        <v>0</v>
      </c>
      <c r="D1734" s="18" t="str">
        <f t="shared" si="81"/>
        <v>11/may</v>
      </c>
      <c r="E1734" s="18">
        <f t="shared" si="82"/>
        <v>12</v>
      </c>
      <c r="F1734" s="18">
        <v>1</v>
      </c>
      <c r="G1734" s="18">
        <f t="shared" si="83"/>
        <v>0</v>
      </c>
      <c r="H1734" s="3">
        <v>46153.650300925925</v>
      </c>
      <c r="I1734">
        <v>64620676</v>
      </c>
      <c r="J1734" t="s">
        <v>2023</v>
      </c>
      <c r="K1734" t="s">
        <v>1968</v>
      </c>
      <c r="L1734" t="s">
        <v>1969</v>
      </c>
      <c r="M1734" t="s">
        <v>1970</v>
      </c>
      <c r="O1734">
        <v>363033630000</v>
      </c>
      <c r="P1734">
        <v>16018</v>
      </c>
      <c r="Q1734">
        <v>-4</v>
      </c>
      <c r="R1734">
        <v>1</v>
      </c>
      <c r="S1734">
        <v>64620676</v>
      </c>
      <c r="U1734" t="s">
        <v>2457</v>
      </c>
      <c r="W1734" t="s">
        <v>4036</v>
      </c>
      <c r="X1734">
        <v>363033630000</v>
      </c>
      <c r="Y1734" t="s">
        <v>65</v>
      </c>
      <c r="Z1734" t="s">
        <v>66</v>
      </c>
      <c r="AG1734" t="s">
        <v>1972</v>
      </c>
      <c r="AL1734">
        <v>0</v>
      </c>
      <c r="AN1734" t="s">
        <v>1974</v>
      </c>
      <c r="AO1734">
        <v>0</v>
      </c>
      <c r="AQ1734">
        <v>2257974</v>
      </c>
      <c r="AR1734" t="s">
        <v>4605</v>
      </c>
      <c r="AS1734" t="s">
        <v>5883</v>
      </c>
      <c r="AT1734" t="s">
        <v>2024</v>
      </c>
    </row>
    <row r="1735" spans="1:46" x14ac:dyDescent="0.25">
      <c r="A1735" t="str">
        <f>_xlfn.XLOOKUP(I1735,UTILIZADAS[Contacto1],UTILIZADAS[Source.Name],,0)</f>
        <v>Cobros Abril Canal Fijo</v>
      </c>
      <c r="B1735" s="18">
        <f>VLOOKUP(J1735,Ref!A:C,3,0)</f>
        <v>0</v>
      </c>
      <c r="C1735" s="18">
        <f>VLOOKUP(J1735,Ref!A:D,4,0)</f>
        <v>0</v>
      </c>
      <c r="D1735" s="18" t="str">
        <f t="shared" si="81"/>
        <v>11/may</v>
      </c>
      <c r="E1735" s="18">
        <f t="shared" si="82"/>
        <v>12</v>
      </c>
      <c r="F1735" s="18">
        <v>1</v>
      </c>
      <c r="G1735" s="18">
        <f t="shared" si="83"/>
        <v>0</v>
      </c>
      <c r="H1735" s="3">
        <v>46153.74590277778</v>
      </c>
      <c r="I1735">
        <v>64620676</v>
      </c>
      <c r="J1735" t="s">
        <v>1967</v>
      </c>
      <c r="K1735" t="s">
        <v>1968</v>
      </c>
      <c r="L1735" t="s">
        <v>1969</v>
      </c>
      <c r="M1735" t="s">
        <v>1970</v>
      </c>
      <c r="O1735">
        <v>363033630000</v>
      </c>
      <c r="P1735">
        <v>16018</v>
      </c>
      <c r="Q1735">
        <v>-4</v>
      </c>
      <c r="R1735">
        <v>1</v>
      </c>
      <c r="S1735">
        <v>64620676</v>
      </c>
      <c r="U1735" t="s">
        <v>2457</v>
      </c>
      <c r="W1735" t="s">
        <v>4036</v>
      </c>
      <c r="X1735">
        <v>363033630000</v>
      </c>
      <c r="Y1735" t="s">
        <v>65</v>
      </c>
      <c r="Z1735" t="s">
        <v>66</v>
      </c>
      <c r="AG1735" t="s">
        <v>1972</v>
      </c>
      <c r="AL1735">
        <v>0</v>
      </c>
      <c r="AN1735" t="s">
        <v>1974</v>
      </c>
      <c r="AO1735">
        <v>0</v>
      </c>
      <c r="AQ1735">
        <v>2257974</v>
      </c>
      <c r="AR1735" t="s">
        <v>4605</v>
      </c>
      <c r="AS1735" t="s">
        <v>5883</v>
      </c>
      <c r="AT1735" t="s">
        <v>1975</v>
      </c>
    </row>
    <row r="1736" spans="1:46" x14ac:dyDescent="0.25">
      <c r="A1736" t="str">
        <f>_xlfn.XLOOKUP(I1736,UTILIZADAS[Contacto1],UTILIZADAS[Source.Name],,0)</f>
        <v>Cobros Abril Canal Fijo</v>
      </c>
      <c r="B1736" s="18">
        <f>VLOOKUP(J1736,Ref!A:C,3,0)</f>
        <v>0</v>
      </c>
      <c r="C1736" s="18">
        <f>VLOOKUP(J1736,Ref!A:D,4,0)</f>
        <v>0</v>
      </c>
      <c r="D1736" s="18" t="str">
        <f t="shared" si="81"/>
        <v>14/may</v>
      </c>
      <c r="E1736" s="18">
        <f t="shared" si="82"/>
        <v>12</v>
      </c>
      <c r="F1736" s="18">
        <v>1</v>
      </c>
      <c r="G1736" s="18">
        <f t="shared" si="83"/>
        <v>0</v>
      </c>
      <c r="H1736" s="3">
        <v>46156.378298611111</v>
      </c>
      <c r="I1736">
        <v>64620676</v>
      </c>
      <c r="J1736" t="s">
        <v>2023</v>
      </c>
      <c r="K1736" t="s">
        <v>1968</v>
      </c>
      <c r="L1736" t="s">
        <v>1969</v>
      </c>
      <c r="M1736" t="s">
        <v>1970</v>
      </c>
      <c r="O1736">
        <v>363033630000</v>
      </c>
      <c r="P1736">
        <v>16018</v>
      </c>
      <c r="Q1736">
        <v>-4</v>
      </c>
      <c r="R1736">
        <v>1</v>
      </c>
      <c r="S1736">
        <v>64620676</v>
      </c>
      <c r="U1736" t="s">
        <v>2457</v>
      </c>
      <c r="W1736" t="s">
        <v>4036</v>
      </c>
      <c r="X1736">
        <v>363033630000</v>
      </c>
      <c r="Y1736" t="s">
        <v>65</v>
      </c>
      <c r="Z1736" t="s">
        <v>66</v>
      </c>
      <c r="AG1736" t="s">
        <v>1972</v>
      </c>
      <c r="AL1736">
        <v>0</v>
      </c>
      <c r="AN1736" t="s">
        <v>1974</v>
      </c>
      <c r="AO1736">
        <v>0</v>
      </c>
      <c r="AQ1736">
        <v>2257974</v>
      </c>
      <c r="AR1736" t="s">
        <v>4605</v>
      </c>
      <c r="AS1736" t="s">
        <v>5883</v>
      </c>
      <c r="AT1736" t="s">
        <v>2024</v>
      </c>
    </row>
    <row r="1737" spans="1:46" x14ac:dyDescent="0.25">
      <c r="A1737" t="str">
        <f>_xlfn.XLOOKUP(I1737,UTILIZADAS[Contacto1],UTILIZADAS[Source.Name],,0)</f>
        <v>Cobros Abril Canal Fijo</v>
      </c>
      <c r="B1737" s="18">
        <f>VLOOKUP(J1737,Ref!A:C,3,0)</f>
        <v>0</v>
      </c>
      <c r="C1737" s="18">
        <f>VLOOKUP(J1737,Ref!A:D,4,0)</f>
        <v>0</v>
      </c>
      <c r="D1737" s="18" t="str">
        <f t="shared" si="81"/>
        <v>14/may</v>
      </c>
      <c r="E1737" s="18">
        <f t="shared" si="82"/>
        <v>12</v>
      </c>
      <c r="F1737" s="18">
        <v>1</v>
      </c>
      <c r="G1737" s="18">
        <f t="shared" si="83"/>
        <v>0</v>
      </c>
      <c r="H1737" s="3">
        <v>46156.480173611111</v>
      </c>
      <c r="I1737">
        <v>64620676</v>
      </c>
      <c r="J1737" t="s">
        <v>1967</v>
      </c>
      <c r="K1737" t="s">
        <v>1968</v>
      </c>
      <c r="L1737" t="s">
        <v>1969</v>
      </c>
      <c r="M1737" t="s">
        <v>1970</v>
      </c>
      <c r="O1737">
        <v>363033630000</v>
      </c>
      <c r="P1737">
        <v>16018</v>
      </c>
      <c r="Q1737">
        <v>-4</v>
      </c>
      <c r="R1737">
        <v>1</v>
      </c>
      <c r="S1737">
        <v>64620676</v>
      </c>
      <c r="U1737" t="s">
        <v>2457</v>
      </c>
      <c r="W1737" t="s">
        <v>4036</v>
      </c>
      <c r="X1737">
        <v>363033630000</v>
      </c>
      <c r="Y1737" t="s">
        <v>65</v>
      </c>
      <c r="Z1737" t="s">
        <v>66</v>
      </c>
      <c r="AG1737" t="s">
        <v>1972</v>
      </c>
      <c r="AL1737">
        <v>0</v>
      </c>
      <c r="AN1737" t="s">
        <v>1974</v>
      </c>
      <c r="AO1737">
        <v>0</v>
      </c>
      <c r="AQ1737">
        <v>2257974</v>
      </c>
      <c r="AR1737" t="s">
        <v>4605</v>
      </c>
      <c r="AS1737" t="s">
        <v>5883</v>
      </c>
      <c r="AT1737" t="s">
        <v>1975</v>
      </c>
    </row>
    <row r="1738" spans="1:46" x14ac:dyDescent="0.25">
      <c r="A1738" t="str">
        <f>_xlfn.XLOOKUP(I1738,UTILIZADAS[Contacto1],UTILIZADAS[Source.Name],,0)</f>
        <v>Cobros Abril Canal Fijo</v>
      </c>
      <c r="B1738" s="18">
        <f>VLOOKUP(J1738,Ref!A:C,3,0)</f>
        <v>0</v>
      </c>
      <c r="C1738" s="18">
        <f>VLOOKUP(J1738,Ref!A:D,4,0)</f>
        <v>0</v>
      </c>
      <c r="D1738" s="18" t="str">
        <f t="shared" si="81"/>
        <v>18/may</v>
      </c>
      <c r="E1738" s="18">
        <f t="shared" si="82"/>
        <v>12</v>
      </c>
      <c r="F1738" s="18">
        <v>1</v>
      </c>
      <c r="G1738" s="18">
        <f t="shared" si="83"/>
        <v>0</v>
      </c>
      <c r="H1738" s="3">
        <v>46160.468460648146</v>
      </c>
      <c r="I1738">
        <v>64620676</v>
      </c>
      <c r="J1738" t="s">
        <v>1967</v>
      </c>
      <c r="K1738" t="s">
        <v>1968</v>
      </c>
      <c r="L1738" t="s">
        <v>1969</v>
      </c>
      <c r="M1738" t="s">
        <v>1970</v>
      </c>
      <c r="O1738">
        <v>363033630000</v>
      </c>
      <c r="P1738">
        <v>16018</v>
      </c>
      <c r="Q1738">
        <v>-4</v>
      </c>
      <c r="R1738">
        <v>1</v>
      </c>
      <c r="S1738">
        <v>64620676</v>
      </c>
      <c r="U1738" t="s">
        <v>2457</v>
      </c>
      <c r="W1738" t="s">
        <v>4036</v>
      </c>
      <c r="X1738">
        <v>363033630000</v>
      </c>
      <c r="Y1738" t="s">
        <v>65</v>
      </c>
      <c r="Z1738" t="s">
        <v>66</v>
      </c>
      <c r="AG1738" t="s">
        <v>1972</v>
      </c>
      <c r="AL1738">
        <v>0</v>
      </c>
      <c r="AN1738" t="s">
        <v>1974</v>
      </c>
      <c r="AO1738">
        <v>0</v>
      </c>
      <c r="AQ1738">
        <v>2257974</v>
      </c>
      <c r="AR1738" t="s">
        <v>4605</v>
      </c>
      <c r="AS1738" t="s">
        <v>5883</v>
      </c>
      <c r="AT1738" t="s">
        <v>1975</v>
      </c>
    </row>
    <row r="1739" spans="1:46" x14ac:dyDescent="0.25">
      <c r="A1739" t="str">
        <f>_xlfn.XLOOKUP(I1739,UTILIZADAS[Contacto1],UTILIZADAS[Source.Name],,0)</f>
        <v>Cobros Abril Canal Fijo</v>
      </c>
      <c r="B1739" s="18">
        <f>VLOOKUP(J1739,Ref!A:C,3,0)</f>
        <v>0</v>
      </c>
      <c r="C1739" s="18">
        <f>VLOOKUP(J1739,Ref!A:D,4,0)</f>
        <v>0</v>
      </c>
      <c r="D1739" s="18" t="str">
        <f t="shared" si="81"/>
        <v>20/may</v>
      </c>
      <c r="E1739" s="18">
        <f t="shared" si="82"/>
        <v>12</v>
      </c>
      <c r="F1739" s="18">
        <v>1</v>
      </c>
      <c r="G1739" s="18">
        <f t="shared" si="83"/>
        <v>0</v>
      </c>
      <c r="H1739" s="3">
        <v>46162.441967592589</v>
      </c>
      <c r="I1739">
        <v>64620676</v>
      </c>
      <c r="J1739" t="s">
        <v>1967</v>
      </c>
      <c r="K1739" t="s">
        <v>1968</v>
      </c>
      <c r="L1739" t="s">
        <v>1969</v>
      </c>
      <c r="M1739" t="s">
        <v>1970</v>
      </c>
      <c r="O1739">
        <v>363033630000</v>
      </c>
      <c r="P1739">
        <v>16018</v>
      </c>
      <c r="Q1739">
        <v>-4</v>
      </c>
      <c r="R1739">
        <v>1</v>
      </c>
      <c r="S1739">
        <v>64620676</v>
      </c>
      <c r="U1739" t="s">
        <v>2457</v>
      </c>
      <c r="W1739" t="s">
        <v>4036</v>
      </c>
      <c r="X1739">
        <v>363033630000</v>
      </c>
      <c r="Y1739" t="s">
        <v>65</v>
      </c>
      <c r="Z1739" t="s">
        <v>66</v>
      </c>
      <c r="AG1739" t="s">
        <v>1972</v>
      </c>
      <c r="AL1739">
        <v>0</v>
      </c>
      <c r="AN1739" t="s">
        <v>1974</v>
      </c>
      <c r="AO1739">
        <v>0</v>
      </c>
      <c r="AQ1739">
        <v>2257974</v>
      </c>
      <c r="AR1739" t="s">
        <v>4605</v>
      </c>
      <c r="AS1739" t="s">
        <v>5883</v>
      </c>
      <c r="AT1739" t="s">
        <v>1975</v>
      </c>
    </row>
    <row r="1740" spans="1:46" x14ac:dyDescent="0.25">
      <c r="A1740" t="str">
        <f>_xlfn.XLOOKUP(I1740,UTILIZADAS[Contacto1],UTILIZADAS[Source.Name],,0)</f>
        <v>Cobros Abril Canal Fijo</v>
      </c>
      <c r="B1740" s="18">
        <f>VLOOKUP(J1740,Ref!A:C,3,0)</f>
        <v>0</v>
      </c>
      <c r="C1740" s="18">
        <f>VLOOKUP(J1740,Ref!A:D,4,0)</f>
        <v>0</v>
      </c>
      <c r="D1740" s="18" t="str">
        <f t="shared" si="81"/>
        <v>21/may</v>
      </c>
      <c r="E1740" s="18">
        <f t="shared" si="82"/>
        <v>12</v>
      </c>
      <c r="F1740" s="18">
        <v>1</v>
      </c>
      <c r="G1740" s="18">
        <f t="shared" si="83"/>
        <v>0</v>
      </c>
      <c r="H1740" s="3">
        <v>46163.495717592596</v>
      </c>
      <c r="I1740">
        <v>64620676</v>
      </c>
      <c r="J1740" t="s">
        <v>1967</v>
      </c>
      <c r="K1740" t="s">
        <v>1968</v>
      </c>
      <c r="L1740" t="s">
        <v>1969</v>
      </c>
      <c r="M1740" t="s">
        <v>1970</v>
      </c>
      <c r="O1740">
        <v>363033630000</v>
      </c>
      <c r="P1740">
        <v>16018</v>
      </c>
      <c r="Q1740">
        <v>-4</v>
      </c>
      <c r="R1740">
        <v>1</v>
      </c>
      <c r="S1740">
        <v>64620676</v>
      </c>
      <c r="U1740" t="s">
        <v>2457</v>
      </c>
      <c r="W1740" t="s">
        <v>4036</v>
      </c>
      <c r="X1740">
        <v>363033630000</v>
      </c>
      <c r="Y1740" t="s">
        <v>65</v>
      </c>
      <c r="Z1740" t="s">
        <v>66</v>
      </c>
      <c r="AG1740" t="s">
        <v>1972</v>
      </c>
      <c r="AL1740">
        <v>0</v>
      </c>
      <c r="AN1740" t="s">
        <v>1974</v>
      </c>
      <c r="AO1740">
        <v>0</v>
      </c>
      <c r="AQ1740">
        <v>2257974</v>
      </c>
      <c r="AR1740" t="s">
        <v>4605</v>
      </c>
      <c r="AS1740" t="s">
        <v>5883</v>
      </c>
      <c r="AT1740" t="s">
        <v>1975</v>
      </c>
    </row>
    <row r="1741" spans="1:46" x14ac:dyDescent="0.25">
      <c r="A1741" t="str">
        <f>_xlfn.XLOOKUP(I1741,UTILIZADAS[Contacto1],UTILIZADAS[Source.Name],,0)</f>
        <v>Cobros Abril Canal Fijo</v>
      </c>
      <c r="B1741" s="18">
        <f>VLOOKUP(J1741,Ref!A:C,3,0)</f>
        <v>0</v>
      </c>
      <c r="C1741" s="18">
        <f>VLOOKUP(J1741,Ref!A:D,4,0)</f>
        <v>0</v>
      </c>
      <c r="D1741" s="18" t="str">
        <f t="shared" si="81"/>
        <v>22/may</v>
      </c>
      <c r="E1741" s="18">
        <f t="shared" si="82"/>
        <v>12</v>
      </c>
      <c r="F1741" s="18">
        <v>1</v>
      </c>
      <c r="G1741" s="18">
        <f t="shared" si="83"/>
        <v>1</v>
      </c>
      <c r="H1741" s="3">
        <v>46164.389131944445</v>
      </c>
      <c r="I1741">
        <v>64620676</v>
      </c>
      <c r="J1741" t="s">
        <v>2023</v>
      </c>
      <c r="K1741" t="s">
        <v>1968</v>
      </c>
      <c r="L1741" t="s">
        <v>1969</v>
      </c>
      <c r="M1741" t="s">
        <v>1970</v>
      </c>
      <c r="O1741">
        <v>363033630000</v>
      </c>
      <c r="P1741">
        <v>16018</v>
      </c>
      <c r="Q1741">
        <v>-4</v>
      </c>
      <c r="R1741">
        <v>1</v>
      </c>
      <c r="S1741">
        <v>64620676</v>
      </c>
      <c r="U1741" t="s">
        <v>2457</v>
      </c>
      <c r="W1741" t="s">
        <v>4036</v>
      </c>
      <c r="X1741">
        <v>363033630000</v>
      </c>
      <c r="Y1741" t="s">
        <v>65</v>
      </c>
      <c r="Z1741" t="s">
        <v>66</v>
      </c>
      <c r="AG1741" t="s">
        <v>1972</v>
      </c>
      <c r="AL1741">
        <v>0</v>
      </c>
      <c r="AN1741" t="s">
        <v>1974</v>
      </c>
      <c r="AO1741">
        <v>0</v>
      </c>
      <c r="AQ1741">
        <v>2257974</v>
      </c>
      <c r="AR1741" t="s">
        <v>4605</v>
      </c>
      <c r="AS1741" t="s">
        <v>5883</v>
      </c>
      <c r="AT1741" t="s">
        <v>2024</v>
      </c>
    </row>
    <row r="1742" spans="1:46" x14ac:dyDescent="0.25">
      <c r="A1742" t="str">
        <f>_xlfn.XLOOKUP(I1742,UTILIZADAS[Contacto1],UTILIZADAS[Source.Name],,0)</f>
        <v>Cobros Abril Canal Fijo</v>
      </c>
      <c r="B1742" s="18">
        <f>VLOOKUP(J1742,Ref!A:C,3,0)</f>
        <v>1</v>
      </c>
      <c r="C1742" s="18">
        <f>VLOOKUP(J1742,Ref!A:D,4,0)</f>
        <v>1</v>
      </c>
      <c r="D1742" s="18" t="str">
        <f t="shared" si="81"/>
        <v>11/may</v>
      </c>
      <c r="E1742" s="18">
        <f t="shared" si="82"/>
        <v>1</v>
      </c>
      <c r="F1742" s="18">
        <v>1</v>
      </c>
      <c r="G1742" s="18">
        <f t="shared" si="83"/>
        <v>1</v>
      </c>
      <c r="H1742" s="3">
        <v>46153.650671296295</v>
      </c>
      <c r="I1742">
        <v>64620677</v>
      </c>
      <c r="J1742">
        <v>6003</v>
      </c>
      <c r="K1742" t="s">
        <v>1983</v>
      </c>
      <c r="L1742" t="s">
        <v>1897</v>
      </c>
      <c r="M1742" t="s">
        <v>1970</v>
      </c>
      <c r="O1742">
        <v>358340200000</v>
      </c>
      <c r="P1742">
        <v>16018</v>
      </c>
      <c r="Q1742">
        <v>-4</v>
      </c>
      <c r="R1742">
        <v>1</v>
      </c>
      <c r="S1742">
        <v>64620677</v>
      </c>
      <c r="U1742" t="s">
        <v>2072</v>
      </c>
      <c r="W1742" t="s">
        <v>1390</v>
      </c>
      <c r="X1742">
        <v>358340200000</v>
      </c>
      <c r="Y1742" t="s">
        <v>73</v>
      </c>
      <c r="Z1742" t="s">
        <v>66</v>
      </c>
      <c r="AF1742" t="s">
        <v>1976</v>
      </c>
      <c r="AG1742" t="s">
        <v>1972</v>
      </c>
      <c r="AL1742">
        <v>27</v>
      </c>
      <c r="AM1742" t="s">
        <v>1979</v>
      </c>
      <c r="AN1742" t="s">
        <v>1987</v>
      </c>
      <c r="AO1742">
        <v>0</v>
      </c>
      <c r="AQ1742">
        <v>2257975</v>
      </c>
      <c r="AR1742" t="s">
        <v>4605</v>
      </c>
      <c r="AS1742" t="s">
        <v>5883</v>
      </c>
      <c r="AT1742" t="s">
        <v>1892</v>
      </c>
    </row>
    <row r="1743" spans="1:46" x14ac:dyDescent="0.25">
      <c r="A1743" t="str">
        <f>_xlfn.XLOOKUP(I1743,UTILIZADAS[Contacto1],UTILIZADAS[Source.Name],,0)</f>
        <v>Cobros Abril Canal Fijo</v>
      </c>
      <c r="B1743" s="18">
        <f>VLOOKUP(J1743,Ref!A:C,3,0)</f>
        <v>0</v>
      </c>
      <c r="C1743" s="18">
        <f>VLOOKUP(J1743,Ref!A:D,4,0)</f>
        <v>0</v>
      </c>
      <c r="D1743" s="18" t="str">
        <f t="shared" si="81"/>
        <v>11/may</v>
      </c>
      <c r="E1743" s="18">
        <f t="shared" si="82"/>
        <v>5</v>
      </c>
      <c r="F1743" s="18">
        <v>1</v>
      </c>
      <c r="G1743" s="18">
        <f t="shared" si="83"/>
        <v>0</v>
      </c>
      <c r="H1743" s="3">
        <v>46153.650706018518</v>
      </c>
      <c r="I1743">
        <v>64622296</v>
      </c>
      <c r="J1743" t="s">
        <v>2021</v>
      </c>
      <c r="K1743" t="s">
        <v>1968</v>
      </c>
      <c r="L1743" t="s">
        <v>1969</v>
      </c>
      <c r="M1743" t="s">
        <v>1970</v>
      </c>
      <c r="O1743">
        <v>367046420000</v>
      </c>
      <c r="P1743">
        <v>16018</v>
      </c>
      <c r="Q1743">
        <v>-4</v>
      </c>
      <c r="R1743">
        <v>1</v>
      </c>
      <c r="S1743">
        <v>64622296</v>
      </c>
      <c r="U1743" t="s">
        <v>2536</v>
      </c>
      <c r="W1743" t="s">
        <v>4144</v>
      </c>
      <c r="X1743">
        <v>367046420000</v>
      </c>
      <c r="Y1743" t="s">
        <v>65</v>
      </c>
      <c r="Z1743" t="s">
        <v>66</v>
      </c>
      <c r="AF1743" t="s">
        <v>1976</v>
      </c>
      <c r="AG1743" t="s">
        <v>1972</v>
      </c>
      <c r="AL1743">
        <v>5</v>
      </c>
      <c r="AN1743" t="s">
        <v>1974</v>
      </c>
      <c r="AO1743">
        <v>0</v>
      </c>
      <c r="AQ1743">
        <v>2257976</v>
      </c>
      <c r="AR1743" t="s">
        <v>4605</v>
      </c>
      <c r="AS1743" t="s">
        <v>5883</v>
      </c>
      <c r="AT1743" t="s">
        <v>2022</v>
      </c>
    </row>
    <row r="1744" spans="1:46" x14ac:dyDescent="0.25">
      <c r="A1744" t="str">
        <f>_xlfn.XLOOKUP(I1744,UTILIZADAS[Contacto1],UTILIZADAS[Source.Name],,0)</f>
        <v>Cobros Abril Canal Fijo</v>
      </c>
      <c r="B1744" s="18">
        <f>VLOOKUP(J1744,Ref!A:C,3,0)</f>
        <v>0</v>
      </c>
      <c r="C1744" s="18">
        <f>VLOOKUP(J1744,Ref!A:D,4,0)</f>
        <v>0</v>
      </c>
      <c r="D1744" s="18" t="str">
        <f t="shared" si="81"/>
        <v>14/may</v>
      </c>
      <c r="E1744" s="18">
        <f t="shared" si="82"/>
        <v>5</v>
      </c>
      <c r="F1744" s="18">
        <v>1</v>
      </c>
      <c r="G1744" s="18">
        <f t="shared" si="83"/>
        <v>0</v>
      </c>
      <c r="H1744" s="3">
        <v>46156.378946759258</v>
      </c>
      <c r="I1744">
        <v>64622296</v>
      </c>
      <c r="J1744" t="s">
        <v>2021</v>
      </c>
      <c r="K1744" t="s">
        <v>1968</v>
      </c>
      <c r="L1744" t="s">
        <v>1969</v>
      </c>
      <c r="M1744" t="s">
        <v>1970</v>
      </c>
      <c r="O1744">
        <v>367046420000</v>
      </c>
      <c r="P1744">
        <v>16018</v>
      </c>
      <c r="Q1744">
        <v>-4</v>
      </c>
      <c r="R1744">
        <v>1</v>
      </c>
      <c r="S1744">
        <v>64622296</v>
      </c>
      <c r="U1744" t="s">
        <v>2536</v>
      </c>
      <c r="W1744" t="s">
        <v>4144</v>
      </c>
      <c r="X1744">
        <v>367046420000</v>
      </c>
      <c r="Y1744" t="s">
        <v>65</v>
      </c>
      <c r="Z1744" t="s">
        <v>66</v>
      </c>
      <c r="AF1744" t="s">
        <v>1976</v>
      </c>
      <c r="AG1744" t="s">
        <v>1972</v>
      </c>
      <c r="AL1744">
        <v>5</v>
      </c>
      <c r="AN1744" t="s">
        <v>1974</v>
      </c>
      <c r="AO1744">
        <v>0</v>
      </c>
      <c r="AQ1744">
        <v>2257976</v>
      </c>
      <c r="AR1744" t="s">
        <v>4605</v>
      </c>
      <c r="AS1744" t="s">
        <v>5883</v>
      </c>
      <c r="AT1744" t="s">
        <v>2022</v>
      </c>
    </row>
    <row r="1745" spans="1:46" x14ac:dyDescent="0.25">
      <c r="A1745" t="str">
        <f>_xlfn.XLOOKUP(I1745,UTILIZADAS[Contacto1],UTILIZADAS[Source.Name],,0)</f>
        <v>Cobros Abril Canal Fijo</v>
      </c>
      <c r="B1745" s="18">
        <f>VLOOKUP(J1745,Ref!A:C,3,0)</f>
        <v>0</v>
      </c>
      <c r="C1745" s="18">
        <f>VLOOKUP(J1745,Ref!A:D,4,0)</f>
        <v>0</v>
      </c>
      <c r="D1745" s="18" t="str">
        <f t="shared" si="81"/>
        <v>18/may</v>
      </c>
      <c r="E1745" s="18">
        <f t="shared" si="82"/>
        <v>5</v>
      </c>
      <c r="F1745" s="18">
        <v>1</v>
      </c>
      <c r="G1745" s="18">
        <f t="shared" si="83"/>
        <v>0</v>
      </c>
      <c r="H1745" s="3">
        <v>46160.469224537039</v>
      </c>
      <c r="I1745">
        <v>64622296</v>
      </c>
      <c r="J1745" t="s">
        <v>2021</v>
      </c>
      <c r="K1745" t="s">
        <v>1968</v>
      </c>
      <c r="L1745" t="s">
        <v>1969</v>
      </c>
      <c r="M1745" t="s">
        <v>1970</v>
      </c>
      <c r="O1745">
        <v>367046420000</v>
      </c>
      <c r="P1745">
        <v>16018</v>
      </c>
      <c r="Q1745">
        <v>-4</v>
      </c>
      <c r="R1745">
        <v>1</v>
      </c>
      <c r="S1745">
        <v>64622296</v>
      </c>
      <c r="U1745" t="s">
        <v>2536</v>
      </c>
      <c r="W1745" t="s">
        <v>4144</v>
      </c>
      <c r="X1745">
        <v>367046420000</v>
      </c>
      <c r="Y1745" t="s">
        <v>65</v>
      </c>
      <c r="Z1745" t="s">
        <v>66</v>
      </c>
      <c r="AF1745" t="s">
        <v>1976</v>
      </c>
      <c r="AG1745" t="s">
        <v>1972</v>
      </c>
      <c r="AL1745">
        <v>5</v>
      </c>
      <c r="AN1745" t="s">
        <v>1974</v>
      </c>
      <c r="AO1745">
        <v>0</v>
      </c>
      <c r="AQ1745">
        <v>2257976</v>
      </c>
      <c r="AR1745" t="s">
        <v>4605</v>
      </c>
      <c r="AS1745" t="s">
        <v>5883</v>
      </c>
      <c r="AT1745" t="s">
        <v>2022</v>
      </c>
    </row>
    <row r="1746" spans="1:46" x14ac:dyDescent="0.25">
      <c r="A1746" t="str">
        <f>_xlfn.XLOOKUP(I1746,UTILIZADAS[Contacto1],UTILIZADAS[Source.Name],,0)</f>
        <v>Cobros Abril Canal Fijo</v>
      </c>
      <c r="B1746" s="18">
        <f>VLOOKUP(J1746,Ref!A:C,3,0)</f>
        <v>0</v>
      </c>
      <c r="C1746" s="18">
        <f>VLOOKUP(J1746,Ref!A:D,4,0)</f>
        <v>0</v>
      </c>
      <c r="D1746" s="18" t="str">
        <f t="shared" si="81"/>
        <v>20/may</v>
      </c>
      <c r="E1746" s="18">
        <f t="shared" si="82"/>
        <v>5</v>
      </c>
      <c r="F1746" s="18">
        <v>1</v>
      </c>
      <c r="G1746" s="18">
        <f t="shared" si="83"/>
        <v>0</v>
      </c>
      <c r="H1746" s="3">
        <v>46162.442557870374</v>
      </c>
      <c r="I1746">
        <v>64622296</v>
      </c>
      <c r="J1746" t="s">
        <v>2021</v>
      </c>
      <c r="K1746" t="s">
        <v>1968</v>
      </c>
      <c r="L1746" t="s">
        <v>1969</v>
      </c>
      <c r="M1746" t="s">
        <v>1970</v>
      </c>
      <c r="O1746">
        <v>367046420000</v>
      </c>
      <c r="P1746">
        <v>16018</v>
      </c>
      <c r="Q1746">
        <v>-4</v>
      </c>
      <c r="R1746">
        <v>1</v>
      </c>
      <c r="S1746">
        <v>64622296</v>
      </c>
      <c r="U1746" t="s">
        <v>2536</v>
      </c>
      <c r="W1746" t="s">
        <v>4144</v>
      </c>
      <c r="X1746">
        <v>367046420000</v>
      </c>
      <c r="Y1746" t="s">
        <v>65</v>
      </c>
      <c r="Z1746" t="s">
        <v>66</v>
      </c>
      <c r="AF1746" t="s">
        <v>1976</v>
      </c>
      <c r="AG1746" t="s">
        <v>1972</v>
      </c>
      <c r="AL1746">
        <v>5</v>
      </c>
      <c r="AN1746" t="s">
        <v>1974</v>
      </c>
      <c r="AO1746">
        <v>0</v>
      </c>
      <c r="AQ1746">
        <v>2257976</v>
      </c>
      <c r="AR1746" t="s">
        <v>4605</v>
      </c>
      <c r="AS1746" t="s">
        <v>5883</v>
      </c>
      <c r="AT1746" t="s">
        <v>2022</v>
      </c>
    </row>
    <row r="1747" spans="1:46" x14ac:dyDescent="0.25">
      <c r="A1747" t="str">
        <f>_xlfn.XLOOKUP(I1747,UTILIZADAS[Contacto1],UTILIZADAS[Source.Name],,0)</f>
        <v>Cobros Abril Canal Fijo</v>
      </c>
      <c r="B1747" s="18">
        <f>VLOOKUP(J1747,Ref!A:C,3,0)</f>
        <v>0</v>
      </c>
      <c r="C1747" s="18">
        <f>VLOOKUP(J1747,Ref!A:D,4,0)</f>
        <v>0</v>
      </c>
      <c r="D1747" s="18" t="str">
        <f t="shared" si="81"/>
        <v>21/may</v>
      </c>
      <c r="E1747" s="18">
        <f t="shared" si="82"/>
        <v>5</v>
      </c>
      <c r="F1747" s="18">
        <v>1</v>
      </c>
      <c r="G1747" s="18">
        <f t="shared" si="83"/>
        <v>1</v>
      </c>
      <c r="H1747" s="3">
        <v>46163.496087962965</v>
      </c>
      <c r="I1747">
        <v>64622296</v>
      </c>
      <c r="J1747">
        <v>6004</v>
      </c>
      <c r="K1747" t="s">
        <v>1983</v>
      </c>
      <c r="L1747" t="s">
        <v>1897</v>
      </c>
      <c r="M1747" t="s">
        <v>1970</v>
      </c>
      <c r="O1747">
        <v>367046420000</v>
      </c>
      <c r="P1747">
        <v>16018</v>
      </c>
      <c r="Q1747">
        <v>-4</v>
      </c>
      <c r="R1747">
        <v>1</v>
      </c>
      <c r="S1747">
        <v>64622296</v>
      </c>
      <c r="U1747" t="s">
        <v>2536</v>
      </c>
      <c r="W1747" t="s">
        <v>4144</v>
      </c>
      <c r="X1747">
        <v>367046420000</v>
      </c>
      <c r="Y1747" t="s">
        <v>65</v>
      </c>
      <c r="Z1747" t="s">
        <v>66</v>
      </c>
      <c r="AF1747" t="s">
        <v>1976</v>
      </c>
      <c r="AG1747" t="s">
        <v>1972</v>
      </c>
      <c r="AL1747">
        <v>153</v>
      </c>
      <c r="AM1747" t="s">
        <v>1979</v>
      </c>
      <c r="AN1747" t="s">
        <v>1987</v>
      </c>
      <c r="AO1747">
        <v>0</v>
      </c>
      <c r="AQ1747">
        <v>2257976</v>
      </c>
      <c r="AR1747" t="s">
        <v>4605</v>
      </c>
      <c r="AS1747" t="s">
        <v>5883</v>
      </c>
      <c r="AT1747" t="s">
        <v>1984</v>
      </c>
    </row>
    <row r="1748" spans="1:46" x14ac:dyDescent="0.25">
      <c r="A1748" t="str">
        <f>_xlfn.XLOOKUP(I1748,UTILIZADAS[Contacto1],UTILIZADAS[Source.Name],,0)</f>
        <v>Cobros Abril Canal Fijo</v>
      </c>
      <c r="B1748" s="18">
        <f>VLOOKUP(J1748,Ref!A:C,3,0)</f>
        <v>0</v>
      </c>
      <c r="C1748" s="18">
        <f>VLOOKUP(J1748,Ref!A:D,4,0)</f>
        <v>0</v>
      </c>
      <c r="D1748" s="18" t="str">
        <f t="shared" si="81"/>
        <v>11/may</v>
      </c>
      <c r="E1748" s="18">
        <f t="shared" si="82"/>
        <v>2</v>
      </c>
      <c r="F1748" s="18">
        <v>1</v>
      </c>
      <c r="G1748" s="18">
        <f t="shared" si="83"/>
        <v>0</v>
      </c>
      <c r="H1748" s="3">
        <v>46153.651064814818</v>
      </c>
      <c r="I1748">
        <v>64624750</v>
      </c>
      <c r="J1748" t="s">
        <v>2021</v>
      </c>
      <c r="K1748" t="s">
        <v>1968</v>
      </c>
      <c r="L1748" t="s">
        <v>1969</v>
      </c>
      <c r="M1748" t="s">
        <v>1970</v>
      </c>
      <c r="O1748">
        <v>354384850000</v>
      </c>
      <c r="P1748">
        <v>16018</v>
      </c>
      <c r="Q1748">
        <v>-4</v>
      </c>
      <c r="R1748">
        <v>1</v>
      </c>
      <c r="S1748">
        <v>64624750</v>
      </c>
      <c r="U1748" t="s">
        <v>2073</v>
      </c>
      <c r="W1748" t="s">
        <v>248</v>
      </c>
      <c r="X1748">
        <v>354384850000</v>
      </c>
      <c r="Y1748" t="s">
        <v>65</v>
      </c>
      <c r="Z1748" t="s">
        <v>66</v>
      </c>
      <c r="AF1748" t="s">
        <v>1976</v>
      </c>
      <c r="AG1748" t="s">
        <v>1972</v>
      </c>
      <c r="AL1748">
        <v>5</v>
      </c>
      <c r="AN1748" t="s">
        <v>1974</v>
      </c>
      <c r="AO1748">
        <v>0</v>
      </c>
      <c r="AQ1748">
        <v>2257977</v>
      </c>
      <c r="AR1748" t="s">
        <v>4605</v>
      </c>
      <c r="AS1748" t="s">
        <v>5883</v>
      </c>
      <c r="AT1748" t="s">
        <v>2022</v>
      </c>
    </row>
    <row r="1749" spans="1:46" x14ac:dyDescent="0.25">
      <c r="A1749" t="str">
        <f>_xlfn.XLOOKUP(I1749,UTILIZADAS[Contacto1],UTILIZADAS[Source.Name],,0)</f>
        <v>Cobros Abril Canal Fijo</v>
      </c>
      <c r="B1749" s="18">
        <f>VLOOKUP(J1749,Ref!A:C,3,0)</f>
        <v>1</v>
      </c>
      <c r="C1749" s="18">
        <f>VLOOKUP(J1749,Ref!A:D,4,0)</f>
        <v>1</v>
      </c>
      <c r="D1749" s="18" t="str">
        <f t="shared" si="81"/>
        <v>14/may</v>
      </c>
      <c r="E1749" s="18">
        <f t="shared" si="82"/>
        <v>2</v>
      </c>
      <c r="F1749" s="18">
        <v>1</v>
      </c>
      <c r="G1749" s="18">
        <f t="shared" si="83"/>
        <v>1</v>
      </c>
      <c r="H1749" s="3">
        <v>46156.378807870373</v>
      </c>
      <c r="I1749">
        <v>64624750</v>
      </c>
      <c r="J1749">
        <v>6003</v>
      </c>
      <c r="K1749" t="s">
        <v>1983</v>
      </c>
      <c r="L1749" t="s">
        <v>1897</v>
      </c>
      <c r="M1749" t="s">
        <v>1970</v>
      </c>
      <c r="O1749">
        <v>354384850000</v>
      </c>
      <c r="P1749">
        <v>16018</v>
      </c>
      <c r="Q1749">
        <v>-4</v>
      </c>
      <c r="R1749">
        <v>1</v>
      </c>
      <c r="S1749">
        <v>64624750</v>
      </c>
      <c r="U1749" t="s">
        <v>2073</v>
      </c>
      <c r="W1749" t="s">
        <v>248</v>
      </c>
      <c r="X1749">
        <v>354384850000</v>
      </c>
      <c r="Y1749" t="s">
        <v>65</v>
      </c>
      <c r="Z1749" t="s">
        <v>66</v>
      </c>
      <c r="AF1749" t="s">
        <v>1976</v>
      </c>
      <c r="AG1749" t="s">
        <v>1972</v>
      </c>
      <c r="AL1749">
        <v>34</v>
      </c>
      <c r="AM1749" t="s">
        <v>1979</v>
      </c>
      <c r="AN1749" t="s">
        <v>1987</v>
      </c>
      <c r="AO1749">
        <v>0</v>
      </c>
      <c r="AQ1749">
        <v>2257977</v>
      </c>
      <c r="AR1749" t="s">
        <v>4605</v>
      </c>
      <c r="AS1749" t="s">
        <v>5883</v>
      </c>
      <c r="AT1749" t="s">
        <v>1892</v>
      </c>
    </row>
    <row r="1750" spans="1:46" x14ac:dyDescent="0.25">
      <c r="A1750" t="str">
        <f>_xlfn.XLOOKUP(I1750,UTILIZADAS[Contacto1],UTILIZADAS[Source.Name],,0)</f>
        <v>Cobros Mayo</v>
      </c>
      <c r="B1750" s="18">
        <f>VLOOKUP(J1750,Ref!A:C,3,0)</f>
        <v>0</v>
      </c>
      <c r="C1750" s="18">
        <f>VLOOKUP(J1750,Ref!A:D,4,0)</f>
        <v>0</v>
      </c>
      <c r="D1750" s="18" t="str">
        <f t="shared" si="81"/>
        <v>11/may</v>
      </c>
      <c r="E1750" s="18">
        <f t="shared" si="82"/>
        <v>6</v>
      </c>
      <c r="F1750" s="18">
        <v>1</v>
      </c>
      <c r="G1750" s="18">
        <f t="shared" si="83"/>
        <v>0</v>
      </c>
      <c r="H1750" s="3">
        <v>46153.651608796295</v>
      </c>
      <c r="I1750">
        <v>64637455</v>
      </c>
      <c r="J1750" t="s">
        <v>2021</v>
      </c>
      <c r="K1750" t="s">
        <v>1968</v>
      </c>
      <c r="L1750" t="s">
        <v>1969</v>
      </c>
      <c r="M1750" t="s">
        <v>1970</v>
      </c>
      <c r="O1750">
        <v>366025960000</v>
      </c>
      <c r="P1750">
        <v>16018</v>
      </c>
      <c r="Q1750">
        <v>-4</v>
      </c>
      <c r="R1750">
        <v>1</v>
      </c>
      <c r="S1750">
        <v>64637455</v>
      </c>
      <c r="U1750" t="s">
        <v>4964</v>
      </c>
      <c r="W1750" t="s">
        <v>4965</v>
      </c>
      <c r="X1750">
        <v>366025960000</v>
      </c>
      <c r="Y1750" t="s">
        <v>65</v>
      </c>
      <c r="Z1750" t="s">
        <v>4619</v>
      </c>
      <c r="AF1750" t="s">
        <v>1976</v>
      </c>
      <c r="AG1750" t="s">
        <v>1972</v>
      </c>
      <c r="AL1750">
        <v>5</v>
      </c>
      <c r="AN1750" t="s">
        <v>1974</v>
      </c>
      <c r="AO1750">
        <v>0</v>
      </c>
      <c r="AQ1750">
        <v>2257978</v>
      </c>
      <c r="AR1750" t="s">
        <v>4605</v>
      </c>
      <c r="AS1750" t="s">
        <v>5883</v>
      </c>
      <c r="AT1750" t="s">
        <v>2022</v>
      </c>
    </row>
    <row r="1751" spans="1:46" x14ac:dyDescent="0.25">
      <c r="A1751" t="str">
        <f>_xlfn.XLOOKUP(I1751,UTILIZADAS[Contacto1],UTILIZADAS[Source.Name],,0)</f>
        <v>Cobros Mayo</v>
      </c>
      <c r="B1751" s="18">
        <f>VLOOKUP(J1751,Ref!A:C,3,0)</f>
        <v>0</v>
      </c>
      <c r="C1751" s="18">
        <f>VLOOKUP(J1751,Ref!A:D,4,0)</f>
        <v>0</v>
      </c>
      <c r="D1751" s="18" t="str">
        <f t="shared" si="81"/>
        <v>14/may</v>
      </c>
      <c r="E1751" s="18">
        <f t="shared" si="82"/>
        <v>6</v>
      </c>
      <c r="F1751" s="18">
        <v>1</v>
      </c>
      <c r="G1751" s="18">
        <f t="shared" si="83"/>
        <v>0</v>
      </c>
      <c r="H1751" s="3">
        <v>46156.379247685189</v>
      </c>
      <c r="I1751">
        <v>64637455</v>
      </c>
      <c r="J1751" t="s">
        <v>2021</v>
      </c>
      <c r="K1751" t="s">
        <v>1968</v>
      </c>
      <c r="L1751" t="s">
        <v>1969</v>
      </c>
      <c r="M1751" t="s">
        <v>1970</v>
      </c>
      <c r="O1751">
        <v>366025960000</v>
      </c>
      <c r="P1751">
        <v>16018</v>
      </c>
      <c r="Q1751">
        <v>-4</v>
      </c>
      <c r="R1751">
        <v>1</v>
      </c>
      <c r="S1751">
        <v>64637455</v>
      </c>
      <c r="U1751" t="s">
        <v>4964</v>
      </c>
      <c r="W1751" t="s">
        <v>4965</v>
      </c>
      <c r="X1751">
        <v>366025960000</v>
      </c>
      <c r="Y1751" t="s">
        <v>65</v>
      </c>
      <c r="Z1751" t="s">
        <v>4619</v>
      </c>
      <c r="AF1751" t="s">
        <v>1976</v>
      </c>
      <c r="AG1751" t="s">
        <v>1972</v>
      </c>
      <c r="AL1751">
        <v>5</v>
      </c>
      <c r="AN1751" t="s">
        <v>1974</v>
      </c>
      <c r="AO1751">
        <v>0</v>
      </c>
      <c r="AQ1751">
        <v>2257978</v>
      </c>
      <c r="AR1751" t="s">
        <v>4605</v>
      </c>
      <c r="AS1751" t="s">
        <v>5883</v>
      </c>
      <c r="AT1751" t="s">
        <v>2022</v>
      </c>
    </row>
    <row r="1752" spans="1:46" x14ac:dyDescent="0.25">
      <c r="A1752" t="str">
        <f>_xlfn.XLOOKUP(I1752,UTILIZADAS[Contacto1],UTILIZADAS[Source.Name],,0)</f>
        <v>Cobros Mayo</v>
      </c>
      <c r="B1752" s="18">
        <f>VLOOKUP(J1752,Ref!A:C,3,0)</f>
        <v>0</v>
      </c>
      <c r="C1752" s="18">
        <f>VLOOKUP(J1752,Ref!A:D,4,0)</f>
        <v>0</v>
      </c>
      <c r="D1752" s="18" t="str">
        <f t="shared" si="81"/>
        <v>18/may</v>
      </c>
      <c r="E1752" s="18">
        <f t="shared" si="82"/>
        <v>6</v>
      </c>
      <c r="F1752" s="18">
        <v>1</v>
      </c>
      <c r="G1752" s="18">
        <f t="shared" si="83"/>
        <v>0</v>
      </c>
      <c r="H1752" s="3">
        <v>46160.470219907409</v>
      </c>
      <c r="I1752">
        <v>64637455</v>
      </c>
      <c r="J1752" t="s">
        <v>2021</v>
      </c>
      <c r="K1752" t="s">
        <v>1968</v>
      </c>
      <c r="L1752" t="s">
        <v>1969</v>
      </c>
      <c r="M1752" t="s">
        <v>1970</v>
      </c>
      <c r="O1752">
        <v>366025960000</v>
      </c>
      <c r="P1752">
        <v>16018</v>
      </c>
      <c r="Q1752">
        <v>-4</v>
      </c>
      <c r="R1752">
        <v>1</v>
      </c>
      <c r="S1752">
        <v>64637455</v>
      </c>
      <c r="U1752" t="s">
        <v>4964</v>
      </c>
      <c r="W1752" t="s">
        <v>4965</v>
      </c>
      <c r="X1752">
        <v>366025960000</v>
      </c>
      <c r="Y1752" t="s">
        <v>65</v>
      </c>
      <c r="Z1752" t="s">
        <v>4619</v>
      </c>
      <c r="AF1752" t="s">
        <v>1976</v>
      </c>
      <c r="AG1752" t="s">
        <v>1972</v>
      </c>
      <c r="AL1752">
        <v>5</v>
      </c>
      <c r="AN1752" t="s">
        <v>1974</v>
      </c>
      <c r="AO1752">
        <v>0</v>
      </c>
      <c r="AQ1752">
        <v>2257978</v>
      </c>
      <c r="AR1752" t="s">
        <v>4605</v>
      </c>
      <c r="AS1752" t="s">
        <v>5883</v>
      </c>
      <c r="AT1752" t="s">
        <v>2022</v>
      </c>
    </row>
    <row r="1753" spans="1:46" x14ac:dyDescent="0.25">
      <c r="A1753" t="str">
        <f>_xlfn.XLOOKUP(I1753,UTILIZADAS[Contacto1],UTILIZADAS[Source.Name],,0)</f>
        <v>Cobros Mayo</v>
      </c>
      <c r="B1753" s="18">
        <f>VLOOKUP(J1753,Ref!A:C,3,0)</f>
        <v>0</v>
      </c>
      <c r="C1753" s="18">
        <f>VLOOKUP(J1753,Ref!A:D,4,0)</f>
        <v>0</v>
      </c>
      <c r="D1753" s="18" t="str">
        <f t="shared" si="81"/>
        <v>20/may</v>
      </c>
      <c r="E1753" s="18">
        <f t="shared" si="82"/>
        <v>6</v>
      </c>
      <c r="F1753" s="18">
        <v>1</v>
      </c>
      <c r="G1753" s="18">
        <f t="shared" si="83"/>
        <v>0</v>
      </c>
      <c r="H1753" s="3">
        <v>46162.442719907405</v>
      </c>
      <c r="I1753">
        <v>64637455</v>
      </c>
      <c r="J1753" t="s">
        <v>2021</v>
      </c>
      <c r="K1753" t="s">
        <v>1968</v>
      </c>
      <c r="L1753" t="s">
        <v>1969</v>
      </c>
      <c r="M1753" t="s">
        <v>1970</v>
      </c>
      <c r="O1753">
        <v>366025960000</v>
      </c>
      <c r="P1753">
        <v>16018</v>
      </c>
      <c r="Q1753">
        <v>-4</v>
      </c>
      <c r="R1753">
        <v>1</v>
      </c>
      <c r="S1753">
        <v>64637455</v>
      </c>
      <c r="U1753" t="s">
        <v>4964</v>
      </c>
      <c r="W1753" t="s">
        <v>4965</v>
      </c>
      <c r="X1753">
        <v>366025960000</v>
      </c>
      <c r="Y1753" t="s">
        <v>65</v>
      </c>
      <c r="Z1753" t="s">
        <v>4619</v>
      </c>
      <c r="AF1753" t="s">
        <v>1976</v>
      </c>
      <c r="AG1753" t="s">
        <v>1972</v>
      </c>
      <c r="AL1753">
        <v>5</v>
      </c>
      <c r="AN1753" t="s">
        <v>1974</v>
      </c>
      <c r="AO1753">
        <v>0</v>
      </c>
      <c r="AQ1753">
        <v>2257978</v>
      </c>
      <c r="AR1753" t="s">
        <v>4605</v>
      </c>
      <c r="AS1753" t="s">
        <v>5883</v>
      </c>
      <c r="AT1753" t="s">
        <v>2022</v>
      </c>
    </row>
    <row r="1754" spans="1:46" x14ac:dyDescent="0.25">
      <c r="A1754" t="str">
        <f>_xlfn.XLOOKUP(I1754,UTILIZADAS[Contacto1],UTILIZADAS[Source.Name],,0)</f>
        <v>Cobros Mayo</v>
      </c>
      <c r="B1754" s="18">
        <f>VLOOKUP(J1754,Ref!A:C,3,0)</f>
        <v>0</v>
      </c>
      <c r="C1754" s="18">
        <f>VLOOKUP(J1754,Ref!A:D,4,0)</f>
        <v>0</v>
      </c>
      <c r="D1754" s="18" t="str">
        <f t="shared" si="81"/>
        <v>21/may</v>
      </c>
      <c r="E1754" s="18">
        <f t="shared" si="82"/>
        <v>6</v>
      </c>
      <c r="F1754" s="18">
        <v>1</v>
      </c>
      <c r="G1754" s="18">
        <f t="shared" si="83"/>
        <v>0</v>
      </c>
      <c r="H1754" s="3">
        <v>46163.496249999997</v>
      </c>
      <c r="I1754">
        <v>64637455</v>
      </c>
      <c r="J1754" t="s">
        <v>2021</v>
      </c>
      <c r="K1754" t="s">
        <v>1968</v>
      </c>
      <c r="L1754" t="s">
        <v>1969</v>
      </c>
      <c r="M1754" t="s">
        <v>1970</v>
      </c>
      <c r="O1754">
        <v>366025960000</v>
      </c>
      <c r="P1754">
        <v>16018</v>
      </c>
      <c r="Q1754">
        <v>-4</v>
      </c>
      <c r="R1754">
        <v>1</v>
      </c>
      <c r="S1754">
        <v>64637455</v>
      </c>
      <c r="U1754" t="s">
        <v>4964</v>
      </c>
      <c r="W1754" t="s">
        <v>4965</v>
      </c>
      <c r="X1754">
        <v>366025960000</v>
      </c>
      <c r="Y1754" t="s">
        <v>65</v>
      </c>
      <c r="Z1754" t="s">
        <v>4619</v>
      </c>
      <c r="AF1754" t="s">
        <v>1976</v>
      </c>
      <c r="AG1754" t="s">
        <v>1972</v>
      </c>
      <c r="AL1754">
        <v>5</v>
      </c>
      <c r="AN1754" t="s">
        <v>1974</v>
      </c>
      <c r="AO1754">
        <v>0</v>
      </c>
      <c r="AQ1754">
        <v>2257978</v>
      </c>
      <c r="AR1754" t="s">
        <v>4605</v>
      </c>
      <c r="AS1754" t="s">
        <v>5883</v>
      </c>
      <c r="AT1754" t="s">
        <v>2022</v>
      </c>
    </row>
    <row r="1755" spans="1:46" x14ac:dyDescent="0.25">
      <c r="A1755" t="str">
        <f>_xlfn.XLOOKUP(I1755,UTILIZADAS[Contacto1],UTILIZADAS[Source.Name],,0)</f>
        <v>Cobros Mayo</v>
      </c>
      <c r="B1755" s="18">
        <f>VLOOKUP(J1755,Ref!A:C,3,0)</f>
        <v>0</v>
      </c>
      <c r="C1755" s="18">
        <f>VLOOKUP(J1755,Ref!A:D,4,0)</f>
        <v>0</v>
      </c>
      <c r="D1755" s="18" t="str">
        <f t="shared" si="81"/>
        <v>22/may</v>
      </c>
      <c r="E1755" s="18">
        <f t="shared" si="82"/>
        <v>6</v>
      </c>
      <c r="F1755" s="18">
        <v>1</v>
      </c>
      <c r="G1755" s="18">
        <f t="shared" si="83"/>
        <v>1</v>
      </c>
      <c r="H1755" s="3">
        <v>46164.388726851852</v>
      </c>
      <c r="I1755">
        <v>64637455</v>
      </c>
      <c r="J1755">
        <v>6004</v>
      </c>
      <c r="K1755" t="s">
        <v>1983</v>
      </c>
      <c r="L1755" t="s">
        <v>1897</v>
      </c>
      <c r="M1755" t="s">
        <v>1970</v>
      </c>
      <c r="O1755">
        <v>366025960000</v>
      </c>
      <c r="P1755">
        <v>16018</v>
      </c>
      <c r="Q1755">
        <v>-4</v>
      </c>
      <c r="R1755">
        <v>1</v>
      </c>
      <c r="S1755">
        <v>64637455</v>
      </c>
      <c r="U1755" t="s">
        <v>4964</v>
      </c>
      <c r="W1755" t="s">
        <v>4965</v>
      </c>
      <c r="X1755">
        <v>366025960000</v>
      </c>
      <c r="Y1755" t="s">
        <v>65</v>
      </c>
      <c r="Z1755" t="s">
        <v>4619</v>
      </c>
      <c r="AF1755" t="s">
        <v>1976</v>
      </c>
      <c r="AG1755" t="s">
        <v>1972</v>
      </c>
      <c r="AL1755">
        <v>66</v>
      </c>
      <c r="AM1755" t="s">
        <v>1979</v>
      </c>
      <c r="AN1755" t="s">
        <v>1987</v>
      </c>
      <c r="AO1755">
        <v>0</v>
      </c>
      <c r="AQ1755">
        <v>2257978</v>
      </c>
      <c r="AR1755" t="s">
        <v>4605</v>
      </c>
      <c r="AS1755" t="s">
        <v>5883</v>
      </c>
      <c r="AT1755" t="s">
        <v>1984</v>
      </c>
    </row>
    <row r="1756" spans="1:46" x14ac:dyDescent="0.25">
      <c r="A1756" t="e">
        <f>_xlfn.XLOOKUP(I1756,UTILIZADAS[Contacto1],UTILIZADAS[Source.Name],,0)</f>
        <v>#N/A</v>
      </c>
      <c r="B1756" s="18">
        <f>VLOOKUP(J1756,Ref!A:C,3,0)</f>
        <v>1</v>
      </c>
      <c r="C1756" s="18">
        <f>VLOOKUP(J1756,Ref!A:D,4,0)</f>
        <v>1</v>
      </c>
      <c r="D1756" s="18" t="str">
        <f t="shared" si="81"/>
        <v>08/may</v>
      </c>
      <c r="E1756" s="18">
        <f t="shared" si="82"/>
        <v>2</v>
      </c>
      <c r="F1756" s="18">
        <v>1</v>
      </c>
      <c r="G1756" s="18">
        <f t="shared" si="83"/>
        <v>0</v>
      </c>
      <c r="H1756" s="3">
        <v>46150.651400462964</v>
      </c>
      <c r="I1756">
        <v>64646620</v>
      </c>
      <c r="J1756">
        <v>6007</v>
      </c>
      <c r="K1756" t="s">
        <v>1983</v>
      </c>
      <c r="L1756" t="s">
        <v>1897</v>
      </c>
      <c r="M1756" t="s">
        <v>1970</v>
      </c>
      <c r="O1756">
        <v>369006440000</v>
      </c>
      <c r="P1756">
        <v>16016</v>
      </c>
      <c r="Q1756">
        <v>-4</v>
      </c>
      <c r="R1756">
        <v>1</v>
      </c>
      <c r="S1756">
        <v>64646620</v>
      </c>
      <c r="U1756" t="s">
        <v>6011</v>
      </c>
      <c r="W1756" t="s">
        <v>5831</v>
      </c>
      <c r="X1756">
        <v>369006440000</v>
      </c>
      <c r="Y1756" t="s">
        <v>65</v>
      </c>
      <c r="Z1756" t="s">
        <v>66</v>
      </c>
      <c r="AF1756" t="s">
        <v>1976</v>
      </c>
      <c r="AG1756" t="s">
        <v>1972</v>
      </c>
      <c r="AL1756">
        <v>5</v>
      </c>
      <c r="AM1756" t="s">
        <v>1979</v>
      </c>
      <c r="AN1756" t="s">
        <v>1977</v>
      </c>
      <c r="AO1756">
        <v>0</v>
      </c>
      <c r="AQ1756">
        <v>2198686</v>
      </c>
      <c r="AR1756" t="s">
        <v>2020</v>
      </c>
      <c r="AS1756" t="s">
        <v>2020</v>
      </c>
      <c r="AT1756" t="s">
        <v>1898</v>
      </c>
    </row>
    <row r="1757" spans="1:46" x14ac:dyDescent="0.25">
      <c r="A1757" t="e">
        <f>_xlfn.XLOOKUP(I1757,UTILIZADAS[Contacto1],UTILIZADAS[Source.Name],,0)</f>
        <v>#N/A</v>
      </c>
      <c r="B1757" s="18">
        <f>VLOOKUP(J1757,Ref!A:C,3,0)</f>
        <v>1</v>
      </c>
      <c r="C1757" s="18">
        <f>VLOOKUP(J1757,Ref!A:D,4,0)</f>
        <v>1</v>
      </c>
      <c r="D1757" s="18" t="str">
        <f t="shared" si="81"/>
        <v>08/may</v>
      </c>
      <c r="E1757" s="18">
        <f t="shared" si="82"/>
        <v>2</v>
      </c>
      <c r="F1757" s="18">
        <v>1</v>
      </c>
      <c r="G1757" s="18">
        <f t="shared" si="83"/>
        <v>1</v>
      </c>
      <c r="H1757" s="3">
        <v>46150.651597222219</v>
      </c>
      <c r="I1757">
        <v>64646620</v>
      </c>
      <c r="J1757">
        <v>6007</v>
      </c>
      <c r="K1757" t="s">
        <v>1983</v>
      </c>
      <c r="L1757" t="s">
        <v>1897</v>
      </c>
      <c r="M1757" t="s">
        <v>1970</v>
      </c>
      <c r="O1757">
        <v>369006440000</v>
      </c>
      <c r="P1757">
        <v>16016</v>
      </c>
      <c r="Q1757">
        <v>-4</v>
      </c>
      <c r="R1757">
        <v>1</v>
      </c>
      <c r="S1757">
        <v>64646620</v>
      </c>
      <c r="U1757" t="s">
        <v>6011</v>
      </c>
      <c r="W1757" t="s">
        <v>5831</v>
      </c>
      <c r="X1757">
        <v>369006440000</v>
      </c>
      <c r="Y1757" t="s">
        <v>65</v>
      </c>
      <c r="Z1757" t="s">
        <v>66</v>
      </c>
      <c r="AF1757" t="s">
        <v>1976</v>
      </c>
      <c r="AG1757" t="s">
        <v>1972</v>
      </c>
      <c r="AL1757">
        <v>59</v>
      </c>
      <c r="AM1757" t="s">
        <v>1979</v>
      </c>
      <c r="AN1757" t="s">
        <v>1977</v>
      </c>
      <c r="AO1757">
        <v>0</v>
      </c>
      <c r="AQ1757">
        <v>2198686</v>
      </c>
      <c r="AR1757" t="s">
        <v>2020</v>
      </c>
      <c r="AS1757" t="s">
        <v>2020</v>
      </c>
      <c r="AT1757" t="s">
        <v>1898</v>
      </c>
    </row>
    <row r="1758" spans="1:46" x14ac:dyDescent="0.25">
      <c r="A1758" t="str">
        <f>_xlfn.XLOOKUP(I1758,UTILIZADAS[Contacto1],UTILIZADAS[Source.Name],,0)</f>
        <v>Cobros Mayo</v>
      </c>
      <c r="B1758" s="18">
        <f>VLOOKUP(J1758,Ref!A:C,3,0)</f>
        <v>0</v>
      </c>
      <c r="C1758" s="18">
        <f>VLOOKUP(J1758,Ref!A:D,4,0)</f>
        <v>0</v>
      </c>
      <c r="D1758" s="18" t="str">
        <f t="shared" si="81"/>
        <v>11/may</v>
      </c>
      <c r="E1758" s="18">
        <f t="shared" si="82"/>
        <v>3</v>
      </c>
      <c r="F1758" s="18">
        <v>1</v>
      </c>
      <c r="G1758" s="18">
        <f t="shared" si="83"/>
        <v>0</v>
      </c>
      <c r="H1758" s="3">
        <v>46153.651504629626</v>
      </c>
      <c r="I1758">
        <v>64657965</v>
      </c>
      <c r="J1758" t="s">
        <v>1986</v>
      </c>
      <c r="K1758" t="s">
        <v>1983</v>
      </c>
      <c r="L1758" t="s">
        <v>1897</v>
      </c>
      <c r="M1758" t="s">
        <v>1970</v>
      </c>
      <c r="O1758">
        <v>362076850000</v>
      </c>
      <c r="P1758">
        <v>16018</v>
      </c>
      <c r="Q1758">
        <v>-4</v>
      </c>
      <c r="R1758">
        <v>1</v>
      </c>
      <c r="S1758">
        <v>64657965</v>
      </c>
      <c r="U1758" t="s">
        <v>6012</v>
      </c>
      <c r="W1758" t="s">
        <v>4967</v>
      </c>
      <c r="X1758">
        <v>362076850000</v>
      </c>
      <c r="Y1758" t="s">
        <v>65</v>
      </c>
      <c r="Z1758" t="s">
        <v>66</v>
      </c>
      <c r="AF1758" t="s">
        <v>1976</v>
      </c>
      <c r="AG1758" t="s">
        <v>1972</v>
      </c>
      <c r="AK1758" t="s">
        <v>6013</v>
      </c>
      <c r="AL1758">
        <v>151</v>
      </c>
      <c r="AM1758" t="s">
        <v>1979</v>
      </c>
      <c r="AN1758" t="s">
        <v>1987</v>
      </c>
      <c r="AO1758">
        <v>0</v>
      </c>
      <c r="AQ1758">
        <v>2257979</v>
      </c>
      <c r="AR1758" t="s">
        <v>4605</v>
      </c>
      <c r="AS1758" t="s">
        <v>5883</v>
      </c>
      <c r="AT1758" t="s">
        <v>1988</v>
      </c>
    </row>
    <row r="1759" spans="1:46" x14ac:dyDescent="0.25">
      <c r="A1759" t="str">
        <f>_xlfn.XLOOKUP(I1759,UTILIZADAS[Contacto1],UTILIZADAS[Source.Name],,0)</f>
        <v>Cobros Mayo</v>
      </c>
      <c r="B1759" s="18">
        <f>VLOOKUP(J1759,Ref!A:C,3,0)</f>
        <v>0</v>
      </c>
      <c r="C1759" s="18">
        <f>VLOOKUP(J1759,Ref!A:D,4,0)</f>
        <v>0</v>
      </c>
      <c r="D1759" s="18" t="str">
        <f t="shared" si="81"/>
        <v>14/may</v>
      </c>
      <c r="E1759" s="18">
        <f t="shared" si="82"/>
        <v>3</v>
      </c>
      <c r="F1759" s="18">
        <v>1</v>
      </c>
      <c r="G1759" s="18">
        <f t="shared" si="83"/>
        <v>0</v>
      </c>
      <c r="H1759" s="3">
        <v>46156.600011574075</v>
      </c>
      <c r="I1759">
        <v>64657965</v>
      </c>
      <c r="J1759" t="s">
        <v>1986</v>
      </c>
      <c r="K1759" t="s">
        <v>1983</v>
      </c>
      <c r="L1759" t="s">
        <v>1897</v>
      </c>
      <c r="M1759" t="s">
        <v>1970</v>
      </c>
      <c r="O1759">
        <v>362076850000</v>
      </c>
      <c r="P1759">
        <v>16018</v>
      </c>
      <c r="Q1759">
        <v>-4</v>
      </c>
      <c r="R1759">
        <v>1</v>
      </c>
      <c r="S1759">
        <v>64657965</v>
      </c>
      <c r="U1759" t="s">
        <v>6012</v>
      </c>
      <c r="W1759" t="s">
        <v>4967</v>
      </c>
      <c r="X1759">
        <v>362076850000</v>
      </c>
      <c r="Y1759" t="s">
        <v>65</v>
      </c>
      <c r="Z1759" t="s">
        <v>66</v>
      </c>
      <c r="AF1759" t="s">
        <v>1976</v>
      </c>
      <c r="AG1759" t="s">
        <v>1972</v>
      </c>
      <c r="AK1759" t="s">
        <v>6013</v>
      </c>
      <c r="AL1759">
        <v>134</v>
      </c>
      <c r="AM1759" t="s">
        <v>1979</v>
      </c>
      <c r="AN1759" t="s">
        <v>1987</v>
      </c>
      <c r="AO1759">
        <v>0</v>
      </c>
      <c r="AQ1759">
        <v>2257979</v>
      </c>
      <c r="AR1759" t="s">
        <v>4605</v>
      </c>
      <c r="AS1759" t="s">
        <v>5883</v>
      </c>
      <c r="AT1759" t="s">
        <v>1988</v>
      </c>
    </row>
    <row r="1760" spans="1:46" x14ac:dyDescent="0.25">
      <c r="A1760" t="str">
        <f>_xlfn.XLOOKUP(I1760,UTILIZADAS[Contacto1],UTILIZADAS[Source.Name],,0)</f>
        <v>Cobros Mayo</v>
      </c>
      <c r="B1760" s="18">
        <f>VLOOKUP(J1760,Ref!A:C,3,0)</f>
        <v>0</v>
      </c>
      <c r="C1760" s="18">
        <f>VLOOKUP(J1760,Ref!A:D,4,0)</f>
        <v>0</v>
      </c>
      <c r="D1760" s="18" t="str">
        <f t="shared" si="81"/>
        <v>16/may</v>
      </c>
      <c r="E1760" s="18">
        <f t="shared" si="82"/>
        <v>3</v>
      </c>
      <c r="F1760" s="18">
        <v>1</v>
      </c>
      <c r="G1760" s="18">
        <f t="shared" si="83"/>
        <v>1</v>
      </c>
      <c r="H1760" s="3">
        <v>46158.516087962962</v>
      </c>
      <c r="I1760">
        <v>64657965</v>
      </c>
      <c r="J1760">
        <v>6004</v>
      </c>
      <c r="K1760" t="s">
        <v>1983</v>
      </c>
      <c r="L1760" t="s">
        <v>1897</v>
      </c>
      <c r="M1760" t="s">
        <v>1970</v>
      </c>
      <c r="O1760">
        <v>362076850000</v>
      </c>
      <c r="P1760">
        <v>16018</v>
      </c>
      <c r="Q1760">
        <v>-4</v>
      </c>
      <c r="R1760">
        <v>1</v>
      </c>
      <c r="S1760">
        <v>64657965</v>
      </c>
      <c r="U1760" t="s">
        <v>6012</v>
      </c>
      <c r="W1760" t="s">
        <v>4967</v>
      </c>
      <c r="X1760">
        <v>362076850000</v>
      </c>
      <c r="Y1760" t="s">
        <v>65</v>
      </c>
      <c r="Z1760" t="s">
        <v>66</v>
      </c>
      <c r="AF1760" t="s">
        <v>1976</v>
      </c>
      <c r="AG1760" t="s">
        <v>1972</v>
      </c>
      <c r="AK1760" t="s">
        <v>6013</v>
      </c>
      <c r="AL1760">
        <v>87</v>
      </c>
      <c r="AM1760" t="s">
        <v>1979</v>
      </c>
      <c r="AN1760" t="s">
        <v>1987</v>
      </c>
      <c r="AO1760">
        <v>0</v>
      </c>
      <c r="AQ1760">
        <v>2257979</v>
      </c>
      <c r="AR1760" t="s">
        <v>4605</v>
      </c>
      <c r="AS1760" t="s">
        <v>5883</v>
      </c>
      <c r="AT1760" t="s">
        <v>1984</v>
      </c>
    </row>
    <row r="1761" spans="1:46" x14ac:dyDescent="0.25">
      <c r="A1761" t="str">
        <f>_xlfn.XLOOKUP(I1761,UTILIZADAS[Contacto1],UTILIZADAS[Source.Name],,0)</f>
        <v>Cobros Abril Canal Fijo</v>
      </c>
      <c r="B1761" s="18">
        <f>VLOOKUP(J1761,Ref!A:C,3,0)</f>
        <v>0</v>
      </c>
      <c r="C1761" s="18">
        <f>VLOOKUP(J1761,Ref!A:D,4,0)</f>
        <v>0</v>
      </c>
      <c r="D1761" s="18" t="str">
        <f t="shared" si="81"/>
        <v>11/may</v>
      </c>
      <c r="E1761" s="18">
        <f t="shared" si="82"/>
        <v>2</v>
      </c>
      <c r="F1761" s="18">
        <v>1</v>
      </c>
      <c r="G1761" s="18">
        <f t="shared" si="83"/>
        <v>0</v>
      </c>
      <c r="H1761" s="3">
        <v>46153.651770833334</v>
      </c>
      <c r="I1761">
        <v>64664474</v>
      </c>
      <c r="J1761" t="s">
        <v>2021</v>
      </c>
      <c r="K1761" t="s">
        <v>1968</v>
      </c>
      <c r="L1761" t="s">
        <v>1969</v>
      </c>
      <c r="M1761" t="s">
        <v>1970</v>
      </c>
      <c r="O1761">
        <v>357371860000</v>
      </c>
      <c r="P1761">
        <v>16018</v>
      </c>
      <c r="Q1761">
        <v>-4</v>
      </c>
      <c r="R1761">
        <v>1</v>
      </c>
      <c r="S1761">
        <v>64664474</v>
      </c>
      <c r="U1761" t="s">
        <v>2074</v>
      </c>
      <c r="W1761" t="s">
        <v>1299</v>
      </c>
      <c r="X1761">
        <v>357371860000</v>
      </c>
      <c r="Y1761" t="s">
        <v>65</v>
      </c>
      <c r="Z1761" t="s">
        <v>66</v>
      </c>
      <c r="AF1761" t="s">
        <v>1976</v>
      </c>
      <c r="AG1761" t="s">
        <v>1972</v>
      </c>
      <c r="AL1761">
        <v>5</v>
      </c>
      <c r="AN1761" t="s">
        <v>1974</v>
      </c>
      <c r="AO1761">
        <v>0</v>
      </c>
      <c r="AQ1761">
        <v>2257980</v>
      </c>
      <c r="AR1761" t="s">
        <v>4605</v>
      </c>
      <c r="AS1761" t="s">
        <v>5883</v>
      </c>
      <c r="AT1761" t="s">
        <v>2022</v>
      </c>
    </row>
    <row r="1762" spans="1:46" x14ac:dyDescent="0.25">
      <c r="A1762" t="str">
        <f>_xlfn.XLOOKUP(I1762,UTILIZADAS[Contacto1],UTILIZADAS[Source.Name],,0)</f>
        <v>Cobros Abril Canal Fijo</v>
      </c>
      <c r="B1762" s="18">
        <f>VLOOKUP(J1762,Ref!A:C,3,0)</f>
        <v>1</v>
      </c>
      <c r="C1762" s="18">
        <f>VLOOKUP(J1762,Ref!A:D,4,0)</f>
        <v>1</v>
      </c>
      <c r="D1762" s="18" t="str">
        <f t="shared" si="81"/>
        <v>14/may</v>
      </c>
      <c r="E1762" s="18">
        <f t="shared" si="82"/>
        <v>2</v>
      </c>
      <c r="F1762" s="18">
        <v>1</v>
      </c>
      <c r="G1762" s="18">
        <f t="shared" si="83"/>
        <v>1</v>
      </c>
      <c r="H1762" s="3">
        <v>46156.381886574076</v>
      </c>
      <c r="I1762">
        <v>64664474</v>
      </c>
      <c r="J1762">
        <v>6003</v>
      </c>
      <c r="K1762" t="s">
        <v>1983</v>
      </c>
      <c r="L1762" t="s">
        <v>1897</v>
      </c>
      <c r="M1762" t="s">
        <v>1970</v>
      </c>
      <c r="O1762">
        <v>357371860000</v>
      </c>
      <c r="P1762">
        <v>16018</v>
      </c>
      <c r="Q1762">
        <v>-4</v>
      </c>
      <c r="R1762">
        <v>1</v>
      </c>
      <c r="S1762">
        <v>64664474</v>
      </c>
      <c r="U1762" t="s">
        <v>2074</v>
      </c>
      <c r="W1762" t="s">
        <v>1299</v>
      </c>
      <c r="X1762">
        <v>357371860000</v>
      </c>
      <c r="Y1762" t="s">
        <v>65</v>
      </c>
      <c r="Z1762" t="s">
        <v>66</v>
      </c>
      <c r="AF1762" t="s">
        <v>1976</v>
      </c>
      <c r="AG1762" t="s">
        <v>1972</v>
      </c>
      <c r="AL1762">
        <v>66</v>
      </c>
      <c r="AM1762" t="s">
        <v>1979</v>
      </c>
      <c r="AN1762" t="s">
        <v>1987</v>
      </c>
      <c r="AO1762">
        <v>0</v>
      </c>
      <c r="AQ1762">
        <v>2257980</v>
      </c>
      <c r="AR1762" t="s">
        <v>4605</v>
      </c>
      <c r="AS1762" t="s">
        <v>5883</v>
      </c>
      <c r="AT1762" t="s">
        <v>1892</v>
      </c>
    </row>
    <row r="1763" spans="1:46" x14ac:dyDescent="0.25">
      <c r="A1763" t="str">
        <f>_xlfn.XLOOKUP(I1763,UTILIZADAS[Contacto1],UTILIZADAS[Source.Name],,0)</f>
        <v>Cobros Abril Canal Fijo</v>
      </c>
      <c r="B1763" s="18">
        <f>VLOOKUP(J1763,Ref!A:C,3,0)</f>
        <v>1</v>
      </c>
      <c r="C1763" s="18">
        <f>VLOOKUP(J1763,Ref!A:D,4,0)</f>
        <v>0</v>
      </c>
      <c r="D1763" s="18" t="str">
        <f t="shared" si="81"/>
        <v>11/may</v>
      </c>
      <c r="E1763" s="18">
        <f t="shared" si="82"/>
        <v>1</v>
      </c>
      <c r="F1763" s="18">
        <v>1</v>
      </c>
      <c r="G1763" s="18">
        <f t="shared" si="83"/>
        <v>1</v>
      </c>
      <c r="H1763" s="3">
        <v>46153.654027777775</v>
      </c>
      <c r="I1763">
        <v>64683071</v>
      </c>
      <c r="J1763">
        <v>6000</v>
      </c>
      <c r="K1763" t="s">
        <v>1983</v>
      </c>
      <c r="L1763" t="s">
        <v>1897</v>
      </c>
      <c r="M1763" t="s">
        <v>1970</v>
      </c>
      <c r="O1763">
        <v>363023100000</v>
      </c>
      <c r="P1763">
        <v>16018</v>
      </c>
      <c r="Q1763">
        <v>-4</v>
      </c>
      <c r="R1763">
        <v>1</v>
      </c>
      <c r="S1763">
        <v>64683071</v>
      </c>
      <c r="U1763" t="s">
        <v>2392</v>
      </c>
      <c r="W1763" t="s">
        <v>3963</v>
      </c>
      <c r="X1763">
        <v>363023100000</v>
      </c>
      <c r="Y1763" t="s">
        <v>65</v>
      </c>
      <c r="Z1763" t="s">
        <v>4619</v>
      </c>
      <c r="AF1763" t="s">
        <v>1976</v>
      </c>
      <c r="AG1763" t="s">
        <v>1972</v>
      </c>
      <c r="AL1763">
        <v>148</v>
      </c>
      <c r="AM1763" t="s">
        <v>1979</v>
      </c>
      <c r="AN1763" t="s">
        <v>1987</v>
      </c>
      <c r="AO1763">
        <v>0</v>
      </c>
      <c r="AQ1763">
        <v>2257981</v>
      </c>
      <c r="AR1763" t="s">
        <v>4605</v>
      </c>
      <c r="AS1763" t="s">
        <v>5883</v>
      </c>
      <c r="AT1763" t="s">
        <v>1895</v>
      </c>
    </row>
    <row r="1764" spans="1:46" x14ac:dyDescent="0.25">
      <c r="A1764" t="str">
        <f>_xlfn.XLOOKUP(I1764,UTILIZADAS[Contacto1],UTILIZADAS[Source.Name],,0)</f>
        <v>Cobros Abril Canal Fijo</v>
      </c>
      <c r="B1764" s="18">
        <f>VLOOKUP(J1764,Ref!A:C,3,0)</f>
        <v>0</v>
      </c>
      <c r="C1764" s="18">
        <f>VLOOKUP(J1764,Ref!A:D,4,0)</f>
        <v>0</v>
      </c>
      <c r="D1764" s="18" t="str">
        <f t="shared" si="81"/>
        <v>11/may</v>
      </c>
      <c r="E1764" s="18">
        <f t="shared" si="82"/>
        <v>6</v>
      </c>
      <c r="F1764" s="18">
        <v>1</v>
      </c>
      <c r="G1764" s="18">
        <f t="shared" si="83"/>
        <v>0</v>
      </c>
      <c r="H1764" s="3">
        <v>46153.654120370367</v>
      </c>
      <c r="I1764">
        <v>64684446</v>
      </c>
      <c r="J1764" t="s">
        <v>2021</v>
      </c>
      <c r="K1764" t="s">
        <v>1968</v>
      </c>
      <c r="L1764" t="s">
        <v>1969</v>
      </c>
      <c r="M1764" t="s">
        <v>1970</v>
      </c>
      <c r="O1764">
        <v>350377760000</v>
      </c>
      <c r="P1764">
        <v>16018</v>
      </c>
      <c r="Q1764">
        <v>-4</v>
      </c>
      <c r="R1764">
        <v>1</v>
      </c>
      <c r="S1764">
        <v>64684446</v>
      </c>
      <c r="U1764" t="s">
        <v>1296</v>
      </c>
      <c r="W1764" t="s">
        <v>1297</v>
      </c>
      <c r="X1764">
        <v>350377760000</v>
      </c>
      <c r="Y1764" t="s">
        <v>65</v>
      </c>
      <c r="Z1764" t="s">
        <v>66</v>
      </c>
      <c r="AG1764" t="s">
        <v>1972</v>
      </c>
      <c r="AL1764">
        <v>5</v>
      </c>
      <c r="AN1764" t="s">
        <v>1974</v>
      </c>
      <c r="AO1764">
        <v>0</v>
      </c>
      <c r="AQ1764">
        <v>2257982</v>
      </c>
      <c r="AR1764" t="s">
        <v>4605</v>
      </c>
      <c r="AS1764" t="s">
        <v>5883</v>
      </c>
      <c r="AT1764" t="s">
        <v>2022</v>
      </c>
    </row>
    <row r="1765" spans="1:46" x14ac:dyDescent="0.25">
      <c r="A1765" t="str">
        <f>_xlfn.XLOOKUP(I1765,UTILIZADAS[Contacto1],UTILIZADAS[Source.Name],,0)</f>
        <v>Cobros Abril Canal Fijo</v>
      </c>
      <c r="B1765" s="18">
        <f>VLOOKUP(J1765,Ref!A:C,3,0)</f>
        <v>0</v>
      </c>
      <c r="C1765" s="18">
        <f>VLOOKUP(J1765,Ref!A:D,4,0)</f>
        <v>0</v>
      </c>
      <c r="D1765" s="18" t="str">
        <f t="shared" si="81"/>
        <v>14/may</v>
      </c>
      <c r="E1765" s="18">
        <f t="shared" si="82"/>
        <v>6</v>
      </c>
      <c r="F1765" s="18">
        <v>1</v>
      </c>
      <c r="G1765" s="18">
        <f t="shared" si="83"/>
        <v>0</v>
      </c>
      <c r="H1765" s="3">
        <v>46156.381967592592</v>
      </c>
      <c r="I1765">
        <v>64684446</v>
      </c>
      <c r="J1765" t="s">
        <v>2021</v>
      </c>
      <c r="K1765" t="s">
        <v>1968</v>
      </c>
      <c r="L1765" t="s">
        <v>1969</v>
      </c>
      <c r="M1765" t="s">
        <v>1970</v>
      </c>
      <c r="O1765">
        <v>350377760000</v>
      </c>
      <c r="P1765">
        <v>16018</v>
      </c>
      <c r="Q1765">
        <v>-4</v>
      </c>
      <c r="R1765">
        <v>1</v>
      </c>
      <c r="S1765">
        <v>64684446</v>
      </c>
      <c r="U1765" t="s">
        <v>1296</v>
      </c>
      <c r="W1765" t="s">
        <v>1297</v>
      </c>
      <c r="X1765">
        <v>350377760000</v>
      </c>
      <c r="Y1765" t="s">
        <v>65</v>
      </c>
      <c r="Z1765" t="s">
        <v>66</v>
      </c>
      <c r="AG1765" t="s">
        <v>1972</v>
      </c>
      <c r="AL1765">
        <v>5</v>
      </c>
      <c r="AN1765" t="s">
        <v>1974</v>
      </c>
      <c r="AO1765">
        <v>0</v>
      </c>
      <c r="AQ1765">
        <v>2257982</v>
      </c>
      <c r="AR1765" t="s">
        <v>4605</v>
      </c>
      <c r="AS1765" t="s">
        <v>5883</v>
      </c>
      <c r="AT1765" t="s">
        <v>2022</v>
      </c>
    </row>
    <row r="1766" spans="1:46" x14ac:dyDescent="0.25">
      <c r="A1766" t="str">
        <f>_xlfn.XLOOKUP(I1766,UTILIZADAS[Contacto1],UTILIZADAS[Source.Name],,0)</f>
        <v>Cobros Abril Canal Fijo</v>
      </c>
      <c r="B1766" s="18">
        <f>VLOOKUP(J1766,Ref!A:C,3,0)</f>
        <v>0</v>
      </c>
      <c r="C1766" s="18">
        <f>VLOOKUP(J1766,Ref!A:D,4,0)</f>
        <v>0</v>
      </c>
      <c r="D1766" s="18" t="str">
        <f t="shared" si="81"/>
        <v>18/may</v>
      </c>
      <c r="E1766" s="18">
        <f t="shared" si="82"/>
        <v>6</v>
      </c>
      <c r="F1766" s="18">
        <v>1</v>
      </c>
      <c r="G1766" s="18">
        <f t="shared" si="83"/>
        <v>0</v>
      </c>
      <c r="H1766" s="3">
        <v>46160.471516203703</v>
      </c>
      <c r="I1766">
        <v>64684446</v>
      </c>
      <c r="J1766" t="s">
        <v>2021</v>
      </c>
      <c r="K1766" t="s">
        <v>1968</v>
      </c>
      <c r="L1766" t="s">
        <v>1969</v>
      </c>
      <c r="M1766" t="s">
        <v>1970</v>
      </c>
      <c r="O1766">
        <v>350377760000</v>
      </c>
      <c r="P1766">
        <v>16018</v>
      </c>
      <c r="Q1766">
        <v>-4</v>
      </c>
      <c r="R1766">
        <v>1</v>
      </c>
      <c r="S1766">
        <v>64684446</v>
      </c>
      <c r="U1766" t="s">
        <v>1296</v>
      </c>
      <c r="W1766" t="s">
        <v>1297</v>
      </c>
      <c r="X1766">
        <v>350377760000</v>
      </c>
      <c r="Y1766" t="s">
        <v>65</v>
      </c>
      <c r="Z1766" t="s">
        <v>66</v>
      </c>
      <c r="AG1766" t="s">
        <v>1972</v>
      </c>
      <c r="AL1766">
        <v>5</v>
      </c>
      <c r="AN1766" t="s">
        <v>1974</v>
      </c>
      <c r="AO1766">
        <v>0</v>
      </c>
      <c r="AQ1766">
        <v>2257982</v>
      </c>
      <c r="AR1766" t="s">
        <v>4605</v>
      </c>
      <c r="AS1766" t="s">
        <v>5883</v>
      </c>
      <c r="AT1766" t="s">
        <v>2022</v>
      </c>
    </row>
    <row r="1767" spans="1:46" x14ac:dyDescent="0.25">
      <c r="A1767" t="str">
        <f>_xlfn.XLOOKUP(I1767,UTILIZADAS[Contacto1],UTILIZADAS[Source.Name],,0)</f>
        <v>Cobros Abril Canal Fijo</v>
      </c>
      <c r="B1767" s="18">
        <f>VLOOKUP(J1767,Ref!A:C,3,0)</f>
        <v>0</v>
      </c>
      <c r="C1767" s="18">
        <f>VLOOKUP(J1767,Ref!A:D,4,0)</f>
        <v>0</v>
      </c>
      <c r="D1767" s="18" t="str">
        <f t="shared" si="81"/>
        <v>20/may</v>
      </c>
      <c r="E1767" s="18">
        <f t="shared" si="82"/>
        <v>6</v>
      </c>
      <c r="F1767" s="18">
        <v>1</v>
      </c>
      <c r="G1767" s="18">
        <f t="shared" si="83"/>
        <v>0</v>
      </c>
      <c r="H1767" s="3">
        <v>46162.44295138889</v>
      </c>
      <c r="I1767">
        <v>64684446</v>
      </c>
      <c r="J1767" t="s">
        <v>2021</v>
      </c>
      <c r="K1767" t="s">
        <v>1968</v>
      </c>
      <c r="L1767" t="s">
        <v>1969</v>
      </c>
      <c r="M1767" t="s">
        <v>1970</v>
      </c>
      <c r="O1767">
        <v>350377760000</v>
      </c>
      <c r="P1767">
        <v>16018</v>
      </c>
      <c r="Q1767">
        <v>-4</v>
      </c>
      <c r="R1767">
        <v>1</v>
      </c>
      <c r="S1767">
        <v>64684446</v>
      </c>
      <c r="U1767" t="s">
        <v>1296</v>
      </c>
      <c r="W1767" t="s">
        <v>1297</v>
      </c>
      <c r="X1767">
        <v>350377760000</v>
      </c>
      <c r="Y1767" t="s">
        <v>65</v>
      </c>
      <c r="Z1767" t="s">
        <v>66</v>
      </c>
      <c r="AG1767" t="s">
        <v>1972</v>
      </c>
      <c r="AL1767">
        <v>5</v>
      </c>
      <c r="AN1767" t="s">
        <v>1974</v>
      </c>
      <c r="AO1767">
        <v>0</v>
      </c>
      <c r="AQ1767">
        <v>2257982</v>
      </c>
      <c r="AR1767" t="s">
        <v>4605</v>
      </c>
      <c r="AS1767" t="s">
        <v>5883</v>
      </c>
      <c r="AT1767" t="s">
        <v>2022</v>
      </c>
    </row>
    <row r="1768" spans="1:46" x14ac:dyDescent="0.25">
      <c r="A1768" t="str">
        <f>_xlfn.XLOOKUP(I1768,UTILIZADAS[Contacto1],UTILIZADAS[Source.Name],,0)</f>
        <v>Cobros Abril Canal Fijo</v>
      </c>
      <c r="B1768" s="18">
        <f>VLOOKUP(J1768,Ref!A:C,3,0)</f>
        <v>0</v>
      </c>
      <c r="C1768" s="18">
        <f>VLOOKUP(J1768,Ref!A:D,4,0)</f>
        <v>0</v>
      </c>
      <c r="D1768" s="18" t="str">
        <f t="shared" si="81"/>
        <v>21/may</v>
      </c>
      <c r="E1768" s="18">
        <f t="shared" si="82"/>
        <v>6</v>
      </c>
      <c r="F1768" s="18">
        <v>1</v>
      </c>
      <c r="G1768" s="18">
        <f t="shared" si="83"/>
        <v>0</v>
      </c>
      <c r="H1768" s="3">
        <v>46163.496701388889</v>
      </c>
      <c r="I1768">
        <v>64684446</v>
      </c>
      <c r="J1768" t="s">
        <v>2021</v>
      </c>
      <c r="K1768" t="s">
        <v>1968</v>
      </c>
      <c r="L1768" t="s">
        <v>1969</v>
      </c>
      <c r="M1768" t="s">
        <v>1970</v>
      </c>
      <c r="O1768">
        <v>350377760000</v>
      </c>
      <c r="P1768">
        <v>16018</v>
      </c>
      <c r="Q1768">
        <v>-4</v>
      </c>
      <c r="R1768">
        <v>1</v>
      </c>
      <c r="S1768">
        <v>64684446</v>
      </c>
      <c r="U1768" t="s">
        <v>1296</v>
      </c>
      <c r="W1768" t="s">
        <v>1297</v>
      </c>
      <c r="X1768">
        <v>350377760000</v>
      </c>
      <c r="Y1768" t="s">
        <v>65</v>
      </c>
      <c r="Z1768" t="s">
        <v>66</v>
      </c>
      <c r="AG1768" t="s">
        <v>1972</v>
      </c>
      <c r="AL1768">
        <v>5</v>
      </c>
      <c r="AN1768" t="s">
        <v>1974</v>
      </c>
      <c r="AO1768">
        <v>0</v>
      </c>
      <c r="AQ1768">
        <v>2257982</v>
      </c>
      <c r="AR1768" t="s">
        <v>4605</v>
      </c>
      <c r="AS1768" t="s">
        <v>5883</v>
      </c>
      <c r="AT1768" t="s">
        <v>2022</v>
      </c>
    </row>
    <row r="1769" spans="1:46" x14ac:dyDescent="0.25">
      <c r="A1769" t="str">
        <f>_xlfn.XLOOKUP(I1769,UTILIZADAS[Contacto1],UTILIZADAS[Source.Name],,0)</f>
        <v>Cobros Abril Canal Fijo</v>
      </c>
      <c r="B1769" s="18">
        <f>VLOOKUP(J1769,Ref!A:C,3,0)</f>
        <v>0</v>
      </c>
      <c r="C1769" s="18">
        <f>VLOOKUP(J1769,Ref!A:D,4,0)</f>
        <v>0</v>
      </c>
      <c r="D1769" s="18" t="str">
        <f t="shared" si="81"/>
        <v>22/may</v>
      </c>
      <c r="E1769" s="18">
        <f t="shared" si="82"/>
        <v>6</v>
      </c>
      <c r="F1769" s="18">
        <v>1</v>
      </c>
      <c r="G1769" s="18">
        <f t="shared" si="83"/>
        <v>1</v>
      </c>
      <c r="H1769" s="3">
        <v>46164.389351851853</v>
      </c>
      <c r="I1769">
        <v>64684446</v>
      </c>
      <c r="J1769" t="s">
        <v>2021</v>
      </c>
      <c r="K1769" t="s">
        <v>1968</v>
      </c>
      <c r="L1769" t="s">
        <v>1969</v>
      </c>
      <c r="M1769" t="s">
        <v>1970</v>
      </c>
      <c r="O1769">
        <v>350377760000</v>
      </c>
      <c r="P1769">
        <v>16018</v>
      </c>
      <c r="Q1769">
        <v>-4</v>
      </c>
      <c r="R1769">
        <v>1</v>
      </c>
      <c r="S1769">
        <v>64684446</v>
      </c>
      <c r="U1769" t="s">
        <v>1296</v>
      </c>
      <c r="W1769" t="s">
        <v>1297</v>
      </c>
      <c r="X1769">
        <v>350377760000</v>
      </c>
      <c r="Y1769" t="s">
        <v>65</v>
      </c>
      <c r="Z1769" t="s">
        <v>66</v>
      </c>
      <c r="AG1769" t="s">
        <v>1972</v>
      </c>
      <c r="AL1769">
        <v>5</v>
      </c>
      <c r="AN1769" t="s">
        <v>1974</v>
      </c>
      <c r="AO1769">
        <v>0</v>
      </c>
      <c r="AQ1769">
        <v>2257982</v>
      </c>
      <c r="AR1769" t="s">
        <v>4605</v>
      </c>
      <c r="AS1769" t="s">
        <v>5883</v>
      </c>
      <c r="AT1769" t="s">
        <v>2022</v>
      </c>
    </row>
    <row r="1770" spans="1:46" x14ac:dyDescent="0.25">
      <c r="A1770" t="str">
        <f>_xlfn.XLOOKUP(I1770,UTILIZADAS[Contacto1],UTILIZADAS[Source.Name],,0)</f>
        <v>Cobros Mayo</v>
      </c>
      <c r="B1770" s="18">
        <f>VLOOKUP(J1770,Ref!A:C,3,0)</f>
        <v>0</v>
      </c>
      <c r="C1770" s="18">
        <f>VLOOKUP(J1770,Ref!A:D,4,0)</f>
        <v>0</v>
      </c>
      <c r="D1770" s="18" t="str">
        <f t="shared" si="81"/>
        <v>11/may</v>
      </c>
      <c r="E1770" s="18">
        <f t="shared" si="82"/>
        <v>6</v>
      </c>
      <c r="F1770" s="18">
        <v>1</v>
      </c>
      <c r="G1770" s="18">
        <f t="shared" si="83"/>
        <v>0</v>
      </c>
      <c r="H1770" s="3">
        <v>46153.654548611114</v>
      </c>
      <c r="I1770">
        <v>64684688</v>
      </c>
      <c r="J1770" t="s">
        <v>2021</v>
      </c>
      <c r="K1770" t="s">
        <v>1968</v>
      </c>
      <c r="L1770" t="s">
        <v>1969</v>
      </c>
      <c r="M1770" t="s">
        <v>1970</v>
      </c>
      <c r="O1770">
        <v>362050480000</v>
      </c>
      <c r="P1770">
        <v>16018</v>
      </c>
      <c r="Q1770">
        <v>-4</v>
      </c>
      <c r="R1770">
        <v>1</v>
      </c>
      <c r="S1770">
        <v>64684688</v>
      </c>
      <c r="U1770" t="s">
        <v>4968</v>
      </c>
      <c r="W1770" t="s">
        <v>4969</v>
      </c>
      <c r="X1770">
        <v>362050480000</v>
      </c>
      <c r="Y1770" t="s">
        <v>65</v>
      </c>
      <c r="Z1770" t="s">
        <v>66</v>
      </c>
      <c r="AG1770" t="s">
        <v>1972</v>
      </c>
      <c r="AL1770">
        <v>5</v>
      </c>
      <c r="AN1770" t="s">
        <v>1974</v>
      </c>
      <c r="AO1770">
        <v>0</v>
      </c>
      <c r="AQ1770">
        <v>2257983</v>
      </c>
      <c r="AR1770" t="s">
        <v>4605</v>
      </c>
      <c r="AS1770" t="s">
        <v>5883</v>
      </c>
      <c r="AT1770" t="s">
        <v>2022</v>
      </c>
    </row>
    <row r="1771" spans="1:46" x14ac:dyDescent="0.25">
      <c r="A1771" t="str">
        <f>_xlfn.XLOOKUP(I1771,UTILIZADAS[Contacto1],UTILIZADAS[Source.Name],,0)</f>
        <v>Cobros Mayo</v>
      </c>
      <c r="B1771" s="18">
        <f>VLOOKUP(J1771,Ref!A:C,3,0)</f>
        <v>0</v>
      </c>
      <c r="C1771" s="18">
        <f>VLOOKUP(J1771,Ref!A:D,4,0)</f>
        <v>0</v>
      </c>
      <c r="D1771" s="18" t="str">
        <f t="shared" si="81"/>
        <v>14/may</v>
      </c>
      <c r="E1771" s="18">
        <f t="shared" si="82"/>
        <v>6</v>
      </c>
      <c r="F1771" s="18">
        <v>1</v>
      </c>
      <c r="G1771" s="18">
        <f t="shared" si="83"/>
        <v>0</v>
      </c>
      <c r="H1771" s="3">
        <v>46156.382407407407</v>
      </c>
      <c r="I1771">
        <v>64684688</v>
      </c>
      <c r="J1771" t="s">
        <v>2021</v>
      </c>
      <c r="K1771" t="s">
        <v>1968</v>
      </c>
      <c r="L1771" t="s">
        <v>1969</v>
      </c>
      <c r="M1771" t="s">
        <v>1970</v>
      </c>
      <c r="O1771">
        <v>362050480000</v>
      </c>
      <c r="P1771">
        <v>16018</v>
      </c>
      <c r="Q1771">
        <v>-4</v>
      </c>
      <c r="R1771">
        <v>1</v>
      </c>
      <c r="S1771">
        <v>64684688</v>
      </c>
      <c r="U1771" t="s">
        <v>4968</v>
      </c>
      <c r="W1771" t="s">
        <v>4969</v>
      </c>
      <c r="X1771">
        <v>362050480000</v>
      </c>
      <c r="Y1771" t="s">
        <v>65</v>
      </c>
      <c r="Z1771" t="s">
        <v>66</v>
      </c>
      <c r="AG1771" t="s">
        <v>1972</v>
      </c>
      <c r="AL1771">
        <v>5</v>
      </c>
      <c r="AN1771" t="s">
        <v>1974</v>
      </c>
      <c r="AO1771">
        <v>0</v>
      </c>
      <c r="AQ1771">
        <v>2257983</v>
      </c>
      <c r="AR1771" t="s">
        <v>4605</v>
      </c>
      <c r="AS1771" t="s">
        <v>5883</v>
      </c>
      <c r="AT1771" t="s">
        <v>2022</v>
      </c>
    </row>
    <row r="1772" spans="1:46" x14ac:dyDescent="0.25">
      <c r="A1772" t="str">
        <f>_xlfn.XLOOKUP(I1772,UTILIZADAS[Contacto1],UTILIZADAS[Source.Name],,0)</f>
        <v>Cobros Mayo</v>
      </c>
      <c r="B1772" s="18">
        <f>VLOOKUP(J1772,Ref!A:C,3,0)</f>
        <v>0</v>
      </c>
      <c r="C1772" s="18">
        <f>VLOOKUP(J1772,Ref!A:D,4,0)</f>
        <v>0</v>
      </c>
      <c r="D1772" s="18" t="str">
        <f t="shared" si="81"/>
        <v>18/may</v>
      </c>
      <c r="E1772" s="18">
        <f t="shared" si="82"/>
        <v>6</v>
      </c>
      <c r="F1772" s="18">
        <v>1</v>
      </c>
      <c r="G1772" s="18">
        <f t="shared" si="83"/>
        <v>0</v>
      </c>
      <c r="H1772" s="3">
        <v>46160.475312499999</v>
      </c>
      <c r="I1772">
        <v>64684688</v>
      </c>
      <c r="J1772" t="s">
        <v>2021</v>
      </c>
      <c r="K1772" t="s">
        <v>1968</v>
      </c>
      <c r="L1772" t="s">
        <v>1969</v>
      </c>
      <c r="M1772" t="s">
        <v>1970</v>
      </c>
      <c r="O1772">
        <v>362050480000</v>
      </c>
      <c r="P1772">
        <v>16018</v>
      </c>
      <c r="Q1772">
        <v>-4</v>
      </c>
      <c r="R1772">
        <v>1</v>
      </c>
      <c r="S1772">
        <v>64684688</v>
      </c>
      <c r="U1772" t="s">
        <v>4968</v>
      </c>
      <c r="W1772" t="s">
        <v>4969</v>
      </c>
      <c r="X1772">
        <v>362050480000</v>
      </c>
      <c r="Y1772" t="s">
        <v>65</v>
      </c>
      <c r="Z1772" t="s">
        <v>66</v>
      </c>
      <c r="AG1772" t="s">
        <v>1972</v>
      </c>
      <c r="AL1772">
        <v>5</v>
      </c>
      <c r="AN1772" t="s">
        <v>1974</v>
      </c>
      <c r="AO1772">
        <v>0</v>
      </c>
      <c r="AQ1772">
        <v>2257983</v>
      </c>
      <c r="AR1772" t="s">
        <v>4605</v>
      </c>
      <c r="AS1772" t="s">
        <v>5883</v>
      </c>
      <c r="AT1772" t="s">
        <v>2022</v>
      </c>
    </row>
    <row r="1773" spans="1:46" x14ac:dyDescent="0.25">
      <c r="A1773" t="str">
        <f>_xlfn.XLOOKUP(I1773,UTILIZADAS[Contacto1],UTILIZADAS[Source.Name],,0)</f>
        <v>Cobros Mayo</v>
      </c>
      <c r="B1773" s="18">
        <f>VLOOKUP(J1773,Ref!A:C,3,0)</f>
        <v>0</v>
      </c>
      <c r="C1773" s="18">
        <f>VLOOKUP(J1773,Ref!A:D,4,0)</f>
        <v>0</v>
      </c>
      <c r="D1773" s="18" t="str">
        <f t="shared" si="81"/>
        <v>20/may</v>
      </c>
      <c r="E1773" s="18">
        <f t="shared" si="82"/>
        <v>6</v>
      </c>
      <c r="F1773" s="18">
        <v>1</v>
      </c>
      <c r="G1773" s="18">
        <f t="shared" si="83"/>
        <v>0</v>
      </c>
      <c r="H1773" s="3">
        <v>46162.443368055552</v>
      </c>
      <c r="I1773">
        <v>64684688</v>
      </c>
      <c r="J1773" t="s">
        <v>2021</v>
      </c>
      <c r="K1773" t="s">
        <v>1968</v>
      </c>
      <c r="L1773" t="s">
        <v>1969</v>
      </c>
      <c r="M1773" t="s">
        <v>1970</v>
      </c>
      <c r="O1773">
        <v>362050480000</v>
      </c>
      <c r="P1773">
        <v>16018</v>
      </c>
      <c r="Q1773">
        <v>-4</v>
      </c>
      <c r="R1773">
        <v>1</v>
      </c>
      <c r="S1773">
        <v>64684688</v>
      </c>
      <c r="U1773" t="s">
        <v>4968</v>
      </c>
      <c r="W1773" t="s">
        <v>4969</v>
      </c>
      <c r="X1773">
        <v>362050480000</v>
      </c>
      <c r="Y1773" t="s">
        <v>65</v>
      </c>
      <c r="Z1773" t="s">
        <v>66</v>
      </c>
      <c r="AG1773" t="s">
        <v>1972</v>
      </c>
      <c r="AL1773">
        <v>5</v>
      </c>
      <c r="AN1773" t="s">
        <v>1974</v>
      </c>
      <c r="AO1773">
        <v>0</v>
      </c>
      <c r="AQ1773">
        <v>2257983</v>
      </c>
      <c r="AR1773" t="s">
        <v>4605</v>
      </c>
      <c r="AS1773" t="s">
        <v>5883</v>
      </c>
      <c r="AT1773" t="s">
        <v>2022</v>
      </c>
    </row>
    <row r="1774" spans="1:46" x14ac:dyDescent="0.25">
      <c r="A1774" t="str">
        <f>_xlfn.XLOOKUP(I1774,UTILIZADAS[Contacto1],UTILIZADAS[Source.Name],,0)</f>
        <v>Cobros Mayo</v>
      </c>
      <c r="B1774" s="18">
        <f>VLOOKUP(J1774,Ref!A:C,3,0)</f>
        <v>0</v>
      </c>
      <c r="C1774" s="18">
        <f>VLOOKUP(J1774,Ref!A:D,4,0)</f>
        <v>0</v>
      </c>
      <c r="D1774" s="18" t="str">
        <f t="shared" si="81"/>
        <v>21/may</v>
      </c>
      <c r="E1774" s="18">
        <f t="shared" si="82"/>
        <v>6</v>
      </c>
      <c r="F1774" s="18">
        <v>1</v>
      </c>
      <c r="G1774" s="18">
        <f t="shared" si="83"/>
        <v>0</v>
      </c>
      <c r="H1774" s="3">
        <v>46163.49690972222</v>
      </c>
      <c r="I1774">
        <v>64684688</v>
      </c>
      <c r="J1774" t="s">
        <v>2021</v>
      </c>
      <c r="K1774" t="s">
        <v>1968</v>
      </c>
      <c r="L1774" t="s">
        <v>1969</v>
      </c>
      <c r="M1774" t="s">
        <v>1970</v>
      </c>
      <c r="O1774">
        <v>362050480000</v>
      </c>
      <c r="P1774">
        <v>16018</v>
      </c>
      <c r="Q1774">
        <v>-4</v>
      </c>
      <c r="R1774">
        <v>1</v>
      </c>
      <c r="S1774">
        <v>64684688</v>
      </c>
      <c r="U1774" t="s">
        <v>4968</v>
      </c>
      <c r="W1774" t="s">
        <v>4969</v>
      </c>
      <c r="X1774">
        <v>362050480000</v>
      </c>
      <c r="Y1774" t="s">
        <v>65</v>
      </c>
      <c r="Z1774" t="s">
        <v>66</v>
      </c>
      <c r="AG1774" t="s">
        <v>1972</v>
      </c>
      <c r="AL1774">
        <v>5</v>
      </c>
      <c r="AN1774" t="s">
        <v>1974</v>
      </c>
      <c r="AO1774">
        <v>0</v>
      </c>
      <c r="AQ1774">
        <v>2257983</v>
      </c>
      <c r="AR1774" t="s">
        <v>4605</v>
      </c>
      <c r="AS1774" t="s">
        <v>5883</v>
      </c>
      <c r="AT1774" t="s">
        <v>2022</v>
      </c>
    </row>
    <row r="1775" spans="1:46" x14ac:dyDescent="0.25">
      <c r="A1775" t="str">
        <f>_xlfn.XLOOKUP(I1775,UTILIZADAS[Contacto1],UTILIZADAS[Source.Name],,0)</f>
        <v>Cobros Mayo</v>
      </c>
      <c r="B1775" s="18">
        <f>VLOOKUP(J1775,Ref!A:C,3,0)</f>
        <v>0</v>
      </c>
      <c r="C1775" s="18">
        <f>VLOOKUP(J1775,Ref!A:D,4,0)</f>
        <v>0</v>
      </c>
      <c r="D1775" s="18" t="str">
        <f t="shared" si="81"/>
        <v>22/may</v>
      </c>
      <c r="E1775" s="18">
        <f t="shared" si="82"/>
        <v>6</v>
      </c>
      <c r="F1775" s="18">
        <v>1</v>
      </c>
      <c r="G1775" s="18">
        <f t="shared" si="83"/>
        <v>1</v>
      </c>
      <c r="H1775" s="3">
        <v>46164.38958333333</v>
      </c>
      <c r="I1775">
        <v>64684688</v>
      </c>
      <c r="J1775" t="s">
        <v>2021</v>
      </c>
      <c r="K1775" t="s">
        <v>1968</v>
      </c>
      <c r="L1775" t="s">
        <v>1969</v>
      </c>
      <c r="M1775" t="s">
        <v>1970</v>
      </c>
      <c r="O1775">
        <v>362050480000</v>
      </c>
      <c r="P1775">
        <v>16018</v>
      </c>
      <c r="Q1775">
        <v>-4</v>
      </c>
      <c r="R1775">
        <v>1</v>
      </c>
      <c r="S1775">
        <v>64684688</v>
      </c>
      <c r="U1775" t="s">
        <v>4968</v>
      </c>
      <c r="W1775" t="s">
        <v>4969</v>
      </c>
      <c r="X1775">
        <v>362050480000</v>
      </c>
      <c r="Y1775" t="s">
        <v>65</v>
      </c>
      <c r="Z1775" t="s">
        <v>66</v>
      </c>
      <c r="AG1775" t="s">
        <v>1972</v>
      </c>
      <c r="AL1775">
        <v>5</v>
      </c>
      <c r="AN1775" t="s">
        <v>1974</v>
      </c>
      <c r="AO1775">
        <v>0</v>
      </c>
      <c r="AQ1775">
        <v>2257983</v>
      </c>
      <c r="AR1775" t="s">
        <v>4605</v>
      </c>
      <c r="AS1775" t="s">
        <v>5883</v>
      </c>
      <c r="AT1775" t="s">
        <v>2022</v>
      </c>
    </row>
    <row r="1776" spans="1:46" x14ac:dyDescent="0.25">
      <c r="A1776" t="str">
        <f>_xlfn.XLOOKUP(I1776,UTILIZADAS[Contacto1],UTILIZADAS[Source.Name],,0)</f>
        <v>Cobros Mayo</v>
      </c>
      <c r="B1776" s="18">
        <f>VLOOKUP(J1776,Ref!A:C,3,0)</f>
        <v>0</v>
      </c>
      <c r="C1776" s="18">
        <f>VLOOKUP(J1776,Ref!A:D,4,0)</f>
        <v>0</v>
      </c>
      <c r="D1776" s="18" t="str">
        <f t="shared" si="81"/>
        <v>11/may</v>
      </c>
      <c r="E1776" s="18">
        <f t="shared" si="82"/>
        <v>2</v>
      </c>
      <c r="F1776" s="18">
        <v>1</v>
      </c>
      <c r="G1776" s="18">
        <f t="shared" si="83"/>
        <v>0</v>
      </c>
      <c r="H1776" s="3">
        <v>46153.655474537038</v>
      </c>
      <c r="I1776">
        <v>64689457</v>
      </c>
      <c r="J1776" t="s">
        <v>2023</v>
      </c>
      <c r="K1776" t="s">
        <v>1968</v>
      </c>
      <c r="L1776" t="s">
        <v>1969</v>
      </c>
      <c r="M1776" t="s">
        <v>1970</v>
      </c>
      <c r="O1776">
        <v>367081470000</v>
      </c>
      <c r="P1776">
        <v>16018</v>
      </c>
      <c r="Q1776">
        <v>-4</v>
      </c>
      <c r="R1776">
        <v>1</v>
      </c>
      <c r="S1776">
        <v>64689457</v>
      </c>
      <c r="U1776" t="s">
        <v>4970</v>
      </c>
      <c r="W1776" t="s">
        <v>4971</v>
      </c>
      <c r="X1776">
        <v>367081470000</v>
      </c>
      <c r="Y1776" t="s">
        <v>65</v>
      </c>
      <c r="Z1776" t="s">
        <v>66</v>
      </c>
      <c r="AF1776" t="s">
        <v>1976</v>
      </c>
      <c r="AG1776" t="s">
        <v>1972</v>
      </c>
      <c r="AL1776">
        <v>0</v>
      </c>
      <c r="AN1776" t="s">
        <v>1974</v>
      </c>
      <c r="AO1776">
        <v>0</v>
      </c>
      <c r="AQ1776">
        <v>2257984</v>
      </c>
      <c r="AR1776" t="s">
        <v>4605</v>
      </c>
      <c r="AS1776" t="s">
        <v>5883</v>
      </c>
      <c r="AT1776" t="s">
        <v>2024</v>
      </c>
    </row>
    <row r="1777" spans="1:46" x14ac:dyDescent="0.25">
      <c r="A1777" t="str">
        <f>_xlfn.XLOOKUP(I1777,UTILIZADAS[Contacto1],UTILIZADAS[Source.Name],,0)</f>
        <v>Cobros Mayo</v>
      </c>
      <c r="B1777" s="18">
        <f>VLOOKUP(J1777,Ref!A:C,3,0)</f>
        <v>0</v>
      </c>
      <c r="C1777" s="18">
        <f>VLOOKUP(J1777,Ref!A:D,4,0)</f>
        <v>0</v>
      </c>
      <c r="D1777" s="18" t="str">
        <f t="shared" si="81"/>
        <v>11/may</v>
      </c>
      <c r="E1777" s="18">
        <f t="shared" si="82"/>
        <v>2</v>
      </c>
      <c r="F1777" s="18">
        <v>1</v>
      </c>
      <c r="G1777" s="18">
        <f t="shared" si="83"/>
        <v>1</v>
      </c>
      <c r="H1777" s="3">
        <v>46153.746770833335</v>
      </c>
      <c r="I1777">
        <v>64689457</v>
      </c>
      <c r="J1777">
        <v>6004</v>
      </c>
      <c r="K1777" t="s">
        <v>1983</v>
      </c>
      <c r="L1777" t="s">
        <v>1897</v>
      </c>
      <c r="M1777" t="s">
        <v>1970</v>
      </c>
      <c r="O1777">
        <v>367081470000</v>
      </c>
      <c r="P1777">
        <v>16018</v>
      </c>
      <c r="Q1777">
        <v>-4</v>
      </c>
      <c r="R1777">
        <v>1</v>
      </c>
      <c r="S1777">
        <v>64689457</v>
      </c>
      <c r="U1777" t="s">
        <v>4970</v>
      </c>
      <c r="W1777" t="s">
        <v>4971</v>
      </c>
      <c r="X1777">
        <v>367081470000</v>
      </c>
      <c r="Y1777" t="s">
        <v>65</v>
      </c>
      <c r="Z1777" t="s">
        <v>66</v>
      </c>
      <c r="AF1777" t="s">
        <v>1976</v>
      </c>
      <c r="AG1777" t="s">
        <v>1972</v>
      </c>
      <c r="AL1777">
        <v>142</v>
      </c>
      <c r="AM1777" t="s">
        <v>1979</v>
      </c>
      <c r="AN1777" t="s">
        <v>1987</v>
      </c>
      <c r="AO1777">
        <v>0</v>
      </c>
      <c r="AQ1777">
        <v>2257984</v>
      </c>
      <c r="AR1777" t="s">
        <v>4605</v>
      </c>
      <c r="AS1777" t="s">
        <v>5883</v>
      </c>
      <c r="AT1777" t="s">
        <v>1984</v>
      </c>
    </row>
    <row r="1778" spans="1:46" x14ac:dyDescent="0.25">
      <c r="A1778" t="str">
        <f>_xlfn.XLOOKUP(I1778,UTILIZADAS[Contacto1],UTILIZADAS[Source.Name],,0)</f>
        <v>Cobros Abril Canal Fijo</v>
      </c>
      <c r="B1778" s="18">
        <f>VLOOKUP(J1778,Ref!A:C,3,0)</f>
        <v>0</v>
      </c>
      <c r="C1778" s="18">
        <f>VLOOKUP(J1778,Ref!A:D,4,0)</f>
        <v>0</v>
      </c>
      <c r="D1778" s="18" t="str">
        <f t="shared" si="81"/>
        <v>11/may</v>
      </c>
      <c r="E1778" s="18">
        <f t="shared" si="82"/>
        <v>6</v>
      </c>
      <c r="F1778" s="18">
        <v>1</v>
      </c>
      <c r="G1778" s="18">
        <f t="shared" si="83"/>
        <v>0</v>
      </c>
      <c r="H1778" s="3">
        <v>46153.656157407408</v>
      </c>
      <c r="I1778">
        <v>64701986</v>
      </c>
      <c r="J1778" t="s">
        <v>2021</v>
      </c>
      <c r="K1778" t="s">
        <v>1968</v>
      </c>
      <c r="L1778" t="s">
        <v>1969</v>
      </c>
      <c r="M1778" t="s">
        <v>1970</v>
      </c>
      <c r="O1778">
        <v>303032830000</v>
      </c>
      <c r="P1778">
        <v>16018</v>
      </c>
      <c r="Q1778">
        <v>-4</v>
      </c>
      <c r="R1778">
        <v>1</v>
      </c>
      <c r="S1778">
        <v>64701986</v>
      </c>
      <c r="U1778" t="s">
        <v>71</v>
      </c>
      <c r="W1778" t="s">
        <v>72</v>
      </c>
      <c r="X1778">
        <v>303032830000</v>
      </c>
      <c r="Y1778" t="s">
        <v>73</v>
      </c>
      <c r="Z1778" t="s">
        <v>66</v>
      </c>
      <c r="AG1778" t="s">
        <v>1972</v>
      </c>
      <c r="AL1778">
        <v>5</v>
      </c>
      <c r="AN1778" t="s">
        <v>1974</v>
      </c>
      <c r="AO1778">
        <v>0</v>
      </c>
      <c r="AQ1778">
        <v>2257985</v>
      </c>
      <c r="AR1778" t="s">
        <v>4605</v>
      </c>
      <c r="AS1778" t="s">
        <v>5883</v>
      </c>
      <c r="AT1778" t="s">
        <v>2022</v>
      </c>
    </row>
    <row r="1779" spans="1:46" x14ac:dyDescent="0.25">
      <c r="A1779" t="str">
        <f>_xlfn.XLOOKUP(I1779,UTILIZADAS[Contacto1],UTILIZADAS[Source.Name],,0)</f>
        <v>Cobros Abril Canal Fijo</v>
      </c>
      <c r="B1779" s="18">
        <f>VLOOKUP(J1779,Ref!A:C,3,0)</f>
        <v>0</v>
      </c>
      <c r="C1779" s="18">
        <f>VLOOKUP(J1779,Ref!A:D,4,0)</f>
        <v>0</v>
      </c>
      <c r="D1779" s="18" t="str">
        <f t="shared" si="81"/>
        <v>14/may</v>
      </c>
      <c r="E1779" s="18">
        <f t="shared" si="82"/>
        <v>6</v>
      </c>
      <c r="F1779" s="18">
        <v>1</v>
      </c>
      <c r="G1779" s="18">
        <f t="shared" si="83"/>
        <v>0</v>
      </c>
      <c r="H1779" s="3">
        <v>46156.382696759261</v>
      </c>
      <c r="I1779">
        <v>64701986</v>
      </c>
      <c r="J1779" t="s">
        <v>2021</v>
      </c>
      <c r="K1779" t="s">
        <v>1968</v>
      </c>
      <c r="L1779" t="s">
        <v>1969</v>
      </c>
      <c r="M1779" t="s">
        <v>1970</v>
      </c>
      <c r="O1779">
        <v>303032830000</v>
      </c>
      <c r="P1779">
        <v>16018</v>
      </c>
      <c r="Q1779">
        <v>-4</v>
      </c>
      <c r="R1779">
        <v>1</v>
      </c>
      <c r="S1779">
        <v>64701986</v>
      </c>
      <c r="U1779" t="s">
        <v>71</v>
      </c>
      <c r="W1779" t="s">
        <v>72</v>
      </c>
      <c r="X1779">
        <v>303032830000</v>
      </c>
      <c r="Y1779" t="s">
        <v>73</v>
      </c>
      <c r="Z1779" t="s">
        <v>66</v>
      </c>
      <c r="AG1779" t="s">
        <v>1972</v>
      </c>
      <c r="AL1779">
        <v>5</v>
      </c>
      <c r="AN1779" t="s">
        <v>1974</v>
      </c>
      <c r="AO1779">
        <v>0</v>
      </c>
      <c r="AQ1779">
        <v>2257985</v>
      </c>
      <c r="AR1779" t="s">
        <v>4605</v>
      </c>
      <c r="AS1779" t="s">
        <v>5883</v>
      </c>
      <c r="AT1779" t="s">
        <v>2022</v>
      </c>
    </row>
    <row r="1780" spans="1:46" x14ac:dyDescent="0.25">
      <c r="A1780" t="str">
        <f>_xlfn.XLOOKUP(I1780,UTILIZADAS[Contacto1],UTILIZADAS[Source.Name],,0)</f>
        <v>Cobros Abril Canal Fijo</v>
      </c>
      <c r="B1780" s="18">
        <f>VLOOKUP(J1780,Ref!A:C,3,0)</f>
        <v>0</v>
      </c>
      <c r="C1780" s="18">
        <f>VLOOKUP(J1780,Ref!A:D,4,0)</f>
        <v>0</v>
      </c>
      <c r="D1780" s="18" t="str">
        <f t="shared" si="81"/>
        <v>18/may</v>
      </c>
      <c r="E1780" s="18">
        <f t="shared" si="82"/>
        <v>6</v>
      </c>
      <c r="F1780" s="18">
        <v>1</v>
      </c>
      <c r="G1780" s="18">
        <f t="shared" si="83"/>
        <v>0</v>
      </c>
      <c r="H1780" s="3">
        <v>46160.475868055553</v>
      </c>
      <c r="I1780">
        <v>64701986</v>
      </c>
      <c r="J1780" t="s">
        <v>2021</v>
      </c>
      <c r="K1780" t="s">
        <v>1968</v>
      </c>
      <c r="L1780" t="s">
        <v>1969</v>
      </c>
      <c r="M1780" t="s">
        <v>1970</v>
      </c>
      <c r="O1780">
        <v>303032830000</v>
      </c>
      <c r="P1780">
        <v>16018</v>
      </c>
      <c r="Q1780">
        <v>-4</v>
      </c>
      <c r="R1780">
        <v>1</v>
      </c>
      <c r="S1780">
        <v>64701986</v>
      </c>
      <c r="U1780" t="s">
        <v>71</v>
      </c>
      <c r="W1780" t="s">
        <v>72</v>
      </c>
      <c r="X1780">
        <v>303032830000</v>
      </c>
      <c r="Y1780" t="s">
        <v>73</v>
      </c>
      <c r="Z1780" t="s">
        <v>66</v>
      </c>
      <c r="AG1780" t="s">
        <v>1972</v>
      </c>
      <c r="AL1780">
        <v>5</v>
      </c>
      <c r="AN1780" t="s">
        <v>1974</v>
      </c>
      <c r="AO1780">
        <v>0</v>
      </c>
      <c r="AQ1780">
        <v>2257985</v>
      </c>
      <c r="AR1780" t="s">
        <v>4605</v>
      </c>
      <c r="AS1780" t="s">
        <v>5883</v>
      </c>
      <c r="AT1780" t="s">
        <v>2022</v>
      </c>
    </row>
    <row r="1781" spans="1:46" x14ac:dyDescent="0.25">
      <c r="A1781" t="str">
        <f>_xlfn.XLOOKUP(I1781,UTILIZADAS[Contacto1],UTILIZADAS[Source.Name],,0)</f>
        <v>Cobros Abril Canal Fijo</v>
      </c>
      <c r="B1781" s="18">
        <f>VLOOKUP(J1781,Ref!A:C,3,0)</f>
        <v>0</v>
      </c>
      <c r="C1781" s="18">
        <f>VLOOKUP(J1781,Ref!A:D,4,0)</f>
        <v>0</v>
      </c>
      <c r="D1781" s="18" t="str">
        <f t="shared" si="81"/>
        <v>20/may</v>
      </c>
      <c r="E1781" s="18">
        <f t="shared" si="82"/>
        <v>6</v>
      </c>
      <c r="F1781" s="18">
        <v>1</v>
      </c>
      <c r="G1781" s="18">
        <f t="shared" si="83"/>
        <v>0</v>
      </c>
      <c r="H1781" s="3">
        <v>46162.443796296298</v>
      </c>
      <c r="I1781">
        <v>64701986</v>
      </c>
      <c r="J1781" t="s">
        <v>2021</v>
      </c>
      <c r="K1781" t="s">
        <v>1968</v>
      </c>
      <c r="L1781" t="s">
        <v>1969</v>
      </c>
      <c r="M1781" t="s">
        <v>1970</v>
      </c>
      <c r="O1781">
        <v>303032830000</v>
      </c>
      <c r="P1781">
        <v>16018</v>
      </c>
      <c r="Q1781">
        <v>-4</v>
      </c>
      <c r="R1781">
        <v>1</v>
      </c>
      <c r="S1781">
        <v>64701986</v>
      </c>
      <c r="U1781" t="s">
        <v>71</v>
      </c>
      <c r="W1781" t="s">
        <v>72</v>
      </c>
      <c r="X1781">
        <v>303032830000</v>
      </c>
      <c r="Y1781" t="s">
        <v>73</v>
      </c>
      <c r="Z1781" t="s">
        <v>66</v>
      </c>
      <c r="AG1781" t="s">
        <v>1972</v>
      </c>
      <c r="AL1781">
        <v>5</v>
      </c>
      <c r="AN1781" t="s">
        <v>1974</v>
      </c>
      <c r="AO1781">
        <v>0</v>
      </c>
      <c r="AQ1781">
        <v>2257985</v>
      </c>
      <c r="AR1781" t="s">
        <v>4605</v>
      </c>
      <c r="AS1781" t="s">
        <v>5883</v>
      </c>
      <c r="AT1781" t="s">
        <v>2022</v>
      </c>
    </row>
    <row r="1782" spans="1:46" x14ac:dyDescent="0.25">
      <c r="A1782" t="str">
        <f>_xlfn.XLOOKUP(I1782,UTILIZADAS[Contacto1],UTILIZADAS[Source.Name],,0)</f>
        <v>Cobros Abril Canal Fijo</v>
      </c>
      <c r="B1782" s="18">
        <f>VLOOKUP(J1782,Ref!A:C,3,0)</f>
        <v>0</v>
      </c>
      <c r="C1782" s="18">
        <f>VLOOKUP(J1782,Ref!A:D,4,0)</f>
        <v>0</v>
      </c>
      <c r="D1782" s="18" t="str">
        <f t="shared" si="81"/>
        <v>21/may</v>
      </c>
      <c r="E1782" s="18">
        <f t="shared" si="82"/>
        <v>6</v>
      </c>
      <c r="F1782" s="18">
        <v>1</v>
      </c>
      <c r="G1782" s="18">
        <f t="shared" si="83"/>
        <v>0</v>
      </c>
      <c r="H1782" s="3">
        <v>46163.497164351851</v>
      </c>
      <c r="I1782">
        <v>64701986</v>
      </c>
      <c r="J1782" t="s">
        <v>2021</v>
      </c>
      <c r="K1782" t="s">
        <v>1968</v>
      </c>
      <c r="L1782" t="s">
        <v>1969</v>
      </c>
      <c r="M1782" t="s">
        <v>1970</v>
      </c>
      <c r="O1782">
        <v>303032830000</v>
      </c>
      <c r="P1782">
        <v>16018</v>
      </c>
      <c r="Q1782">
        <v>-4</v>
      </c>
      <c r="R1782">
        <v>1</v>
      </c>
      <c r="S1782">
        <v>64701986</v>
      </c>
      <c r="U1782" t="s">
        <v>71</v>
      </c>
      <c r="W1782" t="s">
        <v>72</v>
      </c>
      <c r="X1782">
        <v>303032830000</v>
      </c>
      <c r="Y1782" t="s">
        <v>73</v>
      </c>
      <c r="Z1782" t="s">
        <v>66</v>
      </c>
      <c r="AG1782" t="s">
        <v>1972</v>
      </c>
      <c r="AL1782">
        <v>5</v>
      </c>
      <c r="AN1782" t="s">
        <v>1974</v>
      </c>
      <c r="AO1782">
        <v>0</v>
      </c>
      <c r="AQ1782">
        <v>2257985</v>
      </c>
      <c r="AR1782" t="s">
        <v>4605</v>
      </c>
      <c r="AS1782" t="s">
        <v>5883</v>
      </c>
      <c r="AT1782" t="s">
        <v>2022</v>
      </c>
    </row>
    <row r="1783" spans="1:46" x14ac:dyDescent="0.25">
      <c r="A1783" t="str">
        <f>_xlfn.XLOOKUP(I1783,UTILIZADAS[Contacto1],UTILIZADAS[Source.Name],,0)</f>
        <v>Cobros Abril Canal Fijo</v>
      </c>
      <c r="B1783" s="18">
        <f>VLOOKUP(J1783,Ref!A:C,3,0)</f>
        <v>0</v>
      </c>
      <c r="C1783" s="18">
        <f>VLOOKUP(J1783,Ref!A:D,4,0)</f>
        <v>0</v>
      </c>
      <c r="D1783" s="18" t="str">
        <f t="shared" si="81"/>
        <v>22/may</v>
      </c>
      <c r="E1783" s="18">
        <f t="shared" si="82"/>
        <v>6</v>
      </c>
      <c r="F1783" s="18">
        <v>1</v>
      </c>
      <c r="G1783" s="18">
        <f t="shared" si="83"/>
        <v>1</v>
      </c>
      <c r="H1783" s="3">
        <v>46164.391979166663</v>
      </c>
      <c r="I1783">
        <v>64701986</v>
      </c>
      <c r="J1783" t="s">
        <v>2021</v>
      </c>
      <c r="K1783" t="s">
        <v>1968</v>
      </c>
      <c r="L1783" t="s">
        <v>1969</v>
      </c>
      <c r="M1783" t="s">
        <v>1970</v>
      </c>
      <c r="O1783">
        <v>303032830000</v>
      </c>
      <c r="P1783">
        <v>16018</v>
      </c>
      <c r="Q1783">
        <v>-4</v>
      </c>
      <c r="R1783">
        <v>1</v>
      </c>
      <c r="S1783">
        <v>64701986</v>
      </c>
      <c r="U1783" t="s">
        <v>71</v>
      </c>
      <c r="W1783" t="s">
        <v>72</v>
      </c>
      <c r="X1783">
        <v>303032830000</v>
      </c>
      <c r="Y1783" t="s">
        <v>73</v>
      </c>
      <c r="Z1783" t="s">
        <v>66</v>
      </c>
      <c r="AG1783" t="s">
        <v>1972</v>
      </c>
      <c r="AL1783">
        <v>5</v>
      </c>
      <c r="AN1783" t="s">
        <v>1974</v>
      </c>
      <c r="AO1783">
        <v>0</v>
      </c>
      <c r="AQ1783">
        <v>2257985</v>
      </c>
      <c r="AR1783" t="s">
        <v>4605</v>
      </c>
      <c r="AS1783" t="s">
        <v>5883</v>
      </c>
      <c r="AT1783" t="s">
        <v>2022</v>
      </c>
    </row>
    <row r="1784" spans="1:46" x14ac:dyDescent="0.25">
      <c r="A1784" t="str">
        <f>_xlfn.XLOOKUP(I1784,UTILIZADAS[Contacto1],UTILIZADAS[Source.Name],,0)</f>
        <v>Cobros Mayo</v>
      </c>
      <c r="B1784" s="18">
        <f>VLOOKUP(J1784,Ref!A:C,3,0)</f>
        <v>1</v>
      </c>
      <c r="C1784" s="18">
        <f>VLOOKUP(J1784,Ref!A:D,4,0)</f>
        <v>1</v>
      </c>
      <c r="D1784" s="18" t="str">
        <f t="shared" si="81"/>
        <v>11/may</v>
      </c>
      <c r="E1784" s="18">
        <f t="shared" si="82"/>
        <v>1</v>
      </c>
      <c r="F1784" s="18">
        <v>1</v>
      </c>
      <c r="G1784" s="18">
        <f t="shared" si="83"/>
        <v>1</v>
      </c>
      <c r="H1784" s="3">
        <v>46153.655949074076</v>
      </c>
      <c r="I1784">
        <v>64702061</v>
      </c>
      <c r="J1784">
        <v>6003</v>
      </c>
      <c r="K1784" t="s">
        <v>1983</v>
      </c>
      <c r="L1784" t="s">
        <v>1897</v>
      </c>
      <c r="M1784" t="s">
        <v>1970</v>
      </c>
      <c r="O1784">
        <v>368002400000</v>
      </c>
      <c r="P1784">
        <v>16018</v>
      </c>
      <c r="Q1784">
        <v>-4</v>
      </c>
      <c r="R1784">
        <v>1</v>
      </c>
      <c r="S1784">
        <v>64702061</v>
      </c>
      <c r="U1784" t="s">
        <v>2071</v>
      </c>
      <c r="W1784" t="s">
        <v>204</v>
      </c>
      <c r="X1784">
        <v>368002400000</v>
      </c>
      <c r="Y1784" t="s">
        <v>65</v>
      </c>
      <c r="Z1784" t="s">
        <v>66</v>
      </c>
      <c r="AF1784" t="s">
        <v>1976</v>
      </c>
      <c r="AG1784" t="s">
        <v>1972</v>
      </c>
      <c r="AL1784">
        <v>49</v>
      </c>
      <c r="AM1784" t="s">
        <v>1979</v>
      </c>
      <c r="AN1784" t="s">
        <v>1987</v>
      </c>
      <c r="AO1784">
        <v>0</v>
      </c>
      <c r="AQ1784">
        <v>2257986</v>
      </c>
      <c r="AR1784" t="s">
        <v>4605</v>
      </c>
      <c r="AS1784" t="s">
        <v>5883</v>
      </c>
      <c r="AT1784" t="s">
        <v>1892</v>
      </c>
    </row>
    <row r="1785" spans="1:46" x14ac:dyDescent="0.25">
      <c r="A1785" t="str">
        <f>_xlfn.XLOOKUP(I1785,UTILIZADAS[Contacto1],UTILIZADAS[Source.Name],,0)</f>
        <v>Cobros Abril Canal Fijo</v>
      </c>
      <c r="B1785" s="18">
        <f>VLOOKUP(J1785,Ref!A:C,3,0)</f>
        <v>0</v>
      </c>
      <c r="C1785" s="18">
        <f>VLOOKUP(J1785,Ref!A:D,4,0)</f>
        <v>0</v>
      </c>
      <c r="D1785" s="18" t="str">
        <f t="shared" si="81"/>
        <v>11/may</v>
      </c>
      <c r="E1785" s="18">
        <f t="shared" si="82"/>
        <v>5</v>
      </c>
      <c r="F1785" s="18">
        <v>1</v>
      </c>
      <c r="G1785" s="18">
        <f t="shared" si="83"/>
        <v>0</v>
      </c>
      <c r="H1785" s="3">
        <v>46153.656226851854</v>
      </c>
      <c r="I1785">
        <v>64719078</v>
      </c>
      <c r="J1785" t="s">
        <v>1967</v>
      </c>
      <c r="K1785" t="s">
        <v>1968</v>
      </c>
      <c r="L1785" t="s">
        <v>1969</v>
      </c>
      <c r="M1785" t="s">
        <v>1970</v>
      </c>
      <c r="O1785">
        <v>366027720000</v>
      </c>
      <c r="P1785">
        <v>16018</v>
      </c>
      <c r="Q1785">
        <v>-4</v>
      </c>
      <c r="R1785">
        <v>1</v>
      </c>
      <c r="S1785">
        <v>64719078</v>
      </c>
      <c r="U1785" t="s">
        <v>2400</v>
      </c>
      <c r="W1785" t="s">
        <v>3972</v>
      </c>
      <c r="X1785">
        <v>366027720000</v>
      </c>
      <c r="Y1785" t="s">
        <v>65</v>
      </c>
      <c r="Z1785" t="s">
        <v>66</v>
      </c>
      <c r="AF1785" t="s">
        <v>1976</v>
      </c>
      <c r="AG1785" t="s">
        <v>1972</v>
      </c>
      <c r="AL1785">
        <v>0</v>
      </c>
      <c r="AN1785" t="s">
        <v>1974</v>
      </c>
      <c r="AO1785">
        <v>0</v>
      </c>
      <c r="AQ1785">
        <v>2257987</v>
      </c>
      <c r="AR1785" t="s">
        <v>4605</v>
      </c>
      <c r="AS1785" t="s">
        <v>5883</v>
      </c>
      <c r="AT1785" t="s">
        <v>1975</v>
      </c>
    </row>
    <row r="1786" spans="1:46" x14ac:dyDescent="0.25">
      <c r="A1786" t="str">
        <f>_xlfn.XLOOKUP(I1786,UTILIZADAS[Contacto1],UTILIZADAS[Source.Name],,0)</f>
        <v>Cobros Abril Canal Fijo</v>
      </c>
      <c r="B1786" s="18">
        <f>VLOOKUP(J1786,Ref!A:C,3,0)</f>
        <v>0</v>
      </c>
      <c r="C1786" s="18">
        <f>VLOOKUP(J1786,Ref!A:D,4,0)</f>
        <v>0</v>
      </c>
      <c r="D1786" s="18" t="str">
        <f t="shared" si="81"/>
        <v>14/may</v>
      </c>
      <c r="E1786" s="18">
        <f t="shared" si="82"/>
        <v>5</v>
      </c>
      <c r="F1786" s="18">
        <v>1</v>
      </c>
      <c r="G1786" s="18">
        <f t="shared" si="83"/>
        <v>0</v>
      </c>
      <c r="H1786" s="3">
        <v>46156.384212962963</v>
      </c>
      <c r="I1786">
        <v>64719078</v>
      </c>
      <c r="J1786" t="s">
        <v>2023</v>
      </c>
      <c r="K1786" t="s">
        <v>1968</v>
      </c>
      <c r="L1786" t="s">
        <v>1969</v>
      </c>
      <c r="M1786" t="s">
        <v>1970</v>
      </c>
      <c r="O1786">
        <v>366027720000</v>
      </c>
      <c r="P1786">
        <v>16018</v>
      </c>
      <c r="Q1786">
        <v>-4</v>
      </c>
      <c r="R1786">
        <v>1</v>
      </c>
      <c r="S1786">
        <v>64719078</v>
      </c>
      <c r="U1786" t="s">
        <v>2400</v>
      </c>
      <c r="W1786" t="s">
        <v>3972</v>
      </c>
      <c r="X1786">
        <v>366027720000</v>
      </c>
      <c r="Y1786" t="s">
        <v>65</v>
      </c>
      <c r="Z1786" t="s">
        <v>66</v>
      </c>
      <c r="AF1786" t="s">
        <v>1976</v>
      </c>
      <c r="AG1786" t="s">
        <v>1972</v>
      </c>
      <c r="AL1786">
        <v>0</v>
      </c>
      <c r="AN1786" t="s">
        <v>1974</v>
      </c>
      <c r="AO1786">
        <v>0</v>
      </c>
      <c r="AQ1786">
        <v>2257987</v>
      </c>
      <c r="AR1786" t="s">
        <v>4605</v>
      </c>
      <c r="AS1786" t="s">
        <v>5883</v>
      </c>
      <c r="AT1786" t="s">
        <v>2024</v>
      </c>
    </row>
    <row r="1787" spans="1:46" x14ac:dyDescent="0.25">
      <c r="A1787" t="str">
        <f>_xlfn.XLOOKUP(I1787,UTILIZADAS[Contacto1],UTILIZADAS[Source.Name],,0)</f>
        <v>Cobros Abril Canal Fijo</v>
      </c>
      <c r="B1787" s="18">
        <f>VLOOKUP(J1787,Ref!A:C,3,0)</f>
        <v>0</v>
      </c>
      <c r="C1787" s="18">
        <f>VLOOKUP(J1787,Ref!A:D,4,0)</f>
        <v>0</v>
      </c>
      <c r="D1787" s="18" t="str">
        <f t="shared" si="81"/>
        <v>14/may</v>
      </c>
      <c r="E1787" s="18">
        <f t="shared" si="82"/>
        <v>5</v>
      </c>
      <c r="F1787" s="18">
        <v>1</v>
      </c>
      <c r="G1787" s="18">
        <f t="shared" si="83"/>
        <v>0</v>
      </c>
      <c r="H1787" s="3">
        <v>46156.480555555558</v>
      </c>
      <c r="I1787">
        <v>64719078</v>
      </c>
      <c r="J1787" t="s">
        <v>1967</v>
      </c>
      <c r="K1787" t="s">
        <v>1968</v>
      </c>
      <c r="L1787" t="s">
        <v>1969</v>
      </c>
      <c r="M1787" t="s">
        <v>1970</v>
      </c>
      <c r="O1787">
        <v>366027720000</v>
      </c>
      <c r="P1787">
        <v>16018</v>
      </c>
      <c r="Q1787">
        <v>-4</v>
      </c>
      <c r="R1787">
        <v>1</v>
      </c>
      <c r="S1787">
        <v>64719078</v>
      </c>
      <c r="U1787" t="s">
        <v>2400</v>
      </c>
      <c r="W1787" t="s">
        <v>3972</v>
      </c>
      <c r="X1787">
        <v>366027720000</v>
      </c>
      <c r="Y1787" t="s">
        <v>65</v>
      </c>
      <c r="Z1787" t="s">
        <v>66</v>
      </c>
      <c r="AF1787" t="s">
        <v>1976</v>
      </c>
      <c r="AG1787" t="s">
        <v>1972</v>
      </c>
      <c r="AL1787">
        <v>0</v>
      </c>
      <c r="AN1787" t="s">
        <v>1974</v>
      </c>
      <c r="AO1787">
        <v>0</v>
      </c>
      <c r="AQ1787">
        <v>2257987</v>
      </c>
      <c r="AR1787" t="s">
        <v>4605</v>
      </c>
      <c r="AS1787" t="s">
        <v>5883</v>
      </c>
      <c r="AT1787" t="s">
        <v>1975</v>
      </c>
    </row>
    <row r="1788" spans="1:46" x14ac:dyDescent="0.25">
      <c r="A1788" t="str">
        <f>_xlfn.XLOOKUP(I1788,UTILIZADAS[Contacto1],UTILIZADAS[Source.Name],,0)</f>
        <v>Cobros Abril Canal Fijo</v>
      </c>
      <c r="B1788" s="18">
        <f>VLOOKUP(J1788,Ref!A:C,3,0)</f>
        <v>0</v>
      </c>
      <c r="C1788" s="18">
        <f>VLOOKUP(J1788,Ref!A:D,4,0)</f>
        <v>0</v>
      </c>
      <c r="D1788" s="18" t="str">
        <f t="shared" si="81"/>
        <v>18/may</v>
      </c>
      <c r="E1788" s="18">
        <f t="shared" si="82"/>
        <v>5</v>
      </c>
      <c r="F1788" s="18">
        <v>1</v>
      </c>
      <c r="G1788" s="18">
        <f t="shared" si="83"/>
        <v>0</v>
      </c>
      <c r="H1788" s="3">
        <v>46160.47855324074</v>
      </c>
      <c r="I1788">
        <v>64719078</v>
      </c>
      <c r="J1788" t="s">
        <v>1967</v>
      </c>
      <c r="K1788" t="s">
        <v>1968</v>
      </c>
      <c r="L1788" t="s">
        <v>1969</v>
      </c>
      <c r="M1788" t="s">
        <v>1970</v>
      </c>
      <c r="O1788">
        <v>366027720000</v>
      </c>
      <c r="P1788">
        <v>16018</v>
      </c>
      <c r="Q1788">
        <v>-4</v>
      </c>
      <c r="R1788">
        <v>1</v>
      </c>
      <c r="S1788">
        <v>64719078</v>
      </c>
      <c r="U1788" t="s">
        <v>2400</v>
      </c>
      <c r="W1788" t="s">
        <v>3972</v>
      </c>
      <c r="X1788">
        <v>366027720000</v>
      </c>
      <c r="Y1788" t="s">
        <v>65</v>
      </c>
      <c r="Z1788" t="s">
        <v>66</v>
      </c>
      <c r="AF1788" t="s">
        <v>1976</v>
      </c>
      <c r="AG1788" t="s">
        <v>1972</v>
      </c>
      <c r="AL1788">
        <v>0</v>
      </c>
      <c r="AN1788" t="s">
        <v>1974</v>
      </c>
      <c r="AO1788">
        <v>0</v>
      </c>
      <c r="AQ1788">
        <v>2257987</v>
      </c>
      <c r="AR1788" t="s">
        <v>4605</v>
      </c>
      <c r="AS1788" t="s">
        <v>5883</v>
      </c>
      <c r="AT1788" t="s">
        <v>1975</v>
      </c>
    </row>
    <row r="1789" spans="1:46" x14ac:dyDescent="0.25">
      <c r="A1789" t="str">
        <f>_xlfn.XLOOKUP(I1789,UTILIZADAS[Contacto1],UTILIZADAS[Source.Name],,0)</f>
        <v>Cobros Abril Canal Fijo</v>
      </c>
      <c r="B1789" s="18">
        <f>VLOOKUP(J1789,Ref!A:C,3,0)</f>
        <v>1</v>
      </c>
      <c r="C1789" s="18">
        <f>VLOOKUP(J1789,Ref!A:D,4,0)</f>
        <v>1</v>
      </c>
      <c r="D1789" s="18" t="str">
        <f t="shared" si="81"/>
        <v>20/may</v>
      </c>
      <c r="E1789" s="18">
        <f t="shared" si="82"/>
        <v>5</v>
      </c>
      <c r="F1789" s="18">
        <v>1</v>
      </c>
      <c r="G1789" s="18">
        <f t="shared" si="83"/>
        <v>1</v>
      </c>
      <c r="H1789" s="3">
        <v>46162.446504629632</v>
      </c>
      <c r="I1789">
        <v>64719078</v>
      </c>
      <c r="J1789">
        <v>6003</v>
      </c>
      <c r="K1789" t="s">
        <v>1983</v>
      </c>
      <c r="L1789" t="s">
        <v>1897</v>
      </c>
      <c r="M1789" t="s">
        <v>1970</v>
      </c>
      <c r="O1789">
        <v>366027720000</v>
      </c>
      <c r="P1789">
        <v>16018</v>
      </c>
      <c r="Q1789">
        <v>-4</v>
      </c>
      <c r="R1789">
        <v>1</v>
      </c>
      <c r="S1789">
        <v>64719078</v>
      </c>
      <c r="U1789" t="s">
        <v>2400</v>
      </c>
      <c r="W1789" t="s">
        <v>3972</v>
      </c>
      <c r="X1789">
        <v>366027720000</v>
      </c>
      <c r="Y1789" t="s">
        <v>65</v>
      </c>
      <c r="Z1789" t="s">
        <v>66</v>
      </c>
      <c r="AF1789" t="s">
        <v>1976</v>
      </c>
      <c r="AG1789" t="s">
        <v>1972</v>
      </c>
      <c r="AL1789">
        <v>20</v>
      </c>
      <c r="AM1789" t="s">
        <v>1979</v>
      </c>
      <c r="AN1789" t="s">
        <v>1987</v>
      </c>
      <c r="AO1789">
        <v>0</v>
      </c>
      <c r="AQ1789">
        <v>2257987</v>
      </c>
      <c r="AR1789" t="s">
        <v>4605</v>
      </c>
      <c r="AS1789" t="s">
        <v>5883</v>
      </c>
      <c r="AT1789" t="s">
        <v>1892</v>
      </c>
    </row>
    <row r="1790" spans="1:46" x14ac:dyDescent="0.25">
      <c r="A1790" t="str">
        <f>_xlfn.XLOOKUP(I1790,UTILIZADAS[Contacto1],UTILIZADAS[Source.Name],,0)</f>
        <v>Cobros Abril Canal Fijo</v>
      </c>
      <c r="B1790" s="18">
        <f>VLOOKUP(J1790,Ref!A:C,3,0)</f>
        <v>0</v>
      </c>
      <c r="C1790" s="18">
        <f>VLOOKUP(J1790,Ref!A:D,4,0)</f>
        <v>0</v>
      </c>
      <c r="D1790" s="18" t="str">
        <f t="shared" si="81"/>
        <v>11/may</v>
      </c>
      <c r="E1790" s="18">
        <f t="shared" si="82"/>
        <v>2</v>
      </c>
      <c r="F1790" s="18">
        <v>1</v>
      </c>
      <c r="G1790" s="18">
        <f t="shared" si="83"/>
        <v>0</v>
      </c>
      <c r="H1790" s="3">
        <v>46153.657905092594</v>
      </c>
      <c r="I1790">
        <v>64725908</v>
      </c>
      <c r="J1790" t="s">
        <v>2021</v>
      </c>
      <c r="K1790" t="s">
        <v>1968</v>
      </c>
      <c r="L1790" t="s">
        <v>1969</v>
      </c>
      <c r="M1790" t="s">
        <v>1970</v>
      </c>
      <c r="O1790">
        <v>358374780000</v>
      </c>
      <c r="P1790">
        <v>16018</v>
      </c>
      <c r="Q1790">
        <v>-4</v>
      </c>
      <c r="R1790">
        <v>1</v>
      </c>
      <c r="S1790">
        <v>64725908</v>
      </c>
      <c r="U1790" t="s">
        <v>349</v>
      </c>
      <c r="W1790" t="s">
        <v>350</v>
      </c>
      <c r="X1790">
        <v>358374780000</v>
      </c>
      <c r="Y1790" t="s">
        <v>65</v>
      </c>
      <c r="Z1790" t="s">
        <v>597</v>
      </c>
      <c r="AF1790" t="s">
        <v>1976</v>
      </c>
      <c r="AG1790" t="s">
        <v>1972</v>
      </c>
      <c r="AL1790">
        <v>5</v>
      </c>
      <c r="AN1790" t="s">
        <v>1974</v>
      </c>
      <c r="AO1790">
        <v>0</v>
      </c>
      <c r="AQ1790">
        <v>2257988</v>
      </c>
      <c r="AR1790" t="s">
        <v>4605</v>
      </c>
      <c r="AS1790" t="s">
        <v>5883</v>
      </c>
      <c r="AT1790" t="s">
        <v>2022</v>
      </c>
    </row>
    <row r="1791" spans="1:46" x14ac:dyDescent="0.25">
      <c r="A1791" t="str">
        <f>_xlfn.XLOOKUP(I1791,UTILIZADAS[Contacto1],UTILIZADAS[Source.Name],,0)</f>
        <v>Cobros Abril Canal Fijo</v>
      </c>
      <c r="B1791" s="18">
        <f>VLOOKUP(J1791,Ref!A:C,3,0)</f>
        <v>1</v>
      </c>
      <c r="C1791" s="18">
        <f>VLOOKUP(J1791,Ref!A:D,4,0)</f>
        <v>0</v>
      </c>
      <c r="D1791" s="18" t="str">
        <f t="shared" si="81"/>
        <v>14/may</v>
      </c>
      <c r="E1791" s="18">
        <f t="shared" si="82"/>
        <v>2</v>
      </c>
      <c r="F1791" s="18">
        <v>1</v>
      </c>
      <c r="G1791" s="18">
        <f t="shared" si="83"/>
        <v>1</v>
      </c>
      <c r="H1791" s="3">
        <v>46156.383668981478</v>
      </c>
      <c r="I1791">
        <v>64725908</v>
      </c>
      <c r="J1791">
        <v>6000</v>
      </c>
      <c r="K1791" t="s">
        <v>1983</v>
      </c>
      <c r="L1791" t="s">
        <v>1897</v>
      </c>
      <c r="M1791" t="s">
        <v>1970</v>
      </c>
      <c r="O1791">
        <v>358374780000</v>
      </c>
      <c r="P1791">
        <v>16018</v>
      </c>
      <c r="Q1791">
        <v>-4</v>
      </c>
      <c r="R1791">
        <v>1</v>
      </c>
      <c r="S1791">
        <v>64725908</v>
      </c>
      <c r="U1791" t="s">
        <v>349</v>
      </c>
      <c r="W1791" t="s">
        <v>350</v>
      </c>
      <c r="X1791">
        <v>358374780000</v>
      </c>
      <c r="Y1791" t="s">
        <v>65</v>
      </c>
      <c r="Z1791" t="s">
        <v>597</v>
      </c>
      <c r="AF1791" t="s">
        <v>1976</v>
      </c>
      <c r="AG1791" t="s">
        <v>1972</v>
      </c>
      <c r="AL1791">
        <v>70</v>
      </c>
      <c r="AM1791" t="s">
        <v>1979</v>
      </c>
      <c r="AN1791" t="s">
        <v>1987</v>
      </c>
      <c r="AO1791">
        <v>0</v>
      </c>
      <c r="AQ1791">
        <v>2257988</v>
      </c>
      <c r="AR1791" t="s">
        <v>4605</v>
      </c>
      <c r="AS1791" t="s">
        <v>5883</v>
      </c>
      <c r="AT1791" t="s">
        <v>1895</v>
      </c>
    </row>
    <row r="1792" spans="1:46" x14ac:dyDescent="0.25">
      <c r="A1792" t="str">
        <f>_xlfn.XLOOKUP(I1792,UTILIZADAS[Contacto1],UTILIZADAS[Source.Name],,0)</f>
        <v>Cobros Mayo</v>
      </c>
      <c r="B1792" s="18">
        <f>VLOOKUP(J1792,Ref!A:C,3,0)</f>
        <v>0</v>
      </c>
      <c r="C1792" s="18">
        <f>VLOOKUP(J1792,Ref!A:D,4,0)</f>
        <v>0</v>
      </c>
      <c r="D1792" s="18" t="str">
        <f t="shared" si="81"/>
        <v>07/may</v>
      </c>
      <c r="E1792" s="18">
        <f t="shared" si="82"/>
        <v>2</v>
      </c>
      <c r="F1792" s="18">
        <v>1</v>
      </c>
      <c r="G1792" s="18">
        <f t="shared" si="83"/>
        <v>0</v>
      </c>
      <c r="H1792" s="3">
        <v>46149.70789351852</v>
      </c>
      <c r="I1792">
        <v>64737651</v>
      </c>
      <c r="J1792">
        <v>6004</v>
      </c>
      <c r="K1792" t="s">
        <v>1983</v>
      </c>
      <c r="L1792" t="s">
        <v>1897</v>
      </c>
      <c r="M1792" t="s">
        <v>1970</v>
      </c>
      <c r="O1792">
        <v>364008810000</v>
      </c>
      <c r="P1792">
        <v>16016</v>
      </c>
      <c r="Q1792">
        <v>-4</v>
      </c>
      <c r="R1792">
        <v>1</v>
      </c>
      <c r="S1792">
        <v>64737651</v>
      </c>
      <c r="U1792" t="s">
        <v>4972</v>
      </c>
      <c r="W1792" t="s">
        <v>4973</v>
      </c>
      <c r="X1792">
        <v>364008810000</v>
      </c>
      <c r="Y1792" t="s">
        <v>65</v>
      </c>
      <c r="Z1792" t="s">
        <v>66</v>
      </c>
      <c r="AF1792" t="s">
        <v>1976</v>
      </c>
      <c r="AG1792" t="s">
        <v>1972</v>
      </c>
      <c r="AL1792">
        <v>83</v>
      </c>
      <c r="AM1792" t="s">
        <v>1979</v>
      </c>
      <c r="AN1792" t="s">
        <v>1977</v>
      </c>
      <c r="AO1792">
        <v>0</v>
      </c>
      <c r="AQ1792">
        <v>2198603</v>
      </c>
      <c r="AR1792" t="s">
        <v>2020</v>
      </c>
      <c r="AS1792" t="s">
        <v>2020</v>
      </c>
      <c r="AT1792" t="s">
        <v>1984</v>
      </c>
    </row>
    <row r="1793" spans="1:46" x14ac:dyDescent="0.25">
      <c r="A1793" t="str">
        <f>_xlfn.XLOOKUP(I1793,UTILIZADAS[Contacto1],UTILIZADAS[Source.Name],,0)</f>
        <v>Cobros Mayo</v>
      </c>
      <c r="B1793" s="18">
        <f>VLOOKUP(J1793,Ref!A:C,3,0)</f>
        <v>1</v>
      </c>
      <c r="C1793" s="18">
        <f>VLOOKUP(J1793,Ref!A:D,4,0)</f>
        <v>1</v>
      </c>
      <c r="D1793" s="18" t="str">
        <f t="shared" si="81"/>
        <v>11/may</v>
      </c>
      <c r="E1793" s="18">
        <f t="shared" si="82"/>
        <v>2</v>
      </c>
      <c r="F1793" s="18">
        <v>1</v>
      </c>
      <c r="G1793" s="18">
        <f t="shared" si="83"/>
        <v>1</v>
      </c>
      <c r="H1793" s="3">
        <v>46153.657858796294</v>
      </c>
      <c r="I1793">
        <v>64737651</v>
      </c>
      <c r="J1793">
        <v>6002</v>
      </c>
      <c r="K1793" t="s">
        <v>1983</v>
      </c>
      <c r="L1793" t="s">
        <v>1897</v>
      </c>
      <c r="M1793" t="s">
        <v>1970</v>
      </c>
      <c r="O1793">
        <v>364008810000</v>
      </c>
      <c r="P1793">
        <v>16018</v>
      </c>
      <c r="Q1793">
        <v>-4</v>
      </c>
      <c r="R1793">
        <v>1</v>
      </c>
      <c r="S1793">
        <v>64737651</v>
      </c>
      <c r="U1793" t="s">
        <v>4972</v>
      </c>
      <c r="W1793" t="s">
        <v>4973</v>
      </c>
      <c r="X1793">
        <v>364008810000</v>
      </c>
      <c r="Y1793" t="s">
        <v>65</v>
      </c>
      <c r="Z1793" t="s">
        <v>4619</v>
      </c>
      <c r="AF1793" t="s">
        <v>1976</v>
      </c>
      <c r="AG1793" t="s">
        <v>1972</v>
      </c>
      <c r="AL1793">
        <v>182</v>
      </c>
      <c r="AM1793" t="s">
        <v>1979</v>
      </c>
      <c r="AN1793" t="s">
        <v>1987</v>
      </c>
      <c r="AO1793">
        <v>0</v>
      </c>
      <c r="AQ1793">
        <v>2257989</v>
      </c>
      <c r="AR1793" t="s">
        <v>4605</v>
      </c>
      <c r="AS1793" t="s">
        <v>5883</v>
      </c>
      <c r="AT1793" t="s">
        <v>1888</v>
      </c>
    </row>
    <row r="1794" spans="1:46" x14ac:dyDescent="0.25">
      <c r="A1794" t="str">
        <f>_xlfn.XLOOKUP(I1794,UTILIZADAS[Contacto1],UTILIZADAS[Source.Name],,0)</f>
        <v>Cobros Mayo</v>
      </c>
      <c r="B1794" s="18">
        <f>VLOOKUP(J1794,Ref!A:C,3,0)</f>
        <v>0</v>
      </c>
      <c r="C1794" s="18">
        <f>VLOOKUP(J1794,Ref!A:D,4,0)</f>
        <v>0</v>
      </c>
      <c r="D1794" s="18" t="str">
        <f t="shared" ref="D1794:D1857" si="84">TEXT(H1794,"dd/mmm")</f>
        <v>09/may</v>
      </c>
      <c r="E1794" s="18">
        <f t="shared" ref="E1794:E1857" si="85">+COUNTIF(I:I,I1794)</f>
        <v>4</v>
      </c>
      <c r="F1794" s="18">
        <v>1</v>
      </c>
      <c r="G1794" s="18">
        <f t="shared" si="83"/>
        <v>0</v>
      </c>
      <c r="H1794" s="3">
        <v>46151.416886574072</v>
      </c>
      <c r="I1794">
        <v>64742066</v>
      </c>
      <c r="J1794">
        <v>6004</v>
      </c>
      <c r="K1794" t="s">
        <v>1983</v>
      </c>
      <c r="L1794" t="s">
        <v>1897</v>
      </c>
      <c r="M1794" t="s">
        <v>1970</v>
      </c>
      <c r="O1794">
        <v>361001590000</v>
      </c>
      <c r="P1794">
        <v>16016</v>
      </c>
      <c r="Q1794">
        <v>-4</v>
      </c>
      <c r="R1794">
        <v>1</v>
      </c>
      <c r="S1794">
        <v>64742066</v>
      </c>
      <c r="U1794" t="s">
        <v>4974</v>
      </c>
      <c r="W1794" t="s">
        <v>4975</v>
      </c>
      <c r="X1794">
        <v>361001590000</v>
      </c>
      <c r="Y1794" t="s">
        <v>65</v>
      </c>
      <c r="Z1794" t="s">
        <v>66</v>
      </c>
      <c r="AF1794" t="s">
        <v>1976</v>
      </c>
      <c r="AG1794" t="s">
        <v>1972</v>
      </c>
      <c r="AK1794" t="s">
        <v>6014</v>
      </c>
      <c r="AL1794">
        <v>87</v>
      </c>
      <c r="AM1794" t="s">
        <v>1979</v>
      </c>
      <c r="AN1794" t="s">
        <v>1977</v>
      </c>
      <c r="AO1794">
        <v>0</v>
      </c>
      <c r="AQ1794">
        <v>2198800</v>
      </c>
      <c r="AR1794" t="s">
        <v>2020</v>
      </c>
      <c r="AS1794" t="s">
        <v>2020</v>
      </c>
      <c r="AT1794" t="s">
        <v>1984</v>
      </c>
    </row>
    <row r="1795" spans="1:46" x14ac:dyDescent="0.25">
      <c r="A1795" t="str">
        <f>_xlfn.XLOOKUP(I1795,UTILIZADAS[Contacto1],UTILIZADAS[Source.Name],,0)</f>
        <v>Cobros Mayo</v>
      </c>
      <c r="B1795" s="18">
        <f>VLOOKUP(J1795,Ref!A:C,3,0)</f>
        <v>0</v>
      </c>
      <c r="C1795" s="18">
        <f>VLOOKUP(J1795,Ref!A:D,4,0)</f>
        <v>0</v>
      </c>
      <c r="D1795" s="18" t="str">
        <f t="shared" si="84"/>
        <v>11/may</v>
      </c>
      <c r="E1795" s="18">
        <f t="shared" si="85"/>
        <v>4</v>
      </c>
      <c r="F1795" s="18">
        <v>1</v>
      </c>
      <c r="G1795" s="18">
        <f t="shared" ref="G1795:G1858" si="86">IF(I1795=I1796,0,1)</f>
        <v>0</v>
      </c>
      <c r="H1795" s="3">
        <v>46153.65834490741</v>
      </c>
      <c r="I1795">
        <v>64742066</v>
      </c>
      <c r="J1795" t="s">
        <v>2021</v>
      </c>
      <c r="K1795" t="s">
        <v>1968</v>
      </c>
      <c r="L1795" t="s">
        <v>1969</v>
      </c>
      <c r="M1795" t="s">
        <v>1970</v>
      </c>
      <c r="O1795">
        <v>361001590000</v>
      </c>
      <c r="P1795">
        <v>16018</v>
      </c>
      <c r="Q1795">
        <v>-4</v>
      </c>
      <c r="R1795">
        <v>1</v>
      </c>
      <c r="S1795">
        <v>64742066</v>
      </c>
      <c r="U1795" t="s">
        <v>4974</v>
      </c>
      <c r="W1795" t="s">
        <v>4975</v>
      </c>
      <c r="X1795">
        <v>361001590000</v>
      </c>
      <c r="Y1795" t="s">
        <v>65</v>
      </c>
      <c r="Z1795" t="s">
        <v>4619</v>
      </c>
      <c r="AF1795" t="s">
        <v>1976</v>
      </c>
      <c r="AG1795" t="s">
        <v>1972</v>
      </c>
      <c r="AL1795">
        <v>5</v>
      </c>
      <c r="AN1795" t="s">
        <v>1974</v>
      </c>
      <c r="AO1795">
        <v>0</v>
      </c>
      <c r="AQ1795">
        <v>2257990</v>
      </c>
      <c r="AR1795" t="s">
        <v>4605</v>
      </c>
      <c r="AS1795" t="s">
        <v>5883</v>
      </c>
      <c r="AT1795" t="s">
        <v>2022</v>
      </c>
    </row>
    <row r="1796" spans="1:46" x14ac:dyDescent="0.25">
      <c r="A1796" t="str">
        <f>_xlfn.XLOOKUP(I1796,UTILIZADAS[Contacto1],UTILIZADAS[Source.Name],,0)</f>
        <v>Cobros Mayo</v>
      </c>
      <c r="B1796" s="18">
        <f>VLOOKUP(J1796,Ref!A:C,3,0)</f>
        <v>0</v>
      </c>
      <c r="C1796" s="18">
        <f>VLOOKUP(J1796,Ref!A:D,4,0)</f>
        <v>0</v>
      </c>
      <c r="D1796" s="18" t="str">
        <f t="shared" si="84"/>
        <v>14/may</v>
      </c>
      <c r="E1796" s="18">
        <f t="shared" si="85"/>
        <v>4</v>
      </c>
      <c r="F1796" s="18">
        <v>1</v>
      </c>
      <c r="G1796" s="18">
        <f t="shared" si="86"/>
        <v>0</v>
      </c>
      <c r="H1796" s="3">
        <v>46156.384594907409</v>
      </c>
      <c r="I1796">
        <v>64742066</v>
      </c>
      <c r="J1796" t="s">
        <v>2021</v>
      </c>
      <c r="K1796" t="s">
        <v>1968</v>
      </c>
      <c r="L1796" t="s">
        <v>1969</v>
      </c>
      <c r="M1796" t="s">
        <v>1970</v>
      </c>
      <c r="O1796">
        <v>361001590000</v>
      </c>
      <c r="P1796">
        <v>16018</v>
      </c>
      <c r="Q1796">
        <v>-4</v>
      </c>
      <c r="R1796">
        <v>1</v>
      </c>
      <c r="S1796">
        <v>64742066</v>
      </c>
      <c r="U1796" t="s">
        <v>4974</v>
      </c>
      <c r="W1796" t="s">
        <v>4975</v>
      </c>
      <c r="X1796">
        <v>361001590000</v>
      </c>
      <c r="Y1796" t="s">
        <v>65</v>
      </c>
      <c r="Z1796" t="s">
        <v>4619</v>
      </c>
      <c r="AF1796" t="s">
        <v>1976</v>
      </c>
      <c r="AG1796" t="s">
        <v>1972</v>
      </c>
      <c r="AL1796">
        <v>5</v>
      </c>
      <c r="AN1796" t="s">
        <v>1974</v>
      </c>
      <c r="AO1796">
        <v>0</v>
      </c>
      <c r="AQ1796">
        <v>2257990</v>
      </c>
      <c r="AR1796" t="s">
        <v>4605</v>
      </c>
      <c r="AS1796" t="s">
        <v>5883</v>
      </c>
      <c r="AT1796" t="s">
        <v>2022</v>
      </c>
    </row>
    <row r="1797" spans="1:46" x14ac:dyDescent="0.25">
      <c r="A1797" t="str">
        <f>_xlfn.XLOOKUP(I1797,UTILIZADAS[Contacto1],UTILIZADAS[Source.Name],,0)</f>
        <v>Cobros Mayo</v>
      </c>
      <c r="B1797" s="18">
        <f>VLOOKUP(J1797,Ref!A:C,3,0)</f>
        <v>0</v>
      </c>
      <c r="C1797" s="18">
        <f>VLOOKUP(J1797,Ref!A:D,4,0)</f>
        <v>0</v>
      </c>
      <c r="D1797" s="18" t="str">
        <f t="shared" si="84"/>
        <v>18/may</v>
      </c>
      <c r="E1797" s="18">
        <f t="shared" si="85"/>
        <v>4</v>
      </c>
      <c r="F1797" s="18">
        <v>1</v>
      </c>
      <c r="G1797" s="18">
        <f t="shared" si="86"/>
        <v>1</v>
      </c>
      <c r="H1797" s="3">
        <v>46160.47934027778</v>
      </c>
      <c r="I1797">
        <v>64742066</v>
      </c>
      <c r="J1797">
        <v>6004</v>
      </c>
      <c r="K1797" t="s">
        <v>1983</v>
      </c>
      <c r="L1797" t="s">
        <v>1897</v>
      </c>
      <c r="M1797" t="s">
        <v>1970</v>
      </c>
      <c r="O1797">
        <v>361001590000</v>
      </c>
      <c r="P1797">
        <v>16018</v>
      </c>
      <c r="Q1797">
        <v>-4</v>
      </c>
      <c r="R1797">
        <v>1</v>
      </c>
      <c r="S1797">
        <v>64742066</v>
      </c>
      <c r="U1797" t="s">
        <v>4974</v>
      </c>
      <c r="W1797" t="s">
        <v>4975</v>
      </c>
      <c r="X1797">
        <v>361001590000</v>
      </c>
      <c r="Y1797" t="s">
        <v>65</v>
      </c>
      <c r="Z1797" t="s">
        <v>4619</v>
      </c>
      <c r="AF1797" t="s">
        <v>1976</v>
      </c>
      <c r="AG1797" t="s">
        <v>1972</v>
      </c>
      <c r="AL1797">
        <v>131</v>
      </c>
      <c r="AM1797" t="s">
        <v>1979</v>
      </c>
      <c r="AN1797" t="s">
        <v>1987</v>
      </c>
      <c r="AO1797">
        <v>0</v>
      </c>
      <c r="AQ1797">
        <v>2257990</v>
      </c>
      <c r="AR1797" t="s">
        <v>4605</v>
      </c>
      <c r="AS1797" t="s">
        <v>5883</v>
      </c>
      <c r="AT1797" t="s">
        <v>1984</v>
      </c>
    </row>
    <row r="1798" spans="1:46" x14ac:dyDescent="0.25">
      <c r="A1798" t="e">
        <f>_xlfn.XLOOKUP(I1798,UTILIZADAS[Contacto1],UTILIZADAS[Source.Name],,0)</f>
        <v>#N/A</v>
      </c>
      <c r="B1798" s="18">
        <f>VLOOKUP(J1798,Ref!A:C,3,0)</f>
        <v>0</v>
      </c>
      <c r="C1798" s="18">
        <f>VLOOKUP(J1798,Ref!A:D,4,0)</f>
        <v>0</v>
      </c>
      <c r="D1798" s="18" t="str">
        <f t="shared" si="84"/>
        <v>05/may</v>
      </c>
      <c r="E1798" s="18">
        <f t="shared" si="85"/>
        <v>1</v>
      </c>
      <c r="F1798" s="18">
        <v>1</v>
      </c>
      <c r="G1798" s="18">
        <f t="shared" si="86"/>
        <v>1</v>
      </c>
      <c r="H1798" s="3">
        <v>46147.418287037035</v>
      </c>
      <c r="I1798">
        <v>64742350</v>
      </c>
      <c r="J1798">
        <v>6004</v>
      </c>
      <c r="K1798" t="s">
        <v>1983</v>
      </c>
      <c r="L1798" t="s">
        <v>1897</v>
      </c>
      <c r="M1798" t="s">
        <v>1970</v>
      </c>
      <c r="P1798">
        <v>998</v>
      </c>
      <c r="Q1798">
        <v>0</v>
      </c>
      <c r="S1798">
        <v>64742350</v>
      </c>
      <c r="AF1798" t="s">
        <v>1976</v>
      </c>
      <c r="AG1798" t="s">
        <v>1972</v>
      </c>
      <c r="AL1798">
        <v>57</v>
      </c>
      <c r="AM1798" t="s">
        <v>1979</v>
      </c>
      <c r="AN1798" t="s">
        <v>1977</v>
      </c>
      <c r="AO1798">
        <v>0</v>
      </c>
      <c r="AQ1798">
        <v>2257500</v>
      </c>
      <c r="AR1798" t="s">
        <v>1978</v>
      </c>
      <c r="AT1798" t="s">
        <v>1984</v>
      </c>
    </row>
    <row r="1799" spans="1:46" x14ac:dyDescent="0.25">
      <c r="A1799" t="str">
        <f>_xlfn.XLOOKUP(I1799,UTILIZADAS[Contacto1],UTILIZADAS[Source.Name],,0)</f>
        <v>Cobros Mayo</v>
      </c>
      <c r="B1799" s="18">
        <f>VLOOKUP(J1799,Ref!A:C,3,0)</f>
        <v>0</v>
      </c>
      <c r="C1799" s="18">
        <f>VLOOKUP(J1799,Ref!A:D,4,0)</f>
        <v>0</v>
      </c>
      <c r="D1799" s="18" t="str">
        <f t="shared" si="84"/>
        <v>11/may</v>
      </c>
      <c r="E1799" s="18">
        <f t="shared" si="85"/>
        <v>6</v>
      </c>
      <c r="F1799" s="18">
        <v>1</v>
      </c>
      <c r="G1799" s="18">
        <f t="shared" si="86"/>
        <v>0</v>
      </c>
      <c r="H1799" s="3">
        <v>46153.658773148149</v>
      </c>
      <c r="I1799">
        <v>64742767</v>
      </c>
      <c r="J1799" t="s">
        <v>2021</v>
      </c>
      <c r="K1799" t="s">
        <v>1968</v>
      </c>
      <c r="L1799" t="s">
        <v>1969</v>
      </c>
      <c r="M1799" t="s">
        <v>1970</v>
      </c>
      <c r="O1799">
        <v>365045590000</v>
      </c>
      <c r="P1799">
        <v>16018</v>
      </c>
      <c r="Q1799">
        <v>-4</v>
      </c>
      <c r="R1799">
        <v>1</v>
      </c>
      <c r="S1799">
        <v>64742767</v>
      </c>
      <c r="U1799" t="s">
        <v>6015</v>
      </c>
      <c r="W1799" t="s">
        <v>4977</v>
      </c>
      <c r="X1799">
        <v>365045590000</v>
      </c>
      <c r="Y1799" t="s">
        <v>65</v>
      </c>
      <c r="Z1799" t="s">
        <v>66</v>
      </c>
      <c r="AG1799" t="s">
        <v>1972</v>
      </c>
      <c r="AL1799">
        <v>5</v>
      </c>
      <c r="AN1799" t="s">
        <v>1974</v>
      </c>
      <c r="AO1799">
        <v>0</v>
      </c>
      <c r="AQ1799">
        <v>2257991</v>
      </c>
      <c r="AR1799" t="s">
        <v>4605</v>
      </c>
      <c r="AS1799" t="s">
        <v>5883</v>
      </c>
      <c r="AT1799" t="s">
        <v>2022</v>
      </c>
    </row>
    <row r="1800" spans="1:46" x14ac:dyDescent="0.25">
      <c r="A1800" t="str">
        <f>_xlfn.XLOOKUP(I1800,UTILIZADAS[Contacto1],UTILIZADAS[Source.Name],,0)</f>
        <v>Cobros Mayo</v>
      </c>
      <c r="B1800" s="18">
        <f>VLOOKUP(J1800,Ref!A:C,3,0)</f>
        <v>0</v>
      </c>
      <c r="C1800" s="18">
        <f>VLOOKUP(J1800,Ref!A:D,4,0)</f>
        <v>0</v>
      </c>
      <c r="D1800" s="18" t="str">
        <f t="shared" si="84"/>
        <v>14/may</v>
      </c>
      <c r="E1800" s="18">
        <f t="shared" si="85"/>
        <v>6</v>
      </c>
      <c r="F1800" s="18">
        <v>1</v>
      </c>
      <c r="G1800" s="18">
        <f t="shared" si="86"/>
        <v>0</v>
      </c>
      <c r="H1800" s="3">
        <v>46156.388182870367</v>
      </c>
      <c r="I1800">
        <v>64742767</v>
      </c>
      <c r="J1800" t="s">
        <v>2021</v>
      </c>
      <c r="K1800" t="s">
        <v>1968</v>
      </c>
      <c r="L1800" t="s">
        <v>1969</v>
      </c>
      <c r="M1800" t="s">
        <v>1970</v>
      </c>
      <c r="O1800">
        <v>365045590000</v>
      </c>
      <c r="P1800">
        <v>16018</v>
      </c>
      <c r="Q1800">
        <v>-4</v>
      </c>
      <c r="R1800">
        <v>1</v>
      </c>
      <c r="S1800">
        <v>64742767</v>
      </c>
      <c r="U1800" t="s">
        <v>6015</v>
      </c>
      <c r="W1800" t="s">
        <v>4977</v>
      </c>
      <c r="X1800">
        <v>365045590000</v>
      </c>
      <c r="Y1800" t="s">
        <v>65</v>
      </c>
      <c r="Z1800" t="s">
        <v>66</v>
      </c>
      <c r="AG1800" t="s">
        <v>1972</v>
      </c>
      <c r="AL1800">
        <v>5</v>
      </c>
      <c r="AN1800" t="s">
        <v>1974</v>
      </c>
      <c r="AO1800">
        <v>0</v>
      </c>
      <c r="AQ1800">
        <v>2257991</v>
      </c>
      <c r="AR1800" t="s">
        <v>4605</v>
      </c>
      <c r="AS1800" t="s">
        <v>5883</v>
      </c>
      <c r="AT1800" t="s">
        <v>2022</v>
      </c>
    </row>
    <row r="1801" spans="1:46" x14ac:dyDescent="0.25">
      <c r="A1801" t="str">
        <f>_xlfn.XLOOKUP(I1801,UTILIZADAS[Contacto1],UTILIZADAS[Source.Name],,0)</f>
        <v>Cobros Mayo</v>
      </c>
      <c r="B1801" s="18">
        <f>VLOOKUP(J1801,Ref!A:C,3,0)</f>
        <v>0</v>
      </c>
      <c r="C1801" s="18">
        <f>VLOOKUP(J1801,Ref!A:D,4,0)</f>
        <v>0</v>
      </c>
      <c r="D1801" s="18" t="str">
        <f t="shared" si="84"/>
        <v>18/may</v>
      </c>
      <c r="E1801" s="18">
        <f t="shared" si="85"/>
        <v>6</v>
      </c>
      <c r="F1801" s="18">
        <v>1</v>
      </c>
      <c r="G1801" s="18">
        <f t="shared" si="86"/>
        <v>0</v>
      </c>
      <c r="H1801" s="3">
        <v>46160.479687500003</v>
      </c>
      <c r="I1801">
        <v>64742767</v>
      </c>
      <c r="J1801" t="s">
        <v>2021</v>
      </c>
      <c r="K1801" t="s">
        <v>1968</v>
      </c>
      <c r="L1801" t="s">
        <v>1969</v>
      </c>
      <c r="M1801" t="s">
        <v>1970</v>
      </c>
      <c r="O1801">
        <v>365045590000</v>
      </c>
      <c r="P1801">
        <v>16018</v>
      </c>
      <c r="Q1801">
        <v>-4</v>
      </c>
      <c r="R1801">
        <v>1</v>
      </c>
      <c r="S1801">
        <v>64742767</v>
      </c>
      <c r="U1801" t="s">
        <v>6015</v>
      </c>
      <c r="W1801" t="s">
        <v>4977</v>
      </c>
      <c r="X1801">
        <v>365045590000</v>
      </c>
      <c r="Y1801" t="s">
        <v>65</v>
      </c>
      <c r="Z1801" t="s">
        <v>66</v>
      </c>
      <c r="AG1801" t="s">
        <v>1972</v>
      </c>
      <c r="AL1801">
        <v>5</v>
      </c>
      <c r="AN1801" t="s">
        <v>1974</v>
      </c>
      <c r="AO1801">
        <v>0</v>
      </c>
      <c r="AQ1801">
        <v>2257991</v>
      </c>
      <c r="AR1801" t="s">
        <v>4605</v>
      </c>
      <c r="AS1801" t="s">
        <v>5883</v>
      </c>
      <c r="AT1801" t="s">
        <v>2022</v>
      </c>
    </row>
    <row r="1802" spans="1:46" x14ac:dyDescent="0.25">
      <c r="A1802" t="str">
        <f>_xlfn.XLOOKUP(I1802,UTILIZADAS[Contacto1],UTILIZADAS[Source.Name],,0)</f>
        <v>Cobros Mayo</v>
      </c>
      <c r="B1802" s="18">
        <f>VLOOKUP(J1802,Ref!A:C,3,0)</f>
        <v>0</v>
      </c>
      <c r="C1802" s="18">
        <f>VLOOKUP(J1802,Ref!A:D,4,0)</f>
        <v>0</v>
      </c>
      <c r="D1802" s="18" t="str">
        <f t="shared" si="84"/>
        <v>20/may</v>
      </c>
      <c r="E1802" s="18">
        <f t="shared" si="85"/>
        <v>6</v>
      </c>
      <c r="F1802" s="18">
        <v>1</v>
      </c>
      <c r="G1802" s="18">
        <f t="shared" si="86"/>
        <v>0</v>
      </c>
      <c r="H1802" s="3">
        <v>46162.446550925924</v>
      </c>
      <c r="I1802">
        <v>64742767</v>
      </c>
      <c r="J1802" t="s">
        <v>2021</v>
      </c>
      <c r="K1802" t="s">
        <v>1968</v>
      </c>
      <c r="L1802" t="s">
        <v>1969</v>
      </c>
      <c r="M1802" t="s">
        <v>1970</v>
      </c>
      <c r="O1802">
        <v>365045590000</v>
      </c>
      <c r="P1802">
        <v>16018</v>
      </c>
      <c r="Q1802">
        <v>-4</v>
      </c>
      <c r="R1802">
        <v>1</v>
      </c>
      <c r="S1802">
        <v>64742767</v>
      </c>
      <c r="U1802" t="s">
        <v>6015</v>
      </c>
      <c r="W1802" t="s">
        <v>4977</v>
      </c>
      <c r="X1802">
        <v>365045590000</v>
      </c>
      <c r="Y1802" t="s">
        <v>65</v>
      </c>
      <c r="Z1802" t="s">
        <v>66</v>
      </c>
      <c r="AG1802" t="s">
        <v>1972</v>
      </c>
      <c r="AL1802">
        <v>5</v>
      </c>
      <c r="AN1802" t="s">
        <v>1974</v>
      </c>
      <c r="AO1802">
        <v>0</v>
      </c>
      <c r="AQ1802">
        <v>2257991</v>
      </c>
      <c r="AR1802" t="s">
        <v>4605</v>
      </c>
      <c r="AS1802" t="s">
        <v>5883</v>
      </c>
      <c r="AT1802" t="s">
        <v>2022</v>
      </c>
    </row>
    <row r="1803" spans="1:46" x14ac:dyDescent="0.25">
      <c r="A1803" t="str">
        <f>_xlfn.XLOOKUP(I1803,UTILIZADAS[Contacto1],UTILIZADAS[Source.Name],,0)</f>
        <v>Cobros Mayo</v>
      </c>
      <c r="B1803" s="18">
        <f>VLOOKUP(J1803,Ref!A:C,3,0)</f>
        <v>0</v>
      </c>
      <c r="C1803" s="18">
        <f>VLOOKUP(J1803,Ref!A:D,4,0)</f>
        <v>0</v>
      </c>
      <c r="D1803" s="18" t="str">
        <f t="shared" si="84"/>
        <v>21/may</v>
      </c>
      <c r="E1803" s="18">
        <f t="shared" si="85"/>
        <v>6</v>
      </c>
      <c r="F1803" s="18">
        <v>1</v>
      </c>
      <c r="G1803" s="18">
        <f t="shared" si="86"/>
        <v>0</v>
      </c>
      <c r="H1803" s="3">
        <v>46163.497465277775</v>
      </c>
      <c r="I1803">
        <v>64742767</v>
      </c>
      <c r="J1803" t="s">
        <v>2021</v>
      </c>
      <c r="K1803" t="s">
        <v>1968</v>
      </c>
      <c r="L1803" t="s">
        <v>1969</v>
      </c>
      <c r="M1803" t="s">
        <v>1970</v>
      </c>
      <c r="O1803">
        <v>365045590000</v>
      </c>
      <c r="P1803">
        <v>16018</v>
      </c>
      <c r="Q1803">
        <v>-4</v>
      </c>
      <c r="R1803">
        <v>1</v>
      </c>
      <c r="S1803">
        <v>64742767</v>
      </c>
      <c r="U1803" t="s">
        <v>6015</v>
      </c>
      <c r="W1803" t="s">
        <v>4977</v>
      </c>
      <c r="X1803">
        <v>365045590000</v>
      </c>
      <c r="Y1803" t="s">
        <v>65</v>
      </c>
      <c r="Z1803" t="s">
        <v>66</v>
      </c>
      <c r="AG1803" t="s">
        <v>1972</v>
      </c>
      <c r="AL1803">
        <v>5</v>
      </c>
      <c r="AN1803" t="s">
        <v>1974</v>
      </c>
      <c r="AO1803">
        <v>0</v>
      </c>
      <c r="AQ1803">
        <v>2257991</v>
      </c>
      <c r="AR1803" t="s">
        <v>4605</v>
      </c>
      <c r="AS1803" t="s">
        <v>5883</v>
      </c>
      <c r="AT1803" t="s">
        <v>2022</v>
      </c>
    </row>
    <row r="1804" spans="1:46" x14ac:dyDescent="0.25">
      <c r="A1804" t="str">
        <f>_xlfn.XLOOKUP(I1804,UTILIZADAS[Contacto1],UTILIZADAS[Source.Name],,0)</f>
        <v>Cobros Mayo</v>
      </c>
      <c r="B1804" s="18">
        <f>VLOOKUP(J1804,Ref!A:C,3,0)</f>
        <v>0</v>
      </c>
      <c r="C1804" s="18">
        <f>VLOOKUP(J1804,Ref!A:D,4,0)</f>
        <v>0</v>
      </c>
      <c r="D1804" s="18" t="str">
        <f t="shared" si="84"/>
        <v>22/may</v>
      </c>
      <c r="E1804" s="18">
        <f t="shared" si="85"/>
        <v>6</v>
      </c>
      <c r="F1804" s="18">
        <v>1</v>
      </c>
      <c r="G1804" s="18">
        <f t="shared" si="86"/>
        <v>1</v>
      </c>
      <c r="H1804" s="3">
        <v>46164.391724537039</v>
      </c>
      <c r="I1804">
        <v>64742767</v>
      </c>
      <c r="J1804" t="s">
        <v>1967</v>
      </c>
      <c r="K1804" t="s">
        <v>1968</v>
      </c>
      <c r="L1804" t="s">
        <v>1969</v>
      </c>
      <c r="M1804" t="s">
        <v>1970</v>
      </c>
      <c r="O1804">
        <v>365045590000</v>
      </c>
      <c r="P1804">
        <v>16018</v>
      </c>
      <c r="Q1804">
        <v>-4</v>
      </c>
      <c r="R1804">
        <v>1</v>
      </c>
      <c r="S1804">
        <v>64742767</v>
      </c>
      <c r="U1804" t="s">
        <v>6015</v>
      </c>
      <c r="W1804" t="s">
        <v>4977</v>
      </c>
      <c r="X1804">
        <v>365045590000</v>
      </c>
      <c r="Y1804" t="s">
        <v>65</v>
      </c>
      <c r="Z1804" t="s">
        <v>66</v>
      </c>
      <c r="AG1804" t="s">
        <v>1972</v>
      </c>
      <c r="AL1804">
        <v>0</v>
      </c>
      <c r="AN1804" t="s">
        <v>1974</v>
      </c>
      <c r="AO1804">
        <v>0</v>
      </c>
      <c r="AQ1804">
        <v>2257991</v>
      </c>
      <c r="AR1804" t="s">
        <v>4605</v>
      </c>
      <c r="AS1804" t="s">
        <v>5883</v>
      </c>
      <c r="AT1804" t="s">
        <v>1975</v>
      </c>
    </row>
    <row r="1805" spans="1:46" x14ac:dyDescent="0.25">
      <c r="A1805" t="str">
        <f>_xlfn.XLOOKUP(I1805,UTILIZADAS[Contacto1],UTILIZADAS[Source.Name],,0)</f>
        <v>Cobros Mayo</v>
      </c>
      <c r="B1805" s="18">
        <f>VLOOKUP(J1805,Ref!A:C,3,0)</f>
        <v>1</v>
      </c>
      <c r="C1805" s="18">
        <f>VLOOKUP(J1805,Ref!A:D,4,0)</f>
        <v>0</v>
      </c>
      <c r="D1805" s="18" t="str">
        <f t="shared" si="84"/>
        <v>11/may</v>
      </c>
      <c r="E1805" s="18">
        <f t="shared" si="85"/>
        <v>1</v>
      </c>
      <c r="F1805" s="18">
        <v>1</v>
      </c>
      <c r="G1805" s="18">
        <f t="shared" si="86"/>
        <v>1</v>
      </c>
      <c r="H1805" s="3">
        <v>46153.661249999997</v>
      </c>
      <c r="I1805">
        <v>64745635</v>
      </c>
      <c r="J1805">
        <v>6000</v>
      </c>
      <c r="K1805" t="s">
        <v>1983</v>
      </c>
      <c r="L1805" t="s">
        <v>1897</v>
      </c>
      <c r="M1805" t="s">
        <v>1970</v>
      </c>
      <c r="O1805">
        <v>363068220000</v>
      </c>
      <c r="P1805">
        <v>16018</v>
      </c>
      <c r="Q1805">
        <v>-4</v>
      </c>
      <c r="R1805">
        <v>1</v>
      </c>
      <c r="S1805">
        <v>64745635</v>
      </c>
      <c r="U1805" t="s">
        <v>6016</v>
      </c>
      <c r="W1805" t="s">
        <v>4979</v>
      </c>
      <c r="X1805">
        <v>363068220000</v>
      </c>
      <c r="Y1805" t="s">
        <v>65</v>
      </c>
      <c r="Z1805" t="s">
        <v>66</v>
      </c>
      <c r="AF1805" t="s">
        <v>1976</v>
      </c>
      <c r="AG1805" t="s">
        <v>1972</v>
      </c>
      <c r="AL1805">
        <v>159</v>
      </c>
      <c r="AM1805" t="s">
        <v>1979</v>
      </c>
      <c r="AN1805" t="s">
        <v>1987</v>
      </c>
      <c r="AO1805">
        <v>0</v>
      </c>
      <c r="AQ1805">
        <v>2257992</v>
      </c>
      <c r="AR1805" t="s">
        <v>4605</v>
      </c>
      <c r="AS1805" t="s">
        <v>5883</v>
      </c>
      <c r="AT1805" t="s">
        <v>1895</v>
      </c>
    </row>
    <row r="1806" spans="1:46" x14ac:dyDescent="0.25">
      <c r="A1806" t="str">
        <f>_xlfn.XLOOKUP(I1806,UTILIZADAS[Contacto1],UTILIZADAS[Source.Name],,0)</f>
        <v>Cobros Abril Canal Fijo</v>
      </c>
      <c r="B1806" s="18">
        <f>VLOOKUP(J1806,Ref!A:C,3,0)</f>
        <v>0</v>
      </c>
      <c r="C1806" s="18">
        <f>VLOOKUP(J1806,Ref!A:D,4,0)</f>
        <v>0</v>
      </c>
      <c r="D1806" s="18" t="str">
        <f t="shared" si="84"/>
        <v>11/may</v>
      </c>
      <c r="E1806" s="18">
        <f t="shared" si="85"/>
        <v>2</v>
      </c>
      <c r="F1806" s="18">
        <v>1</v>
      </c>
      <c r="G1806" s="18">
        <f t="shared" si="86"/>
        <v>0</v>
      </c>
      <c r="H1806" s="3">
        <v>46153.661319444444</v>
      </c>
      <c r="I1806">
        <v>64746422</v>
      </c>
      <c r="J1806" t="s">
        <v>2021</v>
      </c>
      <c r="K1806" t="s">
        <v>1968</v>
      </c>
      <c r="L1806" t="s">
        <v>1969</v>
      </c>
      <c r="M1806" t="s">
        <v>1970</v>
      </c>
      <c r="O1806">
        <v>369031330000</v>
      </c>
      <c r="P1806">
        <v>16018</v>
      </c>
      <c r="Q1806">
        <v>-4</v>
      </c>
      <c r="R1806">
        <v>1</v>
      </c>
      <c r="S1806">
        <v>64746422</v>
      </c>
      <c r="U1806" t="s">
        <v>4508</v>
      </c>
      <c r="W1806" t="s">
        <v>4106</v>
      </c>
      <c r="X1806">
        <v>369031330000</v>
      </c>
      <c r="Y1806" t="s">
        <v>65</v>
      </c>
      <c r="Z1806" t="s">
        <v>66</v>
      </c>
      <c r="AF1806" t="s">
        <v>1976</v>
      </c>
      <c r="AG1806" t="s">
        <v>1972</v>
      </c>
      <c r="AL1806">
        <v>5</v>
      </c>
      <c r="AN1806" t="s">
        <v>1974</v>
      </c>
      <c r="AO1806">
        <v>0</v>
      </c>
      <c r="AQ1806">
        <v>2257993</v>
      </c>
      <c r="AR1806" t="s">
        <v>4605</v>
      </c>
      <c r="AS1806" t="s">
        <v>5883</v>
      </c>
      <c r="AT1806" t="s">
        <v>2022</v>
      </c>
    </row>
    <row r="1807" spans="1:46" x14ac:dyDescent="0.25">
      <c r="A1807" t="str">
        <f>_xlfn.XLOOKUP(I1807,UTILIZADAS[Contacto1],UTILIZADAS[Source.Name],,0)</f>
        <v>Cobros Abril Canal Fijo</v>
      </c>
      <c r="B1807" s="18">
        <f>VLOOKUP(J1807,Ref!A:C,3,0)</f>
        <v>0</v>
      </c>
      <c r="C1807" s="18">
        <f>VLOOKUP(J1807,Ref!A:D,4,0)</f>
        <v>0</v>
      </c>
      <c r="D1807" s="18" t="str">
        <f t="shared" si="84"/>
        <v>14/may</v>
      </c>
      <c r="E1807" s="18">
        <f t="shared" si="85"/>
        <v>2</v>
      </c>
      <c r="F1807" s="18">
        <v>1</v>
      </c>
      <c r="G1807" s="18">
        <f t="shared" si="86"/>
        <v>1</v>
      </c>
      <c r="H1807" s="3">
        <v>46156.387916666667</v>
      </c>
      <c r="I1807">
        <v>64746422</v>
      </c>
      <c r="J1807">
        <v>6004</v>
      </c>
      <c r="K1807" t="s">
        <v>1983</v>
      </c>
      <c r="L1807" t="s">
        <v>1897</v>
      </c>
      <c r="M1807" t="s">
        <v>1970</v>
      </c>
      <c r="O1807">
        <v>369031330000</v>
      </c>
      <c r="P1807">
        <v>16018</v>
      </c>
      <c r="Q1807">
        <v>-4</v>
      </c>
      <c r="R1807">
        <v>1</v>
      </c>
      <c r="S1807">
        <v>64746422</v>
      </c>
      <c r="U1807" t="s">
        <v>4508</v>
      </c>
      <c r="W1807" t="s">
        <v>4106</v>
      </c>
      <c r="X1807">
        <v>369031330000</v>
      </c>
      <c r="Y1807" t="s">
        <v>65</v>
      </c>
      <c r="Z1807" t="s">
        <v>66</v>
      </c>
      <c r="AF1807" t="s">
        <v>1976</v>
      </c>
      <c r="AG1807" t="s">
        <v>1972</v>
      </c>
      <c r="AL1807">
        <v>122</v>
      </c>
      <c r="AM1807" t="s">
        <v>1979</v>
      </c>
      <c r="AN1807" t="s">
        <v>1987</v>
      </c>
      <c r="AO1807">
        <v>0</v>
      </c>
      <c r="AQ1807">
        <v>2257993</v>
      </c>
      <c r="AR1807" t="s">
        <v>4605</v>
      </c>
      <c r="AS1807" t="s">
        <v>5883</v>
      </c>
      <c r="AT1807" t="s">
        <v>1984</v>
      </c>
    </row>
    <row r="1808" spans="1:46" x14ac:dyDescent="0.25">
      <c r="A1808" t="str">
        <f>_xlfn.XLOOKUP(I1808,UTILIZADAS[Contacto1],UTILIZADAS[Source.Name],,0)</f>
        <v>Cobros Mayo</v>
      </c>
      <c r="B1808" s="18">
        <f>VLOOKUP(J1808,Ref!A:C,3,0)</f>
        <v>0</v>
      </c>
      <c r="C1808" s="18">
        <f>VLOOKUP(J1808,Ref!A:D,4,0)</f>
        <v>0</v>
      </c>
      <c r="D1808" s="18" t="str">
        <f t="shared" si="84"/>
        <v>11/may</v>
      </c>
      <c r="E1808" s="18">
        <f t="shared" si="85"/>
        <v>6</v>
      </c>
      <c r="F1808" s="18">
        <v>1</v>
      </c>
      <c r="G1808" s="18">
        <f t="shared" si="86"/>
        <v>0</v>
      </c>
      <c r="H1808" s="3">
        <v>46153.661562499998</v>
      </c>
      <c r="I1808">
        <v>64747695</v>
      </c>
      <c r="J1808" t="s">
        <v>2021</v>
      </c>
      <c r="K1808" t="s">
        <v>1968</v>
      </c>
      <c r="L1808" t="s">
        <v>1969</v>
      </c>
      <c r="M1808" t="s">
        <v>1970</v>
      </c>
      <c r="O1808">
        <v>363087220000</v>
      </c>
      <c r="P1808">
        <v>16018</v>
      </c>
      <c r="Q1808">
        <v>-4</v>
      </c>
      <c r="R1808">
        <v>1</v>
      </c>
      <c r="S1808">
        <v>64747695</v>
      </c>
      <c r="U1808" t="s">
        <v>6017</v>
      </c>
      <c r="W1808" t="s">
        <v>4981</v>
      </c>
      <c r="X1808">
        <v>363087220000</v>
      </c>
      <c r="Y1808" t="s">
        <v>65</v>
      </c>
      <c r="Z1808" t="s">
        <v>66</v>
      </c>
      <c r="AF1808" t="s">
        <v>1976</v>
      </c>
      <c r="AG1808" t="s">
        <v>1972</v>
      </c>
      <c r="AL1808">
        <v>5</v>
      </c>
      <c r="AN1808" t="s">
        <v>1974</v>
      </c>
      <c r="AO1808">
        <v>0</v>
      </c>
      <c r="AQ1808">
        <v>2257994</v>
      </c>
      <c r="AR1808" t="s">
        <v>4605</v>
      </c>
      <c r="AS1808" t="s">
        <v>5883</v>
      </c>
      <c r="AT1808" t="s">
        <v>2022</v>
      </c>
    </row>
    <row r="1809" spans="1:46" x14ac:dyDescent="0.25">
      <c r="A1809" t="str">
        <f>_xlfn.XLOOKUP(I1809,UTILIZADAS[Contacto1],UTILIZADAS[Source.Name],,0)</f>
        <v>Cobros Mayo</v>
      </c>
      <c r="B1809" s="18">
        <f>VLOOKUP(J1809,Ref!A:C,3,0)</f>
        <v>0</v>
      </c>
      <c r="C1809" s="18">
        <f>VLOOKUP(J1809,Ref!A:D,4,0)</f>
        <v>0</v>
      </c>
      <c r="D1809" s="18" t="str">
        <f t="shared" si="84"/>
        <v>14/may</v>
      </c>
      <c r="E1809" s="18">
        <f t="shared" si="85"/>
        <v>6</v>
      </c>
      <c r="F1809" s="18">
        <v>1</v>
      </c>
      <c r="G1809" s="18">
        <f t="shared" si="86"/>
        <v>0</v>
      </c>
      <c r="H1809" s="3">
        <v>46156.388460648152</v>
      </c>
      <c r="I1809">
        <v>64747695</v>
      </c>
      <c r="J1809" t="s">
        <v>2021</v>
      </c>
      <c r="K1809" t="s">
        <v>1968</v>
      </c>
      <c r="L1809" t="s">
        <v>1969</v>
      </c>
      <c r="M1809" t="s">
        <v>1970</v>
      </c>
      <c r="O1809">
        <v>363087220000</v>
      </c>
      <c r="P1809">
        <v>16018</v>
      </c>
      <c r="Q1809">
        <v>-4</v>
      </c>
      <c r="R1809">
        <v>1</v>
      </c>
      <c r="S1809">
        <v>64747695</v>
      </c>
      <c r="U1809" t="s">
        <v>6017</v>
      </c>
      <c r="W1809" t="s">
        <v>4981</v>
      </c>
      <c r="X1809">
        <v>363087220000</v>
      </c>
      <c r="Y1809" t="s">
        <v>65</v>
      </c>
      <c r="Z1809" t="s">
        <v>66</v>
      </c>
      <c r="AF1809" t="s">
        <v>1976</v>
      </c>
      <c r="AG1809" t="s">
        <v>1972</v>
      </c>
      <c r="AL1809">
        <v>5</v>
      </c>
      <c r="AN1809" t="s">
        <v>1974</v>
      </c>
      <c r="AO1809">
        <v>0</v>
      </c>
      <c r="AQ1809">
        <v>2257994</v>
      </c>
      <c r="AR1809" t="s">
        <v>4605</v>
      </c>
      <c r="AS1809" t="s">
        <v>5883</v>
      </c>
      <c r="AT1809" t="s">
        <v>2022</v>
      </c>
    </row>
    <row r="1810" spans="1:46" x14ac:dyDescent="0.25">
      <c r="A1810" t="str">
        <f>_xlfn.XLOOKUP(I1810,UTILIZADAS[Contacto1],UTILIZADAS[Source.Name],,0)</f>
        <v>Cobros Mayo</v>
      </c>
      <c r="B1810" s="18">
        <f>VLOOKUP(J1810,Ref!A:C,3,0)</f>
        <v>0</v>
      </c>
      <c r="C1810" s="18">
        <f>VLOOKUP(J1810,Ref!A:D,4,0)</f>
        <v>0</v>
      </c>
      <c r="D1810" s="18" t="str">
        <f t="shared" si="84"/>
        <v>18/may</v>
      </c>
      <c r="E1810" s="18">
        <f t="shared" si="85"/>
        <v>6</v>
      </c>
      <c r="F1810" s="18">
        <v>1</v>
      </c>
      <c r="G1810" s="18">
        <f t="shared" si="86"/>
        <v>0</v>
      </c>
      <c r="H1810" s="3">
        <v>46160.480439814812</v>
      </c>
      <c r="I1810">
        <v>64747695</v>
      </c>
      <c r="J1810" t="s">
        <v>2021</v>
      </c>
      <c r="K1810" t="s">
        <v>1968</v>
      </c>
      <c r="L1810" t="s">
        <v>1969</v>
      </c>
      <c r="M1810" t="s">
        <v>1970</v>
      </c>
      <c r="O1810">
        <v>363087220000</v>
      </c>
      <c r="P1810">
        <v>16018</v>
      </c>
      <c r="Q1810">
        <v>-4</v>
      </c>
      <c r="R1810">
        <v>1</v>
      </c>
      <c r="S1810">
        <v>64747695</v>
      </c>
      <c r="U1810" t="s">
        <v>6017</v>
      </c>
      <c r="W1810" t="s">
        <v>4981</v>
      </c>
      <c r="X1810">
        <v>363087220000</v>
      </c>
      <c r="Y1810" t="s">
        <v>65</v>
      </c>
      <c r="Z1810" t="s">
        <v>66</v>
      </c>
      <c r="AF1810" t="s">
        <v>1976</v>
      </c>
      <c r="AG1810" t="s">
        <v>1972</v>
      </c>
      <c r="AL1810">
        <v>5</v>
      </c>
      <c r="AN1810" t="s">
        <v>1974</v>
      </c>
      <c r="AO1810">
        <v>0</v>
      </c>
      <c r="AQ1810">
        <v>2257994</v>
      </c>
      <c r="AR1810" t="s">
        <v>4605</v>
      </c>
      <c r="AS1810" t="s">
        <v>5883</v>
      </c>
      <c r="AT1810" t="s">
        <v>2022</v>
      </c>
    </row>
    <row r="1811" spans="1:46" x14ac:dyDescent="0.25">
      <c r="A1811" t="str">
        <f>_xlfn.XLOOKUP(I1811,UTILIZADAS[Contacto1],UTILIZADAS[Source.Name],,0)</f>
        <v>Cobros Mayo</v>
      </c>
      <c r="B1811" s="18">
        <f>VLOOKUP(J1811,Ref!A:C,3,0)</f>
        <v>0</v>
      </c>
      <c r="C1811" s="18">
        <f>VLOOKUP(J1811,Ref!A:D,4,0)</f>
        <v>0</v>
      </c>
      <c r="D1811" s="18" t="str">
        <f t="shared" si="84"/>
        <v>20/may</v>
      </c>
      <c r="E1811" s="18">
        <f t="shared" si="85"/>
        <v>6</v>
      </c>
      <c r="F1811" s="18">
        <v>1</v>
      </c>
      <c r="G1811" s="18">
        <f t="shared" si="86"/>
        <v>0</v>
      </c>
      <c r="H1811" s="3">
        <v>46162.447013888886</v>
      </c>
      <c r="I1811">
        <v>64747695</v>
      </c>
      <c r="J1811" t="s">
        <v>2021</v>
      </c>
      <c r="K1811" t="s">
        <v>1968</v>
      </c>
      <c r="L1811" t="s">
        <v>1969</v>
      </c>
      <c r="M1811" t="s">
        <v>1970</v>
      </c>
      <c r="O1811">
        <v>363087220000</v>
      </c>
      <c r="P1811">
        <v>16018</v>
      </c>
      <c r="Q1811">
        <v>-4</v>
      </c>
      <c r="R1811">
        <v>1</v>
      </c>
      <c r="S1811">
        <v>64747695</v>
      </c>
      <c r="U1811" t="s">
        <v>6017</v>
      </c>
      <c r="W1811" t="s">
        <v>4981</v>
      </c>
      <c r="X1811">
        <v>363087220000</v>
      </c>
      <c r="Y1811" t="s">
        <v>65</v>
      </c>
      <c r="Z1811" t="s">
        <v>66</v>
      </c>
      <c r="AF1811" t="s">
        <v>1976</v>
      </c>
      <c r="AG1811" t="s">
        <v>1972</v>
      </c>
      <c r="AL1811">
        <v>5</v>
      </c>
      <c r="AN1811" t="s">
        <v>1974</v>
      </c>
      <c r="AO1811">
        <v>0</v>
      </c>
      <c r="AQ1811">
        <v>2257994</v>
      </c>
      <c r="AR1811" t="s">
        <v>4605</v>
      </c>
      <c r="AS1811" t="s">
        <v>5883</v>
      </c>
      <c r="AT1811" t="s">
        <v>2022</v>
      </c>
    </row>
    <row r="1812" spans="1:46" x14ac:dyDescent="0.25">
      <c r="A1812" t="str">
        <f>_xlfn.XLOOKUP(I1812,UTILIZADAS[Contacto1],UTILIZADAS[Source.Name],,0)</f>
        <v>Cobros Mayo</v>
      </c>
      <c r="B1812" s="18">
        <f>VLOOKUP(J1812,Ref!A:C,3,0)</f>
        <v>0</v>
      </c>
      <c r="C1812" s="18">
        <f>VLOOKUP(J1812,Ref!A:D,4,0)</f>
        <v>0</v>
      </c>
      <c r="D1812" s="18" t="str">
        <f t="shared" si="84"/>
        <v>21/may</v>
      </c>
      <c r="E1812" s="18">
        <f t="shared" si="85"/>
        <v>6</v>
      </c>
      <c r="F1812" s="18">
        <v>1</v>
      </c>
      <c r="G1812" s="18">
        <f t="shared" si="86"/>
        <v>0</v>
      </c>
      <c r="H1812" s="3">
        <v>46163.497766203705</v>
      </c>
      <c r="I1812">
        <v>64747695</v>
      </c>
      <c r="J1812" t="s">
        <v>2021</v>
      </c>
      <c r="K1812" t="s">
        <v>1968</v>
      </c>
      <c r="L1812" t="s">
        <v>1969</v>
      </c>
      <c r="M1812" t="s">
        <v>1970</v>
      </c>
      <c r="O1812">
        <v>363087220000</v>
      </c>
      <c r="P1812">
        <v>16018</v>
      </c>
      <c r="Q1812">
        <v>-4</v>
      </c>
      <c r="R1812">
        <v>1</v>
      </c>
      <c r="S1812">
        <v>64747695</v>
      </c>
      <c r="U1812" t="s">
        <v>6017</v>
      </c>
      <c r="W1812" t="s">
        <v>4981</v>
      </c>
      <c r="X1812">
        <v>363087220000</v>
      </c>
      <c r="Y1812" t="s">
        <v>65</v>
      </c>
      <c r="Z1812" t="s">
        <v>66</v>
      </c>
      <c r="AF1812" t="s">
        <v>1976</v>
      </c>
      <c r="AG1812" t="s">
        <v>1972</v>
      </c>
      <c r="AL1812">
        <v>5</v>
      </c>
      <c r="AN1812" t="s">
        <v>1974</v>
      </c>
      <c r="AO1812">
        <v>0</v>
      </c>
      <c r="AQ1812">
        <v>2257994</v>
      </c>
      <c r="AR1812" t="s">
        <v>4605</v>
      </c>
      <c r="AS1812" t="s">
        <v>5883</v>
      </c>
      <c r="AT1812" t="s">
        <v>2022</v>
      </c>
    </row>
    <row r="1813" spans="1:46" x14ac:dyDescent="0.25">
      <c r="A1813" t="str">
        <f>_xlfn.XLOOKUP(I1813,UTILIZADAS[Contacto1],UTILIZADAS[Source.Name],,0)</f>
        <v>Cobros Mayo</v>
      </c>
      <c r="B1813" s="18">
        <f>VLOOKUP(J1813,Ref!A:C,3,0)</f>
        <v>1</v>
      </c>
      <c r="C1813" s="18">
        <f>VLOOKUP(J1813,Ref!A:D,4,0)</f>
        <v>1</v>
      </c>
      <c r="D1813" s="18" t="str">
        <f t="shared" si="84"/>
        <v>22/may</v>
      </c>
      <c r="E1813" s="18">
        <f t="shared" si="85"/>
        <v>6</v>
      </c>
      <c r="F1813" s="18">
        <v>1</v>
      </c>
      <c r="G1813" s="18">
        <f t="shared" si="86"/>
        <v>1</v>
      </c>
      <c r="H1813" s="3">
        <v>46164.391944444447</v>
      </c>
      <c r="I1813">
        <v>64747695</v>
      </c>
      <c r="J1813">
        <v>6003</v>
      </c>
      <c r="K1813" t="s">
        <v>1983</v>
      </c>
      <c r="L1813" t="s">
        <v>1897</v>
      </c>
      <c r="M1813" t="s">
        <v>1970</v>
      </c>
      <c r="O1813">
        <v>363087220000</v>
      </c>
      <c r="P1813">
        <v>16018</v>
      </c>
      <c r="Q1813">
        <v>-4</v>
      </c>
      <c r="R1813">
        <v>1</v>
      </c>
      <c r="S1813">
        <v>64747695</v>
      </c>
      <c r="U1813" t="s">
        <v>6017</v>
      </c>
      <c r="W1813" t="s">
        <v>4981</v>
      </c>
      <c r="X1813">
        <v>363087220000</v>
      </c>
      <c r="Y1813" t="s">
        <v>65</v>
      </c>
      <c r="Z1813" t="s">
        <v>66</v>
      </c>
      <c r="AF1813" t="s">
        <v>1976</v>
      </c>
      <c r="AG1813" t="s">
        <v>1972</v>
      </c>
      <c r="AL1813">
        <v>17</v>
      </c>
      <c r="AM1813" t="s">
        <v>1979</v>
      </c>
      <c r="AN1813" t="s">
        <v>1987</v>
      </c>
      <c r="AO1813">
        <v>0</v>
      </c>
      <c r="AQ1813">
        <v>2257994</v>
      </c>
      <c r="AR1813" t="s">
        <v>4605</v>
      </c>
      <c r="AS1813" t="s">
        <v>5883</v>
      </c>
      <c r="AT1813" t="s">
        <v>1892</v>
      </c>
    </row>
    <row r="1814" spans="1:46" x14ac:dyDescent="0.25">
      <c r="A1814" t="str">
        <f>_xlfn.XLOOKUP(I1814,UTILIZADAS[Contacto1],UTILIZADAS[Source.Name],,0)</f>
        <v>Cobros Mayo</v>
      </c>
      <c r="B1814" s="18">
        <f>VLOOKUP(J1814,Ref!A:C,3,0)</f>
        <v>0</v>
      </c>
      <c r="C1814" s="18">
        <f>VLOOKUP(J1814,Ref!A:D,4,0)</f>
        <v>0</v>
      </c>
      <c r="D1814" s="18" t="str">
        <f t="shared" si="84"/>
        <v>06/may</v>
      </c>
      <c r="E1814" s="18">
        <f t="shared" si="85"/>
        <v>4</v>
      </c>
      <c r="F1814" s="18">
        <v>1</v>
      </c>
      <c r="G1814" s="18">
        <f t="shared" si="86"/>
        <v>0</v>
      </c>
      <c r="H1814" s="3">
        <v>46148.491689814815</v>
      </c>
      <c r="I1814">
        <v>64757907</v>
      </c>
      <c r="J1814">
        <v>6004</v>
      </c>
      <c r="K1814" t="s">
        <v>1983</v>
      </c>
      <c r="L1814" t="s">
        <v>1897</v>
      </c>
      <c r="M1814" t="s">
        <v>1970</v>
      </c>
      <c r="P1814">
        <v>998</v>
      </c>
      <c r="Q1814">
        <v>0</v>
      </c>
      <c r="S1814">
        <v>64757907</v>
      </c>
      <c r="AF1814" t="s">
        <v>1976</v>
      </c>
      <c r="AG1814" t="s">
        <v>1972</v>
      </c>
      <c r="AL1814">
        <v>94</v>
      </c>
      <c r="AM1814" t="s">
        <v>1979</v>
      </c>
      <c r="AN1814" t="s">
        <v>1977</v>
      </c>
      <c r="AO1814">
        <v>0</v>
      </c>
      <c r="AQ1814">
        <v>2257530</v>
      </c>
      <c r="AR1814" t="s">
        <v>1978</v>
      </c>
      <c r="AT1814" t="s">
        <v>1984</v>
      </c>
    </row>
    <row r="1815" spans="1:46" x14ac:dyDescent="0.25">
      <c r="A1815" t="str">
        <f>_xlfn.XLOOKUP(I1815,UTILIZADAS[Contacto1],UTILIZADAS[Source.Name],,0)</f>
        <v>Cobros Mayo</v>
      </c>
      <c r="B1815" s="18">
        <f>VLOOKUP(J1815,Ref!A:C,3,0)</f>
        <v>0</v>
      </c>
      <c r="C1815" s="18">
        <f>VLOOKUP(J1815,Ref!A:D,4,0)</f>
        <v>0</v>
      </c>
      <c r="D1815" s="18" t="str">
        <f t="shared" si="84"/>
        <v>11/may</v>
      </c>
      <c r="E1815" s="18">
        <f t="shared" si="85"/>
        <v>4</v>
      </c>
      <c r="F1815" s="18">
        <v>1</v>
      </c>
      <c r="G1815" s="18">
        <f t="shared" si="86"/>
        <v>0</v>
      </c>
      <c r="H1815" s="3">
        <v>46153.66207175926</v>
      </c>
      <c r="I1815">
        <v>64757907</v>
      </c>
      <c r="J1815" t="s">
        <v>2021</v>
      </c>
      <c r="K1815" t="s">
        <v>1968</v>
      </c>
      <c r="L1815" t="s">
        <v>1969</v>
      </c>
      <c r="M1815" t="s">
        <v>1970</v>
      </c>
      <c r="O1815">
        <v>369018260000</v>
      </c>
      <c r="P1815">
        <v>16018</v>
      </c>
      <c r="Q1815">
        <v>-4</v>
      </c>
      <c r="R1815">
        <v>1</v>
      </c>
      <c r="S1815">
        <v>64757907</v>
      </c>
      <c r="U1815" t="s">
        <v>6018</v>
      </c>
      <c r="W1815" t="s">
        <v>4983</v>
      </c>
      <c r="X1815">
        <v>369018260000</v>
      </c>
      <c r="Y1815" t="s">
        <v>65</v>
      </c>
      <c r="Z1815" t="s">
        <v>4619</v>
      </c>
      <c r="AF1815" t="s">
        <v>1976</v>
      </c>
      <c r="AG1815" t="s">
        <v>1972</v>
      </c>
      <c r="AL1815">
        <v>5</v>
      </c>
      <c r="AN1815" t="s">
        <v>1974</v>
      </c>
      <c r="AO1815">
        <v>0</v>
      </c>
      <c r="AQ1815">
        <v>2257995</v>
      </c>
      <c r="AR1815" t="s">
        <v>4605</v>
      </c>
      <c r="AS1815" t="s">
        <v>5883</v>
      </c>
      <c r="AT1815" t="s">
        <v>2022</v>
      </c>
    </row>
    <row r="1816" spans="1:46" x14ac:dyDescent="0.25">
      <c r="A1816" t="str">
        <f>_xlfn.XLOOKUP(I1816,UTILIZADAS[Contacto1],UTILIZADAS[Source.Name],,0)</f>
        <v>Cobros Mayo</v>
      </c>
      <c r="B1816" s="18">
        <f>VLOOKUP(J1816,Ref!A:C,3,0)</f>
        <v>0</v>
      </c>
      <c r="C1816" s="18">
        <f>VLOOKUP(J1816,Ref!A:D,4,0)</f>
        <v>0</v>
      </c>
      <c r="D1816" s="18" t="str">
        <f t="shared" si="84"/>
        <v>14/may</v>
      </c>
      <c r="E1816" s="18">
        <f t="shared" si="85"/>
        <v>4</v>
      </c>
      <c r="F1816" s="18">
        <v>1</v>
      </c>
      <c r="G1816" s="18">
        <f t="shared" si="86"/>
        <v>0</v>
      </c>
      <c r="H1816" s="3">
        <v>46156.388819444444</v>
      </c>
      <c r="I1816">
        <v>64757907</v>
      </c>
      <c r="J1816" t="s">
        <v>2021</v>
      </c>
      <c r="K1816" t="s">
        <v>1968</v>
      </c>
      <c r="L1816" t="s">
        <v>1969</v>
      </c>
      <c r="M1816" t="s">
        <v>1970</v>
      </c>
      <c r="O1816">
        <v>369018260000</v>
      </c>
      <c r="P1816">
        <v>16018</v>
      </c>
      <c r="Q1816">
        <v>-4</v>
      </c>
      <c r="R1816">
        <v>1</v>
      </c>
      <c r="S1816">
        <v>64757907</v>
      </c>
      <c r="U1816" t="s">
        <v>6018</v>
      </c>
      <c r="W1816" t="s">
        <v>4983</v>
      </c>
      <c r="X1816">
        <v>369018260000</v>
      </c>
      <c r="Y1816" t="s">
        <v>65</v>
      </c>
      <c r="Z1816" t="s">
        <v>4619</v>
      </c>
      <c r="AF1816" t="s">
        <v>1976</v>
      </c>
      <c r="AG1816" t="s">
        <v>1972</v>
      </c>
      <c r="AL1816">
        <v>5</v>
      </c>
      <c r="AN1816" t="s">
        <v>1974</v>
      </c>
      <c r="AO1816">
        <v>0</v>
      </c>
      <c r="AQ1816">
        <v>2257995</v>
      </c>
      <c r="AR1816" t="s">
        <v>4605</v>
      </c>
      <c r="AS1816" t="s">
        <v>5883</v>
      </c>
      <c r="AT1816" t="s">
        <v>2022</v>
      </c>
    </row>
    <row r="1817" spans="1:46" x14ac:dyDescent="0.25">
      <c r="A1817" t="str">
        <f>_xlfn.XLOOKUP(I1817,UTILIZADAS[Contacto1],UTILIZADAS[Source.Name],,0)</f>
        <v>Cobros Mayo</v>
      </c>
      <c r="B1817" s="18">
        <f>VLOOKUP(J1817,Ref!A:C,3,0)</f>
        <v>1</v>
      </c>
      <c r="C1817" s="18">
        <f>VLOOKUP(J1817,Ref!A:D,4,0)</f>
        <v>1</v>
      </c>
      <c r="D1817" s="18" t="str">
        <f t="shared" si="84"/>
        <v>18/may</v>
      </c>
      <c r="E1817" s="18">
        <f t="shared" si="85"/>
        <v>4</v>
      </c>
      <c r="F1817" s="18">
        <v>1</v>
      </c>
      <c r="G1817" s="18">
        <f t="shared" si="86"/>
        <v>1</v>
      </c>
      <c r="H1817" s="3">
        <v>46160.481620370374</v>
      </c>
      <c r="I1817">
        <v>64757907</v>
      </c>
      <c r="J1817">
        <v>6005</v>
      </c>
      <c r="K1817" t="s">
        <v>1983</v>
      </c>
      <c r="L1817" t="s">
        <v>1897</v>
      </c>
      <c r="M1817" t="s">
        <v>1970</v>
      </c>
      <c r="O1817">
        <v>369018260000</v>
      </c>
      <c r="P1817">
        <v>16018</v>
      </c>
      <c r="Q1817">
        <v>-4</v>
      </c>
      <c r="R1817">
        <v>1</v>
      </c>
      <c r="S1817">
        <v>64757907</v>
      </c>
      <c r="U1817" t="s">
        <v>6018</v>
      </c>
      <c r="W1817" t="s">
        <v>4983</v>
      </c>
      <c r="X1817">
        <v>369018260000</v>
      </c>
      <c r="Y1817" t="s">
        <v>65</v>
      </c>
      <c r="Z1817" t="s">
        <v>4619</v>
      </c>
      <c r="AF1817" t="s">
        <v>1976</v>
      </c>
      <c r="AG1817" t="s">
        <v>1972</v>
      </c>
      <c r="AL1817">
        <v>199</v>
      </c>
      <c r="AM1817" t="s">
        <v>1979</v>
      </c>
      <c r="AN1817" t="s">
        <v>1987</v>
      </c>
      <c r="AO1817">
        <v>0</v>
      </c>
      <c r="AQ1817">
        <v>2257995</v>
      </c>
      <c r="AR1817" t="s">
        <v>4605</v>
      </c>
      <c r="AS1817" t="s">
        <v>5883</v>
      </c>
      <c r="AT1817" t="s">
        <v>5686</v>
      </c>
    </row>
    <row r="1818" spans="1:46" x14ac:dyDescent="0.25">
      <c r="A1818" t="str">
        <f>_xlfn.XLOOKUP(I1818,UTILIZADAS[Contacto1],UTILIZADAS[Source.Name],,0)</f>
        <v>Cobros Abril Canal Fijo</v>
      </c>
      <c r="B1818" s="18">
        <f>VLOOKUP(J1818,Ref!A:C,3,0)</f>
        <v>0</v>
      </c>
      <c r="C1818" s="18">
        <f>VLOOKUP(J1818,Ref!A:D,4,0)</f>
        <v>0</v>
      </c>
      <c r="D1818" s="18" t="str">
        <f t="shared" si="84"/>
        <v>11/may</v>
      </c>
      <c r="E1818" s="18">
        <f t="shared" si="85"/>
        <v>3</v>
      </c>
      <c r="F1818" s="18">
        <v>1</v>
      </c>
      <c r="G1818" s="18">
        <f t="shared" si="86"/>
        <v>0</v>
      </c>
      <c r="H1818" s="3">
        <v>46153.662245370368</v>
      </c>
      <c r="I1818">
        <v>64785667</v>
      </c>
      <c r="J1818" t="s">
        <v>2021</v>
      </c>
      <c r="K1818" t="s">
        <v>1968</v>
      </c>
      <c r="L1818" t="s">
        <v>1969</v>
      </c>
      <c r="M1818" t="s">
        <v>1970</v>
      </c>
      <c r="O1818">
        <v>353378650000</v>
      </c>
      <c r="P1818">
        <v>16018</v>
      </c>
      <c r="Q1818">
        <v>-4</v>
      </c>
      <c r="R1818">
        <v>1</v>
      </c>
      <c r="S1818">
        <v>64785667</v>
      </c>
      <c r="U1818" t="s">
        <v>2302</v>
      </c>
      <c r="W1818" t="s">
        <v>3854</v>
      </c>
      <c r="X1818">
        <v>353378650000</v>
      </c>
      <c r="Y1818" t="s">
        <v>65</v>
      </c>
      <c r="Z1818" t="s">
        <v>66</v>
      </c>
      <c r="AF1818" t="s">
        <v>1976</v>
      </c>
      <c r="AG1818" t="s">
        <v>1972</v>
      </c>
      <c r="AL1818">
        <v>5</v>
      </c>
      <c r="AN1818" t="s">
        <v>1974</v>
      </c>
      <c r="AO1818">
        <v>0</v>
      </c>
      <c r="AQ1818">
        <v>2257996</v>
      </c>
      <c r="AR1818" t="s">
        <v>4605</v>
      </c>
      <c r="AS1818" t="s">
        <v>5883</v>
      </c>
      <c r="AT1818" t="s">
        <v>2022</v>
      </c>
    </row>
    <row r="1819" spans="1:46" x14ac:dyDescent="0.25">
      <c r="A1819" t="str">
        <f>_xlfn.XLOOKUP(I1819,UTILIZADAS[Contacto1],UTILIZADAS[Source.Name],,0)</f>
        <v>Cobros Abril Canal Fijo</v>
      </c>
      <c r="B1819" s="18">
        <f>VLOOKUP(J1819,Ref!A:C,3,0)</f>
        <v>0</v>
      </c>
      <c r="C1819" s="18">
        <f>VLOOKUP(J1819,Ref!A:D,4,0)</f>
        <v>0</v>
      </c>
      <c r="D1819" s="18" t="str">
        <f t="shared" si="84"/>
        <v>14/may</v>
      </c>
      <c r="E1819" s="18">
        <f t="shared" si="85"/>
        <v>3</v>
      </c>
      <c r="F1819" s="18">
        <v>1</v>
      </c>
      <c r="G1819" s="18">
        <f t="shared" si="86"/>
        <v>0</v>
      </c>
      <c r="H1819" s="3">
        <v>46156.388981481483</v>
      </c>
      <c r="I1819">
        <v>64785667</v>
      </c>
      <c r="J1819" t="s">
        <v>2021</v>
      </c>
      <c r="K1819" t="s">
        <v>1968</v>
      </c>
      <c r="L1819" t="s">
        <v>1969</v>
      </c>
      <c r="M1819" t="s">
        <v>1970</v>
      </c>
      <c r="O1819">
        <v>353378650000</v>
      </c>
      <c r="P1819">
        <v>16018</v>
      </c>
      <c r="Q1819">
        <v>-4</v>
      </c>
      <c r="R1819">
        <v>1</v>
      </c>
      <c r="S1819">
        <v>64785667</v>
      </c>
      <c r="U1819" t="s">
        <v>2302</v>
      </c>
      <c r="W1819" t="s">
        <v>3854</v>
      </c>
      <c r="X1819">
        <v>353378650000</v>
      </c>
      <c r="Y1819" t="s">
        <v>65</v>
      </c>
      <c r="Z1819" t="s">
        <v>66</v>
      </c>
      <c r="AF1819" t="s">
        <v>1976</v>
      </c>
      <c r="AG1819" t="s">
        <v>1972</v>
      </c>
      <c r="AL1819">
        <v>5</v>
      </c>
      <c r="AN1819" t="s">
        <v>1974</v>
      </c>
      <c r="AO1819">
        <v>0</v>
      </c>
      <c r="AQ1819">
        <v>2257996</v>
      </c>
      <c r="AR1819" t="s">
        <v>4605</v>
      </c>
      <c r="AS1819" t="s">
        <v>5883</v>
      </c>
      <c r="AT1819" t="s">
        <v>2022</v>
      </c>
    </row>
    <row r="1820" spans="1:46" x14ac:dyDescent="0.25">
      <c r="A1820" t="str">
        <f>_xlfn.XLOOKUP(I1820,UTILIZADAS[Contacto1],UTILIZADAS[Source.Name],,0)</f>
        <v>Cobros Abril Canal Fijo</v>
      </c>
      <c r="B1820" s="18">
        <f>VLOOKUP(J1820,Ref!A:C,3,0)</f>
        <v>1</v>
      </c>
      <c r="C1820" s="18">
        <f>VLOOKUP(J1820,Ref!A:D,4,0)</f>
        <v>1</v>
      </c>
      <c r="D1820" s="18" t="str">
        <f t="shared" si="84"/>
        <v>18/may</v>
      </c>
      <c r="E1820" s="18">
        <f t="shared" si="85"/>
        <v>3</v>
      </c>
      <c r="F1820" s="18">
        <v>1</v>
      </c>
      <c r="G1820" s="18">
        <f t="shared" si="86"/>
        <v>1</v>
      </c>
      <c r="H1820" s="3">
        <v>46160.484178240738</v>
      </c>
      <c r="I1820">
        <v>64785667</v>
      </c>
      <c r="J1820">
        <v>6003</v>
      </c>
      <c r="K1820" t="s">
        <v>1983</v>
      </c>
      <c r="L1820" t="s">
        <v>1897</v>
      </c>
      <c r="M1820" t="s">
        <v>1970</v>
      </c>
      <c r="O1820">
        <v>353378650000</v>
      </c>
      <c r="P1820">
        <v>16018</v>
      </c>
      <c r="Q1820">
        <v>-4</v>
      </c>
      <c r="R1820">
        <v>1</v>
      </c>
      <c r="S1820">
        <v>64785667</v>
      </c>
      <c r="U1820" t="s">
        <v>2302</v>
      </c>
      <c r="W1820" t="s">
        <v>3854</v>
      </c>
      <c r="X1820">
        <v>353378650000</v>
      </c>
      <c r="Y1820" t="s">
        <v>65</v>
      </c>
      <c r="Z1820" t="s">
        <v>66</v>
      </c>
      <c r="AF1820" t="s">
        <v>1976</v>
      </c>
      <c r="AG1820" t="s">
        <v>1972</v>
      </c>
      <c r="AL1820">
        <v>42</v>
      </c>
      <c r="AM1820" t="s">
        <v>1979</v>
      </c>
      <c r="AN1820" t="s">
        <v>1987</v>
      </c>
      <c r="AO1820">
        <v>0</v>
      </c>
      <c r="AQ1820">
        <v>2257996</v>
      </c>
      <c r="AR1820" t="s">
        <v>4605</v>
      </c>
      <c r="AS1820" t="s">
        <v>5883</v>
      </c>
      <c r="AT1820" t="s">
        <v>1892</v>
      </c>
    </row>
    <row r="1821" spans="1:46" x14ac:dyDescent="0.25">
      <c r="A1821" t="str">
        <f>_xlfn.XLOOKUP(I1821,UTILIZADAS[Contacto1],UTILIZADAS[Source.Name],,0)</f>
        <v>Cobros Mayo</v>
      </c>
      <c r="B1821" s="18">
        <f>VLOOKUP(J1821,Ref!A:C,3,0)</f>
        <v>0</v>
      </c>
      <c r="C1821" s="18">
        <f>VLOOKUP(J1821,Ref!A:D,4,0)</f>
        <v>0</v>
      </c>
      <c r="D1821" s="18" t="str">
        <f t="shared" si="84"/>
        <v>11/may</v>
      </c>
      <c r="E1821" s="18">
        <f t="shared" si="85"/>
        <v>4</v>
      </c>
      <c r="F1821" s="18">
        <v>1</v>
      </c>
      <c r="G1821" s="18">
        <f t="shared" si="86"/>
        <v>0</v>
      </c>
      <c r="H1821" s="3">
        <v>46153.662546296298</v>
      </c>
      <c r="I1821">
        <v>64808307</v>
      </c>
      <c r="J1821" t="s">
        <v>2021</v>
      </c>
      <c r="K1821" t="s">
        <v>1968</v>
      </c>
      <c r="L1821" t="s">
        <v>1969</v>
      </c>
      <c r="M1821" t="s">
        <v>1970</v>
      </c>
      <c r="O1821">
        <v>362086920000</v>
      </c>
      <c r="P1821">
        <v>16018</v>
      </c>
      <c r="Q1821">
        <v>-4</v>
      </c>
      <c r="R1821">
        <v>1</v>
      </c>
      <c r="S1821">
        <v>64808307</v>
      </c>
      <c r="U1821" t="s">
        <v>6019</v>
      </c>
      <c r="W1821" t="s">
        <v>4985</v>
      </c>
      <c r="X1821">
        <v>362086920000</v>
      </c>
      <c r="Y1821" t="s">
        <v>65</v>
      </c>
      <c r="Z1821" t="s">
        <v>66</v>
      </c>
      <c r="AF1821" t="s">
        <v>1976</v>
      </c>
      <c r="AG1821" t="s">
        <v>1972</v>
      </c>
      <c r="AL1821">
        <v>5</v>
      </c>
      <c r="AN1821" t="s">
        <v>1974</v>
      </c>
      <c r="AO1821">
        <v>0</v>
      </c>
      <c r="AQ1821">
        <v>2257997</v>
      </c>
      <c r="AR1821" t="s">
        <v>4605</v>
      </c>
      <c r="AS1821" t="s">
        <v>5883</v>
      </c>
      <c r="AT1821" t="s">
        <v>2022</v>
      </c>
    </row>
    <row r="1822" spans="1:46" x14ac:dyDescent="0.25">
      <c r="A1822" t="str">
        <f>_xlfn.XLOOKUP(I1822,UTILIZADAS[Contacto1],UTILIZADAS[Source.Name],,0)</f>
        <v>Cobros Mayo</v>
      </c>
      <c r="B1822" s="18">
        <f>VLOOKUP(J1822,Ref!A:C,3,0)</f>
        <v>0</v>
      </c>
      <c r="C1822" s="18">
        <f>VLOOKUP(J1822,Ref!A:D,4,0)</f>
        <v>0</v>
      </c>
      <c r="D1822" s="18" t="str">
        <f t="shared" si="84"/>
        <v>14/may</v>
      </c>
      <c r="E1822" s="18">
        <f t="shared" si="85"/>
        <v>4</v>
      </c>
      <c r="F1822" s="18">
        <v>1</v>
      </c>
      <c r="G1822" s="18">
        <f t="shared" si="86"/>
        <v>0</v>
      </c>
      <c r="H1822" s="3">
        <v>46156.389374999999</v>
      </c>
      <c r="I1822">
        <v>64808307</v>
      </c>
      <c r="J1822" t="s">
        <v>2021</v>
      </c>
      <c r="K1822" t="s">
        <v>1968</v>
      </c>
      <c r="L1822" t="s">
        <v>1969</v>
      </c>
      <c r="M1822" t="s">
        <v>1970</v>
      </c>
      <c r="O1822">
        <v>362086920000</v>
      </c>
      <c r="P1822">
        <v>16018</v>
      </c>
      <c r="Q1822">
        <v>-4</v>
      </c>
      <c r="R1822">
        <v>1</v>
      </c>
      <c r="S1822">
        <v>64808307</v>
      </c>
      <c r="U1822" t="s">
        <v>6019</v>
      </c>
      <c r="W1822" t="s">
        <v>4985</v>
      </c>
      <c r="X1822">
        <v>362086920000</v>
      </c>
      <c r="Y1822" t="s">
        <v>65</v>
      </c>
      <c r="Z1822" t="s">
        <v>66</v>
      </c>
      <c r="AF1822" t="s">
        <v>1976</v>
      </c>
      <c r="AG1822" t="s">
        <v>1972</v>
      </c>
      <c r="AL1822">
        <v>5</v>
      </c>
      <c r="AN1822" t="s">
        <v>1974</v>
      </c>
      <c r="AO1822">
        <v>0</v>
      </c>
      <c r="AQ1822">
        <v>2257997</v>
      </c>
      <c r="AR1822" t="s">
        <v>4605</v>
      </c>
      <c r="AS1822" t="s">
        <v>5883</v>
      </c>
      <c r="AT1822" t="s">
        <v>2022</v>
      </c>
    </row>
    <row r="1823" spans="1:46" x14ac:dyDescent="0.25">
      <c r="A1823" t="str">
        <f>_xlfn.XLOOKUP(I1823,UTILIZADAS[Contacto1],UTILIZADAS[Source.Name],,0)</f>
        <v>Cobros Mayo</v>
      </c>
      <c r="B1823" s="18">
        <f>VLOOKUP(J1823,Ref!A:C,3,0)</f>
        <v>0</v>
      </c>
      <c r="C1823" s="18">
        <f>VLOOKUP(J1823,Ref!A:D,4,0)</f>
        <v>0</v>
      </c>
      <c r="D1823" s="18" t="str">
        <f t="shared" si="84"/>
        <v>18/may</v>
      </c>
      <c r="E1823" s="18">
        <f t="shared" si="85"/>
        <v>4</v>
      </c>
      <c r="F1823" s="18">
        <v>1</v>
      </c>
      <c r="G1823" s="18">
        <f t="shared" si="86"/>
        <v>0</v>
      </c>
      <c r="H1823" s="3">
        <v>46160.484664351854</v>
      </c>
      <c r="I1823">
        <v>64808307</v>
      </c>
      <c r="J1823" t="s">
        <v>2021</v>
      </c>
      <c r="K1823" t="s">
        <v>1968</v>
      </c>
      <c r="L1823" t="s">
        <v>1969</v>
      </c>
      <c r="M1823" t="s">
        <v>1970</v>
      </c>
      <c r="O1823">
        <v>362086920000</v>
      </c>
      <c r="P1823">
        <v>16018</v>
      </c>
      <c r="Q1823">
        <v>-4</v>
      </c>
      <c r="R1823">
        <v>1</v>
      </c>
      <c r="S1823">
        <v>64808307</v>
      </c>
      <c r="U1823" t="s">
        <v>6019</v>
      </c>
      <c r="W1823" t="s">
        <v>4985</v>
      </c>
      <c r="X1823">
        <v>362086920000</v>
      </c>
      <c r="Y1823" t="s">
        <v>65</v>
      </c>
      <c r="Z1823" t="s">
        <v>66</v>
      </c>
      <c r="AF1823" t="s">
        <v>1976</v>
      </c>
      <c r="AG1823" t="s">
        <v>1972</v>
      </c>
      <c r="AL1823">
        <v>5</v>
      </c>
      <c r="AN1823" t="s">
        <v>1974</v>
      </c>
      <c r="AO1823">
        <v>0</v>
      </c>
      <c r="AQ1823">
        <v>2257997</v>
      </c>
      <c r="AR1823" t="s">
        <v>4605</v>
      </c>
      <c r="AS1823" t="s">
        <v>5883</v>
      </c>
      <c r="AT1823" t="s">
        <v>2022</v>
      </c>
    </row>
    <row r="1824" spans="1:46" x14ac:dyDescent="0.25">
      <c r="A1824" t="str">
        <f>_xlfn.XLOOKUP(I1824,UTILIZADAS[Contacto1],UTILIZADAS[Source.Name],,0)</f>
        <v>Cobros Mayo</v>
      </c>
      <c r="B1824" s="18">
        <f>VLOOKUP(J1824,Ref!A:C,3,0)</f>
        <v>1</v>
      </c>
      <c r="C1824" s="18">
        <f>VLOOKUP(J1824,Ref!A:D,4,0)</f>
        <v>1</v>
      </c>
      <c r="D1824" s="18" t="str">
        <f t="shared" si="84"/>
        <v>20/may</v>
      </c>
      <c r="E1824" s="18">
        <f t="shared" si="85"/>
        <v>4</v>
      </c>
      <c r="F1824" s="18">
        <v>1</v>
      </c>
      <c r="G1824" s="18">
        <f t="shared" si="86"/>
        <v>1</v>
      </c>
      <c r="H1824" s="3">
        <v>46162.44872685185</v>
      </c>
      <c r="I1824">
        <v>64808307</v>
      </c>
      <c r="J1824">
        <v>6007</v>
      </c>
      <c r="K1824" t="s">
        <v>1983</v>
      </c>
      <c r="L1824" t="s">
        <v>1897</v>
      </c>
      <c r="M1824" t="s">
        <v>1970</v>
      </c>
      <c r="O1824">
        <v>362086920000</v>
      </c>
      <c r="P1824">
        <v>16018</v>
      </c>
      <c r="Q1824">
        <v>-4</v>
      </c>
      <c r="R1824">
        <v>1</v>
      </c>
      <c r="S1824">
        <v>64808307</v>
      </c>
      <c r="U1824" t="s">
        <v>6019</v>
      </c>
      <c r="W1824" t="s">
        <v>4985</v>
      </c>
      <c r="X1824">
        <v>362086920000</v>
      </c>
      <c r="Y1824" t="s">
        <v>65</v>
      </c>
      <c r="Z1824" t="s">
        <v>66</v>
      </c>
      <c r="AF1824" t="s">
        <v>1976</v>
      </c>
      <c r="AG1824" t="s">
        <v>1972</v>
      </c>
      <c r="AL1824">
        <v>104</v>
      </c>
      <c r="AM1824" t="s">
        <v>1979</v>
      </c>
      <c r="AN1824" t="s">
        <v>1987</v>
      </c>
      <c r="AO1824">
        <v>0</v>
      </c>
      <c r="AQ1824">
        <v>2257997</v>
      </c>
      <c r="AR1824" t="s">
        <v>4605</v>
      </c>
      <c r="AS1824" t="s">
        <v>5883</v>
      </c>
      <c r="AT1824" t="s">
        <v>1898</v>
      </c>
    </row>
    <row r="1825" spans="1:46" x14ac:dyDescent="0.25">
      <c r="A1825" t="e">
        <f>_xlfn.XLOOKUP(I1825,UTILIZADAS[Contacto1],UTILIZADAS[Source.Name],,0)</f>
        <v>#N/A</v>
      </c>
      <c r="B1825" s="18">
        <f>VLOOKUP(J1825,Ref!A:C,3,0)</f>
        <v>0</v>
      </c>
      <c r="C1825" s="18">
        <f>VLOOKUP(J1825,Ref!A:D,4,0)</f>
        <v>0</v>
      </c>
      <c r="D1825" s="18" t="str">
        <f t="shared" si="84"/>
        <v>06/may</v>
      </c>
      <c r="E1825" s="18">
        <f t="shared" si="85"/>
        <v>1</v>
      </c>
      <c r="F1825" s="18">
        <v>1</v>
      </c>
      <c r="G1825" s="18">
        <f t="shared" si="86"/>
        <v>1</v>
      </c>
      <c r="H1825" s="3">
        <v>46148.505868055552</v>
      </c>
      <c r="I1825">
        <v>64847304</v>
      </c>
      <c r="J1825">
        <v>6004</v>
      </c>
      <c r="K1825" t="s">
        <v>1983</v>
      </c>
      <c r="L1825" t="s">
        <v>1897</v>
      </c>
      <c r="M1825" t="s">
        <v>1970</v>
      </c>
      <c r="P1825">
        <v>998</v>
      </c>
      <c r="Q1825">
        <v>0</v>
      </c>
      <c r="S1825">
        <v>64847304</v>
      </c>
      <c r="AF1825" t="s">
        <v>1976</v>
      </c>
      <c r="AG1825" t="s">
        <v>1972</v>
      </c>
      <c r="AL1825">
        <v>253</v>
      </c>
      <c r="AM1825" t="s">
        <v>1979</v>
      </c>
      <c r="AN1825" t="s">
        <v>1977</v>
      </c>
      <c r="AO1825">
        <v>0</v>
      </c>
      <c r="AQ1825">
        <v>2257531</v>
      </c>
      <c r="AR1825" t="s">
        <v>1978</v>
      </c>
      <c r="AT1825" t="s">
        <v>1984</v>
      </c>
    </row>
    <row r="1826" spans="1:46" x14ac:dyDescent="0.25">
      <c r="A1826" t="str">
        <f>_xlfn.XLOOKUP(I1826,UTILIZADAS[Contacto1],UTILIZADAS[Source.Name],,0)</f>
        <v>Cobros Abril Canal Fijo</v>
      </c>
      <c r="B1826" s="18">
        <f>VLOOKUP(J1826,Ref!A:C,3,0)</f>
        <v>0</v>
      </c>
      <c r="C1826" s="18">
        <f>VLOOKUP(J1826,Ref!A:D,4,0)</f>
        <v>0</v>
      </c>
      <c r="D1826" s="18" t="str">
        <f t="shared" si="84"/>
        <v>11/may</v>
      </c>
      <c r="E1826" s="18">
        <f t="shared" si="85"/>
        <v>3</v>
      </c>
      <c r="F1826" s="18">
        <v>1</v>
      </c>
      <c r="G1826" s="18">
        <f t="shared" si="86"/>
        <v>0</v>
      </c>
      <c r="H1826" s="3">
        <v>46153.663784722223</v>
      </c>
      <c r="I1826">
        <v>64866239</v>
      </c>
      <c r="J1826" t="s">
        <v>2021</v>
      </c>
      <c r="K1826" t="s">
        <v>1968</v>
      </c>
      <c r="L1826" t="s">
        <v>1969</v>
      </c>
      <c r="M1826" t="s">
        <v>1970</v>
      </c>
      <c r="O1826">
        <v>364039100000</v>
      </c>
      <c r="P1826">
        <v>16018</v>
      </c>
      <c r="Q1826">
        <v>-4</v>
      </c>
      <c r="R1826">
        <v>1</v>
      </c>
      <c r="S1826">
        <v>64866239</v>
      </c>
      <c r="U1826" t="s">
        <v>5700</v>
      </c>
      <c r="W1826" t="s">
        <v>4075</v>
      </c>
      <c r="X1826">
        <v>364039100000</v>
      </c>
      <c r="Y1826" t="s">
        <v>65</v>
      </c>
      <c r="Z1826" t="s">
        <v>66</v>
      </c>
      <c r="AF1826" t="s">
        <v>1976</v>
      </c>
      <c r="AG1826" t="s">
        <v>1972</v>
      </c>
      <c r="AL1826">
        <v>5</v>
      </c>
      <c r="AN1826" t="s">
        <v>1974</v>
      </c>
      <c r="AO1826">
        <v>0</v>
      </c>
      <c r="AQ1826">
        <v>2257998</v>
      </c>
      <c r="AR1826" t="s">
        <v>4605</v>
      </c>
      <c r="AS1826" t="s">
        <v>5883</v>
      </c>
      <c r="AT1826" t="s">
        <v>2022</v>
      </c>
    </row>
    <row r="1827" spans="1:46" x14ac:dyDescent="0.25">
      <c r="A1827" t="str">
        <f>_xlfn.XLOOKUP(I1827,UTILIZADAS[Contacto1],UTILIZADAS[Source.Name],,0)</f>
        <v>Cobros Abril Canal Fijo</v>
      </c>
      <c r="B1827" s="18">
        <f>VLOOKUP(J1827,Ref!A:C,3,0)</f>
        <v>0</v>
      </c>
      <c r="C1827" s="18">
        <f>VLOOKUP(J1827,Ref!A:D,4,0)</f>
        <v>0</v>
      </c>
      <c r="D1827" s="18" t="str">
        <f t="shared" si="84"/>
        <v>14/may</v>
      </c>
      <c r="E1827" s="18">
        <f t="shared" si="85"/>
        <v>3</v>
      </c>
      <c r="F1827" s="18">
        <v>1</v>
      </c>
      <c r="G1827" s="18">
        <f t="shared" si="86"/>
        <v>0</v>
      </c>
      <c r="H1827" s="3">
        <v>46156.390289351853</v>
      </c>
      <c r="I1827">
        <v>64866239</v>
      </c>
      <c r="J1827" t="s">
        <v>2021</v>
      </c>
      <c r="K1827" t="s">
        <v>1968</v>
      </c>
      <c r="L1827" t="s">
        <v>1969</v>
      </c>
      <c r="M1827" t="s">
        <v>1970</v>
      </c>
      <c r="O1827">
        <v>364039100000</v>
      </c>
      <c r="P1827">
        <v>16018</v>
      </c>
      <c r="Q1827">
        <v>-4</v>
      </c>
      <c r="R1827">
        <v>1</v>
      </c>
      <c r="S1827">
        <v>64866239</v>
      </c>
      <c r="U1827" t="s">
        <v>5700</v>
      </c>
      <c r="W1827" t="s">
        <v>4075</v>
      </c>
      <c r="X1827">
        <v>364039100000</v>
      </c>
      <c r="Y1827" t="s">
        <v>65</v>
      </c>
      <c r="Z1827" t="s">
        <v>66</v>
      </c>
      <c r="AF1827" t="s">
        <v>1976</v>
      </c>
      <c r="AG1827" t="s">
        <v>1972</v>
      </c>
      <c r="AL1827">
        <v>5</v>
      </c>
      <c r="AN1827" t="s">
        <v>1974</v>
      </c>
      <c r="AO1827">
        <v>0</v>
      </c>
      <c r="AQ1827">
        <v>2257998</v>
      </c>
      <c r="AR1827" t="s">
        <v>4605</v>
      </c>
      <c r="AS1827" t="s">
        <v>5883</v>
      </c>
      <c r="AT1827" t="s">
        <v>2022</v>
      </c>
    </row>
    <row r="1828" spans="1:46" x14ac:dyDescent="0.25">
      <c r="A1828" t="str">
        <f>_xlfn.XLOOKUP(I1828,UTILIZADAS[Contacto1],UTILIZADAS[Source.Name],,0)</f>
        <v>Cobros Abril Canal Fijo</v>
      </c>
      <c r="B1828" s="18">
        <f>VLOOKUP(J1828,Ref!A:C,3,0)</f>
        <v>0</v>
      </c>
      <c r="C1828" s="18">
        <f>VLOOKUP(J1828,Ref!A:D,4,0)</f>
        <v>0</v>
      </c>
      <c r="D1828" s="18" t="str">
        <f t="shared" si="84"/>
        <v>18/may</v>
      </c>
      <c r="E1828" s="18">
        <f t="shared" si="85"/>
        <v>3</v>
      </c>
      <c r="F1828" s="18">
        <v>1</v>
      </c>
      <c r="G1828" s="18">
        <f t="shared" si="86"/>
        <v>1</v>
      </c>
      <c r="H1828" s="3">
        <v>46160.485636574071</v>
      </c>
      <c r="I1828">
        <v>64866239</v>
      </c>
      <c r="J1828">
        <v>6004</v>
      </c>
      <c r="K1828" t="s">
        <v>1983</v>
      </c>
      <c r="L1828" t="s">
        <v>1897</v>
      </c>
      <c r="M1828" t="s">
        <v>1970</v>
      </c>
      <c r="O1828">
        <v>364039100000</v>
      </c>
      <c r="P1828">
        <v>16018</v>
      </c>
      <c r="Q1828">
        <v>-4</v>
      </c>
      <c r="R1828">
        <v>1</v>
      </c>
      <c r="S1828">
        <v>64866239</v>
      </c>
      <c r="U1828" t="s">
        <v>5700</v>
      </c>
      <c r="W1828" t="s">
        <v>4075</v>
      </c>
      <c r="X1828">
        <v>364039100000</v>
      </c>
      <c r="Y1828" t="s">
        <v>65</v>
      </c>
      <c r="Z1828" t="s">
        <v>66</v>
      </c>
      <c r="AF1828" t="s">
        <v>1976</v>
      </c>
      <c r="AG1828" t="s">
        <v>1972</v>
      </c>
      <c r="AL1828">
        <v>98</v>
      </c>
      <c r="AM1828" t="s">
        <v>1979</v>
      </c>
      <c r="AN1828" t="s">
        <v>1987</v>
      </c>
      <c r="AO1828">
        <v>0</v>
      </c>
      <c r="AQ1828">
        <v>2257998</v>
      </c>
      <c r="AR1828" t="s">
        <v>4605</v>
      </c>
      <c r="AS1828" t="s">
        <v>5883</v>
      </c>
      <c r="AT1828" t="s">
        <v>1984</v>
      </c>
    </row>
    <row r="1829" spans="1:46" x14ac:dyDescent="0.25">
      <c r="A1829" t="str">
        <f>_xlfn.XLOOKUP(I1829,UTILIZADAS[Contacto1],UTILIZADAS[Source.Name],,0)</f>
        <v>Cobros Mayo</v>
      </c>
      <c r="B1829" s="18">
        <f>VLOOKUP(J1829,Ref!A:C,3,0)</f>
        <v>0</v>
      </c>
      <c r="C1829" s="18">
        <f>VLOOKUP(J1829,Ref!A:D,4,0)</f>
        <v>0</v>
      </c>
      <c r="D1829" s="18" t="str">
        <f t="shared" si="84"/>
        <v>11/may</v>
      </c>
      <c r="E1829" s="18">
        <f t="shared" si="85"/>
        <v>1</v>
      </c>
      <c r="F1829" s="18">
        <v>1</v>
      </c>
      <c r="G1829" s="18">
        <f t="shared" si="86"/>
        <v>1</v>
      </c>
      <c r="H1829" s="3">
        <v>46153.663472222222</v>
      </c>
      <c r="I1829">
        <v>64867841</v>
      </c>
      <c r="J1829">
        <v>6004</v>
      </c>
      <c r="K1829" t="s">
        <v>1983</v>
      </c>
      <c r="L1829" t="s">
        <v>1897</v>
      </c>
      <c r="M1829" t="s">
        <v>1970</v>
      </c>
      <c r="O1829">
        <v>369088900000</v>
      </c>
      <c r="P1829">
        <v>16018</v>
      </c>
      <c r="Q1829">
        <v>-4</v>
      </c>
      <c r="R1829">
        <v>1</v>
      </c>
      <c r="S1829">
        <v>64867841</v>
      </c>
      <c r="U1829" t="s">
        <v>4986</v>
      </c>
      <c r="W1829" t="s">
        <v>4987</v>
      </c>
      <c r="X1829">
        <v>369088900000</v>
      </c>
      <c r="Y1829" t="s">
        <v>65</v>
      </c>
      <c r="Z1829" t="s">
        <v>66</v>
      </c>
      <c r="AF1829" t="s">
        <v>1976</v>
      </c>
      <c r="AG1829" t="s">
        <v>1972</v>
      </c>
      <c r="AL1829">
        <v>214</v>
      </c>
      <c r="AM1829" t="s">
        <v>1979</v>
      </c>
      <c r="AN1829" t="s">
        <v>1987</v>
      </c>
      <c r="AO1829">
        <v>0</v>
      </c>
      <c r="AQ1829">
        <v>2257999</v>
      </c>
      <c r="AR1829" t="s">
        <v>4605</v>
      </c>
      <c r="AS1829" t="s">
        <v>5883</v>
      </c>
      <c r="AT1829" t="s">
        <v>1984</v>
      </c>
    </row>
    <row r="1830" spans="1:46" x14ac:dyDescent="0.25">
      <c r="A1830" t="str">
        <f>_xlfn.XLOOKUP(I1830,UTILIZADAS[Contacto1],UTILIZADAS[Source.Name],,0)</f>
        <v>Cobros Abril Canal Fijo</v>
      </c>
      <c r="B1830" s="18">
        <f>VLOOKUP(J1830,Ref!A:C,3,0)</f>
        <v>0</v>
      </c>
      <c r="C1830" s="18">
        <f>VLOOKUP(J1830,Ref!A:D,4,0)</f>
        <v>0</v>
      </c>
      <c r="D1830" s="18" t="str">
        <f t="shared" si="84"/>
        <v>04/may</v>
      </c>
      <c r="E1830" s="18">
        <f t="shared" si="85"/>
        <v>4</v>
      </c>
      <c r="F1830" s="18">
        <v>1</v>
      </c>
      <c r="G1830" s="18">
        <f t="shared" si="86"/>
        <v>0</v>
      </c>
      <c r="H1830" s="3">
        <v>46146.539212962962</v>
      </c>
      <c r="I1830">
        <v>64870277</v>
      </c>
      <c r="J1830" t="s">
        <v>2021</v>
      </c>
      <c r="K1830" t="s">
        <v>1968</v>
      </c>
      <c r="L1830" t="s">
        <v>1969</v>
      </c>
      <c r="M1830" t="s">
        <v>1970</v>
      </c>
      <c r="O1830">
        <v>351359600000</v>
      </c>
      <c r="P1830">
        <v>16017</v>
      </c>
      <c r="Q1830">
        <v>-4</v>
      </c>
      <c r="R1830">
        <v>1</v>
      </c>
      <c r="S1830">
        <v>64870277</v>
      </c>
      <c r="U1830" t="s">
        <v>563</v>
      </c>
      <c r="W1830" t="s">
        <v>564</v>
      </c>
      <c r="X1830" t="s">
        <v>2551</v>
      </c>
      <c r="Y1830" t="s">
        <v>65</v>
      </c>
      <c r="Z1830">
        <v>351359600000</v>
      </c>
      <c r="AG1830" t="s">
        <v>1972</v>
      </c>
      <c r="AI1830" t="s">
        <v>3594</v>
      </c>
      <c r="AL1830">
        <v>5</v>
      </c>
      <c r="AN1830" t="s">
        <v>1974</v>
      </c>
      <c r="AO1830">
        <v>0</v>
      </c>
      <c r="AQ1830">
        <v>2252685</v>
      </c>
      <c r="AR1830" t="s">
        <v>2241</v>
      </c>
      <c r="AS1830" t="s">
        <v>4163</v>
      </c>
      <c r="AT1830" t="s">
        <v>2022</v>
      </c>
    </row>
    <row r="1831" spans="1:46" x14ac:dyDescent="0.25">
      <c r="A1831" t="str">
        <f>_xlfn.XLOOKUP(I1831,UTILIZADAS[Contacto1],UTILIZADAS[Source.Name],,0)</f>
        <v>Cobros Abril Canal Fijo</v>
      </c>
      <c r="B1831" s="18">
        <f>VLOOKUP(J1831,Ref!A:C,3,0)</f>
        <v>0</v>
      </c>
      <c r="C1831" s="18">
        <f>VLOOKUP(J1831,Ref!A:D,4,0)</f>
        <v>0</v>
      </c>
      <c r="D1831" s="18" t="str">
        <f t="shared" si="84"/>
        <v>06/may</v>
      </c>
      <c r="E1831" s="18">
        <f t="shared" si="85"/>
        <v>4</v>
      </c>
      <c r="F1831" s="18">
        <v>1</v>
      </c>
      <c r="G1831" s="18">
        <f t="shared" si="86"/>
        <v>0</v>
      </c>
      <c r="H1831" s="3">
        <v>46148.536724537036</v>
      </c>
      <c r="I1831">
        <v>64870277</v>
      </c>
      <c r="J1831" t="s">
        <v>2021</v>
      </c>
      <c r="K1831" t="s">
        <v>1968</v>
      </c>
      <c r="L1831" t="s">
        <v>1969</v>
      </c>
      <c r="M1831" t="s">
        <v>1970</v>
      </c>
      <c r="O1831">
        <v>351359600000</v>
      </c>
      <c r="P1831">
        <v>16017</v>
      </c>
      <c r="Q1831">
        <v>-4</v>
      </c>
      <c r="R1831">
        <v>1</v>
      </c>
      <c r="S1831">
        <v>64870277</v>
      </c>
      <c r="U1831" t="s">
        <v>563</v>
      </c>
      <c r="W1831" t="s">
        <v>564</v>
      </c>
      <c r="X1831" t="s">
        <v>2551</v>
      </c>
      <c r="Y1831" t="s">
        <v>65</v>
      </c>
      <c r="Z1831">
        <v>351359600000</v>
      </c>
      <c r="AG1831" t="s">
        <v>1972</v>
      </c>
      <c r="AI1831" t="s">
        <v>3594</v>
      </c>
      <c r="AL1831">
        <v>5</v>
      </c>
      <c r="AN1831" t="s">
        <v>1974</v>
      </c>
      <c r="AO1831">
        <v>0</v>
      </c>
      <c r="AQ1831">
        <v>2252685</v>
      </c>
      <c r="AR1831" t="s">
        <v>2241</v>
      </c>
      <c r="AS1831" t="s">
        <v>4163</v>
      </c>
      <c r="AT1831" t="s">
        <v>2022</v>
      </c>
    </row>
    <row r="1832" spans="1:46" x14ac:dyDescent="0.25">
      <c r="A1832" t="str">
        <f>_xlfn.XLOOKUP(I1832,UTILIZADAS[Contacto1],UTILIZADAS[Source.Name],,0)</f>
        <v>Cobros Abril Canal Fijo</v>
      </c>
      <c r="B1832" s="18">
        <f>VLOOKUP(J1832,Ref!A:C,3,0)</f>
        <v>0</v>
      </c>
      <c r="C1832" s="18">
        <f>VLOOKUP(J1832,Ref!A:D,4,0)</f>
        <v>0</v>
      </c>
      <c r="D1832" s="18" t="str">
        <f t="shared" si="84"/>
        <v>07/may</v>
      </c>
      <c r="E1832" s="18">
        <f t="shared" si="85"/>
        <v>4</v>
      </c>
      <c r="F1832" s="18">
        <v>1</v>
      </c>
      <c r="G1832" s="18">
        <f t="shared" si="86"/>
        <v>0</v>
      </c>
      <c r="H1832" s="3">
        <v>46149.737719907411</v>
      </c>
      <c r="I1832">
        <v>64870277</v>
      </c>
      <c r="J1832" t="s">
        <v>2021</v>
      </c>
      <c r="K1832" t="s">
        <v>1968</v>
      </c>
      <c r="L1832" t="s">
        <v>1969</v>
      </c>
      <c r="M1832" t="s">
        <v>1970</v>
      </c>
      <c r="O1832">
        <v>351359600000</v>
      </c>
      <c r="P1832">
        <v>16017</v>
      </c>
      <c r="Q1832">
        <v>-4</v>
      </c>
      <c r="R1832">
        <v>1</v>
      </c>
      <c r="S1832">
        <v>64870277</v>
      </c>
      <c r="U1832" t="s">
        <v>563</v>
      </c>
      <c r="W1832" t="s">
        <v>564</v>
      </c>
      <c r="X1832" t="s">
        <v>2551</v>
      </c>
      <c r="Y1832" t="s">
        <v>65</v>
      </c>
      <c r="Z1832">
        <v>351359600000</v>
      </c>
      <c r="AG1832" t="s">
        <v>1972</v>
      </c>
      <c r="AI1832" t="s">
        <v>3594</v>
      </c>
      <c r="AL1832">
        <v>5</v>
      </c>
      <c r="AN1832" t="s">
        <v>1974</v>
      </c>
      <c r="AO1832">
        <v>0</v>
      </c>
      <c r="AQ1832">
        <v>2252685</v>
      </c>
      <c r="AR1832" t="s">
        <v>2241</v>
      </c>
      <c r="AS1832" t="s">
        <v>4163</v>
      </c>
      <c r="AT1832" t="s">
        <v>2022</v>
      </c>
    </row>
    <row r="1833" spans="1:46" x14ac:dyDescent="0.25">
      <c r="A1833" t="str">
        <f>_xlfn.XLOOKUP(I1833,UTILIZADAS[Contacto1],UTILIZADAS[Source.Name],,0)</f>
        <v>Cobros Abril Canal Fijo</v>
      </c>
      <c r="B1833" s="18">
        <f>VLOOKUP(J1833,Ref!A:C,3,0)</f>
        <v>0</v>
      </c>
      <c r="C1833" s="18">
        <f>VLOOKUP(J1833,Ref!A:D,4,0)</f>
        <v>0</v>
      </c>
      <c r="D1833" s="18" t="str">
        <f t="shared" si="84"/>
        <v>08/may</v>
      </c>
      <c r="E1833" s="18">
        <f t="shared" si="85"/>
        <v>4</v>
      </c>
      <c r="F1833" s="18">
        <v>1</v>
      </c>
      <c r="G1833" s="18">
        <f t="shared" si="86"/>
        <v>1</v>
      </c>
      <c r="H1833" s="3">
        <v>46150.750231481485</v>
      </c>
      <c r="I1833">
        <v>64870277</v>
      </c>
      <c r="J1833" t="s">
        <v>2021</v>
      </c>
      <c r="K1833" t="s">
        <v>1968</v>
      </c>
      <c r="L1833" t="s">
        <v>1969</v>
      </c>
      <c r="M1833" t="s">
        <v>1970</v>
      </c>
      <c r="O1833">
        <v>351359600000</v>
      </c>
      <c r="P1833">
        <v>16017</v>
      </c>
      <c r="Q1833">
        <v>-4</v>
      </c>
      <c r="R1833">
        <v>1</v>
      </c>
      <c r="S1833">
        <v>64870277</v>
      </c>
      <c r="U1833" t="s">
        <v>563</v>
      </c>
      <c r="W1833" t="s">
        <v>564</v>
      </c>
      <c r="X1833" t="s">
        <v>2551</v>
      </c>
      <c r="Y1833" t="s">
        <v>65</v>
      </c>
      <c r="Z1833">
        <v>351359600000</v>
      </c>
      <c r="AG1833" t="s">
        <v>1972</v>
      </c>
      <c r="AI1833" t="s">
        <v>3594</v>
      </c>
      <c r="AL1833">
        <v>5</v>
      </c>
      <c r="AN1833" t="s">
        <v>1974</v>
      </c>
      <c r="AO1833">
        <v>0</v>
      </c>
      <c r="AQ1833">
        <v>2252685</v>
      </c>
      <c r="AR1833" t="s">
        <v>2241</v>
      </c>
      <c r="AS1833" t="s">
        <v>4163</v>
      </c>
      <c r="AT1833" t="s">
        <v>2022</v>
      </c>
    </row>
    <row r="1834" spans="1:46" x14ac:dyDescent="0.25">
      <c r="A1834" t="str">
        <f>_xlfn.XLOOKUP(I1834,UTILIZADAS[Contacto1],UTILIZADAS[Source.Name],,0)</f>
        <v>Cobros Abril Canal Fijo</v>
      </c>
      <c r="B1834" s="18">
        <f>VLOOKUP(J1834,Ref!A:C,3,0)</f>
        <v>0</v>
      </c>
      <c r="C1834" s="18">
        <f>VLOOKUP(J1834,Ref!A:D,4,0)</f>
        <v>0</v>
      </c>
      <c r="D1834" s="18" t="str">
        <f t="shared" si="84"/>
        <v>11/may</v>
      </c>
      <c r="E1834" s="18">
        <f t="shared" si="85"/>
        <v>2</v>
      </c>
      <c r="F1834" s="18">
        <v>1</v>
      </c>
      <c r="G1834" s="18">
        <f t="shared" si="86"/>
        <v>0</v>
      </c>
      <c r="H1834" s="3">
        <v>46153.664120370369</v>
      </c>
      <c r="I1834">
        <v>64872844</v>
      </c>
      <c r="J1834" t="s">
        <v>2021</v>
      </c>
      <c r="K1834" t="s">
        <v>1968</v>
      </c>
      <c r="L1834" t="s">
        <v>1969</v>
      </c>
      <c r="M1834" t="s">
        <v>1970</v>
      </c>
      <c r="O1834">
        <v>366028830000</v>
      </c>
      <c r="P1834">
        <v>16018</v>
      </c>
      <c r="Q1834">
        <v>-4</v>
      </c>
      <c r="R1834">
        <v>1</v>
      </c>
      <c r="S1834">
        <v>64872844</v>
      </c>
      <c r="U1834" t="s">
        <v>2429</v>
      </c>
      <c r="W1834" t="s">
        <v>4007</v>
      </c>
      <c r="X1834">
        <v>366028830000</v>
      </c>
      <c r="Y1834" t="s">
        <v>65</v>
      </c>
      <c r="Z1834" t="s">
        <v>66</v>
      </c>
      <c r="AF1834" t="s">
        <v>1976</v>
      </c>
      <c r="AG1834" t="s">
        <v>1972</v>
      </c>
      <c r="AL1834">
        <v>5</v>
      </c>
      <c r="AN1834" t="s">
        <v>1974</v>
      </c>
      <c r="AO1834">
        <v>0</v>
      </c>
      <c r="AQ1834">
        <v>2258000</v>
      </c>
      <c r="AR1834" t="s">
        <v>4605</v>
      </c>
      <c r="AS1834" t="s">
        <v>5883</v>
      </c>
      <c r="AT1834" t="s">
        <v>2022</v>
      </c>
    </row>
    <row r="1835" spans="1:46" x14ac:dyDescent="0.25">
      <c r="A1835" t="str">
        <f>_xlfn.XLOOKUP(I1835,UTILIZADAS[Contacto1],UTILIZADAS[Source.Name],,0)</f>
        <v>Cobros Abril Canal Fijo</v>
      </c>
      <c r="B1835" s="18">
        <f>VLOOKUP(J1835,Ref!A:C,3,0)</f>
        <v>1</v>
      </c>
      <c r="C1835" s="18">
        <f>VLOOKUP(J1835,Ref!A:D,4,0)</f>
        <v>1</v>
      </c>
      <c r="D1835" s="18" t="str">
        <f t="shared" si="84"/>
        <v>14/may</v>
      </c>
      <c r="E1835" s="18">
        <f t="shared" si="85"/>
        <v>2</v>
      </c>
      <c r="F1835" s="18">
        <v>1</v>
      </c>
      <c r="G1835" s="18">
        <f t="shared" si="86"/>
        <v>1</v>
      </c>
      <c r="H1835" s="3">
        <v>46156.390208333331</v>
      </c>
      <c r="I1835">
        <v>64872844</v>
      </c>
      <c r="J1835">
        <v>6003</v>
      </c>
      <c r="K1835" t="s">
        <v>1983</v>
      </c>
      <c r="L1835" t="s">
        <v>1897</v>
      </c>
      <c r="M1835" t="s">
        <v>1970</v>
      </c>
      <c r="O1835">
        <v>366028830000</v>
      </c>
      <c r="P1835">
        <v>16018</v>
      </c>
      <c r="Q1835">
        <v>-4</v>
      </c>
      <c r="R1835">
        <v>1</v>
      </c>
      <c r="S1835">
        <v>64872844</v>
      </c>
      <c r="U1835" t="s">
        <v>2429</v>
      </c>
      <c r="W1835" t="s">
        <v>4007</v>
      </c>
      <c r="X1835">
        <v>366028830000</v>
      </c>
      <c r="Y1835" t="s">
        <v>65</v>
      </c>
      <c r="Z1835" t="s">
        <v>66</v>
      </c>
      <c r="AF1835" t="s">
        <v>1976</v>
      </c>
      <c r="AG1835" t="s">
        <v>1972</v>
      </c>
      <c r="AL1835">
        <v>24</v>
      </c>
      <c r="AM1835" t="s">
        <v>1979</v>
      </c>
      <c r="AN1835" t="s">
        <v>1987</v>
      </c>
      <c r="AO1835">
        <v>0</v>
      </c>
      <c r="AQ1835">
        <v>2258000</v>
      </c>
      <c r="AR1835" t="s">
        <v>4605</v>
      </c>
      <c r="AS1835" t="s">
        <v>5883</v>
      </c>
      <c r="AT1835" t="s">
        <v>1892</v>
      </c>
    </row>
    <row r="1836" spans="1:46" x14ac:dyDescent="0.25">
      <c r="A1836" t="str">
        <f>_xlfn.XLOOKUP(I1836,UTILIZADAS[Contacto1],UTILIZADAS[Source.Name],,0)</f>
        <v>Cobros Mayo</v>
      </c>
      <c r="B1836" s="18">
        <f>VLOOKUP(J1836,Ref!A:C,3,0)</f>
        <v>0</v>
      </c>
      <c r="C1836" s="18">
        <f>VLOOKUP(J1836,Ref!A:D,4,0)</f>
        <v>0</v>
      </c>
      <c r="D1836" s="18" t="str">
        <f t="shared" si="84"/>
        <v>11/may</v>
      </c>
      <c r="E1836" s="18">
        <f t="shared" si="85"/>
        <v>3</v>
      </c>
      <c r="F1836" s="18">
        <v>1</v>
      </c>
      <c r="G1836" s="18">
        <f t="shared" si="86"/>
        <v>0</v>
      </c>
      <c r="H1836" s="3">
        <v>46153.664363425924</v>
      </c>
      <c r="I1836">
        <v>64879272</v>
      </c>
      <c r="J1836" t="s">
        <v>2021</v>
      </c>
      <c r="K1836" t="s">
        <v>1968</v>
      </c>
      <c r="L1836" t="s">
        <v>1969</v>
      </c>
      <c r="M1836" t="s">
        <v>1970</v>
      </c>
      <c r="O1836">
        <v>365082580000</v>
      </c>
      <c r="P1836">
        <v>16018</v>
      </c>
      <c r="Q1836">
        <v>-4</v>
      </c>
      <c r="R1836">
        <v>1</v>
      </c>
      <c r="S1836">
        <v>64879272</v>
      </c>
      <c r="U1836" t="s">
        <v>6020</v>
      </c>
      <c r="W1836" t="s">
        <v>5852</v>
      </c>
      <c r="X1836">
        <v>365082580000</v>
      </c>
      <c r="Y1836" t="s">
        <v>65</v>
      </c>
      <c r="Z1836" t="s">
        <v>66</v>
      </c>
      <c r="AF1836" t="s">
        <v>1976</v>
      </c>
      <c r="AG1836" t="s">
        <v>1972</v>
      </c>
      <c r="AL1836">
        <v>5</v>
      </c>
      <c r="AN1836" t="s">
        <v>1974</v>
      </c>
      <c r="AO1836">
        <v>0</v>
      </c>
      <c r="AQ1836">
        <v>2258001</v>
      </c>
      <c r="AR1836" t="s">
        <v>4605</v>
      </c>
      <c r="AS1836" t="s">
        <v>5883</v>
      </c>
      <c r="AT1836" t="s">
        <v>2022</v>
      </c>
    </row>
    <row r="1837" spans="1:46" x14ac:dyDescent="0.25">
      <c r="A1837" t="str">
        <f>_xlfn.XLOOKUP(I1837,UTILIZADAS[Contacto1],UTILIZADAS[Source.Name],,0)</f>
        <v>Cobros Mayo</v>
      </c>
      <c r="B1837" s="18">
        <f>VLOOKUP(J1837,Ref!A:C,3,0)</f>
        <v>0</v>
      </c>
      <c r="C1837" s="18">
        <f>VLOOKUP(J1837,Ref!A:D,4,0)</f>
        <v>0</v>
      </c>
      <c r="D1837" s="18" t="str">
        <f t="shared" si="84"/>
        <v>14/may</v>
      </c>
      <c r="E1837" s="18">
        <f t="shared" si="85"/>
        <v>3</v>
      </c>
      <c r="F1837" s="18">
        <v>1</v>
      </c>
      <c r="G1837" s="18">
        <f t="shared" si="86"/>
        <v>0</v>
      </c>
      <c r="H1837" s="3">
        <v>46156.390555555554</v>
      </c>
      <c r="I1837">
        <v>64879272</v>
      </c>
      <c r="J1837" t="s">
        <v>2021</v>
      </c>
      <c r="K1837" t="s">
        <v>1968</v>
      </c>
      <c r="L1837" t="s">
        <v>1969</v>
      </c>
      <c r="M1837" t="s">
        <v>1970</v>
      </c>
      <c r="O1837">
        <v>365082580000</v>
      </c>
      <c r="P1837">
        <v>16018</v>
      </c>
      <c r="Q1837">
        <v>-4</v>
      </c>
      <c r="R1837">
        <v>1</v>
      </c>
      <c r="S1837">
        <v>64879272</v>
      </c>
      <c r="U1837" t="s">
        <v>6020</v>
      </c>
      <c r="W1837" t="s">
        <v>5852</v>
      </c>
      <c r="X1837">
        <v>365082580000</v>
      </c>
      <c r="Y1837" t="s">
        <v>65</v>
      </c>
      <c r="Z1837" t="s">
        <v>66</v>
      </c>
      <c r="AF1837" t="s">
        <v>1976</v>
      </c>
      <c r="AG1837" t="s">
        <v>1972</v>
      </c>
      <c r="AL1837">
        <v>5</v>
      </c>
      <c r="AN1837" t="s">
        <v>1974</v>
      </c>
      <c r="AO1837">
        <v>0</v>
      </c>
      <c r="AQ1837">
        <v>2258001</v>
      </c>
      <c r="AR1837" t="s">
        <v>4605</v>
      </c>
      <c r="AS1837" t="s">
        <v>5883</v>
      </c>
      <c r="AT1837" t="s">
        <v>2022</v>
      </c>
    </row>
    <row r="1838" spans="1:46" x14ac:dyDescent="0.25">
      <c r="A1838" t="str">
        <f>_xlfn.XLOOKUP(I1838,UTILIZADAS[Contacto1],UTILIZADAS[Source.Name],,0)</f>
        <v>Cobros Mayo</v>
      </c>
      <c r="B1838" s="18">
        <f>VLOOKUP(J1838,Ref!A:C,3,0)</f>
        <v>1</v>
      </c>
      <c r="C1838" s="18">
        <f>VLOOKUP(J1838,Ref!A:D,4,0)</f>
        <v>1</v>
      </c>
      <c r="D1838" s="18" t="str">
        <f t="shared" si="84"/>
        <v>18/may</v>
      </c>
      <c r="E1838" s="18">
        <f t="shared" si="85"/>
        <v>3</v>
      </c>
      <c r="F1838" s="18">
        <v>1</v>
      </c>
      <c r="G1838" s="18">
        <f t="shared" si="86"/>
        <v>1</v>
      </c>
      <c r="H1838" s="3">
        <v>46160.487129629626</v>
      </c>
      <c r="I1838">
        <v>64879272</v>
      </c>
      <c r="J1838">
        <v>6007</v>
      </c>
      <c r="K1838" t="s">
        <v>1983</v>
      </c>
      <c r="L1838" t="s">
        <v>1897</v>
      </c>
      <c r="M1838" t="s">
        <v>1970</v>
      </c>
      <c r="O1838">
        <v>365082580000</v>
      </c>
      <c r="P1838">
        <v>16018</v>
      </c>
      <c r="Q1838">
        <v>-4</v>
      </c>
      <c r="R1838">
        <v>1</v>
      </c>
      <c r="S1838">
        <v>64879272</v>
      </c>
      <c r="U1838" t="s">
        <v>6020</v>
      </c>
      <c r="W1838" t="s">
        <v>5852</v>
      </c>
      <c r="X1838">
        <v>365082580000</v>
      </c>
      <c r="Y1838" t="s">
        <v>65</v>
      </c>
      <c r="Z1838" t="s">
        <v>66</v>
      </c>
      <c r="AF1838" t="s">
        <v>1976</v>
      </c>
      <c r="AG1838" t="s">
        <v>1972</v>
      </c>
      <c r="AL1838">
        <v>87</v>
      </c>
      <c r="AM1838" t="s">
        <v>1979</v>
      </c>
      <c r="AN1838" t="s">
        <v>1987</v>
      </c>
      <c r="AO1838">
        <v>0</v>
      </c>
      <c r="AQ1838">
        <v>2258001</v>
      </c>
      <c r="AR1838" t="s">
        <v>4605</v>
      </c>
      <c r="AS1838" t="s">
        <v>5883</v>
      </c>
      <c r="AT1838" t="s">
        <v>1898</v>
      </c>
    </row>
    <row r="1839" spans="1:46" x14ac:dyDescent="0.25">
      <c r="A1839" t="str">
        <f>_xlfn.XLOOKUP(I1839,UTILIZADAS[Contacto1],UTILIZADAS[Source.Name],,0)</f>
        <v>Cobros Abril Canal Fijo</v>
      </c>
      <c r="B1839" s="18">
        <f>VLOOKUP(J1839,Ref!A:C,3,0)</f>
        <v>0</v>
      </c>
      <c r="C1839" s="18">
        <f>VLOOKUP(J1839,Ref!A:D,4,0)</f>
        <v>0</v>
      </c>
      <c r="D1839" s="18" t="str">
        <f t="shared" si="84"/>
        <v>04/may</v>
      </c>
      <c r="E1839" s="18">
        <f t="shared" si="85"/>
        <v>6</v>
      </c>
      <c r="F1839" s="18">
        <v>1</v>
      </c>
      <c r="G1839" s="18">
        <f t="shared" si="86"/>
        <v>0</v>
      </c>
      <c r="H1839" s="3">
        <v>46146.53979166667</v>
      </c>
      <c r="I1839">
        <v>64881720</v>
      </c>
      <c r="J1839" t="s">
        <v>2021</v>
      </c>
      <c r="K1839" t="s">
        <v>1968</v>
      </c>
      <c r="L1839" t="s">
        <v>1969</v>
      </c>
      <c r="M1839" t="s">
        <v>1970</v>
      </c>
      <c r="O1839">
        <v>295070430000</v>
      </c>
      <c r="P1839">
        <v>16017</v>
      </c>
      <c r="Q1839">
        <v>-4</v>
      </c>
      <c r="R1839">
        <v>1</v>
      </c>
      <c r="S1839">
        <v>64881720</v>
      </c>
      <c r="U1839" t="s">
        <v>5664</v>
      </c>
      <c r="W1839" t="s">
        <v>568</v>
      </c>
      <c r="X1839" t="s">
        <v>2551</v>
      </c>
      <c r="Y1839" t="s">
        <v>65</v>
      </c>
      <c r="Z1839">
        <v>295070430000</v>
      </c>
      <c r="AF1839" t="s">
        <v>1976</v>
      </c>
      <c r="AG1839" t="s">
        <v>1972</v>
      </c>
      <c r="AI1839" t="s">
        <v>3597</v>
      </c>
      <c r="AL1839">
        <v>5</v>
      </c>
      <c r="AN1839" t="s">
        <v>1974</v>
      </c>
      <c r="AO1839">
        <v>0</v>
      </c>
      <c r="AQ1839">
        <v>2252688</v>
      </c>
      <c r="AR1839" t="s">
        <v>2241</v>
      </c>
      <c r="AS1839" t="s">
        <v>4163</v>
      </c>
      <c r="AT1839" t="s">
        <v>2022</v>
      </c>
    </row>
    <row r="1840" spans="1:46" x14ac:dyDescent="0.25">
      <c r="A1840" t="str">
        <f>_xlfn.XLOOKUP(I1840,UTILIZADAS[Contacto1],UTILIZADAS[Source.Name],,0)</f>
        <v>Cobros Abril Canal Fijo</v>
      </c>
      <c r="B1840" s="18">
        <f>VLOOKUP(J1840,Ref!A:C,3,0)</f>
        <v>0</v>
      </c>
      <c r="C1840" s="18">
        <f>VLOOKUP(J1840,Ref!A:D,4,0)</f>
        <v>0</v>
      </c>
      <c r="D1840" s="18" t="str">
        <f t="shared" si="84"/>
        <v>06/may</v>
      </c>
      <c r="E1840" s="18">
        <f t="shared" si="85"/>
        <v>6</v>
      </c>
      <c r="F1840" s="18">
        <v>1</v>
      </c>
      <c r="G1840" s="18">
        <f t="shared" si="86"/>
        <v>0</v>
      </c>
      <c r="H1840" s="3">
        <v>46148.540231481478</v>
      </c>
      <c r="I1840">
        <v>64881720</v>
      </c>
      <c r="J1840" t="s">
        <v>2021</v>
      </c>
      <c r="K1840" t="s">
        <v>1968</v>
      </c>
      <c r="L1840" t="s">
        <v>1969</v>
      </c>
      <c r="M1840" t="s">
        <v>1970</v>
      </c>
      <c r="O1840">
        <v>295070430000</v>
      </c>
      <c r="P1840">
        <v>16017</v>
      </c>
      <c r="Q1840">
        <v>-4</v>
      </c>
      <c r="R1840">
        <v>1</v>
      </c>
      <c r="S1840">
        <v>64881720</v>
      </c>
      <c r="U1840" t="s">
        <v>5664</v>
      </c>
      <c r="W1840" t="s">
        <v>568</v>
      </c>
      <c r="X1840" t="s">
        <v>2551</v>
      </c>
      <c r="Y1840" t="s">
        <v>65</v>
      </c>
      <c r="Z1840">
        <v>295070430000</v>
      </c>
      <c r="AF1840" t="s">
        <v>1976</v>
      </c>
      <c r="AG1840" t="s">
        <v>1972</v>
      </c>
      <c r="AI1840" t="s">
        <v>3597</v>
      </c>
      <c r="AL1840">
        <v>5</v>
      </c>
      <c r="AN1840" t="s">
        <v>1974</v>
      </c>
      <c r="AO1840">
        <v>0</v>
      </c>
      <c r="AQ1840">
        <v>2252688</v>
      </c>
      <c r="AR1840" t="s">
        <v>2241</v>
      </c>
      <c r="AS1840" t="s">
        <v>4163</v>
      </c>
      <c r="AT1840" t="s">
        <v>2022</v>
      </c>
    </row>
    <row r="1841" spans="1:46" x14ac:dyDescent="0.25">
      <c r="A1841" t="str">
        <f>_xlfn.XLOOKUP(I1841,UTILIZADAS[Contacto1],UTILIZADAS[Source.Name],,0)</f>
        <v>Cobros Abril Canal Fijo</v>
      </c>
      <c r="B1841" s="18">
        <f>VLOOKUP(J1841,Ref!A:C,3,0)</f>
        <v>0</v>
      </c>
      <c r="C1841" s="18">
        <f>VLOOKUP(J1841,Ref!A:D,4,0)</f>
        <v>0</v>
      </c>
      <c r="D1841" s="18" t="str">
        <f t="shared" si="84"/>
        <v>07/may</v>
      </c>
      <c r="E1841" s="18">
        <f t="shared" si="85"/>
        <v>6</v>
      </c>
      <c r="F1841" s="18">
        <v>1</v>
      </c>
      <c r="G1841" s="18">
        <f t="shared" si="86"/>
        <v>0</v>
      </c>
      <c r="H1841" s="3">
        <v>46149.738368055558</v>
      </c>
      <c r="I1841">
        <v>64881720</v>
      </c>
      <c r="J1841" t="s">
        <v>2021</v>
      </c>
      <c r="K1841" t="s">
        <v>1968</v>
      </c>
      <c r="L1841" t="s">
        <v>1969</v>
      </c>
      <c r="M1841" t="s">
        <v>1970</v>
      </c>
      <c r="O1841">
        <v>295070430000</v>
      </c>
      <c r="P1841">
        <v>16017</v>
      </c>
      <c r="Q1841">
        <v>-4</v>
      </c>
      <c r="R1841">
        <v>1</v>
      </c>
      <c r="S1841">
        <v>64881720</v>
      </c>
      <c r="U1841" t="s">
        <v>5664</v>
      </c>
      <c r="W1841" t="s">
        <v>568</v>
      </c>
      <c r="X1841" t="s">
        <v>2551</v>
      </c>
      <c r="Y1841" t="s">
        <v>65</v>
      </c>
      <c r="Z1841">
        <v>295070430000</v>
      </c>
      <c r="AF1841" t="s">
        <v>1976</v>
      </c>
      <c r="AG1841" t="s">
        <v>1972</v>
      </c>
      <c r="AI1841" t="s">
        <v>3597</v>
      </c>
      <c r="AL1841">
        <v>5</v>
      </c>
      <c r="AN1841" t="s">
        <v>1974</v>
      </c>
      <c r="AO1841">
        <v>0</v>
      </c>
      <c r="AQ1841">
        <v>2252688</v>
      </c>
      <c r="AR1841" t="s">
        <v>2241</v>
      </c>
      <c r="AS1841" t="s">
        <v>4163</v>
      </c>
      <c r="AT1841" t="s">
        <v>2022</v>
      </c>
    </row>
    <row r="1842" spans="1:46" x14ac:dyDescent="0.25">
      <c r="A1842" t="str">
        <f>_xlfn.XLOOKUP(I1842,UTILIZADAS[Contacto1],UTILIZADAS[Source.Name],,0)</f>
        <v>Cobros Abril Canal Fijo</v>
      </c>
      <c r="B1842" s="18">
        <f>VLOOKUP(J1842,Ref!A:C,3,0)</f>
        <v>1</v>
      </c>
      <c r="C1842" s="18">
        <f>VLOOKUP(J1842,Ref!A:D,4,0)</f>
        <v>1</v>
      </c>
      <c r="D1842" s="18" t="str">
        <f t="shared" si="84"/>
        <v>09/may</v>
      </c>
      <c r="E1842" s="18">
        <f t="shared" si="85"/>
        <v>6</v>
      </c>
      <c r="F1842" s="18">
        <v>1</v>
      </c>
      <c r="G1842" s="18">
        <f t="shared" si="86"/>
        <v>0</v>
      </c>
      <c r="H1842" s="3">
        <v>46151.376898148148</v>
      </c>
      <c r="I1842">
        <v>64881720</v>
      </c>
      <c r="J1842">
        <v>6003</v>
      </c>
      <c r="K1842" t="s">
        <v>1983</v>
      </c>
      <c r="L1842" t="s">
        <v>1897</v>
      </c>
      <c r="M1842" t="s">
        <v>1970</v>
      </c>
      <c r="O1842">
        <v>295070430000</v>
      </c>
      <c r="P1842">
        <v>16017</v>
      </c>
      <c r="Q1842">
        <v>-4</v>
      </c>
      <c r="R1842">
        <v>1</v>
      </c>
      <c r="S1842">
        <v>64881720</v>
      </c>
      <c r="U1842" t="s">
        <v>5664</v>
      </c>
      <c r="W1842" t="s">
        <v>568</v>
      </c>
      <c r="X1842" t="s">
        <v>2551</v>
      </c>
      <c r="Y1842" t="s">
        <v>65</v>
      </c>
      <c r="Z1842">
        <v>295070430000</v>
      </c>
      <c r="AF1842" t="s">
        <v>1976</v>
      </c>
      <c r="AG1842" t="s">
        <v>1972</v>
      </c>
      <c r="AI1842" t="s">
        <v>3597</v>
      </c>
      <c r="AL1842">
        <v>33</v>
      </c>
      <c r="AM1842" t="s">
        <v>1979</v>
      </c>
      <c r="AN1842" t="s">
        <v>1987</v>
      </c>
      <c r="AO1842">
        <v>0</v>
      </c>
      <c r="AQ1842">
        <v>2252688</v>
      </c>
      <c r="AR1842" t="s">
        <v>2241</v>
      </c>
      <c r="AS1842" t="s">
        <v>4163</v>
      </c>
      <c r="AT1842" t="s">
        <v>1892</v>
      </c>
    </row>
    <row r="1843" spans="1:46" x14ac:dyDescent="0.25">
      <c r="A1843" t="str">
        <f>_xlfn.XLOOKUP(I1843,UTILIZADAS[Contacto1],UTILIZADAS[Source.Name],,0)</f>
        <v>Cobros Abril Canal Fijo</v>
      </c>
      <c r="B1843" s="18">
        <f>VLOOKUP(J1843,Ref!A:C,3,0)</f>
        <v>0</v>
      </c>
      <c r="C1843" s="18">
        <f>VLOOKUP(J1843,Ref!A:D,4,0)</f>
        <v>0</v>
      </c>
      <c r="D1843" s="18" t="str">
        <f t="shared" si="84"/>
        <v>11/may</v>
      </c>
      <c r="E1843" s="18">
        <f t="shared" si="85"/>
        <v>6</v>
      </c>
      <c r="F1843" s="18">
        <v>1</v>
      </c>
      <c r="G1843" s="18">
        <f t="shared" si="86"/>
        <v>0</v>
      </c>
      <c r="H1843" s="3">
        <v>46153.664803240739</v>
      </c>
      <c r="I1843">
        <v>64881720</v>
      </c>
      <c r="J1843" t="s">
        <v>2021</v>
      </c>
      <c r="K1843" t="s">
        <v>1968</v>
      </c>
      <c r="L1843" t="s">
        <v>1969</v>
      </c>
      <c r="M1843" t="s">
        <v>1970</v>
      </c>
      <c r="O1843">
        <v>295070430000</v>
      </c>
      <c r="P1843">
        <v>16018</v>
      </c>
      <c r="Q1843">
        <v>-4</v>
      </c>
      <c r="R1843">
        <v>1</v>
      </c>
      <c r="S1843">
        <v>64881720</v>
      </c>
      <c r="U1843" t="s">
        <v>5664</v>
      </c>
      <c r="W1843" t="s">
        <v>568</v>
      </c>
      <c r="X1843">
        <v>295070430000</v>
      </c>
      <c r="Y1843" t="s">
        <v>65</v>
      </c>
      <c r="Z1843" t="s">
        <v>597</v>
      </c>
      <c r="AF1843" t="s">
        <v>1976</v>
      </c>
      <c r="AG1843" t="s">
        <v>1972</v>
      </c>
      <c r="AL1843">
        <v>5</v>
      </c>
      <c r="AN1843" t="s">
        <v>1974</v>
      </c>
      <c r="AO1843">
        <v>0</v>
      </c>
      <c r="AQ1843">
        <v>2258002</v>
      </c>
      <c r="AR1843" t="s">
        <v>4605</v>
      </c>
      <c r="AS1843" t="s">
        <v>5883</v>
      </c>
      <c r="AT1843" t="s">
        <v>2022</v>
      </c>
    </row>
    <row r="1844" spans="1:46" x14ac:dyDescent="0.25">
      <c r="A1844" t="str">
        <f>_xlfn.XLOOKUP(I1844,UTILIZADAS[Contacto1],UTILIZADAS[Source.Name],,0)</f>
        <v>Cobros Abril Canal Fijo</v>
      </c>
      <c r="B1844" s="18">
        <f>VLOOKUP(J1844,Ref!A:C,3,0)</f>
        <v>1</v>
      </c>
      <c r="C1844" s="18">
        <f>VLOOKUP(J1844,Ref!A:D,4,0)</f>
        <v>1</v>
      </c>
      <c r="D1844" s="18" t="str">
        <f t="shared" si="84"/>
        <v>14/may</v>
      </c>
      <c r="E1844" s="18">
        <f t="shared" si="85"/>
        <v>6</v>
      </c>
      <c r="F1844" s="18">
        <v>1</v>
      </c>
      <c r="G1844" s="18">
        <f t="shared" si="86"/>
        <v>1</v>
      </c>
      <c r="H1844" s="3">
        <v>46156.391689814816</v>
      </c>
      <c r="I1844">
        <v>64881720</v>
      </c>
      <c r="J1844">
        <v>6003</v>
      </c>
      <c r="K1844" t="s">
        <v>1983</v>
      </c>
      <c r="L1844" t="s">
        <v>1897</v>
      </c>
      <c r="M1844" t="s">
        <v>1970</v>
      </c>
      <c r="O1844">
        <v>295070430000</v>
      </c>
      <c r="P1844">
        <v>16018</v>
      </c>
      <c r="Q1844">
        <v>-4</v>
      </c>
      <c r="R1844">
        <v>1</v>
      </c>
      <c r="S1844">
        <v>64881720</v>
      </c>
      <c r="U1844" t="s">
        <v>5664</v>
      </c>
      <c r="W1844" t="s">
        <v>568</v>
      </c>
      <c r="X1844">
        <v>295070430000</v>
      </c>
      <c r="Y1844" t="s">
        <v>65</v>
      </c>
      <c r="Z1844" t="s">
        <v>597</v>
      </c>
      <c r="AF1844" t="s">
        <v>1976</v>
      </c>
      <c r="AG1844" t="s">
        <v>1972</v>
      </c>
      <c r="AL1844">
        <v>48</v>
      </c>
      <c r="AM1844" t="s">
        <v>1979</v>
      </c>
      <c r="AN1844" t="s">
        <v>1987</v>
      </c>
      <c r="AO1844">
        <v>0</v>
      </c>
      <c r="AQ1844">
        <v>2258002</v>
      </c>
      <c r="AR1844" t="s">
        <v>4605</v>
      </c>
      <c r="AS1844" t="s">
        <v>5883</v>
      </c>
      <c r="AT1844" t="s">
        <v>1892</v>
      </c>
    </row>
    <row r="1845" spans="1:46" x14ac:dyDescent="0.25">
      <c r="A1845" t="str">
        <f>_xlfn.XLOOKUP(I1845,UTILIZADAS[Contacto1],UTILIZADAS[Source.Name],,0)</f>
        <v>Cobros Abril Canal Fijo</v>
      </c>
      <c r="B1845" s="18">
        <f>VLOOKUP(J1845,Ref!A:C,3,0)</f>
        <v>0</v>
      </c>
      <c r="C1845" s="18">
        <f>VLOOKUP(J1845,Ref!A:D,4,0)</f>
        <v>0</v>
      </c>
      <c r="D1845" s="18" t="str">
        <f t="shared" si="84"/>
        <v>11/may</v>
      </c>
      <c r="E1845" s="18">
        <f t="shared" si="85"/>
        <v>6</v>
      </c>
      <c r="F1845" s="18">
        <v>1</v>
      </c>
      <c r="G1845" s="18">
        <f t="shared" si="86"/>
        <v>0</v>
      </c>
      <c r="H1845" s="3">
        <v>46153.664872685185</v>
      </c>
      <c r="I1845">
        <v>64883347</v>
      </c>
      <c r="J1845" t="s">
        <v>1967</v>
      </c>
      <c r="K1845" t="s">
        <v>1968</v>
      </c>
      <c r="L1845" t="s">
        <v>1969</v>
      </c>
      <c r="M1845" t="s">
        <v>1970</v>
      </c>
      <c r="O1845">
        <v>368014210000</v>
      </c>
      <c r="P1845">
        <v>16018</v>
      </c>
      <c r="Q1845">
        <v>-4</v>
      </c>
      <c r="R1845">
        <v>1</v>
      </c>
      <c r="S1845">
        <v>64883347</v>
      </c>
      <c r="U1845" t="s">
        <v>2318</v>
      </c>
      <c r="W1845">
        <v>187320623</v>
      </c>
      <c r="X1845">
        <v>368014210000</v>
      </c>
      <c r="Y1845" t="s">
        <v>65</v>
      </c>
      <c r="Z1845" t="s">
        <v>4619</v>
      </c>
      <c r="AG1845" t="s">
        <v>1972</v>
      </c>
      <c r="AL1845">
        <v>0</v>
      </c>
      <c r="AN1845" t="s">
        <v>1974</v>
      </c>
      <c r="AO1845">
        <v>0</v>
      </c>
      <c r="AQ1845">
        <v>2258003</v>
      </c>
      <c r="AR1845" t="s">
        <v>4605</v>
      </c>
      <c r="AS1845" t="s">
        <v>5883</v>
      </c>
      <c r="AT1845" t="s">
        <v>1975</v>
      </c>
    </row>
    <row r="1846" spans="1:46" x14ac:dyDescent="0.25">
      <c r="A1846" t="str">
        <f>_xlfn.XLOOKUP(I1846,UTILIZADAS[Contacto1],UTILIZADAS[Source.Name],,0)</f>
        <v>Cobros Abril Canal Fijo</v>
      </c>
      <c r="B1846" s="18">
        <f>VLOOKUP(J1846,Ref!A:C,3,0)</f>
        <v>0</v>
      </c>
      <c r="C1846" s="18">
        <f>VLOOKUP(J1846,Ref!A:D,4,0)</f>
        <v>0</v>
      </c>
      <c r="D1846" s="18" t="str">
        <f t="shared" si="84"/>
        <v>14/may</v>
      </c>
      <c r="E1846" s="18">
        <f t="shared" si="85"/>
        <v>6</v>
      </c>
      <c r="F1846" s="18">
        <v>1</v>
      </c>
      <c r="G1846" s="18">
        <f t="shared" si="86"/>
        <v>0</v>
      </c>
      <c r="H1846" s="3">
        <v>46156.391759259262</v>
      </c>
      <c r="I1846">
        <v>64883347</v>
      </c>
      <c r="J1846" t="s">
        <v>2021</v>
      </c>
      <c r="K1846" t="s">
        <v>1968</v>
      </c>
      <c r="L1846" t="s">
        <v>1969</v>
      </c>
      <c r="M1846" t="s">
        <v>1970</v>
      </c>
      <c r="O1846">
        <v>368014210000</v>
      </c>
      <c r="P1846">
        <v>16018</v>
      </c>
      <c r="Q1846">
        <v>-4</v>
      </c>
      <c r="R1846">
        <v>1</v>
      </c>
      <c r="S1846">
        <v>64883347</v>
      </c>
      <c r="U1846" t="s">
        <v>2318</v>
      </c>
      <c r="W1846">
        <v>187320623</v>
      </c>
      <c r="X1846">
        <v>368014210000</v>
      </c>
      <c r="Y1846" t="s">
        <v>65</v>
      </c>
      <c r="Z1846" t="s">
        <v>4619</v>
      </c>
      <c r="AG1846" t="s">
        <v>1972</v>
      </c>
      <c r="AL1846">
        <v>5</v>
      </c>
      <c r="AN1846" t="s">
        <v>1974</v>
      </c>
      <c r="AO1846">
        <v>0</v>
      </c>
      <c r="AQ1846">
        <v>2258003</v>
      </c>
      <c r="AR1846" t="s">
        <v>4605</v>
      </c>
      <c r="AS1846" t="s">
        <v>5883</v>
      </c>
      <c r="AT1846" t="s">
        <v>2022</v>
      </c>
    </row>
    <row r="1847" spans="1:46" x14ac:dyDescent="0.25">
      <c r="A1847" t="str">
        <f>_xlfn.XLOOKUP(I1847,UTILIZADAS[Contacto1],UTILIZADAS[Source.Name],,0)</f>
        <v>Cobros Abril Canal Fijo</v>
      </c>
      <c r="B1847" s="18">
        <f>VLOOKUP(J1847,Ref!A:C,3,0)</f>
        <v>0</v>
      </c>
      <c r="C1847" s="18">
        <f>VLOOKUP(J1847,Ref!A:D,4,0)</f>
        <v>0</v>
      </c>
      <c r="D1847" s="18" t="str">
        <f t="shared" si="84"/>
        <v>18/may</v>
      </c>
      <c r="E1847" s="18">
        <f t="shared" si="85"/>
        <v>6</v>
      </c>
      <c r="F1847" s="18">
        <v>1</v>
      </c>
      <c r="G1847" s="18">
        <f t="shared" si="86"/>
        <v>0</v>
      </c>
      <c r="H1847" s="3">
        <v>46160.491770833331</v>
      </c>
      <c r="I1847">
        <v>64883347</v>
      </c>
      <c r="J1847" t="s">
        <v>2021</v>
      </c>
      <c r="K1847" t="s">
        <v>1968</v>
      </c>
      <c r="L1847" t="s">
        <v>1969</v>
      </c>
      <c r="M1847" t="s">
        <v>1970</v>
      </c>
      <c r="O1847">
        <v>368014210000</v>
      </c>
      <c r="P1847">
        <v>16018</v>
      </c>
      <c r="Q1847">
        <v>-4</v>
      </c>
      <c r="R1847">
        <v>1</v>
      </c>
      <c r="S1847">
        <v>64883347</v>
      </c>
      <c r="U1847" t="s">
        <v>2318</v>
      </c>
      <c r="W1847">
        <v>187320623</v>
      </c>
      <c r="X1847">
        <v>368014210000</v>
      </c>
      <c r="Y1847" t="s">
        <v>65</v>
      </c>
      <c r="Z1847" t="s">
        <v>4619</v>
      </c>
      <c r="AG1847" t="s">
        <v>1972</v>
      </c>
      <c r="AL1847">
        <v>5</v>
      </c>
      <c r="AN1847" t="s">
        <v>1974</v>
      </c>
      <c r="AO1847">
        <v>0</v>
      </c>
      <c r="AQ1847">
        <v>2258003</v>
      </c>
      <c r="AR1847" t="s">
        <v>4605</v>
      </c>
      <c r="AS1847" t="s">
        <v>5883</v>
      </c>
      <c r="AT1847" t="s">
        <v>2022</v>
      </c>
    </row>
    <row r="1848" spans="1:46" x14ac:dyDescent="0.25">
      <c r="A1848" t="str">
        <f>_xlfn.XLOOKUP(I1848,UTILIZADAS[Contacto1],UTILIZADAS[Source.Name],,0)</f>
        <v>Cobros Abril Canal Fijo</v>
      </c>
      <c r="B1848" s="18">
        <f>VLOOKUP(J1848,Ref!A:C,3,0)</f>
        <v>0</v>
      </c>
      <c r="C1848" s="18">
        <f>VLOOKUP(J1848,Ref!A:D,4,0)</f>
        <v>0</v>
      </c>
      <c r="D1848" s="18" t="str">
        <f t="shared" si="84"/>
        <v>20/may</v>
      </c>
      <c r="E1848" s="18">
        <f t="shared" si="85"/>
        <v>6</v>
      </c>
      <c r="F1848" s="18">
        <v>1</v>
      </c>
      <c r="G1848" s="18">
        <f t="shared" si="86"/>
        <v>0</v>
      </c>
      <c r="H1848" s="3">
        <v>46162.448750000003</v>
      </c>
      <c r="I1848">
        <v>64883347</v>
      </c>
      <c r="J1848" t="s">
        <v>2021</v>
      </c>
      <c r="K1848" t="s">
        <v>1968</v>
      </c>
      <c r="L1848" t="s">
        <v>1969</v>
      </c>
      <c r="M1848" t="s">
        <v>1970</v>
      </c>
      <c r="O1848">
        <v>368014210000</v>
      </c>
      <c r="P1848">
        <v>16018</v>
      </c>
      <c r="Q1848">
        <v>-4</v>
      </c>
      <c r="R1848">
        <v>1</v>
      </c>
      <c r="S1848">
        <v>64883347</v>
      </c>
      <c r="U1848" t="s">
        <v>2318</v>
      </c>
      <c r="W1848">
        <v>187320623</v>
      </c>
      <c r="X1848">
        <v>368014210000</v>
      </c>
      <c r="Y1848" t="s">
        <v>65</v>
      </c>
      <c r="Z1848" t="s">
        <v>4619</v>
      </c>
      <c r="AG1848" t="s">
        <v>1972</v>
      </c>
      <c r="AL1848">
        <v>5</v>
      </c>
      <c r="AN1848" t="s">
        <v>1974</v>
      </c>
      <c r="AO1848">
        <v>0</v>
      </c>
      <c r="AQ1848">
        <v>2258003</v>
      </c>
      <c r="AR1848" t="s">
        <v>4605</v>
      </c>
      <c r="AS1848" t="s">
        <v>5883</v>
      </c>
      <c r="AT1848" t="s">
        <v>2022</v>
      </c>
    </row>
    <row r="1849" spans="1:46" x14ac:dyDescent="0.25">
      <c r="A1849" t="str">
        <f>_xlfn.XLOOKUP(I1849,UTILIZADAS[Contacto1],UTILIZADAS[Source.Name],,0)</f>
        <v>Cobros Abril Canal Fijo</v>
      </c>
      <c r="B1849" s="18">
        <f>VLOOKUP(J1849,Ref!A:C,3,0)</f>
        <v>0</v>
      </c>
      <c r="C1849" s="18">
        <f>VLOOKUP(J1849,Ref!A:D,4,0)</f>
        <v>0</v>
      </c>
      <c r="D1849" s="18" t="str">
        <f t="shared" si="84"/>
        <v>21/may</v>
      </c>
      <c r="E1849" s="18">
        <f t="shared" si="85"/>
        <v>6</v>
      </c>
      <c r="F1849" s="18">
        <v>1</v>
      </c>
      <c r="G1849" s="18">
        <f t="shared" si="86"/>
        <v>0</v>
      </c>
      <c r="H1849" s="3">
        <v>46163.49863425926</v>
      </c>
      <c r="I1849">
        <v>64883347</v>
      </c>
      <c r="J1849" t="s">
        <v>2021</v>
      </c>
      <c r="K1849" t="s">
        <v>1968</v>
      </c>
      <c r="L1849" t="s">
        <v>1969</v>
      </c>
      <c r="M1849" t="s">
        <v>1970</v>
      </c>
      <c r="O1849">
        <v>368014210000</v>
      </c>
      <c r="P1849">
        <v>16018</v>
      </c>
      <c r="Q1849">
        <v>-4</v>
      </c>
      <c r="R1849">
        <v>1</v>
      </c>
      <c r="S1849">
        <v>64883347</v>
      </c>
      <c r="U1849" t="s">
        <v>2318</v>
      </c>
      <c r="W1849">
        <v>187320623</v>
      </c>
      <c r="X1849">
        <v>368014210000</v>
      </c>
      <c r="Y1849" t="s">
        <v>65</v>
      </c>
      <c r="Z1849" t="s">
        <v>4619</v>
      </c>
      <c r="AG1849" t="s">
        <v>1972</v>
      </c>
      <c r="AL1849">
        <v>5</v>
      </c>
      <c r="AN1849" t="s">
        <v>1974</v>
      </c>
      <c r="AO1849">
        <v>0</v>
      </c>
      <c r="AQ1849">
        <v>2258003</v>
      </c>
      <c r="AR1849" t="s">
        <v>4605</v>
      </c>
      <c r="AS1849" t="s">
        <v>5883</v>
      </c>
      <c r="AT1849" t="s">
        <v>2022</v>
      </c>
    </row>
    <row r="1850" spans="1:46" x14ac:dyDescent="0.25">
      <c r="A1850" t="str">
        <f>_xlfn.XLOOKUP(I1850,UTILIZADAS[Contacto1],UTILIZADAS[Source.Name],,0)</f>
        <v>Cobros Abril Canal Fijo</v>
      </c>
      <c r="B1850" s="18">
        <f>VLOOKUP(J1850,Ref!A:C,3,0)</f>
        <v>0</v>
      </c>
      <c r="C1850" s="18">
        <f>VLOOKUP(J1850,Ref!A:D,4,0)</f>
        <v>0</v>
      </c>
      <c r="D1850" s="18" t="str">
        <f t="shared" si="84"/>
        <v>22/may</v>
      </c>
      <c r="E1850" s="18">
        <f t="shared" si="85"/>
        <v>6</v>
      </c>
      <c r="F1850" s="18">
        <v>1</v>
      </c>
      <c r="G1850" s="18">
        <f t="shared" si="86"/>
        <v>1</v>
      </c>
      <c r="H1850" s="3">
        <v>46164.392245370371</v>
      </c>
      <c r="I1850">
        <v>64883347</v>
      </c>
      <c r="J1850" t="s">
        <v>2021</v>
      </c>
      <c r="K1850" t="s">
        <v>1968</v>
      </c>
      <c r="L1850" t="s">
        <v>1969</v>
      </c>
      <c r="M1850" t="s">
        <v>1970</v>
      </c>
      <c r="O1850">
        <v>368014210000</v>
      </c>
      <c r="P1850">
        <v>16018</v>
      </c>
      <c r="Q1850">
        <v>-4</v>
      </c>
      <c r="R1850">
        <v>1</v>
      </c>
      <c r="S1850">
        <v>64883347</v>
      </c>
      <c r="U1850" t="s">
        <v>2318</v>
      </c>
      <c r="W1850">
        <v>187320623</v>
      </c>
      <c r="X1850">
        <v>368014210000</v>
      </c>
      <c r="Y1850" t="s">
        <v>65</v>
      </c>
      <c r="Z1850" t="s">
        <v>4619</v>
      </c>
      <c r="AG1850" t="s">
        <v>1972</v>
      </c>
      <c r="AL1850">
        <v>5</v>
      </c>
      <c r="AN1850" t="s">
        <v>1974</v>
      </c>
      <c r="AO1850">
        <v>0</v>
      </c>
      <c r="AQ1850">
        <v>2258003</v>
      </c>
      <c r="AR1850" t="s">
        <v>4605</v>
      </c>
      <c r="AS1850" t="s">
        <v>5883</v>
      </c>
      <c r="AT1850" t="s">
        <v>2022</v>
      </c>
    </row>
    <row r="1851" spans="1:46" x14ac:dyDescent="0.25">
      <c r="A1851" t="str">
        <f>_xlfn.XLOOKUP(I1851,UTILIZADAS[Contacto1],UTILIZADAS[Source.Name],,0)</f>
        <v>Cobros Abril Canal Fijo</v>
      </c>
      <c r="B1851" s="18">
        <f>VLOOKUP(J1851,Ref!A:C,3,0)</f>
        <v>0</v>
      </c>
      <c r="C1851" s="18">
        <f>VLOOKUP(J1851,Ref!A:D,4,0)</f>
        <v>0</v>
      </c>
      <c r="D1851" s="18" t="str">
        <f t="shared" si="84"/>
        <v>11/may</v>
      </c>
      <c r="E1851" s="18">
        <f t="shared" si="85"/>
        <v>3</v>
      </c>
      <c r="F1851" s="18">
        <v>1</v>
      </c>
      <c r="G1851" s="18">
        <f t="shared" si="86"/>
        <v>0</v>
      </c>
      <c r="H1851" s="3">
        <v>46153.665219907409</v>
      </c>
      <c r="I1851">
        <v>64892970</v>
      </c>
      <c r="J1851" t="s">
        <v>2021</v>
      </c>
      <c r="K1851" t="s">
        <v>1968</v>
      </c>
      <c r="L1851" t="s">
        <v>1969</v>
      </c>
      <c r="M1851" t="s">
        <v>1970</v>
      </c>
      <c r="O1851">
        <v>207019860000</v>
      </c>
      <c r="P1851">
        <v>16018</v>
      </c>
      <c r="Q1851">
        <v>-4</v>
      </c>
      <c r="R1851">
        <v>1</v>
      </c>
      <c r="S1851">
        <v>64892970</v>
      </c>
      <c r="U1851" t="s">
        <v>5701</v>
      </c>
      <c r="W1851" t="s">
        <v>3898</v>
      </c>
      <c r="X1851">
        <v>207019860000</v>
      </c>
      <c r="Y1851" t="s">
        <v>65</v>
      </c>
      <c r="Z1851" t="s">
        <v>4619</v>
      </c>
      <c r="AF1851" t="s">
        <v>1976</v>
      </c>
      <c r="AG1851" t="s">
        <v>1972</v>
      </c>
      <c r="AL1851">
        <v>5</v>
      </c>
      <c r="AN1851" t="s">
        <v>1974</v>
      </c>
      <c r="AO1851">
        <v>0</v>
      </c>
      <c r="AQ1851">
        <v>2258004</v>
      </c>
      <c r="AR1851" t="s">
        <v>4605</v>
      </c>
      <c r="AS1851" t="s">
        <v>5883</v>
      </c>
      <c r="AT1851" t="s">
        <v>2022</v>
      </c>
    </row>
    <row r="1852" spans="1:46" x14ac:dyDescent="0.25">
      <c r="A1852" t="str">
        <f>_xlfn.XLOOKUP(I1852,UTILIZADAS[Contacto1],UTILIZADAS[Source.Name],,0)</f>
        <v>Cobros Abril Canal Fijo</v>
      </c>
      <c r="B1852" s="18">
        <f>VLOOKUP(J1852,Ref!A:C,3,0)</f>
        <v>0</v>
      </c>
      <c r="C1852" s="18">
        <f>VLOOKUP(J1852,Ref!A:D,4,0)</f>
        <v>0</v>
      </c>
      <c r="D1852" s="18" t="str">
        <f t="shared" si="84"/>
        <v>14/may</v>
      </c>
      <c r="E1852" s="18">
        <f t="shared" si="85"/>
        <v>3</v>
      </c>
      <c r="F1852" s="18">
        <v>1</v>
      </c>
      <c r="G1852" s="18">
        <f t="shared" si="86"/>
        <v>0</v>
      </c>
      <c r="H1852" s="3">
        <v>46156.392002314817</v>
      </c>
      <c r="I1852">
        <v>64892970</v>
      </c>
      <c r="J1852" t="s">
        <v>2021</v>
      </c>
      <c r="K1852" t="s">
        <v>1968</v>
      </c>
      <c r="L1852" t="s">
        <v>1969</v>
      </c>
      <c r="M1852" t="s">
        <v>1970</v>
      </c>
      <c r="O1852">
        <v>207019860000</v>
      </c>
      <c r="P1852">
        <v>16018</v>
      </c>
      <c r="Q1852">
        <v>-4</v>
      </c>
      <c r="R1852">
        <v>1</v>
      </c>
      <c r="S1852">
        <v>64892970</v>
      </c>
      <c r="U1852" t="s">
        <v>5701</v>
      </c>
      <c r="W1852" t="s">
        <v>3898</v>
      </c>
      <c r="X1852">
        <v>207019860000</v>
      </c>
      <c r="Y1852" t="s">
        <v>65</v>
      </c>
      <c r="Z1852" t="s">
        <v>4619</v>
      </c>
      <c r="AF1852" t="s">
        <v>1976</v>
      </c>
      <c r="AG1852" t="s">
        <v>1972</v>
      </c>
      <c r="AL1852">
        <v>5</v>
      </c>
      <c r="AN1852" t="s">
        <v>1974</v>
      </c>
      <c r="AO1852">
        <v>0</v>
      </c>
      <c r="AQ1852">
        <v>2258004</v>
      </c>
      <c r="AR1852" t="s">
        <v>4605</v>
      </c>
      <c r="AS1852" t="s">
        <v>5883</v>
      </c>
      <c r="AT1852" t="s">
        <v>2022</v>
      </c>
    </row>
    <row r="1853" spans="1:46" x14ac:dyDescent="0.25">
      <c r="A1853" t="str">
        <f>_xlfn.XLOOKUP(I1853,UTILIZADAS[Contacto1],UTILIZADAS[Source.Name],,0)</f>
        <v>Cobros Abril Canal Fijo</v>
      </c>
      <c r="B1853" s="18">
        <f>VLOOKUP(J1853,Ref!A:C,3,0)</f>
        <v>0</v>
      </c>
      <c r="C1853" s="18">
        <f>VLOOKUP(J1853,Ref!A:D,4,0)</f>
        <v>0</v>
      </c>
      <c r="D1853" s="18" t="str">
        <f t="shared" si="84"/>
        <v>18/may</v>
      </c>
      <c r="E1853" s="18">
        <f t="shared" si="85"/>
        <v>3</v>
      </c>
      <c r="F1853" s="18">
        <v>1</v>
      </c>
      <c r="G1853" s="18">
        <f t="shared" si="86"/>
        <v>1</v>
      </c>
      <c r="H1853" s="3">
        <v>46160.491678240738</v>
      </c>
      <c r="I1853">
        <v>64892970</v>
      </c>
      <c r="J1853">
        <v>6004</v>
      </c>
      <c r="K1853" t="s">
        <v>1983</v>
      </c>
      <c r="L1853" t="s">
        <v>1897</v>
      </c>
      <c r="M1853" t="s">
        <v>1970</v>
      </c>
      <c r="O1853">
        <v>207019860000</v>
      </c>
      <c r="P1853">
        <v>16018</v>
      </c>
      <c r="Q1853">
        <v>-4</v>
      </c>
      <c r="R1853">
        <v>1</v>
      </c>
      <c r="S1853">
        <v>64892970</v>
      </c>
      <c r="U1853" t="s">
        <v>5701</v>
      </c>
      <c r="W1853" t="s">
        <v>3898</v>
      </c>
      <c r="X1853">
        <v>207019860000</v>
      </c>
      <c r="Y1853" t="s">
        <v>65</v>
      </c>
      <c r="Z1853" t="s">
        <v>4619</v>
      </c>
      <c r="AF1853" t="s">
        <v>1976</v>
      </c>
      <c r="AG1853" t="s">
        <v>1972</v>
      </c>
      <c r="AL1853">
        <v>143</v>
      </c>
      <c r="AM1853" t="s">
        <v>1979</v>
      </c>
      <c r="AN1853" t="s">
        <v>1987</v>
      </c>
      <c r="AO1853">
        <v>0</v>
      </c>
      <c r="AQ1853">
        <v>2258004</v>
      </c>
      <c r="AR1853" t="s">
        <v>4605</v>
      </c>
      <c r="AS1853" t="s">
        <v>5883</v>
      </c>
      <c r="AT1853" t="s">
        <v>1984</v>
      </c>
    </row>
    <row r="1854" spans="1:46" x14ac:dyDescent="0.25">
      <c r="A1854" t="str">
        <f>_xlfn.XLOOKUP(I1854,UTILIZADAS[Contacto1],UTILIZADAS[Source.Name],,0)</f>
        <v>Cobros Abril Canal Fijo</v>
      </c>
      <c r="B1854" s="18">
        <f>VLOOKUP(J1854,Ref!A:C,3,0)</f>
        <v>0</v>
      </c>
      <c r="C1854" s="18">
        <f>VLOOKUP(J1854,Ref!A:D,4,0)</f>
        <v>0</v>
      </c>
      <c r="D1854" s="18" t="str">
        <f t="shared" si="84"/>
        <v>11/may</v>
      </c>
      <c r="E1854" s="18">
        <f t="shared" si="85"/>
        <v>5</v>
      </c>
      <c r="F1854" s="18">
        <v>1</v>
      </c>
      <c r="G1854" s="18">
        <f t="shared" si="86"/>
        <v>0</v>
      </c>
      <c r="H1854" s="3">
        <v>46153.665381944447</v>
      </c>
      <c r="I1854">
        <v>64899463</v>
      </c>
      <c r="J1854" t="s">
        <v>2021</v>
      </c>
      <c r="K1854" t="s">
        <v>1968</v>
      </c>
      <c r="L1854" t="s">
        <v>1969</v>
      </c>
      <c r="M1854" t="s">
        <v>1970</v>
      </c>
      <c r="O1854">
        <v>362006040000</v>
      </c>
      <c r="P1854">
        <v>16018</v>
      </c>
      <c r="Q1854">
        <v>-4</v>
      </c>
      <c r="R1854">
        <v>1</v>
      </c>
      <c r="S1854">
        <v>64899463</v>
      </c>
      <c r="U1854" t="s">
        <v>5702</v>
      </c>
      <c r="W1854" t="s">
        <v>161</v>
      </c>
      <c r="X1854">
        <v>362006040000</v>
      </c>
      <c r="Y1854" t="s">
        <v>65</v>
      </c>
      <c r="Z1854" t="s">
        <v>66</v>
      </c>
      <c r="AF1854" t="s">
        <v>1976</v>
      </c>
      <c r="AG1854" t="s">
        <v>1972</v>
      </c>
      <c r="AL1854">
        <v>5</v>
      </c>
      <c r="AN1854" t="s">
        <v>1974</v>
      </c>
      <c r="AO1854">
        <v>0</v>
      </c>
      <c r="AQ1854">
        <v>2258005</v>
      </c>
      <c r="AR1854" t="s">
        <v>4605</v>
      </c>
      <c r="AS1854" t="s">
        <v>5883</v>
      </c>
      <c r="AT1854" t="s">
        <v>2022</v>
      </c>
    </row>
    <row r="1855" spans="1:46" x14ac:dyDescent="0.25">
      <c r="A1855" t="str">
        <f>_xlfn.XLOOKUP(I1855,UTILIZADAS[Contacto1],UTILIZADAS[Source.Name],,0)</f>
        <v>Cobros Abril Canal Fijo</v>
      </c>
      <c r="B1855" s="18">
        <f>VLOOKUP(J1855,Ref!A:C,3,0)</f>
        <v>0</v>
      </c>
      <c r="C1855" s="18">
        <f>VLOOKUP(J1855,Ref!A:D,4,0)</f>
        <v>0</v>
      </c>
      <c r="D1855" s="18" t="str">
        <f t="shared" si="84"/>
        <v>14/may</v>
      </c>
      <c r="E1855" s="18">
        <f t="shared" si="85"/>
        <v>5</v>
      </c>
      <c r="F1855" s="18">
        <v>1</v>
      </c>
      <c r="G1855" s="18">
        <f t="shared" si="86"/>
        <v>0</v>
      </c>
      <c r="H1855" s="3">
        <v>46156.392152777778</v>
      </c>
      <c r="I1855">
        <v>64899463</v>
      </c>
      <c r="J1855" t="s">
        <v>2021</v>
      </c>
      <c r="K1855" t="s">
        <v>1968</v>
      </c>
      <c r="L1855" t="s">
        <v>1969</v>
      </c>
      <c r="M1855" t="s">
        <v>1970</v>
      </c>
      <c r="O1855">
        <v>362006040000</v>
      </c>
      <c r="P1855">
        <v>16018</v>
      </c>
      <c r="Q1855">
        <v>-4</v>
      </c>
      <c r="R1855">
        <v>1</v>
      </c>
      <c r="S1855">
        <v>64899463</v>
      </c>
      <c r="U1855" t="s">
        <v>5702</v>
      </c>
      <c r="W1855" t="s">
        <v>161</v>
      </c>
      <c r="X1855">
        <v>362006040000</v>
      </c>
      <c r="Y1855" t="s">
        <v>65</v>
      </c>
      <c r="Z1855" t="s">
        <v>66</v>
      </c>
      <c r="AF1855" t="s">
        <v>1976</v>
      </c>
      <c r="AG1855" t="s">
        <v>1972</v>
      </c>
      <c r="AL1855">
        <v>5</v>
      </c>
      <c r="AN1855" t="s">
        <v>1974</v>
      </c>
      <c r="AO1855">
        <v>0</v>
      </c>
      <c r="AQ1855">
        <v>2258005</v>
      </c>
      <c r="AR1855" t="s">
        <v>4605</v>
      </c>
      <c r="AS1855" t="s">
        <v>5883</v>
      </c>
      <c r="AT1855" t="s">
        <v>2022</v>
      </c>
    </row>
    <row r="1856" spans="1:46" x14ac:dyDescent="0.25">
      <c r="A1856" t="str">
        <f>_xlfn.XLOOKUP(I1856,UTILIZADAS[Contacto1],UTILIZADAS[Source.Name],,0)</f>
        <v>Cobros Abril Canal Fijo</v>
      </c>
      <c r="B1856" s="18">
        <f>VLOOKUP(J1856,Ref!A:C,3,0)</f>
        <v>0</v>
      </c>
      <c r="C1856" s="18">
        <f>VLOOKUP(J1856,Ref!A:D,4,0)</f>
        <v>0</v>
      </c>
      <c r="D1856" s="18" t="str">
        <f t="shared" si="84"/>
        <v>18/may</v>
      </c>
      <c r="E1856" s="18">
        <f t="shared" si="85"/>
        <v>5</v>
      </c>
      <c r="F1856" s="18">
        <v>1</v>
      </c>
      <c r="G1856" s="18">
        <f t="shared" si="86"/>
        <v>0</v>
      </c>
      <c r="H1856" s="3">
        <v>46160.4919212963</v>
      </c>
      <c r="I1856">
        <v>64899463</v>
      </c>
      <c r="J1856" t="s">
        <v>2021</v>
      </c>
      <c r="K1856" t="s">
        <v>1968</v>
      </c>
      <c r="L1856" t="s">
        <v>1969</v>
      </c>
      <c r="M1856" t="s">
        <v>1970</v>
      </c>
      <c r="O1856">
        <v>362006040000</v>
      </c>
      <c r="P1856">
        <v>16018</v>
      </c>
      <c r="Q1856">
        <v>-4</v>
      </c>
      <c r="R1856">
        <v>1</v>
      </c>
      <c r="S1856">
        <v>64899463</v>
      </c>
      <c r="U1856" t="s">
        <v>5702</v>
      </c>
      <c r="W1856" t="s">
        <v>161</v>
      </c>
      <c r="X1856">
        <v>362006040000</v>
      </c>
      <c r="Y1856" t="s">
        <v>65</v>
      </c>
      <c r="Z1856" t="s">
        <v>66</v>
      </c>
      <c r="AF1856" t="s">
        <v>1976</v>
      </c>
      <c r="AG1856" t="s">
        <v>1972</v>
      </c>
      <c r="AL1856">
        <v>5</v>
      </c>
      <c r="AN1856" t="s">
        <v>1974</v>
      </c>
      <c r="AO1856">
        <v>0</v>
      </c>
      <c r="AQ1856">
        <v>2258005</v>
      </c>
      <c r="AR1856" t="s">
        <v>4605</v>
      </c>
      <c r="AS1856" t="s">
        <v>5883</v>
      </c>
      <c r="AT1856" t="s">
        <v>2022</v>
      </c>
    </row>
    <row r="1857" spans="1:46" x14ac:dyDescent="0.25">
      <c r="A1857" t="str">
        <f>_xlfn.XLOOKUP(I1857,UTILIZADAS[Contacto1],UTILIZADAS[Source.Name],,0)</f>
        <v>Cobros Abril Canal Fijo</v>
      </c>
      <c r="B1857" s="18">
        <f>VLOOKUP(J1857,Ref!A:C,3,0)</f>
        <v>0</v>
      </c>
      <c r="C1857" s="18">
        <f>VLOOKUP(J1857,Ref!A:D,4,0)</f>
        <v>0</v>
      </c>
      <c r="D1857" s="18" t="str">
        <f t="shared" si="84"/>
        <v>20/may</v>
      </c>
      <c r="E1857" s="18">
        <f t="shared" si="85"/>
        <v>5</v>
      </c>
      <c r="F1857" s="18">
        <v>1</v>
      </c>
      <c r="G1857" s="18">
        <f t="shared" si="86"/>
        <v>0</v>
      </c>
      <c r="H1857" s="3">
        <v>46162.448912037034</v>
      </c>
      <c r="I1857">
        <v>64899463</v>
      </c>
      <c r="J1857" t="s">
        <v>2021</v>
      </c>
      <c r="K1857" t="s">
        <v>1968</v>
      </c>
      <c r="L1857" t="s">
        <v>1969</v>
      </c>
      <c r="M1857" t="s">
        <v>1970</v>
      </c>
      <c r="O1857">
        <v>362006040000</v>
      </c>
      <c r="P1857">
        <v>16018</v>
      </c>
      <c r="Q1857">
        <v>-4</v>
      </c>
      <c r="R1857">
        <v>1</v>
      </c>
      <c r="S1857">
        <v>64899463</v>
      </c>
      <c r="U1857" t="s">
        <v>5702</v>
      </c>
      <c r="W1857" t="s">
        <v>161</v>
      </c>
      <c r="X1857">
        <v>362006040000</v>
      </c>
      <c r="Y1857" t="s">
        <v>65</v>
      </c>
      <c r="Z1857" t="s">
        <v>66</v>
      </c>
      <c r="AF1857" t="s">
        <v>1976</v>
      </c>
      <c r="AG1857" t="s">
        <v>1972</v>
      </c>
      <c r="AL1857">
        <v>5</v>
      </c>
      <c r="AN1857" t="s">
        <v>1974</v>
      </c>
      <c r="AO1857">
        <v>0</v>
      </c>
      <c r="AQ1857">
        <v>2258005</v>
      </c>
      <c r="AR1857" t="s">
        <v>4605</v>
      </c>
      <c r="AS1857" t="s">
        <v>5883</v>
      </c>
      <c r="AT1857" t="s">
        <v>2022</v>
      </c>
    </row>
    <row r="1858" spans="1:46" x14ac:dyDescent="0.25">
      <c r="A1858" t="str">
        <f>_xlfn.XLOOKUP(I1858,UTILIZADAS[Contacto1],UTILIZADAS[Source.Name],,0)</f>
        <v>Cobros Abril Canal Fijo</v>
      </c>
      <c r="B1858" s="18">
        <f>VLOOKUP(J1858,Ref!A:C,3,0)</f>
        <v>1</v>
      </c>
      <c r="C1858" s="18">
        <f>VLOOKUP(J1858,Ref!A:D,4,0)</f>
        <v>1</v>
      </c>
      <c r="D1858" s="18" t="str">
        <f t="shared" ref="D1858:D1921" si="87">TEXT(H1858,"dd/mmm")</f>
        <v>21/may</v>
      </c>
      <c r="E1858" s="18">
        <f t="shared" ref="E1858:E1921" si="88">+COUNTIF(I:I,I1858)</f>
        <v>5</v>
      </c>
      <c r="F1858" s="18">
        <v>1</v>
      </c>
      <c r="G1858" s="18">
        <f t="shared" si="86"/>
        <v>1</v>
      </c>
      <c r="H1858" s="3">
        <v>46163.498414351852</v>
      </c>
      <c r="I1858">
        <v>64899463</v>
      </c>
      <c r="J1858">
        <v>6003</v>
      </c>
      <c r="K1858" t="s">
        <v>1983</v>
      </c>
      <c r="L1858" t="s">
        <v>1897</v>
      </c>
      <c r="M1858" t="s">
        <v>1970</v>
      </c>
      <c r="O1858">
        <v>362006040000</v>
      </c>
      <c r="P1858">
        <v>16018</v>
      </c>
      <c r="Q1858">
        <v>-4</v>
      </c>
      <c r="R1858">
        <v>1</v>
      </c>
      <c r="S1858">
        <v>64899463</v>
      </c>
      <c r="U1858" t="s">
        <v>5702</v>
      </c>
      <c r="W1858" t="s">
        <v>161</v>
      </c>
      <c r="X1858">
        <v>362006040000</v>
      </c>
      <c r="Y1858" t="s">
        <v>65</v>
      </c>
      <c r="Z1858" t="s">
        <v>66</v>
      </c>
      <c r="AF1858" t="s">
        <v>1976</v>
      </c>
      <c r="AG1858" t="s">
        <v>1972</v>
      </c>
      <c r="AL1858">
        <v>99</v>
      </c>
      <c r="AM1858" t="s">
        <v>1979</v>
      </c>
      <c r="AN1858" t="s">
        <v>1987</v>
      </c>
      <c r="AO1858">
        <v>0</v>
      </c>
      <c r="AQ1858">
        <v>2258005</v>
      </c>
      <c r="AR1858" t="s">
        <v>4605</v>
      </c>
      <c r="AS1858" t="s">
        <v>5883</v>
      </c>
      <c r="AT1858" t="s">
        <v>1892</v>
      </c>
    </row>
    <row r="1859" spans="1:46" x14ac:dyDescent="0.25">
      <c r="A1859" t="str">
        <f>_xlfn.XLOOKUP(I1859,UTILIZADAS[Contacto1],UTILIZADAS[Source.Name],,0)</f>
        <v>Cobros Abril Canal Fijo</v>
      </c>
      <c r="B1859" s="18">
        <f>VLOOKUP(J1859,Ref!A:C,3,0)</f>
        <v>0</v>
      </c>
      <c r="C1859" s="18">
        <f>VLOOKUP(J1859,Ref!A:D,4,0)</f>
        <v>0</v>
      </c>
      <c r="D1859" s="18" t="str">
        <f t="shared" si="87"/>
        <v>11/may</v>
      </c>
      <c r="E1859" s="18">
        <f t="shared" si="88"/>
        <v>6</v>
      </c>
      <c r="F1859" s="18">
        <v>1</v>
      </c>
      <c r="G1859" s="18">
        <f t="shared" ref="G1859:G1922" si="89">IF(I1859=I1860,0,1)</f>
        <v>0</v>
      </c>
      <c r="H1859" s="3">
        <v>46153.665879629632</v>
      </c>
      <c r="I1859">
        <v>64900263</v>
      </c>
      <c r="J1859" t="s">
        <v>2021</v>
      </c>
      <c r="K1859" t="s">
        <v>1968</v>
      </c>
      <c r="L1859" t="s">
        <v>1969</v>
      </c>
      <c r="M1859" t="s">
        <v>1970</v>
      </c>
      <c r="O1859">
        <v>366034170000</v>
      </c>
      <c r="P1859">
        <v>16018</v>
      </c>
      <c r="Q1859">
        <v>-4</v>
      </c>
      <c r="R1859">
        <v>1</v>
      </c>
      <c r="S1859">
        <v>64900263</v>
      </c>
      <c r="U1859" t="s">
        <v>5703</v>
      </c>
      <c r="W1859" t="s">
        <v>4066</v>
      </c>
      <c r="X1859">
        <v>366034170000</v>
      </c>
      <c r="Y1859" t="s">
        <v>86</v>
      </c>
      <c r="Z1859" t="s">
        <v>66</v>
      </c>
      <c r="AF1859" t="s">
        <v>1976</v>
      </c>
      <c r="AG1859" t="s">
        <v>1972</v>
      </c>
      <c r="AL1859">
        <v>5</v>
      </c>
      <c r="AN1859" t="s">
        <v>1974</v>
      </c>
      <c r="AO1859">
        <v>0</v>
      </c>
      <c r="AQ1859">
        <v>2258006</v>
      </c>
      <c r="AR1859" t="s">
        <v>4605</v>
      </c>
      <c r="AS1859" t="s">
        <v>5883</v>
      </c>
      <c r="AT1859" t="s">
        <v>2022</v>
      </c>
    </row>
    <row r="1860" spans="1:46" x14ac:dyDescent="0.25">
      <c r="A1860" t="str">
        <f>_xlfn.XLOOKUP(I1860,UTILIZADAS[Contacto1],UTILIZADAS[Source.Name],,0)</f>
        <v>Cobros Abril Canal Fijo</v>
      </c>
      <c r="B1860" s="18">
        <f>VLOOKUP(J1860,Ref!A:C,3,0)</f>
        <v>0</v>
      </c>
      <c r="C1860" s="18">
        <f>VLOOKUP(J1860,Ref!A:D,4,0)</f>
        <v>0</v>
      </c>
      <c r="D1860" s="18" t="str">
        <f t="shared" si="87"/>
        <v>14/may</v>
      </c>
      <c r="E1860" s="18">
        <f t="shared" si="88"/>
        <v>6</v>
      </c>
      <c r="F1860" s="18">
        <v>1</v>
      </c>
      <c r="G1860" s="18">
        <f t="shared" si="89"/>
        <v>0</v>
      </c>
      <c r="H1860" s="3">
        <v>46156.392650462964</v>
      </c>
      <c r="I1860">
        <v>64900263</v>
      </c>
      <c r="J1860" t="s">
        <v>2021</v>
      </c>
      <c r="K1860" t="s">
        <v>1968</v>
      </c>
      <c r="L1860" t="s">
        <v>1969</v>
      </c>
      <c r="M1860" t="s">
        <v>1970</v>
      </c>
      <c r="O1860">
        <v>366034170000</v>
      </c>
      <c r="P1860">
        <v>16018</v>
      </c>
      <c r="Q1860">
        <v>-4</v>
      </c>
      <c r="R1860">
        <v>1</v>
      </c>
      <c r="S1860">
        <v>64900263</v>
      </c>
      <c r="U1860" t="s">
        <v>5703</v>
      </c>
      <c r="W1860" t="s">
        <v>4066</v>
      </c>
      <c r="X1860">
        <v>366034170000</v>
      </c>
      <c r="Y1860" t="s">
        <v>86</v>
      </c>
      <c r="Z1860" t="s">
        <v>66</v>
      </c>
      <c r="AF1860" t="s">
        <v>1976</v>
      </c>
      <c r="AG1860" t="s">
        <v>1972</v>
      </c>
      <c r="AL1860">
        <v>5</v>
      </c>
      <c r="AN1860" t="s">
        <v>1974</v>
      </c>
      <c r="AO1860">
        <v>0</v>
      </c>
      <c r="AQ1860">
        <v>2258006</v>
      </c>
      <c r="AR1860" t="s">
        <v>4605</v>
      </c>
      <c r="AS1860" t="s">
        <v>5883</v>
      </c>
      <c r="AT1860" t="s">
        <v>2022</v>
      </c>
    </row>
    <row r="1861" spans="1:46" x14ac:dyDescent="0.25">
      <c r="A1861" t="str">
        <f>_xlfn.XLOOKUP(I1861,UTILIZADAS[Contacto1],UTILIZADAS[Source.Name],,0)</f>
        <v>Cobros Abril Canal Fijo</v>
      </c>
      <c r="B1861" s="18">
        <f>VLOOKUP(J1861,Ref!A:C,3,0)</f>
        <v>0</v>
      </c>
      <c r="C1861" s="18">
        <f>VLOOKUP(J1861,Ref!A:D,4,0)</f>
        <v>0</v>
      </c>
      <c r="D1861" s="18" t="str">
        <f t="shared" si="87"/>
        <v>18/may</v>
      </c>
      <c r="E1861" s="18">
        <f t="shared" si="88"/>
        <v>6</v>
      </c>
      <c r="F1861" s="18">
        <v>1</v>
      </c>
      <c r="G1861" s="18">
        <f t="shared" si="89"/>
        <v>0</v>
      </c>
      <c r="H1861" s="3">
        <v>46160.492002314815</v>
      </c>
      <c r="I1861">
        <v>64900263</v>
      </c>
      <c r="J1861" t="s">
        <v>1967</v>
      </c>
      <c r="K1861" t="s">
        <v>1968</v>
      </c>
      <c r="L1861" t="s">
        <v>1969</v>
      </c>
      <c r="M1861" t="s">
        <v>1970</v>
      </c>
      <c r="O1861">
        <v>366034170000</v>
      </c>
      <c r="P1861">
        <v>16018</v>
      </c>
      <c r="Q1861">
        <v>-4</v>
      </c>
      <c r="R1861">
        <v>1</v>
      </c>
      <c r="S1861">
        <v>64900263</v>
      </c>
      <c r="U1861" t="s">
        <v>5703</v>
      </c>
      <c r="W1861" t="s">
        <v>4066</v>
      </c>
      <c r="X1861">
        <v>366034170000</v>
      </c>
      <c r="Y1861" t="s">
        <v>86</v>
      </c>
      <c r="Z1861" t="s">
        <v>66</v>
      </c>
      <c r="AF1861" t="s">
        <v>1976</v>
      </c>
      <c r="AG1861" t="s">
        <v>1972</v>
      </c>
      <c r="AL1861">
        <v>0</v>
      </c>
      <c r="AN1861" t="s">
        <v>1974</v>
      </c>
      <c r="AO1861">
        <v>0</v>
      </c>
      <c r="AQ1861">
        <v>2258006</v>
      </c>
      <c r="AR1861" t="s">
        <v>4605</v>
      </c>
      <c r="AS1861" t="s">
        <v>5883</v>
      </c>
      <c r="AT1861" t="s">
        <v>1975</v>
      </c>
    </row>
    <row r="1862" spans="1:46" x14ac:dyDescent="0.25">
      <c r="A1862" t="str">
        <f>_xlfn.XLOOKUP(I1862,UTILIZADAS[Contacto1],UTILIZADAS[Source.Name],,0)</f>
        <v>Cobros Abril Canal Fijo</v>
      </c>
      <c r="B1862" s="18">
        <f>VLOOKUP(J1862,Ref!A:C,3,0)</f>
        <v>0</v>
      </c>
      <c r="C1862" s="18">
        <f>VLOOKUP(J1862,Ref!A:D,4,0)</f>
        <v>0</v>
      </c>
      <c r="D1862" s="18" t="str">
        <f t="shared" si="87"/>
        <v>20/may</v>
      </c>
      <c r="E1862" s="18">
        <f t="shared" si="88"/>
        <v>6</v>
      </c>
      <c r="F1862" s="18">
        <v>1</v>
      </c>
      <c r="G1862" s="18">
        <f t="shared" si="89"/>
        <v>0</v>
      </c>
      <c r="H1862" s="3">
        <v>46162.450590277775</v>
      </c>
      <c r="I1862">
        <v>64900263</v>
      </c>
      <c r="J1862" t="s">
        <v>2021</v>
      </c>
      <c r="K1862" t="s">
        <v>1968</v>
      </c>
      <c r="L1862" t="s">
        <v>1969</v>
      </c>
      <c r="M1862" t="s">
        <v>1970</v>
      </c>
      <c r="O1862">
        <v>366034170000</v>
      </c>
      <c r="P1862">
        <v>16018</v>
      </c>
      <c r="Q1862">
        <v>-4</v>
      </c>
      <c r="R1862">
        <v>1</v>
      </c>
      <c r="S1862">
        <v>64900263</v>
      </c>
      <c r="U1862" t="s">
        <v>5703</v>
      </c>
      <c r="W1862" t="s">
        <v>4066</v>
      </c>
      <c r="X1862">
        <v>366034170000</v>
      </c>
      <c r="Y1862" t="s">
        <v>86</v>
      </c>
      <c r="Z1862" t="s">
        <v>66</v>
      </c>
      <c r="AF1862" t="s">
        <v>1976</v>
      </c>
      <c r="AG1862" t="s">
        <v>1972</v>
      </c>
      <c r="AL1862">
        <v>5</v>
      </c>
      <c r="AN1862" t="s">
        <v>1974</v>
      </c>
      <c r="AO1862">
        <v>0</v>
      </c>
      <c r="AQ1862">
        <v>2258006</v>
      </c>
      <c r="AR1862" t="s">
        <v>4605</v>
      </c>
      <c r="AS1862" t="s">
        <v>5883</v>
      </c>
      <c r="AT1862" t="s">
        <v>2022</v>
      </c>
    </row>
    <row r="1863" spans="1:46" x14ac:dyDescent="0.25">
      <c r="A1863" t="str">
        <f>_xlfn.XLOOKUP(I1863,UTILIZADAS[Contacto1],UTILIZADAS[Source.Name],,0)</f>
        <v>Cobros Abril Canal Fijo</v>
      </c>
      <c r="B1863" s="18">
        <f>VLOOKUP(J1863,Ref!A:C,3,0)</f>
        <v>0</v>
      </c>
      <c r="C1863" s="18">
        <f>VLOOKUP(J1863,Ref!A:D,4,0)</f>
        <v>0</v>
      </c>
      <c r="D1863" s="18" t="str">
        <f t="shared" si="87"/>
        <v>21/may</v>
      </c>
      <c r="E1863" s="18">
        <f t="shared" si="88"/>
        <v>6</v>
      </c>
      <c r="F1863" s="18">
        <v>1</v>
      </c>
      <c r="G1863" s="18">
        <f t="shared" si="89"/>
        <v>0</v>
      </c>
      <c r="H1863" s="3">
        <v>46163.499131944445</v>
      </c>
      <c r="I1863">
        <v>64900263</v>
      </c>
      <c r="J1863" t="s">
        <v>2021</v>
      </c>
      <c r="K1863" t="s">
        <v>1968</v>
      </c>
      <c r="L1863" t="s">
        <v>1969</v>
      </c>
      <c r="M1863" t="s">
        <v>1970</v>
      </c>
      <c r="O1863">
        <v>366034170000</v>
      </c>
      <c r="P1863">
        <v>16018</v>
      </c>
      <c r="Q1863">
        <v>-4</v>
      </c>
      <c r="R1863">
        <v>1</v>
      </c>
      <c r="S1863">
        <v>64900263</v>
      </c>
      <c r="U1863" t="s">
        <v>5703</v>
      </c>
      <c r="W1863" t="s">
        <v>4066</v>
      </c>
      <c r="X1863">
        <v>366034170000</v>
      </c>
      <c r="Y1863" t="s">
        <v>86</v>
      </c>
      <c r="Z1863" t="s">
        <v>66</v>
      </c>
      <c r="AF1863" t="s">
        <v>1976</v>
      </c>
      <c r="AG1863" t="s">
        <v>1972</v>
      </c>
      <c r="AL1863">
        <v>5</v>
      </c>
      <c r="AN1863" t="s">
        <v>1974</v>
      </c>
      <c r="AO1863">
        <v>0</v>
      </c>
      <c r="AQ1863">
        <v>2258006</v>
      </c>
      <c r="AR1863" t="s">
        <v>4605</v>
      </c>
      <c r="AS1863" t="s">
        <v>5883</v>
      </c>
      <c r="AT1863" t="s">
        <v>2022</v>
      </c>
    </row>
    <row r="1864" spans="1:46" x14ac:dyDescent="0.25">
      <c r="A1864" t="str">
        <f>_xlfn.XLOOKUP(I1864,UTILIZADAS[Contacto1],UTILIZADAS[Source.Name],,0)</f>
        <v>Cobros Abril Canal Fijo</v>
      </c>
      <c r="B1864" s="18">
        <f>VLOOKUP(J1864,Ref!A:C,3,0)</f>
        <v>1</v>
      </c>
      <c r="C1864" s="18">
        <f>VLOOKUP(J1864,Ref!A:D,4,0)</f>
        <v>1</v>
      </c>
      <c r="D1864" s="18" t="str">
        <f t="shared" si="87"/>
        <v>22/may</v>
      </c>
      <c r="E1864" s="18">
        <f t="shared" si="88"/>
        <v>6</v>
      </c>
      <c r="F1864" s="18">
        <v>1</v>
      </c>
      <c r="G1864" s="18">
        <f t="shared" si="89"/>
        <v>1</v>
      </c>
      <c r="H1864" s="3">
        <v>46164.392939814818</v>
      </c>
      <c r="I1864">
        <v>64900263</v>
      </c>
      <c r="J1864">
        <v>6003</v>
      </c>
      <c r="K1864" t="s">
        <v>1983</v>
      </c>
      <c r="L1864" t="s">
        <v>1897</v>
      </c>
      <c r="M1864" t="s">
        <v>1970</v>
      </c>
      <c r="O1864">
        <v>366034170000</v>
      </c>
      <c r="P1864">
        <v>16018</v>
      </c>
      <c r="Q1864">
        <v>-4</v>
      </c>
      <c r="R1864">
        <v>1</v>
      </c>
      <c r="S1864">
        <v>64900263</v>
      </c>
      <c r="U1864" t="s">
        <v>5703</v>
      </c>
      <c r="W1864" t="s">
        <v>4066</v>
      </c>
      <c r="X1864">
        <v>366034170000</v>
      </c>
      <c r="Y1864" t="s">
        <v>86</v>
      </c>
      <c r="Z1864" t="s">
        <v>66</v>
      </c>
      <c r="AF1864" t="s">
        <v>1976</v>
      </c>
      <c r="AG1864" t="s">
        <v>1972</v>
      </c>
      <c r="AL1864">
        <v>101</v>
      </c>
      <c r="AM1864" t="s">
        <v>1979</v>
      </c>
      <c r="AN1864" t="s">
        <v>1987</v>
      </c>
      <c r="AO1864">
        <v>0</v>
      </c>
      <c r="AQ1864">
        <v>2258006</v>
      </c>
      <c r="AR1864" t="s">
        <v>4605</v>
      </c>
      <c r="AS1864" t="s">
        <v>5883</v>
      </c>
      <c r="AT1864" t="s">
        <v>1892</v>
      </c>
    </row>
    <row r="1865" spans="1:46" x14ac:dyDescent="0.25">
      <c r="A1865" t="str">
        <f>_xlfn.XLOOKUP(I1865,UTILIZADAS[Contacto1],UTILIZADAS[Source.Name],,0)</f>
        <v>Cobros Mayo</v>
      </c>
      <c r="B1865" s="18">
        <f>VLOOKUP(J1865,Ref!A:C,3,0)</f>
        <v>0</v>
      </c>
      <c r="C1865" s="18">
        <f>VLOOKUP(J1865,Ref!A:D,4,0)</f>
        <v>0</v>
      </c>
      <c r="D1865" s="18" t="str">
        <f t="shared" si="87"/>
        <v>11/may</v>
      </c>
      <c r="E1865" s="18">
        <f t="shared" si="88"/>
        <v>3</v>
      </c>
      <c r="F1865" s="18">
        <v>1</v>
      </c>
      <c r="G1865" s="18">
        <f t="shared" si="89"/>
        <v>0</v>
      </c>
      <c r="H1865" s="3">
        <v>46153.673645833333</v>
      </c>
      <c r="I1865">
        <v>64925118</v>
      </c>
      <c r="J1865" t="s">
        <v>2021</v>
      </c>
      <c r="K1865" t="s">
        <v>1968</v>
      </c>
      <c r="L1865" t="s">
        <v>1969</v>
      </c>
      <c r="M1865" t="s">
        <v>1970</v>
      </c>
      <c r="O1865">
        <v>368089740000</v>
      </c>
      <c r="P1865">
        <v>16018</v>
      </c>
      <c r="Q1865">
        <v>-4</v>
      </c>
      <c r="R1865">
        <v>1</v>
      </c>
      <c r="S1865">
        <v>64925118</v>
      </c>
      <c r="U1865" t="s">
        <v>4990</v>
      </c>
      <c r="W1865" t="s">
        <v>4991</v>
      </c>
      <c r="X1865">
        <v>368089740000</v>
      </c>
      <c r="Y1865" t="s">
        <v>65</v>
      </c>
      <c r="Z1865" t="s">
        <v>66</v>
      </c>
      <c r="AF1865" t="s">
        <v>1976</v>
      </c>
      <c r="AG1865" t="s">
        <v>1972</v>
      </c>
      <c r="AK1865" t="s">
        <v>6021</v>
      </c>
      <c r="AL1865">
        <v>5</v>
      </c>
      <c r="AN1865" t="s">
        <v>1974</v>
      </c>
      <c r="AO1865">
        <v>0</v>
      </c>
      <c r="AQ1865">
        <v>2258007</v>
      </c>
      <c r="AR1865" t="s">
        <v>4605</v>
      </c>
      <c r="AS1865" t="s">
        <v>5883</v>
      </c>
      <c r="AT1865" t="s">
        <v>2022</v>
      </c>
    </row>
    <row r="1866" spans="1:46" x14ac:dyDescent="0.25">
      <c r="A1866" t="str">
        <f>_xlfn.XLOOKUP(I1866,UTILIZADAS[Contacto1],UTILIZADAS[Source.Name],,0)</f>
        <v>Cobros Mayo</v>
      </c>
      <c r="B1866" s="18">
        <f>VLOOKUP(J1866,Ref!A:C,3,0)</f>
        <v>0</v>
      </c>
      <c r="C1866" s="18">
        <f>VLOOKUP(J1866,Ref!A:D,4,0)</f>
        <v>0</v>
      </c>
      <c r="D1866" s="18" t="str">
        <f t="shared" si="87"/>
        <v>14/may</v>
      </c>
      <c r="E1866" s="18">
        <f t="shared" si="88"/>
        <v>3</v>
      </c>
      <c r="F1866" s="18">
        <v>1</v>
      </c>
      <c r="G1866" s="18">
        <f t="shared" si="89"/>
        <v>0</v>
      </c>
      <c r="H1866" s="3">
        <v>46156.393148148149</v>
      </c>
      <c r="I1866">
        <v>64925118</v>
      </c>
      <c r="J1866" t="s">
        <v>1986</v>
      </c>
      <c r="K1866" t="s">
        <v>1983</v>
      </c>
      <c r="L1866" t="s">
        <v>1897</v>
      </c>
      <c r="M1866" t="s">
        <v>1970</v>
      </c>
      <c r="O1866">
        <v>368089740000</v>
      </c>
      <c r="P1866">
        <v>16018</v>
      </c>
      <c r="Q1866">
        <v>-4</v>
      </c>
      <c r="R1866">
        <v>1</v>
      </c>
      <c r="S1866">
        <v>64925118</v>
      </c>
      <c r="U1866" t="s">
        <v>4990</v>
      </c>
      <c r="W1866" t="s">
        <v>4991</v>
      </c>
      <c r="X1866">
        <v>368089740000</v>
      </c>
      <c r="Y1866" t="s">
        <v>65</v>
      </c>
      <c r="Z1866" t="s">
        <v>66</v>
      </c>
      <c r="AF1866" t="s">
        <v>1976</v>
      </c>
      <c r="AG1866" t="s">
        <v>1972</v>
      </c>
      <c r="AK1866" t="s">
        <v>6021</v>
      </c>
      <c r="AL1866">
        <v>125</v>
      </c>
      <c r="AM1866" t="s">
        <v>1979</v>
      </c>
      <c r="AN1866" t="s">
        <v>1987</v>
      </c>
      <c r="AO1866">
        <v>0</v>
      </c>
      <c r="AQ1866">
        <v>2258007</v>
      </c>
      <c r="AR1866" t="s">
        <v>4605</v>
      </c>
      <c r="AS1866" t="s">
        <v>5883</v>
      </c>
      <c r="AT1866" t="s">
        <v>1988</v>
      </c>
    </row>
    <row r="1867" spans="1:46" x14ac:dyDescent="0.25">
      <c r="A1867" t="str">
        <f>_xlfn.XLOOKUP(I1867,UTILIZADAS[Contacto1],UTILIZADAS[Source.Name],,0)</f>
        <v>Cobros Mayo</v>
      </c>
      <c r="B1867" s="18">
        <f>VLOOKUP(J1867,Ref!A:C,3,0)</f>
        <v>1</v>
      </c>
      <c r="C1867" s="18">
        <f>VLOOKUP(J1867,Ref!A:D,4,0)</f>
        <v>1</v>
      </c>
      <c r="D1867" s="18" t="str">
        <f t="shared" si="87"/>
        <v>18/may</v>
      </c>
      <c r="E1867" s="18">
        <f t="shared" si="88"/>
        <v>3</v>
      </c>
      <c r="F1867" s="18">
        <v>1</v>
      </c>
      <c r="G1867" s="18">
        <f t="shared" si="89"/>
        <v>1</v>
      </c>
      <c r="H1867" s="3">
        <v>46160.652349537035</v>
      </c>
      <c r="I1867">
        <v>64925118</v>
      </c>
      <c r="J1867">
        <v>6007</v>
      </c>
      <c r="K1867" t="s">
        <v>1983</v>
      </c>
      <c r="L1867" t="s">
        <v>1897</v>
      </c>
      <c r="M1867" t="s">
        <v>1970</v>
      </c>
      <c r="O1867">
        <v>368089740000</v>
      </c>
      <c r="P1867">
        <v>16018</v>
      </c>
      <c r="Q1867">
        <v>-4</v>
      </c>
      <c r="R1867">
        <v>1</v>
      </c>
      <c r="S1867">
        <v>64925118</v>
      </c>
      <c r="U1867" t="s">
        <v>4990</v>
      </c>
      <c r="W1867" t="s">
        <v>4991</v>
      </c>
      <c r="X1867">
        <v>368089740000</v>
      </c>
      <c r="Y1867" t="s">
        <v>65</v>
      </c>
      <c r="Z1867" t="s">
        <v>66</v>
      </c>
      <c r="AF1867" t="s">
        <v>1976</v>
      </c>
      <c r="AG1867" t="s">
        <v>1972</v>
      </c>
      <c r="AK1867" t="s">
        <v>6021</v>
      </c>
      <c r="AL1867">
        <v>101</v>
      </c>
      <c r="AM1867" t="s">
        <v>1979</v>
      </c>
      <c r="AN1867" t="s">
        <v>1987</v>
      </c>
      <c r="AO1867">
        <v>0</v>
      </c>
      <c r="AQ1867">
        <v>2258007</v>
      </c>
      <c r="AR1867" t="s">
        <v>4605</v>
      </c>
      <c r="AS1867" t="s">
        <v>5883</v>
      </c>
      <c r="AT1867" t="s">
        <v>1898</v>
      </c>
    </row>
    <row r="1868" spans="1:46" x14ac:dyDescent="0.25">
      <c r="A1868" t="str">
        <f>_xlfn.XLOOKUP(I1868,UTILIZADAS[Contacto1],UTILIZADAS[Source.Name],,0)</f>
        <v>Cobros Mayo</v>
      </c>
      <c r="B1868" s="18">
        <f>VLOOKUP(J1868,Ref!A:C,3,0)</f>
        <v>1</v>
      </c>
      <c r="C1868" s="18">
        <f>VLOOKUP(J1868,Ref!A:D,4,0)</f>
        <v>1</v>
      </c>
      <c r="D1868" s="18" t="str">
        <f t="shared" si="87"/>
        <v>11/may</v>
      </c>
      <c r="E1868" s="18">
        <f t="shared" si="88"/>
        <v>1</v>
      </c>
      <c r="F1868" s="18">
        <v>1</v>
      </c>
      <c r="G1868" s="18">
        <f t="shared" si="89"/>
        <v>1</v>
      </c>
      <c r="H1868" s="3">
        <v>46153.673611111109</v>
      </c>
      <c r="I1868">
        <v>64928299</v>
      </c>
      <c r="J1868">
        <v>6007</v>
      </c>
      <c r="K1868" t="s">
        <v>1983</v>
      </c>
      <c r="L1868" t="s">
        <v>1897</v>
      </c>
      <c r="M1868" t="s">
        <v>1970</v>
      </c>
      <c r="O1868">
        <v>363081470000</v>
      </c>
      <c r="P1868">
        <v>16018</v>
      </c>
      <c r="Q1868">
        <v>-4</v>
      </c>
      <c r="R1868">
        <v>1</v>
      </c>
      <c r="S1868">
        <v>64928299</v>
      </c>
      <c r="U1868" t="s">
        <v>6022</v>
      </c>
      <c r="W1868" t="s">
        <v>4993</v>
      </c>
      <c r="X1868">
        <v>363081470000</v>
      </c>
      <c r="Y1868" t="s">
        <v>65</v>
      </c>
      <c r="Z1868" t="s">
        <v>66</v>
      </c>
      <c r="AF1868" t="s">
        <v>1976</v>
      </c>
      <c r="AG1868" t="s">
        <v>1972</v>
      </c>
      <c r="AL1868">
        <v>46</v>
      </c>
      <c r="AM1868" t="s">
        <v>1979</v>
      </c>
      <c r="AN1868" t="s">
        <v>1987</v>
      </c>
      <c r="AO1868">
        <v>0</v>
      </c>
      <c r="AQ1868">
        <v>2258008</v>
      </c>
      <c r="AR1868" t="s">
        <v>4605</v>
      </c>
      <c r="AS1868" t="s">
        <v>5883</v>
      </c>
      <c r="AT1868" t="s">
        <v>1898</v>
      </c>
    </row>
    <row r="1869" spans="1:46" x14ac:dyDescent="0.25">
      <c r="A1869" t="str">
        <f>_xlfn.XLOOKUP(I1869,UTILIZADAS[Contacto1],UTILIZADAS[Source.Name],,0)</f>
        <v>Cobros Mayo</v>
      </c>
      <c r="B1869" s="18">
        <f>VLOOKUP(J1869,Ref!A:C,3,0)</f>
        <v>0</v>
      </c>
      <c r="C1869" s="18">
        <f>VLOOKUP(J1869,Ref!A:D,4,0)</f>
        <v>0</v>
      </c>
      <c r="D1869" s="18" t="str">
        <f t="shared" si="87"/>
        <v>06/may</v>
      </c>
      <c r="E1869" s="18">
        <f t="shared" si="88"/>
        <v>5</v>
      </c>
      <c r="F1869" s="18">
        <v>1</v>
      </c>
      <c r="G1869" s="18">
        <f t="shared" si="89"/>
        <v>0</v>
      </c>
      <c r="H1869" s="3">
        <v>46148.521504629629</v>
      </c>
      <c r="I1869">
        <v>64935364</v>
      </c>
      <c r="J1869">
        <v>6004</v>
      </c>
      <c r="K1869" t="s">
        <v>1983</v>
      </c>
      <c r="L1869" t="s">
        <v>1897</v>
      </c>
      <c r="M1869" t="s">
        <v>1970</v>
      </c>
      <c r="P1869">
        <v>998</v>
      </c>
      <c r="Q1869">
        <v>0</v>
      </c>
      <c r="S1869">
        <v>64935364</v>
      </c>
      <c r="AF1869" t="s">
        <v>1976</v>
      </c>
      <c r="AG1869" t="s">
        <v>1972</v>
      </c>
      <c r="AL1869">
        <v>82</v>
      </c>
      <c r="AM1869" t="s">
        <v>1979</v>
      </c>
      <c r="AN1869" t="s">
        <v>1977</v>
      </c>
      <c r="AO1869">
        <v>0</v>
      </c>
      <c r="AQ1869">
        <v>2257534</v>
      </c>
      <c r="AR1869" t="s">
        <v>1978</v>
      </c>
      <c r="AT1869" t="s">
        <v>1984</v>
      </c>
    </row>
    <row r="1870" spans="1:46" x14ac:dyDescent="0.25">
      <c r="A1870" t="str">
        <f>_xlfn.XLOOKUP(I1870,UTILIZADAS[Contacto1],UTILIZADAS[Source.Name],,0)</f>
        <v>Cobros Mayo</v>
      </c>
      <c r="B1870" s="18">
        <f>VLOOKUP(J1870,Ref!A:C,3,0)</f>
        <v>0</v>
      </c>
      <c r="C1870" s="18">
        <f>VLOOKUP(J1870,Ref!A:D,4,0)</f>
        <v>0</v>
      </c>
      <c r="D1870" s="18" t="str">
        <f t="shared" si="87"/>
        <v>11/may</v>
      </c>
      <c r="E1870" s="18">
        <f t="shared" si="88"/>
        <v>5</v>
      </c>
      <c r="F1870" s="18">
        <v>1</v>
      </c>
      <c r="G1870" s="18">
        <f t="shared" si="89"/>
        <v>0</v>
      </c>
      <c r="H1870" s="3">
        <v>46153.673981481479</v>
      </c>
      <c r="I1870">
        <v>64935364</v>
      </c>
      <c r="J1870" t="s">
        <v>2021</v>
      </c>
      <c r="K1870" t="s">
        <v>1968</v>
      </c>
      <c r="L1870" t="s">
        <v>1969</v>
      </c>
      <c r="M1870" t="s">
        <v>1970</v>
      </c>
      <c r="O1870">
        <v>362013070000</v>
      </c>
      <c r="P1870">
        <v>16018</v>
      </c>
      <c r="Q1870">
        <v>-4</v>
      </c>
      <c r="R1870">
        <v>1</v>
      </c>
      <c r="S1870">
        <v>64935364</v>
      </c>
      <c r="U1870" t="s">
        <v>4994</v>
      </c>
      <c r="W1870" t="s">
        <v>4995</v>
      </c>
      <c r="X1870">
        <v>362013070000</v>
      </c>
      <c r="Y1870" t="s">
        <v>65</v>
      </c>
      <c r="Z1870" t="s">
        <v>4619</v>
      </c>
      <c r="AF1870" t="s">
        <v>1976</v>
      </c>
      <c r="AG1870" t="s">
        <v>1972</v>
      </c>
      <c r="AL1870">
        <v>5</v>
      </c>
      <c r="AN1870" t="s">
        <v>1974</v>
      </c>
      <c r="AO1870">
        <v>0</v>
      </c>
      <c r="AQ1870">
        <v>2258009</v>
      </c>
      <c r="AR1870" t="s">
        <v>4605</v>
      </c>
      <c r="AS1870" t="s">
        <v>5883</v>
      </c>
      <c r="AT1870" t="s">
        <v>2022</v>
      </c>
    </row>
    <row r="1871" spans="1:46" x14ac:dyDescent="0.25">
      <c r="A1871" t="str">
        <f>_xlfn.XLOOKUP(I1871,UTILIZADAS[Contacto1],UTILIZADAS[Source.Name],,0)</f>
        <v>Cobros Mayo</v>
      </c>
      <c r="B1871" s="18">
        <f>VLOOKUP(J1871,Ref!A:C,3,0)</f>
        <v>0</v>
      </c>
      <c r="C1871" s="18">
        <f>VLOOKUP(J1871,Ref!A:D,4,0)</f>
        <v>0</v>
      </c>
      <c r="D1871" s="18" t="str">
        <f t="shared" si="87"/>
        <v>14/may</v>
      </c>
      <c r="E1871" s="18">
        <f t="shared" si="88"/>
        <v>5</v>
      </c>
      <c r="F1871" s="18">
        <v>1</v>
      </c>
      <c r="G1871" s="18">
        <f t="shared" si="89"/>
        <v>0</v>
      </c>
      <c r="H1871" s="3">
        <v>46156.393368055556</v>
      </c>
      <c r="I1871">
        <v>64935364</v>
      </c>
      <c r="J1871" t="s">
        <v>2021</v>
      </c>
      <c r="K1871" t="s">
        <v>1968</v>
      </c>
      <c r="L1871" t="s">
        <v>1969</v>
      </c>
      <c r="M1871" t="s">
        <v>1970</v>
      </c>
      <c r="O1871">
        <v>362013070000</v>
      </c>
      <c r="P1871">
        <v>16018</v>
      </c>
      <c r="Q1871">
        <v>-4</v>
      </c>
      <c r="R1871">
        <v>1</v>
      </c>
      <c r="S1871">
        <v>64935364</v>
      </c>
      <c r="U1871" t="s">
        <v>4994</v>
      </c>
      <c r="W1871" t="s">
        <v>4995</v>
      </c>
      <c r="X1871">
        <v>362013070000</v>
      </c>
      <c r="Y1871" t="s">
        <v>65</v>
      </c>
      <c r="Z1871" t="s">
        <v>4619</v>
      </c>
      <c r="AF1871" t="s">
        <v>1976</v>
      </c>
      <c r="AG1871" t="s">
        <v>1972</v>
      </c>
      <c r="AL1871">
        <v>5</v>
      </c>
      <c r="AN1871" t="s">
        <v>1974</v>
      </c>
      <c r="AO1871">
        <v>0</v>
      </c>
      <c r="AQ1871">
        <v>2258009</v>
      </c>
      <c r="AR1871" t="s">
        <v>4605</v>
      </c>
      <c r="AS1871" t="s">
        <v>5883</v>
      </c>
      <c r="AT1871" t="s">
        <v>2022</v>
      </c>
    </row>
    <row r="1872" spans="1:46" x14ac:dyDescent="0.25">
      <c r="A1872" t="str">
        <f>_xlfn.XLOOKUP(I1872,UTILIZADAS[Contacto1],UTILIZADAS[Source.Name],,0)</f>
        <v>Cobros Mayo</v>
      </c>
      <c r="B1872" s="18">
        <f>VLOOKUP(J1872,Ref!A:C,3,0)</f>
        <v>0</v>
      </c>
      <c r="C1872" s="18">
        <f>VLOOKUP(J1872,Ref!A:D,4,0)</f>
        <v>0</v>
      </c>
      <c r="D1872" s="18" t="str">
        <f t="shared" si="87"/>
        <v>18/may</v>
      </c>
      <c r="E1872" s="18">
        <f t="shared" si="88"/>
        <v>5</v>
      </c>
      <c r="F1872" s="18">
        <v>1</v>
      </c>
      <c r="G1872" s="18">
        <f t="shared" si="89"/>
        <v>0</v>
      </c>
      <c r="H1872" s="3">
        <v>46160.492361111108</v>
      </c>
      <c r="I1872">
        <v>64935364</v>
      </c>
      <c r="J1872" t="s">
        <v>2021</v>
      </c>
      <c r="K1872" t="s">
        <v>1968</v>
      </c>
      <c r="L1872" t="s">
        <v>1969</v>
      </c>
      <c r="M1872" t="s">
        <v>1970</v>
      </c>
      <c r="O1872">
        <v>362013070000</v>
      </c>
      <c r="P1872">
        <v>16018</v>
      </c>
      <c r="Q1872">
        <v>-4</v>
      </c>
      <c r="R1872">
        <v>1</v>
      </c>
      <c r="S1872">
        <v>64935364</v>
      </c>
      <c r="U1872" t="s">
        <v>4994</v>
      </c>
      <c r="W1872" t="s">
        <v>4995</v>
      </c>
      <c r="X1872">
        <v>362013070000</v>
      </c>
      <c r="Y1872" t="s">
        <v>65</v>
      </c>
      <c r="Z1872" t="s">
        <v>4619</v>
      </c>
      <c r="AF1872" t="s">
        <v>1976</v>
      </c>
      <c r="AG1872" t="s">
        <v>1972</v>
      </c>
      <c r="AL1872">
        <v>5</v>
      </c>
      <c r="AN1872" t="s">
        <v>1974</v>
      </c>
      <c r="AO1872">
        <v>0</v>
      </c>
      <c r="AQ1872">
        <v>2258009</v>
      </c>
      <c r="AR1872" t="s">
        <v>4605</v>
      </c>
      <c r="AS1872" t="s">
        <v>5883</v>
      </c>
      <c r="AT1872" t="s">
        <v>2022</v>
      </c>
    </row>
    <row r="1873" spans="1:46" x14ac:dyDescent="0.25">
      <c r="A1873" t="str">
        <f>_xlfn.XLOOKUP(I1873,UTILIZADAS[Contacto1],UTILIZADAS[Source.Name],,0)</f>
        <v>Cobros Mayo</v>
      </c>
      <c r="B1873" s="18">
        <f>VLOOKUP(J1873,Ref!A:C,3,0)</f>
        <v>0</v>
      </c>
      <c r="C1873" s="18">
        <f>VLOOKUP(J1873,Ref!A:D,4,0)</f>
        <v>0</v>
      </c>
      <c r="D1873" s="18" t="str">
        <f t="shared" si="87"/>
        <v>20/may</v>
      </c>
      <c r="E1873" s="18">
        <f t="shared" si="88"/>
        <v>5</v>
      </c>
      <c r="F1873" s="18">
        <v>1</v>
      </c>
      <c r="G1873" s="18">
        <f t="shared" si="89"/>
        <v>1</v>
      </c>
      <c r="H1873" s="3">
        <v>46162.450567129628</v>
      </c>
      <c r="I1873">
        <v>64935364</v>
      </c>
      <c r="J1873">
        <v>6004</v>
      </c>
      <c r="K1873" t="s">
        <v>1983</v>
      </c>
      <c r="L1873" t="s">
        <v>1897</v>
      </c>
      <c r="M1873" t="s">
        <v>1970</v>
      </c>
      <c r="O1873">
        <v>362013070000</v>
      </c>
      <c r="P1873">
        <v>16018</v>
      </c>
      <c r="Q1873">
        <v>-4</v>
      </c>
      <c r="R1873">
        <v>1</v>
      </c>
      <c r="S1873">
        <v>64935364</v>
      </c>
      <c r="U1873" t="s">
        <v>4994</v>
      </c>
      <c r="W1873" t="s">
        <v>4995</v>
      </c>
      <c r="X1873">
        <v>362013070000</v>
      </c>
      <c r="Y1873" t="s">
        <v>65</v>
      </c>
      <c r="Z1873" t="s">
        <v>4619</v>
      </c>
      <c r="AF1873" t="s">
        <v>1976</v>
      </c>
      <c r="AG1873" t="s">
        <v>1972</v>
      </c>
      <c r="AL1873">
        <v>126</v>
      </c>
      <c r="AM1873" t="s">
        <v>1979</v>
      </c>
      <c r="AN1873" t="s">
        <v>1987</v>
      </c>
      <c r="AO1873">
        <v>0</v>
      </c>
      <c r="AQ1873">
        <v>2258009</v>
      </c>
      <c r="AR1873" t="s">
        <v>4605</v>
      </c>
      <c r="AS1873" t="s">
        <v>5883</v>
      </c>
      <c r="AT1873" t="s">
        <v>1984</v>
      </c>
    </row>
    <row r="1874" spans="1:46" x14ac:dyDescent="0.25">
      <c r="A1874" t="str">
        <f>_xlfn.XLOOKUP(I1874,UTILIZADAS[Contacto1],UTILIZADAS[Source.Name],,0)</f>
        <v>Cobros Abril Canal Fijo</v>
      </c>
      <c r="B1874" s="18">
        <f>VLOOKUP(J1874,Ref!A:C,3,0)</f>
        <v>0</v>
      </c>
      <c r="C1874" s="18">
        <f>VLOOKUP(J1874,Ref!A:D,4,0)</f>
        <v>0</v>
      </c>
      <c r="D1874" s="18" t="str">
        <f t="shared" si="87"/>
        <v>11/may</v>
      </c>
      <c r="E1874" s="18">
        <f t="shared" si="88"/>
        <v>6</v>
      </c>
      <c r="F1874" s="18">
        <v>1</v>
      </c>
      <c r="G1874" s="18">
        <f t="shared" si="89"/>
        <v>0</v>
      </c>
      <c r="H1874" s="3">
        <v>46153.67428240741</v>
      </c>
      <c r="I1874">
        <v>64941371</v>
      </c>
      <c r="J1874" t="s">
        <v>2021</v>
      </c>
      <c r="K1874" t="s">
        <v>1968</v>
      </c>
      <c r="L1874" t="s">
        <v>1969</v>
      </c>
      <c r="M1874" t="s">
        <v>1970</v>
      </c>
      <c r="O1874">
        <v>299073030000</v>
      </c>
      <c r="P1874">
        <v>16018</v>
      </c>
      <c r="Q1874">
        <v>-4</v>
      </c>
      <c r="R1874">
        <v>1</v>
      </c>
      <c r="S1874">
        <v>64941371</v>
      </c>
      <c r="U1874" t="s">
        <v>2495</v>
      </c>
      <c r="W1874" t="s">
        <v>4093</v>
      </c>
      <c r="X1874">
        <v>299073030000</v>
      </c>
      <c r="Y1874" t="s">
        <v>86</v>
      </c>
      <c r="Z1874" t="s">
        <v>66</v>
      </c>
      <c r="AG1874" t="s">
        <v>1972</v>
      </c>
      <c r="AL1874">
        <v>5</v>
      </c>
      <c r="AN1874" t="s">
        <v>1974</v>
      </c>
      <c r="AO1874">
        <v>0</v>
      </c>
      <c r="AQ1874">
        <v>2258010</v>
      </c>
      <c r="AR1874" t="s">
        <v>4605</v>
      </c>
      <c r="AS1874" t="s">
        <v>5883</v>
      </c>
      <c r="AT1874" t="s">
        <v>2022</v>
      </c>
    </row>
    <row r="1875" spans="1:46" x14ac:dyDescent="0.25">
      <c r="A1875" t="str">
        <f>_xlfn.XLOOKUP(I1875,UTILIZADAS[Contacto1],UTILIZADAS[Source.Name],,0)</f>
        <v>Cobros Abril Canal Fijo</v>
      </c>
      <c r="B1875" s="18">
        <f>VLOOKUP(J1875,Ref!A:C,3,0)</f>
        <v>0</v>
      </c>
      <c r="C1875" s="18">
        <f>VLOOKUP(J1875,Ref!A:D,4,0)</f>
        <v>0</v>
      </c>
      <c r="D1875" s="18" t="str">
        <f t="shared" si="87"/>
        <v>14/may</v>
      </c>
      <c r="E1875" s="18">
        <f t="shared" si="88"/>
        <v>6</v>
      </c>
      <c r="F1875" s="18">
        <v>1</v>
      </c>
      <c r="G1875" s="18">
        <f t="shared" si="89"/>
        <v>0</v>
      </c>
      <c r="H1875" s="3">
        <v>46156.393819444442</v>
      </c>
      <c r="I1875">
        <v>64941371</v>
      </c>
      <c r="J1875" t="s">
        <v>2021</v>
      </c>
      <c r="K1875" t="s">
        <v>1968</v>
      </c>
      <c r="L1875" t="s">
        <v>1969</v>
      </c>
      <c r="M1875" t="s">
        <v>1970</v>
      </c>
      <c r="O1875">
        <v>299073030000</v>
      </c>
      <c r="P1875">
        <v>16018</v>
      </c>
      <c r="Q1875">
        <v>-4</v>
      </c>
      <c r="R1875">
        <v>1</v>
      </c>
      <c r="S1875">
        <v>64941371</v>
      </c>
      <c r="U1875" t="s">
        <v>2495</v>
      </c>
      <c r="W1875" t="s">
        <v>4093</v>
      </c>
      <c r="X1875">
        <v>299073030000</v>
      </c>
      <c r="Y1875" t="s">
        <v>86</v>
      </c>
      <c r="Z1875" t="s">
        <v>66</v>
      </c>
      <c r="AG1875" t="s">
        <v>1972</v>
      </c>
      <c r="AL1875">
        <v>5</v>
      </c>
      <c r="AN1875" t="s">
        <v>1974</v>
      </c>
      <c r="AO1875">
        <v>0</v>
      </c>
      <c r="AQ1875">
        <v>2258010</v>
      </c>
      <c r="AR1875" t="s">
        <v>4605</v>
      </c>
      <c r="AS1875" t="s">
        <v>5883</v>
      </c>
      <c r="AT1875" t="s">
        <v>2022</v>
      </c>
    </row>
    <row r="1876" spans="1:46" x14ac:dyDescent="0.25">
      <c r="A1876" t="str">
        <f>_xlfn.XLOOKUP(I1876,UTILIZADAS[Contacto1],UTILIZADAS[Source.Name],,0)</f>
        <v>Cobros Abril Canal Fijo</v>
      </c>
      <c r="B1876" s="18">
        <f>VLOOKUP(J1876,Ref!A:C,3,0)</f>
        <v>0</v>
      </c>
      <c r="C1876" s="18">
        <f>VLOOKUP(J1876,Ref!A:D,4,0)</f>
        <v>0</v>
      </c>
      <c r="D1876" s="18" t="str">
        <f t="shared" si="87"/>
        <v>18/may</v>
      </c>
      <c r="E1876" s="18">
        <f t="shared" si="88"/>
        <v>6</v>
      </c>
      <c r="F1876" s="18">
        <v>1</v>
      </c>
      <c r="G1876" s="18">
        <f t="shared" si="89"/>
        <v>0</v>
      </c>
      <c r="H1876" s="3">
        <v>46160.492847222224</v>
      </c>
      <c r="I1876">
        <v>64941371</v>
      </c>
      <c r="J1876" t="s">
        <v>2021</v>
      </c>
      <c r="K1876" t="s">
        <v>1968</v>
      </c>
      <c r="L1876" t="s">
        <v>1969</v>
      </c>
      <c r="M1876" t="s">
        <v>1970</v>
      </c>
      <c r="O1876">
        <v>299073030000</v>
      </c>
      <c r="P1876">
        <v>16018</v>
      </c>
      <c r="Q1876">
        <v>-4</v>
      </c>
      <c r="R1876">
        <v>1</v>
      </c>
      <c r="S1876">
        <v>64941371</v>
      </c>
      <c r="U1876" t="s">
        <v>2495</v>
      </c>
      <c r="W1876" t="s">
        <v>4093</v>
      </c>
      <c r="X1876">
        <v>299073030000</v>
      </c>
      <c r="Y1876" t="s">
        <v>86</v>
      </c>
      <c r="Z1876" t="s">
        <v>66</v>
      </c>
      <c r="AG1876" t="s">
        <v>1972</v>
      </c>
      <c r="AL1876">
        <v>5</v>
      </c>
      <c r="AN1876" t="s">
        <v>1974</v>
      </c>
      <c r="AO1876">
        <v>0</v>
      </c>
      <c r="AQ1876">
        <v>2258010</v>
      </c>
      <c r="AR1876" t="s">
        <v>4605</v>
      </c>
      <c r="AS1876" t="s">
        <v>5883</v>
      </c>
      <c r="AT1876" t="s">
        <v>2022</v>
      </c>
    </row>
    <row r="1877" spans="1:46" x14ac:dyDescent="0.25">
      <c r="A1877" t="str">
        <f>_xlfn.XLOOKUP(I1877,UTILIZADAS[Contacto1],UTILIZADAS[Source.Name],,0)</f>
        <v>Cobros Abril Canal Fijo</v>
      </c>
      <c r="B1877" s="18">
        <f>VLOOKUP(J1877,Ref!A:C,3,0)</f>
        <v>0</v>
      </c>
      <c r="C1877" s="18">
        <f>VLOOKUP(J1877,Ref!A:D,4,0)</f>
        <v>0</v>
      </c>
      <c r="D1877" s="18" t="str">
        <f t="shared" si="87"/>
        <v>20/may</v>
      </c>
      <c r="E1877" s="18">
        <f t="shared" si="88"/>
        <v>6</v>
      </c>
      <c r="F1877" s="18">
        <v>1</v>
      </c>
      <c r="G1877" s="18">
        <f t="shared" si="89"/>
        <v>0</v>
      </c>
      <c r="H1877" s="3">
        <v>46162.451145833336</v>
      </c>
      <c r="I1877">
        <v>64941371</v>
      </c>
      <c r="J1877" t="s">
        <v>2021</v>
      </c>
      <c r="K1877" t="s">
        <v>1968</v>
      </c>
      <c r="L1877" t="s">
        <v>1969</v>
      </c>
      <c r="M1877" t="s">
        <v>1970</v>
      </c>
      <c r="O1877">
        <v>299073030000</v>
      </c>
      <c r="P1877">
        <v>16018</v>
      </c>
      <c r="Q1877">
        <v>-4</v>
      </c>
      <c r="R1877">
        <v>1</v>
      </c>
      <c r="S1877">
        <v>64941371</v>
      </c>
      <c r="U1877" t="s">
        <v>2495</v>
      </c>
      <c r="W1877" t="s">
        <v>4093</v>
      </c>
      <c r="X1877">
        <v>299073030000</v>
      </c>
      <c r="Y1877" t="s">
        <v>86</v>
      </c>
      <c r="Z1877" t="s">
        <v>66</v>
      </c>
      <c r="AG1877" t="s">
        <v>1972</v>
      </c>
      <c r="AL1877">
        <v>5</v>
      </c>
      <c r="AN1877" t="s">
        <v>1974</v>
      </c>
      <c r="AO1877">
        <v>0</v>
      </c>
      <c r="AQ1877">
        <v>2258010</v>
      </c>
      <c r="AR1877" t="s">
        <v>4605</v>
      </c>
      <c r="AS1877" t="s">
        <v>5883</v>
      </c>
      <c r="AT1877" t="s">
        <v>2022</v>
      </c>
    </row>
    <row r="1878" spans="1:46" x14ac:dyDescent="0.25">
      <c r="A1878" t="str">
        <f>_xlfn.XLOOKUP(I1878,UTILIZADAS[Contacto1],UTILIZADAS[Source.Name],,0)</f>
        <v>Cobros Abril Canal Fijo</v>
      </c>
      <c r="B1878" s="18">
        <f>VLOOKUP(J1878,Ref!A:C,3,0)</f>
        <v>0</v>
      </c>
      <c r="C1878" s="18">
        <f>VLOOKUP(J1878,Ref!A:D,4,0)</f>
        <v>0</v>
      </c>
      <c r="D1878" s="18" t="str">
        <f t="shared" si="87"/>
        <v>21/may</v>
      </c>
      <c r="E1878" s="18">
        <f t="shared" si="88"/>
        <v>6</v>
      </c>
      <c r="F1878" s="18">
        <v>1</v>
      </c>
      <c r="G1878" s="18">
        <f t="shared" si="89"/>
        <v>0</v>
      </c>
      <c r="H1878" s="3">
        <v>46163.499594907407</v>
      </c>
      <c r="I1878">
        <v>64941371</v>
      </c>
      <c r="J1878" t="s">
        <v>2021</v>
      </c>
      <c r="K1878" t="s">
        <v>1968</v>
      </c>
      <c r="L1878" t="s">
        <v>1969</v>
      </c>
      <c r="M1878" t="s">
        <v>1970</v>
      </c>
      <c r="O1878">
        <v>299073030000</v>
      </c>
      <c r="P1878">
        <v>16018</v>
      </c>
      <c r="Q1878">
        <v>-4</v>
      </c>
      <c r="R1878">
        <v>1</v>
      </c>
      <c r="S1878">
        <v>64941371</v>
      </c>
      <c r="U1878" t="s">
        <v>2495</v>
      </c>
      <c r="W1878" t="s">
        <v>4093</v>
      </c>
      <c r="X1878">
        <v>299073030000</v>
      </c>
      <c r="Y1878" t="s">
        <v>86</v>
      </c>
      <c r="Z1878" t="s">
        <v>66</v>
      </c>
      <c r="AG1878" t="s">
        <v>1972</v>
      </c>
      <c r="AL1878">
        <v>5</v>
      </c>
      <c r="AN1878" t="s">
        <v>1974</v>
      </c>
      <c r="AO1878">
        <v>0</v>
      </c>
      <c r="AQ1878">
        <v>2258010</v>
      </c>
      <c r="AR1878" t="s">
        <v>4605</v>
      </c>
      <c r="AS1878" t="s">
        <v>5883</v>
      </c>
      <c r="AT1878" t="s">
        <v>2022</v>
      </c>
    </row>
    <row r="1879" spans="1:46" x14ac:dyDescent="0.25">
      <c r="A1879" t="str">
        <f>_xlfn.XLOOKUP(I1879,UTILIZADAS[Contacto1],UTILIZADAS[Source.Name],,0)</f>
        <v>Cobros Abril Canal Fijo</v>
      </c>
      <c r="B1879" s="18">
        <f>VLOOKUP(J1879,Ref!A:C,3,0)</f>
        <v>0</v>
      </c>
      <c r="C1879" s="18">
        <f>VLOOKUP(J1879,Ref!A:D,4,0)</f>
        <v>0</v>
      </c>
      <c r="D1879" s="18" t="str">
        <f t="shared" si="87"/>
        <v>22/may</v>
      </c>
      <c r="E1879" s="18">
        <f t="shared" si="88"/>
        <v>6</v>
      </c>
      <c r="F1879" s="18">
        <v>1</v>
      </c>
      <c r="G1879" s="18">
        <f t="shared" si="89"/>
        <v>1</v>
      </c>
      <c r="H1879" s="3">
        <v>46164.392962962964</v>
      </c>
      <c r="I1879">
        <v>64941371</v>
      </c>
      <c r="J1879" t="s">
        <v>2021</v>
      </c>
      <c r="K1879" t="s">
        <v>1968</v>
      </c>
      <c r="L1879" t="s">
        <v>1969</v>
      </c>
      <c r="M1879" t="s">
        <v>1970</v>
      </c>
      <c r="O1879">
        <v>299073030000</v>
      </c>
      <c r="P1879">
        <v>16018</v>
      </c>
      <c r="Q1879">
        <v>-4</v>
      </c>
      <c r="R1879">
        <v>1</v>
      </c>
      <c r="S1879">
        <v>64941371</v>
      </c>
      <c r="U1879" t="s">
        <v>2495</v>
      </c>
      <c r="W1879" t="s">
        <v>4093</v>
      </c>
      <c r="X1879">
        <v>299073030000</v>
      </c>
      <c r="Y1879" t="s">
        <v>86</v>
      </c>
      <c r="Z1879" t="s">
        <v>66</v>
      </c>
      <c r="AG1879" t="s">
        <v>1972</v>
      </c>
      <c r="AL1879">
        <v>5</v>
      </c>
      <c r="AN1879" t="s">
        <v>1974</v>
      </c>
      <c r="AO1879">
        <v>0</v>
      </c>
      <c r="AQ1879">
        <v>2258010</v>
      </c>
      <c r="AR1879" t="s">
        <v>4605</v>
      </c>
      <c r="AS1879" t="s">
        <v>5883</v>
      </c>
      <c r="AT1879" t="s">
        <v>2022</v>
      </c>
    </row>
    <row r="1880" spans="1:46" x14ac:dyDescent="0.25">
      <c r="A1880" t="str">
        <f>_xlfn.XLOOKUP(I1880,UTILIZADAS[Contacto1],UTILIZADAS[Source.Name],,0)</f>
        <v>Cobros Mayo</v>
      </c>
      <c r="B1880" s="18">
        <f>VLOOKUP(J1880,Ref!A:C,3,0)</f>
        <v>1</v>
      </c>
      <c r="C1880" s="18">
        <f>VLOOKUP(J1880,Ref!A:D,4,0)</f>
        <v>1</v>
      </c>
      <c r="D1880" s="18" t="str">
        <f t="shared" si="87"/>
        <v>11/may</v>
      </c>
      <c r="E1880" s="18">
        <f t="shared" si="88"/>
        <v>1</v>
      </c>
      <c r="F1880" s="18">
        <v>1</v>
      </c>
      <c r="G1880" s="18">
        <f t="shared" si="89"/>
        <v>1</v>
      </c>
      <c r="H1880" s="3">
        <v>46153.674513888887</v>
      </c>
      <c r="I1880">
        <v>64942046</v>
      </c>
      <c r="J1880">
        <v>6003</v>
      </c>
      <c r="K1880" t="s">
        <v>1983</v>
      </c>
      <c r="L1880" t="s">
        <v>1897</v>
      </c>
      <c r="M1880" t="s">
        <v>1970</v>
      </c>
      <c r="O1880">
        <v>366044960000</v>
      </c>
      <c r="P1880">
        <v>16018</v>
      </c>
      <c r="Q1880">
        <v>-4</v>
      </c>
      <c r="R1880">
        <v>1</v>
      </c>
      <c r="S1880">
        <v>64942046</v>
      </c>
      <c r="U1880" t="s">
        <v>2544</v>
      </c>
      <c r="W1880" t="s">
        <v>4154</v>
      </c>
      <c r="X1880">
        <v>366044960000</v>
      </c>
      <c r="Y1880" t="s">
        <v>65</v>
      </c>
      <c r="Z1880" t="s">
        <v>66</v>
      </c>
      <c r="AF1880" t="s">
        <v>1976</v>
      </c>
      <c r="AG1880" t="s">
        <v>1972</v>
      </c>
      <c r="AL1880">
        <v>35</v>
      </c>
      <c r="AM1880" t="s">
        <v>1979</v>
      </c>
      <c r="AN1880" t="s">
        <v>1987</v>
      </c>
      <c r="AO1880">
        <v>0</v>
      </c>
      <c r="AQ1880">
        <v>2258011</v>
      </c>
      <c r="AR1880" t="s">
        <v>4605</v>
      </c>
      <c r="AS1880" t="s">
        <v>5883</v>
      </c>
      <c r="AT1880" t="s">
        <v>1892</v>
      </c>
    </row>
    <row r="1881" spans="1:46" x14ac:dyDescent="0.25">
      <c r="A1881" t="str">
        <f>_xlfn.XLOOKUP(I1881,UTILIZADAS[Contacto1],UTILIZADAS[Source.Name],,0)</f>
        <v>Cobros Mayo</v>
      </c>
      <c r="B1881" s="18">
        <f>VLOOKUP(J1881,Ref!A:C,3,0)</f>
        <v>0</v>
      </c>
      <c r="C1881" s="18">
        <f>VLOOKUP(J1881,Ref!A:D,4,0)</f>
        <v>0</v>
      </c>
      <c r="D1881" s="18" t="str">
        <f t="shared" si="87"/>
        <v>11/may</v>
      </c>
      <c r="E1881" s="18">
        <f t="shared" si="88"/>
        <v>2</v>
      </c>
      <c r="F1881" s="18">
        <v>1</v>
      </c>
      <c r="G1881" s="18">
        <f t="shared" si="89"/>
        <v>0</v>
      </c>
      <c r="H1881" s="3">
        <v>46153.67454861111</v>
      </c>
      <c r="I1881">
        <v>64944140</v>
      </c>
      <c r="J1881" t="s">
        <v>2021</v>
      </c>
      <c r="K1881" t="s">
        <v>1968</v>
      </c>
      <c r="L1881" t="s">
        <v>1969</v>
      </c>
      <c r="M1881" t="s">
        <v>1970</v>
      </c>
      <c r="O1881">
        <v>291005610000</v>
      </c>
      <c r="P1881">
        <v>16018</v>
      </c>
      <c r="Q1881">
        <v>-4</v>
      </c>
      <c r="R1881">
        <v>1</v>
      </c>
      <c r="S1881">
        <v>64944140</v>
      </c>
      <c r="U1881" t="s">
        <v>1221</v>
      </c>
      <c r="W1881" t="s">
        <v>1222</v>
      </c>
      <c r="X1881">
        <v>291005610000</v>
      </c>
      <c r="Y1881" t="s">
        <v>65</v>
      </c>
      <c r="Z1881" t="s">
        <v>66</v>
      </c>
      <c r="AF1881" t="s">
        <v>1976</v>
      </c>
      <c r="AG1881" t="s">
        <v>1972</v>
      </c>
      <c r="AL1881">
        <v>5</v>
      </c>
      <c r="AN1881" t="s">
        <v>1974</v>
      </c>
      <c r="AO1881">
        <v>0</v>
      </c>
      <c r="AQ1881">
        <v>2258012</v>
      </c>
      <c r="AR1881" t="s">
        <v>4605</v>
      </c>
      <c r="AS1881" t="s">
        <v>5883</v>
      </c>
      <c r="AT1881" t="s">
        <v>2022</v>
      </c>
    </row>
    <row r="1882" spans="1:46" x14ac:dyDescent="0.25">
      <c r="A1882" t="str">
        <f>_xlfn.XLOOKUP(I1882,UTILIZADAS[Contacto1],UTILIZADAS[Source.Name],,0)</f>
        <v>Cobros Mayo</v>
      </c>
      <c r="B1882" s="18">
        <f>VLOOKUP(J1882,Ref!A:C,3,0)</f>
        <v>1</v>
      </c>
      <c r="C1882" s="18">
        <f>VLOOKUP(J1882,Ref!A:D,4,0)</f>
        <v>1</v>
      </c>
      <c r="D1882" s="18" t="str">
        <f t="shared" si="87"/>
        <v>14/may</v>
      </c>
      <c r="E1882" s="18">
        <f t="shared" si="88"/>
        <v>2</v>
      </c>
      <c r="F1882" s="18">
        <v>1</v>
      </c>
      <c r="G1882" s="18">
        <f t="shared" si="89"/>
        <v>1</v>
      </c>
      <c r="H1882" s="3">
        <v>46156.395960648151</v>
      </c>
      <c r="I1882">
        <v>64944140</v>
      </c>
      <c r="J1882">
        <v>6002</v>
      </c>
      <c r="K1882" t="s">
        <v>1983</v>
      </c>
      <c r="L1882" t="s">
        <v>1897</v>
      </c>
      <c r="M1882" t="s">
        <v>1970</v>
      </c>
      <c r="O1882">
        <v>291005610000</v>
      </c>
      <c r="P1882">
        <v>16018</v>
      </c>
      <c r="Q1882">
        <v>-4</v>
      </c>
      <c r="R1882">
        <v>1</v>
      </c>
      <c r="S1882">
        <v>64944140</v>
      </c>
      <c r="U1882" t="s">
        <v>1221</v>
      </c>
      <c r="W1882" t="s">
        <v>1222</v>
      </c>
      <c r="X1882">
        <v>291005610000</v>
      </c>
      <c r="Y1882" t="s">
        <v>65</v>
      </c>
      <c r="Z1882" t="s">
        <v>66</v>
      </c>
      <c r="AF1882" t="s">
        <v>1976</v>
      </c>
      <c r="AG1882" t="s">
        <v>1972</v>
      </c>
      <c r="AL1882">
        <v>287</v>
      </c>
      <c r="AM1882" t="s">
        <v>1979</v>
      </c>
      <c r="AN1882" t="s">
        <v>1987</v>
      </c>
      <c r="AO1882">
        <v>0</v>
      </c>
      <c r="AQ1882">
        <v>2258012</v>
      </c>
      <c r="AR1882" t="s">
        <v>4605</v>
      </c>
      <c r="AS1882" t="s">
        <v>5883</v>
      </c>
      <c r="AT1882" t="s">
        <v>1888</v>
      </c>
    </row>
    <row r="1883" spans="1:46" x14ac:dyDescent="0.25">
      <c r="A1883" t="str">
        <f>_xlfn.XLOOKUP(I1883,UTILIZADAS[Contacto1],UTILIZADAS[Source.Name],,0)</f>
        <v>Cobros Mayo</v>
      </c>
      <c r="B1883" s="18">
        <f>VLOOKUP(J1883,Ref!A:C,3,0)</f>
        <v>0</v>
      </c>
      <c r="C1883" s="18">
        <f>VLOOKUP(J1883,Ref!A:D,4,0)</f>
        <v>0</v>
      </c>
      <c r="D1883" s="18" t="str">
        <f t="shared" si="87"/>
        <v>11/may</v>
      </c>
      <c r="E1883" s="18">
        <f t="shared" si="88"/>
        <v>5</v>
      </c>
      <c r="F1883" s="18">
        <v>1</v>
      </c>
      <c r="G1883" s="18">
        <f t="shared" si="89"/>
        <v>0</v>
      </c>
      <c r="H1883" s="3">
        <v>46153.674768518518</v>
      </c>
      <c r="I1883">
        <v>64953189</v>
      </c>
      <c r="J1883" t="s">
        <v>2021</v>
      </c>
      <c r="K1883" t="s">
        <v>1968</v>
      </c>
      <c r="L1883" t="s">
        <v>1969</v>
      </c>
      <c r="M1883" t="s">
        <v>1970</v>
      </c>
      <c r="O1883">
        <v>368066630000</v>
      </c>
      <c r="P1883">
        <v>16018</v>
      </c>
      <c r="Q1883">
        <v>-4</v>
      </c>
      <c r="R1883">
        <v>1</v>
      </c>
      <c r="S1883">
        <v>64953189</v>
      </c>
      <c r="U1883" t="s">
        <v>4996</v>
      </c>
      <c r="W1883" t="s">
        <v>4997</v>
      </c>
      <c r="X1883">
        <v>368066630000</v>
      </c>
      <c r="Y1883" t="s">
        <v>65</v>
      </c>
      <c r="Z1883" t="s">
        <v>66</v>
      </c>
      <c r="AF1883" t="s">
        <v>1976</v>
      </c>
      <c r="AG1883" t="s">
        <v>1972</v>
      </c>
      <c r="AL1883">
        <v>5</v>
      </c>
      <c r="AN1883" t="s">
        <v>1974</v>
      </c>
      <c r="AO1883">
        <v>0</v>
      </c>
      <c r="AQ1883">
        <v>2258013</v>
      </c>
      <c r="AR1883" t="s">
        <v>4605</v>
      </c>
      <c r="AS1883" t="s">
        <v>5883</v>
      </c>
      <c r="AT1883" t="s">
        <v>2022</v>
      </c>
    </row>
    <row r="1884" spans="1:46" x14ac:dyDescent="0.25">
      <c r="A1884" t="str">
        <f>_xlfn.XLOOKUP(I1884,UTILIZADAS[Contacto1],UTILIZADAS[Source.Name],,0)</f>
        <v>Cobros Mayo</v>
      </c>
      <c r="B1884" s="18">
        <f>VLOOKUP(J1884,Ref!A:C,3,0)</f>
        <v>0</v>
      </c>
      <c r="C1884" s="18">
        <f>VLOOKUP(J1884,Ref!A:D,4,0)</f>
        <v>0</v>
      </c>
      <c r="D1884" s="18" t="str">
        <f t="shared" si="87"/>
        <v>14/may</v>
      </c>
      <c r="E1884" s="18">
        <f t="shared" si="88"/>
        <v>5</v>
      </c>
      <c r="F1884" s="18">
        <v>1</v>
      </c>
      <c r="G1884" s="18">
        <f t="shared" si="89"/>
        <v>0</v>
      </c>
      <c r="H1884" s="3">
        <v>46156.396898148145</v>
      </c>
      <c r="I1884">
        <v>64953189</v>
      </c>
      <c r="J1884" t="s">
        <v>2021</v>
      </c>
      <c r="K1884" t="s">
        <v>1968</v>
      </c>
      <c r="L1884" t="s">
        <v>1969</v>
      </c>
      <c r="M1884" t="s">
        <v>1970</v>
      </c>
      <c r="O1884">
        <v>368066630000</v>
      </c>
      <c r="P1884">
        <v>16018</v>
      </c>
      <c r="Q1884">
        <v>-4</v>
      </c>
      <c r="R1884">
        <v>1</v>
      </c>
      <c r="S1884">
        <v>64953189</v>
      </c>
      <c r="U1884" t="s">
        <v>4996</v>
      </c>
      <c r="W1884" t="s">
        <v>4997</v>
      </c>
      <c r="X1884">
        <v>368066630000</v>
      </c>
      <c r="Y1884" t="s">
        <v>65</v>
      </c>
      <c r="Z1884" t="s">
        <v>66</v>
      </c>
      <c r="AF1884" t="s">
        <v>1976</v>
      </c>
      <c r="AG1884" t="s">
        <v>1972</v>
      </c>
      <c r="AL1884">
        <v>5</v>
      </c>
      <c r="AN1884" t="s">
        <v>1974</v>
      </c>
      <c r="AO1884">
        <v>0</v>
      </c>
      <c r="AQ1884">
        <v>2258013</v>
      </c>
      <c r="AR1884" t="s">
        <v>4605</v>
      </c>
      <c r="AS1884" t="s">
        <v>5883</v>
      </c>
      <c r="AT1884" t="s">
        <v>2022</v>
      </c>
    </row>
    <row r="1885" spans="1:46" x14ac:dyDescent="0.25">
      <c r="A1885" t="str">
        <f>_xlfn.XLOOKUP(I1885,UTILIZADAS[Contacto1],UTILIZADAS[Source.Name],,0)</f>
        <v>Cobros Mayo</v>
      </c>
      <c r="B1885" s="18">
        <f>VLOOKUP(J1885,Ref!A:C,3,0)</f>
        <v>0</v>
      </c>
      <c r="C1885" s="18">
        <f>VLOOKUP(J1885,Ref!A:D,4,0)</f>
        <v>0</v>
      </c>
      <c r="D1885" s="18" t="str">
        <f t="shared" si="87"/>
        <v>18/may</v>
      </c>
      <c r="E1885" s="18">
        <f t="shared" si="88"/>
        <v>5</v>
      </c>
      <c r="F1885" s="18">
        <v>1</v>
      </c>
      <c r="G1885" s="18">
        <f t="shared" si="89"/>
        <v>0</v>
      </c>
      <c r="H1885" s="3">
        <v>46160.493067129632</v>
      </c>
      <c r="I1885">
        <v>64953189</v>
      </c>
      <c r="J1885" t="s">
        <v>2021</v>
      </c>
      <c r="K1885" t="s">
        <v>1968</v>
      </c>
      <c r="L1885" t="s">
        <v>1969</v>
      </c>
      <c r="M1885" t="s">
        <v>1970</v>
      </c>
      <c r="O1885">
        <v>368066630000</v>
      </c>
      <c r="P1885">
        <v>16018</v>
      </c>
      <c r="Q1885">
        <v>-4</v>
      </c>
      <c r="R1885">
        <v>1</v>
      </c>
      <c r="S1885">
        <v>64953189</v>
      </c>
      <c r="U1885" t="s">
        <v>4996</v>
      </c>
      <c r="W1885" t="s">
        <v>4997</v>
      </c>
      <c r="X1885">
        <v>368066630000</v>
      </c>
      <c r="Y1885" t="s">
        <v>65</v>
      </c>
      <c r="Z1885" t="s">
        <v>66</v>
      </c>
      <c r="AF1885" t="s">
        <v>1976</v>
      </c>
      <c r="AG1885" t="s">
        <v>1972</v>
      </c>
      <c r="AL1885">
        <v>5</v>
      </c>
      <c r="AN1885" t="s">
        <v>1974</v>
      </c>
      <c r="AO1885">
        <v>0</v>
      </c>
      <c r="AQ1885">
        <v>2258013</v>
      </c>
      <c r="AR1885" t="s">
        <v>4605</v>
      </c>
      <c r="AS1885" t="s">
        <v>5883</v>
      </c>
      <c r="AT1885" t="s">
        <v>2022</v>
      </c>
    </row>
    <row r="1886" spans="1:46" x14ac:dyDescent="0.25">
      <c r="A1886" t="str">
        <f>_xlfn.XLOOKUP(I1886,UTILIZADAS[Contacto1],UTILIZADAS[Source.Name],,0)</f>
        <v>Cobros Mayo</v>
      </c>
      <c r="B1886" s="18">
        <f>VLOOKUP(J1886,Ref!A:C,3,0)</f>
        <v>0</v>
      </c>
      <c r="C1886" s="18">
        <f>VLOOKUP(J1886,Ref!A:D,4,0)</f>
        <v>0</v>
      </c>
      <c r="D1886" s="18" t="str">
        <f t="shared" si="87"/>
        <v>20/may</v>
      </c>
      <c r="E1886" s="18">
        <f t="shared" si="88"/>
        <v>5</v>
      </c>
      <c r="F1886" s="18">
        <v>1</v>
      </c>
      <c r="G1886" s="18">
        <f t="shared" si="89"/>
        <v>0</v>
      </c>
      <c r="H1886" s="3">
        <v>46162.451365740744</v>
      </c>
      <c r="I1886">
        <v>64953189</v>
      </c>
      <c r="J1886" t="s">
        <v>2021</v>
      </c>
      <c r="K1886" t="s">
        <v>1968</v>
      </c>
      <c r="L1886" t="s">
        <v>1969</v>
      </c>
      <c r="M1886" t="s">
        <v>1970</v>
      </c>
      <c r="O1886">
        <v>368066630000</v>
      </c>
      <c r="P1886">
        <v>16018</v>
      </c>
      <c r="Q1886">
        <v>-4</v>
      </c>
      <c r="R1886">
        <v>1</v>
      </c>
      <c r="S1886">
        <v>64953189</v>
      </c>
      <c r="U1886" t="s">
        <v>4996</v>
      </c>
      <c r="W1886" t="s">
        <v>4997</v>
      </c>
      <c r="X1886">
        <v>368066630000</v>
      </c>
      <c r="Y1886" t="s">
        <v>65</v>
      </c>
      <c r="Z1886" t="s">
        <v>66</v>
      </c>
      <c r="AF1886" t="s">
        <v>1976</v>
      </c>
      <c r="AG1886" t="s">
        <v>1972</v>
      </c>
      <c r="AL1886">
        <v>5</v>
      </c>
      <c r="AN1886" t="s">
        <v>1974</v>
      </c>
      <c r="AO1886">
        <v>0</v>
      </c>
      <c r="AQ1886">
        <v>2258013</v>
      </c>
      <c r="AR1886" t="s">
        <v>4605</v>
      </c>
      <c r="AS1886" t="s">
        <v>5883</v>
      </c>
      <c r="AT1886" t="s">
        <v>2022</v>
      </c>
    </row>
    <row r="1887" spans="1:46" x14ac:dyDescent="0.25">
      <c r="A1887" t="str">
        <f>_xlfn.XLOOKUP(I1887,UTILIZADAS[Contacto1],UTILIZADAS[Source.Name],,0)</f>
        <v>Cobros Mayo</v>
      </c>
      <c r="B1887" s="18">
        <f>VLOOKUP(J1887,Ref!A:C,3,0)</f>
        <v>1</v>
      </c>
      <c r="C1887" s="18">
        <f>VLOOKUP(J1887,Ref!A:D,4,0)</f>
        <v>1</v>
      </c>
      <c r="D1887" s="18" t="str">
        <f t="shared" si="87"/>
        <v>21/may</v>
      </c>
      <c r="E1887" s="18">
        <f t="shared" si="88"/>
        <v>5</v>
      </c>
      <c r="F1887" s="18">
        <v>1</v>
      </c>
      <c r="G1887" s="18">
        <f t="shared" si="89"/>
        <v>1</v>
      </c>
      <c r="H1887" s="3">
        <v>46163.500150462962</v>
      </c>
      <c r="I1887">
        <v>64953189</v>
      </c>
      <c r="J1887">
        <v>6003</v>
      </c>
      <c r="K1887" t="s">
        <v>1983</v>
      </c>
      <c r="L1887" t="s">
        <v>1897</v>
      </c>
      <c r="M1887" t="s">
        <v>1970</v>
      </c>
      <c r="O1887">
        <v>368066630000</v>
      </c>
      <c r="P1887">
        <v>16018</v>
      </c>
      <c r="Q1887">
        <v>-4</v>
      </c>
      <c r="R1887">
        <v>1</v>
      </c>
      <c r="S1887">
        <v>64953189</v>
      </c>
      <c r="U1887" t="s">
        <v>4996</v>
      </c>
      <c r="W1887" t="s">
        <v>4997</v>
      </c>
      <c r="X1887">
        <v>368066630000</v>
      </c>
      <c r="Y1887" t="s">
        <v>65</v>
      </c>
      <c r="Z1887" t="s">
        <v>66</v>
      </c>
      <c r="AF1887" t="s">
        <v>1976</v>
      </c>
      <c r="AG1887" t="s">
        <v>1972</v>
      </c>
      <c r="AL1887">
        <v>50</v>
      </c>
      <c r="AM1887" t="s">
        <v>1979</v>
      </c>
      <c r="AN1887" t="s">
        <v>1987</v>
      </c>
      <c r="AO1887">
        <v>0</v>
      </c>
      <c r="AQ1887">
        <v>2258013</v>
      </c>
      <c r="AR1887" t="s">
        <v>4605</v>
      </c>
      <c r="AS1887" t="s">
        <v>5883</v>
      </c>
      <c r="AT1887" t="s">
        <v>1892</v>
      </c>
    </row>
    <row r="1888" spans="1:46" x14ac:dyDescent="0.25">
      <c r="A1888" t="str">
        <f>_xlfn.XLOOKUP(I1888,UTILIZADAS[Contacto1],UTILIZADAS[Source.Name],,0)</f>
        <v>Cobros Abril Canal Fijo</v>
      </c>
      <c r="B1888" s="18">
        <f>VLOOKUP(J1888,Ref!A:C,3,0)</f>
        <v>0</v>
      </c>
      <c r="C1888" s="18">
        <f>VLOOKUP(J1888,Ref!A:D,4,0)</f>
        <v>0</v>
      </c>
      <c r="D1888" s="18" t="str">
        <f t="shared" si="87"/>
        <v>11/may</v>
      </c>
      <c r="E1888" s="18">
        <f t="shared" si="88"/>
        <v>3</v>
      </c>
      <c r="F1888" s="18">
        <v>1</v>
      </c>
      <c r="G1888" s="18">
        <f t="shared" si="89"/>
        <v>0</v>
      </c>
      <c r="H1888" s="3">
        <v>46153.675694444442</v>
      </c>
      <c r="I1888">
        <v>64957028</v>
      </c>
      <c r="J1888" t="s">
        <v>2023</v>
      </c>
      <c r="K1888" t="s">
        <v>1968</v>
      </c>
      <c r="L1888" t="s">
        <v>1969</v>
      </c>
      <c r="M1888" t="s">
        <v>1970</v>
      </c>
      <c r="O1888">
        <v>363040350000</v>
      </c>
      <c r="P1888">
        <v>16018</v>
      </c>
      <c r="Q1888">
        <v>-4</v>
      </c>
      <c r="R1888">
        <v>1</v>
      </c>
      <c r="S1888">
        <v>64957028</v>
      </c>
      <c r="U1888" t="s">
        <v>2491</v>
      </c>
      <c r="W1888" t="s">
        <v>4054</v>
      </c>
      <c r="X1888">
        <v>363040350000</v>
      </c>
      <c r="Y1888" t="s">
        <v>65</v>
      </c>
      <c r="Z1888" t="s">
        <v>66</v>
      </c>
      <c r="AF1888" t="s">
        <v>1976</v>
      </c>
      <c r="AG1888" t="s">
        <v>1972</v>
      </c>
      <c r="AL1888">
        <v>0</v>
      </c>
      <c r="AN1888" t="s">
        <v>1974</v>
      </c>
      <c r="AO1888">
        <v>0</v>
      </c>
      <c r="AQ1888">
        <v>2258014</v>
      </c>
      <c r="AR1888" t="s">
        <v>4605</v>
      </c>
      <c r="AS1888" t="s">
        <v>5883</v>
      </c>
      <c r="AT1888" t="s">
        <v>2024</v>
      </c>
    </row>
    <row r="1889" spans="1:46" x14ac:dyDescent="0.25">
      <c r="A1889" t="str">
        <f>_xlfn.XLOOKUP(I1889,UTILIZADAS[Contacto1],UTILIZADAS[Source.Name],,0)</f>
        <v>Cobros Abril Canal Fijo</v>
      </c>
      <c r="B1889" s="18">
        <f>VLOOKUP(J1889,Ref!A:C,3,0)</f>
        <v>0</v>
      </c>
      <c r="C1889" s="18">
        <f>VLOOKUP(J1889,Ref!A:D,4,0)</f>
        <v>0</v>
      </c>
      <c r="D1889" s="18" t="str">
        <f t="shared" si="87"/>
        <v>11/may</v>
      </c>
      <c r="E1889" s="18">
        <f t="shared" si="88"/>
        <v>3</v>
      </c>
      <c r="F1889" s="18">
        <v>1</v>
      </c>
      <c r="G1889" s="18">
        <f t="shared" si="89"/>
        <v>0</v>
      </c>
      <c r="H1889" s="3">
        <v>46153.747256944444</v>
      </c>
      <c r="I1889">
        <v>64957028</v>
      </c>
      <c r="J1889" t="s">
        <v>2021</v>
      </c>
      <c r="K1889" t="s">
        <v>1968</v>
      </c>
      <c r="L1889" t="s">
        <v>1969</v>
      </c>
      <c r="M1889" t="s">
        <v>1970</v>
      </c>
      <c r="O1889">
        <v>363040350000</v>
      </c>
      <c r="P1889">
        <v>16018</v>
      </c>
      <c r="Q1889">
        <v>-4</v>
      </c>
      <c r="R1889">
        <v>1</v>
      </c>
      <c r="S1889">
        <v>64957028</v>
      </c>
      <c r="U1889" t="s">
        <v>2491</v>
      </c>
      <c r="W1889" t="s">
        <v>4054</v>
      </c>
      <c r="X1889">
        <v>363040350000</v>
      </c>
      <c r="Y1889" t="s">
        <v>65</v>
      </c>
      <c r="Z1889" t="s">
        <v>66</v>
      </c>
      <c r="AF1889" t="s">
        <v>1976</v>
      </c>
      <c r="AG1889" t="s">
        <v>1972</v>
      </c>
      <c r="AL1889">
        <v>5</v>
      </c>
      <c r="AN1889" t="s">
        <v>1974</v>
      </c>
      <c r="AO1889">
        <v>0</v>
      </c>
      <c r="AQ1889">
        <v>2258014</v>
      </c>
      <c r="AR1889" t="s">
        <v>4605</v>
      </c>
      <c r="AS1889" t="s">
        <v>5883</v>
      </c>
      <c r="AT1889" t="s">
        <v>2022</v>
      </c>
    </row>
    <row r="1890" spans="1:46" x14ac:dyDescent="0.25">
      <c r="A1890" t="str">
        <f>_xlfn.XLOOKUP(I1890,UTILIZADAS[Contacto1],UTILIZADAS[Source.Name],,0)</f>
        <v>Cobros Abril Canal Fijo</v>
      </c>
      <c r="B1890" s="18">
        <f>VLOOKUP(J1890,Ref!A:C,3,0)</f>
        <v>1</v>
      </c>
      <c r="C1890" s="18">
        <f>VLOOKUP(J1890,Ref!A:D,4,0)</f>
        <v>0</v>
      </c>
      <c r="D1890" s="18" t="str">
        <f t="shared" si="87"/>
        <v>14/may</v>
      </c>
      <c r="E1890" s="18">
        <f t="shared" si="88"/>
        <v>3</v>
      </c>
      <c r="F1890" s="18">
        <v>1</v>
      </c>
      <c r="G1890" s="18">
        <f t="shared" si="89"/>
        <v>1</v>
      </c>
      <c r="H1890" s="3">
        <v>46156.399641203701</v>
      </c>
      <c r="I1890">
        <v>64957028</v>
      </c>
      <c r="J1890">
        <v>6000</v>
      </c>
      <c r="K1890" t="s">
        <v>1983</v>
      </c>
      <c r="L1890" t="s">
        <v>1897</v>
      </c>
      <c r="M1890" t="s">
        <v>1970</v>
      </c>
      <c r="O1890">
        <v>363040350000</v>
      </c>
      <c r="P1890">
        <v>16018</v>
      </c>
      <c r="Q1890">
        <v>-4</v>
      </c>
      <c r="R1890">
        <v>1</v>
      </c>
      <c r="S1890">
        <v>64957028</v>
      </c>
      <c r="U1890" t="s">
        <v>2491</v>
      </c>
      <c r="W1890" t="s">
        <v>4054</v>
      </c>
      <c r="X1890">
        <v>363040350000</v>
      </c>
      <c r="Y1890" t="s">
        <v>65</v>
      </c>
      <c r="Z1890" t="s">
        <v>66</v>
      </c>
      <c r="AF1890" t="s">
        <v>1976</v>
      </c>
      <c r="AG1890" t="s">
        <v>1972</v>
      </c>
      <c r="AL1890">
        <v>89</v>
      </c>
      <c r="AM1890" t="s">
        <v>1979</v>
      </c>
      <c r="AN1890" t="s">
        <v>1987</v>
      </c>
      <c r="AO1890">
        <v>0</v>
      </c>
      <c r="AQ1890">
        <v>2258014</v>
      </c>
      <c r="AR1890" t="s">
        <v>4605</v>
      </c>
      <c r="AS1890" t="s">
        <v>5883</v>
      </c>
      <c r="AT1890" t="s">
        <v>1895</v>
      </c>
    </row>
    <row r="1891" spans="1:46" x14ac:dyDescent="0.25">
      <c r="A1891" t="str">
        <f>_xlfn.XLOOKUP(I1891,UTILIZADAS[Contacto1],UTILIZADAS[Source.Name],,0)</f>
        <v>Cobros Mayo</v>
      </c>
      <c r="B1891" s="18">
        <f>VLOOKUP(J1891,Ref!A:C,3,0)</f>
        <v>0</v>
      </c>
      <c r="C1891" s="18">
        <f>VLOOKUP(J1891,Ref!A:D,4,0)</f>
        <v>0</v>
      </c>
      <c r="D1891" s="18" t="str">
        <f t="shared" si="87"/>
        <v>08/may</v>
      </c>
      <c r="E1891" s="18">
        <f t="shared" si="88"/>
        <v>3</v>
      </c>
      <c r="F1891" s="18">
        <v>1</v>
      </c>
      <c r="G1891" s="18">
        <f t="shared" si="89"/>
        <v>0</v>
      </c>
      <c r="H1891" s="3">
        <v>46150.398298611108</v>
      </c>
      <c r="I1891">
        <v>64960054</v>
      </c>
      <c r="J1891" t="s">
        <v>1990</v>
      </c>
      <c r="K1891" t="s">
        <v>1983</v>
      </c>
      <c r="L1891" t="s">
        <v>1897</v>
      </c>
      <c r="M1891" t="s">
        <v>1970</v>
      </c>
      <c r="O1891">
        <v>995063180000</v>
      </c>
      <c r="P1891">
        <v>16016</v>
      </c>
      <c r="Q1891">
        <v>-4</v>
      </c>
      <c r="R1891">
        <v>1</v>
      </c>
      <c r="S1891">
        <v>64960054</v>
      </c>
      <c r="U1891" t="s">
        <v>6023</v>
      </c>
      <c r="W1891" t="s">
        <v>4999</v>
      </c>
      <c r="X1891">
        <v>995063180000</v>
      </c>
      <c r="Y1891" t="s">
        <v>65</v>
      </c>
      <c r="Z1891" t="s">
        <v>66</v>
      </c>
      <c r="AF1891" t="s">
        <v>1976</v>
      </c>
      <c r="AG1891" t="s">
        <v>1972</v>
      </c>
      <c r="AK1891" t="s">
        <v>6024</v>
      </c>
      <c r="AL1891">
        <v>179</v>
      </c>
      <c r="AM1891" t="s">
        <v>1979</v>
      </c>
      <c r="AN1891" t="s">
        <v>1977</v>
      </c>
      <c r="AO1891">
        <v>0</v>
      </c>
      <c r="AQ1891">
        <v>2198629</v>
      </c>
      <c r="AR1891" t="s">
        <v>2020</v>
      </c>
      <c r="AS1891" t="s">
        <v>2020</v>
      </c>
      <c r="AT1891" t="s">
        <v>1991</v>
      </c>
    </row>
    <row r="1892" spans="1:46" x14ac:dyDescent="0.25">
      <c r="A1892" t="str">
        <f>_xlfn.XLOOKUP(I1892,UTILIZADAS[Contacto1],UTILIZADAS[Source.Name],,0)</f>
        <v>Cobros Mayo</v>
      </c>
      <c r="B1892" s="18">
        <f>VLOOKUP(J1892,Ref!A:C,3,0)</f>
        <v>0</v>
      </c>
      <c r="C1892" s="18">
        <f>VLOOKUP(J1892,Ref!A:D,4,0)</f>
        <v>0</v>
      </c>
      <c r="D1892" s="18" t="str">
        <f t="shared" si="87"/>
        <v>11/may</v>
      </c>
      <c r="E1892" s="18">
        <f t="shared" si="88"/>
        <v>3</v>
      </c>
      <c r="F1892" s="18">
        <v>1</v>
      </c>
      <c r="G1892" s="18">
        <f t="shared" si="89"/>
        <v>0</v>
      </c>
      <c r="H1892" s="3">
        <v>46153.675763888888</v>
      </c>
      <c r="I1892">
        <v>64960054</v>
      </c>
      <c r="J1892" t="s">
        <v>1986</v>
      </c>
      <c r="K1892" t="s">
        <v>1983</v>
      </c>
      <c r="L1892" t="s">
        <v>1897</v>
      </c>
      <c r="M1892" t="s">
        <v>1970</v>
      </c>
      <c r="O1892">
        <v>995063180000</v>
      </c>
      <c r="P1892">
        <v>16018</v>
      </c>
      <c r="Q1892">
        <v>-4</v>
      </c>
      <c r="R1892">
        <v>1</v>
      </c>
      <c r="S1892">
        <v>64960054</v>
      </c>
      <c r="U1892" t="s">
        <v>6023</v>
      </c>
      <c r="W1892" t="s">
        <v>4999</v>
      </c>
      <c r="X1892">
        <v>995063180000</v>
      </c>
      <c r="Y1892" t="s">
        <v>65</v>
      </c>
      <c r="Z1892" t="s">
        <v>4619</v>
      </c>
      <c r="AF1892" t="s">
        <v>1976</v>
      </c>
      <c r="AG1892" t="s">
        <v>1972</v>
      </c>
      <c r="AK1892" t="s">
        <v>6025</v>
      </c>
      <c r="AL1892">
        <v>164</v>
      </c>
      <c r="AM1892" t="s">
        <v>1979</v>
      </c>
      <c r="AN1892" t="s">
        <v>1987</v>
      </c>
      <c r="AO1892">
        <v>0</v>
      </c>
      <c r="AQ1892">
        <v>2258015</v>
      </c>
      <c r="AR1892" t="s">
        <v>4605</v>
      </c>
      <c r="AS1892" t="s">
        <v>5883</v>
      </c>
      <c r="AT1892" t="s">
        <v>1988</v>
      </c>
    </row>
    <row r="1893" spans="1:46" x14ac:dyDescent="0.25">
      <c r="A1893" t="str">
        <f>_xlfn.XLOOKUP(I1893,UTILIZADAS[Contacto1],UTILIZADAS[Source.Name],,0)</f>
        <v>Cobros Mayo</v>
      </c>
      <c r="B1893" s="18">
        <f>VLOOKUP(J1893,Ref!A:C,3,0)</f>
        <v>1</v>
      </c>
      <c r="C1893" s="18">
        <f>VLOOKUP(J1893,Ref!A:D,4,0)</f>
        <v>1</v>
      </c>
      <c r="D1893" s="18" t="str">
        <f t="shared" si="87"/>
        <v>16/may</v>
      </c>
      <c r="E1893" s="18">
        <f t="shared" si="88"/>
        <v>3</v>
      </c>
      <c r="F1893" s="18">
        <v>1</v>
      </c>
      <c r="G1893" s="18">
        <f t="shared" si="89"/>
        <v>1</v>
      </c>
      <c r="H1893" s="3">
        <v>46158.469467592593</v>
      </c>
      <c r="I1893">
        <v>64960054</v>
      </c>
      <c r="J1893">
        <v>6007</v>
      </c>
      <c r="K1893" t="s">
        <v>1983</v>
      </c>
      <c r="L1893" t="s">
        <v>1897</v>
      </c>
      <c r="M1893" t="s">
        <v>1970</v>
      </c>
      <c r="O1893">
        <v>995063180000</v>
      </c>
      <c r="P1893">
        <v>16018</v>
      </c>
      <c r="Q1893">
        <v>-4</v>
      </c>
      <c r="R1893">
        <v>1</v>
      </c>
      <c r="S1893">
        <v>64960054</v>
      </c>
      <c r="U1893" t="s">
        <v>6023</v>
      </c>
      <c r="W1893" t="s">
        <v>4999</v>
      </c>
      <c r="X1893">
        <v>995063180000</v>
      </c>
      <c r="Y1893" t="s">
        <v>65</v>
      </c>
      <c r="Z1893" t="s">
        <v>4619</v>
      </c>
      <c r="AF1893" t="s">
        <v>1976</v>
      </c>
      <c r="AG1893" t="s">
        <v>1972</v>
      </c>
      <c r="AK1893" t="s">
        <v>6025</v>
      </c>
      <c r="AL1893">
        <v>77</v>
      </c>
      <c r="AM1893" t="s">
        <v>1979</v>
      </c>
      <c r="AN1893" t="s">
        <v>1987</v>
      </c>
      <c r="AO1893">
        <v>0</v>
      </c>
      <c r="AQ1893">
        <v>2258015</v>
      </c>
      <c r="AR1893" t="s">
        <v>4605</v>
      </c>
      <c r="AS1893" t="s">
        <v>5883</v>
      </c>
      <c r="AT1893" t="s">
        <v>1898</v>
      </c>
    </row>
    <row r="1894" spans="1:46" x14ac:dyDescent="0.25">
      <c r="A1894" t="str">
        <f>_xlfn.XLOOKUP(I1894,UTILIZADAS[Contacto1],UTILIZADAS[Source.Name],,0)</f>
        <v>Cobros Abril Canal Fijo</v>
      </c>
      <c r="B1894" s="18">
        <f>VLOOKUP(J1894,Ref!A:C,3,0)</f>
        <v>0</v>
      </c>
      <c r="C1894" s="18">
        <f>VLOOKUP(J1894,Ref!A:D,4,0)</f>
        <v>0</v>
      </c>
      <c r="D1894" s="18" t="str">
        <f t="shared" si="87"/>
        <v>11/may</v>
      </c>
      <c r="E1894" s="18">
        <f t="shared" si="88"/>
        <v>2</v>
      </c>
      <c r="F1894" s="18">
        <v>1</v>
      </c>
      <c r="G1894" s="18">
        <f t="shared" si="89"/>
        <v>0</v>
      </c>
      <c r="H1894" s="3">
        <v>46153.675787037035</v>
      </c>
      <c r="I1894">
        <v>64962898</v>
      </c>
      <c r="J1894" t="s">
        <v>2021</v>
      </c>
      <c r="K1894" t="s">
        <v>1968</v>
      </c>
      <c r="L1894" t="s">
        <v>1969</v>
      </c>
      <c r="M1894" t="s">
        <v>1970</v>
      </c>
      <c r="O1894">
        <v>355379210000</v>
      </c>
      <c r="P1894">
        <v>16018</v>
      </c>
      <c r="Q1894">
        <v>-4</v>
      </c>
      <c r="R1894">
        <v>1</v>
      </c>
      <c r="S1894">
        <v>64962898</v>
      </c>
      <c r="U1894" t="s">
        <v>1229</v>
      </c>
      <c r="W1894" t="s">
        <v>1230</v>
      </c>
      <c r="X1894">
        <v>355379210000</v>
      </c>
      <c r="Y1894" t="s">
        <v>65</v>
      </c>
      <c r="Z1894" t="s">
        <v>66</v>
      </c>
      <c r="AF1894" t="s">
        <v>1976</v>
      </c>
      <c r="AG1894" t="s">
        <v>1972</v>
      </c>
      <c r="AL1894">
        <v>5</v>
      </c>
      <c r="AN1894" t="s">
        <v>1974</v>
      </c>
      <c r="AO1894">
        <v>0</v>
      </c>
      <c r="AQ1894">
        <v>2258016</v>
      </c>
      <c r="AR1894" t="s">
        <v>4605</v>
      </c>
      <c r="AS1894" t="s">
        <v>5883</v>
      </c>
      <c r="AT1894" t="s">
        <v>2022</v>
      </c>
    </row>
    <row r="1895" spans="1:46" x14ac:dyDescent="0.25">
      <c r="A1895" t="str">
        <f>_xlfn.XLOOKUP(I1895,UTILIZADAS[Contacto1],UTILIZADAS[Source.Name],,0)</f>
        <v>Cobros Abril Canal Fijo</v>
      </c>
      <c r="B1895" s="18">
        <f>VLOOKUP(J1895,Ref!A:C,3,0)</f>
        <v>1</v>
      </c>
      <c r="C1895" s="18">
        <f>VLOOKUP(J1895,Ref!A:D,4,0)</f>
        <v>1</v>
      </c>
      <c r="D1895" s="18" t="str">
        <f t="shared" si="87"/>
        <v>14/may</v>
      </c>
      <c r="E1895" s="18">
        <f t="shared" si="88"/>
        <v>2</v>
      </c>
      <c r="F1895" s="18">
        <v>1</v>
      </c>
      <c r="G1895" s="18">
        <f t="shared" si="89"/>
        <v>1</v>
      </c>
      <c r="H1895" s="3">
        <v>46156.404895833337</v>
      </c>
      <c r="I1895">
        <v>64962898</v>
      </c>
      <c r="J1895">
        <v>6003</v>
      </c>
      <c r="K1895" t="s">
        <v>1983</v>
      </c>
      <c r="L1895" t="s">
        <v>1897</v>
      </c>
      <c r="M1895" t="s">
        <v>1970</v>
      </c>
      <c r="O1895">
        <v>355379210000</v>
      </c>
      <c r="P1895">
        <v>16018</v>
      </c>
      <c r="Q1895">
        <v>-4</v>
      </c>
      <c r="R1895">
        <v>1</v>
      </c>
      <c r="S1895">
        <v>64962898</v>
      </c>
      <c r="U1895" t="s">
        <v>1229</v>
      </c>
      <c r="W1895" t="s">
        <v>1230</v>
      </c>
      <c r="X1895">
        <v>355379210000</v>
      </c>
      <c r="Y1895" t="s">
        <v>65</v>
      </c>
      <c r="Z1895" t="s">
        <v>66</v>
      </c>
      <c r="AF1895" t="s">
        <v>1976</v>
      </c>
      <c r="AG1895" t="s">
        <v>1972</v>
      </c>
      <c r="AL1895">
        <v>55</v>
      </c>
      <c r="AM1895" t="s">
        <v>1979</v>
      </c>
      <c r="AN1895" t="s">
        <v>1987</v>
      </c>
      <c r="AO1895">
        <v>0</v>
      </c>
      <c r="AQ1895">
        <v>2258016</v>
      </c>
      <c r="AR1895" t="s">
        <v>4605</v>
      </c>
      <c r="AS1895" t="s">
        <v>5883</v>
      </c>
      <c r="AT1895" t="s">
        <v>1892</v>
      </c>
    </row>
    <row r="1896" spans="1:46" x14ac:dyDescent="0.25">
      <c r="A1896" t="str">
        <f>_xlfn.XLOOKUP(I1896,UTILIZADAS[Contacto1],UTILIZADAS[Source.Name],,0)</f>
        <v>Cobros Mayo</v>
      </c>
      <c r="B1896" s="18">
        <f>VLOOKUP(J1896,Ref!A:C,3,0)</f>
        <v>1</v>
      </c>
      <c r="C1896" s="18">
        <f>VLOOKUP(J1896,Ref!A:D,4,0)</f>
        <v>1</v>
      </c>
      <c r="D1896" s="18" t="str">
        <f t="shared" si="87"/>
        <v>06/may</v>
      </c>
      <c r="E1896" s="18">
        <f t="shared" si="88"/>
        <v>8</v>
      </c>
      <c r="F1896" s="18">
        <v>1</v>
      </c>
      <c r="G1896" s="18">
        <f t="shared" si="89"/>
        <v>0</v>
      </c>
      <c r="H1896" s="3">
        <v>46148.614884259259</v>
      </c>
      <c r="I1896">
        <v>64975971</v>
      </c>
      <c r="J1896">
        <v>6007</v>
      </c>
      <c r="K1896" t="s">
        <v>1983</v>
      </c>
      <c r="L1896" t="s">
        <v>1897</v>
      </c>
      <c r="M1896" t="s">
        <v>1970</v>
      </c>
      <c r="P1896">
        <v>998</v>
      </c>
      <c r="Q1896">
        <v>0</v>
      </c>
      <c r="S1896">
        <v>64975971</v>
      </c>
      <c r="AF1896" t="s">
        <v>1976</v>
      </c>
      <c r="AG1896" t="s">
        <v>1972</v>
      </c>
      <c r="AL1896">
        <v>34</v>
      </c>
      <c r="AM1896" t="s">
        <v>1979</v>
      </c>
      <c r="AN1896" t="s">
        <v>1977</v>
      </c>
      <c r="AO1896">
        <v>0</v>
      </c>
      <c r="AQ1896">
        <v>2257542</v>
      </c>
      <c r="AR1896" t="s">
        <v>1978</v>
      </c>
      <c r="AT1896" t="s">
        <v>1898</v>
      </c>
    </row>
    <row r="1897" spans="1:46" x14ac:dyDescent="0.25">
      <c r="A1897" t="str">
        <f>_xlfn.XLOOKUP(I1897,UTILIZADAS[Contacto1],UTILIZADAS[Source.Name],,0)</f>
        <v>Cobros Mayo</v>
      </c>
      <c r="B1897" s="18">
        <f>VLOOKUP(J1897,Ref!A:C,3,0)</f>
        <v>0</v>
      </c>
      <c r="C1897" s="18">
        <f>VLOOKUP(J1897,Ref!A:D,4,0)</f>
        <v>0</v>
      </c>
      <c r="D1897" s="18" t="str">
        <f t="shared" si="87"/>
        <v>11/may</v>
      </c>
      <c r="E1897" s="18">
        <f t="shared" si="88"/>
        <v>8</v>
      </c>
      <c r="F1897" s="18">
        <v>1</v>
      </c>
      <c r="G1897" s="18">
        <f t="shared" si="89"/>
        <v>0</v>
      </c>
      <c r="H1897" s="3">
        <v>46153.676724537036</v>
      </c>
      <c r="I1897">
        <v>64975971</v>
      </c>
      <c r="J1897" t="s">
        <v>2023</v>
      </c>
      <c r="K1897" t="s">
        <v>1968</v>
      </c>
      <c r="L1897" t="s">
        <v>1969</v>
      </c>
      <c r="M1897" t="s">
        <v>1970</v>
      </c>
      <c r="O1897">
        <v>369016990000</v>
      </c>
      <c r="P1897">
        <v>16018</v>
      </c>
      <c r="Q1897">
        <v>-4</v>
      </c>
      <c r="R1897">
        <v>1</v>
      </c>
      <c r="S1897">
        <v>64975971</v>
      </c>
      <c r="U1897" t="s">
        <v>5000</v>
      </c>
      <c r="W1897" t="s">
        <v>5001</v>
      </c>
      <c r="X1897">
        <v>369016990000</v>
      </c>
      <c r="Y1897" t="s">
        <v>65</v>
      </c>
      <c r="Z1897" t="s">
        <v>4619</v>
      </c>
      <c r="AG1897" t="s">
        <v>1972</v>
      </c>
      <c r="AL1897">
        <v>0</v>
      </c>
      <c r="AN1897" t="s">
        <v>1974</v>
      </c>
      <c r="AO1897">
        <v>0</v>
      </c>
      <c r="AQ1897">
        <v>2258017</v>
      </c>
      <c r="AR1897" t="s">
        <v>4605</v>
      </c>
      <c r="AS1897" t="s">
        <v>5883</v>
      </c>
      <c r="AT1897" t="s">
        <v>2024</v>
      </c>
    </row>
    <row r="1898" spans="1:46" x14ac:dyDescent="0.25">
      <c r="A1898" t="str">
        <f>_xlfn.XLOOKUP(I1898,UTILIZADAS[Contacto1],UTILIZADAS[Source.Name],,0)</f>
        <v>Cobros Mayo</v>
      </c>
      <c r="B1898" s="18">
        <f>VLOOKUP(J1898,Ref!A:C,3,0)</f>
        <v>0</v>
      </c>
      <c r="C1898" s="18">
        <f>VLOOKUP(J1898,Ref!A:D,4,0)</f>
        <v>0</v>
      </c>
      <c r="D1898" s="18" t="str">
        <f t="shared" si="87"/>
        <v>11/may</v>
      </c>
      <c r="E1898" s="18">
        <f t="shared" si="88"/>
        <v>8</v>
      </c>
      <c r="F1898" s="18">
        <v>1</v>
      </c>
      <c r="G1898" s="18">
        <f t="shared" si="89"/>
        <v>0</v>
      </c>
      <c r="H1898" s="3">
        <v>46153.748460648145</v>
      </c>
      <c r="I1898">
        <v>64975971</v>
      </c>
      <c r="J1898" t="s">
        <v>2023</v>
      </c>
      <c r="K1898" t="s">
        <v>1968</v>
      </c>
      <c r="L1898" t="s">
        <v>1969</v>
      </c>
      <c r="M1898" t="s">
        <v>1970</v>
      </c>
      <c r="O1898">
        <v>369016990000</v>
      </c>
      <c r="P1898">
        <v>16018</v>
      </c>
      <c r="Q1898">
        <v>-4</v>
      </c>
      <c r="R1898">
        <v>1</v>
      </c>
      <c r="S1898">
        <v>64975971</v>
      </c>
      <c r="U1898" t="s">
        <v>5000</v>
      </c>
      <c r="W1898" t="s">
        <v>5001</v>
      </c>
      <c r="X1898">
        <v>369016990000</v>
      </c>
      <c r="Y1898" t="s">
        <v>65</v>
      </c>
      <c r="Z1898" t="s">
        <v>4619</v>
      </c>
      <c r="AG1898" t="s">
        <v>1972</v>
      </c>
      <c r="AL1898">
        <v>0</v>
      </c>
      <c r="AN1898" t="s">
        <v>1974</v>
      </c>
      <c r="AO1898">
        <v>0</v>
      </c>
      <c r="AQ1898">
        <v>2258017</v>
      </c>
      <c r="AR1898" t="s">
        <v>4605</v>
      </c>
      <c r="AS1898" t="s">
        <v>5883</v>
      </c>
      <c r="AT1898" t="s">
        <v>2024</v>
      </c>
    </row>
    <row r="1899" spans="1:46" x14ac:dyDescent="0.25">
      <c r="A1899" t="str">
        <f>_xlfn.XLOOKUP(I1899,UTILIZADAS[Contacto1],UTILIZADAS[Source.Name],,0)</f>
        <v>Cobros Mayo</v>
      </c>
      <c r="B1899" s="18">
        <f>VLOOKUP(J1899,Ref!A:C,3,0)</f>
        <v>0</v>
      </c>
      <c r="C1899" s="18">
        <f>VLOOKUP(J1899,Ref!A:D,4,0)</f>
        <v>0</v>
      </c>
      <c r="D1899" s="18" t="str">
        <f t="shared" si="87"/>
        <v>12/may</v>
      </c>
      <c r="E1899" s="18">
        <f t="shared" si="88"/>
        <v>8</v>
      </c>
      <c r="F1899" s="18">
        <v>1</v>
      </c>
      <c r="G1899" s="18">
        <f t="shared" si="89"/>
        <v>0</v>
      </c>
      <c r="H1899" s="3">
        <v>46154.526608796295</v>
      </c>
      <c r="I1899">
        <v>64975971</v>
      </c>
      <c r="J1899" t="s">
        <v>1967</v>
      </c>
      <c r="K1899" t="s">
        <v>1968</v>
      </c>
      <c r="L1899" t="s">
        <v>1969</v>
      </c>
      <c r="M1899" t="s">
        <v>1970</v>
      </c>
      <c r="O1899">
        <v>369016990000</v>
      </c>
      <c r="P1899">
        <v>16018</v>
      </c>
      <c r="Q1899">
        <v>-4</v>
      </c>
      <c r="R1899">
        <v>1</v>
      </c>
      <c r="S1899">
        <v>64975971</v>
      </c>
      <c r="U1899" t="s">
        <v>5000</v>
      </c>
      <c r="W1899" t="s">
        <v>5001</v>
      </c>
      <c r="X1899">
        <v>369016990000</v>
      </c>
      <c r="Y1899" t="s">
        <v>65</v>
      </c>
      <c r="Z1899" t="s">
        <v>4619</v>
      </c>
      <c r="AG1899" t="s">
        <v>1972</v>
      </c>
      <c r="AL1899">
        <v>0</v>
      </c>
      <c r="AN1899" t="s">
        <v>1974</v>
      </c>
      <c r="AO1899">
        <v>0</v>
      </c>
      <c r="AQ1899">
        <v>2258017</v>
      </c>
      <c r="AR1899" t="s">
        <v>4605</v>
      </c>
      <c r="AS1899" t="s">
        <v>5883</v>
      </c>
      <c r="AT1899" t="s">
        <v>1975</v>
      </c>
    </row>
    <row r="1900" spans="1:46" x14ac:dyDescent="0.25">
      <c r="A1900" t="str">
        <f>_xlfn.XLOOKUP(I1900,UTILIZADAS[Contacto1],UTILIZADAS[Source.Name],,0)</f>
        <v>Cobros Mayo</v>
      </c>
      <c r="B1900" s="18">
        <f>VLOOKUP(J1900,Ref!A:C,3,0)</f>
        <v>0</v>
      </c>
      <c r="C1900" s="18">
        <f>VLOOKUP(J1900,Ref!A:D,4,0)</f>
        <v>0</v>
      </c>
      <c r="D1900" s="18" t="str">
        <f t="shared" si="87"/>
        <v>14/may</v>
      </c>
      <c r="E1900" s="18">
        <f t="shared" si="88"/>
        <v>8</v>
      </c>
      <c r="F1900" s="18">
        <v>1</v>
      </c>
      <c r="G1900" s="18">
        <f t="shared" si="89"/>
        <v>0</v>
      </c>
      <c r="H1900" s="3">
        <v>46156.406875000001</v>
      </c>
      <c r="I1900">
        <v>64975971</v>
      </c>
      <c r="J1900" t="s">
        <v>2023</v>
      </c>
      <c r="K1900" t="s">
        <v>1968</v>
      </c>
      <c r="L1900" t="s">
        <v>1969</v>
      </c>
      <c r="M1900" t="s">
        <v>1970</v>
      </c>
      <c r="O1900">
        <v>369016990000</v>
      </c>
      <c r="P1900">
        <v>16018</v>
      </c>
      <c r="Q1900">
        <v>-4</v>
      </c>
      <c r="R1900">
        <v>1</v>
      </c>
      <c r="S1900">
        <v>64975971</v>
      </c>
      <c r="U1900" t="s">
        <v>5000</v>
      </c>
      <c r="W1900" t="s">
        <v>5001</v>
      </c>
      <c r="X1900">
        <v>369016990000</v>
      </c>
      <c r="Y1900" t="s">
        <v>65</v>
      </c>
      <c r="Z1900" t="s">
        <v>4619</v>
      </c>
      <c r="AG1900" t="s">
        <v>1972</v>
      </c>
      <c r="AL1900">
        <v>0</v>
      </c>
      <c r="AN1900" t="s">
        <v>1974</v>
      </c>
      <c r="AO1900">
        <v>0</v>
      </c>
      <c r="AQ1900">
        <v>2258017</v>
      </c>
      <c r="AR1900" t="s">
        <v>4605</v>
      </c>
      <c r="AS1900" t="s">
        <v>5883</v>
      </c>
      <c r="AT1900" t="s">
        <v>2024</v>
      </c>
    </row>
    <row r="1901" spans="1:46" x14ac:dyDescent="0.25">
      <c r="A1901" t="str">
        <f>_xlfn.XLOOKUP(I1901,UTILIZADAS[Contacto1],UTILIZADAS[Source.Name],,0)</f>
        <v>Cobros Mayo</v>
      </c>
      <c r="B1901" s="18">
        <f>VLOOKUP(J1901,Ref!A:C,3,0)</f>
        <v>0</v>
      </c>
      <c r="C1901" s="18">
        <f>VLOOKUP(J1901,Ref!A:D,4,0)</f>
        <v>0</v>
      </c>
      <c r="D1901" s="18" t="str">
        <f t="shared" si="87"/>
        <v>14/may</v>
      </c>
      <c r="E1901" s="18">
        <f t="shared" si="88"/>
        <v>8</v>
      </c>
      <c r="F1901" s="18">
        <v>1</v>
      </c>
      <c r="G1901" s="18">
        <f t="shared" si="89"/>
        <v>0</v>
      </c>
      <c r="H1901" s="3">
        <v>46156.538229166668</v>
      </c>
      <c r="I1901">
        <v>64975971</v>
      </c>
      <c r="J1901" t="s">
        <v>2023</v>
      </c>
      <c r="K1901" t="s">
        <v>1968</v>
      </c>
      <c r="L1901" t="s">
        <v>1969</v>
      </c>
      <c r="M1901" t="s">
        <v>1970</v>
      </c>
      <c r="O1901">
        <v>369016990000</v>
      </c>
      <c r="P1901">
        <v>16018</v>
      </c>
      <c r="Q1901">
        <v>-4</v>
      </c>
      <c r="R1901">
        <v>1</v>
      </c>
      <c r="S1901">
        <v>64975971</v>
      </c>
      <c r="U1901" t="s">
        <v>5000</v>
      </c>
      <c r="W1901" t="s">
        <v>5001</v>
      </c>
      <c r="X1901">
        <v>369016990000</v>
      </c>
      <c r="Y1901" t="s">
        <v>65</v>
      </c>
      <c r="Z1901" t="s">
        <v>4619</v>
      </c>
      <c r="AG1901" t="s">
        <v>1972</v>
      </c>
      <c r="AL1901">
        <v>0</v>
      </c>
      <c r="AN1901" t="s">
        <v>1974</v>
      </c>
      <c r="AO1901">
        <v>0</v>
      </c>
      <c r="AQ1901">
        <v>2258017</v>
      </c>
      <c r="AR1901" t="s">
        <v>4605</v>
      </c>
      <c r="AS1901" t="s">
        <v>5883</v>
      </c>
      <c r="AT1901" t="s">
        <v>2024</v>
      </c>
    </row>
    <row r="1902" spans="1:46" x14ac:dyDescent="0.25">
      <c r="A1902" t="str">
        <f>_xlfn.XLOOKUP(I1902,UTILIZADAS[Contacto1],UTILIZADAS[Source.Name],,0)</f>
        <v>Cobros Mayo</v>
      </c>
      <c r="B1902" s="18">
        <f>VLOOKUP(J1902,Ref!A:C,3,0)</f>
        <v>0</v>
      </c>
      <c r="C1902" s="18">
        <f>VLOOKUP(J1902,Ref!A:D,4,0)</f>
        <v>0</v>
      </c>
      <c r="D1902" s="18" t="str">
        <f t="shared" si="87"/>
        <v>14/may</v>
      </c>
      <c r="E1902" s="18">
        <f t="shared" si="88"/>
        <v>8</v>
      </c>
      <c r="F1902" s="18">
        <v>1</v>
      </c>
      <c r="G1902" s="18">
        <f t="shared" si="89"/>
        <v>0</v>
      </c>
      <c r="H1902" s="3">
        <v>46156.674826388888</v>
      </c>
      <c r="I1902">
        <v>64975971</v>
      </c>
      <c r="J1902" t="s">
        <v>2023</v>
      </c>
      <c r="K1902" t="s">
        <v>1968</v>
      </c>
      <c r="L1902" t="s">
        <v>1969</v>
      </c>
      <c r="M1902" t="s">
        <v>1970</v>
      </c>
      <c r="O1902">
        <v>369016990000</v>
      </c>
      <c r="P1902">
        <v>16018</v>
      </c>
      <c r="Q1902">
        <v>-4</v>
      </c>
      <c r="R1902">
        <v>1</v>
      </c>
      <c r="S1902">
        <v>64975971</v>
      </c>
      <c r="U1902" t="s">
        <v>5000</v>
      </c>
      <c r="W1902" t="s">
        <v>5001</v>
      </c>
      <c r="X1902">
        <v>369016990000</v>
      </c>
      <c r="Y1902" t="s">
        <v>65</v>
      </c>
      <c r="Z1902" t="s">
        <v>4619</v>
      </c>
      <c r="AG1902" t="s">
        <v>1972</v>
      </c>
      <c r="AL1902">
        <v>0</v>
      </c>
      <c r="AN1902" t="s">
        <v>1974</v>
      </c>
      <c r="AO1902">
        <v>0</v>
      </c>
      <c r="AQ1902">
        <v>2258017</v>
      </c>
      <c r="AR1902" t="s">
        <v>4605</v>
      </c>
      <c r="AS1902" t="s">
        <v>5883</v>
      </c>
      <c r="AT1902" t="s">
        <v>2024</v>
      </c>
    </row>
    <row r="1903" spans="1:46" x14ac:dyDescent="0.25">
      <c r="A1903" t="str">
        <f>_xlfn.XLOOKUP(I1903,UTILIZADAS[Contacto1],UTILIZADAS[Source.Name],,0)</f>
        <v>Cobros Mayo</v>
      </c>
      <c r="B1903" s="18">
        <f>VLOOKUP(J1903,Ref!A:C,3,0)</f>
        <v>0</v>
      </c>
      <c r="C1903" s="18">
        <f>VLOOKUP(J1903,Ref!A:D,4,0)</f>
        <v>0</v>
      </c>
      <c r="D1903" s="18" t="str">
        <f t="shared" si="87"/>
        <v>15/may</v>
      </c>
      <c r="E1903" s="18">
        <f t="shared" si="88"/>
        <v>8</v>
      </c>
      <c r="F1903" s="18">
        <v>1</v>
      </c>
      <c r="G1903" s="18">
        <f t="shared" si="89"/>
        <v>1</v>
      </c>
      <c r="H1903" s="3">
        <v>46157.513344907406</v>
      </c>
      <c r="I1903">
        <v>64975971</v>
      </c>
      <c r="J1903" t="s">
        <v>2023</v>
      </c>
      <c r="K1903" t="s">
        <v>1968</v>
      </c>
      <c r="L1903" t="s">
        <v>1969</v>
      </c>
      <c r="M1903" t="s">
        <v>1970</v>
      </c>
      <c r="O1903">
        <v>369016990000</v>
      </c>
      <c r="P1903">
        <v>16018</v>
      </c>
      <c r="Q1903">
        <v>-4</v>
      </c>
      <c r="R1903">
        <v>1</v>
      </c>
      <c r="S1903">
        <v>64975971</v>
      </c>
      <c r="U1903" t="s">
        <v>5000</v>
      </c>
      <c r="W1903" t="s">
        <v>5001</v>
      </c>
      <c r="X1903">
        <v>369016990000</v>
      </c>
      <c r="Y1903" t="s">
        <v>65</v>
      </c>
      <c r="Z1903" t="s">
        <v>4619</v>
      </c>
      <c r="AG1903" t="s">
        <v>1972</v>
      </c>
      <c r="AL1903">
        <v>0</v>
      </c>
      <c r="AN1903" t="s">
        <v>1974</v>
      </c>
      <c r="AO1903">
        <v>0</v>
      </c>
      <c r="AQ1903">
        <v>2258017</v>
      </c>
      <c r="AR1903" t="s">
        <v>4605</v>
      </c>
      <c r="AS1903" t="s">
        <v>5883</v>
      </c>
      <c r="AT1903" t="s">
        <v>2024</v>
      </c>
    </row>
    <row r="1904" spans="1:46" x14ac:dyDescent="0.25">
      <c r="A1904" t="str">
        <f>_xlfn.XLOOKUP(I1904,UTILIZADAS[Contacto1],UTILIZADAS[Source.Name],,0)</f>
        <v>Cobros Abril Canal Fijo</v>
      </c>
      <c r="B1904" s="18">
        <f>VLOOKUP(J1904,Ref!A:C,3,0)</f>
        <v>0</v>
      </c>
      <c r="C1904" s="18">
        <f>VLOOKUP(J1904,Ref!A:D,4,0)</f>
        <v>0</v>
      </c>
      <c r="D1904" s="18" t="str">
        <f t="shared" si="87"/>
        <v>11/may</v>
      </c>
      <c r="E1904" s="18">
        <f t="shared" si="88"/>
        <v>7</v>
      </c>
      <c r="F1904" s="18">
        <v>1</v>
      </c>
      <c r="G1904" s="18">
        <f t="shared" si="89"/>
        <v>0</v>
      </c>
      <c r="H1904" s="3">
        <v>46153.679375</v>
      </c>
      <c r="I1904">
        <v>65002916</v>
      </c>
      <c r="J1904" t="s">
        <v>2021</v>
      </c>
      <c r="K1904" t="s">
        <v>1968</v>
      </c>
      <c r="L1904" t="s">
        <v>1969</v>
      </c>
      <c r="M1904" t="s">
        <v>1970</v>
      </c>
      <c r="O1904">
        <v>368023640000</v>
      </c>
      <c r="P1904">
        <v>16018</v>
      </c>
      <c r="Q1904">
        <v>-7</v>
      </c>
      <c r="R1904">
        <v>1</v>
      </c>
      <c r="S1904">
        <v>65002916</v>
      </c>
      <c r="U1904" t="s">
        <v>2366</v>
      </c>
      <c r="W1904" t="s">
        <v>3931</v>
      </c>
      <c r="X1904">
        <v>368023640000</v>
      </c>
      <c r="Y1904" t="s">
        <v>65</v>
      </c>
      <c r="Z1904" t="s">
        <v>66</v>
      </c>
      <c r="AG1904" t="s">
        <v>1972</v>
      </c>
      <c r="AL1904">
        <v>5</v>
      </c>
      <c r="AN1904" t="s">
        <v>1974</v>
      </c>
      <c r="AO1904">
        <v>0</v>
      </c>
      <c r="AQ1904">
        <v>2258018</v>
      </c>
      <c r="AR1904" t="s">
        <v>4605</v>
      </c>
      <c r="AS1904" t="s">
        <v>5883</v>
      </c>
      <c r="AT1904" t="s">
        <v>2022</v>
      </c>
    </row>
    <row r="1905" spans="1:46" x14ac:dyDescent="0.25">
      <c r="A1905" t="str">
        <f>_xlfn.XLOOKUP(I1905,UTILIZADAS[Contacto1],UTILIZADAS[Source.Name],,0)</f>
        <v>Cobros Abril Canal Fijo</v>
      </c>
      <c r="B1905" s="18">
        <f>VLOOKUP(J1905,Ref!A:C,3,0)</f>
        <v>0</v>
      </c>
      <c r="C1905" s="18">
        <f>VLOOKUP(J1905,Ref!A:D,4,0)</f>
        <v>0</v>
      </c>
      <c r="D1905" s="18" t="str">
        <f t="shared" si="87"/>
        <v>14/may</v>
      </c>
      <c r="E1905" s="18">
        <f t="shared" si="88"/>
        <v>7</v>
      </c>
      <c r="F1905" s="18">
        <v>1</v>
      </c>
      <c r="G1905" s="18">
        <f t="shared" si="89"/>
        <v>0</v>
      </c>
      <c r="H1905" s="3">
        <v>46156.407743055555</v>
      </c>
      <c r="I1905">
        <v>65002916</v>
      </c>
      <c r="J1905" t="s">
        <v>2023</v>
      </c>
      <c r="K1905" t="s">
        <v>1968</v>
      </c>
      <c r="L1905" t="s">
        <v>1969</v>
      </c>
      <c r="M1905" t="s">
        <v>1970</v>
      </c>
      <c r="O1905">
        <v>368023640000</v>
      </c>
      <c r="P1905">
        <v>16018</v>
      </c>
      <c r="Q1905">
        <v>-7</v>
      </c>
      <c r="R1905">
        <v>1</v>
      </c>
      <c r="S1905">
        <v>65002916</v>
      </c>
      <c r="U1905" t="s">
        <v>2366</v>
      </c>
      <c r="W1905" t="s">
        <v>3931</v>
      </c>
      <c r="X1905">
        <v>368023640000</v>
      </c>
      <c r="Y1905" t="s">
        <v>65</v>
      </c>
      <c r="Z1905" t="s">
        <v>66</v>
      </c>
      <c r="AG1905" t="s">
        <v>1972</v>
      </c>
      <c r="AL1905">
        <v>0</v>
      </c>
      <c r="AN1905" t="s">
        <v>1974</v>
      </c>
      <c r="AO1905">
        <v>0</v>
      </c>
      <c r="AQ1905">
        <v>2258018</v>
      </c>
      <c r="AR1905" t="s">
        <v>4605</v>
      </c>
      <c r="AS1905" t="s">
        <v>5883</v>
      </c>
      <c r="AT1905" t="s">
        <v>2024</v>
      </c>
    </row>
    <row r="1906" spans="1:46" x14ac:dyDescent="0.25">
      <c r="A1906" t="str">
        <f>_xlfn.XLOOKUP(I1906,UTILIZADAS[Contacto1],UTILIZADAS[Source.Name],,0)</f>
        <v>Cobros Abril Canal Fijo</v>
      </c>
      <c r="B1906" s="18">
        <f>VLOOKUP(J1906,Ref!A:C,3,0)</f>
        <v>0</v>
      </c>
      <c r="C1906" s="18">
        <f>VLOOKUP(J1906,Ref!A:D,4,0)</f>
        <v>0</v>
      </c>
      <c r="D1906" s="18" t="str">
        <f t="shared" si="87"/>
        <v>14/may</v>
      </c>
      <c r="E1906" s="18">
        <f t="shared" si="88"/>
        <v>7</v>
      </c>
      <c r="F1906" s="18">
        <v>1</v>
      </c>
      <c r="G1906" s="18">
        <f t="shared" si="89"/>
        <v>0</v>
      </c>
      <c r="H1906" s="3">
        <v>46156.538854166669</v>
      </c>
      <c r="I1906">
        <v>65002916</v>
      </c>
      <c r="J1906" t="s">
        <v>2021</v>
      </c>
      <c r="K1906" t="s">
        <v>1968</v>
      </c>
      <c r="L1906" t="s">
        <v>1969</v>
      </c>
      <c r="M1906" t="s">
        <v>1970</v>
      </c>
      <c r="O1906">
        <v>368023640000</v>
      </c>
      <c r="P1906">
        <v>16018</v>
      </c>
      <c r="Q1906">
        <v>-7</v>
      </c>
      <c r="R1906">
        <v>1</v>
      </c>
      <c r="S1906">
        <v>65002916</v>
      </c>
      <c r="U1906" t="s">
        <v>2366</v>
      </c>
      <c r="W1906" t="s">
        <v>3931</v>
      </c>
      <c r="X1906">
        <v>368023640000</v>
      </c>
      <c r="Y1906" t="s">
        <v>65</v>
      </c>
      <c r="Z1906" t="s">
        <v>66</v>
      </c>
      <c r="AG1906" t="s">
        <v>1972</v>
      </c>
      <c r="AL1906">
        <v>5</v>
      </c>
      <c r="AN1906" t="s">
        <v>1974</v>
      </c>
      <c r="AO1906">
        <v>0</v>
      </c>
      <c r="AQ1906">
        <v>2258018</v>
      </c>
      <c r="AR1906" t="s">
        <v>4605</v>
      </c>
      <c r="AS1906" t="s">
        <v>5883</v>
      </c>
      <c r="AT1906" t="s">
        <v>2022</v>
      </c>
    </row>
    <row r="1907" spans="1:46" x14ac:dyDescent="0.25">
      <c r="A1907" t="str">
        <f>_xlfn.XLOOKUP(I1907,UTILIZADAS[Contacto1],UTILIZADAS[Source.Name],,0)</f>
        <v>Cobros Abril Canal Fijo</v>
      </c>
      <c r="B1907" s="18">
        <f>VLOOKUP(J1907,Ref!A:C,3,0)</f>
        <v>0</v>
      </c>
      <c r="C1907" s="18">
        <f>VLOOKUP(J1907,Ref!A:D,4,0)</f>
        <v>0</v>
      </c>
      <c r="D1907" s="18" t="str">
        <f t="shared" si="87"/>
        <v>18/may</v>
      </c>
      <c r="E1907" s="18">
        <f t="shared" si="88"/>
        <v>7</v>
      </c>
      <c r="F1907" s="18">
        <v>1</v>
      </c>
      <c r="G1907" s="18">
        <f t="shared" si="89"/>
        <v>0</v>
      </c>
      <c r="H1907" s="3">
        <v>46160.493402777778</v>
      </c>
      <c r="I1907">
        <v>65002916</v>
      </c>
      <c r="J1907" t="s">
        <v>2021</v>
      </c>
      <c r="K1907" t="s">
        <v>1968</v>
      </c>
      <c r="L1907" t="s">
        <v>1969</v>
      </c>
      <c r="M1907" t="s">
        <v>1970</v>
      </c>
      <c r="O1907">
        <v>368023640000</v>
      </c>
      <c r="P1907">
        <v>16018</v>
      </c>
      <c r="Q1907">
        <v>-7</v>
      </c>
      <c r="R1907">
        <v>1</v>
      </c>
      <c r="S1907">
        <v>65002916</v>
      </c>
      <c r="U1907" t="s">
        <v>2366</v>
      </c>
      <c r="W1907" t="s">
        <v>3931</v>
      </c>
      <c r="X1907">
        <v>368023640000</v>
      </c>
      <c r="Y1907" t="s">
        <v>65</v>
      </c>
      <c r="Z1907" t="s">
        <v>66</v>
      </c>
      <c r="AG1907" t="s">
        <v>1972</v>
      </c>
      <c r="AL1907">
        <v>5</v>
      </c>
      <c r="AN1907" t="s">
        <v>1974</v>
      </c>
      <c r="AO1907">
        <v>0</v>
      </c>
      <c r="AQ1907">
        <v>2258018</v>
      </c>
      <c r="AR1907" t="s">
        <v>4605</v>
      </c>
      <c r="AS1907" t="s">
        <v>5883</v>
      </c>
      <c r="AT1907" t="s">
        <v>2022</v>
      </c>
    </row>
    <row r="1908" spans="1:46" x14ac:dyDescent="0.25">
      <c r="A1908" t="str">
        <f>_xlfn.XLOOKUP(I1908,UTILIZADAS[Contacto1],UTILIZADAS[Source.Name],,0)</f>
        <v>Cobros Abril Canal Fijo</v>
      </c>
      <c r="B1908" s="18">
        <f>VLOOKUP(J1908,Ref!A:C,3,0)</f>
        <v>0</v>
      </c>
      <c r="C1908" s="18">
        <f>VLOOKUP(J1908,Ref!A:D,4,0)</f>
        <v>0</v>
      </c>
      <c r="D1908" s="18" t="str">
        <f t="shared" si="87"/>
        <v>20/may</v>
      </c>
      <c r="E1908" s="18">
        <f t="shared" si="88"/>
        <v>7</v>
      </c>
      <c r="F1908" s="18">
        <v>1</v>
      </c>
      <c r="G1908" s="18">
        <f t="shared" si="89"/>
        <v>0</v>
      </c>
      <c r="H1908" s="3">
        <v>46162.451805555553</v>
      </c>
      <c r="I1908">
        <v>65002916</v>
      </c>
      <c r="J1908" t="s">
        <v>2021</v>
      </c>
      <c r="K1908" t="s">
        <v>1968</v>
      </c>
      <c r="L1908" t="s">
        <v>1969</v>
      </c>
      <c r="M1908" t="s">
        <v>1970</v>
      </c>
      <c r="O1908">
        <v>368023640000</v>
      </c>
      <c r="P1908">
        <v>16018</v>
      </c>
      <c r="Q1908">
        <v>-7</v>
      </c>
      <c r="R1908">
        <v>1</v>
      </c>
      <c r="S1908">
        <v>65002916</v>
      </c>
      <c r="U1908" t="s">
        <v>2366</v>
      </c>
      <c r="W1908" t="s">
        <v>3931</v>
      </c>
      <c r="X1908">
        <v>368023640000</v>
      </c>
      <c r="Y1908" t="s">
        <v>65</v>
      </c>
      <c r="Z1908" t="s">
        <v>66</v>
      </c>
      <c r="AG1908" t="s">
        <v>1972</v>
      </c>
      <c r="AL1908">
        <v>5</v>
      </c>
      <c r="AN1908" t="s">
        <v>1974</v>
      </c>
      <c r="AO1908">
        <v>0</v>
      </c>
      <c r="AQ1908">
        <v>2258018</v>
      </c>
      <c r="AR1908" t="s">
        <v>4605</v>
      </c>
      <c r="AS1908" t="s">
        <v>5883</v>
      </c>
      <c r="AT1908" t="s">
        <v>2022</v>
      </c>
    </row>
    <row r="1909" spans="1:46" x14ac:dyDescent="0.25">
      <c r="A1909" t="str">
        <f>_xlfn.XLOOKUP(I1909,UTILIZADAS[Contacto1],UTILIZADAS[Source.Name],,0)</f>
        <v>Cobros Abril Canal Fijo</v>
      </c>
      <c r="B1909" s="18">
        <f>VLOOKUP(J1909,Ref!A:C,3,0)</f>
        <v>0</v>
      </c>
      <c r="C1909" s="18">
        <f>VLOOKUP(J1909,Ref!A:D,4,0)</f>
        <v>0</v>
      </c>
      <c r="D1909" s="18" t="str">
        <f t="shared" si="87"/>
        <v>21/may</v>
      </c>
      <c r="E1909" s="18">
        <f t="shared" si="88"/>
        <v>7</v>
      </c>
      <c r="F1909" s="18">
        <v>1</v>
      </c>
      <c r="G1909" s="18">
        <f t="shared" si="89"/>
        <v>0</v>
      </c>
      <c r="H1909" s="3">
        <v>46163.500173611108</v>
      </c>
      <c r="I1909">
        <v>65002916</v>
      </c>
      <c r="J1909" t="s">
        <v>2021</v>
      </c>
      <c r="K1909" t="s">
        <v>1968</v>
      </c>
      <c r="L1909" t="s">
        <v>1969</v>
      </c>
      <c r="M1909" t="s">
        <v>1970</v>
      </c>
      <c r="O1909">
        <v>368023640000</v>
      </c>
      <c r="P1909">
        <v>16018</v>
      </c>
      <c r="Q1909">
        <v>-7</v>
      </c>
      <c r="R1909">
        <v>1</v>
      </c>
      <c r="S1909">
        <v>65002916</v>
      </c>
      <c r="U1909" t="s">
        <v>2366</v>
      </c>
      <c r="W1909" t="s">
        <v>3931</v>
      </c>
      <c r="X1909">
        <v>368023640000</v>
      </c>
      <c r="Y1909" t="s">
        <v>65</v>
      </c>
      <c r="Z1909" t="s">
        <v>66</v>
      </c>
      <c r="AG1909" t="s">
        <v>1972</v>
      </c>
      <c r="AL1909">
        <v>5</v>
      </c>
      <c r="AN1909" t="s">
        <v>1974</v>
      </c>
      <c r="AO1909">
        <v>0</v>
      </c>
      <c r="AQ1909">
        <v>2258018</v>
      </c>
      <c r="AR1909" t="s">
        <v>4605</v>
      </c>
      <c r="AS1909" t="s">
        <v>5883</v>
      </c>
      <c r="AT1909" t="s">
        <v>2022</v>
      </c>
    </row>
    <row r="1910" spans="1:46" x14ac:dyDescent="0.25">
      <c r="A1910" t="str">
        <f>_xlfn.XLOOKUP(I1910,UTILIZADAS[Contacto1],UTILIZADAS[Source.Name],,0)</f>
        <v>Cobros Abril Canal Fijo</v>
      </c>
      <c r="B1910" s="18">
        <f>VLOOKUP(J1910,Ref!A:C,3,0)</f>
        <v>0</v>
      </c>
      <c r="C1910" s="18">
        <f>VLOOKUP(J1910,Ref!A:D,4,0)</f>
        <v>0</v>
      </c>
      <c r="D1910" s="18" t="str">
        <f t="shared" si="87"/>
        <v>22/may</v>
      </c>
      <c r="E1910" s="18">
        <f t="shared" si="88"/>
        <v>7</v>
      </c>
      <c r="F1910" s="18">
        <v>1</v>
      </c>
      <c r="G1910" s="18">
        <f t="shared" si="89"/>
        <v>1</v>
      </c>
      <c r="H1910" s="3">
        <v>46164.393275462964</v>
      </c>
      <c r="I1910">
        <v>65002916</v>
      </c>
      <c r="J1910" t="s">
        <v>2021</v>
      </c>
      <c r="K1910" t="s">
        <v>1968</v>
      </c>
      <c r="L1910" t="s">
        <v>1969</v>
      </c>
      <c r="M1910" t="s">
        <v>1970</v>
      </c>
      <c r="O1910">
        <v>368023640000</v>
      </c>
      <c r="P1910">
        <v>16018</v>
      </c>
      <c r="Q1910">
        <v>-7</v>
      </c>
      <c r="R1910">
        <v>1</v>
      </c>
      <c r="S1910">
        <v>65002916</v>
      </c>
      <c r="U1910" t="s">
        <v>2366</v>
      </c>
      <c r="W1910" t="s">
        <v>3931</v>
      </c>
      <c r="X1910">
        <v>368023640000</v>
      </c>
      <c r="Y1910" t="s">
        <v>65</v>
      </c>
      <c r="Z1910" t="s">
        <v>66</v>
      </c>
      <c r="AG1910" t="s">
        <v>1972</v>
      </c>
      <c r="AL1910">
        <v>5</v>
      </c>
      <c r="AN1910" t="s">
        <v>1974</v>
      </c>
      <c r="AO1910">
        <v>0</v>
      </c>
      <c r="AQ1910">
        <v>2258018</v>
      </c>
      <c r="AR1910" t="s">
        <v>4605</v>
      </c>
      <c r="AS1910" t="s">
        <v>5883</v>
      </c>
      <c r="AT1910" t="s">
        <v>2022</v>
      </c>
    </row>
    <row r="1911" spans="1:46" x14ac:dyDescent="0.25">
      <c r="A1911" t="str">
        <f>_xlfn.XLOOKUP(I1911,UTILIZADAS[Contacto1],UTILIZADAS[Source.Name],,0)</f>
        <v>Cobros Mayo</v>
      </c>
      <c r="B1911" s="18">
        <f>VLOOKUP(J1911,Ref!A:C,3,0)</f>
        <v>0</v>
      </c>
      <c r="C1911" s="18">
        <f>VLOOKUP(J1911,Ref!A:D,4,0)</f>
        <v>0</v>
      </c>
      <c r="D1911" s="18" t="str">
        <f t="shared" si="87"/>
        <v>11/may</v>
      </c>
      <c r="E1911" s="18">
        <f t="shared" si="88"/>
        <v>2</v>
      </c>
      <c r="F1911" s="18">
        <v>1</v>
      </c>
      <c r="G1911" s="18">
        <f t="shared" si="89"/>
        <v>0</v>
      </c>
      <c r="H1911" s="3">
        <v>46153.679236111115</v>
      </c>
      <c r="I1911">
        <v>65014507</v>
      </c>
      <c r="J1911" t="s">
        <v>1986</v>
      </c>
      <c r="K1911" t="s">
        <v>1983</v>
      </c>
      <c r="L1911" t="s">
        <v>1897</v>
      </c>
      <c r="M1911" t="s">
        <v>1970</v>
      </c>
      <c r="O1911">
        <v>367086100000</v>
      </c>
      <c r="P1911">
        <v>16018</v>
      </c>
      <c r="Q1911">
        <v>-7</v>
      </c>
      <c r="R1911">
        <v>1</v>
      </c>
      <c r="S1911">
        <v>65014507</v>
      </c>
      <c r="U1911" t="s">
        <v>6026</v>
      </c>
      <c r="W1911" t="s">
        <v>5003</v>
      </c>
      <c r="X1911">
        <v>367086100000</v>
      </c>
      <c r="Y1911" t="s">
        <v>65</v>
      </c>
      <c r="Z1911" t="s">
        <v>66</v>
      </c>
      <c r="AF1911" t="s">
        <v>1976</v>
      </c>
      <c r="AG1911" t="s">
        <v>1972</v>
      </c>
      <c r="AK1911" t="s">
        <v>6027</v>
      </c>
      <c r="AL1911">
        <v>344</v>
      </c>
      <c r="AM1911" t="s">
        <v>1979</v>
      </c>
      <c r="AN1911" t="s">
        <v>1987</v>
      </c>
      <c r="AO1911">
        <v>0</v>
      </c>
      <c r="AQ1911">
        <v>2258019</v>
      </c>
      <c r="AR1911" t="s">
        <v>4605</v>
      </c>
      <c r="AS1911" t="s">
        <v>5883</v>
      </c>
      <c r="AT1911" t="s">
        <v>1988</v>
      </c>
    </row>
    <row r="1912" spans="1:46" x14ac:dyDescent="0.25">
      <c r="A1912" t="str">
        <f>_xlfn.XLOOKUP(I1912,UTILIZADAS[Contacto1],UTILIZADAS[Source.Name],,0)</f>
        <v>Cobros Mayo</v>
      </c>
      <c r="B1912" s="18">
        <f>VLOOKUP(J1912,Ref!A:C,3,0)</f>
        <v>1</v>
      </c>
      <c r="C1912" s="18">
        <f>VLOOKUP(J1912,Ref!A:D,4,0)</f>
        <v>1</v>
      </c>
      <c r="D1912" s="18" t="str">
        <f t="shared" si="87"/>
        <v>13/may</v>
      </c>
      <c r="E1912" s="18">
        <f t="shared" si="88"/>
        <v>2</v>
      </c>
      <c r="F1912" s="18">
        <v>1</v>
      </c>
      <c r="G1912" s="18">
        <f t="shared" si="89"/>
        <v>1</v>
      </c>
      <c r="H1912" s="3">
        <v>46155.514537037037</v>
      </c>
      <c r="I1912">
        <v>65014507</v>
      </c>
      <c r="J1912">
        <v>6002</v>
      </c>
      <c r="K1912" t="s">
        <v>1983</v>
      </c>
      <c r="L1912" t="s">
        <v>1897</v>
      </c>
      <c r="M1912" t="s">
        <v>1970</v>
      </c>
      <c r="O1912">
        <v>367086100000</v>
      </c>
      <c r="P1912">
        <v>16018</v>
      </c>
      <c r="Q1912">
        <v>-7</v>
      </c>
      <c r="R1912">
        <v>1</v>
      </c>
      <c r="S1912">
        <v>65014507</v>
      </c>
      <c r="U1912" t="s">
        <v>6026</v>
      </c>
      <c r="W1912" t="s">
        <v>5003</v>
      </c>
      <c r="X1912">
        <v>367086100000</v>
      </c>
      <c r="Y1912" t="s">
        <v>65</v>
      </c>
      <c r="Z1912" t="s">
        <v>66</v>
      </c>
      <c r="AF1912" t="s">
        <v>1976</v>
      </c>
      <c r="AG1912" t="s">
        <v>1972</v>
      </c>
      <c r="AK1912" t="s">
        <v>6027</v>
      </c>
      <c r="AL1912">
        <v>73</v>
      </c>
      <c r="AM1912" t="s">
        <v>1979</v>
      </c>
      <c r="AN1912" t="s">
        <v>1987</v>
      </c>
      <c r="AO1912">
        <v>0</v>
      </c>
      <c r="AQ1912">
        <v>2258019</v>
      </c>
      <c r="AR1912" t="s">
        <v>4605</v>
      </c>
      <c r="AS1912" t="s">
        <v>5883</v>
      </c>
      <c r="AT1912" t="s">
        <v>1888</v>
      </c>
    </row>
    <row r="1913" spans="1:46" x14ac:dyDescent="0.25">
      <c r="A1913" t="str">
        <f>_xlfn.XLOOKUP(I1913,UTILIZADAS[Contacto1],UTILIZADAS[Source.Name],,0)</f>
        <v>Cobros Abril Canal Fijo</v>
      </c>
      <c r="B1913" s="18">
        <f>VLOOKUP(J1913,Ref!A:C,3,0)</f>
        <v>0</v>
      </c>
      <c r="C1913" s="18">
        <f>VLOOKUP(J1913,Ref!A:D,4,0)</f>
        <v>0</v>
      </c>
      <c r="D1913" s="18" t="str">
        <f t="shared" si="87"/>
        <v>02/may</v>
      </c>
      <c r="E1913" s="18">
        <f t="shared" si="88"/>
        <v>10</v>
      </c>
      <c r="F1913" s="18">
        <v>1</v>
      </c>
      <c r="G1913" s="18">
        <f t="shared" si="89"/>
        <v>0</v>
      </c>
      <c r="H1913" s="3">
        <v>46144.458993055552</v>
      </c>
      <c r="I1913">
        <v>65014520</v>
      </c>
      <c r="J1913" t="s">
        <v>1967</v>
      </c>
      <c r="K1913" t="s">
        <v>1968</v>
      </c>
      <c r="L1913" t="s">
        <v>1969</v>
      </c>
      <c r="M1913" t="s">
        <v>1970</v>
      </c>
      <c r="O1913">
        <v>359338580000</v>
      </c>
      <c r="P1913">
        <v>16017</v>
      </c>
      <c r="Q1913">
        <v>-7</v>
      </c>
      <c r="R1913">
        <v>1</v>
      </c>
      <c r="S1913">
        <v>65014520</v>
      </c>
      <c r="U1913" t="s">
        <v>1548</v>
      </c>
      <c r="W1913" t="s">
        <v>1549</v>
      </c>
      <c r="X1913" t="s">
        <v>66</v>
      </c>
      <c r="Y1913" t="s">
        <v>65</v>
      </c>
      <c r="Z1913">
        <v>359338580000</v>
      </c>
      <c r="AG1913" t="s">
        <v>1972</v>
      </c>
      <c r="AI1913" t="s">
        <v>2079</v>
      </c>
      <c r="AL1913">
        <v>0</v>
      </c>
      <c r="AN1913" t="s">
        <v>1974</v>
      </c>
      <c r="AO1913">
        <v>0</v>
      </c>
      <c r="AQ1913">
        <v>2251755</v>
      </c>
      <c r="AR1913" t="s">
        <v>2241</v>
      </c>
      <c r="AS1913" t="s">
        <v>4163</v>
      </c>
      <c r="AT1913" t="s">
        <v>1975</v>
      </c>
    </row>
    <row r="1914" spans="1:46" x14ac:dyDescent="0.25">
      <c r="A1914" t="str">
        <f>_xlfn.XLOOKUP(I1914,UTILIZADAS[Contacto1],UTILIZADAS[Source.Name],,0)</f>
        <v>Cobros Abril Canal Fijo</v>
      </c>
      <c r="B1914" s="18">
        <f>VLOOKUP(J1914,Ref!A:C,3,0)</f>
        <v>0</v>
      </c>
      <c r="C1914" s="18">
        <f>VLOOKUP(J1914,Ref!A:D,4,0)</f>
        <v>0</v>
      </c>
      <c r="D1914" s="18" t="str">
        <f t="shared" si="87"/>
        <v>05/may</v>
      </c>
      <c r="E1914" s="18">
        <f t="shared" si="88"/>
        <v>10</v>
      </c>
      <c r="F1914" s="18">
        <v>1</v>
      </c>
      <c r="G1914" s="18">
        <f t="shared" si="89"/>
        <v>0</v>
      </c>
      <c r="H1914" s="3">
        <v>46147.633738425924</v>
      </c>
      <c r="I1914">
        <v>65014520</v>
      </c>
      <c r="J1914" t="s">
        <v>1967</v>
      </c>
      <c r="K1914" t="s">
        <v>1968</v>
      </c>
      <c r="L1914" t="s">
        <v>1969</v>
      </c>
      <c r="M1914" t="s">
        <v>1970</v>
      </c>
      <c r="O1914">
        <v>359338580000</v>
      </c>
      <c r="P1914">
        <v>16017</v>
      </c>
      <c r="Q1914">
        <v>-7</v>
      </c>
      <c r="R1914">
        <v>1</v>
      </c>
      <c r="S1914">
        <v>65014520</v>
      </c>
      <c r="U1914" t="s">
        <v>1548</v>
      </c>
      <c r="W1914" t="s">
        <v>1549</v>
      </c>
      <c r="X1914" t="s">
        <v>66</v>
      </c>
      <c r="Y1914" t="s">
        <v>65</v>
      </c>
      <c r="Z1914">
        <v>359338580000</v>
      </c>
      <c r="AG1914" t="s">
        <v>1972</v>
      </c>
      <c r="AI1914" t="s">
        <v>2079</v>
      </c>
      <c r="AL1914">
        <v>0</v>
      </c>
      <c r="AN1914" t="s">
        <v>1974</v>
      </c>
      <c r="AO1914">
        <v>0</v>
      </c>
      <c r="AQ1914">
        <v>2251755</v>
      </c>
      <c r="AR1914" t="s">
        <v>2241</v>
      </c>
      <c r="AS1914" t="s">
        <v>4163</v>
      </c>
      <c r="AT1914" t="s">
        <v>1975</v>
      </c>
    </row>
    <row r="1915" spans="1:46" x14ac:dyDescent="0.25">
      <c r="A1915" t="str">
        <f>_xlfn.XLOOKUP(I1915,UTILIZADAS[Contacto1],UTILIZADAS[Source.Name],,0)</f>
        <v>Cobros Abril Canal Fijo</v>
      </c>
      <c r="B1915" s="18">
        <f>VLOOKUP(J1915,Ref!A:C,3,0)</f>
        <v>0</v>
      </c>
      <c r="C1915" s="18">
        <f>VLOOKUP(J1915,Ref!A:D,4,0)</f>
        <v>0</v>
      </c>
      <c r="D1915" s="18" t="str">
        <f t="shared" si="87"/>
        <v>06/may</v>
      </c>
      <c r="E1915" s="18">
        <f t="shared" si="88"/>
        <v>10</v>
      </c>
      <c r="F1915" s="18">
        <v>1</v>
      </c>
      <c r="G1915" s="18">
        <f t="shared" si="89"/>
        <v>0</v>
      </c>
      <c r="H1915" s="3">
        <v>46148.735636574071</v>
      </c>
      <c r="I1915">
        <v>65014520</v>
      </c>
      <c r="J1915" t="s">
        <v>2021</v>
      </c>
      <c r="K1915" t="s">
        <v>1968</v>
      </c>
      <c r="L1915" t="s">
        <v>1969</v>
      </c>
      <c r="M1915" t="s">
        <v>1970</v>
      </c>
      <c r="O1915">
        <v>359338580000</v>
      </c>
      <c r="P1915">
        <v>16017</v>
      </c>
      <c r="Q1915">
        <v>-7</v>
      </c>
      <c r="R1915">
        <v>1</v>
      </c>
      <c r="S1915">
        <v>65014520</v>
      </c>
      <c r="U1915" t="s">
        <v>1548</v>
      </c>
      <c r="W1915" t="s">
        <v>1549</v>
      </c>
      <c r="X1915" t="s">
        <v>66</v>
      </c>
      <c r="Y1915" t="s">
        <v>65</v>
      </c>
      <c r="Z1915">
        <v>359338580000</v>
      </c>
      <c r="AG1915" t="s">
        <v>1972</v>
      </c>
      <c r="AI1915" t="s">
        <v>2079</v>
      </c>
      <c r="AL1915">
        <v>5</v>
      </c>
      <c r="AN1915" t="s">
        <v>1974</v>
      </c>
      <c r="AO1915">
        <v>0</v>
      </c>
      <c r="AQ1915">
        <v>2251755</v>
      </c>
      <c r="AR1915" t="s">
        <v>2241</v>
      </c>
      <c r="AS1915" t="s">
        <v>4163</v>
      </c>
      <c r="AT1915" t="s">
        <v>2022</v>
      </c>
    </row>
    <row r="1916" spans="1:46" x14ac:dyDescent="0.25">
      <c r="A1916" t="str">
        <f>_xlfn.XLOOKUP(I1916,UTILIZADAS[Contacto1],UTILIZADAS[Source.Name],,0)</f>
        <v>Cobros Abril Canal Fijo</v>
      </c>
      <c r="B1916" s="18">
        <f>VLOOKUP(J1916,Ref!A:C,3,0)</f>
        <v>0</v>
      </c>
      <c r="C1916" s="18">
        <f>VLOOKUP(J1916,Ref!A:D,4,0)</f>
        <v>0</v>
      </c>
      <c r="D1916" s="18" t="str">
        <f t="shared" si="87"/>
        <v>08/may</v>
      </c>
      <c r="E1916" s="18">
        <f t="shared" si="88"/>
        <v>10</v>
      </c>
      <c r="F1916" s="18">
        <v>1</v>
      </c>
      <c r="G1916" s="18">
        <f t="shared" si="89"/>
        <v>0</v>
      </c>
      <c r="H1916" s="3">
        <v>46150.516284722224</v>
      </c>
      <c r="I1916">
        <v>65014520</v>
      </c>
      <c r="J1916" t="s">
        <v>1967</v>
      </c>
      <c r="K1916" t="s">
        <v>1968</v>
      </c>
      <c r="L1916" t="s">
        <v>1969</v>
      </c>
      <c r="M1916" t="s">
        <v>1970</v>
      </c>
      <c r="O1916">
        <v>359338580000</v>
      </c>
      <c r="P1916">
        <v>16017</v>
      </c>
      <c r="Q1916">
        <v>-7</v>
      </c>
      <c r="R1916">
        <v>1</v>
      </c>
      <c r="S1916">
        <v>65014520</v>
      </c>
      <c r="U1916" t="s">
        <v>1548</v>
      </c>
      <c r="W1916" t="s">
        <v>1549</v>
      </c>
      <c r="X1916" t="s">
        <v>66</v>
      </c>
      <c r="Y1916" t="s">
        <v>65</v>
      </c>
      <c r="Z1916">
        <v>359338580000</v>
      </c>
      <c r="AG1916" t="s">
        <v>1972</v>
      </c>
      <c r="AI1916" t="s">
        <v>2079</v>
      </c>
      <c r="AL1916">
        <v>0</v>
      </c>
      <c r="AN1916" t="s">
        <v>1974</v>
      </c>
      <c r="AO1916">
        <v>0</v>
      </c>
      <c r="AQ1916">
        <v>2251755</v>
      </c>
      <c r="AR1916" t="s">
        <v>2241</v>
      </c>
      <c r="AS1916" t="s">
        <v>4163</v>
      </c>
      <c r="AT1916" t="s">
        <v>1975</v>
      </c>
    </row>
    <row r="1917" spans="1:46" x14ac:dyDescent="0.25">
      <c r="A1917" t="str">
        <f>_xlfn.XLOOKUP(I1917,UTILIZADAS[Contacto1],UTILIZADAS[Source.Name],,0)</f>
        <v>Cobros Abril Canal Fijo</v>
      </c>
      <c r="B1917" s="18">
        <f>VLOOKUP(J1917,Ref!A:C,3,0)</f>
        <v>0</v>
      </c>
      <c r="C1917" s="18">
        <f>VLOOKUP(J1917,Ref!A:D,4,0)</f>
        <v>0</v>
      </c>
      <c r="D1917" s="18" t="str">
        <f t="shared" si="87"/>
        <v>11/may</v>
      </c>
      <c r="E1917" s="18">
        <f t="shared" si="88"/>
        <v>10</v>
      </c>
      <c r="F1917" s="18">
        <v>1</v>
      </c>
      <c r="G1917" s="18">
        <f t="shared" si="89"/>
        <v>0</v>
      </c>
      <c r="H1917" s="3">
        <v>46153.679444444446</v>
      </c>
      <c r="I1917">
        <v>65014520</v>
      </c>
      <c r="J1917" t="s">
        <v>1967</v>
      </c>
      <c r="K1917" t="s">
        <v>1968</v>
      </c>
      <c r="L1917" t="s">
        <v>1969</v>
      </c>
      <c r="M1917" t="s">
        <v>1970</v>
      </c>
      <c r="O1917">
        <v>359338580000</v>
      </c>
      <c r="P1917">
        <v>16018</v>
      </c>
      <c r="Q1917">
        <v>-7</v>
      </c>
      <c r="R1917">
        <v>1</v>
      </c>
      <c r="S1917">
        <v>65014520</v>
      </c>
      <c r="U1917" t="s">
        <v>1548</v>
      </c>
      <c r="W1917" t="s">
        <v>1549</v>
      </c>
      <c r="X1917">
        <v>359338580000</v>
      </c>
      <c r="Y1917" t="s">
        <v>65</v>
      </c>
      <c r="Z1917" t="s">
        <v>66</v>
      </c>
      <c r="AG1917" t="s">
        <v>1972</v>
      </c>
      <c r="AL1917">
        <v>0</v>
      </c>
      <c r="AN1917" t="s">
        <v>1974</v>
      </c>
      <c r="AO1917">
        <v>0</v>
      </c>
      <c r="AQ1917">
        <v>2258020</v>
      </c>
      <c r="AR1917" t="s">
        <v>4605</v>
      </c>
      <c r="AS1917" t="s">
        <v>5883</v>
      </c>
      <c r="AT1917" t="s">
        <v>1975</v>
      </c>
    </row>
    <row r="1918" spans="1:46" x14ac:dyDescent="0.25">
      <c r="A1918" t="str">
        <f>_xlfn.XLOOKUP(I1918,UTILIZADAS[Contacto1],UTILIZADAS[Source.Name],,0)</f>
        <v>Cobros Abril Canal Fijo</v>
      </c>
      <c r="B1918" s="18">
        <f>VLOOKUP(J1918,Ref!A:C,3,0)</f>
        <v>0</v>
      </c>
      <c r="C1918" s="18">
        <f>VLOOKUP(J1918,Ref!A:D,4,0)</f>
        <v>0</v>
      </c>
      <c r="D1918" s="18" t="str">
        <f t="shared" si="87"/>
        <v>14/may</v>
      </c>
      <c r="E1918" s="18">
        <f t="shared" si="88"/>
        <v>10</v>
      </c>
      <c r="F1918" s="18">
        <v>1</v>
      </c>
      <c r="G1918" s="18">
        <f t="shared" si="89"/>
        <v>0</v>
      </c>
      <c r="H1918" s="3">
        <v>46156.407777777778</v>
      </c>
      <c r="I1918">
        <v>65014520</v>
      </c>
      <c r="J1918" t="s">
        <v>1967</v>
      </c>
      <c r="K1918" t="s">
        <v>1968</v>
      </c>
      <c r="L1918" t="s">
        <v>1969</v>
      </c>
      <c r="M1918" t="s">
        <v>1970</v>
      </c>
      <c r="O1918">
        <v>359338580000</v>
      </c>
      <c r="P1918">
        <v>16018</v>
      </c>
      <c r="Q1918">
        <v>-7</v>
      </c>
      <c r="R1918">
        <v>1</v>
      </c>
      <c r="S1918">
        <v>65014520</v>
      </c>
      <c r="U1918" t="s">
        <v>1548</v>
      </c>
      <c r="W1918" t="s">
        <v>1549</v>
      </c>
      <c r="X1918">
        <v>359338580000</v>
      </c>
      <c r="Y1918" t="s">
        <v>65</v>
      </c>
      <c r="Z1918" t="s">
        <v>66</v>
      </c>
      <c r="AG1918" t="s">
        <v>1972</v>
      </c>
      <c r="AL1918">
        <v>0</v>
      </c>
      <c r="AN1918" t="s">
        <v>1974</v>
      </c>
      <c r="AO1918">
        <v>0</v>
      </c>
      <c r="AQ1918">
        <v>2258020</v>
      </c>
      <c r="AR1918" t="s">
        <v>4605</v>
      </c>
      <c r="AS1918" t="s">
        <v>5883</v>
      </c>
      <c r="AT1918" t="s">
        <v>1975</v>
      </c>
    </row>
    <row r="1919" spans="1:46" x14ac:dyDescent="0.25">
      <c r="A1919" t="str">
        <f>_xlfn.XLOOKUP(I1919,UTILIZADAS[Contacto1],UTILIZADAS[Source.Name],,0)</f>
        <v>Cobros Abril Canal Fijo</v>
      </c>
      <c r="B1919" s="18">
        <f>VLOOKUP(J1919,Ref!A:C,3,0)</f>
        <v>0</v>
      </c>
      <c r="C1919" s="18">
        <f>VLOOKUP(J1919,Ref!A:D,4,0)</f>
        <v>0</v>
      </c>
      <c r="D1919" s="18" t="str">
        <f t="shared" si="87"/>
        <v>18/may</v>
      </c>
      <c r="E1919" s="18">
        <f t="shared" si="88"/>
        <v>10</v>
      </c>
      <c r="F1919" s="18">
        <v>1</v>
      </c>
      <c r="G1919" s="18">
        <f t="shared" si="89"/>
        <v>0</v>
      </c>
      <c r="H1919" s="3">
        <v>46160.494155092594</v>
      </c>
      <c r="I1919">
        <v>65014520</v>
      </c>
      <c r="J1919" t="s">
        <v>1967</v>
      </c>
      <c r="K1919" t="s">
        <v>1968</v>
      </c>
      <c r="L1919" t="s">
        <v>1969</v>
      </c>
      <c r="M1919" t="s">
        <v>1970</v>
      </c>
      <c r="O1919">
        <v>359338580000</v>
      </c>
      <c r="P1919">
        <v>16018</v>
      </c>
      <c r="Q1919">
        <v>-7</v>
      </c>
      <c r="R1919">
        <v>1</v>
      </c>
      <c r="S1919">
        <v>65014520</v>
      </c>
      <c r="U1919" t="s">
        <v>1548</v>
      </c>
      <c r="W1919" t="s">
        <v>1549</v>
      </c>
      <c r="X1919">
        <v>359338580000</v>
      </c>
      <c r="Y1919" t="s">
        <v>65</v>
      </c>
      <c r="Z1919" t="s">
        <v>66</v>
      </c>
      <c r="AG1919" t="s">
        <v>1972</v>
      </c>
      <c r="AL1919">
        <v>0</v>
      </c>
      <c r="AN1919" t="s">
        <v>1974</v>
      </c>
      <c r="AO1919">
        <v>0</v>
      </c>
      <c r="AQ1919">
        <v>2258020</v>
      </c>
      <c r="AR1919" t="s">
        <v>4605</v>
      </c>
      <c r="AS1919" t="s">
        <v>5883</v>
      </c>
      <c r="AT1919" t="s">
        <v>1975</v>
      </c>
    </row>
    <row r="1920" spans="1:46" x14ac:dyDescent="0.25">
      <c r="A1920" t="str">
        <f>_xlfn.XLOOKUP(I1920,UTILIZADAS[Contacto1],UTILIZADAS[Source.Name],,0)</f>
        <v>Cobros Abril Canal Fijo</v>
      </c>
      <c r="B1920" s="18">
        <f>VLOOKUP(J1920,Ref!A:C,3,0)</f>
        <v>0</v>
      </c>
      <c r="C1920" s="18">
        <f>VLOOKUP(J1920,Ref!A:D,4,0)</f>
        <v>0</v>
      </c>
      <c r="D1920" s="18" t="str">
        <f t="shared" si="87"/>
        <v>20/may</v>
      </c>
      <c r="E1920" s="18">
        <f t="shared" si="88"/>
        <v>10</v>
      </c>
      <c r="F1920" s="18">
        <v>1</v>
      </c>
      <c r="G1920" s="18">
        <f t="shared" si="89"/>
        <v>0</v>
      </c>
      <c r="H1920" s="3">
        <v>46162.451886574076</v>
      </c>
      <c r="I1920">
        <v>65014520</v>
      </c>
      <c r="J1920" t="s">
        <v>1967</v>
      </c>
      <c r="K1920" t="s">
        <v>1968</v>
      </c>
      <c r="L1920" t="s">
        <v>1969</v>
      </c>
      <c r="M1920" t="s">
        <v>1970</v>
      </c>
      <c r="O1920">
        <v>359338580000</v>
      </c>
      <c r="P1920">
        <v>16018</v>
      </c>
      <c r="Q1920">
        <v>-7</v>
      </c>
      <c r="R1920">
        <v>1</v>
      </c>
      <c r="S1920">
        <v>65014520</v>
      </c>
      <c r="U1920" t="s">
        <v>1548</v>
      </c>
      <c r="W1920" t="s">
        <v>1549</v>
      </c>
      <c r="X1920">
        <v>359338580000</v>
      </c>
      <c r="Y1920" t="s">
        <v>65</v>
      </c>
      <c r="Z1920" t="s">
        <v>66</v>
      </c>
      <c r="AG1920" t="s">
        <v>1972</v>
      </c>
      <c r="AL1920">
        <v>0</v>
      </c>
      <c r="AN1920" t="s">
        <v>1974</v>
      </c>
      <c r="AO1920">
        <v>0</v>
      </c>
      <c r="AQ1920">
        <v>2258020</v>
      </c>
      <c r="AR1920" t="s">
        <v>4605</v>
      </c>
      <c r="AS1920" t="s">
        <v>5883</v>
      </c>
      <c r="AT1920" t="s">
        <v>1975</v>
      </c>
    </row>
    <row r="1921" spans="1:46" x14ac:dyDescent="0.25">
      <c r="A1921" t="str">
        <f>_xlfn.XLOOKUP(I1921,UTILIZADAS[Contacto1],UTILIZADAS[Source.Name],,0)</f>
        <v>Cobros Abril Canal Fijo</v>
      </c>
      <c r="B1921" s="18">
        <f>VLOOKUP(J1921,Ref!A:C,3,0)</f>
        <v>0</v>
      </c>
      <c r="C1921" s="18">
        <f>VLOOKUP(J1921,Ref!A:D,4,0)</f>
        <v>0</v>
      </c>
      <c r="D1921" s="18" t="str">
        <f t="shared" si="87"/>
        <v>21/may</v>
      </c>
      <c r="E1921" s="18">
        <f t="shared" si="88"/>
        <v>10</v>
      </c>
      <c r="F1921" s="18">
        <v>1</v>
      </c>
      <c r="G1921" s="18">
        <f t="shared" si="89"/>
        <v>0</v>
      </c>
      <c r="H1921" s="3">
        <v>46163.500254629631</v>
      </c>
      <c r="I1921">
        <v>65014520</v>
      </c>
      <c r="J1921" t="s">
        <v>1967</v>
      </c>
      <c r="K1921" t="s">
        <v>1968</v>
      </c>
      <c r="L1921" t="s">
        <v>1969</v>
      </c>
      <c r="M1921" t="s">
        <v>1970</v>
      </c>
      <c r="O1921">
        <v>359338580000</v>
      </c>
      <c r="P1921">
        <v>16018</v>
      </c>
      <c r="Q1921">
        <v>-7</v>
      </c>
      <c r="R1921">
        <v>1</v>
      </c>
      <c r="S1921">
        <v>65014520</v>
      </c>
      <c r="U1921" t="s">
        <v>1548</v>
      </c>
      <c r="W1921" t="s">
        <v>1549</v>
      </c>
      <c r="X1921">
        <v>359338580000</v>
      </c>
      <c r="Y1921" t="s">
        <v>65</v>
      </c>
      <c r="Z1921" t="s">
        <v>66</v>
      </c>
      <c r="AG1921" t="s">
        <v>1972</v>
      </c>
      <c r="AL1921">
        <v>0</v>
      </c>
      <c r="AN1921" t="s">
        <v>1974</v>
      </c>
      <c r="AO1921">
        <v>0</v>
      </c>
      <c r="AQ1921">
        <v>2258020</v>
      </c>
      <c r="AR1921" t="s">
        <v>4605</v>
      </c>
      <c r="AS1921" t="s">
        <v>5883</v>
      </c>
      <c r="AT1921" t="s">
        <v>1975</v>
      </c>
    </row>
    <row r="1922" spans="1:46" x14ac:dyDescent="0.25">
      <c r="A1922" t="str">
        <f>_xlfn.XLOOKUP(I1922,UTILIZADAS[Contacto1],UTILIZADAS[Source.Name],,0)</f>
        <v>Cobros Abril Canal Fijo</v>
      </c>
      <c r="B1922" s="18">
        <f>VLOOKUP(J1922,Ref!A:C,3,0)</f>
        <v>0</v>
      </c>
      <c r="C1922" s="18">
        <f>VLOOKUP(J1922,Ref!A:D,4,0)</f>
        <v>0</v>
      </c>
      <c r="D1922" s="18" t="str">
        <f t="shared" ref="D1922:D1985" si="90">TEXT(H1922,"dd/mmm")</f>
        <v>22/may</v>
      </c>
      <c r="E1922" s="18">
        <f t="shared" ref="E1922:E1985" si="91">+COUNTIF(I:I,I1922)</f>
        <v>10</v>
      </c>
      <c r="F1922" s="18">
        <v>1</v>
      </c>
      <c r="G1922" s="18">
        <f t="shared" si="89"/>
        <v>1</v>
      </c>
      <c r="H1922" s="3">
        <v>46164.394641203704</v>
      </c>
      <c r="I1922">
        <v>65014520</v>
      </c>
      <c r="J1922" t="s">
        <v>1967</v>
      </c>
      <c r="K1922" t="s">
        <v>1968</v>
      </c>
      <c r="L1922" t="s">
        <v>1969</v>
      </c>
      <c r="M1922" t="s">
        <v>1970</v>
      </c>
      <c r="O1922">
        <v>359338580000</v>
      </c>
      <c r="P1922">
        <v>16018</v>
      </c>
      <c r="Q1922">
        <v>-7</v>
      </c>
      <c r="R1922">
        <v>1</v>
      </c>
      <c r="S1922">
        <v>65014520</v>
      </c>
      <c r="U1922" t="s">
        <v>1548</v>
      </c>
      <c r="W1922" t="s">
        <v>1549</v>
      </c>
      <c r="X1922">
        <v>359338580000</v>
      </c>
      <c r="Y1922" t="s">
        <v>65</v>
      </c>
      <c r="Z1922" t="s">
        <v>66</v>
      </c>
      <c r="AG1922" t="s">
        <v>1972</v>
      </c>
      <c r="AL1922">
        <v>0</v>
      </c>
      <c r="AN1922" t="s">
        <v>1974</v>
      </c>
      <c r="AO1922">
        <v>0</v>
      </c>
      <c r="AQ1922">
        <v>2258020</v>
      </c>
      <c r="AR1922" t="s">
        <v>4605</v>
      </c>
      <c r="AS1922" t="s">
        <v>5883</v>
      </c>
      <c r="AT1922" t="s">
        <v>1975</v>
      </c>
    </row>
    <row r="1923" spans="1:46" x14ac:dyDescent="0.25">
      <c r="A1923" t="e">
        <f>_xlfn.XLOOKUP(I1923,UTILIZADAS[Contacto1],UTILIZADAS[Source.Name],,0)</f>
        <v>#N/A</v>
      </c>
      <c r="B1923" s="18">
        <f>VLOOKUP(J1923,Ref!A:C,3,0)</f>
        <v>0</v>
      </c>
      <c r="C1923" s="18">
        <f>VLOOKUP(J1923,Ref!A:D,4,0)</f>
        <v>0</v>
      </c>
      <c r="D1923" s="18" t="str">
        <f t="shared" si="90"/>
        <v>08/may</v>
      </c>
      <c r="E1923" s="18">
        <f t="shared" si="91"/>
        <v>1</v>
      </c>
      <c r="F1923" s="18">
        <v>1</v>
      </c>
      <c r="G1923" s="18">
        <f t="shared" ref="G1923:G1986" si="92">IF(I1923=I1924,0,1)</f>
        <v>1</v>
      </c>
      <c r="H1923" s="3">
        <v>46150.613020833334</v>
      </c>
      <c r="I1923">
        <v>65023047</v>
      </c>
      <c r="J1923">
        <v>6004</v>
      </c>
      <c r="K1923" t="s">
        <v>1983</v>
      </c>
      <c r="L1923" t="s">
        <v>1897</v>
      </c>
      <c r="M1923" t="s">
        <v>1970</v>
      </c>
      <c r="O1923">
        <v>364007220000</v>
      </c>
      <c r="P1923">
        <v>16016</v>
      </c>
      <c r="Q1923">
        <v>-7</v>
      </c>
      <c r="R1923">
        <v>1</v>
      </c>
      <c r="S1923">
        <v>65023047</v>
      </c>
      <c r="U1923" t="s">
        <v>6028</v>
      </c>
      <c r="W1923" t="s">
        <v>5828</v>
      </c>
      <c r="X1923">
        <v>364007220000</v>
      </c>
      <c r="Y1923" t="s">
        <v>65</v>
      </c>
      <c r="Z1923" t="s">
        <v>66</v>
      </c>
      <c r="AF1923" t="s">
        <v>1976</v>
      </c>
      <c r="AG1923" t="s">
        <v>1972</v>
      </c>
      <c r="AL1923">
        <v>94</v>
      </c>
      <c r="AM1923" t="s">
        <v>1979</v>
      </c>
      <c r="AN1923" t="s">
        <v>1977</v>
      </c>
      <c r="AO1923">
        <v>0</v>
      </c>
      <c r="AQ1923">
        <v>2198702</v>
      </c>
      <c r="AR1923" t="s">
        <v>2020</v>
      </c>
      <c r="AS1923" t="s">
        <v>2020</v>
      </c>
      <c r="AT1923" t="s">
        <v>1984</v>
      </c>
    </row>
    <row r="1924" spans="1:46" x14ac:dyDescent="0.25">
      <c r="A1924" t="str">
        <f>_xlfn.XLOOKUP(I1924,UTILIZADAS[Contacto1],UTILIZADAS[Source.Name],,0)</f>
        <v>Cobros Mayo</v>
      </c>
      <c r="B1924" s="18">
        <f>VLOOKUP(J1924,Ref!A:C,3,0)</f>
        <v>0</v>
      </c>
      <c r="C1924" s="18">
        <f>VLOOKUP(J1924,Ref!A:D,4,0)</f>
        <v>0</v>
      </c>
      <c r="D1924" s="18" t="str">
        <f t="shared" si="90"/>
        <v>11/may</v>
      </c>
      <c r="E1924" s="18">
        <f t="shared" si="91"/>
        <v>5</v>
      </c>
      <c r="F1924" s="18">
        <v>1</v>
      </c>
      <c r="G1924" s="18">
        <f t="shared" si="92"/>
        <v>0</v>
      </c>
      <c r="H1924" s="3">
        <v>46153.680092592593</v>
      </c>
      <c r="I1924">
        <v>65023465</v>
      </c>
      <c r="J1924" t="s">
        <v>1967</v>
      </c>
      <c r="K1924" t="s">
        <v>1968</v>
      </c>
      <c r="L1924" t="s">
        <v>1969</v>
      </c>
      <c r="M1924" t="s">
        <v>1970</v>
      </c>
      <c r="O1924">
        <v>366050490000</v>
      </c>
      <c r="P1924">
        <v>16018</v>
      </c>
      <c r="Q1924">
        <v>-7</v>
      </c>
      <c r="R1924">
        <v>1</v>
      </c>
      <c r="S1924">
        <v>65023465</v>
      </c>
      <c r="U1924" t="s">
        <v>6029</v>
      </c>
      <c r="W1924" t="s">
        <v>5005</v>
      </c>
      <c r="X1924">
        <v>366050490000</v>
      </c>
      <c r="Y1924" t="s">
        <v>65</v>
      </c>
      <c r="Z1924" t="s">
        <v>66</v>
      </c>
      <c r="AF1924" t="s">
        <v>1976</v>
      </c>
      <c r="AG1924" t="s">
        <v>1972</v>
      </c>
      <c r="AL1924">
        <v>0</v>
      </c>
      <c r="AN1924" t="s">
        <v>1974</v>
      </c>
      <c r="AO1924">
        <v>0</v>
      </c>
      <c r="AQ1924">
        <v>2258021</v>
      </c>
      <c r="AR1924" t="s">
        <v>4605</v>
      </c>
      <c r="AS1924" t="s">
        <v>5883</v>
      </c>
      <c r="AT1924" t="s">
        <v>1975</v>
      </c>
    </row>
    <row r="1925" spans="1:46" x14ac:dyDescent="0.25">
      <c r="A1925" t="str">
        <f>_xlfn.XLOOKUP(I1925,UTILIZADAS[Contacto1],UTILIZADAS[Source.Name],,0)</f>
        <v>Cobros Mayo</v>
      </c>
      <c r="B1925" s="18">
        <f>VLOOKUP(J1925,Ref!A:C,3,0)</f>
        <v>0</v>
      </c>
      <c r="C1925" s="18">
        <f>VLOOKUP(J1925,Ref!A:D,4,0)</f>
        <v>0</v>
      </c>
      <c r="D1925" s="18" t="str">
        <f t="shared" si="90"/>
        <v>14/may</v>
      </c>
      <c r="E1925" s="18">
        <f t="shared" si="91"/>
        <v>5</v>
      </c>
      <c r="F1925" s="18">
        <v>1</v>
      </c>
      <c r="G1925" s="18">
        <f t="shared" si="92"/>
        <v>0</v>
      </c>
      <c r="H1925" s="3">
        <v>46156.409282407411</v>
      </c>
      <c r="I1925">
        <v>65023465</v>
      </c>
      <c r="J1925" t="s">
        <v>2023</v>
      </c>
      <c r="K1925" t="s">
        <v>1968</v>
      </c>
      <c r="L1925" t="s">
        <v>1969</v>
      </c>
      <c r="M1925" t="s">
        <v>1970</v>
      </c>
      <c r="O1925">
        <v>366050490000</v>
      </c>
      <c r="P1925">
        <v>16018</v>
      </c>
      <c r="Q1925">
        <v>-7</v>
      </c>
      <c r="R1925">
        <v>1</v>
      </c>
      <c r="S1925">
        <v>65023465</v>
      </c>
      <c r="U1925" t="s">
        <v>6029</v>
      </c>
      <c r="W1925" t="s">
        <v>5005</v>
      </c>
      <c r="X1925">
        <v>366050490000</v>
      </c>
      <c r="Y1925" t="s">
        <v>65</v>
      </c>
      <c r="Z1925" t="s">
        <v>66</v>
      </c>
      <c r="AF1925" t="s">
        <v>1976</v>
      </c>
      <c r="AG1925" t="s">
        <v>1972</v>
      </c>
      <c r="AL1925">
        <v>0</v>
      </c>
      <c r="AN1925" t="s">
        <v>1974</v>
      </c>
      <c r="AO1925">
        <v>0</v>
      </c>
      <c r="AQ1925">
        <v>2258021</v>
      </c>
      <c r="AR1925" t="s">
        <v>4605</v>
      </c>
      <c r="AS1925" t="s">
        <v>5883</v>
      </c>
      <c r="AT1925" t="s">
        <v>2024</v>
      </c>
    </row>
    <row r="1926" spans="1:46" x14ac:dyDescent="0.25">
      <c r="A1926" t="str">
        <f>_xlfn.XLOOKUP(I1926,UTILIZADAS[Contacto1],UTILIZADAS[Source.Name],,0)</f>
        <v>Cobros Mayo</v>
      </c>
      <c r="B1926" s="18">
        <f>VLOOKUP(J1926,Ref!A:C,3,0)</f>
        <v>0</v>
      </c>
      <c r="C1926" s="18">
        <f>VLOOKUP(J1926,Ref!A:D,4,0)</f>
        <v>0</v>
      </c>
      <c r="D1926" s="18" t="str">
        <f t="shared" si="90"/>
        <v>14/may</v>
      </c>
      <c r="E1926" s="18">
        <f t="shared" si="91"/>
        <v>5</v>
      </c>
      <c r="F1926" s="18">
        <v>1</v>
      </c>
      <c r="G1926" s="18">
        <f t="shared" si="92"/>
        <v>0</v>
      </c>
      <c r="H1926" s="3">
        <v>46156.538946759261</v>
      </c>
      <c r="I1926">
        <v>65023465</v>
      </c>
      <c r="J1926" t="s">
        <v>1967</v>
      </c>
      <c r="K1926" t="s">
        <v>1968</v>
      </c>
      <c r="L1926" t="s">
        <v>1969</v>
      </c>
      <c r="M1926" t="s">
        <v>1970</v>
      </c>
      <c r="O1926">
        <v>366050490000</v>
      </c>
      <c r="P1926">
        <v>16018</v>
      </c>
      <c r="Q1926">
        <v>-7</v>
      </c>
      <c r="R1926">
        <v>1</v>
      </c>
      <c r="S1926">
        <v>65023465</v>
      </c>
      <c r="U1926" t="s">
        <v>6029</v>
      </c>
      <c r="W1926" t="s">
        <v>5005</v>
      </c>
      <c r="X1926">
        <v>366050490000</v>
      </c>
      <c r="Y1926" t="s">
        <v>65</v>
      </c>
      <c r="Z1926" t="s">
        <v>66</v>
      </c>
      <c r="AF1926" t="s">
        <v>1976</v>
      </c>
      <c r="AG1926" t="s">
        <v>1972</v>
      </c>
      <c r="AL1926">
        <v>0</v>
      </c>
      <c r="AN1926" t="s">
        <v>1974</v>
      </c>
      <c r="AO1926">
        <v>0</v>
      </c>
      <c r="AQ1926">
        <v>2258021</v>
      </c>
      <c r="AR1926" t="s">
        <v>4605</v>
      </c>
      <c r="AS1926" t="s">
        <v>5883</v>
      </c>
      <c r="AT1926" t="s">
        <v>1975</v>
      </c>
    </row>
    <row r="1927" spans="1:46" x14ac:dyDescent="0.25">
      <c r="A1927" t="str">
        <f>_xlfn.XLOOKUP(I1927,UTILIZADAS[Contacto1],UTILIZADAS[Source.Name],,0)</f>
        <v>Cobros Mayo</v>
      </c>
      <c r="B1927" s="18">
        <f>VLOOKUP(J1927,Ref!A:C,3,0)</f>
        <v>0</v>
      </c>
      <c r="C1927" s="18">
        <f>VLOOKUP(J1927,Ref!A:D,4,0)</f>
        <v>0</v>
      </c>
      <c r="D1927" s="18" t="str">
        <f t="shared" si="90"/>
        <v>18/may</v>
      </c>
      <c r="E1927" s="18">
        <f t="shared" si="91"/>
        <v>5</v>
      </c>
      <c r="F1927" s="18">
        <v>1</v>
      </c>
      <c r="G1927" s="18">
        <f t="shared" si="92"/>
        <v>0</v>
      </c>
      <c r="H1927" s="3">
        <v>46160.494155092594</v>
      </c>
      <c r="I1927">
        <v>65023465</v>
      </c>
      <c r="J1927" t="s">
        <v>1967</v>
      </c>
      <c r="K1927" t="s">
        <v>1968</v>
      </c>
      <c r="L1927" t="s">
        <v>1969</v>
      </c>
      <c r="M1927" t="s">
        <v>1970</v>
      </c>
      <c r="O1927">
        <v>366050490000</v>
      </c>
      <c r="P1927">
        <v>16018</v>
      </c>
      <c r="Q1927">
        <v>-7</v>
      </c>
      <c r="R1927">
        <v>1</v>
      </c>
      <c r="S1927">
        <v>65023465</v>
      </c>
      <c r="U1927" t="s">
        <v>6029</v>
      </c>
      <c r="W1927" t="s">
        <v>5005</v>
      </c>
      <c r="X1927">
        <v>366050490000</v>
      </c>
      <c r="Y1927" t="s">
        <v>65</v>
      </c>
      <c r="Z1927" t="s">
        <v>66</v>
      </c>
      <c r="AF1927" t="s">
        <v>1976</v>
      </c>
      <c r="AG1927" t="s">
        <v>1972</v>
      </c>
      <c r="AL1927">
        <v>0</v>
      </c>
      <c r="AN1927" t="s">
        <v>1974</v>
      </c>
      <c r="AO1927">
        <v>0</v>
      </c>
      <c r="AQ1927">
        <v>2258021</v>
      </c>
      <c r="AR1927" t="s">
        <v>4605</v>
      </c>
      <c r="AS1927" t="s">
        <v>5883</v>
      </c>
      <c r="AT1927" t="s">
        <v>1975</v>
      </c>
    </row>
    <row r="1928" spans="1:46" x14ac:dyDescent="0.25">
      <c r="A1928" t="str">
        <f>_xlfn.XLOOKUP(I1928,UTILIZADAS[Contacto1],UTILIZADAS[Source.Name],,0)</f>
        <v>Cobros Mayo</v>
      </c>
      <c r="B1928" s="18">
        <f>VLOOKUP(J1928,Ref!A:C,3,0)</f>
        <v>1</v>
      </c>
      <c r="C1928" s="18">
        <f>VLOOKUP(J1928,Ref!A:D,4,0)</f>
        <v>1</v>
      </c>
      <c r="D1928" s="18" t="str">
        <f t="shared" si="90"/>
        <v>20/may</v>
      </c>
      <c r="E1928" s="18">
        <f t="shared" si="91"/>
        <v>5</v>
      </c>
      <c r="F1928" s="18">
        <v>1</v>
      </c>
      <c r="G1928" s="18">
        <f t="shared" si="92"/>
        <v>1</v>
      </c>
      <c r="H1928" s="3">
        <v>46162.4531712963</v>
      </c>
      <c r="I1928">
        <v>65023465</v>
      </c>
      <c r="J1928">
        <v>6003</v>
      </c>
      <c r="K1928" t="s">
        <v>1983</v>
      </c>
      <c r="L1928" t="s">
        <v>1897</v>
      </c>
      <c r="M1928" t="s">
        <v>1970</v>
      </c>
      <c r="O1928">
        <v>366050490000</v>
      </c>
      <c r="P1928">
        <v>16018</v>
      </c>
      <c r="Q1928">
        <v>-7</v>
      </c>
      <c r="R1928">
        <v>1</v>
      </c>
      <c r="S1928">
        <v>65023465</v>
      </c>
      <c r="U1928" t="s">
        <v>6029</v>
      </c>
      <c r="W1928" t="s">
        <v>5005</v>
      </c>
      <c r="X1928">
        <v>366050490000</v>
      </c>
      <c r="Y1928" t="s">
        <v>65</v>
      </c>
      <c r="Z1928" t="s">
        <v>66</v>
      </c>
      <c r="AF1928" t="s">
        <v>1976</v>
      </c>
      <c r="AG1928" t="s">
        <v>1972</v>
      </c>
      <c r="AL1928">
        <v>19</v>
      </c>
      <c r="AM1928" t="s">
        <v>1979</v>
      </c>
      <c r="AN1928" t="s">
        <v>1987</v>
      </c>
      <c r="AO1928">
        <v>0</v>
      </c>
      <c r="AQ1928">
        <v>2258021</v>
      </c>
      <c r="AR1928" t="s">
        <v>4605</v>
      </c>
      <c r="AS1928" t="s">
        <v>5883</v>
      </c>
      <c r="AT1928" t="s">
        <v>1892</v>
      </c>
    </row>
    <row r="1929" spans="1:46" x14ac:dyDescent="0.25">
      <c r="A1929" t="str">
        <f>_xlfn.XLOOKUP(I1929,UTILIZADAS[Contacto1],UTILIZADAS[Source.Name],,0)</f>
        <v>Cobros Abril Canal Fijo</v>
      </c>
      <c r="B1929" s="18">
        <f>VLOOKUP(J1929,Ref!A:C,3,0)</f>
        <v>0</v>
      </c>
      <c r="C1929" s="18">
        <f>VLOOKUP(J1929,Ref!A:D,4,0)</f>
        <v>0</v>
      </c>
      <c r="D1929" s="18" t="str">
        <f t="shared" si="90"/>
        <v>11/may</v>
      </c>
      <c r="E1929" s="18">
        <f t="shared" si="91"/>
        <v>2</v>
      </c>
      <c r="F1929" s="18">
        <v>1</v>
      </c>
      <c r="G1929" s="18">
        <f t="shared" si="92"/>
        <v>0</v>
      </c>
      <c r="H1929" s="3">
        <v>46153.680844907409</v>
      </c>
      <c r="I1929">
        <v>65026286</v>
      </c>
      <c r="J1929" t="s">
        <v>2021</v>
      </c>
      <c r="K1929" t="s">
        <v>1968</v>
      </c>
      <c r="L1929" t="s">
        <v>1969</v>
      </c>
      <c r="M1929" t="s">
        <v>1970</v>
      </c>
      <c r="O1929">
        <v>353377540000</v>
      </c>
      <c r="P1929">
        <v>16018</v>
      </c>
      <c r="Q1929">
        <v>-7</v>
      </c>
      <c r="R1929">
        <v>1</v>
      </c>
      <c r="S1929">
        <v>65026286</v>
      </c>
      <c r="U1929" t="s">
        <v>2080</v>
      </c>
      <c r="W1929" t="s">
        <v>1318</v>
      </c>
      <c r="X1929">
        <v>353377540000</v>
      </c>
      <c r="Y1929" t="s">
        <v>65</v>
      </c>
      <c r="Z1929" t="s">
        <v>66</v>
      </c>
      <c r="AF1929" t="s">
        <v>1976</v>
      </c>
      <c r="AG1929" t="s">
        <v>1972</v>
      </c>
      <c r="AL1929">
        <v>5</v>
      </c>
      <c r="AN1929" t="s">
        <v>1974</v>
      </c>
      <c r="AO1929">
        <v>0</v>
      </c>
      <c r="AQ1929">
        <v>2258022</v>
      </c>
      <c r="AR1929" t="s">
        <v>4605</v>
      </c>
      <c r="AS1929" t="s">
        <v>5883</v>
      </c>
      <c r="AT1929" t="s">
        <v>2022</v>
      </c>
    </row>
    <row r="1930" spans="1:46" x14ac:dyDescent="0.25">
      <c r="A1930" t="str">
        <f>_xlfn.XLOOKUP(I1930,UTILIZADAS[Contacto1],UTILIZADAS[Source.Name],,0)</f>
        <v>Cobros Abril Canal Fijo</v>
      </c>
      <c r="B1930" s="18">
        <f>VLOOKUP(J1930,Ref!A:C,3,0)</f>
        <v>1</v>
      </c>
      <c r="C1930" s="18">
        <f>VLOOKUP(J1930,Ref!A:D,4,0)</f>
        <v>1</v>
      </c>
      <c r="D1930" s="18" t="str">
        <f t="shared" si="90"/>
        <v>14/may</v>
      </c>
      <c r="E1930" s="18">
        <f t="shared" si="91"/>
        <v>2</v>
      </c>
      <c r="F1930" s="18">
        <v>1</v>
      </c>
      <c r="G1930" s="18">
        <f t="shared" si="92"/>
        <v>1</v>
      </c>
      <c r="H1930" s="3">
        <v>46156.408807870372</v>
      </c>
      <c r="I1930">
        <v>65026286</v>
      </c>
      <c r="J1930">
        <v>6003</v>
      </c>
      <c r="K1930" t="s">
        <v>1983</v>
      </c>
      <c r="L1930" t="s">
        <v>1897</v>
      </c>
      <c r="M1930" t="s">
        <v>1970</v>
      </c>
      <c r="O1930">
        <v>353377540000</v>
      </c>
      <c r="P1930">
        <v>16018</v>
      </c>
      <c r="Q1930">
        <v>-7</v>
      </c>
      <c r="R1930">
        <v>1</v>
      </c>
      <c r="S1930">
        <v>65026286</v>
      </c>
      <c r="U1930" t="s">
        <v>2080</v>
      </c>
      <c r="W1930" t="s">
        <v>1318</v>
      </c>
      <c r="X1930">
        <v>353377540000</v>
      </c>
      <c r="Y1930" t="s">
        <v>65</v>
      </c>
      <c r="Z1930" t="s">
        <v>66</v>
      </c>
      <c r="AF1930" t="s">
        <v>1976</v>
      </c>
      <c r="AG1930" t="s">
        <v>1972</v>
      </c>
      <c r="AL1930">
        <v>32</v>
      </c>
      <c r="AM1930" t="s">
        <v>1979</v>
      </c>
      <c r="AN1930" t="s">
        <v>1987</v>
      </c>
      <c r="AO1930">
        <v>0</v>
      </c>
      <c r="AQ1930">
        <v>2258022</v>
      </c>
      <c r="AR1930" t="s">
        <v>4605</v>
      </c>
      <c r="AS1930" t="s">
        <v>5883</v>
      </c>
      <c r="AT1930" t="s">
        <v>1892</v>
      </c>
    </row>
    <row r="1931" spans="1:46" x14ac:dyDescent="0.25">
      <c r="A1931" t="str">
        <f>_xlfn.XLOOKUP(I1931,UTILIZADAS[Contacto1],UTILIZADAS[Source.Name],,0)</f>
        <v>Cobros Abril Canal Fijo</v>
      </c>
      <c r="B1931" s="18">
        <f>VLOOKUP(J1931,Ref!A:C,3,0)</f>
        <v>0</v>
      </c>
      <c r="C1931" s="18">
        <f>VLOOKUP(J1931,Ref!A:D,4,0)</f>
        <v>0</v>
      </c>
      <c r="D1931" s="18" t="str">
        <f t="shared" si="90"/>
        <v>02/may</v>
      </c>
      <c r="E1931" s="18">
        <f t="shared" si="91"/>
        <v>1</v>
      </c>
      <c r="F1931" s="18">
        <v>1</v>
      </c>
      <c r="G1931" s="18">
        <f t="shared" si="92"/>
        <v>1</v>
      </c>
      <c r="H1931" s="3">
        <v>46144.537523148145</v>
      </c>
      <c r="I1931">
        <v>65029308</v>
      </c>
      <c r="J1931">
        <v>6004</v>
      </c>
      <c r="K1931" t="s">
        <v>1983</v>
      </c>
      <c r="L1931" t="s">
        <v>1897</v>
      </c>
      <c r="M1931" t="s">
        <v>1970</v>
      </c>
      <c r="O1931">
        <v>198071140000</v>
      </c>
      <c r="P1931">
        <v>16017</v>
      </c>
      <c r="Q1931">
        <v>-7</v>
      </c>
      <c r="R1931">
        <v>1</v>
      </c>
      <c r="S1931">
        <v>65029308</v>
      </c>
      <c r="U1931" t="s">
        <v>2191</v>
      </c>
      <c r="W1931" t="s">
        <v>855</v>
      </c>
      <c r="X1931" t="s">
        <v>2550</v>
      </c>
      <c r="Y1931" t="s">
        <v>65</v>
      </c>
      <c r="Z1931">
        <v>198071140000</v>
      </c>
      <c r="AF1931" t="s">
        <v>1976</v>
      </c>
      <c r="AG1931" t="s">
        <v>1972</v>
      </c>
      <c r="AI1931" t="s">
        <v>3390</v>
      </c>
      <c r="AK1931" t="s">
        <v>4503</v>
      </c>
      <c r="AL1931">
        <v>68</v>
      </c>
      <c r="AM1931" t="s">
        <v>1979</v>
      </c>
      <c r="AN1931" t="s">
        <v>1987</v>
      </c>
      <c r="AO1931">
        <v>0</v>
      </c>
      <c r="AQ1931">
        <v>2252465</v>
      </c>
      <c r="AR1931" t="s">
        <v>2241</v>
      </c>
      <c r="AS1931" t="s">
        <v>4163</v>
      </c>
      <c r="AT1931" t="s">
        <v>1984</v>
      </c>
    </row>
    <row r="1932" spans="1:46" x14ac:dyDescent="0.25">
      <c r="A1932" t="str">
        <f>_xlfn.XLOOKUP(I1932,UTILIZADAS[Contacto1],UTILIZADAS[Source.Name],,0)</f>
        <v>Cobros Mayo</v>
      </c>
      <c r="B1932" s="18">
        <f>VLOOKUP(J1932,Ref!A:C,3,0)</f>
        <v>0</v>
      </c>
      <c r="C1932" s="18">
        <f>VLOOKUP(J1932,Ref!A:D,4,0)</f>
        <v>0</v>
      </c>
      <c r="D1932" s="18" t="str">
        <f t="shared" si="90"/>
        <v>08/may</v>
      </c>
      <c r="E1932" s="18">
        <f t="shared" si="91"/>
        <v>5</v>
      </c>
      <c r="F1932" s="18">
        <v>1</v>
      </c>
      <c r="G1932" s="18">
        <f t="shared" si="92"/>
        <v>0</v>
      </c>
      <c r="H1932" s="3">
        <v>46150.721064814818</v>
      </c>
      <c r="I1932">
        <v>65032446</v>
      </c>
      <c r="J1932">
        <v>6004</v>
      </c>
      <c r="K1932" t="s">
        <v>1983</v>
      </c>
      <c r="L1932" t="s">
        <v>1897</v>
      </c>
      <c r="M1932" t="s">
        <v>1970</v>
      </c>
      <c r="O1932">
        <v>364004380000</v>
      </c>
      <c r="P1932">
        <v>16016</v>
      </c>
      <c r="Q1932">
        <v>-7</v>
      </c>
      <c r="R1932">
        <v>1</v>
      </c>
      <c r="S1932">
        <v>65032446</v>
      </c>
      <c r="U1932" t="s">
        <v>6030</v>
      </c>
      <c r="W1932">
        <v>42228478</v>
      </c>
      <c r="X1932">
        <v>364004380000</v>
      </c>
      <c r="Y1932" t="s">
        <v>65</v>
      </c>
      <c r="Z1932" t="s">
        <v>66</v>
      </c>
      <c r="AF1932" t="s">
        <v>1976</v>
      </c>
      <c r="AG1932" t="s">
        <v>1972</v>
      </c>
      <c r="AL1932">
        <v>73</v>
      </c>
      <c r="AM1932" t="s">
        <v>1979</v>
      </c>
      <c r="AN1932" t="s">
        <v>1977</v>
      </c>
      <c r="AO1932">
        <v>0</v>
      </c>
      <c r="AQ1932">
        <v>2198756</v>
      </c>
      <c r="AR1932" t="s">
        <v>2020</v>
      </c>
      <c r="AS1932" t="s">
        <v>2020</v>
      </c>
      <c r="AT1932" t="s">
        <v>1984</v>
      </c>
    </row>
    <row r="1933" spans="1:46" x14ac:dyDescent="0.25">
      <c r="A1933" t="str">
        <f>_xlfn.XLOOKUP(I1933,UTILIZADAS[Contacto1],UTILIZADAS[Source.Name],,0)</f>
        <v>Cobros Mayo</v>
      </c>
      <c r="B1933" s="18">
        <f>VLOOKUP(J1933,Ref!A:C,3,0)</f>
        <v>0</v>
      </c>
      <c r="C1933" s="18">
        <f>VLOOKUP(J1933,Ref!A:D,4,0)</f>
        <v>0</v>
      </c>
      <c r="D1933" s="18" t="str">
        <f t="shared" si="90"/>
        <v>11/may</v>
      </c>
      <c r="E1933" s="18">
        <f t="shared" si="91"/>
        <v>5</v>
      </c>
      <c r="F1933" s="18">
        <v>1</v>
      </c>
      <c r="G1933" s="18">
        <f t="shared" si="92"/>
        <v>0</v>
      </c>
      <c r="H1933" s="3">
        <v>46153.681909722225</v>
      </c>
      <c r="I1933">
        <v>65032446</v>
      </c>
      <c r="J1933" t="s">
        <v>2021</v>
      </c>
      <c r="K1933" t="s">
        <v>1968</v>
      </c>
      <c r="L1933" t="s">
        <v>1969</v>
      </c>
      <c r="M1933" t="s">
        <v>1970</v>
      </c>
      <c r="O1933">
        <v>364004380000</v>
      </c>
      <c r="P1933">
        <v>16018</v>
      </c>
      <c r="Q1933">
        <v>-7</v>
      </c>
      <c r="R1933">
        <v>1</v>
      </c>
      <c r="S1933">
        <v>65032446</v>
      </c>
      <c r="U1933" t="s">
        <v>6030</v>
      </c>
      <c r="W1933">
        <v>42228478</v>
      </c>
      <c r="X1933">
        <v>364004380000</v>
      </c>
      <c r="Y1933" t="s">
        <v>65</v>
      </c>
      <c r="Z1933" t="s">
        <v>4619</v>
      </c>
      <c r="AF1933" t="s">
        <v>1976</v>
      </c>
      <c r="AG1933" t="s">
        <v>1972</v>
      </c>
      <c r="AL1933">
        <v>5</v>
      </c>
      <c r="AN1933" t="s">
        <v>1974</v>
      </c>
      <c r="AO1933">
        <v>0</v>
      </c>
      <c r="AQ1933">
        <v>2258023</v>
      </c>
      <c r="AR1933" t="s">
        <v>4605</v>
      </c>
      <c r="AS1933" t="s">
        <v>5883</v>
      </c>
      <c r="AT1933" t="s">
        <v>2022</v>
      </c>
    </row>
    <row r="1934" spans="1:46" x14ac:dyDescent="0.25">
      <c r="A1934" t="str">
        <f>_xlfn.XLOOKUP(I1934,UTILIZADAS[Contacto1],UTILIZADAS[Source.Name],,0)</f>
        <v>Cobros Mayo</v>
      </c>
      <c r="B1934" s="18">
        <f>VLOOKUP(J1934,Ref!A:C,3,0)</f>
        <v>0</v>
      </c>
      <c r="C1934" s="18">
        <f>VLOOKUP(J1934,Ref!A:D,4,0)</f>
        <v>0</v>
      </c>
      <c r="D1934" s="18" t="str">
        <f t="shared" si="90"/>
        <v>14/may</v>
      </c>
      <c r="E1934" s="18">
        <f t="shared" si="91"/>
        <v>5</v>
      </c>
      <c r="F1934" s="18">
        <v>1</v>
      </c>
      <c r="G1934" s="18">
        <f t="shared" si="92"/>
        <v>0</v>
      </c>
      <c r="H1934" s="3">
        <v>46156.411076388889</v>
      </c>
      <c r="I1934">
        <v>65032446</v>
      </c>
      <c r="J1934" t="s">
        <v>2023</v>
      </c>
      <c r="K1934" t="s">
        <v>1968</v>
      </c>
      <c r="L1934" t="s">
        <v>1969</v>
      </c>
      <c r="M1934" t="s">
        <v>1970</v>
      </c>
      <c r="O1934">
        <v>364004380000</v>
      </c>
      <c r="P1934">
        <v>16018</v>
      </c>
      <c r="Q1934">
        <v>-7</v>
      </c>
      <c r="R1934">
        <v>1</v>
      </c>
      <c r="S1934">
        <v>65032446</v>
      </c>
      <c r="U1934" t="s">
        <v>6030</v>
      </c>
      <c r="W1934">
        <v>42228478</v>
      </c>
      <c r="X1934">
        <v>364004380000</v>
      </c>
      <c r="Y1934" t="s">
        <v>65</v>
      </c>
      <c r="Z1934" t="s">
        <v>4619</v>
      </c>
      <c r="AF1934" t="s">
        <v>1976</v>
      </c>
      <c r="AG1934" t="s">
        <v>1972</v>
      </c>
      <c r="AL1934">
        <v>0</v>
      </c>
      <c r="AN1934" t="s">
        <v>1974</v>
      </c>
      <c r="AO1934">
        <v>0</v>
      </c>
      <c r="AQ1934">
        <v>2258023</v>
      </c>
      <c r="AR1934" t="s">
        <v>4605</v>
      </c>
      <c r="AS1934" t="s">
        <v>5883</v>
      </c>
      <c r="AT1934" t="s">
        <v>2024</v>
      </c>
    </row>
    <row r="1935" spans="1:46" x14ac:dyDescent="0.25">
      <c r="A1935" t="str">
        <f>_xlfn.XLOOKUP(I1935,UTILIZADAS[Contacto1],UTILIZADAS[Source.Name],,0)</f>
        <v>Cobros Mayo</v>
      </c>
      <c r="B1935" s="18">
        <f>VLOOKUP(J1935,Ref!A:C,3,0)</f>
        <v>0</v>
      </c>
      <c r="C1935" s="18">
        <f>VLOOKUP(J1935,Ref!A:D,4,0)</f>
        <v>0</v>
      </c>
      <c r="D1935" s="18" t="str">
        <f t="shared" si="90"/>
        <v>14/may</v>
      </c>
      <c r="E1935" s="18">
        <f t="shared" si="91"/>
        <v>5</v>
      </c>
      <c r="F1935" s="18">
        <v>1</v>
      </c>
      <c r="G1935" s="18">
        <f t="shared" si="92"/>
        <v>0</v>
      </c>
      <c r="H1935" s="3">
        <v>46156.539768518516</v>
      </c>
      <c r="I1935">
        <v>65032446</v>
      </c>
      <c r="J1935" t="s">
        <v>2021</v>
      </c>
      <c r="K1935" t="s">
        <v>1968</v>
      </c>
      <c r="L1935" t="s">
        <v>1969</v>
      </c>
      <c r="M1935" t="s">
        <v>1970</v>
      </c>
      <c r="O1935">
        <v>364004380000</v>
      </c>
      <c r="P1935">
        <v>16018</v>
      </c>
      <c r="Q1935">
        <v>-7</v>
      </c>
      <c r="R1935">
        <v>1</v>
      </c>
      <c r="S1935">
        <v>65032446</v>
      </c>
      <c r="U1935" t="s">
        <v>6030</v>
      </c>
      <c r="W1935">
        <v>42228478</v>
      </c>
      <c r="X1935">
        <v>364004380000</v>
      </c>
      <c r="Y1935" t="s">
        <v>65</v>
      </c>
      <c r="Z1935" t="s">
        <v>4619</v>
      </c>
      <c r="AF1935" t="s">
        <v>1976</v>
      </c>
      <c r="AG1935" t="s">
        <v>1972</v>
      </c>
      <c r="AL1935">
        <v>5</v>
      </c>
      <c r="AN1935" t="s">
        <v>1974</v>
      </c>
      <c r="AO1935">
        <v>0</v>
      </c>
      <c r="AQ1935">
        <v>2258023</v>
      </c>
      <c r="AR1935" t="s">
        <v>4605</v>
      </c>
      <c r="AS1935" t="s">
        <v>5883</v>
      </c>
      <c r="AT1935" t="s">
        <v>2022</v>
      </c>
    </row>
    <row r="1936" spans="1:46" x14ac:dyDescent="0.25">
      <c r="A1936" t="str">
        <f>_xlfn.XLOOKUP(I1936,UTILIZADAS[Contacto1],UTILIZADAS[Source.Name],,0)</f>
        <v>Cobros Mayo</v>
      </c>
      <c r="B1936" s="18">
        <f>VLOOKUP(J1936,Ref!A:C,3,0)</f>
        <v>0</v>
      </c>
      <c r="C1936" s="18">
        <f>VLOOKUP(J1936,Ref!A:D,4,0)</f>
        <v>0</v>
      </c>
      <c r="D1936" s="18" t="str">
        <f t="shared" si="90"/>
        <v>18/may</v>
      </c>
      <c r="E1936" s="18">
        <f t="shared" si="91"/>
        <v>5</v>
      </c>
      <c r="F1936" s="18">
        <v>1</v>
      </c>
      <c r="G1936" s="18">
        <f t="shared" si="92"/>
        <v>1</v>
      </c>
      <c r="H1936" s="3">
        <v>46160.494745370372</v>
      </c>
      <c r="I1936">
        <v>65032446</v>
      </c>
      <c r="J1936">
        <v>6004</v>
      </c>
      <c r="K1936" t="s">
        <v>1983</v>
      </c>
      <c r="L1936" t="s">
        <v>1897</v>
      </c>
      <c r="M1936" t="s">
        <v>1970</v>
      </c>
      <c r="O1936">
        <v>364004380000</v>
      </c>
      <c r="P1936">
        <v>16018</v>
      </c>
      <c r="Q1936">
        <v>-7</v>
      </c>
      <c r="R1936">
        <v>1</v>
      </c>
      <c r="S1936">
        <v>65032446</v>
      </c>
      <c r="U1936" t="s">
        <v>6030</v>
      </c>
      <c r="W1936">
        <v>42228478</v>
      </c>
      <c r="X1936">
        <v>364004380000</v>
      </c>
      <c r="Y1936" t="s">
        <v>65</v>
      </c>
      <c r="Z1936" t="s">
        <v>4619</v>
      </c>
      <c r="AF1936" t="s">
        <v>1976</v>
      </c>
      <c r="AG1936" t="s">
        <v>1972</v>
      </c>
      <c r="AL1936">
        <v>146</v>
      </c>
      <c r="AM1936" t="s">
        <v>1979</v>
      </c>
      <c r="AN1936" t="s">
        <v>1987</v>
      </c>
      <c r="AO1936">
        <v>0</v>
      </c>
      <c r="AQ1936">
        <v>2258023</v>
      </c>
      <c r="AR1936" t="s">
        <v>4605</v>
      </c>
      <c r="AS1936" t="s">
        <v>5883</v>
      </c>
      <c r="AT1936" t="s">
        <v>1984</v>
      </c>
    </row>
    <row r="1937" spans="1:46" x14ac:dyDescent="0.25">
      <c r="A1937" t="str">
        <f>_xlfn.XLOOKUP(I1937,UTILIZADAS[Contacto1],UTILIZADAS[Source.Name],,0)</f>
        <v>Cobros Abril Canal Fijo</v>
      </c>
      <c r="B1937" s="18">
        <f>VLOOKUP(J1937,Ref!A:C,3,0)</f>
        <v>0</v>
      </c>
      <c r="C1937" s="18">
        <f>VLOOKUP(J1937,Ref!A:D,4,0)</f>
        <v>0</v>
      </c>
      <c r="D1937" s="18" t="str">
        <f t="shared" si="90"/>
        <v>02/may</v>
      </c>
      <c r="E1937" s="18">
        <f t="shared" si="91"/>
        <v>42</v>
      </c>
      <c r="F1937" s="18">
        <v>1</v>
      </c>
      <c r="G1937" s="18">
        <f t="shared" si="92"/>
        <v>0</v>
      </c>
      <c r="H1937" s="3">
        <v>46144.539560185185</v>
      </c>
      <c r="I1937">
        <v>65032955</v>
      </c>
      <c r="J1937" t="s">
        <v>1967</v>
      </c>
      <c r="K1937" t="s">
        <v>1968</v>
      </c>
      <c r="L1937" t="s">
        <v>1969</v>
      </c>
      <c r="M1937" t="s">
        <v>1970</v>
      </c>
      <c r="O1937">
        <v>364031880000</v>
      </c>
      <c r="P1937">
        <v>16017</v>
      </c>
      <c r="Q1937">
        <v>-7</v>
      </c>
      <c r="R1937">
        <v>1</v>
      </c>
      <c r="S1937">
        <v>65032955</v>
      </c>
      <c r="U1937" t="s">
        <v>2420</v>
      </c>
      <c r="W1937" t="s">
        <v>3997</v>
      </c>
      <c r="X1937" t="s">
        <v>66</v>
      </c>
      <c r="Y1937" t="s">
        <v>65</v>
      </c>
      <c r="Z1937">
        <v>364031880000</v>
      </c>
      <c r="AG1937" t="s">
        <v>1972</v>
      </c>
      <c r="AI1937" t="s">
        <v>3188</v>
      </c>
      <c r="AL1937">
        <v>0</v>
      </c>
      <c r="AN1937" t="s">
        <v>1974</v>
      </c>
      <c r="AO1937">
        <v>0</v>
      </c>
      <c r="AQ1937">
        <v>2252218</v>
      </c>
      <c r="AR1937" t="s">
        <v>2241</v>
      </c>
      <c r="AS1937" t="s">
        <v>4163</v>
      </c>
      <c r="AT1937" t="s">
        <v>1975</v>
      </c>
    </row>
    <row r="1938" spans="1:46" x14ac:dyDescent="0.25">
      <c r="A1938" t="str">
        <f>_xlfn.XLOOKUP(I1938,UTILIZADAS[Contacto1],UTILIZADAS[Source.Name],,0)</f>
        <v>Cobros Abril Canal Fijo</v>
      </c>
      <c r="B1938" s="18">
        <f>VLOOKUP(J1938,Ref!A:C,3,0)</f>
        <v>0</v>
      </c>
      <c r="C1938" s="18">
        <f>VLOOKUP(J1938,Ref!A:D,4,0)</f>
        <v>0</v>
      </c>
      <c r="D1938" s="18" t="str">
        <f t="shared" si="90"/>
        <v>02/may</v>
      </c>
      <c r="E1938" s="18">
        <f t="shared" si="91"/>
        <v>42</v>
      </c>
      <c r="F1938" s="18">
        <v>1</v>
      </c>
      <c r="G1938" s="18">
        <f t="shared" si="92"/>
        <v>0</v>
      </c>
      <c r="H1938" s="3">
        <v>46144.540254629632</v>
      </c>
      <c r="I1938">
        <v>65032955</v>
      </c>
      <c r="J1938" t="s">
        <v>2023</v>
      </c>
      <c r="K1938" t="s">
        <v>1968</v>
      </c>
      <c r="L1938" t="s">
        <v>1969</v>
      </c>
      <c r="M1938" t="s">
        <v>1970</v>
      </c>
      <c r="O1938">
        <v>365031300000</v>
      </c>
      <c r="P1938">
        <v>16017</v>
      </c>
      <c r="Q1938">
        <v>-7</v>
      </c>
      <c r="R1938">
        <v>1</v>
      </c>
      <c r="S1938">
        <v>65032955</v>
      </c>
      <c r="U1938" t="s">
        <v>2419</v>
      </c>
      <c r="W1938" t="s">
        <v>3996</v>
      </c>
      <c r="X1938" t="s">
        <v>66</v>
      </c>
      <c r="Y1938" t="s">
        <v>65</v>
      </c>
      <c r="Z1938">
        <v>365031300000</v>
      </c>
      <c r="AG1938" t="s">
        <v>1972</v>
      </c>
      <c r="AI1938" t="s">
        <v>3187</v>
      </c>
      <c r="AL1938">
        <v>0</v>
      </c>
      <c r="AN1938" t="s">
        <v>1974</v>
      </c>
      <c r="AO1938">
        <v>0</v>
      </c>
      <c r="AQ1938">
        <v>2252217</v>
      </c>
      <c r="AR1938" t="s">
        <v>2241</v>
      </c>
      <c r="AS1938" t="s">
        <v>4163</v>
      </c>
      <c r="AT1938" t="s">
        <v>2024</v>
      </c>
    </row>
    <row r="1939" spans="1:46" x14ac:dyDescent="0.25">
      <c r="A1939" t="str">
        <f>_xlfn.XLOOKUP(I1939,UTILIZADAS[Contacto1],UTILIZADAS[Source.Name],,0)</f>
        <v>Cobros Abril Canal Fijo</v>
      </c>
      <c r="B1939" s="18">
        <f>VLOOKUP(J1939,Ref!A:C,3,0)</f>
        <v>0</v>
      </c>
      <c r="C1939" s="18">
        <f>VLOOKUP(J1939,Ref!A:D,4,0)</f>
        <v>0</v>
      </c>
      <c r="D1939" s="18" t="str">
        <f t="shared" si="90"/>
        <v>02/may</v>
      </c>
      <c r="E1939" s="18">
        <f t="shared" si="91"/>
        <v>42</v>
      </c>
      <c r="F1939" s="18">
        <v>1</v>
      </c>
      <c r="G1939" s="18">
        <f t="shared" si="92"/>
        <v>0</v>
      </c>
      <c r="H1939" s="3">
        <v>46144.541331018518</v>
      </c>
      <c r="I1939">
        <v>65032955</v>
      </c>
      <c r="J1939" t="s">
        <v>1967</v>
      </c>
      <c r="K1939" t="s">
        <v>1968</v>
      </c>
      <c r="L1939" t="s">
        <v>1969</v>
      </c>
      <c r="M1939" t="s">
        <v>1970</v>
      </c>
      <c r="O1939">
        <v>364032240000</v>
      </c>
      <c r="P1939">
        <v>16017</v>
      </c>
      <c r="Q1939">
        <v>-7</v>
      </c>
      <c r="R1939">
        <v>1</v>
      </c>
      <c r="S1939">
        <v>65032955</v>
      </c>
      <c r="U1939" t="s">
        <v>2421</v>
      </c>
      <c r="W1939" t="s">
        <v>3998</v>
      </c>
      <c r="X1939" t="s">
        <v>66</v>
      </c>
      <c r="Y1939" t="s">
        <v>65</v>
      </c>
      <c r="Z1939">
        <v>364032240000</v>
      </c>
      <c r="AG1939" t="s">
        <v>1972</v>
      </c>
      <c r="AI1939" t="s">
        <v>3189</v>
      </c>
      <c r="AL1939">
        <v>0</v>
      </c>
      <c r="AN1939" t="s">
        <v>1974</v>
      </c>
      <c r="AO1939">
        <v>0</v>
      </c>
      <c r="AQ1939">
        <v>2252219</v>
      </c>
      <c r="AR1939" t="s">
        <v>2241</v>
      </c>
      <c r="AS1939" t="s">
        <v>4163</v>
      </c>
      <c r="AT1939" t="s">
        <v>1975</v>
      </c>
    </row>
    <row r="1940" spans="1:46" x14ac:dyDescent="0.25">
      <c r="A1940" t="str">
        <f>_xlfn.XLOOKUP(I1940,UTILIZADAS[Contacto1],UTILIZADAS[Source.Name],,0)</f>
        <v>Cobros Abril Canal Fijo</v>
      </c>
      <c r="B1940" s="18">
        <f>VLOOKUP(J1940,Ref!A:C,3,0)</f>
        <v>0</v>
      </c>
      <c r="C1940" s="18">
        <f>VLOOKUP(J1940,Ref!A:D,4,0)</f>
        <v>0</v>
      </c>
      <c r="D1940" s="18" t="str">
        <f t="shared" si="90"/>
        <v>02/may</v>
      </c>
      <c r="E1940" s="18">
        <f t="shared" si="91"/>
        <v>42</v>
      </c>
      <c r="F1940" s="18">
        <v>1</v>
      </c>
      <c r="G1940" s="18">
        <f t="shared" si="92"/>
        <v>0</v>
      </c>
      <c r="H1940" s="3">
        <v>46144.541655092595</v>
      </c>
      <c r="I1940">
        <v>65032955</v>
      </c>
      <c r="J1940" t="s">
        <v>1967</v>
      </c>
      <c r="K1940" t="s">
        <v>1968</v>
      </c>
      <c r="L1940" t="s">
        <v>1969</v>
      </c>
      <c r="M1940" t="s">
        <v>1970</v>
      </c>
      <c r="O1940">
        <v>366032510000</v>
      </c>
      <c r="P1940">
        <v>16017</v>
      </c>
      <c r="Q1940">
        <v>-7</v>
      </c>
      <c r="R1940">
        <v>1</v>
      </c>
      <c r="S1940">
        <v>65032955</v>
      </c>
      <c r="U1940" t="s">
        <v>2422</v>
      </c>
      <c r="W1940" t="s">
        <v>3999</v>
      </c>
      <c r="X1940" t="s">
        <v>66</v>
      </c>
      <c r="Y1940" t="s">
        <v>65</v>
      </c>
      <c r="Z1940">
        <v>366032510000</v>
      </c>
      <c r="AG1940" t="s">
        <v>1972</v>
      </c>
      <c r="AI1940" t="s">
        <v>3190</v>
      </c>
      <c r="AL1940">
        <v>0</v>
      </c>
      <c r="AN1940" t="s">
        <v>1974</v>
      </c>
      <c r="AO1940">
        <v>0</v>
      </c>
      <c r="AQ1940">
        <v>2252220</v>
      </c>
      <c r="AR1940" t="s">
        <v>2241</v>
      </c>
      <c r="AS1940" t="s">
        <v>4163</v>
      </c>
      <c r="AT1940" t="s">
        <v>1975</v>
      </c>
    </row>
    <row r="1941" spans="1:46" x14ac:dyDescent="0.25">
      <c r="A1941" t="str">
        <f>_xlfn.XLOOKUP(I1941,UTILIZADAS[Contacto1],UTILIZADAS[Source.Name],,0)</f>
        <v>Cobros Abril Canal Fijo</v>
      </c>
      <c r="B1941" s="18">
        <f>VLOOKUP(J1941,Ref!A:C,3,0)</f>
        <v>0</v>
      </c>
      <c r="C1941" s="18">
        <f>VLOOKUP(J1941,Ref!A:D,4,0)</f>
        <v>0</v>
      </c>
      <c r="D1941" s="18" t="str">
        <f t="shared" si="90"/>
        <v>04/may</v>
      </c>
      <c r="E1941" s="18">
        <f t="shared" si="91"/>
        <v>42</v>
      </c>
      <c r="F1941" s="18">
        <v>1</v>
      </c>
      <c r="G1941" s="18">
        <f t="shared" si="92"/>
        <v>0</v>
      </c>
      <c r="H1941" s="3">
        <v>46146.444733796299</v>
      </c>
      <c r="I1941">
        <v>65032955</v>
      </c>
      <c r="J1941" t="s">
        <v>1967</v>
      </c>
      <c r="K1941" t="s">
        <v>1968</v>
      </c>
      <c r="L1941" t="s">
        <v>1969</v>
      </c>
      <c r="M1941" t="s">
        <v>1970</v>
      </c>
      <c r="O1941">
        <v>363045470000</v>
      </c>
      <c r="P1941">
        <v>16017</v>
      </c>
      <c r="Q1941">
        <v>-7</v>
      </c>
      <c r="R1941">
        <v>1</v>
      </c>
      <c r="S1941">
        <v>65032955</v>
      </c>
      <c r="U1941" t="s">
        <v>2525</v>
      </c>
      <c r="W1941" t="s">
        <v>4131</v>
      </c>
      <c r="X1941" t="s">
        <v>66</v>
      </c>
      <c r="Y1941" t="s">
        <v>65</v>
      </c>
      <c r="Z1941">
        <v>363045470000</v>
      </c>
      <c r="AG1941" t="s">
        <v>1972</v>
      </c>
      <c r="AI1941" t="s">
        <v>3321</v>
      </c>
      <c r="AL1941">
        <v>0</v>
      </c>
      <c r="AN1941" t="s">
        <v>1974</v>
      </c>
      <c r="AO1941">
        <v>0</v>
      </c>
      <c r="AQ1941">
        <v>2252360</v>
      </c>
      <c r="AR1941" t="s">
        <v>2241</v>
      </c>
      <c r="AS1941" t="s">
        <v>4163</v>
      </c>
      <c r="AT1941" t="s">
        <v>1975</v>
      </c>
    </row>
    <row r="1942" spans="1:46" x14ac:dyDescent="0.25">
      <c r="A1942" t="str">
        <f>_xlfn.XLOOKUP(I1942,UTILIZADAS[Contacto1],UTILIZADAS[Source.Name],,0)</f>
        <v>Cobros Abril Canal Fijo</v>
      </c>
      <c r="B1942" s="18">
        <f>VLOOKUP(J1942,Ref!A:C,3,0)</f>
        <v>0</v>
      </c>
      <c r="C1942" s="18">
        <f>VLOOKUP(J1942,Ref!A:D,4,0)</f>
        <v>0</v>
      </c>
      <c r="D1942" s="18" t="str">
        <f t="shared" si="90"/>
        <v>04/may</v>
      </c>
      <c r="E1942" s="18">
        <f t="shared" si="91"/>
        <v>42</v>
      </c>
      <c r="F1942" s="18">
        <v>1</v>
      </c>
      <c r="G1942" s="18">
        <f t="shared" si="92"/>
        <v>0</v>
      </c>
      <c r="H1942" s="3">
        <v>46146.706736111111</v>
      </c>
      <c r="I1942">
        <v>65032955</v>
      </c>
      <c r="J1942" t="s">
        <v>2023</v>
      </c>
      <c r="K1942" t="s">
        <v>1968</v>
      </c>
      <c r="L1942" t="s">
        <v>1969</v>
      </c>
      <c r="M1942" t="s">
        <v>1970</v>
      </c>
      <c r="O1942">
        <v>365031300000</v>
      </c>
      <c r="P1942">
        <v>16017</v>
      </c>
      <c r="Q1942">
        <v>-7</v>
      </c>
      <c r="R1942">
        <v>1</v>
      </c>
      <c r="S1942">
        <v>65032955</v>
      </c>
      <c r="U1942" t="s">
        <v>2419</v>
      </c>
      <c r="W1942" t="s">
        <v>3996</v>
      </c>
      <c r="X1942" t="s">
        <v>66</v>
      </c>
      <c r="Y1942" t="s">
        <v>65</v>
      </c>
      <c r="Z1942">
        <v>365031300000</v>
      </c>
      <c r="AG1942" t="s">
        <v>1972</v>
      </c>
      <c r="AI1942" t="s">
        <v>3187</v>
      </c>
      <c r="AL1942">
        <v>0</v>
      </c>
      <c r="AN1942" t="s">
        <v>1974</v>
      </c>
      <c r="AO1942">
        <v>0</v>
      </c>
      <c r="AQ1942">
        <v>2252217</v>
      </c>
      <c r="AR1942" t="s">
        <v>2241</v>
      </c>
      <c r="AS1942" t="s">
        <v>4163</v>
      </c>
      <c r="AT1942" t="s">
        <v>2024</v>
      </c>
    </row>
    <row r="1943" spans="1:46" x14ac:dyDescent="0.25">
      <c r="A1943" t="str">
        <f>_xlfn.XLOOKUP(I1943,UTILIZADAS[Contacto1],UTILIZADAS[Source.Name],,0)</f>
        <v>Cobros Abril Canal Fijo</v>
      </c>
      <c r="B1943" s="18">
        <f>VLOOKUP(J1943,Ref!A:C,3,0)</f>
        <v>0</v>
      </c>
      <c r="C1943" s="18">
        <f>VLOOKUP(J1943,Ref!A:D,4,0)</f>
        <v>0</v>
      </c>
      <c r="D1943" s="18" t="str">
        <f t="shared" si="90"/>
        <v>04/may</v>
      </c>
      <c r="E1943" s="18">
        <f t="shared" si="91"/>
        <v>42</v>
      </c>
      <c r="F1943" s="18">
        <v>1</v>
      </c>
      <c r="G1943" s="18">
        <f t="shared" si="92"/>
        <v>0</v>
      </c>
      <c r="H1943" s="3">
        <v>46146.739675925928</v>
      </c>
      <c r="I1943">
        <v>65032955</v>
      </c>
      <c r="J1943" t="s">
        <v>1967</v>
      </c>
      <c r="K1943" t="s">
        <v>1968</v>
      </c>
      <c r="L1943" t="s">
        <v>1969</v>
      </c>
      <c r="M1943" t="s">
        <v>1970</v>
      </c>
      <c r="O1943">
        <v>365031300000</v>
      </c>
      <c r="P1943">
        <v>16017</v>
      </c>
      <c r="Q1943">
        <v>-7</v>
      </c>
      <c r="R1943">
        <v>1</v>
      </c>
      <c r="S1943">
        <v>65032955</v>
      </c>
      <c r="U1943" t="s">
        <v>2419</v>
      </c>
      <c r="W1943" t="s">
        <v>3996</v>
      </c>
      <c r="X1943" t="s">
        <v>66</v>
      </c>
      <c r="Y1943" t="s">
        <v>65</v>
      </c>
      <c r="Z1943">
        <v>365031300000</v>
      </c>
      <c r="AG1943" t="s">
        <v>1972</v>
      </c>
      <c r="AI1943" t="s">
        <v>3187</v>
      </c>
      <c r="AL1943">
        <v>0</v>
      </c>
      <c r="AN1943" t="s">
        <v>1974</v>
      </c>
      <c r="AO1943">
        <v>0</v>
      </c>
      <c r="AQ1943">
        <v>2252217</v>
      </c>
      <c r="AR1943" t="s">
        <v>2241</v>
      </c>
      <c r="AS1943" t="s">
        <v>4163</v>
      </c>
      <c r="AT1943" t="s">
        <v>1975</v>
      </c>
    </row>
    <row r="1944" spans="1:46" x14ac:dyDescent="0.25">
      <c r="A1944" t="str">
        <f>_xlfn.XLOOKUP(I1944,UTILIZADAS[Contacto1],UTILIZADAS[Source.Name],,0)</f>
        <v>Cobros Abril Canal Fijo</v>
      </c>
      <c r="B1944" s="18">
        <f>VLOOKUP(J1944,Ref!A:C,3,0)</f>
        <v>0</v>
      </c>
      <c r="C1944" s="18">
        <f>VLOOKUP(J1944,Ref!A:D,4,0)</f>
        <v>0</v>
      </c>
      <c r="D1944" s="18" t="str">
        <f t="shared" si="90"/>
        <v>06/may</v>
      </c>
      <c r="E1944" s="18">
        <f t="shared" si="91"/>
        <v>42</v>
      </c>
      <c r="F1944" s="18">
        <v>1</v>
      </c>
      <c r="G1944" s="18">
        <f t="shared" si="92"/>
        <v>0</v>
      </c>
      <c r="H1944" s="3">
        <v>46148.404143518521</v>
      </c>
      <c r="I1944">
        <v>65032955</v>
      </c>
      <c r="J1944" t="s">
        <v>2023</v>
      </c>
      <c r="K1944" t="s">
        <v>1968</v>
      </c>
      <c r="L1944" t="s">
        <v>1969</v>
      </c>
      <c r="M1944" t="s">
        <v>1970</v>
      </c>
      <c r="O1944">
        <v>365031300000</v>
      </c>
      <c r="P1944">
        <v>16017</v>
      </c>
      <c r="Q1944">
        <v>-7</v>
      </c>
      <c r="R1944">
        <v>1</v>
      </c>
      <c r="S1944">
        <v>65032955</v>
      </c>
      <c r="U1944" t="s">
        <v>2419</v>
      </c>
      <c r="W1944" t="s">
        <v>3996</v>
      </c>
      <c r="X1944" t="s">
        <v>66</v>
      </c>
      <c r="Y1944" t="s">
        <v>65</v>
      </c>
      <c r="Z1944">
        <v>365031300000</v>
      </c>
      <c r="AG1944" t="s">
        <v>1972</v>
      </c>
      <c r="AI1944" t="s">
        <v>3187</v>
      </c>
      <c r="AL1944">
        <v>0</v>
      </c>
      <c r="AN1944" t="s">
        <v>1974</v>
      </c>
      <c r="AO1944">
        <v>0</v>
      </c>
      <c r="AQ1944">
        <v>2252217</v>
      </c>
      <c r="AR1944" t="s">
        <v>2241</v>
      </c>
      <c r="AS1944" t="s">
        <v>4163</v>
      </c>
      <c r="AT1944" t="s">
        <v>2024</v>
      </c>
    </row>
    <row r="1945" spans="1:46" x14ac:dyDescent="0.25">
      <c r="A1945" t="str">
        <f>_xlfn.XLOOKUP(I1945,UTILIZADAS[Contacto1],UTILIZADAS[Source.Name],,0)</f>
        <v>Cobros Abril Canal Fijo</v>
      </c>
      <c r="B1945" s="18">
        <f>VLOOKUP(J1945,Ref!A:C,3,0)</f>
        <v>0</v>
      </c>
      <c r="C1945" s="18">
        <f>VLOOKUP(J1945,Ref!A:D,4,0)</f>
        <v>0</v>
      </c>
      <c r="D1945" s="18" t="str">
        <f t="shared" si="90"/>
        <v>06/may</v>
      </c>
      <c r="E1945" s="18">
        <f t="shared" si="91"/>
        <v>42</v>
      </c>
      <c r="F1945" s="18">
        <v>1</v>
      </c>
      <c r="G1945" s="18">
        <f t="shared" si="92"/>
        <v>0</v>
      </c>
      <c r="H1945" s="3">
        <v>46148.405925925923</v>
      </c>
      <c r="I1945">
        <v>65032955</v>
      </c>
      <c r="J1945" t="s">
        <v>1967</v>
      </c>
      <c r="K1945" t="s">
        <v>1968</v>
      </c>
      <c r="L1945" t="s">
        <v>1969</v>
      </c>
      <c r="M1945" t="s">
        <v>1970</v>
      </c>
      <c r="O1945">
        <v>364031880000</v>
      </c>
      <c r="P1945">
        <v>16017</v>
      </c>
      <c r="Q1945">
        <v>-7</v>
      </c>
      <c r="R1945">
        <v>1</v>
      </c>
      <c r="S1945">
        <v>65032955</v>
      </c>
      <c r="U1945" t="s">
        <v>2420</v>
      </c>
      <c r="W1945" t="s">
        <v>3997</v>
      </c>
      <c r="X1945" t="s">
        <v>66</v>
      </c>
      <c r="Y1945" t="s">
        <v>65</v>
      </c>
      <c r="Z1945">
        <v>364031880000</v>
      </c>
      <c r="AG1945" t="s">
        <v>1972</v>
      </c>
      <c r="AI1945" t="s">
        <v>3188</v>
      </c>
      <c r="AL1945">
        <v>0</v>
      </c>
      <c r="AN1945" t="s">
        <v>1974</v>
      </c>
      <c r="AO1945">
        <v>0</v>
      </c>
      <c r="AQ1945">
        <v>2252218</v>
      </c>
      <c r="AR1945" t="s">
        <v>2241</v>
      </c>
      <c r="AS1945" t="s">
        <v>4163</v>
      </c>
      <c r="AT1945" t="s">
        <v>1975</v>
      </c>
    </row>
    <row r="1946" spans="1:46" x14ac:dyDescent="0.25">
      <c r="A1946" t="str">
        <f>_xlfn.XLOOKUP(I1946,UTILIZADAS[Contacto1],UTILIZADAS[Source.Name],,0)</f>
        <v>Cobros Abril Canal Fijo</v>
      </c>
      <c r="B1946" s="18">
        <f>VLOOKUP(J1946,Ref!A:C,3,0)</f>
        <v>0</v>
      </c>
      <c r="C1946" s="18">
        <f>VLOOKUP(J1946,Ref!A:D,4,0)</f>
        <v>0</v>
      </c>
      <c r="D1946" s="18" t="str">
        <f t="shared" si="90"/>
        <v>06/may</v>
      </c>
      <c r="E1946" s="18">
        <f t="shared" si="91"/>
        <v>42</v>
      </c>
      <c r="F1946" s="18">
        <v>1</v>
      </c>
      <c r="G1946" s="18">
        <f t="shared" si="92"/>
        <v>0</v>
      </c>
      <c r="H1946" s="3">
        <v>46148.406238425923</v>
      </c>
      <c r="I1946">
        <v>65032955</v>
      </c>
      <c r="J1946" t="s">
        <v>1967</v>
      </c>
      <c r="K1946" t="s">
        <v>1968</v>
      </c>
      <c r="L1946" t="s">
        <v>1969</v>
      </c>
      <c r="M1946" t="s">
        <v>1970</v>
      </c>
      <c r="O1946">
        <v>364032240000</v>
      </c>
      <c r="P1946">
        <v>16017</v>
      </c>
      <c r="Q1946">
        <v>-7</v>
      </c>
      <c r="R1946">
        <v>1</v>
      </c>
      <c r="S1946">
        <v>65032955</v>
      </c>
      <c r="U1946" t="s">
        <v>2421</v>
      </c>
      <c r="W1946" t="s">
        <v>3998</v>
      </c>
      <c r="X1946" t="s">
        <v>66</v>
      </c>
      <c r="Y1946" t="s">
        <v>65</v>
      </c>
      <c r="Z1946">
        <v>364032240000</v>
      </c>
      <c r="AG1946" t="s">
        <v>1972</v>
      </c>
      <c r="AI1946" t="s">
        <v>3189</v>
      </c>
      <c r="AL1946">
        <v>0</v>
      </c>
      <c r="AN1946" t="s">
        <v>1974</v>
      </c>
      <c r="AO1946">
        <v>0</v>
      </c>
      <c r="AQ1946">
        <v>2252219</v>
      </c>
      <c r="AR1946" t="s">
        <v>2241</v>
      </c>
      <c r="AS1946" t="s">
        <v>4163</v>
      </c>
      <c r="AT1946" t="s">
        <v>1975</v>
      </c>
    </row>
    <row r="1947" spans="1:46" x14ac:dyDescent="0.25">
      <c r="A1947" t="str">
        <f>_xlfn.XLOOKUP(I1947,UTILIZADAS[Contacto1],UTILIZADAS[Source.Name],,0)</f>
        <v>Cobros Abril Canal Fijo</v>
      </c>
      <c r="B1947" s="18">
        <f>VLOOKUP(J1947,Ref!A:C,3,0)</f>
        <v>0</v>
      </c>
      <c r="C1947" s="18">
        <f>VLOOKUP(J1947,Ref!A:D,4,0)</f>
        <v>0</v>
      </c>
      <c r="D1947" s="18" t="str">
        <f t="shared" si="90"/>
        <v>06/may</v>
      </c>
      <c r="E1947" s="18">
        <f t="shared" si="91"/>
        <v>42</v>
      </c>
      <c r="F1947" s="18">
        <v>1</v>
      </c>
      <c r="G1947" s="18">
        <f t="shared" si="92"/>
        <v>0</v>
      </c>
      <c r="H1947" s="3">
        <v>46148.4065625</v>
      </c>
      <c r="I1947">
        <v>65032955</v>
      </c>
      <c r="J1947" t="s">
        <v>1967</v>
      </c>
      <c r="K1947" t="s">
        <v>1968</v>
      </c>
      <c r="L1947" t="s">
        <v>1969</v>
      </c>
      <c r="M1947" t="s">
        <v>1970</v>
      </c>
      <c r="O1947">
        <v>366032510000</v>
      </c>
      <c r="P1947">
        <v>16017</v>
      </c>
      <c r="Q1947">
        <v>-7</v>
      </c>
      <c r="R1947">
        <v>1</v>
      </c>
      <c r="S1947">
        <v>65032955</v>
      </c>
      <c r="U1947" t="s">
        <v>2422</v>
      </c>
      <c r="W1947" t="s">
        <v>3999</v>
      </c>
      <c r="X1947" t="s">
        <v>66</v>
      </c>
      <c r="Y1947" t="s">
        <v>65</v>
      </c>
      <c r="Z1947">
        <v>366032510000</v>
      </c>
      <c r="AG1947" t="s">
        <v>1972</v>
      </c>
      <c r="AI1947" t="s">
        <v>3190</v>
      </c>
      <c r="AL1947">
        <v>0</v>
      </c>
      <c r="AN1947" t="s">
        <v>1974</v>
      </c>
      <c r="AO1947">
        <v>0</v>
      </c>
      <c r="AQ1947">
        <v>2252220</v>
      </c>
      <c r="AR1947" t="s">
        <v>2241</v>
      </c>
      <c r="AS1947" t="s">
        <v>4163</v>
      </c>
      <c r="AT1947" t="s">
        <v>1975</v>
      </c>
    </row>
    <row r="1948" spans="1:46" x14ac:dyDescent="0.25">
      <c r="A1948" t="str">
        <f>_xlfn.XLOOKUP(I1948,UTILIZADAS[Contacto1],UTILIZADAS[Source.Name],,0)</f>
        <v>Cobros Abril Canal Fijo</v>
      </c>
      <c r="B1948" s="18">
        <f>VLOOKUP(J1948,Ref!A:C,3,0)</f>
        <v>0</v>
      </c>
      <c r="C1948" s="18">
        <f>VLOOKUP(J1948,Ref!A:D,4,0)</f>
        <v>0</v>
      </c>
      <c r="D1948" s="18" t="str">
        <f t="shared" si="90"/>
        <v>06/may</v>
      </c>
      <c r="E1948" s="18">
        <f t="shared" si="91"/>
        <v>42</v>
      </c>
      <c r="F1948" s="18">
        <v>1</v>
      </c>
      <c r="G1948" s="18">
        <f t="shared" si="92"/>
        <v>0</v>
      </c>
      <c r="H1948" s="3">
        <v>46148.464953703704</v>
      </c>
      <c r="I1948">
        <v>65032955</v>
      </c>
      <c r="J1948" t="s">
        <v>2023</v>
      </c>
      <c r="K1948" t="s">
        <v>1968</v>
      </c>
      <c r="L1948" t="s">
        <v>1969</v>
      </c>
      <c r="M1948" t="s">
        <v>1970</v>
      </c>
      <c r="O1948">
        <v>363045470000</v>
      </c>
      <c r="P1948">
        <v>16017</v>
      </c>
      <c r="Q1948">
        <v>-7</v>
      </c>
      <c r="R1948">
        <v>1</v>
      </c>
      <c r="S1948">
        <v>65032955</v>
      </c>
      <c r="U1948" t="s">
        <v>2525</v>
      </c>
      <c r="W1948" t="s">
        <v>4131</v>
      </c>
      <c r="X1948" t="s">
        <v>66</v>
      </c>
      <c r="Y1948" t="s">
        <v>65</v>
      </c>
      <c r="Z1948">
        <v>363045470000</v>
      </c>
      <c r="AG1948" t="s">
        <v>1972</v>
      </c>
      <c r="AI1948" t="s">
        <v>3321</v>
      </c>
      <c r="AL1948">
        <v>0</v>
      </c>
      <c r="AN1948" t="s">
        <v>1974</v>
      </c>
      <c r="AO1948">
        <v>0</v>
      </c>
      <c r="AQ1948">
        <v>2252360</v>
      </c>
      <c r="AR1948" t="s">
        <v>2241</v>
      </c>
      <c r="AS1948" t="s">
        <v>4163</v>
      </c>
      <c r="AT1948" t="s">
        <v>2024</v>
      </c>
    </row>
    <row r="1949" spans="1:46" x14ac:dyDescent="0.25">
      <c r="A1949" t="str">
        <f>_xlfn.XLOOKUP(I1949,UTILIZADAS[Contacto1],UTILIZADAS[Source.Name],,0)</f>
        <v>Cobros Abril Canal Fijo</v>
      </c>
      <c r="B1949" s="18">
        <f>VLOOKUP(J1949,Ref!A:C,3,0)</f>
        <v>0</v>
      </c>
      <c r="C1949" s="18">
        <f>VLOOKUP(J1949,Ref!A:D,4,0)</f>
        <v>0</v>
      </c>
      <c r="D1949" s="18" t="str">
        <f t="shared" si="90"/>
        <v>06/may</v>
      </c>
      <c r="E1949" s="18">
        <f t="shared" si="91"/>
        <v>42</v>
      </c>
      <c r="F1949" s="18">
        <v>1</v>
      </c>
      <c r="G1949" s="18">
        <f t="shared" si="92"/>
        <v>0</v>
      </c>
      <c r="H1949" s="3">
        <v>46148.687962962962</v>
      </c>
      <c r="I1949">
        <v>65032955</v>
      </c>
      <c r="J1949" t="s">
        <v>2023</v>
      </c>
      <c r="K1949" t="s">
        <v>1968</v>
      </c>
      <c r="L1949" t="s">
        <v>1969</v>
      </c>
      <c r="M1949" t="s">
        <v>1970</v>
      </c>
      <c r="O1949">
        <v>365031300000</v>
      </c>
      <c r="P1949">
        <v>16017</v>
      </c>
      <c r="Q1949">
        <v>-7</v>
      </c>
      <c r="R1949">
        <v>1</v>
      </c>
      <c r="S1949">
        <v>65032955</v>
      </c>
      <c r="U1949" t="s">
        <v>2419</v>
      </c>
      <c r="W1949" t="s">
        <v>3996</v>
      </c>
      <c r="X1949" t="s">
        <v>66</v>
      </c>
      <c r="Y1949" t="s">
        <v>65</v>
      </c>
      <c r="Z1949">
        <v>365031300000</v>
      </c>
      <c r="AG1949" t="s">
        <v>1972</v>
      </c>
      <c r="AI1949" t="s">
        <v>3187</v>
      </c>
      <c r="AL1949">
        <v>0</v>
      </c>
      <c r="AN1949" t="s">
        <v>1974</v>
      </c>
      <c r="AO1949">
        <v>0</v>
      </c>
      <c r="AQ1949">
        <v>2252217</v>
      </c>
      <c r="AR1949" t="s">
        <v>2241</v>
      </c>
      <c r="AS1949" t="s">
        <v>4163</v>
      </c>
      <c r="AT1949" t="s">
        <v>2024</v>
      </c>
    </row>
    <row r="1950" spans="1:46" x14ac:dyDescent="0.25">
      <c r="A1950" t="str">
        <f>_xlfn.XLOOKUP(I1950,UTILIZADAS[Contacto1],UTILIZADAS[Source.Name],,0)</f>
        <v>Cobros Abril Canal Fijo</v>
      </c>
      <c r="B1950" s="18">
        <f>VLOOKUP(J1950,Ref!A:C,3,0)</f>
        <v>0</v>
      </c>
      <c r="C1950" s="18">
        <f>VLOOKUP(J1950,Ref!A:D,4,0)</f>
        <v>0</v>
      </c>
      <c r="D1950" s="18" t="str">
        <f t="shared" si="90"/>
        <v>06/may</v>
      </c>
      <c r="E1950" s="18">
        <f t="shared" si="91"/>
        <v>42</v>
      </c>
      <c r="F1950" s="18">
        <v>1</v>
      </c>
      <c r="G1950" s="18">
        <f t="shared" si="92"/>
        <v>0</v>
      </c>
      <c r="H1950" s="3">
        <v>46148.705659722225</v>
      </c>
      <c r="I1950">
        <v>65032955</v>
      </c>
      <c r="J1950" t="s">
        <v>1967</v>
      </c>
      <c r="K1950" t="s">
        <v>1968</v>
      </c>
      <c r="L1950" t="s">
        <v>1969</v>
      </c>
      <c r="M1950" t="s">
        <v>1970</v>
      </c>
      <c r="O1950">
        <v>363045470000</v>
      </c>
      <c r="P1950">
        <v>16017</v>
      </c>
      <c r="Q1950">
        <v>-7</v>
      </c>
      <c r="R1950">
        <v>1</v>
      </c>
      <c r="S1950">
        <v>65032955</v>
      </c>
      <c r="U1950" t="s">
        <v>2525</v>
      </c>
      <c r="W1950" t="s">
        <v>4131</v>
      </c>
      <c r="X1950" t="s">
        <v>66</v>
      </c>
      <c r="Y1950" t="s">
        <v>65</v>
      </c>
      <c r="Z1950">
        <v>363045470000</v>
      </c>
      <c r="AG1950" t="s">
        <v>1972</v>
      </c>
      <c r="AI1950" t="s">
        <v>3321</v>
      </c>
      <c r="AL1950">
        <v>0</v>
      </c>
      <c r="AN1950" t="s">
        <v>1974</v>
      </c>
      <c r="AO1950">
        <v>0</v>
      </c>
      <c r="AQ1950">
        <v>2252360</v>
      </c>
      <c r="AR1950" t="s">
        <v>2241</v>
      </c>
      <c r="AS1950" t="s">
        <v>4163</v>
      </c>
      <c r="AT1950" t="s">
        <v>1975</v>
      </c>
    </row>
    <row r="1951" spans="1:46" x14ac:dyDescent="0.25">
      <c r="A1951" t="str">
        <f>_xlfn.XLOOKUP(I1951,UTILIZADAS[Contacto1],UTILIZADAS[Source.Name],,0)</f>
        <v>Cobros Abril Canal Fijo</v>
      </c>
      <c r="B1951" s="18">
        <f>VLOOKUP(J1951,Ref!A:C,3,0)</f>
        <v>0</v>
      </c>
      <c r="C1951" s="18">
        <f>VLOOKUP(J1951,Ref!A:D,4,0)</f>
        <v>0</v>
      </c>
      <c r="D1951" s="18" t="str">
        <f t="shared" si="90"/>
        <v>07/may</v>
      </c>
      <c r="E1951" s="18">
        <f t="shared" si="91"/>
        <v>42</v>
      </c>
      <c r="F1951" s="18">
        <v>1</v>
      </c>
      <c r="G1951" s="18">
        <f t="shared" si="92"/>
        <v>0</v>
      </c>
      <c r="H1951" s="3">
        <v>46149.628275462965</v>
      </c>
      <c r="I1951">
        <v>65032955</v>
      </c>
      <c r="J1951" t="s">
        <v>1967</v>
      </c>
      <c r="K1951" t="s">
        <v>1968</v>
      </c>
      <c r="L1951" t="s">
        <v>1969</v>
      </c>
      <c r="M1951" t="s">
        <v>1970</v>
      </c>
      <c r="O1951">
        <v>364031880000</v>
      </c>
      <c r="P1951">
        <v>16017</v>
      </c>
      <c r="Q1951">
        <v>-7</v>
      </c>
      <c r="R1951">
        <v>1</v>
      </c>
      <c r="S1951">
        <v>65032955</v>
      </c>
      <c r="U1951" t="s">
        <v>2420</v>
      </c>
      <c r="W1951" t="s">
        <v>3997</v>
      </c>
      <c r="X1951" t="s">
        <v>66</v>
      </c>
      <c r="Y1951" t="s">
        <v>65</v>
      </c>
      <c r="Z1951">
        <v>364031880000</v>
      </c>
      <c r="AG1951" t="s">
        <v>1972</v>
      </c>
      <c r="AI1951" t="s">
        <v>3188</v>
      </c>
      <c r="AL1951">
        <v>0</v>
      </c>
      <c r="AN1951" t="s">
        <v>1974</v>
      </c>
      <c r="AO1951">
        <v>0</v>
      </c>
      <c r="AQ1951">
        <v>2252218</v>
      </c>
      <c r="AR1951" t="s">
        <v>2241</v>
      </c>
      <c r="AS1951" t="s">
        <v>4163</v>
      </c>
      <c r="AT1951" t="s">
        <v>1975</v>
      </c>
    </row>
    <row r="1952" spans="1:46" x14ac:dyDescent="0.25">
      <c r="A1952" t="str">
        <f>_xlfn.XLOOKUP(I1952,UTILIZADAS[Contacto1],UTILIZADAS[Source.Name],,0)</f>
        <v>Cobros Abril Canal Fijo</v>
      </c>
      <c r="B1952" s="18">
        <f>VLOOKUP(J1952,Ref!A:C,3,0)</f>
        <v>0</v>
      </c>
      <c r="C1952" s="18">
        <f>VLOOKUP(J1952,Ref!A:D,4,0)</f>
        <v>0</v>
      </c>
      <c r="D1952" s="18" t="str">
        <f t="shared" si="90"/>
        <v>07/may</v>
      </c>
      <c r="E1952" s="18">
        <f t="shared" si="91"/>
        <v>42</v>
      </c>
      <c r="F1952" s="18">
        <v>1</v>
      </c>
      <c r="G1952" s="18">
        <f t="shared" si="92"/>
        <v>0</v>
      </c>
      <c r="H1952" s="3">
        <v>46149.628599537034</v>
      </c>
      <c r="I1952">
        <v>65032955</v>
      </c>
      <c r="J1952" t="s">
        <v>1967</v>
      </c>
      <c r="K1952" t="s">
        <v>1968</v>
      </c>
      <c r="L1952" t="s">
        <v>1969</v>
      </c>
      <c r="M1952" t="s">
        <v>1970</v>
      </c>
      <c r="O1952">
        <v>364032240000</v>
      </c>
      <c r="P1952">
        <v>16017</v>
      </c>
      <c r="Q1952">
        <v>-7</v>
      </c>
      <c r="R1952">
        <v>1</v>
      </c>
      <c r="S1952">
        <v>65032955</v>
      </c>
      <c r="U1952" t="s">
        <v>2421</v>
      </c>
      <c r="W1952" t="s">
        <v>3998</v>
      </c>
      <c r="X1952" t="s">
        <v>66</v>
      </c>
      <c r="Y1952" t="s">
        <v>65</v>
      </c>
      <c r="Z1952">
        <v>364032240000</v>
      </c>
      <c r="AG1952" t="s">
        <v>1972</v>
      </c>
      <c r="AI1952" t="s">
        <v>3189</v>
      </c>
      <c r="AL1952">
        <v>0</v>
      </c>
      <c r="AN1952" t="s">
        <v>1974</v>
      </c>
      <c r="AO1952">
        <v>0</v>
      </c>
      <c r="AQ1952">
        <v>2252219</v>
      </c>
      <c r="AR1952" t="s">
        <v>2241</v>
      </c>
      <c r="AS1952" t="s">
        <v>4163</v>
      </c>
      <c r="AT1952" t="s">
        <v>1975</v>
      </c>
    </row>
    <row r="1953" spans="1:46" x14ac:dyDescent="0.25">
      <c r="A1953" t="str">
        <f>_xlfn.XLOOKUP(I1953,UTILIZADAS[Contacto1],UTILIZADAS[Source.Name],,0)</f>
        <v>Cobros Abril Canal Fijo</v>
      </c>
      <c r="B1953" s="18">
        <f>VLOOKUP(J1953,Ref!A:C,3,0)</f>
        <v>0</v>
      </c>
      <c r="C1953" s="18">
        <f>VLOOKUP(J1953,Ref!A:D,4,0)</f>
        <v>0</v>
      </c>
      <c r="D1953" s="18" t="str">
        <f t="shared" si="90"/>
        <v>07/may</v>
      </c>
      <c r="E1953" s="18">
        <f t="shared" si="91"/>
        <v>42</v>
      </c>
      <c r="F1953" s="18">
        <v>1</v>
      </c>
      <c r="G1953" s="18">
        <f t="shared" si="92"/>
        <v>0</v>
      </c>
      <c r="H1953" s="3">
        <v>46149.628912037035</v>
      </c>
      <c r="I1953">
        <v>65032955</v>
      </c>
      <c r="J1953" t="s">
        <v>1967</v>
      </c>
      <c r="K1953" t="s">
        <v>1968</v>
      </c>
      <c r="L1953" t="s">
        <v>1969</v>
      </c>
      <c r="M1953" t="s">
        <v>1970</v>
      </c>
      <c r="O1953">
        <v>366032510000</v>
      </c>
      <c r="P1953">
        <v>16017</v>
      </c>
      <c r="Q1953">
        <v>-7</v>
      </c>
      <c r="R1953">
        <v>1</v>
      </c>
      <c r="S1953">
        <v>65032955</v>
      </c>
      <c r="U1953" t="s">
        <v>2422</v>
      </c>
      <c r="W1953" t="s">
        <v>3999</v>
      </c>
      <c r="X1953" t="s">
        <v>66</v>
      </c>
      <c r="Y1953" t="s">
        <v>65</v>
      </c>
      <c r="Z1953">
        <v>366032510000</v>
      </c>
      <c r="AG1953" t="s">
        <v>1972</v>
      </c>
      <c r="AI1953" t="s">
        <v>3190</v>
      </c>
      <c r="AL1953">
        <v>0</v>
      </c>
      <c r="AN1953" t="s">
        <v>1974</v>
      </c>
      <c r="AO1953">
        <v>0</v>
      </c>
      <c r="AQ1953">
        <v>2252220</v>
      </c>
      <c r="AR1953" t="s">
        <v>2241</v>
      </c>
      <c r="AS1953" t="s">
        <v>4163</v>
      </c>
      <c r="AT1953" t="s">
        <v>1975</v>
      </c>
    </row>
    <row r="1954" spans="1:46" x14ac:dyDescent="0.25">
      <c r="A1954" t="str">
        <f>_xlfn.XLOOKUP(I1954,UTILIZADAS[Contacto1],UTILIZADAS[Source.Name],,0)</f>
        <v>Cobros Abril Canal Fijo</v>
      </c>
      <c r="B1954" s="18">
        <f>VLOOKUP(J1954,Ref!A:C,3,0)</f>
        <v>0</v>
      </c>
      <c r="C1954" s="18">
        <f>VLOOKUP(J1954,Ref!A:D,4,0)</f>
        <v>0</v>
      </c>
      <c r="D1954" s="18" t="str">
        <f t="shared" si="90"/>
        <v>07/may</v>
      </c>
      <c r="E1954" s="18">
        <f t="shared" si="91"/>
        <v>42</v>
      </c>
      <c r="F1954" s="18">
        <v>1</v>
      </c>
      <c r="G1954" s="18">
        <f t="shared" si="92"/>
        <v>0</v>
      </c>
      <c r="H1954" s="3">
        <v>46149.749479166669</v>
      </c>
      <c r="I1954">
        <v>65032955</v>
      </c>
      <c r="J1954" t="s">
        <v>2023</v>
      </c>
      <c r="K1954" t="s">
        <v>1968</v>
      </c>
      <c r="L1954" t="s">
        <v>1969</v>
      </c>
      <c r="M1954" t="s">
        <v>1970</v>
      </c>
      <c r="O1954">
        <v>365031300000</v>
      </c>
      <c r="P1954">
        <v>16017</v>
      </c>
      <c r="Q1954">
        <v>-7</v>
      </c>
      <c r="R1954">
        <v>1</v>
      </c>
      <c r="S1954">
        <v>65032955</v>
      </c>
      <c r="U1954" t="s">
        <v>2419</v>
      </c>
      <c r="W1954" t="s">
        <v>3996</v>
      </c>
      <c r="X1954" t="s">
        <v>66</v>
      </c>
      <c r="Y1954" t="s">
        <v>65</v>
      </c>
      <c r="Z1954">
        <v>365031300000</v>
      </c>
      <c r="AG1954" t="s">
        <v>1972</v>
      </c>
      <c r="AI1954" t="s">
        <v>3187</v>
      </c>
      <c r="AL1954">
        <v>0</v>
      </c>
      <c r="AN1954" t="s">
        <v>1974</v>
      </c>
      <c r="AO1954">
        <v>0</v>
      </c>
      <c r="AQ1954">
        <v>2252217</v>
      </c>
      <c r="AR1954" t="s">
        <v>2241</v>
      </c>
      <c r="AS1954" t="s">
        <v>4163</v>
      </c>
      <c r="AT1954" t="s">
        <v>2024</v>
      </c>
    </row>
    <row r="1955" spans="1:46" x14ac:dyDescent="0.25">
      <c r="A1955" t="str">
        <f>_xlfn.XLOOKUP(I1955,UTILIZADAS[Contacto1],UTILIZADAS[Source.Name],,0)</f>
        <v>Cobros Abril Canal Fijo</v>
      </c>
      <c r="B1955" s="18">
        <f>VLOOKUP(J1955,Ref!A:C,3,0)</f>
        <v>0</v>
      </c>
      <c r="C1955" s="18">
        <f>VLOOKUP(J1955,Ref!A:D,4,0)</f>
        <v>0</v>
      </c>
      <c r="D1955" s="18" t="str">
        <f t="shared" si="90"/>
        <v>08/may</v>
      </c>
      <c r="E1955" s="18">
        <f t="shared" si="91"/>
        <v>42</v>
      </c>
      <c r="F1955" s="18">
        <v>1</v>
      </c>
      <c r="G1955" s="18">
        <f t="shared" si="92"/>
        <v>0</v>
      </c>
      <c r="H1955" s="3">
        <v>46150.421817129631</v>
      </c>
      <c r="I1955">
        <v>65032955</v>
      </c>
      <c r="J1955" t="s">
        <v>1967</v>
      </c>
      <c r="K1955" t="s">
        <v>1968</v>
      </c>
      <c r="L1955" t="s">
        <v>1969</v>
      </c>
      <c r="M1955" t="s">
        <v>1970</v>
      </c>
      <c r="O1955">
        <v>365031300000</v>
      </c>
      <c r="P1955">
        <v>16017</v>
      </c>
      <c r="Q1955">
        <v>-7</v>
      </c>
      <c r="R1955">
        <v>1</v>
      </c>
      <c r="S1955">
        <v>65032955</v>
      </c>
      <c r="U1955" t="s">
        <v>2419</v>
      </c>
      <c r="W1955" t="s">
        <v>3996</v>
      </c>
      <c r="X1955" t="s">
        <v>66</v>
      </c>
      <c r="Y1955" t="s">
        <v>65</v>
      </c>
      <c r="Z1955">
        <v>365031300000</v>
      </c>
      <c r="AG1955" t="s">
        <v>1972</v>
      </c>
      <c r="AI1955" t="s">
        <v>3187</v>
      </c>
      <c r="AL1955">
        <v>0</v>
      </c>
      <c r="AN1955" t="s">
        <v>1974</v>
      </c>
      <c r="AO1955">
        <v>0</v>
      </c>
      <c r="AQ1955">
        <v>2252217</v>
      </c>
      <c r="AR1955" t="s">
        <v>2241</v>
      </c>
      <c r="AS1955" t="s">
        <v>4163</v>
      </c>
      <c r="AT1955" t="s">
        <v>1975</v>
      </c>
    </row>
    <row r="1956" spans="1:46" x14ac:dyDescent="0.25">
      <c r="A1956" t="str">
        <f>_xlfn.XLOOKUP(I1956,UTILIZADAS[Contacto1],UTILIZADAS[Source.Name],,0)</f>
        <v>Cobros Abril Canal Fijo</v>
      </c>
      <c r="B1956" s="18">
        <f>VLOOKUP(J1956,Ref!A:C,3,0)</f>
        <v>0</v>
      </c>
      <c r="C1956" s="18">
        <f>VLOOKUP(J1956,Ref!A:D,4,0)</f>
        <v>0</v>
      </c>
      <c r="D1956" s="18" t="str">
        <f t="shared" si="90"/>
        <v>08/may</v>
      </c>
      <c r="E1956" s="18">
        <f t="shared" si="91"/>
        <v>42</v>
      </c>
      <c r="F1956" s="18">
        <v>1</v>
      </c>
      <c r="G1956" s="18">
        <f t="shared" si="92"/>
        <v>0</v>
      </c>
      <c r="H1956" s="3">
        <v>46150.64508101852</v>
      </c>
      <c r="I1956">
        <v>65032955</v>
      </c>
      <c r="J1956" t="s">
        <v>1967</v>
      </c>
      <c r="K1956" t="s">
        <v>1968</v>
      </c>
      <c r="L1956" t="s">
        <v>1969</v>
      </c>
      <c r="M1956" t="s">
        <v>1970</v>
      </c>
      <c r="O1956">
        <v>365031300000</v>
      </c>
      <c r="P1956">
        <v>16017</v>
      </c>
      <c r="Q1956">
        <v>-7</v>
      </c>
      <c r="R1956">
        <v>1</v>
      </c>
      <c r="S1956">
        <v>65032955</v>
      </c>
      <c r="U1956" t="s">
        <v>2419</v>
      </c>
      <c r="W1956" t="s">
        <v>3996</v>
      </c>
      <c r="X1956" t="s">
        <v>66</v>
      </c>
      <c r="Y1956" t="s">
        <v>65</v>
      </c>
      <c r="Z1956">
        <v>365031300000</v>
      </c>
      <c r="AG1956" t="s">
        <v>1972</v>
      </c>
      <c r="AI1956" t="s">
        <v>3187</v>
      </c>
      <c r="AL1956">
        <v>0</v>
      </c>
      <c r="AN1956" t="s">
        <v>1974</v>
      </c>
      <c r="AO1956">
        <v>0</v>
      </c>
      <c r="AQ1956">
        <v>2252217</v>
      </c>
      <c r="AR1956" t="s">
        <v>2241</v>
      </c>
      <c r="AS1956" t="s">
        <v>4163</v>
      </c>
      <c r="AT1956" t="s">
        <v>1975</v>
      </c>
    </row>
    <row r="1957" spans="1:46" x14ac:dyDescent="0.25">
      <c r="A1957" t="str">
        <f>_xlfn.XLOOKUP(I1957,UTILIZADAS[Contacto1],UTILIZADAS[Source.Name],,0)</f>
        <v>Cobros Abril Canal Fijo</v>
      </c>
      <c r="B1957" s="18">
        <f>VLOOKUP(J1957,Ref!A:C,3,0)</f>
        <v>0</v>
      </c>
      <c r="C1957" s="18">
        <f>VLOOKUP(J1957,Ref!A:D,4,0)</f>
        <v>0</v>
      </c>
      <c r="D1957" s="18" t="str">
        <f t="shared" si="90"/>
        <v>08/may</v>
      </c>
      <c r="E1957" s="18">
        <f t="shared" si="91"/>
        <v>42</v>
      </c>
      <c r="F1957" s="18">
        <v>1</v>
      </c>
      <c r="G1957" s="18">
        <f t="shared" si="92"/>
        <v>0</v>
      </c>
      <c r="H1957" s="3">
        <v>46150.648032407407</v>
      </c>
      <c r="I1957">
        <v>65032955</v>
      </c>
      <c r="J1957" t="s">
        <v>1967</v>
      </c>
      <c r="K1957" t="s">
        <v>1968</v>
      </c>
      <c r="L1957" t="s">
        <v>1969</v>
      </c>
      <c r="M1957" t="s">
        <v>1970</v>
      </c>
      <c r="O1957">
        <v>364031880000</v>
      </c>
      <c r="P1957">
        <v>16017</v>
      </c>
      <c r="Q1957">
        <v>-7</v>
      </c>
      <c r="R1957">
        <v>1</v>
      </c>
      <c r="S1957">
        <v>65032955</v>
      </c>
      <c r="U1957" t="s">
        <v>2420</v>
      </c>
      <c r="W1957" t="s">
        <v>3997</v>
      </c>
      <c r="X1957" t="s">
        <v>66</v>
      </c>
      <c r="Y1957" t="s">
        <v>65</v>
      </c>
      <c r="Z1957">
        <v>364031880000</v>
      </c>
      <c r="AG1957" t="s">
        <v>1972</v>
      </c>
      <c r="AI1957" t="s">
        <v>3188</v>
      </c>
      <c r="AL1957">
        <v>0</v>
      </c>
      <c r="AN1957" t="s">
        <v>1974</v>
      </c>
      <c r="AO1957">
        <v>0</v>
      </c>
      <c r="AQ1957">
        <v>2252218</v>
      </c>
      <c r="AR1957" t="s">
        <v>2241</v>
      </c>
      <c r="AS1957" t="s">
        <v>4163</v>
      </c>
      <c r="AT1957" t="s">
        <v>1975</v>
      </c>
    </row>
    <row r="1958" spans="1:46" x14ac:dyDescent="0.25">
      <c r="A1958" t="str">
        <f>_xlfn.XLOOKUP(I1958,UTILIZADAS[Contacto1],UTILIZADAS[Source.Name],,0)</f>
        <v>Cobros Abril Canal Fijo</v>
      </c>
      <c r="B1958" s="18">
        <f>VLOOKUP(J1958,Ref!A:C,3,0)</f>
        <v>0</v>
      </c>
      <c r="C1958" s="18">
        <f>VLOOKUP(J1958,Ref!A:D,4,0)</f>
        <v>0</v>
      </c>
      <c r="D1958" s="18" t="str">
        <f t="shared" si="90"/>
        <v>08/may</v>
      </c>
      <c r="E1958" s="18">
        <f t="shared" si="91"/>
        <v>42</v>
      </c>
      <c r="F1958" s="18">
        <v>1</v>
      </c>
      <c r="G1958" s="18">
        <f t="shared" si="92"/>
        <v>0</v>
      </c>
      <c r="H1958" s="3">
        <v>46150.651400462964</v>
      </c>
      <c r="I1958">
        <v>65032955</v>
      </c>
      <c r="J1958" t="s">
        <v>1967</v>
      </c>
      <c r="K1958" t="s">
        <v>1968</v>
      </c>
      <c r="L1958" t="s">
        <v>1969</v>
      </c>
      <c r="M1958" t="s">
        <v>1970</v>
      </c>
      <c r="O1958">
        <v>364032240000</v>
      </c>
      <c r="P1958">
        <v>16017</v>
      </c>
      <c r="Q1958">
        <v>-7</v>
      </c>
      <c r="R1958">
        <v>1</v>
      </c>
      <c r="S1958">
        <v>65032955</v>
      </c>
      <c r="U1958" t="s">
        <v>2421</v>
      </c>
      <c r="W1958" t="s">
        <v>3998</v>
      </c>
      <c r="X1958" t="s">
        <v>66</v>
      </c>
      <c r="Y1958" t="s">
        <v>65</v>
      </c>
      <c r="Z1958">
        <v>364032240000</v>
      </c>
      <c r="AG1958" t="s">
        <v>1972</v>
      </c>
      <c r="AI1958" t="s">
        <v>3189</v>
      </c>
      <c r="AL1958">
        <v>0</v>
      </c>
      <c r="AN1958" t="s">
        <v>1974</v>
      </c>
      <c r="AO1958">
        <v>0</v>
      </c>
      <c r="AQ1958">
        <v>2252219</v>
      </c>
      <c r="AR1958" t="s">
        <v>2241</v>
      </c>
      <c r="AS1958" t="s">
        <v>4163</v>
      </c>
      <c r="AT1958" t="s">
        <v>1975</v>
      </c>
    </row>
    <row r="1959" spans="1:46" x14ac:dyDescent="0.25">
      <c r="A1959" t="str">
        <f>_xlfn.XLOOKUP(I1959,UTILIZADAS[Contacto1],UTILIZADAS[Source.Name],,0)</f>
        <v>Cobros Abril Canal Fijo</v>
      </c>
      <c r="B1959" s="18">
        <f>VLOOKUP(J1959,Ref!A:C,3,0)</f>
        <v>0</v>
      </c>
      <c r="C1959" s="18">
        <f>VLOOKUP(J1959,Ref!A:D,4,0)</f>
        <v>0</v>
      </c>
      <c r="D1959" s="18" t="str">
        <f t="shared" si="90"/>
        <v>08/may</v>
      </c>
      <c r="E1959" s="18">
        <f t="shared" si="91"/>
        <v>42</v>
      </c>
      <c r="F1959" s="18">
        <v>1</v>
      </c>
      <c r="G1959" s="18">
        <f t="shared" si="92"/>
        <v>0</v>
      </c>
      <c r="H1959" s="3">
        <v>46150.652581018519</v>
      </c>
      <c r="I1959">
        <v>65032955</v>
      </c>
      <c r="J1959" t="s">
        <v>2023</v>
      </c>
      <c r="K1959" t="s">
        <v>1968</v>
      </c>
      <c r="L1959" t="s">
        <v>1969</v>
      </c>
      <c r="M1959" t="s">
        <v>1970</v>
      </c>
      <c r="O1959">
        <v>366032510000</v>
      </c>
      <c r="P1959">
        <v>16017</v>
      </c>
      <c r="Q1959">
        <v>-7</v>
      </c>
      <c r="R1959">
        <v>1</v>
      </c>
      <c r="S1959">
        <v>65032955</v>
      </c>
      <c r="U1959" t="s">
        <v>2422</v>
      </c>
      <c r="W1959" t="s">
        <v>3999</v>
      </c>
      <c r="X1959" t="s">
        <v>66</v>
      </c>
      <c r="Y1959" t="s">
        <v>65</v>
      </c>
      <c r="Z1959">
        <v>366032510000</v>
      </c>
      <c r="AG1959" t="s">
        <v>1972</v>
      </c>
      <c r="AI1959" t="s">
        <v>3190</v>
      </c>
      <c r="AL1959">
        <v>0</v>
      </c>
      <c r="AN1959" t="s">
        <v>1974</v>
      </c>
      <c r="AO1959">
        <v>0</v>
      </c>
      <c r="AQ1959">
        <v>2252220</v>
      </c>
      <c r="AR1959" t="s">
        <v>2241</v>
      </c>
      <c r="AS1959" t="s">
        <v>4163</v>
      </c>
      <c r="AT1959" t="s">
        <v>2024</v>
      </c>
    </row>
    <row r="1960" spans="1:46" x14ac:dyDescent="0.25">
      <c r="A1960" t="str">
        <f>_xlfn.XLOOKUP(I1960,UTILIZADAS[Contacto1],UTILIZADAS[Source.Name],,0)</f>
        <v>Cobros Abril Canal Fijo</v>
      </c>
      <c r="B1960" s="18">
        <f>VLOOKUP(J1960,Ref!A:C,3,0)</f>
        <v>0</v>
      </c>
      <c r="C1960" s="18">
        <f>VLOOKUP(J1960,Ref!A:D,4,0)</f>
        <v>0</v>
      </c>
      <c r="D1960" s="18" t="str">
        <f t="shared" si="90"/>
        <v>08/may</v>
      </c>
      <c r="E1960" s="18">
        <f t="shared" si="91"/>
        <v>42</v>
      </c>
      <c r="F1960" s="18">
        <v>1</v>
      </c>
      <c r="G1960" s="18">
        <f t="shared" si="92"/>
        <v>0</v>
      </c>
      <c r="H1960" s="3">
        <v>46150.694247685184</v>
      </c>
      <c r="I1960">
        <v>65032955</v>
      </c>
      <c r="J1960" t="s">
        <v>2023</v>
      </c>
      <c r="K1960" t="s">
        <v>1968</v>
      </c>
      <c r="L1960" t="s">
        <v>1969</v>
      </c>
      <c r="M1960" t="s">
        <v>1970</v>
      </c>
      <c r="O1960">
        <v>363045470000</v>
      </c>
      <c r="P1960">
        <v>16017</v>
      </c>
      <c r="Q1960">
        <v>-7</v>
      </c>
      <c r="R1960">
        <v>1</v>
      </c>
      <c r="S1960">
        <v>65032955</v>
      </c>
      <c r="U1960" t="s">
        <v>2525</v>
      </c>
      <c r="W1960" t="s">
        <v>4131</v>
      </c>
      <c r="X1960" t="s">
        <v>66</v>
      </c>
      <c r="Y1960" t="s">
        <v>65</v>
      </c>
      <c r="Z1960">
        <v>363045470000</v>
      </c>
      <c r="AG1960" t="s">
        <v>1972</v>
      </c>
      <c r="AI1960" t="s">
        <v>3321</v>
      </c>
      <c r="AL1960">
        <v>0</v>
      </c>
      <c r="AN1960" t="s">
        <v>1974</v>
      </c>
      <c r="AO1960">
        <v>0</v>
      </c>
      <c r="AQ1960">
        <v>2252360</v>
      </c>
      <c r="AR1960" t="s">
        <v>2241</v>
      </c>
      <c r="AS1960" t="s">
        <v>4163</v>
      </c>
      <c r="AT1960" t="s">
        <v>2024</v>
      </c>
    </row>
    <row r="1961" spans="1:46" x14ac:dyDescent="0.25">
      <c r="A1961" t="str">
        <f>_xlfn.XLOOKUP(I1961,UTILIZADAS[Contacto1],UTILIZADAS[Source.Name],,0)</f>
        <v>Cobros Abril Canal Fijo</v>
      </c>
      <c r="B1961" s="18">
        <f>VLOOKUP(J1961,Ref!A:C,3,0)</f>
        <v>0</v>
      </c>
      <c r="C1961" s="18">
        <f>VLOOKUP(J1961,Ref!A:D,4,0)</f>
        <v>0</v>
      </c>
      <c r="D1961" s="18" t="str">
        <f t="shared" si="90"/>
        <v>09/may</v>
      </c>
      <c r="E1961" s="18">
        <f t="shared" si="91"/>
        <v>42</v>
      </c>
      <c r="F1961" s="18">
        <v>1</v>
      </c>
      <c r="G1961" s="18">
        <f t="shared" si="92"/>
        <v>0</v>
      </c>
      <c r="H1961" s="3">
        <v>46151.408935185187</v>
      </c>
      <c r="I1961">
        <v>65032955</v>
      </c>
      <c r="J1961" t="s">
        <v>2023</v>
      </c>
      <c r="K1961" t="s">
        <v>1968</v>
      </c>
      <c r="L1961" t="s">
        <v>1969</v>
      </c>
      <c r="M1961" t="s">
        <v>1970</v>
      </c>
      <c r="O1961">
        <v>366032510000</v>
      </c>
      <c r="P1961">
        <v>16017</v>
      </c>
      <c r="Q1961">
        <v>-7</v>
      </c>
      <c r="R1961">
        <v>1</v>
      </c>
      <c r="S1961">
        <v>65032955</v>
      </c>
      <c r="U1961" t="s">
        <v>2422</v>
      </c>
      <c r="W1961" t="s">
        <v>3999</v>
      </c>
      <c r="X1961" t="s">
        <v>66</v>
      </c>
      <c r="Y1961" t="s">
        <v>65</v>
      </c>
      <c r="Z1961">
        <v>366032510000</v>
      </c>
      <c r="AG1961" t="s">
        <v>1972</v>
      </c>
      <c r="AI1961" t="s">
        <v>3190</v>
      </c>
      <c r="AL1961">
        <v>0</v>
      </c>
      <c r="AN1961" t="s">
        <v>1974</v>
      </c>
      <c r="AO1961">
        <v>0</v>
      </c>
      <c r="AQ1961">
        <v>2252220</v>
      </c>
      <c r="AR1961" t="s">
        <v>2241</v>
      </c>
      <c r="AS1961" t="s">
        <v>4163</v>
      </c>
      <c r="AT1961" t="s">
        <v>2024</v>
      </c>
    </row>
    <row r="1962" spans="1:46" x14ac:dyDescent="0.25">
      <c r="A1962" t="str">
        <f>_xlfn.XLOOKUP(I1962,UTILIZADAS[Contacto1],UTILIZADAS[Source.Name],,0)</f>
        <v>Cobros Abril Canal Fijo</v>
      </c>
      <c r="B1962" s="18">
        <f>VLOOKUP(J1962,Ref!A:C,3,0)</f>
        <v>0</v>
      </c>
      <c r="C1962" s="18">
        <f>VLOOKUP(J1962,Ref!A:D,4,0)</f>
        <v>0</v>
      </c>
      <c r="D1962" s="18" t="str">
        <f t="shared" si="90"/>
        <v>09/may</v>
      </c>
      <c r="E1962" s="18">
        <f t="shared" si="91"/>
        <v>42</v>
      </c>
      <c r="F1962" s="18">
        <v>1</v>
      </c>
      <c r="G1962" s="18">
        <f t="shared" si="92"/>
        <v>0</v>
      </c>
      <c r="H1962" s="3">
        <v>46151.413206018522</v>
      </c>
      <c r="I1962">
        <v>65032955</v>
      </c>
      <c r="J1962" t="s">
        <v>2023</v>
      </c>
      <c r="K1962" t="s">
        <v>1968</v>
      </c>
      <c r="L1962" t="s">
        <v>1969</v>
      </c>
      <c r="M1962" t="s">
        <v>1970</v>
      </c>
      <c r="O1962">
        <v>363045470000</v>
      </c>
      <c r="P1962">
        <v>16017</v>
      </c>
      <c r="Q1962">
        <v>-7</v>
      </c>
      <c r="R1962">
        <v>1</v>
      </c>
      <c r="S1962">
        <v>65032955</v>
      </c>
      <c r="U1962" t="s">
        <v>2525</v>
      </c>
      <c r="W1962" t="s">
        <v>4131</v>
      </c>
      <c r="X1962" t="s">
        <v>66</v>
      </c>
      <c r="Y1962" t="s">
        <v>65</v>
      </c>
      <c r="Z1962">
        <v>363045470000</v>
      </c>
      <c r="AG1962" t="s">
        <v>1972</v>
      </c>
      <c r="AI1962" t="s">
        <v>3321</v>
      </c>
      <c r="AL1962">
        <v>0</v>
      </c>
      <c r="AN1962" t="s">
        <v>1974</v>
      </c>
      <c r="AO1962">
        <v>0</v>
      </c>
      <c r="AQ1962">
        <v>2252360</v>
      </c>
      <c r="AR1962" t="s">
        <v>2241</v>
      </c>
      <c r="AS1962" t="s">
        <v>4163</v>
      </c>
      <c r="AT1962" t="s">
        <v>2024</v>
      </c>
    </row>
    <row r="1963" spans="1:46" x14ac:dyDescent="0.25">
      <c r="A1963" t="str">
        <f>_xlfn.XLOOKUP(I1963,UTILIZADAS[Contacto1],UTILIZADAS[Source.Name],,0)</f>
        <v>Cobros Abril Canal Fijo</v>
      </c>
      <c r="B1963" s="18">
        <f>VLOOKUP(J1963,Ref!A:C,3,0)</f>
        <v>0</v>
      </c>
      <c r="C1963" s="18">
        <f>VLOOKUP(J1963,Ref!A:D,4,0)</f>
        <v>0</v>
      </c>
      <c r="D1963" s="18" t="str">
        <f t="shared" si="90"/>
        <v>09/may</v>
      </c>
      <c r="E1963" s="18">
        <f t="shared" si="91"/>
        <v>42</v>
      </c>
      <c r="F1963" s="18">
        <v>1</v>
      </c>
      <c r="G1963" s="18">
        <f t="shared" si="92"/>
        <v>0</v>
      </c>
      <c r="H1963" s="3">
        <v>46151.442997685182</v>
      </c>
      <c r="I1963">
        <v>65032955</v>
      </c>
      <c r="J1963" t="s">
        <v>1967</v>
      </c>
      <c r="K1963" t="s">
        <v>1968</v>
      </c>
      <c r="L1963" t="s">
        <v>1969</v>
      </c>
      <c r="M1963" t="s">
        <v>1970</v>
      </c>
      <c r="O1963">
        <v>366032510000</v>
      </c>
      <c r="P1963">
        <v>16017</v>
      </c>
      <c r="Q1963">
        <v>-7</v>
      </c>
      <c r="R1963">
        <v>1</v>
      </c>
      <c r="S1963">
        <v>65032955</v>
      </c>
      <c r="U1963" t="s">
        <v>2422</v>
      </c>
      <c r="W1963" t="s">
        <v>3999</v>
      </c>
      <c r="X1963" t="s">
        <v>66</v>
      </c>
      <c r="Y1963" t="s">
        <v>65</v>
      </c>
      <c r="Z1963">
        <v>366032510000</v>
      </c>
      <c r="AG1963" t="s">
        <v>1972</v>
      </c>
      <c r="AI1963" t="s">
        <v>3190</v>
      </c>
      <c r="AL1963">
        <v>0</v>
      </c>
      <c r="AN1963" t="s">
        <v>1974</v>
      </c>
      <c r="AO1963">
        <v>0</v>
      </c>
      <c r="AQ1963">
        <v>2252220</v>
      </c>
      <c r="AR1963" t="s">
        <v>2241</v>
      </c>
      <c r="AS1963" t="s">
        <v>4163</v>
      </c>
      <c r="AT1963" t="s">
        <v>1975</v>
      </c>
    </row>
    <row r="1964" spans="1:46" x14ac:dyDescent="0.25">
      <c r="A1964" t="str">
        <f>_xlfn.XLOOKUP(I1964,UTILIZADAS[Contacto1],UTILIZADAS[Source.Name],,0)</f>
        <v>Cobros Abril Canal Fijo</v>
      </c>
      <c r="B1964" s="18">
        <f>VLOOKUP(J1964,Ref!A:C,3,0)</f>
        <v>0</v>
      </c>
      <c r="C1964" s="18">
        <f>VLOOKUP(J1964,Ref!A:D,4,0)</f>
        <v>0</v>
      </c>
      <c r="D1964" s="18" t="str">
        <f t="shared" si="90"/>
        <v>09/may</v>
      </c>
      <c r="E1964" s="18">
        <f t="shared" si="91"/>
        <v>42</v>
      </c>
      <c r="F1964" s="18">
        <v>1</v>
      </c>
      <c r="G1964" s="18">
        <f t="shared" si="92"/>
        <v>0</v>
      </c>
      <c r="H1964" s="3">
        <v>46151.452650462961</v>
      </c>
      <c r="I1964">
        <v>65032955</v>
      </c>
      <c r="J1964" t="s">
        <v>1967</v>
      </c>
      <c r="K1964" t="s">
        <v>1968</v>
      </c>
      <c r="L1964" t="s">
        <v>1969</v>
      </c>
      <c r="M1964" t="s">
        <v>1970</v>
      </c>
      <c r="O1964">
        <v>363045470000</v>
      </c>
      <c r="P1964">
        <v>16017</v>
      </c>
      <c r="Q1964">
        <v>-7</v>
      </c>
      <c r="R1964">
        <v>1</v>
      </c>
      <c r="S1964">
        <v>65032955</v>
      </c>
      <c r="U1964" t="s">
        <v>2525</v>
      </c>
      <c r="W1964" t="s">
        <v>4131</v>
      </c>
      <c r="X1964" t="s">
        <v>66</v>
      </c>
      <c r="Y1964" t="s">
        <v>65</v>
      </c>
      <c r="Z1964">
        <v>363045470000</v>
      </c>
      <c r="AG1964" t="s">
        <v>1972</v>
      </c>
      <c r="AI1964" t="s">
        <v>3321</v>
      </c>
      <c r="AL1964">
        <v>0</v>
      </c>
      <c r="AN1964" t="s">
        <v>1974</v>
      </c>
      <c r="AO1964">
        <v>0</v>
      </c>
      <c r="AQ1964">
        <v>2252360</v>
      </c>
      <c r="AR1964" t="s">
        <v>2241</v>
      </c>
      <c r="AS1964" t="s">
        <v>4163</v>
      </c>
      <c r="AT1964" t="s">
        <v>1975</v>
      </c>
    </row>
    <row r="1965" spans="1:46" x14ac:dyDescent="0.25">
      <c r="A1965" t="str">
        <f>_xlfn.XLOOKUP(I1965,UTILIZADAS[Contacto1],UTILIZADAS[Source.Name],,0)</f>
        <v>Cobros Abril Canal Fijo</v>
      </c>
      <c r="B1965" s="18">
        <f>VLOOKUP(J1965,Ref!A:C,3,0)</f>
        <v>0</v>
      </c>
      <c r="C1965" s="18">
        <f>VLOOKUP(J1965,Ref!A:D,4,0)</f>
        <v>0</v>
      </c>
      <c r="D1965" s="18" t="str">
        <f t="shared" si="90"/>
        <v>11/may</v>
      </c>
      <c r="E1965" s="18">
        <f t="shared" si="91"/>
        <v>42</v>
      </c>
      <c r="F1965" s="18">
        <v>1</v>
      </c>
      <c r="G1965" s="18">
        <f t="shared" si="92"/>
        <v>0</v>
      </c>
      <c r="H1965" s="3">
        <v>46153.682858796295</v>
      </c>
      <c r="I1965">
        <v>65032955</v>
      </c>
      <c r="J1965" t="s">
        <v>1967</v>
      </c>
      <c r="K1965" t="s">
        <v>1968</v>
      </c>
      <c r="L1965" t="s">
        <v>1969</v>
      </c>
      <c r="M1965" t="s">
        <v>1970</v>
      </c>
      <c r="O1965">
        <v>363045470000</v>
      </c>
      <c r="P1965">
        <v>16018</v>
      </c>
      <c r="Q1965">
        <v>-7</v>
      </c>
      <c r="R1965">
        <v>1</v>
      </c>
      <c r="S1965">
        <v>65032955</v>
      </c>
      <c r="U1965" t="s">
        <v>2525</v>
      </c>
      <c r="W1965" t="s">
        <v>4131</v>
      </c>
      <c r="X1965">
        <v>363045470000</v>
      </c>
      <c r="Y1965" t="s">
        <v>65</v>
      </c>
      <c r="Z1965" t="s">
        <v>66</v>
      </c>
      <c r="AG1965" t="s">
        <v>1972</v>
      </c>
      <c r="AL1965">
        <v>0</v>
      </c>
      <c r="AN1965" t="s">
        <v>1974</v>
      </c>
      <c r="AO1965">
        <v>0</v>
      </c>
      <c r="AQ1965">
        <v>2258024</v>
      </c>
      <c r="AR1965" t="s">
        <v>4605</v>
      </c>
      <c r="AS1965" t="s">
        <v>5883</v>
      </c>
      <c r="AT1965" t="s">
        <v>1975</v>
      </c>
    </row>
    <row r="1966" spans="1:46" x14ac:dyDescent="0.25">
      <c r="A1966" t="str">
        <f>_xlfn.XLOOKUP(I1966,UTILIZADAS[Contacto1],UTILIZADAS[Source.Name],,0)</f>
        <v>Cobros Abril Canal Fijo</v>
      </c>
      <c r="B1966" s="18">
        <f>VLOOKUP(J1966,Ref!A:C,3,0)</f>
        <v>0</v>
      </c>
      <c r="C1966" s="18">
        <f>VLOOKUP(J1966,Ref!A:D,4,0)</f>
        <v>0</v>
      </c>
      <c r="D1966" s="18" t="str">
        <f t="shared" si="90"/>
        <v>11/may</v>
      </c>
      <c r="E1966" s="18">
        <f t="shared" si="91"/>
        <v>42</v>
      </c>
      <c r="F1966" s="18">
        <v>1</v>
      </c>
      <c r="G1966" s="18">
        <f t="shared" si="92"/>
        <v>0</v>
      </c>
      <c r="H1966" s="3">
        <v>46153.685648148145</v>
      </c>
      <c r="I1966">
        <v>65032955</v>
      </c>
      <c r="J1966" t="s">
        <v>1967</v>
      </c>
      <c r="K1966" t="s">
        <v>1968</v>
      </c>
      <c r="L1966" t="s">
        <v>1969</v>
      </c>
      <c r="M1966" t="s">
        <v>1970</v>
      </c>
      <c r="O1966">
        <v>366032510000</v>
      </c>
      <c r="P1966">
        <v>16018</v>
      </c>
      <c r="Q1966">
        <v>-7</v>
      </c>
      <c r="R1966">
        <v>1</v>
      </c>
      <c r="S1966">
        <v>65032955</v>
      </c>
      <c r="U1966" t="s">
        <v>2422</v>
      </c>
      <c r="W1966" t="s">
        <v>3999</v>
      </c>
      <c r="X1966">
        <v>366032510000</v>
      </c>
      <c r="Y1966" t="s">
        <v>65</v>
      </c>
      <c r="Z1966" t="s">
        <v>4619</v>
      </c>
      <c r="AG1966" t="s">
        <v>1972</v>
      </c>
      <c r="AL1966">
        <v>0</v>
      </c>
      <c r="AN1966" t="s">
        <v>1974</v>
      </c>
      <c r="AO1966">
        <v>0</v>
      </c>
      <c r="AQ1966">
        <v>2258025</v>
      </c>
      <c r="AR1966" t="s">
        <v>4605</v>
      </c>
      <c r="AS1966" t="s">
        <v>5883</v>
      </c>
      <c r="AT1966" t="s">
        <v>1975</v>
      </c>
    </row>
    <row r="1967" spans="1:46" x14ac:dyDescent="0.25">
      <c r="A1967" t="str">
        <f>_xlfn.XLOOKUP(I1967,UTILIZADAS[Contacto1],UTILIZADAS[Source.Name],,0)</f>
        <v>Cobros Abril Canal Fijo</v>
      </c>
      <c r="B1967" s="18">
        <f>VLOOKUP(J1967,Ref!A:C,3,0)</f>
        <v>0</v>
      </c>
      <c r="C1967" s="18">
        <f>VLOOKUP(J1967,Ref!A:D,4,0)</f>
        <v>0</v>
      </c>
      <c r="D1967" s="18" t="str">
        <f t="shared" si="90"/>
        <v>14/may</v>
      </c>
      <c r="E1967" s="18">
        <f t="shared" si="91"/>
        <v>42</v>
      </c>
      <c r="F1967" s="18">
        <v>1</v>
      </c>
      <c r="G1967" s="18">
        <f t="shared" si="92"/>
        <v>0</v>
      </c>
      <c r="H1967" s="3">
        <v>46156.410219907404</v>
      </c>
      <c r="I1967">
        <v>65032955</v>
      </c>
      <c r="J1967" t="s">
        <v>1967</v>
      </c>
      <c r="K1967" t="s">
        <v>1968</v>
      </c>
      <c r="L1967" t="s">
        <v>1969</v>
      </c>
      <c r="M1967" t="s">
        <v>1970</v>
      </c>
      <c r="O1967">
        <v>363045470000</v>
      </c>
      <c r="P1967">
        <v>16018</v>
      </c>
      <c r="Q1967">
        <v>-7</v>
      </c>
      <c r="R1967">
        <v>1</v>
      </c>
      <c r="S1967">
        <v>65032955</v>
      </c>
      <c r="U1967" t="s">
        <v>2525</v>
      </c>
      <c r="W1967" t="s">
        <v>4131</v>
      </c>
      <c r="X1967">
        <v>363045470000</v>
      </c>
      <c r="Y1967" t="s">
        <v>65</v>
      </c>
      <c r="Z1967" t="s">
        <v>66</v>
      </c>
      <c r="AG1967" t="s">
        <v>1972</v>
      </c>
      <c r="AL1967">
        <v>0</v>
      </c>
      <c r="AN1967" t="s">
        <v>1974</v>
      </c>
      <c r="AO1967">
        <v>0</v>
      </c>
      <c r="AQ1967">
        <v>2258024</v>
      </c>
      <c r="AR1967" t="s">
        <v>4605</v>
      </c>
      <c r="AS1967" t="s">
        <v>5883</v>
      </c>
      <c r="AT1967" t="s">
        <v>1975</v>
      </c>
    </row>
    <row r="1968" spans="1:46" x14ac:dyDescent="0.25">
      <c r="A1968" t="str">
        <f>_xlfn.XLOOKUP(I1968,UTILIZADAS[Contacto1],UTILIZADAS[Source.Name],,0)</f>
        <v>Cobros Abril Canal Fijo</v>
      </c>
      <c r="B1968" s="18">
        <f>VLOOKUP(J1968,Ref!A:C,3,0)</f>
        <v>0</v>
      </c>
      <c r="C1968" s="18">
        <f>VLOOKUP(J1968,Ref!A:D,4,0)</f>
        <v>0</v>
      </c>
      <c r="D1968" s="18" t="str">
        <f t="shared" si="90"/>
        <v>14/may</v>
      </c>
      <c r="E1968" s="18">
        <f t="shared" si="91"/>
        <v>42</v>
      </c>
      <c r="F1968" s="18">
        <v>1</v>
      </c>
      <c r="G1968" s="18">
        <f t="shared" si="92"/>
        <v>0</v>
      </c>
      <c r="H1968" s="3">
        <v>46156.410555555558</v>
      </c>
      <c r="I1968">
        <v>65032955</v>
      </c>
      <c r="J1968" t="s">
        <v>1967</v>
      </c>
      <c r="K1968" t="s">
        <v>1968</v>
      </c>
      <c r="L1968" t="s">
        <v>1969</v>
      </c>
      <c r="M1968" t="s">
        <v>1970</v>
      </c>
      <c r="O1968">
        <v>366032510000</v>
      </c>
      <c r="P1968">
        <v>16018</v>
      </c>
      <c r="Q1968">
        <v>-7</v>
      </c>
      <c r="R1968">
        <v>1</v>
      </c>
      <c r="S1968">
        <v>65032955</v>
      </c>
      <c r="U1968" t="s">
        <v>2422</v>
      </c>
      <c r="W1968" t="s">
        <v>3999</v>
      </c>
      <c r="X1968">
        <v>366032510000</v>
      </c>
      <c r="Y1968" t="s">
        <v>65</v>
      </c>
      <c r="Z1968" t="s">
        <v>4619</v>
      </c>
      <c r="AG1968" t="s">
        <v>1972</v>
      </c>
      <c r="AL1968">
        <v>0</v>
      </c>
      <c r="AN1968" t="s">
        <v>1974</v>
      </c>
      <c r="AO1968">
        <v>0</v>
      </c>
      <c r="AQ1968">
        <v>2258025</v>
      </c>
      <c r="AR1968" t="s">
        <v>4605</v>
      </c>
      <c r="AS1968" t="s">
        <v>5883</v>
      </c>
      <c r="AT1968" t="s">
        <v>1975</v>
      </c>
    </row>
    <row r="1969" spans="1:46" x14ac:dyDescent="0.25">
      <c r="A1969" t="str">
        <f>_xlfn.XLOOKUP(I1969,UTILIZADAS[Contacto1],UTILIZADAS[Source.Name],,0)</f>
        <v>Cobros Abril Canal Fijo</v>
      </c>
      <c r="B1969" s="18">
        <f>VLOOKUP(J1969,Ref!A:C,3,0)</f>
        <v>0</v>
      </c>
      <c r="C1969" s="18">
        <f>VLOOKUP(J1969,Ref!A:D,4,0)</f>
        <v>0</v>
      </c>
      <c r="D1969" s="18" t="str">
        <f t="shared" si="90"/>
        <v>18/may</v>
      </c>
      <c r="E1969" s="18">
        <f t="shared" si="91"/>
        <v>42</v>
      </c>
      <c r="F1969" s="18">
        <v>1</v>
      </c>
      <c r="G1969" s="18">
        <f t="shared" si="92"/>
        <v>0</v>
      </c>
      <c r="H1969" s="3">
        <v>46160.495648148149</v>
      </c>
      <c r="I1969">
        <v>65032955</v>
      </c>
      <c r="J1969" t="s">
        <v>2023</v>
      </c>
      <c r="K1969" t="s">
        <v>1968</v>
      </c>
      <c r="L1969" t="s">
        <v>1969</v>
      </c>
      <c r="M1969" t="s">
        <v>1970</v>
      </c>
      <c r="O1969">
        <v>363045470000</v>
      </c>
      <c r="P1969">
        <v>16018</v>
      </c>
      <c r="Q1969">
        <v>-7</v>
      </c>
      <c r="R1969">
        <v>1</v>
      </c>
      <c r="S1969">
        <v>65032955</v>
      </c>
      <c r="U1969" t="s">
        <v>2525</v>
      </c>
      <c r="W1969" t="s">
        <v>4131</v>
      </c>
      <c r="X1969">
        <v>363045470000</v>
      </c>
      <c r="Y1969" t="s">
        <v>65</v>
      </c>
      <c r="Z1969" t="s">
        <v>66</v>
      </c>
      <c r="AG1969" t="s">
        <v>1972</v>
      </c>
      <c r="AL1969">
        <v>0</v>
      </c>
      <c r="AN1969" t="s">
        <v>1974</v>
      </c>
      <c r="AO1969">
        <v>0</v>
      </c>
      <c r="AQ1969">
        <v>2258024</v>
      </c>
      <c r="AR1969" t="s">
        <v>4605</v>
      </c>
      <c r="AS1969" t="s">
        <v>5883</v>
      </c>
      <c r="AT1969" t="s">
        <v>2024</v>
      </c>
    </row>
    <row r="1970" spans="1:46" x14ac:dyDescent="0.25">
      <c r="A1970" t="str">
        <f>_xlfn.XLOOKUP(I1970,UTILIZADAS[Contacto1],UTILIZADAS[Source.Name],,0)</f>
        <v>Cobros Abril Canal Fijo</v>
      </c>
      <c r="B1970" s="18">
        <f>VLOOKUP(J1970,Ref!A:C,3,0)</f>
        <v>0</v>
      </c>
      <c r="C1970" s="18">
        <f>VLOOKUP(J1970,Ref!A:D,4,0)</f>
        <v>0</v>
      </c>
      <c r="D1970" s="18" t="str">
        <f t="shared" si="90"/>
        <v>18/may</v>
      </c>
      <c r="E1970" s="18">
        <f t="shared" si="91"/>
        <v>42</v>
      </c>
      <c r="F1970" s="18">
        <v>1</v>
      </c>
      <c r="G1970" s="18">
        <f t="shared" si="92"/>
        <v>0</v>
      </c>
      <c r="H1970" s="3">
        <v>46160.495671296296</v>
      </c>
      <c r="I1970">
        <v>65032955</v>
      </c>
      <c r="J1970" t="s">
        <v>1967</v>
      </c>
      <c r="K1970" t="s">
        <v>1968</v>
      </c>
      <c r="L1970" t="s">
        <v>1969</v>
      </c>
      <c r="M1970" t="s">
        <v>1970</v>
      </c>
      <c r="O1970">
        <v>366032510000</v>
      </c>
      <c r="P1970">
        <v>16018</v>
      </c>
      <c r="Q1970">
        <v>-7</v>
      </c>
      <c r="R1970">
        <v>1</v>
      </c>
      <c r="S1970">
        <v>65032955</v>
      </c>
      <c r="U1970" t="s">
        <v>2422</v>
      </c>
      <c r="W1970" t="s">
        <v>3999</v>
      </c>
      <c r="X1970">
        <v>366032510000</v>
      </c>
      <c r="Y1970" t="s">
        <v>65</v>
      </c>
      <c r="Z1970" t="s">
        <v>4619</v>
      </c>
      <c r="AG1970" t="s">
        <v>1972</v>
      </c>
      <c r="AL1970">
        <v>0</v>
      </c>
      <c r="AN1970" t="s">
        <v>1974</v>
      </c>
      <c r="AO1970">
        <v>0</v>
      </c>
      <c r="AQ1970">
        <v>2258025</v>
      </c>
      <c r="AR1970" t="s">
        <v>4605</v>
      </c>
      <c r="AS1970" t="s">
        <v>5883</v>
      </c>
      <c r="AT1970" t="s">
        <v>1975</v>
      </c>
    </row>
    <row r="1971" spans="1:46" x14ac:dyDescent="0.25">
      <c r="A1971" t="str">
        <f>_xlfn.XLOOKUP(I1971,UTILIZADAS[Contacto1],UTILIZADAS[Source.Name],,0)</f>
        <v>Cobros Abril Canal Fijo</v>
      </c>
      <c r="B1971" s="18">
        <f>VLOOKUP(J1971,Ref!A:C,3,0)</f>
        <v>0</v>
      </c>
      <c r="C1971" s="18">
        <f>VLOOKUP(J1971,Ref!A:D,4,0)</f>
        <v>0</v>
      </c>
      <c r="D1971" s="18" t="str">
        <f t="shared" si="90"/>
        <v>18/may</v>
      </c>
      <c r="E1971" s="18">
        <f t="shared" si="91"/>
        <v>42</v>
      </c>
      <c r="F1971" s="18">
        <v>1</v>
      </c>
      <c r="G1971" s="18">
        <f t="shared" si="92"/>
        <v>0</v>
      </c>
      <c r="H1971" s="3">
        <v>46160.751550925925</v>
      </c>
      <c r="I1971">
        <v>65032955</v>
      </c>
      <c r="J1971" t="s">
        <v>1967</v>
      </c>
      <c r="K1971" t="s">
        <v>1968</v>
      </c>
      <c r="L1971" t="s">
        <v>1969</v>
      </c>
      <c r="M1971" t="s">
        <v>1970</v>
      </c>
      <c r="O1971">
        <v>363045470000</v>
      </c>
      <c r="P1971">
        <v>16018</v>
      </c>
      <c r="Q1971">
        <v>-7</v>
      </c>
      <c r="R1971">
        <v>1</v>
      </c>
      <c r="S1971">
        <v>65032955</v>
      </c>
      <c r="U1971" t="s">
        <v>2525</v>
      </c>
      <c r="W1971" t="s">
        <v>4131</v>
      </c>
      <c r="X1971">
        <v>363045470000</v>
      </c>
      <c r="Y1971" t="s">
        <v>65</v>
      </c>
      <c r="Z1971" t="s">
        <v>66</v>
      </c>
      <c r="AG1971" t="s">
        <v>1972</v>
      </c>
      <c r="AL1971">
        <v>0</v>
      </c>
      <c r="AN1971" t="s">
        <v>1974</v>
      </c>
      <c r="AO1971">
        <v>0</v>
      </c>
      <c r="AQ1971">
        <v>2258024</v>
      </c>
      <c r="AR1971" t="s">
        <v>4605</v>
      </c>
      <c r="AS1971" t="s">
        <v>5883</v>
      </c>
      <c r="AT1971" t="s">
        <v>1975</v>
      </c>
    </row>
    <row r="1972" spans="1:46" x14ac:dyDescent="0.25">
      <c r="A1972" t="str">
        <f>_xlfn.XLOOKUP(I1972,UTILIZADAS[Contacto1],UTILIZADAS[Source.Name],,0)</f>
        <v>Cobros Abril Canal Fijo</v>
      </c>
      <c r="B1972" s="18">
        <f>VLOOKUP(J1972,Ref!A:C,3,0)</f>
        <v>0</v>
      </c>
      <c r="C1972" s="18">
        <f>VLOOKUP(J1972,Ref!A:D,4,0)</f>
        <v>0</v>
      </c>
      <c r="D1972" s="18" t="str">
        <f t="shared" si="90"/>
        <v>20/may</v>
      </c>
      <c r="E1972" s="18">
        <f t="shared" si="91"/>
        <v>42</v>
      </c>
      <c r="F1972" s="18">
        <v>1</v>
      </c>
      <c r="G1972" s="18">
        <f t="shared" si="92"/>
        <v>0</v>
      </c>
      <c r="H1972" s="3">
        <v>46162.452928240738</v>
      </c>
      <c r="I1972">
        <v>65032955</v>
      </c>
      <c r="J1972" t="s">
        <v>1967</v>
      </c>
      <c r="K1972" t="s">
        <v>1968</v>
      </c>
      <c r="L1972" t="s">
        <v>1969</v>
      </c>
      <c r="M1972" t="s">
        <v>1970</v>
      </c>
      <c r="O1972">
        <v>363045470000</v>
      </c>
      <c r="P1972">
        <v>16018</v>
      </c>
      <c r="Q1972">
        <v>-7</v>
      </c>
      <c r="R1972">
        <v>1</v>
      </c>
      <c r="S1972">
        <v>65032955</v>
      </c>
      <c r="U1972" t="s">
        <v>2525</v>
      </c>
      <c r="W1972" t="s">
        <v>4131</v>
      </c>
      <c r="X1972">
        <v>363045470000</v>
      </c>
      <c r="Y1972" t="s">
        <v>65</v>
      </c>
      <c r="Z1972" t="s">
        <v>66</v>
      </c>
      <c r="AG1972" t="s">
        <v>1972</v>
      </c>
      <c r="AL1972">
        <v>0</v>
      </c>
      <c r="AN1972" t="s">
        <v>1974</v>
      </c>
      <c r="AO1972">
        <v>0</v>
      </c>
      <c r="AQ1972">
        <v>2258024</v>
      </c>
      <c r="AR1972" t="s">
        <v>4605</v>
      </c>
      <c r="AS1972" t="s">
        <v>5883</v>
      </c>
      <c r="AT1972" t="s">
        <v>1975</v>
      </c>
    </row>
    <row r="1973" spans="1:46" x14ac:dyDescent="0.25">
      <c r="A1973" t="str">
        <f>_xlfn.XLOOKUP(I1973,UTILIZADAS[Contacto1],UTILIZADAS[Source.Name],,0)</f>
        <v>Cobros Abril Canal Fijo</v>
      </c>
      <c r="B1973" s="18">
        <f>VLOOKUP(J1973,Ref!A:C,3,0)</f>
        <v>0</v>
      </c>
      <c r="C1973" s="18">
        <f>VLOOKUP(J1973,Ref!A:D,4,0)</f>
        <v>0</v>
      </c>
      <c r="D1973" s="18" t="str">
        <f t="shared" si="90"/>
        <v>20/may</v>
      </c>
      <c r="E1973" s="18">
        <f t="shared" si="91"/>
        <v>42</v>
      </c>
      <c r="F1973" s="18">
        <v>1</v>
      </c>
      <c r="G1973" s="18">
        <f t="shared" si="92"/>
        <v>0</v>
      </c>
      <c r="H1973" s="3">
        <v>46162.453240740739</v>
      </c>
      <c r="I1973">
        <v>65032955</v>
      </c>
      <c r="J1973" t="s">
        <v>1967</v>
      </c>
      <c r="K1973" t="s">
        <v>1968</v>
      </c>
      <c r="L1973" t="s">
        <v>1969</v>
      </c>
      <c r="M1973" t="s">
        <v>1970</v>
      </c>
      <c r="O1973">
        <v>366032510000</v>
      </c>
      <c r="P1973">
        <v>16018</v>
      </c>
      <c r="Q1973">
        <v>-7</v>
      </c>
      <c r="R1973">
        <v>1</v>
      </c>
      <c r="S1973">
        <v>65032955</v>
      </c>
      <c r="U1973" t="s">
        <v>2422</v>
      </c>
      <c r="W1973" t="s">
        <v>3999</v>
      </c>
      <c r="X1973">
        <v>366032510000</v>
      </c>
      <c r="Y1973" t="s">
        <v>65</v>
      </c>
      <c r="Z1973" t="s">
        <v>4619</v>
      </c>
      <c r="AG1973" t="s">
        <v>1972</v>
      </c>
      <c r="AL1973">
        <v>0</v>
      </c>
      <c r="AN1973" t="s">
        <v>1974</v>
      </c>
      <c r="AO1973">
        <v>0</v>
      </c>
      <c r="AQ1973">
        <v>2258025</v>
      </c>
      <c r="AR1973" t="s">
        <v>4605</v>
      </c>
      <c r="AS1973" t="s">
        <v>5883</v>
      </c>
      <c r="AT1973" t="s">
        <v>1975</v>
      </c>
    </row>
    <row r="1974" spans="1:46" x14ac:dyDescent="0.25">
      <c r="A1974" t="str">
        <f>_xlfn.XLOOKUP(I1974,UTILIZADAS[Contacto1],UTILIZADAS[Source.Name],,0)</f>
        <v>Cobros Abril Canal Fijo</v>
      </c>
      <c r="B1974" s="18">
        <f>VLOOKUP(J1974,Ref!A:C,3,0)</f>
        <v>0</v>
      </c>
      <c r="C1974" s="18">
        <f>VLOOKUP(J1974,Ref!A:D,4,0)</f>
        <v>0</v>
      </c>
      <c r="D1974" s="18" t="str">
        <f t="shared" si="90"/>
        <v>21/may</v>
      </c>
      <c r="E1974" s="18">
        <f t="shared" si="91"/>
        <v>42</v>
      </c>
      <c r="F1974" s="18">
        <v>1</v>
      </c>
      <c r="G1974" s="18">
        <f t="shared" si="92"/>
        <v>0</v>
      </c>
      <c r="H1974" s="3">
        <v>46163.500972222224</v>
      </c>
      <c r="I1974">
        <v>65032955</v>
      </c>
      <c r="J1974" t="s">
        <v>1967</v>
      </c>
      <c r="K1974" t="s">
        <v>1968</v>
      </c>
      <c r="L1974" t="s">
        <v>1969</v>
      </c>
      <c r="M1974" t="s">
        <v>1970</v>
      </c>
      <c r="O1974">
        <v>366032510000</v>
      </c>
      <c r="P1974">
        <v>16018</v>
      </c>
      <c r="Q1974">
        <v>-7</v>
      </c>
      <c r="R1974">
        <v>1</v>
      </c>
      <c r="S1974">
        <v>65032955</v>
      </c>
      <c r="U1974" t="s">
        <v>2422</v>
      </c>
      <c r="W1974" t="s">
        <v>3999</v>
      </c>
      <c r="X1974">
        <v>366032510000</v>
      </c>
      <c r="Y1974" t="s">
        <v>65</v>
      </c>
      <c r="Z1974" t="s">
        <v>4619</v>
      </c>
      <c r="AG1974" t="s">
        <v>1972</v>
      </c>
      <c r="AL1974">
        <v>0</v>
      </c>
      <c r="AN1974" t="s">
        <v>1974</v>
      </c>
      <c r="AO1974">
        <v>0</v>
      </c>
      <c r="AQ1974">
        <v>2258025</v>
      </c>
      <c r="AR1974" t="s">
        <v>4605</v>
      </c>
      <c r="AS1974" t="s">
        <v>5883</v>
      </c>
      <c r="AT1974" t="s">
        <v>1975</v>
      </c>
    </row>
    <row r="1975" spans="1:46" x14ac:dyDescent="0.25">
      <c r="A1975" t="str">
        <f>_xlfn.XLOOKUP(I1975,UTILIZADAS[Contacto1],UTILIZADAS[Source.Name],,0)</f>
        <v>Cobros Abril Canal Fijo</v>
      </c>
      <c r="B1975" s="18">
        <f>VLOOKUP(J1975,Ref!A:C,3,0)</f>
        <v>0</v>
      </c>
      <c r="C1975" s="18">
        <f>VLOOKUP(J1975,Ref!A:D,4,0)</f>
        <v>0</v>
      </c>
      <c r="D1975" s="18" t="str">
        <f t="shared" si="90"/>
        <v>21/may</v>
      </c>
      <c r="E1975" s="18">
        <f t="shared" si="91"/>
        <v>42</v>
      </c>
      <c r="F1975" s="18">
        <v>1</v>
      </c>
      <c r="G1975" s="18">
        <f t="shared" si="92"/>
        <v>0</v>
      </c>
      <c r="H1975" s="3">
        <v>46163.501817129632</v>
      </c>
      <c r="I1975">
        <v>65032955</v>
      </c>
      <c r="J1975" t="s">
        <v>2023</v>
      </c>
      <c r="K1975" t="s">
        <v>1968</v>
      </c>
      <c r="L1975" t="s">
        <v>1969</v>
      </c>
      <c r="M1975" t="s">
        <v>1970</v>
      </c>
      <c r="O1975">
        <v>363045470000</v>
      </c>
      <c r="P1975">
        <v>16018</v>
      </c>
      <c r="Q1975">
        <v>-7</v>
      </c>
      <c r="R1975">
        <v>1</v>
      </c>
      <c r="S1975">
        <v>65032955</v>
      </c>
      <c r="U1975" t="s">
        <v>2525</v>
      </c>
      <c r="W1975" t="s">
        <v>4131</v>
      </c>
      <c r="X1975">
        <v>363045470000</v>
      </c>
      <c r="Y1975" t="s">
        <v>65</v>
      </c>
      <c r="Z1975" t="s">
        <v>66</v>
      </c>
      <c r="AG1975" t="s">
        <v>1972</v>
      </c>
      <c r="AL1975">
        <v>0</v>
      </c>
      <c r="AN1975" t="s">
        <v>1974</v>
      </c>
      <c r="AO1975">
        <v>0</v>
      </c>
      <c r="AQ1975">
        <v>2258024</v>
      </c>
      <c r="AR1975" t="s">
        <v>4605</v>
      </c>
      <c r="AS1975" t="s">
        <v>5883</v>
      </c>
      <c r="AT1975" t="s">
        <v>2024</v>
      </c>
    </row>
    <row r="1976" spans="1:46" x14ac:dyDescent="0.25">
      <c r="A1976" t="str">
        <f>_xlfn.XLOOKUP(I1976,UTILIZADAS[Contacto1],UTILIZADAS[Source.Name],,0)</f>
        <v>Cobros Abril Canal Fijo</v>
      </c>
      <c r="B1976" s="18">
        <f>VLOOKUP(J1976,Ref!A:C,3,0)</f>
        <v>0</v>
      </c>
      <c r="C1976" s="18">
        <f>VLOOKUP(J1976,Ref!A:D,4,0)</f>
        <v>0</v>
      </c>
      <c r="D1976" s="18" t="str">
        <f t="shared" si="90"/>
        <v>21/may</v>
      </c>
      <c r="E1976" s="18">
        <f t="shared" si="91"/>
        <v>42</v>
      </c>
      <c r="F1976" s="18">
        <v>1</v>
      </c>
      <c r="G1976" s="18">
        <f t="shared" si="92"/>
        <v>0</v>
      </c>
      <c r="H1976" s="3">
        <v>46163.627199074072</v>
      </c>
      <c r="I1976">
        <v>65032955</v>
      </c>
      <c r="J1976" t="s">
        <v>1967</v>
      </c>
      <c r="K1976" t="s">
        <v>1968</v>
      </c>
      <c r="L1976" t="s">
        <v>1969</v>
      </c>
      <c r="M1976" t="s">
        <v>1970</v>
      </c>
      <c r="O1976">
        <v>363045470000</v>
      </c>
      <c r="P1976">
        <v>16018</v>
      </c>
      <c r="Q1976">
        <v>-7</v>
      </c>
      <c r="R1976">
        <v>1</v>
      </c>
      <c r="S1976">
        <v>65032955</v>
      </c>
      <c r="U1976" t="s">
        <v>2525</v>
      </c>
      <c r="W1976" t="s">
        <v>4131</v>
      </c>
      <c r="X1976">
        <v>363045470000</v>
      </c>
      <c r="Y1976" t="s">
        <v>65</v>
      </c>
      <c r="Z1976" t="s">
        <v>66</v>
      </c>
      <c r="AG1976" t="s">
        <v>1972</v>
      </c>
      <c r="AL1976">
        <v>0</v>
      </c>
      <c r="AN1976" t="s">
        <v>1974</v>
      </c>
      <c r="AO1976">
        <v>0</v>
      </c>
      <c r="AQ1976">
        <v>2258024</v>
      </c>
      <c r="AR1976" t="s">
        <v>4605</v>
      </c>
      <c r="AS1976" t="s">
        <v>5883</v>
      </c>
      <c r="AT1976" t="s">
        <v>1975</v>
      </c>
    </row>
    <row r="1977" spans="1:46" x14ac:dyDescent="0.25">
      <c r="A1977" t="str">
        <f>_xlfn.XLOOKUP(I1977,UTILIZADAS[Contacto1],UTILIZADAS[Source.Name],,0)</f>
        <v>Cobros Abril Canal Fijo</v>
      </c>
      <c r="B1977" s="18">
        <f>VLOOKUP(J1977,Ref!A:C,3,0)</f>
        <v>0</v>
      </c>
      <c r="C1977" s="18">
        <f>VLOOKUP(J1977,Ref!A:D,4,0)</f>
        <v>0</v>
      </c>
      <c r="D1977" s="18" t="str">
        <f t="shared" si="90"/>
        <v>22/may</v>
      </c>
      <c r="E1977" s="18">
        <f t="shared" si="91"/>
        <v>42</v>
      </c>
      <c r="F1977" s="18">
        <v>1</v>
      </c>
      <c r="G1977" s="18">
        <f t="shared" si="92"/>
        <v>0</v>
      </c>
      <c r="H1977" s="3">
        <v>46164.394641203704</v>
      </c>
      <c r="I1977">
        <v>65032955</v>
      </c>
      <c r="J1977" t="s">
        <v>1967</v>
      </c>
      <c r="K1977" t="s">
        <v>1968</v>
      </c>
      <c r="L1977" t="s">
        <v>1969</v>
      </c>
      <c r="M1977" t="s">
        <v>1970</v>
      </c>
      <c r="O1977">
        <v>363045470000</v>
      </c>
      <c r="P1977">
        <v>16018</v>
      </c>
      <c r="Q1977">
        <v>-7</v>
      </c>
      <c r="R1977">
        <v>1</v>
      </c>
      <c r="S1977">
        <v>65032955</v>
      </c>
      <c r="U1977" t="s">
        <v>2525</v>
      </c>
      <c r="W1977" t="s">
        <v>4131</v>
      </c>
      <c r="X1977">
        <v>363045470000</v>
      </c>
      <c r="Y1977" t="s">
        <v>65</v>
      </c>
      <c r="Z1977" t="s">
        <v>66</v>
      </c>
      <c r="AG1977" t="s">
        <v>1972</v>
      </c>
      <c r="AL1977">
        <v>0</v>
      </c>
      <c r="AN1977" t="s">
        <v>1974</v>
      </c>
      <c r="AO1977">
        <v>0</v>
      </c>
      <c r="AQ1977">
        <v>2258024</v>
      </c>
      <c r="AR1977" t="s">
        <v>4605</v>
      </c>
      <c r="AS1977" t="s">
        <v>5883</v>
      </c>
      <c r="AT1977" t="s">
        <v>1975</v>
      </c>
    </row>
    <row r="1978" spans="1:46" x14ac:dyDescent="0.25">
      <c r="A1978" t="str">
        <f>_xlfn.XLOOKUP(I1978,UTILIZADAS[Contacto1],UTILIZADAS[Source.Name],,0)</f>
        <v>Cobros Abril Canal Fijo</v>
      </c>
      <c r="B1978" s="18">
        <f>VLOOKUP(J1978,Ref!A:C,3,0)</f>
        <v>0</v>
      </c>
      <c r="C1978" s="18">
        <f>VLOOKUP(J1978,Ref!A:D,4,0)</f>
        <v>0</v>
      </c>
      <c r="D1978" s="18" t="str">
        <f t="shared" si="90"/>
        <v>22/may</v>
      </c>
      <c r="E1978" s="18">
        <f t="shared" si="91"/>
        <v>42</v>
      </c>
      <c r="F1978" s="18">
        <v>1</v>
      </c>
      <c r="G1978" s="18">
        <f t="shared" si="92"/>
        <v>1</v>
      </c>
      <c r="H1978" s="3">
        <v>46164.395821759259</v>
      </c>
      <c r="I1978">
        <v>65032955</v>
      </c>
      <c r="J1978" t="s">
        <v>2023</v>
      </c>
      <c r="K1978" t="s">
        <v>1968</v>
      </c>
      <c r="L1978" t="s">
        <v>1969</v>
      </c>
      <c r="M1978" t="s">
        <v>1970</v>
      </c>
      <c r="O1978">
        <v>366032510000</v>
      </c>
      <c r="P1978">
        <v>16018</v>
      </c>
      <c r="Q1978">
        <v>-7</v>
      </c>
      <c r="R1978">
        <v>1</v>
      </c>
      <c r="S1978">
        <v>65032955</v>
      </c>
      <c r="U1978" t="s">
        <v>2422</v>
      </c>
      <c r="W1978" t="s">
        <v>3999</v>
      </c>
      <c r="X1978">
        <v>366032510000</v>
      </c>
      <c r="Y1978" t="s">
        <v>65</v>
      </c>
      <c r="Z1978" t="s">
        <v>4619</v>
      </c>
      <c r="AG1978" t="s">
        <v>1972</v>
      </c>
      <c r="AL1978">
        <v>0</v>
      </c>
      <c r="AN1978" t="s">
        <v>1974</v>
      </c>
      <c r="AO1978">
        <v>0</v>
      </c>
      <c r="AQ1978">
        <v>2258025</v>
      </c>
      <c r="AR1978" t="s">
        <v>4605</v>
      </c>
      <c r="AS1978" t="s">
        <v>5883</v>
      </c>
      <c r="AT1978" t="s">
        <v>2024</v>
      </c>
    </row>
    <row r="1979" spans="1:46" x14ac:dyDescent="0.25">
      <c r="A1979" t="str">
        <f>_xlfn.XLOOKUP(I1979,UTILIZADAS[Contacto1],UTILIZADAS[Source.Name],,0)</f>
        <v>Cobros Abril Canal Fijo</v>
      </c>
      <c r="B1979" s="18">
        <f>VLOOKUP(J1979,Ref!A:C,3,0)</f>
        <v>1</v>
      </c>
      <c r="C1979" s="18">
        <f>VLOOKUP(J1979,Ref!A:D,4,0)</f>
        <v>1</v>
      </c>
      <c r="D1979" s="18" t="str">
        <f t="shared" si="90"/>
        <v>11/may</v>
      </c>
      <c r="E1979" s="18">
        <f t="shared" si="91"/>
        <v>1</v>
      </c>
      <c r="F1979" s="18">
        <v>1</v>
      </c>
      <c r="G1979" s="18">
        <f t="shared" si="92"/>
        <v>1</v>
      </c>
      <c r="H1979" s="3">
        <v>46153.686423611114</v>
      </c>
      <c r="I1979">
        <v>65033484</v>
      </c>
      <c r="J1979">
        <v>6003</v>
      </c>
      <c r="K1979" t="s">
        <v>1983</v>
      </c>
      <c r="L1979" t="s">
        <v>1897</v>
      </c>
      <c r="M1979" t="s">
        <v>1970</v>
      </c>
      <c r="O1979">
        <v>356360130000</v>
      </c>
      <c r="P1979">
        <v>16018</v>
      </c>
      <c r="Q1979">
        <v>-7</v>
      </c>
      <c r="R1979">
        <v>1</v>
      </c>
      <c r="S1979">
        <v>65033484</v>
      </c>
      <c r="U1979" t="s">
        <v>2019</v>
      </c>
      <c r="W1979" t="s">
        <v>1490</v>
      </c>
      <c r="X1979">
        <v>356360130000</v>
      </c>
      <c r="Y1979" t="s">
        <v>65</v>
      </c>
      <c r="Z1979" t="s">
        <v>66</v>
      </c>
      <c r="AF1979" t="s">
        <v>1976</v>
      </c>
      <c r="AG1979" t="s">
        <v>1972</v>
      </c>
      <c r="AL1979">
        <v>63</v>
      </c>
      <c r="AM1979" t="s">
        <v>1979</v>
      </c>
      <c r="AN1979" t="s">
        <v>1987</v>
      </c>
      <c r="AO1979">
        <v>0</v>
      </c>
      <c r="AQ1979">
        <v>2258026</v>
      </c>
      <c r="AR1979" t="s">
        <v>4605</v>
      </c>
      <c r="AS1979" t="s">
        <v>5883</v>
      </c>
      <c r="AT1979" t="s">
        <v>1892</v>
      </c>
    </row>
    <row r="1980" spans="1:46" x14ac:dyDescent="0.25">
      <c r="A1980" t="str">
        <f>_xlfn.XLOOKUP(I1980,UTILIZADAS[Contacto1],UTILIZADAS[Source.Name],,0)</f>
        <v>Cobros Mayo</v>
      </c>
      <c r="B1980" s="18">
        <f>VLOOKUP(J1980,Ref!A:C,3,0)</f>
        <v>1</v>
      </c>
      <c r="C1980" s="18">
        <f>VLOOKUP(J1980,Ref!A:D,4,0)</f>
        <v>1</v>
      </c>
      <c r="D1980" s="18" t="str">
        <f t="shared" si="90"/>
        <v>02/may</v>
      </c>
      <c r="E1980" s="18">
        <f t="shared" si="91"/>
        <v>9</v>
      </c>
      <c r="F1980" s="18">
        <v>1</v>
      </c>
      <c r="G1980" s="18">
        <f t="shared" si="92"/>
        <v>0</v>
      </c>
      <c r="H1980" s="3">
        <v>46144.499710648146</v>
      </c>
      <c r="I1980">
        <v>65035301</v>
      </c>
      <c r="J1980">
        <v>6007</v>
      </c>
      <c r="K1980" t="s">
        <v>1983</v>
      </c>
      <c r="L1980" t="s">
        <v>1897</v>
      </c>
      <c r="M1980" t="s">
        <v>1970</v>
      </c>
      <c r="P1980">
        <v>998</v>
      </c>
      <c r="Q1980">
        <v>0</v>
      </c>
      <c r="S1980">
        <v>65035301</v>
      </c>
      <c r="AF1980" t="s">
        <v>1976</v>
      </c>
      <c r="AG1980" t="s">
        <v>1972</v>
      </c>
      <c r="AL1980">
        <v>22</v>
      </c>
      <c r="AM1980" t="s">
        <v>1979</v>
      </c>
      <c r="AN1980" t="s">
        <v>1977</v>
      </c>
      <c r="AO1980">
        <v>0</v>
      </c>
      <c r="AQ1980">
        <v>2257457</v>
      </c>
      <c r="AR1980" t="s">
        <v>1978</v>
      </c>
      <c r="AT1980" t="s">
        <v>1898</v>
      </c>
    </row>
    <row r="1981" spans="1:46" x14ac:dyDescent="0.25">
      <c r="A1981" t="str">
        <f>_xlfn.XLOOKUP(I1981,UTILIZADAS[Contacto1],UTILIZADAS[Source.Name],,0)</f>
        <v>Cobros Mayo</v>
      </c>
      <c r="B1981" s="18">
        <f>VLOOKUP(J1981,Ref!A:C,3,0)</f>
        <v>0</v>
      </c>
      <c r="C1981" s="18">
        <f>VLOOKUP(J1981,Ref!A:D,4,0)</f>
        <v>0</v>
      </c>
      <c r="D1981" s="18" t="str">
        <f t="shared" si="90"/>
        <v>11/may</v>
      </c>
      <c r="E1981" s="18">
        <f t="shared" si="91"/>
        <v>9</v>
      </c>
      <c r="F1981" s="18">
        <v>1</v>
      </c>
      <c r="G1981" s="18">
        <f t="shared" si="92"/>
        <v>0</v>
      </c>
      <c r="H1981" s="3">
        <v>46153.686724537038</v>
      </c>
      <c r="I1981">
        <v>65035301</v>
      </c>
      <c r="J1981" t="s">
        <v>1967</v>
      </c>
      <c r="K1981" t="s">
        <v>1968</v>
      </c>
      <c r="L1981" t="s">
        <v>1969</v>
      </c>
      <c r="M1981" t="s">
        <v>1970</v>
      </c>
      <c r="O1981">
        <v>369022980000</v>
      </c>
      <c r="P1981">
        <v>16018</v>
      </c>
      <c r="Q1981">
        <v>-7</v>
      </c>
      <c r="R1981">
        <v>1</v>
      </c>
      <c r="S1981">
        <v>65035301</v>
      </c>
      <c r="U1981" t="s">
        <v>6031</v>
      </c>
      <c r="W1981" t="s">
        <v>5008</v>
      </c>
      <c r="X1981">
        <v>369022980000</v>
      </c>
      <c r="Y1981" t="s">
        <v>65</v>
      </c>
      <c r="Z1981" t="s">
        <v>4619</v>
      </c>
      <c r="AG1981" t="s">
        <v>1972</v>
      </c>
      <c r="AL1981">
        <v>0</v>
      </c>
      <c r="AN1981" t="s">
        <v>1974</v>
      </c>
      <c r="AO1981">
        <v>0</v>
      </c>
      <c r="AQ1981">
        <v>2258027</v>
      </c>
      <c r="AR1981" t="s">
        <v>4605</v>
      </c>
      <c r="AS1981" t="s">
        <v>5883</v>
      </c>
      <c r="AT1981" t="s">
        <v>1975</v>
      </c>
    </row>
    <row r="1982" spans="1:46" x14ac:dyDescent="0.25">
      <c r="A1982" t="str">
        <f>_xlfn.XLOOKUP(I1982,UTILIZADAS[Contacto1],UTILIZADAS[Source.Name],,0)</f>
        <v>Cobros Mayo</v>
      </c>
      <c r="B1982" s="18">
        <f>VLOOKUP(J1982,Ref!A:C,3,0)</f>
        <v>0</v>
      </c>
      <c r="C1982" s="18">
        <f>VLOOKUP(J1982,Ref!A:D,4,0)</f>
        <v>0</v>
      </c>
      <c r="D1982" s="18" t="str">
        <f t="shared" si="90"/>
        <v>14/may</v>
      </c>
      <c r="E1982" s="18">
        <f t="shared" si="91"/>
        <v>9</v>
      </c>
      <c r="F1982" s="18">
        <v>1</v>
      </c>
      <c r="G1982" s="18">
        <f t="shared" si="92"/>
        <v>0</v>
      </c>
      <c r="H1982" s="3">
        <v>46156.410891203705</v>
      </c>
      <c r="I1982">
        <v>65035301</v>
      </c>
      <c r="J1982" t="s">
        <v>1967</v>
      </c>
      <c r="K1982" t="s">
        <v>1968</v>
      </c>
      <c r="L1982" t="s">
        <v>1969</v>
      </c>
      <c r="M1982" t="s">
        <v>1970</v>
      </c>
      <c r="O1982">
        <v>369022980000</v>
      </c>
      <c r="P1982">
        <v>16018</v>
      </c>
      <c r="Q1982">
        <v>-7</v>
      </c>
      <c r="R1982">
        <v>1</v>
      </c>
      <c r="S1982">
        <v>65035301</v>
      </c>
      <c r="U1982" t="s">
        <v>6031</v>
      </c>
      <c r="W1982" t="s">
        <v>5008</v>
      </c>
      <c r="X1982">
        <v>369022980000</v>
      </c>
      <c r="Y1982" t="s">
        <v>65</v>
      </c>
      <c r="Z1982" t="s">
        <v>4619</v>
      </c>
      <c r="AG1982" t="s">
        <v>1972</v>
      </c>
      <c r="AL1982">
        <v>0</v>
      </c>
      <c r="AN1982" t="s">
        <v>1974</v>
      </c>
      <c r="AO1982">
        <v>0</v>
      </c>
      <c r="AQ1982">
        <v>2258027</v>
      </c>
      <c r="AR1982" t="s">
        <v>4605</v>
      </c>
      <c r="AS1982" t="s">
        <v>5883</v>
      </c>
      <c r="AT1982" t="s">
        <v>1975</v>
      </c>
    </row>
    <row r="1983" spans="1:46" x14ac:dyDescent="0.25">
      <c r="A1983" t="str">
        <f>_xlfn.XLOOKUP(I1983,UTILIZADAS[Contacto1],UTILIZADAS[Source.Name],,0)</f>
        <v>Cobros Mayo</v>
      </c>
      <c r="B1983" s="18">
        <f>VLOOKUP(J1983,Ref!A:C,3,0)</f>
        <v>0</v>
      </c>
      <c r="C1983" s="18">
        <f>VLOOKUP(J1983,Ref!A:D,4,0)</f>
        <v>0</v>
      </c>
      <c r="D1983" s="18" t="str">
        <f t="shared" si="90"/>
        <v>18/may</v>
      </c>
      <c r="E1983" s="18">
        <f t="shared" si="91"/>
        <v>9</v>
      </c>
      <c r="F1983" s="18">
        <v>1</v>
      </c>
      <c r="G1983" s="18">
        <f t="shared" si="92"/>
        <v>0</v>
      </c>
      <c r="H1983" s="3">
        <v>46160.496851851851</v>
      </c>
      <c r="I1983">
        <v>65035301</v>
      </c>
      <c r="J1983" t="s">
        <v>2023</v>
      </c>
      <c r="K1983" t="s">
        <v>1968</v>
      </c>
      <c r="L1983" t="s">
        <v>1969</v>
      </c>
      <c r="M1983" t="s">
        <v>1970</v>
      </c>
      <c r="O1983">
        <v>369022980000</v>
      </c>
      <c r="P1983">
        <v>16018</v>
      </c>
      <c r="Q1983">
        <v>-7</v>
      </c>
      <c r="R1983">
        <v>1</v>
      </c>
      <c r="S1983">
        <v>65035301</v>
      </c>
      <c r="U1983" t="s">
        <v>6031</v>
      </c>
      <c r="W1983" t="s">
        <v>5008</v>
      </c>
      <c r="X1983">
        <v>369022980000</v>
      </c>
      <c r="Y1983" t="s">
        <v>65</v>
      </c>
      <c r="Z1983" t="s">
        <v>4619</v>
      </c>
      <c r="AG1983" t="s">
        <v>1972</v>
      </c>
      <c r="AL1983">
        <v>0</v>
      </c>
      <c r="AN1983" t="s">
        <v>1974</v>
      </c>
      <c r="AO1983">
        <v>0</v>
      </c>
      <c r="AQ1983">
        <v>2258027</v>
      </c>
      <c r="AR1983" t="s">
        <v>4605</v>
      </c>
      <c r="AS1983" t="s">
        <v>5883</v>
      </c>
      <c r="AT1983" t="s">
        <v>2024</v>
      </c>
    </row>
    <row r="1984" spans="1:46" x14ac:dyDescent="0.25">
      <c r="A1984" t="str">
        <f>_xlfn.XLOOKUP(I1984,UTILIZADAS[Contacto1],UTILIZADAS[Source.Name],,0)</f>
        <v>Cobros Mayo</v>
      </c>
      <c r="B1984" s="18">
        <f>VLOOKUP(J1984,Ref!A:C,3,0)</f>
        <v>0</v>
      </c>
      <c r="C1984" s="18">
        <f>VLOOKUP(J1984,Ref!A:D,4,0)</f>
        <v>0</v>
      </c>
      <c r="D1984" s="18" t="str">
        <f t="shared" si="90"/>
        <v>18/may</v>
      </c>
      <c r="E1984" s="18">
        <f t="shared" si="91"/>
        <v>9</v>
      </c>
      <c r="F1984" s="18">
        <v>1</v>
      </c>
      <c r="G1984" s="18">
        <f t="shared" si="92"/>
        <v>0</v>
      </c>
      <c r="H1984" s="3">
        <v>46160.751875000002</v>
      </c>
      <c r="I1984">
        <v>65035301</v>
      </c>
      <c r="J1984" t="s">
        <v>1967</v>
      </c>
      <c r="K1984" t="s">
        <v>1968</v>
      </c>
      <c r="L1984" t="s">
        <v>1969</v>
      </c>
      <c r="M1984" t="s">
        <v>1970</v>
      </c>
      <c r="O1984">
        <v>369022980000</v>
      </c>
      <c r="P1984">
        <v>16018</v>
      </c>
      <c r="Q1984">
        <v>-7</v>
      </c>
      <c r="R1984">
        <v>1</v>
      </c>
      <c r="S1984">
        <v>65035301</v>
      </c>
      <c r="U1984" t="s">
        <v>6031</v>
      </c>
      <c r="W1984" t="s">
        <v>5008</v>
      </c>
      <c r="X1984">
        <v>369022980000</v>
      </c>
      <c r="Y1984" t="s">
        <v>65</v>
      </c>
      <c r="Z1984" t="s">
        <v>4619</v>
      </c>
      <c r="AG1984" t="s">
        <v>1972</v>
      </c>
      <c r="AL1984">
        <v>0</v>
      </c>
      <c r="AN1984" t="s">
        <v>1974</v>
      </c>
      <c r="AO1984">
        <v>0</v>
      </c>
      <c r="AQ1984">
        <v>2258027</v>
      </c>
      <c r="AR1984" t="s">
        <v>4605</v>
      </c>
      <c r="AS1984" t="s">
        <v>5883</v>
      </c>
      <c r="AT1984" t="s">
        <v>1975</v>
      </c>
    </row>
    <row r="1985" spans="1:46" x14ac:dyDescent="0.25">
      <c r="A1985" t="str">
        <f>_xlfn.XLOOKUP(I1985,UTILIZADAS[Contacto1],UTILIZADAS[Source.Name],,0)</f>
        <v>Cobros Mayo</v>
      </c>
      <c r="B1985" s="18">
        <f>VLOOKUP(J1985,Ref!A:C,3,0)</f>
        <v>0</v>
      </c>
      <c r="C1985" s="18">
        <f>VLOOKUP(J1985,Ref!A:D,4,0)</f>
        <v>0</v>
      </c>
      <c r="D1985" s="18" t="str">
        <f t="shared" si="90"/>
        <v>20/may</v>
      </c>
      <c r="E1985" s="18">
        <f t="shared" si="91"/>
        <v>9</v>
      </c>
      <c r="F1985" s="18">
        <v>1</v>
      </c>
      <c r="G1985" s="18">
        <f t="shared" si="92"/>
        <v>0</v>
      </c>
      <c r="H1985" s="3">
        <v>46162.454189814816</v>
      </c>
      <c r="I1985">
        <v>65035301</v>
      </c>
      <c r="J1985" t="s">
        <v>1967</v>
      </c>
      <c r="K1985" t="s">
        <v>1968</v>
      </c>
      <c r="L1985" t="s">
        <v>1969</v>
      </c>
      <c r="M1985" t="s">
        <v>1970</v>
      </c>
      <c r="O1985">
        <v>369022980000</v>
      </c>
      <c r="P1985">
        <v>16018</v>
      </c>
      <c r="Q1985">
        <v>-7</v>
      </c>
      <c r="R1985">
        <v>1</v>
      </c>
      <c r="S1985">
        <v>65035301</v>
      </c>
      <c r="U1985" t="s">
        <v>6031</v>
      </c>
      <c r="W1985" t="s">
        <v>5008</v>
      </c>
      <c r="X1985">
        <v>369022980000</v>
      </c>
      <c r="Y1985" t="s">
        <v>65</v>
      </c>
      <c r="Z1985" t="s">
        <v>4619</v>
      </c>
      <c r="AG1985" t="s">
        <v>1972</v>
      </c>
      <c r="AL1985">
        <v>0</v>
      </c>
      <c r="AN1985" t="s">
        <v>1974</v>
      </c>
      <c r="AO1985">
        <v>0</v>
      </c>
      <c r="AQ1985">
        <v>2258027</v>
      </c>
      <c r="AR1985" t="s">
        <v>4605</v>
      </c>
      <c r="AS1985" t="s">
        <v>5883</v>
      </c>
      <c r="AT1985" t="s">
        <v>1975</v>
      </c>
    </row>
    <row r="1986" spans="1:46" x14ac:dyDescent="0.25">
      <c r="A1986" t="str">
        <f>_xlfn.XLOOKUP(I1986,UTILIZADAS[Contacto1],UTILIZADAS[Source.Name],,0)</f>
        <v>Cobros Mayo</v>
      </c>
      <c r="B1986" s="18">
        <f>VLOOKUP(J1986,Ref!A:C,3,0)</f>
        <v>0</v>
      </c>
      <c r="C1986" s="18">
        <f>VLOOKUP(J1986,Ref!A:D,4,0)</f>
        <v>0</v>
      </c>
      <c r="D1986" s="18" t="str">
        <f t="shared" ref="D1986:D2049" si="93">TEXT(H1986,"dd/mmm")</f>
        <v>21/may</v>
      </c>
      <c r="E1986" s="18">
        <f t="shared" ref="E1986:E2049" si="94">+COUNTIF(I:I,I1986)</f>
        <v>9</v>
      </c>
      <c r="F1986" s="18">
        <v>1</v>
      </c>
      <c r="G1986" s="18">
        <f t="shared" si="92"/>
        <v>0</v>
      </c>
      <c r="H1986" s="3">
        <v>46163.502141203702</v>
      </c>
      <c r="I1986">
        <v>65035301</v>
      </c>
      <c r="J1986" t="s">
        <v>2023</v>
      </c>
      <c r="K1986" t="s">
        <v>1968</v>
      </c>
      <c r="L1986" t="s">
        <v>1969</v>
      </c>
      <c r="M1986" t="s">
        <v>1970</v>
      </c>
      <c r="O1986">
        <v>369022980000</v>
      </c>
      <c r="P1986">
        <v>16018</v>
      </c>
      <c r="Q1986">
        <v>-7</v>
      </c>
      <c r="R1986">
        <v>1</v>
      </c>
      <c r="S1986">
        <v>65035301</v>
      </c>
      <c r="U1986" t="s">
        <v>6031</v>
      </c>
      <c r="W1986" t="s">
        <v>5008</v>
      </c>
      <c r="X1986">
        <v>369022980000</v>
      </c>
      <c r="Y1986" t="s">
        <v>65</v>
      </c>
      <c r="Z1986" t="s">
        <v>4619</v>
      </c>
      <c r="AG1986" t="s">
        <v>1972</v>
      </c>
      <c r="AL1986">
        <v>0</v>
      </c>
      <c r="AN1986" t="s">
        <v>1974</v>
      </c>
      <c r="AO1986">
        <v>0</v>
      </c>
      <c r="AQ1986">
        <v>2258027</v>
      </c>
      <c r="AR1986" t="s">
        <v>4605</v>
      </c>
      <c r="AS1986" t="s">
        <v>5883</v>
      </c>
      <c r="AT1986" t="s">
        <v>2024</v>
      </c>
    </row>
    <row r="1987" spans="1:46" x14ac:dyDescent="0.25">
      <c r="A1987" t="str">
        <f>_xlfn.XLOOKUP(I1987,UTILIZADAS[Contacto1],UTILIZADAS[Source.Name],,0)</f>
        <v>Cobros Mayo</v>
      </c>
      <c r="B1987" s="18">
        <f>VLOOKUP(J1987,Ref!A:C,3,0)</f>
        <v>0</v>
      </c>
      <c r="C1987" s="18">
        <f>VLOOKUP(J1987,Ref!A:D,4,0)</f>
        <v>0</v>
      </c>
      <c r="D1987" s="18" t="str">
        <f t="shared" si="93"/>
        <v>21/may</v>
      </c>
      <c r="E1987" s="18">
        <f t="shared" si="94"/>
        <v>9</v>
      </c>
      <c r="F1987" s="18">
        <v>1</v>
      </c>
      <c r="G1987" s="18">
        <f t="shared" ref="G1987:G2050" si="95">IF(I1987=I1988,0,1)</f>
        <v>0</v>
      </c>
      <c r="H1987" s="3">
        <v>46163.628125000003</v>
      </c>
      <c r="I1987">
        <v>65035301</v>
      </c>
      <c r="J1987" t="s">
        <v>1967</v>
      </c>
      <c r="K1987" t="s">
        <v>1968</v>
      </c>
      <c r="L1987" t="s">
        <v>1969</v>
      </c>
      <c r="M1987" t="s">
        <v>1970</v>
      </c>
      <c r="O1987">
        <v>369022980000</v>
      </c>
      <c r="P1987">
        <v>16018</v>
      </c>
      <c r="Q1987">
        <v>-7</v>
      </c>
      <c r="R1987">
        <v>1</v>
      </c>
      <c r="S1987">
        <v>65035301</v>
      </c>
      <c r="U1987" t="s">
        <v>6031</v>
      </c>
      <c r="W1987" t="s">
        <v>5008</v>
      </c>
      <c r="X1987">
        <v>369022980000</v>
      </c>
      <c r="Y1987" t="s">
        <v>65</v>
      </c>
      <c r="Z1987" t="s">
        <v>4619</v>
      </c>
      <c r="AG1987" t="s">
        <v>1972</v>
      </c>
      <c r="AL1987">
        <v>0</v>
      </c>
      <c r="AN1987" t="s">
        <v>1974</v>
      </c>
      <c r="AO1987">
        <v>0</v>
      </c>
      <c r="AQ1987">
        <v>2258027</v>
      </c>
      <c r="AR1987" t="s">
        <v>4605</v>
      </c>
      <c r="AS1987" t="s">
        <v>5883</v>
      </c>
      <c r="AT1987" t="s">
        <v>1975</v>
      </c>
    </row>
    <row r="1988" spans="1:46" x14ac:dyDescent="0.25">
      <c r="A1988" t="str">
        <f>_xlfn.XLOOKUP(I1988,UTILIZADAS[Contacto1],UTILIZADAS[Source.Name],,0)</f>
        <v>Cobros Mayo</v>
      </c>
      <c r="B1988" s="18">
        <f>VLOOKUP(J1988,Ref!A:C,3,0)</f>
        <v>0</v>
      </c>
      <c r="C1988" s="18">
        <f>VLOOKUP(J1988,Ref!A:D,4,0)</f>
        <v>0</v>
      </c>
      <c r="D1988" s="18" t="str">
        <f t="shared" si="93"/>
        <v>22/may</v>
      </c>
      <c r="E1988" s="18">
        <f t="shared" si="94"/>
        <v>9</v>
      </c>
      <c r="F1988" s="18">
        <v>1</v>
      </c>
      <c r="G1988" s="18">
        <f t="shared" si="95"/>
        <v>1</v>
      </c>
      <c r="H1988" s="3">
        <v>46164.395289351851</v>
      </c>
      <c r="I1988">
        <v>65035301</v>
      </c>
      <c r="J1988" t="s">
        <v>1967</v>
      </c>
      <c r="K1988" t="s">
        <v>1968</v>
      </c>
      <c r="L1988" t="s">
        <v>1969</v>
      </c>
      <c r="M1988" t="s">
        <v>1970</v>
      </c>
      <c r="O1988">
        <v>369022980000</v>
      </c>
      <c r="P1988">
        <v>16018</v>
      </c>
      <c r="Q1988">
        <v>-7</v>
      </c>
      <c r="R1988">
        <v>1</v>
      </c>
      <c r="S1988">
        <v>65035301</v>
      </c>
      <c r="U1988" t="s">
        <v>6031</v>
      </c>
      <c r="W1988" t="s">
        <v>5008</v>
      </c>
      <c r="X1988">
        <v>369022980000</v>
      </c>
      <c r="Y1988" t="s">
        <v>65</v>
      </c>
      <c r="Z1988" t="s">
        <v>4619</v>
      </c>
      <c r="AG1988" t="s">
        <v>1972</v>
      </c>
      <c r="AL1988">
        <v>0</v>
      </c>
      <c r="AN1988" t="s">
        <v>1974</v>
      </c>
      <c r="AO1988">
        <v>0</v>
      </c>
      <c r="AQ1988">
        <v>2258027</v>
      </c>
      <c r="AR1988" t="s">
        <v>4605</v>
      </c>
      <c r="AS1988" t="s">
        <v>5883</v>
      </c>
      <c r="AT1988" t="s">
        <v>1975</v>
      </c>
    </row>
    <row r="1989" spans="1:46" x14ac:dyDescent="0.25">
      <c r="A1989" t="str">
        <f>_xlfn.XLOOKUP(I1989,UTILIZADAS[Contacto1],UTILIZADAS[Source.Name],,0)</f>
        <v>Cobros Mayo</v>
      </c>
      <c r="B1989" s="18">
        <f>VLOOKUP(J1989,Ref!A:C,3,0)</f>
        <v>0</v>
      </c>
      <c r="C1989" s="18">
        <f>VLOOKUP(J1989,Ref!A:D,4,0)</f>
        <v>0</v>
      </c>
      <c r="D1989" s="18" t="str">
        <f t="shared" si="93"/>
        <v>11/may</v>
      </c>
      <c r="E1989" s="18">
        <f t="shared" si="94"/>
        <v>2</v>
      </c>
      <c r="F1989" s="18">
        <v>1</v>
      </c>
      <c r="G1989" s="18">
        <f t="shared" si="95"/>
        <v>0</v>
      </c>
      <c r="H1989" s="3">
        <v>46153.687511574077</v>
      </c>
      <c r="I1989">
        <v>65055421</v>
      </c>
      <c r="J1989" t="s">
        <v>1967</v>
      </c>
      <c r="K1989" t="s">
        <v>1968</v>
      </c>
      <c r="L1989" t="s">
        <v>1969</v>
      </c>
      <c r="M1989" t="s">
        <v>1970</v>
      </c>
      <c r="O1989">
        <v>365029440000</v>
      </c>
      <c r="P1989">
        <v>16018</v>
      </c>
      <c r="Q1989">
        <v>-7</v>
      </c>
      <c r="R1989">
        <v>1</v>
      </c>
      <c r="S1989">
        <v>65055421</v>
      </c>
      <c r="U1989" t="s">
        <v>5009</v>
      </c>
      <c r="W1989" t="s">
        <v>5010</v>
      </c>
      <c r="X1989">
        <v>365029440000</v>
      </c>
      <c r="Y1989" t="s">
        <v>65</v>
      </c>
      <c r="Z1989" t="s">
        <v>4619</v>
      </c>
      <c r="AF1989" t="s">
        <v>1976</v>
      </c>
      <c r="AG1989" t="s">
        <v>1972</v>
      </c>
      <c r="AL1989">
        <v>0</v>
      </c>
      <c r="AN1989" t="s">
        <v>1974</v>
      </c>
      <c r="AO1989">
        <v>0</v>
      </c>
      <c r="AQ1989">
        <v>2258028</v>
      </c>
      <c r="AR1989" t="s">
        <v>4605</v>
      </c>
      <c r="AS1989" t="s">
        <v>5883</v>
      </c>
      <c r="AT1989" t="s">
        <v>1975</v>
      </c>
    </row>
    <row r="1990" spans="1:46" x14ac:dyDescent="0.25">
      <c r="A1990" t="str">
        <f>_xlfn.XLOOKUP(I1990,UTILIZADAS[Contacto1],UTILIZADAS[Source.Name],,0)</f>
        <v>Cobros Mayo</v>
      </c>
      <c r="B1990" s="18">
        <f>VLOOKUP(J1990,Ref!A:C,3,0)</f>
        <v>1</v>
      </c>
      <c r="C1990" s="18">
        <f>VLOOKUP(J1990,Ref!A:D,4,0)</f>
        <v>0</v>
      </c>
      <c r="D1990" s="18" t="str">
        <f t="shared" si="93"/>
        <v>14/may</v>
      </c>
      <c r="E1990" s="18">
        <f t="shared" si="94"/>
        <v>2</v>
      </c>
      <c r="F1990" s="18">
        <v>1</v>
      </c>
      <c r="G1990" s="18">
        <f t="shared" si="95"/>
        <v>1</v>
      </c>
      <c r="H1990" s="3">
        <v>46156.411365740743</v>
      </c>
      <c r="I1990">
        <v>65055421</v>
      </c>
      <c r="J1990">
        <v>6000</v>
      </c>
      <c r="K1990" t="s">
        <v>1983</v>
      </c>
      <c r="L1990" t="s">
        <v>1897</v>
      </c>
      <c r="M1990" t="s">
        <v>1970</v>
      </c>
      <c r="O1990">
        <v>365029440000</v>
      </c>
      <c r="P1990">
        <v>16018</v>
      </c>
      <c r="Q1990">
        <v>-7</v>
      </c>
      <c r="R1990">
        <v>1</v>
      </c>
      <c r="S1990">
        <v>65055421</v>
      </c>
      <c r="U1990" t="s">
        <v>5009</v>
      </c>
      <c r="W1990" t="s">
        <v>5010</v>
      </c>
      <c r="X1990">
        <v>365029440000</v>
      </c>
      <c r="Y1990" t="s">
        <v>65</v>
      </c>
      <c r="Z1990" t="s">
        <v>4619</v>
      </c>
      <c r="AF1990" t="s">
        <v>1976</v>
      </c>
      <c r="AG1990" t="s">
        <v>1972</v>
      </c>
      <c r="AL1990">
        <v>77</v>
      </c>
      <c r="AM1990" t="s">
        <v>1979</v>
      </c>
      <c r="AN1990" t="s">
        <v>1987</v>
      </c>
      <c r="AO1990">
        <v>0</v>
      </c>
      <c r="AQ1990">
        <v>2258028</v>
      </c>
      <c r="AR1990" t="s">
        <v>4605</v>
      </c>
      <c r="AS1990" t="s">
        <v>5883</v>
      </c>
      <c r="AT1990" t="s">
        <v>1895</v>
      </c>
    </row>
    <row r="1991" spans="1:46" x14ac:dyDescent="0.25">
      <c r="A1991" t="str">
        <f>_xlfn.XLOOKUP(I1991,UTILIZADAS[Contacto1],UTILIZADAS[Source.Name],,0)</f>
        <v>Cobros Mayo</v>
      </c>
      <c r="B1991" s="18">
        <f>VLOOKUP(J1991,Ref!A:C,3,0)</f>
        <v>1</v>
      </c>
      <c r="C1991" s="18">
        <f>VLOOKUP(J1991,Ref!A:D,4,0)</f>
        <v>0</v>
      </c>
      <c r="D1991" s="18" t="str">
        <f t="shared" si="93"/>
        <v>11/may</v>
      </c>
      <c r="E1991" s="18">
        <f t="shared" si="94"/>
        <v>1</v>
      </c>
      <c r="F1991" s="18">
        <v>1</v>
      </c>
      <c r="G1991" s="18">
        <f t="shared" si="95"/>
        <v>1</v>
      </c>
      <c r="H1991" s="3">
        <v>46153.688067129631</v>
      </c>
      <c r="I1991">
        <v>65065945</v>
      </c>
      <c r="J1991">
        <v>6006</v>
      </c>
      <c r="K1991" t="s">
        <v>1983</v>
      </c>
      <c r="L1991" t="s">
        <v>1897</v>
      </c>
      <c r="M1991" t="s">
        <v>1970</v>
      </c>
      <c r="O1991">
        <v>369028250000</v>
      </c>
      <c r="P1991">
        <v>16018</v>
      </c>
      <c r="Q1991">
        <v>-7</v>
      </c>
      <c r="R1991">
        <v>1</v>
      </c>
      <c r="S1991">
        <v>65065945</v>
      </c>
      <c r="U1991" t="s">
        <v>5011</v>
      </c>
      <c r="W1991" t="s">
        <v>5012</v>
      </c>
      <c r="X1991">
        <v>369028250000</v>
      </c>
      <c r="Y1991" t="s">
        <v>65</v>
      </c>
      <c r="Z1991" t="s">
        <v>4619</v>
      </c>
      <c r="AF1991" t="s">
        <v>1976</v>
      </c>
      <c r="AG1991" t="s">
        <v>1972</v>
      </c>
      <c r="AL1991">
        <v>67</v>
      </c>
      <c r="AM1991" t="s">
        <v>1979</v>
      </c>
      <c r="AN1991" t="s">
        <v>1987</v>
      </c>
      <c r="AO1991">
        <v>0</v>
      </c>
      <c r="AQ1991">
        <v>2258029</v>
      </c>
      <c r="AR1991" t="s">
        <v>4605</v>
      </c>
      <c r="AS1991" t="s">
        <v>5883</v>
      </c>
      <c r="AT1991" t="s">
        <v>1894</v>
      </c>
    </row>
    <row r="1992" spans="1:46" x14ac:dyDescent="0.25">
      <c r="A1992" t="str">
        <f>_xlfn.XLOOKUP(I1992,UTILIZADAS[Contacto1],UTILIZADAS[Source.Name],,0)</f>
        <v>Cobros Abril Canal Fijo</v>
      </c>
      <c r="B1992" s="18">
        <f>VLOOKUP(J1992,Ref!A:C,3,0)</f>
        <v>0</v>
      </c>
      <c r="C1992" s="18">
        <f>VLOOKUP(J1992,Ref!A:D,4,0)</f>
        <v>0</v>
      </c>
      <c r="D1992" s="18" t="str">
        <f t="shared" si="93"/>
        <v>11/may</v>
      </c>
      <c r="E1992" s="18">
        <f t="shared" si="94"/>
        <v>3</v>
      </c>
      <c r="F1992" s="18">
        <v>1</v>
      </c>
      <c r="G1992" s="18">
        <f t="shared" si="95"/>
        <v>0</v>
      </c>
      <c r="H1992" s="3">
        <v>46153.688425925924</v>
      </c>
      <c r="I1992">
        <v>65077219</v>
      </c>
      <c r="J1992" t="s">
        <v>2021</v>
      </c>
      <c r="K1992" t="s">
        <v>1968</v>
      </c>
      <c r="L1992" t="s">
        <v>1969</v>
      </c>
      <c r="M1992" t="s">
        <v>1970</v>
      </c>
      <c r="O1992">
        <v>369040250000</v>
      </c>
      <c r="P1992">
        <v>16018</v>
      </c>
      <c r="Q1992">
        <v>-7</v>
      </c>
      <c r="R1992">
        <v>1</v>
      </c>
      <c r="S1992">
        <v>65077219</v>
      </c>
      <c r="U1992" t="s">
        <v>2500</v>
      </c>
      <c r="W1992" s="3">
        <v>24051</v>
      </c>
      <c r="X1992">
        <v>369040250000</v>
      </c>
      <c r="Y1992" t="s">
        <v>65</v>
      </c>
      <c r="Z1992" t="s">
        <v>66</v>
      </c>
      <c r="AF1992" t="s">
        <v>1976</v>
      </c>
      <c r="AG1992" t="s">
        <v>1972</v>
      </c>
      <c r="AL1992">
        <v>5</v>
      </c>
      <c r="AN1992" t="s">
        <v>1974</v>
      </c>
      <c r="AO1992">
        <v>0</v>
      </c>
      <c r="AQ1992">
        <v>2258030</v>
      </c>
      <c r="AR1992" t="s">
        <v>4605</v>
      </c>
      <c r="AS1992" t="s">
        <v>5883</v>
      </c>
      <c r="AT1992" t="s">
        <v>2022</v>
      </c>
    </row>
    <row r="1993" spans="1:46" x14ac:dyDescent="0.25">
      <c r="A1993" t="str">
        <f>_xlfn.XLOOKUP(I1993,UTILIZADAS[Contacto1],UTILIZADAS[Source.Name],,0)</f>
        <v>Cobros Abril Canal Fijo</v>
      </c>
      <c r="B1993" s="18">
        <f>VLOOKUP(J1993,Ref!A:C,3,0)</f>
        <v>0</v>
      </c>
      <c r="C1993" s="18">
        <f>VLOOKUP(J1993,Ref!A:D,4,0)</f>
        <v>0</v>
      </c>
      <c r="D1993" s="18" t="str">
        <f t="shared" si="93"/>
        <v>14/may</v>
      </c>
      <c r="E1993" s="18">
        <f t="shared" si="94"/>
        <v>3</v>
      </c>
      <c r="F1993" s="18">
        <v>1</v>
      </c>
      <c r="G1993" s="18">
        <f t="shared" si="95"/>
        <v>0</v>
      </c>
      <c r="H1993" s="3">
        <v>46156.411203703705</v>
      </c>
      <c r="I1993">
        <v>65077219</v>
      </c>
      <c r="J1993" t="s">
        <v>1967</v>
      </c>
      <c r="K1993" t="s">
        <v>1968</v>
      </c>
      <c r="L1993" t="s">
        <v>1969</v>
      </c>
      <c r="M1993" t="s">
        <v>1970</v>
      </c>
      <c r="O1993">
        <v>369040250000</v>
      </c>
      <c r="P1993">
        <v>16018</v>
      </c>
      <c r="Q1993">
        <v>-7</v>
      </c>
      <c r="R1993">
        <v>1</v>
      </c>
      <c r="S1993">
        <v>65077219</v>
      </c>
      <c r="U1993" t="s">
        <v>2500</v>
      </c>
      <c r="W1993" s="3">
        <v>24051</v>
      </c>
      <c r="X1993">
        <v>369040250000</v>
      </c>
      <c r="Y1993" t="s">
        <v>65</v>
      </c>
      <c r="Z1993" t="s">
        <v>66</v>
      </c>
      <c r="AF1993" t="s">
        <v>1976</v>
      </c>
      <c r="AG1993" t="s">
        <v>1972</v>
      </c>
      <c r="AL1993">
        <v>0</v>
      </c>
      <c r="AN1993" t="s">
        <v>1974</v>
      </c>
      <c r="AO1993">
        <v>0</v>
      </c>
      <c r="AQ1993">
        <v>2258030</v>
      </c>
      <c r="AR1993" t="s">
        <v>4605</v>
      </c>
      <c r="AS1993" t="s">
        <v>5883</v>
      </c>
      <c r="AT1993" t="s">
        <v>1975</v>
      </c>
    </row>
    <row r="1994" spans="1:46" x14ac:dyDescent="0.25">
      <c r="A1994" t="str">
        <f>_xlfn.XLOOKUP(I1994,UTILIZADAS[Contacto1],UTILIZADAS[Source.Name],,0)</f>
        <v>Cobros Abril Canal Fijo</v>
      </c>
      <c r="B1994" s="18">
        <f>VLOOKUP(J1994,Ref!A:C,3,0)</f>
        <v>1</v>
      </c>
      <c r="C1994" s="18">
        <f>VLOOKUP(J1994,Ref!A:D,4,0)</f>
        <v>0</v>
      </c>
      <c r="D1994" s="18" t="str">
        <f t="shared" si="93"/>
        <v>18/may</v>
      </c>
      <c r="E1994" s="18">
        <f t="shared" si="94"/>
        <v>3</v>
      </c>
      <c r="F1994" s="18">
        <v>1</v>
      </c>
      <c r="G1994" s="18">
        <f t="shared" si="95"/>
        <v>1</v>
      </c>
      <c r="H1994" s="3">
        <v>46160.503877314812</v>
      </c>
      <c r="I1994">
        <v>65077219</v>
      </c>
      <c r="J1994">
        <v>6006</v>
      </c>
      <c r="K1994" t="s">
        <v>1983</v>
      </c>
      <c r="L1994" t="s">
        <v>1897</v>
      </c>
      <c r="M1994" t="s">
        <v>1970</v>
      </c>
      <c r="O1994">
        <v>369040250000</v>
      </c>
      <c r="P1994">
        <v>16018</v>
      </c>
      <c r="Q1994">
        <v>-7</v>
      </c>
      <c r="R1994">
        <v>1</v>
      </c>
      <c r="S1994">
        <v>65077219</v>
      </c>
      <c r="U1994" t="s">
        <v>2500</v>
      </c>
      <c r="W1994" s="3">
        <v>24051</v>
      </c>
      <c r="X1994">
        <v>369040250000</v>
      </c>
      <c r="Y1994" t="s">
        <v>65</v>
      </c>
      <c r="Z1994" t="s">
        <v>66</v>
      </c>
      <c r="AF1994" t="s">
        <v>1976</v>
      </c>
      <c r="AG1994" t="s">
        <v>1972</v>
      </c>
      <c r="AL1994">
        <v>179</v>
      </c>
      <c r="AM1994" t="s">
        <v>1979</v>
      </c>
      <c r="AN1994" t="s">
        <v>1987</v>
      </c>
      <c r="AO1994">
        <v>0</v>
      </c>
      <c r="AQ1994">
        <v>2258030</v>
      </c>
      <c r="AR1994" t="s">
        <v>4605</v>
      </c>
      <c r="AS1994" t="s">
        <v>5883</v>
      </c>
      <c r="AT1994" t="s">
        <v>1894</v>
      </c>
    </row>
    <row r="1995" spans="1:46" x14ac:dyDescent="0.25">
      <c r="A1995" t="e">
        <f>_xlfn.XLOOKUP(I1995,UTILIZADAS[Contacto1],UTILIZADAS[Source.Name],,0)</f>
        <v>#N/A</v>
      </c>
      <c r="B1995" s="18">
        <f>VLOOKUP(J1995,Ref!A:C,3,0)</f>
        <v>0</v>
      </c>
      <c r="C1995" s="18">
        <f>VLOOKUP(J1995,Ref!A:D,4,0)</f>
        <v>0</v>
      </c>
      <c r="D1995" s="18" t="str">
        <f t="shared" si="93"/>
        <v>07/may</v>
      </c>
      <c r="E1995" s="18">
        <f t="shared" si="94"/>
        <v>1</v>
      </c>
      <c r="F1995" s="18">
        <v>1</v>
      </c>
      <c r="G1995" s="18">
        <f t="shared" si="95"/>
        <v>1</v>
      </c>
      <c r="H1995" s="3">
        <v>46149.719918981478</v>
      </c>
      <c r="I1995">
        <v>65080085</v>
      </c>
      <c r="J1995">
        <v>6004</v>
      </c>
      <c r="K1995" t="s">
        <v>1983</v>
      </c>
      <c r="L1995" t="s">
        <v>1897</v>
      </c>
      <c r="M1995" t="s">
        <v>1970</v>
      </c>
      <c r="P1995">
        <v>998</v>
      </c>
      <c r="Q1995">
        <v>0</v>
      </c>
      <c r="S1995">
        <v>65080085</v>
      </c>
      <c r="AF1995" t="s">
        <v>1976</v>
      </c>
      <c r="AG1995" t="s">
        <v>1972</v>
      </c>
      <c r="AL1995">
        <v>90</v>
      </c>
      <c r="AM1995" t="s">
        <v>1979</v>
      </c>
      <c r="AN1995" t="s">
        <v>1977</v>
      </c>
      <c r="AO1995">
        <v>0</v>
      </c>
      <c r="AQ1995">
        <v>2257590</v>
      </c>
      <c r="AR1995" t="s">
        <v>1978</v>
      </c>
      <c r="AT1995" t="s">
        <v>1984</v>
      </c>
    </row>
    <row r="1996" spans="1:46" x14ac:dyDescent="0.25">
      <c r="A1996" t="str">
        <f>_xlfn.XLOOKUP(I1996,UTILIZADAS[Contacto1],UTILIZADAS[Source.Name],,0)</f>
        <v>Cobros Abril Canal Fijo</v>
      </c>
      <c r="B1996" s="18">
        <f>VLOOKUP(J1996,Ref!A:C,3,0)</f>
        <v>0</v>
      </c>
      <c r="C1996" s="18">
        <f>VLOOKUP(J1996,Ref!A:D,4,0)</f>
        <v>0</v>
      </c>
      <c r="D1996" s="18" t="str">
        <f t="shared" si="93"/>
        <v>02/may</v>
      </c>
      <c r="E1996" s="18">
        <f t="shared" si="94"/>
        <v>15</v>
      </c>
      <c r="F1996" s="18">
        <v>1</v>
      </c>
      <c r="G1996" s="18">
        <f t="shared" si="95"/>
        <v>0</v>
      </c>
      <c r="H1996" s="3">
        <v>46144.537546296298</v>
      </c>
      <c r="I1996">
        <v>65081748</v>
      </c>
      <c r="J1996" t="s">
        <v>1967</v>
      </c>
      <c r="K1996" t="s">
        <v>1968</v>
      </c>
      <c r="L1996" t="s">
        <v>1969</v>
      </c>
      <c r="M1996" t="s">
        <v>1970</v>
      </c>
      <c r="O1996">
        <v>362025790000</v>
      </c>
      <c r="P1996">
        <v>16017</v>
      </c>
      <c r="Q1996">
        <v>-7</v>
      </c>
      <c r="R1996">
        <v>1</v>
      </c>
      <c r="S1996">
        <v>65081748</v>
      </c>
      <c r="U1996" t="s">
        <v>2379</v>
      </c>
      <c r="W1996">
        <v>180703524</v>
      </c>
      <c r="X1996" t="s">
        <v>66</v>
      </c>
      <c r="Y1996" t="s">
        <v>65</v>
      </c>
      <c r="Z1996">
        <v>362025790000</v>
      </c>
      <c r="AG1996" t="s">
        <v>1972</v>
      </c>
      <c r="AI1996" t="s">
        <v>3144</v>
      </c>
      <c r="AL1996">
        <v>0</v>
      </c>
      <c r="AN1996" t="s">
        <v>1974</v>
      </c>
      <c r="AO1996">
        <v>0</v>
      </c>
      <c r="AQ1996">
        <v>2252168</v>
      </c>
      <c r="AR1996" t="s">
        <v>2241</v>
      </c>
      <c r="AS1996" t="s">
        <v>4163</v>
      </c>
      <c r="AT1996" t="s">
        <v>1975</v>
      </c>
    </row>
    <row r="1997" spans="1:46" x14ac:dyDescent="0.25">
      <c r="A1997" t="str">
        <f>_xlfn.XLOOKUP(I1997,UTILIZADAS[Contacto1],UTILIZADAS[Source.Name],,0)</f>
        <v>Cobros Abril Canal Fijo</v>
      </c>
      <c r="B1997" s="18">
        <f>VLOOKUP(J1997,Ref!A:C,3,0)</f>
        <v>0</v>
      </c>
      <c r="C1997" s="18">
        <f>VLOOKUP(J1997,Ref!A:D,4,0)</f>
        <v>0</v>
      </c>
      <c r="D1997" s="18" t="str">
        <f t="shared" si="93"/>
        <v>05/may</v>
      </c>
      <c r="E1997" s="18">
        <f t="shared" si="94"/>
        <v>15</v>
      </c>
      <c r="F1997" s="18">
        <v>1</v>
      </c>
      <c r="G1997" s="18">
        <f t="shared" si="95"/>
        <v>0</v>
      </c>
      <c r="H1997" s="3">
        <v>46147.748969907407</v>
      </c>
      <c r="I1997">
        <v>65081748</v>
      </c>
      <c r="J1997" t="s">
        <v>2023</v>
      </c>
      <c r="K1997" t="s">
        <v>1968</v>
      </c>
      <c r="L1997" t="s">
        <v>1969</v>
      </c>
      <c r="M1997" t="s">
        <v>1970</v>
      </c>
      <c r="O1997">
        <v>362025790000</v>
      </c>
      <c r="P1997">
        <v>16017</v>
      </c>
      <c r="Q1997">
        <v>-7</v>
      </c>
      <c r="R1997">
        <v>1</v>
      </c>
      <c r="S1997">
        <v>65081748</v>
      </c>
      <c r="U1997" t="s">
        <v>2379</v>
      </c>
      <c r="W1997">
        <v>180703524</v>
      </c>
      <c r="X1997" t="s">
        <v>66</v>
      </c>
      <c r="Y1997" t="s">
        <v>65</v>
      </c>
      <c r="Z1997">
        <v>362025790000</v>
      </c>
      <c r="AG1997" t="s">
        <v>1972</v>
      </c>
      <c r="AI1997" t="s">
        <v>3144</v>
      </c>
      <c r="AL1997">
        <v>0</v>
      </c>
      <c r="AN1997" t="s">
        <v>1974</v>
      </c>
      <c r="AO1997">
        <v>0</v>
      </c>
      <c r="AQ1997">
        <v>2252168</v>
      </c>
      <c r="AR1997" t="s">
        <v>2241</v>
      </c>
      <c r="AS1997" t="s">
        <v>4163</v>
      </c>
      <c r="AT1997" t="s">
        <v>2024</v>
      </c>
    </row>
    <row r="1998" spans="1:46" x14ac:dyDescent="0.25">
      <c r="A1998" t="str">
        <f>_xlfn.XLOOKUP(I1998,UTILIZADAS[Contacto1],UTILIZADAS[Source.Name],,0)</f>
        <v>Cobros Abril Canal Fijo</v>
      </c>
      <c r="B1998" s="18">
        <f>VLOOKUP(J1998,Ref!A:C,3,0)</f>
        <v>0</v>
      </c>
      <c r="C1998" s="18">
        <f>VLOOKUP(J1998,Ref!A:D,4,0)</f>
        <v>0</v>
      </c>
      <c r="D1998" s="18" t="str">
        <f t="shared" si="93"/>
        <v>06/may</v>
      </c>
      <c r="E1998" s="18">
        <f t="shared" si="94"/>
        <v>15</v>
      </c>
      <c r="F1998" s="18">
        <v>1</v>
      </c>
      <c r="G1998" s="18">
        <f t="shared" si="95"/>
        <v>0</v>
      </c>
      <c r="H1998" s="3">
        <v>46148.672986111109</v>
      </c>
      <c r="I1998">
        <v>65081748</v>
      </c>
      <c r="J1998" t="s">
        <v>2023</v>
      </c>
      <c r="K1998" t="s">
        <v>1968</v>
      </c>
      <c r="L1998" t="s">
        <v>1969</v>
      </c>
      <c r="M1998" t="s">
        <v>1970</v>
      </c>
      <c r="O1998">
        <v>362025790000</v>
      </c>
      <c r="P1998">
        <v>16017</v>
      </c>
      <c r="Q1998">
        <v>-7</v>
      </c>
      <c r="R1998">
        <v>1</v>
      </c>
      <c r="S1998">
        <v>65081748</v>
      </c>
      <c r="U1998" t="s">
        <v>2379</v>
      </c>
      <c r="W1998">
        <v>180703524</v>
      </c>
      <c r="X1998" t="s">
        <v>66</v>
      </c>
      <c r="Y1998" t="s">
        <v>65</v>
      </c>
      <c r="Z1998">
        <v>362025790000</v>
      </c>
      <c r="AG1998" t="s">
        <v>1972</v>
      </c>
      <c r="AI1998" t="s">
        <v>3144</v>
      </c>
      <c r="AL1998">
        <v>0</v>
      </c>
      <c r="AN1998" t="s">
        <v>1974</v>
      </c>
      <c r="AO1998">
        <v>0</v>
      </c>
      <c r="AQ1998">
        <v>2252168</v>
      </c>
      <c r="AR1998" t="s">
        <v>2241</v>
      </c>
      <c r="AS1998" t="s">
        <v>4163</v>
      </c>
      <c r="AT1998" t="s">
        <v>2024</v>
      </c>
    </row>
    <row r="1999" spans="1:46" x14ac:dyDescent="0.25">
      <c r="A1999" t="str">
        <f>_xlfn.XLOOKUP(I1999,UTILIZADAS[Contacto1],UTILIZADAS[Source.Name],,0)</f>
        <v>Cobros Abril Canal Fijo</v>
      </c>
      <c r="B1999" s="18">
        <f>VLOOKUP(J1999,Ref!A:C,3,0)</f>
        <v>0</v>
      </c>
      <c r="C1999" s="18">
        <f>VLOOKUP(J1999,Ref!A:D,4,0)</f>
        <v>0</v>
      </c>
      <c r="D1999" s="18" t="str">
        <f t="shared" si="93"/>
        <v>07/may</v>
      </c>
      <c r="E1999" s="18">
        <f t="shared" si="94"/>
        <v>15</v>
      </c>
      <c r="F1999" s="18">
        <v>1</v>
      </c>
      <c r="G1999" s="18">
        <f t="shared" si="95"/>
        <v>0</v>
      </c>
      <c r="H1999" s="3">
        <v>46149.746863425928</v>
      </c>
      <c r="I1999">
        <v>65081748</v>
      </c>
      <c r="J1999" t="s">
        <v>2023</v>
      </c>
      <c r="K1999" t="s">
        <v>1968</v>
      </c>
      <c r="L1999" t="s">
        <v>1969</v>
      </c>
      <c r="M1999" t="s">
        <v>1970</v>
      </c>
      <c r="O1999">
        <v>362025790000</v>
      </c>
      <c r="P1999">
        <v>16017</v>
      </c>
      <c r="Q1999">
        <v>-7</v>
      </c>
      <c r="R1999">
        <v>1</v>
      </c>
      <c r="S1999">
        <v>65081748</v>
      </c>
      <c r="U1999" t="s">
        <v>2379</v>
      </c>
      <c r="W1999">
        <v>180703524</v>
      </c>
      <c r="X1999" t="s">
        <v>66</v>
      </c>
      <c r="Y1999" t="s">
        <v>65</v>
      </c>
      <c r="Z1999">
        <v>362025790000</v>
      </c>
      <c r="AG1999" t="s">
        <v>1972</v>
      </c>
      <c r="AI1999" t="s">
        <v>3144</v>
      </c>
      <c r="AL1999">
        <v>0</v>
      </c>
      <c r="AN1999" t="s">
        <v>1974</v>
      </c>
      <c r="AO1999">
        <v>0</v>
      </c>
      <c r="AQ1999">
        <v>2252168</v>
      </c>
      <c r="AR1999" t="s">
        <v>2241</v>
      </c>
      <c r="AS1999" t="s">
        <v>4163</v>
      </c>
      <c r="AT1999" t="s">
        <v>2024</v>
      </c>
    </row>
    <row r="2000" spans="1:46" x14ac:dyDescent="0.25">
      <c r="A2000" t="str">
        <f>_xlfn.XLOOKUP(I2000,UTILIZADAS[Contacto1],UTILIZADAS[Source.Name],,0)</f>
        <v>Cobros Abril Canal Fijo</v>
      </c>
      <c r="B2000" s="18">
        <f>VLOOKUP(J2000,Ref!A:C,3,0)</f>
        <v>0</v>
      </c>
      <c r="C2000" s="18">
        <f>VLOOKUP(J2000,Ref!A:D,4,0)</f>
        <v>0</v>
      </c>
      <c r="D2000" s="18" t="str">
        <f t="shared" si="93"/>
        <v>08/may</v>
      </c>
      <c r="E2000" s="18">
        <f t="shared" si="94"/>
        <v>15</v>
      </c>
      <c r="F2000" s="18">
        <v>1</v>
      </c>
      <c r="G2000" s="18">
        <f t="shared" si="95"/>
        <v>0</v>
      </c>
      <c r="H2000" s="3">
        <v>46150.421493055554</v>
      </c>
      <c r="I2000">
        <v>65081748</v>
      </c>
      <c r="J2000" t="s">
        <v>1967</v>
      </c>
      <c r="K2000" t="s">
        <v>1968</v>
      </c>
      <c r="L2000" t="s">
        <v>1969</v>
      </c>
      <c r="M2000" t="s">
        <v>1970</v>
      </c>
      <c r="O2000">
        <v>362025790000</v>
      </c>
      <c r="P2000">
        <v>16017</v>
      </c>
      <c r="Q2000">
        <v>-7</v>
      </c>
      <c r="R2000">
        <v>1</v>
      </c>
      <c r="S2000">
        <v>65081748</v>
      </c>
      <c r="U2000" t="s">
        <v>2379</v>
      </c>
      <c r="W2000">
        <v>180703524</v>
      </c>
      <c r="X2000" t="s">
        <v>66</v>
      </c>
      <c r="Y2000" t="s">
        <v>65</v>
      </c>
      <c r="Z2000">
        <v>362025790000</v>
      </c>
      <c r="AG2000" t="s">
        <v>1972</v>
      </c>
      <c r="AI2000" t="s">
        <v>3144</v>
      </c>
      <c r="AL2000">
        <v>0</v>
      </c>
      <c r="AN2000" t="s">
        <v>1974</v>
      </c>
      <c r="AO2000">
        <v>0</v>
      </c>
      <c r="AQ2000">
        <v>2252168</v>
      </c>
      <c r="AR2000" t="s">
        <v>2241</v>
      </c>
      <c r="AS2000" t="s">
        <v>4163</v>
      </c>
      <c r="AT2000" t="s">
        <v>1975</v>
      </c>
    </row>
    <row r="2001" spans="1:46" x14ac:dyDescent="0.25">
      <c r="A2001" t="str">
        <f>_xlfn.XLOOKUP(I2001,UTILIZADAS[Contacto1],UTILIZADAS[Source.Name],,0)</f>
        <v>Cobros Abril Canal Fijo</v>
      </c>
      <c r="B2001" s="18">
        <f>VLOOKUP(J2001,Ref!A:C,3,0)</f>
        <v>0</v>
      </c>
      <c r="C2001" s="18">
        <f>VLOOKUP(J2001,Ref!A:D,4,0)</f>
        <v>0</v>
      </c>
      <c r="D2001" s="18" t="str">
        <f t="shared" si="93"/>
        <v>08/may</v>
      </c>
      <c r="E2001" s="18">
        <f t="shared" si="94"/>
        <v>15</v>
      </c>
      <c r="F2001" s="18">
        <v>1</v>
      </c>
      <c r="G2001" s="18">
        <f t="shared" si="95"/>
        <v>0</v>
      </c>
      <c r="H2001" s="3">
        <v>46150.63790509259</v>
      </c>
      <c r="I2001">
        <v>65081748</v>
      </c>
      <c r="J2001" t="s">
        <v>2023</v>
      </c>
      <c r="K2001" t="s">
        <v>1968</v>
      </c>
      <c r="L2001" t="s">
        <v>1969</v>
      </c>
      <c r="M2001" t="s">
        <v>1970</v>
      </c>
      <c r="O2001">
        <v>362025790000</v>
      </c>
      <c r="P2001">
        <v>16017</v>
      </c>
      <c r="Q2001">
        <v>-7</v>
      </c>
      <c r="R2001">
        <v>1</v>
      </c>
      <c r="S2001">
        <v>65081748</v>
      </c>
      <c r="U2001" t="s">
        <v>2379</v>
      </c>
      <c r="W2001">
        <v>180703524</v>
      </c>
      <c r="X2001" t="s">
        <v>66</v>
      </c>
      <c r="Y2001" t="s">
        <v>65</v>
      </c>
      <c r="Z2001">
        <v>362025790000</v>
      </c>
      <c r="AG2001" t="s">
        <v>1972</v>
      </c>
      <c r="AI2001" t="s">
        <v>3144</v>
      </c>
      <c r="AL2001">
        <v>0</v>
      </c>
      <c r="AN2001" t="s">
        <v>1974</v>
      </c>
      <c r="AO2001">
        <v>0</v>
      </c>
      <c r="AQ2001">
        <v>2252168</v>
      </c>
      <c r="AR2001" t="s">
        <v>2241</v>
      </c>
      <c r="AS2001" t="s">
        <v>4163</v>
      </c>
      <c r="AT2001" t="s">
        <v>2024</v>
      </c>
    </row>
    <row r="2002" spans="1:46" x14ac:dyDescent="0.25">
      <c r="A2002" t="str">
        <f>_xlfn.XLOOKUP(I2002,UTILIZADAS[Contacto1],UTILIZADAS[Source.Name],,0)</f>
        <v>Cobros Abril Canal Fijo</v>
      </c>
      <c r="B2002" s="18">
        <f>VLOOKUP(J2002,Ref!A:C,3,0)</f>
        <v>0</v>
      </c>
      <c r="C2002" s="18">
        <f>VLOOKUP(J2002,Ref!A:D,4,0)</f>
        <v>0</v>
      </c>
      <c r="D2002" s="18" t="str">
        <f t="shared" si="93"/>
        <v>09/may</v>
      </c>
      <c r="E2002" s="18">
        <f t="shared" si="94"/>
        <v>15</v>
      </c>
      <c r="F2002" s="18">
        <v>1</v>
      </c>
      <c r="G2002" s="18">
        <f t="shared" si="95"/>
        <v>0</v>
      </c>
      <c r="H2002" s="3">
        <v>46151.407777777778</v>
      </c>
      <c r="I2002">
        <v>65081748</v>
      </c>
      <c r="J2002" t="s">
        <v>1967</v>
      </c>
      <c r="K2002" t="s">
        <v>1968</v>
      </c>
      <c r="L2002" t="s">
        <v>1969</v>
      </c>
      <c r="M2002" t="s">
        <v>1970</v>
      </c>
      <c r="O2002">
        <v>362025790000</v>
      </c>
      <c r="P2002">
        <v>16017</v>
      </c>
      <c r="Q2002">
        <v>-7</v>
      </c>
      <c r="R2002">
        <v>1</v>
      </c>
      <c r="S2002">
        <v>65081748</v>
      </c>
      <c r="U2002" t="s">
        <v>2379</v>
      </c>
      <c r="W2002">
        <v>180703524</v>
      </c>
      <c r="X2002" t="s">
        <v>66</v>
      </c>
      <c r="Y2002" t="s">
        <v>65</v>
      </c>
      <c r="Z2002">
        <v>362025790000</v>
      </c>
      <c r="AG2002" t="s">
        <v>1972</v>
      </c>
      <c r="AI2002" t="s">
        <v>3144</v>
      </c>
      <c r="AL2002">
        <v>0</v>
      </c>
      <c r="AN2002" t="s">
        <v>1974</v>
      </c>
      <c r="AO2002">
        <v>0</v>
      </c>
      <c r="AQ2002">
        <v>2252168</v>
      </c>
      <c r="AR2002" t="s">
        <v>2241</v>
      </c>
      <c r="AS2002" t="s">
        <v>4163</v>
      </c>
      <c r="AT2002" t="s">
        <v>1975</v>
      </c>
    </row>
    <row r="2003" spans="1:46" x14ac:dyDescent="0.25">
      <c r="A2003" t="str">
        <f>_xlfn.XLOOKUP(I2003,UTILIZADAS[Contacto1],UTILIZADAS[Source.Name],,0)</f>
        <v>Cobros Abril Canal Fijo</v>
      </c>
      <c r="B2003" s="18">
        <f>VLOOKUP(J2003,Ref!A:C,3,0)</f>
        <v>0</v>
      </c>
      <c r="C2003" s="18">
        <f>VLOOKUP(J2003,Ref!A:D,4,0)</f>
        <v>0</v>
      </c>
      <c r="D2003" s="18" t="str">
        <f t="shared" si="93"/>
        <v>11/may</v>
      </c>
      <c r="E2003" s="18">
        <f t="shared" si="94"/>
        <v>15</v>
      </c>
      <c r="F2003" s="18">
        <v>1</v>
      </c>
      <c r="G2003" s="18">
        <f t="shared" si="95"/>
        <v>0</v>
      </c>
      <c r="H2003" s="3">
        <v>46153.689351851855</v>
      </c>
      <c r="I2003">
        <v>65081748</v>
      </c>
      <c r="J2003" t="s">
        <v>1967</v>
      </c>
      <c r="K2003" t="s">
        <v>1968</v>
      </c>
      <c r="L2003" t="s">
        <v>1969</v>
      </c>
      <c r="M2003" t="s">
        <v>1970</v>
      </c>
      <c r="O2003">
        <v>362025790000</v>
      </c>
      <c r="P2003">
        <v>16018</v>
      </c>
      <c r="Q2003">
        <v>-7</v>
      </c>
      <c r="R2003">
        <v>1</v>
      </c>
      <c r="S2003">
        <v>65081748</v>
      </c>
      <c r="U2003" t="s">
        <v>2379</v>
      </c>
      <c r="W2003">
        <v>180703524</v>
      </c>
      <c r="X2003">
        <v>362025790000</v>
      </c>
      <c r="Y2003" t="s">
        <v>65</v>
      </c>
      <c r="Z2003" t="s">
        <v>66</v>
      </c>
      <c r="AG2003" t="s">
        <v>1972</v>
      </c>
      <c r="AL2003">
        <v>0</v>
      </c>
      <c r="AN2003" t="s">
        <v>1974</v>
      </c>
      <c r="AO2003">
        <v>0</v>
      </c>
      <c r="AQ2003">
        <v>2258031</v>
      </c>
      <c r="AR2003" t="s">
        <v>4605</v>
      </c>
      <c r="AS2003" t="s">
        <v>5883</v>
      </c>
      <c r="AT2003" t="s">
        <v>1975</v>
      </c>
    </row>
    <row r="2004" spans="1:46" x14ac:dyDescent="0.25">
      <c r="A2004" t="str">
        <f>_xlfn.XLOOKUP(I2004,UTILIZADAS[Contacto1],UTILIZADAS[Source.Name],,0)</f>
        <v>Cobros Abril Canal Fijo</v>
      </c>
      <c r="B2004" s="18">
        <f>VLOOKUP(J2004,Ref!A:C,3,0)</f>
        <v>0</v>
      </c>
      <c r="C2004" s="18">
        <f>VLOOKUP(J2004,Ref!A:D,4,0)</f>
        <v>0</v>
      </c>
      <c r="D2004" s="18" t="str">
        <f t="shared" si="93"/>
        <v>14/may</v>
      </c>
      <c r="E2004" s="18">
        <f t="shared" si="94"/>
        <v>15</v>
      </c>
      <c r="F2004" s="18">
        <v>1</v>
      </c>
      <c r="G2004" s="18">
        <f t="shared" si="95"/>
        <v>0</v>
      </c>
      <c r="H2004" s="3">
        <v>46156.412395833337</v>
      </c>
      <c r="I2004">
        <v>65081748</v>
      </c>
      <c r="J2004" t="s">
        <v>2023</v>
      </c>
      <c r="K2004" t="s">
        <v>1968</v>
      </c>
      <c r="L2004" t="s">
        <v>1969</v>
      </c>
      <c r="M2004" t="s">
        <v>1970</v>
      </c>
      <c r="O2004">
        <v>362025790000</v>
      </c>
      <c r="P2004">
        <v>16018</v>
      </c>
      <c r="Q2004">
        <v>-7</v>
      </c>
      <c r="R2004">
        <v>1</v>
      </c>
      <c r="S2004">
        <v>65081748</v>
      </c>
      <c r="U2004" t="s">
        <v>2379</v>
      </c>
      <c r="W2004">
        <v>180703524</v>
      </c>
      <c r="X2004">
        <v>362025790000</v>
      </c>
      <c r="Y2004" t="s">
        <v>65</v>
      </c>
      <c r="Z2004" t="s">
        <v>66</v>
      </c>
      <c r="AG2004" t="s">
        <v>1972</v>
      </c>
      <c r="AL2004">
        <v>0</v>
      </c>
      <c r="AN2004" t="s">
        <v>1974</v>
      </c>
      <c r="AO2004">
        <v>0</v>
      </c>
      <c r="AQ2004">
        <v>2258031</v>
      </c>
      <c r="AR2004" t="s">
        <v>4605</v>
      </c>
      <c r="AS2004" t="s">
        <v>5883</v>
      </c>
      <c r="AT2004" t="s">
        <v>2024</v>
      </c>
    </row>
    <row r="2005" spans="1:46" x14ac:dyDescent="0.25">
      <c r="A2005" t="str">
        <f>_xlfn.XLOOKUP(I2005,UTILIZADAS[Contacto1],UTILIZADAS[Source.Name],,0)</f>
        <v>Cobros Abril Canal Fijo</v>
      </c>
      <c r="B2005" s="18">
        <f>VLOOKUP(J2005,Ref!A:C,3,0)</f>
        <v>0</v>
      </c>
      <c r="C2005" s="18">
        <f>VLOOKUP(J2005,Ref!A:D,4,0)</f>
        <v>0</v>
      </c>
      <c r="D2005" s="18" t="str">
        <f t="shared" si="93"/>
        <v>14/may</v>
      </c>
      <c r="E2005" s="18">
        <f t="shared" si="94"/>
        <v>15</v>
      </c>
      <c r="F2005" s="18">
        <v>1</v>
      </c>
      <c r="G2005" s="18">
        <f t="shared" si="95"/>
        <v>0</v>
      </c>
      <c r="H2005" s="3">
        <v>46156.585613425923</v>
      </c>
      <c r="I2005">
        <v>65081748</v>
      </c>
      <c r="J2005" t="s">
        <v>1967</v>
      </c>
      <c r="K2005" t="s">
        <v>1968</v>
      </c>
      <c r="L2005" t="s">
        <v>1969</v>
      </c>
      <c r="M2005" t="s">
        <v>1970</v>
      </c>
      <c r="O2005">
        <v>362025790000</v>
      </c>
      <c r="P2005">
        <v>16018</v>
      </c>
      <c r="Q2005">
        <v>-7</v>
      </c>
      <c r="R2005">
        <v>1</v>
      </c>
      <c r="S2005">
        <v>65081748</v>
      </c>
      <c r="U2005" t="s">
        <v>2379</v>
      </c>
      <c r="W2005">
        <v>180703524</v>
      </c>
      <c r="X2005">
        <v>362025790000</v>
      </c>
      <c r="Y2005" t="s">
        <v>65</v>
      </c>
      <c r="Z2005" t="s">
        <v>66</v>
      </c>
      <c r="AG2005" t="s">
        <v>1972</v>
      </c>
      <c r="AL2005">
        <v>0</v>
      </c>
      <c r="AN2005" t="s">
        <v>1974</v>
      </c>
      <c r="AO2005">
        <v>0</v>
      </c>
      <c r="AQ2005">
        <v>2258031</v>
      </c>
      <c r="AR2005" t="s">
        <v>4605</v>
      </c>
      <c r="AS2005" t="s">
        <v>5883</v>
      </c>
      <c r="AT2005" t="s">
        <v>1975</v>
      </c>
    </row>
    <row r="2006" spans="1:46" x14ac:dyDescent="0.25">
      <c r="A2006" t="str">
        <f>_xlfn.XLOOKUP(I2006,UTILIZADAS[Contacto1],UTILIZADAS[Source.Name],,0)</f>
        <v>Cobros Abril Canal Fijo</v>
      </c>
      <c r="B2006" s="18">
        <f>VLOOKUP(J2006,Ref!A:C,3,0)</f>
        <v>0</v>
      </c>
      <c r="C2006" s="18">
        <f>VLOOKUP(J2006,Ref!A:D,4,0)</f>
        <v>0</v>
      </c>
      <c r="D2006" s="18" t="str">
        <f t="shared" si="93"/>
        <v>18/may</v>
      </c>
      <c r="E2006" s="18">
        <f t="shared" si="94"/>
        <v>15</v>
      </c>
      <c r="F2006" s="18">
        <v>1</v>
      </c>
      <c r="G2006" s="18">
        <f t="shared" si="95"/>
        <v>0</v>
      </c>
      <c r="H2006" s="3">
        <v>46160.50445601852</v>
      </c>
      <c r="I2006">
        <v>65081748</v>
      </c>
      <c r="J2006" t="s">
        <v>2023</v>
      </c>
      <c r="K2006" t="s">
        <v>1968</v>
      </c>
      <c r="L2006" t="s">
        <v>1969</v>
      </c>
      <c r="M2006" t="s">
        <v>1970</v>
      </c>
      <c r="O2006">
        <v>362025790000</v>
      </c>
      <c r="P2006">
        <v>16018</v>
      </c>
      <c r="Q2006">
        <v>-7</v>
      </c>
      <c r="R2006">
        <v>1</v>
      </c>
      <c r="S2006">
        <v>65081748</v>
      </c>
      <c r="U2006" t="s">
        <v>2379</v>
      </c>
      <c r="W2006">
        <v>180703524</v>
      </c>
      <c r="X2006">
        <v>362025790000</v>
      </c>
      <c r="Y2006" t="s">
        <v>65</v>
      </c>
      <c r="Z2006" t="s">
        <v>66</v>
      </c>
      <c r="AG2006" t="s">
        <v>1972</v>
      </c>
      <c r="AL2006">
        <v>0</v>
      </c>
      <c r="AN2006" t="s">
        <v>1974</v>
      </c>
      <c r="AO2006">
        <v>0</v>
      </c>
      <c r="AQ2006">
        <v>2258031</v>
      </c>
      <c r="AR2006" t="s">
        <v>4605</v>
      </c>
      <c r="AS2006" t="s">
        <v>5883</v>
      </c>
      <c r="AT2006" t="s">
        <v>2024</v>
      </c>
    </row>
    <row r="2007" spans="1:46" x14ac:dyDescent="0.25">
      <c r="A2007" t="str">
        <f>_xlfn.XLOOKUP(I2007,UTILIZADAS[Contacto1],UTILIZADAS[Source.Name],,0)</f>
        <v>Cobros Abril Canal Fijo</v>
      </c>
      <c r="B2007" s="18">
        <f>VLOOKUP(J2007,Ref!A:C,3,0)</f>
        <v>0</v>
      </c>
      <c r="C2007" s="18">
        <f>VLOOKUP(J2007,Ref!A:D,4,0)</f>
        <v>0</v>
      </c>
      <c r="D2007" s="18" t="str">
        <f t="shared" si="93"/>
        <v>18/may</v>
      </c>
      <c r="E2007" s="18">
        <f t="shared" si="94"/>
        <v>15</v>
      </c>
      <c r="F2007" s="18">
        <v>1</v>
      </c>
      <c r="G2007" s="18">
        <f t="shared" si="95"/>
        <v>0</v>
      </c>
      <c r="H2007" s="3">
        <v>46160.752870370372</v>
      </c>
      <c r="I2007">
        <v>65081748</v>
      </c>
      <c r="J2007" t="s">
        <v>1967</v>
      </c>
      <c r="K2007" t="s">
        <v>1968</v>
      </c>
      <c r="L2007" t="s">
        <v>1969</v>
      </c>
      <c r="M2007" t="s">
        <v>1970</v>
      </c>
      <c r="O2007">
        <v>362025790000</v>
      </c>
      <c r="P2007">
        <v>16018</v>
      </c>
      <c r="Q2007">
        <v>-7</v>
      </c>
      <c r="R2007">
        <v>1</v>
      </c>
      <c r="S2007">
        <v>65081748</v>
      </c>
      <c r="U2007" t="s">
        <v>2379</v>
      </c>
      <c r="W2007">
        <v>180703524</v>
      </c>
      <c r="X2007">
        <v>362025790000</v>
      </c>
      <c r="Y2007" t="s">
        <v>65</v>
      </c>
      <c r="Z2007" t="s">
        <v>66</v>
      </c>
      <c r="AG2007" t="s">
        <v>1972</v>
      </c>
      <c r="AL2007">
        <v>0</v>
      </c>
      <c r="AN2007" t="s">
        <v>1974</v>
      </c>
      <c r="AO2007">
        <v>0</v>
      </c>
      <c r="AQ2007">
        <v>2258031</v>
      </c>
      <c r="AR2007" t="s">
        <v>4605</v>
      </c>
      <c r="AS2007" t="s">
        <v>5883</v>
      </c>
      <c r="AT2007" t="s">
        <v>1975</v>
      </c>
    </row>
    <row r="2008" spans="1:46" x14ac:dyDescent="0.25">
      <c r="A2008" t="str">
        <f>_xlfn.XLOOKUP(I2008,UTILIZADAS[Contacto1],UTILIZADAS[Source.Name],,0)</f>
        <v>Cobros Abril Canal Fijo</v>
      </c>
      <c r="B2008" s="18">
        <f>VLOOKUP(J2008,Ref!A:C,3,0)</f>
        <v>0</v>
      </c>
      <c r="C2008" s="18">
        <f>VLOOKUP(J2008,Ref!A:D,4,0)</f>
        <v>0</v>
      </c>
      <c r="D2008" s="18" t="str">
        <f t="shared" si="93"/>
        <v>20/may</v>
      </c>
      <c r="E2008" s="18">
        <f t="shared" si="94"/>
        <v>15</v>
      </c>
      <c r="F2008" s="18">
        <v>1</v>
      </c>
      <c r="G2008" s="18">
        <f t="shared" si="95"/>
        <v>0</v>
      </c>
      <c r="H2008" s="3">
        <v>46162.454189814816</v>
      </c>
      <c r="I2008">
        <v>65081748</v>
      </c>
      <c r="J2008" t="s">
        <v>1967</v>
      </c>
      <c r="K2008" t="s">
        <v>1968</v>
      </c>
      <c r="L2008" t="s">
        <v>1969</v>
      </c>
      <c r="M2008" t="s">
        <v>1970</v>
      </c>
      <c r="O2008">
        <v>362025790000</v>
      </c>
      <c r="P2008">
        <v>16018</v>
      </c>
      <c r="Q2008">
        <v>-7</v>
      </c>
      <c r="R2008">
        <v>1</v>
      </c>
      <c r="S2008">
        <v>65081748</v>
      </c>
      <c r="U2008" t="s">
        <v>2379</v>
      </c>
      <c r="W2008">
        <v>180703524</v>
      </c>
      <c r="X2008">
        <v>362025790000</v>
      </c>
      <c r="Y2008" t="s">
        <v>65</v>
      </c>
      <c r="Z2008" t="s">
        <v>66</v>
      </c>
      <c r="AG2008" t="s">
        <v>1972</v>
      </c>
      <c r="AL2008">
        <v>0</v>
      </c>
      <c r="AN2008" t="s">
        <v>1974</v>
      </c>
      <c r="AO2008">
        <v>0</v>
      </c>
      <c r="AQ2008">
        <v>2258031</v>
      </c>
      <c r="AR2008" t="s">
        <v>4605</v>
      </c>
      <c r="AS2008" t="s">
        <v>5883</v>
      </c>
      <c r="AT2008" t="s">
        <v>1975</v>
      </c>
    </row>
    <row r="2009" spans="1:46" x14ac:dyDescent="0.25">
      <c r="A2009" t="str">
        <f>_xlfn.XLOOKUP(I2009,UTILIZADAS[Contacto1],UTILIZADAS[Source.Name],,0)</f>
        <v>Cobros Abril Canal Fijo</v>
      </c>
      <c r="B2009" s="18">
        <f>VLOOKUP(J2009,Ref!A:C,3,0)</f>
        <v>0</v>
      </c>
      <c r="C2009" s="18">
        <f>VLOOKUP(J2009,Ref!A:D,4,0)</f>
        <v>0</v>
      </c>
      <c r="D2009" s="18" t="str">
        <f t="shared" si="93"/>
        <v>21/may</v>
      </c>
      <c r="E2009" s="18">
        <f t="shared" si="94"/>
        <v>15</v>
      </c>
      <c r="F2009" s="18">
        <v>1</v>
      </c>
      <c r="G2009" s="18">
        <f t="shared" si="95"/>
        <v>0</v>
      </c>
      <c r="H2009" s="3">
        <v>46163.501840277779</v>
      </c>
      <c r="I2009">
        <v>65081748</v>
      </c>
      <c r="J2009" t="s">
        <v>1967</v>
      </c>
      <c r="K2009" t="s">
        <v>1968</v>
      </c>
      <c r="L2009" t="s">
        <v>1969</v>
      </c>
      <c r="M2009" t="s">
        <v>1970</v>
      </c>
      <c r="O2009">
        <v>362025790000</v>
      </c>
      <c r="P2009">
        <v>16018</v>
      </c>
      <c r="Q2009">
        <v>-7</v>
      </c>
      <c r="R2009">
        <v>1</v>
      </c>
      <c r="S2009">
        <v>65081748</v>
      </c>
      <c r="U2009" t="s">
        <v>2379</v>
      </c>
      <c r="W2009">
        <v>180703524</v>
      </c>
      <c r="X2009">
        <v>362025790000</v>
      </c>
      <c r="Y2009" t="s">
        <v>65</v>
      </c>
      <c r="Z2009" t="s">
        <v>66</v>
      </c>
      <c r="AG2009" t="s">
        <v>1972</v>
      </c>
      <c r="AL2009">
        <v>0</v>
      </c>
      <c r="AN2009" t="s">
        <v>1974</v>
      </c>
      <c r="AO2009">
        <v>0</v>
      </c>
      <c r="AQ2009">
        <v>2258031</v>
      </c>
      <c r="AR2009" t="s">
        <v>4605</v>
      </c>
      <c r="AS2009" t="s">
        <v>5883</v>
      </c>
      <c r="AT2009" t="s">
        <v>1975</v>
      </c>
    </row>
    <row r="2010" spans="1:46" x14ac:dyDescent="0.25">
      <c r="A2010" t="str">
        <f>_xlfn.XLOOKUP(I2010,UTILIZADAS[Contacto1],UTILIZADAS[Source.Name],,0)</f>
        <v>Cobros Abril Canal Fijo</v>
      </c>
      <c r="B2010" s="18">
        <f>VLOOKUP(J2010,Ref!A:C,3,0)</f>
        <v>0</v>
      </c>
      <c r="C2010" s="18">
        <f>VLOOKUP(J2010,Ref!A:D,4,0)</f>
        <v>0</v>
      </c>
      <c r="D2010" s="18" t="str">
        <f t="shared" si="93"/>
        <v>22/may</v>
      </c>
      <c r="E2010" s="18">
        <f t="shared" si="94"/>
        <v>15</v>
      </c>
      <c r="F2010" s="18">
        <v>1</v>
      </c>
      <c r="G2010" s="18">
        <f t="shared" si="95"/>
        <v>1</v>
      </c>
      <c r="H2010" s="3">
        <v>46164.395613425928</v>
      </c>
      <c r="I2010">
        <v>65081748</v>
      </c>
      <c r="J2010" t="s">
        <v>1967</v>
      </c>
      <c r="K2010" t="s">
        <v>1968</v>
      </c>
      <c r="L2010" t="s">
        <v>1969</v>
      </c>
      <c r="M2010" t="s">
        <v>1970</v>
      </c>
      <c r="O2010">
        <v>362025790000</v>
      </c>
      <c r="P2010">
        <v>16018</v>
      </c>
      <c r="Q2010">
        <v>-7</v>
      </c>
      <c r="R2010">
        <v>1</v>
      </c>
      <c r="S2010">
        <v>65081748</v>
      </c>
      <c r="U2010" t="s">
        <v>2379</v>
      </c>
      <c r="W2010">
        <v>180703524</v>
      </c>
      <c r="X2010">
        <v>362025790000</v>
      </c>
      <c r="Y2010" t="s">
        <v>65</v>
      </c>
      <c r="Z2010" t="s">
        <v>66</v>
      </c>
      <c r="AG2010" t="s">
        <v>1972</v>
      </c>
      <c r="AL2010">
        <v>0</v>
      </c>
      <c r="AN2010" t="s">
        <v>1974</v>
      </c>
      <c r="AO2010">
        <v>0</v>
      </c>
      <c r="AQ2010">
        <v>2258031</v>
      </c>
      <c r="AR2010" t="s">
        <v>4605</v>
      </c>
      <c r="AS2010" t="s">
        <v>5883</v>
      </c>
      <c r="AT2010" t="s">
        <v>1975</v>
      </c>
    </row>
    <row r="2011" spans="1:46" x14ac:dyDescent="0.25">
      <c r="A2011" t="e">
        <f>_xlfn.XLOOKUP(I2011,UTILIZADAS[Contacto1],UTILIZADAS[Source.Name],,0)</f>
        <v>#N/A</v>
      </c>
      <c r="B2011" s="18">
        <f>VLOOKUP(J2011,Ref!A:C,3,0)</f>
        <v>1</v>
      </c>
      <c r="C2011" s="18">
        <f>VLOOKUP(J2011,Ref!A:D,4,0)</f>
        <v>0</v>
      </c>
      <c r="D2011" s="18" t="str">
        <f t="shared" si="93"/>
        <v>05/may</v>
      </c>
      <c r="E2011" s="18">
        <f t="shared" si="94"/>
        <v>1</v>
      </c>
      <c r="F2011" s="18">
        <v>1</v>
      </c>
      <c r="G2011" s="18">
        <f t="shared" si="95"/>
        <v>1</v>
      </c>
      <c r="H2011" s="3">
        <v>46147.407916666663</v>
      </c>
      <c r="I2011">
        <v>65084271</v>
      </c>
      <c r="J2011">
        <v>6000</v>
      </c>
      <c r="K2011" t="s">
        <v>1983</v>
      </c>
      <c r="L2011" t="s">
        <v>1897</v>
      </c>
      <c r="M2011" t="s">
        <v>1970</v>
      </c>
      <c r="P2011">
        <v>998</v>
      </c>
      <c r="Q2011">
        <v>0</v>
      </c>
      <c r="S2011">
        <v>65084271</v>
      </c>
      <c r="AF2011" t="s">
        <v>1976</v>
      </c>
      <c r="AG2011" t="s">
        <v>1972</v>
      </c>
      <c r="AL2011">
        <v>73</v>
      </c>
      <c r="AM2011" t="s">
        <v>1979</v>
      </c>
      <c r="AN2011" t="s">
        <v>1977</v>
      </c>
      <c r="AO2011">
        <v>0</v>
      </c>
      <c r="AQ2011">
        <v>2257498</v>
      </c>
      <c r="AR2011" t="s">
        <v>1978</v>
      </c>
      <c r="AT2011" t="s">
        <v>1895</v>
      </c>
    </row>
    <row r="2012" spans="1:46" x14ac:dyDescent="0.25">
      <c r="A2012" t="str">
        <f>_xlfn.XLOOKUP(I2012,UTILIZADAS[Contacto1],UTILIZADAS[Source.Name],,0)</f>
        <v>Cobros Mayo</v>
      </c>
      <c r="B2012" s="18">
        <f>VLOOKUP(J2012,Ref!A:C,3,0)</f>
        <v>0</v>
      </c>
      <c r="C2012" s="18">
        <f>VLOOKUP(J2012,Ref!A:D,4,0)</f>
        <v>0</v>
      </c>
      <c r="D2012" s="18" t="str">
        <f t="shared" si="93"/>
        <v>11/may</v>
      </c>
      <c r="E2012" s="18">
        <f t="shared" si="94"/>
        <v>2</v>
      </c>
      <c r="F2012" s="18">
        <v>1</v>
      </c>
      <c r="G2012" s="18">
        <f t="shared" si="95"/>
        <v>0</v>
      </c>
      <c r="H2012" s="3">
        <v>46153.68986111111</v>
      </c>
      <c r="I2012">
        <v>65085834</v>
      </c>
      <c r="J2012" t="s">
        <v>1986</v>
      </c>
      <c r="K2012" t="s">
        <v>1983</v>
      </c>
      <c r="L2012" t="s">
        <v>1897</v>
      </c>
      <c r="M2012" t="s">
        <v>1970</v>
      </c>
      <c r="O2012">
        <v>363083850000</v>
      </c>
      <c r="P2012">
        <v>16018</v>
      </c>
      <c r="Q2012">
        <v>-7</v>
      </c>
      <c r="R2012">
        <v>1</v>
      </c>
      <c r="S2012">
        <v>65085834</v>
      </c>
      <c r="U2012" t="s">
        <v>6032</v>
      </c>
      <c r="W2012" t="s">
        <v>5014</v>
      </c>
      <c r="X2012">
        <v>363083850000</v>
      </c>
      <c r="Y2012" t="s">
        <v>82</v>
      </c>
      <c r="Z2012" t="s">
        <v>66</v>
      </c>
      <c r="AF2012" t="s">
        <v>1976</v>
      </c>
      <c r="AG2012" t="s">
        <v>1972</v>
      </c>
      <c r="AK2012" t="s">
        <v>6033</v>
      </c>
      <c r="AL2012">
        <v>324</v>
      </c>
      <c r="AM2012" t="s">
        <v>1979</v>
      </c>
      <c r="AN2012" t="s">
        <v>1987</v>
      </c>
      <c r="AO2012">
        <v>0</v>
      </c>
      <c r="AQ2012">
        <v>2258032</v>
      </c>
      <c r="AR2012" t="s">
        <v>4605</v>
      </c>
      <c r="AS2012" t="s">
        <v>5883</v>
      </c>
      <c r="AT2012" t="s">
        <v>1988</v>
      </c>
    </row>
    <row r="2013" spans="1:46" x14ac:dyDescent="0.25">
      <c r="A2013" t="str">
        <f>_xlfn.XLOOKUP(I2013,UTILIZADAS[Contacto1],UTILIZADAS[Source.Name],,0)</f>
        <v>Cobros Mayo</v>
      </c>
      <c r="B2013" s="18">
        <f>VLOOKUP(J2013,Ref!A:C,3,0)</f>
        <v>0</v>
      </c>
      <c r="C2013" s="18">
        <f>VLOOKUP(J2013,Ref!A:D,4,0)</f>
        <v>0</v>
      </c>
      <c r="D2013" s="18" t="str">
        <f t="shared" si="93"/>
        <v>16/may</v>
      </c>
      <c r="E2013" s="18">
        <f t="shared" si="94"/>
        <v>2</v>
      </c>
      <c r="F2013" s="18">
        <v>1</v>
      </c>
      <c r="G2013" s="18">
        <f t="shared" si="95"/>
        <v>1</v>
      </c>
      <c r="H2013" s="3">
        <v>46158.480370370373</v>
      </c>
      <c r="I2013">
        <v>65085834</v>
      </c>
      <c r="J2013">
        <v>6004</v>
      </c>
      <c r="K2013" t="s">
        <v>1983</v>
      </c>
      <c r="L2013" t="s">
        <v>1897</v>
      </c>
      <c r="M2013" t="s">
        <v>1970</v>
      </c>
      <c r="O2013">
        <v>363083850000</v>
      </c>
      <c r="P2013">
        <v>16018</v>
      </c>
      <c r="Q2013">
        <v>-7</v>
      </c>
      <c r="R2013">
        <v>1</v>
      </c>
      <c r="S2013">
        <v>65085834</v>
      </c>
      <c r="U2013" t="s">
        <v>6032</v>
      </c>
      <c r="W2013" t="s">
        <v>5014</v>
      </c>
      <c r="X2013">
        <v>363083850000</v>
      </c>
      <c r="Y2013" t="s">
        <v>82</v>
      </c>
      <c r="Z2013" t="s">
        <v>66</v>
      </c>
      <c r="AF2013" t="s">
        <v>1976</v>
      </c>
      <c r="AG2013" t="s">
        <v>1972</v>
      </c>
      <c r="AK2013" t="s">
        <v>6033</v>
      </c>
      <c r="AL2013">
        <v>87</v>
      </c>
      <c r="AM2013" t="s">
        <v>1979</v>
      </c>
      <c r="AN2013" t="s">
        <v>1987</v>
      </c>
      <c r="AO2013">
        <v>0</v>
      </c>
      <c r="AQ2013">
        <v>2258032</v>
      </c>
      <c r="AR2013" t="s">
        <v>4605</v>
      </c>
      <c r="AS2013" t="s">
        <v>5883</v>
      </c>
      <c r="AT2013" t="s">
        <v>1984</v>
      </c>
    </row>
    <row r="2014" spans="1:46" x14ac:dyDescent="0.25">
      <c r="A2014" t="str">
        <f>_xlfn.XLOOKUP(I2014,UTILIZADAS[Contacto1],UTILIZADAS[Source.Name],,0)</f>
        <v>Cobros Mayo</v>
      </c>
      <c r="B2014" s="18">
        <f>VLOOKUP(J2014,Ref!A:C,3,0)</f>
        <v>0</v>
      </c>
      <c r="C2014" s="18">
        <f>VLOOKUP(J2014,Ref!A:D,4,0)</f>
        <v>0</v>
      </c>
      <c r="D2014" s="18" t="str">
        <f t="shared" si="93"/>
        <v>11/may</v>
      </c>
      <c r="E2014" s="18">
        <f t="shared" si="94"/>
        <v>4</v>
      </c>
      <c r="F2014" s="18">
        <v>1</v>
      </c>
      <c r="G2014" s="18">
        <f t="shared" si="95"/>
        <v>0</v>
      </c>
      <c r="H2014" s="3">
        <v>46153.689652777779</v>
      </c>
      <c r="I2014">
        <v>65092300</v>
      </c>
      <c r="J2014" t="s">
        <v>1967</v>
      </c>
      <c r="K2014" t="s">
        <v>1968</v>
      </c>
      <c r="L2014" t="s">
        <v>1969</v>
      </c>
      <c r="M2014" t="s">
        <v>1970</v>
      </c>
      <c r="O2014">
        <v>366093870000</v>
      </c>
      <c r="P2014">
        <v>16018</v>
      </c>
      <c r="Q2014">
        <v>-7</v>
      </c>
      <c r="R2014">
        <v>1</v>
      </c>
      <c r="S2014">
        <v>65092300</v>
      </c>
      <c r="U2014" t="s">
        <v>6034</v>
      </c>
      <c r="W2014" t="s">
        <v>5016</v>
      </c>
      <c r="X2014">
        <v>366093870000</v>
      </c>
      <c r="Y2014" t="s">
        <v>65</v>
      </c>
      <c r="Z2014" t="s">
        <v>66</v>
      </c>
      <c r="AF2014" t="s">
        <v>1976</v>
      </c>
      <c r="AG2014" t="s">
        <v>1972</v>
      </c>
      <c r="AL2014">
        <v>0</v>
      </c>
      <c r="AN2014" t="s">
        <v>1974</v>
      </c>
      <c r="AO2014">
        <v>0</v>
      </c>
      <c r="AQ2014">
        <v>2258033</v>
      </c>
      <c r="AR2014" t="s">
        <v>4605</v>
      </c>
      <c r="AS2014" t="s">
        <v>5883</v>
      </c>
      <c r="AT2014" t="s">
        <v>1975</v>
      </c>
    </row>
    <row r="2015" spans="1:46" x14ac:dyDescent="0.25">
      <c r="A2015" t="str">
        <f>_xlfn.XLOOKUP(I2015,UTILIZADAS[Contacto1],UTILIZADAS[Source.Name],,0)</f>
        <v>Cobros Mayo</v>
      </c>
      <c r="B2015" s="18">
        <f>VLOOKUP(J2015,Ref!A:C,3,0)</f>
        <v>0</v>
      </c>
      <c r="C2015" s="18">
        <f>VLOOKUP(J2015,Ref!A:D,4,0)</f>
        <v>0</v>
      </c>
      <c r="D2015" s="18" t="str">
        <f t="shared" si="93"/>
        <v>14/may</v>
      </c>
      <c r="E2015" s="18">
        <f t="shared" si="94"/>
        <v>4</v>
      </c>
      <c r="F2015" s="18">
        <v>1</v>
      </c>
      <c r="G2015" s="18">
        <f t="shared" si="95"/>
        <v>0</v>
      </c>
      <c r="H2015" s="3">
        <v>46156.414097222223</v>
      </c>
      <c r="I2015">
        <v>65092300</v>
      </c>
      <c r="J2015" t="s">
        <v>1967</v>
      </c>
      <c r="K2015" t="s">
        <v>1968</v>
      </c>
      <c r="L2015" t="s">
        <v>1969</v>
      </c>
      <c r="M2015" t="s">
        <v>1970</v>
      </c>
      <c r="O2015">
        <v>366093870000</v>
      </c>
      <c r="P2015">
        <v>16018</v>
      </c>
      <c r="Q2015">
        <v>-7</v>
      </c>
      <c r="R2015">
        <v>1</v>
      </c>
      <c r="S2015">
        <v>65092300</v>
      </c>
      <c r="U2015" t="s">
        <v>6034</v>
      </c>
      <c r="W2015" t="s">
        <v>5016</v>
      </c>
      <c r="X2015">
        <v>366093870000</v>
      </c>
      <c r="Y2015" t="s">
        <v>65</v>
      </c>
      <c r="Z2015" t="s">
        <v>66</v>
      </c>
      <c r="AF2015" t="s">
        <v>1976</v>
      </c>
      <c r="AG2015" t="s">
        <v>1972</v>
      </c>
      <c r="AL2015">
        <v>0</v>
      </c>
      <c r="AN2015" t="s">
        <v>1974</v>
      </c>
      <c r="AO2015">
        <v>0</v>
      </c>
      <c r="AQ2015">
        <v>2258033</v>
      </c>
      <c r="AR2015" t="s">
        <v>4605</v>
      </c>
      <c r="AS2015" t="s">
        <v>5883</v>
      </c>
      <c r="AT2015" t="s">
        <v>1975</v>
      </c>
    </row>
    <row r="2016" spans="1:46" x14ac:dyDescent="0.25">
      <c r="A2016" t="str">
        <f>_xlfn.XLOOKUP(I2016,UTILIZADAS[Contacto1],UTILIZADAS[Source.Name],,0)</f>
        <v>Cobros Mayo</v>
      </c>
      <c r="B2016" s="18">
        <f>VLOOKUP(J2016,Ref!A:C,3,0)</f>
        <v>0</v>
      </c>
      <c r="C2016" s="18">
        <f>VLOOKUP(J2016,Ref!A:D,4,0)</f>
        <v>0</v>
      </c>
      <c r="D2016" s="18" t="str">
        <f t="shared" si="93"/>
        <v>18/may</v>
      </c>
      <c r="E2016" s="18">
        <f t="shared" si="94"/>
        <v>4</v>
      </c>
      <c r="F2016" s="18">
        <v>1</v>
      </c>
      <c r="G2016" s="18">
        <f t="shared" si="95"/>
        <v>0</v>
      </c>
      <c r="H2016" s="3">
        <v>46160.506921296299</v>
      </c>
      <c r="I2016">
        <v>65092300</v>
      </c>
      <c r="J2016" t="s">
        <v>2023</v>
      </c>
      <c r="K2016" t="s">
        <v>1968</v>
      </c>
      <c r="L2016" t="s">
        <v>1969</v>
      </c>
      <c r="M2016" t="s">
        <v>1970</v>
      </c>
      <c r="O2016">
        <v>366093870000</v>
      </c>
      <c r="P2016">
        <v>16018</v>
      </c>
      <c r="Q2016">
        <v>-7</v>
      </c>
      <c r="R2016">
        <v>1</v>
      </c>
      <c r="S2016">
        <v>65092300</v>
      </c>
      <c r="U2016" t="s">
        <v>6034</v>
      </c>
      <c r="W2016" t="s">
        <v>5016</v>
      </c>
      <c r="X2016">
        <v>366093870000</v>
      </c>
      <c r="Y2016" t="s">
        <v>65</v>
      </c>
      <c r="Z2016" t="s">
        <v>66</v>
      </c>
      <c r="AF2016" t="s">
        <v>1976</v>
      </c>
      <c r="AG2016" t="s">
        <v>1972</v>
      </c>
      <c r="AL2016">
        <v>0</v>
      </c>
      <c r="AN2016" t="s">
        <v>1974</v>
      </c>
      <c r="AO2016">
        <v>0</v>
      </c>
      <c r="AQ2016">
        <v>2258033</v>
      </c>
      <c r="AR2016" t="s">
        <v>4605</v>
      </c>
      <c r="AS2016" t="s">
        <v>5883</v>
      </c>
      <c r="AT2016" t="s">
        <v>2024</v>
      </c>
    </row>
    <row r="2017" spans="1:46" x14ac:dyDescent="0.25">
      <c r="A2017" t="str">
        <f>_xlfn.XLOOKUP(I2017,UTILIZADAS[Contacto1],UTILIZADAS[Source.Name],,0)</f>
        <v>Cobros Mayo</v>
      </c>
      <c r="B2017" s="18">
        <f>VLOOKUP(J2017,Ref!A:C,3,0)</f>
        <v>1</v>
      </c>
      <c r="C2017" s="18">
        <f>VLOOKUP(J2017,Ref!A:D,4,0)</f>
        <v>0</v>
      </c>
      <c r="D2017" s="18" t="str">
        <f t="shared" si="93"/>
        <v>18/may</v>
      </c>
      <c r="E2017" s="18">
        <f t="shared" si="94"/>
        <v>4</v>
      </c>
      <c r="F2017" s="18">
        <v>1</v>
      </c>
      <c r="G2017" s="18">
        <f t="shared" si="95"/>
        <v>1</v>
      </c>
      <c r="H2017" s="3">
        <v>46160.753344907411</v>
      </c>
      <c r="I2017">
        <v>65092300</v>
      </c>
      <c r="J2017">
        <v>6006</v>
      </c>
      <c r="K2017" t="s">
        <v>1983</v>
      </c>
      <c r="L2017" t="s">
        <v>1897</v>
      </c>
      <c r="M2017" t="s">
        <v>1970</v>
      </c>
      <c r="O2017">
        <v>366093870000</v>
      </c>
      <c r="P2017">
        <v>16018</v>
      </c>
      <c r="Q2017">
        <v>-7</v>
      </c>
      <c r="R2017">
        <v>1</v>
      </c>
      <c r="S2017">
        <v>65092300</v>
      </c>
      <c r="U2017" t="s">
        <v>6034</v>
      </c>
      <c r="W2017" t="s">
        <v>5016</v>
      </c>
      <c r="X2017">
        <v>366093870000</v>
      </c>
      <c r="Y2017" t="s">
        <v>65</v>
      </c>
      <c r="Z2017" t="s">
        <v>66</v>
      </c>
      <c r="AF2017" t="s">
        <v>1976</v>
      </c>
      <c r="AG2017" t="s">
        <v>1972</v>
      </c>
      <c r="AL2017">
        <v>52</v>
      </c>
      <c r="AM2017" t="s">
        <v>1979</v>
      </c>
      <c r="AN2017" t="s">
        <v>1987</v>
      </c>
      <c r="AO2017">
        <v>0</v>
      </c>
      <c r="AQ2017">
        <v>2258033</v>
      </c>
      <c r="AR2017" t="s">
        <v>4605</v>
      </c>
      <c r="AS2017" t="s">
        <v>5883</v>
      </c>
      <c r="AT2017" t="s">
        <v>1894</v>
      </c>
    </row>
    <row r="2018" spans="1:46" x14ac:dyDescent="0.25">
      <c r="A2018" t="str">
        <f>_xlfn.XLOOKUP(I2018,UTILIZADAS[Contacto1],UTILIZADAS[Source.Name],,0)</f>
        <v>Cobros Abril Canal Fijo</v>
      </c>
      <c r="B2018" s="18">
        <f>VLOOKUP(J2018,Ref!A:C,3,0)</f>
        <v>0</v>
      </c>
      <c r="C2018" s="18">
        <f>VLOOKUP(J2018,Ref!A:D,4,0)</f>
        <v>0</v>
      </c>
      <c r="D2018" s="18" t="str">
        <f t="shared" si="93"/>
        <v>11/may</v>
      </c>
      <c r="E2018" s="18">
        <f t="shared" si="94"/>
        <v>3</v>
      </c>
      <c r="F2018" s="18">
        <v>1</v>
      </c>
      <c r="G2018" s="18">
        <f t="shared" si="95"/>
        <v>0</v>
      </c>
      <c r="H2018" s="3">
        <v>46153.690196759257</v>
      </c>
      <c r="I2018">
        <v>65095224</v>
      </c>
      <c r="J2018" t="s">
        <v>1967</v>
      </c>
      <c r="K2018" t="s">
        <v>1968</v>
      </c>
      <c r="L2018" t="s">
        <v>1969</v>
      </c>
      <c r="M2018" t="s">
        <v>1970</v>
      </c>
      <c r="O2018">
        <v>362030440000</v>
      </c>
      <c r="P2018">
        <v>16018</v>
      </c>
      <c r="Q2018">
        <v>-7</v>
      </c>
      <c r="R2018">
        <v>1</v>
      </c>
      <c r="S2018">
        <v>65095224</v>
      </c>
      <c r="U2018" t="s">
        <v>2433</v>
      </c>
      <c r="W2018" t="s">
        <v>4012</v>
      </c>
      <c r="X2018">
        <v>362030440000</v>
      </c>
      <c r="Y2018" t="s">
        <v>65</v>
      </c>
      <c r="Z2018" t="s">
        <v>66</v>
      </c>
      <c r="AF2018" t="s">
        <v>1976</v>
      </c>
      <c r="AG2018" t="s">
        <v>1972</v>
      </c>
      <c r="AL2018">
        <v>0</v>
      </c>
      <c r="AN2018" t="s">
        <v>1974</v>
      </c>
      <c r="AO2018">
        <v>0</v>
      </c>
      <c r="AQ2018">
        <v>2258034</v>
      </c>
      <c r="AR2018" t="s">
        <v>4605</v>
      </c>
      <c r="AS2018" t="s">
        <v>5883</v>
      </c>
      <c r="AT2018" t="s">
        <v>1975</v>
      </c>
    </row>
    <row r="2019" spans="1:46" x14ac:dyDescent="0.25">
      <c r="A2019" t="str">
        <f>_xlfn.XLOOKUP(I2019,UTILIZADAS[Contacto1],UTILIZADAS[Source.Name],,0)</f>
        <v>Cobros Abril Canal Fijo</v>
      </c>
      <c r="B2019" s="18">
        <f>VLOOKUP(J2019,Ref!A:C,3,0)</f>
        <v>0</v>
      </c>
      <c r="C2019" s="18">
        <f>VLOOKUP(J2019,Ref!A:D,4,0)</f>
        <v>0</v>
      </c>
      <c r="D2019" s="18" t="str">
        <f t="shared" si="93"/>
        <v>14/may</v>
      </c>
      <c r="E2019" s="18">
        <f t="shared" si="94"/>
        <v>3</v>
      </c>
      <c r="F2019" s="18">
        <v>1</v>
      </c>
      <c r="G2019" s="18">
        <f t="shared" si="95"/>
        <v>0</v>
      </c>
      <c r="H2019" s="3">
        <v>46156.414375</v>
      </c>
      <c r="I2019">
        <v>65095224</v>
      </c>
      <c r="J2019" t="s">
        <v>2021</v>
      </c>
      <c r="K2019" t="s">
        <v>1968</v>
      </c>
      <c r="L2019" t="s">
        <v>1969</v>
      </c>
      <c r="M2019" t="s">
        <v>1970</v>
      </c>
      <c r="O2019">
        <v>362030440000</v>
      </c>
      <c r="P2019">
        <v>16018</v>
      </c>
      <c r="Q2019">
        <v>-7</v>
      </c>
      <c r="R2019">
        <v>1</v>
      </c>
      <c r="S2019">
        <v>65095224</v>
      </c>
      <c r="U2019" t="s">
        <v>2433</v>
      </c>
      <c r="W2019" t="s">
        <v>4012</v>
      </c>
      <c r="X2019">
        <v>362030440000</v>
      </c>
      <c r="Y2019" t="s">
        <v>65</v>
      </c>
      <c r="Z2019" t="s">
        <v>66</v>
      </c>
      <c r="AF2019" t="s">
        <v>1976</v>
      </c>
      <c r="AG2019" t="s">
        <v>1972</v>
      </c>
      <c r="AL2019">
        <v>5</v>
      </c>
      <c r="AN2019" t="s">
        <v>1974</v>
      </c>
      <c r="AO2019">
        <v>0</v>
      </c>
      <c r="AQ2019">
        <v>2258034</v>
      </c>
      <c r="AR2019" t="s">
        <v>4605</v>
      </c>
      <c r="AS2019" t="s">
        <v>5883</v>
      </c>
      <c r="AT2019" t="s">
        <v>2022</v>
      </c>
    </row>
    <row r="2020" spans="1:46" x14ac:dyDescent="0.25">
      <c r="A2020" t="str">
        <f>_xlfn.XLOOKUP(I2020,UTILIZADAS[Contacto1],UTILIZADAS[Source.Name],,0)</f>
        <v>Cobros Abril Canal Fijo</v>
      </c>
      <c r="B2020" s="18">
        <f>VLOOKUP(J2020,Ref!A:C,3,0)</f>
        <v>1</v>
      </c>
      <c r="C2020" s="18">
        <f>VLOOKUP(J2020,Ref!A:D,4,0)</f>
        <v>1</v>
      </c>
      <c r="D2020" s="18" t="str">
        <f t="shared" si="93"/>
        <v>18/may</v>
      </c>
      <c r="E2020" s="18">
        <f t="shared" si="94"/>
        <v>3</v>
      </c>
      <c r="F2020" s="18">
        <v>1</v>
      </c>
      <c r="G2020" s="18">
        <f t="shared" si="95"/>
        <v>1</v>
      </c>
      <c r="H2020" s="3">
        <v>46160.506249999999</v>
      </c>
      <c r="I2020">
        <v>65095224</v>
      </c>
      <c r="J2020">
        <v>6003</v>
      </c>
      <c r="K2020" t="s">
        <v>1983</v>
      </c>
      <c r="L2020" t="s">
        <v>1897</v>
      </c>
      <c r="M2020" t="s">
        <v>1970</v>
      </c>
      <c r="O2020">
        <v>362030440000</v>
      </c>
      <c r="P2020">
        <v>16018</v>
      </c>
      <c r="Q2020">
        <v>-7</v>
      </c>
      <c r="R2020">
        <v>1</v>
      </c>
      <c r="S2020">
        <v>65095224</v>
      </c>
      <c r="U2020" t="s">
        <v>2433</v>
      </c>
      <c r="W2020" t="s">
        <v>4012</v>
      </c>
      <c r="X2020">
        <v>362030440000</v>
      </c>
      <c r="Y2020" t="s">
        <v>65</v>
      </c>
      <c r="Z2020" t="s">
        <v>66</v>
      </c>
      <c r="AF2020" t="s">
        <v>1976</v>
      </c>
      <c r="AG2020" t="s">
        <v>1972</v>
      </c>
      <c r="AL2020">
        <v>19</v>
      </c>
      <c r="AM2020" t="s">
        <v>1979</v>
      </c>
      <c r="AN2020" t="s">
        <v>1987</v>
      </c>
      <c r="AO2020">
        <v>0</v>
      </c>
      <c r="AQ2020">
        <v>2258034</v>
      </c>
      <c r="AR2020" t="s">
        <v>4605</v>
      </c>
      <c r="AS2020" t="s">
        <v>5883</v>
      </c>
      <c r="AT2020" t="s">
        <v>1892</v>
      </c>
    </row>
    <row r="2021" spans="1:46" x14ac:dyDescent="0.25">
      <c r="A2021" t="e">
        <f>_xlfn.XLOOKUP(I2021,UTILIZADAS[Contacto1],UTILIZADAS[Source.Name],,0)</f>
        <v>#N/A</v>
      </c>
      <c r="B2021" s="18">
        <f>VLOOKUP(J2021,Ref!A:C,3,0)</f>
        <v>1</v>
      </c>
      <c r="C2021" s="18">
        <f>VLOOKUP(J2021,Ref!A:D,4,0)</f>
        <v>1</v>
      </c>
      <c r="D2021" s="18" t="str">
        <f t="shared" si="93"/>
        <v>04/may</v>
      </c>
      <c r="E2021" s="18">
        <f t="shared" si="94"/>
        <v>1</v>
      </c>
      <c r="F2021" s="18">
        <v>1</v>
      </c>
      <c r="G2021" s="18">
        <f t="shared" si="95"/>
        <v>1</v>
      </c>
      <c r="H2021" s="3">
        <v>46146.659039351849</v>
      </c>
      <c r="I2021">
        <v>65097861</v>
      </c>
      <c r="J2021">
        <v>6007</v>
      </c>
      <c r="K2021" t="s">
        <v>1983</v>
      </c>
      <c r="L2021" t="s">
        <v>1897</v>
      </c>
      <c r="M2021" t="s">
        <v>1970</v>
      </c>
      <c r="P2021">
        <v>998</v>
      </c>
      <c r="Q2021">
        <v>0</v>
      </c>
      <c r="S2021">
        <v>65097861</v>
      </c>
      <c r="AF2021" t="s">
        <v>1976</v>
      </c>
      <c r="AG2021" t="s">
        <v>1972</v>
      </c>
      <c r="AL2021">
        <v>32</v>
      </c>
      <c r="AM2021" t="s">
        <v>1979</v>
      </c>
      <c r="AN2021" t="s">
        <v>1977</v>
      </c>
      <c r="AO2021">
        <v>0</v>
      </c>
      <c r="AQ2021">
        <v>2257479</v>
      </c>
      <c r="AR2021" t="s">
        <v>1978</v>
      </c>
      <c r="AT2021" t="s">
        <v>1898</v>
      </c>
    </row>
    <row r="2022" spans="1:46" x14ac:dyDescent="0.25">
      <c r="A2022" t="str">
        <f>_xlfn.XLOOKUP(I2022,UTILIZADAS[Contacto1],UTILIZADAS[Source.Name],,0)</f>
        <v>Cobros Abril Canal Fijo</v>
      </c>
      <c r="B2022" s="18">
        <f>VLOOKUP(J2022,Ref!A:C,3,0)</f>
        <v>0</v>
      </c>
      <c r="C2022" s="18">
        <f>VLOOKUP(J2022,Ref!A:D,4,0)</f>
        <v>0</v>
      </c>
      <c r="D2022" s="18" t="str">
        <f t="shared" si="93"/>
        <v>04/may</v>
      </c>
      <c r="E2022" s="18">
        <f t="shared" si="94"/>
        <v>9</v>
      </c>
      <c r="F2022" s="18">
        <v>1</v>
      </c>
      <c r="G2022" s="18">
        <f t="shared" si="95"/>
        <v>0</v>
      </c>
      <c r="H2022" s="3">
        <v>46146.594027777777</v>
      </c>
      <c r="I2022">
        <v>65099454</v>
      </c>
      <c r="J2022" t="s">
        <v>1967</v>
      </c>
      <c r="K2022" t="s">
        <v>1968</v>
      </c>
      <c r="L2022" t="s">
        <v>1969</v>
      </c>
      <c r="M2022" t="s">
        <v>1970</v>
      </c>
      <c r="O2022">
        <v>359363180000</v>
      </c>
      <c r="P2022">
        <v>16017</v>
      </c>
      <c r="Q2022">
        <v>-7</v>
      </c>
      <c r="R2022">
        <v>1</v>
      </c>
      <c r="S2022">
        <v>65099454</v>
      </c>
      <c r="U2022" t="s">
        <v>5665</v>
      </c>
      <c r="W2022" t="s">
        <v>526</v>
      </c>
      <c r="X2022" t="s">
        <v>2551</v>
      </c>
      <c r="Y2022" t="s">
        <v>65</v>
      </c>
      <c r="Z2022">
        <v>359363180000</v>
      </c>
      <c r="AF2022" t="s">
        <v>1976</v>
      </c>
      <c r="AG2022" t="s">
        <v>1972</v>
      </c>
      <c r="AI2022" t="s">
        <v>1998</v>
      </c>
      <c r="AL2022">
        <v>0</v>
      </c>
      <c r="AN2022" t="s">
        <v>1974</v>
      </c>
      <c r="AO2022">
        <v>0</v>
      </c>
      <c r="AQ2022">
        <v>2252715</v>
      </c>
      <c r="AR2022" t="s">
        <v>2241</v>
      </c>
      <c r="AS2022" t="s">
        <v>4163</v>
      </c>
      <c r="AT2022" t="s">
        <v>1975</v>
      </c>
    </row>
    <row r="2023" spans="1:46" x14ac:dyDescent="0.25">
      <c r="A2023" t="str">
        <f>_xlfn.XLOOKUP(I2023,UTILIZADAS[Contacto1],UTILIZADAS[Source.Name],,0)</f>
        <v>Cobros Abril Canal Fijo</v>
      </c>
      <c r="B2023" s="18">
        <f>VLOOKUP(J2023,Ref!A:C,3,0)</f>
        <v>0</v>
      </c>
      <c r="C2023" s="18">
        <f>VLOOKUP(J2023,Ref!A:D,4,0)</f>
        <v>0</v>
      </c>
      <c r="D2023" s="18" t="str">
        <f t="shared" si="93"/>
        <v>06/may</v>
      </c>
      <c r="E2023" s="18">
        <f t="shared" si="94"/>
        <v>9</v>
      </c>
      <c r="F2023" s="18">
        <v>1</v>
      </c>
      <c r="G2023" s="18">
        <f t="shared" si="95"/>
        <v>0</v>
      </c>
      <c r="H2023" s="3">
        <v>46148.595034722224</v>
      </c>
      <c r="I2023">
        <v>65099454</v>
      </c>
      <c r="J2023" t="s">
        <v>2021</v>
      </c>
      <c r="K2023" t="s">
        <v>1968</v>
      </c>
      <c r="L2023" t="s">
        <v>1969</v>
      </c>
      <c r="M2023" t="s">
        <v>1970</v>
      </c>
      <c r="O2023">
        <v>359363180000</v>
      </c>
      <c r="P2023">
        <v>16017</v>
      </c>
      <c r="Q2023">
        <v>-7</v>
      </c>
      <c r="R2023">
        <v>1</v>
      </c>
      <c r="S2023">
        <v>65099454</v>
      </c>
      <c r="U2023" t="s">
        <v>5665</v>
      </c>
      <c r="W2023" t="s">
        <v>526</v>
      </c>
      <c r="X2023" t="s">
        <v>2551</v>
      </c>
      <c r="Y2023" t="s">
        <v>65</v>
      </c>
      <c r="Z2023">
        <v>359363180000</v>
      </c>
      <c r="AF2023" t="s">
        <v>1976</v>
      </c>
      <c r="AG2023" t="s">
        <v>1972</v>
      </c>
      <c r="AI2023" t="s">
        <v>1998</v>
      </c>
      <c r="AL2023">
        <v>5</v>
      </c>
      <c r="AN2023" t="s">
        <v>1974</v>
      </c>
      <c r="AO2023">
        <v>0</v>
      </c>
      <c r="AQ2023">
        <v>2252715</v>
      </c>
      <c r="AR2023" t="s">
        <v>2241</v>
      </c>
      <c r="AS2023" t="s">
        <v>4163</v>
      </c>
      <c r="AT2023" t="s">
        <v>2022</v>
      </c>
    </row>
    <row r="2024" spans="1:46" x14ac:dyDescent="0.25">
      <c r="A2024" t="str">
        <f>_xlfn.XLOOKUP(I2024,UTILIZADAS[Contacto1],UTILIZADAS[Source.Name],,0)</f>
        <v>Cobros Abril Canal Fijo</v>
      </c>
      <c r="B2024" s="18">
        <f>VLOOKUP(J2024,Ref!A:C,3,0)</f>
        <v>1</v>
      </c>
      <c r="C2024" s="18">
        <f>VLOOKUP(J2024,Ref!A:D,4,0)</f>
        <v>0</v>
      </c>
      <c r="D2024" s="18" t="str">
        <f t="shared" si="93"/>
        <v>09/may</v>
      </c>
      <c r="E2024" s="18">
        <f t="shared" si="94"/>
        <v>9</v>
      </c>
      <c r="F2024" s="18">
        <v>1</v>
      </c>
      <c r="G2024" s="18">
        <f t="shared" si="95"/>
        <v>0</v>
      </c>
      <c r="H2024" s="3">
        <v>46151.379467592589</v>
      </c>
      <c r="I2024">
        <v>65099454</v>
      </c>
      <c r="J2024">
        <v>6006</v>
      </c>
      <c r="K2024" t="s">
        <v>1983</v>
      </c>
      <c r="L2024" t="s">
        <v>1897</v>
      </c>
      <c r="M2024" t="s">
        <v>1970</v>
      </c>
      <c r="O2024">
        <v>359363180000</v>
      </c>
      <c r="P2024">
        <v>16017</v>
      </c>
      <c r="Q2024">
        <v>-7</v>
      </c>
      <c r="R2024">
        <v>1</v>
      </c>
      <c r="S2024">
        <v>65099454</v>
      </c>
      <c r="U2024" t="s">
        <v>5665</v>
      </c>
      <c r="W2024" t="s">
        <v>526</v>
      </c>
      <c r="X2024" t="s">
        <v>2551</v>
      </c>
      <c r="Y2024" t="s">
        <v>65</v>
      </c>
      <c r="Z2024">
        <v>359363180000</v>
      </c>
      <c r="AF2024" t="s">
        <v>1976</v>
      </c>
      <c r="AG2024" t="s">
        <v>1972</v>
      </c>
      <c r="AI2024" t="s">
        <v>1998</v>
      </c>
      <c r="AL2024">
        <v>81</v>
      </c>
      <c r="AM2024" t="s">
        <v>1979</v>
      </c>
      <c r="AN2024" t="s">
        <v>1987</v>
      </c>
      <c r="AO2024">
        <v>0</v>
      </c>
      <c r="AQ2024">
        <v>2252715</v>
      </c>
      <c r="AR2024" t="s">
        <v>2241</v>
      </c>
      <c r="AS2024" t="s">
        <v>4163</v>
      </c>
      <c r="AT2024" t="s">
        <v>1894</v>
      </c>
    </row>
    <row r="2025" spans="1:46" x14ac:dyDescent="0.25">
      <c r="A2025" t="str">
        <f>_xlfn.XLOOKUP(I2025,UTILIZADAS[Contacto1],UTILIZADAS[Source.Name],,0)</f>
        <v>Cobros Abril Canal Fijo</v>
      </c>
      <c r="B2025" s="18">
        <f>VLOOKUP(J2025,Ref!A:C,3,0)</f>
        <v>0</v>
      </c>
      <c r="C2025" s="18">
        <f>VLOOKUP(J2025,Ref!A:D,4,0)</f>
        <v>0</v>
      </c>
      <c r="D2025" s="18" t="str">
        <f t="shared" si="93"/>
        <v>11/may</v>
      </c>
      <c r="E2025" s="18">
        <f t="shared" si="94"/>
        <v>9</v>
      </c>
      <c r="F2025" s="18">
        <v>1</v>
      </c>
      <c r="G2025" s="18">
        <f t="shared" si="95"/>
        <v>0</v>
      </c>
      <c r="H2025" s="3">
        <v>46153.690983796296</v>
      </c>
      <c r="I2025">
        <v>65099454</v>
      </c>
      <c r="J2025" t="s">
        <v>2021</v>
      </c>
      <c r="K2025" t="s">
        <v>1968</v>
      </c>
      <c r="L2025" t="s">
        <v>1969</v>
      </c>
      <c r="M2025" t="s">
        <v>1970</v>
      </c>
      <c r="O2025">
        <v>354371690000</v>
      </c>
      <c r="P2025">
        <v>16018</v>
      </c>
      <c r="Q2025">
        <v>-7</v>
      </c>
      <c r="R2025">
        <v>1</v>
      </c>
      <c r="S2025">
        <v>65099454</v>
      </c>
      <c r="U2025" t="s">
        <v>1399</v>
      </c>
      <c r="W2025" t="s">
        <v>1400</v>
      </c>
      <c r="X2025">
        <v>354371690000</v>
      </c>
      <c r="Y2025" t="s">
        <v>65</v>
      </c>
      <c r="Z2025" t="s">
        <v>66</v>
      </c>
      <c r="AF2025" t="s">
        <v>1976</v>
      </c>
      <c r="AG2025" t="s">
        <v>1972</v>
      </c>
      <c r="AL2025">
        <v>5</v>
      </c>
      <c r="AN2025" t="s">
        <v>1974</v>
      </c>
      <c r="AO2025">
        <v>0</v>
      </c>
      <c r="AQ2025">
        <v>2258035</v>
      </c>
      <c r="AR2025" t="s">
        <v>4605</v>
      </c>
      <c r="AS2025" t="s">
        <v>5883</v>
      </c>
      <c r="AT2025" t="s">
        <v>2022</v>
      </c>
    </row>
    <row r="2026" spans="1:46" x14ac:dyDescent="0.25">
      <c r="A2026" t="str">
        <f>_xlfn.XLOOKUP(I2026,UTILIZADAS[Contacto1],UTILIZADAS[Source.Name],,0)</f>
        <v>Cobros Abril Canal Fijo</v>
      </c>
      <c r="B2026" s="18">
        <f>VLOOKUP(J2026,Ref!A:C,3,0)</f>
        <v>0</v>
      </c>
      <c r="C2026" s="18">
        <f>VLOOKUP(J2026,Ref!A:D,4,0)</f>
        <v>0</v>
      </c>
      <c r="D2026" s="18" t="str">
        <f t="shared" si="93"/>
        <v>11/may</v>
      </c>
      <c r="E2026" s="18">
        <f t="shared" si="94"/>
        <v>9</v>
      </c>
      <c r="F2026" s="18">
        <v>1</v>
      </c>
      <c r="G2026" s="18">
        <f t="shared" si="95"/>
        <v>0</v>
      </c>
      <c r="H2026" s="3">
        <v>46153.691157407404</v>
      </c>
      <c r="I2026">
        <v>65099454</v>
      </c>
      <c r="J2026" t="s">
        <v>2021</v>
      </c>
      <c r="K2026" t="s">
        <v>1968</v>
      </c>
      <c r="L2026" t="s">
        <v>1969</v>
      </c>
      <c r="M2026" t="s">
        <v>1970</v>
      </c>
      <c r="O2026">
        <v>359363180000</v>
      </c>
      <c r="P2026">
        <v>16018</v>
      </c>
      <c r="Q2026">
        <v>-7</v>
      </c>
      <c r="R2026">
        <v>1</v>
      </c>
      <c r="S2026">
        <v>65099454</v>
      </c>
      <c r="U2026" t="s">
        <v>5665</v>
      </c>
      <c r="W2026" t="s">
        <v>526</v>
      </c>
      <c r="X2026">
        <v>359363180000</v>
      </c>
      <c r="Y2026" t="s">
        <v>65</v>
      </c>
      <c r="Z2026" t="s">
        <v>597</v>
      </c>
      <c r="AF2026" t="s">
        <v>1976</v>
      </c>
      <c r="AG2026" t="s">
        <v>1972</v>
      </c>
      <c r="AL2026">
        <v>5</v>
      </c>
      <c r="AN2026" t="s">
        <v>1974</v>
      </c>
      <c r="AO2026">
        <v>0</v>
      </c>
      <c r="AQ2026">
        <v>2258036</v>
      </c>
      <c r="AR2026" t="s">
        <v>4605</v>
      </c>
      <c r="AS2026" t="s">
        <v>5883</v>
      </c>
      <c r="AT2026" t="s">
        <v>2022</v>
      </c>
    </row>
    <row r="2027" spans="1:46" x14ac:dyDescent="0.25">
      <c r="A2027" t="str">
        <f>_xlfn.XLOOKUP(I2027,UTILIZADAS[Contacto1],UTILIZADAS[Source.Name],,0)</f>
        <v>Cobros Abril Canal Fijo</v>
      </c>
      <c r="B2027" s="18">
        <f>VLOOKUP(J2027,Ref!A:C,3,0)</f>
        <v>0</v>
      </c>
      <c r="C2027" s="18">
        <f>VLOOKUP(J2027,Ref!A:D,4,0)</f>
        <v>0</v>
      </c>
      <c r="D2027" s="18" t="str">
        <f t="shared" si="93"/>
        <v>14/may</v>
      </c>
      <c r="E2027" s="18">
        <f t="shared" si="94"/>
        <v>9</v>
      </c>
      <c r="F2027" s="18">
        <v>1</v>
      </c>
      <c r="G2027" s="18">
        <f t="shared" si="95"/>
        <v>0</v>
      </c>
      <c r="H2027" s="3">
        <v>46156.415543981479</v>
      </c>
      <c r="I2027">
        <v>65099454</v>
      </c>
      <c r="J2027" t="s">
        <v>1967</v>
      </c>
      <c r="K2027" t="s">
        <v>1968</v>
      </c>
      <c r="L2027" t="s">
        <v>1969</v>
      </c>
      <c r="M2027" t="s">
        <v>1970</v>
      </c>
      <c r="O2027">
        <v>354371690000</v>
      </c>
      <c r="P2027">
        <v>16018</v>
      </c>
      <c r="Q2027">
        <v>-7</v>
      </c>
      <c r="R2027">
        <v>1</v>
      </c>
      <c r="S2027">
        <v>65099454</v>
      </c>
      <c r="U2027" t="s">
        <v>1399</v>
      </c>
      <c r="W2027" t="s">
        <v>1400</v>
      </c>
      <c r="X2027">
        <v>354371690000</v>
      </c>
      <c r="Y2027" t="s">
        <v>65</v>
      </c>
      <c r="Z2027" t="s">
        <v>66</v>
      </c>
      <c r="AF2027" t="s">
        <v>1976</v>
      </c>
      <c r="AG2027" t="s">
        <v>1972</v>
      </c>
      <c r="AL2027">
        <v>0</v>
      </c>
      <c r="AN2027" t="s">
        <v>1974</v>
      </c>
      <c r="AO2027">
        <v>0</v>
      </c>
      <c r="AQ2027">
        <v>2258035</v>
      </c>
      <c r="AR2027" t="s">
        <v>4605</v>
      </c>
      <c r="AS2027" t="s">
        <v>5883</v>
      </c>
      <c r="AT2027" t="s">
        <v>1975</v>
      </c>
    </row>
    <row r="2028" spans="1:46" x14ac:dyDescent="0.25">
      <c r="A2028" t="str">
        <f>_xlfn.XLOOKUP(I2028,UTILIZADAS[Contacto1],UTILIZADAS[Source.Name],,0)</f>
        <v>Cobros Abril Canal Fijo</v>
      </c>
      <c r="B2028" s="18">
        <f>VLOOKUP(J2028,Ref!A:C,3,0)</f>
        <v>0</v>
      </c>
      <c r="C2028" s="18">
        <f>VLOOKUP(J2028,Ref!A:D,4,0)</f>
        <v>0</v>
      </c>
      <c r="D2028" s="18" t="str">
        <f t="shared" si="93"/>
        <v>14/may</v>
      </c>
      <c r="E2028" s="18">
        <f t="shared" si="94"/>
        <v>9</v>
      </c>
      <c r="F2028" s="18">
        <v>1</v>
      </c>
      <c r="G2028" s="18">
        <f t="shared" si="95"/>
        <v>0</v>
      </c>
      <c r="H2028" s="3">
        <v>46156.416377314818</v>
      </c>
      <c r="I2028">
        <v>65099454</v>
      </c>
      <c r="J2028" t="s">
        <v>2023</v>
      </c>
      <c r="K2028" t="s">
        <v>1968</v>
      </c>
      <c r="L2028" t="s">
        <v>1969</v>
      </c>
      <c r="M2028" t="s">
        <v>1970</v>
      </c>
      <c r="O2028">
        <v>359363180000</v>
      </c>
      <c r="P2028">
        <v>16018</v>
      </c>
      <c r="Q2028">
        <v>-7</v>
      </c>
      <c r="R2028">
        <v>1</v>
      </c>
      <c r="S2028">
        <v>65099454</v>
      </c>
      <c r="U2028" t="s">
        <v>5665</v>
      </c>
      <c r="W2028" t="s">
        <v>526</v>
      </c>
      <c r="X2028">
        <v>359363180000</v>
      </c>
      <c r="Y2028" t="s">
        <v>65</v>
      </c>
      <c r="Z2028" t="s">
        <v>597</v>
      </c>
      <c r="AF2028" t="s">
        <v>1976</v>
      </c>
      <c r="AG2028" t="s">
        <v>1972</v>
      </c>
      <c r="AL2028">
        <v>0</v>
      </c>
      <c r="AN2028" t="s">
        <v>1974</v>
      </c>
      <c r="AO2028">
        <v>0</v>
      </c>
      <c r="AQ2028">
        <v>2258036</v>
      </c>
      <c r="AR2028" t="s">
        <v>4605</v>
      </c>
      <c r="AS2028" t="s">
        <v>5883</v>
      </c>
      <c r="AT2028" t="s">
        <v>2024</v>
      </c>
    </row>
    <row r="2029" spans="1:46" x14ac:dyDescent="0.25">
      <c r="A2029" t="str">
        <f>_xlfn.XLOOKUP(I2029,UTILIZADAS[Contacto1],UTILIZADAS[Source.Name],,0)</f>
        <v>Cobros Abril Canal Fijo</v>
      </c>
      <c r="B2029" s="18">
        <f>VLOOKUP(J2029,Ref!A:C,3,0)</f>
        <v>1</v>
      </c>
      <c r="C2029" s="18">
        <f>VLOOKUP(J2029,Ref!A:D,4,0)</f>
        <v>1</v>
      </c>
      <c r="D2029" s="18" t="str">
        <f t="shared" si="93"/>
        <v>14/may</v>
      </c>
      <c r="E2029" s="18">
        <f t="shared" si="94"/>
        <v>9</v>
      </c>
      <c r="F2029" s="18">
        <v>1</v>
      </c>
      <c r="G2029" s="18">
        <f t="shared" si="95"/>
        <v>0</v>
      </c>
      <c r="H2029" s="3">
        <v>46156.588229166664</v>
      </c>
      <c r="I2029">
        <v>65099454</v>
      </c>
      <c r="J2029">
        <v>6007</v>
      </c>
      <c r="K2029" t="s">
        <v>1983</v>
      </c>
      <c r="L2029" t="s">
        <v>1897</v>
      </c>
      <c r="M2029" t="s">
        <v>1970</v>
      </c>
      <c r="O2029">
        <v>359363180000</v>
      </c>
      <c r="P2029">
        <v>16018</v>
      </c>
      <c r="Q2029">
        <v>-7</v>
      </c>
      <c r="R2029">
        <v>1</v>
      </c>
      <c r="S2029">
        <v>65099454</v>
      </c>
      <c r="U2029" t="s">
        <v>5665</v>
      </c>
      <c r="W2029" t="s">
        <v>526</v>
      </c>
      <c r="X2029">
        <v>359363180000</v>
      </c>
      <c r="Y2029" t="s">
        <v>65</v>
      </c>
      <c r="Z2029" t="s">
        <v>597</v>
      </c>
      <c r="AF2029" t="s">
        <v>1976</v>
      </c>
      <c r="AG2029" t="s">
        <v>1972</v>
      </c>
      <c r="AL2029">
        <v>180</v>
      </c>
      <c r="AM2029" t="s">
        <v>1979</v>
      </c>
      <c r="AN2029" t="s">
        <v>1987</v>
      </c>
      <c r="AO2029">
        <v>0</v>
      </c>
      <c r="AQ2029">
        <v>2258036</v>
      </c>
      <c r="AR2029" t="s">
        <v>4605</v>
      </c>
      <c r="AS2029" t="s">
        <v>5883</v>
      </c>
      <c r="AT2029" t="s">
        <v>1898</v>
      </c>
    </row>
    <row r="2030" spans="1:46" x14ac:dyDescent="0.25">
      <c r="A2030" t="str">
        <f>_xlfn.XLOOKUP(I2030,UTILIZADAS[Contacto1],UTILIZADAS[Source.Name],,0)</f>
        <v>Cobros Abril Canal Fijo</v>
      </c>
      <c r="B2030" s="18">
        <f>VLOOKUP(J2030,Ref!A:C,3,0)</f>
        <v>1</v>
      </c>
      <c r="C2030" s="18">
        <f>VLOOKUP(J2030,Ref!A:D,4,0)</f>
        <v>1</v>
      </c>
      <c r="D2030" s="18" t="str">
        <f t="shared" si="93"/>
        <v>18/may</v>
      </c>
      <c r="E2030" s="18">
        <f t="shared" si="94"/>
        <v>9</v>
      </c>
      <c r="F2030" s="18">
        <v>1</v>
      </c>
      <c r="G2030" s="18">
        <f t="shared" si="95"/>
        <v>1</v>
      </c>
      <c r="H2030" s="3">
        <v>46160.5080787037</v>
      </c>
      <c r="I2030">
        <v>65099454</v>
      </c>
      <c r="J2030">
        <v>6007</v>
      </c>
      <c r="K2030" t="s">
        <v>1983</v>
      </c>
      <c r="L2030" t="s">
        <v>1897</v>
      </c>
      <c r="M2030" t="s">
        <v>1970</v>
      </c>
      <c r="O2030">
        <v>354371690000</v>
      </c>
      <c r="P2030">
        <v>16018</v>
      </c>
      <c r="Q2030">
        <v>-7</v>
      </c>
      <c r="R2030">
        <v>1</v>
      </c>
      <c r="S2030">
        <v>65099454</v>
      </c>
      <c r="U2030" t="s">
        <v>1399</v>
      </c>
      <c r="W2030" t="s">
        <v>1400</v>
      </c>
      <c r="X2030">
        <v>354371690000</v>
      </c>
      <c r="Y2030" t="s">
        <v>65</v>
      </c>
      <c r="Z2030" t="s">
        <v>66</v>
      </c>
      <c r="AF2030" t="s">
        <v>1976</v>
      </c>
      <c r="AG2030" t="s">
        <v>1972</v>
      </c>
      <c r="AL2030">
        <v>69</v>
      </c>
      <c r="AM2030" t="s">
        <v>1979</v>
      </c>
      <c r="AN2030" t="s">
        <v>1987</v>
      </c>
      <c r="AO2030">
        <v>0</v>
      </c>
      <c r="AQ2030">
        <v>2258035</v>
      </c>
      <c r="AR2030" t="s">
        <v>4605</v>
      </c>
      <c r="AS2030" t="s">
        <v>5883</v>
      </c>
      <c r="AT2030" t="s">
        <v>1898</v>
      </c>
    </row>
    <row r="2031" spans="1:46" x14ac:dyDescent="0.25">
      <c r="A2031" t="str">
        <f>_xlfn.XLOOKUP(I2031,UTILIZADAS[Contacto1],UTILIZADAS[Source.Name],,0)</f>
        <v>Cobros Abril Canal Fijo</v>
      </c>
      <c r="B2031" s="18">
        <f>VLOOKUP(J2031,Ref!A:C,3,0)</f>
        <v>0</v>
      </c>
      <c r="C2031" s="18">
        <f>VLOOKUP(J2031,Ref!A:D,4,0)</f>
        <v>0</v>
      </c>
      <c r="D2031" s="18" t="str">
        <f t="shared" si="93"/>
        <v>04/may</v>
      </c>
      <c r="E2031" s="18">
        <f t="shared" si="94"/>
        <v>4</v>
      </c>
      <c r="F2031" s="18">
        <v>1</v>
      </c>
      <c r="G2031" s="18">
        <f t="shared" si="95"/>
        <v>0</v>
      </c>
      <c r="H2031" s="3">
        <v>46146.61818287037</v>
      </c>
      <c r="I2031">
        <v>65101089</v>
      </c>
      <c r="J2031" t="s">
        <v>2023</v>
      </c>
      <c r="K2031" t="s">
        <v>1968</v>
      </c>
      <c r="L2031" t="s">
        <v>1969</v>
      </c>
      <c r="M2031" t="s">
        <v>1970</v>
      </c>
      <c r="O2031">
        <v>353369750000</v>
      </c>
      <c r="P2031">
        <v>16017</v>
      </c>
      <c r="Q2031">
        <v>-5</v>
      </c>
      <c r="R2031">
        <v>1</v>
      </c>
      <c r="S2031">
        <v>65101089</v>
      </c>
      <c r="U2031" t="s">
        <v>1410</v>
      </c>
      <c r="W2031" t="s">
        <v>1411</v>
      </c>
      <c r="X2031" t="s">
        <v>2551</v>
      </c>
      <c r="Y2031" t="s">
        <v>65</v>
      </c>
      <c r="Z2031">
        <v>353369750000</v>
      </c>
      <c r="AG2031" t="s">
        <v>1972</v>
      </c>
      <c r="AI2031" t="s">
        <v>3649</v>
      </c>
      <c r="AL2031">
        <v>0</v>
      </c>
      <c r="AN2031" t="s">
        <v>1974</v>
      </c>
      <c r="AO2031">
        <v>0</v>
      </c>
      <c r="AQ2031">
        <v>2252746</v>
      </c>
      <c r="AR2031" t="s">
        <v>2241</v>
      </c>
      <c r="AS2031" t="s">
        <v>4163</v>
      </c>
      <c r="AT2031" t="s">
        <v>2024</v>
      </c>
    </row>
    <row r="2032" spans="1:46" x14ac:dyDescent="0.25">
      <c r="A2032" t="str">
        <f>_xlfn.XLOOKUP(I2032,UTILIZADAS[Contacto1],UTILIZADAS[Source.Name],,0)</f>
        <v>Cobros Abril Canal Fijo</v>
      </c>
      <c r="B2032" s="18">
        <f>VLOOKUP(J2032,Ref!A:C,3,0)</f>
        <v>0</v>
      </c>
      <c r="C2032" s="18">
        <f>VLOOKUP(J2032,Ref!A:D,4,0)</f>
        <v>0</v>
      </c>
      <c r="D2032" s="18" t="str">
        <f t="shared" si="93"/>
        <v>04/may</v>
      </c>
      <c r="E2032" s="18">
        <f t="shared" si="94"/>
        <v>4</v>
      </c>
      <c r="F2032" s="18">
        <v>1</v>
      </c>
      <c r="G2032" s="18">
        <f t="shared" si="95"/>
        <v>0</v>
      </c>
      <c r="H2032" s="3">
        <v>46146.719224537039</v>
      </c>
      <c r="I2032">
        <v>65101089</v>
      </c>
      <c r="J2032" t="s">
        <v>2023</v>
      </c>
      <c r="K2032" t="s">
        <v>1968</v>
      </c>
      <c r="L2032" t="s">
        <v>1969</v>
      </c>
      <c r="M2032" t="s">
        <v>1970</v>
      </c>
      <c r="O2032">
        <v>353369750000</v>
      </c>
      <c r="P2032">
        <v>16017</v>
      </c>
      <c r="Q2032">
        <v>-5</v>
      </c>
      <c r="R2032">
        <v>1</v>
      </c>
      <c r="S2032">
        <v>65101089</v>
      </c>
      <c r="U2032" t="s">
        <v>1410</v>
      </c>
      <c r="W2032" t="s">
        <v>1411</v>
      </c>
      <c r="X2032" t="s">
        <v>2551</v>
      </c>
      <c r="Y2032" t="s">
        <v>65</v>
      </c>
      <c r="Z2032">
        <v>353369750000</v>
      </c>
      <c r="AG2032" t="s">
        <v>1972</v>
      </c>
      <c r="AI2032" t="s">
        <v>3649</v>
      </c>
      <c r="AL2032">
        <v>0</v>
      </c>
      <c r="AN2032" t="s">
        <v>1974</v>
      </c>
      <c r="AO2032">
        <v>0</v>
      </c>
      <c r="AQ2032">
        <v>2252746</v>
      </c>
      <c r="AR2032" t="s">
        <v>2241</v>
      </c>
      <c r="AS2032" t="s">
        <v>4163</v>
      </c>
      <c r="AT2032" t="s">
        <v>2024</v>
      </c>
    </row>
    <row r="2033" spans="1:46" x14ac:dyDescent="0.25">
      <c r="A2033" t="str">
        <f>_xlfn.XLOOKUP(I2033,UTILIZADAS[Contacto1],UTILIZADAS[Source.Name],,0)</f>
        <v>Cobros Abril Canal Fijo</v>
      </c>
      <c r="B2033" s="18">
        <f>VLOOKUP(J2033,Ref!A:C,3,0)</f>
        <v>0</v>
      </c>
      <c r="C2033" s="18">
        <f>VLOOKUP(J2033,Ref!A:D,4,0)</f>
        <v>0</v>
      </c>
      <c r="D2033" s="18" t="str">
        <f t="shared" si="93"/>
        <v>04/may</v>
      </c>
      <c r="E2033" s="18">
        <f t="shared" si="94"/>
        <v>4</v>
      </c>
      <c r="F2033" s="18">
        <v>1</v>
      </c>
      <c r="G2033" s="18">
        <f t="shared" si="95"/>
        <v>0</v>
      </c>
      <c r="H2033" s="3">
        <v>46146.74927083333</v>
      </c>
      <c r="I2033">
        <v>65101089</v>
      </c>
      <c r="J2033" t="s">
        <v>2023</v>
      </c>
      <c r="K2033" t="s">
        <v>1968</v>
      </c>
      <c r="L2033" t="s">
        <v>1969</v>
      </c>
      <c r="M2033" t="s">
        <v>1970</v>
      </c>
      <c r="O2033">
        <v>353369750000</v>
      </c>
      <c r="P2033">
        <v>16017</v>
      </c>
      <c r="Q2033">
        <v>-5</v>
      </c>
      <c r="R2033">
        <v>1</v>
      </c>
      <c r="S2033">
        <v>65101089</v>
      </c>
      <c r="U2033" t="s">
        <v>1410</v>
      </c>
      <c r="W2033" t="s">
        <v>1411</v>
      </c>
      <c r="X2033" t="s">
        <v>2551</v>
      </c>
      <c r="Y2033" t="s">
        <v>65</v>
      </c>
      <c r="Z2033">
        <v>353369750000</v>
      </c>
      <c r="AG2033" t="s">
        <v>1972</v>
      </c>
      <c r="AI2033" t="s">
        <v>3649</v>
      </c>
      <c r="AL2033">
        <v>0</v>
      </c>
      <c r="AN2033" t="s">
        <v>1974</v>
      </c>
      <c r="AO2033">
        <v>0</v>
      </c>
      <c r="AQ2033">
        <v>2252746</v>
      </c>
      <c r="AR2033" t="s">
        <v>2241</v>
      </c>
      <c r="AS2033" t="s">
        <v>4163</v>
      </c>
      <c r="AT2033" t="s">
        <v>2024</v>
      </c>
    </row>
    <row r="2034" spans="1:46" x14ac:dyDescent="0.25">
      <c r="A2034" t="str">
        <f>_xlfn.XLOOKUP(I2034,UTILIZADAS[Contacto1],UTILIZADAS[Source.Name],,0)</f>
        <v>Cobros Abril Canal Fijo</v>
      </c>
      <c r="B2034" s="18">
        <f>VLOOKUP(J2034,Ref!A:C,3,0)</f>
        <v>0</v>
      </c>
      <c r="C2034" s="18">
        <f>VLOOKUP(J2034,Ref!A:D,4,0)</f>
        <v>0</v>
      </c>
      <c r="D2034" s="18" t="str">
        <f t="shared" si="93"/>
        <v>05/may</v>
      </c>
      <c r="E2034" s="18">
        <f t="shared" si="94"/>
        <v>4</v>
      </c>
      <c r="F2034" s="18">
        <v>1</v>
      </c>
      <c r="G2034" s="18">
        <f t="shared" si="95"/>
        <v>1</v>
      </c>
      <c r="H2034" s="3">
        <v>46147.397106481483</v>
      </c>
      <c r="I2034">
        <v>65101089</v>
      </c>
      <c r="J2034" t="s">
        <v>2023</v>
      </c>
      <c r="K2034" t="s">
        <v>1968</v>
      </c>
      <c r="L2034" t="s">
        <v>1969</v>
      </c>
      <c r="M2034" t="s">
        <v>1970</v>
      </c>
      <c r="O2034">
        <v>353369750000</v>
      </c>
      <c r="P2034">
        <v>16017</v>
      </c>
      <c r="Q2034">
        <v>-5</v>
      </c>
      <c r="R2034">
        <v>1</v>
      </c>
      <c r="S2034">
        <v>65101089</v>
      </c>
      <c r="U2034" t="s">
        <v>1410</v>
      </c>
      <c r="W2034" t="s">
        <v>1411</v>
      </c>
      <c r="X2034" t="s">
        <v>2551</v>
      </c>
      <c r="Y2034" t="s">
        <v>65</v>
      </c>
      <c r="Z2034">
        <v>353369750000</v>
      </c>
      <c r="AG2034" t="s">
        <v>1972</v>
      </c>
      <c r="AI2034" t="s">
        <v>3649</v>
      </c>
      <c r="AL2034">
        <v>0</v>
      </c>
      <c r="AN2034" t="s">
        <v>1974</v>
      </c>
      <c r="AO2034">
        <v>0</v>
      </c>
      <c r="AQ2034">
        <v>2252746</v>
      </c>
      <c r="AR2034" t="s">
        <v>2241</v>
      </c>
      <c r="AS2034" t="s">
        <v>4163</v>
      </c>
      <c r="AT2034" t="s">
        <v>2024</v>
      </c>
    </row>
    <row r="2035" spans="1:46" x14ac:dyDescent="0.25">
      <c r="A2035" t="str">
        <f>_xlfn.XLOOKUP(I2035,UTILIZADAS[Contacto1],UTILIZADAS[Source.Name],,0)</f>
        <v>Cobros Abril Canal Fijo</v>
      </c>
      <c r="B2035" s="18">
        <f>VLOOKUP(J2035,Ref!A:C,3,0)</f>
        <v>0</v>
      </c>
      <c r="C2035" s="18">
        <f>VLOOKUP(J2035,Ref!A:D,4,0)</f>
        <v>0</v>
      </c>
      <c r="D2035" s="18" t="str">
        <f t="shared" si="93"/>
        <v>11/may</v>
      </c>
      <c r="E2035" s="18">
        <f t="shared" si="94"/>
        <v>2</v>
      </c>
      <c r="F2035" s="18">
        <v>1</v>
      </c>
      <c r="G2035" s="18">
        <f t="shared" si="95"/>
        <v>0</v>
      </c>
      <c r="H2035" s="3">
        <v>46153.691238425927</v>
      </c>
      <c r="I2035">
        <v>65101667</v>
      </c>
      <c r="J2035" t="s">
        <v>1967</v>
      </c>
      <c r="K2035" t="s">
        <v>1968</v>
      </c>
      <c r="L2035" t="s">
        <v>1969</v>
      </c>
      <c r="M2035" t="s">
        <v>1970</v>
      </c>
      <c r="O2035">
        <v>352375580000</v>
      </c>
      <c r="P2035">
        <v>16018</v>
      </c>
      <c r="Q2035">
        <v>-5</v>
      </c>
      <c r="R2035">
        <v>1</v>
      </c>
      <c r="S2035">
        <v>65101667</v>
      </c>
      <c r="U2035" t="s">
        <v>2293</v>
      </c>
      <c r="W2035" t="s">
        <v>3844</v>
      </c>
      <c r="X2035">
        <v>352375580000</v>
      </c>
      <c r="Y2035" t="s">
        <v>65</v>
      </c>
      <c r="Z2035" t="s">
        <v>66</v>
      </c>
      <c r="AF2035" t="s">
        <v>1976</v>
      </c>
      <c r="AG2035" t="s">
        <v>1972</v>
      </c>
      <c r="AL2035">
        <v>0</v>
      </c>
      <c r="AN2035" t="s">
        <v>1974</v>
      </c>
      <c r="AO2035">
        <v>0</v>
      </c>
      <c r="AQ2035">
        <v>2258037</v>
      </c>
      <c r="AR2035" t="s">
        <v>4605</v>
      </c>
      <c r="AS2035" t="s">
        <v>5883</v>
      </c>
      <c r="AT2035" t="s">
        <v>1975</v>
      </c>
    </row>
    <row r="2036" spans="1:46" x14ac:dyDescent="0.25">
      <c r="A2036" t="str">
        <f>_xlfn.XLOOKUP(I2036,UTILIZADAS[Contacto1],UTILIZADAS[Source.Name],,0)</f>
        <v>Cobros Abril Canal Fijo</v>
      </c>
      <c r="B2036" s="18">
        <f>VLOOKUP(J2036,Ref!A:C,3,0)</f>
        <v>1</v>
      </c>
      <c r="C2036" s="18">
        <f>VLOOKUP(J2036,Ref!A:D,4,0)</f>
        <v>1</v>
      </c>
      <c r="D2036" s="18" t="str">
        <f t="shared" si="93"/>
        <v>14/may</v>
      </c>
      <c r="E2036" s="18">
        <f t="shared" si="94"/>
        <v>2</v>
      </c>
      <c r="F2036" s="18">
        <v>1</v>
      </c>
      <c r="G2036" s="18">
        <f t="shared" si="95"/>
        <v>1</v>
      </c>
      <c r="H2036" s="3">
        <v>46156.416481481479</v>
      </c>
      <c r="I2036">
        <v>65101667</v>
      </c>
      <c r="J2036">
        <v>6003</v>
      </c>
      <c r="K2036" t="s">
        <v>1983</v>
      </c>
      <c r="L2036" t="s">
        <v>1897</v>
      </c>
      <c r="M2036" t="s">
        <v>1970</v>
      </c>
      <c r="O2036">
        <v>352375580000</v>
      </c>
      <c r="P2036">
        <v>16018</v>
      </c>
      <c r="Q2036">
        <v>-5</v>
      </c>
      <c r="R2036">
        <v>1</v>
      </c>
      <c r="S2036">
        <v>65101667</v>
      </c>
      <c r="U2036" t="s">
        <v>2293</v>
      </c>
      <c r="W2036" t="s">
        <v>3844</v>
      </c>
      <c r="X2036">
        <v>352375580000</v>
      </c>
      <c r="Y2036" t="s">
        <v>65</v>
      </c>
      <c r="Z2036" t="s">
        <v>66</v>
      </c>
      <c r="AF2036" t="s">
        <v>1976</v>
      </c>
      <c r="AG2036" t="s">
        <v>1972</v>
      </c>
      <c r="AL2036">
        <v>224</v>
      </c>
      <c r="AM2036" t="s">
        <v>1979</v>
      </c>
      <c r="AN2036" t="s">
        <v>1987</v>
      </c>
      <c r="AO2036">
        <v>0</v>
      </c>
      <c r="AQ2036">
        <v>2258037</v>
      </c>
      <c r="AR2036" t="s">
        <v>4605</v>
      </c>
      <c r="AS2036" t="s">
        <v>5883</v>
      </c>
      <c r="AT2036" t="s">
        <v>1892</v>
      </c>
    </row>
    <row r="2037" spans="1:46" x14ac:dyDescent="0.25">
      <c r="A2037" t="str">
        <f>_xlfn.XLOOKUP(I2037,UTILIZADAS[Contacto1],UTILIZADAS[Source.Name],,0)</f>
        <v>Cobros Mayo</v>
      </c>
      <c r="B2037" s="18">
        <f>VLOOKUP(J2037,Ref!A:C,3,0)</f>
        <v>0</v>
      </c>
      <c r="C2037" s="18">
        <f>VLOOKUP(J2037,Ref!A:D,4,0)</f>
        <v>0</v>
      </c>
      <c r="D2037" s="18" t="str">
        <f t="shared" si="93"/>
        <v>11/may</v>
      </c>
      <c r="E2037" s="18">
        <f t="shared" si="94"/>
        <v>8</v>
      </c>
      <c r="F2037" s="18">
        <v>1</v>
      </c>
      <c r="G2037" s="18">
        <f t="shared" si="95"/>
        <v>0</v>
      </c>
      <c r="H2037" s="3">
        <v>46153.692685185182</v>
      </c>
      <c r="I2037">
        <v>65106195</v>
      </c>
      <c r="J2037" t="s">
        <v>2023</v>
      </c>
      <c r="K2037" t="s">
        <v>1968</v>
      </c>
      <c r="L2037" t="s">
        <v>1969</v>
      </c>
      <c r="M2037" t="s">
        <v>1970</v>
      </c>
      <c r="O2037">
        <v>364075060000</v>
      </c>
      <c r="P2037">
        <v>16018</v>
      </c>
      <c r="Q2037">
        <v>-5</v>
      </c>
      <c r="R2037">
        <v>1</v>
      </c>
      <c r="S2037">
        <v>65106195</v>
      </c>
      <c r="U2037" t="s">
        <v>5017</v>
      </c>
      <c r="W2037" t="s">
        <v>5018</v>
      </c>
      <c r="X2037">
        <v>364075060000</v>
      </c>
      <c r="Y2037" t="s">
        <v>65</v>
      </c>
      <c r="Z2037" t="s">
        <v>66</v>
      </c>
      <c r="AG2037" t="s">
        <v>1972</v>
      </c>
      <c r="AL2037">
        <v>0</v>
      </c>
      <c r="AN2037" t="s">
        <v>1974</v>
      </c>
      <c r="AO2037">
        <v>0</v>
      </c>
      <c r="AQ2037">
        <v>2258038</v>
      </c>
      <c r="AR2037" t="s">
        <v>4605</v>
      </c>
      <c r="AS2037" t="s">
        <v>5883</v>
      </c>
      <c r="AT2037" t="s">
        <v>2024</v>
      </c>
    </row>
    <row r="2038" spans="1:46" x14ac:dyDescent="0.25">
      <c r="A2038" t="str">
        <f>_xlfn.XLOOKUP(I2038,UTILIZADAS[Contacto1],UTILIZADAS[Source.Name],,0)</f>
        <v>Cobros Mayo</v>
      </c>
      <c r="B2038" s="18">
        <f>VLOOKUP(J2038,Ref!A:C,3,0)</f>
        <v>0</v>
      </c>
      <c r="C2038" s="18">
        <f>VLOOKUP(J2038,Ref!A:D,4,0)</f>
        <v>0</v>
      </c>
      <c r="D2038" s="18" t="str">
        <f t="shared" si="93"/>
        <v>12/may</v>
      </c>
      <c r="E2038" s="18">
        <f t="shared" si="94"/>
        <v>8</v>
      </c>
      <c r="F2038" s="18">
        <v>1</v>
      </c>
      <c r="G2038" s="18">
        <f t="shared" si="95"/>
        <v>0</v>
      </c>
      <c r="H2038" s="3">
        <v>46154.452476851853</v>
      </c>
      <c r="I2038">
        <v>65106195</v>
      </c>
      <c r="J2038" t="s">
        <v>1967</v>
      </c>
      <c r="K2038" t="s">
        <v>1968</v>
      </c>
      <c r="L2038" t="s">
        <v>1969</v>
      </c>
      <c r="M2038" t="s">
        <v>1970</v>
      </c>
      <c r="O2038">
        <v>364075060000</v>
      </c>
      <c r="P2038">
        <v>16018</v>
      </c>
      <c r="Q2038">
        <v>-5</v>
      </c>
      <c r="R2038">
        <v>1</v>
      </c>
      <c r="S2038">
        <v>65106195</v>
      </c>
      <c r="U2038" t="s">
        <v>5017</v>
      </c>
      <c r="W2038" t="s">
        <v>5018</v>
      </c>
      <c r="X2038">
        <v>364075060000</v>
      </c>
      <c r="Y2038" t="s">
        <v>65</v>
      </c>
      <c r="Z2038" t="s">
        <v>66</v>
      </c>
      <c r="AG2038" t="s">
        <v>1972</v>
      </c>
      <c r="AL2038">
        <v>0</v>
      </c>
      <c r="AN2038" t="s">
        <v>1974</v>
      </c>
      <c r="AO2038">
        <v>0</v>
      </c>
      <c r="AQ2038">
        <v>2258038</v>
      </c>
      <c r="AR2038" t="s">
        <v>4605</v>
      </c>
      <c r="AS2038" t="s">
        <v>5883</v>
      </c>
      <c r="AT2038" t="s">
        <v>1975</v>
      </c>
    </row>
    <row r="2039" spans="1:46" x14ac:dyDescent="0.25">
      <c r="A2039" t="str">
        <f>_xlfn.XLOOKUP(I2039,UTILIZADAS[Contacto1],UTILIZADAS[Source.Name],,0)</f>
        <v>Cobros Mayo</v>
      </c>
      <c r="B2039" s="18">
        <f>VLOOKUP(J2039,Ref!A:C,3,0)</f>
        <v>0</v>
      </c>
      <c r="C2039" s="18">
        <f>VLOOKUP(J2039,Ref!A:D,4,0)</f>
        <v>0</v>
      </c>
      <c r="D2039" s="18" t="str">
        <f t="shared" si="93"/>
        <v>14/may</v>
      </c>
      <c r="E2039" s="18">
        <f t="shared" si="94"/>
        <v>8</v>
      </c>
      <c r="F2039" s="18">
        <v>1</v>
      </c>
      <c r="G2039" s="18">
        <f t="shared" si="95"/>
        <v>0</v>
      </c>
      <c r="H2039" s="3">
        <v>46156.416412037041</v>
      </c>
      <c r="I2039">
        <v>65106195</v>
      </c>
      <c r="J2039" t="s">
        <v>1967</v>
      </c>
      <c r="K2039" t="s">
        <v>1968</v>
      </c>
      <c r="L2039" t="s">
        <v>1969</v>
      </c>
      <c r="M2039" t="s">
        <v>1970</v>
      </c>
      <c r="O2039">
        <v>364075060000</v>
      </c>
      <c r="P2039">
        <v>16018</v>
      </c>
      <c r="Q2039">
        <v>-5</v>
      </c>
      <c r="R2039">
        <v>1</v>
      </c>
      <c r="S2039">
        <v>65106195</v>
      </c>
      <c r="U2039" t="s">
        <v>5017</v>
      </c>
      <c r="W2039" t="s">
        <v>5018</v>
      </c>
      <c r="X2039">
        <v>364075060000</v>
      </c>
      <c r="Y2039" t="s">
        <v>65</v>
      </c>
      <c r="Z2039" t="s">
        <v>66</v>
      </c>
      <c r="AG2039" t="s">
        <v>1972</v>
      </c>
      <c r="AL2039">
        <v>0</v>
      </c>
      <c r="AN2039" t="s">
        <v>1974</v>
      </c>
      <c r="AO2039">
        <v>0</v>
      </c>
      <c r="AQ2039">
        <v>2258038</v>
      </c>
      <c r="AR2039" t="s">
        <v>4605</v>
      </c>
      <c r="AS2039" t="s">
        <v>5883</v>
      </c>
      <c r="AT2039" t="s">
        <v>1975</v>
      </c>
    </row>
    <row r="2040" spans="1:46" x14ac:dyDescent="0.25">
      <c r="A2040" t="str">
        <f>_xlfn.XLOOKUP(I2040,UTILIZADAS[Contacto1],UTILIZADAS[Source.Name],,0)</f>
        <v>Cobros Mayo</v>
      </c>
      <c r="B2040" s="18">
        <f>VLOOKUP(J2040,Ref!A:C,3,0)</f>
        <v>0</v>
      </c>
      <c r="C2040" s="18">
        <f>VLOOKUP(J2040,Ref!A:D,4,0)</f>
        <v>0</v>
      </c>
      <c r="D2040" s="18" t="str">
        <f t="shared" si="93"/>
        <v>18/may</v>
      </c>
      <c r="E2040" s="18">
        <f t="shared" si="94"/>
        <v>8</v>
      </c>
      <c r="F2040" s="18">
        <v>1</v>
      </c>
      <c r="G2040" s="18">
        <f t="shared" si="95"/>
        <v>0</v>
      </c>
      <c r="H2040" s="3">
        <v>46160.507743055554</v>
      </c>
      <c r="I2040">
        <v>65106195</v>
      </c>
      <c r="J2040" t="s">
        <v>1967</v>
      </c>
      <c r="K2040" t="s">
        <v>1968</v>
      </c>
      <c r="L2040" t="s">
        <v>1969</v>
      </c>
      <c r="M2040" t="s">
        <v>1970</v>
      </c>
      <c r="O2040">
        <v>364075060000</v>
      </c>
      <c r="P2040">
        <v>16018</v>
      </c>
      <c r="Q2040">
        <v>-5</v>
      </c>
      <c r="R2040">
        <v>1</v>
      </c>
      <c r="S2040">
        <v>65106195</v>
      </c>
      <c r="U2040" t="s">
        <v>5017</v>
      </c>
      <c r="W2040" t="s">
        <v>5018</v>
      </c>
      <c r="X2040">
        <v>364075060000</v>
      </c>
      <c r="Y2040" t="s">
        <v>65</v>
      </c>
      <c r="Z2040" t="s">
        <v>66</v>
      </c>
      <c r="AG2040" t="s">
        <v>1972</v>
      </c>
      <c r="AL2040">
        <v>0</v>
      </c>
      <c r="AN2040" t="s">
        <v>1974</v>
      </c>
      <c r="AO2040">
        <v>0</v>
      </c>
      <c r="AQ2040">
        <v>2258038</v>
      </c>
      <c r="AR2040" t="s">
        <v>4605</v>
      </c>
      <c r="AS2040" t="s">
        <v>5883</v>
      </c>
      <c r="AT2040" t="s">
        <v>1975</v>
      </c>
    </row>
    <row r="2041" spans="1:46" x14ac:dyDescent="0.25">
      <c r="A2041" t="str">
        <f>_xlfn.XLOOKUP(I2041,UTILIZADAS[Contacto1],UTILIZADAS[Source.Name],,0)</f>
        <v>Cobros Mayo</v>
      </c>
      <c r="B2041" s="18">
        <f>VLOOKUP(J2041,Ref!A:C,3,0)</f>
        <v>0</v>
      </c>
      <c r="C2041" s="18">
        <f>VLOOKUP(J2041,Ref!A:D,4,0)</f>
        <v>0</v>
      </c>
      <c r="D2041" s="18" t="str">
        <f t="shared" si="93"/>
        <v>20/may</v>
      </c>
      <c r="E2041" s="18">
        <f t="shared" si="94"/>
        <v>8</v>
      </c>
      <c r="F2041" s="18">
        <v>1</v>
      </c>
      <c r="G2041" s="18">
        <f t="shared" si="95"/>
        <v>0</v>
      </c>
      <c r="H2041" s="3">
        <v>46162.455370370371</v>
      </c>
      <c r="I2041">
        <v>65106195</v>
      </c>
      <c r="J2041" t="s">
        <v>2023</v>
      </c>
      <c r="K2041" t="s">
        <v>1968</v>
      </c>
      <c r="L2041" t="s">
        <v>1969</v>
      </c>
      <c r="M2041" t="s">
        <v>1970</v>
      </c>
      <c r="O2041">
        <v>364075060000</v>
      </c>
      <c r="P2041">
        <v>16018</v>
      </c>
      <c r="Q2041">
        <v>-5</v>
      </c>
      <c r="R2041">
        <v>1</v>
      </c>
      <c r="S2041">
        <v>65106195</v>
      </c>
      <c r="U2041" t="s">
        <v>5017</v>
      </c>
      <c r="W2041" t="s">
        <v>5018</v>
      </c>
      <c r="X2041">
        <v>364075060000</v>
      </c>
      <c r="Y2041" t="s">
        <v>65</v>
      </c>
      <c r="Z2041" t="s">
        <v>66</v>
      </c>
      <c r="AG2041" t="s">
        <v>1972</v>
      </c>
      <c r="AL2041">
        <v>0</v>
      </c>
      <c r="AN2041" t="s">
        <v>1974</v>
      </c>
      <c r="AO2041">
        <v>0</v>
      </c>
      <c r="AQ2041">
        <v>2258038</v>
      </c>
      <c r="AR2041" t="s">
        <v>4605</v>
      </c>
      <c r="AS2041" t="s">
        <v>5883</v>
      </c>
      <c r="AT2041" t="s">
        <v>2024</v>
      </c>
    </row>
    <row r="2042" spans="1:46" x14ac:dyDescent="0.25">
      <c r="A2042" t="str">
        <f>_xlfn.XLOOKUP(I2042,UTILIZADAS[Contacto1],UTILIZADAS[Source.Name],,0)</f>
        <v>Cobros Mayo</v>
      </c>
      <c r="B2042" s="18">
        <f>VLOOKUP(J2042,Ref!A:C,3,0)</f>
        <v>0</v>
      </c>
      <c r="C2042" s="18">
        <f>VLOOKUP(J2042,Ref!A:D,4,0)</f>
        <v>0</v>
      </c>
      <c r="D2042" s="18" t="str">
        <f t="shared" si="93"/>
        <v>20/may</v>
      </c>
      <c r="E2042" s="18">
        <f t="shared" si="94"/>
        <v>8</v>
      </c>
      <c r="F2042" s="18">
        <v>1</v>
      </c>
      <c r="G2042" s="18">
        <f t="shared" si="95"/>
        <v>0</v>
      </c>
      <c r="H2042" s="3">
        <v>46162.530277777776</v>
      </c>
      <c r="I2042">
        <v>65106195</v>
      </c>
      <c r="J2042" t="s">
        <v>1967</v>
      </c>
      <c r="K2042" t="s">
        <v>1968</v>
      </c>
      <c r="L2042" t="s">
        <v>1969</v>
      </c>
      <c r="M2042" t="s">
        <v>1970</v>
      </c>
      <c r="O2042">
        <v>364075060000</v>
      </c>
      <c r="P2042">
        <v>16018</v>
      </c>
      <c r="Q2042">
        <v>-5</v>
      </c>
      <c r="R2042">
        <v>1</v>
      </c>
      <c r="S2042">
        <v>65106195</v>
      </c>
      <c r="U2042" t="s">
        <v>5017</v>
      </c>
      <c r="W2042" t="s">
        <v>5018</v>
      </c>
      <c r="X2042">
        <v>364075060000</v>
      </c>
      <c r="Y2042" t="s">
        <v>65</v>
      </c>
      <c r="Z2042" t="s">
        <v>66</v>
      </c>
      <c r="AG2042" t="s">
        <v>1972</v>
      </c>
      <c r="AL2042">
        <v>0</v>
      </c>
      <c r="AN2042" t="s">
        <v>1974</v>
      </c>
      <c r="AO2042">
        <v>0</v>
      </c>
      <c r="AQ2042">
        <v>2258038</v>
      </c>
      <c r="AR2042" t="s">
        <v>4605</v>
      </c>
      <c r="AS2042" t="s">
        <v>5883</v>
      </c>
      <c r="AT2042" t="s">
        <v>1975</v>
      </c>
    </row>
    <row r="2043" spans="1:46" x14ac:dyDescent="0.25">
      <c r="A2043" t="str">
        <f>_xlfn.XLOOKUP(I2043,UTILIZADAS[Contacto1],UTILIZADAS[Source.Name],,0)</f>
        <v>Cobros Mayo</v>
      </c>
      <c r="B2043" s="18">
        <f>VLOOKUP(J2043,Ref!A:C,3,0)</f>
        <v>0</v>
      </c>
      <c r="C2043" s="18">
        <f>VLOOKUP(J2043,Ref!A:D,4,0)</f>
        <v>0</v>
      </c>
      <c r="D2043" s="18" t="str">
        <f t="shared" si="93"/>
        <v>21/may</v>
      </c>
      <c r="E2043" s="18">
        <f t="shared" si="94"/>
        <v>8</v>
      </c>
      <c r="F2043" s="18">
        <v>1</v>
      </c>
      <c r="G2043" s="18">
        <f t="shared" si="95"/>
        <v>0</v>
      </c>
      <c r="H2043" s="3">
        <v>46163.502175925925</v>
      </c>
      <c r="I2043">
        <v>65106195</v>
      </c>
      <c r="J2043" t="s">
        <v>1967</v>
      </c>
      <c r="K2043" t="s">
        <v>1968</v>
      </c>
      <c r="L2043" t="s">
        <v>1969</v>
      </c>
      <c r="M2043" t="s">
        <v>1970</v>
      </c>
      <c r="O2043">
        <v>364075060000</v>
      </c>
      <c r="P2043">
        <v>16018</v>
      </c>
      <c r="Q2043">
        <v>-5</v>
      </c>
      <c r="R2043">
        <v>1</v>
      </c>
      <c r="S2043">
        <v>65106195</v>
      </c>
      <c r="U2043" t="s">
        <v>5017</v>
      </c>
      <c r="W2043" t="s">
        <v>5018</v>
      </c>
      <c r="X2043">
        <v>364075060000</v>
      </c>
      <c r="Y2043" t="s">
        <v>65</v>
      </c>
      <c r="Z2043" t="s">
        <v>66</v>
      </c>
      <c r="AG2043" t="s">
        <v>1972</v>
      </c>
      <c r="AL2043">
        <v>0</v>
      </c>
      <c r="AN2043" t="s">
        <v>1974</v>
      </c>
      <c r="AO2043">
        <v>0</v>
      </c>
      <c r="AQ2043">
        <v>2258038</v>
      </c>
      <c r="AR2043" t="s">
        <v>4605</v>
      </c>
      <c r="AS2043" t="s">
        <v>5883</v>
      </c>
      <c r="AT2043" t="s">
        <v>1975</v>
      </c>
    </row>
    <row r="2044" spans="1:46" x14ac:dyDescent="0.25">
      <c r="A2044" t="str">
        <f>_xlfn.XLOOKUP(I2044,UTILIZADAS[Contacto1],UTILIZADAS[Source.Name],,0)</f>
        <v>Cobros Mayo</v>
      </c>
      <c r="B2044" s="18">
        <f>VLOOKUP(J2044,Ref!A:C,3,0)</f>
        <v>0</v>
      </c>
      <c r="C2044" s="18">
        <f>VLOOKUP(J2044,Ref!A:D,4,0)</f>
        <v>0</v>
      </c>
      <c r="D2044" s="18" t="str">
        <f t="shared" si="93"/>
        <v>22/may</v>
      </c>
      <c r="E2044" s="18">
        <f t="shared" si="94"/>
        <v>8</v>
      </c>
      <c r="F2044" s="18">
        <v>1</v>
      </c>
      <c r="G2044" s="18">
        <f t="shared" si="95"/>
        <v>1</v>
      </c>
      <c r="H2044" s="3">
        <v>46164.395844907405</v>
      </c>
      <c r="I2044">
        <v>65106195</v>
      </c>
      <c r="J2044" t="s">
        <v>1967</v>
      </c>
      <c r="K2044" t="s">
        <v>1968</v>
      </c>
      <c r="L2044" t="s">
        <v>1969</v>
      </c>
      <c r="M2044" t="s">
        <v>1970</v>
      </c>
      <c r="O2044">
        <v>364075060000</v>
      </c>
      <c r="P2044">
        <v>16018</v>
      </c>
      <c r="Q2044">
        <v>-5</v>
      </c>
      <c r="R2044">
        <v>1</v>
      </c>
      <c r="S2044">
        <v>65106195</v>
      </c>
      <c r="U2044" t="s">
        <v>5017</v>
      </c>
      <c r="W2044" t="s">
        <v>5018</v>
      </c>
      <c r="X2044">
        <v>364075060000</v>
      </c>
      <c r="Y2044" t="s">
        <v>65</v>
      </c>
      <c r="Z2044" t="s">
        <v>66</v>
      </c>
      <c r="AG2044" t="s">
        <v>1972</v>
      </c>
      <c r="AL2044">
        <v>0</v>
      </c>
      <c r="AN2044" t="s">
        <v>1974</v>
      </c>
      <c r="AO2044">
        <v>0</v>
      </c>
      <c r="AQ2044">
        <v>2258038</v>
      </c>
      <c r="AR2044" t="s">
        <v>4605</v>
      </c>
      <c r="AS2044" t="s">
        <v>5883</v>
      </c>
      <c r="AT2044" t="s">
        <v>1975</v>
      </c>
    </row>
    <row r="2045" spans="1:46" x14ac:dyDescent="0.25">
      <c r="A2045" t="str">
        <f>_xlfn.XLOOKUP(I2045,UTILIZADAS[Contacto1],UTILIZADAS[Source.Name],,0)</f>
        <v>Cobros Mayo</v>
      </c>
      <c r="B2045" s="18">
        <f>VLOOKUP(J2045,Ref!A:C,3,0)</f>
        <v>0</v>
      </c>
      <c r="C2045" s="18">
        <f>VLOOKUP(J2045,Ref!A:D,4,0)</f>
        <v>0</v>
      </c>
      <c r="D2045" s="18" t="str">
        <f t="shared" si="93"/>
        <v>11/may</v>
      </c>
      <c r="E2045" s="18">
        <f t="shared" si="94"/>
        <v>4</v>
      </c>
      <c r="F2045" s="18">
        <v>1</v>
      </c>
      <c r="G2045" s="18">
        <f t="shared" si="95"/>
        <v>0</v>
      </c>
      <c r="H2045" s="3">
        <v>46153.692719907405</v>
      </c>
      <c r="I2045">
        <v>65112127</v>
      </c>
      <c r="J2045" t="s">
        <v>1967</v>
      </c>
      <c r="K2045" t="s">
        <v>1968</v>
      </c>
      <c r="L2045" t="s">
        <v>1969</v>
      </c>
      <c r="M2045" t="s">
        <v>1970</v>
      </c>
      <c r="O2045">
        <v>355373180000</v>
      </c>
      <c r="P2045">
        <v>16018</v>
      </c>
      <c r="Q2045">
        <v>-5</v>
      </c>
      <c r="R2045">
        <v>1</v>
      </c>
      <c r="S2045">
        <v>65112127</v>
      </c>
      <c r="U2045" t="s">
        <v>5695</v>
      </c>
      <c r="W2045" t="s">
        <v>1394</v>
      </c>
      <c r="X2045">
        <v>355373180000</v>
      </c>
      <c r="Y2045" t="s">
        <v>65</v>
      </c>
      <c r="Z2045" t="s">
        <v>66</v>
      </c>
      <c r="AF2045" t="s">
        <v>1976</v>
      </c>
      <c r="AG2045" t="s">
        <v>1972</v>
      </c>
      <c r="AL2045">
        <v>0</v>
      </c>
      <c r="AN2045" t="s">
        <v>1974</v>
      </c>
      <c r="AO2045">
        <v>0</v>
      </c>
      <c r="AQ2045">
        <v>2258039</v>
      </c>
      <c r="AR2045" t="s">
        <v>4605</v>
      </c>
      <c r="AS2045" t="s">
        <v>5883</v>
      </c>
      <c r="AT2045" t="s">
        <v>1975</v>
      </c>
    </row>
    <row r="2046" spans="1:46" x14ac:dyDescent="0.25">
      <c r="A2046" t="str">
        <f>_xlfn.XLOOKUP(I2046,UTILIZADAS[Contacto1],UTILIZADAS[Source.Name],,0)</f>
        <v>Cobros Mayo</v>
      </c>
      <c r="B2046" s="18">
        <f>VLOOKUP(J2046,Ref!A:C,3,0)</f>
        <v>0</v>
      </c>
      <c r="C2046" s="18">
        <f>VLOOKUP(J2046,Ref!A:D,4,0)</f>
        <v>0</v>
      </c>
      <c r="D2046" s="18" t="str">
        <f t="shared" si="93"/>
        <v>14/may</v>
      </c>
      <c r="E2046" s="18">
        <f t="shared" si="94"/>
        <v>4</v>
      </c>
      <c r="F2046" s="18">
        <v>1</v>
      </c>
      <c r="G2046" s="18">
        <f t="shared" si="95"/>
        <v>0</v>
      </c>
      <c r="H2046" s="3">
        <v>46156.41915509259</v>
      </c>
      <c r="I2046">
        <v>65112127</v>
      </c>
      <c r="J2046" t="s">
        <v>1967</v>
      </c>
      <c r="K2046" t="s">
        <v>1968</v>
      </c>
      <c r="L2046" t="s">
        <v>1969</v>
      </c>
      <c r="M2046" t="s">
        <v>1970</v>
      </c>
      <c r="O2046">
        <v>355373180000</v>
      </c>
      <c r="P2046">
        <v>16018</v>
      </c>
      <c r="Q2046">
        <v>-5</v>
      </c>
      <c r="R2046">
        <v>1</v>
      </c>
      <c r="S2046">
        <v>65112127</v>
      </c>
      <c r="U2046" t="s">
        <v>5695</v>
      </c>
      <c r="W2046" t="s">
        <v>1394</v>
      </c>
      <c r="X2046">
        <v>355373180000</v>
      </c>
      <c r="Y2046" t="s">
        <v>65</v>
      </c>
      <c r="Z2046" t="s">
        <v>66</v>
      </c>
      <c r="AF2046" t="s">
        <v>1976</v>
      </c>
      <c r="AG2046" t="s">
        <v>1972</v>
      </c>
      <c r="AL2046">
        <v>0</v>
      </c>
      <c r="AN2046" t="s">
        <v>1974</v>
      </c>
      <c r="AO2046">
        <v>0</v>
      </c>
      <c r="AQ2046">
        <v>2258039</v>
      </c>
      <c r="AR2046" t="s">
        <v>4605</v>
      </c>
      <c r="AS2046" t="s">
        <v>5883</v>
      </c>
      <c r="AT2046" t="s">
        <v>1975</v>
      </c>
    </row>
    <row r="2047" spans="1:46" x14ac:dyDescent="0.25">
      <c r="A2047" t="str">
        <f>_xlfn.XLOOKUP(I2047,UTILIZADAS[Contacto1],UTILIZADAS[Source.Name],,0)</f>
        <v>Cobros Mayo</v>
      </c>
      <c r="B2047" s="18">
        <f>VLOOKUP(J2047,Ref!A:C,3,0)</f>
        <v>0</v>
      </c>
      <c r="C2047" s="18">
        <f>VLOOKUP(J2047,Ref!A:D,4,0)</f>
        <v>0</v>
      </c>
      <c r="D2047" s="18" t="str">
        <f t="shared" si="93"/>
        <v>18/may</v>
      </c>
      <c r="E2047" s="18">
        <f t="shared" si="94"/>
        <v>4</v>
      </c>
      <c r="F2047" s="18">
        <v>1</v>
      </c>
      <c r="G2047" s="18">
        <f t="shared" si="95"/>
        <v>0</v>
      </c>
      <c r="H2047" s="3">
        <v>46160.508506944447</v>
      </c>
      <c r="I2047">
        <v>65112127</v>
      </c>
      <c r="J2047" t="s">
        <v>2021</v>
      </c>
      <c r="K2047" t="s">
        <v>1968</v>
      </c>
      <c r="L2047" t="s">
        <v>1969</v>
      </c>
      <c r="M2047" t="s">
        <v>1970</v>
      </c>
      <c r="O2047">
        <v>355373180000</v>
      </c>
      <c r="P2047">
        <v>16018</v>
      </c>
      <c r="Q2047">
        <v>-5</v>
      </c>
      <c r="R2047">
        <v>1</v>
      </c>
      <c r="S2047">
        <v>65112127</v>
      </c>
      <c r="U2047" t="s">
        <v>5695</v>
      </c>
      <c r="W2047" t="s">
        <v>1394</v>
      </c>
      <c r="X2047">
        <v>355373180000</v>
      </c>
      <c r="Y2047" t="s">
        <v>65</v>
      </c>
      <c r="Z2047" t="s">
        <v>66</v>
      </c>
      <c r="AF2047" t="s">
        <v>1976</v>
      </c>
      <c r="AG2047" t="s">
        <v>1972</v>
      </c>
      <c r="AL2047">
        <v>5</v>
      </c>
      <c r="AN2047" t="s">
        <v>1974</v>
      </c>
      <c r="AO2047">
        <v>0</v>
      </c>
      <c r="AQ2047">
        <v>2258039</v>
      </c>
      <c r="AR2047" t="s">
        <v>4605</v>
      </c>
      <c r="AS2047" t="s">
        <v>5883</v>
      </c>
      <c r="AT2047" t="s">
        <v>2022</v>
      </c>
    </row>
    <row r="2048" spans="1:46" x14ac:dyDescent="0.25">
      <c r="A2048" t="str">
        <f>_xlfn.XLOOKUP(I2048,UTILIZADAS[Contacto1],UTILIZADAS[Source.Name],,0)</f>
        <v>Cobros Mayo</v>
      </c>
      <c r="B2048" s="18">
        <f>VLOOKUP(J2048,Ref!A:C,3,0)</f>
        <v>1</v>
      </c>
      <c r="C2048" s="18">
        <f>VLOOKUP(J2048,Ref!A:D,4,0)</f>
        <v>1</v>
      </c>
      <c r="D2048" s="18" t="str">
        <f t="shared" si="93"/>
        <v>20/may</v>
      </c>
      <c r="E2048" s="18">
        <f t="shared" si="94"/>
        <v>4</v>
      </c>
      <c r="F2048" s="18">
        <v>1</v>
      </c>
      <c r="G2048" s="18">
        <f t="shared" si="95"/>
        <v>1</v>
      </c>
      <c r="H2048" s="3">
        <v>46162.454768518517</v>
      </c>
      <c r="I2048">
        <v>65112127</v>
      </c>
      <c r="J2048">
        <v>6003</v>
      </c>
      <c r="K2048" t="s">
        <v>1983</v>
      </c>
      <c r="L2048" t="s">
        <v>1897</v>
      </c>
      <c r="M2048" t="s">
        <v>1970</v>
      </c>
      <c r="O2048">
        <v>355373180000</v>
      </c>
      <c r="P2048">
        <v>16018</v>
      </c>
      <c r="Q2048">
        <v>-5</v>
      </c>
      <c r="R2048">
        <v>1</v>
      </c>
      <c r="S2048">
        <v>65112127</v>
      </c>
      <c r="U2048" t="s">
        <v>5695</v>
      </c>
      <c r="W2048" t="s">
        <v>1394</v>
      </c>
      <c r="X2048">
        <v>355373180000</v>
      </c>
      <c r="Y2048" t="s">
        <v>65</v>
      </c>
      <c r="Z2048" t="s">
        <v>66</v>
      </c>
      <c r="AF2048" t="s">
        <v>1976</v>
      </c>
      <c r="AG2048" t="s">
        <v>1972</v>
      </c>
      <c r="AL2048">
        <v>18</v>
      </c>
      <c r="AM2048" t="s">
        <v>1979</v>
      </c>
      <c r="AN2048" t="s">
        <v>1987</v>
      </c>
      <c r="AO2048">
        <v>0</v>
      </c>
      <c r="AQ2048">
        <v>2258039</v>
      </c>
      <c r="AR2048" t="s">
        <v>4605</v>
      </c>
      <c r="AS2048" t="s">
        <v>5883</v>
      </c>
      <c r="AT2048" t="s">
        <v>1892</v>
      </c>
    </row>
    <row r="2049" spans="1:46" x14ac:dyDescent="0.25">
      <c r="A2049" t="e">
        <f>_xlfn.XLOOKUP(I2049,UTILIZADAS[Contacto1],UTILIZADAS[Source.Name],,0)</f>
        <v>#N/A</v>
      </c>
      <c r="B2049" s="18">
        <f>VLOOKUP(J2049,Ref!A:C,3,0)</f>
        <v>1</v>
      </c>
      <c r="C2049" s="18">
        <f>VLOOKUP(J2049,Ref!A:D,4,0)</f>
        <v>0</v>
      </c>
      <c r="D2049" s="18" t="str">
        <f t="shared" si="93"/>
        <v>09/may</v>
      </c>
      <c r="E2049" s="18">
        <f t="shared" si="94"/>
        <v>1</v>
      </c>
      <c r="F2049" s="18">
        <v>1</v>
      </c>
      <c r="G2049" s="18">
        <f t="shared" si="95"/>
        <v>1</v>
      </c>
      <c r="H2049" s="3">
        <v>46151.468287037038</v>
      </c>
      <c r="I2049">
        <v>65112921</v>
      </c>
      <c r="J2049">
        <v>6006</v>
      </c>
      <c r="K2049" t="s">
        <v>1983</v>
      </c>
      <c r="L2049" t="s">
        <v>1897</v>
      </c>
      <c r="M2049" t="s">
        <v>1970</v>
      </c>
      <c r="P2049">
        <v>998</v>
      </c>
      <c r="Q2049">
        <v>0</v>
      </c>
      <c r="S2049">
        <v>65112921</v>
      </c>
      <c r="AF2049" t="s">
        <v>1976</v>
      </c>
      <c r="AG2049" t="s">
        <v>1972</v>
      </c>
      <c r="AL2049">
        <v>45</v>
      </c>
      <c r="AM2049" t="s">
        <v>1979</v>
      </c>
      <c r="AN2049" t="s">
        <v>1977</v>
      </c>
      <c r="AO2049">
        <v>0</v>
      </c>
      <c r="AQ2049">
        <v>2258697</v>
      </c>
      <c r="AR2049" t="s">
        <v>1978</v>
      </c>
      <c r="AT2049" t="s">
        <v>1894</v>
      </c>
    </row>
    <row r="2050" spans="1:46" x14ac:dyDescent="0.25">
      <c r="A2050" t="str">
        <f>_xlfn.XLOOKUP(I2050,UTILIZADAS[Contacto1],UTILIZADAS[Source.Name],,0)</f>
        <v>Cobros Mayo</v>
      </c>
      <c r="B2050" s="18">
        <f>VLOOKUP(J2050,Ref!A:C,3,0)</f>
        <v>0</v>
      </c>
      <c r="C2050" s="18">
        <f>VLOOKUP(J2050,Ref!A:D,4,0)</f>
        <v>0</v>
      </c>
      <c r="D2050" s="18" t="str">
        <f t="shared" ref="D2050:D2113" si="96">TEXT(H2050,"dd/mmm")</f>
        <v>11/may</v>
      </c>
      <c r="E2050" s="18">
        <f t="shared" ref="E2050:E2113" si="97">+COUNTIF(I:I,I2050)</f>
        <v>8</v>
      </c>
      <c r="F2050" s="18">
        <v>1</v>
      </c>
      <c r="G2050" s="18">
        <f t="shared" si="95"/>
        <v>0</v>
      </c>
      <c r="H2050" s="3">
        <v>46153.695138888892</v>
      </c>
      <c r="I2050">
        <v>65116266</v>
      </c>
      <c r="J2050" t="s">
        <v>1967</v>
      </c>
      <c r="K2050" t="s">
        <v>1968</v>
      </c>
      <c r="L2050" t="s">
        <v>1969</v>
      </c>
      <c r="M2050" t="s">
        <v>1970</v>
      </c>
      <c r="O2050">
        <v>357370650000</v>
      </c>
      <c r="P2050">
        <v>16018</v>
      </c>
      <c r="Q2050">
        <v>-5</v>
      </c>
      <c r="R2050">
        <v>1</v>
      </c>
      <c r="S2050">
        <v>65116266</v>
      </c>
      <c r="U2050" t="s">
        <v>1323</v>
      </c>
      <c r="W2050" t="s">
        <v>1324</v>
      </c>
      <c r="X2050">
        <v>357370650000</v>
      </c>
      <c r="Y2050" t="s">
        <v>65</v>
      </c>
      <c r="Z2050" t="s">
        <v>66</v>
      </c>
      <c r="AG2050" t="s">
        <v>1972</v>
      </c>
      <c r="AL2050">
        <v>0</v>
      </c>
      <c r="AN2050" t="s">
        <v>1974</v>
      </c>
      <c r="AO2050">
        <v>0</v>
      </c>
      <c r="AQ2050">
        <v>2258040</v>
      </c>
      <c r="AR2050" t="s">
        <v>4605</v>
      </c>
      <c r="AS2050" t="s">
        <v>5883</v>
      </c>
      <c r="AT2050" t="s">
        <v>1975</v>
      </c>
    </row>
    <row r="2051" spans="1:46" x14ac:dyDescent="0.25">
      <c r="A2051" t="str">
        <f>_xlfn.XLOOKUP(I2051,UTILIZADAS[Contacto1],UTILIZADAS[Source.Name],,0)</f>
        <v>Cobros Mayo</v>
      </c>
      <c r="B2051" s="18">
        <f>VLOOKUP(J2051,Ref!A:C,3,0)</f>
        <v>0</v>
      </c>
      <c r="C2051" s="18">
        <f>VLOOKUP(J2051,Ref!A:D,4,0)</f>
        <v>0</v>
      </c>
      <c r="D2051" s="18" t="str">
        <f t="shared" si="96"/>
        <v>14/may</v>
      </c>
      <c r="E2051" s="18">
        <f t="shared" si="97"/>
        <v>8</v>
      </c>
      <c r="F2051" s="18">
        <v>1</v>
      </c>
      <c r="G2051" s="18">
        <f t="shared" ref="G2051:G2114" si="98">IF(I2051=I2052,0,1)</f>
        <v>0</v>
      </c>
      <c r="H2051" s="3">
        <v>46156.419988425929</v>
      </c>
      <c r="I2051">
        <v>65116266</v>
      </c>
      <c r="J2051" t="s">
        <v>2023</v>
      </c>
      <c r="K2051" t="s">
        <v>1968</v>
      </c>
      <c r="L2051" t="s">
        <v>1969</v>
      </c>
      <c r="M2051" t="s">
        <v>1970</v>
      </c>
      <c r="O2051">
        <v>357370650000</v>
      </c>
      <c r="P2051">
        <v>16018</v>
      </c>
      <c r="Q2051">
        <v>-5</v>
      </c>
      <c r="R2051">
        <v>1</v>
      </c>
      <c r="S2051">
        <v>65116266</v>
      </c>
      <c r="U2051" t="s">
        <v>1323</v>
      </c>
      <c r="W2051" t="s">
        <v>1324</v>
      </c>
      <c r="X2051">
        <v>357370650000</v>
      </c>
      <c r="Y2051" t="s">
        <v>65</v>
      </c>
      <c r="Z2051" t="s">
        <v>66</v>
      </c>
      <c r="AG2051" t="s">
        <v>1972</v>
      </c>
      <c r="AL2051">
        <v>0</v>
      </c>
      <c r="AN2051" t="s">
        <v>1974</v>
      </c>
      <c r="AO2051">
        <v>0</v>
      </c>
      <c r="AQ2051">
        <v>2258040</v>
      </c>
      <c r="AR2051" t="s">
        <v>4605</v>
      </c>
      <c r="AS2051" t="s">
        <v>5883</v>
      </c>
      <c r="AT2051" t="s">
        <v>2024</v>
      </c>
    </row>
    <row r="2052" spans="1:46" x14ac:dyDescent="0.25">
      <c r="A2052" t="str">
        <f>_xlfn.XLOOKUP(I2052,UTILIZADAS[Contacto1],UTILIZADAS[Source.Name],,0)</f>
        <v>Cobros Mayo</v>
      </c>
      <c r="B2052" s="18">
        <f>VLOOKUP(J2052,Ref!A:C,3,0)</f>
        <v>0</v>
      </c>
      <c r="C2052" s="18">
        <f>VLOOKUP(J2052,Ref!A:D,4,0)</f>
        <v>0</v>
      </c>
      <c r="D2052" s="18" t="str">
        <f t="shared" si="96"/>
        <v>14/may</v>
      </c>
      <c r="E2052" s="18">
        <f t="shared" si="97"/>
        <v>8</v>
      </c>
      <c r="F2052" s="18">
        <v>1</v>
      </c>
      <c r="G2052" s="18">
        <f t="shared" si="98"/>
        <v>0</v>
      </c>
      <c r="H2052" s="3">
        <v>46156.590370370373</v>
      </c>
      <c r="I2052">
        <v>65116266</v>
      </c>
      <c r="J2052" t="s">
        <v>1967</v>
      </c>
      <c r="K2052" t="s">
        <v>1968</v>
      </c>
      <c r="L2052" t="s">
        <v>1969</v>
      </c>
      <c r="M2052" t="s">
        <v>1970</v>
      </c>
      <c r="O2052">
        <v>357370650000</v>
      </c>
      <c r="P2052">
        <v>16018</v>
      </c>
      <c r="Q2052">
        <v>-5</v>
      </c>
      <c r="R2052">
        <v>1</v>
      </c>
      <c r="S2052">
        <v>65116266</v>
      </c>
      <c r="U2052" t="s">
        <v>1323</v>
      </c>
      <c r="W2052" t="s">
        <v>1324</v>
      </c>
      <c r="X2052">
        <v>357370650000</v>
      </c>
      <c r="Y2052" t="s">
        <v>65</v>
      </c>
      <c r="Z2052" t="s">
        <v>66</v>
      </c>
      <c r="AG2052" t="s">
        <v>1972</v>
      </c>
      <c r="AL2052">
        <v>0</v>
      </c>
      <c r="AN2052" t="s">
        <v>1974</v>
      </c>
      <c r="AO2052">
        <v>0</v>
      </c>
      <c r="AQ2052">
        <v>2258040</v>
      </c>
      <c r="AR2052" t="s">
        <v>4605</v>
      </c>
      <c r="AS2052" t="s">
        <v>5883</v>
      </c>
      <c r="AT2052" t="s">
        <v>1975</v>
      </c>
    </row>
    <row r="2053" spans="1:46" x14ac:dyDescent="0.25">
      <c r="A2053" t="str">
        <f>_xlfn.XLOOKUP(I2053,UTILIZADAS[Contacto1],UTILIZADAS[Source.Name],,0)</f>
        <v>Cobros Mayo</v>
      </c>
      <c r="B2053" s="18">
        <f>VLOOKUP(J2053,Ref!A:C,3,0)</f>
        <v>0</v>
      </c>
      <c r="C2053" s="18">
        <f>VLOOKUP(J2053,Ref!A:D,4,0)</f>
        <v>0</v>
      </c>
      <c r="D2053" s="18" t="str">
        <f t="shared" si="96"/>
        <v>18/may</v>
      </c>
      <c r="E2053" s="18">
        <f t="shared" si="97"/>
        <v>8</v>
      </c>
      <c r="F2053" s="18">
        <v>1</v>
      </c>
      <c r="G2053" s="18">
        <f t="shared" si="98"/>
        <v>0</v>
      </c>
      <c r="H2053" s="3">
        <v>46160.509166666663</v>
      </c>
      <c r="I2053">
        <v>65116266</v>
      </c>
      <c r="J2053" t="s">
        <v>1967</v>
      </c>
      <c r="K2053" t="s">
        <v>1968</v>
      </c>
      <c r="L2053" t="s">
        <v>1969</v>
      </c>
      <c r="M2053" t="s">
        <v>1970</v>
      </c>
      <c r="O2053">
        <v>357370650000</v>
      </c>
      <c r="P2053">
        <v>16018</v>
      </c>
      <c r="Q2053">
        <v>-5</v>
      </c>
      <c r="R2053">
        <v>1</v>
      </c>
      <c r="S2053">
        <v>65116266</v>
      </c>
      <c r="U2053" t="s">
        <v>1323</v>
      </c>
      <c r="W2053" t="s">
        <v>1324</v>
      </c>
      <c r="X2053">
        <v>357370650000</v>
      </c>
      <c r="Y2053" t="s">
        <v>65</v>
      </c>
      <c r="Z2053" t="s">
        <v>66</v>
      </c>
      <c r="AG2053" t="s">
        <v>1972</v>
      </c>
      <c r="AL2053">
        <v>0</v>
      </c>
      <c r="AN2053" t="s">
        <v>1974</v>
      </c>
      <c r="AO2053">
        <v>0</v>
      </c>
      <c r="AQ2053">
        <v>2258040</v>
      </c>
      <c r="AR2053" t="s">
        <v>4605</v>
      </c>
      <c r="AS2053" t="s">
        <v>5883</v>
      </c>
      <c r="AT2053" t="s">
        <v>1975</v>
      </c>
    </row>
    <row r="2054" spans="1:46" x14ac:dyDescent="0.25">
      <c r="A2054" t="str">
        <f>_xlfn.XLOOKUP(I2054,UTILIZADAS[Contacto1],UTILIZADAS[Source.Name],,0)</f>
        <v>Cobros Mayo</v>
      </c>
      <c r="B2054" s="18">
        <f>VLOOKUP(J2054,Ref!A:C,3,0)</f>
        <v>0</v>
      </c>
      <c r="C2054" s="18">
        <f>VLOOKUP(J2054,Ref!A:D,4,0)</f>
        <v>0</v>
      </c>
      <c r="D2054" s="18" t="str">
        <f t="shared" si="96"/>
        <v>20/may</v>
      </c>
      <c r="E2054" s="18">
        <f t="shared" si="97"/>
        <v>8</v>
      </c>
      <c r="F2054" s="18">
        <v>1</v>
      </c>
      <c r="G2054" s="18">
        <f t="shared" si="98"/>
        <v>0</v>
      </c>
      <c r="H2054" s="3">
        <v>46162.456678240742</v>
      </c>
      <c r="I2054">
        <v>65116266</v>
      </c>
      <c r="J2054" t="s">
        <v>2023</v>
      </c>
      <c r="K2054" t="s">
        <v>1968</v>
      </c>
      <c r="L2054" t="s">
        <v>1969</v>
      </c>
      <c r="M2054" t="s">
        <v>1970</v>
      </c>
      <c r="O2054">
        <v>357370650000</v>
      </c>
      <c r="P2054">
        <v>16018</v>
      </c>
      <c r="Q2054">
        <v>-5</v>
      </c>
      <c r="R2054">
        <v>1</v>
      </c>
      <c r="S2054">
        <v>65116266</v>
      </c>
      <c r="U2054" t="s">
        <v>1323</v>
      </c>
      <c r="W2054" t="s">
        <v>1324</v>
      </c>
      <c r="X2054">
        <v>357370650000</v>
      </c>
      <c r="Y2054" t="s">
        <v>65</v>
      </c>
      <c r="Z2054" t="s">
        <v>66</v>
      </c>
      <c r="AG2054" t="s">
        <v>1972</v>
      </c>
      <c r="AL2054">
        <v>0</v>
      </c>
      <c r="AN2054" t="s">
        <v>1974</v>
      </c>
      <c r="AO2054">
        <v>0</v>
      </c>
      <c r="AQ2054">
        <v>2258040</v>
      </c>
      <c r="AR2054" t="s">
        <v>4605</v>
      </c>
      <c r="AS2054" t="s">
        <v>5883</v>
      </c>
      <c r="AT2054" t="s">
        <v>2024</v>
      </c>
    </row>
    <row r="2055" spans="1:46" x14ac:dyDescent="0.25">
      <c r="A2055" t="str">
        <f>_xlfn.XLOOKUP(I2055,UTILIZADAS[Contacto1],UTILIZADAS[Source.Name],,0)</f>
        <v>Cobros Mayo</v>
      </c>
      <c r="B2055" s="18">
        <f>VLOOKUP(J2055,Ref!A:C,3,0)</f>
        <v>0</v>
      </c>
      <c r="C2055" s="18">
        <f>VLOOKUP(J2055,Ref!A:D,4,0)</f>
        <v>0</v>
      </c>
      <c r="D2055" s="18" t="str">
        <f t="shared" si="96"/>
        <v>20/may</v>
      </c>
      <c r="E2055" s="18">
        <f t="shared" si="97"/>
        <v>8</v>
      </c>
      <c r="F2055" s="18">
        <v>1</v>
      </c>
      <c r="G2055" s="18">
        <f t="shared" si="98"/>
        <v>0</v>
      </c>
      <c r="H2055" s="3">
        <v>46162.530601851853</v>
      </c>
      <c r="I2055">
        <v>65116266</v>
      </c>
      <c r="J2055" t="s">
        <v>1967</v>
      </c>
      <c r="K2055" t="s">
        <v>1968</v>
      </c>
      <c r="L2055" t="s">
        <v>1969</v>
      </c>
      <c r="M2055" t="s">
        <v>1970</v>
      </c>
      <c r="O2055">
        <v>357370650000</v>
      </c>
      <c r="P2055">
        <v>16018</v>
      </c>
      <c r="Q2055">
        <v>-5</v>
      </c>
      <c r="R2055">
        <v>1</v>
      </c>
      <c r="S2055">
        <v>65116266</v>
      </c>
      <c r="U2055" t="s">
        <v>1323</v>
      </c>
      <c r="W2055" t="s">
        <v>1324</v>
      </c>
      <c r="X2055">
        <v>357370650000</v>
      </c>
      <c r="Y2055" t="s">
        <v>65</v>
      </c>
      <c r="Z2055" t="s">
        <v>66</v>
      </c>
      <c r="AG2055" t="s">
        <v>1972</v>
      </c>
      <c r="AL2055">
        <v>0</v>
      </c>
      <c r="AN2055" t="s">
        <v>1974</v>
      </c>
      <c r="AO2055">
        <v>0</v>
      </c>
      <c r="AQ2055">
        <v>2258040</v>
      </c>
      <c r="AR2055" t="s">
        <v>4605</v>
      </c>
      <c r="AS2055" t="s">
        <v>5883</v>
      </c>
      <c r="AT2055" t="s">
        <v>1975</v>
      </c>
    </row>
    <row r="2056" spans="1:46" x14ac:dyDescent="0.25">
      <c r="A2056" t="str">
        <f>_xlfn.XLOOKUP(I2056,UTILIZADAS[Contacto1],UTILIZADAS[Source.Name],,0)</f>
        <v>Cobros Mayo</v>
      </c>
      <c r="B2056" s="18">
        <f>VLOOKUP(J2056,Ref!A:C,3,0)</f>
        <v>0</v>
      </c>
      <c r="C2056" s="18">
        <f>VLOOKUP(J2056,Ref!A:D,4,0)</f>
        <v>0</v>
      </c>
      <c r="D2056" s="18" t="str">
        <f t="shared" si="96"/>
        <v>21/may</v>
      </c>
      <c r="E2056" s="18">
        <f t="shared" si="97"/>
        <v>8</v>
      </c>
      <c r="F2056" s="18">
        <v>1</v>
      </c>
      <c r="G2056" s="18">
        <f t="shared" si="98"/>
        <v>0</v>
      </c>
      <c r="H2056" s="3">
        <v>46163.502175925925</v>
      </c>
      <c r="I2056">
        <v>65116266</v>
      </c>
      <c r="J2056" t="s">
        <v>1967</v>
      </c>
      <c r="K2056" t="s">
        <v>1968</v>
      </c>
      <c r="L2056" t="s">
        <v>1969</v>
      </c>
      <c r="M2056" t="s">
        <v>1970</v>
      </c>
      <c r="O2056">
        <v>357370650000</v>
      </c>
      <c r="P2056">
        <v>16018</v>
      </c>
      <c r="Q2056">
        <v>-5</v>
      </c>
      <c r="R2056">
        <v>1</v>
      </c>
      <c r="S2056">
        <v>65116266</v>
      </c>
      <c r="U2056" t="s">
        <v>1323</v>
      </c>
      <c r="W2056" t="s">
        <v>1324</v>
      </c>
      <c r="X2056">
        <v>357370650000</v>
      </c>
      <c r="Y2056" t="s">
        <v>65</v>
      </c>
      <c r="Z2056" t="s">
        <v>66</v>
      </c>
      <c r="AG2056" t="s">
        <v>1972</v>
      </c>
      <c r="AL2056">
        <v>0</v>
      </c>
      <c r="AN2056" t="s">
        <v>1974</v>
      </c>
      <c r="AO2056">
        <v>0</v>
      </c>
      <c r="AQ2056">
        <v>2258040</v>
      </c>
      <c r="AR2056" t="s">
        <v>4605</v>
      </c>
      <c r="AS2056" t="s">
        <v>5883</v>
      </c>
      <c r="AT2056" t="s">
        <v>1975</v>
      </c>
    </row>
    <row r="2057" spans="1:46" x14ac:dyDescent="0.25">
      <c r="A2057" t="str">
        <f>_xlfn.XLOOKUP(I2057,UTILIZADAS[Contacto1],UTILIZADAS[Source.Name],,0)</f>
        <v>Cobros Mayo</v>
      </c>
      <c r="B2057" s="18">
        <f>VLOOKUP(J2057,Ref!A:C,3,0)</f>
        <v>0</v>
      </c>
      <c r="C2057" s="18">
        <f>VLOOKUP(J2057,Ref!A:D,4,0)</f>
        <v>0</v>
      </c>
      <c r="D2057" s="18" t="str">
        <f t="shared" si="96"/>
        <v>22/may</v>
      </c>
      <c r="E2057" s="18">
        <f t="shared" si="97"/>
        <v>8</v>
      </c>
      <c r="F2057" s="18">
        <v>1</v>
      </c>
      <c r="G2057" s="18">
        <f t="shared" si="98"/>
        <v>1</v>
      </c>
      <c r="H2057" s="3">
        <v>46164.396782407406</v>
      </c>
      <c r="I2057">
        <v>65116266</v>
      </c>
      <c r="J2057" t="s">
        <v>2023</v>
      </c>
      <c r="K2057" t="s">
        <v>1968</v>
      </c>
      <c r="L2057" t="s">
        <v>1969</v>
      </c>
      <c r="M2057" t="s">
        <v>1970</v>
      </c>
      <c r="O2057">
        <v>357370650000</v>
      </c>
      <c r="P2057">
        <v>16018</v>
      </c>
      <c r="Q2057">
        <v>-5</v>
      </c>
      <c r="R2057">
        <v>1</v>
      </c>
      <c r="S2057">
        <v>65116266</v>
      </c>
      <c r="U2057" t="s">
        <v>1323</v>
      </c>
      <c r="W2057" t="s">
        <v>1324</v>
      </c>
      <c r="X2057">
        <v>357370650000</v>
      </c>
      <c r="Y2057" t="s">
        <v>65</v>
      </c>
      <c r="Z2057" t="s">
        <v>66</v>
      </c>
      <c r="AG2057" t="s">
        <v>1972</v>
      </c>
      <c r="AL2057">
        <v>0</v>
      </c>
      <c r="AN2057" t="s">
        <v>1974</v>
      </c>
      <c r="AO2057">
        <v>0</v>
      </c>
      <c r="AQ2057">
        <v>2258040</v>
      </c>
      <c r="AR2057" t="s">
        <v>4605</v>
      </c>
      <c r="AS2057" t="s">
        <v>5883</v>
      </c>
      <c r="AT2057" t="s">
        <v>2024</v>
      </c>
    </row>
    <row r="2058" spans="1:46" x14ac:dyDescent="0.25">
      <c r="A2058" t="str">
        <f>_xlfn.XLOOKUP(I2058,UTILIZADAS[Contacto1],UTILIZADAS[Source.Name],,0)</f>
        <v>Cobros Mayo</v>
      </c>
      <c r="B2058" s="18">
        <f>VLOOKUP(J2058,Ref!A:C,3,0)</f>
        <v>1</v>
      </c>
      <c r="C2058" s="18">
        <f>VLOOKUP(J2058,Ref!A:D,4,0)</f>
        <v>1</v>
      </c>
      <c r="D2058" s="18" t="str">
        <f t="shared" si="96"/>
        <v>11/may</v>
      </c>
      <c r="E2058" s="18">
        <f t="shared" si="97"/>
        <v>1</v>
      </c>
      <c r="F2058" s="18">
        <v>1</v>
      </c>
      <c r="G2058" s="18">
        <f t="shared" si="98"/>
        <v>1</v>
      </c>
      <c r="H2058" s="3">
        <v>46153.695335648146</v>
      </c>
      <c r="I2058">
        <v>65122191</v>
      </c>
      <c r="J2058">
        <v>6003</v>
      </c>
      <c r="K2058" t="s">
        <v>1983</v>
      </c>
      <c r="L2058" t="s">
        <v>1897</v>
      </c>
      <c r="M2058" t="s">
        <v>1970</v>
      </c>
      <c r="O2058">
        <v>366080900000</v>
      </c>
      <c r="P2058">
        <v>16018</v>
      </c>
      <c r="Q2058">
        <v>-5</v>
      </c>
      <c r="R2058">
        <v>1</v>
      </c>
      <c r="S2058">
        <v>65122191</v>
      </c>
      <c r="U2058" t="s">
        <v>6035</v>
      </c>
      <c r="W2058" t="s">
        <v>5020</v>
      </c>
      <c r="X2058">
        <v>366080900000</v>
      </c>
      <c r="Y2058" t="s">
        <v>65</v>
      </c>
      <c r="Z2058" t="s">
        <v>66</v>
      </c>
      <c r="AF2058" t="s">
        <v>1976</v>
      </c>
      <c r="AG2058" t="s">
        <v>1972</v>
      </c>
      <c r="AL2058">
        <v>84</v>
      </c>
      <c r="AM2058" t="s">
        <v>1979</v>
      </c>
      <c r="AN2058" t="s">
        <v>1987</v>
      </c>
      <c r="AO2058">
        <v>0</v>
      </c>
      <c r="AQ2058">
        <v>2258041</v>
      </c>
      <c r="AR2058" t="s">
        <v>4605</v>
      </c>
      <c r="AS2058" t="s">
        <v>5883</v>
      </c>
      <c r="AT2058" t="s">
        <v>1892</v>
      </c>
    </row>
    <row r="2059" spans="1:46" x14ac:dyDescent="0.25">
      <c r="A2059" t="str">
        <f>_xlfn.XLOOKUP(I2059,UTILIZADAS[Contacto1],UTILIZADAS[Source.Name],,0)</f>
        <v>Cobros Abril Canal Fijo</v>
      </c>
      <c r="B2059" s="18">
        <f>VLOOKUP(J2059,Ref!A:C,3,0)</f>
        <v>0</v>
      </c>
      <c r="C2059" s="18">
        <f>VLOOKUP(J2059,Ref!A:D,4,0)</f>
        <v>0</v>
      </c>
      <c r="D2059" s="18" t="str">
        <f t="shared" si="96"/>
        <v>11/may</v>
      </c>
      <c r="E2059" s="18">
        <f t="shared" si="97"/>
        <v>3</v>
      </c>
      <c r="F2059" s="18">
        <v>1</v>
      </c>
      <c r="G2059" s="18">
        <f t="shared" si="98"/>
        <v>0</v>
      </c>
      <c r="H2059" s="3">
        <v>46153.695740740739</v>
      </c>
      <c r="I2059">
        <v>65125950</v>
      </c>
      <c r="J2059" t="s">
        <v>2021</v>
      </c>
      <c r="K2059" t="s">
        <v>1968</v>
      </c>
      <c r="L2059" t="s">
        <v>1969</v>
      </c>
      <c r="M2059" t="s">
        <v>1970</v>
      </c>
      <c r="O2059">
        <v>361006550000</v>
      </c>
      <c r="P2059">
        <v>16018</v>
      </c>
      <c r="Q2059">
        <v>-5</v>
      </c>
      <c r="R2059">
        <v>1</v>
      </c>
      <c r="S2059">
        <v>65125950</v>
      </c>
      <c r="U2059" t="s">
        <v>2351</v>
      </c>
      <c r="W2059" t="s">
        <v>3910</v>
      </c>
      <c r="X2059">
        <v>361006550000</v>
      </c>
      <c r="Y2059" t="s">
        <v>65</v>
      </c>
      <c r="Z2059" t="s">
        <v>66</v>
      </c>
      <c r="AF2059" t="s">
        <v>1976</v>
      </c>
      <c r="AG2059" t="s">
        <v>1972</v>
      </c>
      <c r="AL2059">
        <v>5</v>
      </c>
      <c r="AN2059" t="s">
        <v>1974</v>
      </c>
      <c r="AO2059">
        <v>0</v>
      </c>
      <c r="AQ2059">
        <v>2258042</v>
      </c>
      <c r="AR2059" t="s">
        <v>4605</v>
      </c>
      <c r="AS2059" t="s">
        <v>5883</v>
      </c>
      <c r="AT2059" t="s">
        <v>2022</v>
      </c>
    </row>
    <row r="2060" spans="1:46" x14ac:dyDescent="0.25">
      <c r="A2060" t="str">
        <f>_xlfn.XLOOKUP(I2060,UTILIZADAS[Contacto1],UTILIZADAS[Source.Name],,0)</f>
        <v>Cobros Abril Canal Fijo</v>
      </c>
      <c r="B2060" s="18">
        <f>VLOOKUP(J2060,Ref!A:C,3,0)</f>
        <v>1</v>
      </c>
      <c r="C2060" s="18">
        <f>VLOOKUP(J2060,Ref!A:D,4,0)</f>
        <v>1</v>
      </c>
      <c r="D2060" s="18" t="str">
        <f t="shared" si="96"/>
        <v>14/may</v>
      </c>
      <c r="E2060" s="18">
        <f t="shared" si="97"/>
        <v>3</v>
      </c>
      <c r="F2060" s="18">
        <v>1</v>
      </c>
      <c r="G2060" s="18">
        <f t="shared" si="98"/>
        <v>0</v>
      </c>
      <c r="H2060" s="3">
        <v>46156.420231481483</v>
      </c>
      <c r="I2060">
        <v>65125950</v>
      </c>
      <c r="J2060">
        <v>6007</v>
      </c>
      <c r="K2060" t="s">
        <v>1983</v>
      </c>
      <c r="L2060" t="s">
        <v>1897</v>
      </c>
      <c r="M2060" t="s">
        <v>1970</v>
      </c>
      <c r="O2060">
        <v>361006550000</v>
      </c>
      <c r="P2060">
        <v>16018</v>
      </c>
      <c r="Q2060">
        <v>-5</v>
      </c>
      <c r="R2060">
        <v>1</v>
      </c>
      <c r="S2060">
        <v>65125950</v>
      </c>
      <c r="U2060" t="s">
        <v>2351</v>
      </c>
      <c r="W2060" t="s">
        <v>3910</v>
      </c>
      <c r="X2060">
        <v>361006550000</v>
      </c>
      <c r="Y2060" t="s">
        <v>65</v>
      </c>
      <c r="Z2060" t="s">
        <v>66</v>
      </c>
      <c r="AF2060" t="s">
        <v>1976</v>
      </c>
      <c r="AG2060" t="s">
        <v>1972</v>
      </c>
      <c r="AL2060">
        <v>77</v>
      </c>
      <c r="AM2060" t="s">
        <v>1979</v>
      </c>
      <c r="AN2060" t="s">
        <v>1987</v>
      </c>
      <c r="AO2060">
        <v>0</v>
      </c>
      <c r="AQ2060">
        <v>2258042</v>
      </c>
      <c r="AR2060" t="s">
        <v>4605</v>
      </c>
      <c r="AS2060" t="s">
        <v>5883</v>
      </c>
      <c r="AT2060" t="s">
        <v>1898</v>
      </c>
    </row>
    <row r="2061" spans="1:46" x14ac:dyDescent="0.25">
      <c r="A2061" t="str">
        <f>_xlfn.XLOOKUP(I2061,UTILIZADAS[Contacto1],UTILIZADAS[Source.Name],,0)</f>
        <v>Cobros Abril Canal Fijo</v>
      </c>
      <c r="B2061" s="18">
        <f>VLOOKUP(J2061,Ref!A:C,3,0)</f>
        <v>0</v>
      </c>
      <c r="C2061" s="18">
        <f>VLOOKUP(J2061,Ref!A:D,4,0)</f>
        <v>0</v>
      </c>
      <c r="D2061" s="18" t="str">
        <f t="shared" si="96"/>
        <v>14/may</v>
      </c>
      <c r="E2061" s="18">
        <f t="shared" si="97"/>
        <v>3</v>
      </c>
      <c r="F2061" s="18">
        <v>1</v>
      </c>
      <c r="G2061" s="18">
        <f t="shared" si="98"/>
        <v>1</v>
      </c>
      <c r="H2061" s="3">
        <v>46156.421932870369</v>
      </c>
      <c r="I2061">
        <v>65125950</v>
      </c>
      <c r="J2061">
        <v>6004</v>
      </c>
      <c r="K2061" t="s">
        <v>1983</v>
      </c>
      <c r="L2061" t="s">
        <v>1897</v>
      </c>
      <c r="M2061" t="s">
        <v>1970</v>
      </c>
      <c r="O2061">
        <v>361006550000</v>
      </c>
      <c r="P2061">
        <v>16018</v>
      </c>
      <c r="Q2061">
        <v>-5</v>
      </c>
      <c r="R2061">
        <v>1</v>
      </c>
      <c r="S2061">
        <v>65125950</v>
      </c>
      <c r="U2061" t="s">
        <v>2351</v>
      </c>
      <c r="W2061" t="s">
        <v>3910</v>
      </c>
      <c r="X2061">
        <v>361006550000</v>
      </c>
      <c r="Y2061" t="s">
        <v>65</v>
      </c>
      <c r="Z2061" t="s">
        <v>66</v>
      </c>
      <c r="AF2061" t="s">
        <v>1976</v>
      </c>
      <c r="AG2061" t="s">
        <v>1972</v>
      </c>
      <c r="AL2061">
        <v>100</v>
      </c>
      <c r="AM2061" t="s">
        <v>1979</v>
      </c>
      <c r="AN2061" t="s">
        <v>1977</v>
      </c>
      <c r="AO2061">
        <v>0</v>
      </c>
      <c r="AQ2061">
        <v>2258042</v>
      </c>
      <c r="AR2061" t="s">
        <v>4605</v>
      </c>
      <c r="AS2061" t="s">
        <v>5883</v>
      </c>
      <c r="AT2061" t="s">
        <v>1984</v>
      </c>
    </row>
    <row r="2062" spans="1:46" x14ac:dyDescent="0.25">
      <c r="A2062" t="str">
        <f>_xlfn.XLOOKUP(I2062,UTILIZADAS[Contacto1],UTILIZADAS[Source.Name],,0)</f>
        <v>Cobros Mayo</v>
      </c>
      <c r="B2062" s="18">
        <f>VLOOKUP(J2062,Ref!A:C,3,0)</f>
        <v>0</v>
      </c>
      <c r="C2062" s="18">
        <f>VLOOKUP(J2062,Ref!A:D,4,0)</f>
        <v>0</v>
      </c>
      <c r="D2062" s="18" t="str">
        <f t="shared" si="96"/>
        <v>05/may</v>
      </c>
      <c r="E2062" s="18">
        <f t="shared" si="97"/>
        <v>3</v>
      </c>
      <c r="F2062" s="18">
        <v>1</v>
      </c>
      <c r="G2062" s="18">
        <f t="shared" si="98"/>
        <v>0</v>
      </c>
      <c r="H2062" s="3">
        <v>46147.625335648147</v>
      </c>
      <c r="I2062">
        <v>65132135</v>
      </c>
      <c r="J2062" t="s">
        <v>1986</v>
      </c>
      <c r="K2062" t="s">
        <v>1983</v>
      </c>
      <c r="L2062" t="s">
        <v>1897</v>
      </c>
      <c r="M2062" t="s">
        <v>1970</v>
      </c>
      <c r="P2062">
        <v>998</v>
      </c>
      <c r="Q2062">
        <v>0</v>
      </c>
      <c r="S2062">
        <v>65132135</v>
      </c>
      <c r="AF2062" t="s">
        <v>1976</v>
      </c>
      <c r="AG2062" t="s">
        <v>1972</v>
      </c>
      <c r="AK2062" t="s">
        <v>6036</v>
      </c>
      <c r="AL2062">
        <v>232</v>
      </c>
      <c r="AM2062" t="s">
        <v>1979</v>
      </c>
      <c r="AN2062" t="s">
        <v>1977</v>
      </c>
      <c r="AO2062">
        <v>0</v>
      </c>
      <c r="AQ2062">
        <v>2257508</v>
      </c>
      <c r="AR2062" t="s">
        <v>1978</v>
      </c>
      <c r="AT2062" t="s">
        <v>1988</v>
      </c>
    </row>
    <row r="2063" spans="1:46" x14ac:dyDescent="0.25">
      <c r="A2063" t="str">
        <f>_xlfn.XLOOKUP(I2063,UTILIZADAS[Contacto1],UTILIZADAS[Source.Name],,0)</f>
        <v>Cobros Mayo</v>
      </c>
      <c r="B2063" s="18">
        <f>VLOOKUP(J2063,Ref!A:C,3,0)</f>
        <v>0</v>
      </c>
      <c r="C2063" s="18">
        <f>VLOOKUP(J2063,Ref!A:D,4,0)</f>
        <v>0</v>
      </c>
      <c r="D2063" s="18" t="str">
        <f t="shared" si="96"/>
        <v>08/may</v>
      </c>
      <c r="E2063" s="18">
        <f t="shared" si="97"/>
        <v>3</v>
      </c>
      <c r="F2063" s="18">
        <v>1</v>
      </c>
      <c r="G2063" s="18">
        <f t="shared" si="98"/>
        <v>0</v>
      </c>
      <c r="H2063" s="3">
        <v>46150.406574074077</v>
      </c>
      <c r="I2063">
        <v>65132135</v>
      </c>
      <c r="J2063">
        <v>6004</v>
      </c>
      <c r="K2063" t="s">
        <v>1983</v>
      </c>
      <c r="L2063" t="s">
        <v>1897</v>
      </c>
      <c r="M2063" t="s">
        <v>1970</v>
      </c>
      <c r="P2063">
        <v>998</v>
      </c>
      <c r="Q2063">
        <v>0</v>
      </c>
      <c r="S2063">
        <v>65132135</v>
      </c>
      <c r="AF2063" t="s">
        <v>1976</v>
      </c>
      <c r="AG2063" t="s">
        <v>1972</v>
      </c>
      <c r="AK2063" t="s">
        <v>6036</v>
      </c>
      <c r="AL2063">
        <v>105</v>
      </c>
      <c r="AM2063" t="s">
        <v>1979</v>
      </c>
      <c r="AN2063" t="s">
        <v>1987</v>
      </c>
      <c r="AO2063">
        <v>0</v>
      </c>
      <c r="AQ2063">
        <v>2257508</v>
      </c>
      <c r="AR2063" t="s">
        <v>1978</v>
      </c>
      <c r="AT2063" t="s">
        <v>1984</v>
      </c>
    </row>
    <row r="2064" spans="1:46" x14ac:dyDescent="0.25">
      <c r="A2064" t="str">
        <f>_xlfn.XLOOKUP(I2064,UTILIZADAS[Contacto1],UTILIZADAS[Source.Name],,0)</f>
        <v>Cobros Mayo</v>
      </c>
      <c r="B2064" s="18">
        <f>VLOOKUP(J2064,Ref!A:C,3,0)</f>
        <v>1</v>
      </c>
      <c r="C2064" s="18">
        <f>VLOOKUP(J2064,Ref!A:D,4,0)</f>
        <v>1</v>
      </c>
      <c r="D2064" s="18" t="str">
        <f t="shared" si="96"/>
        <v>11/may</v>
      </c>
      <c r="E2064" s="18">
        <f t="shared" si="97"/>
        <v>3</v>
      </c>
      <c r="F2064" s="18">
        <v>1</v>
      </c>
      <c r="G2064" s="18">
        <f t="shared" si="98"/>
        <v>1</v>
      </c>
      <c r="H2064" s="3">
        <v>46153.696539351855</v>
      </c>
      <c r="I2064">
        <v>65132135</v>
      </c>
      <c r="J2064">
        <v>6007</v>
      </c>
      <c r="K2064" t="s">
        <v>1983</v>
      </c>
      <c r="L2064" t="s">
        <v>1897</v>
      </c>
      <c r="M2064" t="s">
        <v>1970</v>
      </c>
      <c r="O2064">
        <v>361016470000</v>
      </c>
      <c r="P2064">
        <v>16018</v>
      </c>
      <c r="Q2064">
        <v>-5</v>
      </c>
      <c r="R2064">
        <v>1</v>
      </c>
      <c r="S2064">
        <v>65132135</v>
      </c>
      <c r="U2064" t="s">
        <v>6037</v>
      </c>
      <c r="W2064" t="s">
        <v>5022</v>
      </c>
      <c r="X2064">
        <v>361016470000</v>
      </c>
      <c r="Y2064" t="s">
        <v>65</v>
      </c>
      <c r="Z2064" t="s">
        <v>4619</v>
      </c>
      <c r="AF2064" t="s">
        <v>1976</v>
      </c>
      <c r="AG2064" t="s">
        <v>1972</v>
      </c>
      <c r="AL2064">
        <v>197</v>
      </c>
      <c r="AM2064" t="s">
        <v>1979</v>
      </c>
      <c r="AN2064" t="s">
        <v>1987</v>
      </c>
      <c r="AO2064">
        <v>0</v>
      </c>
      <c r="AQ2064">
        <v>2258043</v>
      </c>
      <c r="AR2064" t="s">
        <v>4605</v>
      </c>
      <c r="AS2064" t="s">
        <v>5883</v>
      </c>
      <c r="AT2064" t="s">
        <v>1898</v>
      </c>
    </row>
    <row r="2065" spans="1:46" x14ac:dyDescent="0.25">
      <c r="A2065" t="e">
        <f>_xlfn.XLOOKUP(I2065,UTILIZADAS[Contacto1],UTILIZADAS[Source.Name],,0)</f>
        <v>#N/A</v>
      </c>
      <c r="B2065" s="18">
        <f>VLOOKUP(J2065,Ref!A:C,3,0)</f>
        <v>0</v>
      </c>
      <c r="C2065" s="18">
        <f>VLOOKUP(J2065,Ref!A:D,4,0)</f>
        <v>0</v>
      </c>
      <c r="D2065" s="18" t="str">
        <f t="shared" si="96"/>
        <v>02/may</v>
      </c>
      <c r="E2065" s="18">
        <f t="shared" si="97"/>
        <v>1</v>
      </c>
      <c r="F2065" s="18">
        <v>1</v>
      </c>
      <c r="G2065" s="18">
        <f t="shared" si="98"/>
        <v>1</v>
      </c>
      <c r="H2065" s="3">
        <v>46144.474062499998</v>
      </c>
      <c r="I2065">
        <v>65134740</v>
      </c>
      <c r="J2065">
        <v>6004</v>
      </c>
      <c r="K2065" t="s">
        <v>1983</v>
      </c>
      <c r="L2065" t="s">
        <v>1897</v>
      </c>
      <c r="M2065" t="s">
        <v>1970</v>
      </c>
      <c r="P2065">
        <v>998</v>
      </c>
      <c r="Q2065">
        <v>0</v>
      </c>
      <c r="S2065">
        <v>65134740</v>
      </c>
      <c r="AF2065" t="s">
        <v>1976</v>
      </c>
      <c r="AG2065" t="s">
        <v>1972</v>
      </c>
      <c r="AL2065">
        <v>102</v>
      </c>
      <c r="AM2065" t="s">
        <v>1979</v>
      </c>
      <c r="AN2065" t="s">
        <v>1977</v>
      </c>
      <c r="AO2065">
        <v>0</v>
      </c>
      <c r="AQ2065">
        <v>2257454</v>
      </c>
      <c r="AR2065" t="s">
        <v>1978</v>
      </c>
      <c r="AT2065" t="s">
        <v>1984</v>
      </c>
    </row>
    <row r="2066" spans="1:46" x14ac:dyDescent="0.25">
      <c r="A2066" t="str">
        <f>_xlfn.XLOOKUP(I2066,UTILIZADAS[Contacto1],UTILIZADAS[Source.Name],,0)</f>
        <v>Cobros Abril Canal Fijo</v>
      </c>
      <c r="B2066" s="18">
        <f>VLOOKUP(J2066,Ref!A:C,3,0)</f>
        <v>0</v>
      </c>
      <c r="C2066" s="18">
        <f>VLOOKUP(J2066,Ref!A:D,4,0)</f>
        <v>0</v>
      </c>
      <c r="D2066" s="18" t="str">
        <f t="shared" si="96"/>
        <v>11/may</v>
      </c>
      <c r="E2066" s="18">
        <f t="shared" si="97"/>
        <v>3</v>
      </c>
      <c r="F2066" s="18">
        <v>1</v>
      </c>
      <c r="G2066" s="18">
        <f t="shared" si="98"/>
        <v>0</v>
      </c>
      <c r="H2066" s="3">
        <v>46153.696562500001</v>
      </c>
      <c r="I2066">
        <v>65141568</v>
      </c>
      <c r="J2066" t="s">
        <v>2021</v>
      </c>
      <c r="K2066" t="s">
        <v>1968</v>
      </c>
      <c r="L2066" t="s">
        <v>1969</v>
      </c>
      <c r="M2066" t="s">
        <v>1970</v>
      </c>
      <c r="O2066">
        <v>358371670000</v>
      </c>
      <c r="P2066">
        <v>16018</v>
      </c>
      <c r="Q2066">
        <v>-5</v>
      </c>
      <c r="R2066">
        <v>1</v>
      </c>
      <c r="S2066">
        <v>65141568</v>
      </c>
      <c r="U2066" t="s">
        <v>5704</v>
      </c>
      <c r="W2066" t="s">
        <v>1384</v>
      </c>
      <c r="X2066">
        <v>358371670000</v>
      </c>
      <c r="Y2066" t="s">
        <v>65</v>
      </c>
      <c r="Z2066" t="s">
        <v>66</v>
      </c>
      <c r="AF2066" t="s">
        <v>1976</v>
      </c>
      <c r="AG2066" t="s">
        <v>1972</v>
      </c>
      <c r="AL2066">
        <v>5</v>
      </c>
      <c r="AN2066" t="s">
        <v>1974</v>
      </c>
      <c r="AO2066">
        <v>0</v>
      </c>
      <c r="AQ2066">
        <v>2258044</v>
      </c>
      <c r="AR2066" t="s">
        <v>4605</v>
      </c>
      <c r="AS2066" t="s">
        <v>5883</v>
      </c>
      <c r="AT2066" t="s">
        <v>2022</v>
      </c>
    </row>
    <row r="2067" spans="1:46" x14ac:dyDescent="0.25">
      <c r="A2067" t="str">
        <f>_xlfn.XLOOKUP(I2067,UTILIZADAS[Contacto1],UTILIZADAS[Source.Name],,0)</f>
        <v>Cobros Abril Canal Fijo</v>
      </c>
      <c r="B2067" s="18">
        <f>VLOOKUP(J2067,Ref!A:C,3,0)</f>
        <v>0</v>
      </c>
      <c r="C2067" s="18">
        <f>VLOOKUP(J2067,Ref!A:D,4,0)</f>
        <v>0</v>
      </c>
      <c r="D2067" s="18" t="str">
        <f t="shared" si="96"/>
        <v>14/may</v>
      </c>
      <c r="E2067" s="18">
        <f t="shared" si="97"/>
        <v>3</v>
      </c>
      <c r="F2067" s="18">
        <v>1</v>
      </c>
      <c r="G2067" s="18">
        <f t="shared" si="98"/>
        <v>0</v>
      </c>
      <c r="H2067" s="3">
        <v>46156.420370370368</v>
      </c>
      <c r="I2067">
        <v>65141568</v>
      </c>
      <c r="J2067" t="s">
        <v>2021</v>
      </c>
      <c r="K2067" t="s">
        <v>1968</v>
      </c>
      <c r="L2067" t="s">
        <v>1969</v>
      </c>
      <c r="M2067" t="s">
        <v>1970</v>
      </c>
      <c r="O2067">
        <v>358371670000</v>
      </c>
      <c r="P2067">
        <v>16018</v>
      </c>
      <c r="Q2067">
        <v>-5</v>
      </c>
      <c r="R2067">
        <v>1</v>
      </c>
      <c r="S2067">
        <v>65141568</v>
      </c>
      <c r="U2067" t="s">
        <v>5704</v>
      </c>
      <c r="W2067" t="s">
        <v>1384</v>
      </c>
      <c r="X2067">
        <v>358371670000</v>
      </c>
      <c r="Y2067" t="s">
        <v>65</v>
      </c>
      <c r="Z2067" t="s">
        <v>66</v>
      </c>
      <c r="AF2067" t="s">
        <v>1976</v>
      </c>
      <c r="AG2067" t="s">
        <v>1972</v>
      </c>
      <c r="AL2067">
        <v>5</v>
      </c>
      <c r="AN2067" t="s">
        <v>1974</v>
      </c>
      <c r="AO2067">
        <v>0</v>
      </c>
      <c r="AQ2067">
        <v>2258044</v>
      </c>
      <c r="AR2067" t="s">
        <v>4605</v>
      </c>
      <c r="AS2067" t="s">
        <v>5883</v>
      </c>
      <c r="AT2067" t="s">
        <v>2022</v>
      </c>
    </row>
    <row r="2068" spans="1:46" x14ac:dyDescent="0.25">
      <c r="A2068" t="str">
        <f>_xlfn.XLOOKUP(I2068,UTILIZADAS[Contacto1],UTILIZADAS[Source.Name],,0)</f>
        <v>Cobros Abril Canal Fijo</v>
      </c>
      <c r="B2068" s="18">
        <f>VLOOKUP(J2068,Ref!A:C,3,0)</f>
        <v>1</v>
      </c>
      <c r="C2068" s="18">
        <f>VLOOKUP(J2068,Ref!A:D,4,0)</f>
        <v>1</v>
      </c>
      <c r="D2068" s="18" t="str">
        <f t="shared" si="96"/>
        <v>18/may</v>
      </c>
      <c r="E2068" s="18">
        <f t="shared" si="97"/>
        <v>3</v>
      </c>
      <c r="F2068" s="18">
        <v>1</v>
      </c>
      <c r="G2068" s="18">
        <f t="shared" si="98"/>
        <v>1</v>
      </c>
      <c r="H2068" s="3">
        <v>46160.509398148148</v>
      </c>
      <c r="I2068">
        <v>65141568</v>
      </c>
      <c r="J2068">
        <v>6003</v>
      </c>
      <c r="K2068" t="s">
        <v>1983</v>
      </c>
      <c r="L2068" t="s">
        <v>1897</v>
      </c>
      <c r="M2068" t="s">
        <v>1970</v>
      </c>
      <c r="O2068">
        <v>358371670000</v>
      </c>
      <c r="P2068">
        <v>16018</v>
      </c>
      <c r="Q2068">
        <v>-5</v>
      </c>
      <c r="R2068">
        <v>1</v>
      </c>
      <c r="S2068">
        <v>65141568</v>
      </c>
      <c r="U2068" t="s">
        <v>5704</v>
      </c>
      <c r="W2068" t="s">
        <v>1384</v>
      </c>
      <c r="X2068">
        <v>358371670000</v>
      </c>
      <c r="Y2068" t="s">
        <v>65</v>
      </c>
      <c r="Z2068" t="s">
        <v>66</v>
      </c>
      <c r="AF2068" t="s">
        <v>1976</v>
      </c>
      <c r="AG2068" t="s">
        <v>1972</v>
      </c>
      <c r="AL2068">
        <v>160</v>
      </c>
      <c r="AM2068" t="s">
        <v>1979</v>
      </c>
      <c r="AN2068" t="s">
        <v>1987</v>
      </c>
      <c r="AO2068">
        <v>0</v>
      </c>
      <c r="AQ2068">
        <v>2258044</v>
      </c>
      <c r="AR2068" t="s">
        <v>4605</v>
      </c>
      <c r="AS2068" t="s">
        <v>5883</v>
      </c>
      <c r="AT2068" t="s">
        <v>1892</v>
      </c>
    </row>
    <row r="2069" spans="1:46" x14ac:dyDescent="0.25">
      <c r="A2069" t="str">
        <f>_xlfn.XLOOKUP(I2069,UTILIZADAS[Contacto1],UTILIZADAS[Source.Name],,0)</f>
        <v>Cobros Abril Canal Fijo</v>
      </c>
      <c r="B2069" s="18">
        <f>VLOOKUP(J2069,Ref!A:C,3,0)</f>
        <v>0</v>
      </c>
      <c r="C2069" s="18">
        <f>VLOOKUP(J2069,Ref!A:D,4,0)</f>
        <v>0</v>
      </c>
      <c r="D2069" s="18" t="str">
        <f t="shared" si="96"/>
        <v>11/may</v>
      </c>
      <c r="E2069" s="18">
        <f t="shared" si="97"/>
        <v>4</v>
      </c>
      <c r="F2069" s="18">
        <v>1</v>
      </c>
      <c r="G2069" s="18">
        <f t="shared" si="98"/>
        <v>0</v>
      </c>
      <c r="H2069" s="3">
        <v>46153.696782407409</v>
      </c>
      <c r="I2069">
        <v>65149033</v>
      </c>
      <c r="J2069" t="s">
        <v>2021</v>
      </c>
      <c r="K2069" t="s">
        <v>1968</v>
      </c>
      <c r="L2069" t="s">
        <v>1969</v>
      </c>
      <c r="M2069" t="s">
        <v>1970</v>
      </c>
      <c r="O2069">
        <v>285057050000</v>
      </c>
      <c r="P2069">
        <v>16018</v>
      </c>
      <c r="Q2069">
        <v>-5</v>
      </c>
      <c r="R2069">
        <v>1</v>
      </c>
      <c r="S2069">
        <v>65149033</v>
      </c>
      <c r="U2069" t="s">
        <v>2082</v>
      </c>
      <c r="W2069" t="s">
        <v>159</v>
      </c>
      <c r="X2069">
        <v>285057050000</v>
      </c>
      <c r="Y2069" t="s">
        <v>65</v>
      </c>
      <c r="Z2069" t="s">
        <v>66</v>
      </c>
      <c r="AF2069" t="s">
        <v>1976</v>
      </c>
      <c r="AG2069" t="s">
        <v>1972</v>
      </c>
      <c r="AL2069">
        <v>5</v>
      </c>
      <c r="AN2069" t="s">
        <v>1974</v>
      </c>
      <c r="AO2069">
        <v>0</v>
      </c>
      <c r="AQ2069">
        <v>2258045</v>
      </c>
      <c r="AR2069" t="s">
        <v>4605</v>
      </c>
      <c r="AS2069" t="s">
        <v>5883</v>
      </c>
      <c r="AT2069" t="s">
        <v>2022</v>
      </c>
    </row>
    <row r="2070" spans="1:46" x14ac:dyDescent="0.25">
      <c r="A2070" t="str">
        <f>_xlfn.XLOOKUP(I2070,UTILIZADAS[Contacto1],UTILIZADAS[Source.Name],,0)</f>
        <v>Cobros Abril Canal Fijo</v>
      </c>
      <c r="B2070" s="18">
        <f>VLOOKUP(J2070,Ref!A:C,3,0)</f>
        <v>0</v>
      </c>
      <c r="C2070" s="18">
        <f>VLOOKUP(J2070,Ref!A:D,4,0)</f>
        <v>0</v>
      </c>
      <c r="D2070" s="18" t="str">
        <f t="shared" si="96"/>
        <v>14/may</v>
      </c>
      <c r="E2070" s="18">
        <f t="shared" si="97"/>
        <v>4</v>
      </c>
      <c r="F2070" s="18">
        <v>1</v>
      </c>
      <c r="G2070" s="18">
        <f t="shared" si="98"/>
        <v>0</v>
      </c>
      <c r="H2070" s="3">
        <v>46156.420636574076</v>
      </c>
      <c r="I2070">
        <v>65149033</v>
      </c>
      <c r="J2070" t="s">
        <v>2021</v>
      </c>
      <c r="K2070" t="s">
        <v>1968</v>
      </c>
      <c r="L2070" t="s">
        <v>1969</v>
      </c>
      <c r="M2070" t="s">
        <v>1970</v>
      </c>
      <c r="O2070">
        <v>285057050000</v>
      </c>
      <c r="P2070">
        <v>16018</v>
      </c>
      <c r="Q2070">
        <v>-5</v>
      </c>
      <c r="R2070">
        <v>1</v>
      </c>
      <c r="S2070">
        <v>65149033</v>
      </c>
      <c r="U2070" t="s">
        <v>2082</v>
      </c>
      <c r="W2070" t="s">
        <v>159</v>
      </c>
      <c r="X2070">
        <v>285057050000</v>
      </c>
      <c r="Y2070" t="s">
        <v>65</v>
      </c>
      <c r="Z2070" t="s">
        <v>66</v>
      </c>
      <c r="AF2070" t="s">
        <v>1976</v>
      </c>
      <c r="AG2070" t="s">
        <v>1972</v>
      </c>
      <c r="AL2070">
        <v>5</v>
      </c>
      <c r="AN2070" t="s">
        <v>1974</v>
      </c>
      <c r="AO2070">
        <v>0</v>
      </c>
      <c r="AQ2070">
        <v>2258045</v>
      </c>
      <c r="AR2070" t="s">
        <v>4605</v>
      </c>
      <c r="AS2070" t="s">
        <v>5883</v>
      </c>
      <c r="AT2070" t="s">
        <v>2022</v>
      </c>
    </row>
    <row r="2071" spans="1:46" x14ac:dyDescent="0.25">
      <c r="A2071" t="str">
        <f>_xlfn.XLOOKUP(I2071,UTILIZADAS[Contacto1],UTILIZADAS[Source.Name],,0)</f>
        <v>Cobros Abril Canal Fijo</v>
      </c>
      <c r="B2071" s="18">
        <f>VLOOKUP(J2071,Ref!A:C,3,0)</f>
        <v>0</v>
      </c>
      <c r="C2071" s="18">
        <f>VLOOKUP(J2071,Ref!A:D,4,0)</f>
        <v>0</v>
      </c>
      <c r="D2071" s="18" t="str">
        <f t="shared" si="96"/>
        <v>18/may</v>
      </c>
      <c r="E2071" s="18">
        <f t="shared" si="97"/>
        <v>4</v>
      </c>
      <c r="F2071" s="18">
        <v>1</v>
      </c>
      <c r="G2071" s="18">
        <f t="shared" si="98"/>
        <v>0</v>
      </c>
      <c r="H2071" s="3">
        <v>46160.509641203702</v>
      </c>
      <c r="I2071">
        <v>65149033</v>
      </c>
      <c r="J2071" t="s">
        <v>2021</v>
      </c>
      <c r="K2071" t="s">
        <v>1968</v>
      </c>
      <c r="L2071" t="s">
        <v>1969</v>
      </c>
      <c r="M2071" t="s">
        <v>1970</v>
      </c>
      <c r="O2071">
        <v>285057050000</v>
      </c>
      <c r="P2071">
        <v>16018</v>
      </c>
      <c r="Q2071">
        <v>-5</v>
      </c>
      <c r="R2071">
        <v>1</v>
      </c>
      <c r="S2071">
        <v>65149033</v>
      </c>
      <c r="U2071" t="s">
        <v>2082</v>
      </c>
      <c r="W2071" t="s">
        <v>159</v>
      </c>
      <c r="X2071">
        <v>285057050000</v>
      </c>
      <c r="Y2071" t="s">
        <v>65</v>
      </c>
      <c r="Z2071" t="s">
        <v>66</v>
      </c>
      <c r="AF2071" t="s">
        <v>1976</v>
      </c>
      <c r="AG2071" t="s">
        <v>1972</v>
      </c>
      <c r="AL2071">
        <v>5</v>
      </c>
      <c r="AN2071" t="s">
        <v>1974</v>
      </c>
      <c r="AO2071">
        <v>0</v>
      </c>
      <c r="AQ2071">
        <v>2258045</v>
      </c>
      <c r="AR2071" t="s">
        <v>4605</v>
      </c>
      <c r="AS2071" t="s">
        <v>5883</v>
      </c>
      <c r="AT2071" t="s">
        <v>2022</v>
      </c>
    </row>
    <row r="2072" spans="1:46" x14ac:dyDescent="0.25">
      <c r="A2072" t="str">
        <f>_xlfn.XLOOKUP(I2072,UTILIZADAS[Contacto1],UTILIZADAS[Source.Name],,0)</f>
        <v>Cobros Abril Canal Fijo</v>
      </c>
      <c r="B2072" s="18">
        <f>VLOOKUP(J2072,Ref!A:C,3,0)</f>
        <v>1</v>
      </c>
      <c r="C2072" s="18">
        <f>VLOOKUP(J2072,Ref!A:D,4,0)</f>
        <v>1</v>
      </c>
      <c r="D2072" s="18" t="str">
        <f t="shared" si="96"/>
        <v>20/may</v>
      </c>
      <c r="E2072" s="18">
        <f t="shared" si="97"/>
        <v>4</v>
      </c>
      <c r="F2072" s="18">
        <v>1</v>
      </c>
      <c r="G2072" s="18">
        <f t="shared" si="98"/>
        <v>1</v>
      </c>
      <c r="H2072" s="3">
        <v>46162.455937500003</v>
      </c>
      <c r="I2072">
        <v>65149033</v>
      </c>
      <c r="J2072">
        <v>6003</v>
      </c>
      <c r="K2072" t="s">
        <v>1983</v>
      </c>
      <c r="L2072" t="s">
        <v>1897</v>
      </c>
      <c r="M2072" t="s">
        <v>1970</v>
      </c>
      <c r="O2072">
        <v>285057050000</v>
      </c>
      <c r="P2072">
        <v>16018</v>
      </c>
      <c r="Q2072">
        <v>-5</v>
      </c>
      <c r="R2072">
        <v>1</v>
      </c>
      <c r="S2072">
        <v>65149033</v>
      </c>
      <c r="U2072" t="s">
        <v>2082</v>
      </c>
      <c r="W2072" t="s">
        <v>159</v>
      </c>
      <c r="X2072">
        <v>285057050000</v>
      </c>
      <c r="Y2072" t="s">
        <v>65</v>
      </c>
      <c r="Z2072" t="s">
        <v>66</v>
      </c>
      <c r="AF2072" t="s">
        <v>1976</v>
      </c>
      <c r="AG2072" t="s">
        <v>1972</v>
      </c>
      <c r="AL2072">
        <v>18</v>
      </c>
      <c r="AM2072" t="s">
        <v>1979</v>
      </c>
      <c r="AN2072" t="s">
        <v>1987</v>
      </c>
      <c r="AO2072">
        <v>0</v>
      </c>
      <c r="AQ2072">
        <v>2258045</v>
      </c>
      <c r="AR2072" t="s">
        <v>4605</v>
      </c>
      <c r="AS2072" t="s">
        <v>5883</v>
      </c>
      <c r="AT2072" t="s">
        <v>1892</v>
      </c>
    </row>
    <row r="2073" spans="1:46" x14ac:dyDescent="0.25">
      <c r="A2073" t="str">
        <f>_xlfn.XLOOKUP(I2073,UTILIZADAS[Contacto1],UTILIZADAS[Source.Name],,0)</f>
        <v>Cobros Mayo</v>
      </c>
      <c r="B2073" s="18">
        <f>VLOOKUP(J2073,Ref!A:C,3,0)</f>
        <v>0</v>
      </c>
      <c r="C2073" s="18">
        <f>VLOOKUP(J2073,Ref!A:D,4,0)</f>
        <v>0</v>
      </c>
      <c r="D2073" s="18" t="str">
        <f t="shared" si="96"/>
        <v>11/may</v>
      </c>
      <c r="E2073" s="18">
        <f t="shared" si="97"/>
        <v>7</v>
      </c>
      <c r="F2073" s="18">
        <v>1</v>
      </c>
      <c r="G2073" s="18">
        <f t="shared" si="98"/>
        <v>0</v>
      </c>
      <c r="H2073" s="3">
        <v>46153.696863425925</v>
      </c>
      <c r="I2073">
        <v>65151500</v>
      </c>
      <c r="J2073" t="s">
        <v>1967</v>
      </c>
      <c r="K2073" t="s">
        <v>1968</v>
      </c>
      <c r="L2073" t="s">
        <v>1969</v>
      </c>
      <c r="M2073" t="s">
        <v>1970</v>
      </c>
      <c r="O2073">
        <v>361056590000</v>
      </c>
      <c r="P2073">
        <v>16018</v>
      </c>
      <c r="Q2073">
        <v>-5</v>
      </c>
      <c r="R2073">
        <v>1</v>
      </c>
      <c r="S2073">
        <v>65151500</v>
      </c>
      <c r="U2073" t="s">
        <v>5023</v>
      </c>
      <c r="W2073" t="s">
        <v>5024</v>
      </c>
      <c r="X2073">
        <v>361056590000</v>
      </c>
      <c r="Y2073" t="s">
        <v>65</v>
      </c>
      <c r="Z2073" t="s">
        <v>66</v>
      </c>
      <c r="AG2073" t="s">
        <v>1972</v>
      </c>
      <c r="AL2073">
        <v>0</v>
      </c>
      <c r="AN2073" t="s">
        <v>1974</v>
      </c>
      <c r="AO2073">
        <v>0</v>
      </c>
      <c r="AQ2073">
        <v>2258046</v>
      </c>
      <c r="AR2073" t="s">
        <v>4605</v>
      </c>
      <c r="AS2073" t="s">
        <v>5883</v>
      </c>
      <c r="AT2073" t="s">
        <v>1975</v>
      </c>
    </row>
    <row r="2074" spans="1:46" x14ac:dyDescent="0.25">
      <c r="A2074" t="str">
        <f>_xlfn.XLOOKUP(I2074,UTILIZADAS[Contacto1],UTILIZADAS[Source.Name],,0)</f>
        <v>Cobros Mayo</v>
      </c>
      <c r="B2074" s="18">
        <f>VLOOKUP(J2074,Ref!A:C,3,0)</f>
        <v>0</v>
      </c>
      <c r="C2074" s="18">
        <f>VLOOKUP(J2074,Ref!A:D,4,0)</f>
        <v>0</v>
      </c>
      <c r="D2074" s="18" t="str">
        <f t="shared" si="96"/>
        <v>14/may</v>
      </c>
      <c r="E2074" s="18">
        <f t="shared" si="97"/>
        <v>7</v>
      </c>
      <c r="F2074" s="18">
        <v>1</v>
      </c>
      <c r="G2074" s="18">
        <f t="shared" si="98"/>
        <v>0</v>
      </c>
      <c r="H2074" s="3">
        <v>46156.420729166668</v>
      </c>
      <c r="I2074">
        <v>65151500</v>
      </c>
      <c r="J2074" t="s">
        <v>1967</v>
      </c>
      <c r="K2074" t="s">
        <v>1968</v>
      </c>
      <c r="L2074" t="s">
        <v>1969</v>
      </c>
      <c r="M2074" t="s">
        <v>1970</v>
      </c>
      <c r="O2074">
        <v>361056590000</v>
      </c>
      <c r="P2074">
        <v>16018</v>
      </c>
      <c r="Q2074">
        <v>-5</v>
      </c>
      <c r="R2074">
        <v>1</v>
      </c>
      <c r="S2074">
        <v>65151500</v>
      </c>
      <c r="U2074" t="s">
        <v>5023</v>
      </c>
      <c r="W2074" t="s">
        <v>5024</v>
      </c>
      <c r="X2074">
        <v>361056590000</v>
      </c>
      <c r="Y2074" t="s">
        <v>65</v>
      </c>
      <c r="Z2074" t="s">
        <v>66</v>
      </c>
      <c r="AG2074" t="s">
        <v>1972</v>
      </c>
      <c r="AL2074">
        <v>0</v>
      </c>
      <c r="AN2074" t="s">
        <v>1974</v>
      </c>
      <c r="AO2074">
        <v>0</v>
      </c>
      <c r="AQ2074">
        <v>2258046</v>
      </c>
      <c r="AR2074" t="s">
        <v>4605</v>
      </c>
      <c r="AS2074" t="s">
        <v>5883</v>
      </c>
      <c r="AT2074" t="s">
        <v>1975</v>
      </c>
    </row>
    <row r="2075" spans="1:46" x14ac:dyDescent="0.25">
      <c r="A2075" t="str">
        <f>_xlfn.XLOOKUP(I2075,UTILIZADAS[Contacto1],UTILIZADAS[Source.Name],,0)</f>
        <v>Cobros Mayo</v>
      </c>
      <c r="B2075" s="18">
        <f>VLOOKUP(J2075,Ref!A:C,3,0)</f>
        <v>0</v>
      </c>
      <c r="C2075" s="18">
        <f>VLOOKUP(J2075,Ref!A:D,4,0)</f>
        <v>0</v>
      </c>
      <c r="D2075" s="18" t="str">
        <f t="shared" si="96"/>
        <v>18/may</v>
      </c>
      <c r="E2075" s="18">
        <f t="shared" si="97"/>
        <v>7</v>
      </c>
      <c r="F2075" s="18">
        <v>1</v>
      </c>
      <c r="G2075" s="18">
        <f t="shared" si="98"/>
        <v>0</v>
      </c>
      <c r="H2075" s="3">
        <v>46160.511574074073</v>
      </c>
      <c r="I2075">
        <v>65151500</v>
      </c>
      <c r="J2075" t="s">
        <v>1967</v>
      </c>
      <c r="K2075" t="s">
        <v>1968</v>
      </c>
      <c r="L2075" t="s">
        <v>1969</v>
      </c>
      <c r="M2075" t="s">
        <v>1970</v>
      </c>
      <c r="O2075">
        <v>361056590000</v>
      </c>
      <c r="P2075">
        <v>16018</v>
      </c>
      <c r="Q2075">
        <v>-5</v>
      </c>
      <c r="R2075">
        <v>1</v>
      </c>
      <c r="S2075">
        <v>65151500</v>
      </c>
      <c r="U2075" t="s">
        <v>5023</v>
      </c>
      <c r="W2075" t="s">
        <v>5024</v>
      </c>
      <c r="X2075">
        <v>361056590000</v>
      </c>
      <c r="Y2075" t="s">
        <v>65</v>
      </c>
      <c r="Z2075" t="s">
        <v>66</v>
      </c>
      <c r="AG2075" t="s">
        <v>1972</v>
      </c>
      <c r="AL2075">
        <v>0</v>
      </c>
      <c r="AN2075" t="s">
        <v>1974</v>
      </c>
      <c r="AO2075">
        <v>0</v>
      </c>
      <c r="AQ2075">
        <v>2258046</v>
      </c>
      <c r="AR2075" t="s">
        <v>4605</v>
      </c>
      <c r="AS2075" t="s">
        <v>5883</v>
      </c>
      <c r="AT2075" t="s">
        <v>1975</v>
      </c>
    </row>
    <row r="2076" spans="1:46" x14ac:dyDescent="0.25">
      <c r="A2076" t="str">
        <f>_xlfn.XLOOKUP(I2076,UTILIZADAS[Contacto1],UTILIZADAS[Source.Name],,0)</f>
        <v>Cobros Mayo</v>
      </c>
      <c r="B2076" s="18">
        <f>VLOOKUP(J2076,Ref!A:C,3,0)</f>
        <v>0</v>
      </c>
      <c r="C2076" s="18">
        <f>VLOOKUP(J2076,Ref!A:D,4,0)</f>
        <v>0</v>
      </c>
      <c r="D2076" s="18" t="str">
        <f t="shared" si="96"/>
        <v>20/may</v>
      </c>
      <c r="E2076" s="18">
        <f t="shared" si="97"/>
        <v>7</v>
      </c>
      <c r="F2076" s="18">
        <v>1</v>
      </c>
      <c r="G2076" s="18">
        <f t="shared" si="98"/>
        <v>0</v>
      </c>
      <c r="H2076" s="3">
        <v>46162.458101851851</v>
      </c>
      <c r="I2076">
        <v>65151500</v>
      </c>
      <c r="J2076" t="s">
        <v>2023</v>
      </c>
      <c r="K2076" t="s">
        <v>1968</v>
      </c>
      <c r="L2076" t="s">
        <v>1969</v>
      </c>
      <c r="M2076" t="s">
        <v>1970</v>
      </c>
      <c r="O2076">
        <v>361056590000</v>
      </c>
      <c r="P2076">
        <v>16018</v>
      </c>
      <c r="Q2076">
        <v>-5</v>
      </c>
      <c r="R2076">
        <v>1</v>
      </c>
      <c r="S2076">
        <v>65151500</v>
      </c>
      <c r="U2076" t="s">
        <v>5023</v>
      </c>
      <c r="W2076" t="s">
        <v>5024</v>
      </c>
      <c r="X2076">
        <v>361056590000</v>
      </c>
      <c r="Y2076" t="s">
        <v>65</v>
      </c>
      <c r="Z2076" t="s">
        <v>66</v>
      </c>
      <c r="AG2076" t="s">
        <v>1972</v>
      </c>
      <c r="AL2076">
        <v>0</v>
      </c>
      <c r="AN2076" t="s">
        <v>1974</v>
      </c>
      <c r="AO2076">
        <v>0</v>
      </c>
      <c r="AQ2076">
        <v>2258046</v>
      </c>
      <c r="AR2076" t="s">
        <v>4605</v>
      </c>
      <c r="AS2076" t="s">
        <v>5883</v>
      </c>
      <c r="AT2076" t="s">
        <v>2024</v>
      </c>
    </row>
    <row r="2077" spans="1:46" x14ac:dyDescent="0.25">
      <c r="A2077" t="str">
        <f>_xlfn.XLOOKUP(I2077,UTILIZADAS[Contacto1],UTILIZADAS[Source.Name],,0)</f>
        <v>Cobros Mayo</v>
      </c>
      <c r="B2077" s="18">
        <f>VLOOKUP(J2077,Ref!A:C,3,0)</f>
        <v>0</v>
      </c>
      <c r="C2077" s="18">
        <f>VLOOKUP(J2077,Ref!A:D,4,0)</f>
        <v>0</v>
      </c>
      <c r="D2077" s="18" t="str">
        <f t="shared" si="96"/>
        <v>20/may</v>
      </c>
      <c r="E2077" s="18">
        <f t="shared" si="97"/>
        <v>7</v>
      </c>
      <c r="F2077" s="18">
        <v>1</v>
      </c>
      <c r="G2077" s="18">
        <f t="shared" si="98"/>
        <v>0</v>
      </c>
      <c r="H2077" s="3">
        <v>46162.531145833331</v>
      </c>
      <c r="I2077">
        <v>65151500</v>
      </c>
      <c r="J2077" t="s">
        <v>1967</v>
      </c>
      <c r="K2077" t="s">
        <v>1968</v>
      </c>
      <c r="L2077" t="s">
        <v>1969</v>
      </c>
      <c r="M2077" t="s">
        <v>1970</v>
      </c>
      <c r="O2077">
        <v>361056590000</v>
      </c>
      <c r="P2077">
        <v>16018</v>
      </c>
      <c r="Q2077">
        <v>-5</v>
      </c>
      <c r="R2077">
        <v>1</v>
      </c>
      <c r="S2077">
        <v>65151500</v>
      </c>
      <c r="U2077" t="s">
        <v>5023</v>
      </c>
      <c r="W2077" t="s">
        <v>5024</v>
      </c>
      <c r="X2077">
        <v>361056590000</v>
      </c>
      <c r="Y2077" t="s">
        <v>65</v>
      </c>
      <c r="Z2077" t="s">
        <v>66</v>
      </c>
      <c r="AG2077" t="s">
        <v>1972</v>
      </c>
      <c r="AL2077">
        <v>0</v>
      </c>
      <c r="AN2077" t="s">
        <v>1974</v>
      </c>
      <c r="AO2077">
        <v>0</v>
      </c>
      <c r="AQ2077">
        <v>2258046</v>
      </c>
      <c r="AR2077" t="s">
        <v>4605</v>
      </c>
      <c r="AS2077" t="s">
        <v>5883</v>
      </c>
      <c r="AT2077" t="s">
        <v>1975</v>
      </c>
    </row>
    <row r="2078" spans="1:46" x14ac:dyDescent="0.25">
      <c r="A2078" t="str">
        <f>_xlfn.XLOOKUP(I2078,UTILIZADAS[Contacto1],UTILIZADAS[Source.Name],,0)</f>
        <v>Cobros Mayo</v>
      </c>
      <c r="B2078" s="18">
        <f>VLOOKUP(J2078,Ref!A:C,3,0)</f>
        <v>0</v>
      </c>
      <c r="C2078" s="18">
        <f>VLOOKUP(J2078,Ref!A:D,4,0)</f>
        <v>0</v>
      </c>
      <c r="D2078" s="18" t="str">
        <f t="shared" si="96"/>
        <v>21/may</v>
      </c>
      <c r="E2078" s="18">
        <f t="shared" si="97"/>
        <v>7</v>
      </c>
      <c r="F2078" s="18">
        <v>1</v>
      </c>
      <c r="G2078" s="18">
        <f t="shared" si="98"/>
        <v>0</v>
      </c>
      <c r="H2078" s="3">
        <v>46163.502511574072</v>
      </c>
      <c r="I2078">
        <v>65151500</v>
      </c>
      <c r="J2078" t="s">
        <v>1967</v>
      </c>
      <c r="K2078" t="s">
        <v>1968</v>
      </c>
      <c r="L2078" t="s">
        <v>1969</v>
      </c>
      <c r="M2078" t="s">
        <v>1970</v>
      </c>
      <c r="O2078">
        <v>361056590000</v>
      </c>
      <c r="P2078">
        <v>16018</v>
      </c>
      <c r="Q2078">
        <v>-5</v>
      </c>
      <c r="R2078">
        <v>1</v>
      </c>
      <c r="S2078">
        <v>65151500</v>
      </c>
      <c r="U2078" t="s">
        <v>5023</v>
      </c>
      <c r="W2078" t="s">
        <v>5024</v>
      </c>
      <c r="X2078">
        <v>361056590000</v>
      </c>
      <c r="Y2078" t="s">
        <v>65</v>
      </c>
      <c r="Z2078" t="s">
        <v>66</v>
      </c>
      <c r="AG2078" t="s">
        <v>1972</v>
      </c>
      <c r="AL2078">
        <v>0</v>
      </c>
      <c r="AN2078" t="s">
        <v>1974</v>
      </c>
      <c r="AO2078">
        <v>0</v>
      </c>
      <c r="AQ2078">
        <v>2258046</v>
      </c>
      <c r="AR2078" t="s">
        <v>4605</v>
      </c>
      <c r="AS2078" t="s">
        <v>5883</v>
      </c>
      <c r="AT2078" t="s">
        <v>1975</v>
      </c>
    </row>
    <row r="2079" spans="1:46" x14ac:dyDescent="0.25">
      <c r="A2079" t="str">
        <f>_xlfn.XLOOKUP(I2079,UTILIZADAS[Contacto1],UTILIZADAS[Source.Name],,0)</f>
        <v>Cobros Mayo</v>
      </c>
      <c r="B2079" s="18">
        <f>VLOOKUP(J2079,Ref!A:C,3,0)</f>
        <v>0</v>
      </c>
      <c r="C2079" s="18">
        <f>VLOOKUP(J2079,Ref!A:D,4,0)</f>
        <v>0</v>
      </c>
      <c r="D2079" s="18" t="str">
        <f t="shared" si="96"/>
        <v>22/may</v>
      </c>
      <c r="E2079" s="18">
        <f t="shared" si="97"/>
        <v>7</v>
      </c>
      <c r="F2079" s="18">
        <v>1</v>
      </c>
      <c r="G2079" s="18">
        <f t="shared" si="98"/>
        <v>1</v>
      </c>
      <c r="H2079" s="3">
        <v>46164.396168981482</v>
      </c>
      <c r="I2079">
        <v>65151500</v>
      </c>
      <c r="J2079" t="s">
        <v>1967</v>
      </c>
      <c r="K2079" t="s">
        <v>1968</v>
      </c>
      <c r="L2079" t="s">
        <v>1969</v>
      </c>
      <c r="M2079" t="s">
        <v>1970</v>
      </c>
      <c r="O2079">
        <v>361056590000</v>
      </c>
      <c r="P2079">
        <v>16018</v>
      </c>
      <c r="Q2079">
        <v>-5</v>
      </c>
      <c r="R2079">
        <v>1</v>
      </c>
      <c r="S2079">
        <v>65151500</v>
      </c>
      <c r="U2079" t="s">
        <v>5023</v>
      </c>
      <c r="W2079" t="s">
        <v>5024</v>
      </c>
      <c r="X2079">
        <v>361056590000</v>
      </c>
      <c r="Y2079" t="s">
        <v>65</v>
      </c>
      <c r="Z2079" t="s">
        <v>66</v>
      </c>
      <c r="AG2079" t="s">
        <v>1972</v>
      </c>
      <c r="AL2079">
        <v>0</v>
      </c>
      <c r="AN2079" t="s">
        <v>1974</v>
      </c>
      <c r="AO2079">
        <v>0</v>
      </c>
      <c r="AQ2079">
        <v>2258046</v>
      </c>
      <c r="AR2079" t="s">
        <v>4605</v>
      </c>
      <c r="AS2079" t="s">
        <v>5883</v>
      </c>
      <c r="AT2079" t="s">
        <v>1975</v>
      </c>
    </row>
    <row r="2080" spans="1:46" x14ac:dyDescent="0.25">
      <c r="A2080" t="str">
        <f>_xlfn.XLOOKUP(I2080,UTILIZADAS[Contacto1],UTILIZADAS[Source.Name],,0)</f>
        <v>Cobros Abril Canal Fijo</v>
      </c>
      <c r="B2080" s="18">
        <f>VLOOKUP(J2080,Ref!A:C,3,0)</f>
        <v>0</v>
      </c>
      <c r="C2080" s="18">
        <f>VLOOKUP(J2080,Ref!A:D,4,0)</f>
        <v>0</v>
      </c>
      <c r="D2080" s="18" t="str">
        <f t="shared" si="96"/>
        <v>04/may</v>
      </c>
      <c r="E2080" s="18">
        <f t="shared" si="97"/>
        <v>5</v>
      </c>
      <c r="F2080" s="18">
        <v>1</v>
      </c>
      <c r="G2080" s="18">
        <f t="shared" si="98"/>
        <v>0</v>
      </c>
      <c r="H2080" s="3">
        <v>46146.496712962966</v>
      </c>
      <c r="I2080">
        <v>65154657</v>
      </c>
      <c r="J2080" t="s">
        <v>1967</v>
      </c>
      <c r="K2080" t="s">
        <v>1968</v>
      </c>
      <c r="L2080" t="s">
        <v>1969</v>
      </c>
      <c r="M2080" t="s">
        <v>1970</v>
      </c>
      <c r="O2080">
        <v>352351450000</v>
      </c>
      <c r="P2080">
        <v>16017</v>
      </c>
      <c r="Q2080">
        <v>-5</v>
      </c>
      <c r="R2080">
        <v>1</v>
      </c>
      <c r="S2080">
        <v>65154657</v>
      </c>
      <c r="U2080" t="s">
        <v>768</v>
      </c>
      <c r="W2080" t="s">
        <v>769</v>
      </c>
      <c r="X2080" t="s">
        <v>2550</v>
      </c>
      <c r="Y2080" t="s">
        <v>65</v>
      </c>
      <c r="Z2080">
        <v>352351450000</v>
      </c>
      <c r="AG2080" t="s">
        <v>1972</v>
      </c>
      <c r="AI2080" t="s">
        <v>3423</v>
      </c>
      <c r="AL2080">
        <v>0</v>
      </c>
      <c r="AN2080" t="s">
        <v>1974</v>
      </c>
      <c r="AO2080">
        <v>0</v>
      </c>
      <c r="AQ2080">
        <v>2252501</v>
      </c>
      <c r="AR2080" t="s">
        <v>2241</v>
      </c>
      <c r="AS2080" t="s">
        <v>4163</v>
      </c>
      <c r="AT2080" t="s">
        <v>1975</v>
      </c>
    </row>
    <row r="2081" spans="1:46" x14ac:dyDescent="0.25">
      <c r="A2081" t="str">
        <f>_xlfn.XLOOKUP(I2081,UTILIZADAS[Contacto1],UTILIZADAS[Source.Name],,0)</f>
        <v>Cobros Abril Canal Fijo</v>
      </c>
      <c r="B2081" s="18">
        <f>VLOOKUP(J2081,Ref!A:C,3,0)</f>
        <v>0</v>
      </c>
      <c r="C2081" s="18">
        <f>VLOOKUP(J2081,Ref!A:D,4,0)</f>
        <v>0</v>
      </c>
      <c r="D2081" s="18" t="str">
        <f t="shared" si="96"/>
        <v>06/may</v>
      </c>
      <c r="E2081" s="18">
        <f t="shared" si="97"/>
        <v>5</v>
      </c>
      <c r="F2081" s="18">
        <v>1</v>
      </c>
      <c r="G2081" s="18">
        <f t="shared" si="98"/>
        <v>0</v>
      </c>
      <c r="H2081" s="3">
        <v>46148.509606481479</v>
      </c>
      <c r="I2081">
        <v>65154657</v>
      </c>
      <c r="J2081" t="s">
        <v>1967</v>
      </c>
      <c r="K2081" t="s">
        <v>1968</v>
      </c>
      <c r="L2081" t="s">
        <v>1969</v>
      </c>
      <c r="M2081" t="s">
        <v>1970</v>
      </c>
      <c r="O2081">
        <v>352351450000</v>
      </c>
      <c r="P2081">
        <v>16017</v>
      </c>
      <c r="Q2081">
        <v>-5</v>
      </c>
      <c r="R2081">
        <v>1</v>
      </c>
      <c r="S2081">
        <v>65154657</v>
      </c>
      <c r="U2081" t="s">
        <v>768</v>
      </c>
      <c r="W2081" t="s">
        <v>769</v>
      </c>
      <c r="X2081" t="s">
        <v>2550</v>
      </c>
      <c r="Y2081" t="s">
        <v>65</v>
      </c>
      <c r="Z2081">
        <v>352351450000</v>
      </c>
      <c r="AG2081" t="s">
        <v>1972</v>
      </c>
      <c r="AI2081" t="s">
        <v>3423</v>
      </c>
      <c r="AL2081">
        <v>0</v>
      </c>
      <c r="AN2081" t="s">
        <v>1974</v>
      </c>
      <c r="AO2081">
        <v>0</v>
      </c>
      <c r="AQ2081">
        <v>2252501</v>
      </c>
      <c r="AR2081" t="s">
        <v>2241</v>
      </c>
      <c r="AS2081" t="s">
        <v>4163</v>
      </c>
      <c r="AT2081" t="s">
        <v>1975</v>
      </c>
    </row>
    <row r="2082" spans="1:46" x14ac:dyDescent="0.25">
      <c r="A2082" t="str">
        <f>_xlfn.XLOOKUP(I2082,UTILIZADAS[Contacto1],UTILIZADAS[Source.Name],,0)</f>
        <v>Cobros Abril Canal Fijo</v>
      </c>
      <c r="B2082" s="18">
        <f>VLOOKUP(J2082,Ref!A:C,3,0)</f>
        <v>0</v>
      </c>
      <c r="C2082" s="18">
        <f>VLOOKUP(J2082,Ref!A:D,4,0)</f>
        <v>0</v>
      </c>
      <c r="D2082" s="18" t="str">
        <f t="shared" si="96"/>
        <v>07/may</v>
      </c>
      <c r="E2082" s="18">
        <f t="shared" si="97"/>
        <v>5</v>
      </c>
      <c r="F2082" s="18">
        <v>1</v>
      </c>
      <c r="G2082" s="18">
        <f t="shared" si="98"/>
        <v>0</v>
      </c>
      <c r="H2082" s="3">
        <v>46149.689756944441</v>
      </c>
      <c r="I2082">
        <v>65154657</v>
      </c>
      <c r="J2082" t="s">
        <v>2023</v>
      </c>
      <c r="K2082" t="s">
        <v>1968</v>
      </c>
      <c r="L2082" t="s">
        <v>1969</v>
      </c>
      <c r="M2082" t="s">
        <v>1970</v>
      </c>
      <c r="O2082">
        <v>352351450000</v>
      </c>
      <c r="P2082">
        <v>16017</v>
      </c>
      <c r="Q2082">
        <v>-5</v>
      </c>
      <c r="R2082">
        <v>1</v>
      </c>
      <c r="S2082">
        <v>65154657</v>
      </c>
      <c r="U2082" t="s">
        <v>768</v>
      </c>
      <c r="W2082" t="s">
        <v>769</v>
      </c>
      <c r="X2082" t="s">
        <v>2550</v>
      </c>
      <c r="Y2082" t="s">
        <v>65</v>
      </c>
      <c r="Z2082">
        <v>352351450000</v>
      </c>
      <c r="AG2082" t="s">
        <v>1972</v>
      </c>
      <c r="AI2082" t="s">
        <v>3423</v>
      </c>
      <c r="AL2082">
        <v>0</v>
      </c>
      <c r="AN2082" t="s">
        <v>1974</v>
      </c>
      <c r="AO2082">
        <v>0</v>
      </c>
      <c r="AQ2082">
        <v>2252501</v>
      </c>
      <c r="AR2082" t="s">
        <v>2241</v>
      </c>
      <c r="AS2082" t="s">
        <v>4163</v>
      </c>
      <c r="AT2082" t="s">
        <v>2024</v>
      </c>
    </row>
    <row r="2083" spans="1:46" x14ac:dyDescent="0.25">
      <c r="A2083" t="str">
        <f>_xlfn.XLOOKUP(I2083,UTILIZADAS[Contacto1],UTILIZADAS[Source.Name],,0)</f>
        <v>Cobros Abril Canal Fijo</v>
      </c>
      <c r="B2083" s="18">
        <f>VLOOKUP(J2083,Ref!A:C,3,0)</f>
        <v>0</v>
      </c>
      <c r="C2083" s="18">
        <f>VLOOKUP(J2083,Ref!A:D,4,0)</f>
        <v>0</v>
      </c>
      <c r="D2083" s="18" t="str">
        <f t="shared" si="96"/>
        <v>08/may</v>
      </c>
      <c r="E2083" s="18">
        <f t="shared" si="97"/>
        <v>5</v>
      </c>
      <c r="F2083" s="18">
        <v>1</v>
      </c>
      <c r="G2083" s="18">
        <f t="shared" si="98"/>
        <v>0</v>
      </c>
      <c r="H2083" s="3">
        <v>46150.414803240739</v>
      </c>
      <c r="I2083">
        <v>65154657</v>
      </c>
      <c r="J2083" t="s">
        <v>1967</v>
      </c>
      <c r="K2083" t="s">
        <v>1968</v>
      </c>
      <c r="L2083" t="s">
        <v>1969</v>
      </c>
      <c r="M2083" t="s">
        <v>1970</v>
      </c>
      <c r="O2083">
        <v>352351450000</v>
      </c>
      <c r="P2083">
        <v>16017</v>
      </c>
      <c r="Q2083">
        <v>-5</v>
      </c>
      <c r="R2083">
        <v>1</v>
      </c>
      <c r="S2083">
        <v>65154657</v>
      </c>
      <c r="U2083" t="s">
        <v>768</v>
      </c>
      <c r="W2083" t="s">
        <v>769</v>
      </c>
      <c r="X2083" t="s">
        <v>2550</v>
      </c>
      <c r="Y2083" t="s">
        <v>65</v>
      </c>
      <c r="Z2083">
        <v>352351450000</v>
      </c>
      <c r="AG2083" t="s">
        <v>1972</v>
      </c>
      <c r="AI2083" t="s">
        <v>3423</v>
      </c>
      <c r="AL2083">
        <v>0</v>
      </c>
      <c r="AN2083" t="s">
        <v>1974</v>
      </c>
      <c r="AO2083">
        <v>0</v>
      </c>
      <c r="AQ2083">
        <v>2252501</v>
      </c>
      <c r="AR2083" t="s">
        <v>2241</v>
      </c>
      <c r="AS2083" t="s">
        <v>4163</v>
      </c>
      <c r="AT2083" t="s">
        <v>1975</v>
      </c>
    </row>
    <row r="2084" spans="1:46" x14ac:dyDescent="0.25">
      <c r="A2084" t="str">
        <f>_xlfn.XLOOKUP(I2084,UTILIZADAS[Contacto1],UTILIZADAS[Source.Name],,0)</f>
        <v>Cobros Abril Canal Fijo</v>
      </c>
      <c r="B2084" s="18">
        <f>VLOOKUP(J2084,Ref!A:C,3,0)</f>
        <v>0</v>
      </c>
      <c r="C2084" s="18">
        <f>VLOOKUP(J2084,Ref!A:D,4,0)</f>
        <v>0</v>
      </c>
      <c r="D2084" s="18" t="str">
        <f t="shared" si="96"/>
        <v>08/may</v>
      </c>
      <c r="E2084" s="18">
        <f t="shared" si="97"/>
        <v>5</v>
      </c>
      <c r="F2084" s="18">
        <v>1</v>
      </c>
      <c r="G2084" s="18">
        <f t="shared" si="98"/>
        <v>1</v>
      </c>
      <c r="H2084" s="3">
        <v>46150.721400462964</v>
      </c>
      <c r="I2084">
        <v>65154657</v>
      </c>
      <c r="J2084" t="s">
        <v>1967</v>
      </c>
      <c r="K2084" t="s">
        <v>1968</v>
      </c>
      <c r="L2084" t="s">
        <v>1969</v>
      </c>
      <c r="M2084" t="s">
        <v>1970</v>
      </c>
      <c r="O2084">
        <v>352351450000</v>
      </c>
      <c r="P2084">
        <v>16017</v>
      </c>
      <c r="Q2084">
        <v>-5</v>
      </c>
      <c r="R2084">
        <v>1</v>
      </c>
      <c r="S2084">
        <v>65154657</v>
      </c>
      <c r="U2084" t="s">
        <v>768</v>
      </c>
      <c r="W2084" t="s">
        <v>769</v>
      </c>
      <c r="X2084" t="s">
        <v>2550</v>
      </c>
      <c r="Y2084" t="s">
        <v>65</v>
      </c>
      <c r="Z2084">
        <v>352351450000</v>
      </c>
      <c r="AG2084" t="s">
        <v>1972</v>
      </c>
      <c r="AI2084" t="s">
        <v>3423</v>
      </c>
      <c r="AL2084">
        <v>0</v>
      </c>
      <c r="AN2084" t="s">
        <v>1974</v>
      </c>
      <c r="AO2084">
        <v>0</v>
      </c>
      <c r="AQ2084">
        <v>2252501</v>
      </c>
      <c r="AR2084" t="s">
        <v>2241</v>
      </c>
      <c r="AS2084" t="s">
        <v>4163</v>
      </c>
      <c r="AT2084" t="s">
        <v>1975</v>
      </c>
    </row>
    <row r="2085" spans="1:46" x14ac:dyDescent="0.25">
      <c r="A2085" t="str">
        <f>_xlfn.XLOOKUP(I2085,UTILIZADAS[Contacto1],UTILIZADAS[Source.Name],,0)</f>
        <v>Cobros Mayo</v>
      </c>
      <c r="B2085" s="18">
        <f>VLOOKUP(J2085,Ref!A:C,3,0)</f>
        <v>1</v>
      </c>
      <c r="C2085" s="18">
        <f>VLOOKUP(J2085,Ref!A:D,4,0)</f>
        <v>0</v>
      </c>
      <c r="D2085" s="18" t="str">
        <f t="shared" si="96"/>
        <v>06/may</v>
      </c>
      <c r="E2085" s="18">
        <f t="shared" si="97"/>
        <v>4</v>
      </c>
      <c r="F2085" s="18">
        <v>1</v>
      </c>
      <c r="G2085" s="18">
        <f t="shared" si="98"/>
        <v>0</v>
      </c>
      <c r="H2085" s="3">
        <v>46148.467662037037</v>
      </c>
      <c r="I2085">
        <v>65160807</v>
      </c>
      <c r="J2085">
        <v>6000</v>
      </c>
      <c r="K2085" t="s">
        <v>1983</v>
      </c>
      <c r="L2085" t="s">
        <v>1897</v>
      </c>
      <c r="M2085" t="s">
        <v>1970</v>
      </c>
      <c r="O2085">
        <v>359095180000</v>
      </c>
      <c r="P2085">
        <v>16009</v>
      </c>
      <c r="Q2085">
        <v>-5</v>
      </c>
      <c r="R2085">
        <v>1</v>
      </c>
      <c r="S2085">
        <v>65160807</v>
      </c>
      <c r="U2085" t="s">
        <v>6038</v>
      </c>
      <c r="W2085" t="s">
        <v>6039</v>
      </c>
      <c r="X2085">
        <v>359095180000</v>
      </c>
      <c r="Y2085" t="s">
        <v>65</v>
      </c>
      <c r="Z2085">
        <v>90</v>
      </c>
      <c r="AF2085" t="s">
        <v>1976</v>
      </c>
      <c r="AG2085" t="s">
        <v>1972</v>
      </c>
      <c r="AL2085">
        <v>71</v>
      </c>
      <c r="AM2085" t="s">
        <v>1979</v>
      </c>
      <c r="AN2085" t="s">
        <v>1977</v>
      </c>
      <c r="AO2085">
        <v>0</v>
      </c>
      <c r="AQ2085">
        <v>2146474</v>
      </c>
      <c r="AR2085" t="s">
        <v>4564</v>
      </c>
      <c r="AS2085" t="s">
        <v>4565</v>
      </c>
      <c r="AT2085" t="s">
        <v>1895</v>
      </c>
    </row>
    <row r="2086" spans="1:46" x14ac:dyDescent="0.25">
      <c r="A2086" t="str">
        <f>_xlfn.XLOOKUP(I2086,UTILIZADAS[Contacto1],UTILIZADAS[Source.Name],,0)</f>
        <v>Cobros Mayo</v>
      </c>
      <c r="B2086" s="18">
        <f>VLOOKUP(J2086,Ref!A:C,3,0)</f>
        <v>0</v>
      </c>
      <c r="C2086" s="18">
        <f>VLOOKUP(J2086,Ref!A:D,4,0)</f>
        <v>0</v>
      </c>
      <c r="D2086" s="18" t="str">
        <f t="shared" si="96"/>
        <v>11/may</v>
      </c>
      <c r="E2086" s="18">
        <f t="shared" si="97"/>
        <v>4</v>
      </c>
      <c r="F2086" s="18">
        <v>1</v>
      </c>
      <c r="G2086" s="18">
        <f t="shared" si="98"/>
        <v>0</v>
      </c>
      <c r="H2086" s="3">
        <v>46153.699467592596</v>
      </c>
      <c r="I2086">
        <v>65160807</v>
      </c>
      <c r="J2086" t="s">
        <v>2021</v>
      </c>
      <c r="K2086" t="s">
        <v>1968</v>
      </c>
      <c r="L2086" t="s">
        <v>1969</v>
      </c>
      <c r="M2086" t="s">
        <v>1970</v>
      </c>
      <c r="O2086">
        <v>366014760000</v>
      </c>
      <c r="P2086">
        <v>16018</v>
      </c>
      <c r="Q2086">
        <v>-5</v>
      </c>
      <c r="R2086">
        <v>1</v>
      </c>
      <c r="S2086">
        <v>65160807</v>
      </c>
      <c r="U2086" t="s">
        <v>5025</v>
      </c>
      <c r="W2086" t="s">
        <v>5026</v>
      </c>
      <c r="X2086">
        <v>366014760000</v>
      </c>
      <c r="Y2086" t="s">
        <v>65</v>
      </c>
      <c r="Z2086" t="s">
        <v>4619</v>
      </c>
      <c r="AF2086" t="s">
        <v>1976</v>
      </c>
      <c r="AG2086" t="s">
        <v>1972</v>
      </c>
      <c r="AL2086">
        <v>5</v>
      </c>
      <c r="AN2086" t="s">
        <v>1974</v>
      </c>
      <c r="AO2086">
        <v>0</v>
      </c>
      <c r="AQ2086">
        <v>2258047</v>
      </c>
      <c r="AR2086" t="s">
        <v>4605</v>
      </c>
      <c r="AS2086" t="s">
        <v>5883</v>
      </c>
      <c r="AT2086" t="s">
        <v>2022</v>
      </c>
    </row>
    <row r="2087" spans="1:46" x14ac:dyDescent="0.25">
      <c r="A2087" t="str">
        <f>_xlfn.XLOOKUP(I2087,UTILIZADAS[Contacto1],UTILIZADAS[Source.Name],,0)</f>
        <v>Cobros Mayo</v>
      </c>
      <c r="B2087" s="18">
        <f>VLOOKUP(J2087,Ref!A:C,3,0)</f>
        <v>0</v>
      </c>
      <c r="C2087" s="18">
        <f>VLOOKUP(J2087,Ref!A:D,4,0)</f>
        <v>0</v>
      </c>
      <c r="D2087" s="18" t="str">
        <f t="shared" si="96"/>
        <v>14/may</v>
      </c>
      <c r="E2087" s="18">
        <f t="shared" si="97"/>
        <v>4</v>
      </c>
      <c r="F2087" s="18">
        <v>1</v>
      </c>
      <c r="G2087" s="18">
        <f t="shared" si="98"/>
        <v>0</v>
      </c>
      <c r="H2087" s="3">
        <v>46156.421342592592</v>
      </c>
      <c r="I2087">
        <v>65160807</v>
      </c>
      <c r="J2087" t="s">
        <v>2021</v>
      </c>
      <c r="K2087" t="s">
        <v>1968</v>
      </c>
      <c r="L2087" t="s">
        <v>1969</v>
      </c>
      <c r="M2087" t="s">
        <v>1970</v>
      </c>
      <c r="O2087">
        <v>366014760000</v>
      </c>
      <c r="P2087">
        <v>16018</v>
      </c>
      <c r="Q2087">
        <v>-5</v>
      </c>
      <c r="R2087">
        <v>1</v>
      </c>
      <c r="S2087">
        <v>65160807</v>
      </c>
      <c r="U2087" t="s">
        <v>5025</v>
      </c>
      <c r="W2087" t="s">
        <v>5026</v>
      </c>
      <c r="X2087">
        <v>366014760000</v>
      </c>
      <c r="Y2087" t="s">
        <v>65</v>
      </c>
      <c r="Z2087" t="s">
        <v>4619</v>
      </c>
      <c r="AF2087" t="s">
        <v>1976</v>
      </c>
      <c r="AG2087" t="s">
        <v>1972</v>
      </c>
      <c r="AL2087">
        <v>5</v>
      </c>
      <c r="AN2087" t="s">
        <v>1974</v>
      </c>
      <c r="AO2087">
        <v>0</v>
      </c>
      <c r="AQ2087">
        <v>2258047</v>
      </c>
      <c r="AR2087" t="s">
        <v>4605</v>
      </c>
      <c r="AS2087" t="s">
        <v>5883</v>
      </c>
      <c r="AT2087" t="s">
        <v>2022</v>
      </c>
    </row>
    <row r="2088" spans="1:46" x14ac:dyDescent="0.25">
      <c r="A2088" t="str">
        <f>_xlfn.XLOOKUP(I2088,UTILIZADAS[Contacto1],UTILIZADAS[Source.Name],,0)</f>
        <v>Cobros Mayo</v>
      </c>
      <c r="B2088" s="18">
        <f>VLOOKUP(J2088,Ref!A:C,3,0)</f>
        <v>0</v>
      </c>
      <c r="C2088" s="18">
        <f>VLOOKUP(J2088,Ref!A:D,4,0)</f>
        <v>0</v>
      </c>
      <c r="D2088" s="18" t="str">
        <f t="shared" si="96"/>
        <v>18/may</v>
      </c>
      <c r="E2088" s="18">
        <f t="shared" si="97"/>
        <v>4</v>
      </c>
      <c r="F2088" s="18">
        <v>1</v>
      </c>
      <c r="G2088" s="18">
        <f t="shared" si="98"/>
        <v>1</v>
      </c>
      <c r="H2088" s="3">
        <v>46160.511990740742</v>
      </c>
      <c r="I2088">
        <v>65160807</v>
      </c>
      <c r="J2088">
        <v>6004</v>
      </c>
      <c r="K2088" t="s">
        <v>1983</v>
      </c>
      <c r="L2088" t="s">
        <v>1897</v>
      </c>
      <c r="M2088" t="s">
        <v>1970</v>
      </c>
      <c r="O2088">
        <v>366014760000</v>
      </c>
      <c r="P2088">
        <v>16018</v>
      </c>
      <c r="Q2088">
        <v>-5</v>
      </c>
      <c r="R2088">
        <v>1</v>
      </c>
      <c r="S2088">
        <v>65160807</v>
      </c>
      <c r="U2088" t="s">
        <v>5025</v>
      </c>
      <c r="W2088" t="s">
        <v>5026</v>
      </c>
      <c r="X2088">
        <v>366014760000</v>
      </c>
      <c r="Y2088" t="s">
        <v>65</v>
      </c>
      <c r="Z2088" t="s">
        <v>4619</v>
      </c>
      <c r="AF2088" t="s">
        <v>1976</v>
      </c>
      <c r="AG2088" t="s">
        <v>1972</v>
      </c>
      <c r="AL2088">
        <v>131</v>
      </c>
      <c r="AM2088" t="s">
        <v>1979</v>
      </c>
      <c r="AN2088" t="s">
        <v>1987</v>
      </c>
      <c r="AO2088">
        <v>0</v>
      </c>
      <c r="AQ2088">
        <v>2258047</v>
      </c>
      <c r="AR2088" t="s">
        <v>4605</v>
      </c>
      <c r="AS2088" t="s">
        <v>5883</v>
      </c>
      <c r="AT2088" t="s">
        <v>1984</v>
      </c>
    </row>
    <row r="2089" spans="1:46" x14ac:dyDescent="0.25">
      <c r="A2089" t="str">
        <f>_xlfn.XLOOKUP(I2089,UTILIZADAS[Contacto1],UTILIZADAS[Source.Name],,0)</f>
        <v>Cobros Mayo</v>
      </c>
      <c r="B2089" s="18">
        <f>VLOOKUP(J2089,Ref!A:C,3,0)</f>
        <v>0</v>
      </c>
      <c r="C2089" s="18">
        <f>VLOOKUP(J2089,Ref!A:D,4,0)</f>
        <v>0</v>
      </c>
      <c r="D2089" s="18" t="str">
        <f t="shared" si="96"/>
        <v>11/may</v>
      </c>
      <c r="E2089" s="18">
        <f t="shared" si="97"/>
        <v>4</v>
      </c>
      <c r="F2089" s="18">
        <v>1</v>
      </c>
      <c r="G2089" s="18">
        <f t="shared" si="98"/>
        <v>0</v>
      </c>
      <c r="H2089" s="3">
        <v>46153.699652777781</v>
      </c>
      <c r="I2089">
        <v>65181113</v>
      </c>
      <c r="J2089" t="s">
        <v>2021</v>
      </c>
      <c r="K2089" t="s">
        <v>1968</v>
      </c>
      <c r="L2089" t="s">
        <v>1969</v>
      </c>
      <c r="M2089" t="s">
        <v>1970</v>
      </c>
      <c r="O2089">
        <v>366065250000</v>
      </c>
      <c r="P2089">
        <v>16018</v>
      </c>
      <c r="Q2089">
        <v>-5</v>
      </c>
      <c r="R2089">
        <v>1</v>
      </c>
      <c r="S2089">
        <v>65181113</v>
      </c>
      <c r="U2089" t="s">
        <v>6040</v>
      </c>
      <c r="W2089" t="s">
        <v>5861</v>
      </c>
      <c r="X2089">
        <v>366065250000</v>
      </c>
      <c r="Y2089" t="s">
        <v>65</v>
      </c>
      <c r="Z2089" t="s">
        <v>66</v>
      </c>
      <c r="AF2089" t="s">
        <v>1976</v>
      </c>
      <c r="AG2089" t="s">
        <v>1972</v>
      </c>
      <c r="AL2089">
        <v>5</v>
      </c>
      <c r="AN2089" t="s">
        <v>1974</v>
      </c>
      <c r="AO2089">
        <v>0</v>
      </c>
      <c r="AQ2089">
        <v>2258048</v>
      </c>
      <c r="AR2089" t="s">
        <v>4605</v>
      </c>
      <c r="AS2089" t="s">
        <v>5883</v>
      </c>
      <c r="AT2089" t="s">
        <v>2022</v>
      </c>
    </row>
    <row r="2090" spans="1:46" x14ac:dyDescent="0.25">
      <c r="A2090" t="str">
        <f>_xlfn.XLOOKUP(I2090,UTILIZADAS[Contacto1],UTILIZADAS[Source.Name],,0)</f>
        <v>Cobros Mayo</v>
      </c>
      <c r="B2090" s="18">
        <f>VLOOKUP(J2090,Ref!A:C,3,0)</f>
        <v>0</v>
      </c>
      <c r="C2090" s="18">
        <f>VLOOKUP(J2090,Ref!A:D,4,0)</f>
        <v>0</v>
      </c>
      <c r="D2090" s="18" t="str">
        <f t="shared" si="96"/>
        <v>14/may</v>
      </c>
      <c r="E2090" s="18">
        <f t="shared" si="97"/>
        <v>4</v>
      </c>
      <c r="F2090" s="18">
        <v>1</v>
      </c>
      <c r="G2090" s="18">
        <f t="shared" si="98"/>
        <v>0</v>
      </c>
      <c r="H2090" s="3">
        <v>46156.422071759262</v>
      </c>
      <c r="I2090">
        <v>65181113</v>
      </c>
      <c r="J2090" t="s">
        <v>2021</v>
      </c>
      <c r="K2090" t="s">
        <v>1968</v>
      </c>
      <c r="L2090" t="s">
        <v>1969</v>
      </c>
      <c r="M2090" t="s">
        <v>1970</v>
      </c>
      <c r="O2090">
        <v>366065250000</v>
      </c>
      <c r="P2090">
        <v>16018</v>
      </c>
      <c r="Q2090">
        <v>-5</v>
      </c>
      <c r="R2090">
        <v>1</v>
      </c>
      <c r="S2090">
        <v>65181113</v>
      </c>
      <c r="U2090" t="s">
        <v>6040</v>
      </c>
      <c r="W2090" t="s">
        <v>5861</v>
      </c>
      <c r="X2090">
        <v>366065250000</v>
      </c>
      <c r="Y2090" t="s">
        <v>65</v>
      </c>
      <c r="Z2090" t="s">
        <v>66</v>
      </c>
      <c r="AF2090" t="s">
        <v>1976</v>
      </c>
      <c r="AG2090" t="s">
        <v>1972</v>
      </c>
      <c r="AL2090">
        <v>5</v>
      </c>
      <c r="AN2090" t="s">
        <v>1974</v>
      </c>
      <c r="AO2090">
        <v>0</v>
      </c>
      <c r="AQ2090">
        <v>2258048</v>
      </c>
      <c r="AR2090" t="s">
        <v>4605</v>
      </c>
      <c r="AS2090" t="s">
        <v>5883</v>
      </c>
      <c r="AT2090" t="s">
        <v>2022</v>
      </c>
    </row>
    <row r="2091" spans="1:46" x14ac:dyDescent="0.25">
      <c r="A2091" t="str">
        <f>_xlfn.XLOOKUP(I2091,UTILIZADAS[Contacto1],UTILIZADAS[Source.Name],,0)</f>
        <v>Cobros Mayo</v>
      </c>
      <c r="B2091" s="18">
        <f>VLOOKUP(J2091,Ref!A:C,3,0)</f>
        <v>0</v>
      </c>
      <c r="C2091" s="18">
        <f>VLOOKUP(J2091,Ref!A:D,4,0)</f>
        <v>0</v>
      </c>
      <c r="D2091" s="18" t="str">
        <f t="shared" si="96"/>
        <v>18/may</v>
      </c>
      <c r="E2091" s="18">
        <f t="shared" si="97"/>
        <v>4</v>
      </c>
      <c r="F2091" s="18">
        <v>1</v>
      </c>
      <c r="G2091" s="18">
        <f t="shared" si="98"/>
        <v>0</v>
      </c>
      <c r="H2091" s="3">
        <v>46160.512060185189</v>
      </c>
      <c r="I2091">
        <v>65181113</v>
      </c>
      <c r="J2091" t="s">
        <v>2021</v>
      </c>
      <c r="K2091" t="s">
        <v>1968</v>
      </c>
      <c r="L2091" t="s">
        <v>1969</v>
      </c>
      <c r="M2091" t="s">
        <v>1970</v>
      </c>
      <c r="O2091">
        <v>366065250000</v>
      </c>
      <c r="P2091">
        <v>16018</v>
      </c>
      <c r="Q2091">
        <v>-5</v>
      </c>
      <c r="R2091">
        <v>1</v>
      </c>
      <c r="S2091">
        <v>65181113</v>
      </c>
      <c r="U2091" t="s">
        <v>6040</v>
      </c>
      <c r="W2091" t="s">
        <v>5861</v>
      </c>
      <c r="X2091">
        <v>366065250000</v>
      </c>
      <c r="Y2091" t="s">
        <v>65</v>
      </c>
      <c r="Z2091" t="s">
        <v>66</v>
      </c>
      <c r="AF2091" t="s">
        <v>1976</v>
      </c>
      <c r="AG2091" t="s">
        <v>1972</v>
      </c>
      <c r="AL2091">
        <v>5</v>
      </c>
      <c r="AN2091" t="s">
        <v>1974</v>
      </c>
      <c r="AO2091">
        <v>0</v>
      </c>
      <c r="AQ2091">
        <v>2258048</v>
      </c>
      <c r="AR2091" t="s">
        <v>4605</v>
      </c>
      <c r="AS2091" t="s">
        <v>5883</v>
      </c>
      <c r="AT2091" t="s">
        <v>2022</v>
      </c>
    </row>
    <row r="2092" spans="1:46" x14ac:dyDescent="0.25">
      <c r="A2092" t="str">
        <f>_xlfn.XLOOKUP(I2092,UTILIZADAS[Contacto1],UTILIZADAS[Source.Name],,0)</f>
        <v>Cobros Mayo</v>
      </c>
      <c r="B2092" s="18">
        <f>VLOOKUP(J2092,Ref!A:C,3,0)</f>
        <v>1</v>
      </c>
      <c r="C2092" s="18">
        <f>VLOOKUP(J2092,Ref!A:D,4,0)</f>
        <v>0</v>
      </c>
      <c r="D2092" s="18" t="str">
        <f t="shared" si="96"/>
        <v>20/may</v>
      </c>
      <c r="E2092" s="18">
        <f t="shared" si="97"/>
        <v>4</v>
      </c>
      <c r="F2092" s="18">
        <v>1</v>
      </c>
      <c r="G2092" s="18">
        <f t="shared" si="98"/>
        <v>1</v>
      </c>
      <c r="H2092" s="3">
        <v>46162.457546296297</v>
      </c>
      <c r="I2092">
        <v>65181113</v>
      </c>
      <c r="J2092">
        <v>6006</v>
      </c>
      <c r="K2092" t="s">
        <v>1983</v>
      </c>
      <c r="L2092" t="s">
        <v>1897</v>
      </c>
      <c r="M2092" t="s">
        <v>1970</v>
      </c>
      <c r="O2092">
        <v>366065250000</v>
      </c>
      <c r="P2092">
        <v>16018</v>
      </c>
      <c r="Q2092">
        <v>-5</v>
      </c>
      <c r="R2092">
        <v>1</v>
      </c>
      <c r="S2092">
        <v>65181113</v>
      </c>
      <c r="U2092" t="s">
        <v>6040</v>
      </c>
      <c r="W2092" t="s">
        <v>5861</v>
      </c>
      <c r="X2092">
        <v>366065250000</v>
      </c>
      <c r="Y2092" t="s">
        <v>65</v>
      </c>
      <c r="Z2092" t="s">
        <v>66</v>
      </c>
      <c r="AF2092" t="s">
        <v>1976</v>
      </c>
      <c r="AG2092" t="s">
        <v>1972</v>
      </c>
      <c r="AL2092">
        <v>142</v>
      </c>
      <c r="AM2092" t="s">
        <v>1979</v>
      </c>
      <c r="AN2092" t="s">
        <v>1987</v>
      </c>
      <c r="AO2092">
        <v>0</v>
      </c>
      <c r="AQ2092">
        <v>2258048</v>
      </c>
      <c r="AR2092" t="s">
        <v>4605</v>
      </c>
      <c r="AS2092" t="s">
        <v>5883</v>
      </c>
      <c r="AT2092" t="s">
        <v>1894</v>
      </c>
    </row>
    <row r="2093" spans="1:46" x14ac:dyDescent="0.25">
      <c r="A2093" t="str">
        <f>_xlfn.XLOOKUP(I2093,UTILIZADAS[Contacto1],UTILIZADAS[Source.Name],,0)</f>
        <v>Cobros Abril Canal Fijo</v>
      </c>
      <c r="B2093" s="18">
        <f>VLOOKUP(J2093,Ref!A:C,3,0)</f>
        <v>0</v>
      </c>
      <c r="C2093" s="18">
        <f>VLOOKUP(J2093,Ref!A:D,4,0)</f>
        <v>0</v>
      </c>
      <c r="D2093" s="18" t="str">
        <f t="shared" si="96"/>
        <v>02/may</v>
      </c>
      <c r="E2093" s="18">
        <f t="shared" si="97"/>
        <v>15</v>
      </c>
      <c r="F2093" s="18">
        <v>1</v>
      </c>
      <c r="G2093" s="18">
        <f t="shared" si="98"/>
        <v>0</v>
      </c>
      <c r="H2093" s="3">
        <v>46144.525069444448</v>
      </c>
      <c r="I2093">
        <v>65190440</v>
      </c>
      <c r="J2093" t="s">
        <v>1967</v>
      </c>
      <c r="K2093" t="s">
        <v>1968</v>
      </c>
      <c r="L2093" t="s">
        <v>1969</v>
      </c>
      <c r="M2093" t="s">
        <v>1970</v>
      </c>
      <c r="O2093">
        <v>357386290000</v>
      </c>
      <c r="P2093">
        <v>16017</v>
      </c>
      <c r="Q2093">
        <v>-5</v>
      </c>
      <c r="R2093">
        <v>1</v>
      </c>
      <c r="S2093">
        <v>65190440</v>
      </c>
      <c r="U2093" t="s">
        <v>2330</v>
      </c>
      <c r="W2093" t="s">
        <v>3882</v>
      </c>
      <c r="X2093" t="s">
        <v>66</v>
      </c>
      <c r="Y2093" t="s">
        <v>65</v>
      </c>
      <c r="Z2093">
        <v>357386290000</v>
      </c>
      <c r="AG2093" t="s">
        <v>1972</v>
      </c>
      <c r="AI2093" t="s">
        <v>3080</v>
      </c>
      <c r="AL2093">
        <v>0</v>
      </c>
      <c r="AN2093" t="s">
        <v>1974</v>
      </c>
      <c r="AO2093">
        <v>0</v>
      </c>
      <c r="AQ2093">
        <v>2252100</v>
      </c>
      <c r="AR2093" t="s">
        <v>2241</v>
      </c>
      <c r="AS2093" t="s">
        <v>4163</v>
      </c>
      <c r="AT2093" t="s">
        <v>1975</v>
      </c>
    </row>
    <row r="2094" spans="1:46" x14ac:dyDescent="0.25">
      <c r="A2094" t="str">
        <f>_xlfn.XLOOKUP(I2094,UTILIZADAS[Contacto1],UTILIZADAS[Source.Name],,0)</f>
        <v>Cobros Abril Canal Fijo</v>
      </c>
      <c r="B2094" s="18">
        <f>VLOOKUP(J2094,Ref!A:C,3,0)</f>
        <v>0</v>
      </c>
      <c r="C2094" s="18">
        <f>VLOOKUP(J2094,Ref!A:D,4,0)</f>
        <v>0</v>
      </c>
      <c r="D2094" s="18" t="str">
        <f t="shared" si="96"/>
        <v>05/may</v>
      </c>
      <c r="E2094" s="18">
        <f t="shared" si="97"/>
        <v>15</v>
      </c>
      <c r="F2094" s="18">
        <v>1</v>
      </c>
      <c r="G2094" s="18">
        <f t="shared" si="98"/>
        <v>0</v>
      </c>
      <c r="H2094" s="3">
        <v>46147.70648148148</v>
      </c>
      <c r="I2094">
        <v>65190440</v>
      </c>
      <c r="J2094" t="s">
        <v>1967</v>
      </c>
      <c r="K2094" t="s">
        <v>1968</v>
      </c>
      <c r="L2094" t="s">
        <v>1969</v>
      </c>
      <c r="M2094" t="s">
        <v>1970</v>
      </c>
      <c r="O2094">
        <v>357386290000</v>
      </c>
      <c r="P2094">
        <v>16017</v>
      </c>
      <c r="Q2094">
        <v>-5</v>
      </c>
      <c r="R2094">
        <v>1</v>
      </c>
      <c r="S2094">
        <v>65190440</v>
      </c>
      <c r="U2094" t="s">
        <v>2330</v>
      </c>
      <c r="W2094" t="s">
        <v>3882</v>
      </c>
      <c r="X2094" t="s">
        <v>66</v>
      </c>
      <c r="Y2094" t="s">
        <v>65</v>
      </c>
      <c r="Z2094">
        <v>357386290000</v>
      </c>
      <c r="AG2094" t="s">
        <v>1972</v>
      </c>
      <c r="AI2094" t="s">
        <v>3080</v>
      </c>
      <c r="AL2094">
        <v>0</v>
      </c>
      <c r="AN2094" t="s">
        <v>1974</v>
      </c>
      <c r="AO2094">
        <v>0</v>
      </c>
      <c r="AQ2094">
        <v>2252100</v>
      </c>
      <c r="AR2094" t="s">
        <v>2241</v>
      </c>
      <c r="AS2094" t="s">
        <v>4163</v>
      </c>
      <c r="AT2094" t="s">
        <v>1975</v>
      </c>
    </row>
    <row r="2095" spans="1:46" x14ac:dyDescent="0.25">
      <c r="A2095" t="str">
        <f>_xlfn.XLOOKUP(I2095,UTILIZADAS[Contacto1],UTILIZADAS[Source.Name],,0)</f>
        <v>Cobros Abril Canal Fijo</v>
      </c>
      <c r="B2095" s="18">
        <f>VLOOKUP(J2095,Ref!A:C,3,0)</f>
        <v>0</v>
      </c>
      <c r="C2095" s="18">
        <f>VLOOKUP(J2095,Ref!A:D,4,0)</f>
        <v>0</v>
      </c>
      <c r="D2095" s="18" t="str">
        <f t="shared" si="96"/>
        <v>07/may</v>
      </c>
      <c r="E2095" s="18">
        <f t="shared" si="97"/>
        <v>15</v>
      </c>
      <c r="F2095" s="18">
        <v>1</v>
      </c>
      <c r="G2095" s="18">
        <f t="shared" si="98"/>
        <v>0</v>
      </c>
      <c r="H2095" s="3">
        <v>46149.596215277779</v>
      </c>
      <c r="I2095">
        <v>65190440</v>
      </c>
      <c r="J2095" t="s">
        <v>2023</v>
      </c>
      <c r="K2095" t="s">
        <v>1968</v>
      </c>
      <c r="L2095" t="s">
        <v>1969</v>
      </c>
      <c r="M2095" t="s">
        <v>1970</v>
      </c>
      <c r="O2095">
        <v>357386290000</v>
      </c>
      <c r="P2095">
        <v>16017</v>
      </c>
      <c r="Q2095">
        <v>-5</v>
      </c>
      <c r="R2095">
        <v>1</v>
      </c>
      <c r="S2095">
        <v>65190440</v>
      </c>
      <c r="U2095" t="s">
        <v>2330</v>
      </c>
      <c r="W2095" t="s">
        <v>3882</v>
      </c>
      <c r="X2095" t="s">
        <v>66</v>
      </c>
      <c r="Y2095" t="s">
        <v>65</v>
      </c>
      <c r="Z2095">
        <v>357386290000</v>
      </c>
      <c r="AG2095" t="s">
        <v>1972</v>
      </c>
      <c r="AI2095" t="s">
        <v>3080</v>
      </c>
      <c r="AL2095">
        <v>0</v>
      </c>
      <c r="AN2095" t="s">
        <v>1974</v>
      </c>
      <c r="AO2095">
        <v>0</v>
      </c>
      <c r="AQ2095">
        <v>2252100</v>
      </c>
      <c r="AR2095" t="s">
        <v>2241</v>
      </c>
      <c r="AS2095" t="s">
        <v>4163</v>
      </c>
      <c r="AT2095" t="s">
        <v>2024</v>
      </c>
    </row>
    <row r="2096" spans="1:46" x14ac:dyDescent="0.25">
      <c r="A2096" t="str">
        <f>_xlfn.XLOOKUP(I2096,UTILIZADAS[Contacto1],UTILIZADAS[Source.Name],,0)</f>
        <v>Cobros Abril Canal Fijo</v>
      </c>
      <c r="B2096" s="18">
        <f>VLOOKUP(J2096,Ref!A:C,3,0)</f>
        <v>0</v>
      </c>
      <c r="C2096" s="18">
        <f>VLOOKUP(J2096,Ref!A:D,4,0)</f>
        <v>0</v>
      </c>
      <c r="D2096" s="18" t="str">
        <f t="shared" si="96"/>
        <v>08/may</v>
      </c>
      <c r="E2096" s="18">
        <f t="shared" si="97"/>
        <v>15</v>
      </c>
      <c r="F2096" s="18">
        <v>1</v>
      </c>
      <c r="G2096" s="18">
        <f t="shared" si="98"/>
        <v>0</v>
      </c>
      <c r="H2096" s="3">
        <v>46150.408460648148</v>
      </c>
      <c r="I2096">
        <v>65190440</v>
      </c>
      <c r="J2096" t="s">
        <v>2023</v>
      </c>
      <c r="K2096" t="s">
        <v>1968</v>
      </c>
      <c r="L2096" t="s">
        <v>1969</v>
      </c>
      <c r="M2096" t="s">
        <v>1970</v>
      </c>
      <c r="O2096">
        <v>357386290000</v>
      </c>
      <c r="P2096">
        <v>16017</v>
      </c>
      <c r="Q2096">
        <v>-5</v>
      </c>
      <c r="R2096">
        <v>1</v>
      </c>
      <c r="S2096">
        <v>65190440</v>
      </c>
      <c r="U2096" t="s">
        <v>2330</v>
      </c>
      <c r="W2096" t="s">
        <v>3882</v>
      </c>
      <c r="X2096" t="s">
        <v>66</v>
      </c>
      <c r="Y2096" t="s">
        <v>65</v>
      </c>
      <c r="Z2096">
        <v>357386290000</v>
      </c>
      <c r="AG2096" t="s">
        <v>1972</v>
      </c>
      <c r="AI2096" t="s">
        <v>3080</v>
      </c>
      <c r="AL2096">
        <v>0</v>
      </c>
      <c r="AN2096" t="s">
        <v>1974</v>
      </c>
      <c r="AO2096">
        <v>0</v>
      </c>
      <c r="AQ2096">
        <v>2252100</v>
      </c>
      <c r="AR2096" t="s">
        <v>2241</v>
      </c>
      <c r="AS2096" t="s">
        <v>4163</v>
      </c>
      <c r="AT2096" t="s">
        <v>2024</v>
      </c>
    </row>
    <row r="2097" spans="1:46" x14ac:dyDescent="0.25">
      <c r="A2097" t="str">
        <f>_xlfn.XLOOKUP(I2097,UTILIZADAS[Contacto1],UTILIZADAS[Source.Name],,0)</f>
        <v>Cobros Abril Canal Fijo</v>
      </c>
      <c r="B2097" s="18">
        <f>VLOOKUP(J2097,Ref!A:C,3,0)</f>
        <v>0</v>
      </c>
      <c r="C2097" s="18">
        <f>VLOOKUP(J2097,Ref!A:D,4,0)</f>
        <v>0</v>
      </c>
      <c r="D2097" s="18" t="str">
        <f t="shared" si="96"/>
        <v>08/may</v>
      </c>
      <c r="E2097" s="18">
        <f t="shared" si="97"/>
        <v>15</v>
      </c>
      <c r="F2097" s="18">
        <v>1</v>
      </c>
      <c r="G2097" s="18">
        <f t="shared" si="98"/>
        <v>0</v>
      </c>
      <c r="H2097" s="3">
        <v>46150.425312500003</v>
      </c>
      <c r="I2097">
        <v>65190440</v>
      </c>
      <c r="J2097" t="s">
        <v>1967</v>
      </c>
      <c r="K2097" t="s">
        <v>1968</v>
      </c>
      <c r="L2097" t="s">
        <v>1969</v>
      </c>
      <c r="M2097" t="s">
        <v>1970</v>
      </c>
      <c r="O2097">
        <v>357386290000</v>
      </c>
      <c r="P2097">
        <v>16017</v>
      </c>
      <c r="Q2097">
        <v>-5</v>
      </c>
      <c r="R2097">
        <v>1</v>
      </c>
      <c r="S2097">
        <v>65190440</v>
      </c>
      <c r="U2097" t="s">
        <v>2330</v>
      </c>
      <c r="W2097" t="s">
        <v>3882</v>
      </c>
      <c r="X2097" t="s">
        <v>66</v>
      </c>
      <c r="Y2097" t="s">
        <v>65</v>
      </c>
      <c r="Z2097">
        <v>357386290000</v>
      </c>
      <c r="AG2097" t="s">
        <v>1972</v>
      </c>
      <c r="AI2097" t="s">
        <v>3080</v>
      </c>
      <c r="AL2097">
        <v>0</v>
      </c>
      <c r="AN2097" t="s">
        <v>1974</v>
      </c>
      <c r="AO2097">
        <v>0</v>
      </c>
      <c r="AQ2097">
        <v>2252100</v>
      </c>
      <c r="AR2097" t="s">
        <v>2241</v>
      </c>
      <c r="AS2097" t="s">
        <v>4163</v>
      </c>
      <c r="AT2097" t="s">
        <v>1975</v>
      </c>
    </row>
    <row r="2098" spans="1:46" x14ac:dyDescent="0.25">
      <c r="A2098" t="str">
        <f>_xlfn.XLOOKUP(I2098,UTILIZADAS[Contacto1],UTILIZADAS[Source.Name],,0)</f>
        <v>Cobros Abril Canal Fijo</v>
      </c>
      <c r="B2098" s="18">
        <f>VLOOKUP(J2098,Ref!A:C,3,0)</f>
        <v>0</v>
      </c>
      <c r="C2098" s="18">
        <f>VLOOKUP(J2098,Ref!A:D,4,0)</f>
        <v>0</v>
      </c>
      <c r="D2098" s="18" t="str">
        <f t="shared" si="96"/>
        <v>08/may</v>
      </c>
      <c r="E2098" s="18">
        <f t="shared" si="97"/>
        <v>15</v>
      </c>
      <c r="F2098" s="18">
        <v>1</v>
      </c>
      <c r="G2098" s="18">
        <f t="shared" si="98"/>
        <v>0</v>
      </c>
      <c r="H2098" s="3">
        <v>46150.620104166665</v>
      </c>
      <c r="I2098">
        <v>65190440</v>
      </c>
      <c r="J2098" t="s">
        <v>1967</v>
      </c>
      <c r="K2098" t="s">
        <v>1968</v>
      </c>
      <c r="L2098" t="s">
        <v>1969</v>
      </c>
      <c r="M2098" t="s">
        <v>1970</v>
      </c>
      <c r="O2098">
        <v>357386290000</v>
      </c>
      <c r="P2098">
        <v>16017</v>
      </c>
      <c r="Q2098">
        <v>-5</v>
      </c>
      <c r="R2098">
        <v>1</v>
      </c>
      <c r="S2098">
        <v>65190440</v>
      </c>
      <c r="U2098" t="s">
        <v>2330</v>
      </c>
      <c r="W2098" t="s">
        <v>3882</v>
      </c>
      <c r="X2098" t="s">
        <v>66</v>
      </c>
      <c r="Y2098" t="s">
        <v>65</v>
      </c>
      <c r="Z2098">
        <v>357386290000</v>
      </c>
      <c r="AG2098" t="s">
        <v>1972</v>
      </c>
      <c r="AI2098" t="s">
        <v>3080</v>
      </c>
      <c r="AL2098">
        <v>0</v>
      </c>
      <c r="AN2098" t="s">
        <v>1974</v>
      </c>
      <c r="AO2098">
        <v>0</v>
      </c>
      <c r="AQ2098">
        <v>2252100</v>
      </c>
      <c r="AR2098" t="s">
        <v>2241</v>
      </c>
      <c r="AS2098" t="s">
        <v>4163</v>
      </c>
      <c r="AT2098" t="s">
        <v>1975</v>
      </c>
    </row>
    <row r="2099" spans="1:46" x14ac:dyDescent="0.25">
      <c r="A2099" t="str">
        <f>_xlfn.XLOOKUP(I2099,UTILIZADAS[Contacto1],UTILIZADAS[Source.Name],,0)</f>
        <v>Cobros Abril Canal Fijo</v>
      </c>
      <c r="B2099" s="18">
        <f>VLOOKUP(J2099,Ref!A:C,3,0)</f>
        <v>0</v>
      </c>
      <c r="C2099" s="18">
        <f>VLOOKUP(J2099,Ref!A:D,4,0)</f>
        <v>0</v>
      </c>
      <c r="D2099" s="18" t="str">
        <f t="shared" si="96"/>
        <v>11/may</v>
      </c>
      <c r="E2099" s="18">
        <f t="shared" si="97"/>
        <v>15</v>
      </c>
      <c r="F2099" s="18">
        <v>1</v>
      </c>
      <c r="G2099" s="18">
        <f t="shared" si="98"/>
        <v>0</v>
      </c>
      <c r="H2099" s="3">
        <v>46153.700266203705</v>
      </c>
      <c r="I2099">
        <v>65190440</v>
      </c>
      <c r="J2099" t="s">
        <v>1967</v>
      </c>
      <c r="K2099" t="s">
        <v>1968</v>
      </c>
      <c r="L2099" t="s">
        <v>1969</v>
      </c>
      <c r="M2099" t="s">
        <v>1970</v>
      </c>
      <c r="O2099">
        <v>357386290000</v>
      </c>
      <c r="P2099">
        <v>16018</v>
      </c>
      <c r="Q2099">
        <v>-5</v>
      </c>
      <c r="R2099">
        <v>1</v>
      </c>
      <c r="S2099">
        <v>65190440</v>
      </c>
      <c r="U2099" t="s">
        <v>2330</v>
      </c>
      <c r="W2099" t="s">
        <v>3882</v>
      </c>
      <c r="X2099">
        <v>357386290000</v>
      </c>
      <c r="Y2099" t="s">
        <v>65</v>
      </c>
      <c r="Z2099" t="s">
        <v>66</v>
      </c>
      <c r="AG2099" t="s">
        <v>1972</v>
      </c>
      <c r="AL2099">
        <v>0</v>
      </c>
      <c r="AN2099" t="s">
        <v>1974</v>
      </c>
      <c r="AO2099">
        <v>0</v>
      </c>
      <c r="AQ2099">
        <v>2258049</v>
      </c>
      <c r="AR2099" t="s">
        <v>4605</v>
      </c>
      <c r="AS2099" t="s">
        <v>5883</v>
      </c>
      <c r="AT2099" t="s">
        <v>1975</v>
      </c>
    </row>
    <row r="2100" spans="1:46" x14ac:dyDescent="0.25">
      <c r="A2100" t="str">
        <f>_xlfn.XLOOKUP(I2100,UTILIZADAS[Contacto1],UTILIZADAS[Source.Name],,0)</f>
        <v>Cobros Abril Canal Fijo</v>
      </c>
      <c r="B2100" s="18">
        <f>VLOOKUP(J2100,Ref!A:C,3,0)</f>
        <v>0</v>
      </c>
      <c r="C2100" s="18">
        <f>VLOOKUP(J2100,Ref!A:D,4,0)</f>
        <v>0</v>
      </c>
      <c r="D2100" s="18" t="str">
        <f t="shared" si="96"/>
        <v>14/may</v>
      </c>
      <c r="E2100" s="18">
        <f t="shared" si="97"/>
        <v>15</v>
      </c>
      <c r="F2100" s="18">
        <v>1</v>
      </c>
      <c r="G2100" s="18">
        <f t="shared" si="98"/>
        <v>0</v>
      </c>
      <c r="H2100" s="3">
        <v>46156.422997685186</v>
      </c>
      <c r="I2100">
        <v>65190440</v>
      </c>
      <c r="J2100" t="s">
        <v>2023</v>
      </c>
      <c r="K2100" t="s">
        <v>1968</v>
      </c>
      <c r="L2100" t="s">
        <v>1969</v>
      </c>
      <c r="M2100" t="s">
        <v>1970</v>
      </c>
      <c r="O2100">
        <v>357386290000</v>
      </c>
      <c r="P2100">
        <v>16018</v>
      </c>
      <c r="Q2100">
        <v>-5</v>
      </c>
      <c r="R2100">
        <v>1</v>
      </c>
      <c r="S2100">
        <v>65190440</v>
      </c>
      <c r="U2100" t="s">
        <v>2330</v>
      </c>
      <c r="W2100" t="s">
        <v>3882</v>
      </c>
      <c r="X2100">
        <v>357386290000</v>
      </c>
      <c r="Y2100" t="s">
        <v>65</v>
      </c>
      <c r="Z2100" t="s">
        <v>66</v>
      </c>
      <c r="AG2100" t="s">
        <v>1972</v>
      </c>
      <c r="AL2100">
        <v>0</v>
      </c>
      <c r="AN2100" t="s">
        <v>1974</v>
      </c>
      <c r="AO2100">
        <v>0</v>
      </c>
      <c r="AQ2100">
        <v>2258049</v>
      </c>
      <c r="AR2100" t="s">
        <v>4605</v>
      </c>
      <c r="AS2100" t="s">
        <v>5883</v>
      </c>
      <c r="AT2100" t="s">
        <v>2024</v>
      </c>
    </row>
    <row r="2101" spans="1:46" x14ac:dyDescent="0.25">
      <c r="A2101" t="str">
        <f>_xlfn.XLOOKUP(I2101,UTILIZADAS[Contacto1],UTILIZADAS[Source.Name],,0)</f>
        <v>Cobros Abril Canal Fijo</v>
      </c>
      <c r="B2101" s="18">
        <f>VLOOKUP(J2101,Ref!A:C,3,0)</f>
        <v>0</v>
      </c>
      <c r="C2101" s="18">
        <f>VLOOKUP(J2101,Ref!A:D,4,0)</f>
        <v>0</v>
      </c>
      <c r="D2101" s="18" t="str">
        <f t="shared" si="96"/>
        <v>14/may</v>
      </c>
      <c r="E2101" s="18">
        <f t="shared" si="97"/>
        <v>15</v>
      </c>
      <c r="F2101" s="18">
        <v>1</v>
      </c>
      <c r="G2101" s="18">
        <f t="shared" si="98"/>
        <v>0</v>
      </c>
      <c r="H2101" s="3">
        <v>46156.59039351852</v>
      </c>
      <c r="I2101">
        <v>65190440</v>
      </c>
      <c r="J2101" t="s">
        <v>1967</v>
      </c>
      <c r="K2101" t="s">
        <v>1968</v>
      </c>
      <c r="L2101" t="s">
        <v>1969</v>
      </c>
      <c r="M2101" t="s">
        <v>1970</v>
      </c>
      <c r="O2101">
        <v>357386290000</v>
      </c>
      <c r="P2101">
        <v>16018</v>
      </c>
      <c r="Q2101">
        <v>-5</v>
      </c>
      <c r="R2101">
        <v>1</v>
      </c>
      <c r="S2101">
        <v>65190440</v>
      </c>
      <c r="U2101" t="s">
        <v>2330</v>
      </c>
      <c r="W2101" t="s">
        <v>3882</v>
      </c>
      <c r="X2101">
        <v>357386290000</v>
      </c>
      <c r="Y2101" t="s">
        <v>65</v>
      </c>
      <c r="Z2101" t="s">
        <v>66</v>
      </c>
      <c r="AG2101" t="s">
        <v>1972</v>
      </c>
      <c r="AL2101">
        <v>0</v>
      </c>
      <c r="AN2101" t="s">
        <v>1974</v>
      </c>
      <c r="AO2101">
        <v>0</v>
      </c>
      <c r="AQ2101">
        <v>2258049</v>
      </c>
      <c r="AR2101" t="s">
        <v>4605</v>
      </c>
      <c r="AS2101" t="s">
        <v>5883</v>
      </c>
      <c r="AT2101" t="s">
        <v>1975</v>
      </c>
    </row>
    <row r="2102" spans="1:46" x14ac:dyDescent="0.25">
      <c r="A2102" t="str">
        <f>_xlfn.XLOOKUP(I2102,UTILIZADAS[Contacto1],UTILIZADAS[Source.Name],,0)</f>
        <v>Cobros Abril Canal Fijo</v>
      </c>
      <c r="B2102" s="18">
        <f>VLOOKUP(J2102,Ref!A:C,3,0)</f>
        <v>0</v>
      </c>
      <c r="C2102" s="18">
        <f>VLOOKUP(J2102,Ref!A:D,4,0)</f>
        <v>0</v>
      </c>
      <c r="D2102" s="18" t="str">
        <f t="shared" si="96"/>
        <v>18/may</v>
      </c>
      <c r="E2102" s="18">
        <f t="shared" si="97"/>
        <v>15</v>
      </c>
      <c r="F2102" s="18">
        <v>1</v>
      </c>
      <c r="G2102" s="18">
        <f t="shared" si="98"/>
        <v>0</v>
      </c>
      <c r="H2102" s="3">
        <v>46160.512997685182</v>
      </c>
      <c r="I2102">
        <v>65190440</v>
      </c>
      <c r="J2102" t="s">
        <v>2023</v>
      </c>
      <c r="K2102" t="s">
        <v>1968</v>
      </c>
      <c r="L2102" t="s">
        <v>1969</v>
      </c>
      <c r="M2102" t="s">
        <v>1970</v>
      </c>
      <c r="O2102">
        <v>357386290000</v>
      </c>
      <c r="P2102">
        <v>16018</v>
      </c>
      <c r="Q2102">
        <v>-5</v>
      </c>
      <c r="R2102">
        <v>1</v>
      </c>
      <c r="S2102">
        <v>65190440</v>
      </c>
      <c r="U2102" t="s">
        <v>2330</v>
      </c>
      <c r="W2102" t="s">
        <v>3882</v>
      </c>
      <c r="X2102">
        <v>357386290000</v>
      </c>
      <c r="Y2102" t="s">
        <v>65</v>
      </c>
      <c r="Z2102" t="s">
        <v>66</v>
      </c>
      <c r="AG2102" t="s">
        <v>1972</v>
      </c>
      <c r="AL2102">
        <v>0</v>
      </c>
      <c r="AN2102" t="s">
        <v>1974</v>
      </c>
      <c r="AO2102">
        <v>0</v>
      </c>
      <c r="AQ2102">
        <v>2258049</v>
      </c>
      <c r="AR2102" t="s">
        <v>4605</v>
      </c>
      <c r="AS2102" t="s">
        <v>5883</v>
      </c>
      <c r="AT2102" t="s">
        <v>2024</v>
      </c>
    </row>
    <row r="2103" spans="1:46" x14ac:dyDescent="0.25">
      <c r="A2103" t="str">
        <f>_xlfn.XLOOKUP(I2103,UTILIZADAS[Contacto1],UTILIZADAS[Source.Name],,0)</f>
        <v>Cobros Abril Canal Fijo</v>
      </c>
      <c r="B2103" s="18">
        <f>VLOOKUP(J2103,Ref!A:C,3,0)</f>
        <v>0</v>
      </c>
      <c r="C2103" s="18">
        <f>VLOOKUP(J2103,Ref!A:D,4,0)</f>
        <v>0</v>
      </c>
      <c r="D2103" s="18" t="str">
        <f t="shared" si="96"/>
        <v>18/may</v>
      </c>
      <c r="E2103" s="18">
        <f t="shared" si="97"/>
        <v>15</v>
      </c>
      <c r="F2103" s="18">
        <v>1</v>
      </c>
      <c r="G2103" s="18">
        <f t="shared" si="98"/>
        <v>0</v>
      </c>
      <c r="H2103" s="3">
        <v>46160.75403935185</v>
      </c>
      <c r="I2103">
        <v>65190440</v>
      </c>
      <c r="J2103" t="s">
        <v>1967</v>
      </c>
      <c r="K2103" t="s">
        <v>1968</v>
      </c>
      <c r="L2103" t="s">
        <v>1969</v>
      </c>
      <c r="M2103" t="s">
        <v>1970</v>
      </c>
      <c r="O2103">
        <v>357386290000</v>
      </c>
      <c r="P2103">
        <v>16018</v>
      </c>
      <c r="Q2103">
        <v>-5</v>
      </c>
      <c r="R2103">
        <v>1</v>
      </c>
      <c r="S2103">
        <v>65190440</v>
      </c>
      <c r="U2103" t="s">
        <v>2330</v>
      </c>
      <c r="W2103" t="s">
        <v>3882</v>
      </c>
      <c r="X2103">
        <v>357386290000</v>
      </c>
      <c r="Y2103" t="s">
        <v>65</v>
      </c>
      <c r="Z2103" t="s">
        <v>66</v>
      </c>
      <c r="AG2103" t="s">
        <v>1972</v>
      </c>
      <c r="AL2103">
        <v>0</v>
      </c>
      <c r="AN2103" t="s">
        <v>1974</v>
      </c>
      <c r="AO2103">
        <v>0</v>
      </c>
      <c r="AQ2103">
        <v>2258049</v>
      </c>
      <c r="AR2103" t="s">
        <v>4605</v>
      </c>
      <c r="AS2103" t="s">
        <v>5883</v>
      </c>
      <c r="AT2103" t="s">
        <v>1975</v>
      </c>
    </row>
    <row r="2104" spans="1:46" x14ac:dyDescent="0.25">
      <c r="A2104" t="str">
        <f>_xlfn.XLOOKUP(I2104,UTILIZADAS[Contacto1],UTILIZADAS[Source.Name],,0)</f>
        <v>Cobros Abril Canal Fijo</v>
      </c>
      <c r="B2104" s="18">
        <f>VLOOKUP(J2104,Ref!A:C,3,0)</f>
        <v>0</v>
      </c>
      <c r="C2104" s="18">
        <f>VLOOKUP(J2104,Ref!A:D,4,0)</f>
        <v>0</v>
      </c>
      <c r="D2104" s="18" t="str">
        <f t="shared" si="96"/>
        <v>20/may</v>
      </c>
      <c r="E2104" s="18">
        <f t="shared" si="97"/>
        <v>15</v>
      </c>
      <c r="F2104" s="18">
        <v>1</v>
      </c>
      <c r="G2104" s="18">
        <f t="shared" si="98"/>
        <v>0</v>
      </c>
      <c r="H2104" s="3">
        <v>46162.46565972222</v>
      </c>
      <c r="I2104">
        <v>65190440</v>
      </c>
      <c r="J2104" t="s">
        <v>1967</v>
      </c>
      <c r="K2104" t="s">
        <v>1968</v>
      </c>
      <c r="L2104" t="s">
        <v>1969</v>
      </c>
      <c r="M2104" t="s">
        <v>1970</v>
      </c>
      <c r="O2104">
        <v>357386290000</v>
      </c>
      <c r="P2104">
        <v>16018</v>
      </c>
      <c r="Q2104">
        <v>-5</v>
      </c>
      <c r="R2104">
        <v>1</v>
      </c>
      <c r="S2104">
        <v>65190440</v>
      </c>
      <c r="U2104" t="s">
        <v>2330</v>
      </c>
      <c r="W2104" t="s">
        <v>3882</v>
      </c>
      <c r="X2104">
        <v>357386290000</v>
      </c>
      <c r="Y2104" t="s">
        <v>65</v>
      </c>
      <c r="Z2104" t="s">
        <v>66</v>
      </c>
      <c r="AG2104" t="s">
        <v>1972</v>
      </c>
      <c r="AL2104">
        <v>0</v>
      </c>
      <c r="AN2104" t="s">
        <v>1974</v>
      </c>
      <c r="AO2104">
        <v>0</v>
      </c>
      <c r="AQ2104">
        <v>2258049</v>
      </c>
      <c r="AR2104" t="s">
        <v>4605</v>
      </c>
      <c r="AS2104" t="s">
        <v>5883</v>
      </c>
      <c r="AT2104" t="s">
        <v>1975</v>
      </c>
    </row>
    <row r="2105" spans="1:46" x14ac:dyDescent="0.25">
      <c r="A2105" t="str">
        <f>_xlfn.XLOOKUP(I2105,UTILIZADAS[Contacto1],UTILIZADAS[Source.Name],,0)</f>
        <v>Cobros Abril Canal Fijo</v>
      </c>
      <c r="B2105" s="18">
        <f>VLOOKUP(J2105,Ref!A:C,3,0)</f>
        <v>0</v>
      </c>
      <c r="C2105" s="18">
        <f>VLOOKUP(J2105,Ref!A:D,4,0)</f>
        <v>0</v>
      </c>
      <c r="D2105" s="18" t="str">
        <f t="shared" si="96"/>
        <v>21/may</v>
      </c>
      <c r="E2105" s="18">
        <f t="shared" si="97"/>
        <v>15</v>
      </c>
      <c r="F2105" s="18">
        <v>1</v>
      </c>
      <c r="G2105" s="18">
        <f t="shared" si="98"/>
        <v>0</v>
      </c>
      <c r="H2105" s="3">
        <v>46163.503344907411</v>
      </c>
      <c r="I2105">
        <v>65190440</v>
      </c>
      <c r="J2105" t="s">
        <v>2023</v>
      </c>
      <c r="K2105" t="s">
        <v>1968</v>
      </c>
      <c r="L2105" t="s">
        <v>1969</v>
      </c>
      <c r="M2105" t="s">
        <v>1970</v>
      </c>
      <c r="O2105">
        <v>357386290000</v>
      </c>
      <c r="P2105">
        <v>16018</v>
      </c>
      <c r="Q2105">
        <v>-5</v>
      </c>
      <c r="R2105">
        <v>1</v>
      </c>
      <c r="S2105">
        <v>65190440</v>
      </c>
      <c r="U2105" t="s">
        <v>2330</v>
      </c>
      <c r="W2105" t="s">
        <v>3882</v>
      </c>
      <c r="X2105">
        <v>357386290000</v>
      </c>
      <c r="Y2105" t="s">
        <v>65</v>
      </c>
      <c r="Z2105" t="s">
        <v>66</v>
      </c>
      <c r="AG2105" t="s">
        <v>1972</v>
      </c>
      <c r="AL2105">
        <v>0</v>
      </c>
      <c r="AN2105" t="s">
        <v>1974</v>
      </c>
      <c r="AO2105">
        <v>0</v>
      </c>
      <c r="AQ2105">
        <v>2258049</v>
      </c>
      <c r="AR2105" t="s">
        <v>4605</v>
      </c>
      <c r="AS2105" t="s">
        <v>5883</v>
      </c>
      <c r="AT2105" t="s">
        <v>2024</v>
      </c>
    </row>
    <row r="2106" spans="1:46" x14ac:dyDescent="0.25">
      <c r="A2106" t="str">
        <f>_xlfn.XLOOKUP(I2106,UTILIZADAS[Contacto1],UTILIZADAS[Source.Name],,0)</f>
        <v>Cobros Abril Canal Fijo</v>
      </c>
      <c r="B2106" s="18">
        <f>VLOOKUP(J2106,Ref!A:C,3,0)</f>
        <v>0</v>
      </c>
      <c r="C2106" s="18">
        <f>VLOOKUP(J2106,Ref!A:D,4,0)</f>
        <v>0</v>
      </c>
      <c r="D2106" s="18" t="str">
        <f t="shared" si="96"/>
        <v>21/may</v>
      </c>
      <c r="E2106" s="18">
        <f t="shared" si="97"/>
        <v>15</v>
      </c>
      <c r="F2106" s="18">
        <v>1</v>
      </c>
      <c r="G2106" s="18">
        <f t="shared" si="98"/>
        <v>0</v>
      </c>
      <c r="H2106" s="3">
        <v>46163.630185185182</v>
      </c>
      <c r="I2106">
        <v>65190440</v>
      </c>
      <c r="J2106" t="s">
        <v>1967</v>
      </c>
      <c r="K2106" t="s">
        <v>1968</v>
      </c>
      <c r="L2106" t="s">
        <v>1969</v>
      </c>
      <c r="M2106" t="s">
        <v>1970</v>
      </c>
      <c r="O2106">
        <v>357386290000</v>
      </c>
      <c r="P2106">
        <v>16018</v>
      </c>
      <c r="Q2106">
        <v>-5</v>
      </c>
      <c r="R2106">
        <v>1</v>
      </c>
      <c r="S2106">
        <v>65190440</v>
      </c>
      <c r="U2106" t="s">
        <v>2330</v>
      </c>
      <c r="W2106" t="s">
        <v>3882</v>
      </c>
      <c r="X2106">
        <v>357386290000</v>
      </c>
      <c r="Y2106" t="s">
        <v>65</v>
      </c>
      <c r="Z2106" t="s">
        <v>66</v>
      </c>
      <c r="AG2106" t="s">
        <v>1972</v>
      </c>
      <c r="AL2106">
        <v>0</v>
      </c>
      <c r="AN2106" t="s">
        <v>1974</v>
      </c>
      <c r="AO2106">
        <v>0</v>
      </c>
      <c r="AQ2106">
        <v>2258049</v>
      </c>
      <c r="AR2106" t="s">
        <v>4605</v>
      </c>
      <c r="AS2106" t="s">
        <v>5883</v>
      </c>
      <c r="AT2106" t="s">
        <v>1975</v>
      </c>
    </row>
    <row r="2107" spans="1:46" x14ac:dyDescent="0.25">
      <c r="A2107" t="str">
        <f>_xlfn.XLOOKUP(I2107,UTILIZADAS[Contacto1],UTILIZADAS[Source.Name],,0)</f>
        <v>Cobros Abril Canal Fijo</v>
      </c>
      <c r="B2107" s="18">
        <f>VLOOKUP(J2107,Ref!A:C,3,0)</f>
        <v>0</v>
      </c>
      <c r="C2107" s="18">
        <f>VLOOKUP(J2107,Ref!A:D,4,0)</f>
        <v>0</v>
      </c>
      <c r="D2107" s="18" t="str">
        <f t="shared" si="96"/>
        <v>22/may</v>
      </c>
      <c r="E2107" s="18">
        <f t="shared" si="97"/>
        <v>15</v>
      </c>
      <c r="F2107" s="18">
        <v>1</v>
      </c>
      <c r="G2107" s="18">
        <f t="shared" si="98"/>
        <v>1</v>
      </c>
      <c r="H2107" s="3">
        <v>46164.396585648145</v>
      </c>
      <c r="I2107">
        <v>65190440</v>
      </c>
      <c r="J2107" t="s">
        <v>1967</v>
      </c>
      <c r="K2107" t="s">
        <v>1968</v>
      </c>
      <c r="L2107" t="s">
        <v>1969</v>
      </c>
      <c r="M2107" t="s">
        <v>1970</v>
      </c>
      <c r="O2107">
        <v>357386290000</v>
      </c>
      <c r="P2107">
        <v>16018</v>
      </c>
      <c r="Q2107">
        <v>-5</v>
      </c>
      <c r="R2107">
        <v>1</v>
      </c>
      <c r="S2107">
        <v>65190440</v>
      </c>
      <c r="U2107" t="s">
        <v>2330</v>
      </c>
      <c r="W2107" t="s">
        <v>3882</v>
      </c>
      <c r="X2107">
        <v>357386290000</v>
      </c>
      <c r="Y2107" t="s">
        <v>65</v>
      </c>
      <c r="Z2107" t="s">
        <v>66</v>
      </c>
      <c r="AG2107" t="s">
        <v>1972</v>
      </c>
      <c r="AL2107">
        <v>0</v>
      </c>
      <c r="AN2107" t="s">
        <v>1974</v>
      </c>
      <c r="AO2107">
        <v>0</v>
      </c>
      <c r="AQ2107">
        <v>2258049</v>
      </c>
      <c r="AR2107" t="s">
        <v>4605</v>
      </c>
      <c r="AS2107" t="s">
        <v>5883</v>
      </c>
      <c r="AT2107" t="s">
        <v>1975</v>
      </c>
    </row>
    <row r="2108" spans="1:46" x14ac:dyDescent="0.25">
      <c r="A2108" t="e">
        <f>_xlfn.XLOOKUP(I2108,UTILIZADAS[Contacto1],UTILIZADAS[Source.Name],,0)</f>
        <v>#N/A</v>
      </c>
      <c r="B2108" s="18">
        <f>VLOOKUP(J2108,Ref!A:C,3,0)</f>
        <v>1</v>
      </c>
      <c r="C2108" s="18">
        <f>VLOOKUP(J2108,Ref!A:D,4,0)</f>
        <v>0</v>
      </c>
      <c r="D2108" s="18" t="str">
        <f t="shared" si="96"/>
        <v>06/may</v>
      </c>
      <c r="E2108" s="18">
        <f t="shared" si="97"/>
        <v>1</v>
      </c>
      <c r="F2108" s="18">
        <v>1</v>
      </c>
      <c r="G2108" s="18">
        <f t="shared" si="98"/>
        <v>1</v>
      </c>
      <c r="H2108" s="3">
        <v>46148.68068287037</v>
      </c>
      <c r="I2108">
        <v>65194547</v>
      </c>
      <c r="J2108">
        <v>6000</v>
      </c>
      <c r="K2108" t="s">
        <v>1983</v>
      </c>
      <c r="L2108" t="s">
        <v>1897</v>
      </c>
      <c r="M2108" t="s">
        <v>1970</v>
      </c>
      <c r="P2108">
        <v>998</v>
      </c>
      <c r="Q2108">
        <v>0</v>
      </c>
      <c r="S2108">
        <v>65194547</v>
      </c>
      <c r="AF2108" t="s">
        <v>1976</v>
      </c>
      <c r="AG2108" t="s">
        <v>1972</v>
      </c>
      <c r="AL2108">
        <v>79</v>
      </c>
      <c r="AM2108" t="s">
        <v>1979</v>
      </c>
      <c r="AN2108" t="s">
        <v>1977</v>
      </c>
      <c r="AO2108">
        <v>0</v>
      </c>
      <c r="AQ2108">
        <v>2257553</v>
      </c>
      <c r="AR2108" t="s">
        <v>1978</v>
      </c>
      <c r="AT2108" t="s">
        <v>1895</v>
      </c>
    </row>
    <row r="2109" spans="1:46" x14ac:dyDescent="0.25">
      <c r="A2109" t="e">
        <f>_xlfn.XLOOKUP(I2109,UTILIZADAS[Contacto1],UTILIZADAS[Source.Name],,0)</f>
        <v>#N/A</v>
      </c>
      <c r="B2109" s="18">
        <f>VLOOKUP(J2109,Ref!A:C,3,0)</f>
        <v>1</v>
      </c>
      <c r="C2109" s="18">
        <f>VLOOKUP(J2109,Ref!A:D,4,0)</f>
        <v>0</v>
      </c>
      <c r="D2109" s="18" t="str">
        <f t="shared" si="96"/>
        <v>08/may</v>
      </c>
      <c r="E2109" s="18">
        <f t="shared" si="97"/>
        <v>1</v>
      </c>
      <c r="F2109" s="18">
        <v>1</v>
      </c>
      <c r="G2109" s="18">
        <f t="shared" si="98"/>
        <v>1</v>
      </c>
      <c r="H2109" s="3">
        <v>46150.50917824074</v>
      </c>
      <c r="I2109">
        <v>65202716</v>
      </c>
      <c r="J2109">
        <v>6000</v>
      </c>
      <c r="K2109" t="s">
        <v>1983</v>
      </c>
      <c r="L2109" t="s">
        <v>1897</v>
      </c>
      <c r="M2109" t="s">
        <v>1970</v>
      </c>
      <c r="O2109">
        <v>362008910000</v>
      </c>
      <c r="P2109">
        <v>16016</v>
      </c>
      <c r="Q2109">
        <v>-4</v>
      </c>
      <c r="R2109">
        <v>1</v>
      </c>
      <c r="S2109">
        <v>65202716</v>
      </c>
      <c r="U2109" t="s">
        <v>6041</v>
      </c>
      <c r="W2109" t="s">
        <v>5816</v>
      </c>
      <c r="X2109">
        <v>362008910000</v>
      </c>
      <c r="Y2109" t="s">
        <v>65</v>
      </c>
      <c r="Z2109" t="s">
        <v>66</v>
      </c>
      <c r="AF2109" t="s">
        <v>1976</v>
      </c>
      <c r="AG2109" t="s">
        <v>1972</v>
      </c>
      <c r="AL2109">
        <v>88</v>
      </c>
      <c r="AM2109" t="s">
        <v>1979</v>
      </c>
      <c r="AN2109" t="s">
        <v>1977</v>
      </c>
      <c r="AO2109">
        <v>0</v>
      </c>
      <c r="AQ2109">
        <v>2198618</v>
      </c>
      <c r="AR2109" t="s">
        <v>2020</v>
      </c>
      <c r="AS2109" t="s">
        <v>2020</v>
      </c>
      <c r="AT2109" t="s">
        <v>1895</v>
      </c>
    </row>
    <row r="2110" spans="1:46" x14ac:dyDescent="0.25">
      <c r="A2110" t="str">
        <f>_xlfn.XLOOKUP(I2110,UTILIZADAS[Contacto1],UTILIZADAS[Source.Name],,0)</f>
        <v>Cobros Abril Canal Fijo</v>
      </c>
      <c r="B2110" s="18">
        <f>VLOOKUP(J2110,Ref!A:C,3,0)</f>
        <v>0</v>
      </c>
      <c r="C2110" s="18">
        <f>VLOOKUP(J2110,Ref!A:D,4,0)</f>
        <v>0</v>
      </c>
      <c r="D2110" s="18" t="str">
        <f t="shared" si="96"/>
        <v>02/may</v>
      </c>
      <c r="E2110" s="18">
        <f t="shared" si="97"/>
        <v>6</v>
      </c>
      <c r="F2110" s="18">
        <v>1</v>
      </c>
      <c r="G2110" s="18">
        <f t="shared" si="98"/>
        <v>0</v>
      </c>
      <c r="H2110" s="3">
        <v>46144.451689814814</v>
      </c>
      <c r="I2110">
        <v>65207929</v>
      </c>
      <c r="J2110" t="s">
        <v>2023</v>
      </c>
      <c r="K2110" t="s">
        <v>1968</v>
      </c>
      <c r="L2110" t="s">
        <v>1969</v>
      </c>
      <c r="M2110" t="s">
        <v>1970</v>
      </c>
      <c r="O2110">
        <v>358331670000</v>
      </c>
      <c r="P2110">
        <v>16017</v>
      </c>
      <c r="Q2110">
        <v>-4</v>
      </c>
      <c r="R2110">
        <v>1</v>
      </c>
      <c r="S2110">
        <v>65207929</v>
      </c>
      <c r="U2110" t="s">
        <v>1729</v>
      </c>
      <c r="W2110" t="s">
        <v>1730</v>
      </c>
      <c r="X2110" t="s">
        <v>66</v>
      </c>
      <c r="Y2110" t="s">
        <v>65</v>
      </c>
      <c r="Z2110">
        <v>358331670000</v>
      </c>
      <c r="AC2110" t="s">
        <v>1981</v>
      </c>
      <c r="AG2110" t="s">
        <v>1972</v>
      </c>
      <c r="AI2110" t="s">
        <v>2655</v>
      </c>
      <c r="AL2110">
        <v>0</v>
      </c>
      <c r="AN2110" t="s">
        <v>1974</v>
      </c>
      <c r="AO2110">
        <v>0</v>
      </c>
      <c r="AQ2110">
        <v>2251636</v>
      </c>
      <c r="AR2110" t="s">
        <v>2241</v>
      </c>
      <c r="AS2110" t="s">
        <v>4163</v>
      </c>
      <c r="AT2110" t="s">
        <v>2024</v>
      </c>
    </row>
    <row r="2111" spans="1:46" x14ac:dyDescent="0.25">
      <c r="A2111" t="str">
        <f>_xlfn.XLOOKUP(I2111,UTILIZADAS[Contacto1],UTILIZADAS[Source.Name],,0)</f>
        <v>Cobros Abril Canal Fijo</v>
      </c>
      <c r="B2111" s="18">
        <f>VLOOKUP(J2111,Ref!A:C,3,0)</f>
        <v>0</v>
      </c>
      <c r="C2111" s="18">
        <f>VLOOKUP(J2111,Ref!A:D,4,0)</f>
        <v>0</v>
      </c>
      <c r="D2111" s="18" t="str">
        <f t="shared" si="96"/>
        <v>04/may</v>
      </c>
      <c r="E2111" s="18">
        <f t="shared" si="97"/>
        <v>6</v>
      </c>
      <c r="F2111" s="18">
        <v>1</v>
      </c>
      <c r="G2111" s="18">
        <f t="shared" si="98"/>
        <v>0</v>
      </c>
      <c r="H2111" s="3">
        <v>46146.680011574077</v>
      </c>
      <c r="I2111">
        <v>65207929</v>
      </c>
      <c r="J2111" t="s">
        <v>2023</v>
      </c>
      <c r="K2111" t="s">
        <v>1968</v>
      </c>
      <c r="L2111" t="s">
        <v>1969</v>
      </c>
      <c r="M2111" t="s">
        <v>1970</v>
      </c>
      <c r="O2111">
        <v>358331670000</v>
      </c>
      <c r="P2111">
        <v>16017</v>
      </c>
      <c r="Q2111">
        <v>-4</v>
      </c>
      <c r="R2111">
        <v>1</v>
      </c>
      <c r="S2111">
        <v>65207929</v>
      </c>
      <c r="U2111" t="s">
        <v>1729</v>
      </c>
      <c r="W2111" t="s">
        <v>1730</v>
      </c>
      <c r="X2111" t="s">
        <v>66</v>
      </c>
      <c r="Y2111" t="s">
        <v>65</v>
      </c>
      <c r="Z2111">
        <v>358331670000</v>
      </c>
      <c r="AC2111" t="s">
        <v>1981</v>
      </c>
      <c r="AG2111" t="s">
        <v>1972</v>
      </c>
      <c r="AI2111" t="s">
        <v>2655</v>
      </c>
      <c r="AL2111">
        <v>0</v>
      </c>
      <c r="AN2111" t="s">
        <v>1974</v>
      </c>
      <c r="AO2111">
        <v>0</v>
      </c>
      <c r="AQ2111">
        <v>2251636</v>
      </c>
      <c r="AR2111" t="s">
        <v>2241</v>
      </c>
      <c r="AS2111" t="s">
        <v>4163</v>
      </c>
      <c r="AT2111" t="s">
        <v>2024</v>
      </c>
    </row>
    <row r="2112" spans="1:46" x14ac:dyDescent="0.25">
      <c r="A2112" t="str">
        <f>_xlfn.XLOOKUP(I2112,UTILIZADAS[Contacto1],UTILIZADAS[Source.Name],,0)</f>
        <v>Cobros Abril Canal Fijo</v>
      </c>
      <c r="B2112" s="18">
        <f>VLOOKUP(J2112,Ref!A:C,3,0)</f>
        <v>0</v>
      </c>
      <c r="C2112" s="18">
        <f>VLOOKUP(J2112,Ref!A:D,4,0)</f>
        <v>0</v>
      </c>
      <c r="D2112" s="18" t="str">
        <f t="shared" si="96"/>
        <v>04/may</v>
      </c>
      <c r="E2112" s="18">
        <f t="shared" si="97"/>
        <v>6</v>
      </c>
      <c r="F2112" s="18">
        <v>1</v>
      </c>
      <c r="G2112" s="18">
        <f t="shared" si="98"/>
        <v>0</v>
      </c>
      <c r="H2112" s="3">
        <v>46146.733599537038</v>
      </c>
      <c r="I2112">
        <v>65207929</v>
      </c>
      <c r="J2112" t="s">
        <v>1967</v>
      </c>
      <c r="K2112" t="s">
        <v>1968</v>
      </c>
      <c r="L2112" t="s">
        <v>1969</v>
      </c>
      <c r="M2112" t="s">
        <v>1970</v>
      </c>
      <c r="O2112">
        <v>358331670000</v>
      </c>
      <c r="P2112">
        <v>16017</v>
      </c>
      <c r="Q2112">
        <v>-4</v>
      </c>
      <c r="R2112">
        <v>1</v>
      </c>
      <c r="S2112">
        <v>65207929</v>
      </c>
      <c r="U2112" t="s">
        <v>1729</v>
      </c>
      <c r="W2112" t="s">
        <v>1730</v>
      </c>
      <c r="X2112" t="s">
        <v>66</v>
      </c>
      <c r="Y2112" t="s">
        <v>65</v>
      </c>
      <c r="Z2112">
        <v>358331670000</v>
      </c>
      <c r="AC2112" t="s">
        <v>1981</v>
      </c>
      <c r="AG2112" t="s">
        <v>1972</v>
      </c>
      <c r="AI2112" t="s">
        <v>2655</v>
      </c>
      <c r="AL2112">
        <v>0</v>
      </c>
      <c r="AN2112" t="s">
        <v>1974</v>
      </c>
      <c r="AO2112">
        <v>0</v>
      </c>
      <c r="AQ2112">
        <v>2251636</v>
      </c>
      <c r="AR2112" t="s">
        <v>2241</v>
      </c>
      <c r="AS2112" t="s">
        <v>4163</v>
      </c>
      <c r="AT2112" t="s">
        <v>1975</v>
      </c>
    </row>
    <row r="2113" spans="1:46" x14ac:dyDescent="0.25">
      <c r="A2113" t="str">
        <f>_xlfn.XLOOKUP(I2113,UTILIZADAS[Contacto1],UTILIZADAS[Source.Name],,0)</f>
        <v>Cobros Abril Canal Fijo</v>
      </c>
      <c r="B2113" s="18">
        <f>VLOOKUP(J2113,Ref!A:C,3,0)</f>
        <v>0</v>
      </c>
      <c r="C2113" s="18">
        <f>VLOOKUP(J2113,Ref!A:D,4,0)</f>
        <v>0</v>
      </c>
      <c r="D2113" s="18" t="str">
        <f t="shared" si="96"/>
        <v>05/may</v>
      </c>
      <c r="E2113" s="18">
        <f t="shared" si="97"/>
        <v>6</v>
      </c>
      <c r="F2113" s="18">
        <v>1</v>
      </c>
      <c r="G2113" s="18">
        <f t="shared" si="98"/>
        <v>0</v>
      </c>
      <c r="H2113" s="3">
        <v>46147.626875000002</v>
      </c>
      <c r="I2113">
        <v>65207929</v>
      </c>
      <c r="J2113" t="s">
        <v>2023</v>
      </c>
      <c r="K2113" t="s">
        <v>1968</v>
      </c>
      <c r="L2113" t="s">
        <v>1969</v>
      </c>
      <c r="M2113" t="s">
        <v>1970</v>
      </c>
      <c r="O2113">
        <v>358331670000</v>
      </c>
      <c r="P2113">
        <v>16017</v>
      </c>
      <c r="Q2113">
        <v>-4</v>
      </c>
      <c r="R2113">
        <v>1</v>
      </c>
      <c r="S2113">
        <v>65207929</v>
      </c>
      <c r="U2113" t="s">
        <v>1729</v>
      </c>
      <c r="W2113" t="s">
        <v>1730</v>
      </c>
      <c r="X2113" t="s">
        <v>66</v>
      </c>
      <c r="Y2113" t="s">
        <v>65</v>
      </c>
      <c r="Z2113">
        <v>358331670000</v>
      </c>
      <c r="AC2113" t="s">
        <v>1981</v>
      </c>
      <c r="AG2113" t="s">
        <v>1972</v>
      </c>
      <c r="AI2113" t="s">
        <v>2655</v>
      </c>
      <c r="AL2113">
        <v>0</v>
      </c>
      <c r="AN2113" t="s">
        <v>1974</v>
      </c>
      <c r="AO2113">
        <v>0</v>
      </c>
      <c r="AQ2113">
        <v>2251636</v>
      </c>
      <c r="AR2113" t="s">
        <v>2241</v>
      </c>
      <c r="AS2113" t="s">
        <v>4163</v>
      </c>
      <c r="AT2113" t="s">
        <v>2024</v>
      </c>
    </row>
    <row r="2114" spans="1:46" x14ac:dyDescent="0.25">
      <c r="A2114" t="str">
        <f>_xlfn.XLOOKUP(I2114,UTILIZADAS[Contacto1],UTILIZADAS[Source.Name],,0)</f>
        <v>Cobros Abril Canal Fijo</v>
      </c>
      <c r="B2114" s="18">
        <f>VLOOKUP(J2114,Ref!A:C,3,0)</f>
        <v>0</v>
      </c>
      <c r="C2114" s="18">
        <f>VLOOKUP(J2114,Ref!A:D,4,0)</f>
        <v>0</v>
      </c>
      <c r="D2114" s="18" t="str">
        <f t="shared" ref="D2114:D2177" si="99">TEXT(H2114,"dd/mmm")</f>
        <v>06/may</v>
      </c>
      <c r="E2114" s="18">
        <f t="shared" ref="E2114:E2177" si="100">+COUNTIF(I:I,I2114)</f>
        <v>6</v>
      </c>
      <c r="F2114" s="18">
        <v>1</v>
      </c>
      <c r="G2114" s="18">
        <f t="shared" si="98"/>
        <v>0</v>
      </c>
      <c r="H2114" s="3">
        <v>46148.658125000002</v>
      </c>
      <c r="I2114">
        <v>65207929</v>
      </c>
      <c r="J2114" t="s">
        <v>1967</v>
      </c>
      <c r="K2114" t="s">
        <v>1968</v>
      </c>
      <c r="L2114" t="s">
        <v>1969</v>
      </c>
      <c r="M2114" t="s">
        <v>1970</v>
      </c>
      <c r="O2114">
        <v>358331670000</v>
      </c>
      <c r="P2114">
        <v>16017</v>
      </c>
      <c r="Q2114">
        <v>-4</v>
      </c>
      <c r="R2114">
        <v>1</v>
      </c>
      <c r="S2114">
        <v>65207929</v>
      </c>
      <c r="U2114" t="s">
        <v>1729</v>
      </c>
      <c r="W2114" t="s">
        <v>1730</v>
      </c>
      <c r="X2114" t="s">
        <v>66</v>
      </c>
      <c r="Y2114" t="s">
        <v>65</v>
      </c>
      <c r="Z2114">
        <v>358331670000</v>
      </c>
      <c r="AC2114" t="s">
        <v>1981</v>
      </c>
      <c r="AG2114" t="s">
        <v>1972</v>
      </c>
      <c r="AI2114" t="s">
        <v>2655</v>
      </c>
      <c r="AL2114">
        <v>0</v>
      </c>
      <c r="AN2114" t="s">
        <v>1974</v>
      </c>
      <c r="AO2114">
        <v>0</v>
      </c>
      <c r="AQ2114">
        <v>2251636</v>
      </c>
      <c r="AR2114" t="s">
        <v>2241</v>
      </c>
      <c r="AS2114" t="s">
        <v>4163</v>
      </c>
      <c r="AT2114" t="s">
        <v>1975</v>
      </c>
    </row>
    <row r="2115" spans="1:46" x14ac:dyDescent="0.25">
      <c r="A2115" t="str">
        <f>_xlfn.XLOOKUP(I2115,UTILIZADAS[Contacto1],UTILIZADAS[Source.Name],,0)</f>
        <v>Cobros Abril Canal Fijo</v>
      </c>
      <c r="B2115" s="18">
        <f>VLOOKUP(J2115,Ref!A:C,3,0)</f>
        <v>0</v>
      </c>
      <c r="C2115" s="18">
        <f>VLOOKUP(J2115,Ref!A:D,4,0)</f>
        <v>0</v>
      </c>
      <c r="D2115" s="18" t="str">
        <f t="shared" si="99"/>
        <v>08/may</v>
      </c>
      <c r="E2115" s="18">
        <f t="shared" si="100"/>
        <v>6</v>
      </c>
      <c r="F2115" s="18">
        <v>1</v>
      </c>
      <c r="G2115" s="18">
        <f t="shared" ref="G2115:G2178" si="101">IF(I2115=I2116,0,1)</f>
        <v>1</v>
      </c>
      <c r="H2115" s="3">
        <v>46150.506331018521</v>
      </c>
      <c r="I2115">
        <v>65207929</v>
      </c>
      <c r="J2115" t="s">
        <v>1967</v>
      </c>
      <c r="K2115" t="s">
        <v>1968</v>
      </c>
      <c r="L2115" t="s">
        <v>1969</v>
      </c>
      <c r="M2115" t="s">
        <v>1970</v>
      </c>
      <c r="O2115">
        <v>358331670000</v>
      </c>
      <c r="P2115">
        <v>16017</v>
      </c>
      <c r="Q2115">
        <v>-4</v>
      </c>
      <c r="R2115">
        <v>1</v>
      </c>
      <c r="S2115">
        <v>65207929</v>
      </c>
      <c r="U2115" t="s">
        <v>1729</v>
      </c>
      <c r="W2115" t="s">
        <v>1730</v>
      </c>
      <c r="X2115" t="s">
        <v>66</v>
      </c>
      <c r="Y2115" t="s">
        <v>65</v>
      </c>
      <c r="Z2115">
        <v>358331670000</v>
      </c>
      <c r="AC2115" t="s">
        <v>1981</v>
      </c>
      <c r="AG2115" t="s">
        <v>1972</v>
      </c>
      <c r="AI2115" t="s">
        <v>2655</v>
      </c>
      <c r="AL2115">
        <v>0</v>
      </c>
      <c r="AN2115" t="s">
        <v>1974</v>
      </c>
      <c r="AO2115">
        <v>0</v>
      </c>
      <c r="AQ2115">
        <v>2251636</v>
      </c>
      <c r="AR2115" t="s">
        <v>2241</v>
      </c>
      <c r="AS2115" t="s">
        <v>4163</v>
      </c>
      <c r="AT2115" t="s">
        <v>1975</v>
      </c>
    </row>
    <row r="2116" spans="1:46" x14ac:dyDescent="0.25">
      <c r="A2116" t="str">
        <f>_xlfn.XLOOKUP(I2116,UTILIZADAS[Contacto1],UTILIZADAS[Source.Name],,0)</f>
        <v>Cobros Mayo</v>
      </c>
      <c r="B2116" s="18">
        <f>VLOOKUP(J2116,Ref!A:C,3,0)</f>
        <v>0</v>
      </c>
      <c r="C2116" s="18">
        <f>VLOOKUP(J2116,Ref!A:D,4,0)</f>
        <v>0</v>
      </c>
      <c r="D2116" s="18" t="str">
        <f t="shared" si="99"/>
        <v>11/may</v>
      </c>
      <c r="E2116" s="18">
        <f t="shared" si="100"/>
        <v>4</v>
      </c>
      <c r="F2116" s="18">
        <v>1</v>
      </c>
      <c r="G2116" s="18">
        <f t="shared" si="101"/>
        <v>0</v>
      </c>
      <c r="H2116" s="3">
        <v>46153.700266203705</v>
      </c>
      <c r="I2116">
        <v>65209719</v>
      </c>
      <c r="J2116" t="s">
        <v>1967</v>
      </c>
      <c r="K2116" t="s">
        <v>1968</v>
      </c>
      <c r="L2116" t="s">
        <v>1969</v>
      </c>
      <c r="M2116" t="s">
        <v>1970</v>
      </c>
      <c r="O2116">
        <v>354114390000</v>
      </c>
      <c r="P2116">
        <v>16018</v>
      </c>
      <c r="Q2116">
        <v>-4</v>
      </c>
      <c r="R2116">
        <v>1</v>
      </c>
      <c r="S2116">
        <v>65209719</v>
      </c>
      <c r="U2116" t="s">
        <v>6042</v>
      </c>
      <c r="W2116" t="s">
        <v>5030</v>
      </c>
      <c r="X2116">
        <v>354114390000</v>
      </c>
      <c r="Y2116" t="s">
        <v>86</v>
      </c>
      <c r="Z2116" t="s">
        <v>66</v>
      </c>
      <c r="AF2116" t="s">
        <v>1976</v>
      </c>
      <c r="AG2116" t="s">
        <v>1972</v>
      </c>
      <c r="AL2116">
        <v>0</v>
      </c>
      <c r="AN2116" t="s">
        <v>1974</v>
      </c>
      <c r="AO2116">
        <v>0</v>
      </c>
      <c r="AQ2116">
        <v>2258050</v>
      </c>
      <c r="AR2116" t="s">
        <v>4605</v>
      </c>
      <c r="AS2116" t="s">
        <v>5883</v>
      </c>
      <c r="AT2116" t="s">
        <v>1975</v>
      </c>
    </row>
    <row r="2117" spans="1:46" x14ac:dyDescent="0.25">
      <c r="A2117" t="str">
        <f>_xlfn.XLOOKUP(I2117,UTILIZADAS[Contacto1],UTILIZADAS[Source.Name],,0)</f>
        <v>Cobros Mayo</v>
      </c>
      <c r="B2117" s="18">
        <f>VLOOKUP(J2117,Ref!A:C,3,0)</f>
        <v>0</v>
      </c>
      <c r="C2117" s="18">
        <f>VLOOKUP(J2117,Ref!A:D,4,0)</f>
        <v>0</v>
      </c>
      <c r="D2117" s="18" t="str">
        <f t="shared" si="99"/>
        <v>14/may</v>
      </c>
      <c r="E2117" s="18">
        <f t="shared" si="100"/>
        <v>4</v>
      </c>
      <c r="F2117" s="18">
        <v>1</v>
      </c>
      <c r="G2117" s="18">
        <f t="shared" si="101"/>
        <v>0</v>
      </c>
      <c r="H2117" s="3">
        <v>46156.423391203702</v>
      </c>
      <c r="I2117">
        <v>65209719</v>
      </c>
      <c r="J2117" t="s">
        <v>2021</v>
      </c>
      <c r="K2117" t="s">
        <v>1968</v>
      </c>
      <c r="L2117" t="s">
        <v>1969</v>
      </c>
      <c r="M2117" t="s">
        <v>1970</v>
      </c>
      <c r="O2117">
        <v>354114390000</v>
      </c>
      <c r="P2117">
        <v>16018</v>
      </c>
      <c r="Q2117">
        <v>-4</v>
      </c>
      <c r="R2117">
        <v>1</v>
      </c>
      <c r="S2117">
        <v>65209719</v>
      </c>
      <c r="U2117" t="s">
        <v>6042</v>
      </c>
      <c r="W2117" t="s">
        <v>5030</v>
      </c>
      <c r="X2117">
        <v>354114390000</v>
      </c>
      <c r="Y2117" t="s">
        <v>86</v>
      </c>
      <c r="Z2117" t="s">
        <v>66</v>
      </c>
      <c r="AF2117" t="s">
        <v>1976</v>
      </c>
      <c r="AG2117" t="s">
        <v>1972</v>
      </c>
      <c r="AL2117">
        <v>5</v>
      </c>
      <c r="AN2117" t="s">
        <v>1974</v>
      </c>
      <c r="AO2117">
        <v>0</v>
      </c>
      <c r="AQ2117">
        <v>2258050</v>
      </c>
      <c r="AR2117" t="s">
        <v>4605</v>
      </c>
      <c r="AS2117" t="s">
        <v>5883</v>
      </c>
      <c r="AT2117" t="s">
        <v>2022</v>
      </c>
    </row>
    <row r="2118" spans="1:46" x14ac:dyDescent="0.25">
      <c r="A2118" t="str">
        <f>_xlfn.XLOOKUP(I2118,UTILIZADAS[Contacto1],UTILIZADAS[Source.Name],,0)</f>
        <v>Cobros Mayo</v>
      </c>
      <c r="B2118" s="18">
        <f>VLOOKUP(J2118,Ref!A:C,3,0)</f>
        <v>0</v>
      </c>
      <c r="C2118" s="18">
        <f>VLOOKUP(J2118,Ref!A:D,4,0)</f>
        <v>0</v>
      </c>
      <c r="D2118" s="18" t="str">
        <f t="shared" si="99"/>
        <v>18/may</v>
      </c>
      <c r="E2118" s="18">
        <f t="shared" si="100"/>
        <v>4</v>
      </c>
      <c r="F2118" s="18">
        <v>1</v>
      </c>
      <c r="G2118" s="18">
        <f t="shared" si="101"/>
        <v>0</v>
      </c>
      <c r="H2118" s="3">
        <v>46160.513414351852</v>
      </c>
      <c r="I2118">
        <v>65209719</v>
      </c>
      <c r="J2118" t="s">
        <v>2021</v>
      </c>
      <c r="K2118" t="s">
        <v>1968</v>
      </c>
      <c r="L2118" t="s">
        <v>1969</v>
      </c>
      <c r="M2118" t="s">
        <v>1970</v>
      </c>
      <c r="O2118">
        <v>354114390000</v>
      </c>
      <c r="P2118">
        <v>16018</v>
      </c>
      <c r="Q2118">
        <v>-4</v>
      </c>
      <c r="R2118">
        <v>1</v>
      </c>
      <c r="S2118">
        <v>65209719</v>
      </c>
      <c r="U2118" t="s">
        <v>6042</v>
      </c>
      <c r="W2118" t="s">
        <v>5030</v>
      </c>
      <c r="X2118">
        <v>354114390000</v>
      </c>
      <c r="Y2118" t="s">
        <v>86</v>
      </c>
      <c r="Z2118" t="s">
        <v>66</v>
      </c>
      <c r="AF2118" t="s">
        <v>1976</v>
      </c>
      <c r="AG2118" t="s">
        <v>1972</v>
      </c>
      <c r="AL2118">
        <v>5</v>
      </c>
      <c r="AN2118" t="s">
        <v>1974</v>
      </c>
      <c r="AO2118">
        <v>0</v>
      </c>
      <c r="AQ2118">
        <v>2258050</v>
      </c>
      <c r="AR2118" t="s">
        <v>4605</v>
      </c>
      <c r="AS2118" t="s">
        <v>5883</v>
      </c>
      <c r="AT2118" t="s">
        <v>2022</v>
      </c>
    </row>
    <row r="2119" spans="1:46" x14ac:dyDescent="0.25">
      <c r="A2119" t="str">
        <f>_xlfn.XLOOKUP(I2119,UTILIZADAS[Contacto1],UTILIZADAS[Source.Name],,0)</f>
        <v>Cobros Mayo</v>
      </c>
      <c r="B2119" s="18">
        <f>VLOOKUP(J2119,Ref!A:C,3,0)</f>
        <v>1</v>
      </c>
      <c r="C2119" s="18">
        <f>VLOOKUP(J2119,Ref!A:D,4,0)</f>
        <v>1</v>
      </c>
      <c r="D2119" s="18" t="str">
        <f t="shared" si="99"/>
        <v>20/may</v>
      </c>
      <c r="E2119" s="18">
        <f t="shared" si="100"/>
        <v>4</v>
      </c>
      <c r="F2119" s="18">
        <v>1</v>
      </c>
      <c r="G2119" s="18">
        <f t="shared" si="101"/>
        <v>1</v>
      </c>
      <c r="H2119" s="3">
        <v>46162.46601851852</v>
      </c>
      <c r="I2119">
        <v>65209719</v>
      </c>
      <c r="J2119">
        <v>6007</v>
      </c>
      <c r="K2119" t="s">
        <v>1983</v>
      </c>
      <c r="L2119" t="s">
        <v>1897</v>
      </c>
      <c r="M2119" t="s">
        <v>1970</v>
      </c>
      <c r="O2119">
        <v>354114390000</v>
      </c>
      <c r="P2119">
        <v>16018</v>
      </c>
      <c r="Q2119">
        <v>-4</v>
      </c>
      <c r="R2119">
        <v>1</v>
      </c>
      <c r="S2119">
        <v>65209719</v>
      </c>
      <c r="U2119" t="s">
        <v>6042</v>
      </c>
      <c r="W2119" t="s">
        <v>5030</v>
      </c>
      <c r="X2119">
        <v>354114390000</v>
      </c>
      <c r="Y2119" t="s">
        <v>86</v>
      </c>
      <c r="Z2119" t="s">
        <v>66</v>
      </c>
      <c r="AF2119" t="s">
        <v>1976</v>
      </c>
      <c r="AG2119" t="s">
        <v>1972</v>
      </c>
      <c r="AL2119">
        <v>49</v>
      </c>
      <c r="AM2119" t="s">
        <v>1979</v>
      </c>
      <c r="AN2119" t="s">
        <v>1987</v>
      </c>
      <c r="AO2119">
        <v>0</v>
      </c>
      <c r="AQ2119">
        <v>2258050</v>
      </c>
      <c r="AR2119" t="s">
        <v>4605</v>
      </c>
      <c r="AS2119" t="s">
        <v>5883</v>
      </c>
      <c r="AT2119" t="s">
        <v>1898</v>
      </c>
    </row>
    <row r="2120" spans="1:46" x14ac:dyDescent="0.25">
      <c r="A2120" t="str">
        <f>_xlfn.XLOOKUP(I2120,UTILIZADAS[Contacto1],UTILIZADAS[Source.Name],,0)</f>
        <v>Cobros Abril Canal Fijo</v>
      </c>
      <c r="B2120" s="18">
        <f>VLOOKUP(J2120,Ref!A:C,3,0)</f>
        <v>1</v>
      </c>
      <c r="C2120" s="18">
        <f>VLOOKUP(J2120,Ref!A:D,4,0)</f>
        <v>1</v>
      </c>
      <c r="D2120" s="18" t="str">
        <f t="shared" si="99"/>
        <v>11/may</v>
      </c>
      <c r="E2120" s="18">
        <f t="shared" si="100"/>
        <v>1</v>
      </c>
      <c r="F2120" s="18">
        <v>1</v>
      </c>
      <c r="G2120" s="18">
        <f t="shared" si="101"/>
        <v>1</v>
      </c>
      <c r="H2120" s="3">
        <v>46153.700474537036</v>
      </c>
      <c r="I2120">
        <v>65215997</v>
      </c>
      <c r="J2120">
        <v>6007</v>
      </c>
      <c r="K2120" t="s">
        <v>1983</v>
      </c>
      <c r="L2120" t="s">
        <v>1897</v>
      </c>
      <c r="M2120" t="s">
        <v>1970</v>
      </c>
      <c r="O2120">
        <v>364028150000</v>
      </c>
      <c r="P2120">
        <v>16018</v>
      </c>
      <c r="Q2120">
        <v>-4</v>
      </c>
      <c r="R2120">
        <v>1</v>
      </c>
      <c r="S2120">
        <v>65215997</v>
      </c>
      <c r="U2120" t="s">
        <v>2414</v>
      </c>
      <c r="W2120" t="s">
        <v>3991</v>
      </c>
      <c r="X2120">
        <v>364028150000</v>
      </c>
      <c r="Y2120" t="s">
        <v>65</v>
      </c>
      <c r="Z2120" t="s">
        <v>4619</v>
      </c>
      <c r="AF2120" t="s">
        <v>1976</v>
      </c>
      <c r="AG2120" t="s">
        <v>1972</v>
      </c>
      <c r="AL2120">
        <v>144</v>
      </c>
      <c r="AM2120" t="s">
        <v>1979</v>
      </c>
      <c r="AN2120" t="s">
        <v>1987</v>
      </c>
      <c r="AO2120">
        <v>0</v>
      </c>
      <c r="AQ2120">
        <v>2258051</v>
      </c>
      <c r="AR2120" t="s">
        <v>4605</v>
      </c>
      <c r="AS2120" t="s">
        <v>5883</v>
      </c>
      <c r="AT2120" t="s">
        <v>1898</v>
      </c>
    </row>
    <row r="2121" spans="1:46" x14ac:dyDescent="0.25">
      <c r="A2121" t="str">
        <f>_xlfn.XLOOKUP(I2121,UTILIZADAS[Contacto1],UTILIZADAS[Source.Name],,0)</f>
        <v>Cobros Abril Canal Fijo</v>
      </c>
      <c r="B2121" s="18">
        <f>VLOOKUP(J2121,Ref!A:C,3,0)</f>
        <v>0</v>
      </c>
      <c r="C2121" s="18">
        <f>VLOOKUP(J2121,Ref!A:D,4,0)</f>
        <v>0</v>
      </c>
      <c r="D2121" s="18" t="str">
        <f t="shared" si="99"/>
        <v>02/may</v>
      </c>
      <c r="E2121" s="18">
        <f t="shared" si="100"/>
        <v>13</v>
      </c>
      <c r="F2121" s="18">
        <v>1</v>
      </c>
      <c r="G2121" s="18">
        <f t="shared" si="101"/>
        <v>0</v>
      </c>
      <c r="H2121" s="3">
        <v>46144.539027777777</v>
      </c>
      <c r="I2121">
        <v>65222013</v>
      </c>
      <c r="J2121" t="s">
        <v>1967</v>
      </c>
      <c r="K2121" t="s">
        <v>1968</v>
      </c>
      <c r="L2121" t="s">
        <v>1969</v>
      </c>
      <c r="M2121" t="s">
        <v>1970</v>
      </c>
      <c r="O2121">
        <v>362027850000</v>
      </c>
      <c r="P2121">
        <v>16017</v>
      </c>
      <c r="Q2121">
        <v>-4</v>
      </c>
      <c r="R2121">
        <v>1</v>
      </c>
      <c r="S2121">
        <v>65222013</v>
      </c>
      <c r="U2121" t="s">
        <v>2413</v>
      </c>
      <c r="W2121" t="s">
        <v>3990</v>
      </c>
      <c r="X2121" t="s">
        <v>66</v>
      </c>
      <c r="Y2121" t="s">
        <v>85</v>
      </c>
      <c r="Z2121">
        <v>362027850000</v>
      </c>
      <c r="AG2121" t="s">
        <v>1972</v>
      </c>
      <c r="AI2121" t="s">
        <v>3181</v>
      </c>
      <c r="AL2121">
        <v>0</v>
      </c>
      <c r="AN2121" t="s">
        <v>1974</v>
      </c>
      <c r="AO2121">
        <v>0</v>
      </c>
      <c r="AQ2121">
        <v>2252211</v>
      </c>
      <c r="AR2121" t="s">
        <v>2241</v>
      </c>
      <c r="AS2121" t="s">
        <v>4163</v>
      </c>
      <c r="AT2121" t="s">
        <v>1975</v>
      </c>
    </row>
    <row r="2122" spans="1:46" x14ac:dyDescent="0.25">
      <c r="A2122" t="str">
        <f>_xlfn.XLOOKUP(I2122,UTILIZADAS[Contacto1],UTILIZADAS[Source.Name],,0)</f>
        <v>Cobros Abril Canal Fijo</v>
      </c>
      <c r="B2122" s="18">
        <f>VLOOKUP(J2122,Ref!A:C,3,0)</f>
        <v>0</v>
      </c>
      <c r="C2122" s="18">
        <f>VLOOKUP(J2122,Ref!A:D,4,0)</f>
        <v>0</v>
      </c>
      <c r="D2122" s="18" t="str">
        <f t="shared" si="99"/>
        <v>06/may</v>
      </c>
      <c r="E2122" s="18">
        <f t="shared" si="100"/>
        <v>13</v>
      </c>
      <c r="F2122" s="18">
        <v>1</v>
      </c>
      <c r="G2122" s="18">
        <f t="shared" si="101"/>
        <v>0</v>
      </c>
      <c r="H2122" s="3">
        <v>46148.402777777781</v>
      </c>
      <c r="I2122">
        <v>65222013</v>
      </c>
      <c r="J2122" t="s">
        <v>1967</v>
      </c>
      <c r="K2122" t="s">
        <v>1968</v>
      </c>
      <c r="L2122" t="s">
        <v>1969</v>
      </c>
      <c r="M2122" t="s">
        <v>1970</v>
      </c>
      <c r="O2122">
        <v>362027850000</v>
      </c>
      <c r="P2122">
        <v>16017</v>
      </c>
      <c r="Q2122">
        <v>-4</v>
      </c>
      <c r="R2122">
        <v>1</v>
      </c>
      <c r="S2122">
        <v>65222013</v>
      </c>
      <c r="U2122" t="s">
        <v>2413</v>
      </c>
      <c r="W2122" t="s">
        <v>3990</v>
      </c>
      <c r="X2122" t="s">
        <v>66</v>
      </c>
      <c r="Y2122" t="s">
        <v>85</v>
      </c>
      <c r="Z2122">
        <v>362027850000</v>
      </c>
      <c r="AG2122" t="s">
        <v>1972</v>
      </c>
      <c r="AI2122" t="s">
        <v>3181</v>
      </c>
      <c r="AL2122">
        <v>0</v>
      </c>
      <c r="AN2122" t="s">
        <v>1974</v>
      </c>
      <c r="AO2122">
        <v>0</v>
      </c>
      <c r="AQ2122">
        <v>2252211</v>
      </c>
      <c r="AR2122" t="s">
        <v>2241</v>
      </c>
      <c r="AS2122" t="s">
        <v>4163</v>
      </c>
      <c r="AT2122" t="s">
        <v>1975</v>
      </c>
    </row>
    <row r="2123" spans="1:46" x14ac:dyDescent="0.25">
      <c r="A2123" t="str">
        <f>_xlfn.XLOOKUP(I2123,UTILIZADAS[Contacto1],UTILIZADAS[Source.Name],,0)</f>
        <v>Cobros Abril Canal Fijo</v>
      </c>
      <c r="B2123" s="18">
        <f>VLOOKUP(J2123,Ref!A:C,3,0)</f>
        <v>0</v>
      </c>
      <c r="C2123" s="18">
        <f>VLOOKUP(J2123,Ref!A:D,4,0)</f>
        <v>0</v>
      </c>
      <c r="D2123" s="18" t="str">
        <f t="shared" si="99"/>
        <v>07/may</v>
      </c>
      <c r="E2123" s="18">
        <f t="shared" si="100"/>
        <v>13</v>
      </c>
      <c r="F2123" s="18">
        <v>1</v>
      </c>
      <c r="G2123" s="18">
        <f t="shared" si="101"/>
        <v>0</v>
      </c>
      <c r="H2123" s="3">
        <v>46149.613287037035</v>
      </c>
      <c r="I2123">
        <v>65222013</v>
      </c>
      <c r="J2123" t="s">
        <v>1967</v>
      </c>
      <c r="K2123" t="s">
        <v>1968</v>
      </c>
      <c r="L2123" t="s">
        <v>1969</v>
      </c>
      <c r="M2123" t="s">
        <v>1970</v>
      </c>
      <c r="O2123">
        <v>362027850000</v>
      </c>
      <c r="P2123">
        <v>16017</v>
      </c>
      <c r="Q2123">
        <v>-4</v>
      </c>
      <c r="R2123">
        <v>1</v>
      </c>
      <c r="S2123">
        <v>65222013</v>
      </c>
      <c r="U2123" t="s">
        <v>2413</v>
      </c>
      <c r="W2123" t="s">
        <v>3990</v>
      </c>
      <c r="X2123" t="s">
        <v>66</v>
      </c>
      <c r="Y2123" t="s">
        <v>85</v>
      </c>
      <c r="Z2123">
        <v>362027850000</v>
      </c>
      <c r="AG2123" t="s">
        <v>1972</v>
      </c>
      <c r="AI2123" t="s">
        <v>3181</v>
      </c>
      <c r="AL2123">
        <v>0</v>
      </c>
      <c r="AN2123" t="s">
        <v>1974</v>
      </c>
      <c r="AO2123">
        <v>0</v>
      </c>
      <c r="AQ2123">
        <v>2252211</v>
      </c>
      <c r="AR2123" t="s">
        <v>2241</v>
      </c>
      <c r="AS2123" t="s">
        <v>4163</v>
      </c>
      <c r="AT2123" t="s">
        <v>1975</v>
      </c>
    </row>
    <row r="2124" spans="1:46" x14ac:dyDescent="0.25">
      <c r="A2124" t="str">
        <f>_xlfn.XLOOKUP(I2124,UTILIZADAS[Contacto1],UTILIZADAS[Source.Name],,0)</f>
        <v>Cobros Abril Canal Fijo</v>
      </c>
      <c r="B2124" s="18">
        <f>VLOOKUP(J2124,Ref!A:C,3,0)</f>
        <v>0</v>
      </c>
      <c r="C2124" s="18">
        <f>VLOOKUP(J2124,Ref!A:D,4,0)</f>
        <v>0</v>
      </c>
      <c r="D2124" s="18" t="str">
        <f t="shared" si="99"/>
        <v>08/may</v>
      </c>
      <c r="E2124" s="18">
        <f t="shared" si="100"/>
        <v>13</v>
      </c>
      <c r="F2124" s="18">
        <v>1</v>
      </c>
      <c r="G2124" s="18">
        <f t="shared" si="101"/>
        <v>0</v>
      </c>
      <c r="H2124" s="3">
        <v>46150.642025462963</v>
      </c>
      <c r="I2124">
        <v>65222013</v>
      </c>
      <c r="J2124" t="s">
        <v>1967</v>
      </c>
      <c r="K2124" t="s">
        <v>1968</v>
      </c>
      <c r="L2124" t="s">
        <v>1969</v>
      </c>
      <c r="M2124" t="s">
        <v>1970</v>
      </c>
      <c r="O2124">
        <v>362027850000</v>
      </c>
      <c r="P2124">
        <v>16017</v>
      </c>
      <c r="Q2124">
        <v>-4</v>
      </c>
      <c r="R2124">
        <v>1</v>
      </c>
      <c r="S2124">
        <v>65222013</v>
      </c>
      <c r="U2124" t="s">
        <v>2413</v>
      </c>
      <c r="W2124" t="s">
        <v>3990</v>
      </c>
      <c r="X2124" t="s">
        <v>66</v>
      </c>
      <c r="Y2124" t="s">
        <v>85</v>
      </c>
      <c r="Z2124">
        <v>362027850000</v>
      </c>
      <c r="AG2124" t="s">
        <v>1972</v>
      </c>
      <c r="AI2124" t="s">
        <v>3181</v>
      </c>
      <c r="AL2124">
        <v>0</v>
      </c>
      <c r="AN2124" t="s">
        <v>1974</v>
      </c>
      <c r="AO2124">
        <v>0</v>
      </c>
      <c r="AQ2124">
        <v>2252211</v>
      </c>
      <c r="AR2124" t="s">
        <v>2241</v>
      </c>
      <c r="AS2124" t="s">
        <v>4163</v>
      </c>
      <c r="AT2124" t="s">
        <v>1975</v>
      </c>
    </row>
    <row r="2125" spans="1:46" x14ac:dyDescent="0.25">
      <c r="A2125" t="str">
        <f>_xlfn.XLOOKUP(I2125,UTILIZADAS[Contacto1],UTILIZADAS[Source.Name],,0)</f>
        <v>Cobros Abril Canal Fijo</v>
      </c>
      <c r="B2125" s="18">
        <f>VLOOKUP(J2125,Ref!A:C,3,0)</f>
        <v>0</v>
      </c>
      <c r="C2125" s="18">
        <f>VLOOKUP(J2125,Ref!A:D,4,0)</f>
        <v>0</v>
      </c>
      <c r="D2125" s="18" t="str">
        <f t="shared" si="99"/>
        <v>11/may</v>
      </c>
      <c r="E2125" s="18">
        <f t="shared" si="100"/>
        <v>13</v>
      </c>
      <c r="F2125" s="18">
        <v>1</v>
      </c>
      <c r="G2125" s="18">
        <f t="shared" si="101"/>
        <v>0</v>
      </c>
      <c r="H2125" s="3">
        <v>46153.704004629632</v>
      </c>
      <c r="I2125">
        <v>65222013</v>
      </c>
      <c r="J2125" t="s">
        <v>2023</v>
      </c>
      <c r="K2125" t="s">
        <v>1968</v>
      </c>
      <c r="L2125" t="s">
        <v>1969</v>
      </c>
      <c r="M2125" t="s">
        <v>1970</v>
      </c>
      <c r="O2125">
        <v>362027850000</v>
      </c>
      <c r="P2125">
        <v>16018</v>
      </c>
      <c r="Q2125">
        <v>-4</v>
      </c>
      <c r="R2125">
        <v>1</v>
      </c>
      <c r="S2125">
        <v>65222013</v>
      </c>
      <c r="U2125" t="s">
        <v>2413</v>
      </c>
      <c r="W2125" t="s">
        <v>3990</v>
      </c>
      <c r="X2125">
        <v>362027850000</v>
      </c>
      <c r="Y2125" t="s">
        <v>85</v>
      </c>
      <c r="Z2125" t="s">
        <v>66</v>
      </c>
      <c r="AG2125" t="s">
        <v>1972</v>
      </c>
      <c r="AL2125">
        <v>0</v>
      </c>
      <c r="AN2125" t="s">
        <v>1974</v>
      </c>
      <c r="AO2125">
        <v>0</v>
      </c>
      <c r="AQ2125">
        <v>2258052</v>
      </c>
      <c r="AR2125" t="s">
        <v>4605</v>
      </c>
      <c r="AS2125" t="s">
        <v>5883</v>
      </c>
      <c r="AT2125" t="s">
        <v>2024</v>
      </c>
    </row>
    <row r="2126" spans="1:46" x14ac:dyDescent="0.25">
      <c r="A2126" t="str">
        <f>_xlfn.XLOOKUP(I2126,UTILIZADAS[Contacto1],UTILIZADAS[Source.Name],,0)</f>
        <v>Cobros Abril Canal Fijo</v>
      </c>
      <c r="B2126" s="18">
        <f>VLOOKUP(J2126,Ref!A:C,3,0)</f>
        <v>0</v>
      </c>
      <c r="C2126" s="18">
        <f>VLOOKUP(J2126,Ref!A:D,4,0)</f>
        <v>0</v>
      </c>
      <c r="D2126" s="18" t="str">
        <f t="shared" si="99"/>
        <v>12/may</v>
      </c>
      <c r="E2126" s="18">
        <f t="shared" si="100"/>
        <v>13</v>
      </c>
      <c r="F2126" s="18">
        <v>1</v>
      </c>
      <c r="G2126" s="18">
        <f t="shared" si="101"/>
        <v>0</v>
      </c>
      <c r="H2126" s="3">
        <v>46154.455474537041</v>
      </c>
      <c r="I2126">
        <v>65222013</v>
      </c>
      <c r="J2126" t="s">
        <v>2023</v>
      </c>
      <c r="K2126" t="s">
        <v>1968</v>
      </c>
      <c r="L2126" t="s">
        <v>1969</v>
      </c>
      <c r="M2126" t="s">
        <v>1970</v>
      </c>
      <c r="O2126">
        <v>362027850000</v>
      </c>
      <c r="P2126">
        <v>16018</v>
      </c>
      <c r="Q2126">
        <v>-4</v>
      </c>
      <c r="R2126">
        <v>1</v>
      </c>
      <c r="S2126">
        <v>65222013</v>
      </c>
      <c r="U2126" t="s">
        <v>2413</v>
      </c>
      <c r="W2126" t="s">
        <v>3990</v>
      </c>
      <c r="X2126">
        <v>362027850000</v>
      </c>
      <c r="Y2126" t="s">
        <v>85</v>
      </c>
      <c r="Z2126" t="s">
        <v>66</v>
      </c>
      <c r="AG2126" t="s">
        <v>1972</v>
      </c>
      <c r="AL2126">
        <v>0</v>
      </c>
      <c r="AN2126" t="s">
        <v>1974</v>
      </c>
      <c r="AO2126">
        <v>0</v>
      </c>
      <c r="AQ2126">
        <v>2258052</v>
      </c>
      <c r="AR2126" t="s">
        <v>4605</v>
      </c>
      <c r="AS2126" t="s">
        <v>5883</v>
      </c>
      <c r="AT2126" t="s">
        <v>2024</v>
      </c>
    </row>
    <row r="2127" spans="1:46" x14ac:dyDescent="0.25">
      <c r="A2127" t="str">
        <f>_xlfn.XLOOKUP(I2127,UTILIZADAS[Contacto1],UTILIZADAS[Source.Name],,0)</f>
        <v>Cobros Abril Canal Fijo</v>
      </c>
      <c r="B2127" s="18">
        <f>VLOOKUP(J2127,Ref!A:C,3,0)</f>
        <v>0</v>
      </c>
      <c r="C2127" s="18">
        <f>VLOOKUP(J2127,Ref!A:D,4,0)</f>
        <v>0</v>
      </c>
      <c r="D2127" s="18" t="str">
        <f t="shared" si="99"/>
        <v>12/may</v>
      </c>
      <c r="E2127" s="18">
        <f t="shared" si="100"/>
        <v>13</v>
      </c>
      <c r="F2127" s="18">
        <v>1</v>
      </c>
      <c r="G2127" s="18">
        <f t="shared" si="101"/>
        <v>0</v>
      </c>
      <c r="H2127" s="3">
        <v>46154.526875000003</v>
      </c>
      <c r="I2127">
        <v>65222013</v>
      </c>
      <c r="J2127" t="s">
        <v>1967</v>
      </c>
      <c r="K2127" t="s">
        <v>1968</v>
      </c>
      <c r="L2127" t="s">
        <v>1969</v>
      </c>
      <c r="M2127" t="s">
        <v>1970</v>
      </c>
      <c r="O2127">
        <v>362027850000</v>
      </c>
      <c r="P2127">
        <v>16018</v>
      </c>
      <c r="Q2127">
        <v>-4</v>
      </c>
      <c r="R2127">
        <v>1</v>
      </c>
      <c r="S2127">
        <v>65222013</v>
      </c>
      <c r="U2127" t="s">
        <v>2413</v>
      </c>
      <c r="W2127" t="s">
        <v>3990</v>
      </c>
      <c r="X2127">
        <v>362027850000</v>
      </c>
      <c r="Y2127" t="s">
        <v>85</v>
      </c>
      <c r="Z2127" t="s">
        <v>66</v>
      </c>
      <c r="AG2127" t="s">
        <v>1972</v>
      </c>
      <c r="AL2127">
        <v>0</v>
      </c>
      <c r="AN2127" t="s">
        <v>1974</v>
      </c>
      <c r="AO2127">
        <v>0</v>
      </c>
      <c r="AQ2127">
        <v>2258052</v>
      </c>
      <c r="AR2127" t="s">
        <v>4605</v>
      </c>
      <c r="AS2127" t="s">
        <v>5883</v>
      </c>
      <c r="AT2127" t="s">
        <v>1975</v>
      </c>
    </row>
    <row r="2128" spans="1:46" x14ac:dyDescent="0.25">
      <c r="A2128" t="str">
        <f>_xlfn.XLOOKUP(I2128,UTILIZADAS[Contacto1],UTILIZADAS[Source.Name],,0)</f>
        <v>Cobros Abril Canal Fijo</v>
      </c>
      <c r="B2128" s="18">
        <f>VLOOKUP(J2128,Ref!A:C,3,0)</f>
        <v>0</v>
      </c>
      <c r="C2128" s="18">
        <f>VLOOKUP(J2128,Ref!A:D,4,0)</f>
        <v>0</v>
      </c>
      <c r="D2128" s="18" t="str">
        <f t="shared" si="99"/>
        <v>14/may</v>
      </c>
      <c r="E2128" s="18">
        <f t="shared" si="100"/>
        <v>13</v>
      </c>
      <c r="F2128" s="18">
        <v>1</v>
      </c>
      <c r="G2128" s="18">
        <f t="shared" si="101"/>
        <v>0</v>
      </c>
      <c r="H2128" s="3">
        <v>46156.423692129632</v>
      </c>
      <c r="I2128">
        <v>65222013</v>
      </c>
      <c r="J2128" t="s">
        <v>1967</v>
      </c>
      <c r="K2128" t="s">
        <v>1968</v>
      </c>
      <c r="L2128" t="s">
        <v>1969</v>
      </c>
      <c r="M2128" t="s">
        <v>1970</v>
      </c>
      <c r="O2128">
        <v>362027850000</v>
      </c>
      <c r="P2128">
        <v>16018</v>
      </c>
      <c r="Q2128">
        <v>-4</v>
      </c>
      <c r="R2128">
        <v>1</v>
      </c>
      <c r="S2128">
        <v>65222013</v>
      </c>
      <c r="U2128" t="s">
        <v>2413</v>
      </c>
      <c r="W2128" t="s">
        <v>3990</v>
      </c>
      <c r="X2128">
        <v>362027850000</v>
      </c>
      <c r="Y2128" t="s">
        <v>85</v>
      </c>
      <c r="Z2128" t="s">
        <v>66</v>
      </c>
      <c r="AG2128" t="s">
        <v>1972</v>
      </c>
      <c r="AL2128">
        <v>0</v>
      </c>
      <c r="AN2128" t="s">
        <v>1974</v>
      </c>
      <c r="AO2128">
        <v>0</v>
      </c>
      <c r="AQ2128">
        <v>2258052</v>
      </c>
      <c r="AR2128" t="s">
        <v>4605</v>
      </c>
      <c r="AS2128" t="s">
        <v>5883</v>
      </c>
      <c r="AT2128" t="s">
        <v>1975</v>
      </c>
    </row>
    <row r="2129" spans="1:46" x14ac:dyDescent="0.25">
      <c r="A2129" t="str">
        <f>_xlfn.XLOOKUP(I2129,UTILIZADAS[Contacto1],UTILIZADAS[Source.Name],,0)</f>
        <v>Cobros Abril Canal Fijo</v>
      </c>
      <c r="B2129" s="18">
        <f>VLOOKUP(J2129,Ref!A:C,3,0)</f>
        <v>0</v>
      </c>
      <c r="C2129" s="18">
        <f>VLOOKUP(J2129,Ref!A:D,4,0)</f>
        <v>0</v>
      </c>
      <c r="D2129" s="18" t="str">
        <f t="shared" si="99"/>
        <v>18/may</v>
      </c>
      <c r="E2129" s="18">
        <f t="shared" si="100"/>
        <v>13</v>
      </c>
      <c r="F2129" s="18">
        <v>1</v>
      </c>
      <c r="G2129" s="18">
        <f t="shared" si="101"/>
        <v>0</v>
      </c>
      <c r="H2129" s="3">
        <v>46160.513495370367</v>
      </c>
      <c r="I2129">
        <v>65222013</v>
      </c>
      <c r="J2129" t="s">
        <v>1967</v>
      </c>
      <c r="K2129" t="s">
        <v>1968</v>
      </c>
      <c r="L2129" t="s">
        <v>1969</v>
      </c>
      <c r="M2129" t="s">
        <v>1970</v>
      </c>
      <c r="O2129">
        <v>362027850000</v>
      </c>
      <c r="P2129">
        <v>16018</v>
      </c>
      <c r="Q2129">
        <v>-4</v>
      </c>
      <c r="R2129">
        <v>1</v>
      </c>
      <c r="S2129">
        <v>65222013</v>
      </c>
      <c r="U2129" t="s">
        <v>2413</v>
      </c>
      <c r="W2129" t="s">
        <v>3990</v>
      </c>
      <c r="X2129">
        <v>362027850000</v>
      </c>
      <c r="Y2129" t="s">
        <v>85</v>
      </c>
      <c r="Z2129" t="s">
        <v>66</v>
      </c>
      <c r="AG2129" t="s">
        <v>1972</v>
      </c>
      <c r="AL2129">
        <v>0</v>
      </c>
      <c r="AN2129" t="s">
        <v>1974</v>
      </c>
      <c r="AO2129">
        <v>0</v>
      </c>
      <c r="AQ2129">
        <v>2258052</v>
      </c>
      <c r="AR2129" t="s">
        <v>4605</v>
      </c>
      <c r="AS2129" t="s">
        <v>5883</v>
      </c>
      <c r="AT2129" t="s">
        <v>1975</v>
      </c>
    </row>
    <row r="2130" spans="1:46" x14ac:dyDescent="0.25">
      <c r="A2130" t="str">
        <f>_xlfn.XLOOKUP(I2130,UTILIZADAS[Contacto1],UTILIZADAS[Source.Name],,0)</f>
        <v>Cobros Abril Canal Fijo</v>
      </c>
      <c r="B2130" s="18">
        <f>VLOOKUP(J2130,Ref!A:C,3,0)</f>
        <v>0</v>
      </c>
      <c r="C2130" s="18">
        <f>VLOOKUP(J2130,Ref!A:D,4,0)</f>
        <v>0</v>
      </c>
      <c r="D2130" s="18" t="str">
        <f t="shared" si="99"/>
        <v>20/may</v>
      </c>
      <c r="E2130" s="18">
        <f t="shared" si="100"/>
        <v>13</v>
      </c>
      <c r="F2130" s="18">
        <v>1</v>
      </c>
      <c r="G2130" s="18">
        <f t="shared" si="101"/>
        <v>0</v>
      </c>
      <c r="H2130" s="3">
        <v>46162.467326388891</v>
      </c>
      <c r="I2130">
        <v>65222013</v>
      </c>
      <c r="J2130" t="s">
        <v>1967</v>
      </c>
      <c r="K2130" t="s">
        <v>1968</v>
      </c>
      <c r="L2130" t="s">
        <v>1969</v>
      </c>
      <c r="M2130" t="s">
        <v>1970</v>
      </c>
      <c r="O2130">
        <v>362027850000</v>
      </c>
      <c r="P2130">
        <v>16018</v>
      </c>
      <c r="Q2130">
        <v>-4</v>
      </c>
      <c r="R2130">
        <v>1</v>
      </c>
      <c r="S2130">
        <v>65222013</v>
      </c>
      <c r="U2130" t="s">
        <v>2413</v>
      </c>
      <c r="W2130" t="s">
        <v>3990</v>
      </c>
      <c r="X2130">
        <v>362027850000</v>
      </c>
      <c r="Y2130" t="s">
        <v>85</v>
      </c>
      <c r="Z2130" t="s">
        <v>66</v>
      </c>
      <c r="AG2130" t="s">
        <v>1972</v>
      </c>
      <c r="AL2130">
        <v>0</v>
      </c>
      <c r="AN2130" t="s">
        <v>1974</v>
      </c>
      <c r="AO2130">
        <v>0</v>
      </c>
      <c r="AQ2130">
        <v>2258052</v>
      </c>
      <c r="AR2130" t="s">
        <v>4605</v>
      </c>
      <c r="AS2130" t="s">
        <v>5883</v>
      </c>
      <c r="AT2130" t="s">
        <v>1975</v>
      </c>
    </row>
    <row r="2131" spans="1:46" x14ac:dyDescent="0.25">
      <c r="A2131" t="str">
        <f>_xlfn.XLOOKUP(I2131,UTILIZADAS[Contacto1],UTILIZADAS[Source.Name],,0)</f>
        <v>Cobros Abril Canal Fijo</v>
      </c>
      <c r="B2131" s="18">
        <f>VLOOKUP(J2131,Ref!A:C,3,0)</f>
        <v>0</v>
      </c>
      <c r="C2131" s="18">
        <f>VLOOKUP(J2131,Ref!A:D,4,0)</f>
        <v>0</v>
      </c>
      <c r="D2131" s="18" t="str">
        <f t="shared" si="99"/>
        <v>21/may</v>
      </c>
      <c r="E2131" s="18">
        <f t="shared" si="100"/>
        <v>13</v>
      </c>
      <c r="F2131" s="18">
        <v>1</v>
      </c>
      <c r="G2131" s="18">
        <f t="shared" si="101"/>
        <v>0</v>
      </c>
      <c r="H2131" s="3">
        <v>46163.503738425927</v>
      </c>
      <c r="I2131">
        <v>65222013</v>
      </c>
      <c r="J2131" t="s">
        <v>2023</v>
      </c>
      <c r="K2131" t="s">
        <v>1968</v>
      </c>
      <c r="L2131" t="s">
        <v>1969</v>
      </c>
      <c r="M2131" t="s">
        <v>1970</v>
      </c>
      <c r="O2131">
        <v>362027850000</v>
      </c>
      <c r="P2131">
        <v>16018</v>
      </c>
      <c r="Q2131">
        <v>-4</v>
      </c>
      <c r="R2131">
        <v>1</v>
      </c>
      <c r="S2131">
        <v>65222013</v>
      </c>
      <c r="U2131" t="s">
        <v>2413</v>
      </c>
      <c r="W2131" t="s">
        <v>3990</v>
      </c>
      <c r="X2131">
        <v>362027850000</v>
      </c>
      <c r="Y2131" t="s">
        <v>85</v>
      </c>
      <c r="Z2131" t="s">
        <v>66</v>
      </c>
      <c r="AG2131" t="s">
        <v>1972</v>
      </c>
      <c r="AL2131">
        <v>0</v>
      </c>
      <c r="AN2131" t="s">
        <v>1974</v>
      </c>
      <c r="AO2131">
        <v>0</v>
      </c>
      <c r="AQ2131">
        <v>2258052</v>
      </c>
      <c r="AR2131" t="s">
        <v>4605</v>
      </c>
      <c r="AS2131" t="s">
        <v>5883</v>
      </c>
      <c r="AT2131" t="s">
        <v>2024</v>
      </c>
    </row>
    <row r="2132" spans="1:46" x14ac:dyDescent="0.25">
      <c r="A2132" t="str">
        <f>_xlfn.XLOOKUP(I2132,UTILIZADAS[Contacto1],UTILIZADAS[Source.Name],,0)</f>
        <v>Cobros Abril Canal Fijo</v>
      </c>
      <c r="B2132" s="18">
        <f>VLOOKUP(J2132,Ref!A:C,3,0)</f>
        <v>0</v>
      </c>
      <c r="C2132" s="18">
        <f>VLOOKUP(J2132,Ref!A:D,4,0)</f>
        <v>0</v>
      </c>
      <c r="D2132" s="18" t="str">
        <f t="shared" si="99"/>
        <v>21/may</v>
      </c>
      <c r="E2132" s="18">
        <f t="shared" si="100"/>
        <v>13</v>
      </c>
      <c r="F2132" s="18">
        <v>1</v>
      </c>
      <c r="G2132" s="18">
        <f t="shared" si="101"/>
        <v>0</v>
      </c>
      <c r="H2132" s="3">
        <v>46163.630578703705</v>
      </c>
      <c r="I2132">
        <v>65222013</v>
      </c>
      <c r="J2132" t="s">
        <v>1967</v>
      </c>
      <c r="K2132" t="s">
        <v>1968</v>
      </c>
      <c r="L2132" t="s">
        <v>1969</v>
      </c>
      <c r="M2132" t="s">
        <v>1970</v>
      </c>
      <c r="O2132">
        <v>362027850000</v>
      </c>
      <c r="P2132">
        <v>16018</v>
      </c>
      <c r="Q2132">
        <v>-4</v>
      </c>
      <c r="R2132">
        <v>1</v>
      </c>
      <c r="S2132">
        <v>65222013</v>
      </c>
      <c r="U2132" t="s">
        <v>2413</v>
      </c>
      <c r="W2132" t="s">
        <v>3990</v>
      </c>
      <c r="X2132">
        <v>362027850000</v>
      </c>
      <c r="Y2132" t="s">
        <v>85</v>
      </c>
      <c r="Z2132" t="s">
        <v>66</v>
      </c>
      <c r="AG2132" t="s">
        <v>1972</v>
      </c>
      <c r="AL2132">
        <v>0</v>
      </c>
      <c r="AN2132" t="s">
        <v>1974</v>
      </c>
      <c r="AO2132">
        <v>0</v>
      </c>
      <c r="AQ2132">
        <v>2258052</v>
      </c>
      <c r="AR2132" t="s">
        <v>4605</v>
      </c>
      <c r="AS2132" t="s">
        <v>5883</v>
      </c>
      <c r="AT2132" t="s">
        <v>1975</v>
      </c>
    </row>
    <row r="2133" spans="1:46" x14ac:dyDescent="0.25">
      <c r="A2133" t="str">
        <f>_xlfn.XLOOKUP(I2133,UTILIZADAS[Contacto1],UTILIZADAS[Source.Name],,0)</f>
        <v>Cobros Abril Canal Fijo</v>
      </c>
      <c r="B2133" s="18">
        <f>VLOOKUP(J2133,Ref!A:C,3,0)</f>
        <v>0</v>
      </c>
      <c r="C2133" s="18">
        <f>VLOOKUP(J2133,Ref!A:D,4,0)</f>
        <v>0</v>
      </c>
      <c r="D2133" s="18" t="str">
        <f t="shared" si="99"/>
        <v>22/may</v>
      </c>
      <c r="E2133" s="18">
        <f t="shared" si="100"/>
        <v>13</v>
      </c>
      <c r="F2133" s="18">
        <v>1</v>
      </c>
      <c r="G2133" s="18">
        <f t="shared" si="101"/>
        <v>1</v>
      </c>
      <c r="H2133" s="3">
        <v>46164.396817129629</v>
      </c>
      <c r="I2133">
        <v>65222013</v>
      </c>
      <c r="J2133" t="s">
        <v>1967</v>
      </c>
      <c r="K2133" t="s">
        <v>1968</v>
      </c>
      <c r="L2133" t="s">
        <v>1969</v>
      </c>
      <c r="M2133" t="s">
        <v>1970</v>
      </c>
      <c r="O2133">
        <v>362027850000</v>
      </c>
      <c r="P2133">
        <v>16018</v>
      </c>
      <c r="Q2133">
        <v>-4</v>
      </c>
      <c r="R2133">
        <v>1</v>
      </c>
      <c r="S2133">
        <v>65222013</v>
      </c>
      <c r="U2133" t="s">
        <v>2413</v>
      </c>
      <c r="W2133" t="s">
        <v>3990</v>
      </c>
      <c r="X2133">
        <v>362027850000</v>
      </c>
      <c r="Y2133" t="s">
        <v>85</v>
      </c>
      <c r="Z2133" t="s">
        <v>66</v>
      </c>
      <c r="AG2133" t="s">
        <v>1972</v>
      </c>
      <c r="AL2133">
        <v>0</v>
      </c>
      <c r="AN2133" t="s">
        <v>1974</v>
      </c>
      <c r="AO2133">
        <v>0</v>
      </c>
      <c r="AQ2133">
        <v>2258052</v>
      </c>
      <c r="AR2133" t="s">
        <v>4605</v>
      </c>
      <c r="AS2133" t="s">
        <v>5883</v>
      </c>
      <c r="AT2133" t="s">
        <v>1975</v>
      </c>
    </row>
    <row r="2134" spans="1:46" x14ac:dyDescent="0.25">
      <c r="A2134" t="str">
        <f>_xlfn.XLOOKUP(I2134,UTILIZADAS[Contacto1],UTILIZADAS[Source.Name],,0)</f>
        <v>Cobros Mayo</v>
      </c>
      <c r="B2134" s="18">
        <f>VLOOKUP(J2134,Ref!A:C,3,0)</f>
        <v>0</v>
      </c>
      <c r="C2134" s="18">
        <f>VLOOKUP(J2134,Ref!A:D,4,0)</f>
        <v>0</v>
      </c>
      <c r="D2134" s="18" t="str">
        <f t="shared" si="99"/>
        <v>11/may</v>
      </c>
      <c r="E2134" s="18">
        <f t="shared" si="100"/>
        <v>2</v>
      </c>
      <c r="F2134" s="18">
        <v>1</v>
      </c>
      <c r="G2134" s="18">
        <f t="shared" si="101"/>
        <v>0</v>
      </c>
      <c r="H2134" s="3">
        <v>46153.7031712963</v>
      </c>
      <c r="I2134">
        <v>65224736</v>
      </c>
      <c r="J2134" t="s">
        <v>1967</v>
      </c>
      <c r="K2134" t="s">
        <v>1968</v>
      </c>
      <c r="L2134" t="s">
        <v>1969</v>
      </c>
      <c r="M2134" t="s">
        <v>1970</v>
      </c>
      <c r="O2134">
        <v>367071610000</v>
      </c>
      <c r="P2134">
        <v>16018</v>
      </c>
      <c r="Q2134">
        <v>-4</v>
      </c>
      <c r="R2134">
        <v>1</v>
      </c>
      <c r="S2134">
        <v>65224736</v>
      </c>
      <c r="U2134" t="s">
        <v>5031</v>
      </c>
      <c r="W2134" t="s">
        <v>4587</v>
      </c>
      <c r="X2134">
        <v>367071610000</v>
      </c>
      <c r="Y2134" t="s">
        <v>2552</v>
      </c>
      <c r="Z2134" t="s">
        <v>66</v>
      </c>
      <c r="AF2134" t="s">
        <v>1976</v>
      </c>
      <c r="AG2134" t="s">
        <v>1972</v>
      </c>
      <c r="AL2134">
        <v>0</v>
      </c>
      <c r="AN2134" t="s">
        <v>1974</v>
      </c>
      <c r="AO2134">
        <v>0</v>
      </c>
      <c r="AQ2134">
        <v>2258053</v>
      </c>
      <c r="AR2134" t="s">
        <v>4605</v>
      </c>
      <c r="AS2134" t="s">
        <v>5883</v>
      </c>
      <c r="AT2134" t="s">
        <v>1975</v>
      </c>
    </row>
    <row r="2135" spans="1:46" x14ac:dyDescent="0.25">
      <c r="A2135" t="str">
        <f>_xlfn.XLOOKUP(I2135,UTILIZADAS[Contacto1],UTILIZADAS[Source.Name],,0)</f>
        <v>Cobros Mayo</v>
      </c>
      <c r="B2135" s="18">
        <f>VLOOKUP(J2135,Ref!A:C,3,0)</f>
        <v>1</v>
      </c>
      <c r="C2135" s="18">
        <f>VLOOKUP(J2135,Ref!A:D,4,0)</f>
        <v>1</v>
      </c>
      <c r="D2135" s="18" t="str">
        <f t="shared" si="99"/>
        <v>14/may</v>
      </c>
      <c r="E2135" s="18">
        <f t="shared" si="100"/>
        <v>2</v>
      </c>
      <c r="F2135" s="18">
        <v>1</v>
      </c>
      <c r="G2135" s="18">
        <f t="shared" si="101"/>
        <v>1</v>
      </c>
      <c r="H2135" s="3">
        <v>46156.423900462964</v>
      </c>
      <c r="I2135">
        <v>65224736</v>
      </c>
      <c r="J2135">
        <v>6007</v>
      </c>
      <c r="K2135" t="s">
        <v>1983</v>
      </c>
      <c r="L2135" t="s">
        <v>1897</v>
      </c>
      <c r="M2135" t="s">
        <v>1970</v>
      </c>
      <c r="O2135">
        <v>367071610000</v>
      </c>
      <c r="P2135">
        <v>16018</v>
      </c>
      <c r="Q2135">
        <v>-4</v>
      </c>
      <c r="R2135">
        <v>1</v>
      </c>
      <c r="S2135">
        <v>65224736</v>
      </c>
      <c r="U2135" t="s">
        <v>5031</v>
      </c>
      <c r="W2135" t="s">
        <v>4587</v>
      </c>
      <c r="X2135">
        <v>367071610000</v>
      </c>
      <c r="Y2135" t="s">
        <v>2552</v>
      </c>
      <c r="Z2135" t="s">
        <v>66</v>
      </c>
      <c r="AF2135" t="s">
        <v>1976</v>
      </c>
      <c r="AG2135" t="s">
        <v>1972</v>
      </c>
      <c r="AL2135">
        <v>389</v>
      </c>
      <c r="AM2135" t="s">
        <v>1979</v>
      </c>
      <c r="AN2135" t="s">
        <v>1987</v>
      </c>
      <c r="AO2135">
        <v>0</v>
      </c>
      <c r="AQ2135">
        <v>2258053</v>
      </c>
      <c r="AR2135" t="s">
        <v>4605</v>
      </c>
      <c r="AS2135" t="s">
        <v>5883</v>
      </c>
      <c r="AT2135" t="s">
        <v>1898</v>
      </c>
    </row>
    <row r="2136" spans="1:46" x14ac:dyDescent="0.25">
      <c r="A2136" t="str">
        <f>_xlfn.XLOOKUP(I2136,UTILIZADAS[Contacto1],UTILIZADAS[Source.Name],,0)</f>
        <v>Cobros Abril Canal Fijo</v>
      </c>
      <c r="B2136" s="18">
        <f>VLOOKUP(J2136,Ref!A:C,3,0)</f>
        <v>1</v>
      </c>
      <c r="C2136" s="18">
        <f>VLOOKUP(J2136,Ref!A:D,4,0)</f>
        <v>1</v>
      </c>
      <c r="D2136" s="18" t="str">
        <f t="shared" si="99"/>
        <v>11/may</v>
      </c>
      <c r="E2136" s="18">
        <f t="shared" si="100"/>
        <v>1</v>
      </c>
      <c r="F2136" s="18">
        <v>1</v>
      </c>
      <c r="G2136" s="18">
        <f t="shared" si="101"/>
        <v>1</v>
      </c>
      <c r="H2136" s="3">
        <v>46153.703877314816</v>
      </c>
      <c r="I2136">
        <v>65227543</v>
      </c>
      <c r="J2136">
        <v>6003</v>
      </c>
      <c r="K2136" t="s">
        <v>1983</v>
      </c>
      <c r="L2136" t="s">
        <v>1897</v>
      </c>
      <c r="M2136" t="s">
        <v>1970</v>
      </c>
      <c r="O2136">
        <v>351262510000</v>
      </c>
      <c r="P2136">
        <v>16018</v>
      </c>
      <c r="Q2136">
        <v>-4</v>
      </c>
      <c r="R2136">
        <v>1</v>
      </c>
      <c r="S2136">
        <v>65227543</v>
      </c>
      <c r="U2136" t="s">
        <v>2333</v>
      </c>
      <c r="W2136" t="s">
        <v>3886</v>
      </c>
      <c r="X2136">
        <v>351262510000</v>
      </c>
      <c r="Y2136" t="s">
        <v>65</v>
      </c>
      <c r="Z2136" t="s">
        <v>66</v>
      </c>
      <c r="AF2136" t="s">
        <v>1976</v>
      </c>
      <c r="AG2136" t="s">
        <v>1972</v>
      </c>
      <c r="AL2136">
        <v>18</v>
      </c>
      <c r="AM2136" t="s">
        <v>1979</v>
      </c>
      <c r="AN2136" t="s">
        <v>1987</v>
      </c>
      <c r="AO2136">
        <v>0</v>
      </c>
      <c r="AQ2136">
        <v>2258054</v>
      </c>
      <c r="AR2136" t="s">
        <v>4605</v>
      </c>
      <c r="AS2136" t="s">
        <v>5883</v>
      </c>
      <c r="AT2136" t="s">
        <v>1892</v>
      </c>
    </row>
    <row r="2137" spans="1:46" x14ac:dyDescent="0.25">
      <c r="A2137" t="str">
        <f>_xlfn.XLOOKUP(I2137,UTILIZADAS[Contacto1],UTILIZADAS[Source.Name],,0)</f>
        <v>Cobros Mayo</v>
      </c>
      <c r="B2137" s="18">
        <f>VLOOKUP(J2137,Ref!A:C,3,0)</f>
        <v>0</v>
      </c>
      <c r="C2137" s="18">
        <f>VLOOKUP(J2137,Ref!A:D,4,0)</f>
        <v>0</v>
      </c>
      <c r="D2137" s="18" t="str">
        <f t="shared" si="99"/>
        <v>11/may</v>
      </c>
      <c r="E2137" s="18">
        <f t="shared" si="100"/>
        <v>3</v>
      </c>
      <c r="F2137" s="18">
        <v>1</v>
      </c>
      <c r="G2137" s="18">
        <f t="shared" si="101"/>
        <v>0</v>
      </c>
      <c r="H2137" s="3">
        <v>46153.704027777778</v>
      </c>
      <c r="I2137">
        <v>65228645</v>
      </c>
      <c r="J2137" t="s">
        <v>1967</v>
      </c>
      <c r="K2137" t="s">
        <v>1968</v>
      </c>
      <c r="L2137" t="s">
        <v>1969</v>
      </c>
      <c r="M2137" t="s">
        <v>1970</v>
      </c>
      <c r="O2137">
        <v>356242740000</v>
      </c>
      <c r="P2137">
        <v>16018</v>
      </c>
      <c r="Q2137">
        <v>-4</v>
      </c>
      <c r="R2137">
        <v>1</v>
      </c>
      <c r="S2137">
        <v>65228645</v>
      </c>
      <c r="U2137" t="s">
        <v>6043</v>
      </c>
      <c r="W2137" t="s">
        <v>5033</v>
      </c>
      <c r="X2137">
        <v>356242740000</v>
      </c>
      <c r="Y2137" t="s">
        <v>65</v>
      </c>
      <c r="Z2137" t="s">
        <v>66</v>
      </c>
      <c r="AF2137" t="s">
        <v>1976</v>
      </c>
      <c r="AG2137" t="s">
        <v>1972</v>
      </c>
      <c r="AL2137">
        <v>0</v>
      </c>
      <c r="AN2137" t="s">
        <v>1974</v>
      </c>
      <c r="AO2137">
        <v>0</v>
      </c>
      <c r="AQ2137">
        <v>2258055</v>
      </c>
      <c r="AR2137" t="s">
        <v>4605</v>
      </c>
      <c r="AS2137" t="s">
        <v>5883</v>
      </c>
      <c r="AT2137" t="s">
        <v>1975</v>
      </c>
    </row>
    <row r="2138" spans="1:46" x14ac:dyDescent="0.25">
      <c r="A2138" t="str">
        <f>_xlfn.XLOOKUP(I2138,UTILIZADAS[Contacto1],UTILIZADAS[Source.Name],,0)</f>
        <v>Cobros Mayo</v>
      </c>
      <c r="B2138" s="18">
        <f>VLOOKUP(J2138,Ref!A:C,3,0)</f>
        <v>0</v>
      </c>
      <c r="C2138" s="18">
        <f>VLOOKUP(J2138,Ref!A:D,4,0)</f>
        <v>0</v>
      </c>
      <c r="D2138" s="18" t="str">
        <f t="shared" si="99"/>
        <v>14/may</v>
      </c>
      <c r="E2138" s="18">
        <f t="shared" si="100"/>
        <v>3</v>
      </c>
      <c r="F2138" s="18">
        <v>1</v>
      </c>
      <c r="G2138" s="18">
        <f t="shared" si="101"/>
        <v>0</v>
      </c>
      <c r="H2138" s="3">
        <v>46156.430266203701</v>
      </c>
      <c r="I2138">
        <v>65228645</v>
      </c>
      <c r="J2138" t="s">
        <v>2021</v>
      </c>
      <c r="K2138" t="s">
        <v>1968</v>
      </c>
      <c r="L2138" t="s">
        <v>1969</v>
      </c>
      <c r="M2138" t="s">
        <v>1970</v>
      </c>
      <c r="O2138">
        <v>356242740000</v>
      </c>
      <c r="P2138">
        <v>16018</v>
      </c>
      <c r="Q2138">
        <v>-4</v>
      </c>
      <c r="R2138">
        <v>1</v>
      </c>
      <c r="S2138">
        <v>65228645</v>
      </c>
      <c r="U2138" t="s">
        <v>6043</v>
      </c>
      <c r="W2138" t="s">
        <v>5033</v>
      </c>
      <c r="X2138">
        <v>356242740000</v>
      </c>
      <c r="Y2138" t="s">
        <v>65</v>
      </c>
      <c r="Z2138" t="s">
        <v>66</v>
      </c>
      <c r="AF2138" t="s">
        <v>1976</v>
      </c>
      <c r="AG2138" t="s">
        <v>1972</v>
      </c>
      <c r="AL2138">
        <v>5</v>
      </c>
      <c r="AN2138" t="s">
        <v>1974</v>
      </c>
      <c r="AO2138">
        <v>0</v>
      </c>
      <c r="AQ2138">
        <v>2258055</v>
      </c>
      <c r="AR2138" t="s">
        <v>4605</v>
      </c>
      <c r="AS2138" t="s">
        <v>5883</v>
      </c>
      <c r="AT2138" t="s">
        <v>2022</v>
      </c>
    </row>
    <row r="2139" spans="1:46" x14ac:dyDescent="0.25">
      <c r="A2139" t="str">
        <f>_xlfn.XLOOKUP(I2139,UTILIZADAS[Contacto1],UTILIZADAS[Source.Name],,0)</f>
        <v>Cobros Mayo</v>
      </c>
      <c r="B2139" s="18">
        <f>VLOOKUP(J2139,Ref!A:C,3,0)</f>
        <v>1</v>
      </c>
      <c r="C2139" s="18">
        <f>VLOOKUP(J2139,Ref!A:D,4,0)</f>
        <v>0</v>
      </c>
      <c r="D2139" s="18" t="str">
        <f t="shared" si="99"/>
        <v>18/may</v>
      </c>
      <c r="E2139" s="18">
        <f t="shared" si="100"/>
        <v>3</v>
      </c>
      <c r="F2139" s="18">
        <v>1</v>
      </c>
      <c r="G2139" s="18">
        <f t="shared" si="101"/>
        <v>1</v>
      </c>
      <c r="H2139" s="3">
        <v>46160.514953703707</v>
      </c>
      <c r="I2139">
        <v>65228645</v>
      </c>
      <c r="J2139">
        <v>6006</v>
      </c>
      <c r="K2139" t="s">
        <v>1983</v>
      </c>
      <c r="L2139" t="s">
        <v>1897</v>
      </c>
      <c r="M2139" t="s">
        <v>1970</v>
      </c>
      <c r="O2139">
        <v>356242740000</v>
      </c>
      <c r="P2139">
        <v>16018</v>
      </c>
      <c r="Q2139">
        <v>-4</v>
      </c>
      <c r="R2139">
        <v>1</v>
      </c>
      <c r="S2139">
        <v>65228645</v>
      </c>
      <c r="U2139" t="s">
        <v>6043</v>
      </c>
      <c r="W2139" t="s">
        <v>5033</v>
      </c>
      <c r="X2139">
        <v>356242740000</v>
      </c>
      <c r="Y2139" t="s">
        <v>65</v>
      </c>
      <c r="Z2139" t="s">
        <v>66</v>
      </c>
      <c r="AF2139" t="s">
        <v>1976</v>
      </c>
      <c r="AG2139" t="s">
        <v>1972</v>
      </c>
      <c r="AL2139">
        <v>217</v>
      </c>
      <c r="AM2139" t="s">
        <v>1979</v>
      </c>
      <c r="AN2139" t="s">
        <v>1987</v>
      </c>
      <c r="AO2139">
        <v>0</v>
      </c>
      <c r="AQ2139">
        <v>2258055</v>
      </c>
      <c r="AR2139" t="s">
        <v>4605</v>
      </c>
      <c r="AS2139" t="s">
        <v>5883</v>
      </c>
      <c r="AT2139" t="s">
        <v>1894</v>
      </c>
    </row>
    <row r="2140" spans="1:46" x14ac:dyDescent="0.25">
      <c r="A2140" t="e">
        <f>_xlfn.XLOOKUP(I2140,UTILIZADAS[Contacto1],UTILIZADAS[Source.Name],,0)</f>
        <v>#N/A</v>
      </c>
      <c r="B2140" s="18">
        <f>VLOOKUP(J2140,Ref!A:C,3,0)</f>
        <v>0</v>
      </c>
      <c r="C2140" s="18">
        <f>VLOOKUP(J2140,Ref!A:D,4,0)</f>
        <v>0</v>
      </c>
      <c r="D2140" s="18" t="str">
        <f t="shared" si="99"/>
        <v>04/may</v>
      </c>
      <c r="E2140" s="18">
        <f t="shared" si="100"/>
        <v>1</v>
      </c>
      <c r="F2140" s="18">
        <v>1</v>
      </c>
      <c r="G2140" s="18">
        <f t="shared" si="101"/>
        <v>1</v>
      </c>
      <c r="H2140" s="3">
        <v>46146.635983796295</v>
      </c>
      <c r="I2140">
        <v>65245107</v>
      </c>
      <c r="J2140">
        <v>6004</v>
      </c>
      <c r="K2140" t="s">
        <v>1983</v>
      </c>
      <c r="L2140" t="s">
        <v>1897</v>
      </c>
      <c r="M2140" t="s">
        <v>1970</v>
      </c>
      <c r="P2140">
        <v>998</v>
      </c>
      <c r="Q2140">
        <v>0</v>
      </c>
      <c r="S2140">
        <v>65245107</v>
      </c>
      <c r="AF2140" t="s">
        <v>1976</v>
      </c>
      <c r="AG2140" t="s">
        <v>1972</v>
      </c>
      <c r="AL2140">
        <v>70</v>
      </c>
      <c r="AM2140" t="s">
        <v>1979</v>
      </c>
      <c r="AN2140" t="s">
        <v>1977</v>
      </c>
      <c r="AO2140">
        <v>0</v>
      </c>
      <c r="AQ2140">
        <v>2257475</v>
      </c>
      <c r="AR2140" t="s">
        <v>1978</v>
      </c>
      <c r="AT2140" t="s">
        <v>1984</v>
      </c>
    </row>
    <row r="2141" spans="1:46" x14ac:dyDescent="0.25">
      <c r="A2141" t="e">
        <f>_xlfn.XLOOKUP(I2141,UTILIZADAS[Contacto1],UTILIZADAS[Source.Name],,0)</f>
        <v>#N/A</v>
      </c>
      <c r="B2141" s="18">
        <f>VLOOKUP(J2141,Ref!A:C,3,0)</f>
        <v>1</v>
      </c>
      <c r="C2141" s="18">
        <f>VLOOKUP(J2141,Ref!A:D,4,0)</f>
        <v>1</v>
      </c>
      <c r="D2141" s="18" t="str">
        <f t="shared" si="99"/>
        <v>04/may</v>
      </c>
      <c r="E2141" s="18">
        <f t="shared" si="100"/>
        <v>1</v>
      </c>
      <c r="F2141" s="18">
        <v>1</v>
      </c>
      <c r="G2141" s="18">
        <f t="shared" si="101"/>
        <v>1</v>
      </c>
      <c r="H2141" s="3">
        <v>46146.399583333332</v>
      </c>
      <c r="I2141">
        <v>65248429</v>
      </c>
      <c r="J2141">
        <v>6007</v>
      </c>
      <c r="K2141" t="s">
        <v>1983</v>
      </c>
      <c r="L2141" t="s">
        <v>1897</v>
      </c>
      <c r="M2141" t="s">
        <v>1970</v>
      </c>
      <c r="P2141">
        <v>13001</v>
      </c>
      <c r="Q2141">
        <v>-4</v>
      </c>
      <c r="R2141">
        <v>1</v>
      </c>
      <c r="S2141">
        <v>65248429</v>
      </c>
      <c r="U2141" t="s">
        <v>6044</v>
      </c>
      <c r="AF2141" t="s">
        <v>1976</v>
      </c>
      <c r="AG2141" t="s">
        <v>1972</v>
      </c>
      <c r="AL2141">
        <v>153</v>
      </c>
      <c r="AM2141" t="s">
        <v>1979</v>
      </c>
      <c r="AN2141" t="s">
        <v>1977</v>
      </c>
      <c r="AO2141">
        <v>0</v>
      </c>
      <c r="AQ2141">
        <v>1544155</v>
      </c>
      <c r="AR2141" t="s">
        <v>6045</v>
      </c>
      <c r="AT2141" t="s">
        <v>1898</v>
      </c>
    </row>
    <row r="2142" spans="1:46" x14ac:dyDescent="0.25">
      <c r="A2142" t="str">
        <f>_xlfn.XLOOKUP(I2142,UTILIZADAS[Contacto1],UTILIZADAS[Source.Name],,0)</f>
        <v>Cobros Mayo</v>
      </c>
      <c r="B2142" s="18">
        <f>VLOOKUP(J2142,Ref!A:C,3,0)</f>
        <v>0</v>
      </c>
      <c r="C2142" s="18">
        <f>VLOOKUP(J2142,Ref!A:D,4,0)</f>
        <v>0</v>
      </c>
      <c r="D2142" s="18" t="str">
        <f t="shared" si="99"/>
        <v>11/may</v>
      </c>
      <c r="E2142" s="18">
        <f t="shared" si="100"/>
        <v>4</v>
      </c>
      <c r="F2142" s="18">
        <v>1</v>
      </c>
      <c r="G2142" s="18">
        <f t="shared" si="101"/>
        <v>0</v>
      </c>
      <c r="H2142" s="3">
        <v>46153.705914351849</v>
      </c>
      <c r="I2142">
        <v>65268484</v>
      </c>
      <c r="J2142" t="s">
        <v>2021</v>
      </c>
      <c r="K2142" t="s">
        <v>1968</v>
      </c>
      <c r="L2142" t="s">
        <v>1969</v>
      </c>
      <c r="M2142" t="s">
        <v>1970</v>
      </c>
      <c r="O2142">
        <v>365059580000</v>
      </c>
      <c r="P2142">
        <v>16018</v>
      </c>
      <c r="Q2142">
        <v>-4</v>
      </c>
      <c r="R2142">
        <v>1</v>
      </c>
      <c r="S2142">
        <v>65268484</v>
      </c>
      <c r="U2142" t="s">
        <v>6046</v>
      </c>
      <c r="W2142" t="s">
        <v>5035</v>
      </c>
      <c r="X2142">
        <v>365059580000</v>
      </c>
      <c r="Y2142" t="s">
        <v>65</v>
      </c>
      <c r="Z2142" t="s">
        <v>66</v>
      </c>
      <c r="AF2142" t="s">
        <v>1976</v>
      </c>
      <c r="AG2142" t="s">
        <v>1972</v>
      </c>
      <c r="AK2142" t="s">
        <v>6047</v>
      </c>
      <c r="AL2142">
        <v>5</v>
      </c>
      <c r="AN2142" t="s">
        <v>1974</v>
      </c>
      <c r="AO2142">
        <v>0</v>
      </c>
      <c r="AQ2142">
        <v>2258056</v>
      </c>
      <c r="AR2142" t="s">
        <v>4605</v>
      </c>
      <c r="AS2142" t="s">
        <v>5883</v>
      </c>
      <c r="AT2142" t="s">
        <v>2022</v>
      </c>
    </row>
    <row r="2143" spans="1:46" x14ac:dyDescent="0.25">
      <c r="A2143" t="str">
        <f>_xlfn.XLOOKUP(I2143,UTILIZADAS[Contacto1],UTILIZADAS[Source.Name],,0)</f>
        <v>Cobros Mayo</v>
      </c>
      <c r="B2143" s="18">
        <f>VLOOKUP(J2143,Ref!A:C,3,0)</f>
        <v>0</v>
      </c>
      <c r="C2143" s="18">
        <f>VLOOKUP(J2143,Ref!A:D,4,0)</f>
        <v>0</v>
      </c>
      <c r="D2143" s="18" t="str">
        <f t="shared" si="99"/>
        <v>14/may</v>
      </c>
      <c r="E2143" s="18">
        <f t="shared" si="100"/>
        <v>4</v>
      </c>
      <c r="F2143" s="18">
        <v>1</v>
      </c>
      <c r="G2143" s="18">
        <f t="shared" si="101"/>
        <v>0</v>
      </c>
      <c r="H2143" s="3">
        <v>46156.430601851855</v>
      </c>
      <c r="I2143">
        <v>65268484</v>
      </c>
      <c r="J2143" t="s">
        <v>2021</v>
      </c>
      <c r="K2143" t="s">
        <v>1968</v>
      </c>
      <c r="L2143" t="s">
        <v>1969</v>
      </c>
      <c r="M2143" t="s">
        <v>1970</v>
      </c>
      <c r="O2143">
        <v>365059580000</v>
      </c>
      <c r="P2143">
        <v>16018</v>
      </c>
      <c r="Q2143">
        <v>-4</v>
      </c>
      <c r="R2143">
        <v>1</v>
      </c>
      <c r="S2143">
        <v>65268484</v>
      </c>
      <c r="U2143" t="s">
        <v>6046</v>
      </c>
      <c r="W2143" t="s">
        <v>5035</v>
      </c>
      <c r="X2143">
        <v>365059580000</v>
      </c>
      <c r="Y2143" t="s">
        <v>65</v>
      </c>
      <c r="Z2143" t="s">
        <v>66</v>
      </c>
      <c r="AF2143" t="s">
        <v>1976</v>
      </c>
      <c r="AG2143" t="s">
        <v>1972</v>
      </c>
      <c r="AK2143" t="s">
        <v>6047</v>
      </c>
      <c r="AL2143">
        <v>5</v>
      </c>
      <c r="AN2143" t="s">
        <v>1974</v>
      </c>
      <c r="AO2143">
        <v>0</v>
      </c>
      <c r="AQ2143">
        <v>2258056</v>
      </c>
      <c r="AR2143" t="s">
        <v>4605</v>
      </c>
      <c r="AS2143" t="s">
        <v>5883</v>
      </c>
      <c r="AT2143" t="s">
        <v>2022</v>
      </c>
    </row>
    <row r="2144" spans="1:46" x14ac:dyDescent="0.25">
      <c r="A2144" t="str">
        <f>_xlfn.XLOOKUP(I2144,UTILIZADAS[Contacto1],UTILIZADAS[Source.Name],,0)</f>
        <v>Cobros Mayo</v>
      </c>
      <c r="B2144" s="18">
        <f>VLOOKUP(J2144,Ref!A:C,3,0)</f>
        <v>0</v>
      </c>
      <c r="C2144" s="18">
        <f>VLOOKUP(J2144,Ref!A:D,4,0)</f>
        <v>0</v>
      </c>
      <c r="D2144" s="18" t="str">
        <f t="shared" si="99"/>
        <v>18/may</v>
      </c>
      <c r="E2144" s="18">
        <f t="shared" si="100"/>
        <v>4</v>
      </c>
      <c r="F2144" s="18">
        <v>1</v>
      </c>
      <c r="G2144" s="18">
        <f t="shared" si="101"/>
        <v>0</v>
      </c>
      <c r="H2144" s="3">
        <v>46160.514953703707</v>
      </c>
      <c r="I2144">
        <v>65268484</v>
      </c>
      <c r="J2144" t="s">
        <v>2021</v>
      </c>
      <c r="K2144" t="s">
        <v>1968</v>
      </c>
      <c r="L2144" t="s">
        <v>1969</v>
      </c>
      <c r="M2144" t="s">
        <v>1970</v>
      </c>
      <c r="O2144">
        <v>365059580000</v>
      </c>
      <c r="P2144">
        <v>16018</v>
      </c>
      <c r="Q2144">
        <v>-4</v>
      </c>
      <c r="R2144">
        <v>1</v>
      </c>
      <c r="S2144">
        <v>65268484</v>
      </c>
      <c r="U2144" t="s">
        <v>6046</v>
      </c>
      <c r="W2144" t="s">
        <v>5035</v>
      </c>
      <c r="X2144">
        <v>365059580000</v>
      </c>
      <c r="Y2144" t="s">
        <v>65</v>
      </c>
      <c r="Z2144" t="s">
        <v>66</v>
      </c>
      <c r="AF2144" t="s">
        <v>1976</v>
      </c>
      <c r="AG2144" t="s">
        <v>1972</v>
      </c>
      <c r="AK2144" t="s">
        <v>6047</v>
      </c>
      <c r="AL2144">
        <v>5</v>
      </c>
      <c r="AN2144" t="s">
        <v>1974</v>
      </c>
      <c r="AO2144">
        <v>0</v>
      </c>
      <c r="AQ2144">
        <v>2258056</v>
      </c>
      <c r="AR2144" t="s">
        <v>4605</v>
      </c>
      <c r="AS2144" t="s">
        <v>5883</v>
      </c>
      <c r="AT2144" t="s">
        <v>2022</v>
      </c>
    </row>
    <row r="2145" spans="1:46" x14ac:dyDescent="0.25">
      <c r="A2145" t="str">
        <f>_xlfn.XLOOKUP(I2145,UTILIZADAS[Contacto1],UTILIZADAS[Source.Name],,0)</f>
        <v>Cobros Mayo</v>
      </c>
      <c r="B2145" s="18">
        <f>VLOOKUP(J2145,Ref!A:C,3,0)</f>
        <v>0</v>
      </c>
      <c r="C2145" s="18">
        <f>VLOOKUP(J2145,Ref!A:D,4,0)</f>
        <v>0</v>
      </c>
      <c r="D2145" s="18" t="str">
        <f t="shared" si="99"/>
        <v>20/may</v>
      </c>
      <c r="E2145" s="18">
        <f t="shared" si="100"/>
        <v>4</v>
      </c>
      <c r="F2145" s="18">
        <v>1</v>
      </c>
      <c r="G2145" s="18">
        <f t="shared" si="101"/>
        <v>1</v>
      </c>
      <c r="H2145" s="3">
        <v>46162.467523148145</v>
      </c>
      <c r="I2145">
        <v>65268484</v>
      </c>
      <c r="J2145" t="s">
        <v>1986</v>
      </c>
      <c r="K2145" t="s">
        <v>1983</v>
      </c>
      <c r="L2145" t="s">
        <v>1897</v>
      </c>
      <c r="M2145" t="s">
        <v>1970</v>
      </c>
      <c r="O2145">
        <v>365059580000</v>
      </c>
      <c r="P2145">
        <v>16018</v>
      </c>
      <c r="Q2145">
        <v>-4</v>
      </c>
      <c r="R2145">
        <v>1</v>
      </c>
      <c r="S2145">
        <v>65268484</v>
      </c>
      <c r="U2145" t="s">
        <v>6046</v>
      </c>
      <c r="W2145" t="s">
        <v>5035</v>
      </c>
      <c r="X2145">
        <v>365059580000</v>
      </c>
      <c r="Y2145" t="s">
        <v>65</v>
      </c>
      <c r="Z2145" t="s">
        <v>66</v>
      </c>
      <c r="AF2145" t="s">
        <v>1976</v>
      </c>
      <c r="AG2145" t="s">
        <v>1972</v>
      </c>
      <c r="AK2145" t="s">
        <v>6047</v>
      </c>
      <c r="AL2145">
        <v>444</v>
      </c>
      <c r="AM2145" t="s">
        <v>1979</v>
      </c>
      <c r="AN2145" t="s">
        <v>1987</v>
      </c>
      <c r="AO2145">
        <v>0</v>
      </c>
      <c r="AQ2145">
        <v>2258056</v>
      </c>
      <c r="AR2145" t="s">
        <v>4605</v>
      </c>
      <c r="AS2145" t="s">
        <v>5883</v>
      </c>
      <c r="AT2145" t="s">
        <v>1988</v>
      </c>
    </row>
    <row r="2146" spans="1:46" x14ac:dyDescent="0.25">
      <c r="A2146" t="str">
        <f>_xlfn.XLOOKUP(I2146,UTILIZADAS[Contacto1],UTILIZADAS[Source.Name],,0)</f>
        <v>Cobros Mayo</v>
      </c>
      <c r="B2146" s="18">
        <f>VLOOKUP(J2146,Ref!A:C,3,0)</f>
        <v>1</v>
      </c>
      <c r="C2146" s="18">
        <f>VLOOKUP(J2146,Ref!A:D,4,0)</f>
        <v>1</v>
      </c>
      <c r="D2146" s="18" t="str">
        <f t="shared" si="99"/>
        <v>11/may</v>
      </c>
      <c r="E2146" s="18">
        <f t="shared" si="100"/>
        <v>4</v>
      </c>
      <c r="F2146" s="18">
        <v>1</v>
      </c>
      <c r="G2146" s="18">
        <f t="shared" si="101"/>
        <v>0</v>
      </c>
      <c r="H2146" s="3">
        <v>46153.705891203703</v>
      </c>
      <c r="I2146">
        <v>65271425</v>
      </c>
      <c r="J2146">
        <v>6007</v>
      </c>
      <c r="K2146" t="s">
        <v>1983</v>
      </c>
      <c r="L2146" t="s">
        <v>1897</v>
      </c>
      <c r="M2146" t="s">
        <v>1970</v>
      </c>
      <c r="O2146">
        <v>369092440000</v>
      </c>
      <c r="P2146">
        <v>16018</v>
      </c>
      <c r="Q2146">
        <v>-4</v>
      </c>
      <c r="R2146">
        <v>1</v>
      </c>
      <c r="S2146">
        <v>65271425</v>
      </c>
      <c r="U2146" t="s">
        <v>6048</v>
      </c>
      <c r="W2146" t="s">
        <v>5037</v>
      </c>
      <c r="X2146">
        <v>369092440000</v>
      </c>
      <c r="Y2146" t="s">
        <v>86</v>
      </c>
      <c r="Z2146" t="s">
        <v>66</v>
      </c>
      <c r="AF2146" t="s">
        <v>1976</v>
      </c>
      <c r="AG2146" t="s">
        <v>1972</v>
      </c>
      <c r="AK2146" t="s">
        <v>6049</v>
      </c>
      <c r="AL2146">
        <v>76</v>
      </c>
      <c r="AM2146" t="s">
        <v>1979</v>
      </c>
      <c r="AN2146" t="s">
        <v>1987</v>
      </c>
      <c r="AO2146">
        <v>0</v>
      </c>
      <c r="AQ2146">
        <v>2258057</v>
      </c>
      <c r="AR2146" t="s">
        <v>4605</v>
      </c>
      <c r="AS2146" t="s">
        <v>5883</v>
      </c>
      <c r="AT2146" t="s">
        <v>1898</v>
      </c>
    </row>
    <row r="2147" spans="1:46" x14ac:dyDescent="0.25">
      <c r="A2147" t="str">
        <f>_xlfn.XLOOKUP(I2147,UTILIZADAS[Contacto1],UTILIZADAS[Source.Name],,0)</f>
        <v>Cobros Mayo</v>
      </c>
      <c r="B2147" s="18">
        <f>VLOOKUP(J2147,Ref!A:C,3,0)</f>
        <v>1</v>
      </c>
      <c r="C2147" s="18">
        <f>VLOOKUP(J2147,Ref!A:D,4,0)</f>
        <v>0</v>
      </c>
      <c r="D2147" s="18" t="str">
        <f t="shared" si="99"/>
        <v>11/may</v>
      </c>
      <c r="E2147" s="18">
        <f t="shared" si="100"/>
        <v>4</v>
      </c>
      <c r="F2147" s="18">
        <v>1</v>
      </c>
      <c r="G2147" s="18">
        <f t="shared" si="101"/>
        <v>0</v>
      </c>
      <c r="H2147" s="3">
        <v>46153.70689814815</v>
      </c>
      <c r="I2147">
        <v>65271425</v>
      </c>
      <c r="J2147">
        <v>6000</v>
      </c>
      <c r="K2147" t="s">
        <v>1983</v>
      </c>
      <c r="L2147" t="s">
        <v>1897</v>
      </c>
      <c r="M2147" t="s">
        <v>1970</v>
      </c>
      <c r="O2147">
        <v>369092440000</v>
      </c>
      <c r="P2147">
        <v>16018</v>
      </c>
      <c r="Q2147">
        <v>-4</v>
      </c>
      <c r="R2147">
        <v>1</v>
      </c>
      <c r="S2147">
        <v>65271425</v>
      </c>
      <c r="U2147" t="s">
        <v>6048</v>
      </c>
      <c r="W2147" t="s">
        <v>5037</v>
      </c>
      <c r="X2147">
        <v>369092440000</v>
      </c>
      <c r="Y2147" t="s">
        <v>86</v>
      </c>
      <c r="Z2147" t="s">
        <v>66</v>
      </c>
      <c r="AF2147" t="s">
        <v>1976</v>
      </c>
      <c r="AG2147" t="s">
        <v>1972</v>
      </c>
      <c r="AK2147" t="s">
        <v>6049</v>
      </c>
      <c r="AL2147">
        <v>111</v>
      </c>
      <c r="AM2147" t="s">
        <v>1979</v>
      </c>
      <c r="AN2147" t="s">
        <v>1977</v>
      </c>
      <c r="AO2147">
        <v>0</v>
      </c>
      <c r="AQ2147">
        <v>2258057</v>
      </c>
      <c r="AR2147" t="s">
        <v>4605</v>
      </c>
      <c r="AS2147" t="s">
        <v>5883</v>
      </c>
      <c r="AT2147" t="s">
        <v>1895</v>
      </c>
    </row>
    <row r="2148" spans="1:46" x14ac:dyDescent="0.25">
      <c r="A2148" t="str">
        <f>_xlfn.XLOOKUP(I2148,UTILIZADAS[Contacto1],UTILIZADAS[Source.Name],,0)</f>
        <v>Cobros Mayo</v>
      </c>
      <c r="B2148" s="18">
        <f>VLOOKUP(J2148,Ref!A:C,3,0)</f>
        <v>0</v>
      </c>
      <c r="C2148" s="18">
        <f>VLOOKUP(J2148,Ref!A:D,4,0)</f>
        <v>0</v>
      </c>
      <c r="D2148" s="18" t="str">
        <f t="shared" si="99"/>
        <v>14/may</v>
      </c>
      <c r="E2148" s="18">
        <f t="shared" si="100"/>
        <v>4</v>
      </c>
      <c r="F2148" s="18">
        <v>1</v>
      </c>
      <c r="G2148" s="18">
        <f t="shared" si="101"/>
        <v>0</v>
      </c>
      <c r="H2148" s="3">
        <v>46156.432083333333</v>
      </c>
      <c r="I2148">
        <v>65271425</v>
      </c>
      <c r="J2148" t="s">
        <v>1986</v>
      </c>
      <c r="K2148" t="s">
        <v>1983</v>
      </c>
      <c r="L2148" t="s">
        <v>1897</v>
      </c>
      <c r="M2148" t="s">
        <v>1970</v>
      </c>
      <c r="O2148">
        <v>369092440000</v>
      </c>
      <c r="P2148">
        <v>16018</v>
      </c>
      <c r="Q2148">
        <v>-4</v>
      </c>
      <c r="R2148">
        <v>1</v>
      </c>
      <c r="S2148">
        <v>65271425</v>
      </c>
      <c r="U2148" t="s">
        <v>6048</v>
      </c>
      <c r="W2148" t="s">
        <v>5037</v>
      </c>
      <c r="X2148">
        <v>369092440000</v>
      </c>
      <c r="Y2148" t="s">
        <v>86</v>
      </c>
      <c r="Z2148" t="s">
        <v>66</v>
      </c>
      <c r="AF2148" t="s">
        <v>1976</v>
      </c>
      <c r="AG2148" t="s">
        <v>1972</v>
      </c>
      <c r="AK2148" t="s">
        <v>6049</v>
      </c>
      <c r="AL2148">
        <v>638</v>
      </c>
      <c r="AM2148" t="s">
        <v>1979</v>
      </c>
      <c r="AN2148" t="s">
        <v>1977</v>
      </c>
      <c r="AO2148">
        <v>0</v>
      </c>
      <c r="AQ2148">
        <v>2258057</v>
      </c>
      <c r="AR2148" t="s">
        <v>4605</v>
      </c>
      <c r="AS2148" t="s">
        <v>5883</v>
      </c>
      <c r="AT2148" t="s">
        <v>1988</v>
      </c>
    </row>
    <row r="2149" spans="1:46" x14ac:dyDescent="0.25">
      <c r="A2149" t="str">
        <f>_xlfn.XLOOKUP(I2149,UTILIZADAS[Contacto1],UTILIZADAS[Source.Name],,0)</f>
        <v>Cobros Mayo</v>
      </c>
      <c r="B2149" s="18">
        <f>VLOOKUP(J2149,Ref!A:C,3,0)</f>
        <v>1</v>
      </c>
      <c r="C2149" s="18">
        <f>VLOOKUP(J2149,Ref!A:D,4,0)</f>
        <v>1</v>
      </c>
      <c r="D2149" s="18" t="str">
        <f t="shared" si="99"/>
        <v>16/may</v>
      </c>
      <c r="E2149" s="18">
        <f t="shared" si="100"/>
        <v>4</v>
      </c>
      <c r="F2149" s="18">
        <v>1</v>
      </c>
      <c r="G2149" s="18">
        <f t="shared" si="101"/>
        <v>1</v>
      </c>
      <c r="H2149" s="3">
        <v>46158.513101851851</v>
      </c>
      <c r="I2149">
        <v>65271425</v>
      </c>
      <c r="J2149">
        <v>6007</v>
      </c>
      <c r="K2149" t="s">
        <v>1983</v>
      </c>
      <c r="L2149" t="s">
        <v>1897</v>
      </c>
      <c r="M2149" t="s">
        <v>1970</v>
      </c>
      <c r="O2149">
        <v>369092440000</v>
      </c>
      <c r="P2149">
        <v>16018</v>
      </c>
      <c r="Q2149">
        <v>-4</v>
      </c>
      <c r="R2149">
        <v>1</v>
      </c>
      <c r="S2149">
        <v>65271425</v>
      </c>
      <c r="U2149" t="s">
        <v>6048</v>
      </c>
      <c r="W2149" t="s">
        <v>5037</v>
      </c>
      <c r="X2149">
        <v>369092440000</v>
      </c>
      <c r="Y2149" t="s">
        <v>86</v>
      </c>
      <c r="Z2149" t="s">
        <v>66</v>
      </c>
      <c r="AF2149" t="s">
        <v>1976</v>
      </c>
      <c r="AG2149" t="s">
        <v>1972</v>
      </c>
      <c r="AK2149" t="s">
        <v>6049</v>
      </c>
      <c r="AL2149">
        <v>52</v>
      </c>
      <c r="AM2149" t="s">
        <v>1979</v>
      </c>
      <c r="AN2149" t="s">
        <v>1987</v>
      </c>
      <c r="AO2149">
        <v>0</v>
      </c>
      <c r="AQ2149">
        <v>2258057</v>
      </c>
      <c r="AR2149" t="s">
        <v>4605</v>
      </c>
      <c r="AS2149" t="s">
        <v>5883</v>
      </c>
      <c r="AT2149" t="s">
        <v>1898</v>
      </c>
    </row>
    <row r="2150" spans="1:46" x14ac:dyDescent="0.25">
      <c r="A2150" t="str">
        <f>_xlfn.XLOOKUP(I2150,UTILIZADAS[Contacto1],UTILIZADAS[Source.Name],,0)</f>
        <v>Cobros Abril Canal Fijo</v>
      </c>
      <c r="B2150" s="18">
        <f>VLOOKUP(J2150,Ref!A:C,3,0)</f>
        <v>0</v>
      </c>
      <c r="C2150" s="18">
        <f>VLOOKUP(J2150,Ref!A:D,4,0)</f>
        <v>0</v>
      </c>
      <c r="D2150" s="18" t="str">
        <f t="shared" si="99"/>
        <v>04/may</v>
      </c>
      <c r="E2150" s="18">
        <f t="shared" si="100"/>
        <v>4</v>
      </c>
      <c r="F2150" s="18">
        <v>1</v>
      </c>
      <c r="G2150" s="18">
        <f t="shared" si="101"/>
        <v>0</v>
      </c>
      <c r="H2150" s="3">
        <v>46146.636006944442</v>
      </c>
      <c r="I2150">
        <v>65284971</v>
      </c>
      <c r="J2150" t="s">
        <v>1967</v>
      </c>
      <c r="K2150" t="s">
        <v>1968</v>
      </c>
      <c r="L2150" t="s">
        <v>1969</v>
      </c>
      <c r="M2150" t="s">
        <v>1970</v>
      </c>
      <c r="O2150">
        <v>355376140000</v>
      </c>
      <c r="P2150">
        <v>16017</v>
      </c>
      <c r="Q2150">
        <v>-4</v>
      </c>
      <c r="R2150">
        <v>1</v>
      </c>
      <c r="S2150">
        <v>65284971</v>
      </c>
      <c r="U2150" t="s">
        <v>399</v>
      </c>
      <c r="W2150" t="s">
        <v>400</v>
      </c>
      <c r="X2150" t="s">
        <v>2551</v>
      </c>
      <c r="Y2150" t="s">
        <v>86</v>
      </c>
      <c r="Z2150">
        <v>355376140000</v>
      </c>
      <c r="AG2150" t="s">
        <v>1972</v>
      </c>
      <c r="AI2150" t="s">
        <v>3691</v>
      </c>
      <c r="AL2150">
        <v>0</v>
      </c>
      <c r="AN2150" t="s">
        <v>1974</v>
      </c>
      <c r="AO2150">
        <v>0</v>
      </c>
      <c r="AQ2150">
        <v>2252793</v>
      </c>
      <c r="AR2150" t="s">
        <v>2241</v>
      </c>
      <c r="AS2150" t="s">
        <v>4163</v>
      </c>
      <c r="AT2150" t="s">
        <v>1975</v>
      </c>
    </row>
    <row r="2151" spans="1:46" x14ac:dyDescent="0.25">
      <c r="A2151" t="str">
        <f>_xlfn.XLOOKUP(I2151,UTILIZADAS[Contacto1],UTILIZADAS[Source.Name],,0)</f>
        <v>Cobros Abril Canal Fijo</v>
      </c>
      <c r="B2151" s="18">
        <f>VLOOKUP(J2151,Ref!A:C,3,0)</f>
        <v>0</v>
      </c>
      <c r="C2151" s="18">
        <f>VLOOKUP(J2151,Ref!A:D,4,0)</f>
        <v>0</v>
      </c>
      <c r="D2151" s="18" t="str">
        <f t="shared" si="99"/>
        <v>06/may</v>
      </c>
      <c r="E2151" s="18">
        <f t="shared" si="100"/>
        <v>4</v>
      </c>
      <c r="F2151" s="18">
        <v>1</v>
      </c>
      <c r="G2151" s="18">
        <f t="shared" si="101"/>
        <v>0</v>
      </c>
      <c r="H2151" s="3">
        <v>46148.629282407404</v>
      </c>
      <c r="I2151">
        <v>65284971</v>
      </c>
      <c r="J2151" t="s">
        <v>2023</v>
      </c>
      <c r="K2151" t="s">
        <v>1968</v>
      </c>
      <c r="L2151" t="s">
        <v>1969</v>
      </c>
      <c r="M2151" t="s">
        <v>1970</v>
      </c>
      <c r="O2151">
        <v>355376140000</v>
      </c>
      <c r="P2151">
        <v>16017</v>
      </c>
      <c r="Q2151">
        <v>-4</v>
      </c>
      <c r="R2151">
        <v>1</v>
      </c>
      <c r="S2151">
        <v>65284971</v>
      </c>
      <c r="U2151" t="s">
        <v>399</v>
      </c>
      <c r="W2151" t="s">
        <v>400</v>
      </c>
      <c r="X2151" t="s">
        <v>2551</v>
      </c>
      <c r="Y2151" t="s">
        <v>86</v>
      </c>
      <c r="Z2151">
        <v>355376140000</v>
      </c>
      <c r="AG2151" t="s">
        <v>1972</v>
      </c>
      <c r="AI2151" t="s">
        <v>3691</v>
      </c>
      <c r="AL2151">
        <v>0</v>
      </c>
      <c r="AN2151" t="s">
        <v>1974</v>
      </c>
      <c r="AO2151">
        <v>0</v>
      </c>
      <c r="AQ2151">
        <v>2252793</v>
      </c>
      <c r="AR2151" t="s">
        <v>2241</v>
      </c>
      <c r="AS2151" t="s">
        <v>4163</v>
      </c>
      <c r="AT2151" t="s">
        <v>2024</v>
      </c>
    </row>
    <row r="2152" spans="1:46" x14ac:dyDescent="0.25">
      <c r="A2152" t="str">
        <f>_xlfn.XLOOKUP(I2152,UTILIZADAS[Contacto1],UTILIZADAS[Source.Name],,0)</f>
        <v>Cobros Abril Canal Fijo</v>
      </c>
      <c r="B2152" s="18">
        <f>VLOOKUP(J2152,Ref!A:C,3,0)</f>
        <v>0</v>
      </c>
      <c r="C2152" s="18">
        <f>VLOOKUP(J2152,Ref!A:D,4,0)</f>
        <v>0</v>
      </c>
      <c r="D2152" s="18" t="str">
        <f t="shared" si="99"/>
        <v>07/may</v>
      </c>
      <c r="E2152" s="18">
        <f t="shared" si="100"/>
        <v>4</v>
      </c>
      <c r="F2152" s="18">
        <v>1</v>
      </c>
      <c r="G2152" s="18">
        <f t="shared" si="101"/>
        <v>0</v>
      </c>
      <c r="H2152" s="3">
        <v>46149.740486111114</v>
      </c>
      <c r="I2152">
        <v>65284971</v>
      </c>
      <c r="J2152" t="s">
        <v>1967</v>
      </c>
      <c r="K2152" t="s">
        <v>1968</v>
      </c>
      <c r="L2152" t="s">
        <v>1969</v>
      </c>
      <c r="M2152" t="s">
        <v>1970</v>
      </c>
      <c r="O2152">
        <v>355376140000</v>
      </c>
      <c r="P2152">
        <v>16017</v>
      </c>
      <c r="Q2152">
        <v>-4</v>
      </c>
      <c r="R2152">
        <v>1</v>
      </c>
      <c r="S2152">
        <v>65284971</v>
      </c>
      <c r="U2152" t="s">
        <v>399</v>
      </c>
      <c r="W2152" t="s">
        <v>400</v>
      </c>
      <c r="X2152" t="s">
        <v>2551</v>
      </c>
      <c r="Y2152" t="s">
        <v>86</v>
      </c>
      <c r="Z2152">
        <v>355376140000</v>
      </c>
      <c r="AG2152" t="s">
        <v>1972</v>
      </c>
      <c r="AI2152" t="s">
        <v>3691</v>
      </c>
      <c r="AL2152">
        <v>0</v>
      </c>
      <c r="AN2152" t="s">
        <v>1974</v>
      </c>
      <c r="AO2152">
        <v>0</v>
      </c>
      <c r="AQ2152">
        <v>2252793</v>
      </c>
      <c r="AR2152" t="s">
        <v>2241</v>
      </c>
      <c r="AS2152" t="s">
        <v>4163</v>
      </c>
      <c r="AT2152" t="s">
        <v>1975</v>
      </c>
    </row>
    <row r="2153" spans="1:46" x14ac:dyDescent="0.25">
      <c r="A2153" t="str">
        <f>_xlfn.XLOOKUP(I2153,UTILIZADAS[Contacto1],UTILIZADAS[Source.Name],,0)</f>
        <v>Cobros Abril Canal Fijo</v>
      </c>
      <c r="B2153" s="18">
        <f>VLOOKUP(J2153,Ref!A:C,3,0)</f>
        <v>0</v>
      </c>
      <c r="C2153" s="18">
        <f>VLOOKUP(J2153,Ref!A:D,4,0)</f>
        <v>0</v>
      </c>
      <c r="D2153" s="18" t="str">
        <f t="shared" si="99"/>
        <v>09/may</v>
      </c>
      <c r="E2153" s="18">
        <f t="shared" si="100"/>
        <v>4</v>
      </c>
      <c r="F2153" s="18">
        <v>1</v>
      </c>
      <c r="G2153" s="18">
        <f t="shared" si="101"/>
        <v>1</v>
      </c>
      <c r="H2153" s="3">
        <v>46151.386377314811</v>
      </c>
      <c r="I2153">
        <v>65284971</v>
      </c>
      <c r="J2153" t="s">
        <v>1967</v>
      </c>
      <c r="K2153" t="s">
        <v>1968</v>
      </c>
      <c r="L2153" t="s">
        <v>1969</v>
      </c>
      <c r="M2153" t="s">
        <v>1970</v>
      </c>
      <c r="O2153">
        <v>355376140000</v>
      </c>
      <c r="P2153">
        <v>16017</v>
      </c>
      <c r="Q2153">
        <v>-4</v>
      </c>
      <c r="R2153">
        <v>1</v>
      </c>
      <c r="S2153">
        <v>65284971</v>
      </c>
      <c r="U2153" t="s">
        <v>399</v>
      </c>
      <c r="W2153" t="s">
        <v>400</v>
      </c>
      <c r="X2153" t="s">
        <v>2551</v>
      </c>
      <c r="Y2153" t="s">
        <v>86</v>
      </c>
      <c r="Z2153">
        <v>355376140000</v>
      </c>
      <c r="AG2153" t="s">
        <v>1972</v>
      </c>
      <c r="AI2153" t="s">
        <v>3691</v>
      </c>
      <c r="AL2153">
        <v>0</v>
      </c>
      <c r="AN2153" t="s">
        <v>1974</v>
      </c>
      <c r="AO2153">
        <v>0</v>
      </c>
      <c r="AQ2153">
        <v>2252793</v>
      </c>
      <c r="AR2153" t="s">
        <v>2241</v>
      </c>
      <c r="AS2153" t="s">
        <v>4163</v>
      </c>
      <c r="AT2153" t="s">
        <v>1975</v>
      </c>
    </row>
    <row r="2154" spans="1:46" x14ac:dyDescent="0.25">
      <c r="A2154" t="str">
        <f>_xlfn.XLOOKUP(I2154,UTILIZADAS[Contacto1],UTILIZADAS[Source.Name],,0)</f>
        <v>Cobros Mayo</v>
      </c>
      <c r="B2154" s="18">
        <f>VLOOKUP(J2154,Ref!A:C,3,0)</f>
        <v>0</v>
      </c>
      <c r="C2154" s="18">
        <f>VLOOKUP(J2154,Ref!A:D,4,0)</f>
        <v>0</v>
      </c>
      <c r="D2154" s="18" t="str">
        <f t="shared" si="99"/>
        <v>11/may</v>
      </c>
      <c r="E2154" s="18">
        <f t="shared" si="100"/>
        <v>6</v>
      </c>
      <c r="F2154" s="18">
        <v>1</v>
      </c>
      <c r="G2154" s="18">
        <f t="shared" si="101"/>
        <v>0</v>
      </c>
      <c r="H2154" s="3">
        <v>46153.70684027778</v>
      </c>
      <c r="I2154">
        <v>65286732</v>
      </c>
      <c r="J2154" t="s">
        <v>2023</v>
      </c>
      <c r="K2154" t="s">
        <v>1968</v>
      </c>
      <c r="L2154" t="s">
        <v>1969</v>
      </c>
      <c r="M2154" t="s">
        <v>1970</v>
      </c>
      <c r="O2154">
        <v>367037840000</v>
      </c>
      <c r="P2154">
        <v>16018</v>
      </c>
      <c r="Q2154">
        <v>-4</v>
      </c>
      <c r="R2154">
        <v>1</v>
      </c>
      <c r="S2154">
        <v>65286732</v>
      </c>
      <c r="U2154" t="s">
        <v>5038</v>
      </c>
      <c r="W2154" t="s">
        <v>5039</v>
      </c>
      <c r="X2154">
        <v>367037840000</v>
      </c>
      <c r="Y2154" t="s">
        <v>65</v>
      </c>
      <c r="Z2154" t="s">
        <v>66</v>
      </c>
      <c r="AF2154" t="s">
        <v>1976</v>
      </c>
      <c r="AG2154" t="s">
        <v>1972</v>
      </c>
      <c r="AL2154">
        <v>0</v>
      </c>
      <c r="AN2154" t="s">
        <v>1974</v>
      </c>
      <c r="AO2154">
        <v>0</v>
      </c>
      <c r="AQ2154">
        <v>2258058</v>
      </c>
      <c r="AR2154" t="s">
        <v>4605</v>
      </c>
      <c r="AS2154" t="s">
        <v>5883</v>
      </c>
      <c r="AT2154" t="s">
        <v>2024</v>
      </c>
    </row>
    <row r="2155" spans="1:46" x14ac:dyDescent="0.25">
      <c r="A2155" t="str">
        <f>_xlfn.XLOOKUP(I2155,UTILIZADAS[Contacto1],UTILIZADAS[Source.Name],,0)</f>
        <v>Cobros Mayo</v>
      </c>
      <c r="B2155" s="18">
        <f>VLOOKUP(J2155,Ref!A:C,3,0)</f>
        <v>0</v>
      </c>
      <c r="C2155" s="18">
        <f>VLOOKUP(J2155,Ref!A:D,4,0)</f>
        <v>0</v>
      </c>
      <c r="D2155" s="18" t="str">
        <f t="shared" si="99"/>
        <v>12/may</v>
      </c>
      <c r="E2155" s="18">
        <f t="shared" si="100"/>
        <v>6</v>
      </c>
      <c r="F2155" s="18">
        <v>1</v>
      </c>
      <c r="G2155" s="18">
        <f t="shared" si="101"/>
        <v>0</v>
      </c>
      <c r="H2155" s="3">
        <v>46154.456134259257</v>
      </c>
      <c r="I2155">
        <v>65286732</v>
      </c>
      <c r="J2155" t="s">
        <v>2021</v>
      </c>
      <c r="K2155" t="s">
        <v>1968</v>
      </c>
      <c r="L2155" t="s">
        <v>1969</v>
      </c>
      <c r="M2155" t="s">
        <v>1970</v>
      </c>
      <c r="O2155">
        <v>367037840000</v>
      </c>
      <c r="P2155">
        <v>16018</v>
      </c>
      <c r="Q2155">
        <v>-4</v>
      </c>
      <c r="R2155">
        <v>1</v>
      </c>
      <c r="S2155">
        <v>65286732</v>
      </c>
      <c r="U2155" t="s">
        <v>5038</v>
      </c>
      <c r="W2155" t="s">
        <v>5039</v>
      </c>
      <c r="X2155">
        <v>367037840000</v>
      </c>
      <c r="Y2155" t="s">
        <v>65</v>
      </c>
      <c r="Z2155" t="s">
        <v>66</v>
      </c>
      <c r="AF2155" t="s">
        <v>1976</v>
      </c>
      <c r="AG2155" t="s">
        <v>1972</v>
      </c>
      <c r="AL2155">
        <v>5</v>
      </c>
      <c r="AN2155" t="s">
        <v>1974</v>
      </c>
      <c r="AO2155">
        <v>0</v>
      </c>
      <c r="AQ2155">
        <v>2258058</v>
      </c>
      <c r="AR2155" t="s">
        <v>4605</v>
      </c>
      <c r="AS2155" t="s">
        <v>5883</v>
      </c>
      <c r="AT2155" t="s">
        <v>2022</v>
      </c>
    </row>
    <row r="2156" spans="1:46" x14ac:dyDescent="0.25">
      <c r="A2156" t="str">
        <f>_xlfn.XLOOKUP(I2156,UTILIZADAS[Contacto1],UTILIZADAS[Source.Name],,0)</f>
        <v>Cobros Mayo</v>
      </c>
      <c r="B2156" s="18">
        <f>VLOOKUP(J2156,Ref!A:C,3,0)</f>
        <v>0</v>
      </c>
      <c r="C2156" s="18">
        <f>VLOOKUP(J2156,Ref!A:D,4,0)</f>
        <v>0</v>
      </c>
      <c r="D2156" s="18" t="str">
        <f t="shared" si="99"/>
        <v>14/may</v>
      </c>
      <c r="E2156" s="18">
        <f t="shared" si="100"/>
        <v>6</v>
      </c>
      <c r="F2156" s="18">
        <v>1</v>
      </c>
      <c r="G2156" s="18">
        <f t="shared" si="101"/>
        <v>0</v>
      </c>
      <c r="H2156" s="3">
        <v>46156.430925925924</v>
      </c>
      <c r="I2156">
        <v>65286732</v>
      </c>
      <c r="J2156" t="s">
        <v>2021</v>
      </c>
      <c r="K2156" t="s">
        <v>1968</v>
      </c>
      <c r="L2156" t="s">
        <v>1969</v>
      </c>
      <c r="M2156" t="s">
        <v>1970</v>
      </c>
      <c r="O2156">
        <v>367037840000</v>
      </c>
      <c r="P2156">
        <v>16018</v>
      </c>
      <c r="Q2156">
        <v>-4</v>
      </c>
      <c r="R2156">
        <v>1</v>
      </c>
      <c r="S2156">
        <v>65286732</v>
      </c>
      <c r="U2156" t="s">
        <v>5038</v>
      </c>
      <c r="W2156" t="s">
        <v>5039</v>
      </c>
      <c r="X2156">
        <v>367037840000</v>
      </c>
      <c r="Y2156" t="s">
        <v>65</v>
      </c>
      <c r="Z2156" t="s">
        <v>66</v>
      </c>
      <c r="AF2156" t="s">
        <v>1976</v>
      </c>
      <c r="AG2156" t="s">
        <v>1972</v>
      </c>
      <c r="AL2156">
        <v>5</v>
      </c>
      <c r="AN2156" t="s">
        <v>1974</v>
      </c>
      <c r="AO2156">
        <v>0</v>
      </c>
      <c r="AQ2156">
        <v>2258058</v>
      </c>
      <c r="AR2156" t="s">
        <v>4605</v>
      </c>
      <c r="AS2156" t="s">
        <v>5883</v>
      </c>
      <c r="AT2156" t="s">
        <v>2022</v>
      </c>
    </row>
    <row r="2157" spans="1:46" x14ac:dyDescent="0.25">
      <c r="A2157" t="str">
        <f>_xlfn.XLOOKUP(I2157,UTILIZADAS[Contacto1],UTILIZADAS[Source.Name],,0)</f>
        <v>Cobros Mayo</v>
      </c>
      <c r="B2157" s="18">
        <f>VLOOKUP(J2157,Ref!A:C,3,0)</f>
        <v>0</v>
      </c>
      <c r="C2157" s="18">
        <f>VLOOKUP(J2157,Ref!A:D,4,0)</f>
        <v>0</v>
      </c>
      <c r="D2157" s="18" t="str">
        <f t="shared" si="99"/>
        <v>18/may</v>
      </c>
      <c r="E2157" s="18">
        <f t="shared" si="100"/>
        <v>6</v>
      </c>
      <c r="F2157" s="18">
        <v>1</v>
      </c>
      <c r="G2157" s="18">
        <f t="shared" si="101"/>
        <v>0</v>
      </c>
      <c r="H2157" s="3">
        <v>46160.515243055554</v>
      </c>
      <c r="I2157">
        <v>65286732</v>
      </c>
      <c r="J2157" t="s">
        <v>2021</v>
      </c>
      <c r="K2157" t="s">
        <v>1968</v>
      </c>
      <c r="L2157" t="s">
        <v>1969</v>
      </c>
      <c r="M2157" t="s">
        <v>1970</v>
      </c>
      <c r="O2157">
        <v>367037840000</v>
      </c>
      <c r="P2157">
        <v>16018</v>
      </c>
      <c r="Q2157">
        <v>-4</v>
      </c>
      <c r="R2157">
        <v>1</v>
      </c>
      <c r="S2157">
        <v>65286732</v>
      </c>
      <c r="U2157" t="s">
        <v>5038</v>
      </c>
      <c r="W2157" t="s">
        <v>5039</v>
      </c>
      <c r="X2157">
        <v>367037840000</v>
      </c>
      <c r="Y2157" t="s">
        <v>65</v>
      </c>
      <c r="Z2157" t="s">
        <v>66</v>
      </c>
      <c r="AF2157" t="s">
        <v>1976</v>
      </c>
      <c r="AG2157" t="s">
        <v>1972</v>
      </c>
      <c r="AL2157">
        <v>5</v>
      </c>
      <c r="AN2157" t="s">
        <v>1974</v>
      </c>
      <c r="AO2157">
        <v>0</v>
      </c>
      <c r="AQ2157">
        <v>2258058</v>
      </c>
      <c r="AR2157" t="s">
        <v>4605</v>
      </c>
      <c r="AS2157" t="s">
        <v>5883</v>
      </c>
      <c r="AT2157" t="s">
        <v>2022</v>
      </c>
    </row>
    <row r="2158" spans="1:46" x14ac:dyDescent="0.25">
      <c r="A2158" t="str">
        <f>_xlfn.XLOOKUP(I2158,UTILIZADAS[Contacto1],UTILIZADAS[Source.Name],,0)</f>
        <v>Cobros Mayo</v>
      </c>
      <c r="B2158" s="18">
        <f>VLOOKUP(J2158,Ref!A:C,3,0)</f>
        <v>0</v>
      </c>
      <c r="C2158" s="18">
        <f>VLOOKUP(J2158,Ref!A:D,4,0)</f>
        <v>0</v>
      </c>
      <c r="D2158" s="18" t="str">
        <f t="shared" si="99"/>
        <v>20/may</v>
      </c>
      <c r="E2158" s="18">
        <f t="shared" si="100"/>
        <v>6</v>
      </c>
      <c r="F2158" s="18">
        <v>1</v>
      </c>
      <c r="G2158" s="18">
        <f t="shared" si="101"/>
        <v>0</v>
      </c>
      <c r="H2158" s="3">
        <v>46162.468032407407</v>
      </c>
      <c r="I2158">
        <v>65286732</v>
      </c>
      <c r="J2158" t="s">
        <v>2021</v>
      </c>
      <c r="K2158" t="s">
        <v>1968</v>
      </c>
      <c r="L2158" t="s">
        <v>1969</v>
      </c>
      <c r="M2158" t="s">
        <v>1970</v>
      </c>
      <c r="O2158">
        <v>367037840000</v>
      </c>
      <c r="P2158">
        <v>16018</v>
      </c>
      <c r="Q2158">
        <v>-4</v>
      </c>
      <c r="R2158">
        <v>1</v>
      </c>
      <c r="S2158">
        <v>65286732</v>
      </c>
      <c r="U2158" t="s">
        <v>5038</v>
      </c>
      <c r="W2158" t="s">
        <v>5039</v>
      </c>
      <c r="X2158">
        <v>367037840000</v>
      </c>
      <c r="Y2158" t="s">
        <v>65</v>
      </c>
      <c r="Z2158" t="s">
        <v>66</v>
      </c>
      <c r="AF2158" t="s">
        <v>1976</v>
      </c>
      <c r="AG2158" t="s">
        <v>1972</v>
      </c>
      <c r="AL2158">
        <v>5</v>
      </c>
      <c r="AN2158" t="s">
        <v>1974</v>
      </c>
      <c r="AO2158">
        <v>0</v>
      </c>
      <c r="AQ2158">
        <v>2258058</v>
      </c>
      <c r="AR2158" t="s">
        <v>4605</v>
      </c>
      <c r="AS2158" t="s">
        <v>5883</v>
      </c>
      <c r="AT2158" t="s">
        <v>2022</v>
      </c>
    </row>
    <row r="2159" spans="1:46" x14ac:dyDescent="0.25">
      <c r="A2159" t="str">
        <f>_xlfn.XLOOKUP(I2159,UTILIZADAS[Contacto1],UTILIZADAS[Source.Name],,0)</f>
        <v>Cobros Mayo</v>
      </c>
      <c r="B2159" s="18">
        <f>VLOOKUP(J2159,Ref!A:C,3,0)</f>
        <v>1</v>
      </c>
      <c r="C2159" s="18">
        <f>VLOOKUP(J2159,Ref!A:D,4,0)</f>
        <v>0</v>
      </c>
      <c r="D2159" s="18" t="str">
        <f t="shared" si="99"/>
        <v>21/may</v>
      </c>
      <c r="E2159" s="18">
        <f t="shared" si="100"/>
        <v>6</v>
      </c>
      <c r="F2159" s="18">
        <v>1</v>
      </c>
      <c r="G2159" s="18">
        <f t="shared" si="101"/>
        <v>1</v>
      </c>
      <c r="H2159" s="3">
        <v>46163.503541666665</v>
      </c>
      <c r="I2159">
        <v>65286732</v>
      </c>
      <c r="J2159">
        <v>6006</v>
      </c>
      <c r="K2159" t="s">
        <v>1983</v>
      </c>
      <c r="L2159" t="s">
        <v>1897</v>
      </c>
      <c r="M2159" t="s">
        <v>1970</v>
      </c>
      <c r="O2159">
        <v>367037840000</v>
      </c>
      <c r="P2159">
        <v>16018</v>
      </c>
      <c r="Q2159">
        <v>-4</v>
      </c>
      <c r="R2159">
        <v>1</v>
      </c>
      <c r="S2159">
        <v>65286732</v>
      </c>
      <c r="U2159" t="s">
        <v>5038</v>
      </c>
      <c r="W2159" t="s">
        <v>5039</v>
      </c>
      <c r="X2159">
        <v>367037840000</v>
      </c>
      <c r="Y2159" t="s">
        <v>65</v>
      </c>
      <c r="Z2159" t="s">
        <v>66</v>
      </c>
      <c r="AF2159" t="s">
        <v>1976</v>
      </c>
      <c r="AG2159" t="s">
        <v>1972</v>
      </c>
      <c r="AL2159">
        <v>25</v>
      </c>
      <c r="AM2159" t="s">
        <v>1979</v>
      </c>
      <c r="AN2159" t="s">
        <v>1987</v>
      </c>
      <c r="AO2159">
        <v>0</v>
      </c>
      <c r="AQ2159">
        <v>2258058</v>
      </c>
      <c r="AR2159" t="s">
        <v>4605</v>
      </c>
      <c r="AS2159" t="s">
        <v>5883</v>
      </c>
      <c r="AT2159" t="s">
        <v>1894</v>
      </c>
    </row>
    <row r="2160" spans="1:46" x14ac:dyDescent="0.25">
      <c r="A2160" t="str">
        <f>_xlfn.XLOOKUP(I2160,UTILIZADAS[Contacto1],UTILIZADAS[Source.Name],,0)</f>
        <v>Cobros Abril Canal Fijo</v>
      </c>
      <c r="B2160" s="18">
        <f>VLOOKUP(J2160,Ref!A:C,3,0)</f>
        <v>0</v>
      </c>
      <c r="C2160" s="18">
        <f>VLOOKUP(J2160,Ref!A:D,4,0)</f>
        <v>0</v>
      </c>
      <c r="D2160" s="18" t="str">
        <f t="shared" si="99"/>
        <v>11/may</v>
      </c>
      <c r="E2160" s="18">
        <f t="shared" si="100"/>
        <v>4</v>
      </c>
      <c r="F2160" s="18">
        <v>1</v>
      </c>
      <c r="G2160" s="18">
        <f t="shared" si="101"/>
        <v>0</v>
      </c>
      <c r="H2160" s="3">
        <v>46153.707743055558</v>
      </c>
      <c r="I2160">
        <v>65287756</v>
      </c>
      <c r="J2160" t="s">
        <v>2023</v>
      </c>
      <c r="K2160" t="s">
        <v>1968</v>
      </c>
      <c r="L2160" t="s">
        <v>1969</v>
      </c>
      <c r="M2160" t="s">
        <v>1970</v>
      </c>
      <c r="O2160">
        <v>356348370000</v>
      </c>
      <c r="P2160">
        <v>16018</v>
      </c>
      <c r="Q2160">
        <v>-4</v>
      </c>
      <c r="R2160">
        <v>1</v>
      </c>
      <c r="S2160">
        <v>65287756</v>
      </c>
      <c r="U2160" t="s">
        <v>1561</v>
      </c>
      <c r="W2160" t="s">
        <v>1562</v>
      </c>
      <c r="X2160">
        <v>356348370000</v>
      </c>
      <c r="Y2160" t="s">
        <v>65</v>
      </c>
      <c r="Z2160" t="s">
        <v>66</v>
      </c>
      <c r="AG2160" t="s">
        <v>1972</v>
      </c>
      <c r="AL2160">
        <v>0</v>
      </c>
      <c r="AN2160" t="s">
        <v>1974</v>
      </c>
      <c r="AO2160">
        <v>0</v>
      </c>
      <c r="AQ2160">
        <v>2258059</v>
      </c>
      <c r="AR2160" t="s">
        <v>4605</v>
      </c>
      <c r="AS2160" t="s">
        <v>5883</v>
      </c>
      <c r="AT2160" t="s">
        <v>2024</v>
      </c>
    </row>
    <row r="2161" spans="1:46" x14ac:dyDescent="0.25">
      <c r="A2161" t="str">
        <f>_xlfn.XLOOKUP(I2161,UTILIZADAS[Contacto1],UTILIZADAS[Source.Name],,0)</f>
        <v>Cobros Abril Canal Fijo</v>
      </c>
      <c r="B2161" s="18">
        <f>VLOOKUP(J2161,Ref!A:C,3,0)</f>
        <v>0</v>
      </c>
      <c r="C2161" s="18">
        <f>VLOOKUP(J2161,Ref!A:D,4,0)</f>
        <v>0</v>
      </c>
      <c r="D2161" s="18" t="str">
        <f t="shared" si="99"/>
        <v>12/may</v>
      </c>
      <c r="E2161" s="18">
        <f t="shared" si="100"/>
        <v>4</v>
      </c>
      <c r="F2161" s="18">
        <v>1</v>
      </c>
      <c r="G2161" s="18">
        <f t="shared" si="101"/>
        <v>0</v>
      </c>
      <c r="H2161" s="3">
        <v>46154.46130787037</v>
      </c>
      <c r="I2161">
        <v>65287756</v>
      </c>
      <c r="J2161" t="s">
        <v>2023</v>
      </c>
      <c r="K2161" t="s">
        <v>1968</v>
      </c>
      <c r="L2161" t="s">
        <v>1969</v>
      </c>
      <c r="M2161" t="s">
        <v>1970</v>
      </c>
      <c r="O2161">
        <v>356348370000</v>
      </c>
      <c r="P2161">
        <v>16018</v>
      </c>
      <c r="Q2161">
        <v>-4</v>
      </c>
      <c r="R2161">
        <v>1</v>
      </c>
      <c r="S2161">
        <v>65287756</v>
      </c>
      <c r="U2161" t="s">
        <v>1561</v>
      </c>
      <c r="W2161" t="s">
        <v>1562</v>
      </c>
      <c r="X2161">
        <v>356348370000</v>
      </c>
      <c r="Y2161" t="s">
        <v>65</v>
      </c>
      <c r="Z2161" t="s">
        <v>66</v>
      </c>
      <c r="AG2161" t="s">
        <v>1972</v>
      </c>
      <c r="AL2161">
        <v>0</v>
      </c>
      <c r="AN2161" t="s">
        <v>1974</v>
      </c>
      <c r="AO2161">
        <v>0</v>
      </c>
      <c r="AQ2161">
        <v>2258059</v>
      </c>
      <c r="AR2161" t="s">
        <v>4605</v>
      </c>
      <c r="AS2161" t="s">
        <v>5883</v>
      </c>
      <c r="AT2161" t="s">
        <v>2024</v>
      </c>
    </row>
    <row r="2162" spans="1:46" x14ac:dyDescent="0.25">
      <c r="A2162" t="str">
        <f>_xlfn.XLOOKUP(I2162,UTILIZADAS[Contacto1],UTILIZADAS[Source.Name],,0)</f>
        <v>Cobros Abril Canal Fijo</v>
      </c>
      <c r="B2162" s="18">
        <f>VLOOKUP(J2162,Ref!A:C,3,0)</f>
        <v>0</v>
      </c>
      <c r="C2162" s="18">
        <f>VLOOKUP(J2162,Ref!A:D,4,0)</f>
        <v>0</v>
      </c>
      <c r="D2162" s="18" t="str">
        <f t="shared" si="99"/>
        <v>12/may</v>
      </c>
      <c r="E2162" s="18">
        <f t="shared" si="100"/>
        <v>4</v>
      </c>
      <c r="F2162" s="18">
        <v>1</v>
      </c>
      <c r="G2162" s="18">
        <f t="shared" si="101"/>
        <v>0</v>
      </c>
      <c r="H2162" s="3">
        <v>46154.626562500001</v>
      </c>
      <c r="I2162">
        <v>65287756</v>
      </c>
      <c r="J2162" t="s">
        <v>2023</v>
      </c>
      <c r="K2162" t="s">
        <v>1968</v>
      </c>
      <c r="L2162" t="s">
        <v>1969</v>
      </c>
      <c r="M2162" t="s">
        <v>1970</v>
      </c>
      <c r="O2162">
        <v>356348370000</v>
      </c>
      <c r="P2162">
        <v>16018</v>
      </c>
      <c r="Q2162">
        <v>-4</v>
      </c>
      <c r="R2162">
        <v>1</v>
      </c>
      <c r="S2162">
        <v>65287756</v>
      </c>
      <c r="U2162" t="s">
        <v>1561</v>
      </c>
      <c r="W2162" t="s">
        <v>1562</v>
      </c>
      <c r="X2162">
        <v>356348370000</v>
      </c>
      <c r="Y2162" t="s">
        <v>65</v>
      </c>
      <c r="Z2162" t="s">
        <v>66</v>
      </c>
      <c r="AG2162" t="s">
        <v>1972</v>
      </c>
      <c r="AL2162">
        <v>0</v>
      </c>
      <c r="AN2162" t="s">
        <v>1974</v>
      </c>
      <c r="AO2162">
        <v>0</v>
      </c>
      <c r="AQ2162">
        <v>2258059</v>
      </c>
      <c r="AR2162" t="s">
        <v>4605</v>
      </c>
      <c r="AS2162" t="s">
        <v>5883</v>
      </c>
      <c r="AT2162" t="s">
        <v>2024</v>
      </c>
    </row>
    <row r="2163" spans="1:46" x14ac:dyDescent="0.25">
      <c r="A2163" t="str">
        <f>_xlfn.XLOOKUP(I2163,UTILIZADAS[Contacto1],UTILIZADAS[Source.Name],,0)</f>
        <v>Cobros Abril Canal Fijo</v>
      </c>
      <c r="B2163" s="18">
        <f>VLOOKUP(J2163,Ref!A:C,3,0)</f>
        <v>0</v>
      </c>
      <c r="C2163" s="18">
        <f>VLOOKUP(J2163,Ref!A:D,4,0)</f>
        <v>0</v>
      </c>
      <c r="D2163" s="18" t="str">
        <f t="shared" si="99"/>
        <v>12/may</v>
      </c>
      <c r="E2163" s="18">
        <f t="shared" si="100"/>
        <v>4</v>
      </c>
      <c r="F2163" s="18">
        <v>1</v>
      </c>
      <c r="G2163" s="18">
        <f t="shared" si="101"/>
        <v>1</v>
      </c>
      <c r="H2163" s="3">
        <v>46154.677881944444</v>
      </c>
      <c r="I2163">
        <v>65287756</v>
      </c>
      <c r="J2163" t="s">
        <v>2023</v>
      </c>
      <c r="K2163" t="s">
        <v>1968</v>
      </c>
      <c r="L2163" t="s">
        <v>1969</v>
      </c>
      <c r="M2163" t="s">
        <v>1970</v>
      </c>
      <c r="O2163">
        <v>356348370000</v>
      </c>
      <c r="P2163">
        <v>16018</v>
      </c>
      <c r="Q2163">
        <v>-4</v>
      </c>
      <c r="R2163">
        <v>1</v>
      </c>
      <c r="S2163">
        <v>65287756</v>
      </c>
      <c r="U2163" t="s">
        <v>1561</v>
      </c>
      <c r="W2163" t="s">
        <v>1562</v>
      </c>
      <c r="X2163">
        <v>356348370000</v>
      </c>
      <c r="Y2163" t="s">
        <v>65</v>
      </c>
      <c r="Z2163" t="s">
        <v>66</v>
      </c>
      <c r="AG2163" t="s">
        <v>1972</v>
      </c>
      <c r="AL2163">
        <v>0</v>
      </c>
      <c r="AN2163" t="s">
        <v>1974</v>
      </c>
      <c r="AO2163">
        <v>0</v>
      </c>
      <c r="AQ2163">
        <v>2258059</v>
      </c>
      <c r="AR2163" t="s">
        <v>4605</v>
      </c>
      <c r="AS2163" t="s">
        <v>5883</v>
      </c>
      <c r="AT2163" t="s">
        <v>2024</v>
      </c>
    </row>
    <row r="2164" spans="1:46" x14ac:dyDescent="0.25">
      <c r="A2164" t="str">
        <f>_xlfn.XLOOKUP(I2164,UTILIZADAS[Contacto1],UTILIZADAS[Source.Name],,0)</f>
        <v>Cobros Abril Canal Fijo</v>
      </c>
      <c r="B2164" s="18">
        <f>VLOOKUP(J2164,Ref!A:C,3,0)</f>
        <v>0</v>
      </c>
      <c r="C2164" s="18">
        <f>VLOOKUP(J2164,Ref!A:D,4,0)</f>
        <v>0</v>
      </c>
      <c r="D2164" s="18" t="str">
        <f t="shared" si="99"/>
        <v>02/may</v>
      </c>
      <c r="E2164" s="18">
        <f t="shared" si="100"/>
        <v>14</v>
      </c>
      <c r="F2164" s="18">
        <v>1</v>
      </c>
      <c r="G2164" s="18">
        <f t="shared" si="101"/>
        <v>0</v>
      </c>
      <c r="H2164" s="3">
        <v>46144.526145833333</v>
      </c>
      <c r="I2164">
        <v>65289981</v>
      </c>
      <c r="J2164" t="s">
        <v>1967</v>
      </c>
      <c r="K2164" t="s">
        <v>1968</v>
      </c>
      <c r="L2164" t="s">
        <v>1969</v>
      </c>
      <c r="M2164" t="s">
        <v>1970</v>
      </c>
      <c r="O2164">
        <v>363016620000</v>
      </c>
      <c r="P2164">
        <v>16017</v>
      </c>
      <c r="Q2164">
        <v>-4</v>
      </c>
      <c r="R2164">
        <v>1</v>
      </c>
      <c r="S2164">
        <v>65289981</v>
      </c>
      <c r="U2164" t="s">
        <v>2343</v>
      </c>
      <c r="W2164" t="s">
        <v>3901</v>
      </c>
      <c r="X2164" t="s">
        <v>66</v>
      </c>
      <c r="Y2164" t="s">
        <v>65</v>
      </c>
      <c r="Z2164">
        <v>363016620000</v>
      </c>
      <c r="AG2164" t="s">
        <v>1972</v>
      </c>
      <c r="AI2164" t="s">
        <v>3099</v>
      </c>
      <c r="AL2164">
        <v>0</v>
      </c>
      <c r="AN2164" t="s">
        <v>1974</v>
      </c>
      <c r="AO2164">
        <v>0</v>
      </c>
      <c r="AQ2164">
        <v>2252120</v>
      </c>
      <c r="AR2164" t="s">
        <v>2241</v>
      </c>
      <c r="AS2164" t="s">
        <v>4163</v>
      </c>
      <c r="AT2164" t="s">
        <v>1975</v>
      </c>
    </row>
    <row r="2165" spans="1:46" x14ac:dyDescent="0.25">
      <c r="A2165" t="str">
        <f>_xlfn.XLOOKUP(I2165,UTILIZADAS[Contacto1],UTILIZADAS[Source.Name],,0)</f>
        <v>Cobros Abril Canal Fijo</v>
      </c>
      <c r="B2165" s="18">
        <f>VLOOKUP(J2165,Ref!A:C,3,0)</f>
        <v>0</v>
      </c>
      <c r="C2165" s="18">
        <f>VLOOKUP(J2165,Ref!A:D,4,0)</f>
        <v>0</v>
      </c>
      <c r="D2165" s="18" t="str">
        <f t="shared" si="99"/>
        <v>05/may</v>
      </c>
      <c r="E2165" s="18">
        <f t="shared" si="100"/>
        <v>14</v>
      </c>
      <c r="F2165" s="18">
        <v>1</v>
      </c>
      <c r="G2165" s="18">
        <f t="shared" si="101"/>
        <v>0</v>
      </c>
      <c r="H2165" s="3">
        <v>46147.736261574071</v>
      </c>
      <c r="I2165">
        <v>65289981</v>
      </c>
      <c r="J2165" t="s">
        <v>1967</v>
      </c>
      <c r="K2165" t="s">
        <v>1968</v>
      </c>
      <c r="L2165" t="s">
        <v>1969</v>
      </c>
      <c r="M2165" t="s">
        <v>1970</v>
      </c>
      <c r="O2165">
        <v>363016620000</v>
      </c>
      <c r="P2165">
        <v>16017</v>
      </c>
      <c r="Q2165">
        <v>-4</v>
      </c>
      <c r="R2165">
        <v>1</v>
      </c>
      <c r="S2165">
        <v>65289981</v>
      </c>
      <c r="U2165" t="s">
        <v>2343</v>
      </c>
      <c r="W2165" t="s">
        <v>3901</v>
      </c>
      <c r="X2165" t="s">
        <v>66</v>
      </c>
      <c r="Y2165" t="s">
        <v>65</v>
      </c>
      <c r="Z2165">
        <v>363016620000</v>
      </c>
      <c r="AG2165" t="s">
        <v>1972</v>
      </c>
      <c r="AI2165" t="s">
        <v>3099</v>
      </c>
      <c r="AL2165">
        <v>0</v>
      </c>
      <c r="AN2165" t="s">
        <v>1974</v>
      </c>
      <c r="AO2165">
        <v>0</v>
      </c>
      <c r="AQ2165">
        <v>2252120</v>
      </c>
      <c r="AR2165" t="s">
        <v>2241</v>
      </c>
      <c r="AS2165" t="s">
        <v>4163</v>
      </c>
      <c r="AT2165" t="s">
        <v>1975</v>
      </c>
    </row>
    <row r="2166" spans="1:46" x14ac:dyDescent="0.25">
      <c r="A2166" t="str">
        <f>_xlfn.XLOOKUP(I2166,UTILIZADAS[Contacto1],UTILIZADAS[Source.Name],,0)</f>
        <v>Cobros Abril Canal Fijo</v>
      </c>
      <c r="B2166" s="18">
        <f>VLOOKUP(J2166,Ref!A:C,3,0)</f>
        <v>0</v>
      </c>
      <c r="C2166" s="18">
        <f>VLOOKUP(J2166,Ref!A:D,4,0)</f>
        <v>0</v>
      </c>
      <c r="D2166" s="18" t="str">
        <f t="shared" si="99"/>
        <v>07/may</v>
      </c>
      <c r="E2166" s="18">
        <f t="shared" si="100"/>
        <v>14</v>
      </c>
      <c r="F2166" s="18">
        <v>1</v>
      </c>
      <c r="G2166" s="18">
        <f t="shared" si="101"/>
        <v>0</v>
      </c>
      <c r="H2166" s="3">
        <v>46149.599328703705</v>
      </c>
      <c r="I2166">
        <v>65289981</v>
      </c>
      <c r="J2166" t="s">
        <v>1967</v>
      </c>
      <c r="K2166" t="s">
        <v>1968</v>
      </c>
      <c r="L2166" t="s">
        <v>1969</v>
      </c>
      <c r="M2166" t="s">
        <v>1970</v>
      </c>
      <c r="O2166">
        <v>363016620000</v>
      </c>
      <c r="P2166">
        <v>16017</v>
      </c>
      <c r="Q2166">
        <v>-4</v>
      </c>
      <c r="R2166">
        <v>1</v>
      </c>
      <c r="S2166">
        <v>65289981</v>
      </c>
      <c r="U2166" t="s">
        <v>2343</v>
      </c>
      <c r="W2166" t="s">
        <v>3901</v>
      </c>
      <c r="X2166" t="s">
        <v>66</v>
      </c>
      <c r="Y2166" t="s">
        <v>65</v>
      </c>
      <c r="Z2166">
        <v>363016620000</v>
      </c>
      <c r="AG2166" t="s">
        <v>1972</v>
      </c>
      <c r="AI2166" t="s">
        <v>3099</v>
      </c>
      <c r="AL2166">
        <v>0</v>
      </c>
      <c r="AN2166" t="s">
        <v>1974</v>
      </c>
      <c r="AO2166">
        <v>0</v>
      </c>
      <c r="AQ2166">
        <v>2252120</v>
      </c>
      <c r="AR2166" t="s">
        <v>2241</v>
      </c>
      <c r="AS2166" t="s">
        <v>4163</v>
      </c>
      <c r="AT2166" t="s">
        <v>1975</v>
      </c>
    </row>
    <row r="2167" spans="1:46" x14ac:dyDescent="0.25">
      <c r="A2167" t="str">
        <f>_xlfn.XLOOKUP(I2167,UTILIZADAS[Contacto1],UTILIZADAS[Source.Name],,0)</f>
        <v>Cobros Abril Canal Fijo</v>
      </c>
      <c r="B2167" s="18">
        <f>VLOOKUP(J2167,Ref!A:C,3,0)</f>
        <v>0</v>
      </c>
      <c r="C2167" s="18">
        <f>VLOOKUP(J2167,Ref!A:D,4,0)</f>
        <v>0</v>
      </c>
      <c r="D2167" s="18" t="str">
        <f t="shared" si="99"/>
        <v>08/may</v>
      </c>
      <c r="E2167" s="18">
        <f t="shared" si="100"/>
        <v>14</v>
      </c>
      <c r="F2167" s="18">
        <v>1</v>
      </c>
      <c r="G2167" s="18">
        <f t="shared" si="101"/>
        <v>0</v>
      </c>
      <c r="H2167" s="3">
        <v>46150.625532407408</v>
      </c>
      <c r="I2167">
        <v>65289981</v>
      </c>
      <c r="J2167" t="s">
        <v>2023</v>
      </c>
      <c r="K2167" t="s">
        <v>1968</v>
      </c>
      <c r="L2167" t="s">
        <v>1969</v>
      </c>
      <c r="M2167" t="s">
        <v>1970</v>
      </c>
      <c r="O2167">
        <v>363016620000</v>
      </c>
      <c r="P2167">
        <v>16017</v>
      </c>
      <c r="Q2167">
        <v>-4</v>
      </c>
      <c r="R2167">
        <v>1</v>
      </c>
      <c r="S2167">
        <v>65289981</v>
      </c>
      <c r="U2167" t="s">
        <v>2343</v>
      </c>
      <c r="W2167" t="s">
        <v>3901</v>
      </c>
      <c r="X2167" t="s">
        <v>66</v>
      </c>
      <c r="Y2167" t="s">
        <v>65</v>
      </c>
      <c r="Z2167">
        <v>363016620000</v>
      </c>
      <c r="AG2167" t="s">
        <v>1972</v>
      </c>
      <c r="AI2167" t="s">
        <v>3099</v>
      </c>
      <c r="AL2167">
        <v>0</v>
      </c>
      <c r="AN2167" t="s">
        <v>1974</v>
      </c>
      <c r="AO2167">
        <v>0</v>
      </c>
      <c r="AQ2167">
        <v>2252120</v>
      </c>
      <c r="AR2167" t="s">
        <v>2241</v>
      </c>
      <c r="AS2167" t="s">
        <v>4163</v>
      </c>
      <c r="AT2167" t="s">
        <v>2024</v>
      </c>
    </row>
    <row r="2168" spans="1:46" x14ac:dyDescent="0.25">
      <c r="A2168" t="str">
        <f>_xlfn.XLOOKUP(I2168,UTILIZADAS[Contacto1],UTILIZADAS[Source.Name],,0)</f>
        <v>Cobros Abril Canal Fijo</v>
      </c>
      <c r="B2168" s="18">
        <f>VLOOKUP(J2168,Ref!A:C,3,0)</f>
        <v>0</v>
      </c>
      <c r="C2168" s="18">
        <f>VLOOKUP(J2168,Ref!A:D,4,0)</f>
        <v>0</v>
      </c>
      <c r="D2168" s="18" t="str">
        <f t="shared" si="99"/>
        <v>09/may</v>
      </c>
      <c r="E2168" s="18">
        <f t="shared" si="100"/>
        <v>14</v>
      </c>
      <c r="F2168" s="18">
        <v>1</v>
      </c>
      <c r="G2168" s="18">
        <f t="shared" si="101"/>
        <v>0</v>
      </c>
      <c r="H2168" s="3">
        <v>46151.404664351852</v>
      </c>
      <c r="I2168">
        <v>65289981</v>
      </c>
      <c r="J2168" t="s">
        <v>2023</v>
      </c>
      <c r="K2168" t="s">
        <v>1968</v>
      </c>
      <c r="L2168" t="s">
        <v>1969</v>
      </c>
      <c r="M2168" t="s">
        <v>1970</v>
      </c>
      <c r="O2168">
        <v>363016620000</v>
      </c>
      <c r="P2168">
        <v>16017</v>
      </c>
      <c r="Q2168">
        <v>-4</v>
      </c>
      <c r="R2168">
        <v>1</v>
      </c>
      <c r="S2168">
        <v>65289981</v>
      </c>
      <c r="U2168" t="s">
        <v>2343</v>
      </c>
      <c r="W2168" t="s">
        <v>3901</v>
      </c>
      <c r="X2168" t="s">
        <v>66</v>
      </c>
      <c r="Y2168" t="s">
        <v>65</v>
      </c>
      <c r="Z2168">
        <v>363016620000</v>
      </c>
      <c r="AG2168" t="s">
        <v>1972</v>
      </c>
      <c r="AI2168" t="s">
        <v>3099</v>
      </c>
      <c r="AL2168">
        <v>0</v>
      </c>
      <c r="AN2168" t="s">
        <v>1974</v>
      </c>
      <c r="AO2168">
        <v>0</v>
      </c>
      <c r="AQ2168">
        <v>2252120</v>
      </c>
      <c r="AR2168" t="s">
        <v>2241</v>
      </c>
      <c r="AS2168" t="s">
        <v>4163</v>
      </c>
      <c r="AT2168" t="s">
        <v>2024</v>
      </c>
    </row>
    <row r="2169" spans="1:46" x14ac:dyDescent="0.25">
      <c r="A2169" t="str">
        <f>_xlfn.XLOOKUP(I2169,UTILIZADAS[Contacto1],UTILIZADAS[Source.Name],,0)</f>
        <v>Cobros Abril Canal Fijo</v>
      </c>
      <c r="B2169" s="18">
        <f>VLOOKUP(J2169,Ref!A:C,3,0)</f>
        <v>0</v>
      </c>
      <c r="C2169" s="18">
        <f>VLOOKUP(J2169,Ref!A:D,4,0)</f>
        <v>0</v>
      </c>
      <c r="D2169" s="18" t="str">
        <f t="shared" si="99"/>
        <v>09/may</v>
      </c>
      <c r="E2169" s="18">
        <f t="shared" si="100"/>
        <v>14</v>
      </c>
      <c r="F2169" s="18">
        <v>1</v>
      </c>
      <c r="G2169" s="18">
        <f t="shared" si="101"/>
        <v>0</v>
      </c>
      <c r="H2169" s="3">
        <v>46151.439953703702</v>
      </c>
      <c r="I2169">
        <v>65289981</v>
      </c>
      <c r="J2169" t="s">
        <v>2023</v>
      </c>
      <c r="K2169" t="s">
        <v>1968</v>
      </c>
      <c r="L2169" t="s">
        <v>1969</v>
      </c>
      <c r="M2169" t="s">
        <v>1970</v>
      </c>
      <c r="O2169">
        <v>363016620000</v>
      </c>
      <c r="P2169">
        <v>16017</v>
      </c>
      <c r="Q2169">
        <v>-4</v>
      </c>
      <c r="R2169">
        <v>1</v>
      </c>
      <c r="S2169">
        <v>65289981</v>
      </c>
      <c r="U2169" t="s">
        <v>2343</v>
      </c>
      <c r="W2169" t="s">
        <v>3901</v>
      </c>
      <c r="X2169" t="s">
        <v>66</v>
      </c>
      <c r="Y2169" t="s">
        <v>65</v>
      </c>
      <c r="Z2169">
        <v>363016620000</v>
      </c>
      <c r="AG2169" t="s">
        <v>1972</v>
      </c>
      <c r="AI2169" t="s">
        <v>3099</v>
      </c>
      <c r="AL2169">
        <v>0</v>
      </c>
      <c r="AN2169" t="s">
        <v>1974</v>
      </c>
      <c r="AO2169">
        <v>0</v>
      </c>
      <c r="AQ2169">
        <v>2252120</v>
      </c>
      <c r="AR2169" t="s">
        <v>2241</v>
      </c>
      <c r="AS2169" t="s">
        <v>4163</v>
      </c>
      <c r="AT2169" t="s">
        <v>2024</v>
      </c>
    </row>
    <row r="2170" spans="1:46" x14ac:dyDescent="0.25">
      <c r="A2170" t="str">
        <f>_xlfn.XLOOKUP(I2170,UTILIZADAS[Contacto1],UTILIZADAS[Source.Name],,0)</f>
        <v>Cobros Abril Canal Fijo</v>
      </c>
      <c r="B2170" s="18">
        <f>VLOOKUP(J2170,Ref!A:C,3,0)</f>
        <v>0</v>
      </c>
      <c r="C2170" s="18">
        <f>VLOOKUP(J2170,Ref!A:D,4,0)</f>
        <v>0</v>
      </c>
      <c r="D2170" s="18" t="str">
        <f t="shared" si="99"/>
        <v>09/may</v>
      </c>
      <c r="E2170" s="18">
        <f t="shared" si="100"/>
        <v>14</v>
      </c>
      <c r="F2170" s="18">
        <v>1</v>
      </c>
      <c r="G2170" s="18">
        <f t="shared" si="101"/>
        <v>0</v>
      </c>
      <c r="H2170" s="3">
        <v>46151.461226851854</v>
      </c>
      <c r="I2170">
        <v>65289981</v>
      </c>
      <c r="J2170" t="s">
        <v>1967</v>
      </c>
      <c r="K2170" t="s">
        <v>1968</v>
      </c>
      <c r="L2170" t="s">
        <v>1969</v>
      </c>
      <c r="M2170" t="s">
        <v>1970</v>
      </c>
      <c r="O2170">
        <v>363016620000</v>
      </c>
      <c r="P2170">
        <v>16017</v>
      </c>
      <c r="Q2170">
        <v>-4</v>
      </c>
      <c r="R2170">
        <v>1</v>
      </c>
      <c r="S2170">
        <v>65289981</v>
      </c>
      <c r="U2170" t="s">
        <v>2343</v>
      </c>
      <c r="W2170" t="s">
        <v>3901</v>
      </c>
      <c r="X2170" t="s">
        <v>66</v>
      </c>
      <c r="Y2170" t="s">
        <v>65</v>
      </c>
      <c r="Z2170">
        <v>363016620000</v>
      </c>
      <c r="AG2170" t="s">
        <v>1972</v>
      </c>
      <c r="AI2170" t="s">
        <v>3099</v>
      </c>
      <c r="AL2170">
        <v>0</v>
      </c>
      <c r="AN2170" t="s">
        <v>1974</v>
      </c>
      <c r="AO2170">
        <v>0</v>
      </c>
      <c r="AQ2170">
        <v>2252120</v>
      </c>
      <c r="AR2170" t="s">
        <v>2241</v>
      </c>
      <c r="AS2170" t="s">
        <v>4163</v>
      </c>
      <c r="AT2170" t="s">
        <v>1975</v>
      </c>
    </row>
    <row r="2171" spans="1:46" x14ac:dyDescent="0.25">
      <c r="A2171" t="str">
        <f>_xlfn.XLOOKUP(I2171,UTILIZADAS[Contacto1],UTILIZADAS[Source.Name],,0)</f>
        <v>Cobros Abril Canal Fijo</v>
      </c>
      <c r="B2171" s="18">
        <f>VLOOKUP(J2171,Ref!A:C,3,0)</f>
        <v>0</v>
      </c>
      <c r="C2171" s="18">
        <f>VLOOKUP(J2171,Ref!A:D,4,0)</f>
        <v>0</v>
      </c>
      <c r="D2171" s="18" t="str">
        <f t="shared" si="99"/>
        <v>11/may</v>
      </c>
      <c r="E2171" s="18">
        <f t="shared" si="100"/>
        <v>14</v>
      </c>
      <c r="F2171" s="18">
        <v>1</v>
      </c>
      <c r="G2171" s="18">
        <f t="shared" si="101"/>
        <v>0</v>
      </c>
      <c r="H2171" s="3">
        <v>46153.708738425928</v>
      </c>
      <c r="I2171">
        <v>65289981</v>
      </c>
      <c r="J2171" t="s">
        <v>1967</v>
      </c>
      <c r="K2171" t="s">
        <v>1968</v>
      </c>
      <c r="L2171" t="s">
        <v>1969</v>
      </c>
      <c r="M2171" t="s">
        <v>1970</v>
      </c>
      <c r="O2171">
        <v>363016620000</v>
      </c>
      <c r="P2171">
        <v>16018</v>
      </c>
      <c r="Q2171">
        <v>-4</v>
      </c>
      <c r="R2171">
        <v>1</v>
      </c>
      <c r="S2171">
        <v>65289981</v>
      </c>
      <c r="U2171" t="s">
        <v>2343</v>
      </c>
      <c r="W2171" t="s">
        <v>3901</v>
      </c>
      <c r="X2171">
        <v>363016620000</v>
      </c>
      <c r="Y2171" t="s">
        <v>65</v>
      </c>
      <c r="Z2171" t="s">
        <v>66</v>
      </c>
      <c r="AG2171" t="s">
        <v>1972</v>
      </c>
      <c r="AL2171">
        <v>0</v>
      </c>
      <c r="AN2171" t="s">
        <v>1974</v>
      </c>
      <c r="AO2171">
        <v>0</v>
      </c>
      <c r="AQ2171">
        <v>2258060</v>
      </c>
      <c r="AR2171" t="s">
        <v>4605</v>
      </c>
      <c r="AS2171" t="s">
        <v>5883</v>
      </c>
      <c r="AT2171" t="s">
        <v>1975</v>
      </c>
    </row>
    <row r="2172" spans="1:46" x14ac:dyDescent="0.25">
      <c r="A2172" t="str">
        <f>_xlfn.XLOOKUP(I2172,UTILIZADAS[Contacto1],UTILIZADAS[Source.Name],,0)</f>
        <v>Cobros Abril Canal Fijo</v>
      </c>
      <c r="B2172" s="18">
        <f>VLOOKUP(J2172,Ref!A:C,3,0)</f>
        <v>0</v>
      </c>
      <c r="C2172" s="18">
        <f>VLOOKUP(J2172,Ref!A:D,4,0)</f>
        <v>0</v>
      </c>
      <c r="D2172" s="18" t="str">
        <f t="shared" si="99"/>
        <v>14/may</v>
      </c>
      <c r="E2172" s="18">
        <f t="shared" si="100"/>
        <v>14</v>
      </c>
      <c r="F2172" s="18">
        <v>1</v>
      </c>
      <c r="G2172" s="18">
        <f t="shared" si="101"/>
        <v>0</v>
      </c>
      <c r="H2172" s="3">
        <v>46156.432083333333</v>
      </c>
      <c r="I2172">
        <v>65289981</v>
      </c>
      <c r="J2172" t="s">
        <v>1967</v>
      </c>
      <c r="K2172" t="s">
        <v>1968</v>
      </c>
      <c r="L2172" t="s">
        <v>1969</v>
      </c>
      <c r="M2172" t="s">
        <v>1970</v>
      </c>
      <c r="O2172">
        <v>363016620000</v>
      </c>
      <c r="P2172">
        <v>16018</v>
      </c>
      <c r="Q2172">
        <v>-4</v>
      </c>
      <c r="R2172">
        <v>1</v>
      </c>
      <c r="S2172">
        <v>65289981</v>
      </c>
      <c r="U2172" t="s">
        <v>2343</v>
      </c>
      <c r="W2172" t="s">
        <v>3901</v>
      </c>
      <c r="X2172">
        <v>363016620000</v>
      </c>
      <c r="Y2172" t="s">
        <v>65</v>
      </c>
      <c r="Z2172" t="s">
        <v>66</v>
      </c>
      <c r="AG2172" t="s">
        <v>1972</v>
      </c>
      <c r="AL2172">
        <v>0</v>
      </c>
      <c r="AN2172" t="s">
        <v>1974</v>
      </c>
      <c r="AO2172">
        <v>0</v>
      </c>
      <c r="AQ2172">
        <v>2258060</v>
      </c>
      <c r="AR2172" t="s">
        <v>4605</v>
      </c>
      <c r="AS2172" t="s">
        <v>5883</v>
      </c>
      <c r="AT2172" t="s">
        <v>1975</v>
      </c>
    </row>
    <row r="2173" spans="1:46" x14ac:dyDescent="0.25">
      <c r="A2173" t="str">
        <f>_xlfn.XLOOKUP(I2173,UTILIZADAS[Contacto1],UTILIZADAS[Source.Name],,0)</f>
        <v>Cobros Abril Canal Fijo</v>
      </c>
      <c r="B2173" s="18">
        <f>VLOOKUP(J2173,Ref!A:C,3,0)</f>
        <v>0</v>
      </c>
      <c r="C2173" s="18">
        <f>VLOOKUP(J2173,Ref!A:D,4,0)</f>
        <v>0</v>
      </c>
      <c r="D2173" s="18" t="str">
        <f t="shared" si="99"/>
        <v>18/may</v>
      </c>
      <c r="E2173" s="18">
        <f t="shared" si="100"/>
        <v>14</v>
      </c>
      <c r="F2173" s="18">
        <v>1</v>
      </c>
      <c r="G2173" s="18">
        <f t="shared" si="101"/>
        <v>0</v>
      </c>
      <c r="H2173" s="3">
        <v>46160.517708333333</v>
      </c>
      <c r="I2173">
        <v>65289981</v>
      </c>
      <c r="J2173" t="s">
        <v>1967</v>
      </c>
      <c r="K2173" t="s">
        <v>1968</v>
      </c>
      <c r="L2173" t="s">
        <v>1969</v>
      </c>
      <c r="M2173" t="s">
        <v>1970</v>
      </c>
      <c r="O2173">
        <v>363016620000</v>
      </c>
      <c r="P2173">
        <v>16018</v>
      </c>
      <c r="Q2173">
        <v>-4</v>
      </c>
      <c r="R2173">
        <v>1</v>
      </c>
      <c r="S2173">
        <v>65289981</v>
      </c>
      <c r="U2173" t="s">
        <v>2343</v>
      </c>
      <c r="W2173" t="s">
        <v>3901</v>
      </c>
      <c r="X2173">
        <v>363016620000</v>
      </c>
      <c r="Y2173" t="s">
        <v>65</v>
      </c>
      <c r="Z2173" t="s">
        <v>66</v>
      </c>
      <c r="AG2173" t="s">
        <v>1972</v>
      </c>
      <c r="AL2173">
        <v>0</v>
      </c>
      <c r="AN2173" t="s">
        <v>1974</v>
      </c>
      <c r="AO2173">
        <v>0</v>
      </c>
      <c r="AQ2173">
        <v>2258060</v>
      </c>
      <c r="AR2173" t="s">
        <v>4605</v>
      </c>
      <c r="AS2173" t="s">
        <v>5883</v>
      </c>
      <c r="AT2173" t="s">
        <v>1975</v>
      </c>
    </row>
    <row r="2174" spans="1:46" x14ac:dyDescent="0.25">
      <c r="A2174" t="str">
        <f>_xlfn.XLOOKUP(I2174,UTILIZADAS[Contacto1],UTILIZADAS[Source.Name],,0)</f>
        <v>Cobros Abril Canal Fijo</v>
      </c>
      <c r="B2174" s="18">
        <f>VLOOKUP(J2174,Ref!A:C,3,0)</f>
        <v>0</v>
      </c>
      <c r="C2174" s="18">
        <f>VLOOKUP(J2174,Ref!A:D,4,0)</f>
        <v>0</v>
      </c>
      <c r="D2174" s="18" t="str">
        <f t="shared" si="99"/>
        <v>20/may</v>
      </c>
      <c r="E2174" s="18">
        <f t="shared" si="100"/>
        <v>14</v>
      </c>
      <c r="F2174" s="18">
        <v>1</v>
      </c>
      <c r="G2174" s="18">
        <f t="shared" si="101"/>
        <v>0</v>
      </c>
      <c r="H2174" s="3">
        <v>46162.468124999999</v>
      </c>
      <c r="I2174">
        <v>65289981</v>
      </c>
      <c r="J2174" t="s">
        <v>1967</v>
      </c>
      <c r="K2174" t="s">
        <v>1968</v>
      </c>
      <c r="L2174" t="s">
        <v>1969</v>
      </c>
      <c r="M2174" t="s">
        <v>1970</v>
      </c>
      <c r="O2174">
        <v>363016620000</v>
      </c>
      <c r="P2174">
        <v>16018</v>
      </c>
      <c r="Q2174">
        <v>-4</v>
      </c>
      <c r="R2174">
        <v>1</v>
      </c>
      <c r="S2174">
        <v>65289981</v>
      </c>
      <c r="U2174" t="s">
        <v>2343</v>
      </c>
      <c r="W2174" t="s">
        <v>3901</v>
      </c>
      <c r="X2174">
        <v>363016620000</v>
      </c>
      <c r="Y2174" t="s">
        <v>65</v>
      </c>
      <c r="Z2174" t="s">
        <v>66</v>
      </c>
      <c r="AG2174" t="s">
        <v>1972</v>
      </c>
      <c r="AL2174">
        <v>0</v>
      </c>
      <c r="AN2174" t="s">
        <v>1974</v>
      </c>
      <c r="AO2174">
        <v>0</v>
      </c>
      <c r="AQ2174">
        <v>2258060</v>
      </c>
      <c r="AR2174" t="s">
        <v>4605</v>
      </c>
      <c r="AS2174" t="s">
        <v>5883</v>
      </c>
      <c r="AT2174" t="s">
        <v>1975</v>
      </c>
    </row>
    <row r="2175" spans="1:46" x14ac:dyDescent="0.25">
      <c r="A2175" t="str">
        <f>_xlfn.XLOOKUP(I2175,UTILIZADAS[Contacto1],UTILIZADAS[Source.Name],,0)</f>
        <v>Cobros Abril Canal Fijo</v>
      </c>
      <c r="B2175" s="18">
        <f>VLOOKUP(J2175,Ref!A:C,3,0)</f>
        <v>0</v>
      </c>
      <c r="C2175" s="18">
        <f>VLOOKUP(J2175,Ref!A:D,4,0)</f>
        <v>0</v>
      </c>
      <c r="D2175" s="18" t="str">
        <f t="shared" si="99"/>
        <v>21/may</v>
      </c>
      <c r="E2175" s="18">
        <f t="shared" si="100"/>
        <v>14</v>
      </c>
      <c r="F2175" s="18">
        <v>1</v>
      </c>
      <c r="G2175" s="18">
        <f t="shared" si="101"/>
        <v>0</v>
      </c>
      <c r="H2175" s="3">
        <v>46163.504629629628</v>
      </c>
      <c r="I2175">
        <v>65289981</v>
      </c>
      <c r="J2175" t="s">
        <v>2023</v>
      </c>
      <c r="K2175" t="s">
        <v>1968</v>
      </c>
      <c r="L2175" t="s">
        <v>1969</v>
      </c>
      <c r="M2175" t="s">
        <v>1970</v>
      </c>
      <c r="O2175">
        <v>363016620000</v>
      </c>
      <c r="P2175">
        <v>16018</v>
      </c>
      <c r="Q2175">
        <v>-4</v>
      </c>
      <c r="R2175">
        <v>1</v>
      </c>
      <c r="S2175">
        <v>65289981</v>
      </c>
      <c r="U2175" t="s">
        <v>2343</v>
      </c>
      <c r="W2175" t="s">
        <v>3901</v>
      </c>
      <c r="X2175">
        <v>363016620000</v>
      </c>
      <c r="Y2175" t="s">
        <v>65</v>
      </c>
      <c r="Z2175" t="s">
        <v>66</v>
      </c>
      <c r="AG2175" t="s">
        <v>1972</v>
      </c>
      <c r="AL2175">
        <v>0</v>
      </c>
      <c r="AN2175" t="s">
        <v>1974</v>
      </c>
      <c r="AO2175">
        <v>0</v>
      </c>
      <c r="AQ2175">
        <v>2258060</v>
      </c>
      <c r="AR2175" t="s">
        <v>4605</v>
      </c>
      <c r="AS2175" t="s">
        <v>5883</v>
      </c>
      <c r="AT2175" t="s">
        <v>2024</v>
      </c>
    </row>
    <row r="2176" spans="1:46" x14ac:dyDescent="0.25">
      <c r="A2176" t="str">
        <f>_xlfn.XLOOKUP(I2176,UTILIZADAS[Contacto1],UTILIZADAS[Source.Name],,0)</f>
        <v>Cobros Abril Canal Fijo</v>
      </c>
      <c r="B2176" s="18">
        <f>VLOOKUP(J2176,Ref!A:C,3,0)</f>
        <v>0</v>
      </c>
      <c r="C2176" s="18">
        <f>VLOOKUP(J2176,Ref!A:D,4,0)</f>
        <v>0</v>
      </c>
      <c r="D2176" s="18" t="str">
        <f t="shared" si="99"/>
        <v>21/may</v>
      </c>
      <c r="E2176" s="18">
        <f t="shared" si="100"/>
        <v>14</v>
      </c>
      <c r="F2176" s="18">
        <v>1</v>
      </c>
      <c r="G2176" s="18">
        <f t="shared" si="101"/>
        <v>0</v>
      </c>
      <c r="H2176" s="3">
        <v>46163.630798611113</v>
      </c>
      <c r="I2176">
        <v>65289981</v>
      </c>
      <c r="J2176" t="s">
        <v>1967</v>
      </c>
      <c r="K2176" t="s">
        <v>1968</v>
      </c>
      <c r="L2176" t="s">
        <v>1969</v>
      </c>
      <c r="M2176" t="s">
        <v>1970</v>
      </c>
      <c r="O2176">
        <v>363016620000</v>
      </c>
      <c r="P2176">
        <v>16018</v>
      </c>
      <c r="Q2176">
        <v>-4</v>
      </c>
      <c r="R2176">
        <v>1</v>
      </c>
      <c r="S2176">
        <v>65289981</v>
      </c>
      <c r="U2176" t="s">
        <v>2343</v>
      </c>
      <c r="W2176" t="s">
        <v>3901</v>
      </c>
      <c r="X2176">
        <v>363016620000</v>
      </c>
      <c r="Y2176" t="s">
        <v>65</v>
      </c>
      <c r="Z2176" t="s">
        <v>66</v>
      </c>
      <c r="AG2176" t="s">
        <v>1972</v>
      </c>
      <c r="AL2176">
        <v>0</v>
      </c>
      <c r="AN2176" t="s">
        <v>1974</v>
      </c>
      <c r="AO2176">
        <v>0</v>
      </c>
      <c r="AQ2176">
        <v>2258060</v>
      </c>
      <c r="AR2176" t="s">
        <v>4605</v>
      </c>
      <c r="AS2176" t="s">
        <v>5883</v>
      </c>
      <c r="AT2176" t="s">
        <v>1975</v>
      </c>
    </row>
    <row r="2177" spans="1:46" x14ac:dyDescent="0.25">
      <c r="A2177" t="str">
        <f>_xlfn.XLOOKUP(I2177,UTILIZADAS[Contacto1],UTILIZADAS[Source.Name],,0)</f>
        <v>Cobros Abril Canal Fijo</v>
      </c>
      <c r="B2177" s="18">
        <f>VLOOKUP(J2177,Ref!A:C,3,0)</f>
        <v>0</v>
      </c>
      <c r="C2177" s="18">
        <f>VLOOKUP(J2177,Ref!A:D,4,0)</f>
        <v>0</v>
      </c>
      <c r="D2177" s="18" t="str">
        <f t="shared" si="99"/>
        <v>22/may</v>
      </c>
      <c r="E2177" s="18">
        <f t="shared" si="100"/>
        <v>14</v>
      </c>
      <c r="F2177" s="18">
        <v>1</v>
      </c>
      <c r="G2177" s="18">
        <f t="shared" si="101"/>
        <v>1</v>
      </c>
      <c r="H2177" s="3">
        <v>46164.396990740737</v>
      </c>
      <c r="I2177">
        <v>65289981</v>
      </c>
      <c r="J2177" t="s">
        <v>1967</v>
      </c>
      <c r="K2177" t="s">
        <v>1968</v>
      </c>
      <c r="L2177" t="s">
        <v>1969</v>
      </c>
      <c r="M2177" t="s">
        <v>1970</v>
      </c>
      <c r="O2177">
        <v>363016620000</v>
      </c>
      <c r="P2177">
        <v>16018</v>
      </c>
      <c r="Q2177">
        <v>-4</v>
      </c>
      <c r="R2177">
        <v>1</v>
      </c>
      <c r="S2177">
        <v>65289981</v>
      </c>
      <c r="U2177" t="s">
        <v>2343</v>
      </c>
      <c r="W2177" t="s">
        <v>3901</v>
      </c>
      <c r="X2177">
        <v>363016620000</v>
      </c>
      <c r="Y2177" t="s">
        <v>65</v>
      </c>
      <c r="Z2177" t="s">
        <v>66</v>
      </c>
      <c r="AG2177" t="s">
        <v>1972</v>
      </c>
      <c r="AL2177">
        <v>0</v>
      </c>
      <c r="AN2177" t="s">
        <v>1974</v>
      </c>
      <c r="AO2177">
        <v>0</v>
      </c>
      <c r="AQ2177">
        <v>2258060</v>
      </c>
      <c r="AR2177" t="s">
        <v>4605</v>
      </c>
      <c r="AS2177" t="s">
        <v>5883</v>
      </c>
      <c r="AT2177" t="s">
        <v>1975</v>
      </c>
    </row>
    <row r="2178" spans="1:46" x14ac:dyDescent="0.25">
      <c r="A2178" t="str">
        <f>_xlfn.XLOOKUP(I2178,UTILIZADAS[Contacto1],UTILIZADAS[Source.Name],,0)</f>
        <v>Cobros Abril Canal Fijo</v>
      </c>
      <c r="B2178" s="18">
        <f>VLOOKUP(J2178,Ref!A:C,3,0)</f>
        <v>0</v>
      </c>
      <c r="C2178" s="18">
        <f>VLOOKUP(J2178,Ref!A:D,4,0)</f>
        <v>0</v>
      </c>
      <c r="D2178" s="18" t="str">
        <f t="shared" ref="D2178:D2241" si="102">TEXT(H2178,"dd/mmm")</f>
        <v>06/may</v>
      </c>
      <c r="E2178" s="18">
        <f t="shared" ref="E2178:E2241" si="103">+COUNTIF(I:I,I2178)</f>
        <v>2</v>
      </c>
      <c r="F2178" s="18">
        <v>1</v>
      </c>
      <c r="G2178" s="18">
        <f t="shared" si="101"/>
        <v>0</v>
      </c>
      <c r="H2178" s="3">
        <v>46148.735034722224</v>
      </c>
      <c r="I2178">
        <v>65294266</v>
      </c>
      <c r="J2178">
        <v>6004</v>
      </c>
      <c r="K2178" t="s">
        <v>1983</v>
      </c>
      <c r="L2178" t="s">
        <v>1897</v>
      </c>
      <c r="M2178" t="s">
        <v>1970</v>
      </c>
      <c r="O2178">
        <v>351383220000</v>
      </c>
      <c r="P2178">
        <v>16017</v>
      </c>
      <c r="Q2178">
        <v>-4</v>
      </c>
      <c r="R2178">
        <v>1</v>
      </c>
      <c r="S2178">
        <v>65294266</v>
      </c>
      <c r="U2178" t="s">
        <v>4535</v>
      </c>
      <c r="W2178" t="s">
        <v>1208</v>
      </c>
      <c r="X2178" t="s">
        <v>2551</v>
      </c>
      <c r="Y2178" t="s">
        <v>65</v>
      </c>
      <c r="Z2178">
        <v>351383220000</v>
      </c>
      <c r="AF2178" t="s">
        <v>1976</v>
      </c>
      <c r="AG2178" t="s">
        <v>1972</v>
      </c>
      <c r="AI2178" t="s">
        <v>3742</v>
      </c>
      <c r="AL2178">
        <v>67</v>
      </c>
      <c r="AM2178" t="s">
        <v>1979</v>
      </c>
      <c r="AN2178" t="s">
        <v>1977</v>
      </c>
      <c r="AO2178">
        <v>0</v>
      </c>
      <c r="AQ2178">
        <v>2252847</v>
      </c>
      <c r="AR2178" t="s">
        <v>2241</v>
      </c>
      <c r="AS2178" t="s">
        <v>4163</v>
      </c>
      <c r="AT2178" t="s">
        <v>1984</v>
      </c>
    </row>
    <row r="2179" spans="1:46" x14ac:dyDescent="0.25">
      <c r="A2179" t="str">
        <f>_xlfn.XLOOKUP(I2179,UTILIZADAS[Contacto1],UTILIZADAS[Source.Name],,0)</f>
        <v>Cobros Abril Canal Fijo</v>
      </c>
      <c r="B2179" s="18">
        <f>VLOOKUP(J2179,Ref!A:C,3,0)</f>
        <v>0</v>
      </c>
      <c r="C2179" s="18">
        <f>VLOOKUP(J2179,Ref!A:D,4,0)</f>
        <v>0</v>
      </c>
      <c r="D2179" s="18" t="str">
        <f t="shared" si="102"/>
        <v>11/may</v>
      </c>
      <c r="E2179" s="18">
        <f t="shared" si="103"/>
        <v>2</v>
      </c>
      <c r="F2179" s="18">
        <v>1</v>
      </c>
      <c r="G2179" s="18">
        <f t="shared" ref="G2179:G2242" si="104">IF(I2179=I2180,0,1)</f>
        <v>1</v>
      </c>
      <c r="H2179" s="3">
        <v>46153.708831018521</v>
      </c>
      <c r="I2179">
        <v>65294266</v>
      </c>
      <c r="J2179">
        <v>6004</v>
      </c>
      <c r="K2179" t="s">
        <v>1983</v>
      </c>
      <c r="L2179" t="s">
        <v>1897</v>
      </c>
      <c r="M2179" t="s">
        <v>1970</v>
      </c>
      <c r="O2179">
        <v>363053950000</v>
      </c>
      <c r="P2179">
        <v>16018</v>
      </c>
      <c r="Q2179">
        <v>-4</v>
      </c>
      <c r="R2179">
        <v>1</v>
      </c>
      <c r="S2179">
        <v>65294266</v>
      </c>
      <c r="U2179" t="s">
        <v>6050</v>
      </c>
      <c r="W2179" t="s">
        <v>5041</v>
      </c>
      <c r="X2179">
        <v>363053950000</v>
      </c>
      <c r="Y2179" t="s">
        <v>65</v>
      </c>
      <c r="Z2179" t="s">
        <v>66</v>
      </c>
      <c r="AF2179" t="s">
        <v>1976</v>
      </c>
      <c r="AG2179" t="s">
        <v>1972</v>
      </c>
      <c r="AL2179">
        <v>144</v>
      </c>
      <c r="AM2179" t="s">
        <v>1979</v>
      </c>
      <c r="AN2179" t="s">
        <v>1987</v>
      </c>
      <c r="AO2179">
        <v>0</v>
      </c>
      <c r="AQ2179">
        <v>2258061</v>
      </c>
      <c r="AR2179" t="s">
        <v>4605</v>
      </c>
      <c r="AS2179" t="s">
        <v>5883</v>
      </c>
      <c r="AT2179" t="s">
        <v>1984</v>
      </c>
    </row>
    <row r="2180" spans="1:46" x14ac:dyDescent="0.25">
      <c r="A2180" t="str">
        <f>_xlfn.XLOOKUP(I2180,UTILIZADAS[Contacto1],UTILIZADAS[Source.Name],,0)</f>
        <v>Cobros Abril Canal Fijo</v>
      </c>
      <c r="B2180" s="18">
        <f>VLOOKUP(J2180,Ref!A:C,3,0)</f>
        <v>0</v>
      </c>
      <c r="C2180" s="18">
        <f>VLOOKUP(J2180,Ref!A:D,4,0)</f>
        <v>0</v>
      </c>
      <c r="D2180" s="18" t="str">
        <f t="shared" si="102"/>
        <v>11/may</v>
      </c>
      <c r="E2180" s="18">
        <f t="shared" si="103"/>
        <v>3</v>
      </c>
      <c r="F2180" s="18">
        <v>1</v>
      </c>
      <c r="G2180" s="18">
        <f t="shared" si="104"/>
        <v>0</v>
      </c>
      <c r="H2180" s="3">
        <v>46153.709467592591</v>
      </c>
      <c r="I2180">
        <v>65302840</v>
      </c>
      <c r="J2180" t="s">
        <v>2021</v>
      </c>
      <c r="K2180" t="s">
        <v>1968</v>
      </c>
      <c r="L2180" t="s">
        <v>1969</v>
      </c>
      <c r="M2180" t="s">
        <v>1970</v>
      </c>
      <c r="O2180">
        <v>361019970000</v>
      </c>
      <c r="P2180">
        <v>16018</v>
      </c>
      <c r="Q2180">
        <v>-4</v>
      </c>
      <c r="R2180">
        <v>1</v>
      </c>
      <c r="S2180">
        <v>65302840</v>
      </c>
      <c r="U2180" t="s">
        <v>2475</v>
      </c>
      <c r="W2180" t="s">
        <v>4064</v>
      </c>
      <c r="X2180">
        <v>361019970000</v>
      </c>
      <c r="Y2180" t="s">
        <v>65</v>
      </c>
      <c r="Z2180" t="s">
        <v>66</v>
      </c>
      <c r="AF2180" t="s">
        <v>1976</v>
      </c>
      <c r="AG2180" t="s">
        <v>1972</v>
      </c>
      <c r="AL2180">
        <v>5</v>
      </c>
      <c r="AN2180" t="s">
        <v>1974</v>
      </c>
      <c r="AO2180">
        <v>0</v>
      </c>
      <c r="AQ2180">
        <v>2258062</v>
      </c>
      <c r="AR2180" t="s">
        <v>4605</v>
      </c>
      <c r="AS2180" t="s">
        <v>5883</v>
      </c>
      <c r="AT2180" t="s">
        <v>2022</v>
      </c>
    </row>
    <row r="2181" spans="1:46" x14ac:dyDescent="0.25">
      <c r="A2181" t="str">
        <f>_xlfn.XLOOKUP(I2181,UTILIZADAS[Contacto1],UTILIZADAS[Source.Name],,0)</f>
        <v>Cobros Abril Canal Fijo</v>
      </c>
      <c r="B2181" s="18">
        <f>VLOOKUP(J2181,Ref!A:C,3,0)</f>
        <v>0</v>
      </c>
      <c r="C2181" s="18">
        <f>VLOOKUP(J2181,Ref!A:D,4,0)</f>
        <v>0</v>
      </c>
      <c r="D2181" s="18" t="str">
        <f t="shared" si="102"/>
        <v>14/may</v>
      </c>
      <c r="E2181" s="18">
        <f t="shared" si="103"/>
        <v>3</v>
      </c>
      <c r="F2181" s="18">
        <v>1</v>
      </c>
      <c r="G2181" s="18">
        <f t="shared" si="104"/>
        <v>0</v>
      </c>
      <c r="H2181" s="3">
        <v>46156.432615740741</v>
      </c>
      <c r="I2181">
        <v>65302840</v>
      </c>
      <c r="J2181" t="s">
        <v>2021</v>
      </c>
      <c r="K2181" t="s">
        <v>1968</v>
      </c>
      <c r="L2181" t="s">
        <v>1969</v>
      </c>
      <c r="M2181" t="s">
        <v>1970</v>
      </c>
      <c r="O2181">
        <v>361019970000</v>
      </c>
      <c r="P2181">
        <v>16018</v>
      </c>
      <c r="Q2181">
        <v>-4</v>
      </c>
      <c r="R2181">
        <v>1</v>
      </c>
      <c r="S2181">
        <v>65302840</v>
      </c>
      <c r="U2181" t="s">
        <v>2475</v>
      </c>
      <c r="W2181" t="s">
        <v>4064</v>
      </c>
      <c r="X2181">
        <v>361019970000</v>
      </c>
      <c r="Y2181" t="s">
        <v>65</v>
      </c>
      <c r="Z2181" t="s">
        <v>66</v>
      </c>
      <c r="AF2181" t="s">
        <v>1976</v>
      </c>
      <c r="AG2181" t="s">
        <v>1972</v>
      </c>
      <c r="AL2181">
        <v>5</v>
      </c>
      <c r="AN2181" t="s">
        <v>1974</v>
      </c>
      <c r="AO2181">
        <v>0</v>
      </c>
      <c r="AQ2181">
        <v>2258062</v>
      </c>
      <c r="AR2181" t="s">
        <v>4605</v>
      </c>
      <c r="AS2181" t="s">
        <v>5883</v>
      </c>
      <c r="AT2181" t="s">
        <v>2022</v>
      </c>
    </row>
    <row r="2182" spans="1:46" x14ac:dyDescent="0.25">
      <c r="A2182" t="str">
        <f>_xlfn.XLOOKUP(I2182,UTILIZADAS[Contacto1],UTILIZADAS[Source.Name],,0)</f>
        <v>Cobros Abril Canal Fijo</v>
      </c>
      <c r="B2182" s="18">
        <f>VLOOKUP(J2182,Ref!A:C,3,0)</f>
        <v>1</v>
      </c>
      <c r="C2182" s="18">
        <f>VLOOKUP(J2182,Ref!A:D,4,0)</f>
        <v>1</v>
      </c>
      <c r="D2182" s="18" t="str">
        <f t="shared" si="102"/>
        <v>18/may</v>
      </c>
      <c r="E2182" s="18">
        <f t="shared" si="103"/>
        <v>3</v>
      </c>
      <c r="F2182" s="18">
        <v>1</v>
      </c>
      <c r="G2182" s="18">
        <f t="shared" si="104"/>
        <v>1</v>
      </c>
      <c r="H2182" s="3">
        <v>46160.517939814818</v>
      </c>
      <c r="I2182">
        <v>65302840</v>
      </c>
      <c r="J2182">
        <v>6003</v>
      </c>
      <c r="K2182" t="s">
        <v>1983</v>
      </c>
      <c r="L2182" t="s">
        <v>1897</v>
      </c>
      <c r="M2182" t="s">
        <v>1970</v>
      </c>
      <c r="O2182">
        <v>361019970000</v>
      </c>
      <c r="P2182">
        <v>16018</v>
      </c>
      <c r="Q2182">
        <v>-4</v>
      </c>
      <c r="R2182">
        <v>1</v>
      </c>
      <c r="S2182">
        <v>65302840</v>
      </c>
      <c r="U2182" t="s">
        <v>2475</v>
      </c>
      <c r="W2182" t="s">
        <v>4064</v>
      </c>
      <c r="X2182">
        <v>361019970000</v>
      </c>
      <c r="Y2182" t="s">
        <v>65</v>
      </c>
      <c r="Z2182" t="s">
        <v>66</v>
      </c>
      <c r="AF2182" t="s">
        <v>1976</v>
      </c>
      <c r="AG2182" t="s">
        <v>1972</v>
      </c>
      <c r="AL2182">
        <v>46</v>
      </c>
      <c r="AM2182" t="s">
        <v>1979</v>
      </c>
      <c r="AN2182" t="s">
        <v>1987</v>
      </c>
      <c r="AO2182">
        <v>0</v>
      </c>
      <c r="AQ2182">
        <v>2258062</v>
      </c>
      <c r="AR2182" t="s">
        <v>4605</v>
      </c>
      <c r="AS2182" t="s">
        <v>5883</v>
      </c>
      <c r="AT2182" t="s">
        <v>1892</v>
      </c>
    </row>
    <row r="2183" spans="1:46" x14ac:dyDescent="0.25">
      <c r="A2183" t="str">
        <f>_xlfn.XLOOKUP(I2183,UTILIZADAS[Contacto1],UTILIZADAS[Source.Name],,0)</f>
        <v>Cobros Mayo</v>
      </c>
      <c r="B2183" s="18">
        <f>VLOOKUP(J2183,Ref!A:C,3,0)</f>
        <v>0</v>
      </c>
      <c r="C2183" s="18">
        <f>VLOOKUP(J2183,Ref!A:D,4,0)</f>
        <v>0</v>
      </c>
      <c r="D2183" s="18" t="str">
        <f t="shared" si="102"/>
        <v>11/may</v>
      </c>
      <c r="E2183" s="18">
        <f t="shared" si="103"/>
        <v>5</v>
      </c>
      <c r="F2183" s="18">
        <v>1</v>
      </c>
      <c r="G2183" s="18">
        <f t="shared" si="104"/>
        <v>0</v>
      </c>
      <c r="H2183" s="3">
        <v>46153.709780092591</v>
      </c>
      <c r="I2183">
        <v>65308699</v>
      </c>
      <c r="J2183" t="s">
        <v>2021</v>
      </c>
      <c r="K2183" t="s">
        <v>1968</v>
      </c>
      <c r="L2183" t="s">
        <v>1969</v>
      </c>
      <c r="M2183" t="s">
        <v>1970</v>
      </c>
      <c r="O2183">
        <v>145002040000</v>
      </c>
      <c r="P2183">
        <v>16018</v>
      </c>
      <c r="Q2183">
        <v>-4</v>
      </c>
      <c r="R2183">
        <v>1</v>
      </c>
      <c r="S2183">
        <v>65308699</v>
      </c>
      <c r="U2183" t="s">
        <v>6051</v>
      </c>
      <c r="W2183" t="s">
        <v>5043</v>
      </c>
      <c r="X2183">
        <v>145002040000</v>
      </c>
      <c r="Y2183" t="s">
        <v>65</v>
      </c>
      <c r="Z2183" t="s">
        <v>66</v>
      </c>
      <c r="AF2183" t="s">
        <v>1976</v>
      </c>
      <c r="AG2183" t="s">
        <v>1972</v>
      </c>
      <c r="AL2183">
        <v>5</v>
      </c>
      <c r="AN2183" t="s">
        <v>1974</v>
      </c>
      <c r="AO2183">
        <v>0</v>
      </c>
      <c r="AQ2183">
        <v>2258063</v>
      </c>
      <c r="AR2183" t="s">
        <v>4605</v>
      </c>
      <c r="AS2183" t="s">
        <v>5883</v>
      </c>
      <c r="AT2183" t="s">
        <v>2022</v>
      </c>
    </row>
    <row r="2184" spans="1:46" x14ac:dyDescent="0.25">
      <c r="A2184" t="str">
        <f>_xlfn.XLOOKUP(I2184,UTILIZADAS[Contacto1],UTILIZADAS[Source.Name],,0)</f>
        <v>Cobros Mayo</v>
      </c>
      <c r="B2184" s="18">
        <f>VLOOKUP(J2184,Ref!A:C,3,0)</f>
        <v>0</v>
      </c>
      <c r="C2184" s="18">
        <f>VLOOKUP(J2184,Ref!A:D,4,0)</f>
        <v>0</v>
      </c>
      <c r="D2184" s="18" t="str">
        <f t="shared" si="102"/>
        <v>14/may</v>
      </c>
      <c r="E2184" s="18">
        <f t="shared" si="103"/>
        <v>5</v>
      </c>
      <c r="F2184" s="18">
        <v>1</v>
      </c>
      <c r="G2184" s="18">
        <f t="shared" si="104"/>
        <v>0</v>
      </c>
      <c r="H2184" s="3">
        <v>46156.433067129627</v>
      </c>
      <c r="I2184">
        <v>65308699</v>
      </c>
      <c r="J2184" t="s">
        <v>2021</v>
      </c>
      <c r="K2184" t="s">
        <v>1968</v>
      </c>
      <c r="L2184" t="s">
        <v>1969</v>
      </c>
      <c r="M2184" t="s">
        <v>1970</v>
      </c>
      <c r="O2184">
        <v>145002040000</v>
      </c>
      <c r="P2184">
        <v>16018</v>
      </c>
      <c r="Q2184">
        <v>-4</v>
      </c>
      <c r="R2184">
        <v>1</v>
      </c>
      <c r="S2184">
        <v>65308699</v>
      </c>
      <c r="U2184" t="s">
        <v>6051</v>
      </c>
      <c r="W2184" t="s">
        <v>5043</v>
      </c>
      <c r="X2184">
        <v>145002040000</v>
      </c>
      <c r="Y2184" t="s">
        <v>65</v>
      </c>
      <c r="Z2184" t="s">
        <v>66</v>
      </c>
      <c r="AF2184" t="s">
        <v>1976</v>
      </c>
      <c r="AG2184" t="s">
        <v>1972</v>
      </c>
      <c r="AL2184">
        <v>5</v>
      </c>
      <c r="AN2184" t="s">
        <v>1974</v>
      </c>
      <c r="AO2184">
        <v>0</v>
      </c>
      <c r="AQ2184">
        <v>2258063</v>
      </c>
      <c r="AR2184" t="s">
        <v>4605</v>
      </c>
      <c r="AS2184" t="s">
        <v>5883</v>
      </c>
      <c r="AT2184" t="s">
        <v>2022</v>
      </c>
    </row>
    <row r="2185" spans="1:46" x14ac:dyDescent="0.25">
      <c r="A2185" t="str">
        <f>_xlfn.XLOOKUP(I2185,UTILIZADAS[Contacto1],UTILIZADAS[Source.Name],,0)</f>
        <v>Cobros Mayo</v>
      </c>
      <c r="B2185" s="18">
        <f>VLOOKUP(J2185,Ref!A:C,3,0)</f>
        <v>0</v>
      </c>
      <c r="C2185" s="18">
        <f>VLOOKUP(J2185,Ref!A:D,4,0)</f>
        <v>0</v>
      </c>
      <c r="D2185" s="18" t="str">
        <f t="shared" si="102"/>
        <v>18/may</v>
      </c>
      <c r="E2185" s="18">
        <f t="shared" si="103"/>
        <v>5</v>
      </c>
      <c r="F2185" s="18">
        <v>1</v>
      </c>
      <c r="G2185" s="18">
        <f t="shared" si="104"/>
        <v>0</v>
      </c>
      <c r="H2185" s="3">
        <v>46160.51834490741</v>
      </c>
      <c r="I2185">
        <v>65308699</v>
      </c>
      <c r="J2185" t="s">
        <v>2021</v>
      </c>
      <c r="K2185" t="s">
        <v>1968</v>
      </c>
      <c r="L2185" t="s">
        <v>1969</v>
      </c>
      <c r="M2185" t="s">
        <v>1970</v>
      </c>
      <c r="O2185">
        <v>145002040000</v>
      </c>
      <c r="P2185">
        <v>16018</v>
      </c>
      <c r="Q2185">
        <v>-4</v>
      </c>
      <c r="R2185">
        <v>1</v>
      </c>
      <c r="S2185">
        <v>65308699</v>
      </c>
      <c r="U2185" t="s">
        <v>6051</v>
      </c>
      <c r="W2185" t="s">
        <v>5043</v>
      </c>
      <c r="X2185">
        <v>145002040000</v>
      </c>
      <c r="Y2185" t="s">
        <v>65</v>
      </c>
      <c r="Z2185" t="s">
        <v>66</v>
      </c>
      <c r="AF2185" t="s">
        <v>1976</v>
      </c>
      <c r="AG2185" t="s">
        <v>1972</v>
      </c>
      <c r="AL2185">
        <v>5</v>
      </c>
      <c r="AN2185" t="s">
        <v>1974</v>
      </c>
      <c r="AO2185">
        <v>0</v>
      </c>
      <c r="AQ2185">
        <v>2258063</v>
      </c>
      <c r="AR2185" t="s">
        <v>4605</v>
      </c>
      <c r="AS2185" t="s">
        <v>5883</v>
      </c>
      <c r="AT2185" t="s">
        <v>2022</v>
      </c>
    </row>
    <row r="2186" spans="1:46" x14ac:dyDescent="0.25">
      <c r="A2186" t="str">
        <f>_xlfn.XLOOKUP(I2186,UTILIZADAS[Contacto1],UTILIZADAS[Source.Name],,0)</f>
        <v>Cobros Mayo</v>
      </c>
      <c r="B2186" s="18">
        <f>VLOOKUP(J2186,Ref!A:C,3,0)</f>
        <v>0</v>
      </c>
      <c r="C2186" s="18">
        <f>VLOOKUP(J2186,Ref!A:D,4,0)</f>
        <v>0</v>
      </c>
      <c r="D2186" s="18" t="str">
        <f t="shared" si="102"/>
        <v>20/may</v>
      </c>
      <c r="E2186" s="18">
        <f t="shared" si="103"/>
        <v>5</v>
      </c>
      <c r="F2186" s="18">
        <v>1</v>
      </c>
      <c r="G2186" s="18">
        <f t="shared" si="104"/>
        <v>0</v>
      </c>
      <c r="H2186" s="3">
        <v>46162.4687962963</v>
      </c>
      <c r="I2186">
        <v>65308699</v>
      </c>
      <c r="J2186" t="s">
        <v>2021</v>
      </c>
      <c r="K2186" t="s">
        <v>1968</v>
      </c>
      <c r="L2186" t="s">
        <v>1969</v>
      </c>
      <c r="M2186" t="s">
        <v>1970</v>
      </c>
      <c r="O2186">
        <v>145002040000</v>
      </c>
      <c r="P2186">
        <v>16018</v>
      </c>
      <c r="Q2186">
        <v>-4</v>
      </c>
      <c r="R2186">
        <v>1</v>
      </c>
      <c r="S2186">
        <v>65308699</v>
      </c>
      <c r="U2186" t="s">
        <v>6051</v>
      </c>
      <c r="W2186" t="s">
        <v>5043</v>
      </c>
      <c r="X2186">
        <v>145002040000</v>
      </c>
      <c r="Y2186" t="s">
        <v>65</v>
      </c>
      <c r="Z2186" t="s">
        <v>66</v>
      </c>
      <c r="AF2186" t="s">
        <v>1976</v>
      </c>
      <c r="AG2186" t="s">
        <v>1972</v>
      </c>
      <c r="AL2186">
        <v>5</v>
      </c>
      <c r="AN2186" t="s">
        <v>1974</v>
      </c>
      <c r="AO2186">
        <v>0</v>
      </c>
      <c r="AQ2186">
        <v>2258063</v>
      </c>
      <c r="AR2186" t="s">
        <v>4605</v>
      </c>
      <c r="AS2186" t="s">
        <v>5883</v>
      </c>
      <c r="AT2186" t="s">
        <v>2022</v>
      </c>
    </row>
    <row r="2187" spans="1:46" x14ac:dyDescent="0.25">
      <c r="A2187" t="str">
        <f>_xlfn.XLOOKUP(I2187,UTILIZADAS[Contacto1],UTILIZADAS[Source.Name],,0)</f>
        <v>Cobros Mayo</v>
      </c>
      <c r="B2187" s="18">
        <f>VLOOKUP(J2187,Ref!A:C,3,0)</f>
        <v>1</v>
      </c>
      <c r="C2187" s="18">
        <f>VLOOKUP(J2187,Ref!A:D,4,0)</f>
        <v>1</v>
      </c>
      <c r="D2187" s="18" t="str">
        <f t="shared" si="102"/>
        <v>21/may</v>
      </c>
      <c r="E2187" s="18">
        <f t="shared" si="103"/>
        <v>5</v>
      </c>
      <c r="F2187" s="18">
        <v>1</v>
      </c>
      <c r="G2187" s="18">
        <f t="shared" si="104"/>
        <v>1</v>
      </c>
      <c r="H2187" s="3">
        <v>46163.50986111111</v>
      </c>
      <c r="I2187">
        <v>65308699</v>
      </c>
      <c r="J2187">
        <v>6003</v>
      </c>
      <c r="K2187" t="s">
        <v>1983</v>
      </c>
      <c r="L2187" t="s">
        <v>1897</v>
      </c>
      <c r="M2187" t="s">
        <v>1970</v>
      </c>
      <c r="O2187">
        <v>145002040000</v>
      </c>
      <c r="P2187">
        <v>16018</v>
      </c>
      <c r="Q2187">
        <v>-4</v>
      </c>
      <c r="R2187">
        <v>1</v>
      </c>
      <c r="S2187">
        <v>65308699</v>
      </c>
      <c r="U2187" t="s">
        <v>6051</v>
      </c>
      <c r="W2187" t="s">
        <v>5043</v>
      </c>
      <c r="X2187">
        <v>145002040000</v>
      </c>
      <c r="Y2187" t="s">
        <v>65</v>
      </c>
      <c r="Z2187" t="s">
        <v>66</v>
      </c>
      <c r="AF2187" t="s">
        <v>1976</v>
      </c>
      <c r="AG2187" t="s">
        <v>1972</v>
      </c>
      <c r="AL2187">
        <v>35</v>
      </c>
      <c r="AM2187" t="s">
        <v>1979</v>
      </c>
      <c r="AN2187" t="s">
        <v>1987</v>
      </c>
      <c r="AO2187">
        <v>0</v>
      </c>
      <c r="AQ2187">
        <v>2258063</v>
      </c>
      <c r="AR2187" t="s">
        <v>4605</v>
      </c>
      <c r="AS2187" t="s">
        <v>5883</v>
      </c>
      <c r="AT2187" t="s">
        <v>1892</v>
      </c>
    </row>
    <row r="2188" spans="1:46" x14ac:dyDescent="0.25">
      <c r="A2188" t="str">
        <f>_xlfn.XLOOKUP(I2188,UTILIZADAS[Contacto1],UTILIZADAS[Source.Name],,0)</f>
        <v>Cobros Abril Canal Fijo</v>
      </c>
      <c r="B2188" s="18">
        <f>VLOOKUP(J2188,Ref!A:C,3,0)</f>
        <v>0</v>
      </c>
      <c r="C2188" s="18">
        <f>VLOOKUP(J2188,Ref!A:D,4,0)</f>
        <v>0</v>
      </c>
      <c r="D2188" s="18" t="str">
        <f t="shared" si="102"/>
        <v>04/may</v>
      </c>
      <c r="E2188" s="18">
        <f t="shared" si="103"/>
        <v>9</v>
      </c>
      <c r="F2188" s="18">
        <v>1</v>
      </c>
      <c r="G2188" s="18">
        <f t="shared" si="104"/>
        <v>0</v>
      </c>
      <c r="H2188" s="3">
        <v>46146.501759259256</v>
      </c>
      <c r="I2188">
        <v>65319164</v>
      </c>
      <c r="J2188" t="s">
        <v>2023</v>
      </c>
      <c r="K2188" t="s">
        <v>1968</v>
      </c>
      <c r="L2188" t="s">
        <v>1969</v>
      </c>
      <c r="M2188" t="s">
        <v>1970</v>
      </c>
      <c r="O2188">
        <v>359349760000</v>
      </c>
      <c r="P2188">
        <v>16017</v>
      </c>
      <c r="Q2188">
        <v>-4</v>
      </c>
      <c r="R2188">
        <v>1</v>
      </c>
      <c r="S2188">
        <v>65319164</v>
      </c>
      <c r="U2188" t="s">
        <v>695</v>
      </c>
      <c r="W2188" t="s">
        <v>696</v>
      </c>
      <c r="X2188" t="s">
        <v>2550</v>
      </c>
      <c r="Y2188" t="s">
        <v>65</v>
      </c>
      <c r="Z2188">
        <v>359349760000</v>
      </c>
      <c r="AG2188" t="s">
        <v>1972</v>
      </c>
      <c r="AI2188" t="s">
        <v>3458</v>
      </c>
      <c r="AL2188">
        <v>0</v>
      </c>
      <c r="AN2188" t="s">
        <v>1974</v>
      </c>
      <c r="AO2188">
        <v>0</v>
      </c>
      <c r="AQ2188">
        <v>2252536</v>
      </c>
      <c r="AR2188" t="s">
        <v>2241</v>
      </c>
      <c r="AS2188" t="s">
        <v>4163</v>
      </c>
      <c r="AT2188" t="s">
        <v>2024</v>
      </c>
    </row>
    <row r="2189" spans="1:46" x14ac:dyDescent="0.25">
      <c r="A2189" t="str">
        <f>_xlfn.XLOOKUP(I2189,UTILIZADAS[Contacto1],UTILIZADAS[Source.Name],,0)</f>
        <v>Cobros Abril Canal Fijo</v>
      </c>
      <c r="B2189" s="18">
        <f>VLOOKUP(J2189,Ref!A:C,3,0)</f>
        <v>0</v>
      </c>
      <c r="C2189" s="18">
        <f>VLOOKUP(J2189,Ref!A:D,4,0)</f>
        <v>0</v>
      </c>
      <c r="D2189" s="18" t="str">
        <f t="shared" si="102"/>
        <v>04/may</v>
      </c>
      <c r="E2189" s="18">
        <f t="shared" si="103"/>
        <v>9</v>
      </c>
      <c r="F2189" s="18">
        <v>1</v>
      </c>
      <c r="G2189" s="18">
        <f t="shared" si="104"/>
        <v>0</v>
      </c>
      <c r="H2189" s="3">
        <v>46146.716736111113</v>
      </c>
      <c r="I2189">
        <v>65319164</v>
      </c>
      <c r="J2189" t="s">
        <v>2023</v>
      </c>
      <c r="K2189" t="s">
        <v>1968</v>
      </c>
      <c r="L2189" t="s">
        <v>1969</v>
      </c>
      <c r="M2189" t="s">
        <v>1970</v>
      </c>
      <c r="O2189">
        <v>359349760000</v>
      </c>
      <c r="P2189">
        <v>16017</v>
      </c>
      <c r="Q2189">
        <v>-4</v>
      </c>
      <c r="R2189">
        <v>1</v>
      </c>
      <c r="S2189">
        <v>65319164</v>
      </c>
      <c r="U2189" t="s">
        <v>695</v>
      </c>
      <c r="W2189" t="s">
        <v>696</v>
      </c>
      <c r="X2189" t="s">
        <v>2550</v>
      </c>
      <c r="Y2189" t="s">
        <v>65</v>
      </c>
      <c r="Z2189">
        <v>359349760000</v>
      </c>
      <c r="AG2189" t="s">
        <v>1972</v>
      </c>
      <c r="AI2189" t="s">
        <v>3458</v>
      </c>
      <c r="AL2189">
        <v>0</v>
      </c>
      <c r="AN2189" t="s">
        <v>1974</v>
      </c>
      <c r="AO2189">
        <v>0</v>
      </c>
      <c r="AQ2189">
        <v>2252536</v>
      </c>
      <c r="AR2189" t="s">
        <v>2241</v>
      </c>
      <c r="AS2189" t="s">
        <v>4163</v>
      </c>
      <c r="AT2189" t="s">
        <v>2024</v>
      </c>
    </row>
    <row r="2190" spans="1:46" x14ac:dyDescent="0.25">
      <c r="A2190" t="str">
        <f>_xlfn.XLOOKUP(I2190,UTILIZADAS[Contacto1],UTILIZADAS[Source.Name],,0)</f>
        <v>Cobros Abril Canal Fijo</v>
      </c>
      <c r="B2190" s="18">
        <f>VLOOKUP(J2190,Ref!A:C,3,0)</f>
        <v>0</v>
      </c>
      <c r="C2190" s="18">
        <f>VLOOKUP(J2190,Ref!A:D,4,0)</f>
        <v>0</v>
      </c>
      <c r="D2190" s="18" t="str">
        <f t="shared" si="102"/>
        <v>04/may</v>
      </c>
      <c r="E2190" s="18">
        <f t="shared" si="103"/>
        <v>9</v>
      </c>
      <c r="F2190" s="18">
        <v>1</v>
      </c>
      <c r="G2190" s="18">
        <f t="shared" si="104"/>
        <v>0</v>
      </c>
      <c r="H2190" s="3">
        <v>46146.74119212963</v>
      </c>
      <c r="I2190">
        <v>65319164</v>
      </c>
      <c r="J2190" t="s">
        <v>2023</v>
      </c>
      <c r="K2190" t="s">
        <v>1968</v>
      </c>
      <c r="L2190" t="s">
        <v>1969</v>
      </c>
      <c r="M2190" t="s">
        <v>1970</v>
      </c>
      <c r="O2190">
        <v>359349760000</v>
      </c>
      <c r="P2190">
        <v>16017</v>
      </c>
      <c r="Q2190">
        <v>-4</v>
      </c>
      <c r="R2190">
        <v>1</v>
      </c>
      <c r="S2190">
        <v>65319164</v>
      </c>
      <c r="U2190" t="s">
        <v>695</v>
      </c>
      <c r="W2190" t="s">
        <v>696</v>
      </c>
      <c r="X2190" t="s">
        <v>2550</v>
      </c>
      <c r="Y2190" t="s">
        <v>65</v>
      </c>
      <c r="Z2190">
        <v>359349760000</v>
      </c>
      <c r="AG2190" t="s">
        <v>1972</v>
      </c>
      <c r="AI2190" t="s">
        <v>3458</v>
      </c>
      <c r="AL2190">
        <v>0</v>
      </c>
      <c r="AN2190" t="s">
        <v>1974</v>
      </c>
      <c r="AO2190">
        <v>0</v>
      </c>
      <c r="AQ2190">
        <v>2252536</v>
      </c>
      <c r="AR2190" t="s">
        <v>2241</v>
      </c>
      <c r="AS2190" t="s">
        <v>4163</v>
      </c>
      <c r="AT2190" t="s">
        <v>2024</v>
      </c>
    </row>
    <row r="2191" spans="1:46" x14ac:dyDescent="0.25">
      <c r="A2191" t="str">
        <f>_xlfn.XLOOKUP(I2191,UTILIZADAS[Contacto1],UTILIZADAS[Source.Name],,0)</f>
        <v>Cobros Abril Canal Fijo</v>
      </c>
      <c r="B2191" s="18">
        <f>VLOOKUP(J2191,Ref!A:C,3,0)</f>
        <v>0</v>
      </c>
      <c r="C2191" s="18">
        <f>VLOOKUP(J2191,Ref!A:D,4,0)</f>
        <v>0</v>
      </c>
      <c r="D2191" s="18" t="str">
        <f t="shared" si="102"/>
        <v>04/may</v>
      </c>
      <c r="E2191" s="18">
        <f t="shared" si="103"/>
        <v>9</v>
      </c>
      <c r="F2191" s="18">
        <v>1</v>
      </c>
      <c r="G2191" s="18">
        <f t="shared" si="104"/>
        <v>0</v>
      </c>
      <c r="H2191" s="3">
        <v>46146.749305555553</v>
      </c>
      <c r="I2191">
        <v>65319164</v>
      </c>
      <c r="J2191" t="s">
        <v>1967</v>
      </c>
      <c r="K2191" t="s">
        <v>1968</v>
      </c>
      <c r="L2191" t="s">
        <v>1969</v>
      </c>
      <c r="M2191" t="s">
        <v>1970</v>
      </c>
      <c r="O2191">
        <v>359349760000</v>
      </c>
      <c r="P2191">
        <v>16017</v>
      </c>
      <c r="Q2191">
        <v>-4</v>
      </c>
      <c r="R2191">
        <v>1</v>
      </c>
      <c r="S2191">
        <v>65319164</v>
      </c>
      <c r="U2191" t="s">
        <v>695</v>
      </c>
      <c r="W2191" t="s">
        <v>696</v>
      </c>
      <c r="X2191" t="s">
        <v>2550</v>
      </c>
      <c r="Y2191" t="s">
        <v>65</v>
      </c>
      <c r="Z2191">
        <v>359349760000</v>
      </c>
      <c r="AG2191" t="s">
        <v>1972</v>
      </c>
      <c r="AI2191" t="s">
        <v>3458</v>
      </c>
      <c r="AL2191">
        <v>0</v>
      </c>
      <c r="AN2191" t="s">
        <v>1974</v>
      </c>
      <c r="AO2191">
        <v>0</v>
      </c>
      <c r="AQ2191">
        <v>2252536</v>
      </c>
      <c r="AR2191" t="s">
        <v>2241</v>
      </c>
      <c r="AS2191" t="s">
        <v>4163</v>
      </c>
      <c r="AT2191" t="s">
        <v>1975</v>
      </c>
    </row>
    <row r="2192" spans="1:46" x14ac:dyDescent="0.25">
      <c r="A2192" t="str">
        <f>_xlfn.XLOOKUP(I2192,UTILIZADAS[Contacto1],UTILIZADAS[Source.Name],,0)</f>
        <v>Cobros Abril Canal Fijo</v>
      </c>
      <c r="B2192" s="18">
        <f>VLOOKUP(J2192,Ref!A:C,3,0)</f>
        <v>0</v>
      </c>
      <c r="C2192" s="18">
        <f>VLOOKUP(J2192,Ref!A:D,4,0)</f>
        <v>0</v>
      </c>
      <c r="D2192" s="18" t="str">
        <f t="shared" si="102"/>
        <v>06/may</v>
      </c>
      <c r="E2192" s="18">
        <f t="shared" si="103"/>
        <v>9</v>
      </c>
      <c r="F2192" s="18">
        <v>1</v>
      </c>
      <c r="G2192" s="18">
        <f t="shared" si="104"/>
        <v>0</v>
      </c>
      <c r="H2192" s="3">
        <v>46148.517604166664</v>
      </c>
      <c r="I2192">
        <v>65319164</v>
      </c>
      <c r="J2192" t="s">
        <v>1967</v>
      </c>
      <c r="K2192" t="s">
        <v>1968</v>
      </c>
      <c r="L2192" t="s">
        <v>1969</v>
      </c>
      <c r="M2192" t="s">
        <v>1970</v>
      </c>
      <c r="O2192">
        <v>359349760000</v>
      </c>
      <c r="P2192">
        <v>16017</v>
      </c>
      <c r="Q2192">
        <v>-4</v>
      </c>
      <c r="R2192">
        <v>1</v>
      </c>
      <c r="S2192">
        <v>65319164</v>
      </c>
      <c r="U2192" t="s">
        <v>695</v>
      </c>
      <c r="W2192" t="s">
        <v>696</v>
      </c>
      <c r="X2192" t="s">
        <v>2550</v>
      </c>
      <c r="Y2192" t="s">
        <v>65</v>
      </c>
      <c r="Z2192">
        <v>359349760000</v>
      </c>
      <c r="AG2192" t="s">
        <v>1972</v>
      </c>
      <c r="AI2192" t="s">
        <v>3458</v>
      </c>
      <c r="AL2192">
        <v>0</v>
      </c>
      <c r="AN2192" t="s">
        <v>1974</v>
      </c>
      <c r="AO2192">
        <v>0</v>
      </c>
      <c r="AQ2192">
        <v>2252536</v>
      </c>
      <c r="AR2192" t="s">
        <v>2241</v>
      </c>
      <c r="AS2192" t="s">
        <v>4163</v>
      </c>
      <c r="AT2192" t="s">
        <v>1975</v>
      </c>
    </row>
    <row r="2193" spans="1:46" x14ac:dyDescent="0.25">
      <c r="A2193" t="str">
        <f>_xlfn.XLOOKUP(I2193,UTILIZADAS[Contacto1],UTILIZADAS[Source.Name],,0)</f>
        <v>Cobros Abril Canal Fijo</v>
      </c>
      <c r="B2193" s="18">
        <f>VLOOKUP(J2193,Ref!A:C,3,0)</f>
        <v>0</v>
      </c>
      <c r="C2193" s="18">
        <f>VLOOKUP(J2193,Ref!A:D,4,0)</f>
        <v>0</v>
      </c>
      <c r="D2193" s="18" t="str">
        <f t="shared" si="102"/>
        <v>07/may</v>
      </c>
      <c r="E2193" s="18">
        <f t="shared" si="103"/>
        <v>9</v>
      </c>
      <c r="F2193" s="18">
        <v>1</v>
      </c>
      <c r="G2193" s="18">
        <f t="shared" si="104"/>
        <v>0</v>
      </c>
      <c r="H2193" s="3">
        <v>46149.704930555556</v>
      </c>
      <c r="I2193">
        <v>65319164</v>
      </c>
      <c r="J2193" t="s">
        <v>2023</v>
      </c>
      <c r="K2193" t="s">
        <v>1968</v>
      </c>
      <c r="L2193" t="s">
        <v>1969</v>
      </c>
      <c r="M2193" t="s">
        <v>1970</v>
      </c>
      <c r="O2193">
        <v>359349760000</v>
      </c>
      <c r="P2193">
        <v>16017</v>
      </c>
      <c r="Q2193">
        <v>-4</v>
      </c>
      <c r="R2193">
        <v>1</v>
      </c>
      <c r="S2193">
        <v>65319164</v>
      </c>
      <c r="U2193" t="s">
        <v>695</v>
      </c>
      <c r="W2193" t="s">
        <v>696</v>
      </c>
      <c r="X2193" t="s">
        <v>2550</v>
      </c>
      <c r="Y2193" t="s">
        <v>65</v>
      </c>
      <c r="Z2193">
        <v>359349760000</v>
      </c>
      <c r="AG2193" t="s">
        <v>1972</v>
      </c>
      <c r="AI2193" t="s">
        <v>3458</v>
      </c>
      <c r="AL2193">
        <v>0</v>
      </c>
      <c r="AN2193" t="s">
        <v>1974</v>
      </c>
      <c r="AO2193">
        <v>0</v>
      </c>
      <c r="AQ2193">
        <v>2252536</v>
      </c>
      <c r="AR2193" t="s">
        <v>2241</v>
      </c>
      <c r="AS2193" t="s">
        <v>4163</v>
      </c>
      <c r="AT2193" t="s">
        <v>2024</v>
      </c>
    </row>
    <row r="2194" spans="1:46" x14ac:dyDescent="0.25">
      <c r="A2194" t="str">
        <f>_xlfn.XLOOKUP(I2194,UTILIZADAS[Contacto1],UTILIZADAS[Source.Name],,0)</f>
        <v>Cobros Abril Canal Fijo</v>
      </c>
      <c r="B2194" s="18">
        <f>VLOOKUP(J2194,Ref!A:C,3,0)</f>
        <v>0</v>
      </c>
      <c r="C2194" s="18">
        <f>VLOOKUP(J2194,Ref!A:D,4,0)</f>
        <v>0</v>
      </c>
      <c r="D2194" s="18" t="str">
        <f t="shared" si="102"/>
        <v>08/may</v>
      </c>
      <c r="E2194" s="18">
        <f t="shared" si="103"/>
        <v>9</v>
      </c>
      <c r="F2194" s="18">
        <v>1</v>
      </c>
      <c r="G2194" s="18">
        <f t="shared" si="104"/>
        <v>0</v>
      </c>
      <c r="H2194" s="3">
        <v>46150.416932870372</v>
      </c>
      <c r="I2194">
        <v>65319164</v>
      </c>
      <c r="J2194" t="s">
        <v>2023</v>
      </c>
      <c r="K2194" t="s">
        <v>1968</v>
      </c>
      <c r="L2194" t="s">
        <v>1969</v>
      </c>
      <c r="M2194" t="s">
        <v>1970</v>
      </c>
      <c r="O2194">
        <v>359349760000</v>
      </c>
      <c r="P2194">
        <v>16017</v>
      </c>
      <c r="Q2194">
        <v>-4</v>
      </c>
      <c r="R2194">
        <v>1</v>
      </c>
      <c r="S2194">
        <v>65319164</v>
      </c>
      <c r="U2194" t="s">
        <v>695</v>
      </c>
      <c r="W2194" t="s">
        <v>696</v>
      </c>
      <c r="X2194" t="s">
        <v>2550</v>
      </c>
      <c r="Y2194" t="s">
        <v>65</v>
      </c>
      <c r="Z2194">
        <v>359349760000</v>
      </c>
      <c r="AG2194" t="s">
        <v>1972</v>
      </c>
      <c r="AI2194" t="s">
        <v>3458</v>
      </c>
      <c r="AL2194">
        <v>0</v>
      </c>
      <c r="AN2194" t="s">
        <v>1974</v>
      </c>
      <c r="AO2194">
        <v>0</v>
      </c>
      <c r="AQ2194">
        <v>2252536</v>
      </c>
      <c r="AR2194" t="s">
        <v>2241</v>
      </c>
      <c r="AS2194" t="s">
        <v>4163</v>
      </c>
      <c r="AT2194" t="s">
        <v>2024</v>
      </c>
    </row>
    <row r="2195" spans="1:46" x14ac:dyDescent="0.25">
      <c r="A2195" t="str">
        <f>_xlfn.XLOOKUP(I2195,UTILIZADAS[Contacto1],UTILIZADAS[Source.Name],,0)</f>
        <v>Cobros Abril Canal Fijo</v>
      </c>
      <c r="B2195" s="18">
        <f>VLOOKUP(J2195,Ref!A:C,3,0)</f>
        <v>0</v>
      </c>
      <c r="C2195" s="18">
        <f>VLOOKUP(J2195,Ref!A:D,4,0)</f>
        <v>0</v>
      </c>
      <c r="D2195" s="18" t="str">
        <f t="shared" si="102"/>
        <v>08/may</v>
      </c>
      <c r="E2195" s="18">
        <f t="shared" si="103"/>
        <v>9</v>
      </c>
      <c r="F2195" s="18">
        <v>1</v>
      </c>
      <c r="G2195" s="18">
        <f t="shared" si="104"/>
        <v>0</v>
      </c>
      <c r="H2195" s="3">
        <v>46150.435543981483</v>
      </c>
      <c r="I2195">
        <v>65319164</v>
      </c>
      <c r="J2195" t="s">
        <v>1967</v>
      </c>
      <c r="K2195" t="s">
        <v>1968</v>
      </c>
      <c r="L2195" t="s">
        <v>1969</v>
      </c>
      <c r="M2195" t="s">
        <v>1970</v>
      </c>
      <c r="O2195">
        <v>359349760000</v>
      </c>
      <c r="P2195">
        <v>16017</v>
      </c>
      <c r="Q2195">
        <v>-4</v>
      </c>
      <c r="R2195">
        <v>1</v>
      </c>
      <c r="S2195">
        <v>65319164</v>
      </c>
      <c r="U2195" t="s">
        <v>695</v>
      </c>
      <c r="W2195" t="s">
        <v>696</v>
      </c>
      <c r="X2195" t="s">
        <v>2550</v>
      </c>
      <c r="Y2195" t="s">
        <v>65</v>
      </c>
      <c r="Z2195">
        <v>359349760000</v>
      </c>
      <c r="AG2195" t="s">
        <v>1972</v>
      </c>
      <c r="AI2195" t="s">
        <v>3458</v>
      </c>
      <c r="AL2195">
        <v>0</v>
      </c>
      <c r="AN2195" t="s">
        <v>1974</v>
      </c>
      <c r="AO2195">
        <v>0</v>
      </c>
      <c r="AQ2195">
        <v>2252536</v>
      </c>
      <c r="AR2195" t="s">
        <v>2241</v>
      </c>
      <c r="AS2195" t="s">
        <v>4163</v>
      </c>
      <c r="AT2195" t="s">
        <v>1975</v>
      </c>
    </row>
    <row r="2196" spans="1:46" x14ac:dyDescent="0.25">
      <c r="A2196" t="str">
        <f>_xlfn.XLOOKUP(I2196,UTILIZADAS[Contacto1],UTILIZADAS[Source.Name],,0)</f>
        <v>Cobros Abril Canal Fijo</v>
      </c>
      <c r="B2196" s="18">
        <f>VLOOKUP(J2196,Ref!A:C,3,0)</f>
        <v>0</v>
      </c>
      <c r="C2196" s="18">
        <f>VLOOKUP(J2196,Ref!A:D,4,0)</f>
        <v>0</v>
      </c>
      <c r="D2196" s="18" t="str">
        <f t="shared" si="102"/>
        <v>08/may</v>
      </c>
      <c r="E2196" s="18">
        <f t="shared" si="103"/>
        <v>9</v>
      </c>
      <c r="F2196" s="18">
        <v>1</v>
      </c>
      <c r="G2196" s="18">
        <f t="shared" si="104"/>
        <v>1</v>
      </c>
      <c r="H2196" s="3">
        <v>46150.725555555553</v>
      </c>
      <c r="I2196">
        <v>65319164</v>
      </c>
      <c r="J2196" t="s">
        <v>1967</v>
      </c>
      <c r="K2196" t="s">
        <v>1968</v>
      </c>
      <c r="L2196" t="s">
        <v>1969</v>
      </c>
      <c r="M2196" t="s">
        <v>1970</v>
      </c>
      <c r="O2196">
        <v>359349760000</v>
      </c>
      <c r="P2196">
        <v>16017</v>
      </c>
      <c r="Q2196">
        <v>-4</v>
      </c>
      <c r="R2196">
        <v>1</v>
      </c>
      <c r="S2196">
        <v>65319164</v>
      </c>
      <c r="U2196" t="s">
        <v>695</v>
      </c>
      <c r="W2196" t="s">
        <v>696</v>
      </c>
      <c r="X2196" t="s">
        <v>2550</v>
      </c>
      <c r="Y2196" t="s">
        <v>65</v>
      </c>
      <c r="Z2196">
        <v>359349760000</v>
      </c>
      <c r="AG2196" t="s">
        <v>1972</v>
      </c>
      <c r="AI2196" t="s">
        <v>3458</v>
      </c>
      <c r="AL2196">
        <v>0</v>
      </c>
      <c r="AN2196" t="s">
        <v>1974</v>
      </c>
      <c r="AO2196">
        <v>0</v>
      </c>
      <c r="AQ2196">
        <v>2252536</v>
      </c>
      <c r="AR2196" t="s">
        <v>2241</v>
      </c>
      <c r="AS2196" t="s">
        <v>4163</v>
      </c>
      <c r="AT2196" t="s">
        <v>1975</v>
      </c>
    </row>
    <row r="2197" spans="1:46" x14ac:dyDescent="0.25">
      <c r="A2197" t="str">
        <f>_xlfn.XLOOKUP(I2197,UTILIZADAS[Contacto1],UTILIZADAS[Source.Name],,0)</f>
        <v>Cobros Mayo</v>
      </c>
      <c r="B2197" s="18">
        <f>VLOOKUP(J2197,Ref!A:C,3,0)</f>
        <v>0</v>
      </c>
      <c r="C2197" s="18">
        <f>VLOOKUP(J2197,Ref!A:D,4,0)</f>
        <v>0</v>
      </c>
      <c r="D2197" s="18" t="str">
        <f t="shared" si="102"/>
        <v>11/may</v>
      </c>
      <c r="E2197" s="18">
        <f t="shared" si="103"/>
        <v>3</v>
      </c>
      <c r="F2197" s="18">
        <v>1</v>
      </c>
      <c r="G2197" s="18">
        <f t="shared" si="104"/>
        <v>0</v>
      </c>
      <c r="H2197" s="3">
        <v>46153.71020833333</v>
      </c>
      <c r="I2197">
        <v>65322618</v>
      </c>
      <c r="J2197" t="s">
        <v>2021</v>
      </c>
      <c r="K2197" t="s">
        <v>1968</v>
      </c>
      <c r="L2197" t="s">
        <v>1969</v>
      </c>
      <c r="M2197" t="s">
        <v>1970</v>
      </c>
      <c r="O2197">
        <v>367062690000</v>
      </c>
      <c r="P2197">
        <v>16018</v>
      </c>
      <c r="Q2197">
        <v>-4</v>
      </c>
      <c r="R2197">
        <v>1</v>
      </c>
      <c r="S2197">
        <v>65322618</v>
      </c>
      <c r="U2197" t="s">
        <v>5044</v>
      </c>
      <c r="W2197" t="s">
        <v>5045</v>
      </c>
      <c r="X2197">
        <v>367062690000</v>
      </c>
      <c r="Y2197" t="s">
        <v>65</v>
      </c>
      <c r="Z2197" t="s">
        <v>66</v>
      </c>
      <c r="AF2197" t="s">
        <v>1976</v>
      </c>
      <c r="AG2197" t="s">
        <v>1972</v>
      </c>
      <c r="AL2197">
        <v>5</v>
      </c>
      <c r="AN2197" t="s">
        <v>1974</v>
      </c>
      <c r="AO2197">
        <v>0</v>
      </c>
      <c r="AQ2197">
        <v>2258064</v>
      </c>
      <c r="AR2197" t="s">
        <v>4605</v>
      </c>
      <c r="AS2197" t="s">
        <v>5883</v>
      </c>
      <c r="AT2197" t="s">
        <v>2022</v>
      </c>
    </row>
    <row r="2198" spans="1:46" x14ac:dyDescent="0.25">
      <c r="A2198" t="str">
        <f>_xlfn.XLOOKUP(I2198,UTILIZADAS[Contacto1],UTILIZADAS[Source.Name],,0)</f>
        <v>Cobros Mayo</v>
      </c>
      <c r="B2198" s="18">
        <f>VLOOKUP(J2198,Ref!A:C,3,0)</f>
        <v>0</v>
      </c>
      <c r="C2198" s="18">
        <f>VLOOKUP(J2198,Ref!A:D,4,0)</f>
        <v>0</v>
      </c>
      <c r="D2198" s="18" t="str">
        <f t="shared" si="102"/>
        <v>14/may</v>
      </c>
      <c r="E2198" s="18">
        <f t="shared" si="103"/>
        <v>3</v>
      </c>
      <c r="F2198" s="18">
        <v>1</v>
      </c>
      <c r="G2198" s="18">
        <f t="shared" si="104"/>
        <v>0</v>
      </c>
      <c r="H2198" s="3">
        <v>46156.433506944442</v>
      </c>
      <c r="I2198">
        <v>65322618</v>
      </c>
      <c r="J2198" t="s">
        <v>2021</v>
      </c>
      <c r="K2198" t="s">
        <v>1968</v>
      </c>
      <c r="L2198" t="s">
        <v>1969</v>
      </c>
      <c r="M2198" t="s">
        <v>1970</v>
      </c>
      <c r="O2198">
        <v>367062690000</v>
      </c>
      <c r="P2198">
        <v>16018</v>
      </c>
      <c r="Q2198">
        <v>-4</v>
      </c>
      <c r="R2198">
        <v>1</v>
      </c>
      <c r="S2198">
        <v>65322618</v>
      </c>
      <c r="U2198" t="s">
        <v>5044</v>
      </c>
      <c r="W2198" t="s">
        <v>5045</v>
      </c>
      <c r="X2198">
        <v>367062690000</v>
      </c>
      <c r="Y2198" t="s">
        <v>65</v>
      </c>
      <c r="Z2198" t="s">
        <v>66</v>
      </c>
      <c r="AF2198" t="s">
        <v>1976</v>
      </c>
      <c r="AG2198" t="s">
        <v>1972</v>
      </c>
      <c r="AL2198">
        <v>5</v>
      </c>
      <c r="AN2198" t="s">
        <v>1974</v>
      </c>
      <c r="AO2198">
        <v>0</v>
      </c>
      <c r="AQ2198">
        <v>2258064</v>
      </c>
      <c r="AR2198" t="s">
        <v>4605</v>
      </c>
      <c r="AS2198" t="s">
        <v>5883</v>
      </c>
      <c r="AT2198" t="s">
        <v>2022</v>
      </c>
    </row>
    <row r="2199" spans="1:46" x14ac:dyDescent="0.25">
      <c r="A2199" t="str">
        <f>_xlfn.XLOOKUP(I2199,UTILIZADAS[Contacto1],UTILIZADAS[Source.Name],,0)</f>
        <v>Cobros Mayo</v>
      </c>
      <c r="B2199" s="18">
        <f>VLOOKUP(J2199,Ref!A:C,3,0)</f>
        <v>1</v>
      </c>
      <c r="C2199" s="18">
        <f>VLOOKUP(J2199,Ref!A:D,4,0)</f>
        <v>1</v>
      </c>
      <c r="D2199" s="18" t="str">
        <f t="shared" si="102"/>
        <v>18/may</v>
      </c>
      <c r="E2199" s="18">
        <f t="shared" si="103"/>
        <v>3</v>
      </c>
      <c r="F2199" s="18">
        <v>1</v>
      </c>
      <c r="G2199" s="18">
        <f t="shared" si="104"/>
        <v>1</v>
      </c>
      <c r="H2199" s="3">
        <v>46160.519571759258</v>
      </c>
      <c r="I2199">
        <v>65322618</v>
      </c>
      <c r="J2199">
        <v>6003</v>
      </c>
      <c r="K2199" t="s">
        <v>1983</v>
      </c>
      <c r="L2199" t="s">
        <v>1897</v>
      </c>
      <c r="M2199" t="s">
        <v>1970</v>
      </c>
      <c r="O2199">
        <v>367062690000</v>
      </c>
      <c r="P2199">
        <v>16018</v>
      </c>
      <c r="Q2199">
        <v>-4</v>
      </c>
      <c r="R2199">
        <v>1</v>
      </c>
      <c r="S2199">
        <v>65322618</v>
      </c>
      <c r="U2199" t="s">
        <v>5044</v>
      </c>
      <c r="W2199" t="s">
        <v>5045</v>
      </c>
      <c r="X2199">
        <v>367062690000</v>
      </c>
      <c r="Y2199" t="s">
        <v>65</v>
      </c>
      <c r="Z2199" t="s">
        <v>66</v>
      </c>
      <c r="AF2199" t="s">
        <v>1976</v>
      </c>
      <c r="AG2199" t="s">
        <v>1972</v>
      </c>
      <c r="AL2199">
        <v>55</v>
      </c>
      <c r="AM2199" t="s">
        <v>1979</v>
      </c>
      <c r="AN2199" t="s">
        <v>1987</v>
      </c>
      <c r="AO2199">
        <v>0</v>
      </c>
      <c r="AQ2199">
        <v>2258064</v>
      </c>
      <c r="AR2199" t="s">
        <v>4605</v>
      </c>
      <c r="AS2199" t="s">
        <v>5883</v>
      </c>
      <c r="AT2199" t="s">
        <v>1892</v>
      </c>
    </row>
    <row r="2200" spans="1:46" x14ac:dyDescent="0.25">
      <c r="A2200" t="str">
        <f>_xlfn.XLOOKUP(I2200,UTILIZADAS[Contacto1],UTILIZADAS[Source.Name],,0)</f>
        <v>Cobros Mayo</v>
      </c>
      <c r="B2200" s="18">
        <f>VLOOKUP(J2200,Ref!A:C,3,0)</f>
        <v>0</v>
      </c>
      <c r="C2200" s="18">
        <f>VLOOKUP(J2200,Ref!A:D,4,0)</f>
        <v>0</v>
      </c>
      <c r="D2200" s="18" t="str">
        <f t="shared" si="102"/>
        <v>11/may</v>
      </c>
      <c r="E2200" s="18">
        <f t="shared" si="103"/>
        <v>11</v>
      </c>
      <c r="F2200" s="18">
        <v>1</v>
      </c>
      <c r="G2200" s="18">
        <f t="shared" si="104"/>
        <v>0</v>
      </c>
      <c r="H2200" s="3">
        <v>46153.710289351853</v>
      </c>
      <c r="I2200">
        <v>65323133</v>
      </c>
      <c r="J2200" t="s">
        <v>1967</v>
      </c>
      <c r="K2200" t="s">
        <v>1968</v>
      </c>
      <c r="L2200" t="s">
        <v>1969</v>
      </c>
      <c r="M2200" t="s">
        <v>1970</v>
      </c>
      <c r="O2200">
        <v>368092400000</v>
      </c>
      <c r="P2200">
        <v>16018</v>
      </c>
      <c r="Q2200">
        <v>-4</v>
      </c>
      <c r="R2200">
        <v>1</v>
      </c>
      <c r="S2200">
        <v>65323133</v>
      </c>
      <c r="U2200" t="s">
        <v>5046</v>
      </c>
      <c r="W2200" t="s">
        <v>5047</v>
      </c>
      <c r="X2200">
        <v>368092400000</v>
      </c>
      <c r="Y2200" t="s">
        <v>65</v>
      </c>
      <c r="Z2200" t="s">
        <v>66</v>
      </c>
      <c r="AG2200" t="s">
        <v>1972</v>
      </c>
      <c r="AL2200">
        <v>0</v>
      </c>
      <c r="AN2200" t="s">
        <v>1974</v>
      </c>
      <c r="AO2200">
        <v>0</v>
      </c>
      <c r="AQ2200">
        <v>2258065</v>
      </c>
      <c r="AR2200" t="s">
        <v>4605</v>
      </c>
      <c r="AS2200" t="s">
        <v>5883</v>
      </c>
      <c r="AT2200" t="s">
        <v>1975</v>
      </c>
    </row>
    <row r="2201" spans="1:46" x14ac:dyDescent="0.25">
      <c r="A2201" t="str">
        <f>_xlfn.XLOOKUP(I2201,UTILIZADAS[Contacto1],UTILIZADAS[Source.Name],,0)</f>
        <v>Cobros Mayo</v>
      </c>
      <c r="B2201" s="18">
        <f>VLOOKUP(J2201,Ref!A:C,3,0)</f>
        <v>0</v>
      </c>
      <c r="C2201" s="18">
        <f>VLOOKUP(J2201,Ref!A:D,4,0)</f>
        <v>0</v>
      </c>
      <c r="D2201" s="18" t="str">
        <f t="shared" si="102"/>
        <v>14/may</v>
      </c>
      <c r="E2201" s="18">
        <f t="shared" si="103"/>
        <v>11</v>
      </c>
      <c r="F2201" s="18">
        <v>1</v>
      </c>
      <c r="G2201" s="18">
        <f t="shared" si="104"/>
        <v>0</v>
      </c>
      <c r="H2201" s="3">
        <v>46156.433599537035</v>
      </c>
      <c r="I2201">
        <v>65323133</v>
      </c>
      <c r="J2201" t="s">
        <v>1967</v>
      </c>
      <c r="K2201" t="s">
        <v>1968</v>
      </c>
      <c r="L2201" t="s">
        <v>1969</v>
      </c>
      <c r="M2201" t="s">
        <v>1970</v>
      </c>
      <c r="O2201">
        <v>368092400000</v>
      </c>
      <c r="P2201">
        <v>16018</v>
      </c>
      <c r="Q2201">
        <v>-4</v>
      </c>
      <c r="R2201">
        <v>1</v>
      </c>
      <c r="S2201">
        <v>65323133</v>
      </c>
      <c r="U2201" t="s">
        <v>5046</v>
      </c>
      <c r="W2201" t="s">
        <v>5047</v>
      </c>
      <c r="X2201">
        <v>368092400000</v>
      </c>
      <c r="Y2201" t="s">
        <v>65</v>
      </c>
      <c r="Z2201" t="s">
        <v>66</v>
      </c>
      <c r="AG2201" t="s">
        <v>1972</v>
      </c>
      <c r="AL2201">
        <v>0</v>
      </c>
      <c r="AN2201" t="s">
        <v>1974</v>
      </c>
      <c r="AO2201">
        <v>0</v>
      </c>
      <c r="AQ2201">
        <v>2258065</v>
      </c>
      <c r="AR2201" t="s">
        <v>4605</v>
      </c>
      <c r="AS2201" t="s">
        <v>5883</v>
      </c>
      <c r="AT2201" t="s">
        <v>1975</v>
      </c>
    </row>
    <row r="2202" spans="1:46" x14ac:dyDescent="0.25">
      <c r="A2202" t="str">
        <f>_xlfn.XLOOKUP(I2202,UTILIZADAS[Contacto1],UTILIZADAS[Source.Name],,0)</f>
        <v>Cobros Mayo</v>
      </c>
      <c r="B2202" s="18">
        <f>VLOOKUP(J2202,Ref!A:C,3,0)</f>
        <v>0</v>
      </c>
      <c r="C2202" s="18">
        <f>VLOOKUP(J2202,Ref!A:D,4,0)</f>
        <v>0</v>
      </c>
      <c r="D2202" s="18" t="str">
        <f t="shared" si="102"/>
        <v>18/may</v>
      </c>
      <c r="E2202" s="18">
        <f t="shared" si="103"/>
        <v>11</v>
      </c>
      <c r="F2202" s="18">
        <v>1</v>
      </c>
      <c r="G2202" s="18">
        <f t="shared" si="104"/>
        <v>0</v>
      </c>
      <c r="H2202" s="3">
        <v>46160.520046296297</v>
      </c>
      <c r="I2202">
        <v>65323133</v>
      </c>
      <c r="J2202" t="s">
        <v>2023</v>
      </c>
      <c r="K2202" t="s">
        <v>1968</v>
      </c>
      <c r="L2202" t="s">
        <v>1969</v>
      </c>
      <c r="M2202" t="s">
        <v>1970</v>
      </c>
      <c r="O2202">
        <v>368092400000</v>
      </c>
      <c r="P2202">
        <v>16018</v>
      </c>
      <c r="Q2202">
        <v>-4</v>
      </c>
      <c r="R2202">
        <v>1</v>
      </c>
      <c r="S2202">
        <v>65323133</v>
      </c>
      <c r="U2202" t="s">
        <v>5046</v>
      </c>
      <c r="W2202" t="s">
        <v>5047</v>
      </c>
      <c r="X2202">
        <v>368092400000</v>
      </c>
      <c r="Y2202" t="s">
        <v>65</v>
      </c>
      <c r="Z2202" t="s">
        <v>66</v>
      </c>
      <c r="AG2202" t="s">
        <v>1972</v>
      </c>
      <c r="AL2202">
        <v>0</v>
      </c>
      <c r="AN2202" t="s">
        <v>1974</v>
      </c>
      <c r="AO2202">
        <v>0</v>
      </c>
      <c r="AQ2202">
        <v>2258065</v>
      </c>
      <c r="AR2202" t="s">
        <v>4605</v>
      </c>
      <c r="AS2202" t="s">
        <v>5883</v>
      </c>
      <c r="AT2202" t="s">
        <v>2024</v>
      </c>
    </row>
    <row r="2203" spans="1:46" x14ac:dyDescent="0.25">
      <c r="A2203" t="str">
        <f>_xlfn.XLOOKUP(I2203,UTILIZADAS[Contacto1],UTILIZADAS[Source.Name],,0)</f>
        <v>Cobros Mayo</v>
      </c>
      <c r="B2203" s="18">
        <f>VLOOKUP(J2203,Ref!A:C,3,0)</f>
        <v>0</v>
      </c>
      <c r="C2203" s="18">
        <f>VLOOKUP(J2203,Ref!A:D,4,0)</f>
        <v>0</v>
      </c>
      <c r="D2203" s="18" t="str">
        <f t="shared" si="102"/>
        <v>18/may</v>
      </c>
      <c r="E2203" s="18">
        <f t="shared" si="103"/>
        <v>11</v>
      </c>
      <c r="F2203" s="18">
        <v>1</v>
      </c>
      <c r="G2203" s="18">
        <f t="shared" si="104"/>
        <v>0</v>
      </c>
      <c r="H2203" s="3">
        <v>46160.755648148152</v>
      </c>
      <c r="I2203">
        <v>65323133</v>
      </c>
      <c r="J2203" t="s">
        <v>2023</v>
      </c>
      <c r="K2203" t="s">
        <v>1968</v>
      </c>
      <c r="L2203" t="s">
        <v>1969</v>
      </c>
      <c r="M2203" t="s">
        <v>1970</v>
      </c>
      <c r="O2203">
        <v>368092400000</v>
      </c>
      <c r="P2203">
        <v>16018</v>
      </c>
      <c r="Q2203">
        <v>-4</v>
      </c>
      <c r="R2203">
        <v>1</v>
      </c>
      <c r="S2203">
        <v>65323133</v>
      </c>
      <c r="U2203" t="s">
        <v>5046</v>
      </c>
      <c r="W2203" t="s">
        <v>5047</v>
      </c>
      <c r="X2203">
        <v>368092400000</v>
      </c>
      <c r="Y2203" t="s">
        <v>65</v>
      </c>
      <c r="Z2203" t="s">
        <v>66</v>
      </c>
      <c r="AG2203" t="s">
        <v>1972</v>
      </c>
      <c r="AL2203">
        <v>0</v>
      </c>
      <c r="AN2203" t="s">
        <v>1974</v>
      </c>
      <c r="AO2203">
        <v>0</v>
      </c>
      <c r="AQ2203">
        <v>2258065</v>
      </c>
      <c r="AR2203" t="s">
        <v>4605</v>
      </c>
      <c r="AS2203" t="s">
        <v>5883</v>
      </c>
      <c r="AT2203" t="s">
        <v>2024</v>
      </c>
    </row>
    <row r="2204" spans="1:46" x14ac:dyDescent="0.25">
      <c r="A2204" t="str">
        <f>_xlfn.XLOOKUP(I2204,UTILIZADAS[Contacto1],UTILIZADAS[Source.Name],,0)</f>
        <v>Cobros Mayo</v>
      </c>
      <c r="B2204" s="18">
        <f>VLOOKUP(J2204,Ref!A:C,3,0)</f>
        <v>0</v>
      </c>
      <c r="C2204" s="18">
        <f>VLOOKUP(J2204,Ref!A:D,4,0)</f>
        <v>0</v>
      </c>
      <c r="D2204" s="18" t="str">
        <f t="shared" si="102"/>
        <v>19/may</v>
      </c>
      <c r="E2204" s="18">
        <f t="shared" si="103"/>
        <v>11</v>
      </c>
      <c r="F2204" s="18">
        <v>1</v>
      </c>
      <c r="G2204" s="18">
        <f t="shared" si="104"/>
        <v>0</v>
      </c>
      <c r="H2204" s="3">
        <v>46161.520983796298</v>
      </c>
      <c r="I2204">
        <v>65323133</v>
      </c>
      <c r="J2204" t="s">
        <v>1967</v>
      </c>
      <c r="K2204" t="s">
        <v>1968</v>
      </c>
      <c r="L2204" t="s">
        <v>1969</v>
      </c>
      <c r="M2204" t="s">
        <v>1970</v>
      </c>
      <c r="O2204">
        <v>368092400000</v>
      </c>
      <c r="P2204">
        <v>16018</v>
      </c>
      <c r="Q2204">
        <v>-4</v>
      </c>
      <c r="R2204">
        <v>1</v>
      </c>
      <c r="S2204">
        <v>65323133</v>
      </c>
      <c r="U2204" t="s">
        <v>5046</v>
      </c>
      <c r="W2204" t="s">
        <v>5047</v>
      </c>
      <c r="X2204">
        <v>368092400000</v>
      </c>
      <c r="Y2204" t="s">
        <v>65</v>
      </c>
      <c r="Z2204" t="s">
        <v>66</v>
      </c>
      <c r="AG2204" t="s">
        <v>1972</v>
      </c>
      <c r="AL2204">
        <v>0</v>
      </c>
      <c r="AN2204" t="s">
        <v>1974</v>
      </c>
      <c r="AO2204">
        <v>0</v>
      </c>
      <c r="AQ2204">
        <v>2258065</v>
      </c>
      <c r="AR2204" t="s">
        <v>4605</v>
      </c>
      <c r="AS2204" t="s">
        <v>5883</v>
      </c>
      <c r="AT2204" t="s">
        <v>1975</v>
      </c>
    </row>
    <row r="2205" spans="1:46" x14ac:dyDescent="0.25">
      <c r="A2205" t="str">
        <f>_xlfn.XLOOKUP(I2205,UTILIZADAS[Contacto1],UTILIZADAS[Source.Name],,0)</f>
        <v>Cobros Mayo</v>
      </c>
      <c r="B2205" s="18">
        <f>VLOOKUP(J2205,Ref!A:C,3,0)</f>
        <v>0</v>
      </c>
      <c r="C2205" s="18">
        <f>VLOOKUP(J2205,Ref!A:D,4,0)</f>
        <v>0</v>
      </c>
      <c r="D2205" s="18" t="str">
        <f t="shared" si="102"/>
        <v>20/may</v>
      </c>
      <c r="E2205" s="18">
        <f t="shared" si="103"/>
        <v>11</v>
      </c>
      <c r="F2205" s="18">
        <v>1</v>
      </c>
      <c r="G2205" s="18">
        <f t="shared" si="104"/>
        <v>0</v>
      </c>
      <c r="H2205" s="3">
        <v>46162.469733796293</v>
      </c>
      <c r="I2205">
        <v>65323133</v>
      </c>
      <c r="J2205" t="s">
        <v>2023</v>
      </c>
      <c r="K2205" t="s">
        <v>1968</v>
      </c>
      <c r="L2205" t="s">
        <v>1969</v>
      </c>
      <c r="M2205" t="s">
        <v>1970</v>
      </c>
      <c r="O2205">
        <v>368092400000</v>
      </c>
      <c r="P2205">
        <v>16018</v>
      </c>
      <c r="Q2205">
        <v>-4</v>
      </c>
      <c r="R2205">
        <v>1</v>
      </c>
      <c r="S2205">
        <v>65323133</v>
      </c>
      <c r="U2205" t="s">
        <v>5046</v>
      </c>
      <c r="W2205" t="s">
        <v>5047</v>
      </c>
      <c r="X2205">
        <v>368092400000</v>
      </c>
      <c r="Y2205" t="s">
        <v>65</v>
      </c>
      <c r="Z2205" t="s">
        <v>66</v>
      </c>
      <c r="AG2205" t="s">
        <v>1972</v>
      </c>
      <c r="AL2205">
        <v>0</v>
      </c>
      <c r="AN2205" t="s">
        <v>1974</v>
      </c>
      <c r="AO2205">
        <v>0</v>
      </c>
      <c r="AQ2205">
        <v>2258065</v>
      </c>
      <c r="AR2205" t="s">
        <v>4605</v>
      </c>
      <c r="AS2205" t="s">
        <v>5883</v>
      </c>
      <c r="AT2205" t="s">
        <v>2024</v>
      </c>
    </row>
    <row r="2206" spans="1:46" x14ac:dyDescent="0.25">
      <c r="A2206" t="str">
        <f>_xlfn.XLOOKUP(I2206,UTILIZADAS[Contacto1],UTILIZADAS[Source.Name],,0)</f>
        <v>Cobros Mayo</v>
      </c>
      <c r="B2206" s="18">
        <f>VLOOKUP(J2206,Ref!A:C,3,0)</f>
        <v>0</v>
      </c>
      <c r="C2206" s="18">
        <f>VLOOKUP(J2206,Ref!A:D,4,0)</f>
        <v>0</v>
      </c>
      <c r="D2206" s="18" t="str">
        <f t="shared" si="102"/>
        <v>20/may</v>
      </c>
      <c r="E2206" s="18">
        <f t="shared" si="103"/>
        <v>11</v>
      </c>
      <c r="F2206" s="18">
        <v>1</v>
      </c>
      <c r="G2206" s="18">
        <f t="shared" si="104"/>
        <v>0</v>
      </c>
      <c r="H2206" s="3">
        <v>46162.531793981485</v>
      </c>
      <c r="I2206">
        <v>65323133</v>
      </c>
      <c r="J2206" t="s">
        <v>1967</v>
      </c>
      <c r="K2206" t="s">
        <v>1968</v>
      </c>
      <c r="L2206" t="s">
        <v>1969</v>
      </c>
      <c r="M2206" t="s">
        <v>1970</v>
      </c>
      <c r="O2206">
        <v>368092400000</v>
      </c>
      <c r="P2206">
        <v>16018</v>
      </c>
      <c r="Q2206">
        <v>-4</v>
      </c>
      <c r="R2206">
        <v>1</v>
      </c>
      <c r="S2206">
        <v>65323133</v>
      </c>
      <c r="U2206" t="s">
        <v>5046</v>
      </c>
      <c r="W2206" t="s">
        <v>5047</v>
      </c>
      <c r="X2206">
        <v>368092400000</v>
      </c>
      <c r="Y2206" t="s">
        <v>65</v>
      </c>
      <c r="Z2206" t="s">
        <v>66</v>
      </c>
      <c r="AG2206" t="s">
        <v>1972</v>
      </c>
      <c r="AL2206">
        <v>0</v>
      </c>
      <c r="AN2206" t="s">
        <v>1974</v>
      </c>
      <c r="AO2206">
        <v>0</v>
      </c>
      <c r="AQ2206">
        <v>2258065</v>
      </c>
      <c r="AR2206" t="s">
        <v>4605</v>
      </c>
      <c r="AS2206" t="s">
        <v>5883</v>
      </c>
      <c r="AT2206" t="s">
        <v>1975</v>
      </c>
    </row>
    <row r="2207" spans="1:46" x14ac:dyDescent="0.25">
      <c r="A2207" t="str">
        <f>_xlfn.XLOOKUP(I2207,UTILIZADAS[Contacto1],UTILIZADAS[Source.Name],,0)</f>
        <v>Cobros Mayo</v>
      </c>
      <c r="B2207" s="18">
        <f>VLOOKUP(J2207,Ref!A:C,3,0)</f>
        <v>0</v>
      </c>
      <c r="C2207" s="18">
        <f>VLOOKUP(J2207,Ref!A:D,4,0)</f>
        <v>0</v>
      </c>
      <c r="D2207" s="18" t="str">
        <f t="shared" si="102"/>
        <v>21/may</v>
      </c>
      <c r="E2207" s="18">
        <f t="shared" si="103"/>
        <v>11</v>
      </c>
      <c r="F2207" s="18">
        <v>1</v>
      </c>
      <c r="G2207" s="18">
        <f t="shared" si="104"/>
        <v>0</v>
      </c>
      <c r="H2207" s="3">
        <v>46163.510289351849</v>
      </c>
      <c r="I2207">
        <v>65323133</v>
      </c>
      <c r="J2207" t="s">
        <v>2023</v>
      </c>
      <c r="K2207" t="s">
        <v>1968</v>
      </c>
      <c r="L2207" t="s">
        <v>1969</v>
      </c>
      <c r="M2207" t="s">
        <v>1970</v>
      </c>
      <c r="O2207">
        <v>368092400000</v>
      </c>
      <c r="P2207">
        <v>16018</v>
      </c>
      <c r="Q2207">
        <v>-4</v>
      </c>
      <c r="R2207">
        <v>1</v>
      </c>
      <c r="S2207">
        <v>65323133</v>
      </c>
      <c r="U2207" t="s">
        <v>5046</v>
      </c>
      <c r="W2207" t="s">
        <v>5047</v>
      </c>
      <c r="X2207">
        <v>368092400000</v>
      </c>
      <c r="Y2207" t="s">
        <v>65</v>
      </c>
      <c r="Z2207" t="s">
        <v>66</v>
      </c>
      <c r="AG2207" t="s">
        <v>1972</v>
      </c>
      <c r="AL2207">
        <v>0</v>
      </c>
      <c r="AN2207" t="s">
        <v>1974</v>
      </c>
      <c r="AO2207">
        <v>0</v>
      </c>
      <c r="AQ2207">
        <v>2258065</v>
      </c>
      <c r="AR2207" t="s">
        <v>4605</v>
      </c>
      <c r="AS2207" t="s">
        <v>5883</v>
      </c>
      <c r="AT2207" t="s">
        <v>2024</v>
      </c>
    </row>
    <row r="2208" spans="1:46" x14ac:dyDescent="0.25">
      <c r="A2208" t="str">
        <f>_xlfn.XLOOKUP(I2208,UTILIZADAS[Contacto1],UTILIZADAS[Source.Name],,0)</f>
        <v>Cobros Mayo</v>
      </c>
      <c r="B2208" s="18">
        <f>VLOOKUP(J2208,Ref!A:C,3,0)</f>
        <v>0</v>
      </c>
      <c r="C2208" s="18">
        <f>VLOOKUP(J2208,Ref!A:D,4,0)</f>
        <v>0</v>
      </c>
      <c r="D2208" s="18" t="str">
        <f t="shared" si="102"/>
        <v>21/may</v>
      </c>
      <c r="E2208" s="18">
        <f t="shared" si="103"/>
        <v>11</v>
      </c>
      <c r="F2208" s="18">
        <v>1</v>
      </c>
      <c r="G2208" s="18">
        <f t="shared" si="104"/>
        <v>0</v>
      </c>
      <c r="H2208" s="3">
        <v>46163.632210648146</v>
      </c>
      <c r="I2208">
        <v>65323133</v>
      </c>
      <c r="J2208" t="s">
        <v>2023</v>
      </c>
      <c r="K2208" t="s">
        <v>1968</v>
      </c>
      <c r="L2208" t="s">
        <v>1969</v>
      </c>
      <c r="M2208" t="s">
        <v>1970</v>
      </c>
      <c r="O2208">
        <v>368092400000</v>
      </c>
      <c r="P2208">
        <v>16018</v>
      </c>
      <c r="Q2208">
        <v>-4</v>
      </c>
      <c r="R2208">
        <v>1</v>
      </c>
      <c r="S2208">
        <v>65323133</v>
      </c>
      <c r="U2208" t="s">
        <v>5046</v>
      </c>
      <c r="W2208" t="s">
        <v>5047</v>
      </c>
      <c r="X2208">
        <v>368092400000</v>
      </c>
      <c r="Y2208" t="s">
        <v>65</v>
      </c>
      <c r="Z2208" t="s">
        <v>66</v>
      </c>
      <c r="AG2208" t="s">
        <v>1972</v>
      </c>
      <c r="AL2208">
        <v>0</v>
      </c>
      <c r="AN2208" t="s">
        <v>1974</v>
      </c>
      <c r="AO2208">
        <v>0</v>
      </c>
      <c r="AQ2208">
        <v>2258065</v>
      </c>
      <c r="AR2208" t="s">
        <v>4605</v>
      </c>
      <c r="AS2208" t="s">
        <v>5883</v>
      </c>
      <c r="AT2208" t="s">
        <v>2024</v>
      </c>
    </row>
    <row r="2209" spans="1:46" x14ac:dyDescent="0.25">
      <c r="A2209" t="str">
        <f>_xlfn.XLOOKUP(I2209,UTILIZADAS[Contacto1],UTILIZADAS[Source.Name],,0)</f>
        <v>Cobros Mayo</v>
      </c>
      <c r="B2209" s="18">
        <f>VLOOKUP(J2209,Ref!A:C,3,0)</f>
        <v>0</v>
      </c>
      <c r="C2209" s="18">
        <f>VLOOKUP(J2209,Ref!A:D,4,0)</f>
        <v>0</v>
      </c>
      <c r="D2209" s="18" t="str">
        <f t="shared" si="102"/>
        <v>21/may</v>
      </c>
      <c r="E2209" s="18">
        <f t="shared" si="103"/>
        <v>11</v>
      </c>
      <c r="F2209" s="18">
        <v>1</v>
      </c>
      <c r="G2209" s="18">
        <f t="shared" si="104"/>
        <v>0</v>
      </c>
      <c r="H2209" s="3">
        <v>46163.671446759261</v>
      </c>
      <c r="I2209">
        <v>65323133</v>
      </c>
      <c r="J2209" t="s">
        <v>1967</v>
      </c>
      <c r="K2209" t="s">
        <v>1968</v>
      </c>
      <c r="L2209" t="s">
        <v>1969</v>
      </c>
      <c r="M2209" t="s">
        <v>1970</v>
      </c>
      <c r="O2209">
        <v>368092400000</v>
      </c>
      <c r="P2209">
        <v>16018</v>
      </c>
      <c r="Q2209">
        <v>-4</v>
      </c>
      <c r="R2209">
        <v>1</v>
      </c>
      <c r="S2209">
        <v>65323133</v>
      </c>
      <c r="U2209" t="s">
        <v>5046</v>
      </c>
      <c r="W2209" t="s">
        <v>5047</v>
      </c>
      <c r="X2209">
        <v>368092400000</v>
      </c>
      <c r="Y2209" t="s">
        <v>65</v>
      </c>
      <c r="Z2209" t="s">
        <v>66</v>
      </c>
      <c r="AG2209" t="s">
        <v>1972</v>
      </c>
      <c r="AL2209">
        <v>0</v>
      </c>
      <c r="AN2209" t="s">
        <v>1974</v>
      </c>
      <c r="AO2209">
        <v>0</v>
      </c>
      <c r="AQ2209">
        <v>2258065</v>
      </c>
      <c r="AR2209" t="s">
        <v>4605</v>
      </c>
      <c r="AS2209" t="s">
        <v>5883</v>
      </c>
      <c r="AT2209" t="s">
        <v>1975</v>
      </c>
    </row>
    <row r="2210" spans="1:46" x14ac:dyDescent="0.25">
      <c r="A2210" t="str">
        <f>_xlfn.XLOOKUP(I2210,UTILIZADAS[Contacto1],UTILIZADAS[Source.Name],,0)</f>
        <v>Cobros Mayo</v>
      </c>
      <c r="B2210" s="18">
        <f>VLOOKUP(J2210,Ref!A:C,3,0)</f>
        <v>0</v>
      </c>
      <c r="C2210" s="18">
        <f>VLOOKUP(J2210,Ref!A:D,4,0)</f>
        <v>0</v>
      </c>
      <c r="D2210" s="18" t="str">
        <f t="shared" si="102"/>
        <v>22/may</v>
      </c>
      <c r="E2210" s="18">
        <f t="shared" si="103"/>
        <v>11</v>
      </c>
      <c r="F2210" s="18">
        <v>1</v>
      </c>
      <c r="G2210" s="18">
        <f t="shared" si="104"/>
        <v>1</v>
      </c>
      <c r="H2210" s="3">
        <v>46164.398159722223</v>
      </c>
      <c r="I2210">
        <v>65323133</v>
      </c>
      <c r="J2210" t="s">
        <v>2023</v>
      </c>
      <c r="K2210" t="s">
        <v>1968</v>
      </c>
      <c r="L2210" t="s">
        <v>1969</v>
      </c>
      <c r="M2210" t="s">
        <v>1970</v>
      </c>
      <c r="O2210">
        <v>368092400000</v>
      </c>
      <c r="P2210">
        <v>16018</v>
      </c>
      <c r="Q2210">
        <v>-4</v>
      </c>
      <c r="R2210">
        <v>1</v>
      </c>
      <c r="S2210">
        <v>65323133</v>
      </c>
      <c r="U2210" t="s">
        <v>5046</v>
      </c>
      <c r="W2210" t="s">
        <v>5047</v>
      </c>
      <c r="X2210">
        <v>368092400000</v>
      </c>
      <c r="Y2210" t="s">
        <v>65</v>
      </c>
      <c r="Z2210" t="s">
        <v>66</v>
      </c>
      <c r="AG2210" t="s">
        <v>1972</v>
      </c>
      <c r="AL2210">
        <v>0</v>
      </c>
      <c r="AN2210" t="s">
        <v>1974</v>
      </c>
      <c r="AO2210">
        <v>0</v>
      </c>
      <c r="AQ2210">
        <v>2258065</v>
      </c>
      <c r="AR2210" t="s">
        <v>4605</v>
      </c>
      <c r="AS2210" t="s">
        <v>5883</v>
      </c>
      <c r="AT2210" t="s">
        <v>2024</v>
      </c>
    </row>
    <row r="2211" spans="1:46" x14ac:dyDescent="0.25">
      <c r="A2211" t="str">
        <f>_xlfn.XLOOKUP(I2211,UTILIZADAS[Contacto1],UTILIZADAS[Source.Name],,0)</f>
        <v>Cobros Abril Canal Fijo</v>
      </c>
      <c r="B2211" s="18">
        <f>VLOOKUP(J2211,Ref!A:C,3,0)</f>
        <v>0</v>
      </c>
      <c r="C2211" s="18">
        <f>VLOOKUP(J2211,Ref!A:D,4,0)</f>
        <v>0</v>
      </c>
      <c r="D2211" s="18" t="str">
        <f t="shared" si="102"/>
        <v>11/may</v>
      </c>
      <c r="E2211" s="18">
        <f t="shared" si="103"/>
        <v>5</v>
      </c>
      <c r="F2211" s="18">
        <v>1</v>
      </c>
      <c r="G2211" s="18">
        <f t="shared" si="104"/>
        <v>0</v>
      </c>
      <c r="H2211" s="3">
        <v>46153.7109837963</v>
      </c>
      <c r="I2211">
        <v>65324478</v>
      </c>
      <c r="J2211" t="s">
        <v>2021</v>
      </c>
      <c r="K2211" t="s">
        <v>1968</v>
      </c>
      <c r="L2211" t="s">
        <v>1969</v>
      </c>
      <c r="M2211" t="s">
        <v>1970</v>
      </c>
      <c r="O2211">
        <v>362012150000</v>
      </c>
      <c r="P2211">
        <v>16018</v>
      </c>
      <c r="Q2211">
        <v>-4</v>
      </c>
      <c r="R2211">
        <v>1</v>
      </c>
      <c r="S2211">
        <v>65324478</v>
      </c>
      <c r="U2211" t="s">
        <v>5706</v>
      </c>
      <c r="W2211" t="s">
        <v>3889</v>
      </c>
      <c r="X2211">
        <v>362012150000</v>
      </c>
      <c r="Y2211" t="s">
        <v>85</v>
      </c>
      <c r="Z2211" t="s">
        <v>66</v>
      </c>
      <c r="AF2211" t="s">
        <v>1976</v>
      </c>
      <c r="AG2211" t="s">
        <v>1972</v>
      </c>
      <c r="AL2211">
        <v>5</v>
      </c>
      <c r="AN2211" t="s">
        <v>1974</v>
      </c>
      <c r="AO2211">
        <v>0</v>
      </c>
      <c r="AQ2211">
        <v>2258066</v>
      </c>
      <c r="AR2211" t="s">
        <v>4605</v>
      </c>
      <c r="AS2211" t="s">
        <v>5883</v>
      </c>
      <c r="AT2211" t="s">
        <v>2022</v>
      </c>
    </row>
    <row r="2212" spans="1:46" x14ac:dyDescent="0.25">
      <c r="A2212" t="str">
        <f>_xlfn.XLOOKUP(I2212,UTILIZADAS[Contacto1],UTILIZADAS[Source.Name],,0)</f>
        <v>Cobros Abril Canal Fijo</v>
      </c>
      <c r="B2212" s="18">
        <f>VLOOKUP(J2212,Ref!A:C,3,0)</f>
        <v>0</v>
      </c>
      <c r="C2212" s="18">
        <f>VLOOKUP(J2212,Ref!A:D,4,0)</f>
        <v>0</v>
      </c>
      <c r="D2212" s="18" t="str">
        <f t="shared" si="102"/>
        <v>14/may</v>
      </c>
      <c r="E2212" s="18">
        <f t="shared" si="103"/>
        <v>5</v>
      </c>
      <c r="F2212" s="18">
        <v>1</v>
      </c>
      <c r="G2212" s="18">
        <f t="shared" si="104"/>
        <v>0</v>
      </c>
      <c r="H2212" s="3">
        <v>46156.433935185189</v>
      </c>
      <c r="I2212">
        <v>65324478</v>
      </c>
      <c r="J2212" t="s">
        <v>1967</v>
      </c>
      <c r="K2212" t="s">
        <v>1968</v>
      </c>
      <c r="L2212" t="s">
        <v>1969</v>
      </c>
      <c r="M2212" t="s">
        <v>1970</v>
      </c>
      <c r="O2212">
        <v>362012150000</v>
      </c>
      <c r="P2212">
        <v>16018</v>
      </c>
      <c r="Q2212">
        <v>-4</v>
      </c>
      <c r="R2212">
        <v>1</v>
      </c>
      <c r="S2212">
        <v>65324478</v>
      </c>
      <c r="U2212" t="s">
        <v>5706</v>
      </c>
      <c r="W2212" t="s">
        <v>3889</v>
      </c>
      <c r="X2212">
        <v>362012150000</v>
      </c>
      <c r="Y2212" t="s">
        <v>85</v>
      </c>
      <c r="Z2212" t="s">
        <v>66</v>
      </c>
      <c r="AF2212" t="s">
        <v>1976</v>
      </c>
      <c r="AG2212" t="s">
        <v>1972</v>
      </c>
      <c r="AL2212">
        <v>0</v>
      </c>
      <c r="AN2212" t="s">
        <v>1974</v>
      </c>
      <c r="AO2212">
        <v>0</v>
      </c>
      <c r="AQ2212">
        <v>2258066</v>
      </c>
      <c r="AR2212" t="s">
        <v>4605</v>
      </c>
      <c r="AS2212" t="s">
        <v>5883</v>
      </c>
      <c r="AT2212" t="s">
        <v>1975</v>
      </c>
    </row>
    <row r="2213" spans="1:46" x14ac:dyDescent="0.25">
      <c r="A2213" t="str">
        <f>_xlfn.XLOOKUP(I2213,UTILIZADAS[Contacto1],UTILIZADAS[Source.Name],,0)</f>
        <v>Cobros Abril Canal Fijo</v>
      </c>
      <c r="B2213" s="18">
        <f>VLOOKUP(J2213,Ref!A:C,3,0)</f>
        <v>0</v>
      </c>
      <c r="C2213" s="18">
        <f>VLOOKUP(J2213,Ref!A:D,4,0)</f>
        <v>0</v>
      </c>
      <c r="D2213" s="18" t="str">
        <f t="shared" si="102"/>
        <v>18/may</v>
      </c>
      <c r="E2213" s="18">
        <f t="shared" si="103"/>
        <v>5</v>
      </c>
      <c r="F2213" s="18">
        <v>1</v>
      </c>
      <c r="G2213" s="18">
        <f t="shared" si="104"/>
        <v>0</v>
      </c>
      <c r="H2213" s="3">
        <v>46160.520069444443</v>
      </c>
      <c r="I2213">
        <v>65324478</v>
      </c>
      <c r="J2213" t="s">
        <v>1967</v>
      </c>
      <c r="K2213" t="s">
        <v>1968</v>
      </c>
      <c r="L2213" t="s">
        <v>1969</v>
      </c>
      <c r="M2213" t="s">
        <v>1970</v>
      </c>
      <c r="O2213">
        <v>362012150000</v>
      </c>
      <c r="P2213">
        <v>16018</v>
      </c>
      <c r="Q2213">
        <v>-4</v>
      </c>
      <c r="R2213">
        <v>1</v>
      </c>
      <c r="S2213">
        <v>65324478</v>
      </c>
      <c r="U2213" t="s">
        <v>5706</v>
      </c>
      <c r="W2213" t="s">
        <v>3889</v>
      </c>
      <c r="X2213">
        <v>362012150000</v>
      </c>
      <c r="Y2213" t="s">
        <v>85</v>
      </c>
      <c r="Z2213" t="s">
        <v>66</v>
      </c>
      <c r="AF2213" t="s">
        <v>1976</v>
      </c>
      <c r="AG2213" t="s">
        <v>1972</v>
      </c>
      <c r="AL2213">
        <v>0</v>
      </c>
      <c r="AN2213" t="s">
        <v>1974</v>
      </c>
      <c r="AO2213">
        <v>0</v>
      </c>
      <c r="AQ2213">
        <v>2258066</v>
      </c>
      <c r="AR2213" t="s">
        <v>4605</v>
      </c>
      <c r="AS2213" t="s">
        <v>5883</v>
      </c>
      <c r="AT2213" t="s">
        <v>1975</v>
      </c>
    </row>
    <row r="2214" spans="1:46" x14ac:dyDescent="0.25">
      <c r="A2214" t="str">
        <f>_xlfn.XLOOKUP(I2214,UTILIZADAS[Contacto1],UTILIZADAS[Source.Name],,0)</f>
        <v>Cobros Abril Canal Fijo</v>
      </c>
      <c r="B2214" s="18">
        <f>VLOOKUP(J2214,Ref!A:C,3,0)</f>
        <v>0</v>
      </c>
      <c r="C2214" s="18">
        <f>VLOOKUP(J2214,Ref!A:D,4,0)</f>
        <v>0</v>
      </c>
      <c r="D2214" s="18" t="str">
        <f t="shared" si="102"/>
        <v>20/may</v>
      </c>
      <c r="E2214" s="18">
        <f t="shared" si="103"/>
        <v>5</v>
      </c>
      <c r="F2214" s="18">
        <v>1</v>
      </c>
      <c r="G2214" s="18">
        <f t="shared" si="104"/>
        <v>0</v>
      </c>
      <c r="H2214" s="3">
        <v>46162.469884259262</v>
      </c>
      <c r="I2214">
        <v>65324478</v>
      </c>
      <c r="J2214" t="s">
        <v>2021</v>
      </c>
      <c r="K2214" t="s">
        <v>1968</v>
      </c>
      <c r="L2214" t="s">
        <v>1969</v>
      </c>
      <c r="M2214" t="s">
        <v>1970</v>
      </c>
      <c r="O2214">
        <v>362012150000</v>
      </c>
      <c r="P2214">
        <v>16018</v>
      </c>
      <c r="Q2214">
        <v>-4</v>
      </c>
      <c r="R2214">
        <v>1</v>
      </c>
      <c r="S2214">
        <v>65324478</v>
      </c>
      <c r="U2214" t="s">
        <v>5706</v>
      </c>
      <c r="W2214" t="s">
        <v>3889</v>
      </c>
      <c r="X2214">
        <v>362012150000</v>
      </c>
      <c r="Y2214" t="s">
        <v>85</v>
      </c>
      <c r="Z2214" t="s">
        <v>66</v>
      </c>
      <c r="AF2214" t="s">
        <v>1976</v>
      </c>
      <c r="AG2214" t="s">
        <v>1972</v>
      </c>
      <c r="AL2214">
        <v>5</v>
      </c>
      <c r="AN2214" t="s">
        <v>1974</v>
      </c>
      <c r="AO2214">
        <v>0</v>
      </c>
      <c r="AQ2214">
        <v>2258066</v>
      </c>
      <c r="AR2214" t="s">
        <v>4605</v>
      </c>
      <c r="AS2214" t="s">
        <v>5883</v>
      </c>
      <c r="AT2214" t="s">
        <v>2022</v>
      </c>
    </row>
    <row r="2215" spans="1:46" x14ac:dyDescent="0.25">
      <c r="A2215" t="str">
        <f>_xlfn.XLOOKUP(I2215,UTILIZADAS[Contacto1],UTILIZADAS[Source.Name],,0)</f>
        <v>Cobros Abril Canal Fijo</v>
      </c>
      <c r="B2215" s="18">
        <f>VLOOKUP(J2215,Ref!A:C,3,0)</f>
        <v>1</v>
      </c>
      <c r="C2215" s="18">
        <f>VLOOKUP(J2215,Ref!A:D,4,0)</f>
        <v>0</v>
      </c>
      <c r="D2215" s="18" t="str">
        <f t="shared" si="102"/>
        <v>21/may</v>
      </c>
      <c r="E2215" s="18">
        <f t="shared" si="103"/>
        <v>5</v>
      </c>
      <c r="F2215" s="18">
        <v>1</v>
      </c>
      <c r="G2215" s="18">
        <f t="shared" si="104"/>
        <v>1</v>
      </c>
      <c r="H2215" s="3">
        <v>46163.510717592595</v>
      </c>
      <c r="I2215">
        <v>65324478</v>
      </c>
      <c r="J2215">
        <v>6000</v>
      </c>
      <c r="K2215" t="s">
        <v>1983</v>
      </c>
      <c r="L2215" t="s">
        <v>1897</v>
      </c>
      <c r="M2215" t="s">
        <v>1970</v>
      </c>
      <c r="O2215">
        <v>362012150000</v>
      </c>
      <c r="P2215">
        <v>16018</v>
      </c>
      <c r="Q2215">
        <v>-4</v>
      </c>
      <c r="R2215">
        <v>1</v>
      </c>
      <c r="S2215">
        <v>65324478</v>
      </c>
      <c r="U2215" t="s">
        <v>5706</v>
      </c>
      <c r="W2215" t="s">
        <v>3889</v>
      </c>
      <c r="X2215">
        <v>362012150000</v>
      </c>
      <c r="Y2215" t="s">
        <v>85</v>
      </c>
      <c r="Z2215" t="s">
        <v>66</v>
      </c>
      <c r="AF2215" t="s">
        <v>1976</v>
      </c>
      <c r="AG2215" t="s">
        <v>1972</v>
      </c>
      <c r="AL2215">
        <v>76</v>
      </c>
      <c r="AM2215" t="s">
        <v>1979</v>
      </c>
      <c r="AN2215" t="s">
        <v>1987</v>
      </c>
      <c r="AO2215">
        <v>0</v>
      </c>
      <c r="AQ2215">
        <v>2258066</v>
      </c>
      <c r="AR2215" t="s">
        <v>4605</v>
      </c>
      <c r="AS2215" t="s">
        <v>5883</v>
      </c>
      <c r="AT2215" t="s">
        <v>1895</v>
      </c>
    </row>
    <row r="2216" spans="1:46" x14ac:dyDescent="0.25">
      <c r="A2216" t="str">
        <f>_xlfn.XLOOKUP(I2216,UTILIZADAS[Contacto1],UTILIZADAS[Source.Name],,0)</f>
        <v>Cobros Mayo</v>
      </c>
      <c r="B2216" s="18">
        <f>VLOOKUP(J2216,Ref!A:C,3,0)</f>
        <v>1</v>
      </c>
      <c r="C2216" s="18">
        <f>VLOOKUP(J2216,Ref!A:D,4,0)</f>
        <v>1</v>
      </c>
      <c r="D2216" s="18" t="str">
        <f t="shared" si="102"/>
        <v>11/may</v>
      </c>
      <c r="E2216" s="18">
        <f t="shared" si="103"/>
        <v>1</v>
      </c>
      <c r="F2216" s="18">
        <v>1</v>
      </c>
      <c r="G2216" s="18">
        <f t="shared" si="104"/>
        <v>1</v>
      </c>
      <c r="H2216" s="3">
        <v>46153.710960648146</v>
      </c>
      <c r="I2216">
        <v>65326159</v>
      </c>
      <c r="J2216">
        <v>6007</v>
      </c>
      <c r="K2216" t="s">
        <v>1983</v>
      </c>
      <c r="L2216" t="s">
        <v>1897</v>
      </c>
      <c r="M2216" t="s">
        <v>1970</v>
      </c>
      <c r="O2216">
        <v>219061750000</v>
      </c>
      <c r="P2216">
        <v>16018</v>
      </c>
      <c r="Q2216">
        <v>-4</v>
      </c>
      <c r="R2216">
        <v>1</v>
      </c>
      <c r="S2216">
        <v>65326159</v>
      </c>
      <c r="U2216" t="s">
        <v>6052</v>
      </c>
      <c r="W2216" t="s">
        <v>5049</v>
      </c>
      <c r="X2216">
        <v>219061750000</v>
      </c>
      <c r="Y2216" t="s">
        <v>65</v>
      </c>
      <c r="Z2216" t="s">
        <v>66</v>
      </c>
      <c r="AF2216" t="s">
        <v>1976</v>
      </c>
      <c r="AG2216" t="s">
        <v>1972</v>
      </c>
      <c r="AL2216">
        <v>335</v>
      </c>
      <c r="AM2216" t="s">
        <v>1979</v>
      </c>
      <c r="AN2216" t="s">
        <v>1987</v>
      </c>
      <c r="AO2216">
        <v>0</v>
      </c>
      <c r="AQ2216">
        <v>2258067</v>
      </c>
      <c r="AR2216" t="s">
        <v>4605</v>
      </c>
      <c r="AS2216" t="s">
        <v>5883</v>
      </c>
      <c r="AT2216" t="s">
        <v>1898</v>
      </c>
    </row>
    <row r="2217" spans="1:46" x14ac:dyDescent="0.25">
      <c r="A2217" t="str">
        <f>_xlfn.XLOOKUP(I2217,UTILIZADAS[Contacto1],UTILIZADAS[Source.Name],,0)</f>
        <v>Cobros Mayo</v>
      </c>
      <c r="B2217" s="18">
        <f>VLOOKUP(J2217,Ref!A:C,3,0)</f>
        <v>0</v>
      </c>
      <c r="C2217" s="18">
        <f>VLOOKUP(J2217,Ref!A:D,4,0)</f>
        <v>0</v>
      </c>
      <c r="D2217" s="18" t="str">
        <f t="shared" si="102"/>
        <v>11/may</v>
      </c>
      <c r="E2217" s="18">
        <f t="shared" si="103"/>
        <v>6</v>
      </c>
      <c r="F2217" s="18">
        <v>1</v>
      </c>
      <c r="G2217" s="18">
        <f t="shared" si="104"/>
        <v>0</v>
      </c>
      <c r="H2217" s="3">
        <v>46153.71130787037</v>
      </c>
      <c r="I2217">
        <v>65333937</v>
      </c>
      <c r="J2217" t="s">
        <v>2021</v>
      </c>
      <c r="K2217" t="s">
        <v>1968</v>
      </c>
      <c r="L2217" t="s">
        <v>1969</v>
      </c>
      <c r="M2217" t="s">
        <v>1970</v>
      </c>
      <c r="O2217">
        <v>362088490000</v>
      </c>
      <c r="P2217">
        <v>16018</v>
      </c>
      <c r="Q2217">
        <v>-4</v>
      </c>
      <c r="R2217">
        <v>1</v>
      </c>
      <c r="S2217">
        <v>65333937</v>
      </c>
      <c r="U2217" t="s">
        <v>5050</v>
      </c>
      <c r="W2217" t="s">
        <v>5051</v>
      </c>
      <c r="X2217">
        <v>362088490000</v>
      </c>
      <c r="Y2217" t="s">
        <v>65</v>
      </c>
      <c r="Z2217" t="s">
        <v>66</v>
      </c>
      <c r="AF2217" t="s">
        <v>1976</v>
      </c>
      <c r="AG2217" t="s">
        <v>1972</v>
      </c>
      <c r="AL2217">
        <v>5</v>
      </c>
      <c r="AN2217" t="s">
        <v>1974</v>
      </c>
      <c r="AO2217">
        <v>0</v>
      </c>
      <c r="AQ2217">
        <v>2258068</v>
      </c>
      <c r="AR2217" t="s">
        <v>4605</v>
      </c>
      <c r="AS2217" t="s">
        <v>5883</v>
      </c>
      <c r="AT2217" t="s">
        <v>2022</v>
      </c>
    </row>
    <row r="2218" spans="1:46" x14ac:dyDescent="0.25">
      <c r="A2218" t="str">
        <f>_xlfn.XLOOKUP(I2218,UTILIZADAS[Contacto1],UTILIZADAS[Source.Name],,0)</f>
        <v>Cobros Mayo</v>
      </c>
      <c r="B2218" s="18">
        <f>VLOOKUP(J2218,Ref!A:C,3,0)</f>
        <v>0</v>
      </c>
      <c r="C2218" s="18">
        <f>VLOOKUP(J2218,Ref!A:D,4,0)</f>
        <v>0</v>
      </c>
      <c r="D2218" s="18" t="str">
        <f t="shared" si="102"/>
        <v>14/may</v>
      </c>
      <c r="E2218" s="18">
        <f t="shared" si="103"/>
        <v>6</v>
      </c>
      <c r="F2218" s="18">
        <v>1</v>
      </c>
      <c r="G2218" s="18">
        <f t="shared" si="104"/>
        <v>0</v>
      </c>
      <c r="H2218" s="3">
        <v>46156.43472222222</v>
      </c>
      <c r="I2218">
        <v>65333937</v>
      </c>
      <c r="J2218" t="s">
        <v>2021</v>
      </c>
      <c r="K2218" t="s">
        <v>1968</v>
      </c>
      <c r="L2218" t="s">
        <v>1969</v>
      </c>
      <c r="M2218" t="s">
        <v>1970</v>
      </c>
      <c r="O2218">
        <v>362088490000</v>
      </c>
      <c r="P2218">
        <v>16018</v>
      </c>
      <c r="Q2218">
        <v>-4</v>
      </c>
      <c r="R2218">
        <v>1</v>
      </c>
      <c r="S2218">
        <v>65333937</v>
      </c>
      <c r="U2218" t="s">
        <v>5050</v>
      </c>
      <c r="W2218" t="s">
        <v>5051</v>
      </c>
      <c r="X2218">
        <v>362088490000</v>
      </c>
      <c r="Y2218" t="s">
        <v>65</v>
      </c>
      <c r="Z2218" t="s">
        <v>66</v>
      </c>
      <c r="AF2218" t="s">
        <v>1976</v>
      </c>
      <c r="AG2218" t="s">
        <v>1972</v>
      </c>
      <c r="AL2218">
        <v>5</v>
      </c>
      <c r="AN2218" t="s">
        <v>1974</v>
      </c>
      <c r="AO2218">
        <v>0</v>
      </c>
      <c r="AQ2218">
        <v>2258068</v>
      </c>
      <c r="AR2218" t="s">
        <v>4605</v>
      </c>
      <c r="AS2218" t="s">
        <v>5883</v>
      </c>
      <c r="AT2218" t="s">
        <v>2022</v>
      </c>
    </row>
    <row r="2219" spans="1:46" x14ac:dyDescent="0.25">
      <c r="A2219" t="str">
        <f>_xlfn.XLOOKUP(I2219,UTILIZADAS[Contacto1],UTILIZADAS[Source.Name],,0)</f>
        <v>Cobros Mayo</v>
      </c>
      <c r="B2219" s="18">
        <f>VLOOKUP(J2219,Ref!A:C,3,0)</f>
        <v>0</v>
      </c>
      <c r="C2219" s="18">
        <f>VLOOKUP(J2219,Ref!A:D,4,0)</f>
        <v>0</v>
      </c>
      <c r="D2219" s="18" t="str">
        <f t="shared" si="102"/>
        <v>18/may</v>
      </c>
      <c r="E2219" s="18">
        <f t="shared" si="103"/>
        <v>6</v>
      </c>
      <c r="F2219" s="18">
        <v>1</v>
      </c>
      <c r="G2219" s="18">
        <f t="shared" si="104"/>
        <v>0</v>
      </c>
      <c r="H2219" s="3">
        <v>46160.520787037036</v>
      </c>
      <c r="I2219">
        <v>65333937</v>
      </c>
      <c r="J2219" t="s">
        <v>2021</v>
      </c>
      <c r="K2219" t="s">
        <v>1968</v>
      </c>
      <c r="L2219" t="s">
        <v>1969</v>
      </c>
      <c r="M2219" t="s">
        <v>1970</v>
      </c>
      <c r="O2219">
        <v>362088490000</v>
      </c>
      <c r="P2219">
        <v>16018</v>
      </c>
      <c r="Q2219">
        <v>-4</v>
      </c>
      <c r="R2219">
        <v>1</v>
      </c>
      <c r="S2219">
        <v>65333937</v>
      </c>
      <c r="U2219" t="s">
        <v>5050</v>
      </c>
      <c r="W2219" t="s">
        <v>5051</v>
      </c>
      <c r="X2219">
        <v>362088490000</v>
      </c>
      <c r="Y2219" t="s">
        <v>65</v>
      </c>
      <c r="Z2219" t="s">
        <v>66</v>
      </c>
      <c r="AF2219" t="s">
        <v>1976</v>
      </c>
      <c r="AG2219" t="s">
        <v>1972</v>
      </c>
      <c r="AL2219">
        <v>5</v>
      </c>
      <c r="AN2219" t="s">
        <v>1974</v>
      </c>
      <c r="AO2219">
        <v>0</v>
      </c>
      <c r="AQ2219">
        <v>2258068</v>
      </c>
      <c r="AR2219" t="s">
        <v>4605</v>
      </c>
      <c r="AS2219" t="s">
        <v>5883</v>
      </c>
      <c r="AT2219" t="s">
        <v>2022</v>
      </c>
    </row>
    <row r="2220" spans="1:46" x14ac:dyDescent="0.25">
      <c r="A2220" t="str">
        <f>_xlfn.XLOOKUP(I2220,UTILIZADAS[Contacto1],UTILIZADAS[Source.Name],,0)</f>
        <v>Cobros Mayo</v>
      </c>
      <c r="B2220" s="18">
        <f>VLOOKUP(J2220,Ref!A:C,3,0)</f>
        <v>0</v>
      </c>
      <c r="C2220" s="18">
        <f>VLOOKUP(J2220,Ref!A:D,4,0)</f>
        <v>0</v>
      </c>
      <c r="D2220" s="18" t="str">
        <f t="shared" si="102"/>
        <v>20/may</v>
      </c>
      <c r="E2220" s="18">
        <f t="shared" si="103"/>
        <v>6</v>
      </c>
      <c r="F2220" s="18">
        <v>1</v>
      </c>
      <c r="G2220" s="18">
        <f t="shared" si="104"/>
        <v>0</v>
      </c>
      <c r="H2220" s="3">
        <v>46162.470196759263</v>
      </c>
      <c r="I2220">
        <v>65333937</v>
      </c>
      <c r="J2220" t="s">
        <v>2021</v>
      </c>
      <c r="K2220" t="s">
        <v>1968</v>
      </c>
      <c r="L2220" t="s">
        <v>1969</v>
      </c>
      <c r="M2220" t="s">
        <v>1970</v>
      </c>
      <c r="O2220">
        <v>362088490000</v>
      </c>
      <c r="P2220">
        <v>16018</v>
      </c>
      <c r="Q2220">
        <v>-4</v>
      </c>
      <c r="R2220">
        <v>1</v>
      </c>
      <c r="S2220">
        <v>65333937</v>
      </c>
      <c r="U2220" t="s">
        <v>5050</v>
      </c>
      <c r="W2220" t="s">
        <v>5051</v>
      </c>
      <c r="X2220">
        <v>362088490000</v>
      </c>
      <c r="Y2220" t="s">
        <v>65</v>
      </c>
      <c r="Z2220" t="s">
        <v>66</v>
      </c>
      <c r="AF2220" t="s">
        <v>1976</v>
      </c>
      <c r="AG2220" t="s">
        <v>1972</v>
      </c>
      <c r="AL2220">
        <v>5</v>
      </c>
      <c r="AN2220" t="s">
        <v>1974</v>
      </c>
      <c r="AO2220">
        <v>0</v>
      </c>
      <c r="AQ2220">
        <v>2258068</v>
      </c>
      <c r="AR2220" t="s">
        <v>4605</v>
      </c>
      <c r="AS2220" t="s">
        <v>5883</v>
      </c>
      <c r="AT2220" t="s">
        <v>2022</v>
      </c>
    </row>
    <row r="2221" spans="1:46" x14ac:dyDescent="0.25">
      <c r="A2221" t="str">
        <f>_xlfn.XLOOKUP(I2221,UTILIZADAS[Contacto1],UTILIZADAS[Source.Name],,0)</f>
        <v>Cobros Mayo</v>
      </c>
      <c r="B2221" s="18">
        <f>VLOOKUP(J2221,Ref!A:C,3,0)</f>
        <v>0</v>
      </c>
      <c r="C2221" s="18">
        <f>VLOOKUP(J2221,Ref!A:D,4,0)</f>
        <v>0</v>
      </c>
      <c r="D2221" s="18" t="str">
        <f t="shared" si="102"/>
        <v>21/may</v>
      </c>
      <c r="E2221" s="18">
        <f t="shared" si="103"/>
        <v>6</v>
      </c>
      <c r="F2221" s="18">
        <v>1</v>
      </c>
      <c r="G2221" s="18">
        <f t="shared" si="104"/>
        <v>0</v>
      </c>
      <c r="H2221" s="3">
        <v>46163.510868055557</v>
      </c>
      <c r="I2221">
        <v>65333937</v>
      </c>
      <c r="J2221" t="s">
        <v>2021</v>
      </c>
      <c r="K2221" t="s">
        <v>1968</v>
      </c>
      <c r="L2221" t="s">
        <v>1969</v>
      </c>
      <c r="M2221" t="s">
        <v>1970</v>
      </c>
      <c r="O2221">
        <v>362088490000</v>
      </c>
      <c r="P2221">
        <v>16018</v>
      </c>
      <c r="Q2221">
        <v>-4</v>
      </c>
      <c r="R2221">
        <v>1</v>
      </c>
      <c r="S2221">
        <v>65333937</v>
      </c>
      <c r="U2221" t="s">
        <v>5050</v>
      </c>
      <c r="W2221" t="s">
        <v>5051</v>
      </c>
      <c r="X2221">
        <v>362088490000</v>
      </c>
      <c r="Y2221" t="s">
        <v>65</v>
      </c>
      <c r="Z2221" t="s">
        <v>66</v>
      </c>
      <c r="AF2221" t="s">
        <v>1976</v>
      </c>
      <c r="AG2221" t="s">
        <v>1972</v>
      </c>
      <c r="AL2221">
        <v>5</v>
      </c>
      <c r="AN2221" t="s">
        <v>1974</v>
      </c>
      <c r="AO2221">
        <v>0</v>
      </c>
      <c r="AQ2221">
        <v>2258068</v>
      </c>
      <c r="AR2221" t="s">
        <v>4605</v>
      </c>
      <c r="AS2221" t="s">
        <v>5883</v>
      </c>
      <c r="AT2221" t="s">
        <v>2022</v>
      </c>
    </row>
    <row r="2222" spans="1:46" x14ac:dyDescent="0.25">
      <c r="A2222" t="str">
        <f>_xlfn.XLOOKUP(I2222,UTILIZADAS[Contacto1],UTILIZADAS[Source.Name],,0)</f>
        <v>Cobros Mayo</v>
      </c>
      <c r="B2222" s="18">
        <f>VLOOKUP(J2222,Ref!A:C,3,0)</f>
        <v>1</v>
      </c>
      <c r="C2222" s="18">
        <f>VLOOKUP(J2222,Ref!A:D,4,0)</f>
        <v>1</v>
      </c>
      <c r="D2222" s="18" t="str">
        <f t="shared" si="102"/>
        <v>22/may</v>
      </c>
      <c r="E2222" s="18">
        <f t="shared" si="103"/>
        <v>6</v>
      </c>
      <c r="F2222" s="18">
        <v>1</v>
      </c>
      <c r="G2222" s="18">
        <f t="shared" si="104"/>
        <v>1</v>
      </c>
      <c r="H2222" s="3">
        <v>46164.397557870368</v>
      </c>
      <c r="I2222">
        <v>65333937</v>
      </c>
      <c r="J2222">
        <v>6003</v>
      </c>
      <c r="K2222" t="s">
        <v>1983</v>
      </c>
      <c r="L2222" t="s">
        <v>1897</v>
      </c>
      <c r="M2222" t="s">
        <v>1970</v>
      </c>
      <c r="O2222">
        <v>362088490000</v>
      </c>
      <c r="P2222">
        <v>16018</v>
      </c>
      <c r="Q2222">
        <v>-4</v>
      </c>
      <c r="R2222">
        <v>1</v>
      </c>
      <c r="S2222">
        <v>65333937</v>
      </c>
      <c r="U2222" t="s">
        <v>5050</v>
      </c>
      <c r="W2222" t="s">
        <v>5051</v>
      </c>
      <c r="X2222">
        <v>362088490000</v>
      </c>
      <c r="Y2222" t="s">
        <v>65</v>
      </c>
      <c r="Z2222" t="s">
        <v>66</v>
      </c>
      <c r="AF2222" t="s">
        <v>1976</v>
      </c>
      <c r="AG2222" t="s">
        <v>1972</v>
      </c>
      <c r="AL2222">
        <v>62</v>
      </c>
      <c r="AM2222" t="s">
        <v>1979</v>
      </c>
      <c r="AN2222" t="s">
        <v>1987</v>
      </c>
      <c r="AO2222">
        <v>0</v>
      </c>
      <c r="AQ2222">
        <v>2258068</v>
      </c>
      <c r="AR2222" t="s">
        <v>4605</v>
      </c>
      <c r="AS2222" t="s">
        <v>5883</v>
      </c>
      <c r="AT2222" t="s">
        <v>1892</v>
      </c>
    </row>
    <row r="2223" spans="1:46" x14ac:dyDescent="0.25">
      <c r="A2223" t="str">
        <f>_xlfn.XLOOKUP(I2223,UTILIZADAS[Contacto1],UTILIZADAS[Source.Name],,0)</f>
        <v>Cobros Abril Canal Fijo</v>
      </c>
      <c r="B2223" s="18">
        <f>VLOOKUP(J2223,Ref!A:C,3,0)</f>
        <v>0</v>
      </c>
      <c r="C2223" s="18">
        <f>VLOOKUP(J2223,Ref!A:D,4,0)</f>
        <v>0</v>
      </c>
      <c r="D2223" s="18" t="str">
        <f t="shared" si="102"/>
        <v>11/may</v>
      </c>
      <c r="E2223" s="18">
        <f t="shared" si="103"/>
        <v>3</v>
      </c>
      <c r="F2223" s="18">
        <v>1</v>
      </c>
      <c r="G2223" s="18">
        <f t="shared" si="104"/>
        <v>0</v>
      </c>
      <c r="H2223" s="3">
        <v>46153.711493055554</v>
      </c>
      <c r="I2223">
        <v>65340423</v>
      </c>
      <c r="J2223" t="s">
        <v>2021</v>
      </c>
      <c r="K2223" t="s">
        <v>1968</v>
      </c>
      <c r="L2223" t="s">
        <v>1969</v>
      </c>
      <c r="M2223" t="s">
        <v>1970</v>
      </c>
      <c r="O2223">
        <v>353375010000</v>
      </c>
      <c r="P2223">
        <v>16018</v>
      </c>
      <c r="Q2223">
        <v>-4</v>
      </c>
      <c r="R2223">
        <v>1</v>
      </c>
      <c r="S2223">
        <v>65340423</v>
      </c>
      <c r="U2223" t="s">
        <v>1319</v>
      </c>
      <c r="W2223" t="s">
        <v>1320</v>
      </c>
      <c r="X2223">
        <v>353375010000</v>
      </c>
      <c r="Y2223" t="s">
        <v>65</v>
      </c>
      <c r="Z2223" t="s">
        <v>66</v>
      </c>
      <c r="AF2223" t="s">
        <v>1976</v>
      </c>
      <c r="AG2223" t="s">
        <v>1972</v>
      </c>
      <c r="AL2223">
        <v>5</v>
      </c>
      <c r="AN2223" t="s">
        <v>1974</v>
      </c>
      <c r="AO2223">
        <v>0</v>
      </c>
      <c r="AQ2223">
        <v>2258069</v>
      </c>
      <c r="AR2223" t="s">
        <v>4605</v>
      </c>
      <c r="AS2223" t="s">
        <v>5883</v>
      </c>
      <c r="AT2223" t="s">
        <v>2022</v>
      </c>
    </row>
    <row r="2224" spans="1:46" x14ac:dyDescent="0.25">
      <c r="A2224" t="str">
        <f>_xlfn.XLOOKUP(I2224,UTILIZADAS[Contacto1],UTILIZADAS[Source.Name],,0)</f>
        <v>Cobros Abril Canal Fijo</v>
      </c>
      <c r="B2224" s="18">
        <f>VLOOKUP(J2224,Ref!A:C,3,0)</f>
        <v>0</v>
      </c>
      <c r="C2224" s="18">
        <f>VLOOKUP(J2224,Ref!A:D,4,0)</f>
        <v>0</v>
      </c>
      <c r="D2224" s="18" t="str">
        <f t="shared" si="102"/>
        <v>14/may</v>
      </c>
      <c r="E2224" s="18">
        <f t="shared" si="103"/>
        <v>3</v>
      </c>
      <c r="F2224" s="18">
        <v>1</v>
      </c>
      <c r="G2224" s="18">
        <f t="shared" si="104"/>
        <v>0</v>
      </c>
      <c r="H2224" s="3">
        <v>46156.434907407405</v>
      </c>
      <c r="I2224">
        <v>65340423</v>
      </c>
      <c r="J2224" t="s">
        <v>2021</v>
      </c>
      <c r="K2224" t="s">
        <v>1968</v>
      </c>
      <c r="L2224" t="s">
        <v>1969</v>
      </c>
      <c r="M2224" t="s">
        <v>1970</v>
      </c>
      <c r="O2224">
        <v>353375010000</v>
      </c>
      <c r="P2224">
        <v>16018</v>
      </c>
      <c r="Q2224">
        <v>-4</v>
      </c>
      <c r="R2224">
        <v>1</v>
      </c>
      <c r="S2224">
        <v>65340423</v>
      </c>
      <c r="U2224" t="s">
        <v>1319</v>
      </c>
      <c r="W2224" t="s">
        <v>1320</v>
      </c>
      <c r="X2224">
        <v>353375010000</v>
      </c>
      <c r="Y2224" t="s">
        <v>65</v>
      </c>
      <c r="Z2224" t="s">
        <v>66</v>
      </c>
      <c r="AF2224" t="s">
        <v>1976</v>
      </c>
      <c r="AG2224" t="s">
        <v>1972</v>
      </c>
      <c r="AL2224">
        <v>5</v>
      </c>
      <c r="AN2224" t="s">
        <v>1974</v>
      </c>
      <c r="AO2224">
        <v>0</v>
      </c>
      <c r="AQ2224">
        <v>2258069</v>
      </c>
      <c r="AR2224" t="s">
        <v>4605</v>
      </c>
      <c r="AS2224" t="s">
        <v>5883</v>
      </c>
      <c r="AT2224" t="s">
        <v>2022</v>
      </c>
    </row>
    <row r="2225" spans="1:46" x14ac:dyDescent="0.25">
      <c r="A2225" t="str">
        <f>_xlfn.XLOOKUP(I2225,UTILIZADAS[Contacto1],UTILIZADAS[Source.Name],,0)</f>
        <v>Cobros Abril Canal Fijo</v>
      </c>
      <c r="B2225" s="18">
        <f>VLOOKUP(J2225,Ref!A:C,3,0)</f>
        <v>1</v>
      </c>
      <c r="C2225" s="18">
        <f>VLOOKUP(J2225,Ref!A:D,4,0)</f>
        <v>1</v>
      </c>
      <c r="D2225" s="18" t="str">
        <f t="shared" si="102"/>
        <v>18/may</v>
      </c>
      <c r="E2225" s="18">
        <f t="shared" si="103"/>
        <v>3</v>
      </c>
      <c r="F2225" s="18">
        <v>1</v>
      </c>
      <c r="G2225" s="18">
        <f t="shared" si="104"/>
        <v>1</v>
      </c>
      <c r="H2225" s="3">
        <v>46160.520694444444</v>
      </c>
      <c r="I2225">
        <v>65340423</v>
      </c>
      <c r="J2225">
        <v>6003</v>
      </c>
      <c r="K2225" t="s">
        <v>1983</v>
      </c>
      <c r="L2225" t="s">
        <v>1897</v>
      </c>
      <c r="M2225" t="s">
        <v>1970</v>
      </c>
      <c r="O2225">
        <v>353375010000</v>
      </c>
      <c r="P2225">
        <v>16018</v>
      </c>
      <c r="Q2225">
        <v>-4</v>
      </c>
      <c r="R2225">
        <v>1</v>
      </c>
      <c r="S2225">
        <v>65340423</v>
      </c>
      <c r="U2225" t="s">
        <v>1319</v>
      </c>
      <c r="W2225" t="s">
        <v>1320</v>
      </c>
      <c r="X2225">
        <v>353375010000</v>
      </c>
      <c r="Y2225" t="s">
        <v>65</v>
      </c>
      <c r="Z2225" t="s">
        <v>66</v>
      </c>
      <c r="AF2225" t="s">
        <v>1976</v>
      </c>
      <c r="AG2225" t="s">
        <v>1972</v>
      </c>
      <c r="AL2225">
        <v>64</v>
      </c>
      <c r="AM2225" t="s">
        <v>1979</v>
      </c>
      <c r="AN2225" t="s">
        <v>1987</v>
      </c>
      <c r="AO2225">
        <v>0</v>
      </c>
      <c r="AQ2225">
        <v>2258069</v>
      </c>
      <c r="AR2225" t="s">
        <v>4605</v>
      </c>
      <c r="AS2225" t="s">
        <v>5883</v>
      </c>
      <c r="AT2225" t="s">
        <v>1892</v>
      </c>
    </row>
    <row r="2226" spans="1:46" x14ac:dyDescent="0.25">
      <c r="A2226" t="str">
        <f>_xlfn.XLOOKUP(I2226,UTILIZADAS[Contacto1],UTILIZADAS[Source.Name],,0)</f>
        <v>Cobros Abril Canal Fijo</v>
      </c>
      <c r="B2226" s="18">
        <f>VLOOKUP(J2226,Ref!A:C,3,0)</f>
        <v>0</v>
      </c>
      <c r="C2226" s="18">
        <f>VLOOKUP(J2226,Ref!A:D,4,0)</f>
        <v>0</v>
      </c>
      <c r="D2226" s="18" t="str">
        <f t="shared" si="102"/>
        <v>11/may</v>
      </c>
      <c r="E2226" s="18">
        <f t="shared" si="103"/>
        <v>6</v>
      </c>
      <c r="F2226" s="18">
        <v>1</v>
      </c>
      <c r="G2226" s="18">
        <f t="shared" si="104"/>
        <v>0</v>
      </c>
      <c r="H2226" s="3">
        <v>46153.711574074077</v>
      </c>
      <c r="I2226">
        <v>65361691</v>
      </c>
      <c r="J2226" t="s">
        <v>1967</v>
      </c>
      <c r="K2226" t="s">
        <v>1968</v>
      </c>
      <c r="L2226" t="s">
        <v>1969</v>
      </c>
      <c r="M2226" t="s">
        <v>1970</v>
      </c>
      <c r="O2226">
        <v>357362920000</v>
      </c>
      <c r="P2226">
        <v>16018</v>
      </c>
      <c r="Q2226">
        <v>-4</v>
      </c>
      <c r="R2226">
        <v>1</v>
      </c>
      <c r="S2226">
        <v>65361691</v>
      </c>
      <c r="U2226" t="s">
        <v>5707</v>
      </c>
      <c r="W2226" t="s">
        <v>4158</v>
      </c>
      <c r="X2226">
        <v>357362920000</v>
      </c>
      <c r="Y2226" t="s">
        <v>65</v>
      </c>
      <c r="Z2226" t="s">
        <v>597</v>
      </c>
      <c r="AF2226" t="s">
        <v>1976</v>
      </c>
      <c r="AG2226" t="s">
        <v>1972</v>
      </c>
      <c r="AL2226">
        <v>0</v>
      </c>
      <c r="AN2226" t="s">
        <v>1974</v>
      </c>
      <c r="AO2226">
        <v>0</v>
      </c>
      <c r="AQ2226">
        <v>2258070</v>
      </c>
      <c r="AR2226" t="s">
        <v>4605</v>
      </c>
      <c r="AS2226" t="s">
        <v>5883</v>
      </c>
      <c r="AT2226" t="s">
        <v>1975</v>
      </c>
    </row>
    <row r="2227" spans="1:46" x14ac:dyDescent="0.25">
      <c r="A2227" t="str">
        <f>_xlfn.XLOOKUP(I2227,UTILIZADAS[Contacto1],UTILIZADAS[Source.Name],,0)</f>
        <v>Cobros Abril Canal Fijo</v>
      </c>
      <c r="B2227" s="18">
        <f>VLOOKUP(J2227,Ref!A:C,3,0)</f>
        <v>0</v>
      </c>
      <c r="C2227" s="18">
        <f>VLOOKUP(J2227,Ref!A:D,4,0)</f>
        <v>0</v>
      </c>
      <c r="D2227" s="18" t="str">
        <f t="shared" si="102"/>
        <v>14/may</v>
      </c>
      <c r="E2227" s="18">
        <f t="shared" si="103"/>
        <v>6</v>
      </c>
      <c r="F2227" s="18">
        <v>1</v>
      </c>
      <c r="G2227" s="18">
        <f t="shared" si="104"/>
        <v>0</v>
      </c>
      <c r="H2227" s="3">
        <v>46156.434988425928</v>
      </c>
      <c r="I2227">
        <v>65361691</v>
      </c>
      <c r="J2227" t="s">
        <v>1967</v>
      </c>
      <c r="K2227" t="s">
        <v>1968</v>
      </c>
      <c r="L2227" t="s">
        <v>1969</v>
      </c>
      <c r="M2227" t="s">
        <v>1970</v>
      </c>
      <c r="O2227">
        <v>357362920000</v>
      </c>
      <c r="P2227">
        <v>16018</v>
      </c>
      <c r="Q2227">
        <v>-4</v>
      </c>
      <c r="R2227">
        <v>1</v>
      </c>
      <c r="S2227">
        <v>65361691</v>
      </c>
      <c r="U2227" t="s">
        <v>5707</v>
      </c>
      <c r="W2227" t="s">
        <v>4158</v>
      </c>
      <c r="X2227">
        <v>357362920000</v>
      </c>
      <c r="Y2227" t="s">
        <v>65</v>
      </c>
      <c r="Z2227" t="s">
        <v>597</v>
      </c>
      <c r="AF2227" t="s">
        <v>1976</v>
      </c>
      <c r="AG2227" t="s">
        <v>1972</v>
      </c>
      <c r="AL2227">
        <v>0</v>
      </c>
      <c r="AN2227" t="s">
        <v>1974</v>
      </c>
      <c r="AO2227">
        <v>0</v>
      </c>
      <c r="AQ2227">
        <v>2258070</v>
      </c>
      <c r="AR2227" t="s">
        <v>4605</v>
      </c>
      <c r="AS2227" t="s">
        <v>5883</v>
      </c>
      <c r="AT2227" t="s">
        <v>1975</v>
      </c>
    </row>
    <row r="2228" spans="1:46" x14ac:dyDescent="0.25">
      <c r="A2228" t="str">
        <f>_xlfn.XLOOKUP(I2228,UTILIZADAS[Contacto1],UTILIZADAS[Source.Name],,0)</f>
        <v>Cobros Abril Canal Fijo</v>
      </c>
      <c r="B2228" s="18">
        <f>VLOOKUP(J2228,Ref!A:C,3,0)</f>
        <v>0</v>
      </c>
      <c r="C2228" s="18">
        <f>VLOOKUP(J2228,Ref!A:D,4,0)</f>
        <v>0</v>
      </c>
      <c r="D2228" s="18" t="str">
        <f t="shared" si="102"/>
        <v>18/may</v>
      </c>
      <c r="E2228" s="18">
        <f t="shared" si="103"/>
        <v>6</v>
      </c>
      <c r="F2228" s="18">
        <v>1</v>
      </c>
      <c r="G2228" s="18">
        <f t="shared" si="104"/>
        <v>0</v>
      </c>
      <c r="H2228" s="3">
        <v>46160.52107638889</v>
      </c>
      <c r="I2228">
        <v>65361691</v>
      </c>
      <c r="J2228" t="s">
        <v>2021</v>
      </c>
      <c r="K2228" t="s">
        <v>1968</v>
      </c>
      <c r="L2228" t="s">
        <v>1969</v>
      </c>
      <c r="M2228" t="s">
        <v>1970</v>
      </c>
      <c r="O2228">
        <v>357362920000</v>
      </c>
      <c r="P2228">
        <v>16018</v>
      </c>
      <c r="Q2228">
        <v>-4</v>
      </c>
      <c r="R2228">
        <v>1</v>
      </c>
      <c r="S2228">
        <v>65361691</v>
      </c>
      <c r="U2228" t="s">
        <v>5707</v>
      </c>
      <c r="W2228" t="s">
        <v>4158</v>
      </c>
      <c r="X2228">
        <v>357362920000</v>
      </c>
      <c r="Y2228" t="s">
        <v>65</v>
      </c>
      <c r="Z2228" t="s">
        <v>597</v>
      </c>
      <c r="AF2228" t="s">
        <v>1976</v>
      </c>
      <c r="AG2228" t="s">
        <v>1972</v>
      </c>
      <c r="AL2228">
        <v>5</v>
      </c>
      <c r="AN2228" t="s">
        <v>1974</v>
      </c>
      <c r="AO2228">
        <v>0</v>
      </c>
      <c r="AQ2228">
        <v>2258070</v>
      </c>
      <c r="AR2228" t="s">
        <v>4605</v>
      </c>
      <c r="AS2228" t="s">
        <v>5883</v>
      </c>
      <c r="AT2228" t="s">
        <v>2022</v>
      </c>
    </row>
    <row r="2229" spans="1:46" x14ac:dyDescent="0.25">
      <c r="A2229" t="str">
        <f>_xlfn.XLOOKUP(I2229,UTILIZADAS[Contacto1],UTILIZADAS[Source.Name],,0)</f>
        <v>Cobros Abril Canal Fijo</v>
      </c>
      <c r="B2229" s="18">
        <f>VLOOKUP(J2229,Ref!A:C,3,0)</f>
        <v>0</v>
      </c>
      <c r="C2229" s="18">
        <f>VLOOKUP(J2229,Ref!A:D,4,0)</f>
        <v>0</v>
      </c>
      <c r="D2229" s="18" t="str">
        <f t="shared" si="102"/>
        <v>20/may</v>
      </c>
      <c r="E2229" s="18">
        <f t="shared" si="103"/>
        <v>6</v>
      </c>
      <c r="F2229" s="18">
        <v>1</v>
      </c>
      <c r="G2229" s="18">
        <f t="shared" si="104"/>
        <v>0</v>
      </c>
      <c r="H2229" s="3">
        <v>46162.470509259256</v>
      </c>
      <c r="I2229">
        <v>65361691</v>
      </c>
      <c r="J2229" t="s">
        <v>2021</v>
      </c>
      <c r="K2229" t="s">
        <v>1968</v>
      </c>
      <c r="L2229" t="s">
        <v>1969</v>
      </c>
      <c r="M2229" t="s">
        <v>1970</v>
      </c>
      <c r="O2229">
        <v>357362920000</v>
      </c>
      <c r="P2229">
        <v>16018</v>
      </c>
      <c r="Q2229">
        <v>-4</v>
      </c>
      <c r="R2229">
        <v>1</v>
      </c>
      <c r="S2229">
        <v>65361691</v>
      </c>
      <c r="U2229" t="s">
        <v>5707</v>
      </c>
      <c r="W2229" t="s">
        <v>4158</v>
      </c>
      <c r="X2229">
        <v>357362920000</v>
      </c>
      <c r="Y2229" t="s">
        <v>65</v>
      </c>
      <c r="Z2229" t="s">
        <v>597</v>
      </c>
      <c r="AF2229" t="s">
        <v>1976</v>
      </c>
      <c r="AG2229" t="s">
        <v>1972</v>
      </c>
      <c r="AL2229">
        <v>5</v>
      </c>
      <c r="AN2229" t="s">
        <v>1974</v>
      </c>
      <c r="AO2229">
        <v>0</v>
      </c>
      <c r="AQ2229">
        <v>2258070</v>
      </c>
      <c r="AR2229" t="s">
        <v>4605</v>
      </c>
      <c r="AS2229" t="s">
        <v>5883</v>
      </c>
      <c r="AT2229" t="s">
        <v>2022</v>
      </c>
    </row>
    <row r="2230" spans="1:46" x14ac:dyDescent="0.25">
      <c r="A2230" t="str">
        <f>_xlfn.XLOOKUP(I2230,UTILIZADAS[Contacto1],UTILIZADAS[Source.Name],,0)</f>
        <v>Cobros Abril Canal Fijo</v>
      </c>
      <c r="B2230" s="18">
        <f>VLOOKUP(J2230,Ref!A:C,3,0)</f>
        <v>0</v>
      </c>
      <c r="C2230" s="18">
        <f>VLOOKUP(J2230,Ref!A:D,4,0)</f>
        <v>0</v>
      </c>
      <c r="D2230" s="18" t="str">
        <f t="shared" si="102"/>
        <v>21/may</v>
      </c>
      <c r="E2230" s="18">
        <f t="shared" si="103"/>
        <v>6</v>
      </c>
      <c r="F2230" s="18">
        <v>1</v>
      </c>
      <c r="G2230" s="18">
        <f t="shared" si="104"/>
        <v>0</v>
      </c>
      <c r="H2230" s="3">
        <v>46163.510960648149</v>
      </c>
      <c r="I2230">
        <v>65361691</v>
      </c>
      <c r="J2230" t="s">
        <v>1967</v>
      </c>
      <c r="K2230" t="s">
        <v>1968</v>
      </c>
      <c r="L2230" t="s">
        <v>1969</v>
      </c>
      <c r="M2230" t="s">
        <v>1970</v>
      </c>
      <c r="O2230">
        <v>357362920000</v>
      </c>
      <c r="P2230">
        <v>16018</v>
      </c>
      <c r="Q2230">
        <v>-4</v>
      </c>
      <c r="R2230">
        <v>1</v>
      </c>
      <c r="S2230">
        <v>65361691</v>
      </c>
      <c r="U2230" t="s">
        <v>5707</v>
      </c>
      <c r="W2230" t="s">
        <v>4158</v>
      </c>
      <c r="X2230">
        <v>357362920000</v>
      </c>
      <c r="Y2230" t="s">
        <v>65</v>
      </c>
      <c r="Z2230" t="s">
        <v>597</v>
      </c>
      <c r="AF2230" t="s">
        <v>1976</v>
      </c>
      <c r="AG2230" t="s">
        <v>1972</v>
      </c>
      <c r="AL2230">
        <v>0</v>
      </c>
      <c r="AN2230" t="s">
        <v>1974</v>
      </c>
      <c r="AO2230">
        <v>0</v>
      </c>
      <c r="AQ2230">
        <v>2258070</v>
      </c>
      <c r="AR2230" t="s">
        <v>4605</v>
      </c>
      <c r="AS2230" t="s">
        <v>5883</v>
      </c>
      <c r="AT2230" t="s">
        <v>1975</v>
      </c>
    </row>
    <row r="2231" spans="1:46" x14ac:dyDescent="0.25">
      <c r="A2231" t="str">
        <f>_xlfn.XLOOKUP(I2231,UTILIZADAS[Contacto1],UTILIZADAS[Source.Name],,0)</f>
        <v>Cobros Abril Canal Fijo</v>
      </c>
      <c r="B2231" s="18">
        <f>VLOOKUP(J2231,Ref!A:C,3,0)</f>
        <v>1</v>
      </c>
      <c r="C2231" s="18">
        <f>VLOOKUP(J2231,Ref!A:D,4,0)</f>
        <v>0</v>
      </c>
      <c r="D2231" s="18" t="str">
        <f t="shared" si="102"/>
        <v>22/may</v>
      </c>
      <c r="E2231" s="18">
        <f t="shared" si="103"/>
        <v>6</v>
      </c>
      <c r="F2231" s="18">
        <v>1</v>
      </c>
      <c r="G2231" s="18">
        <f t="shared" si="104"/>
        <v>1</v>
      </c>
      <c r="H2231" s="3">
        <v>46164.399189814816</v>
      </c>
      <c r="I2231">
        <v>65361691</v>
      </c>
      <c r="J2231">
        <v>6006</v>
      </c>
      <c r="K2231" t="s">
        <v>1983</v>
      </c>
      <c r="L2231" t="s">
        <v>1897</v>
      </c>
      <c r="M2231" t="s">
        <v>1970</v>
      </c>
      <c r="O2231">
        <v>357362920000</v>
      </c>
      <c r="P2231">
        <v>16018</v>
      </c>
      <c r="Q2231">
        <v>-4</v>
      </c>
      <c r="R2231">
        <v>1</v>
      </c>
      <c r="S2231">
        <v>65361691</v>
      </c>
      <c r="U2231" t="s">
        <v>5707</v>
      </c>
      <c r="W2231" t="s">
        <v>4158</v>
      </c>
      <c r="X2231">
        <v>357362920000</v>
      </c>
      <c r="Y2231" t="s">
        <v>65</v>
      </c>
      <c r="Z2231" t="s">
        <v>597</v>
      </c>
      <c r="AF2231" t="s">
        <v>1976</v>
      </c>
      <c r="AG2231" t="s">
        <v>1972</v>
      </c>
      <c r="AL2231">
        <v>58</v>
      </c>
      <c r="AM2231" t="s">
        <v>1979</v>
      </c>
      <c r="AN2231" t="s">
        <v>1987</v>
      </c>
      <c r="AO2231">
        <v>0</v>
      </c>
      <c r="AQ2231">
        <v>2258070</v>
      </c>
      <c r="AR2231" t="s">
        <v>4605</v>
      </c>
      <c r="AS2231" t="s">
        <v>5883</v>
      </c>
      <c r="AT2231" t="s">
        <v>1894</v>
      </c>
    </row>
    <row r="2232" spans="1:46" x14ac:dyDescent="0.25">
      <c r="A2232" t="str">
        <f>_xlfn.XLOOKUP(I2232,UTILIZADAS[Contacto1],UTILIZADAS[Source.Name],,0)</f>
        <v>Cobros Abril Canal Fijo</v>
      </c>
      <c r="B2232" s="18">
        <f>VLOOKUP(J2232,Ref!A:C,3,0)</f>
        <v>0</v>
      </c>
      <c r="C2232" s="18">
        <f>VLOOKUP(J2232,Ref!A:D,4,0)</f>
        <v>0</v>
      </c>
      <c r="D2232" s="18" t="str">
        <f t="shared" si="102"/>
        <v>02/may</v>
      </c>
      <c r="E2232" s="18">
        <f t="shared" si="103"/>
        <v>12</v>
      </c>
      <c r="F2232" s="18">
        <v>1</v>
      </c>
      <c r="G2232" s="18">
        <f t="shared" si="104"/>
        <v>0</v>
      </c>
      <c r="H2232" s="3">
        <v>46144.51599537037</v>
      </c>
      <c r="I2232">
        <v>65362954</v>
      </c>
      <c r="J2232" t="s">
        <v>1967</v>
      </c>
      <c r="K2232" t="s">
        <v>1968</v>
      </c>
      <c r="L2232" t="s">
        <v>1969</v>
      </c>
      <c r="M2232" t="s">
        <v>1970</v>
      </c>
      <c r="O2232">
        <v>369008540000</v>
      </c>
      <c r="P2232">
        <v>16017</v>
      </c>
      <c r="Q2232">
        <v>-4</v>
      </c>
      <c r="R2232">
        <v>1</v>
      </c>
      <c r="S2232">
        <v>65362954</v>
      </c>
      <c r="U2232" t="s">
        <v>127</v>
      </c>
      <c r="W2232" t="s">
        <v>128</v>
      </c>
      <c r="X2232" t="s">
        <v>66</v>
      </c>
      <c r="Y2232" t="s">
        <v>65</v>
      </c>
      <c r="Z2232">
        <v>369008540000</v>
      </c>
      <c r="AG2232" t="s">
        <v>1972</v>
      </c>
      <c r="AI2232" t="s">
        <v>3033</v>
      </c>
      <c r="AL2232">
        <v>0</v>
      </c>
      <c r="AN2232" t="s">
        <v>1974</v>
      </c>
      <c r="AO2232">
        <v>0</v>
      </c>
      <c r="AQ2232">
        <v>2252053</v>
      </c>
      <c r="AR2232" t="s">
        <v>2241</v>
      </c>
      <c r="AS2232" t="s">
        <v>4163</v>
      </c>
      <c r="AT2232" t="s">
        <v>1975</v>
      </c>
    </row>
    <row r="2233" spans="1:46" x14ac:dyDescent="0.25">
      <c r="A2233" t="str">
        <f>_xlfn.XLOOKUP(I2233,UTILIZADAS[Contacto1],UTILIZADAS[Source.Name],,0)</f>
        <v>Cobros Abril Canal Fijo</v>
      </c>
      <c r="B2233" s="18">
        <f>VLOOKUP(J2233,Ref!A:C,3,0)</f>
        <v>0</v>
      </c>
      <c r="C2233" s="18">
        <f>VLOOKUP(J2233,Ref!A:D,4,0)</f>
        <v>0</v>
      </c>
      <c r="D2233" s="18" t="str">
        <f t="shared" si="102"/>
        <v>05/may</v>
      </c>
      <c r="E2233" s="18">
        <f t="shared" si="103"/>
        <v>12</v>
      </c>
      <c r="F2233" s="18">
        <v>1</v>
      </c>
      <c r="G2233" s="18">
        <f t="shared" si="104"/>
        <v>0</v>
      </c>
      <c r="H2233" s="3">
        <v>46147.699675925927</v>
      </c>
      <c r="I2233">
        <v>65362954</v>
      </c>
      <c r="J2233" t="s">
        <v>1967</v>
      </c>
      <c r="K2233" t="s">
        <v>1968</v>
      </c>
      <c r="L2233" t="s">
        <v>1969</v>
      </c>
      <c r="M2233" t="s">
        <v>1970</v>
      </c>
      <c r="O2233">
        <v>369008540000</v>
      </c>
      <c r="P2233">
        <v>16017</v>
      </c>
      <c r="Q2233">
        <v>-4</v>
      </c>
      <c r="R2233">
        <v>1</v>
      </c>
      <c r="S2233">
        <v>65362954</v>
      </c>
      <c r="U2233" t="s">
        <v>127</v>
      </c>
      <c r="W2233" t="s">
        <v>128</v>
      </c>
      <c r="X2233" t="s">
        <v>66</v>
      </c>
      <c r="Y2233" t="s">
        <v>65</v>
      </c>
      <c r="Z2233">
        <v>369008540000</v>
      </c>
      <c r="AG2233" t="s">
        <v>1972</v>
      </c>
      <c r="AI2233" t="s">
        <v>3033</v>
      </c>
      <c r="AL2233">
        <v>0</v>
      </c>
      <c r="AN2233" t="s">
        <v>1974</v>
      </c>
      <c r="AO2233">
        <v>0</v>
      </c>
      <c r="AQ2233">
        <v>2252053</v>
      </c>
      <c r="AR2233" t="s">
        <v>2241</v>
      </c>
      <c r="AS2233" t="s">
        <v>4163</v>
      </c>
      <c r="AT2233" t="s">
        <v>1975</v>
      </c>
    </row>
    <row r="2234" spans="1:46" x14ac:dyDescent="0.25">
      <c r="A2234" t="str">
        <f>_xlfn.XLOOKUP(I2234,UTILIZADAS[Contacto1],UTILIZADAS[Source.Name],,0)</f>
        <v>Cobros Abril Canal Fijo</v>
      </c>
      <c r="B2234" s="18">
        <f>VLOOKUP(J2234,Ref!A:C,3,0)</f>
        <v>0</v>
      </c>
      <c r="C2234" s="18">
        <f>VLOOKUP(J2234,Ref!A:D,4,0)</f>
        <v>0</v>
      </c>
      <c r="D2234" s="18" t="str">
        <f t="shared" si="102"/>
        <v>07/may</v>
      </c>
      <c r="E2234" s="18">
        <f t="shared" si="103"/>
        <v>12</v>
      </c>
      <c r="F2234" s="18">
        <v>1</v>
      </c>
      <c r="G2234" s="18">
        <f t="shared" si="104"/>
        <v>0</v>
      </c>
      <c r="H2234" s="3">
        <v>46149.588935185187</v>
      </c>
      <c r="I2234">
        <v>65362954</v>
      </c>
      <c r="J2234" t="s">
        <v>1967</v>
      </c>
      <c r="K2234" t="s">
        <v>1968</v>
      </c>
      <c r="L2234" t="s">
        <v>1969</v>
      </c>
      <c r="M2234" t="s">
        <v>1970</v>
      </c>
      <c r="O2234">
        <v>369008540000</v>
      </c>
      <c r="P2234">
        <v>16017</v>
      </c>
      <c r="Q2234">
        <v>-4</v>
      </c>
      <c r="R2234">
        <v>1</v>
      </c>
      <c r="S2234">
        <v>65362954</v>
      </c>
      <c r="U2234" t="s">
        <v>127</v>
      </c>
      <c r="W2234" t="s">
        <v>128</v>
      </c>
      <c r="X2234" t="s">
        <v>66</v>
      </c>
      <c r="Y2234" t="s">
        <v>65</v>
      </c>
      <c r="Z2234">
        <v>369008540000</v>
      </c>
      <c r="AG2234" t="s">
        <v>1972</v>
      </c>
      <c r="AI2234" t="s">
        <v>3033</v>
      </c>
      <c r="AL2234">
        <v>0</v>
      </c>
      <c r="AN2234" t="s">
        <v>1974</v>
      </c>
      <c r="AO2234">
        <v>0</v>
      </c>
      <c r="AQ2234">
        <v>2252053</v>
      </c>
      <c r="AR2234" t="s">
        <v>2241</v>
      </c>
      <c r="AS2234" t="s">
        <v>4163</v>
      </c>
      <c r="AT2234" t="s">
        <v>1975</v>
      </c>
    </row>
    <row r="2235" spans="1:46" x14ac:dyDescent="0.25">
      <c r="A2235" t="str">
        <f>_xlfn.XLOOKUP(I2235,UTILIZADAS[Contacto1],UTILIZADAS[Source.Name],,0)</f>
        <v>Cobros Abril Canal Fijo</v>
      </c>
      <c r="B2235" s="18">
        <f>VLOOKUP(J2235,Ref!A:C,3,0)</f>
        <v>0</v>
      </c>
      <c r="C2235" s="18">
        <f>VLOOKUP(J2235,Ref!A:D,4,0)</f>
        <v>0</v>
      </c>
      <c r="D2235" s="18" t="str">
        <f t="shared" si="102"/>
        <v>08/may</v>
      </c>
      <c r="E2235" s="18">
        <f t="shared" si="103"/>
        <v>12</v>
      </c>
      <c r="F2235" s="18">
        <v>1</v>
      </c>
      <c r="G2235" s="18">
        <f t="shared" si="104"/>
        <v>0</v>
      </c>
      <c r="H2235" s="3">
        <v>46150.613576388889</v>
      </c>
      <c r="I2235">
        <v>65362954</v>
      </c>
      <c r="J2235" t="s">
        <v>2021</v>
      </c>
      <c r="K2235" t="s">
        <v>1968</v>
      </c>
      <c r="L2235" t="s">
        <v>1969</v>
      </c>
      <c r="M2235" t="s">
        <v>1970</v>
      </c>
      <c r="O2235">
        <v>369008540000</v>
      </c>
      <c r="P2235">
        <v>16017</v>
      </c>
      <c r="Q2235">
        <v>-4</v>
      </c>
      <c r="R2235">
        <v>1</v>
      </c>
      <c r="S2235">
        <v>65362954</v>
      </c>
      <c r="U2235" t="s">
        <v>127</v>
      </c>
      <c r="W2235" t="s">
        <v>128</v>
      </c>
      <c r="X2235" t="s">
        <v>66</v>
      </c>
      <c r="Y2235" t="s">
        <v>65</v>
      </c>
      <c r="Z2235">
        <v>369008540000</v>
      </c>
      <c r="AG2235" t="s">
        <v>1972</v>
      </c>
      <c r="AI2235" t="s">
        <v>3033</v>
      </c>
      <c r="AL2235">
        <v>5</v>
      </c>
      <c r="AN2235" t="s">
        <v>1974</v>
      </c>
      <c r="AO2235">
        <v>0</v>
      </c>
      <c r="AQ2235">
        <v>2252053</v>
      </c>
      <c r="AR2235" t="s">
        <v>2241</v>
      </c>
      <c r="AS2235" t="s">
        <v>4163</v>
      </c>
      <c r="AT2235" t="s">
        <v>2022</v>
      </c>
    </row>
    <row r="2236" spans="1:46" x14ac:dyDescent="0.25">
      <c r="A2236" t="str">
        <f>_xlfn.XLOOKUP(I2236,UTILIZADAS[Contacto1],UTILIZADAS[Source.Name],,0)</f>
        <v>Cobros Abril Canal Fijo</v>
      </c>
      <c r="B2236" s="18">
        <f>VLOOKUP(J2236,Ref!A:C,3,0)</f>
        <v>0</v>
      </c>
      <c r="C2236" s="18">
        <f>VLOOKUP(J2236,Ref!A:D,4,0)</f>
        <v>0</v>
      </c>
      <c r="D2236" s="18" t="str">
        <f t="shared" si="102"/>
        <v>11/may</v>
      </c>
      <c r="E2236" s="18">
        <f t="shared" si="103"/>
        <v>12</v>
      </c>
      <c r="F2236" s="18">
        <v>1</v>
      </c>
      <c r="G2236" s="18">
        <f t="shared" si="104"/>
        <v>0</v>
      </c>
      <c r="H2236" s="3">
        <v>46153.712314814817</v>
      </c>
      <c r="I2236">
        <v>65362954</v>
      </c>
      <c r="J2236" t="s">
        <v>2021</v>
      </c>
      <c r="K2236" t="s">
        <v>1968</v>
      </c>
      <c r="L2236" t="s">
        <v>1969</v>
      </c>
      <c r="M2236" t="s">
        <v>1970</v>
      </c>
      <c r="O2236">
        <v>369008540000</v>
      </c>
      <c r="P2236">
        <v>16018</v>
      </c>
      <c r="Q2236">
        <v>-4</v>
      </c>
      <c r="R2236">
        <v>1</v>
      </c>
      <c r="S2236">
        <v>65362954</v>
      </c>
      <c r="U2236" t="s">
        <v>127</v>
      </c>
      <c r="W2236" t="s">
        <v>128</v>
      </c>
      <c r="X2236">
        <v>369008540000</v>
      </c>
      <c r="Y2236" t="s">
        <v>65</v>
      </c>
      <c r="Z2236" t="s">
        <v>66</v>
      </c>
      <c r="AG2236" t="s">
        <v>1972</v>
      </c>
      <c r="AL2236">
        <v>5</v>
      </c>
      <c r="AN2236" t="s">
        <v>1974</v>
      </c>
      <c r="AO2236">
        <v>0</v>
      </c>
      <c r="AQ2236">
        <v>2258071</v>
      </c>
      <c r="AR2236" t="s">
        <v>4605</v>
      </c>
      <c r="AS2236" t="s">
        <v>5883</v>
      </c>
      <c r="AT2236" t="s">
        <v>2022</v>
      </c>
    </row>
    <row r="2237" spans="1:46" x14ac:dyDescent="0.25">
      <c r="A2237" t="str">
        <f>_xlfn.XLOOKUP(I2237,UTILIZADAS[Contacto1],UTILIZADAS[Source.Name],,0)</f>
        <v>Cobros Abril Canal Fijo</v>
      </c>
      <c r="B2237" s="18">
        <f>VLOOKUP(J2237,Ref!A:C,3,0)</f>
        <v>0</v>
      </c>
      <c r="C2237" s="18">
        <f>VLOOKUP(J2237,Ref!A:D,4,0)</f>
        <v>0</v>
      </c>
      <c r="D2237" s="18" t="str">
        <f t="shared" si="102"/>
        <v>14/may</v>
      </c>
      <c r="E2237" s="18">
        <f t="shared" si="103"/>
        <v>12</v>
      </c>
      <c r="F2237" s="18">
        <v>1</v>
      </c>
      <c r="G2237" s="18">
        <f t="shared" si="104"/>
        <v>0</v>
      </c>
      <c r="H2237" s="3">
        <v>46156.436400462961</v>
      </c>
      <c r="I2237">
        <v>65362954</v>
      </c>
      <c r="J2237" t="s">
        <v>2023</v>
      </c>
      <c r="K2237" t="s">
        <v>1968</v>
      </c>
      <c r="L2237" t="s">
        <v>1969</v>
      </c>
      <c r="M2237" t="s">
        <v>1970</v>
      </c>
      <c r="O2237">
        <v>369008540000</v>
      </c>
      <c r="P2237">
        <v>16018</v>
      </c>
      <c r="Q2237">
        <v>-4</v>
      </c>
      <c r="R2237">
        <v>1</v>
      </c>
      <c r="S2237">
        <v>65362954</v>
      </c>
      <c r="U2237" t="s">
        <v>127</v>
      </c>
      <c r="W2237" t="s">
        <v>128</v>
      </c>
      <c r="X2237">
        <v>369008540000</v>
      </c>
      <c r="Y2237" t="s">
        <v>65</v>
      </c>
      <c r="Z2237" t="s">
        <v>66</v>
      </c>
      <c r="AG2237" t="s">
        <v>1972</v>
      </c>
      <c r="AL2237">
        <v>0</v>
      </c>
      <c r="AN2237" t="s">
        <v>1974</v>
      </c>
      <c r="AO2237">
        <v>0</v>
      </c>
      <c r="AQ2237">
        <v>2258071</v>
      </c>
      <c r="AR2237" t="s">
        <v>4605</v>
      </c>
      <c r="AS2237" t="s">
        <v>5883</v>
      </c>
      <c r="AT2237" t="s">
        <v>2024</v>
      </c>
    </row>
    <row r="2238" spans="1:46" x14ac:dyDescent="0.25">
      <c r="A2238" t="str">
        <f>_xlfn.XLOOKUP(I2238,UTILIZADAS[Contacto1],UTILIZADAS[Source.Name],,0)</f>
        <v>Cobros Abril Canal Fijo</v>
      </c>
      <c r="B2238" s="18">
        <f>VLOOKUP(J2238,Ref!A:C,3,0)</f>
        <v>0</v>
      </c>
      <c r="C2238" s="18">
        <f>VLOOKUP(J2238,Ref!A:D,4,0)</f>
        <v>0</v>
      </c>
      <c r="D2238" s="18" t="str">
        <f t="shared" si="102"/>
        <v>14/may</v>
      </c>
      <c r="E2238" s="18">
        <f t="shared" si="103"/>
        <v>12</v>
      </c>
      <c r="F2238" s="18">
        <v>1</v>
      </c>
      <c r="G2238" s="18">
        <f t="shared" si="104"/>
        <v>0</v>
      </c>
      <c r="H2238" s="3">
        <v>46156.590798611112</v>
      </c>
      <c r="I2238">
        <v>65362954</v>
      </c>
      <c r="J2238" t="s">
        <v>1967</v>
      </c>
      <c r="K2238" t="s">
        <v>1968</v>
      </c>
      <c r="L2238" t="s">
        <v>1969</v>
      </c>
      <c r="M2238" t="s">
        <v>1970</v>
      </c>
      <c r="O2238">
        <v>369008540000</v>
      </c>
      <c r="P2238">
        <v>16018</v>
      </c>
      <c r="Q2238">
        <v>-4</v>
      </c>
      <c r="R2238">
        <v>1</v>
      </c>
      <c r="S2238">
        <v>65362954</v>
      </c>
      <c r="U2238" t="s">
        <v>127</v>
      </c>
      <c r="W2238" t="s">
        <v>128</v>
      </c>
      <c r="X2238">
        <v>369008540000</v>
      </c>
      <c r="Y2238" t="s">
        <v>65</v>
      </c>
      <c r="Z2238" t="s">
        <v>66</v>
      </c>
      <c r="AG2238" t="s">
        <v>1972</v>
      </c>
      <c r="AL2238">
        <v>0</v>
      </c>
      <c r="AN2238" t="s">
        <v>1974</v>
      </c>
      <c r="AO2238">
        <v>0</v>
      </c>
      <c r="AQ2238">
        <v>2258071</v>
      </c>
      <c r="AR2238" t="s">
        <v>4605</v>
      </c>
      <c r="AS2238" t="s">
        <v>5883</v>
      </c>
      <c r="AT2238" t="s">
        <v>1975</v>
      </c>
    </row>
    <row r="2239" spans="1:46" x14ac:dyDescent="0.25">
      <c r="A2239" t="str">
        <f>_xlfn.XLOOKUP(I2239,UTILIZADAS[Contacto1],UTILIZADAS[Source.Name],,0)</f>
        <v>Cobros Abril Canal Fijo</v>
      </c>
      <c r="B2239" s="18">
        <f>VLOOKUP(J2239,Ref!A:C,3,0)</f>
        <v>0</v>
      </c>
      <c r="C2239" s="18">
        <f>VLOOKUP(J2239,Ref!A:D,4,0)</f>
        <v>0</v>
      </c>
      <c r="D2239" s="18" t="str">
        <f t="shared" si="102"/>
        <v>18/may</v>
      </c>
      <c r="E2239" s="18">
        <f t="shared" si="103"/>
        <v>12</v>
      </c>
      <c r="F2239" s="18">
        <v>1</v>
      </c>
      <c r="G2239" s="18">
        <f t="shared" si="104"/>
        <v>0</v>
      </c>
      <c r="H2239" s="3">
        <v>46160.521990740737</v>
      </c>
      <c r="I2239">
        <v>65362954</v>
      </c>
      <c r="J2239" t="s">
        <v>2023</v>
      </c>
      <c r="K2239" t="s">
        <v>1968</v>
      </c>
      <c r="L2239" t="s">
        <v>1969</v>
      </c>
      <c r="M2239" t="s">
        <v>1970</v>
      </c>
      <c r="O2239">
        <v>369008540000</v>
      </c>
      <c r="P2239">
        <v>16018</v>
      </c>
      <c r="Q2239">
        <v>-4</v>
      </c>
      <c r="R2239">
        <v>1</v>
      </c>
      <c r="S2239">
        <v>65362954</v>
      </c>
      <c r="U2239" t="s">
        <v>127</v>
      </c>
      <c r="W2239" t="s">
        <v>128</v>
      </c>
      <c r="X2239">
        <v>369008540000</v>
      </c>
      <c r="Y2239" t="s">
        <v>65</v>
      </c>
      <c r="Z2239" t="s">
        <v>66</v>
      </c>
      <c r="AG2239" t="s">
        <v>1972</v>
      </c>
      <c r="AL2239">
        <v>0</v>
      </c>
      <c r="AN2239" t="s">
        <v>1974</v>
      </c>
      <c r="AO2239">
        <v>0</v>
      </c>
      <c r="AQ2239">
        <v>2258071</v>
      </c>
      <c r="AR2239" t="s">
        <v>4605</v>
      </c>
      <c r="AS2239" t="s">
        <v>5883</v>
      </c>
      <c r="AT2239" t="s">
        <v>2024</v>
      </c>
    </row>
    <row r="2240" spans="1:46" x14ac:dyDescent="0.25">
      <c r="A2240" t="str">
        <f>_xlfn.XLOOKUP(I2240,UTILIZADAS[Contacto1],UTILIZADAS[Source.Name],,0)</f>
        <v>Cobros Abril Canal Fijo</v>
      </c>
      <c r="B2240" s="18">
        <f>VLOOKUP(J2240,Ref!A:C,3,0)</f>
        <v>0</v>
      </c>
      <c r="C2240" s="18">
        <f>VLOOKUP(J2240,Ref!A:D,4,0)</f>
        <v>0</v>
      </c>
      <c r="D2240" s="18" t="str">
        <f t="shared" si="102"/>
        <v>18/may</v>
      </c>
      <c r="E2240" s="18">
        <f t="shared" si="103"/>
        <v>12</v>
      </c>
      <c r="F2240" s="18">
        <v>1</v>
      </c>
      <c r="G2240" s="18">
        <f t="shared" si="104"/>
        <v>0</v>
      </c>
      <c r="H2240" s="3">
        <v>46160.755682870367</v>
      </c>
      <c r="I2240">
        <v>65362954</v>
      </c>
      <c r="J2240" t="s">
        <v>1967</v>
      </c>
      <c r="K2240" t="s">
        <v>1968</v>
      </c>
      <c r="L2240" t="s">
        <v>1969</v>
      </c>
      <c r="M2240" t="s">
        <v>1970</v>
      </c>
      <c r="O2240">
        <v>369008540000</v>
      </c>
      <c r="P2240">
        <v>16018</v>
      </c>
      <c r="Q2240">
        <v>-4</v>
      </c>
      <c r="R2240">
        <v>1</v>
      </c>
      <c r="S2240">
        <v>65362954</v>
      </c>
      <c r="U2240" t="s">
        <v>127</v>
      </c>
      <c r="W2240" t="s">
        <v>128</v>
      </c>
      <c r="X2240">
        <v>369008540000</v>
      </c>
      <c r="Y2240" t="s">
        <v>65</v>
      </c>
      <c r="Z2240" t="s">
        <v>66</v>
      </c>
      <c r="AG2240" t="s">
        <v>1972</v>
      </c>
      <c r="AL2240">
        <v>0</v>
      </c>
      <c r="AN2240" t="s">
        <v>1974</v>
      </c>
      <c r="AO2240">
        <v>0</v>
      </c>
      <c r="AQ2240">
        <v>2258071</v>
      </c>
      <c r="AR2240" t="s">
        <v>4605</v>
      </c>
      <c r="AS2240" t="s">
        <v>5883</v>
      </c>
      <c r="AT2240" t="s">
        <v>1975</v>
      </c>
    </row>
    <row r="2241" spans="1:46" x14ac:dyDescent="0.25">
      <c r="A2241" t="str">
        <f>_xlfn.XLOOKUP(I2241,UTILIZADAS[Contacto1],UTILIZADAS[Source.Name],,0)</f>
        <v>Cobros Abril Canal Fijo</v>
      </c>
      <c r="B2241" s="18">
        <f>VLOOKUP(J2241,Ref!A:C,3,0)</f>
        <v>0</v>
      </c>
      <c r="C2241" s="18">
        <f>VLOOKUP(J2241,Ref!A:D,4,0)</f>
        <v>0</v>
      </c>
      <c r="D2241" s="18" t="str">
        <f t="shared" si="102"/>
        <v>20/may</v>
      </c>
      <c r="E2241" s="18">
        <f t="shared" si="103"/>
        <v>12</v>
      </c>
      <c r="F2241" s="18">
        <v>1</v>
      </c>
      <c r="G2241" s="18">
        <f t="shared" si="104"/>
        <v>0</v>
      </c>
      <c r="H2241" s="3">
        <v>46162.475324074076</v>
      </c>
      <c r="I2241">
        <v>65362954</v>
      </c>
      <c r="J2241" t="s">
        <v>1967</v>
      </c>
      <c r="K2241" t="s">
        <v>1968</v>
      </c>
      <c r="L2241" t="s">
        <v>1969</v>
      </c>
      <c r="M2241" t="s">
        <v>1970</v>
      </c>
      <c r="O2241">
        <v>369008540000</v>
      </c>
      <c r="P2241">
        <v>16018</v>
      </c>
      <c r="Q2241">
        <v>-4</v>
      </c>
      <c r="R2241">
        <v>1</v>
      </c>
      <c r="S2241">
        <v>65362954</v>
      </c>
      <c r="U2241" t="s">
        <v>127</v>
      </c>
      <c r="W2241" t="s">
        <v>128</v>
      </c>
      <c r="X2241">
        <v>369008540000</v>
      </c>
      <c r="Y2241" t="s">
        <v>65</v>
      </c>
      <c r="Z2241" t="s">
        <v>66</v>
      </c>
      <c r="AG2241" t="s">
        <v>1972</v>
      </c>
      <c r="AL2241">
        <v>0</v>
      </c>
      <c r="AN2241" t="s">
        <v>1974</v>
      </c>
      <c r="AO2241">
        <v>0</v>
      </c>
      <c r="AQ2241">
        <v>2258071</v>
      </c>
      <c r="AR2241" t="s">
        <v>4605</v>
      </c>
      <c r="AS2241" t="s">
        <v>5883</v>
      </c>
      <c r="AT2241" t="s">
        <v>1975</v>
      </c>
    </row>
    <row r="2242" spans="1:46" x14ac:dyDescent="0.25">
      <c r="A2242" t="str">
        <f>_xlfn.XLOOKUP(I2242,UTILIZADAS[Contacto1],UTILIZADAS[Source.Name],,0)</f>
        <v>Cobros Abril Canal Fijo</v>
      </c>
      <c r="B2242" s="18">
        <f>VLOOKUP(J2242,Ref!A:C,3,0)</f>
        <v>0</v>
      </c>
      <c r="C2242" s="18">
        <f>VLOOKUP(J2242,Ref!A:D,4,0)</f>
        <v>0</v>
      </c>
      <c r="D2242" s="18" t="str">
        <f t="shared" ref="D2242:D2305" si="105">TEXT(H2242,"dd/mmm")</f>
        <v>21/may</v>
      </c>
      <c r="E2242" s="18">
        <f t="shared" ref="E2242:E2305" si="106">+COUNTIF(I:I,I2242)</f>
        <v>12</v>
      </c>
      <c r="F2242" s="18">
        <v>1</v>
      </c>
      <c r="G2242" s="18">
        <f t="shared" si="104"/>
        <v>0</v>
      </c>
      <c r="H2242" s="3">
        <v>46163.511701388888</v>
      </c>
      <c r="I2242">
        <v>65362954</v>
      </c>
      <c r="J2242" t="s">
        <v>1967</v>
      </c>
      <c r="K2242" t="s">
        <v>1968</v>
      </c>
      <c r="L2242" t="s">
        <v>1969</v>
      </c>
      <c r="M2242" t="s">
        <v>1970</v>
      </c>
      <c r="O2242">
        <v>369008540000</v>
      </c>
      <c r="P2242">
        <v>16018</v>
      </c>
      <c r="Q2242">
        <v>-4</v>
      </c>
      <c r="R2242">
        <v>1</v>
      </c>
      <c r="S2242">
        <v>65362954</v>
      </c>
      <c r="U2242" t="s">
        <v>127</v>
      </c>
      <c r="W2242" t="s">
        <v>128</v>
      </c>
      <c r="X2242">
        <v>369008540000</v>
      </c>
      <c r="Y2242" t="s">
        <v>65</v>
      </c>
      <c r="Z2242" t="s">
        <v>66</v>
      </c>
      <c r="AG2242" t="s">
        <v>1972</v>
      </c>
      <c r="AL2242">
        <v>0</v>
      </c>
      <c r="AN2242" t="s">
        <v>1974</v>
      </c>
      <c r="AO2242">
        <v>0</v>
      </c>
      <c r="AQ2242">
        <v>2258071</v>
      </c>
      <c r="AR2242" t="s">
        <v>4605</v>
      </c>
      <c r="AS2242" t="s">
        <v>5883</v>
      </c>
      <c r="AT2242" t="s">
        <v>1975</v>
      </c>
    </row>
    <row r="2243" spans="1:46" x14ac:dyDescent="0.25">
      <c r="A2243" t="str">
        <f>_xlfn.XLOOKUP(I2243,UTILIZADAS[Contacto1],UTILIZADAS[Source.Name],,0)</f>
        <v>Cobros Abril Canal Fijo</v>
      </c>
      <c r="B2243" s="18">
        <f>VLOOKUP(J2243,Ref!A:C,3,0)</f>
        <v>0</v>
      </c>
      <c r="C2243" s="18">
        <f>VLOOKUP(J2243,Ref!A:D,4,0)</f>
        <v>0</v>
      </c>
      <c r="D2243" s="18" t="str">
        <f t="shared" si="105"/>
        <v>22/may</v>
      </c>
      <c r="E2243" s="18">
        <f t="shared" si="106"/>
        <v>12</v>
      </c>
      <c r="F2243" s="18">
        <v>1</v>
      </c>
      <c r="G2243" s="18">
        <f t="shared" ref="G2243:G2306" si="107">IF(I2243=I2244,0,1)</f>
        <v>1</v>
      </c>
      <c r="H2243" s="3">
        <v>46164.398865740739</v>
      </c>
      <c r="I2243">
        <v>65362954</v>
      </c>
      <c r="J2243" t="s">
        <v>1967</v>
      </c>
      <c r="K2243" t="s">
        <v>1968</v>
      </c>
      <c r="L2243" t="s">
        <v>1969</v>
      </c>
      <c r="M2243" t="s">
        <v>1970</v>
      </c>
      <c r="O2243">
        <v>369008540000</v>
      </c>
      <c r="P2243">
        <v>16018</v>
      </c>
      <c r="Q2243">
        <v>-4</v>
      </c>
      <c r="R2243">
        <v>1</v>
      </c>
      <c r="S2243">
        <v>65362954</v>
      </c>
      <c r="U2243" t="s">
        <v>127</v>
      </c>
      <c r="W2243" t="s">
        <v>128</v>
      </c>
      <c r="X2243">
        <v>369008540000</v>
      </c>
      <c r="Y2243" t="s">
        <v>65</v>
      </c>
      <c r="Z2243" t="s">
        <v>66</v>
      </c>
      <c r="AG2243" t="s">
        <v>1972</v>
      </c>
      <c r="AL2243">
        <v>0</v>
      </c>
      <c r="AN2243" t="s">
        <v>1974</v>
      </c>
      <c r="AO2243">
        <v>0</v>
      </c>
      <c r="AQ2243">
        <v>2258071</v>
      </c>
      <c r="AR2243" t="s">
        <v>4605</v>
      </c>
      <c r="AS2243" t="s">
        <v>5883</v>
      </c>
      <c r="AT2243" t="s">
        <v>1975</v>
      </c>
    </row>
    <row r="2244" spans="1:46" x14ac:dyDescent="0.25">
      <c r="A2244" t="str">
        <f>_xlfn.XLOOKUP(I2244,UTILIZADAS[Contacto1],UTILIZADAS[Source.Name],,0)</f>
        <v>Cobros Abril Canal Fijo</v>
      </c>
      <c r="B2244" s="18">
        <f>VLOOKUP(J2244,Ref!A:C,3,0)</f>
        <v>0</v>
      </c>
      <c r="C2244" s="18">
        <f>VLOOKUP(J2244,Ref!A:D,4,0)</f>
        <v>0</v>
      </c>
      <c r="D2244" s="18" t="str">
        <f t="shared" si="105"/>
        <v>11/may</v>
      </c>
      <c r="E2244" s="18">
        <f t="shared" si="106"/>
        <v>4</v>
      </c>
      <c r="F2244" s="18">
        <v>1</v>
      </c>
      <c r="G2244" s="18">
        <f t="shared" si="107"/>
        <v>0</v>
      </c>
      <c r="H2244" s="3">
        <v>46153.712650462963</v>
      </c>
      <c r="I2244">
        <v>65370502</v>
      </c>
      <c r="J2244" t="s">
        <v>2021</v>
      </c>
      <c r="K2244" t="s">
        <v>1968</v>
      </c>
      <c r="L2244" t="s">
        <v>1969</v>
      </c>
      <c r="M2244" t="s">
        <v>1970</v>
      </c>
      <c r="O2244">
        <v>351376670000</v>
      </c>
      <c r="P2244">
        <v>16018</v>
      </c>
      <c r="Q2244">
        <v>-4</v>
      </c>
      <c r="R2244">
        <v>1</v>
      </c>
      <c r="S2244">
        <v>65370502</v>
      </c>
      <c r="U2244" t="s">
        <v>1321</v>
      </c>
      <c r="W2244" t="s">
        <v>1322</v>
      </c>
      <c r="X2244">
        <v>351376670000</v>
      </c>
      <c r="Y2244" t="s">
        <v>65</v>
      </c>
      <c r="Z2244" t="s">
        <v>66</v>
      </c>
      <c r="AF2244" t="s">
        <v>1976</v>
      </c>
      <c r="AG2244" t="s">
        <v>1972</v>
      </c>
      <c r="AL2244">
        <v>5</v>
      </c>
      <c r="AN2244" t="s">
        <v>1974</v>
      </c>
      <c r="AO2244">
        <v>0</v>
      </c>
      <c r="AQ2244">
        <v>2258072</v>
      </c>
      <c r="AR2244" t="s">
        <v>4605</v>
      </c>
      <c r="AS2244" t="s">
        <v>5883</v>
      </c>
      <c r="AT2244" t="s">
        <v>2022</v>
      </c>
    </row>
    <row r="2245" spans="1:46" x14ac:dyDescent="0.25">
      <c r="A2245" t="str">
        <f>_xlfn.XLOOKUP(I2245,UTILIZADAS[Contacto1],UTILIZADAS[Source.Name],,0)</f>
        <v>Cobros Abril Canal Fijo</v>
      </c>
      <c r="B2245" s="18">
        <f>VLOOKUP(J2245,Ref!A:C,3,0)</f>
        <v>0</v>
      </c>
      <c r="C2245" s="18">
        <f>VLOOKUP(J2245,Ref!A:D,4,0)</f>
        <v>0</v>
      </c>
      <c r="D2245" s="18" t="str">
        <f t="shared" si="105"/>
        <v>14/may</v>
      </c>
      <c r="E2245" s="18">
        <f t="shared" si="106"/>
        <v>4</v>
      </c>
      <c r="F2245" s="18">
        <v>1</v>
      </c>
      <c r="G2245" s="18">
        <f t="shared" si="107"/>
        <v>0</v>
      </c>
      <c r="H2245" s="3">
        <v>46156.436574074076</v>
      </c>
      <c r="I2245">
        <v>65370502</v>
      </c>
      <c r="J2245" t="s">
        <v>2021</v>
      </c>
      <c r="K2245" t="s">
        <v>1968</v>
      </c>
      <c r="L2245" t="s">
        <v>1969</v>
      </c>
      <c r="M2245" t="s">
        <v>1970</v>
      </c>
      <c r="O2245">
        <v>351376670000</v>
      </c>
      <c r="P2245">
        <v>16018</v>
      </c>
      <c r="Q2245">
        <v>-4</v>
      </c>
      <c r="R2245">
        <v>1</v>
      </c>
      <c r="S2245">
        <v>65370502</v>
      </c>
      <c r="U2245" t="s">
        <v>1321</v>
      </c>
      <c r="W2245" t="s">
        <v>1322</v>
      </c>
      <c r="X2245">
        <v>351376670000</v>
      </c>
      <c r="Y2245" t="s">
        <v>65</v>
      </c>
      <c r="Z2245" t="s">
        <v>66</v>
      </c>
      <c r="AF2245" t="s">
        <v>1976</v>
      </c>
      <c r="AG2245" t="s">
        <v>1972</v>
      </c>
      <c r="AL2245">
        <v>5</v>
      </c>
      <c r="AN2245" t="s">
        <v>1974</v>
      </c>
      <c r="AO2245">
        <v>0</v>
      </c>
      <c r="AQ2245">
        <v>2258072</v>
      </c>
      <c r="AR2245" t="s">
        <v>4605</v>
      </c>
      <c r="AS2245" t="s">
        <v>5883</v>
      </c>
      <c r="AT2245" t="s">
        <v>2022</v>
      </c>
    </row>
    <row r="2246" spans="1:46" x14ac:dyDescent="0.25">
      <c r="A2246" t="str">
        <f>_xlfn.XLOOKUP(I2246,UTILIZADAS[Contacto1],UTILIZADAS[Source.Name],,0)</f>
        <v>Cobros Abril Canal Fijo</v>
      </c>
      <c r="B2246" s="18">
        <f>VLOOKUP(J2246,Ref!A:C,3,0)</f>
        <v>0</v>
      </c>
      <c r="C2246" s="18">
        <f>VLOOKUP(J2246,Ref!A:D,4,0)</f>
        <v>0</v>
      </c>
      <c r="D2246" s="18" t="str">
        <f t="shared" si="105"/>
        <v>18/may</v>
      </c>
      <c r="E2246" s="18">
        <f t="shared" si="106"/>
        <v>4</v>
      </c>
      <c r="F2246" s="18">
        <v>1</v>
      </c>
      <c r="G2246" s="18">
        <f t="shared" si="107"/>
        <v>0</v>
      </c>
      <c r="H2246" s="3">
        <v>46160.522418981483</v>
      </c>
      <c r="I2246">
        <v>65370502</v>
      </c>
      <c r="J2246" t="s">
        <v>2021</v>
      </c>
      <c r="K2246" t="s">
        <v>1968</v>
      </c>
      <c r="L2246" t="s">
        <v>1969</v>
      </c>
      <c r="M2246" t="s">
        <v>1970</v>
      </c>
      <c r="O2246">
        <v>351376670000</v>
      </c>
      <c r="P2246">
        <v>16018</v>
      </c>
      <c r="Q2246">
        <v>-4</v>
      </c>
      <c r="R2246">
        <v>1</v>
      </c>
      <c r="S2246">
        <v>65370502</v>
      </c>
      <c r="U2246" t="s">
        <v>1321</v>
      </c>
      <c r="W2246" t="s">
        <v>1322</v>
      </c>
      <c r="X2246">
        <v>351376670000</v>
      </c>
      <c r="Y2246" t="s">
        <v>65</v>
      </c>
      <c r="Z2246" t="s">
        <v>66</v>
      </c>
      <c r="AF2246" t="s">
        <v>1976</v>
      </c>
      <c r="AG2246" t="s">
        <v>1972</v>
      </c>
      <c r="AL2246">
        <v>5</v>
      </c>
      <c r="AN2246" t="s">
        <v>1974</v>
      </c>
      <c r="AO2246">
        <v>0</v>
      </c>
      <c r="AQ2246">
        <v>2258072</v>
      </c>
      <c r="AR2246" t="s">
        <v>4605</v>
      </c>
      <c r="AS2246" t="s">
        <v>5883</v>
      </c>
      <c r="AT2246" t="s">
        <v>2022</v>
      </c>
    </row>
    <row r="2247" spans="1:46" x14ac:dyDescent="0.25">
      <c r="A2247" t="str">
        <f>_xlfn.XLOOKUP(I2247,UTILIZADAS[Contacto1],UTILIZADAS[Source.Name],,0)</f>
        <v>Cobros Abril Canal Fijo</v>
      </c>
      <c r="B2247" s="18">
        <f>VLOOKUP(J2247,Ref!A:C,3,0)</f>
        <v>1</v>
      </c>
      <c r="C2247" s="18">
        <f>VLOOKUP(J2247,Ref!A:D,4,0)</f>
        <v>1</v>
      </c>
      <c r="D2247" s="18" t="str">
        <f t="shared" si="105"/>
        <v>20/may</v>
      </c>
      <c r="E2247" s="18">
        <f t="shared" si="106"/>
        <v>4</v>
      </c>
      <c r="F2247" s="18">
        <v>1</v>
      </c>
      <c r="G2247" s="18">
        <f t="shared" si="107"/>
        <v>1</v>
      </c>
      <c r="H2247" s="3">
        <v>46162.47556712963</v>
      </c>
      <c r="I2247">
        <v>65370502</v>
      </c>
      <c r="J2247">
        <v>6003</v>
      </c>
      <c r="K2247" t="s">
        <v>1983</v>
      </c>
      <c r="L2247" t="s">
        <v>1897</v>
      </c>
      <c r="M2247" t="s">
        <v>1970</v>
      </c>
      <c r="O2247">
        <v>351376670000</v>
      </c>
      <c r="P2247">
        <v>16018</v>
      </c>
      <c r="Q2247">
        <v>-4</v>
      </c>
      <c r="R2247">
        <v>1</v>
      </c>
      <c r="S2247">
        <v>65370502</v>
      </c>
      <c r="U2247" t="s">
        <v>1321</v>
      </c>
      <c r="W2247" t="s">
        <v>1322</v>
      </c>
      <c r="X2247">
        <v>351376670000</v>
      </c>
      <c r="Y2247" t="s">
        <v>65</v>
      </c>
      <c r="Z2247" t="s">
        <v>66</v>
      </c>
      <c r="AF2247" t="s">
        <v>1976</v>
      </c>
      <c r="AG2247" t="s">
        <v>1972</v>
      </c>
      <c r="AL2247">
        <v>17</v>
      </c>
      <c r="AM2247" t="s">
        <v>1979</v>
      </c>
      <c r="AN2247" t="s">
        <v>1987</v>
      </c>
      <c r="AO2247">
        <v>0</v>
      </c>
      <c r="AQ2247">
        <v>2258072</v>
      </c>
      <c r="AR2247" t="s">
        <v>4605</v>
      </c>
      <c r="AS2247" t="s">
        <v>5883</v>
      </c>
      <c r="AT2247" t="s">
        <v>1892</v>
      </c>
    </row>
    <row r="2248" spans="1:46" x14ac:dyDescent="0.25">
      <c r="A2248" t="str">
        <f>_xlfn.XLOOKUP(I2248,UTILIZADAS[Contacto1],UTILIZADAS[Source.Name],,0)</f>
        <v>Cobros Abril Canal Fijo</v>
      </c>
      <c r="B2248" s="18">
        <f>VLOOKUP(J2248,Ref!A:C,3,0)</f>
        <v>0</v>
      </c>
      <c r="C2248" s="18">
        <f>VLOOKUP(J2248,Ref!A:D,4,0)</f>
        <v>0</v>
      </c>
      <c r="D2248" s="18" t="str">
        <f t="shared" si="105"/>
        <v>11/may</v>
      </c>
      <c r="E2248" s="18">
        <f t="shared" si="106"/>
        <v>2</v>
      </c>
      <c r="F2248" s="18">
        <v>1</v>
      </c>
      <c r="G2248" s="18">
        <f t="shared" si="107"/>
        <v>0</v>
      </c>
      <c r="H2248" s="3">
        <v>46153.712939814817</v>
      </c>
      <c r="I2248">
        <v>65376410</v>
      </c>
      <c r="J2248" t="s">
        <v>2021</v>
      </c>
      <c r="K2248" t="s">
        <v>1968</v>
      </c>
      <c r="L2248" t="s">
        <v>1969</v>
      </c>
      <c r="M2248" t="s">
        <v>1970</v>
      </c>
      <c r="O2248">
        <v>357380660000</v>
      </c>
      <c r="P2248">
        <v>16018</v>
      </c>
      <c r="Q2248">
        <v>-4</v>
      </c>
      <c r="R2248">
        <v>1</v>
      </c>
      <c r="S2248">
        <v>65376410</v>
      </c>
      <c r="U2248" t="s">
        <v>2086</v>
      </c>
      <c r="W2248" t="s">
        <v>1268</v>
      </c>
      <c r="X2248">
        <v>357380660000</v>
      </c>
      <c r="Y2248" t="s">
        <v>65</v>
      </c>
      <c r="Z2248" t="s">
        <v>66</v>
      </c>
      <c r="AF2248" t="s">
        <v>1976</v>
      </c>
      <c r="AG2248" t="s">
        <v>1972</v>
      </c>
      <c r="AL2248">
        <v>5</v>
      </c>
      <c r="AN2248" t="s">
        <v>1974</v>
      </c>
      <c r="AO2248">
        <v>0</v>
      </c>
      <c r="AQ2248">
        <v>2258073</v>
      </c>
      <c r="AR2248" t="s">
        <v>4605</v>
      </c>
      <c r="AS2248" t="s">
        <v>5883</v>
      </c>
      <c r="AT2248" t="s">
        <v>2022</v>
      </c>
    </row>
    <row r="2249" spans="1:46" x14ac:dyDescent="0.25">
      <c r="A2249" t="str">
        <f>_xlfn.XLOOKUP(I2249,UTILIZADAS[Contacto1],UTILIZADAS[Source.Name],,0)</f>
        <v>Cobros Abril Canal Fijo</v>
      </c>
      <c r="B2249" s="18">
        <f>VLOOKUP(J2249,Ref!A:C,3,0)</f>
        <v>1</v>
      </c>
      <c r="C2249" s="18">
        <f>VLOOKUP(J2249,Ref!A:D,4,0)</f>
        <v>1</v>
      </c>
      <c r="D2249" s="18" t="str">
        <f t="shared" si="105"/>
        <v>14/may</v>
      </c>
      <c r="E2249" s="18">
        <f t="shared" si="106"/>
        <v>2</v>
      </c>
      <c r="F2249" s="18">
        <v>1</v>
      </c>
      <c r="G2249" s="18">
        <f t="shared" si="107"/>
        <v>1</v>
      </c>
      <c r="H2249" s="3">
        <v>46156.445277777777</v>
      </c>
      <c r="I2249">
        <v>65376410</v>
      </c>
      <c r="J2249">
        <v>6003</v>
      </c>
      <c r="K2249" t="s">
        <v>1983</v>
      </c>
      <c r="L2249" t="s">
        <v>1897</v>
      </c>
      <c r="M2249" t="s">
        <v>1970</v>
      </c>
      <c r="O2249">
        <v>357380660000</v>
      </c>
      <c r="P2249">
        <v>16018</v>
      </c>
      <c r="Q2249">
        <v>-4</v>
      </c>
      <c r="R2249">
        <v>1</v>
      </c>
      <c r="S2249">
        <v>65376410</v>
      </c>
      <c r="U2249" t="s">
        <v>2086</v>
      </c>
      <c r="W2249" t="s">
        <v>1268</v>
      </c>
      <c r="X2249">
        <v>357380660000</v>
      </c>
      <c r="Y2249" t="s">
        <v>65</v>
      </c>
      <c r="Z2249" t="s">
        <v>66</v>
      </c>
      <c r="AF2249" t="s">
        <v>1976</v>
      </c>
      <c r="AG2249" t="s">
        <v>1972</v>
      </c>
      <c r="AL2249">
        <v>156</v>
      </c>
      <c r="AM2249" t="s">
        <v>1979</v>
      </c>
      <c r="AN2249" t="s">
        <v>1987</v>
      </c>
      <c r="AO2249">
        <v>0</v>
      </c>
      <c r="AQ2249">
        <v>2258073</v>
      </c>
      <c r="AR2249" t="s">
        <v>4605</v>
      </c>
      <c r="AS2249" t="s">
        <v>5883</v>
      </c>
      <c r="AT2249" t="s">
        <v>1892</v>
      </c>
    </row>
    <row r="2250" spans="1:46" x14ac:dyDescent="0.25">
      <c r="A2250" t="str">
        <f>_xlfn.XLOOKUP(I2250,UTILIZADAS[Contacto1],UTILIZADAS[Source.Name],,0)</f>
        <v>Cobros Mayo</v>
      </c>
      <c r="B2250" s="18">
        <f>VLOOKUP(J2250,Ref!A:C,3,0)</f>
        <v>0</v>
      </c>
      <c r="C2250" s="18">
        <f>VLOOKUP(J2250,Ref!A:D,4,0)</f>
        <v>0</v>
      </c>
      <c r="D2250" s="18" t="str">
        <f t="shared" si="105"/>
        <v>11/may</v>
      </c>
      <c r="E2250" s="18">
        <f t="shared" si="106"/>
        <v>3</v>
      </c>
      <c r="F2250" s="18">
        <v>1</v>
      </c>
      <c r="G2250" s="18">
        <f t="shared" si="107"/>
        <v>0</v>
      </c>
      <c r="H2250" s="3">
        <v>46153.713379629633</v>
      </c>
      <c r="I2250">
        <v>65378996</v>
      </c>
      <c r="J2250" t="s">
        <v>2021</v>
      </c>
      <c r="K2250" t="s">
        <v>1968</v>
      </c>
      <c r="L2250" t="s">
        <v>1969</v>
      </c>
      <c r="M2250" t="s">
        <v>1970</v>
      </c>
      <c r="O2250">
        <v>368067720000</v>
      </c>
      <c r="P2250">
        <v>16018</v>
      </c>
      <c r="Q2250">
        <v>-4</v>
      </c>
      <c r="R2250">
        <v>1</v>
      </c>
      <c r="S2250">
        <v>65378996</v>
      </c>
      <c r="U2250" t="s">
        <v>6053</v>
      </c>
      <c r="W2250" t="s">
        <v>5053</v>
      </c>
      <c r="X2250">
        <v>368067720000</v>
      </c>
      <c r="Y2250" t="s">
        <v>65</v>
      </c>
      <c r="Z2250" t="s">
        <v>66</v>
      </c>
      <c r="AF2250" t="s">
        <v>1976</v>
      </c>
      <c r="AG2250" t="s">
        <v>1972</v>
      </c>
      <c r="AL2250">
        <v>5</v>
      </c>
      <c r="AN2250" t="s">
        <v>1974</v>
      </c>
      <c r="AO2250">
        <v>0</v>
      </c>
      <c r="AQ2250">
        <v>2258074</v>
      </c>
      <c r="AR2250" t="s">
        <v>4605</v>
      </c>
      <c r="AS2250" t="s">
        <v>5883</v>
      </c>
      <c r="AT2250" t="s">
        <v>2022</v>
      </c>
    </row>
    <row r="2251" spans="1:46" x14ac:dyDescent="0.25">
      <c r="A2251" t="str">
        <f>_xlfn.XLOOKUP(I2251,UTILIZADAS[Contacto1],UTILIZADAS[Source.Name],,0)</f>
        <v>Cobros Mayo</v>
      </c>
      <c r="B2251" s="18">
        <f>VLOOKUP(J2251,Ref!A:C,3,0)</f>
        <v>0</v>
      </c>
      <c r="C2251" s="18">
        <f>VLOOKUP(J2251,Ref!A:D,4,0)</f>
        <v>0</v>
      </c>
      <c r="D2251" s="18" t="str">
        <f t="shared" si="105"/>
        <v>14/may</v>
      </c>
      <c r="E2251" s="18">
        <f t="shared" si="106"/>
        <v>3</v>
      </c>
      <c r="F2251" s="18">
        <v>1</v>
      </c>
      <c r="G2251" s="18">
        <f t="shared" si="107"/>
        <v>0</v>
      </c>
      <c r="H2251" s="3">
        <v>46156.445370370369</v>
      </c>
      <c r="I2251">
        <v>65378996</v>
      </c>
      <c r="J2251" t="s">
        <v>2021</v>
      </c>
      <c r="K2251" t="s">
        <v>1968</v>
      </c>
      <c r="L2251" t="s">
        <v>1969</v>
      </c>
      <c r="M2251" t="s">
        <v>1970</v>
      </c>
      <c r="O2251">
        <v>368067720000</v>
      </c>
      <c r="P2251">
        <v>16018</v>
      </c>
      <c r="Q2251">
        <v>-4</v>
      </c>
      <c r="R2251">
        <v>1</v>
      </c>
      <c r="S2251">
        <v>65378996</v>
      </c>
      <c r="U2251" t="s">
        <v>6053</v>
      </c>
      <c r="W2251" t="s">
        <v>5053</v>
      </c>
      <c r="X2251">
        <v>368067720000</v>
      </c>
      <c r="Y2251" t="s">
        <v>65</v>
      </c>
      <c r="Z2251" t="s">
        <v>66</v>
      </c>
      <c r="AF2251" t="s">
        <v>1976</v>
      </c>
      <c r="AG2251" t="s">
        <v>1972</v>
      </c>
      <c r="AL2251">
        <v>5</v>
      </c>
      <c r="AN2251" t="s">
        <v>1974</v>
      </c>
      <c r="AO2251">
        <v>0</v>
      </c>
      <c r="AQ2251">
        <v>2258074</v>
      </c>
      <c r="AR2251" t="s">
        <v>4605</v>
      </c>
      <c r="AS2251" t="s">
        <v>5883</v>
      </c>
      <c r="AT2251" t="s">
        <v>2022</v>
      </c>
    </row>
    <row r="2252" spans="1:46" x14ac:dyDescent="0.25">
      <c r="A2252" t="str">
        <f>_xlfn.XLOOKUP(I2252,UTILIZADAS[Contacto1],UTILIZADAS[Source.Name],,0)</f>
        <v>Cobros Mayo</v>
      </c>
      <c r="B2252" s="18">
        <f>VLOOKUP(J2252,Ref!A:C,3,0)</f>
        <v>0</v>
      </c>
      <c r="C2252" s="18">
        <f>VLOOKUP(J2252,Ref!A:D,4,0)</f>
        <v>0</v>
      </c>
      <c r="D2252" s="18" t="str">
        <f t="shared" si="105"/>
        <v>18/may</v>
      </c>
      <c r="E2252" s="18">
        <f t="shared" si="106"/>
        <v>3</v>
      </c>
      <c r="F2252" s="18">
        <v>1</v>
      </c>
      <c r="G2252" s="18">
        <f t="shared" si="107"/>
        <v>1</v>
      </c>
      <c r="H2252" s="3">
        <v>46160.522245370368</v>
      </c>
      <c r="I2252">
        <v>65378996</v>
      </c>
      <c r="J2252">
        <v>6004</v>
      </c>
      <c r="K2252" t="s">
        <v>1983</v>
      </c>
      <c r="L2252" t="s">
        <v>1897</v>
      </c>
      <c r="M2252" t="s">
        <v>1970</v>
      </c>
      <c r="O2252">
        <v>368067720000</v>
      </c>
      <c r="P2252">
        <v>16018</v>
      </c>
      <c r="Q2252">
        <v>-4</v>
      </c>
      <c r="R2252">
        <v>1</v>
      </c>
      <c r="S2252">
        <v>65378996</v>
      </c>
      <c r="U2252" t="s">
        <v>6053</v>
      </c>
      <c r="W2252" t="s">
        <v>5053</v>
      </c>
      <c r="X2252">
        <v>368067720000</v>
      </c>
      <c r="Y2252" t="s">
        <v>65</v>
      </c>
      <c r="Z2252" t="s">
        <v>66</v>
      </c>
      <c r="AF2252" t="s">
        <v>1976</v>
      </c>
      <c r="AG2252" t="s">
        <v>1972</v>
      </c>
      <c r="AL2252">
        <v>143</v>
      </c>
      <c r="AM2252" t="s">
        <v>1979</v>
      </c>
      <c r="AN2252" t="s">
        <v>1987</v>
      </c>
      <c r="AO2252">
        <v>0</v>
      </c>
      <c r="AQ2252">
        <v>2258074</v>
      </c>
      <c r="AR2252" t="s">
        <v>4605</v>
      </c>
      <c r="AS2252" t="s">
        <v>5883</v>
      </c>
      <c r="AT2252" t="s">
        <v>1984</v>
      </c>
    </row>
    <row r="2253" spans="1:46" x14ac:dyDescent="0.25">
      <c r="A2253" t="str">
        <f>_xlfn.XLOOKUP(I2253,UTILIZADAS[Contacto1],UTILIZADAS[Source.Name],,0)</f>
        <v>Cobros Mayo</v>
      </c>
      <c r="B2253" s="18">
        <f>VLOOKUP(J2253,Ref!A:C,3,0)</f>
        <v>0</v>
      </c>
      <c r="C2253" s="18">
        <f>VLOOKUP(J2253,Ref!A:D,4,0)</f>
        <v>0</v>
      </c>
      <c r="D2253" s="18" t="str">
        <f t="shared" si="105"/>
        <v>11/may</v>
      </c>
      <c r="E2253" s="18">
        <f t="shared" si="106"/>
        <v>4</v>
      </c>
      <c r="F2253" s="18">
        <v>1</v>
      </c>
      <c r="G2253" s="18">
        <f t="shared" si="107"/>
        <v>0</v>
      </c>
      <c r="H2253" s="3">
        <v>46153.713564814818</v>
      </c>
      <c r="I2253">
        <v>65384587</v>
      </c>
      <c r="J2253" t="s">
        <v>2021</v>
      </c>
      <c r="K2253" t="s">
        <v>1968</v>
      </c>
      <c r="L2253" t="s">
        <v>1969</v>
      </c>
      <c r="M2253" t="s">
        <v>1970</v>
      </c>
      <c r="O2253">
        <v>366031310000</v>
      </c>
      <c r="P2253">
        <v>16018</v>
      </c>
      <c r="Q2253">
        <v>-4</v>
      </c>
      <c r="R2253">
        <v>1</v>
      </c>
      <c r="S2253">
        <v>65384587</v>
      </c>
      <c r="U2253" t="s">
        <v>6054</v>
      </c>
      <c r="W2253" t="s">
        <v>5055</v>
      </c>
      <c r="X2253">
        <v>366031310000</v>
      </c>
      <c r="Y2253" t="s">
        <v>65</v>
      </c>
      <c r="Z2253" t="s">
        <v>4619</v>
      </c>
      <c r="AF2253" t="s">
        <v>1976</v>
      </c>
      <c r="AG2253" t="s">
        <v>1972</v>
      </c>
      <c r="AL2253">
        <v>5</v>
      </c>
      <c r="AN2253" t="s">
        <v>1974</v>
      </c>
      <c r="AO2253">
        <v>0</v>
      </c>
      <c r="AQ2253">
        <v>2258075</v>
      </c>
      <c r="AR2253" t="s">
        <v>4605</v>
      </c>
      <c r="AS2253" t="s">
        <v>5883</v>
      </c>
      <c r="AT2253" t="s">
        <v>2022</v>
      </c>
    </row>
    <row r="2254" spans="1:46" x14ac:dyDescent="0.25">
      <c r="A2254" t="str">
        <f>_xlfn.XLOOKUP(I2254,UTILIZADAS[Contacto1],UTILIZADAS[Source.Name],,0)</f>
        <v>Cobros Mayo</v>
      </c>
      <c r="B2254" s="18">
        <f>VLOOKUP(J2254,Ref!A:C,3,0)</f>
        <v>0</v>
      </c>
      <c r="C2254" s="18">
        <f>VLOOKUP(J2254,Ref!A:D,4,0)</f>
        <v>0</v>
      </c>
      <c r="D2254" s="18" t="str">
        <f t="shared" si="105"/>
        <v>14/may</v>
      </c>
      <c r="E2254" s="18">
        <f t="shared" si="106"/>
        <v>4</v>
      </c>
      <c r="F2254" s="18">
        <v>1</v>
      </c>
      <c r="G2254" s="18">
        <f t="shared" si="107"/>
        <v>0</v>
      </c>
      <c r="H2254" s="3">
        <v>46156.447939814818</v>
      </c>
      <c r="I2254">
        <v>65384587</v>
      </c>
      <c r="J2254" t="s">
        <v>2021</v>
      </c>
      <c r="K2254" t="s">
        <v>1968</v>
      </c>
      <c r="L2254" t="s">
        <v>1969</v>
      </c>
      <c r="M2254" t="s">
        <v>1970</v>
      </c>
      <c r="O2254">
        <v>366031310000</v>
      </c>
      <c r="P2254">
        <v>16018</v>
      </c>
      <c r="Q2254">
        <v>-4</v>
      </c>
      <c r="R2254">
        <v>1</v>
      </c>
      <c r="S2254">
        <v>65384587</v>
      </c>
      <c r="U2254" t="s">
        <v>6054</v>
      </c>
      <c r="W2254" t="s">
        <v>5055</v>
      </c>
      <c r="X2254">
        <v>366031310000</v>
      </c>
      <c r="Y2254" t="s">
        <v>65</v>
      </c>
      <c r="Z2254" t="s">
        <v>4619</v>
      </c>
      <c r="AF2254" t="s">
        <v>1976</v>
      </c>
      <c r="AG2254" t="s">
        <v>1972</v>
      </c>
      <c r="AL2254">
        <v>5</v>
      </c>
      <c r="AN2254" t="s">
        <v>1974</v>
      </c>
      <c r="AO2254">
        <v>0</v>
      </c>
      <c r="AQ2254">
        <v>2258075</v>
      </c>
      <c r="AR2254" t="s">
        <v>4605</v>
      </c>
      <c r="AS2254" t="s">
        <v>5883</v>
      </c>
      <c r="AT2254" t="s">
        <v>2022</v>
      </c>
    </row>
    <row r="2255" spans="1:46" x14ac:dyDescent="0.25">
      <c r="A2255" t="str">
        <f>_xlfn.XLOOKUP(I2255,UTILIZADAS[Contacto1],UTILIZADAS[Source.Name],,0)</f>
        <v>Cobros Mayo</v>
      </c>
      <c r="B2255" s="18">
        <f>VLOOKUP(J2255,Ref!A:C,3,0)</f>
        <v>0</v>
      </c>
      <c r="C2255" s="18">
        <f>VLOOKUP(J2255,Ref!A:D,4,0)</f>
        <v>0</v>
      </c>
      <c r="D2255" s="18" t="str">
        <f t="shared" si="105"/>
        <v>18/may</v>
      </c>
      <c r="E2255" s="18">
        <f t="shared" si="106"/>
        <v>4</v>
      </c>
      <c r="F2255" s="18">
        <v>1</v>
      </c>
      <c r="G2255" s="18">
        <f t="shared" si="107"/>
        <v>0</v>
      </c>
      <c r="H2255" s="3">
        <v>46160.522615740738</v>
      </c>
      <c r="I2255">
        <v>65384587</v>
      </c>
      <c r="J2255" t="s">
        <v>2021</v>
      </c>
      <c r="K2255" t="s">
        <v>1968</v>
      </c>
      <c r="L2255" t="s">
        <v>1969</v>
      </c>
      <c r="M2255" t="s">
        <v>1970</v>
      </c>
      <c r="O2255">
        <v>366031310000</v>
      </c>
      <c r="P2255">
        <v>16018</v>
      </c>
      <c r="Q2255">
        <v>-4</v>
      </c>
      <c r="R2255">
        <v>1</v>
      </c>
      <c r="S2255">
        <v>65384587</v>
      </c>
      <c r="U2255" t="s">
        <v>6054</v>
      </c>
      <c r="W2255" t="s">
        <v>5055</v>
      </c>
      <c r="X2255">
        <v>366031310000</v>
      </c>
      <c r="Y2255" t="s">
        <v>65</v>
      </c>
      <c r="Z2255" t="s">
        <v>4619</v>
      </c>
      <c r="AF2255" t="s">
        <v>1976</v>
      </c>
      <c r="AG2255" t="s">
        <v>1972</v>
      </c>
      <c r="AL2255">
        <v>5</v>
      </c>
      <c r="AN2255" t="s">
        <v>1974</v>
      </c>
      <c r="AO2255">
        <v>0</v>
      </c>
      <c r="AQ2255">
        <v>2258075</v>
      </c>
      <c r="AR2255" t="s">
        <v>4605</v>
      </c>
      <c r="AS2255" t="s">
        <v>5883</v>
      </c>
      <c r="AT2255" t="s">
        <v>2022</v>
      </c>
    </row>
    <row r="2256" spans="1:46" x14ac:dyDescent="0.25">
      <c r="A2256" t="str">
        <f>_xlfn.XLOOKUP(I2256,UTILIZADAS[Contacto1],UTILIZADAS[Source.Name],,0)</f>
        <v>Cobros Mayo</v>
      </c>
      <c r="B2256" s="18">
        <f>VLOOKUP(J2256,Ref!A:C,3,0)</f>
        <v>1</v>
      </c>
      <c r="C2256" s="18">
        <f>VLOOKUP(J2256,Ref!A:D,4,0)</f>
        <v>1</v>
      </c>
      <c r="D2256" s="18" t="str">
        <f t="shared" si="105"/>
        <v>20/may</v>
      </c>
      <c r="E2256" s="18">
        <f t="shared" si="106"/>
        <v>4</v>
      </c>
      <c r="F2256" s="18">
        <v>1</v>
      </c>
      <c r="G2256" s="18">
        <f t="shared" si="107"/>
        <v>1</v>
      </c>
      <c r="H2256" s="3">
        <v>46162.476354166669</v>
      </c>
      <c r="I2256">
        <v>65384587</v>
      </c>
      <c r="J2256">
        <v>6003</v>
      </c>
      <c r="K2256" t="s">
        <v>1983</v>
      </c>
      <c r="L2256" t="s">
        <v>1897</v>
      </c>
      <c r="M2256" t="s">
        <v>1970</v>
      </c>
      <c r="O2256">
        <v>366031310000</v>
      </c>
      <c r="P2256">
        <v>16018</v>
      </c>
      <c r="Q2256">
        <v>-4</v>
      </c>
      <c r="R2256">
        <v>1</v>
      </c>
      <c r="S2256">
        <v>65384587</v>
      </c>
      <c r="U2256" t="s">
        <v>6054</v>
      </c>
      <c r="W2256" t="s">
        <v>5055</v>
      </c>
      <c r="X2256">
        <v>366031310000</v>
      </c>
      <c r="Y2256" t="s">
        <v>65</v>
      </c>
      <c r="Z2256" t="s">
        <v>4619</v>
      </c>
      <c r="AF2256" t="s">
        <v>1976</v>
      </c>
      <c r="AG2256" t="s">
        <v>1972</v>
      </c>
      <c r="AL2256">
        <v>69</v>
      </c>
      <c r="AM2256" t="s">
        <v>1979</v>
      </c>
      <c r="AN2256" t="s">
        <v>1987</v>
      </c>
      <c r="AO2256">
        <v>0</v>
      </c>
      <c r="AQ2256">
        <v>2258075</v>
      </c>
      <c r="AR2256" t="s">
        <v>4605</v>
      </c>
      <c r="AS2256" t="s">
        <v>5883</v>
      </c>
      <c r="AT2256" t="s">
        <v>1892</v>
      </c>
    </row>
    <row r="2257" spans="1:46" x14ac:dyDescent="0.25">
      <c r="A2257" t="str">
        <f>_xlfn.XLOOKUP(I2257,UTILIZADAS[Contacto1],UTILIZADAS[Source.Name],,0)</f>
        <v>Cobros Mayo</v>
      </c>
      <c r="B2257" s="18">
        <f>VLOOKUP(J2257,Ref!A:C,3,0)</f>
        <v>0</v>
      </c>
      <c r="C2257" s="18">
        <f>VLOOKUP(J2257,Ref!A:D,4,0)</f>
        <v>0</v>
      </c>
      <c r="D2257" s="18" t="str">
        <f t="shared" si="105"/>
        <v>11/may</v>
      </c>
      <c r="E2257" s="18">
        <f t="shared" si="106"/>
        <v>2</v>
      </c>
      <c r="F2257" s="18">
        <v>1</v>
      </c>
      <c r="G2257" s="18">
        <f t="shared" si="107"/>
        <v>0</v>
      </c>
      <c r="H2257" s="3">
        <v>46153.713738425926</v>
      </c>
      <c r="I2257">
        <v>65391567</v>
      </c>
      <c r="J2257" t="s">
        <v>2021</v>
      </c>
      <c r="K2257" t="s">
        <v>1968</v>
      </c>
      <c r="L2257" t="s">
        <v>1969</v>
      </c>
      <c r="M2257" t="s">
        <v>1970</v>
      </c>
      <c r="O2257">
        <v>367065970000</v>
      </c>
      <c r="P2257">
        <v>16018</v>
      </c>
      <c r="Q2257">
        <v>-4</v>
      </c>
      <c r="R2257">
        <v>1</v>
      </c>
      <c r="S2257">
        <v>65391567</v>
      </c>
      <c r="U2257" t="s">
        <v>6055</v>
      </c>
      <c r="W2257" t="s">
        <v>5057</v>
      </c>
      <c r="X2257">
        <v>367065970000</v>
      </c>
      <c r="Y2257" t="s">
        <v>65</v>
      </c>
      <c r="Z2257" t="s">
        <v>66</v>
      </c>
      <c r="AF2257" t="s">
        <v>1976</v>
      </c>
      <c r="AG2257" t="s">
        <v>1972</v>
      </c>
      <c r="AL2257">
        <v>5</v>
      </c>
      <c r="AN2257" t="s">
        <v>1974</v>
      </c>
      <c r="AO2257">
        <v>0</v>
      </c>
      <c r="AQ2257">
        <v>2258076</v>
      </c>
      <c r="AR2257" t="s">
        <v>4605</v>
      </c>
      <c r="AS2257" t="s">
        <v>5883</v>
      </c>
      <c r="AT2257" t="s">
        <v>2022</v>
      </c>
    </row>
    <row r="2258" spans="1:46" x14ac:dyDescent="0.25">
      <c r="A2258" t="str">
        <f>_xlfn.XLOOKUP(I2258,UTILIZADAS[Contacto1],UTILIZADAS[Source.Name],,0)</f>
        <v>Cobros Mayo</v>
      </c>
      <c r="B2258" s="18">
        <f>VLOOKUP(J2258,Ref!A:C,3,0)</f>
        <v>0</v>
      </c>
      <c r="C2258" s="18">
        <f>VLOOKUP(J2258,Ref!A:D,4,0)</f>
        <v>0</v>
      </c>
      <c r="D2258" s="18" t="str">
        <f t="shared" si="105"/>
        <v>14/may</v>
      </c>
      <c r="E2258" s="18">
        <f t="shared" si="106"/>
        <v>2</v>
      </c>
      <c r="F2258" s="18">
        <v>1</v>
      </c>
      <c r="G2258" s="18">
        <f t="shared" si="107"/>
        <v>1</v>
      </c>
      <c r="H2258" s="3">
        <v>46156.447824074072</v>
      </c>
      <c r="I2258">
        <v>65391567</v>
      </c>
      <c r="J2258">
        <v>6004</v>
      </c>
      <c r="K2258" t="s">
        <v>1983</v>
      </c>
      <c r="L2258" t="s">
        <v>1897</v>
      </c>
      <c r="M2258" t="s">
        <v>1970</v>
      </c>
      <c r="O2258">
        <v>367065970000</v>
      </c>
      <c r="P2258">
        <v>16018</v>
      </c>
      <c r="Q2258">
        <v>-4</v>
      </c>
      <c r="R2258">
        <v>1</v>
      </c>
      <c r="S2258">
        <v>65391567</v>
      </c>
      <c r="U2258" t="s">
        <v>6055</v>
      </c>
      <c r="W2258" t="s">
        <v>5057</v>
      </c>
      <c r="X2258">
        <v>367065970000</v>
      </c>
      <c r="Y2258" t="s">
        <v>65</v>
      </c>
      <c r="Z2258" t="s">
        <v>66</v>
      </c>
      <c r="AF2258" t="s">
        <v>1976</v>
      </c>
      <c r="AG2258" t="s">
        <v>1972</v>
      </c>
      <c r="AL2258">
        <v>142</v>
      </c>
      <c r="AM2258" t="s">
        <v>1979</v>
      </c>
      <c r="AN2258" t="s">
        <v>1987</v>
      </c>
      <c r="AO2258">
        <v>0</v>
      </c>
      <c r="AQ2258">
        <v>2258076</v>
      </c>
      <c r="AR2258" t="s">
        <v>4605</v>
      </c>
      <c r="AS2258" t="s">
        <v>5883</v>
      </c>
      <c r="AT2258" t="s">
        <v>1984</v>
      </c>
    </row>
    <row r="2259" spans="1:46" x14ac:dyDescent="0.25">
      <c r="A2259" t="str">
        <f>_xlfn.XLOOKUP(I2259,UTILIZADAS[Contacto1],UTILIZADAS[Source.Name],,0)</f>
        <v>Cobros Mayo</v>
      </c>
      <c r="B2259" s="18">
        <f>VLOOKUP(J2259,Ref!A:C,3,0)</f>
        <v>0</v>
      </c>
      <c r="C2259" s="18">
        <f>VLOOKUP(J2259,Ref!A:D,4,0)</f>
        <v>0</v>
      </c>
      <c r="D2259" s="18" t="str">
        <f t="shared" si="105"/>
        <v>11/may</v>
      </c>
      <c r="E2259" s="18">
        <f t="shared" si="106"/>
        <v>4</v>
      </c>
      <c r="F2259" s="18">
        <v>1</v>
      </c>
      <c r="G2259" s="18">
        <f t="shared" si="107"/>
        <v>0</v>
      </c>
      <c r="H2259" s="3">
        <v>46153.714201388888</v>
      </c>
      <c r="I2259">
        <v>65393761</v>
      </c>
      <c r="J2259" t="s">
        <v>2021</v>
      </c>
      <c r="K2259" t="s">
        <v>1968</v>
      </c>
      <c r="L2259" t="s">
        <v>1969</v>
      </c>
      <c r="M2259" t="s">
        <v>1970</v>
      </c>
      <c r="O2259">
        <v>352352850000</v>
      </c>
      <c r="P2259">
        <v>16018</v>
      </c>
      <c r="Q2259">
        <v>-4</v>
      </c>
      <c r="R2259">
        <v>1</v>
      </c>
      <c r="S2259">
        <v>65393761</v>
      </c>
      <c r="U2259" t="s">
        <v>5058</v>
      </c>
      <c r="W2259" t="s">
        <v>5059</v>
      </c>
      <c r="X2259">
        <v>352352850000</v>
      </c>
      <c r="Y2259" t="s">
        <v>65</v>
      </c>
      <c r="Z2259" t="s">
        <v>4619</v>
      </c>
      <c r="AF2259" t="s">
        <v>1976</v>
      </c>
      <c r="AG2259" t="s">
        <v>1972</v>
      </c>
      <c r="AL2259">
        <v>5</v>
      </c>
      <c r="AN2259" t="s">
        <v>1974</v>
      </c>
      <c r="AO2259">
        <v>0</v>
      </c>
      <c r="AQ2259">
        <v>2258077</v>
      </c>
      <c r="AR2259" t="s">
        <v>4605</v>
      </c>
      <c r="AS2259" t="s">
        <v>5883</v>
      </c>
      <c r="AT2259" t="s">
        <v>2022</v>
      </c>
    </row>
    <row r="2260" spans="1:46" x14ac:dyDescent="0.25">
      <c r="A2260" t="str">
        <f>_xlfn.XLOOKUP(I2260,UTILIZADAS[Contacto1],UTILIZADAS[Source.Name],,0)</f>
        <v>Cobros Mayo</v>
      </c>
      <c r="B2260" s="18">
        <f>VLOOKUP(J2260,Ref!A:C,3,0)</f>
        <v>0</v>
      </c>
      <c r="C2260" s="18">
        <f>VLOOKUP(J2260,Ref!A:D,4,0)</f>
        <v>0</v>
      </c>
      <c r="D2260" s="18" t="str">
        <f t="shared" si="105"/>
        <v>14/may</v>
      </c>
      <c r="E2260" s="18">
        <f t="shared" si="106"/>
        <v>4</v>
      </c>
      <c r="F2260" s="18">
        <v>1</v>
      </c>
      <c r="G2260" s="18">
        <f t="shared" si="107"/>
        <v>0</v>
      </c>
      <c r="H2260" s="3">
        <v>46156.448182870372</v>
      </c>
      <c r="I2260">
        <v>65393761</v>
      </c>
      <c r="J2260" t="s">
        <v>2021</v>
      </c>
      <c r="K2260" t="s">
        <v>1968</v>
      </c>
      <c r="L2260" t="s">
        <v>1969</v>
      </c>
      <c r="M2260" t="s">
        <v>1970</v>
      </c>
      <c r="O2260">
        <v>352352850000</v>
      </c>
      <c r="P2260">
        <v>16018</v>
      </c>
      <c r="Q2260">
        <v>-4</v>
      </c>
      <c r="R2260">
        <v>1</v>
      </c>
      <c r="S2260">
        <v>65393761</v>
      </c>
      <c r="U2260" t="s">
        <v>5058</v>
      </c>
      <c r="W2260" t="s">
        <v>5059</v>
      </c>
      <c r="X2260">
        <v>352352850000</v>
      </c>
      <c r="Y2260" t="s">
        <v>65</v>
      </c>
      <c r="Z2260" t="s">
        <v>4619</v>
      </c>
      <c r="AF2260" t="s">
        <v>1976</v>
      </c>
      <c r="AG2260" t="s">
        <v>1972</v>
      </c>
      <c r="AL2260">
        <v>5</v>
      </c>
      <c r="AN2260" t="s">
        <v>1974</v>
      </c>
      <c r="AO2260">
        <v>0</v>
      </c>
      <c r="AQ2260">
        <v>2258077</v>
      </c>
      <c r="AR2260" t="s">
        <v>4605</v>
      </c>
      <c r="AS2260" t="s">
        <v>5883</v>
      </c>
      <c r="AT2260" t="s">
        <v>2022</v>
      </c>
    </row>
    <row r="2261" spans="1:46" x14ac:dyDescent="0.25">
      <c r="A2261" t="str">
        <f>_xlfn.XLOOKUP(I2261,UTILIZADAS[Contacto1],UTILIZADAS[Source.Name],,0)</f>
        <v>Cobros Mayo</v>
      </c>
      <c r="B2261" s="18">
        <f>VLOOKUP(J2261,Ref!A:C,3,0)</f>
        <v>0</v>
      </c>
      <c r="C2261" s="18">
        <f>VLOOKUP(J2261,Ref!A:D,4,0)</f>
        <v>0</v>
      </c>
      <c r="D2261" s="18" t="str">
        <f t="shared" si="105"/>
        <v>18/may</v>
      </c>
      <c r="E2261" s="18">
        <f t="shared" si="106"/>
        <v>4</v>
      </c>
      <c r="F2261" s="18">
        <v>1</v>
      </c>
      <c r="G2261" s="18">
        <f t="shared" si="107"/>
        <v>0</v>
      </c>
      <c r="H2261" s="3">
        <v>46160.522847222222</v>
      </c>
      <c r="I2261">
        <v>65393761</v>
      </c>
      <c r="J2261" t="s">
        <v>2021</v>
      </c>
      <c r="K2261" t="s">
        <v>1968</v>
      </c>
      <c r="L2261" t="s">
        <v>1969</v>
      </c>
      <c r="M2261" t="s">
        <v>1970</v>
      </c>
      <c r="O2261">
        <v>352352850000</v>
      </c>
      <c r="P2261">
        <v>16018</v>
      </c>
      <c r="Q2261">
        <v>-4</v>
      </c>
      <c r="R2261">
        <v>1</v>
      </c>
      <c r="S2261">
        <v>65393761</v>
      </c>
      <c r="U2261" t="s">
        <v>5058</v>
      </c>
      <c r="W2261" t="s">
        <v>5059</v>
      </c>
      <c r="X2261">
        <v>352352850000</v>
      </c>
      <c r="Y2261" t="s">
        <v>65</v>
      </c>
      <c r="Z2261" t="s">
        <v>4619</v>
      </c>
      <c r="AF2261" t="s">
        <v>1976</v>
      </c>
      <c r="AG2261" t="s">
        <v>1972</v>
      </c>
      <c r="AL2261">
        <v>5</v>
      </c>
      <c r="AN2261" t="s">
        <v>1974</v>
      </c>
      <c r="AO2261">
        <v>0</v>
      </c>
      <c r="AQ2261">
        <v>2258077</v>
      </c>
      <c r="AR2261" t="s">
        <v>4605</v>
      </c>
      <c r="AS2261" t="s">
        <v>5883</v>
      </c>
      <c r="AT2261" t="s">
        <v>2022</v>
      </c>
    </row>
    <row r="2262" spans="1:46" x14ac:dyDescent="0.25">
      <c r="A2262" t="str">
        <f>_xlfn.XLOOKUP(I2262,UTILIZADAS[Contacto1],UTILIZADAS[Source.Name],,0)</f>
        <v>Cobros Mayo</v>
      </c>
      <c r="B2262" s="18">
        <f>VLOOKUP(J2262,Ref!A:C,3,0)</f>
        <v>1</v>
      </c>
      <c r="C2262" s="18">
        <f>VLOOKUP(J2262,Ref!A:D,4,0)</f>
        <v>1</v>
      </c>
      <c r="D2262" s="18" t="str">
        <f t="shared" si="105"/>
        <v>20/may</v>
      </c>
      <c r="E2262" s="18">
        <f t="shared" si="106"/>
        <v>4</v>
      </c>
      <c r="F2262" s="18">
        <v>1</v>
      </c>
      <c r="G2262" s="18">
        <f t="shared" si="107"/>
        <v>1</v>
      </c>
      <c r="H2262" s="3">
        <v>46162.477442129632</v>
      </c>
      <c r="I2262">
        <v>65393761</v>
      </c>
      <c r="J2262">
        <v>6003</v>
      </c>
      <c r="K2262" t="s">
        <v>1983</v>
      </c>
      <c r="L2262" t="s">
        <v>1897</v>
      </c>
      <c r="M2262" t="s">
        <v>1970</v>
      </c>
      <c r="O2262">
        <v>352352850000</v>
      </c>
      <c r="P2262">
        <v>16018</v>
      </c>
      <c r="Q2262">
        <v>-4</v>
      </c>
      <c r="R2262">
        <v>1</v>
      </c>
      <c r="S2262">
        <v>65393761</v>
      </c>
      <c r="U2262" t="s">
        <v>5058</v>
      </c>
      <c r="W2262" t="s">
        <v>5059</v>
      </c>
      <c r="X2262">
        <v>352352850000</v>
      </c>
      <c r="Y2262" t="s">
        <v>65</v>
      </c>
      <c r="Z2262" t="s">
        <v>4619</v>
      </c>
      <c r="AF2262" t="s">
        <v>1976</v>
      </c>
      <c r="AG2262" t="s">
        <v>1972</v>
      </c>
      <c r="AL2262">
        <v>17</v>
      </c>
      <c r="AM2262" t="s">
        <v>1979</v>
      </c>
      <c r="AN2262" t="s">
        <v>1987</v>
      </c>
      <c r="AO2262">
        <v>0</v>
      </c>
      <c r="AQ2262">
        <v>2258077</v>
      </c>
      <c r="AR2262" t="s">
        <v>4605</v>
      </c>
      <c r="AS2262" t="s">
        <v>5883</v>
      </c>
      <c r="AT2262" t="s">
        <v>1892</v>
      </c>
    </row>
    <row r="2263" spans="1:46" x14ac:dyDescent="0.25">
      <c r="A2263" t="str">
        <f>_xlfn.XLOOKUP(I2263,UTILIZADAS[Contacto1],UTILIZADAS[Source.Name],,0)</f>
        <v>Cobros Abril Canal Fijo</v>
      </c>
      <c r="B2263" s="18">
        <f>VLOOKUP(J2263,Ref!A:C,3,0)</f>
        <v>0</v>
      </c>
      <c r="C2263" s="18">
        <f>VLOOKUP(J2263,Ref!A:D,4,0)</f>
        <v>0</v>
      </c>
      <c r="D2263" s="18" t="str">
        <f t="shared" si="105"/>
        <v>04/may</v>
      </c>
      <c r="E2263" s="18">
        <f t="shared" si="106"/>
        <v>4</v>
      </c>
      <c r="F2263" s="18">
        <v>1</v>
      </c>
      <c r="G2263" s="18">
        <f t="shared" si="107"/>
        <v>0</v>
      </c>
      <c r="H2263" s="3">
        <v>46146.526446759257</v>
      </c>
      <c r="I2263">
        <v>65401943</v>
      </c>
      <c r="J2263" t="s">
        <v>1967</v>
      </c>
      <c r="K2263" t="s">
        <v>1968</v>
      </c>
      <c r="L2263" t="s">
        <v>1969</v>
      </c>
      <c r="M2263" t="s">
        <v>1970</v>
      </c>
      <c r="O2263">
        <v>355353430000</v>
      </c>
      <c r="P2263">
        <v>16017</v>
      </c>
      <c r="Q2263">
        <v>-4</v>
      </c>
      <c r="R2263">
        <v>1</v>
      </c>
      <c r="S2263">
        <v>65401943</v>
      </c>
      <c r="U2263" t="s">
        <v>736</v>
      </c>
      <c r="W2263" t="s">
        <v>737</v>
      </c>
      <c r="X2263" t="s">
        <v>2551</v>
      </c>
      <c r="Y2263" t="s">
        <v>73</v>
      </c>
      <c r="Z2263">
        <v>355353430000</v>
      </c>
      <c r="AG2263" t="s">
        <v>1972</v>
      </c>
      <c r="AI2263" t="s">
        <v>3561</v>
      </c>
      <c r="AL2263">
        <v>0</v>
      </c>
      <c r="AN2263" t="s">
        <v>1974</v>
      </c>
      <c r="AO2263">
        <v>0</v>
      </c>
      <c r="AQ2263">
        <v>2252651</v>
      </c>
      <c r="AR2263" t="s">
        <v>2241</v>
      </c>
      <c r="AS2263" t="s">
        <v>4163</v>
      </c>
      <c r="AT2263" t="s">
        <v>1975</v>
      </c>
    </row>
    <row r="2264" spans="1:46" x14ac:dyDescent="0.25">
      <c r="A2264" t="str">
        <f>_xlfn.XLOOKUP(I2264,UTILIZADAS[Contacto1],UTILIZADAS[Source.Name],,0)</f>
        <v>Cobros Abril Canal Fijo</v>
      </c>
      <c r="B2264" s="18">
        <f>VLOOKUP(J2264,Ref!A:C,3,0)</f>
        <v>0</v>
      </c>
      <c r="C2264" s="18">
        <f>VLOOKUP(J2264,Ref!A:D,4,0)</f>
        <v>0</v>
      </c>
      <c r="D2264" s="18" t="str">
        <f t="shared" si="105"/>
        <v>06/may</v>
      </c>
      <c r="E2264" s="18">
        <f t="shared" si="106"/>
        <v>4</v>
      </c>
      <c r="F2264" s="18">
        <v>1</v>
      </c>
      <c r="G2264" s="18">
        <f t="shared" si="107"/>
        <v>0</v>
      </c>
      <c r="H2264" s="3">
        <v>46148.532557870371</v>
      </c>
      <c r="I2264">
        <v>65401943</v>
      </c>
      <c r="J2264" t="s">
        <v>1967</v>
      </c>
      <c r="K2264" t="s">
        <v>1968</v>
      </c>
      <c r="L2264" t="s">
        <v>1969</v>
      </c>
      <c r="M2264" t="s">
        <v>1970</v>
      </c>
      <c r="O2264">
        <v>355353430000</v>
      </c>
      <c r="P2264">
        <v>16017</v>
      </c>
      <c r="Q2264">
        <v>-4</v>
      </c>
      <c r="R2264">
        <v>1</v>
      </c>
      <c r="S2264">
        <v>65401943</v>
      </c>
      <c r="U2264" t="s">
        <v>736</v>
      </c>
      <c r="W2264" t="s">
        <v>737</v>
      </c>
      <c r="X2264" t="s">
        <v>2551</v>
      </c>
      <c r="Y2264" t="s">
        <v>73</v>
      </c>
      <c r="Z2264">
        <v>355353430000</v>
      </c>
      <c r="AG2264" t="s">
        <v>1972</v>
      </c>
      <c r="AI2264" t="s">
        <v>3561</v>
      </c>
      <c r="AL2264">
        <v>0</v>
      </c>
      <c r="AN2264" t="s">
        <v>1974</v>
      </c>
      <c r="AO2264">
        <v>0</v>
      </c>
      <c r="AQ2264">
        <v>2252651</v>
      </c>
      <c r="AR2264" t="s">
        <v>2241</v>
      </c>
      <c r="AS2264" t="s">
        <v>4163</v>
      </c>
      <c r="AT2264" t="s">
        <v>1975</v>
      </c>
    </row>
    <row r="2265" spans="1:46" x14ac:dyDescent="0.25">
      <c r="A2265" t="str">
        <f>_xlfn.XLOOKUP(I2265,UTILIZADAS[Contacto1],UTILIZADAS[Source.Name],,0)</f>
        <v>Cobros Abril Canal Fijo</v>
      </c>
      <c r="B2265" s="18">
        <f>VLOOKUP(J2265,Ref!A:C,3,0)</f>
        <v>0</v>
      </c>
      <c r="C2265" s="18">
        <f>VLOOKUP(J2265,Ref!A:D,4,0)</f>
        <v>0</v>
      </c>
      <c r="D2265" s="18" t="str">
        <f t="shared" si="105"/>
        <v>07/may</v>
      </c>
      <c r="E2265" s="18">
        <f t="shared" si="106"/>
        <v>4</v>
      </c>
      <c r="F2265" s="18">
        <v>1</v>
      </c>
      <c r="G2265" s="18">
        <f t="shared" si="107"/>
        <v>0</v>
      </c>
      <c r="H2265" s="3">
        <v>46149.720729166664</v>
      </c>
      <c r="I2265">
        <v>65401943</v>
      </c>
      <c r="J2265" t="s">
        <v>1967</v>
      </c>
      <c r="K2265" t="s">
        <v>1968</v>
      </c>
      <c r="L2265" t="s">
        <v>1969</v>
      </c>
      <c r="M2265" t="s">
        <v>1970</v>
      </c>
      <c r="O2265">
        <v>355353430000</v>
      </c>
      <c r="P2265">
        <v>16017</v>
      </c>
      <c r="Q2265">
        <v>-4</v>
      </c>
      <c r="R2265">
        <v>1</v>
      </c>
      <c r="S2265">
        <v>65401943</v>
      </c>
      <c r="U2265" t="s">
        <v>736</v>
      </c>
      <c r="W2265" t="s">
        <v>737</v>
      </c>
      <c r="X2265" t="s">
        <v>2551</v>
      </c>
      <c r="Y2265" t="s">
        <v>73</v>
      </c>
      <c r="Z2265">
        <v>355353430000</v>
      </c>
      <c r="AG2265" t="s">
        <v>1972</v>
      </c>
      <c r="AI2265" t="s">
        <v>3561</v>
      </c>
      <c r="AL2265">
        <v>0</v>
      </c>
      <c r="AN2265" t="s">
        <v>1974</v>
      </c>
      <c r="AO2265">
        <v>0</v>
      </c>
      <c r="AQ2265">
        <v>2252651</v>
      </c>
      <c r="AR2265" t="s">
        <v>2241</v>
      </c>
      <c r="AS2265" t="s">
        <v>4163</v>
      </c>
      <c r="AT2265" t="s">
        <v>1975</v>
      </c>
    </row>
    <row r="2266" spans="1:46" x14ac:dyDescent="0.25">
      <c r="A2266" t="str">
        <f>_xlfn.XLOOKUP(I2266,UTILIZADAS[Contacto1],UTILIZADAS[Source.Name],,0)</f>
        <v>Cobros Abril Canal Fijo</v>
      </c>
      <c r="B2266" s="18">
        <f>VLOOKUP(J2266,Ref!A:C,3,0)</f>
        <v>0</v>
      </c>
      <c r="C2266" s="18">
        <f>VLOOKUP(J2266,Ref!A:D,4,0)</f>
        <v>0</v>
      </c>
      <c r="D2266" s="18" t="str">
        <f t="shared" si="105"/>
        <v>08/may</v>
      </c>
      <c r="E2266" s="18">
        <f t="shared" si="106"/>
        <v>4</v>
      </c>
      <c r="F2266" s="18">
        <v>1</v>
      </c>
      <c r="G2266" s="18">
        <f t="shared" si="107"/>
        <v>1</v>
      </c>
      <c r="H2266" s="3">
        <v>46150.745300925926</v>
      </c>
      <c r="I2266">
        <v>65401943</v>
      </c>
      <c r="J2266" t="s">
        <v>1967</v>
      </c>
      <c r="K2266" t="s">
        <v>1968</v>
      </c>
      <c r="L2266" t="s">
        <v>1969</v>
      </c>
      <c r="M2266" t="s">
        <v>1970</v>
      </c>
      <c r="O2266">
        <v>355353430000</v>
      </c>
      <c r="P2266">
        <v>16017</v>
      </c>
      <c r="Q2266">
        <v>-4</v>
      </c>
      <c r="R2266">
        <v>1</v>
      </c>
      <c r="S2266">
        <v>65401943</v>
      </c>
      <c r="U2266" t="s">
        <v>736</v>
      </c>
      <c r="W2266" t="s">
        <v>737</v>
      </c>
      <c r="X2266" t="s">
        <v>2551</v>
      </c>
      <c r="Y2266" t="s">
        <v>73</v>
      </c>
      <c r="Z2266">
        <v>355353430000</v>
      </c>
      <c r="AG2266" t="s">
        <v>1972</v>
      </c>
      <c r="AI2266" t="s">
        <v>3561</v>
      </c>
      <c r="AL2266">
        <v>0</v>
      </c>
      <c r="AN2266" t="s">
        <v>1974</v>
      </c>
      <c r="AO2266">
        <v>0</v>
      </c>
      <c r="AQ2266">
        <v>2252651</v>
      </c>
      <c r="AR2266" t="s">
        <v>2241</v>
      </c>
      <c r="AS2266" t="s">
        <v>4163</v>
      </c>
      <c r="AT2266" t="s">
        <v>1975</v>
      </c>
    </row>
    <row r="2267" spans="1:46" x14ac:dyDescent="0.25">
      <c r="A2267" t="str">
        <f>_xlfn.XLOOKUP(I2267,UTILIZADAS[Contacto1],UTILIZADAS[Source.Name],,0)</f>
        <v>Cobros Abril Canal Fijo</v>
      </c>
      <c r="B2267" s="18">
        <f>VLOOKUP(J2267,Ref!A:C,3,0)</f>
        <v>0</v>
      </c>
      <c r="C2267" s="18">
        <f>VLOOKUP(J2267,Ref!A:D,4,0)</f>
        <v>0</v>
      </c>
      <c r="D2267" s="18" t="str">
        <f t="shared" si="105"/>
        <v>02/may</v>
      </c>
      <c r="E2267" s="18">
        <f t="shared" si="106"/>
        <v>11</v>
      </c>
      <c r="F2267" s="18">
        <v>1</v>
      </c>
      <c r="G2267" s="18">
        <f t="shared" si="107"/>
        <v>0</v>
      </c>
      <c r="H2267" s="3">
        <v>46144.534432870372</v>
      </c>
      <c r="I2267">
        <v>65402731</v>
      </c>
      <c r="J2267" t="s">
        <v>1967</v>
      </c>
      <c r="K2267" t="s">
        <v>1968</v>
      </c>
      <c r="L2267" t="s">
        <v>1969</v>
      </c>
      <c r="M2267" t="s">
        <v>1970</v>
      </c>
      <c r="O2267">
        <v>365022860000</v>
      </c>
      <c r="P2267">
        <v>16017</v>
      </c>
      <c r="Q2267">
        <v>-4</v>
      </c>
      <c r="R2267">
        <v>1</v>
      </c>
      <c r="S2267">
        <v>65402731</v>
      </c>
      <c r="U2267" t="s">
        <v>2377</v>
      </c>
      <c r="W2267" t="s">
        <v>3947</v>
      </c>
      <c r="X2267" t="s">
        <v>66</v>
      </c>
      <c r="Y2267" t="s">
        <v>65</v>
      </c>
      <c r="Z2267">
        <v>365022860000</v>
      </c>
      <c r="AG2267" t="s">
        <v>1972</v>
      </c>
      <c r="AI2267" t="s">
        <v>3142</v>
      </c>
      <c r="AL2267">
        <v>0</v>
      </c>
      <c r="AN2267" t="s">
        <v>1974</v>
      </c>
      <c r="AO2267">
        <v>0</v>
      </c>
      <c r="AQ2267">
        <v>2252166</v>
      </c>
      <c r="AR2267" t="s">
        <v>2241</v>
      </c>
      <c r="AS2267" t="s">
        <v>4163</v>
      </c>
      <c r="AT2267" t="s">
        <v>1975</v>
      </c>
    </row>
    <row r="2268" spans="1:46" x14ac:dyDescent="0.25">
      <c r="A2268" t="str">
        <f>_xlfn.XLOOKUP(I2268,UTILIZADAS[Contacto1],UTILIZADAS[Source.Name],,0)</f>
        <v>Cobros Abril Canal Fijo</v>
      </c>
      <c r="B2268" s="18">
        <f>VLOOKUP(J2268,Ref!A:C,3,0)</f>
        <v>0</v>
      </c>
      <c r="C2268" s="18">
        <f>VLOOKUP(J2268,Ref!A:D,4,0)</f>
        <v>0</v>
      </c>
      <c r="D2268" s="18" t="str">
        <f t="shared" si="105"/>
        <v>05/may</v>
      </c>
      <c r="E2268" s="18">
        <f t="shared" si="106"/>
        <v>11</v>
      </c>
      <c r="F2268" s="18">
        <v>1</v>
      </c>
      <c r="G2268" s="18">
        <f t="shared" si="107"/>
        <v>0</v>
      </c>
      <c r="H2268" s="3">
        <v>46147.747974537036</v>
      </c>
      <c r="I2268">
        <v>65402731</v>
      </c>
      <c r="J2268" t="s">
        <v>1967</v>
      </c>
      <c r="K2268" t="s">
        <v>1968</v>
      </c>
      <c r="L2268" t="s">
        <v>1969</v>
      </c>
      <c r="M2268" t="s">
        <v>1970</v>
      </c>
      <c r="O2268">
        <v>365022860000</v>
      </c>
      <c r="P2268">
        <v>16017</v>
      </c>
      <c r="Q2268">
        <v>-4</v>
      </c>
      <c r="R2268">
        <v>1</v>
      </c>
      <c r="S2268">
        <v>65402731</v>
      </c>
      <c r="U2268" t="s">
        <v>2377</v>
      </c>
      <c r="W2268" t="s">
        <v>3947</v>
      </c>
      <c r="X2268" t="s">
        <v>66</v>
      </c>
      <c r="Y2268" t="s">
        <v>65</v>
      </c>
      <c r="Z2268">
        <v>365022860000</v>
      </c>
      <c r="AG2268" t="s">
        <v>1972</v>
      </c>
      <c r="AI2268" t="s">
        <v>3142</v>
      </c>
      <c r="AL2268">
        <v>0</v>
      </c>
      <c r="AN2268" t="s">
        <v>1974</v>
      </c>
      <c r="AO2268">
        <v>0</v>
      </c>
      <c r="AQ2268">
        <v>2252166</v>
      </c>
      <c r="AR2268" t="s">
        <v>2241</v>
      </c>
      <c r="AS2268" t="s">
        <v>4163</v>
      </c>
      <c r="AT2268" t="s">
        <v>1975</v>
      </c>
    </row>
    <row r="2269" spans="1:46" x14ac:dyDescent="0.25">
      <c r="A2269" t="str">
        <f>_xlfn.XLOOKUP(I2269,UTILIZADAS[Contacto1],UTILIZADAS[Source.Name],,0)</f>
        <v>Cobros Abril Canal Fijo</v>
      </c>
      <c r="B2269" s="18">
        <f>VLOOKUP(J2269,Ref!A:C,3,0)</f>
        <v>0</v>
      </c>
      <c r="C2269" s="18">
        <f>VLOOKUP(J2269,Ref!A:D,4,0)</f>
        <v>0</v>
      </c>
      <c r="D2269" s="18" t="str">
        <f t="shared" si="105"/>
        <v>07/may</v>
      </c>
      <c r="E2269" s="18">
        <f t="shared" si="106"/>
        <v>11</v>
      </c>
      <c r="F2269" s="18">
        <v>1</v>
      </c>
      <c r="G2269" s="18">
        <f t="shared" si="107"/>
        <v>0</v>
      </c>
      <c r="H2269" s="3">
        <v>46149.608055555553</v>
      </c>
      <c r="I2269">
        <v>65402731</v>
      </c>
      <c r="J2269" t="s">
        <v>2023</v>
      </c>
      <c r="K2269" t="s">
        <v>1968</v>
      </c>
      <c r="L2269" t="s">
        <v>1969</v>
      </c>
      <c r="M2269" t="s">
        <v>1970</v>
      </c>
      <c r="O2269">
        <v>365022860000</v>
      </c>
      <c r="P2269">
        <v>16017</v>
      </c>
      <c r="Q2269">
        <v>-4</v>
      </c>
      <c r="R2269">
        <v>1</v>
      </c>
      <c r="S2269">
        <v>65402731</v>
      </c>
      <c r="U2269" t="s">
        <v>2377</v>
      </c>
      <c r="W2269" t="s">
        <v>3947</v>
      </c>
      <c r="X2269" t="s">
        <v>66</v>
      </c>
      <c r="Y2269" t="s">
        <v>65</v>
      </c>
      <c r="Z2269">
        <v>365022860000</v>
      </c>
      <c r="AG2269" t="s">
        <v>1972</v>
      </c>
      <c r="AI2269" t="s">
        <v>3142</v>
      </c>
      <c r="AL2269">
        <v>0</v>
      </c>
      <c r="AN2269" t="s">
        <v>1974</v>
      </c>
      <c r="AO2269">
        <v>0</v>
      </c>
      <c r="AQ2269">
        <v>2252166</v>
      </c>
      <c r="AR2269" t="s">
        <v>2241</v>
      </c>
      <c r="AS2269" t="s">
        <v>4163</v>
      </c>
      <c r="AT2269" t="s">
        <v>2024</v>
      </c>
    </row>
    <row r="2270" spans="1:46" x14ac:dyDescent="0.25">
      <c r="A2270" t="str">
        <f>_xlfn.XLOOKUP(I2270,UTILIZADAS[Contacto1],UTILIZADAS[Source.Name],,0)</f>
        <v>Cobros Abril Canal Fijo</v>
      </c>
      <c r="B2270" s="18">
        <f>VLOOKUP(J2270,Ref!A:C,3,0)</f>
        <v>0</v>
      </c>
      <c r="C2270" s="18">
        <f>VLOOKUP(J2270,Ref!A:D,4,0)</f>
        <v>0</v>
      </c>
      <c r="D2270" s="18" t="str">
        <f t="shared" si="105"/>
        <v>08/may</v>
      </c>
      <c r="E2270" s="18">
        <f t="shared" si="106"/>
        <v>11</v>
      </c>
      <c r="F2270" s="18">
        <v>1</v>
      </c>
      <c r="G2270" s="18">
        <f t="shared" si="107"/>
        <v>0</v>
      </c>
      <c r="H2270" s="3">
        <v>46150.412060185183</v>
      </c>
      <c r="I2270">
        <v>65402731</v>
      </c>
      <c r="J2270" t="s">
        <v>1967</v>
      </c>
      <c r="K2270" t="s">
        <v>1968</v>
      </c>
      <c r="L2270" t="s">
        <v>1969</v>
      </c>
      <c r="M2270" t="s">
        <v>1970</v>
      </c>
      <c r="O2270">
        <v>365022860000</v>
      </c>
      <c r="P2270">
        <v>16017</v>
      </c>
      <c r="Q2270">
        <v>-4</v>
      </c>
      <c r="R2270">
        <v>1</v>
      </c>
      <c r="S2270">
        <v>65402731</v>
      </c>
      <c r="U2270" t="s">
        <v>2377</v>
      </c>
      <c r="W2270" t="s">
        <v>3947</v>
      </c>
      <c r="X2270" t="s">
        <v>66</v>
      </c>
      <c r="Y2270" t="s">
        <v>65</v>
      </c>
      <c r="Z2270">
        <v>365022860000</v>
      </c>
      <c r="AG2270" t="s">
        <v>1972</v>
      </c>
      <c r="AI2270" t="s">
        <v>3142</v>
      </c>
      <c r="AL2270">
        <v>0</v>
      </c>
      <c r="AN2270" t="s">
        <v>1974</v>
      </c>
      <c r="AO2270">
        <v>0</v>
      </c>
      <c r="AQ2270">
        <v>2252166</v>
      </c>
      <c r="AR2270" t="s">
        <v>2241</v>
      </c>
      <c r="AS2270" t="s">
        <v>4163</v>
      </c>
      <c r="AT2270" t="s">
        <v>1975</v>
      </c>
    </row>
    <row r="2271" spans="1:46" x14ac:dyDescent="0.25">
      <c r="A2271" t="str">
        <f>_xlfn.XLOOKUP(I2271,UTILIZADAS[Contacto1],UTILIZADAS[Source.Name],,0)</f>
        <v>Cobros Abril Canal Fijo</v>
      </c>
      <c r="B2271" s="18">
        <f>VLOOKUP(J2271,Ref!A:C,3,0)</f>
        <v>0</v>
      </c>
      <c r="C2271" s="18">
        <f>VLOOKUP(J2271,Ref!A:D,4,0)</f>
        <v>0</v>
      </c>
      <c r="D2271" s="18" t="str">
        <f t="shared" si="105"/>
        <v>08/may</v>
      </c>
      <c r="E2271" s="18">
        <f t="shared" si="106"/>
        <v>11</v>
      </c>
      <c r="F2271" s="18">
        <v>1</v>
      </c>
      <c r="G2271" s="18">
        <f t="shared" si="107"/>
        <v>0</v>
      </c>
      <c r="H2271" s="3">
        <v>46150.633333333331</v>
      </c>
      <c r="I2271">
        <v>65402731</v>
      </c>
      <c r="J2271" t="s">
        <v>1967</v>
      </c>
      <c r="K2271" t="s">
        <v>1968</v>
      </c>
      <c r="L2271" t="s">
        <v>1969</v>
      </c>
      <c r="M2271" t="s">
        <v>1970</v>
      </c>
      <c r="O2271">
        <v>365022860000</v>
      </c>
      <c r="P2271">
        <v>16017</v>
      </c>
      <c r="Q2271">
        <v>-4</v>
      </c>
      <c r="R2271">
        <v>1</v>
      </c>
      <c r="S2271">
        <v>65402731</v>
      </c>
      <c r="U2271" t="s">
        <v>2377</v>
      </c>
      <c r="W2271" t="s">
        <v>3947</v>
      </c>
      <c r="X2271" t="s">
        <v>66</v>
      </c>
      <c r="Y2271" t="s">
        <v>65</v>
      </c>
      <c r="Z2271">
        <v>365022860000</v>
      </c>
      <c r="AG2271" t="s">
        <v>1972</v>
      </c>
      <c r="AI2271" t="s">
        <v>3142</v>
      </c>
      <c r="AL2271">
        <v>0</v>
      </c>
      <c r="AN2271" t="s">
        <v>1974</v>
      </c>
      <c r="AO2271">
        <v>0</v>
      </c>
      <c r="AQ2271">
        <v>2252166</v>
      </c>
      <c r="AR2271" t="s">
        <v>2241</v>
      </c>
      <c r="AS2271" t="s">
        <v>4163</v>
      </c>
      <c r="AT2271" t="s">
        <v>1975</v>
      </c>
    </row>
    <row r="2272" spans="1:46" x14ac:dyDescent="0.25">
      <c r="A2272" t="str">
        <f>_xlfn.XLOOKUP(I2272,UTILIZADAS[Contacto1],UTILIZADAS[Source.Name],,0)</f>
        <v>Cobros Abril Canal Fijo</v>
      </c>
      <c r="B2272" s="18">
        <f>VLOOKUP(J2272,Ref!A:C,3,0)</f>
        <v>0</v>
      </c>
      <c r="C2272" s="18">
        <f>VLOOKUP(J2272,Ref!A:D,4,0)</f>
        <v>0</v>
      </c>
      <c r="D2272" s="18" t="str">
        <f t="shared" si="105"/>
        <v>11/may</v>
      </c>
      <c r="E2272" s="18">
        <f t="shared" si="106"/>
        <v>11</v>
      </c>
      <c r="F2272" s="18">
        <v>1</v>
      </c>
      <c r="G2272" s="18">
        <f t="shared" si="107"/>
        <v>0</v>
      </c>
      <c r="H2272" s="3">
        <v>46153.715462962966</v>
      </c>
      <c r="I2272">
        <v>65402731</v>
      </c>
      <c r="J2272" t="s">
        <v>1967</v>
      </c>
      <c r="K2272" t="s">
        <v>1968</v>
      </c>
      <c r="L2272" t="s">
        <v>1969</v>
      </c>
      <c r="M2272" t="s">
        <v>1970</v>
      </c>
      <c r="O2272">
        <v>365022860000</v>
      </c>
      <c r="P2272">
        <v>16018</v>
      </c>
      <c r="Q2272">
        <v>-4</v>
      </c>
      <c r="R2272">
        <v>1</v>
      </c>
      <c r="S2272">
        <v>65402731</v>
      </c>
      <c r="U2272" t="s">
        <v>2377</v>
      </c>
      <c r="W2272" t="s">
        <v>3947</v>
      </c>
      <c r="X2272">
        <v>365022860000</v>
      </c>
      <c r="Y2272" t="s">
        <v>65</v>
      </c>
      <c r="Z2272" t="s">
        <v>66</v>
      </c>
      <c r="AG2272" t="s">
        <v>1972</v>
      </c>
      <c r="AL2272">
        <v>0</v>
      </c>
      <c r="AN2272" t="s">
        <v>1974</v>
      </c>
      <c r="AO2272">
        <v>0</v>
      </c>
      <c r="AQ2272">
        <v>2258078</v>
      </c>
      <c r="AR2272" t="s">
        <v>4605</v>
      </c>
      <c r="AS2272" t="s">
        <v>5883</v>
      </c>
      <c r="AT2272" t="s">
        <v>1975</v>
      </c>
    </row>
    <row r="2273" spans="1:46" x14ac:dyDescent="0.25">
      <c r="A2273" t="str">
        <f>_xlfn.XLOOKUP(I2273,UTILIZADAS[Contacto1],UTILIZADAS[Source.Name],,0)</f>
        <v>Cobros Abril Canal Fijo</v>
      </c>
      <c r="B2273" s="18">
        <f>VLOOKUP(J2273,Ref!A:C,3,0)</f>
        <v>0</v>
      </c>
      <c r="C2273" s="18">
        <f>VLOOKUP(J2273,Ref!A:D,4,0)</f>
        <v>0</v>
      </c>
      <c r="D2273" s="18" t="str">
        <f t="shared" si="105"/>
        <v>14/may</v>
      </c>
      <c r="E2273" s="18">
        <f t="shared" si="106"/>
        <v>11</v>
      </c>
      <c r="F2273" s="18">
        <v>1</v>
      </c>
      <c r="G2273" s="18">
        <f t="shared" si="107"/>
        <v>0</v>
      </c>
      <c r="H2273" s="3">
        <v>46156.448275462964</v>
      </c>
      <c r="I2273">
        <v>65402731</v>
      </c>
      <c r="J2273" t="s">
        <v>1967</v>
      </c>
      <c r="K2273" t="s">
        <v>1968</v>
      </c>
      <c r="L2273" t="s">
        <v>1969</v>
      </c>
      <c r="M2273" t="s">
        <v>1970</v>
      </c>
      <c r="O2273">
        <v>365022860000</v>
      </c>
      <c r="P2273">
        <v>16018</v>
      </c>
      <c r="Q2273">
        <v>-4</v>
      </c>
      <c r="R2273">
        <v>1</v>
      </c>
      <c r="S2273">
        <v>65402731</v>
      </c>
      <c r="U2273" t="s">
        <v>2377</v>
      </c>
      <c r="W2273" t="s">
        <v>3947</v>
      </c>
      <c r="X2273">
        <v>365022860000</v>
      </c>
      <c r="Y2273" t="s">
        <v>65</v>
      </c>
      <c r="Z2273" t="s">
        <v>66</v>
      </c>
      <c r="AG2273" t="s">
        <v>1972</v>
      </c>
      <c r="AL2273">
        <v>0</v>
      </c>
      <c r="AN2273" t="s">
        <v>1974</v>
      </c>
      <c r="AO2273">
        <v>0</v>
      </c>
      <c r="AQ2273">
        <v>2258078</v>
      </c>
      <c r="AR2273" t="s">
        <v>4605</v>
      </c>
      <c r="AS2273" t="s">
        <v>5883</v>
      </c>
      <c r="AT2273" t="s">
        <v>1975</v>
      </c>
    </row>
    <row r="2274" spans="1:46" x14ac:dyDescent="0.25">
      <c r="A2274" t="str">
        <f>_xlfn.XLOOKUP(I2274,UTILIZADAS[Contacto1],UTILIZADAS[Source.Name],,0)</f>
        <v>Cobros Abril Canal Fijo</v>
      </c>
      <c r="B2274" s="18">
        <f>VLOOKUP(J2274,Ref!A:C,3,0)</f>
        <v>0</v>
      </c>
      <c r="C2274" s="18">
        <f>VLOOKUP(J2274,Ref!A:D,4,0)</f>
        <v>0</v>
      </c>
      <c r="D2274" s="18" t="str">
        <f t="shared" si="105"/>
        <v>18/may</v>
      </c>
      <c r="E2274" s="18">
        <f t="shared" si="106"/>
        <v>11</v>
      </c>
      <c r="F2274" s="18">
        <v>1</v>
      </c>
      <c r="G2274" s="18">
        <f t="shared" si="107"/>
        <v>0</v>
      </c>
      <c r="H2274" s="3">
        <v>46160.522939814815</v>
      </c>
      <c r="I2274">
        <v>65402731</v>
      </c>
      <c r="J2274" t="s">
        <v>1967</v>
      </c>
      <c r="K2274" t="s">
        <v>1968</v>
      </c>
      <c r="L2274" t="s">
        <v>1969</v>
      </c>
      <c r="M2274" t="s">
        <v>1970</v>
      </c>
      <c r="O2274">
        <v>365022860000</v>
      </c>
      <c r="P2274">
        <v>16018</v>
      </c>
      <c r="Q2274">
        <v>-4</v>
      </c>
      <c r="R2274">
        <v>1</v>
      </c>
      <c r="S2274">
        <v>65402731</v>
      </c>
      <c r="U2274" t="s">
        <v>2377</v>
      </c>
      <c r="W2274" t="s">
        <v>3947</v>
      </c>
      <c r="X2274">
        <v>365022860000</v>
      </c>
      <c r="Y2274" t="s">
        <v>65</v>
      </c>
      <c r="Z2274" t="s">
        <v>66</v>
      </c>
      <c r="AG2274" t="s">
        <v>1972</v>
      </c>
      <c r="AL2274">
        <v>0</v>
      </c>
      <c r="AN2274" t="s">
        <v>1974</v>
      </c>
      <c r="AO2274">
        <v>0</v>
      </c>
      <c r="AQ2274">
        <v>2258078</v>
      </c>
      <c r="AR2274" t="s">
        <v>4605</v>
      </c>
      <c r="AS2274" t="s">
        <v>5883</v>
      </c>
      <c r="AT2274" t="s">
        <v>1975</v>
      </c>
    </row>
    <row r="2275" spans="1:46" x14ac:dyDescent="0.25">
      <c r="A2275" t="str">
        <f>_xlfn.XLOOKUP(I2275,UTILIZADAS[Contacto1],UTILIZADAS[Source.Name],,0)</f>
        <v>Cobros Abril Canal Fijo</v>
      </c>
      <c r="B2275" s="18">
        <f>VLOOKUP(J2275,Ref!A:C,3,0)</f>
        <v>0</v>
      </c>
      <c r="C2275" s="18">
        <f>VLOOKUP(J2275,Ref!A:D,4,0)</f>
        <v>0</v>
      </c>
      <c r="D2275" s="18" t="str">
        <f t="shared" si="105"/>
        <v>20/may</v>
      </c>
      <c r="E2275" s="18">
        <f t="shared" si="106"/>
        <v>11</v>
      </c>
      <c r="F2275" s="18">
        <v>1</v>
      </c>
      <c r="G2275" s="18">
        <f t="shared" si="107"/>
        <v>0</v>
      </c>
      <c r="H2275" s="3">
        <v>46162.477523148147</v>
      </c>
      <c r="I2275">
        <v>65402731</v>
      </c>
      <c r="J2275" t="s">
        <v>1967</v>
      </c>
      <c r="K2275" t="s">
        <v>1968</v>
      </c>
      <c r="L2275" t="s">
        <v>1969</v>
      </c>
      <c r="M2275" t="s">
        <v>1970</v>
      </c>
      <c r="O2275">
        <v>365022860000</v>
      </c>
      <c r="P2275">
        <v>16018</v>
      </c>
      <c r="Q2275">
        <v>-4</v>
      </c>
      <c r="R2275">
        <v>1</v>
      </c>
      <c r="S2275">
        <v>65402731</v>
      </c>
      <c r="U2275" t="s">
        <v>2377</v>
      </c>
      <c r="W2275" t="s">
        <v>3947</v>
      </c>
      <c r="X2275">
        <v>365022860000</v>
      </c>
      <c r="Y2275" t="s">
        <v>65</v>
      </c>
      <c r="Z2275" t="s">
        <v>66</v>
      </c>
      <c r="AG2275" t="s">
        <v>1972</v>
      </c>
      <c r="AL2275">
        <v>0</v>
      </c>
      <c r="AN2275" t="s">
        <v>1974</v>
      </c>
      <c r="AO2275">
        <v>0</v>
      </c>
      <c r="AQ2275">
        <v>2258078</v>
      </c>
      <c r="AR2275" t="s">
        <v>4605</v>
      </c>
      <c r="AS2275" t="s">
        <v>5883</v>
      </c>
      <c r="AT2275" t="s">
        <v>1975</v>
      </c>
    </row>
    <row r="2276" spans="1:46" x14ac:dyDescent="0.25">
      <c r="A2276" t="str">
        <f>_xlfn.XLOOKUP(I2276,UTILIZADAS[Contacto1],UTILIZADAS[Source.Name],,0)</f>
        <v>Cobros Abril Canal Fijo</v>
      </c>
      <c r="B2276" s="18">
        <f>VLOOKUP(J2276,Ref!A:C,3,0)</f>
        <v>0</v>
      </c>
      <c r="C2276" s="18">
        <f>VLOOKUP(J2276,Ref!A:D,4,0)</f>
        <v>0</v>
      </c>
      <c r="D2276" s="18" t="str">
        <f t="shared" si="105"/>
        <v>21/may</v>
      </c>
      <c r="E2276" s="18">
        <f t="shared" si="106"/>
        <v>11</v>
      </c>
      <c r="F2276" s="18">
        <v>1</v>
      </c>
      <c r="G2276" s="18">
        <f t="shared" si="107"/>
        <v>0</v>
      </c>
      <c r="H2276" s="3">
        <v>46163.511701388888</v>
      </c>
      <c r="I2276">
        <v>65402731</v>
      </c>
      <c r="J2276" t="s">
        <v>1967</v>
      </c>
      <c r="K2276" t="s">
        <v>1968</v>
      </c>
      <c r="L2276" t="s">
        <v>1969</v>
      </c>
      <c r="M2276" t="s">
        <v>1970</v>
      </c>
      <c r="O2276">
        <v>365022860000</v>
      </c>
      <c r="P2276">
        <v>16018</v>
      </c>
      <c r="Q2276">
        <v>-4</v>
      </c>
      <c r="R2276">
        <v>1</v>
      </c>
      <c r="S2276">
        <v>65402731</v>
      </c>
      <c r="U2276" t="s">
        <v>2377</v>
      </c>
      <c r="W2276" t="s">
        <v>3947</v>
      </c>
      <c r="X2276">
        <v>365022860000</v>
      </c>
      <c r="Y2276" t="s">
        <v>65</v>
      </c>
      <c r="Z2276" t="s">
        <v>66</v>
      </c>
      <c r="AG2276" t="s">
        <v>1972</v>
      </c>
      <c r="AL2276">
        <v>0</v>
      </c>
      <c r="AN2276" t="s">
        <v>1974</v>
      </c>
      <c r="AO2276">
        <v>0</v>
      </c>
      <c r="AQ2276">
        <v>2258078</v>
      </c>
      <c r="AR2276" t="s">
        <v>4605</v>
      </c>
      <c r="AS2276" t="s">
        <v>5883</v>
      </c>
      <c r="AT2276" t="s">
        <v>1975</v>
      </c>
    </row>
    <row r="2277" spans="1:46" x14ac:dyDescent="0.25">
      <c r="A2277" t="str">
        <f>_xlfn.XLOOKUP(I2277,UTILIZADAS[Contacto1],UTILIZADAS[Source.Name],,0)</f>
        <v>Cobros Abril Canal Fijo</v>
      </c>
      <c r="B2277" s="18">
        <f>VLOOKUP(J2277,Ref!A:C,3,0)</f>
        <v>0</v>
      </c>
      <c r="C2277" s="18">
        <f>VLOOKUP(J2277,Ref!A:D,4,0)</f>
        <v>0</v>
      </c>
      <c r="D2277" s="18" t="str">
        <f t="shared" si="105"/>
        <v>22/may</v>
      </c>
      <c r="E2277" s="18">
        <f t="shared" si="106"/>
        <v>11</v>
      </c>
      <c r="F2277" s="18">
        <v>1</v>
      </c>
      <c r="G2277" s="18">
        <f t="shared" si="107"/>
        <v>1</v>
      </c>
      <c r="H2277" s="3">
        <v>46164.398946759262</v>
      </c>
      <c r="I2277">
        <v>65402731</v>
      </c>
      <c r="J2277" t="s">
        <v>1967</v>
      </c>
      <c r="K2277" t="s">
        <v>1968</v>
      </c>
      <c r="L2277" t="s">
        <v>1969</v>
      </c>
      <c r="M2277" t="s">
        <v>1970</v>
      </c>
      <c r="O2277">
        <v>365022860000</v>
      </c>
      <c r="P2277">
        <v>16018</v>
      </c>
      <c r="Q2277">
        <v>-4</v>
      </c>
      <c r="R2277">
        <v>1</v>
      </c>
      <c r="S2277">
        <v>65402731</v>
      </c>
      <c r="U2277" t="s">
        <v>2377</v>
      </c>
      <c r="W2277" t="s">
        <v>3947</v>
      </c>
      <c r="X2277">
        <v>365022860000</v>
      </c>
      <c r="Y2277" t="s">
        <v>65</v>
      </c>
      <c r="Z2277" t="s">
        <v>66</v>
      </c>
      <c r="AG2277" t="s">
        <v>1972</v>
      </c>
      <c r="AL2277">
        <v>0</v>
      </c>
      <c r="AN2277" t="s">
        <v>1974</v>
      </c>
      <c r="AO2277">
        <v>0</v>
      </c>
      <c r="AQ2277">
        <v>2258078</v>
      </c>
      <c r="AR2277" t="s">
        <v>4605</v>
      </c>
      <c r="AS2277" t="s">
        <v>5883</v>
      </c>
      <c r="AT2277" t="s">
        <v>1975</v>
      </c>
    </row>
    <row r="2278" spans="1:46" x14ac:dyDescent="0.25">
      <c r="A2278" t="str">
        <f>_xlfn.XLOOKUP(I2278,UTILIZADAS[Contacto1],UTILIZADAS[Source.Name],,0)</f>
        <v>Cobros Abril Canal Fijo</v>
      </c>
      <c r="B2278" s="18">
        <f>VLOOKUP(J2278,Ref!A:C,3,0)</f>
        <v>0</v>
      </c>
      <c r="C2278" s="18">
        <f>VLOOKUP(J2278,Ref!A:D,4,0)</f>
        <v>0</v>
      </c>
      <c r="D2278" s="18" t="str">
        <f t="shared" si="105"/>
        <v>11/may</v>
      </c>
      <c r="E2278" s="18">
        <f t="shared" si="106"/>
        <v>1</v>
      </c>
      <c r="F2278" s="18">
        <v>1</v>
      </c>
      <c r="G2278" s="18">
        <f t="shared" si="107"/>
        <v>1</v>
      </c>
      <c r="H2278" s="3">
        <v>46153.715798611112</v>
      </c>
      <c r="I2278">
        <v>65404671</v>
      </c>
      <c r="J2278">
        <v>6004</v>
      </c>
      <c r="K2278" t="s">
        <v>1983</v>
      </c>
      <c r="L2278" t="s">
        <v>1897</v>
      </c>
      <c r="M2278" t="s">
        <v>1970</v>
      </c>
      <c r="O2278">
        <v>362004080000</v>
      </c>
      <c r="P2278">
        <v>16018</v>
      </c>
      <c r="Q2278">
        <v>-4</v>
      </c>
      <c r="R2278">
        <v>1</v>
      </c>
      <c r="S2278">
        <v>65404671</v>
      </c>
      <c r="U2278" t="s">
        <v>2088</v>
      </c>
      <c r="W2278" t="s">
        <v>188</v>
      </c>
      <c r="X2278">
        <v>362004080000</v>
      </c>
      <c r="Y2278" t="s">
        <v>65</v>
      </c>
      <c r="Z2278" t="s">
        <v>66</v>
      </c>
      <c r="AF2278" t="s">
        <v>1976</v>
      </c>
      <c r="AG2278" t="s">
        <v>1972</v>
      </c>
      <c r="AL2278">
        <v>74</v>
      </c>
      <c r="AM2278" t="s">
        <v>1979</v>
      </c>
      <c r="AN2278" t="s">
        <v>1987</v>
      </c>
      <c r="AO2278">
        <v>0</v>
      </c>
      <c r="AQ2278">
        <v>2258079</v>
      </c>
      <c r="AR2278" t="s">
        <v>4605</v>
      </c>
      <c r="AS2278" t="s">
        <v>5883</v>
      </c>
      <c r="AT2278" t="s">
        <v>1984</v>
      </c>
    </row>
    <row r="2279" spans="1:46" x14ac:dyDescent="0.25">
      <c r="A2279" t="str">
        <f>_xlfn.XLOOKUP(I2279,UTILIZADAS[Contacto1],UTILIZADAS[Source.Name],,0)</f>
        <v>Cobros Mayo</v>
      </c>
      <c r="B2279" s="18">
        <f>VLOOKUP(J2279,Ref!A:C,3,0)</f>
        <v>0</v>
      </c>
      <c r="C2279" s="18">
        <f>VLOOKUP(J2279,Ref!A:D,4,0)</f>
        <v>0</v>
      </c>
      <c r="D2279" s="18" t="str">
        <f t="shared" si="105"/>
        <v>11/may</v>
      </c>
      <c r="E2279" s="18">
        <f t="shared" si="106"/>
        <v>4</v>
      </c>
      <c r="F2279" s="18">
        <v>1</v>
      </c>
      <c r="G2279" s="18">
        <f t="shared" si="107"/>
        <v>0</v>
      </c>
      <c r="H2279" s="3">
        <v>46153.716203703705</v>
      </c>
      <c r="I2279">
        <v>65407934</v>
      </c>
      <c r="J2279" t="s">
        <v>2021</v>
      </c>
      <c r="K2279" t="s">
        <v>1968</v>
      </c>
      <c r="L2279" t="s">
        <v>1969</v>
      </c>
      <c r="M2279" t="s">
        <v>1970</v>
      </c>
      <c r="O2279">
        <v>364056550000</v>
      </c>
      <c r="P2279">
        <v>16018</v>
      </c>
      <c r="Q2279">
        <v>-4</v>
      </c>
      <c r="R2279">
        <v>1</v>
      </c>
      <c r="S2279">
        <v>65407934</v>
      </c>
      <c r="U2279" t="s">
        <v>5060</v>
      </c>
      <c r="W2279" t="s">
        <v>5061</v>
      </c>
      <c r="X2279">
        <v>364056550000</v>
      </c>
      <c r="Y2279" t="s">
        <v>65</v>
      </c>
      <c r="Z2279" t="s">
        <v>66</v>
      </c>
      <c r="AF2279" t="s">
        <v>1976</v>
      </c>
      <c r="AG2279" t="s">
        <v>1972</v>
      </c>
      <c r="AL2279">
        <v>5</v>
      </c>
      <c r="AN2279" t="s">
        <v>1974</v>
      </c>
      <c r="AO2279">
        <v>0</v>
      </c>
      <c r="AQ2279">
        <v>2258080</v>
      </c>
      <c r="AR2279" t="s">
        <v>4605</v>
      </c>
      <c r="AS2279" t="s">
        <v>5883</v>
      </c>
      <c r="AT2279" t="s">
        <v>2022</v>
      </c>
    </row>
    <row r="2280" spans="1:46" x14ac:dyDescent="0.25">
      <c r="A2280" t="str">
        <f>_xlfn.XLOOKUP(I2280,UTILIZADAS[Contacto1],UTILIZADAS[Source.Name],,0)</f>
        <v>Cobros Mayo</v>
      </c>
      <c r="B2280" s="18">
        <f>VLOOKUP(J2280,Ref!A:C,3,0)</f>
        <v>0</v>
      </c>
      <c r="C2280" s="18">
        <f>VLOOKUP(J2280,Ref!A:D,4,0)</f>
        <v>0</v>
      </c>
      <c r="D2280" s="18" t="str">
        <f t="shared" si="105"/>
        <v>14/may</v>
      </c>
      <c r="E2280" s="18">
        <f t="shared" si="106"/>
        <v>4</v>
      </c>
      <c r="F2280" s="18">
        <v>1</v>
      </c>
      <c r="G2280" s="18">
        <f t="shared" si="107"/>
        <v>0</v>
      </c>
      <c r="H2280" s="3">
        <v>46156.448819444442</v>
      </c>
      <c r="I2280">
        <v>65407934</v>
      </c>
      <c r="J2280" t="s">
        <v>2021</v>
      </c>
      <c r="K2280" t="s">
        <v>1968</v>
      </c>
      <c r="L2280" t="s">
        <v>1969</v>
      </c>
      <c r="M2280" t="s">
        <v>1970</v>
      </c>
      <c r="O2280">
        <v>364056550000</v>
      </c>
      <c r="P2280">
        <v>16018</v>
      </c>
      <c r="Q2280">
        <v>-4</v>
      </c>
      <c r="R2280">
        <v>1</v>
      </c>
      <c r="S2280">
        <v>65407934</v>
      </c>
      <c r="U2280" t="s">
        <v>5060</v>
      </c>
      <c r="W2280" t="s">
        <v>5061</v>
      </c>
      <c r="X2280">
        <v>364056550000</v>
      </c>
      <c r="Y2280" t="s">
        <v>65</v>
      </c>
      <c r="Z2280" t="s">
        <v>66</v>
      </c>
      <c r="AF2280" t="s">
        <v>1976</v>
      </c>
      <c r="AG2280" t="s">
        <v>1972</v>
      </c>
      <c r="AL2280">
        <v>5</v>
      </c>
      <c r="AN2280" t="s">
        <v>1974</v>
      </c>
      <c r="AO2280">
        <v>0</v>
      </c>
      <c r="AQ2280">
        <v>2258080</v>
      </c>
      <c r="AR2280" t="s">
        <v>4605</v>
      </c>
      <c r="AS2280" t="s">
        <v>5883</v>
      </c>
      <c r="AT2280" t="s">
        <v>2022</v>
      </c>
    </row>
    <row r="2281" spans="1:46" x14ac:dyDescent="0.25">
      <c r="A2281" t="str">
        <f>_xlfn.XLOOKUP(I2281,UTILIZADAS[Contacto1],UTILIZADAS[Source.Name],,0)</f>
        <v>Cobros Mayo</v>
      </c>
      <c r="B2281" s="18">
        <f>VLOOKUP(J2281,Ref!A:C,3,0)</f>
        <v>0</v>
      </c>
      <c r="C2281" s="18">
        <f>VLOOKUP(J2281,Ref!A:D,4,0)</f>
        <v>0</v>
      </c>
      <c r="D2281" s="18" t="str">
        <f t="shared" si="105"/>
        <v>18/may</v>
      </c>
      <c r="E2281" s="18">
        <f t="shared" si="106"/>
        <v>4</v>
      </c>
      <c r="F2281" s="18">
        <v>1</v>
      </c>
      <c r="G2281" s="18">
        <f t="shared" si="107"/>
        <v>0</v>
      </c>
      <c r="H2281" s="3">
        <v>46160.523356481484</v>
      </c>
      <c r="I2281">
        <v>65407934</v>
      </c>
      <c r="J2281" t="s">
        <v>2021</v>
      </c>
      <c r="K2281" t="s">
        <v>1968</v>
      </c>
      <c r="L2281" t="s">
        <v>1969</v>
      </c>
      <c r="M2281" t="s">
        <v>1970</v>
      </c>
      <c r="O2281">
        <v>364056550000</v>
      </c>
      <c r="P2281">
        <v>16018</v>
      </c>
      <c r="Q2281">
        <v>-4</v>
      </c>
      <c r="R2281">
        <v>1</v>
      </c>
      <c r="S2281">
        <v>65407934</v>
      </c>
      <c r="U2281" t="s">
        <v>5060</v>
      </c>
      <c r="W2281" t="s">
        <v>5061</v>
      </c>
      <c r="X2281">
        <v>364056550000</v>
      </c>
      <c r="Y2281" t="s">
        <v>65</v>
      </c>
      <c r="Z2281" t="s">
        <v>66</v>
      </c>
      <c r="AF2281" t="s">
        <v>1976</v>
      </c>
      <c r="AG2281" t="s">
        <v>1972</v>
      </c>
      <c r="AL2281">
        <v>5</v>
      </c>
      <c r="AN2281" t="s">
        <v>1974</v>
      </c>
      <c r="AO2281">
        <v>0</v>
      </c>
      <c r="AQ2281">
        <v>2258080</v>
      </c>
      <c r="AR2281" t="s">
        <v>4605</v>
      </c>
      <c r="AS2281" t="s">
        <v>5883</v>
      </c>
      <c r="AT2281" t="s">
        <v>2022</v>
      </c>
    </row>
    <row r="2282" spans="1:46" x14ac:dyDescent="0.25">
      <c r="A2282" t="str">
        <f>_xlfn.XLOOKUP(I2282,UTILIZADAS[Contacto1],UTILIZADAS[Source.Name],,0)</f>
        <v>Cobros Mayo</v>
      </c>
      <c r="B2282" s="18">
        <f>VLOOKUP(J2282,Ref!A:C,3,0)</f>
        <v>0</v>
      </c>
      <c r="C2282" s="18">
        <f>VLOOKUP(J2282,Ref!A:D,4,0)</f>
        <v>0</v>
      </c>
      <c r="D2282" s="18" t="str">
        <f t="shared" si="105"/>
        <v>20/may</v>
      </c>
      <c r="E2282" s="18">
        <f t="shared" si="106"/>
        <v>4</v>
      </c>
      <c r="F2282" s="18">
        <v>1</v>
      </c>
      <c r="G2282" s="18">
        <f t="shared" si="107"/>
        <v>1</v>
      </c>
      <c r="H2282" s="3">
        <v>46162.478506944448</v>
      </c>
      <c r="I2282">
        <v>65407934</v>
      </c>
      <c r="J2282">
        <v>6004</v>
      </c>
      <c r="K2282" t="s">
        <v>1983</v>
      </c>
      <c r="L2282" t="s">
        <v>1897</v>
      </c>
      <c r="M2282" t="s">
        <v>1970</v>
      </c>
      <c r="O2282">
        <v>364056550000</v>
      </c>
      <c r="P2282">
        <v>16018</v>
      </c>
      <c r="Q2282">
        <v>-4</v>
      </c>
      <c r="R2282">
        <v>1</v>
      </c>
      <c r="S2282">
        <v>65407934</v>
      </c>
      <c r="U2282" t="s">
        <v>5060</v>
      </c>
      <c r="W2282" t="s">
        <v>5061</v>
      </c>
      <c r="X2282">
        <v>364056550000</v>
      </c>
      <c r="Y2282" t="s">
        <v>65</v>
      </c>
      <c r="Z2282" t="s">
        <v>66</v>
      </c>
      <c r="AF2282" t="s">
        <v>1976</v>
      </c>
      <c r="AG2282" t="s">
        <v>1972</v>
      </c>
      <c r="AL2282">
        <v>128</v>
      </c>
      <c r="AM2282" t="s">
        <v>1979</v>
      </c>
      <c r="AN2282" t="s">
        <v>1987</v>
      </c>
      <c r="AO2282">
        <v>0</v>
      </c>
      <c r="AQ2282">
        <v>2258080</v>
      </c>
      <c r="AR2282" t="s">
        <v>4605</v>
      </c>
      <c r="AS2282" t="s">
        <v>5883</v>
      </c>
      <c r="AT2282" t="s">
        <v>1984</v>
      </c>
    </row>
    <row r="2283" spans="1:46" x14ac:dyDescent="0.25">
      <c r="A2283" t="str">
        <f>_xlfn.XLOOKUP(I2283,UTILIZADAS[Contacto1],UTILIZADAS[Source.Name],,0)</f>
        <v>Cobros Mayo</v>
      </c>
      <c r="B2283" s="18">
        <f>VLOOKUP(J2283,Ref!A:C,3,0)</f>
        <v>0</v>
      </c>
      <c r="C2283" s="18">
        <f>VLOOKUP(J2283,Ref!A:D,4,0)</f>
        <v>0</v>
      </c>
      <c r="D2283" s="18" t="str">
        <f t="shared" si="105"/>
        <v>11/may</v>
      </c>
      <c r="E2283" s="18">
        <f t="shared" si="106"/>
        <v>5</v>
      </c>
      <c r="F2283" s="18">
        <v>1</v>
      </c>
      <c r="G2283" s="18">
        <f t="shared" si="107"/>
        <v>0</v>
      </c>
      <c r="H2283" s="3">
        <v>46153.716365740744</v>
      </c>
      <c r="I2283">
        <v>65407963</v>
      </c>
      <c r="J2283" t="s">
        <v>2021</v>
      </c>
      <c r="K2283" t="s">
        <v>1968</v>
      </c>
      <c r="L2283" t="s">
        <v>1969</v>
      </c>
      <c r="M2283" t="s">
        <v>1970</v>
      </c>
      <c r="O2283">
        <v>369056400000</v>
      </c>
      <c r="P2283">
        <v>16018</v>
      </c>
      <c r="Q2283">
        <v>-4</v>
      </c>
      <c r="R2283">
        <v>1</v>
      </c>
      <c r="S2283">
        <v>65407963</v>
      </c>
      <c r="U2283" t="s">
        <v>6056</v>
      </c>
      <c r="W2283" t="s">
        <v>5063</v>
      </c>
      <c r="X2283">
        <v>369056400000</v>
      </c>
      <c r="Y2283" t="s">
        <v>65</v>
      </c>
      <c r="Z2283" t="s">
        <v>66</v>
      </c>
      <c r="AF2283" t="s">
        <v>1976</v>
      </c>
      <c r="AG2283" t="s">
        <v>1972</v>
      </c>
      <c r="AL2283">
        <v>5</v>
      </c>
      <c r="AN2283" t="s">
        <v>1974</v>
      </c>
      <c r="AO2283">
        <v>0</v>
      </c>
      <c r="AQ2283">
        <v>2258081</v>
      </c>
      <c r="AR2283" t="s">
        <v>4605</v>
      </c>
      <c r="AS2283" t="s">
        <v>5883</v>
      </c>
      <c r="AT2283" t="s">
        <v>2022</v>
      </c>
    </row>
    <row r="2284" spans="1:46" x14ac:dyDescent="0.25">
      <c r="A2284" t="str">
        <f>_xlfn.XLOOKUP(I2284,UTILIZADAS[Contacto1],UTILIZADAS[Source.Name],,0)</f>
        <v>Cobros Mayo</v>
      </c>
      <c r="B2284" s="18">
        <f>VLOOKUP(J2284,Ref!A:C,3,0)</f>
        <v>0</v>
      </c>
      <c r="C2284" s="18">
        <f>VLOOKUP(J2284,Ref!A:D,4,0)</f>
        <v>0</v>
      </c>
      <c r="D2284" s="18" t="str">
        <f t="shared" si="105"/>
        <v>14/may</v>
      </c>
      <c r="E2284" s="18">
        <f t="shared" si="106"/>
        <v>5</v>
      </c>
      <c r="F2284" s="18">
        <v>1</v>
      </c>
      <c r="G2284" s="18">
        <f t="shared" si="107"/>
        <v>0</v>
      </c>
      <c r="H2284" s="3">
        <v>46156.44903935185</v>
      </c>
      <c r="I2284">
        <v>65407963</v>
      </c>
      <c r="J2284" t="s">
        <v>2021</v>
      </c>
      <c r="K2284" t="s">
        <v>1968</v>
      </c>
      <c r="L2284" t="s">
        <v>1969</v>
      </c>
      <c r="M2284" t="s">
        <v>1970</v>
      </c>
      <c r="O2284">
        <v>369056400000</v>
      </c>
      <c r="P2284">
        <v>16018</v>
      </c>
      <c r="Q2284">
        <v>-4</v>
      </c>
      <c r="R2284">
        <v>1</v>
      </c>
      <c r="S2284">
        <v>65407963</v>
      </c>
      <c r="U2284" t="s">
        <v>6056</v>
      </c>
      <c r="W2284" t="s">
        <v>5063</v>
      </c>
      <c r="X2284">
        <v>369056400000</v>
      </c>
      <c r="Y2284" t="s">
        <v>65</v>
      </c>
      <c r="Z2284" t="s">
        <v>66</v>
      </c>
      <c r="AF2284" t="s">
        <v>1976</v>
      </c>
      <c r="AG2284" t="s">
        <v>1972</v>
      </c>
      <c r="AL2284">
        <v>5</v>
      </c>
      <c r="AN2284" t="s">
        <v>1974</v>
      </c>
      <c r="AO2284">
        <v>0</v>
      </c>
      <c r="AQ2284">
        <v>2258081</v>
      </c>
      <c r="AR2284" t="s">
        <v>4605</v>
      </c>
      <c r="AS2284" t="s">
        <v>5883</v>
      </c>
      <c r="AT2284" t="s">
        <v>2022</v>
      </c>
    </row>
    <row r="2285" spans="1:46" x14ac:dyDescent="0.25">
      <c r="A2285" t="str">
        <f>_xlfn.XLOOKUP(I2285,UTILIZADAS[Contacto1],UTILIZADAS[Source.Name],,0)</f>
        <v>Cobros Mayo</v>
      </c>
      <c r="B2285" s="18">
        <f>VLOOKUP(J2285,Ref!A:C,3,0)</f>
        <v>0</v>
      </c>
      <c r="C2285" s="18">
        <f>VLOOKUP(J2285,Ref!A:D,4,0)</f>
        <v>0</v>
      </c>
      <c r="D2285" s="18" t="str">
        <f t="shared" si="105"/>
        <v>18/may</v>
      </c>
      <c r="E2285" s="18">
        <f t="shared" si="106"/>
        <v>5</v>
      </c>
      <c r="F2285" s="18">
        <v>1</v>
      </c>
      <c r="G2285" s="18">
        <f t="shared" si="107"/>
        <v>0</v>
      </c>
      <c r="H2285" s="3">
        <v>46160.523506944446</v>
      </c>
      <c r="I2285">
        <v>65407963</v>
      </c>
      <c r="J2285" t="s">
        <v>2021</v>
      </c>
      <c r="K2285" t="s">
        <v>1968</v>
      </c>
      <c r="L2285" t="s">
        <v>1969</v>
      </c>
      <c r="M2285" t="s">
        <v>1970</v>
      </c>
      <c r="O2285">
        <v>369056400000</v>
      </c>
      <c r="P2285">
        <v>16018</v>
      </c>
      <c r="Q2285">
        <v>-4</v>
      </c>
      <c r="R2285">
        <v>1</v>
      </c>
      <c r="S2285">
        <v>65407963</v>
      </c>
      <c r="U2285" t="s">
        <v>6056</v>
      </c>
      <c r="W2285" t="s">
        <v>5063</v>
      </c>
      <c r="X2285">
        <v>369056400000</v>
      </c>
      <c r="Y2285" t="s">
        <v>65</v>
      </c>
      <c r="Z2285" t="s">
        <v>66</v>
      </c>
      <c r="AF2285" t="s">
        <v>1976</v>
      </c>
      <c r="AG2285" t="s">
        <v>1972</v>
      </c>
      <c r="AL2285">
        <v>5</v>
      </c>
      <c r="AN2285" t="s">
        <v>1974</v>
      </c>
      <c r="AO2285">
        <v>0</v>
      </c>
      <c r="AQ2285">
        <v>2258081</v>
      </c>
      <c r="AR2285" t="s">
        <v>4605</v>
      </c>
      <c r="AS2285" t="s">
        <v>5883</v>
      </c>
      <c r="AT2285" t="s">
        <v>2022</v>
      </c>
    </row>
    <row r="2286" spans="1:46" x14ac:dyDescent="0.25">
      <c r="A2286" t="str">
        <f>_xlfn.XLOOKUP(I2286,UTILIZADAS[Contacto1],UTILIZADAS[Source.Name],,0)</f>
        <v>Cobros Mayo</v>
      </c>
      <c r="B2286" s="18">
        <f>VLOOKUP(J2286,Ref!A:C,3,0)</f>
        <v>0</v>
      </c>
      <c r="C2286" s="18">
        <f>VLOOKUP(J2286,Ref!A:D,4,0)</f>
        <v>0</v>
      </c>
      <c r="D2286" s="18" t="str">
        <f t="shared" si="105"/>
        <v>20/may</v>
      </c>
      <c r="E2286" s="18">
        <f t="shared" si="106"/>
        <v>5</v>
      </c>
      <c r="F2286" s="18">
        <v>1</v>
      </c>
      <c r="G2286" s="18">
        <f t="shared" si="107"/>
        <v>0</v>
      </c>
      <c r="H2286" s="3">
        <v>46162.47859953704</v>
      </c>
      <c r="I2286">
        <v>65407963</v>
      </c>
      <c r="J2286" t="s">
        <v>2021</v>
      </c>
      <c r="K2286" t="s">
        <v>1968</v>
      </c>
      <c r="L2286" t="s">
        <v>1969</v>
      </c>
      <c r="M2286" t="s">
        <v>1970</v>
      </c>
      <c r="O2286">
        <v>369056400000</v>
      </c>
      <c r="P2286">
        <v>16018</v>
      </c>
      <c r="Q2286">
        <v>-4</v>
      </c>
      <c r="R2286">
        <v>1</v>
      </c>
      <c r="S2286">
        <v>65407963</v>
      </c>
      <c r="U2286" t="s">
        <v>6056</v>
      </c>
      <c r="W2286" t="s">
        <v>5063</v>
      </c>
      <c r="X2286">
        <v>369056400000</v>
      </c>
      <c r="Y2286" t="s">
        <v>65</v>
      </c>
      <c r="Z2286" t="s">
        <v>66</v>
      </c>
      <c r="AF2286" t="s">
        <v>1976</v>
      </c>
      <c r="AG2286" t="s">
        <v>1972</v>
      </c>
      <c r="AL2286">
        <v>5</v>
      </c>
      <c r="AN2286" t="s">
        <v>1974</v>
      </c>
      <c r="AO2286">
        <v>0</v>
      </c>
      <c r="AQ2286">
        <v>2258081</v>
      </c>
      <c r="AR2286" t="s">
        <v>4605</v>
      </c>
      <c r="AS2286" t="s">
        <v>5883</v>
      </c>
      <c r="AT2286" t="s">
        <v>2022</v>
      </c>
    </row>
    <row r="2287" spans="1:46" x14ac:dyDescent="0.25">
      <c r="A2287" t="str">
        <f>_xlfn.XLOOKUP(I2287,UTILIZADAS[Contacto1],UTILIZADAS[Source.Name],,0)</f>
        <v>Cobros Mayo</v>
      </c>
      <c r="B2287" s="18">
        <f>VLOOKUP(J2287,Ref!A:C,3,0)</f>
        <v>0</v>
      </c>
      <c r="C2287" s="18">
        <f>VLOOKUP(J2287,Ref!A:D,4,0)</f>
        <v>0</v>
      </c>
      <c r="D2287" s="18" t="str">
        <f t="shared" si="105"/>
        <v>21/may</v>
      </c>
      <c r="E2287" s="18">
        <f t="shared" si="106"/>
        <v>5</v>
      </c>
      <c r="F2287" s="18">
        <v>1</v>
      </c>
      <c r="G2287" s="18">
        <f t="shared" si="107"/>
        <v>1</v>
      </c>
      <c r="H2287" s="3">
        <v>46163.511874999997</v>
      </c>
      <c r="I2287">
        <v>65407963</v>
      </c>
      <c r="J2287">
        <v>6004</v>
      </c>
      <c r="K2287" t="s">
        <v>1983</v>
      </c>
      <c r="L2287" t="s">
        <v>1897</v>
      </c>
      <c r="M2287" t="s">
        <v>1970</v>
      </c>
      <c r="O2287">
        <v>369056400000</v>
      </c>
      <c r="P2287">
        <v>16018</v>
      </c>
      <c r="Q2287">
        <v>-4</v>
      </c>
      <c r="R2287">
        <v>1</v>
      </c>
      <c r="S2287">
        <v>65407963</v>
      </c>
      <c r="U2287" t="s">
        <v>6056</v>
      </c>
      <c r="W2287" t="s">
        <v>5063</v>
      </c>
      <c r="X2287">
        <v>369056400000</v>
      </c>
      <c r="Y2287" t="s">
        <v>65</v>
      </c>
      <c r="Z2287" t="s">
        <v>66</v>
      </c>
      <c r="AF2287" t="s">
        <v>1976</v>
      </c>
      <c r="AG2287" t="s">
        <v>1972</v>
      </c>
      <c r="AL2287">
        <v>139</v>
      </c>
      <c r="AM2287" t="s">
        <v>1979</v>
      </c>
      <c r="AN2287" t="s">
        <v>1987</v>
      </c>
      <c r="AO2287">
        <v>0</v>
      </c>
      <c r="AQ2287">
        <v>2258081</v>
      </c>
      <c r="AR2287" t="s">
        <v>4605</v>
      </c>
      <c r="AS2287" t="s">
        <v>5883</v>
      </c>
      <c r="AT2287" t="s">
        <v>1984</v>
      </c>
    </row>
    <row r="2288" spans="1:46" x14ac:dyDescent="0.25">
      <c r="A2288" t="str">
        <f>_xlfn.XLOOKUP(I2288,UTILIZADAS[Contacto1],UTILIZADAS[Source.Name],,0)</f>
        <v>Cobros Mayo</v>
      </c>
      <c r="B2288" s="18">
        <f>VLOOKUP(J2288,Ref!A:C,3,0)</f>
        <v>0</v>
      </c>
      <c r="C2288" s="18">
        <f>VLOOKUP(J2288,Ref!A:D,4,0)</f>
        <v>0</v>
      </c>
      <c r="D2288" s="18" t="str">
        <f t="shared" si="105"/>
        <v>06/may</v>
      </c>
      <c r="E2288" s="18">
        <f t="shared" si="106"/>
        <v>7</v>
      </c>
      <c r="F2288" s="18">
        <v>1</v>
      </c>
      <c r="G2288" s="18">
        <f t="shared" si="107"/>
        <v>0</v>
      </c>
      <c r="H2288" s="3">
        <v>46148.723483796297</v>
      </c>
      <c r="I2288">
        <v>65417427</v>
      </c>
      <c r="J2288">
        <v>6004</v>
      </c>
      <c r="K2288" t="s">
        <v>1983</v>
      </c>
      <c r="L2288" t="s">
        <v>1897</v>
      </c>
      <c r="M2288" t="s">
        <v>1970</v>
      </c>
      <c r="P2288">
        <v>998</v>
      </c>
      <c r="Q2288">
        <v>0</v>
      </c>
      <c r="S2288">
        <v>65417427</v>
      </c>
      <c r="AF2288" t="s">
        <v>1976</v>
      </c>
      <c r="AG2288" t="s">
        <v>1972</v>
      </c>
      <c r="AL2288">
        <v>75</v>
      </c>
      <c r="AM2288" t="s">
        <v>1979</v>
      </c>
      <c r="AN2288" t="s">
        <v>1977</v>
      </c>
      <c r="AO2288">
        <v>0</v>
      </c>
      <c r="AQ2288">
        <v>2257560</v>
      </c>
      <c r="AR2288" t="s">
        <v>1978</v>
      </c>
      <c r="AT2288" t="s">
        <v>1984</v>
      </c>
    </row>
    <row r="2289" spans="1:46" x14ac:dyDescent="0.25">
      <c r="A2289" t="str">
        <f>_xlfn.XLOOKUP(I2289,UTILIZADAS[Contacto1],UTILIZADAS[Source.Name],,0)</f>
        <v>Cobros Mayo</v>
      </c>
      <c r="B2289" s="18">
        <f>VLOOKUP(J2289,Ref!A:C,3,0)</f>
        <v>0</v>
      </c>
      <c r="C2289" s="18">
        <f>VLOOKUP(J2289,Ref!A:D,4,0)</f>
        <v>0</v>
      </c>
      <c r="D2289" s="18" t="str">
        <f t="shared" si="105"/>
        <v>11/may</v>
      </c>
      <c r="E2289" s="18">
        <f t="shared" si="106"/>
        <v>7</v>
      </c>
      <c r="F2289" s="18">
        <v>1</v>
      </c>
      <c r="G2289" s="18">
        <f t="shared" si="107"/>
        <v>0</v>
      </c>
      <c r="H2289" s="3">
        <v>46153.716550925928</v>
      </c>
      <c r="I2289">
        <v>65417427</v>
      </c>
      <c r="J2289" t="s">
        <v>2021</v>
      </c>
      <c r="K2289" t="s">
        <v>1968</v>
      </c>
      <c r="L2289" t="s">
        <v>1969</v>
      </c>
      <c r="M2289" t="s">
        <v>1970</v>
      </c>
      <c r="O2289">
        <v>351373200000</v>
      </c>
      <c r="P2289">
        <v>16018</v>
      </c>
      <c r="Q2289">
        <v>-4</v>
      </c>
      <c r="R2289">
        <v>1</v>
      </c>
      <c r="S2289">
        <v>65417427</v>
      </c>
      <c r="U2289" t="s">
        <v>6057</v>
      </c>
      <c r="W2289" t="s">
        <v>5065</v>
      </c>
      <c r="X2289">
        <v>351373200000</v>
      </c>
      <c r="Y2289" t="s">
        <v>65</v>
      </c>
      <c r="Z2289" t="s">
        <v>4619</v>
      </c>
      <c r="AG2289" t="s">
        <v>1972</v>
      </c>
      <c r="AL2289">
        <v>5</v>
      </c>
      <c r="AN2289" t="s">
        <v>1974</v>
      </c>
      <c r="AO2289">
        <v>0</v>
      </c>
      <c r="AQ2289">
        <v>2258082</v>
      </c>
      <c r="AR2289" t="s">
        <v>4605</v>
      </c>
      <c r="AS2289" t="s">
        <v>5883</v>
      </c>
      <c r="AT2289" t="s">
        <v>2022</v>
      </c>
    </row>
    <row r="2290" spans="1:46" x14ac:dyDescent="0.25">
      <c r="A2290" t="str">
        <f>_xlfn.XLOOKUP(I2290,UTILIZADAS[Contacto1],UTILIZADAS[Source.Name],,0)</f>
        <v>Cobros Mayo</v>
      </c>
      <c r="B2290" s="18">
        <f>VLOOKUP(J2290,Ref!A:C,3,0)</f>
        <v>0</v>
      </c>
      <c r="C2290" s="18">
        <f>VLOOKUP(J2290,Ref!A:D,4,0)</f>
        <v>0</v>
      </c>
      <c r="D2290" s="18" t="str">
        <f t="shared" si="105"/>
        <v>14/may</v>
      </c>
      <c r="E2290" s="18">
        <f t="shared" si="106"/>
        <v>7</v>
      </c>
      <c r="F2290" s="18">
        <v>1</v>
      </c>
      <c r="G2290" s="18">
        <f t="shared" si="107"/>
        <v>0</v>
      </c>
      <c r="H2290" s="3">
        <v>46156.449236111112</v>
      </c>
      <c r="I2290">
        <v>65417427</v>
      </c>
      <c r="J2290" t="s">
        <v>2021</v>
      </c>
      <c r="K2290" t="s">
        <v>1968</v>
      </c>
      <c r="L2290" t="s">
        <v>1969</v>
      </c>
      <c r="M2290" t="s">
        <v>1970</v>
      </c>
      <c r="O2290">
        <v>351373200000</v>
      </c>
      <c r="P2290">
        <v>16018</v>
      </c>
      <c r="Q2290">
        <v>-4</v>
      </c>
      <c r="R2290">
        <v>1</v>
      </c>
      <c r="S2290">
        <v>65417427</v>
      </c>
      <c r="U2290" t="s">
        <v>6057</v>
      </c>
      <c r="W2290" t="s">
        <v>5065</v>
      </c>
      <c r="X2290">
        <v>351373200000</v>
      </c>
      <c r="Y2290" t="s">
        <v>65</v>
      </c>
      <c r="Z2290" t="s">
        <v>4619</v>
      </c>
      <c r="AG2290" t="s">
        <v>1972</v>
      </c>
      <c r="AL2290">
        <v>5</v>
      </c>
      <c r="AN2290" t="s">
        <v>1974</v>
      </c>
      <c r="AO2290">
        <v>0</v>
      </c>
      <c r="AQ2290">
        <v>2258082</v>
      </c>
      <c r="AR2290" t="s">
        <v>4605</v>
      </c>
      <c r="AS2290" t="s">
        <v>5883</v>
      </c>
      <c r="AT2290" t="s">
        <v>2022</v>
      </c>
    </row>
    <row r="2291" spans="1:46" x14ac:dyDescent="0.25">
      <c r="A2291" t="str">
        <f>_xlfn.XLOOKUP(I2291,UTILIZADAS[Contacto1],UTILIZADAS[Source.Name],,0)</f>
        <v>Cobros Mayo</v>
      </c>
      <c r="B2291" s="18">
        <f>VLOOKUP(J2291,Ref!A:C,3,0)</f>
        <v>0</v>
      </c>
      <c r="C2291" s="18">
        <f>VLOOKUP(J2291,Ref!A:D,4,0)</f>
        <v>0</v>
      </c>
      <c r="D2291" s="18" t="str">
        <f t="shared" si="105"/>
        <v>18/may</v>
      </c>
      <c r="E2291" s="18">
        <f t="shared" si="106"/>
        <v>7</v>
      </c>
      <c r="F2291" s="18">
        <v>1</v>
      </c>
      <c r="G2291" s="18">
        <f t="shared" si="107"/>
        <v>0</v>
      </c>
      <c r="H2291" s="3">
        <v>46160.523680555554</v>
      </c>
      <c r="I2291">
        <v>65417427</v>
      </c>
      <c r="J2291" t="s">
        <v>2021</v>
      </c>
      <c r="K2291" t="s">
        <v>1968</v>
      </c>
      <c r="L2291" t="s">
        <v>1969</v>
      </c>
      <c r="M2291" t="s">
        <v>1970</v>
      </c>
      <c r="O2291">
        <v>351373200000</v>
      </c>
      <c r="P2291">
        <v>16018</v>
      </c>
      <c r="Q2291">
        <v>-4</v>
      </c>
      <c r="R2291">
        <v>1</v>
      </c>
      <c r="S2291">
        <v>65417427</v>
      </c>
      <c r="U2291" t="s">
        <v>6057</v>
      </c>
      <c r="W2291" t="s">
        <v>5065</v>
      </c>
      <c r="X2291">
        <v>351373200000</v>
      </c>
      <c r="Y2291" t="s">
        <v>65</v>
      </c>
      <c r="Z2291" t="s">
        <v>4619</v>
      </c>
      <c r="AG2291" t="s">
        <v>1972</v>
      </c>
      <c r="AL2291">
        <v>5</v>
      </c>
      <c r="AN2291" t="s">
        <v>1974</v>
      </c>
      <c r="AO2291">
        <v>0</v>
      </c>
      <c r="AQ2291">
        <v>2258082</v>
      </c>
      <c r="AR2291" t="s">
        <v>4605</v>
      </c>
      <c r="AS2291" t="s">
        <v>5883</v>
      </c>
      <c r="AT2291" t="s">
        <v>2022</v>
      </c>
    </row>
    <row r="2292" spans="1:46" x14ac:dyDescent="0.25">
      <c r="A2292" t="str">
        <f>_xlfn.XLOOKUP(I2292,UTILIZADAS[Contacto1],UTILIZADAS[Source.Name],,0)</f>
        <v>Cobros Mayo</v>
      </c>
      <c r="B2292" s="18">
        <f>VLOOKUP(J2292,Ref!A:C,3,0)</f>
        <v>0</v>
      </c>
      <c r="C2292" s="18">
        <f>VLOOKUP(J2292,Ref!A:D,4,0)</f>
        <v>0</v>
      </c>
      <c r="D2292" s="18" t="str">
        <f t="shared" si="105"/>
        <v>20/may</v>
      </c>
      <c r="E2292" s="18">
        <f t="shared" si="106"/>
        <v>7</v>
      </c>
      <c r="F2292" s="18">
        <v>1</v>
      </c>
      <c r="G2292" s="18">
        <f t="shared" si="107"/>
        <v>0</v>
      </c>
      <c r="H2292" s="3">
        <v>46162.478784722225</v>
      </c>
      <c r="I2292">
        <v>65417427</v>
      </c>
      <c r="J2292" t="s">
        <v>2021</v>
      </c>
      <c r="K2292" t="s">
        <v>1968</v>
      </c>
      <c r="L2292" t="s">
        <v>1969</v>
      </c>
      <c r="M2292" t="s">
        <v>1970</v>
      </c>
      <c r="O2292">
        <v>351373200000</v>
      </c>
      <c r="P2292">
        <v>16018</v>
      </c>
      <c r="Q2292">
        <v>-4</v>
      </c>
      <c r="R2292">
        <v>1</v>
      </c>
      <c r="S2292">
        <v>65417427</v>
      </c>
      <c r="U2292" t="s">
        <v>6057</v>
      </c>
      <c r="W2292" t="s">
        <v>5065</v>
      </c>
      <c r="X2292">
        <v>351373200000</v>
      </c>
      <c r="Y2292" t="s">
        <v>65</v>
      </c>
      <c r="Z2292" t="s">
        <v>4619</v>
      </c>
      <c r="AG2292" t="s">
        <v>1972</v>
      </c>
      <c r="AL2292">
        <v>5</v>
      </c>
      <c r="AN2292" t="s">
        <v>1974</v>
      </c>
      <c r="AO2292">
        <v>0</v>
      </c>
      <c r="AQ2292">
        <v>2258082</v>
      </c>
      <c r="AR2292" t="s">
        <v>4605</v>
      </c>
      <c r="AS2292" t="s">
        <v>5883</v>
      </c>
      <c r="AT2292" t="s">
        <v>2022</v>
      </c>
    </row>
    <row r="2293" spans="1:46" x14ac:dyDescent="0.25">
      <c r="A2293" t="str">
        <f>_xlfn.XLOOKUP(I2293,UTILIZADAS[Contacto1],UTILIZADAS[Source.Name],,0)</f>
        <v>Cobros Mayo</v>
      </c>
      <c r="B2293" s="18">
        <f>VLOOKUP(J2293,Ref!A:C,3,0)</f>
        <v>0</v>
      </c>
      <c r="C2293" s="18">
        <f>VLOOKUP(J2293,Ref!A:D,4,0)</f>
        <v>0</v>
      </c>
      <c r="D2293" s="18" t="str">
        <f t="shared" si="105"/>
        <v>21/may</v>
      </c>
      <c r="E2293" s="18">
        <f t="shared" si="106"/>
        <v>7</v>
      </c>
      <c r="F2293" s="18">
        <v>1</v>
      </c>
      <c r="G2293" s="18">
        <f t="shared" si="107"/>
        <v>0</v>
      </c>
      <c r="H2293" s="3">
        <v>46163.511944444443</v>
      </c>
      <c r="I2293">
        <v>65417427</v>
      </c>
      <c r="J2293" t="s">
        <v>2021</v>
      </c>
      <c r="K2293" t="s">
        <v>1968</v>
      </c>
      <c r="L2293" t="s">
        <v>1969</v>
      </c>
      <c r="M2293" t="s">
        <v>1970</v>
      </c>
      <c r="O2293">
        <v>351373200000</v>
      </c>
      <c r="P2293">
        <v>16018</v>
      </c>
      <c r="Q2293">
        <v>-4</v>
      </c>
      <c r="R2293">
        <v>1</v>
      </c>
      <c r="S2293">
        <v>65417427</v>
      </c>
      <c r="U2293" t="s">
        <v>6057</v>
      </c>
      <c r="W2293" t="s">
        <v>5065</v>
      </c>
      <c r="X2293">
        <v>351373200000</v>
      </c>
      <c r="Y2293" t="s">
        <v>65</v>
      </c>
      <c r="Z2293" t="s">
        <v>4619</v>
      </c>
      <c r="AG2293" t="s">
        <v>1972</v>
      </c>
      <c r="AL2293">
        <v>5</v>
      </c>
      <c r="AN2293" t="s">
        <v>1974</v>
      </c>
      <c r="AO2293">
        <v>0</v>
      </c>
      <c r="AQ2293">
        <v>2258082</v>
      </c>
      <c r="AR2293" t="s">
        <v>4605</v>
      </c>
      <c r="AS2293" t="s">
        <v>5883</v>
      </c>
      <c r="AT2293" t="s">
        <v>2022</v>
      </c>
    </row>
    <row r="2294" spans="1:46" x14ac:dyDescent="0.25">
      <c r="A2294" t="str">
        <f>_xlfn.XLOOKUP(I2294,UTILIZADAS[Contacto1],UTILIZADAS[Source.Name],,0)</f>
        <v>Cobros Mayo</v>
      </c>
      <c r="B2294" s="18">
        <f>VLOOKUP(J2294,Ref!A:C,3,0)</f>
        <v>0</v>
      </c>
      <c r="C2294" s="18">
        <f>VLOOKUP(J2294,Ref!A:D,4,0)</f>
        <v>0</v>
      </c>
      <c r="D2294" s="18" t="str">
        <f t="shared" si="105"/>
        <v>22/may</v>
      </c>
      <c r="E2294" s="18">
        <f t="shared" si="106"/>
        <v>7</v>
      </c>
      <c r="F2294" s="18">
        <v>1</v>
      </c>
      <c r="G2294" s="18">
        <f t="shared" si="107"/>
        <v>1</v>
      </c>
      <c r="H2294" s="3">
        <v>46164.399212962962</v>
      </c>
      <c r="I2294">
        <v>65417427</v>
      </c>
      <c r="J2294" t="s">
        <v>2021</v>
      </c>
      <c r="K2294" t="s">
        <v>1968</v>
      </c>
      <c r="L2294" t="s">
        <v>1969</v>
      </c>
      <c r="M2294" t="s">
        <v>1970</v>
      </c>
      <c r="O2294">
        <v>351373200000</v>
      </c>
      <c r="P2294">
        <v>16018</v>
      </c>
      <c r="Q2294">
        <v>-4</v>
      </c>
      <c r="R2294">
        <v>1</v>
      </c>
      <c r="S2294">
        <v>65417427</v>
      </c>
      <c r="U2294" t="s">
        <v>6057</v>
      </c>
      <c r="W2294" t="s">
        <v>5065</v>
      </c>
      <c r="X2294">
        <v>351373200000</v>
      </c>
      <c r="Y2294" t="s">
        <v>65</v>
      </c>
      <c r="Z2294" t="s">
        <v>4619</v>
      </c>
      <c r="AG2294" t="s">
        <v>1972</v>
      </c>
      <c r="AL2294">
        <v>5</v>
      </c>
      <c r="AN2294" t="s">
        <v>1974</v>
      </c>
      <c r="AO2294">
        <v>0</v>
      </c>
      <c r="AQ2294">
        <v>2258082</v>
      </c>
      <c r="AR2294" t="s">
        <v>4605</v>
      </c>
      <c r="AS2294" t="s">
        <v>5883</v>
      </c>
      <c r="AT2294" t="s">
        <v>2022</v>
      </c>
    </row>
    <row r="2295" spans="1:46" x14ac:dyDescent="0.25">
      <c r="A2295" t="str">
        <f>_xlfn.XLOOKUP(I2295,UTILIZADAS[Contacto1],UTILIZADAS[Source.Name],,0)</f>
        <v>Cobros Abril Canal Fijo</v>
      </c>
      <c r="B2295" s="18">
        <f>VLOOKUP(J2295,Ref!A:C,3,0)</f>
        <v>0</v>
      </c>
      <c r="C2295" s="18">
        <f>VLOOKUP(J2295,Ref!A:D,4,0)</f>
        <v>0</v>
      </c>
      <c r="D2295" s="18" t="str">
        <f t="shared" si="105"/>
        <v>11/may</v>
      </c>
      <c r="E2295" s="18">
        <f t="shared" si="106"/>
        <v>6</v>
      </c>
      <c r="F2295" s="18">
        <v>1</v>
      </c>
      <c r="G2295" s="18">
        <f t="shared" si="107"/>
        <v>0</v>
      </c>
      <c r="H2295" s="3">
        <v>46153.716932870368</v>
      </c>
      <c r="I2295">
        <v>65422007</v>
      </c>
      <c r="J2295" t="s">
        <v>2021</v>
      </c>
      <c r="K2295" t="s">
        <v>1968</v>
      </c>
      <c r="L2295" t="s">
        <v>1969</v>
      </c>
      <c r="M2295" t="s">
        <v>1970</v>
      </c>
      <c r="O2295">
        <v>368043450000</v>
      </c>
      <c r="P2295">
        <v>16018</v>
      </c>
      <c r="Q2295">
        <v>-4</v>
      </c>
      <c r="R2295">
        <v>1</v>
      </c>
      <c r="S2295">
        <v>65422007</v>
      </c>
      <c r="U2295" t="s">
        <v>4481</v>
      </c>
      <c r="W2295" t="s">
        <v>4137</v>
      </c>
      <c r="X2295">
        <v>368043450000</v>
      </c>
      <c r="Y2295" t="s">
        <v>85</v>
      </c>
      <c r="Z2295" t="s">
        <v>66</v>
      </c>
      <c r="AG2295" t="s">
        <v>1972</v>
      </c>
      <c r="AL2295">
        <v>5</v>
      </c>
      <c r="AN2295" t="s">
        <v>1974</v>
      </c>
      <c r="AO2295">
        <v>0</v>
      </c>
      <c r="AQ2295">
        <v>2258083</v>
      </c>
      <c r="AR2295" t="s">
        <v>4605</v>
      </c>
      <c r="AS2295" t="s">
        <v>5883</v>
      </c>
      <c r="AT2295" t="s">
        <v>2022</v>
      </c>
    </row>
    <row r="2296" spans="1:46" x14ac:dyDescent="0.25">
      <c r="A2296" t="str">
        <f>_xlfn.XLOOKUP(I2296,UTILIZADAS[Contacto1],UTILIZADAS[Source.Name],,0)</f>
        <v>Cobros Abril Canal Fijo</v>
      </c>
      <c r="B2296" s="18">
        <f>VLOOKUP(J2296,Ref!A:C,3,0)</f>
        <v>0</v>
      </c>
      <c r="C2296" s="18">
        <f>VLOOKUP(J2296,Ref!A:D,4,0)</f>
        <v>0</v>
      </c>
      <c r="D2296" s="18" t="str">
        <f t="shared" si="105"/>
        <v>14/may</v>
      </c>
      <c r="E2296" s="18">
        <f t="shared" si="106"/>
        <v>6</v>
      </c>
      <c r="F2296" s="18">
        <v>1</v>
      </c>
      <c r="G2296" s="18">
        <f t="shared" si="107"/>
        <v>0</v>
      </c>
      <c r="H2296" s="3">
        <v>46156.449699074074</v>
      </c>
      <c r="I2296">
        <v>65422007</v>
      </c>
      <c r="J2296" t="s">
        <v>2021</v>
      </c>
      <c r="K2296" t="s">
        <v>1968</v>
      </c>
      <c r="L2296" t="s">
        <v>1969</v>
      </c>
      <c r="M2296" t="s">
        <v>1970</v>
      </c>
      <c r="O2296">
        <v>368043450000</v>
      </c>
      <c r="P2296">
        <v>16018</v>
      </c>
      <c r="Q2296">
        <v>-4</v>
      </c>
      <c r="R2296">
        <v>1</v>
      </c>
      <c r="S2296">
        <v>65422007</v>
      </c>
      <c r="U2296" t="s">
        <v>4481</v>
      </c>
      <c r="W2296" t="s">
        <v>4137</v>
      </c>
      <c r="X2296">
        <v>368043450000</v>
      </c>
      <c r="Y2296" t="s">
        <v>85</v>
      </c>
      <c r="Z2296" t="s">
        <v>66</v>
      </c>
      <c r="AG2296" t="s">
        <v>1972</v>
      </c>
      <c r="AL2296">
        <v>5</v>
      </c>
      <c r="AN2296" t="s">
        <v>1974</v>
      </c>
      <c r="AO2296">
        <v>0</v>
      </c>
      <c r="AQ2296">
        <v>2258083</v>
      </c>
      <c r="AR2296" t="s">
        <v>4605</v>
      </c>
      <c r="AS2296" t="s">
        <v>5883</v>
      </c>
      <c r="AT2296" t="s">
        <v>2022</v>
      </c>
    </row>
    <row r="2297" spans="1:46" x14ac:dyDescent="0.25">
      <c r="A2297" t="str">
        <f>_xlfn.XLOOKUP(I2297,UTILIZADAS[Contacto1],UTILIZADAS[Source.Name],,0)</f>
        <v>Cobros Abril Canal Fijo</v>
      </c>
      <c r="B2297" s="18">
        <f>VLOOKUP(J2297,Ref!A:C,3,0)</f>
        <v>0</v>
      </c>
      <c r="C2297" s="18">
        <f>VLOOKUP(J2297,Ref!A:D,4,0)</f>
        <v>0</v>
      </c>
      <c r="D2297" s="18" t="str">
        <f t="shared" si="105"/>
        <v>18/may</v>
      </c>
      <c r="E2297" s="18">
        <f t="shared" si="106"/>
        <v>6</v>
      </c>
      <c r="F2297" s="18">
        <v>1</v>
      </c>
      <c r="G2297" s="18">
        <f t="shared" si="107"/>
        <v>0</v>
      </c>
      <c r="H2297" s="3">
        <v>46160.524131944447</v>
      </c>
      <c r="I2297">
        <v>65422007</v>
      </c>
      <c r="J2297" t="s">
        <v>2021</v>
      </c>
      <c r="K2297" t="s">
        <v>1968</v>
      </c>
      <c r="L2297" t="s">
        <v>1969</v>
      </c>
      <c r="M2297" t="s">
        <v>1970</v>
      </c>
      <c r="O2297">
        <v>368043450000</v>
      </c>
      <c r="P2297">
        <v>16018</v>
      </c>
      <c r="Q2297">
        <v>-4</v>
      </c>
      <c r="R2297">
        <v>1</v>
      </c>
      <c r="S2297">
        <v>65422007</v>
      </c>
      <c r="U2297" t="s">
        <v>4481</v>
      </c>
      <c r="W2297" t="s">
        <v>4137</v>
      </c>
      <c r="X2297">
        <v>368043450000</v>
      </c>
      <c r="Y2297" t="s">
        <v>85</v>
      </c>
      <c r="Z2297" t="s">
        <v>66</v>
      </c>
      <c r="AG2297" t="s">
        <v>1972</v>
      </c>
      <c r="AL2297">
        <v>5</v>
      </c>
      <c r="AN2297" t="s">
        <v>1974</v>
      </c>
      <c r="AO2297">
        <v>0</v>
      </c>
      <c r="AQ2297">
        <v>2258083</v>
      </c>
      <c r="AR2297" t="s">
        <v>4605</v>
      </c>
      <c r="AS2297" t="s">
        <v>5883</v>
      </c>
      <c r="AT2297" t="s">
        <v>2022</v>
      </c>
    </row>
    <row r="2298" spans="1:46" x14ac:dyDescent="0.25">
      <c r="A2298" t="str">
        <f>_xlfn.XLOOKUP(I2298,UTILIZADAS[Contacto1],UTILIZADAS[Source.Name],,0)</f>
        <v>Cobros Abril Canal Fijo</v>
      </c>
      <c r="B2298" s="18">
        <f>VLOOKUP(J2298,Ref!A:C,3,0)</f>
        <v>0</v>
      </c>
      <c r="C2298" s="18">
        <f>VLOOKUP(J2298,Ref!A:D,4,0)</f>
        <v>0</v>
      </c>
      <c r="D2298" s="18" t="str">
        <f t="shared" si="105"/>
        <v>20/may</v>
      </c>
      <c r="E2298" s="18">
        <f t="shared" si="106"/>
        <v>6</v>
      </c>
      <c r="F2298" s="18">
        <v>1</v>
      </c>
      <c r="G2298" s="18">
        <f t="shared" si="107"/>
        <v>0</v>
      </c>
      <c r="H2298" s="3">
        <v>46162.47923611111</v>
      </c>
      <c r="I2298">
        <v>65422007</v>
      </c>
      <c r="J2298" t="s">
        <v>2021</v>
      </c>
      <c r="K2298" t="s">
        <v>1968</v>
      </c>
      <c r="L2298" t="s">
        <v>1969</v>
      </c>
      <c r="M2298" t="s">
        <v>1970</v>
      </c>
      <c r="O2298">
        <v>368043450000</v>
      </c>
      <c r="P2298">
        <v>16018</v>
      </c>
      <c r="Q2298">
        <v>-4</v>
      </c>
      <c r="R2298">
        <v>1</v>
      </c>
      <c r="S2298">
        <v>65422007</v>
      </c>
      <c r="U2298" t="s">
        <v>4481</v>
      </c>
      <c r="W2298" t="s">
        <v>4137</v>
      </c>
      <c r="X2298">
        <v>368043450000</v>
      </c>
      <c r="Y2298" t="s">
        <v>85</v>
      </c>
      <c r="Z2298" t="s">
        <v>66</v>
      </c>
      <c r="AG2298" t="s">
        <v>1972</v>
      </c>
      <c r="AL2298">
        <v>5</v>
      </c>
      <c r="AN2298" t="s">
        <v>1974</v>
      </c>
      <c r="AO2298">
        <v>0</v>
      </c>
      <c r="AQ2298">
        <v>2258083</v>
      </c>
      <c r="AR2298" t="s">
        <v>4605</v>
      </c>
      <c r="AS2298" t="s">
        <v>5883</v>
      </c>
      <c r="AT2298" t="s">
        <v>2022</v>
      </c>
    </row>
    <row r="2299" spans="1:46" x14ac:dyDescent="0.25">
      <c r="A2299" t="str">
        <f>_xlfn.XLOOKUP(I2299,UTILIZADAS[Contacto1],UTILIZADAS[Source.Name],,0)</f>
        <v>Cobros Abril Canal Fijo</v>
      </c>
      <c r="B2299" s="18">
        <f>VLOOKUP(J2299,Ref!A:C,3,0)</f>
        <v>0</v>
      </c>
      <c r="C2299" s="18">
        <f>VLOOKUP(J2299,Ref!A:D,4,0)</f>
        <v>0</v>
      </c>
      <c r="D2299" s="18" t="str">
        <f t="shared" si="105"/>
        <v>21/may</v>
      </c>
      <c r="E2299" s="18">
        <f t="shared" si="106"/>
        <v>6</v>
      </c>
      <c r="F2299" s="18">
        <v>1</v>
      </c>
      <c r="G2299" s="18">
        <f t="shared" si="107"/>
        <v>0</v>
      </c>
      <c r="H2299" s="3">
        <v>46163.512476851851</v>
      </c>
      <c r="I2299">
        <v>65422007</v>
      </c>
      <c r="J2299" t="s">
        <v>2021</v>
      </c>
      <c r="K2299" t="s">
        <v>1968</v>
      </c>
      <c r="L2299" t="s">
        <v>1969</v>
      </c>
      <c r="M2299" t="s">
        <v>1970</v>
      </c>
      <c r="O2299">
        <v>368043450000</v>
      </c>
      <c r="P2299">
        <v>16018</v>
      </c>
      <c r="Q2299">
        <v>-4</v>
      </c>
      <c r="R2299">
        <v>1</v>
      </c>
      <c r="S2299">
        <v>65422007</v>
      </c>
      <c r="U2299" t="s">
        <v>4481</v>
      </c>
      <c r="W2299" t="s">
        <v>4137</v>
      </c>
      <c r="X2299">
        <v>368043450000</v>
      </c>
      <c r="Y2299" t="s">
        <v>85</v>
      </c>
      <c r="Z2299" t="s">
        <v>66</v>
      </c>
      <c r="AG2299" t="s">
        <v>1972</v>
      </c>
      <c r="AL2299">
        <v>5</v>
      </c>
      <c r="AN2299" t="s">
        <v>1974</v>
      </c>
      <c r="AO2299">
        <v>0</v>
      </c>
      <c r="AQ2299">
        <v>2258083</v>
      </c>
      <c r="AR2299" t="s">
        <v>4605</v>
      </c>
      <c r="AS2299" t="s">
        <v>5883</v>
      </c>
      <c r="AT2299" t="s">
        <v>2022</v>
      </c>
    </row>
    <row r="2300" spans="1:46" x14ac:dyDescent="0.25">
      <c r="A2300" t="str">
        <f>_xlfn.XLOOKUP(I2300,UTILIZADAS[Contacto1],UTILIZADAS[Source.Name],,0)</f>
        <v>Cobros Abril Canal Fijo</v>
      </c>
      <c r="B2300" s="18">
        <f>VLOOKUP(J2300,Ref!A:C,3,0)</f>
        <v>0</v>
      </c>
      <c r="C2300" s="18">
        <f>VLOOKUP(J2300,Ref!A:D,4,0)</f>
        <v>0</v>
      </c>
      <c r="D2300" s="18" t="str">
        <f t="shared" si="105"/>
        <v>22/may</v>
      </c>
      <c r="E2300" s="18">
        <f t="shared" si="106"/>
        <v>6</v>
      </c>
      <c r="F2300" s="18">
        <v>1</v>
      </c>
      <c r="G2300" s="18">
        <f t="shared" si="107"/>
        <v>1</v>
      </c>
      <c r="H2300" s="3">
        <v>46164.399629629632</v>
      </c>
      <c r="I2300">
        <v>65422007</v>
      </c>
      <c r="J2300" t="s">
        <v>2021</v>
      </c>
      <c r="K2300" t="s">
        <v>1968</v>
      </c>
      <c r="L2300" t="s">
        <v>1969</v>
      </c>
      <c r="M2300" t="s">
        <v>1970</v>
      </c>
      <c r="O2300">
        <v>368043450000</v>
      </c>
      <c r="P2300">
        <v>16018</v>
      </c>
      <c r="Q2300">
        <v>-4</v>
      </c>
      <c r="R2300">
        <v>1</v>
      </c>
      <c r="S2300">
        <v>65422007</v>
      </c>
      <c r="U2300" t="s">
        <v>4481</v>
      </c>
      <c r="W2300" t="s">
        <v>4137</v>
      </c>
      <c r="X2300">
        <v>368043450000</v>
      </c>
      <c r="Y2300" t="s">
        <v>85</v>
      </c>
      <c r="Z2300" t="s">
        <v>66</v>
      </c>
      <c r="AG2300" t="s">
        <v>1972</v>
      </c>
      <c r="AL2300">
        <v>5</v>
      </c>
      <c r="AN2300" t="s">
        <v>1974</v>
      </c>
      <c r="AO2300">
        <v>0</v>
      </c>
      <c r="AQ2300">
        <v>2258083</v>
      </c>
      <c r="AR2300" t="s">
        <v>4605</v>
      </c>
      <c r="AS2300" t="s">
        <v>5883</v>
      </c>
      <c r="AT2300" t="s">
        <v>2022</v>
      </c>
    </row>
    <row r="2301" spans="1:46" x14ac:dyDescent="0.25">
      <c r="A2301" t="str">
        <f>_xlfn.XLOOKUP(I2301,UTILIZADAS[Contacto1],UTILIZADAS[Source.Name],,0)</f>
        <v>Cobros Mayo</v>
      </c>
      <c r="B2301" s="18">
        <f>VLOOKUP(J2301,Ref!A:C,3,0)</f>
        <v>0</v>
      </c>
      <c r="C2301" s="18">
        <f>VLOOKUP(J2301,Ref!A:D,4,0)</f>
        <v>0</v>
      </c>
      <c r="D2301" s="18" t="str">
        <f t="shared" si="105"/>
        <v>11/may</v>
      </c>
      <c r="E2301" s="18">
        <f t="shared" si="106"/>
        <v>8</v>
      </c>
      <c r="F2301" s="18">
        <v>1</v>
      </c>
      <c r="G2301" s="18">
        <f t="shared" si="107"/>
        <v>0</v>
      </c>
      <c r="H2301" s="3">
        <v>46153.718472222223</v>
      </c>
      <c r="I2301">
        <v>65422157</v>
      </c>
      <c r="J2301" t="s">
        <v>2023</v>
      </c>
      <c r="K2301" t="s">
        <v>1968</v>
      </c>
      <c r="L2301" t="s">
        <v>1969</v>
      </c>
      <c r="M2301" t="s">
        <v>1970</v>
      </c>
      <c r="O2301">
        <v>361053640000</v>
      </c>
      <c r="P2301">
        <v>16018</v>
      </c>
      <c r="Q2301">
        <v>-4</v>
      </c>
      <c r="R2301">
        <v>1</v>
      </c>
      <c r="S2301">
        <v>65422157</v>
      </c>
      <c r="U2301" t="s">
        <v>5066</v>
      </c>
      <c r="W2301" t="s">
        <v>5067</v>
      </c>
      <c r="X2301">
        <v>361053640000</v>
      </c>
      <c r="Y2301" t="s">
        <v>65</v>
      </c>
      <c r="Z2301" t="s">
        <v>66</v>
      </c>
      <c r="AG2301" t="s">
        <v>1972</v>
      </c>
      <c r="AL2301">
        <v>0</v>
      </c>
      <c r="AN2301" t="s">
        <v>1974</v>
      </c>
      <c r="AO2301">
        <v>0</v>
      </c>
      <c r="AQ2301">
        <v>2258084</v>
      </c>
      <c r="AR2301" t="s">
        <v>4605</v>
      </c>
      <c r="AS2301" t="s">
        <v>5883</v>
      </c>
      <c r="AT2301" t="s">
        <v>2024</v>
      </c>
    </row>
    <row r="2302" spans="1:46" x14ac:dyDescent="0.25">
      <c r="A2302" t="str">
        <f>_xlfn.XLOOKUP(I2302,UTILIZADAS[Contacto1],UTILIZADAS[Source.Name],,0)</f>
        <v>Cobros Mayo</v>
      </c>
      <c r="B2302" s="18">
        <f>VLOOKUP(J2302,Ref!A:C,3,0)</f>
        <v>0</v>
      </c>
      <c r="C2302" s="18">
        <f>VLOOKUP(J2302,Ref!A:D,4,0)</f>
        <v>0</v>
      </c>
      <c r="D2302" s="18" t="str">
        <f t="shared" si="105"/>
        <v>12/may</v>
      </c>
      <c r="E2302" s="18">
        <f t="shared" si="106"/>
        <v>8</v>
      </c>
      <c r="F2302" s="18">
        <v>1</v>
      </c>
      <c r="G2302" s="18">
        <f t="shared" si="107"/>
        <v>0</v>
      </c>
      <c r="H2302" s="3">
        <v>46154.462673611109</v>
      </c>
      <c r="I2302">
        <v>65422157</v>
      </c>
      <c r="J2302" t="s">
        <v>2023</v>
      </c>
      <c r="K2302" t="s">
        <v>1968</v>
      </c>
      <c r="L2302" t="s">
        <v>1969</v>
      </c>
      <c r="M2302" t="s">
        <v>1970</v>
      </c>
      <c r="O2302">
        <v>361053640000</v>
      </c>
      <c r="P2302">
        <v>16018</v>
      </c>
      <c r="Q2302">
        <v>-4</v>
      </c>
      <c r="R2302">
        <v>1</v>
      </c>
      <c r="S2302">
        <v>65422157</v>
      </c>
      <c r="U2302" t="s">
        <v>5066</v>
      </c>
      <c r="W2302" t="s">
        <v>5067</v>
      </c>
      <c r="X2302">
        <v>361053640000</v>
      </c>
      <c r="Y2302" t="s">
        <v>65</v>
      </c>
      <c r="Z2302" t="s">
        <v>66</v>
      </c>
      <c r="AG2302" t="s">
        <v>1972</v>
      </c>
      <c r="AL2302">
        <v>0</v>
      </c>
      <c r="AN2302" t="s">
        <v>1974</v>
      </c>
      <c r="AO2302">
        <v>0</v>
      </c>
      <c r="AQ2302">
        <v>2258084</v>
      </c>
      <c r="AR2302" t="s">
        <v>4605</v>
      </c>
      <c r="AS2302" t="s">
        <v>5883</v>
      </c>
      <c r="AT2302" t="s">
        <v>2024</v>
      </c>
    </row>
    <row r="2303" spans="1:46" x14ac:dyDescent="0.25">
      <c r="A2303" t="str">
        <f>_xlfn.XLOOKUP(I2303,UTILIZADAS[Contacto1],UTILIZADAS[Source.Name],,0)</f>
        <v>Cobros Mayo</v>
      </c>
      <c r="B2303" s="18">
        <f>VLOOKUP(J2303,Ref!A:C,3,0)</f>
        <v>0</v>
      </c>
      <c r="C2303" s="18">
        <f>VLOOKUP(J2303,Ref!A:D,4,0)</f>
        <v>0</v>
      </c>
      <c r="D2303" s="18" t="str">
        <f t="shared" si="105"/>
        <v>12/may</v>
      </c>
      <c r="E2303" s="18">
        <f t="shared" si="106"/>
        <v>8</v>
      </c>
      <c r="F2303" s="18">
        <v>1</v>
      </c>
      <c r="G2303" s="18">
        <f t="shared" si="107"/>
        <v>0</v>
      </c>
      <c r="H2303" s="3">
        <v>46154.627372685187</v>
      </c>
      <c r="I2303">
        <v>65422157</v>
      </c>
      <c r="J2303" t="s">
        <v>1967</v>
      </c>
      <c r="K2303" t="s">
        <v>1968</v>
      </c>
      <c r="L2303" t="s">
        <v>1969</v>
      </c>
      <c r="M2303" t="s">
        <v>1970</v>
      </c>
      <c r="O2303">
        <v>361053640000</v>
      </c>
      <c r="P2303">
        <v>16018</v>
      </c>
      <c r="Q2303">
        <v>-4</v>
      </c>
      <c r="R2303">
        <v>1</v>
      </c>
      <c r="S2303">
        <v>65422157</v>
      </c>
      <c r="U2303" t="s">
        <v>5066</v>
      </c>
      <c r="W2303" t="s">
        <v>5067</v>
      </c>
      <c r="X2303">
        <v>361053640000</v>
      </c>
      <c r="Y2303" t="s">
        <v>65</v>
      </c>
      <c r="Z2303" t="s">
        <v>66</v>
      </c>
      <c r="AG2303" t="s">
        <v>1972</v>
      </c>
      <c r="AL2303">
        <v>0</v>
      </c>
      <c r="AN2303" t="s">
        <v>1974</v>
      </c>
      <c r="AO2303">
        <v>0</v>
      </c>
      <c r="AQ2303">
        <v>2258084</v>
      </c>
      <c r="AR2303" t="s">
        <v>4605</v>
      </c>
      <c r="AS2303" t="s">
        <v>5883</v>
      </c>
      <c r="AT2303" t="s">
        <v>1975</v>
      </c>
    </row>
    <row r="2304" spans="1:46" x14ac:dyDescent="0.25">
      <c r="A2304" t="str">
        <f>_xlfn.XLOOKUP(I2304,UTILIZADAS[Contacto1],UTILIZADAS[Source.Name],,0)</f>
        <v>Cobros Mayo</v>
      </c>
      <c r="B2304" s="18">
        <f>VLOOKUP(J2304,Ref!A:C,3,0)</f>
        <v>0</v>
      </c>
      <c r="C2304" s="18">
        <f>VLOOKUP(J2304,Ref!A:D,4,0)</f>
        <v>0</v>
      </c>
      <c r="D2304" s="18" t="str">
        <f t="shared" si="105"/>
        <v>14/may</v>
      </c>
      <c r="E2304" s="18">
        <f t="shared" si="106"/>
        <v>8</v>
      </c>
      <c r="F2304" s="18">
        <v>1</v>
      </c>
      <c r="G2304" s="18">
        <f t="shared" si="107"/>
        <v>0</v>
      </c>
      <c r="H2304" s="3">
        <v>46156.45244212963</v>
      </c>
      <c r="I2304">
        <v>65422157</v>
      </c>
      <c r="J2304" t="s">
        <v>1967</v>
      </c>
      <c r="K2304" t="s">
        <v>1968</v>
      </c>
      <c r="L2304" t="s">
        <v>1969</v>
      </c>
      <c r="M2304" t="s">
        <v>1970</v>
      </c>
      <c r="O2304">
        <v>361053640000</v>
      </c>
      <c r="P2304">
        <v>16018</v>
      </c>
      <c r="Q2304">
        <v>-4</v>
      </c>
      <c r="R2304">
        <v>1</v>
      </c>
      <c r="S2304">
        <v>65422157</v>
      </c>
      <c r="U2304" t="s">
        <v>5066</v>
      </c>
      <c r="W2304" t="s">
        <v>5067</v>
      </c>
      <c r="X2304">
        <v>361053640000</v>
      </c>
      <c r="Y2304" t="s">
        <v>65</v>
      </c>
      <c r="Z2304" t="s">
        <v>66</v>
      </c>
      <c r="AG2304" t="s">
        <v>1972</v>
      </c>
      <c r="AL2304">
        <v>0</v>
      </c>
      <c r="AN2304" t="s">
        <v>1974</v>
      </c>
      <c r="AO2304">
        <v>0</v>
      </c>
      <c r="AQ2304">
        <v>2258084</v>
      </c>
      <c r="AR2304" t="s">
        <v>4605</v>
      </c>
      <c r="AS2304" t="s">
        <v>5883</v>
      </c>
      <c r="AT2304" t="s">
        <v>1975</v>
      </c>
    </row>
    <row r="2305" spans="1:46" x14ac:dyDescent="0.25">
      <c r="A2305" t="str">
        <f>_xlfn.XLOOKUP(I2305,UTILIZADAS[Contacto1],UTILIZADAS[Source.Name],,0)</f>
        <v>Cobros Mayo</v>
      </c>
      <c r="B2305" s="18">
        <f>VLOOKUP(J2305,Ref!A:C,3,0)</f>
        <v>0</v>
      </c>
      <c r="C2305" s="18">
        <f>VLOOKUP(J2305,Ref!A:D,4,0)</f>
        <v>0</v>
      </c>
      <c r="D2305" s="18" t="str">
        <f t="shared" si="105"/>
        <v>18/may</v>
      </c>
      <c r="E2305" s="18">
        <f t="shared" si="106"/>
        <v>8</v>
      </c>
      <c r="F2305" s="18">
        <v>1</v>
      </c>
      <c r="G2305" s="18">
        <f t="shared" si="107"/>
        <v>0</v>
      </c>
      <c r="H2305" s="3">
        <v>46160.525567129633</v>
      </c>
      <c r="I2305">
        <v>65422157</v>
      </c>
      <c r="J2305" t="s">
        <v>1967</v>
      </c>
      <c r="K2305" t="s">
        <v>1968</v>
      </c>
      <c r="L2305" t="s">
        <v>1969</v>
      </c>
      <c r="M2305" t="s">
        <v>1970</v>
      </c>
      <c r="O2305">
        <v>361053640000</v>
      </c>
      <c r="P2305">
        <v>16018</v>
      </c>
      <c r="Q2305">
        <v>-4</v>
      </c>
      <c r="R2305">
        <v>1</v>
      </c>
      <c r="S2305">
        <v>65422157</v>
      </c>
      <c r="U2305" t="s">
        <v>5066</v>
      </c>
      <c r="W2305" t="s">
        <v>5067</v>
      </c>
      <c r="X2305">
        <v>361053640000</v>
      </c>
      <c r="Y2305" t="s">
        <v>65</v>
      </c>
      <c r="Z2305" t="s">
        <v>66</v>
      </c>
      <c r="AG2305" t="s">
        <v>1972</v>
      </c>
      <c r="AL2305">
        <v>0</v>
      </c>
      <c r="AN2305" t="s">
        <v>1974</v>
      </c>
      <c r="AO2305">
        <v>0</v>
      </c>
      <c r="AQ2305">
        <v>2258084</v>
      </c>
      <c r="AR2305" t="s">
        <v>4605</v>
      </c>
      <c r="AS2305" t="s">
        <v>5883</v>
      </c>
      <c r="AT2305" t="s">
        <v>1975</v>
      </c>
    </row>
    <row r="2306" spans="1:46" x14ac:dyDescent="0.25">
      <c r="A2306" t="str">
        <f>_xlfn.XLOOKUP(I2306,UTILIZADAS[Contacto1],UTILIZADAS[Source.Name],,0)</f>
        <v>Cobros Mayo</v>
      </c>
      <c r="B2306" s="18">
        <f>VLOOKUP(J2306,Ref!A:C,3,0)</f>
        <v>0</v>
      </c>
      <c r="C2306" s="18">
        <f>VLOOKUP(J2306,Ref!A:D,4,0)</f>
        <v>0</v>
      </c>
      <c r="D2306" s="18" t="str">
        <f t="shared" ref="D2306:D2369" si="108">TEXT(H2306,"dd/mmm")</f>
        <v>20/may</v>
      </c>
      <c r="E2306" s="18">
        <f t="shared" ref="E2306:E2369" si="109">+COUNTIF(I:I,I2306)</f>
        <v>8</v>
      </c>
      <c r="F2306" s="18">
        <v>1</v>
      </c>
      <c r="G2306" s="18">
        <f t="shared" si="107"/>
        <v>0</v>
      </c>
      <c r="H2306" s="3">
        <v>46162.479305555556</v>
      </c>
      <c r="I2306">
        <v>65422157</v>
      </c>
      <c r="J2306" t="s">
        <v>1967</v>
      </c>
      <c r="K2306" t="s">
        <v>1968</v>
      </c>
      <c r="L2306" t="s">
        <v>1969</v>
      </c>
      <c r="M2306" t="s">
        <v>1970</v>
      </c>
      <c r="O2306">
        <v>361053640000</v>
      </c>
      <c r="P2306">
        <v>16018</v>
      </c>
      <c r="Q2306">
        <v>-4</v>
      </c>
      <c r="R2306">
        <v>1</v>
      </c>
      <c r="S2306">
        <v>65422157</v>
      </c>
      <c r="U2306" t="s">
        <v>5066</v>
      </c>
      <c r="W2306" t="s">
        <v>5067</v>
      </c>
      <c r="X2306">
        <v>361053640000</v>
      </c>
      <c r="Y2306" t="s">
        <v>65</v>
      </c>
      <c r="Z2306" t="s">
        <v>66</v>
      </c>
      <c r="AG2306" t="s">
        <v>1972</v>
      </c>
      <c r="AL2306">
        <v>0</v>
      </c>
      <c r="AN2306" t="s">
        <v>1974</v>
      </c>
      <c r="AO2306">
        <v>0</v>
      </c>
      <c r="AQ2306">
        <v>2258084</v>
      </c>
      <c r="AR2306" t="s">
        <v>4605</v>
      </c>
      <c r="AS2306" t="s">
        <v>5883</v>
      </c>
      <c r="AT2306" t="s">
        <v>1975</v>
      </c>
    </row>
    <row r="2307" spans="1:46" x14ac:dyDescent="0.25">
      <c r="A2307" t="str">
        <f>_xlfn.XLOOKUP(I2307,UTILIZADAS[Contacto1],UTILIZADAS[Source.Name],,0)</f>
        <v>Cobros Mayo</v>
      </c>
      <c r="B2307" s="18">
        <f>VLOOKUP(J2307,Ref!A:C,3,0)</f>
        <v>0</v>
      </c>
      <c r="C2307" s="18">
        <f>VLOOKUP(J2307,Ref!A:D,4,0)</f>
        <v>0</v>
      </c>
      <c r="D2307" s="18" t="str">
        <f t="shared" si="108"/>
        <v>21/may</v>
      </c>
      <c r="E2307" s="18">
        <f t="shared" si="109"/>
        <v>8</v>
      </c>
      <c r="F2307" s="18">
        <v>1</v>
      </c>
      <c r="G2307" s="18">
        <f t="shared" ref="G2307:G2370" si="110">IF(I2307=I2308,0,1)</f>
        <v>0</v>
      </c>
      <c r="H2307" s="3">
        <v>46163.51258101852</v>
      </c>
      <c r="I2307">
        <v>65422157</v>
      </c>
      <c r="J2307" t="s">
        <v>1967</v>
      </c>
      <c r="K2307" t="s">
        <v>1968</v>
      </c>
      <c r="L2307" t="s">
        <v>1969</v>
      </c>
      <c r="M2307" t="s">
        <v>1970</v>
      </c>
      <c r="O2307">
        <v>361053640000</v>
      </c>
      <c r="P2307">
        <v>16018</v>
      </c>
      <c r="Q2307">
        <v>-4</v>
      </c>
      <c r="R2307">
        <v>1</v>
      </c>
      <c r="S2307">
        <v>65422157</v>
      </c>
      <c r="U2307" t="s">
        <v>5066</v>
      </c>
      <c r="W2307" t="s">
        <v>5067</v>
      </c>
      <c r="X2307">
        <v>361053640000</v>
      </c>
      <c r="Y2307" t="s">
        <v>65</v>
      </c>
      <c r="Z2307" t="s">
        <v>66</v>
      </c>
      <c r="AG2307" t="s">
        <v>1972</v>
      </c>
      <c r="AL2307">
        <v>0</v>
      </c>
      <c r="AN2307" t="s">
        <v>1974</v>
      </c>
      <c r="AO2307">
        <v>0</v>
      </c>
      <c r="AQ2307">
        <v>2258084</v>
      </c>
      <c r="AR2307" t="s">
        <v>4605</v>
      </c>
      <c r="AS2307" t="s">
        <v>5883</v>
      </c>
      <c r="AT2307" t="s">
        <v>1975</v>
      </c>
    </row>
    <row r="2308" spans="1:46" x14ac:dyDescent="0.25">
      <c r="A2308" t="str">
        <f>_xlfn.XLOOKUP(I2308,UTILIZADAS[Contacto1],UTILIZADAS[Source.Name],,0)</f>
        <v>Cobros Mayo</v>
      </c>
      <c r="B2308" s="18">
        <f>VLOOKUP(J2308,Ref!A:C,3,0)</f>
        <v>0</v>
      </c>
      <c r="C2308" s="18">
        <f>VLOOKUP(J2308,Ref!A:D,4,0)</f>
        <v>0</v>
      </c>
      <c r="D2308" s="18" t="str">
        <f t="shared" si="108"/>
        <v>22/may</v>
      </c>
      <c r="E2308" s="18">
        <f t="shared" si="109"/>
        <v>8</v>
      </c>
      <c r="F2308" s="18">
        <v>1</v>
      </c>
      <c r="G2308" s="18">
        <f t="shared" si="110"/>
        <v>1</v>
      </c>
      <c r="H2308" s="3">
        <v>46164.401724537034</v>
      </c>
      <c r="I2308">
        <v>65422157</v>
      </c>
      <c r="J2308" t="s">
        <v>1967</v>
      </c>
      <c r="K2308" t="s">
        <v>1968</v>
      </c>
      <c r="L2308" t="s">
        <v>1969</v>
      </c>
      <c r="M2308" t="s">
        <v>1970</v>
      </c>
      <c r="O2308">
        <v>361053640000</v>
      </c>
      <c r="P2308">
        <v>16018</v>
      </c>
      <c r="Q2308">
        <v>-4</v>
      </c>
      <c r="R2308">
        <v>1</v>
      </c>
      <c r="S2308">
        <v>65422157</v>
      </c>
      <c r="U2308" t="s">
        <v>5066</v>
      </c>
      <c r="W2308" t="s">
        <v>5067</v>
      </c>
      <c r="X2308">
        <v>361053640000</v>
      </c>
      <c r="Y2308" t="s">
        <v>65</v>
      </c>
      <c r="Z2308" t="s">
        <v>66</v>
      </c>
      <c r="AG2308" t="s">
        <v>1972</v>
      </c>
      <c r="AL2308">
        <v>0</v>
      </c>
      <c r="AN2308" t="s">
        <v>1974</v>
      </c>
      <c r="AO2308">
        <v>0</v>
      </c>
      <c r="AQ2308">
        <v>2258084</v>
      </c>
      <c r="AR2308" t="s">
        <v>4605</v>
      </c>
      <c r="AS2308" t="s">
        <v>5883</v>
      </c>
      <c r="AT2308" t="s">
        <v>1975</v>
      </c>
    </row>
    <row r="2309" spans="1:46" x14ac:dyDescent="0.25">
      <c r="A2309" t="str">
        <f>_xlfn.XLOOKUP(I2309,UTILIZADAS[Contacto1],UTILIZADAS[Source.Name],,0)</f>
        <v>Cobros Mayo</v>
      </c>
      <c r="B2309" s="18">
        <f>VLOOKUP(J2309,Ref!A:C,3,0)</f>
        <v>0</v>
      </c>
      <c r="C2309" s="18">
        <f>VLOOKUP(J2309,Ref!A:D,4,0)</f>
        <v>0</v>
      </c>
      <c r="D2309" s="18" t="str">
        <f t="shared" si="108"/>
        <v>11/may</v>
      </c>
      <c r="E2309" s="18">
        <f t="shared" si="109"/>
        <v>1</v>
      </c>
      <c r="F2309" s="18">
        <v>1</v>
      </c>
      <c r="G2309" s="18">
        <f t="shared" si="110"/>
        <v>1</v>
      </c>
      <c r="H2309" s="3">
        <v>46153.717916666668</v>
      </c>
      <c r="I2309">
        <v>65423731</v>
      </c>
      <c r="J2309">
        <v>6004</v>
      </c>
      <c r="K2309" t="s">
        <v>1983</v>
      </c>
      <c r="L2309" t="s">
        <v>1897</v>
      </c>
      <c r="M2309" t="s">
        <v>1970</v>
      </c>
      <c r="O2309">
        <v>363074050000</v>
      </c>
      <c r="P2309">
        <v>16018</v>
      </c>
      <c r="Q2309">
        <v>-4</v>
      </c>
      <c r="R2309">
        <v>1</v>
      </c>
      <c r="S2309">
        <v>65423731</v>
      </c>
      <c r="U2309" t="s">
        <v>5068</v>
      </c>
      <c r="W2309" t="s">
        <v>5069</v>
      </c>
      <c r="X2309">
        <v>363074050000</v>
      </c>
      <c r="Y2309" t="s">
        <v>65</v>
      </c>
      <c r="Z2309" t="s">
        <v>66</v>
      </c>
      <c r="AF2309" t="s">
        <v>1976</v>
      </c>
      <c r="AG2309" t="s">
        <v>1972</v>
      </c>
      <c r="AL2309">
        <v>102</v>
      </c>
      <c r="AM2309" t="s">
        <v>1979</v>
      </c>
      <c r="AN2309" t="s">
        <v>1987</v>
      </c>
      <c r="AO2309">
        <v>0</v>
      </c>
      <c r="AQ2309">
        <v>2258085</v>
      </c>
      <c r="AR2309" t="s">
        <v>4605</v>
      </c>
      <c r="AS2309" t="s">
        <v>5883</v>
      </c>
      <c r="AT2309" t="s">
        <v>1984</v>
      </c>
    </row>
    <row r="2310" spans="1:46" x14ac:dyDescent="0.25">
      <c r="A2310" t="str">
        <f>_xlfn.XLOOKUP(I2310,UTILIZADAS[Contacto1],UTILIZADAS[Source.Name],,0)</f>
        <v>Cobros Mayo</v>
      </c>
      <c r="B2310" s="18">
        <f>VLOOKUP(J2310,Ref!A:C,3,0)</f>
        <v>1</v>
      </c>
      <c r="C2310" s="18">
        <f>VLOOKUP(J2310,Ref!A:D,4,0)</f>
        <v>1</v>
      </c>
      <c r="D2310" s="18" t="str">
        <f t="shared" si="108"/>
        <v>11/may</v>
      </c>
      <c r="E2310" s="18">
        <f t="shared" si="109"/>
        <v>1</v>
      </c>
      <c r="F2310" s="18">
        <v>1</v>
      </c>
      <c r="G2310" s="18">
        <f t="shared" si="110"/>
        <v>1</v>
      </c>
      <c r="H2310" s="3">
        <v>46153.719525462962</v>
      </c>
      <c r="I2310">
        <v>65431104</v>
      </c>
      <c r="J2310">
        <v>6003</v>
      </c>
      <c r="K2310" t="s">
        <v>1983</v>
      </c>
      <c r="L2310" t="s">
        <v>1897</v>
      </c>
      <c r="M2310" t="s">
        <v>1970</v>
      </c>
      <c r="O2310">
        <v>365082280000</v>
      </c>
      <c r="P2310">
        <v>16018</v>
      </c>
      <c r="Q2310">
        <v>-4</v>
      </c>
      <c r="R2310">
        <v>1</v>
      </c>
      <c r="S2310">
        <v>65431104</v>
      </c>
      <c r="U2310" t="s">
        <v>5070</v>
      </c>
      <c r="W2310" t="s">
        <v>5071</v>
      </c>
      <c r="X2310">
        <v>365082280000</v>
      </c>
      <c r="Y2310" t="s">
        <v>65</v>
      </c>
      <c r="Z2310" t="s">
        <v>66</v>
      </c>
      <c r="AF2310" t="s">
        <v>1976</v>
      </c>
      <c r="AG2310" t="s">
        <v>1972</v>
      </c>
      <c r="AL2310">
        <v>17</v>
      </c>
      <c r="AM2310" t="s">
        <v>1979</v>
      </c>
      <c r="AN2310" t="s">
        <v>1987</v>
      </c>
      <c r="AO2310">
        <v>0</v>
      </c>
      <c r="AQ2310">
        <v>2258086</v>
      </c>
      <c r="AR2310" t="s">
        <v>4605</v>
      </c>
      <c r="AS2310" t="s">
        <v>5883</v>
      </c>
      <c r="AT2310" t="s">
        <v>1892</v>
      </c>
    </row>
    <row r="2311" spans="1:46" x14ac:dyDescent="0.25">
      <c r="A2311" t="str">
        <f>_xlfn.XLOOKUP(I2311,UTILIZADAS[Contacto1],UTILIZADAS[Source.Name],,0)</f>
        <v>Cobros Mayo</v>
      </c>
      <c r="B2311" s="18">
        <f>VLOOKUP(J2311,Ref!A:C,3,0)</f>
        <v>0</v>
      </c>
      <c r="C2311" s="18">
        <f>VLOOKUP(J2311,Ref!A:D,4,0)</f>
        <v>0</v>
      </c>
      <c r="D2311" s="18" t="str">
        <f t="shared" si="108"/>
        <v>11/may</v>
      </c>
      <c r="E2311" s="18">
        <f t="shared" si="109"/>
        <v>3</v>
      </c>
      <c r="F2311" s="18">
        <v>1</v>
      </c>
      <c r="G2311" s="18">
        <f t="shared" si="110"/>
        <v>0</v>
      </c>
      <c r="H2311" s="3">
        <v>46153.719548611109</v>
      </c>
      <c r="I2311">
        <v>65431223</v>
      </c>
      <c r="J2311" t="s">
        <v>2021</v>
      </c>
      <c r="K2311" t="s">
        <v>1968</v>
      </c>
      <c r="L2311" t="s">
        <v>1969</v>
      </c>
      <c r="M2311" t="s">
        <v>1970</v>
      </c>
      <c r="O2311">
        <v>355369030000</v>
      </c>
      <c r="P2311">
        <v>16018</v>
      </c>
      <c r="Q2311">
        <v>-4</v>
      </c>
      <c r="R2311">
        <v>1</v>
      </c>
      <c r="S2311">
        <v>65431223</v>
      </c>
      <c r="U2311" t="s">
        <v>2089</v>
      </c>
      <c r="W2311" t="s">
        <v>1312</v>
      </c>
      <c r="X2311">
        <v>355369030000</v>
      </c>
      <c r="Y2311" t="s">
        <v>65</v>
      </c>
      <c r="Z2311" t="s">
        <v>66</v>
      </c>
      <c r="AF2311" t="s">
        <v>1976</v>
      </c>
      <c r="AG2311" t="s">
        <v>1972</v>
      </c>
      <c r="AL2311">
        <v>5</v>
      </c>
      <c r="AN2311" t="s">
        <v>1974</v>
      </c>
      <c r="AO2311">
        <v>0</v>
      </c>
      <c r="AQ2311">
        <v>2258087</v>
      </c>
      <c r="AR2311" t="s">
        <v>4605</v>
      </c>
      <c r="AS2311" t="s">
        <v>5883</v>
      </c>
      <c r="AT2311" t="s">
        <v>2022</v>
      </c>
    </row>
    <row r="2312" spans="1:46" x14ac:dyDescent="0.25">
      <c r="A2312" t="str">
        <f>_xlfn.XLOOKUP(I2312,UTILIZADAS[Contacto1],UTILIZADAS[Source.Name],,0)</f>
        <v>Cobros Mayo</v>
      </c>
      <c r="B2312" s="18">
        <f>VLOOKUP(J2312,Ref!A:C,3,0)</f>
        <v>0</v>
      </c>
      <c r="C2312" s="18">
        <f>VLOOKUP(J2312,Ref!A:D,4,0)</f>
        <v>0</v>
      </c>
      <c r="D2312" s="18" t="str">
        <f t="shared" si="108"/>
        <v>14/may</v>
      </c>
      <c r="E2312" s="18">
        <f t="shared" si="109"/>
        <v>3</v>
      </c>
      <c r="F2312" s="18">
        <v>1</v>
      </c>
      <c r="G2312" s="18">
        <f t="shared" si="110"/>
        <v>0</v>
      </c>
      <c r="H2312" s="3">
        <v>46156.45244212963</v>
      </c>
      <c r="I2312">
        <v>65431223</v>
      </c>
      <c r="J2312" t="s">
        <v>1967</v>
      </c>
      <c r="K2312" t="s">
        <v>1968</v>
      </c>
      <c r="L2312" t="s">
        <v>1969</v>
      </c>
      <c r="M2312" t="s">
        <v>1970</v>
      </c>
      <c r="O2312">
        <v>355369030000</v>
      </c>
      <c r="P2312">
        <v>16018</v>
      </c>
      <c r="Q2312">
        <v>-4</v>
      </c>
      <c r="R2312">
        <v>1</v>
      </c>
      <c r="S2312">
        <v>65431223</v>
      </c>
      <c r="U2312" t="s">
        <v>2089</v>
      </c>
      <c r="W2312" t="s">
        <v>1312</v>
      </c>
      <c r="X2312">
        <v>355369030000</v>
      </c>
      <c r="Y2312" t="s">
        <v>65</v>
      </c>
      <c r="Z2312" t="s">
        <v>66</v>
      </c>
      <c r="AF2312" t="s">
        <v>1976</v>
      </c>
      <c r="AG2312" t="s">
        <v>1972</v>
      </c>
      <c r="AL2312">
        <v>0</v>
      </c>
      <c r="AN2312" t="s">
        <v>1974</v>
      </c>
      <c r="AO2312">
        <v>0</v>
      </c>
      <c r="AQ2312">
        <v>2258087</v>
      </c>
      <c r="AR2312" t="s">
        <v>4605</v>
      </c>
      <c r="AS2312" t="s">
        <v>5883</v>
      </c>
      <c r="AT2312" t="s">
        <v>1975</v>
      </c>
    </row>
    <row r="2313" spans="1:46" x14ac:dyDescent="0.25">
      <c r="A2313" t="str">
        <f>_xlfn.XLOOKUP(I2313,UTILIZADAS[Contacto1],UTILIZADAS[Source.Name],,0)</f>
        <v>Cobros Mayo</v>
      </c>
      <c r="B2313" s="18">
        <f>VLOOKUP(J2313,Ref!A:C,3,0)</f>
        <v>1</v>
      </c>
      <c r="C2313" s="18">
        <f>VLOOKUP(J2313,Ref!A:D,4,0)</f>
        <v>1</v>
      </c>
      <c r="D2313" s="18" t="str">
        <f t="shared" si="108"/>
        <v>18/may</v>
      </c>
      <c r="E2313" s="18">
        <f t="shared" si="109"/>
        <v>3</v>
      </c>
      <c r="F2313" s="18">
        <v>1</v>
      </c>
      <c r="G2313" s="18">
        <f t="shared" si="110"/>
        <v>1</v>
      </c>
      <c r="H2313" s="3">
        <v>46160.525868055556</v>
      </c>
      <c r="I2313">
        <v>65431223</v>
      </c>
      <c r="J2313">
        <v>6003</v>
      </c>
      <c r="K2313" t="s">
        <v>1983</v>
      </c>
      <c r="L2313" t="s">
        <v>1897</v>
      </c>
      <c r="M2313" t="s">
        <v>1970</v>
      </c>
      <c r="O2313">
        <v>355369030000</v>
      </c>
      <c r="P2313">
        <v>16018</v>
      </c>
      <c r="Q2313">
        <v>-4</v>
      </c>
      <c r="R2313">
        <v>1</v>
      </c>
      <c r="S2313">
        <v>65431223</v>
      </c>
      <c r="U2313" t="s">
        <v>2089</v>
      </c>
      <c r="W2313" t="s">
        <v>1312</v>
      </c>
      <c r="X2313">
        <v>355369030000</v>
      </c>
      <c r="Y2313" t="s">
        <v>65</v>
      </c>
      <c r="Z2313" t="s">
        <v>66</v>
      </c>
      <c r="AF2313" t="s">
        <v>1976</v>
      </c>
      <c r="AG2313" t="s">
        <v>1972</v>
      </c>
      <c r="AL2313">
        <v>19</v>
      </c>
      <c r="AM2313" t="s">
        <v>1979</v>
      </c>
      <c r="AN2313" t="s">
        <v>1987</v>
      </c>
      <c r="AO2313">
        <v>0</v>
      </c>
      <c r="AQ2313">
        <v>2258087</v>
      </c>
      <c r="AR2313" t="s">
        <v>4605</v>
      </c>
      <c r="AS2313" t="s">
        <v>5883</v>
      </c>
      <c r="AT2313" t="s">
        <v>1892</v>
      </c>
    </row>
    <row r="2314" spans="1:46" x14ac:dyDescent="0.25">
      <c r="A2314" t="str">
        <f>_xlfn.XLOOKUP(I2314,UTILIZADAS[Contacto1],UTILIZADAS[Source.Name],,0)</f>
        <v>Cobros Abril Canal Fijo</v>
      </c>
      <c r="B2314" s="18">
        <f>VLOOKUP(J2314,Ref!A:C,3,0)</f>
        <v>0</v>
      </c>
      <c r="C2314" s="18">
        <f>VLOOKUP(J2314,Ref!A:D,4,0)</f>
        <v>0</v>
      </c>
      <c r="D2314" s="18" t="str">
        <f t="shared" si="108"/>
        <v>04/may</v>
      </c>
      <c r="E2314" s="18">
        <f t="shared" si="109"/>
        <v>1</v>
      </c>
      <c r="F2314" s="18">
        <v>1</v>
      </c>
      <c r="G2314" s="18">
        <f t="shared" si="110"/>
        <v>1</v>
      </c>
      <c r="H2314" s="3">
        <v>46146.495682870373</v>
      </c>
      <c r="I2314">
        <v>65441317</v>
      </c>
      <c r="J2314">
        <v>6004</v>
      </c>
      <c r="K2314" t="s">
        <v>1983</v>
      </c>
      <c r="L2314" t="s">
        <v>1897</v>
      </c>
      <c r="M2314" t="s">
        <v>1970</v>
      </c>
      <c r="O2314">
        <v>358381400000</v>
      </c>
      <c r="P2314">
        <v>16017</v>
      </c>
      <c r="Q2314">
        <v>-4</v>
      </c>
      <c r="R2314">
        <v>1</v>
      </c>
      <c r="S2314">
        <v>65441317</v>
      </c>
      <c r="U2314" t="s">
        <v>2090</v>
      </c>
      <c r="W2314" t="s">
        <v>313</v>
      </c>
      <c r="X2314" t="s">
        <v>2551</v>
      </c>
      <c r="Y2314" t="s">
        <v>85</v>
      </c>
      <c r="Z2314">
        <v>358381400000</v>
      </c>
      <c r="AF2314" t="s">
        <v>1976</v>
      </c>
      <c r="AG2314" t="s">
        <v>1972</v>
      </c>
      <c r="AI2314" t="s">
        <v>3736</v>
      </c>
      <c r="AK2314" t="s">
        <v>4492</v>
      </c>
      <c r="AL2314">
        <v>94</v>
      </c>
      <c r="AM2314" t="s">
        <v>1979</v>
      </c>
      <c r="AN2314" t="s">
        <v>1987</v>
      </c>
      <c r="AO2314">
        <v>0</v>
      </c>
      <c r="AQ2314">
        <v>2252841</v>
      </c>
      <c r="AR2314" t="s">
        <v>2241</v>
      </c>
      <c r="AS2314" t="s">
        <v>4163</v>
      </c>
      <c r="AT2314" t="s">
        <v>1984</v>
      </c>
    </row>
    <row r="2315" spans="1:46" x14ac:dyDescent="0.25">
      <c r="A2315" t="str">
        <f>_xlfn.XLOOKUP(I2315,UTILIZADAS[Contacto1],UTILIZADAS[Source.Name],,0)</f>
        <v>Cobros Mayo</v>
      </c>
      <c r="B2315" s="18">
        <f>VLOOKUP(J2315,Ref!A:C,3,0)</f>
        <v>1</v>
      </c>
      <c r="C2315" s="18">
        <f>VLOOKUP(J2315,Ref!A:D,4,0)</f>
        <v>1</v>
      </c>
      <c r="D2315" s="18" t="str">
        <f t="shared" si="108"/>
        <v>02/may</v>
      </c>
      <c r="E2315" s="18">
        <f t="shared" si="109"/>
        <v>3</v>
      </c>
      <c r="F2315" s="18">
        <v>1</v>
      </c>
      <c r="G2315" s="18">
        <f t="shared" si="110"/>
        <v>0</v>
      </c>
      <c r="H2315" s="3">
        <v>46144.457256944443</v>
      </c>
      <c r="I2315">
        <v>65446163</v>
      </c>
      <c r="J2315">
        <v>6007</v>
      </c>
      <c r="K2315" t="s">
        <v>1983</v>
      </c>
      <c r="L2315" t="s">
        <v>1897</v>
      </c>
      <c r="M2315" t="s">
        <v>1970</v>
      </c>
      <c r="P2315">
        <v>998</v>
      </c>
      <c r="Q2315">
        <v>0</v>
      </c>
      <c r="S2315">
        <v>65446163</v>
      </c>
      <c r="AF2315" t="s">
        <v>1976</v>
      </c>
      <c r="AG2315" t="s">
        <v>1972</v>
      </c>
      <c r="AL2315">
        <v>253</v>
      </c>
      <c r="AM2315" t="s">
        <v>1979</v>
      </c>
      <c r="AN2315" t="s">
        <v>1977</v>
      </c>
      <c r="AO2315">
        <v>0</v>
      </c>
      <c r="AQ2315">
        <v>2257452</v>
      </c>
      <c r="AR2315" t="s">
        <v>1978</v>
      </c>
      <c r="AT2315" t="s">
        <v>1898</v>
      </c>
    </row>
    <row r="2316" spans="1:46" x14ac:dyDescent="0.25">
      <c r="A2316" t="str">
        <f>_xlfn.XLOOKUP(I2316,UTILIZADAS[Contacto1],UTILIZADAS[Source.Name],,0)</f>
        <v>Cobros Mayo</v>
      </c>
      <c r="B2316" s="18">
        <f>VLOOKUP(J2316,Ref!A:C,3,0)</f>
        <v>0</v>
      </c>
      <c r="C2316" s="18">
        <f>VLOOKUP(J2316,Ref!A:D,4,0)</f>
        <v>0</v>
      </c>
      <c r="D2316" s="18" t="str">
        <f t="shared" si="108"/>
        <v>11/may</v>
      </c>
      <c r="E2316" s="18">
        <f t="shared" si="109"/>
        <v>3</v>
      </c>
      <c r="F2316" s="18">
        <v>1</v>
      </c>
      <c r="G2316" s="18">
        <f t="shared" si="110"/>
        <v>0</v>
      </c>
      <c r="H2316" s="3">
        <v>46153.71980324074</v>
      </c>
      <c r="I2316">
        <v>65446163</v>
      </c>
      <c r="J2316" t="s">
        <v>2021</v>
      </c>
      <c r="K2316" t="s">
        <v>1968</v>
      </c>
      <c r="L2316" t="s">
        <v>1969</v>
      </c>
      <c r="M2316" t="s">
        <v>1970</v>
      </c>
      <c r="O2316">
        <v>369024670000</v>
      </c>
      <c r="P2316">
        <v>16018</v>
      </c>
      <c r="Q2316">
        <v>-4</v>
      </c>
      <c r="R2316">
        <v>1</v>
      </c>
      <c r="S2316">
        <v>65446163</v>
      </c>
      <c r="U2316" t="s">
        <v>5072</v>
      </c>
      <c r="W2316" t="s">
        <v>5073</v>
      </c>
      <c r="X2316">
        <v>369024670000</v>
      </c>
      <c r="Y2316" t="s">
        <v>65</v>
      </c>
      <c r="Z2316" t="s">
        <v>4619</v>
      </c>
      <c r="AF2316" t="s">
        <v>1976</v>
      </c>
      <c r="AG2316" t="s">
        <v>1972</v>
      </c>
      <c r="AL2316">
        <v>5</v>
      </c>
      <c r="AN2316" t="s">
        <v>1974</v>
      </c>
      <c r="AO2316">
        <v>0</v>
      </c>
      <c r="AQ2316">
        <v>2258088</v>
      </c>
      <c r="AR2316" t="s">
        <v>4605</v>
      </c>
      <c r="AS2316" t="s">
        <v>5883</v>
      </c>
      <c r="AT2316" t="s">
        <v>2022</v>
      </c>
    </row>
    <row r="2317" spans="1:46" x14ac:dyDescent="0.25">
      <c r="A2317" t="str">
        <f>_xlfn.XLOOKUP(I2317,UTILIZADAS[Contacto1],UTILIZADAS[Source.Name],,0)</f>
        <v>Cobros Mayo</v>
      </c>
      <c r="B2317" s="18">
        <f>VLOOKUP(J2317,Ref!A:C,3,0)</f>
        <v>1</v>
      </c>
      <c r="C2317" s="18">
        <f>VLOOKUP(J2317,Ref!A:D,4,0)</f>
        <v>1</v>
      </c>
      <c r="D2317" s="18" t="str">
        <f t="shared" si="108"/>
        <v>14/may</v>
      </c>
      <c r="E2317" s="18">
        <f t="shared" si="109"/>
        <v>3</v>
      </c>
      <c r="F2317" s="18">
        <v>1</v>
      </c>
      <c r="G2317" s="18">
        <f t="shared" si="110"/>
        <v>1</v>
      </c>
      <c r="H2317" s="3">
        <v>46156.452997685185</v>
      </c>
      <c r="I2317">
        <v>65446163</v>
      </c>
      <c r="J2317">
        <v>6007</v>
      </c>
      <c r="K2317" t="s">
        <v>1983</v>
      </c>
      <c r="L2317" t="s">
        <v>1897</v>
      </c>
      <c r="M2317" t="s">
        <v>1970</v>
      </c>
      <c r="O2317">
        <v>369024670000</v>
      </c>
      <c r="P2317">
        <v>16018</v>
      </c>
      <c r="Q2317">
        <v>-4</v>
      </c>
      <c r="R2317">
        <v>1</v>
      </c>
      <c r="S2317">
        <v>65446163</v>
      </c>
      <c r="U2317" t="s">
        <v>5072</v>
      </c>
      <c r="W2317" t="s">
        <v>5073</v>
      </c>
      <c r="X2317">
        <v>369024670000</v>
      </c>
      <c r="Y2317" t="s">
        <v>65</v>
      </c>
      <c r="Z2317" t="s">
        <v>4619</v>
      </c>
      <c r="AF2317" t="s">
        <v>1976</v>
      </c>
      <c r="AG2317" t="s">
        <v>1972</v>
      </c>
      <c r="AL2317">
        <v>234</v>
      </c>
      <c r="AM2317" t="s">
        <v>1979</v>
      </c>
      <c r="AN2317" t="s">
        <v>1987</v>
      </c>
      <c r="AO2317">
        <v>0</v>
      </c>
      <c r="AQ2317">
        <v>2258088</v>
      </c>
      <c r="AR2317" t="s">
        <v>4605</v>
      </c>
      <c r="AS2317" t="s">
        <v>5883</v>
      </c>
      <c r="AT2317" t="s">
        <v>1898</v>
      </c>
    </row>
    <row r="2318" spans="1:46" x14ac:dyDescent="0.25">
      <c r="A2318" t="str">
        <f>_xlfn.XLOOKUP(I2318,UTILIZADAS[Contacto1],UTILIZADAS[Source.Name],,0)</f>
        <v>Cobros Abril Canal Fijo</v>
      </c>
      <c r="B2318" s="18">
        <f>VLOOKUP(J2318,Ref!A:C,3,0)</f>
        <v>1</v>
      </c>
      <c r="C2318" s="18">
        <f>VLOOKUP(J2318,Ref!A:D,4,0)</f>
        <v>1</v>
      </c>
      <c r="D2318" s="18" t="str">
        <f t="shared" si="108"/>
        <v>11/may</v>
      </c>
      <c r="E2318" s="18">
        <f t="shared" si="109"/>
        <v>1</v>
      </c>
      <c r="F2318" s="18">
        <v>1</v>
      </c>
      <c r="G2318" s="18">
        <f t="shared" si="110"/>
        <v>1</v>
      </c>
      <c r="H2318" s="3">
        <v>46153.72042824074</v>
      </c>
      <c r="I2318">
        <v>65456463</v>
      </c>
      <c r="J2318">
        <v>6003</v>
      </c>
      <c r="K2318" t="s">
        <v>1983</v>
      </c>
      <c r="L2318" t="s">
        <v>1897</v>
      </c>
      <c r="M2318" t="s">
        <v>1970</v>
      </c>
      <c r="O2318">
        <v>356371560000</v>
      </c>
      <c r="P2318">
        <v>16018</v>
      </c>
      <c r="Q2318">
        <v>-4</v>
      </c>
      <c r="R2318">
        <v>1</v>
      </c>
      <c r="S2318">
        <v>65456463</v>
      </c>
      <c r="U2318" t="s">
        <v>2290</v>
      </c>
      <c r="W2318" t="s">
        <v>3839</v>
      </c>
      <c r="X2318">
        <v>356371560000</v>
      </c>
      <c r="Y2318" t="s">
        <v>65</v>
      </c>
      <c r="Z2318" t="s">
        <v>66</v>
      </c>
      <c r="AF2318" t="s">
        <v>1976</v>
      </c>
      <c r="AG2318" t="s">
        <v>1972</v>
      </c>
      <c r="AL2318">
        <v>95</v>
      </c>
      <c r="AM2318" t="s">
        <v>1979</v>
      </c>
      <c r="AN2318" t="s">
        <v>1987</v>
      </c>
      <c r="AO2318">
        <v>0</v>
      </c>
      <c r="AQ2318">
        <v>2258089</v>
      </c>
      <c r="AR2318" t="s">
        <v>4605</v>
      </c>
      <c r="AS2318" t="s">
        <v>5883</v>
      </c>
      <c r="AT2318" t="s">
        <v>1892</v>
      </c>
    </row>
    <row r="2319" spans="1:46" x14ac:dyDescent="0.25">
      <c r="A2319" t="str">
        <f>_xlfn.XLOOKUP(I2319,UTILIZADAS[Contacto1],UTILIZADAS[Source.Name],,0)</f>
        <v>Cobros Mayo</v>
      </c>
      <c r="B2319" s="18">
        <f>VLOOKUP(J2319,Ref!A:C,3,0)</f>
        <v>0</v>
      </c>
      <c r="C2319" s="18">
        <f>VLOOKUP(J2319,Ref!A:D,4,0)</f>
        <v>0</v>
      </c>
      <c r="D2319" s="18" t="str">
        <f t="shared" si="108"/>
        <v>11/may</v>
      </c>
      <c r="E2319" s="18">
        <f t="shared" si="109"/>
        <v>6</v>
      </c>
      <c r="F2319" s="18">
        <v>1</v>
      </c>
      <c r="G2319" s="18">
        <f t="shared" si="110"/>
        <v>0</v>
      </c>
      <c r="H2319" s="3">
        <v>46153.720439814817</v>
      </c>
      <c r="I2319">
        <v>65460179</v>
      </c>
      <c r="J2319" t="s">
        <v>2021</v>
      </c>
      <c r="K2319" t="s">
        <v>1968</v>
      </c>
      <c r="L2319" t="s">
        <v>1969</v>
      </c>
      <c r="M2319" t="s">
        <v>1970</v>
      </c>
      <c r="O2319">
        <v>367054380000</v>
      </c>
      <c r="P2319">
        <v>16018</v>
      </c>
      <c r="Q2319">
        <v>-4</v>
      </c>
      <c r="R2319">
        <v>1</v>
      </c>
      <c r="S2319">
        <v>65460179</v>
      </c>
      <c r="U2319" t="s">
        <v>5074</v>
      </c>
      <c r="W2319" t="s">
        <v>5075</v>
      </c>
      <c r="X2319">
        <v>367054380000</v>
      </c>
      <c r="Y2319" t="s">
        <v>65</v>
      </c>
      <c r="Z2319" t="s">
        <v>66</v>
      </c>
      <c r="AF2319" t="s">
        <v>1976</v>
      </c>
      <c r="AG2319" t="s">
        <v>1972</v>
      </c>
      <c r="AL2319">
        <v>5</v>
      </c>
      <c r="AN2319" t="s">
        <v>1974</v>
      </c>
      <c r="AO2319">
        <v>0</v>
      </c>
      <c r="AQ2319">
        <v>2258090</v>
      </c>
      <c r="AR2319" t="s">
        <v>4605</v>
      </c>
      <c r="AS2319" t="s">
        <v>5883</v>
      </c>
      <c r="AT2319" t="s">
        <v>2022</v>
      </c>
    </row>
    <row r="2320" spans="1:46" x14ac:dyDescent="0.25">
      <c r="A2320" t="str">
        <f>_xlfn.XLOOKUP(I2320,UTILIZADAS[Contacto1],UTILIZADAS[Source.Name],,0)</f>
        <v>Cobros Mayo</v>
      </c>
      <c r="B2320" s="18">
        <f>VLOOKUP(J2320,Ref!A:C,3,0)</f>
        <v>0</v>
      </c>
      <c r="C2320" s="18">
        <f>VLOOKUP(J2320,Ref!A:D,4,0)</f>
        <v>0</v>
      </c>
      <c r="D2320" s="18" t="str">
        <f t="shared" si="108"/>
        <v>14/may</v>
      </c>
      <c r="E2320" s="18">
        <f t="shared" si="109"/>
        <v>6</v>
      </c>
      <c r="F2320" s="18">
        <v>1</v>
      </c>
      <c r="G2320" s="18">
        <f t="shared" si="110"/>
        <v>0</v>
      </c>
      <c r="H2320" s="3">
        <v>46156.453009259261</v>
      </c>
      <c r="I2320">
        <v>65460179</v>
      </c>
      <c r="J2320" t="s">
        <v>2021</v>
      </c>
      <c r="K2320" t="s">
        <v>1968</v>
      </c>
      <c r="L2320" t="s">
        <v>1969</v>
      </c>
      <c r="M2320" t="s">
        <v>1970</v>
      </c>
      <c r="O2320">
        <v>367054380000</v>
      </c>
      <c r="P2320">
        <v>16018</v>
      </c>
      <c r="Q2320">
        <v>-4</v>
      </c>
      <c r="R2320">
        <v>1</v>
      </c>
      <c r="S2320">
        <v>65460179</v>
      </c>
      <c r="U2320" t="s">
        <v>5074</v>
      </c>
      <c r="W2320" t="s">
        <v>5075</v>
      </c>
      <c r="X2320">
        <v>367054380000</v>
      </c>
      <c r="Y2320" t="s">
        <v>65</v>
      </c>
      <c r="Z2320" t="s">
        <v>66</v>
      </c>
      <c r="AF2320" t="s">
        <v>1976</v>
      </c>
      <c r="AG2320" t="s">
        <v>1972</v>
      </c>
      <c r="AL2320">
        <v>5</v>
      </c>
      <c r="AN2320" t="s">
        <v>1974</v>
      </c>
      <c r="AO2320">
        <v>0</v>
      </c>
      <c r="AQ2320">
        <v>2258090</v>
      </c>
      <c r="AR2320" t="s">
        <v>4605</v>
      </c>
      <c r="AS2320" t="s">
        <v>5883</v>
      </c>
      <c r="AT2320" t="s">
        <v>2022</v>
      </c>
    </row>
    <row r="2321" spans="1:46" x14ac:dyDescent="0.25">
      <c r="A2321" t="str">
        <f>_xlfn.XLOOKUP(I2321,UTILIZADAS[Contacto1],UTILIZADAS[Source.Name],,0)</f>
        <v>Cobros Mayo</v>
      </c>
      <c r="B2321" s="18">
        <f>VLOOKUP(J2321,Ref!A:C,3,0)</f>
        <v>0</v>
      </c>
      <c r="C2321" s="18">
        <f>VLOOKUP(J2321,Ref!A:D,4,0)</f>
        <v>0</v>
      </c>
      <c r="D2321" s="18" t="str">
        <f t="shared" si="108"/>
        <v>18/may</v>
      </c>
      <c r="E2321" s="18">
        <f t="shared" si="109"/>
        <v>6</v>
      </c>
      <c r="F2321" s="18">
        <v>1</v>
      </c>
      <c r="G2321" s="18">
        <f t="shared" si="110"/>
        <v>0</v>
      </c>
      <c r="H2321" s="3">
        <v>46160.525972222225</v>
      </c>
      <c r="I2321">
        <v>65460179</v>
      </c>
      <c r="J2321" t="s">
        <v>2021</v>
      </c>
      <c r="K2321" t="s">
        <v>1968</v>
      </c>
      <c r="L2321" t="s">
        <v>1969</v>
      </c>
      <c r="M2321" t="s">
        <v>1970</v>
      </c>
      <c r="O2321">
        <v>367054380000</v>
      </c>
      <c r="P2321">
        <v>16018</v>
      </c>
      <c r="Q2321">
        <v>-4</v>
      </c>
      <c r="R2321">
        <v>1</v>
      </c>
      <c r="S2321">
        <v>65460179</v>
      </c>
      <c r="U2321" t="s">
        <v>5074</v>
      </c>
      <c r="W2321" t="s">
        <v>5075</v>
      </c>
      <c r="X2321">
        <v>367054380000</v>
      </c>
      <c r="Y2321" t="s">
        <v>65</v>
      </c>
      <c r="Z2321" t="s">
        <v>66</v>
      </c>
      <c r="AF2321" t="s">
        <v>1976</v>
      </c>
      <c r="AG2321" t="s">
        <v>1972</v>
      </c>
      <c r="AL2321">
        <v>5</v>
      </c>
      <c r="AN2321" t="s">
        <v>1974</v>
      </c>
      <c r="AO2321">
        <v>0</v>
      </c>
      <c r="AQ2321">
        <v>2258090</v>
      </c>
      <c r="AR2321" t="s">
        <v>4605</v>
      </c>
      <c r="AS2321" t="s">
        <v>5883</v>
      </c>
      <c r="AT2321" t="s">
        <v>2022</v>
      </c>
    </row>
    <row r="2322" spans="1:46" x14ac:dyDescent="0.25">
      <c r="A2322" t="str">
        <f>_xlfn.XLOOKUP(I2322,UTILIZADAS[Contacto1],UTILIZADAS[Source.Name],,0)</f>
        <v>Cobros Mayo</v>
      </c>
      <c r="B2322" s="18">
        <f>VLOOKUP(J2322,Ref!A:C,3,0)</f>
        <v>0</v>
      </c>
      <c r="C2322" s="18">
        <f>VLOOKUP(J2322,Ref!A:D,4,0)</f>
        <v>0</v>
      </c>
      <c r="D2322" s="18" t="str">
        <f t="shared" si="108"/>
        <v>20/may</v>
      </c>
      <c r="E2322" s="18">
        <f t="shared" si="109"/>
        <v>6</v>
      </c>
      <c r="F2322" s="18">
        <v>1</v>
      </c>
      <c r="G2322" s="18">
        <f t="shared" si="110"/>
        <v>0</v>
      </c>
      <c r="H2322" s="3">
        <v>46162.479722222219</v>
      </c>
      <c r="I2322">
        <v>65460179</v>
      </c>
      <c r="J2322" t="s">
        <v>2021</v>
      </c>
      <c r="K2322" t="s">
        <v>1968</v>
      </c>
      <c r="L2322" t="s">
        <v>1969</v>
      </c>
      <c r="M2322" t="s">
        <v>1970</v>
      </c>
      <c r="O2322">
        <v>367054380000</v>
      </c>
      <c r="P2322">
        <v>16018</v>
      </c>
      <c r="Q2322">
        <v>-4</v>
      </c>
      <c r="R2322">
        <v>1</v>
      </c>
      <c r="S2322">
        <v>65460179</v>
      </c>
      <c r="U2322" t="s">
        <v>5074</v>
      </c>
      <c r="W2322" t="s">
        <v>5075</v>
      </c>
      <c r="X2322">
        <v>367054380000</v>
      </c>
      <c r="Y2322" t="s">
        <v>65</v>
      </c>
      <c r="Z2322" t="s">
        <v>66</v>
      </c>
      <c r="AF2322" t="s">
        <v>1976</v>
      </c>
      <c r="AG2322" t="s">
        <v>1972</v>
      </c>
      <c r="AL2322">
        <v>5</v>
      </c>
      <c r="AN2322" t="s">
        <v>1974</v>
      </c>
      <c r="AO2322">
        <v>0</v>
      </c>
      <c r="AQ2322">
        <v>2258090</v>
      </c>
      <c r="AR2322" t="s">
        <v>4605</v>
      </c>
      <c r="AS2322" t="s">
        <v>5883</v>
      </c>
      <c r="AT2322" t="s">
        <v>2022</v>
      </c>
    </row>
    <row r="2323" spans="1:46" x14ac:dyDescent="0.25">
      <c r="A2323" t="str">
        <f>_xlfn.XLOOKUP(I2323,UTILIZADAS[Contacto1],UTILIZADAS[Source.Name],,0)</f>
        <v>Cobros Mayo</v>
      </c>
      <c r="B2323" s="18">
        <f>VLOOKUP(J2323,Ref!A:C,3,0)</f>
        <v>0</v>
      </c>
      <c r="C2323" s="18">
        <f>VLOOKUP(J2323,Ref!A:D,4,0)</f>
        <v>0</v>
      </c>
      <c r="D2323" s="18" t="str">
        <f t="shared" si="108"/>
        <v>21/may</v>
      </c>
      <c r="E2323" s="18">
        <f t="shared" si="109"/>
        <v>6</v>
      </c>
      <c r="F2323" s="18">
        <v>1</v>
      </c>
      <c r="G2323" s="18">
        <f t="shared" si="110"/>
        <v>0</v>
      </c>
      <c r="H2323" s="3">
        <v>46163.513009259259</v>
      </c>
      <c r="I2323">
        <v>65460179</v>
      </c>
      <c r="J2323" t="s">
        <v>2021</v>
      </c>
      <c r="K2323" t="s">
        <v>1968</v>
      </c>
      <c r="L2323" t="s">
        <v>1969</v>
      </c>
      <c r="M2323" t="s">
        <v>1970</v>
      </c>
      <c r="O2323">
        <v>367054380000</v>
      </c>
      <c r="P2323">
        <v>16018</v>
      </c>
      <c r="Q2323">
        <v>-4</v>
      </c>
      <c r="R2323">
        <v>1</v>
      </c>
      <c r="S2323">
        <v>65460179</v>
      </c>
      <c r="U2323" t="s">
        <v>5074</v>
      </c>
      <c r="W2323" t="s">
        <v>5075</v>
      </c>
      <c r="X2323">
        <v>367054380000</v>
      </c>
      <c r="Y2323" t="s">
        <v>65</v>
      </c>
      <c r="Z2323" t="s">
        <v>66</v>
      </c>
      <c r="AF2323" t="s">
        <v>1976</v>
      </c>
      <c r="AG2323" t="s">
        <v>1972</v>
      </c>
      <c r="AL2323">
        <v>5</v>
      </c>
      <c r="AN2323" t="s">
        <v>1974</v>
      </c>
      <c r="AO2323">
        <v>0</v>
      </c>
      <c r="AQ2323">
        <v>2258090</v>
      </c>
      <c r="AR2323" t="s">
        <v>4605</v>
      </c>
      <c r="AS2323" t="s">
        <v>5883</v>
      </c>
      <c r="AT2323" t="s">
        <v>2022</v>
      </c>
    </row>
    <row r="2324" spans="1:46" x14ac:dyDescent="0.25">
      <c r="A2324" t="str">
        <f>_xlfn.XLOOKUP(I2324,UTILIZADAS[Contacto1],UTILIZADAS[Source.Name],,0)</f>
        <v>Cobros Mayo</v>
      </c>
      <c r="B2324" s="18">
        <f>VLOOKUP(J2324,Ref!A:C,3,0)</f>
        <v>0</v>
      </c>
      <c r="C2324" s="18">
        <f>VLOOKUP(J2324,Ref!A:D,4,0)</f>
        <v>0</v>
      </c>
      <c r="D2324" s="18" t="str">
        <f t="shared" si="108"/>
        <v>22/may</v>
      </c>
      <c r="E2324" s="18">
        <f t="shared" si="109"/>
        <v>6</v>
      </c>
      <c r="F2324" s="18">
        <v>1</v>
      </c>
      <c r="G2324" s="18">
        <f t="shared" si="110"/>
        <v>1</v>
      </c>
      <c r="H2324" s="3">
        <v>46164.401828703703</v>
      </c>
      <c r="I2324">
        <v>65460179</v>
      </c>
      <c r="J2324">
        <v>6004</v>
      </c>
      <c r="K2324" t="s">
        <v>1983</v>
      </c>
      <c r="L2324" t="s">
        <v>1897</v>
      </c>
      <c r="M2324" t="s">
        <v>1970</v>
      </c>
      <c r="O2324">
        <v>367054380000</v>
      </c>
      <c r="P2324">
        <v>16018</v>
      </c>
      <c r="Q2324">
        <v>-4</v>
      </c>
      <c r="R2324">
        <v>1</v>
      </c>
      <c r="S2324">
        <v>65460179</v>
      </c>
      <c r="U2324" t="s">
        <v>5074</v>
      </c>
      <c r="W2324" t="s">
        <v>5075</v>
      </c>
      <c r="X2324">
        <v>367054380000</v>
      </c>
      <c r="Y2324" t="s">
        <v>65</v>
      </c>
      <c r="Z2324" t="s">
        <v>66</v>
      </c>
      <c r="AF2324" t="s">
        <v>1976</v>
      </c>
      <c r="AG2324" t="s">
        <v>1972</v>
      </c>
      <c r="AL2324">
        <v>147</v>
      </c>
      <c r="AM2324" t="s">
        <v>1979</v>
      </c>
      <c r="AN2324" t="s">
        <v>1987</v>
      </c>
      <c r="AO2324">
        <v>0</v>
      </c>
      <c r="AQ2324">
        <v>2258090</v>
      </c>
      <c r="AR2324" t="s">
        <v>4605</v>
      </c>
      <c r="AS2324" t="s">
        <v>5883</v>
      </c>
      <c r="AT2324" t="s">
        <v>1984</v>
      </c>
    </row>
    <row r="2325" spans="1:46" x14ac:dyDescent="0.25">
      <c r="A2325" t="str">
        <f>_xlfn.XLOOKUP(I2325,UTILIZADAS[Contacto1],UTILIZADAS[Source.Name],,0)</f>
        <v>Cobros Abril Canal Fijo</v>
      </c>
      <c r="B2325" s="18">
        <f>VLOOKUP(J2325,Ref!A:C,3,0)</f>
        <v>0</v>
      </c>
      <c r="C2325" s="18">
        <f>VLOOKUP(J2325,Ref!A:D,4,0)</f>
        <v>0</v>
      </c>
      <c r="D2325" s="18" t="str">
        <f t="shared" si="108"/>
        <v>11/may</v>
      </c>
      <c r="E2325" s="18">
        <f t="shared" si="109"/>
        <v>6</v>
      </c>
      <c r="F2325" s="18">
        <v>1</v>
      </c>
      <c r="G2325" s="18">
        <f t="shared" si="110"/>
        <v>0</v>
      </c>
      <c r="H2325" s="3">
        <v>46153.720706018517</v>
      </c>
      <c r="I2325">
        <v>65460407</v>
      </c>
      <c r="J2325" t="s">
        <v>2021</v>
      </c>
      <c r="K2325" t="s">
        <v>1968</v>
      </c>
      <c r="L2325" t="s">
        <v>1969</v>
      </c>
      <c r="M2325" t="s">
        <v>1970</v>
      </c>
      <c r="O2325">
        <v>367028750000</v>
      </c>
      <c r="P2325">
        <v>16018</v>
      </c>
      <c r="Q2325">
        <v>-4</v>
      </c>
      <c r="R2325">
        <v>1</v>
      </c>
      <c r="S2325">
        <v>65460407</v>
      </c>
      <c r="U2325" t="s">
        <v>2391</v>
      </c>
      <c r="W2325" t="s">
        <v>3962</v>
      </c>
      <c r="X2325">
        <v>367028750000</v>
      </c>
      <c r="Y2325" t="s">
        <v>65</v>
      </c>
      <c r="Z2325" t="s">
        <v>66</v>
      </c>
      <c r="AG2325" t="s">
        <v>1972</v>
      </c>
      <c r="AL2325">
        <v>5</v>
      </c>
      <c r="AN2325" t="s">
        <v>1974</v>
      </c>
      <c r="AO2325">
        <v>0</v>
      </c>
      <c r="AQ2325">
        <v>2258091</v>
      </c>
      <c r="AR2325" t="s">
        <v>4605</v>
      </c>
      <c r="AS2325" t="s">
        <v>5883</v>
      </c>
      <c r="AT2325" t="s">
        <v>2022</v>
      </c>
    </row>
    <row r="2326" spans="1:46" x14ac:dyDescent="0.25">
      <c r="A2326" t="str">
        <f>_xlfn.XLOOKUP(I2326,UTILIZADAS[Contacto1],UTILIZADAS[Source.Name],,0)</f>
        <v>Cobros Abril Canal Fijo</v>
      </c>
      <c r="B2326" s="18">
        <f>VLOOKUP(J2326,Ref!A:C,3,0)</f>
        <v>0</v>
      </c>
      <c r="C2326" s="18">
        <f>VLOOKUP(J2326,Ref!A:D,4,0)</f>
        <v>0</v>
      </c>
      <c r="D2326" s="18" t="str">
        <f t="shared" si="108"/>
        <v>14/may</v>
      </c>
      <c r="E2326" s="18">
        <f t="shared" si="109"/>
        <v>6</v>
      </c>
      <c r="F2326" s="18">
        <v>1</v>
      </c>
      <c r="G2326" s="18">
        <f t="shared" si="110"/>
        <v>0</v>
      </c>
      <c r="H2326" s="3">
        <v>46156.453425925924</v>
      </c>
      <c r="I2326">
        <v>65460407</v>
      </c>
      <c r="J2326" t="s">
        <v>2021</v>
      </c>
      <c r="K2326" t="s">
        <v>1968</v>
      </c>
      <c r="L2326" t="s">
        <v>1969</v>
      </c>
      <c r="M2326" t="s">
        <v>1970</v>
      </c>
      <c r="O2326">
        <v>367028750000</v>
      </c>
      <c r="P2326">
        <v>16018</v>
      </c>
      <c r="Q2326">
        <v>-4</v>
      </c>
      <c r="R2326">
        <v>1</v>
      </c>
      <c r="S2326">
        <v>65460407</v>
      </c>
      <c r="U2326" t="s">
        <v>2391</v>
      </c>
      <c r="W2326" t="s">
        <v>3962</v>
      </c>
      <c r="X2326">
        <v>367028750000</v>
      </c>
      <c r="Y2326" t="s">
        <v>65</v>
      </c>
      <c r="Z2326" t="s">
        <v>66</v>
      </c>
      <c r="AG2326" t="s">
        <v>1972</v>
      </c>
      <c r="AL2326">
        <v>5</v>
      </c>
      <c r="AN2326" t="s">
        <v>1974</v>
      </c>
      <c r="AO2326">
        <v>0</v>
      </c>
      <c r="AQ2326">
        <v>2258091</v>
      </c>
      <c r="AR2326" t="s">
        <v>4605</v>
      </c>
      <c r="AS2326" t="s">
        <v>5883</v>
      </c>
      <c r="AT2326" t="s">
        <v>2022</v>
      </c>
    </row>
    <row r="2327" spans="1:46" x14ac:dyDescent="0.25">
      <c r="A2327" t="str">
        <f>_xlfn.XLOOKUP(I2327,UTILIZADAS[Contacto1],UTILIZADAS[Source.Name],,0)</f>
        <v>Cobros Abril Canal Fijo</v>
      </c>
      <c r="B2327" s="18">
        <f>VLOOKUP(J2327,Ref!A:C,3,0)</f>
        <v>0</v>
      </c>
      <c r="C2327" s="18">
        <f>VLOOKUP(J2327,Ref!A:D,4,0)</f>
        <v>0</v>
      </c>
      <c r="D2327" s="18" t="str">
        <f t="shared" si="108"/>
        <v>18/may</v>
      </c>
      <c r="E2327" s="18">
        <f t="shared" si="109"/>
        <v>6</v>
      </c>
      <c r="F2327" s="18">
        <v>1</v>
      </c>
      <c r="G2327" s="18">
        <f t="shared" si="110"/>
        <v>0</v>
      </c>
      <c r="H2327" s="3">
        <v>46160.526388888888</v>
      </c>
      <c r="I2327">
        <v>65460407</v>
      </c>
      <c r="J2327" t="s">
        <v>2021</v>
      </c>
      <c r="K2327" t="s">
        <v>1968</v>
      </c>
      <c r="L2327" t="s">
        <v>1969</v>
      </c>
      <c r="M2327" t="s">
        <v>1970</v>
      </c>
      <c r="O2327">
        <v>367028750000</v>
      </c>
      <c r="P2327">
        <v>16018</v>
      </c>
      <c r="Q2327">
        <v>-4</v>
      </c>
      <c r="R2327">
        <v>1</v>
      </c>
      <c r="S2327">
        <v>65460407</v>
      </c>
      <c r="U2327" t="s">
        <v>2391</v>
      </c>
      <c r="W2327" t="s">
        <v>3962</v>
      </c>
      <c r="X2327">
        <v>367028750000</v>
      </c>
      <c r="Y2327" t="s">
        <v>65</v>
      </c>
      <c r="Z2327" t="s">
        <v>66</v>
      </c>
      <c r="AG2327" t="s">
        <v>1972</v>
      </c>
      <c r="AL2327">
        <v>5</v>
      </c>
      <c r="AN2327" t="s">
        <v>1974</v>
      </c>
      <c r="AO2327">
        <v>0</v>
      </c>
      <c r="AQ2327">
        <v>2258091</v>
      </c>
      <c r="AR2327" t="s">
        <v>4605</v>
      </c>
      <c r="AS2327" t="s">
        <v>5883</v>
      </c>
      <c r="AT2327" t="s">
        <v>2022</v>
      </c>
    </row>
    <row r="2328" spans="1:46" x14ac:dyDescent="0.25">
      <c r="A2328" t="str">
        <f>_xlfn.XLOOKUP(I2328,UTILIZADAS[Contacto1],UTILIZADAS[Source.Name],,0)</f>
        <v>Cobros Abril Canal Fijo</v>
      </c>
      <c r="B2328" s="18">
        <f>VLOOKUP(J2328,Ref!A:C,3,0)</f>
        <v>0</v>
      </c>
      <c r="C2328" s="18">
        <f>VLOOKUP(J2328,Ref!A:D,4,0)</f>
        <v>0</v>
      </c>
      <c r="D2328" s="18" t="str">
        <f t="shared" si="108"/>
        <v>20/may</v>
      </c>
      <c r="E2328" s="18">
        <f t="shared" si="109"/>
        <v>6</v>
      </c>
      <c r="F2328" s="18">
        <v>1</v>
      </c>
      <c r="G2328" s="18">
        <f t="shared" si="110"/>
        <v>0</v>
      </c>
      <c r="H2328" s="3">
        <v>46162.48</v>
      </c>
      <c r="I2328">
        <v>65460407</v>
      </c>
      <c r="J2328" t="s">
        <v>2021</v>
      </c>
      <c r="K2328" t="s">
        <v>1968</v>
      </c>
      <c r="L2328" t="s">
        <v>1969</v>
      </c>
      <c r="M2328" t="s">
        <v>1970</v>
      </c>
      <c r="O2328">
        <v>367028750000</v>
      </c>
      <c r="P2328">
        <v>16018</v>
      </c>
      <c r="Q2328">
        <v>-4</v>
      </c>
      <c r="R2328">
        <v>1</v>
      </c>
      <c r="S2328">
        <v>65460407</v>
      </c>
      <c r="U2328" t="s">
        <v>2391</v>
      </c>
      <c r="W2328" t="s">
        <v>3962</v>
      </c>
      <c r="X2328">
        <v>367028750000</v>
      </c>
      <c r="Y2328" t="s">
        <v>65</v>
      </c>
      <c r="Z2328" t="s">
        <v>66</v>
      </c>
      <c r="AG2328" t="s">
        <v>1972</v>
      </c>
      <c r="AL2328">
        <v>5</v>
      </c>
      <c r="AN2328" t="s">
        <v>1974</v>
      </c>
      <c r="AO2328">
        <v>0</v>
      </c>
      <c r="AQ2328">
        <v>2258091</v>
      </c>
      <c r="AR2328" t="s">
        <v>4605</v>
      </c>
      <c r="AS2328" t="s">
        <v>5883</v>
      </c>
      <c r="AT2328" t="s">
        <v>2022</v>
      </c>
    </row>
    <row r="2329" spans="1:46" x14ac:dyDescent="0.25">
      <c r="A2329" t="str">
        <f>_xlfn.XLOOKUP(I2329,UTILIZADAS[Contacto1],UTILIZADAS[Source.Name],,0)</f>
        <v>Cobros Abril Canal Fijo</v>
      </c>
      <c r="B2329" s="18">
        <f>VLOOKUP(J2329,Ref!A:C,3,0)</f>
        <v>0</v>
      </c>
      <c r="C2329" s="18">
        <f>VLOOKUP(J2329,Ref!A:D,4,0)</f>
        <v>0</v>
      </c>
      <c r="D2329" s="18" t="str">
        <f t="shared" si="108"/>
        <v>21/may</v>
      </c>
      <c r="E2329" s="18">
        <f t="shared" si="109"/>
        <v>6</v>
      </c>
      <c r="F2329" s="18">
        <v>1</v>
      </c>
      <c r="G2329" s="18">
        <f t="shared" si="110"/>
        <v>0</v>
      </c>
      <c r="H2329" s="3">
        <v>46163.513437499998</v>
      </c>
      <c r="I2329">
        <v>65460407</v>
      </c>
      <c r="J2329" t="s">
        <v>2021</v>
      </c>
      <c r="K2329" t="s">
        <v>1968</v>
      </c>
      <c r="L2329" t="s">
        <v>1969</v>
      </c>
      <c r="M2329" t="s">
        <v>1970</v>
      </c>
      <c r="O2329">
        <v>367028750000</v>
      </c>
      <c r="P2329">
        <v>16018</v>
      </c>
      <c r="Q2329">
        <v>-4</v>
      </c>
      <c r="R2329">
        <v>1</v>
      </c>
      <c r="S2329">
        <v>65460407</v>
      </c>
      <c r="U2329" t="s">
        <v>2391</v>
      </c>
      <c r="W2329" t="s">
        <v>3962</v>
      </c>
      <c r="X2329">
        <v>367028750000</v>
      </c>
      <c r="Y2329" t="s">
        <v>65</v>
      </c>
      <c r="Z2329" t="s">
        <v>66</v>
      </c>
      <c r="AG2329" t="s">
        <v>1972</v>
      </c>
      <c r="AL2329">
        <v>5</v>
      </c>
      <c r="AN2329" t="s">
        <v>1974</v>
      </c>
      <c r="AO2329">
        <v>0</v>
      </c>
      <c r="AQ2329">
        <v>2258091</v>
      </c>
      <c r="AR2329" t="s">
        <v>4605</v>
      </c>
      <c r="AS2329" t="s">
        <v>5883</v>
      </c>
      <c r="AT2329" t="s">
        <v>2022</v>
      </c>
    </row>
    <row r="2330" spans="1:46" x14ac:dyDescent="0.25">
      <c r="A2330" t="str">
        <f>_xlfn.XLOOKUP(I2330,UTILIZADAS[Contacto1],UTILIZADAS[Source.Name],,0)</f>
        <v>Cobros Abril Canal Fijo</v>
      </c>
      <c r="B2330" s="18">
        <f>VLOOKUP(J2330,Ref!A:C,3,0)</f>
        <v>0</v>
      </c>
      <c r="C2330" s="18">
        <f>VLOOKUP(J2330,Ref!A:D,4,0)</f>
        <v>0</v>
      </c>
      <c r="D2330" s="18" t="str">
        <f t="shared" si="108"/>
        <v>22/may</v>
      </c>
      <c r="E2330" s="18">
        <f t="shared" si="109"/>
        <v>6</v>
      </c>
      <c r="F2330" s="18">
        <v>1</v>
      </c>
      <c r="G2330" s="18">
        <f t="shared" si="110"/>
        <v>1</v>
      </c>
      <c r="H2330" s="3">
        <v>46164.402395833335</v>
      </c>
      <c r="I2330">
        <v>65460407</v>
      </c>
      <c r="J2330" t="s">
        <v>2021</v>
      </c>
      <c r="K2330" t="s">
        <v>1968</v>
      </c>
      <c r="L2330" t="s">
        <v>1969</v>
      </c>
      <c r="M2330" t="s">
        <v>1970</v>
      </c>
      <c r="O2330">
        <v>367028750000</v>
      </c>
      <c r="P2330">
        <v>16018</v>
      </c>
      <c r="Q2330">
        <v>-4</v>
      </c>
      <c r="R2330">
        <v>1</v>
      </c>
      <c r="S2330">
        <v>65460407</v>
      </c>
      <c r="U2330" t="s">
        <v>2391</v>
      </c>
      <c r="W2330" t="s">
        <v>3962</v>
      </c>
      <c r="X2330">
        <v>367028750000</v>
      </c>
      <c r="Y2330" t="s">
        <v>65</v>
      </c>
      <c r="Z2330" t="s">
        <v>66</v>
      </c>
      <c r="AG2330" t="s">
        <v>1972</v>
      </c>
      <c r="AL2330">
        <v>5</v>
      </c>
      <c r="AN2330" t="s">
        <v>1974</v>
      </c>
      <c r="AO2330">
        <v>0</v>
      </c>
      <c r="AQ2330">
        <v>2258091</v>
      </c>
      <c r="AR2330" t="s">
        <v>4605</v>
      </c>
      <c r="AS2330" t="s">
        <v>5883</v>
      </c>
      <c r="AT2330" t="s">
        <v>2022</v>
      </c>
    </row>
    <row r="2331" spans="1:46" x14ac:dyDescent="0.25">
      <c r="A2331" t="str">
        <f>_xlfn.XLOOKUP(I2331,UTILIZADAS[Contacto1],UTILIZADAS[Source.Name],,0)</f>
        <v>Cobros Abril Canal Fijo</v>
      </c>
      <c r="B2331" s="18">
        <f>VLOOKUP(J2331,Ref!A:C,3,0)</f>
        <v>0</v>
      </c>
      <c r="C2331" s="18">
        <f>VLOOKUP(J2331,Ref!A:D,4,0)</f>
        <v>0</v>
      </c>
      <c r="D2331" s="18" t="str">
        <f t="shared" si="108"/>
        <v>11/may</v>
      </c>
      <c r="E2331" s="18">
        <f t="shared" si="109"/>
        <v>3</v>
      </c>
      <c r="F2331" s="18">
        <v>1</v>
      </c>
      <c r="G2331" s="18">
        <f t="shared" si="110"/>
        <v>0</v>
      </c>
      <c r="H2331" s="3">
        <v>46153.72078703704</v>
      </c>
      <c r="I2331">
        <v>65463703</v>
      </c>
      <c r="J2331" t="s">
        <v>1967</v>
      </c>
      <c r="K2331" t="s">
        <v>1968</v>
      </c>
      <c r="L2331" t="s">
        <v>1969</v>
      </c>
      <c r="M2331" t="s">
        <v>1970</v>
      </c>
      <c r="O2331">
        <v>361016030000</v>
      </c>
      <c r="P2331">
        <v>16018</v>
      </c>
      <c r="Q2331">
        <v>-4</v>
      </c>
      <c r="R2331">
        <v>1</v>
      </c>
      <c r="S2331">
        <v>65463703</v>
      </c>
      <c r="U2331" t="s">
        <v>2396</v>
      </c>
      <c r="W2331" t="s">
        <v>3968</v>
      </c>
      <c r="X2331">
        <v>361016030000</v>
      </c>
      <c r="Y2331" t="s">
        <v>85</v>
      </c>
      <c r="Z2331" t="s">
        <v>4619</v>
      </c>
      <c r="AF2331" t="s">
        <v>1976</v>
      </c>
      <c r="AG2331" t="s">
        <v>1972</v>
      </c>
      <c r="AK2331" t="s">
        <v>5708</v>
      </c>
      <c r="AL2331">
        <v>0</v>
      </c>
      <c r="AN2331" t="s">
        <v>1974</v>
      </c>
      <c r="AO2331">
        <v>0</v>
      </c>
      <c r="AQ2331">
        <v>2258092</v>
      </c>
      <c r="AR2331" t="s">
        <v>4605</v>
      </c>
      <c r="AS2331" t="s">
        <v>5883</v>
      </c>
      <c r="AT2331" t="s">
        <v>1975</v>
      </c>
    </row>
    <row r="2332" spans="1:46" x14ac:dyDescent="0.25">
      <c r="A2332" t="str">
        <f>_xlfn.XLOOKUP(I2332,UTILIZADAS[Contacto1],UTILIZADAS[Source.Name],,0)</f>
        <v>Cobros Abril Canal Fijo</v>
      </c>
      <c r="B2332" s="18">
        <f>VLOOKUP(J2332,Ref!A:C,3,0)</f>
        <v>0</v>
      </c>
      <c r="C2332" s="18">
        <f>VLOOKUP(J2332,Ref!A:D,4,0)</f>
        <v>0</v>
      </c>
      <c r="D2332" s="18" t="str">
        <f t="shared" si="108"/>
        <v>14/may</v>
      </c>
      <c r="E2332" s="18">
        <f t="shared" si="109"/>
        <v>3</v>
      </c>
      <c r="F2332" s="18">
        <v>1</v>
      </c>
      <c r="G2332" s="18">
        <f t="shared" si="110"/>
        <v>0</v>
      </c>
      <c r="H2332" s="3">
        <v>46156.453750000001</v>
      </c>
      <c r="I2332">
        <v>65463703</v>
      </c>
      <c r="J2332" t="s">
        <v>2021</v>
      </c>
      <c r="K2332" t="s">
        <v>1968</v>
      </c>
      <c r="L2332" t="s">
        <v>1969</v>
      </c>
      <c r="M2332" t="s">
        <v>1970</v>
      </c>
      <c r="O2332">
        <v>361016030000</v>
      </c>
      <c r="P2332">
        <v>16018</v>
      </c>
      <c r="Q2332">
        <v>-4</v>
      </c>
      <c r="R2332">
        <v>1</v>
      </c>
      <c r="S2332">
        <v>65463703</v>
      </c>
      <c r="U2332" t="s">
        <v>2396</v>
      </c>
      <c r="W2332" t="s">
        <v>3968</v>
      </c>
      <c r="X2332">
        <v>361016030000</v>
      </c>
      <c r="Y2332" t="s">
        <v>85</v>
      </c>
      <c r="Z2332" t="s">
        <v>4619</v>
      </c>
      <c r="AF2332" t="s">
        <v>1976</v>
      </c>
      <c r="AG2332" t="s">
        <v>1972</v>
      </c>
      <c r="AK2332" t="s">
        <v>5708</v>
      </c>
      <c r="AL2332">
        <v>5</v>
      </c>
      <c r="AN2332" t="s">
        <v>1974</v>
      </c>
      <c r="AO2332">
        <v>0</v>
      </c>
      <c r="AQ2332">
        <v>2258092</v>
      </c>
      <c r="AR2332" t="s">
        <v>4605</v>
      </c>
      <c r="AS2332" t="s">
        <v>5883</v>
      </c>
      <c r="AT2332" t="s">
        <v>2022</v>
      </c>
    </row>
    <row r="2333" spans="1:46" x14ac:dyDescent="0.25">
      <c r="A2333" t="str">
        <f>_xlfn.XLOOKUP(I2333,UTILIZADAS[Contacto1],UTILIZADAS[Source.Name],,0)</f>
        <v>Cobros Abril Canal Fijo</v>
      </c>
      <c r="B2333" s="18">
        <f>VLOOKUP(J2333,Ref!A:C,3,0)</f>
        <v>0</v>
      </c>
      <c r="C2333" s="18">
        <f>VLOOKUP(J2333,Ref!A:D,4,0)</f>
        <v>0</v>
      </c>
      <c r="D2333" s="18" t="str">
        <f t="shared" si="108"/>
        <v>18/may</v>
      </c>
      <c r="E2333" s="18">
        <f t="shared" si="109"/>
        <v>3</v>
      </c>
      <c r="F2333" s="18">
        <v>1</v>
      </c>
      <c r="G2333" s="18">
        <f t="shared" si="110"/>
        <v>1</v>
      </c>
      <c r="H2333" s="3">
        <v>46160.527442129627</v>
      </c>
      <c r="I2333">
        <v>65463703</v>
      </c>
      <c r="J2333" t="s">
        <v>1986</v>
      </c>
      <c r="K2333" t="s">
        <v>1983</v>
      </c>
      <c r="L2333" t="s">
        <v>1897</v>
      </c>
      <c r="M2333" t="s">
        <v>1970</v>
      </c>
      <c r="O2333">
        <v>361016030000</v>
      </c>
      <c r="P2333">
        <v>16018</v>
      </c>
      <c r="Q2333">
        <v>-4</v>
      </c>
      <c r="R2333">
        <v>1</v>
      </c>
      <c r="S2333">
        <v>65463703</v>
      </c>
      <c r="U2333" t="s">
        <v>2396</v>
      </c>
      <c r="W2333" t="s">
        <v>3968</v>
      </c>
      <c r="X2333">
        <v>361016030000</v>
      </c>
      <c r="Y2333" t="s">
        <v>85</v>
      </c>
      <c r="Z2333" t="s">
        <v>4619</v>
      </c>
      <c r="AF2333" t="s">
        <v>1976</v>
      </c>
      <c r="AG2333" t="s">
        <v>1972</v>
      </c>
      <c r="AK2333" t="s">
        <v>5708</v>
      </c>
      <c r="AL2333">
        <v>100</v>
      </c>
      <c r="AM2333" t="s">
        <v>1979</v>
      </c>
      <c r="AN2333" t="s">
        <v>1987</v>
      </c>
      <c r="AO2333">
        <v>0</v>
      </c>
      <c r="AQ2333">
        <v>2258092</v>
      </c>
      <c r="AR2333" t="s">
        <v>4605</v>
      </c>
      <c r="AS2333" t="s">
        <v>5883</v>
      </c>
      <c r="AT2333" t="s">
        <v>1988</v>
      </c>
    </row>
    <row r="2334" spans="1:46" x14ac:dyDescent="0.25">
      <c r="A2334" t="str">
        <f>_xlfn.XLOOKUP(I2334,UTILIZADAS[Contacto1],UTILIZADAS[Source.Name],,0)</f>
        <v>Cobros Abril Canal Fijo</v>
      </c>
      <c r="B2334" s="18">
        <f>VLOOKUP(J2334,Ref!A:C,3,0)</f>
        <v>0</v>
      </c>
      <c r="C2334" s="18">
        <f>VLOOKUP(J2334,Ref!A:D,4,0)</f>
        <v>0</v>
      </c>
      <c r="D2334" s="18" t="str">
        <f t="shared" si="108"/>
        <v>04/may</v>
      </c>
      <c r="E2334" s="18">
        <f t="shared" si="109"/>
        <v>23</v>
      </c>
      <c r="F2334" s="18">
        <v>1</v>
      </c>
      <c r="G2334" s="18">
        <f t="shared" si="110"/>
        <v>0</v>
      </c>
      <c r="H2334" s="3">
        <v>46146.500497685185</v>
      </c>
      <c r="I2334">
        <v>65469088</v>
      </c>
      <c r="J2334" t="s">
        <v>1967</v>
      </c>
      <c r="K2334" t="s">
        <v>1968</v>
      </c>
      <c r="L2334" t="s">
        <v>1969</v>
      </c>
      <c r="M2334" t="s">
        <v>1970</v>
      </c>
      <c r="O2334">
        <v>355354190000</v>
      </c>
      <c r="P2334">
        <v>16017</v>
      </c>
      <c r="Q2334">
        <v>-4</v>
      </c>
      <c r="R2334">
        <v>1</v>
      </c>
      <c r="S2334">
        <v>65469088</v>
      </c>
      <c r="U2334" t="s">
        <v>345</v>
      </c>
      <c r="W2334" t="s">
        <v>346</v>
      </c>
      <c r="X2334" t="s">
        <v>2550</v>
      </c>
      <c r="Y2334" t="s">
        <v>65</v>
      </c>
      <c r="Z2334">
        <v>355354190000</v>
      </c>
      <c r="AG2334" t="s">
        <v>1972</v>
      </c>
      <c r="AI2334" t="s">
        <v>3449</v>
      </c>
      <c r="AL2334">
        <v>0</v>
      </c>
      <c r="AN2334" t="s">
        <v>1974</v>
      </c>
      <c r="AO2334">
        <v>0</v>
      </c>
      <c r="AQ2334">
        <v>2252527</v>
      </c>
      <c r="AR2334" t="s">
        <v>2241</v>
      </c>
      <c r="AS2334" t="s">
        <v>4163</v>
      </c>
      <c r="AT2334" t="s">
        <v>1975</v>
      </c>
    </row>
    <row r="2335" spans="1:46" x14ac:dyDescent="0.25">
      <c r="A2335" t="str">
        <f>_xlfn.XLOOKUP(I2335,UTILIZADAS[Contacto1],UTILIZADAS[Source.Name],,0)</f>
        <v>Cobros Abril Canal Fijo</v>
      </c>
      <c r="B2335" s="18">
        <f>VLOOKUP(J2335,Ref!A:C,3,0)</f>
        <v>0</v>
      </c>
      <c r="C2335" s="18">
        <f>VLOOKUP(J2335,Ref!A:D,4,0)</f>
        <v>0</v>
      </c>
      <c r="D2335" s="18" t="str">
        <f t="shared" si="108"/>
        <v>04/may</v>
      </c>
      <c r="E2335" s="18">
        <f t="shared" si="109"/>
        <v>23</v>
      </c>
      <c r="F2335" s="18">
        <v>1</v>
      </c>
      <c r="G2335" s="18">
        <f t="shared" si="110"/>
        <v>0</v>
      </c>
      <c r="H2335" s="3">
        <v>46146.655798611115</v>
      </c>
      <c r="I2335">
        <v>65469088</v>
      </c>
      <c r="J2335" t="s">
        <v>1967</v>
      </c>
      <c r="K2335" t="s">
        <v>1968</v>
      </c>
      <c r="L2335" t="s">
        <v>1969</v>
      </c>
      <c r="M2335" t="s">
        <v>1970</v>
      </c>
      <c r="O2335">
        <v>355354190000</v>
      </c>
      <c r="P2335">
        <v>16017</v>
      </c>
      <c r="Q2335">
        <v>-4</v>
      </c>
      <c r="R2335">
        <v>1</v>
      </c>
      <c r="S2335">
        <v>65469088</v>
      </c>
      <c r="U2335" t="s">
        <v>345</v>
      </c>
      <c r="W2335" t="s">
        <v>346</v>
      </c>
      <c r="X2335" t="s">
        <v>2551</v>
      </c>
      <c r="Y2335" t="s">
        <v>65</v>
      </c>
      <c r="Z2335">
        <v>355354190000</v>
      </c>
      <c r="AG2335" t="s">
        <v>1972</v>
      </c>
      <c r="AI2335" t="s">
        <v>3449</v>
      </c>
      <c r="AL2335">
        <v>0</v>
      </c>
      <c r="AN2335" t="s">
        <v>1974</v>
      </c>
      <c r="AO2335">
        <v>0</v>
      </c>
      <c r="AQ2335">
        <v>2252820</v>
      </c>
      <c r="AR2335" t="s">
        <v>2241</v>
      </c>
      <c r="AS2335" t="s">
        <v>4163</v>
      </c>
      <c r="AT2335" t="s">
        <v>1975</v>
      </c>
    </row>
    <row r="2336" spans="1:46" x14ac:dyDescent="0.25">
      <c r="A2336" t="str">
        <f>_xlfn.XLOOKUP(I2336,UTILIZADAS[Contacto1],UTILIZADAS[Source.Name],,0)</f>
        <v>Cobros Abril Canal Fijo</v>
      </c>
      <c r="B2336" s="18">
        <f>VLOOKUP(J2336,Ref!A:C,3,0)</f>
        <v>0</v>
      </c>
      <c r="C2336" s="18">
        <f>VLOOKUP(J2336,Ref!A:D,4,0)</f>
        <v>0</v>
      </c>
      <c r="D2336" s="18" t="str">
        <f t="shared" si="108"/>
        <v>06/may</v>
      </c>
      <c r="E2336" s="18">
        <f t="shared" si="109"/>
        <v>23</v>
      </c>
      <c r="F2336" s="18">
        <v>1</v>
      </c>
      <c r="G2336" s="18">
        <f t="shared" si="110"/>
        <v>0</v>
      </c>
      <c r="H2336" s="3">
        <v>46148.510057870371</v>
      </c>
      <c r="I2336">
        <v>65469088</v>
      </c>
      <c r="J2336" t="s">
        <v>1967</v>
      </c>
      <c r="K2336" t="s">
        <v>1968</v>
      </c>
      <c r="L2336" t="s">
        <v>1969</v>
      </c>
      <c r="M2336" t="s">
        <v>1970</v>
      </c>
      <c r="O2336">
        <v>355354190000</v>
      </c>
      <c r="P2336">
        <v>16017</v>
      </c>
      <c r="Q2336">
        <v>-4</v>
      </c>
      <c r="R2336">
        <v>1</v>
      </c>
      <c r="S2336">
        <v>65469088</v>
      </c>
      <c r="U2336" t="s">
        <v>345</v>
      </c>
      <c r="W2336" t="s">
        <v>346</v>
      </c>
      <c r="X2336" t="s">
        <v>2550</v>
      </c>
      <c r="Y2336" t="s">
        <v>65</v>
      </c>
      <c r="Z2336">
        <v>355354190000</v>
      </c>
      <c r="AG2336" t="s">
        <v>1972</v>
      </c>
      <c r="AI2336" t="s">
        <v>3449</v>
      </c>
      <c r="AL2336">
        <v>0</v>
      </c>
      <c r="AN2336" t="s">
        <v>1974</v>
      </c>
      <c r="AO2336">
        <v>0</v>
      </c>
      <c r="AQ2336">
        <v>2252527</v>
      </c>
      <c r="AR2336" t="s">
        <v>2241</v>
      </c>
      <c r="AS2336" t="s">
        <v>4163</v>
      </c>
      <c r="AT2336" t="s">
        <v>1975</v>
      </c>
    </row>
    <row r="2337" spans="1:46" x14ac:dyDescent="0.25">
      <c r="A2337" t="str">
        <f>_xlfn.XLOOKUP(I2337,UTILIZADAS[Contacto1],UTILIZADAS[Source.Name],,0)</f>
        <v>Cobros Abril Canal Fijo</v>
      </c>
      <c r="B2337" s="18">
        <f>VLOOKUP(J2337,Ref!A:C,3,0)</f>
        <v>0</v>
      </c>
      <c r="C2337" s="18">
        <f>VLOOKUP(J2337,Ref!A:D,4,0)</f>
        <v>0</v>
      </c>
      <c r="D2337" s="18" t="str">
        <f t="shared" si="108"/>
        <v>06/may</v>
      </c>
      <c r="E2337" s="18">
        <f t="shared" si="109"/>
        <v>23</v>
      </c>
      <c r="F2337" s="18">
        <v>1</v>
      </c>
      <c r="G2337" s="18">
        <f t="shared" si="110"/>
        <v>0</v>
      </c>
      <c r="H2337" s="3">
        <v>46148.638703703706</v>
      </c>
      <c r="I2337">
        <v>65469088</v>
      </c>
      <c r="J2337" t="s">
        <v>2023</v>
      </c>
      <c r="K2337" t="s">
        <v>1968</v>
      </c>
      <c r="L2337" t="s">
        <v>1969</v>
      </c>
      <c r="M2337" t="s">
        <v>1970</v>
      </c>
      <c r="O2337">
        <v>355354190000</v>
      </c>
      <c r="P2337">
        <v>16017</v>
      </c>
      <c r="Q2337">
        <v>-4</v>
      </c>
      <c r="R2337">
        <v>1</v>
      </c>
      <c r="S2337">
        <v>65469088</v>
      </c>
      <c r="U2337" t="s">
        <v>345</v>
      </c>
      <c r="W2337" t="s">
        <v>346</v>
      </c>
      <c r="X2337" t="s">
        <v>2551</v>
      </c>
      <c r="Y2337" t="s">
        <v>65</v>
      </c>
      <c r="Z2337">
        <v>355354190000</v>
      </c>
      <c r="AG2337" t="s">
        <v>1972</v>
      </c>
      <c r="AI2337" t="s">
        <v>3449</v>
      </c>
      <c r="AL2337">
        <v>0</v>
      </c>
      <c r="AN2337" t="s">
        <v>1974</v>
      </c>
      <c r="AO2337">
        <v>0</v>
      </c>
      <c r="AQ2337">
        <v>2252820</v>
      </c>
      <c r="AR2337" t="s">
        <v>2241</v>
      </c>
      <c r="AS2337" t="s">
        <v>4163</v>
      </c>
      <c r="AT2337" t="s">
        <v>2024</v>
      </c>
    </row>
    <row r="2338" spans="1:46" x14ac:dyDescent="0.25">
      <c r="A2338" t="str">
        <f>_xlfn.XLOOKUP(I2338,UTILIZADAS[Contacto1],UTILIZADAS[Source.Name],,0)</f>
        <v>Cobros Abril Canal Fijo</v>
      </c>
      <c r="B2338" s="18">
        <f>VLOOKUP(J2338,Ref!A:C,3,0)</f>
        <v>0</v>
      </c>
      <c r="C2338" s="18">
        <f>VLOOKUP(J2338,Ref!A:D,4,0)</f>
        <v>0</v>
      </c>
      <c r="D2338" s="18" t="str">
        <f t="shared" si="108"/>
        <v>07/may</v>
      </c>
      <c r="E2338" s="18">
        <f t="shared" si="109"/>
        <v>23</v>
      </c>
      <c r="F2338" s="18">
        <v>1</v>
      </c>
      <c r="G2338" s="18">
        <f t="shared" si="110"/>
        <v>0</v>
      </c>
      <c r="H2338" s="3">
        <v>46149.696851851855</v>
      </c>
      <c r="I2338">
        <v>65469088</v>
      </c>
      <c r="J2338" t="s">
        <v>2023</v>
      </c>
      <c r="K2338" t="s">
        <v>1968</v>
      </c>
      <c r="L2338" t="s">
        <v>1969</v>
      </c>
      <c r="M2338" t="s">
        <v>1970</v>
      </c>
      <c r="O2338">
        <v>355354190000</v>
      </c>
      <c r="P2338">
        <v>16017</v>
      </c>
      <c r="Q2338">
        <v>-4</v>
      </c>
      <c r="R2338">
        <v>1</v>
      </c>
      <c r="S2338">
        <v>65469088</v>
      </c>
      <c r="U2338" t="s">
        <v>345</v>
      </c>
      <c r="W2338" t="s">
        <v>346</v>
      </c>
      <c r="X2338" t="s">
        <v>2550</v>
      </c>
      <c r="Y2338" t="s">
        <v>65</v>
      </c>
      <c r="Z2338">
        <v>355354190000</v>
      </c>
      <c r="AG2338" t="s">
        <v>1972</v>
      </c>
      <c r="AI2338" t="s">
        <v>3449</v>
      </c>
      <c r="AL2338">
        <v>0</v>
      </c>
      <c r="AN2338" t="s">
        <v>1974</v>
      </c>
      <c r="AO2338">
        <v>0</v>
      </c>
      <c r="AQ2338">
        <v>2252527</v>
      </c>
      <c r="AR2338" t="s">
        <v>2241</v>
      </c>
      <c r="AS2338" t="s">
        <v>4163</v>
      </c>
      <c r="AT2338" t="s">
        <v>2024</v>
      </c>
    </row>
    <row r="2339" spans="1:46" x14ac:dyDescent="0.25">
      <c r="A2339" t="str">
        <f>_xlfn.XLOOKUP(I2339,UTILIZADAS[Contacto1],UTILIZADAS[Source.Name],,0)</f>
        <v>Cobros Abril Canal Fijo</v>
      </c>
      <c r="B2339" s="18">
        <f>VLOOKUP(J2339,Ref!A:C,3,0)</f>
        <v>0</v>
      </c>
      <c r="C2339" s="18">
        <f>VLOOKUP(J2339,Ref!A:D,4,0)</f>
        <v>0</v>
      </c>
      <c r="D2339" s="18" t="str">
        <f t="shared" si="108"/>
        <v>07/may</v>
      </c>
      <c r="E2339" s="18">
        <f t="shared" si="109"/>
        <v>23</v>
      </c>
      <c r="F2339" s="18">
        <v>1</v>
      </c>
      <c r="G2339" s="18">
        <f t="shared" si="110"/>
        <v>0</v>
      </c>
      <c r="H2339" s="3">
        <v>46149.745254629626</v>
      </c>
      <c r="I2339">
        <v>65469088</v>
      </c>
      <c r="J2339" t="s">
        <v>1967</v>
      </c>
      <c r="K2339" t="s">
        <v>1968</v>
      </c>
      <c r="L2339" t="s">
        <v>1969</v>
      </c>
      <c r="M2339" t="s">
        <v>1970</v>
      </c>
      <c r="O2339">
        <v>355354190000</v>
      </c>
      <c r="P2339">
        <v>16017</v>
      </c>
      <c r="Q2339">
        <v>-4</v>
      </c>
      <c r="R2339">
        <v>1</v>
      </c>
      <c r="S2339">
        <v>65469088</v>
      </c>
      <c r="U2339" t="s">
        <v>345</v>
      </c>
      <c r="W2339" t="s">
        <v>346</v>
      </c>
      <c r="X2339" t="s">
        <v>2551</v>
      </c>
      <c r="Y2339" t="s">
        <v>65</v>
      </c>
      <c r="Z2339">
        <v>355354190000</v>
      </c>
      <c r="AG2339" t="s">
        <v>1972</v>
      </c>
      <c r="AI2339" t="s">
        <v>3449</v>
      </c>
      <c r="AL2339">
        <v>0</v>
      </c>
      <c r="AN2339" t="s">
        <v>1974</v>
      </c>
      <c r="AO2339">
        <v>0</v>
      </c>
      <c r="AQ2339">
        <v>2252820</v>
      </c>
      <c r="AR2339" t="s">
        <v>2241</v>
      </c>
      <c r="AS2339" t="s">
        <v>4163</v>
      </c>
      <c r="AT2339" t="s">
        <v>1975</v>
      </c>
    </row>
    <row r="2340" spans="1:46" x14ac:dyDescent="0.25">
      <c r="A2340" t="str">
        <f>_xlfn.XLOOKUP(I2340,UTILIZADAS[Contacto1],UTILIZADAS[Source.Name],,0)</f>
        <v>Cobros Abril Canal Fijo</v>
      </c>
      <c r="B2340" s="18">
        <f>VLOOKUP(J2340,Ref!A:C,3,0)</f>
        <v>0</v>
      </c>
      <c r="C2340" s="18">
        <f>VLOOKUP(J2340,Ref!A:D,4,0)</f>
        <v>0</v>
      </c>
      <c r="D2340" s="18" t="str">
        <f t="shared" si="108"/>
        <v>08/may</v>
      </c>
      <c r="E2340" s="18">
        <f t="shared" si="109"/>
        <v>23</v>
      </c>
      <c r="F2340" s="18">
        <v>1</v>
      </c>
      <c r="G2340" s="18">
        <f t="shared" si="110"/>
        <v>0</v>
      </c>
      <c r="H2340" s="3">
        <v>46150.41605324074</v>
      </c>
      <c r="I2340">
        <v>65469088</v>
      </c>
      <c r="J2340" t="s">
        <v>2023</v>
      </c>
      <c r="K2340" t="s">
        <v>1968</v>
      </c>
      <c r="L2340" t="s">
        <v>1969</v>
      </c>
      <c r="M2340" t="s">
        <v>1970</v>
      </c>
      <c r="O2340">
        <v>355354190000</v>
      </c>
      <c r="P2340">
        <v>16017</v>
      </c>
      <c r="Q2340">
        <v>-4</v>
      </c>
      <c r="R2340">
        <v>1</v>
      </c>
      <c r="S2340">
        <v>65469088</v>
      </c>
      <c r="U2340" t="s">
        <v>345</v>
      </c>
      <c r="W2340" t="s">
        <v>346</v>
      </c>
      <c r="X2340" t="s">
        <v>2550</v>
      </c>
      <c r="Y2340" t="s">
        <v>65</v>
      </c>
      <c r="Z2340">
        <v>355354190000</v>
      </c>
      <c r="AG2340" t="s">
        <v>1972</v>
      </c>
      <c r="AI2340" t="s">
        <v>3449</v>
      </c>
      <c r="AL2340">
        <v>0</v>
      </c>
      <c r="AN2340" t="s">
        <v>1974</v>
      </c>
      <c r="AO2340">
        <v>0</v>
      </c>
      <c r="AQ2340">
        <v>2252527</v>
      </c>
      <c r="AR2340" t="s">
        <v>2241</v>
      </c>
      <c r="AS2340" t="s">
        <v>4163</v>
      </c>
      <c r="AT2340" t="s">
        <v>2024</v>
      </c>
    </row>
    <row r="2341" spans="1:46" x14ac:dyDescent="0.25">
      <c r="A2341" t="str">
        <f>_xlfn.XLOOKUP(I2341,UTILIZADAS[Contacto1],UTILIZADAS[Source.Name],,0)</f>
        <v>Cobros Abril Canal Fijo</v>
      </c>
      <c r="B2341" s="18">
        <f>VLOOKUP(J2341,Ref!A:C,3,0)</f>
        <v>0</v>
      </c>
      <c r="C2341" s="18">
        <f>VLOOKUP(J2341,Ref!A:D,4,0)</f>
        <v>0</v>
      </c>
      <c r="D2341" s="18" t="str">
        <f t="shared" si="108"/>
        <v>08/may</v>
      </c>
      <c r="E2341" s="18">
        <f t="shared" si="109"/>
        <v>23</v>
      </c>
      <c r="F2341" s="18">
        <v>1</v>
      </c>
      <c r="G2341" s="18">
        <f t="shared" si="110"/>
        <v>0</v>
      </c>
      <c r="H2341" s="3">
        <v>46150.425717592596</v>
      </c>
      <c r="I2341">
        <v>65469088</v>
      </c>
      <c r="J2341" t="s">
        <v>1967</v>
      </c>
      <c r="K2341" t="s">
        <v>1968</v>
      </c>
      <c r="L2341" t="s">
        <v>1969</v>
      </c>
      <c r="M2341" t="s">
        <v>1970</v>
      </c>
      <c r="O2341">
        <v>355354190000</v>
      </c>
      <c r="P2341">
        <v>16017</v>
      </c>
      <c r="Q2341">
        <v>-4</v>
      </c>
      <c r="R2341">
        <v>1</v>
      </c>
      <c r="S2341">
        <v>65469088</v>
      </c>
      <c r="U2341" t="s">
        <v>345</v>
      </c>
      <c r="W2341" t="s">
        <v>346</v>
      </c>
      <c r="X2341" t="s">
        <v>2550</v>
      </c>
      <c r="Y2341" t="s">
        <v>65</v>
      </c>
      <c r="Z2341">
        <v>355354190000</v>
      </c>
      <c r="AG2341" t="s">
        <v>1972</v>
      </c>
      <c r="AI2341" t="s">
        <v>3449</v>
      </c>
      <c r="AL2341">
        <v>0</v>
      </c>
      <c r="AN2341" t="s">
        <v>1974</v>
      </c>
      <c r="AO2341">
        <v>0</v>
      </c>
      <c r="AQ2341">
        <v>2252527</v>
      </c>
      <c r="AR2341" t="s">
        <v>2241</v>
      </c>
      <c r="AS2341" t="s">
        <v>4163</v>
      </c>
      <c r="AT2341" t="s">
        <v>1975</v>
      </c>
    </row>
    <row r="2342" spans="1:46" x14ac:dyDescent="0.25">
      <c r="A2342" t="str">
        <f>_xlfn.XLOOKUP(I2342,UTILIZADAS[Contacto1],UTILIZADAS[Source.Name],,0)</f>
        <v>Cobros Abril Canal Fijo</v>
      </c>
      <c r="B2342" s="18">
        <f>VLOOKUP(J2342,Ref!A:C,3,0)</f>
        <v>0</v>
      </c>
      <c r="C2342" s="18">
        <f>VLOOKUP(J2342,Ref!A:D,4,0)</f>
        <v>0</v>
      </c>
      <c r="D2342" s="18" t="str">
        <f t="shared" si="108"/>
        <v>08/may</v>
      </c>
      <c r="E2342" s="18">
        <f t="shared" si="109"/>
        <v>23</v>
      </c>
      <c r="F2342" s="18">
        <v>1</v>
      </c>
      <c r="G2342" s="18">
        <f t="shared" si="110"/>
        <v>0</v>
      </c>
      <c r="H2342" s="3">
        <v>46150.725532407407</v>
      </c>
      <c r="I2342">
        <v>65469088</v>
      </c>
      <c r="J2342" t="s">
        <v>2023</v>
      </c>
      <c r="K2342" t="s">
        <v>1968</v>
      </c>
      <c r="L2342" t="s">
        <v>1969</v>
      </c>
      <c r="M2342" t="s">
        <v>1970</v>
      </c>
      <c r="O2342">
        <v>355354190000</v>
      </c>
      <c r="P2342">
        <v>16017</v>
      </c>
      <c r="Q2342">
        <v>-4</v>
      </c>
      <c r="R2342">
        <v>1</v>
      </c>
      <c r="S2342">
        <v>65469088</v>
      </c>
      <c r="U2342" t="s">
        <v>345</v>
      </c>
      <c r="W2342" t="s">
        <v>346</v>
      </c>
      <c r="X2342" t="s">
        <v>2550</v>
      </c>
      <c r="Y2342" t="s">
        <v>65</v>
      </c>
      <c r="Z2342">
        <v>355354190000</v>
      </c>
      <c r="AG2342" t="s">
        <v>1972</v>
      </c>
      <c r="AI2342" t="s">
        <v>3449</v>
      </c>
      <c r="AL2342">
        <v>0</v>
      </c>
      <c r="AN2342" t="s">
        <v>1974</v>
      </c>
      <c r="AO2342">
        <v>0</v>
      </c>
      <c r="AQ2342">
        <v>2252527</v>
      </c>
      <c r="AR2342" t="s">
        <v>2241</v>
      </c>
      <c r="AS2342" t="s">
        <v>4163</v>
      </c>
      <c r="AT2342" t="s">
        <v>2024</v>
      </c>
    </row>
    <row r="2343" spans="1:46" x14ac:dyDescent="0.25">
      <c r="A2343" t="str">
        <f>_xlfn.XLOOKUP(I2343,UTILIZADAS[Contacto1],UTILIZADAS[Source.Name],,0)</f>
        <v>Cobros Abril Canal Fijo</v>
      </c>
      <c r="B2343" s="18">
        <f>VLOOKUP(J2343,Ref!A:C,3,0)</f>
        <v>0</v>
      </c>
      <c r="C2343" s="18">
        <f>VLOOKUP(J2343,Ref!A:D,4,0)</f>
        <v>0</v>
      </c>
      <c r="D2343" s="18" t="str">
        <f t="shared" si="108"/>
        <v>09/may</v>
      </c>
      <c r="E2343" s="18">
        <f t="shared" si="109"/>
        <v>23</v>
      </c>
      <c r="F2343" s="18">
        <v>1</v>
      </c>
      <c r="G2343" s="18">
        <f t="shared" si="110"/>
        <v>0</v>
      </c>
      <c r="H2343" s="3">
        <v>46151.38921296296</v>
      </c>
      <c r="I2343">
        <v>65469088</v>
      </c>
      <c r="J2343" t="s">
        <v>2023</v>
      </c>
      <c r="K2343" t="s">
        <v>1968</v>
      </c>
      <c r="L2343" t="s">
        <v>1969</v>
      </c>
      <c r="M2343" t="s">
        <v>1970</v>
      </c>
      <c r="O2343">
        <v>355354190000</v>
      </c>
      <c r="P2343">
        <v>16017</v>
      </c>
      <c r="Q2343">
        <v>-4</v>
      </c>
      <c r="R2343">
        <v>1</v>
      </c>
      <c r="S2343">
        <v>65469088</v>
      </c>
      <c r="U2343" t="s">
        <v>345</v>
      </c>
      <c r="W2343" t="s">
        <v>346</v>
      </c>
      <c r="X2343" t="s">
        <v>2551</v>
      </c>
      <c r="Y2343" t="s">
        <v>65</v>
      </c>
      <c r="Z2343">
        <v>355354190000</v>
      </c>
      <c r="AG2343" t="s">
        <v>1972</v>
      </c>
      <c r="AI2343" t="s">
        <v>3449</v>
      </c>
      <c r="AL2343">
        <v>0</v>
      </c>
      <c r="AN2343" t="s">
        <v>1974</v>
      </c>
      <c r="AO2343">
        <v>0</v>
      </c>
      <c r="AQ2343">
        <v>2252820</v>
      </c>
      <c r="AR2343" t="s">
        <v>2241</v>
      </c>
      <c r="AS2343" t="s">
        <v>4163</v>
      </c>
      <c r="AT2343" t="s">
        <v>2024</v>
      </c>
    </row>
    <row r="2344" spans="1:46" x14ac:dyDescent="0.25">
      <c r="A2344" t="str">
        <f>_xlfn.XLOOKUP(I2344,UTILIZADAS[Contacto1],UTILIZADAS[Source.Name],,0)</f>
        <v>Cobros Abril Canal Fijo</v>
      </c>
      <c r="B2344" s="18">
        <f>VLOOKUP(J2344,Ref!A:C,3,0)</f>
        <v>0</v>
      </c>
      <c r="C2344" s="18">
        <f>VLOOKUP(J2344,Ref!A:D,4,0)</f>
        <v>0</v>
      </c>
      <c r="D2344" s="18" t="str">
        <f t="shared" si="108"/>
        <v>09/may</v>
      </c>
      <c r="E2344" s="18">
        <f t="shared" si="109"/>
        <v>23</v>
      </c>
      <c r="F2344" s="18">
        <v>1</v>
      </c>
      <c r="G2344" s="18">
        <f t="shared" si="110"/>
        <v>0</v>
      </c>
      <c r="H2344" s="3">
        <v>46151.422129629631</v>
      </c>
      <c r="I2344">
        <v>65469088</v>
      </c>
      <c r="J2344" t="s">
        <v>1967</v>
      </c>
      <c r="K2344" t="s">
        <v>1968</v>
      </c>
      <c r="L2344" t="s">
        <v>1969</v>
      </c>
      <c r="M2344" t="s">
        <v>1970</v>
      </c>
      <c r="O2344">
        <v>355354190000</v>
      </c>
      <c r="P2344">
        <v>16017</v>
      </c>
      <c r="Q2344">
        <v>-4</v>
      </c>
      <c r="R2344">
        <v>1</v>
      </c>
      <c r="S2344">
        <v>65469088</v>
      </c>
      <c r="U2344" t="s">
        <v>345</v>
      </c>
      <c r="W2344" t="s">
        <v>346</v>
      </c>
      <c r="X2344" t="s">
        <v>2550</v>
      </c>
      <c r="Y2344" t="s">
        <v>65</v>
      </c>
      <c r="Z2344">
        <v>355354190000</v>
      </c>
      <c r="AG2344" t="s">
        <v>1972</v>
      </c>
      <c r="AI2344" t="s">
        <v>3449</v>
      </c>
      <c r="AL2344">
        <v>0</v>
      </c>
      <c r="AN2344" t="s">
        <v>1974</v>
      </c>
      <c r="AO2344">
        <v>0</v>
      </c>
      <c r="AQ2344">
        <v>2252527</v>
      </c>
      <c r="AR2344" t="s">
        <v>2241</v>
      </c>
      <c r="AS2344" t="s">
        <v>4163</v>
      </c>
      <c r="AT2344" t="s">
        <v>1975</v>
      </c>
    </row>
    <row r="2345" spans="1:46" x14ac:dyDescent="0.25">
      <c r="A2345" t="str">
        <f>_xlfn.XLOOKUP(I2345,UTILIZADAS[Contacto1],UTILIZADAS[Source.Name],,0)</f>
        <v>Cobros Abril Canal Fijo</v>
      </c>
      <c r="B2345" s="18">
        <f>VLOOKUP(J2345,Ref!A:C,3,0)</f>
        <v>0</v>
      </c>
      <c r="C2345" s="18">
        <f>VLOOKUP(J2345,Ref!A:D,4,0)</f>
        <v>0</v>
      </c>
      <c r="D2345" s="18" t="str">
        <f t="shared" si="108"/>
        <v>09/may</v>
      </c>
      <c r="E2345" s="18">
        <f t="shared" si="109"/>
        <v>23</v>
      </c>
      <c r="F2345" s="18">
        <v>1</v>
      </c>
      <c r="G2345" s="18">
        <f t="shared" si="110"/>
        <v>0</v>
      </c>
      <c r="H2345" s="3">
        <v>46151.427743055552</v>
      </c>
      <c r="I2345">
        <v>65469088</v>
      </c>
      <c r="J2345" t="s">
        <v>2023</v>
      </c>
      <c r="K2345" t="s">
        <v>1968</v>
      </c>
      <c r="L2345" t="s">
        <v>1969</v>
      </c>
      <c r="M2345" t="s">
        <v>1970</v>
      </c>
      <c r="O2345">
        <v>355354190000</v>
      </c>
      <c r="P2345">
        <v>16017</v>
      </c>
      <c r="Q2345">
        <v>-4</v>
      </c>
      <c r="R2345">
        <v>1</v>
      </c>
      <c r="S2345">
        <v>65469088</v>
      </c>
      <c r="U2345" t="s">
        <v>345</v>
      </c>
      <c r="W2345" t="s">
        <v>346</v>
      </c>
      <c r="X2345" t="s">
        <v>2551</v>
      </c>
      <c r="Y2345" t="s">
        <v>65</v>
      </c>
      <c r="Z2345">
        <v>355354190000</v>
      </c>
      <c r="AG2345" t="s">
        <v>1972</v>
      </c>
      <c r="AI2345" t="s">
        <v>3449</v>
      </c>
      <c r="AL2345">
        <v>0</v>
      </c>
      <c r="AN2345" t="s">
        <v>1974</v>
      </c>
      <c r="AO2345">
        <v>0</v>
      </c>
      <c r="AQ2345">
        <v>2252820</v>
      </c>
      <c r="AR2345" t="s">
        <v>2241</v>
      </c>
      <c r="AS2345" t="s">
        <v>4163</v>
      </c>
      <c r="AT2345" t="s">
        <v>2024</v>
      </c>
    </row>
    <row r="2346" spans="1:46" x14ac:dyDescent="0.25">
      <c r="A2346" t="str">
        <f>_xlfn.XLOOKUP(I2346,UTILIZADAS[Contacto1],UTILIZADAS[Source.Name],,0)</f>
        <v>Cobros Abril Canal Fijo</v>
      </c>
      <c r="B2346" s="18">
        <f>VLOOKUP(J2346,Ref!A:C,3,0)</f>
        <v>0</v>
      </c>
      <c r="C2346" s="18">
        <f>VLOOKUP(J2346,Ref!A:D,4,0)</f>
        <v>0</v>
      </c>
      <c r="D2346" s="18" t="str">
        <f t="shared" si="108"/>
        <v>09/may</v>
      </c>
      <c r="E2346" s="18">
        <f t="shared" si="109"/>
        <v>23</v>
      </c>
      <c r="F2346" s="18">
        <v>1</v>
      </c>
      <c r="G2346" s="18">
        <f t="shared" si="110"/>
        <v>0</v>
      </c>
      <c r="H2346" s="3">
        <v>46151.456203703703</v>
      </c>
      <c r="I2346">
        <v>65469088</v>
      </c>
      <c r="J2346" t="s">
        <v>1967</v>
      </c>
      <c r="K2346" t="s">
        <v>1968</v>
      </c>
      <c r="L2346" t="s">
        <v>1969</v>
      </c>
      <c r="M2346" t="s">
        <v>1970</v>
      </c>
      <c r="O2346">
        <v>355354190000</v>
      </c>
      <c r="P2346">
        <v>16017</v>
      </c>
      <c r="Q2346">
        <v>-4</v>
      </c>
      <c r="R2346">
        <v>1</v>
      </c>
      <c r="S2346">
        <v>65469088</v>
      </c>
      <c r="U2346" t="s">
        <v>345</v>
      </c>
      <c r="W2346" t="s">
        <v>346</v>
      </c>
      <c r="X2346" t="s">
        <v>2551</v>
      </c>
      <c r="Y2346" t="s">
        <v>65</v>
      </c>
      <c r="Z2346">
        <v>355354190000</v>
      </c>
      <c r="AG2346" t="s">
        <v>1972</v>
      </c>
      <c r="AI2346" t="s">
        <v>3449</v>
      </c>
      <c r="AL2346">
        <v>0</v>
      </c>
      <c r="AN2346" t="s">
        <v>1974</v>
      </c>
      <c r="AO2346">
        <v>0</v>
      </c>
      <c r="AQ2346">
        <v>2252820</v>
      </c>
      <c r="AR2346" t="s">
        <v>2241</v>
      </c>
      <c r="AS2346" t="s">
        <v>4163</v>
      </c>
      <c r="AT2346" t="s">
        <v>1975</v>
      </c>
    </row>
    <row r="2347" spans="1:46" x14ac:dyDescent="0.25">
      <c r="A2347" t="str">
        <f>_xlfn.XLOOKUP(I2347,UTILIZADAS[Contacto1],UTILIZADAS[Source.Name],,0)</f>
        <v>Cobros Abril Canal Fijo</v>
      </c>
      <c r="B2347" s="18">
        <f>VLOOKUP(J2347,Ref!A:C,3,0)</f>
        <v>0</v>
      </c>
      <c r="C2347" s="18">
        <f>VLOOKUP(J2347,Ref!A:D,4,0)</f>
        <v>0</v>
      </c>
      <c r="D2347" s="18" t="str">
        <f t="shared" si="108"/>
        <v>11/may</v>
      </c>
      <c r="E2347" s="18">
        <f t="shared" si="109"/>
        <v>23</v>
      </c>
      <c r="F2347" s="18">
        <v>1</v>
      </c>
      <c r="G2347" s="18">
        <f t="shared" si="110"/>
        <v>0</v>
      </c>
      <c r="H2347" s="3">
        <v>46153.722303240742</v>
      </c>
      <c r="I2347">
        <v>65469088</v>
      </c>
      <c r="J2347" t="s">
        <v>2023</v>
      </c>
      <c r="K2347" t="s">
        <v>1968</v>
      </c>
      <c r="L2347" t="s">
        <v>1969</v>
      </c>
      <c r="M2347" t="s">
        <v>1970</v>
      </c>
      <c r="O2347">
        <v>355354190000</v>
      </c>
      <c r="P2347">
        <v>16018</v>
      </c>
      <c r="Q2347">
        <v>-4</v>
      </c>
      <c r="R2347">
        <v>1</v>
      </c>
      <c r="S2347">
        <v>65469088</v>
      </c>
      <c r="U2347" t="s">
        <v>345</v>
      </c>
      <c r="W2347" t="s">
        <v>346</v>
      </c>
      <c r="X2347">
        <v>355354190000</v>
      </c>
      <c r="Y2347" t="s">
        <v>65</v>
      </c>
      <c r="Z2347" t="s">
        <v>597</v>
      </c>
      <c r="AG2347" t="s">
        <v>1972</v>
      </c>
      <c r="AL2347">
        <v>0</v>
      </c>
      <c r="AN2347" t="s">
        <v>1974</v>
      </c>
      <c r="AO2347">
        <v>0</v>
      </c>
      <c r="AQ2347">
        <v>2258093</v>
      </c>
      <c r="AR2347" t="s">
        <v>4605</v>
      </c>
      <c r="AS2347" t="s">
        <v>5883</v>
      </c>
      <c r="AT2347" t="s">
        <v>2024</v>
      </c>
    </row>
    <row r="2348" spans="1:46" x14ac:dyDescent="0.25">
      <c r="A2348" t="str">
        <f>_xlfn.XLOOKUP(I2348,UTILIZADAS[Contacto1],UTILIZADAS[Source.Name],,0)</f>
        <v>Cobros Abril Canal Fijo</v>
      </c>
      <c r="B2348" s="18">
        <f>VLOOKUP(J2348,Ref!A:C,3,0)</f>
        <v>0</v>
      </c>
      <c r="C2348" s="18">
        <f>VLOOKUP(J2348,Ref!A:D,4,0)</f>
        <v>0</v>
      </c>
      <c r="D2348" s="18" t="str">
        <f t="shared" si="108"/>
        <v>12/may</v>
      </c>
      <c r="E2348" s="18">
        <f t="shared" si="109"/>
        <v>23</v>
      </c>
      <c r="F2348" s="18">
        <v>1</v>
      </c>
      <c r="G2348" s="18">
        <f t="shared" si="110"/>
        <v>0</v>
      </c>
      <c r="H2348" s="3">
        <v>46154.462696759256</v>
      </c>
      <c r="I2348">
        <v>65469088</v>
      </c>
      <c r="J2348" t="s">
        <v>1967</v>
      </c>
      <c r="K2348" t="s">
        <v>1968</v>
      </c>
      <c r="L2348" t="s">
        <v>1969</v>
      </c>
      <c r="M2348" t="s">
        <v>1970</v>
      </c>
      <c r="O2348">
        <v>355354190000</v>
      </c>
      <c r="P2348">
        <v>16018</v>
      </c>
      <c r="Q2348">
        <v>-4</v>
      </c>
      <c r="R2348">
        <v>1</v>
      </c>
      <c r="S2348">
        <v>65469088</v>
      </c>
      <c r="U2348" t="s">
        <v>345</v>
      </c>
      <c r="W2348" t="s">
        <v>346</v>
      </c>
      <c r="X2348">
        <v>355354190000</v>
      </c>
      <c r="Y2348" t="s">
        <v>65</v>
      </c>
      <c r="Z2348" t="s">
        <v>597</v>
      </c>
      <c r="AG2348" t="s">
        <v>1972</v>
      </c>
      <c r="AL2348">
        <v>0</v>
      </c>
      <c r="AN2348" t="s">
        <v>1974</v>
      </c>
      <c r="AO2348">
        <v>0</v>
      </c>
      <c r="AQ2348">
        <v>2258093</v>
      </c>
      <c r="AR2348" t="s">
        <v>4605</v>
      </c>
      <c r="AS2348" t="s">
        <v>5883</v>
      </c>
      <c r="AT2348" t="s">
        <v>1975</v>
      </c>
    </row>
    <row r="2349" spans="1:46" x14ac:dyDescent="0.25">
      <c r="A2349" t="str">
        <f>_xlfn.XLOOKUP(I2349,UTILIZADAS[Contacto1],UTILIZADAS[Source.Name],,0)</f>
        <v>Cobros Abril Canal Fijo</v>
      </c>
      <c r="B2349" s="18">
        <f>VLOOKUP(J2349,Ref!A:C,3,0)</f>
        <v>0</v>
      </c>
      <c r="C2349" s="18">
        <f>VLOOKUP(J2349,Ref!A:D,4,0)</f>
        <v>0</v>
      </c>
      <c r="D2349" s="18" t="str">
        <f t="shared" si="108"/>
        <v>14/may</v>
      </c>
      <c r="E2349" s="18">
        <f t="shared" si="109"/>
        <v>23</v>
      </c>
      <c r="F2349" s="18">
        <v>1</v>
      </c>
      <c r="G2349" s="18">
        <f t="shared" si="110"/>
        <v>0</v>
      </c>
      <c r="H2349" s="3">
        <v>46156.454675925925</v>
      </c>
      <c r="I2349">
        <v>65469088</v>
      </c>
      <c r="J2349" t="s">
        <v>2023</v>
      </c>
      <c r="K2349" t="s">
        <v>1968</v>
      </c>
      <c r="L2349" t="s">
        <v>1969</v>
      </c>
      <c r="M2349" t="s">
        <v>1970</v>
      </c>
      <c r="O2349">
        <v>355354190000</v>
      </c>
      <c r="P2349">
        <v>16018</v>
      </c>
      <c r="Q2349">
        <v>-4</v>
      </c>
      <c r="R2349">
        <v>1</v>
      </c>
      <c r="S2349">
        <v>65469088</v>
      </c>
      <c r="U2349" t="s">
        <v>345</v>
      </c>
      <c r="W2349" t="s">
        <v>346</v>
      </c>
      <c r="X2349">
        <v>355354190000</v>
      </c>
      <c r="Y2349" t="s">
        <v>65</v>
      </c>
      <c r="Z2349" t="s">
        <v>597</v>
      </c>
      <c r="AG2349" t="s">
        <v>1972</v>
      </c>
      <c r="AL2349">
        <v>0</v>
      </c>
      <c r="AN2349" t="s">
        <v>1974</v>
      </c>
      <c r="AO2349">
        <v>0</v>
      </c>
      <c r="AQ2349">
        <v>2258093</v>
      </c>
      <c r="AR2349" t="s">
        <v>4605</v>
      </c>
      <c r="AS2349" t="s">
        <v>5883</v>
      </c>
      <c r="AT2349" t="s">
        <v>2024</v>
      </c>
    </row>
    <row r="2350" spans="1:46" x14ac:dyDescent="0.25">
      <c r="A2350" t="str">
        <f>_xlfn.XLOOKUP(I2350,UTILIZADAS[Contacto1],UTILIZADAS[Source.Name],,0)</f>
        <v>Cobros Abril Canal Fijo</v>
      </c>
      <c r="B2350" s="18">
        <f>VLOOKUP(J2350,Ref!A:C,3,0)</f>
        <v>0</v>
      </c>
      <c r="C2350" s="18">
        <f>VLOOKUP(J2350,Ref!A:D,4,0)</f>
        <v>0</v>
      </c>
      <c r="D2350" s="18" t="str">
        <f t="shared" si="108"/>
        <v>14/may</v>
      </c>
      <c r="E2350" s="18">
        <f t="shared" si="109"/>
        <v>23</v>
      </c>
      <c r="F2350" s="18">
        <v>1</v>
      </c>
      <c r="G2350" s="18">
        <f t="shared" si="110"/>
        <v>0</v>
      </c>
      <c r="H2350" s="3">
        <v>46156.591249999998</v>
      </c>
      <c r="I2350">
        <v>65469088</v>
      </c>
      <c r="J2350" t="s">
        <v>1967</v>
      </c>
      <c r="K2350" t="s">
        <v>1968</v>
      </c>
      <c r="L2350" t="s">
        <v>1969</v>
      </c>
      <c r="M2350" t="s">
        <v>1970</v>
      </c>
      <c r="O2350">
        <v>355354190000</v>
      </c>
      <c r="P2350">
        <v>16018</v>
      </c>
      <c r="Q2350">
        <v>-4</v>
      </c>
      <c r="R2350">
        <v>1</v>
      </c>
      <c r="S2350">
        <v>65469088</v>
      </c>
      <c r="U2350" t="s">
        <v>345</v>
      </c>
      <c r="W2350" t="s">
        <v>346</v>
      </c>
      <c r="X2350">
        <v>355354190000</v>
      </c>
      <c r="Y2350" t="s">
        <v>65</v>
      </c>
      <c r="Z2350" t="s">
        <v>597</v>
      </c>
      <c r="AG2350" t="s">
        <v>1972</v>
      </c>
      <c r="AL2350">
        <v>0</v>
      </c>
      <c r="AN2350" t="s">
        <v>1974</v>
      </c>
      <c r="AO2350">
        <v>0</v>
      </c>
      <c r="AQ2350">
        <v>2258093</v>
      </c>
      <c r="AR2350" t="s">
        <v>4605</v>
      </c>
      <c r="AS2350" t="s">
        <v>5883</v>
      </c>
      <c r="AT2350" t="s">
        <v>1975</v>
      </c>
    </row>
    <row r="2351" spans="1:46" x14ac:dyDescent="0.25">
      <c r="A2351" t="str">
        <f>_xlfn.XLOOKUP(I2351,UTILIZADAS[Contacto1],UTILIZADAS[Source.Name],,0)</f>
        <v>Cobros Abril Canal Fijo</v>
      </c>
      <c r="B2351" s="18">
        <f>VLOOKUP(J2351,Ref!A:C,3,0)</f>
        <v>0</v>
      </c>
      <c r="C2351" s="18">
        <f>VLOOKUP(J2351,Ref!A:D,4,0)</f>
        <v>0</v>
      </c>
      <c r="D2351" s="18" t="str">
        <f t="shared" si="108"/>
        <v>18/may</v>
      </c>
      <c r="E2351" s="18">
        <f t="shared" si="109"/>
        <v>23</v>
      </c>
      <c r="F2351" s="18">
        <v>1</v>
      </c>
      <c r="G2351" s="18">
        <f t="shared" si="110"/>
        <v>0</v>
      </c>
      <c r="H2351" s="3">
        <v>46160.527175925927</v>
      </c>
      <c r="I2351">
        <v>65469088</v>
      </c>
      <c r="J2351" t="s">
        <v>1967</v>
      </c>
      <c r="K2351" t="s">
        <v>1968</v>
      </c>
      <c r="L2351" t="s">
        <v>1969</v>
      </c>
      <c r="M2351" t="s">
        <v>1970</v>
      </c>
      <c r="O2351">
        <v>355354190000</v>
      </c>
      <c r="P2351">
        <v>16018</v>
      </c>
      <c r="Q2351">
        <v>-4</v>
      </c>
      <c r="R2351">
        <v>1</v>
      </c>
      <c r="S2351">
        <v>65469088</v>
      </c>
      <c r="U2351" t="s">
        <v>345</v>
      </c>
      <c r="W2351" t="s">
        <v>346</v>
      </c>
      <c r="X2351">
        <v>355354190000</v>
      </c>
      <c r="Y2351" t="s">
        <v>65</v>
      </c>
      <c r="Z2351" t="s">
        <v>597</v>
      </c>
      <c r="AG2351" t="s">
        <v>1972</v>
      </c>
      <c r="AL2351">
        <v>0</v>
      </c>
      <c r="AN2351" t="s">
        <v>1974</v>
      </c>
      <c r="AO2351">
        <v>0</v>
      </c>
      <c r="AQ2351">
        <v>2258093</v>
      </c>
      <c r="AR2351" t="s">
        <v>4605</v>
      </c>
      <c r="AS2351" t="s">
        <v>5883</v>
      </c>
      <c r="AT2351" t="s">
        <v>1975</v>
      </c>
    </row>
    <row r="2352" spans="1:46" x14ac:dyDescent="0.25">
      <c r="A2352" t="str">
        <f>_xlfn.XLOOKUP(I2352,UTILIZADAS[Contacto1],UTILIZADAS[Source.Name],,0)</f>
        <v>Cobros Abril Canal Fijo</v>
      </c>
      <c r="B2352" s="18">
        <f>VLOOKUP(J2352,Ref!A:C,3,0)</f>
        <v>0</v>
      </c>
      <c r="C2352" s="18">
        <f>VLOOKUP(J2352,Ref!A:D,4,0)</f>
        <v>0</v>
      </c>
      <c r="D2352" s="18" t="str">
        <f t="shared" si="108"/>
        <v>20/may</v>
      </c>
      <c r="E2352" s="18">
        <f t="shared" si="109"/>
        <v>23</v>
      </c>
      <c r="F2352" s="18">
        <v>1</v>
      </c>
      <c r="G2352" s="18">
        <f t="shared" si="110"/>
        <v>0</v>
      </c>
      <c r="H2352" s="3">
        <v>46162.481770833336</v>
      </c>
      <c r="I2352">
        <v>65469088</v>
      </c>
      <c r="J2352" t="s">
        <v>2023</v>
      </c>
      <c r="K2352" t="s">
        <v>1968</v>
      </c>
      <c r="L2352" t="s">
        <v>1969</v>
      </c>
      <c r="M2352" t="s">
        <v>1970</v>
      </c>
      <c r="O2352">
        <v>355354190000</v>
      </c>
      <c r="P2352">
        <v>16018</v>
      </c>
      <c r="Q2352">
        <v>-4</v>
      </c>
      <c r="R2352">
        <v>1</v>
      </c>
      <c r="S2352">
        <v>65469088</v>
      </c>
      <c r="U2352" t="s">
        <v>345</v>
      </c>
      <c r="W2352" t="s">
        <v>346</v>
      </c>
      <c r="X2352">
        <v>355354190000</v>
      </c>
      <c r="Y2352" t="s">
        <v>65</v>
      </c>
      <c r="Z2352" t="s">
        <v>597</v>
      </c>
      <c r="AG2352" t="s">
        <v>1972</v>
      </c>
      <c r="AL2352">
        <v>0</v>
      </c>
      <c r="AN2352" t="s">
        <v>1974</v>
      </c>
      <c r="AO2352">
        <v>0</v>
      </c>
      <c r="AQ2352">
        <v>2258093</v>
      </c>
      <c r="AR2352" t="s">
        <v>4605</v>
      </c>
      <c r="AS2352" t="s">
        <v>5883</v>
      </c>
      <c r="AT2352" t="s">
        <v>2024</v>
      </c>
    </row>
    <row r="2353" spans="1:46" x14ac:dyDescent="0.25">
      <c r="A2353" t="str">
        <f>_xlfn.XLOOKUP(I2353,UTILIZADAS[Contacto1],UTILIZADAS[Source.Name],,0)</f>
        <v>Cobros Abril Canal Fijo</v>
      </c>
      <c r="B2353" s="18">
        <f>VLOOKUP(J2353,Ref!A:C,3,0)</f>
        <v>0</v>
      </c>
      <c r="C2353" s="18">
        <f>VLOOKUP(J2353,Ref!A:D,4,0)</f>
        <v>0</v>
      </c>
      <c r="D2353" s="18" t="str">
        <f t="shared" si="108"/>
        <v>20/may</v>
      </c>
      <c r="E2353" s="18">
        <f t="shared" si="109"/>
        <v>23</v>
      </c>
      <c r="F2353" s="18">
        <v>1</v>
      </c>
      <c r="G2353" s="18">
        <f t="shared" si="110"/>
        <v>0</v>
      </c>
      <c r="H2353" s="3">
        <v>46162.641076388885</v>
      </c>
      <c r="I2353">
        <v>65469088</v>
      </c>
      <c r="J2353" t="s">
        <v>2023</v>
      </c>
      <c r="K2353" t="s">
        <v>1968</v>
      </c>
      <c r="L2353" t="s">
        <v>1969</v>
      </c>
      <c r="M2353" t="s">
        <v>1970</v>
      </c>
      <c r="O2353">
        <v>355354190000</v>
      </c>
      <c r="P2353">
        <v>16018</v>
      </c>
      <c r="Q2353">
        <v>-4</v>
      </c>
      <c r="R2353">
        <v>1</v>
      </c>
      <c r="S2353">
        <v>65469088</v>
      </c>
      <c r="U2353" t="s">
        <v>345</v>
      </c>
      <c r="W2353" t="s">
        <v>346</v>
      </c>
      <c r="X2353">
        <v>355354190000</v>
      </c>
      <c r="Y2353" t="s">
        <v>65</v>
      </c>
      <c r="Z2353" t="s">
        <v>597</v>
      </c>
      <c r="AG2353" t="s">
        <v>1972</v>
      </c>
      <c r="AL2353">
        <v>0</v>
      </c>
      <c r="AN2353" t="s">
        <v>1974</v>
      </c>
      <c r="AO2353">
        <v>0</v>
      </c>
      <c r="AQ2353">
        <v>2258093</v>
      </c>
      <c r="AR2353" t="s">
        <v>4605</v>
      </c>
      <c r="AS2353" t="s">
        <v>5883</v>
      </c>
      <c r="AT2353" t="s">
        <v>2024</v>
      </c>
    </row>
    <row r="2354" spans="1:46" x14ac:dyDescent="0.25">
      <c r="A2354" t="str">
        <f>_xlfn.XLOOKUP(I2354,UTILIZADAS[Contacto1],UTILIZADAS[Source.Name],,0)</f>
        <v>Cobros Abril Canal Fijo</v>
      </c>
      <c r="B2354" s="18">
        <f>VLOOKUP(J2354,Ref!A:C,3,0)</f>
        <v>0</v>
      </c>
      <c r="C2354" s="18">
        <f>VLOOKUP(J2354,Ref!A:D,4,0)</f>
        <v>0</v>
      </c>
      <c r="D2354" s="18" t="str">
        <f t="shared" si="108"/>
        <v>20/may</v>
      </c>
      <c r="E2354" s="18">
        <f t="shared" si="109"/>
        <v>23</v>
      </c>
      <c r="F2354" s="18">
        <v>1</v>
      </c>
      <c r="G2354" s="18">
        <f t="shared" si="110"/>
        <v>0</v>
      </c>
      <c r="H2354" s="3">
        <v>46162.696111111109</v>
      </c>
      <c r="I2354">
        <v>65469088</v>
      </c>
      <c r="J2354" t="s">
        <v>1967</v>
      </c>
      <c r="K2354" t="s">
        <v>1968</v>
      </c>
      <c r="L2354" t="s">
        <v>1969</v>
      </c>
      <c r="M2354" t="s">
        <v>1970</v>
      </c>
      <c r="O2354">
        <v>355354190000</v>
      </c>
      <c r="P2354">
        <v>16018</v>
      </c>
      <c r="Q2354">
        <v>-4</v>
      </c>
      <c r="R2354">
        <v>1</v>
      </c>
      <c r="S2354">
        <v>65469088</v>
      </c>
      <c r="U2354" t="s">
        <v>345</v>
      </c>
      <c r="W2354" t="s">
        <v>346</v>
      </c>
      <c r="X2354">
        <v>355354190000</v>
      </c>
      <c r="Y2354" t="s">
        <v>65</v>
      </c>
      <c r="Z2354" t="s">
        <v>597</v>
      </c>
      <c r="AG2354" t="s">
        <v>1972</v>
      </c>
      <c r="AL2354">
        <v>0</v>
      </c>
      <c r="AN2354" t="s">
        <v>1974</v>
      </c>
      <c r="AO2354">
        <v>0</v>
      </c>
      <c r="AQ2354">
        <v>2258093</v>
      </c>
      <c r="AR2354" t="s">
        <v>4605</v>
      </c>
      <c r="AS2354" t="s">
        <v>5883</v>
      </c>
      <c r="AT2354" t="s">
        <v>1975</v>
      </c>
    </row>
    <row r="2355" spans="1:46" x14ac:dyDescent="0.25">
      <c r="A2355" t="str">
        <f>_xlfn.XLOOKUP(I2355,UTILIZADAS[Contacto1],UTILIZADAS[Source.Name],,0)</f>
        <v>Cobros Abril Canal Fijo</v>
      </c>
      <c r="B2355" s="18">
        <f>VLOOKUP(J2355,Ref!A:C,3,0)</f>
        <v>0</v>
      </c>
      <c r="C2355" s="18">
        <f>VLOOKUP(J2355,Ref!A:D,4,0)</f>
        <v>0</v>
      </c>
      <c r="D2355" s="18" t="str">
        <f t="shared" si="108"/>
        <v>21/may</v>
      </c>
      <c r="E2355" s="18">
        <f t="shared" si="109"/>
        <v>23</v>
      </c>
      <c r="F2355" s="18">
        <v>1</v>
      </c>
      <c r="G2355" s="18">
        <f t="shared" si="110"/>
        <v>0</v>
      </c>
      <c r="H2355" s="3">
        <v>46163.513622685183</v>
      </c>
      <c r="I2355">
        <v>65469088</v>
      </c>
      <c r="J2355" t="s">
        <v>1967</v>
      </c>
      <c r="K2355" t="s">
        <v>1968</v>
      </c>
      <c r="L2355" t="s">
        <v>1969</v>
      </c>
      <c r="M2355" t="s">
        <v>1970</v>
      </c>
      <c r="O2355">
        <v>355354190000</v>
      </c>
      <c r="P2355">
        <v>16018</v>
      </c>
      <c r="Q2355">
        <v>-4</v>
      </c>
      <c r="R2355">
        <v>1</v>
      </c>
      <c r="S2355">
        <v>65469088</v>
      </c>
      <c r="U2355" t="s">
        <v>345</v>
      </c>
      <c r="W2355" t="s">
        <v>346</v>
      </c>
      <c r="X2355">
        <v>355354190000</v>
      </c>
      <c r="Y2355" t="s">
        <v>65</v>
      </c>
      <c r="Z2355" t="s">
        <v>597</v>
      </c>
      <c r="AG2355" t="s">
        <v>1972</v>
      </c>
      <c r="AL2355">
        <v>0</v>
      </c>
      <c r="AN2355" t="s">
        <v>1974</v>
      </c>
      <c r="AO2355">
        <v>0</v>
      </c>
      <c r="AQ2355">
        <v>2258093</v>
      </c>
      <c r="AR2355" t="s">
        <v>4605</v>
      </c>
      <c r="AS2355" t="s">
        <v>5883</v>
      </c>
      <c r="AT2355" t="s">
        <v>1975</v>
      </c>
    </row>
    <row r="2356" spans="1:46" x14ac:dyDescent="0.25">
      <c r="A2356" t="str">
        <f>_xlfn.XLOOKUP(I2356,UTILIZADAS[Contacto1],UTILIZADAS[Source.Name],,0)</f>
        <v>Cobros Abril Canal Fijo</v>
      </c>
      <c r="B2356" s="18">
        <f>VLOOKUP(J2356,Ref!A:C,3,0)</f>
        <v>0</v>
      </c>
      <c r="C2356" s="18">
        <f>VLOOKUP(J2356,Ref!A:D,4,0)</f>
        <v>0</v>
      </c>
      <c r="D2356" s="18" t="str">
        <f t="shared" si="108"/>
        <v>22/may</v>
      </c>
      <c r="E2356" s="18">
        <f t="shared" si="109"/>
        <v>23</v>
      </c>
      <c r="F2356" s="18">
        <v>1</v>
      </c>
      <c r="G2356" s="18">
        <f t="shared" si="110"/>
        <v>1</v>
      </c>
      <c r="H2356" s="3">
        <v>46164.403333333335</v>
      </c>
      <c r="I2356">
        <v>65469088</v>
      </c>
      <c r="J2356" t="s">
        <v>2023</v>
      </c>
      <c r="K2356" t="s">
        <v>1968</v>
      </c>
      <c r="L2356" t="s">
        <v>1969</v>
      </c>
      <c r="M2356" t="s">
        <v>1970</v>
      </c>
      <c r="O2356">
        <v>355354190000</v>
      </c>
      <c r="P2356">
        <v>16018</v>
      </c>
      <c r="Q2356">
        <v>-4</v>
      </c>
      <c r="R2356">
        <v>1</v>
      </c>
      <c r="S2356">
        <v>65469088</v>
      </c>
      <c r="U2356" t="s">
        <v>345</v>
      </c>
      <c r="W2356" t="s">
        <v>346</v>
      </c>
      <c r="X2356">
        <v>355354190000</v>
      </c>
      <c r="Y2356" t="s">
        <v>65</v>
      </c>
      <c r="Z2356" t="s">
        <v>597</v>
      </c>
      <c r="AG2356" t="s">
        <v>1972</v>
      </c>
      <c r="AL2356">
        <v>0</v>
      </c>
      <c r="AN2356" t="s">
        <v>1974</v>
      </c>
      <c r="AO2356">
        <v>0</v>
      </c>
      <c r="AQ2356">
        <v>2258093</v>
      </c>
      <c r="AR2356" t="s">
        <v>4605</v>
      </c>
      <c r="AS2356" t="s">
        <v>5883</v>
      </c>
      <c r="AT2356" t="s">
        <v>2024</v>
      </c>
    </row>
    <row r="2357" spans="1:46" x14ac:dyDescent="0.25">
      <c r="A2357" t="str">
        <f>_xlfn.XLOOKUP(I2357,UTILIZADAS[Contacto1],UTILIZADAS[Source.Name],,0)</f>
        <v>Cobros Abril Canal Fijo</v>
      </c>
      <c r="B2357" s="18">
        <f>VLOOKUP(J2357,Ref!A:C,3,0)</f>
        <v>1</v>
      </c>
      <c r="C2357" s="18">
        <f>VLOOKUP(J2357,Ref!A:D,4,0)</f>
        <v>1</v>
      </c>
      <c r="D2357" s="18" t="str">
        <f t="shared" si="108"/>
        <v>11/may</v>
      </c>
      <c r="E2357" s="18">
        <f t="shared" si="109"/>
        <v>1</v>
      </c>
      <c r="F2357" s="18">
        <v>1</v>
      </c>
      <c r="G2357" s="18">
        <f t="shared" si="110"/>
        <v>1</v>
      </c>
      <c r="H2357" s="3">
        <v>46153.721666666665</v>
      </c>
      <c r="I2357">
        <v>65475593</v>
      </c>
      <c r="J2357">
        <v>6003</v>
      </c>
      <c r="K2357" t="s">
        <v>1983</v>
      </c>
      <c r="L2357" t="s">
        <v>1897</v>
      </c>
      <c r="M2357" t="s">
        <v>1970</v>
      </c>
      <c r="O2357">
        <v>358363240000</v>
      </c>
      <c r="P2357">
        <v>16018</v>
      </c>
      <c r="Q2357">
        <v>-4</v>
      </c>
      <c r="R2357">
        <v>1</v>
      </c>
      <c r="S2357">
        <v>65475593</v>
      </c>
      <c r="U2357" t="s">
        <v>2091</v>
      </c>
      <c r="W2357" t="s">
        <v>1500</v>
      </c>
      <c r="X2357">
        <v>358363240000</v>
      </c>
      <c r="Y2357" t="s">
        <v>65</v>
      </c>
      <c r="Z2357" t="s">
        <v>66</v>
      </c>
      <c r="AF2357" t="s">
        <v>1976</v>
      </c>
      <c r="AG2357" t="s">
        <v>1972</v>
      </c>
      <c r="AL2357">
        <v>45</v>
      </c>
      <c r="AM2357" t="s">
        <v>1979</v>
      </c>
      <c r="AN2357" t="s">
        <v>1987</v>
      </c>
      <c r="AO2357">
        <v>0</v>
      </c>
      <c r="AQ2357">
        <v>2258094</v>
      </c>
      <c r="AR2357" t="s">
        <v>4605</v>
      </c>
      <c r="AS2357" t="s">
        <v>5883</v>
      </c>
      <c r="AT2357" t="s">
        <v>1892</v>
      </c>
    </row>
    <row r="2358" spans="1:46" x14ac:dyDescent="0.25">
      <c r="A2358" t="str">
        <f>_xlfn.XLOOKUP(I2358,UTILIZADAS[Contacto1],UTILIZADAS[Source.Name],,0)</f>
        <v>Cobros Mayo</v>
      </c>
      <c r="B2358" s="18">
        <f>VLOOKUP(J2358,Ref!A:C,3,0)</f>
        <v>0</v>
      </c>
      <c r="C2358" s="18">
        <f>VLOOKUP(J2358,Ref!A:D,4,0)</f>
        <v>0</v>
      </c>
      <c r="D2358" s="18" t="str">
        <f t="shared" si="108"/>
        <v>05/may</v>
      </c>
      <c r="E2358" s="18">
        <f t="shared" si="109"/>
        <v>2</v>
      </c>
      <c r="F2358" s="18">
        <v>1</v>
      </c>
      <c r="G2358" s="18">
        <f t="shared" si="110"/>
        <v>0</v>
      </c>
      <c r="H2358" s="3">
        <v>46147.646377314813</v>
      </c>
      <c r="I2358">
        <v>65476390</v>
      </c>
      <c r="J2358">
        <v>6004</v>
      </c>
      <c r="K2358" t="s">
        <v>1983</v>
      </c>
      <c r="L2358" t="s">
        <v>1897</v>
      </c>
      <c r="M2358" t="s">
        <v>1970</v>
      </c>
      <c r="P2358">
        <v>998</v>
      </c>
      <c r="Q2358">
        <v>0</v>
      </c>
      <c r="S2358">
        <v>65476390</v>
      </c>
      <c r="AF2358" t="s">
        <v>1976</v>
      </c>
      <c r="AG2358" t="s">
        <v>1972</v>
      </c>
      <c r="AL2358">
        <v>97</v>
      </c>
      <c r="AM2358" t="s">
        <v>1979</v>
      </c>
      <c r="AN2358" t="s">
        <v>1977</v>
      </c>
      <c r="AO2358">
        <v>0</v>
      </c>
      <c r="AQ2358">
        <v>2257510</v>
      </c>
      <c r="AR2358" t="s">
        <v>1978</v>
      </c>
      <c r="AT2358" t="s">
        <v>1984</v>
      </c>
    </row>
    <row r="2359" spans="1:46" x14ac:dyDescent="0.25">
      <c r="A2359" t="str">
        <f>_xlfn.XLOOKUP(I2359,UTILIZADAS[Contacto1],UTILIZADAS[Source.Name],,0)</f>
        <v>Cobros Mayo</v>
      </c>
      <c r="B2359" s="18">
        <f>VLOOKUP(J2359,Ref!A:C,3,0)</f>
        <v>1</v>
      </c>
      <c r="C2359" s="18">
        <f>VLOOKUP(J2359,Ref!A:D,4,0)</f>
        <v>0</v>
      </c>
      <c r="D2359" s="18" t="str">
        <f t="shared" si="108"/>
        <v>11/may</v>
      </c>
      <c r="E2359" s="18">
        <f t="shared" si="109"/>
        <v>2</v>
      </c>
      <c r="F2359" s="18">
        <v>1</v>
      </c>
      <c r="G2359" s="18">
        <f t="shared" si="110"/>
        <v>1</v>
      </c>
      <c r="H2359" s="3">
        <v>46153.723587962966</v>
      </c>
      <c r="I2359">
        <v>65476390</v>
      </c>
      <c r="J2359">
        <v>6000</v>
      </c>
      <c r="K2359" t="s">
        <v>1983</v>
      </c>
      <c r="L2359" t="s">
        <v>1897</v>
      </c>
      <c r="M2359" t="s">
        <v>1970</v>
      </c>
      <c r="O2359">
        <v>365021010000</v>
      </c>
      <c r="P2359">
        <v>16018</v>
      </c>
      <c r="Q2359">
        <v>-4</v>
      </c>
      <c r="R2359">
        <v>1</v>
      </c>
      <c r="S2359">
        <v>65476390</v>
      </c>
      <c r="U2359" t="s">
        <v>6058</v>
      </c>
      <c r="W2359" t="s">
        <v>5077</v>
      </c>
      <c r="X2359">
        <v>365021010000</v>
      </c>
      <c r="Y2359" t="s">
        <v>65</v>
      </c>
      <c r="Z2359" t="s">
        <v>4619</v>
      </c>
      <c r="AF2359" t="s">
        <v>1976</v>
      </c>
      <c r="AG2359" t="s">
        <v>1972</v>
      </c>
      <c r="AL2359">
        <v>139</v>
      </c>
      <c r="AM2359" t="s">
        <v>1979</v>
      </c>
      <c r="AN2359" t="s">
        <v>1987</v>
      </c>
      <c r="AO2359">
        <v>0</v>
      </c>
      <c r="AQ2359">
        <v>2258095</v>
      </c>
      <c r="AR2359" t="s">
        <v>4605</v>
      </c>
      <c r="AS2359" t="s">
        <v>5883</v>
      </c>
      <c r="AT2359" t="s">
        <v>1895</v>
      </c>
    </row>
    <row r="2360" spans="1:46" x14ac:dyDescent="0.25">
      <c r="A2360" t="str">
        <f>_xlfn.XLOOKUP(I2360,UTILIZADAS[Contacto1],UTILIZADAS[Source.Name],,0)</f>
        <v>Cobros Abril Canal Fijo</v>
      </c>
      <c r="B2360" s="18">
        <f>VLOOKUP(J2360,Ref!A:C,3,0)</f>
        <v>0</v>
      </c>
      <c r="C2360" s="18">
        <f>VLOOKUP(J2360,Ref!A:D,4,0)</f>
        <v>0</v>
      </c>
      <c r="D2360" s="18" t="str">
        <f t="shared" si="108"/>
        <v>02/may</v>
      </c>
      <c r="E2360" s="18">
        <f t="shared" si="109"/>
        <v>10</v>
      </c>
      <c r="F2360" s="18">
        <v>1</v>
      </c>
      <c r="G2360" s="18">
        <f t="shared" si="110"/>
        <v>0</v>
      </c>
      <c r="H2360" s="3">
        <v>46144.505196759259</v>
      </c>
      <c r="I2360">
        <v>65481234</v>
      </c>
      <c r="J2360" t="s">
        <v>1967</v>
      </c>
      <c r="K2360" t="s">
        <v>1968</v>
      </c>
      <c r="L2360" t="s">
        <v>1969</v>
      </c>
      <c r="M2360" t="s">
        <v>1970</v>
      </c>
      <c r="O2360">
        <v>357387010000</v>
      </c>
      <c r="P2360">
        <v>16017</v>
      </c>
      <c r="Q2360">
        <v>-4</v>
      </c>
      <c r="R2360">
        <v>1</v>
      </c>
      <c r="S2360">
        <v>65481234</v>
      </c>
      <c r="U2360" t="s">
        <v>1167</v>
      </c>
      <c r="W2360" t="s">
        <v>1168</v>
      </c>
      <c r="X2360" t="s">
        <v>66</v>
      </c>
      <c r="Y2360" t="s">
        <v>65</v>
      </c>
      <c r="Z2360">
        <v>357387010000</v>
      </c>
      <c r="AG2360" t="s">
        <v>1972</v>
      </c>
      <c r="AI2360" t="s">
        <v>2969</v>
      </c>
      <c r="AL2360">
        <v>0</v>
      </c>
      <c r="AN2360" t="s">
        <v>1974</v>
      </c>
      <c r="AO2360">
        <v>0</v>
      </c>
      <c r="AQ2360">
        <v>2251984</v>
      </c>
      <c r="AR2360" t="s">
        <v>2241</v>
      </c>
      <c r="AS2360" t="s">
        <v>4163</v>
      </c>
      <c r="AT2360" t="s">
        <v>1975</v>
      </c>
    </row>
    <row r="2361" spans="1:46" x14ac:dyDescent="0.25">
      <c r="A2361" t="str">
        <f>_xlfn.XLOOKUP(I2361,UTILIZADAS[Contacto1],UTILIZADAS[Source.Name],,0)</f>
        <v>Cobros Abril Canal Fijo</v>
      </c>
      <c r="B2361" s="18">
        <f>VLOOKUP(J2361,Ref!A:C,3,0)</f>
        <v>0</v>
      </c>
      <c r="C2361" s="18">
        <f>VLOOKUP(J2361,Ref!A:D,4,0)</f>
        <v>0</v>
      </c>
      <c r="D2361" s="18" t="str">
        <f t="shared" si="108"/>
        <v>05/may</v>
      </c>
      <c r="E2361" s="18">
        <f t="shared" si="109"/>
        <v>10</v>
      </c>
      <c r="F2361" s="18">
        <v>1</v>
      </c>
      <c r="G2361" s="18">
        <f t="shared" si="110"/>
        <v>0</v>
      </c>
      <c r="H2361" s="3">
        <v>46147.68681712963</v>
      </c>
      <c r="I2361">
        <v>65481234</v>
      </c>
      <c r="J2361" t="s">
        <v>1967</v>
      </c>
      <c r="K2361" t="s">
        <v>1968</v>
      </c>
      <c r="L2361" t="s">
        <v>1969</v>
      </c>
      <c r="M2361" t="s">
        <v>1970</v>
      </c>
      <c r="O2361">
        <v>357387010000</v>
      </c>
      <c r="P2361">
        <v>16017</v>
      </c>
      <c r="Q2361">
        <v>-4</v>
      </c>
      <c r="R2361">
        <v>1</v>
      </c>
      <c r="S2361">
        <v>65481234</v>
      </c>
      <c r="U2361" t="s">
        <v>1167</v>
      </c>
      <c r="W2361" t="s">
        <v>1168</v>
      </c>
      <c r="X2361" t="s">
        <v>66</v>
      </c>
      <c r="Y2361" t="s">
        <v>65</v>
      </c>
      <c r="Z2361">
        <v>357387010000</v>
      </c>
      <c r="AG2361" t="s">
        <v>1972</v>
      </c>
      <c r="AI2361" t="s">
        <v>2969</v>
      </c>
      <c r="AL2361">
        <v>0</v>
      </c>
      <c r="AN2361" t="s">
        <v>1974</v>
      </c>
      <c r="AO2361">
        <v>0</v>
      </c>
      <c r="AQ2361">
        <v>2251984</v>
      </c>
      <c r="AR2361" t="s">
        <v>2241</v>
      </c>
      <c r="AS2361" t="s">
        <v>4163</v>
      </c>
      <c r="AT2361" t="s">
        <v>1975</v>
      </c>
    </row>
    <row r="2362" spans="1:46" x14ac:dyDescent="0.25">
      <c r="A2362" t="str">
        <f>_xlfn.XLOOKUP(I2362,UTILIZADAS[Contacto1],UTILIZADAS[Source.Name],,0)</f>
        <v>Cobros Abril Canal Fijo</v>
      </c>
      <c r="B2362" s="18">
        <f>VLOOKUP(J2362,Ref!A:C,3,0)</f>
        <v>0</v>
      </c>
      <c r="C2362" s="18">
        <f>VLOOKUP(J2362,Ref!A:D,4,0)</f>
        <v>0</v>
      </c>
      <c r="D2362" s="18" t="str">
        <f t="shared" si="108"/>
        <v>07/may</v>
      </c>
      <c r="E2362" s="18">
        <f t="shared" si="109"/>
        <v>10</v>
      </c>
      <c r="F2362" s="18">
        <v>1</v>
      </c>
      <c r="G2362" s="18">
        <f t="shared" si="110"/>
        <v>0</v>
      </c>
      <c r="H2362" s="3">
        <v>46149.536608796298</v>
      </c>
      <c r="I2362">
        <v>65481234</v>
      </c>
      <c r="J2362" t="s">
        <v>1967</v>
      </c>
      <c r="K2362" t="s">
        <v>1968</v>
      </c>
      <c r="L2362" t="s">
        <v>1969</v>
      </c>
      <c r="M2362" t="s">
        <v>1970</v>
      </c>
      <c r="O2362">
        <v>357387010000</v>
      </c>
      <c r="P2362">
        <v>16017</v>
      </c>
      <c r="Q2362">
        <v>-4</v>
      </c>
      <c r="R2362">
        <v>1</v>
      </c>
      <c r="S2362">
        <v>65481234</v>
      </c>
      <c r="U2362" t="s">
        <v>1167</v>
      </c>
      <c r="W2362" t="s">
        <v>1168</v>
      </c>
      <c r="X2362" t="s">
        <v>66</v>
      </c>
      <c r="Y2362" t="s">
        <v>65</v>
      </c>
      <c r="Z2362">
        <v>357387010000</v>
      </c>
      <c r="AG2362" t="s">
        <v>1972</v>
      </c>
      <c r="AI2362" t="s">
        <v>2969</v>
      </c>
      <c r="AL2362">
        <v>0</v>
      </c>
      <c r="AN2362" t="s">
        <v>1974</v>
      </c>
      <c r="AO2362">
        <v>0</v>
      </c>
      <c r="AQ2362">
        <v>2251984</v>
      </c>
      <c r="AR2362" t="s">
        <v>2241</v>
      </c>
      <c r="AS2362" t="s">
        <v>4163</v>
      </c>
      <c r="AT2362" t="s">
        <v>1975</v>
      </c>
    </row>
    <row r="2363" spans="1:46" x14ac:dyDescent="0.25">
      <c r="A2363" t="str">
        <f>_xlfn.XLOOKUP(I2363,UTILIZADAS[Contacto1],UTILIZADAS[Source.Name],,0)</f>
        <v>Cobros Abril Canal Fijo</v>
      </c>
      <c r="B2363" s="18">
        <f>VLOOKUP(J2363,Ref!A:C,3,0)</f>
        <v>0</v>
      </c>
      <c r="C2363" s="18">
        <f>VLOOKUP(J2363,Ref!A:D,4,0)</f>
        <v>0</v>
      </c>
      <c r="D2363" s="18" t="str">
        <f t="shared" si="108"/>
        <v>08/may</v>
      </c>
      <c r="E2363" s="18">
        <f t="shared" si="109"/>
        <v>10</v>
      </c>
      <c r="F2363" s="18">
        <v>1</v>
      </c>
      <c r="G2363" s="18">
        <f t="shared" si="110"/>
        <v>0</v>
      </c>
      <c r="H2363" s="3">
        <v>46150.597488425927</v>
      </c>
      <c r="I2363">
        <v>65481234</v>
      </c>
      <c r="J2363" t="s">
        <v>1967</v>
      </c>
      <c r="K2363" t="s">
        <v>1968</v>
      </c>
      <c r="L2363" t="s">
        <v>1969</v>
      </c>
      <c r="M2363" t="s">
        <v>1970</v>
      </c>
      <c r="O2363">
        <v>357387010000</v>
      </c>
      <c r="P2363">
        <v>16017</v>
      </c>
      <c r="Q2363">
        <v>-4</v>
      </c>
      <c r="R2363">
        <v>1</v>
      </c>
      <c r="S2363">
        <v>65481234</v>
      </c>
      <c r="U2363" t="s">
        <v>1167</v>
      </c>
      <c r="W2363" t="s">
        <v>1168</v>
      </c>
      <c r="X2363" t="s">
        <v>66</v>
      </c>
      <c r="Y2363" t="s">
        <v>65</v>
      </c>
      <c r="Z2363">
        <v>357387010000</v>
      </c>
      <c r="AG2363" t="s">
        <v>1972</v>
      </c>
      <c r="AI2363" t="s">
        <v>2969</v>
      </c>
      <c r="AL2363">
        <v>0</v>
      </c>
      <c r="AN2363" t="s">
        <v>1974</v>
      </c>
      <c r="AO2363">
        <v>0</v>
      </c>
      <c r="AQ2363">
        <v>2251984</v>
      </c>
      <c r="AR2363" t="s">
        <v>2241</v>
      </c>
      <c r="AS2363" t="s">
        <v>4163</v>
      </c>
      <c r="AT2363" t="s">
        <v>1975</v>
      </c>
    </row>
    <row r="2364" spans="1:46" x14ac:dyDescent="0.25">
      <c r="A2364" t="str">
        <f>_xlfn.XLOOKUP(I2364,UTILIZADAS[Contacto1],UTILIZADAS[Source.Name],,0)</f>
        <v>Cobros Abril Canal Fijo</v>
      </c>
      <c r="B2364" s="18">
        <f>VLOOKUP(J2364,Ref!A:C,3,0)</f>
        <v>0</v>
      </c>
      <c r="C2364" s="18">
        <f>VLOOKUP(J2364,Ref!A:D,4,0)</f>
        <v>0</v>
      </c>
      <c r="D2364" s="18" t="str">
        <f t="shared" si="108"/>
        <v>11/may</v>
      </c>
      <c r="E2364" s="18">
        <f t="shared" si="109"/>
        <v>10</v>
      </c>
      <c r="F2364" s="18">
        <v>1</v>
      </c>
      <c r="G2364" s="18">
        <f t="shared" si="110"/>
        <v>0</v>
      </c>
      <c r="H2364" s="3">
        <v>46153.723321759258</v>
      </c>
      <c r="I2364">
        <v>65481234</v>
      </c>
      <c r="J2364" t="s">
        <v>1967</v>
      </c>
      <c r="K2364" t="s">
        <v>1968</v>
      </c>
      <c r="L2364" t="s">
        <v>1969</v>
      </c>
      <c r="M2364" t="s">
        <v>1970</v>
      </c>
      <c r="O2364">
        <v>357387010000</v>
      </c>
      <c r="P2364">
        <v>16018</v>
      </c>
      <c r="Q2364">
        <v>-4</v>
      </c>
      <c r="R2364">
        <v>1</v>
      </c>
      <c r="S2364">
        <v>65481234</v>
      </c>
      <c r="U2364" t="s">
        <v>1167</v>
      </c>
      <c r="W2364" t="s">
        <v>1168</v>
      </c>
      <c r="X2364">
        <v>357387010000</v>
      </c>
      <c r="Y2364" t="s">
        <v>65</v>
      </c>
      <c r="Z2364" t="s">
        <v>66</v>
      </c>
      <c r="AG2364" t="s">
        <v>1972</v>
      </c>
      <c r="AL2364">
        <v>0</v>
      </c>
      <c r="AN2364" t="s">
        <v>1974</v>
      </c>
      <c r="AO2364">
        <v>0</v>
      </c>
      <c r="AQ2364">
        <v>2258096</v>
      </c>
      <c r="AR2364" t="s">
        <v>4605</v>
      </c>
      <c r="AS2364" t="s">
        <v>5883</v>
      </c>
      <c r="AT2364" t="s">
        <v>1975</v>
      </c>
    </row>
    <row r="2365" spans="1:46" x14ac:dyDescent="0.25">
      <c r="A2365" t="str">
        <f>_xlfn.XLOOKUP(I2365,UTILIZADAS[Contacto1],UTILIZADAS[Source.Name],,0)</f>
        <v>Cobros Abril Canal Fijo</v>
      </c>
      <c r="B2365" s="18">
        <f>VLOOKUP(J2365,Ref!A:C,3,0)</f>
        <v>0</v>
      </c>
      <c r="C2365" s="18">
        <f>VLOOKUP(J2365,Ref!A:D,4,0)</f>
        <v>0</v>
      </c>
      <c r="D2365" s="18" t="str">
        <f t="shared" si="108"/>
        <v>14/may</v>
      </c>
      <c r="E2365" s="18">
        <f t="shared" si="109"/>
        <v>10</v>
      </c>
      <c r="F2365" s="18">
        <v>1</v>
      </c>
      <c r="G2365" s="18">
        <f t="shared" si="110"/>
        <v>0</v>
      </c>
      <c r="H2365" s="3">
        <v>46156.454699074071</v>
      </c>
      <c r="I2365">
        <v>65481234</v>
      </c>
      <c r="J2365" t="s">
        <v>1967</v>
      </c>
      <c r="K2365" t="s">
        <v>1968</v>
      </c>
      <c r="L2365" t="s">
        <v>1969</v>
      </c>
      <c r="M2365" t="s">
        <v>1970</v>
      </c>
      <c r="O2365">
        <v>357387010000</v>
      </c>
      <c r="P2365">
        <v>16018</v>
      </c>
      <c r="Q2365">
        <v>-4</v>
      </c>
      <c r="R2365">
        <v>1</v>
      </c>
      <c r="S2365">
        <v>65481234</v>
      </c>
      <c r="U2365" t="s">
        <v>1167</v>
      </c>
      <c r="W2365" t="s">
        <v>1168</v>
      </c>
      <c r="X2365">
        <v>357387010000</v>
      </c>
      <c r="Y2365" t="s">
        <v>65</v>
      </c>
      <c r="Z2365" t="s">
        <v>66</v>
      </c>
      <c r="AG2365" t="s">
        <v>1972</v>
      </c>
      <c r="AL2365">
        <v>0</v>
      </c>
      <c r="AN2365" t="s">
        <v>1974</v>
      </c>
      <c r="AO2365">
        <v>0</v>
      </c>
      <c r="AQ2365">
        <v>2258096</v>
      </c>
      <c r="AR2365" t="s">
        <v>4605</v>
      </c>
      <c r="AS2365" t="s">
        <v>5883</v>
      </c>
      <c r="AT2365" t="s">
        <v>1975</v>
      </c>
    </row>
    <row r="2366" spans="1:46" x14ac:dyDescent="0.25">
      <c r="A2366" t="str">
        <f>_xlfn.XLOOKUP(I2366,UTILIZADAS[Contacto1],UTILIZADAS[Source.Name],,0)</f>
        <v>Cobros Abril Canal Fijo</v>
      </c>
      <c r="B2366" s="18">
        <f>VLOOKUP(J2366,Ref!A:C,3,0)</f>
        <v>0</v>
      </c>
      <c r="C2366" s="18">
        <f>VLOOKUP(J2366,Ref!A:D,4,0)</f>
        <v>0</v>
      </c>
      <c r="D2366" s="18" t="str">
        <f t="shared" si="108"/>
        <v>18/may</v>
      </c>
      <c r="E2366" s="18">
        <f t="shared" si="109"/>
        <v>10</v>
      </c>
      <c r="F2366" s="18">
        <v>1</v>
      </c>
      <c r="G2366" s="18">
        <f t="shared" si="110"/>
        <v>0</v>
      </c>
      <c r="H2366" s="3">
        <v>46160.527581018519</v>
      </c>
      <c r="I2366">
        <v>65481234</v>
      </c>
      <c r="J2366" t="s">
        <v>1967</v>
      </c>
      <c r="K2366" t="s">
        <v>1968</v>
      </c>
      <c r="L2366" t="s">
        <v>1969</v>
      </c>
      <c r="M2366" t="s">
        <v>1970</v>
      </c>
      <c r="O2366">
        <v>357387010000</v>
      </c>
      <c r="P2366">
        <v>16018</v>
      </c>
      <c r="Q2366">
        <v>-4</v>
      </c>
      <c r="R2366">
        <v>1</v>
      </c>
      <c r="S2366">
        <v>65481234</v>
      </c>
      <c r="U2366" t="s">
        <v>1167</v>
      </c>
      <c r="W2366" t="s">
        <v>1168</v>
      </c>
      <c r="X2366">
        <v>357387010000</v>
      </c>
      <c r="Y2366" t="s">
        <v>65</v>
      </c>
      <c r="Z2366" t="s">
        <v>66</v>
      </c>
      <c r="AG2366" t="s">
        <v>1972</v>
      </c>
      <c r="AL2366">
        <v>0</v>
      </c>
      <c r="AN2366" t="s">
        <v>1974</v>
      </c>
      <c r="AO2366">
        <v>0</v>
      </c>
      <c r="AQ2366">
        <v>2258096</v>
      </c>
      <c r="AR2366" t="s">
        <v>4605</v>
      </c>
      <c r="AS2366" t="s">
        <v>5883</v>
      </c>
      <c r="AT2366" t="s">
        <v>1975</v>
      </c>
    </row>
    <row r="2367" spans="1:46" x14ac:dyDescent="0.25">
      <c r="A2367" t="str">
        <f>_xlfn.XLOOKUP(I2367,UTILIZADAS[Contacto1],UTILIZADAS[Source.Name],,0)</f>
        <v>Cobros Abril Canal Fijo</v>
      </c>
      <c r="B2367" s="18">
        <f>VLOOKUP(J2367,Ref!A:C,3,0)</f>
        <v>0</v>
      </c>
      <c r="C2367" s="18">
        <f>VLOOKUP(J2367,Ref!A:D,4,0)</f>
        <v>0</v>
      </c>
      <c r="D2367" s="18" t="str">
        <f t="shared" si="108"/>
        <v>20/may</v>
      </c>
      <c r="E2367" s="18">
        <f t="shared" si="109"/>
        <v>10</v>
      </c>
      <c r="F2367" s="18">
        <v>1</v>
      </c>
      <c r="G2367" s="18">
        <f t="shared" si="110"/>
        <v>0</v>
      </c>
      <c r="H2367" s="3">
        <v>46162.480914351851</v>
      </c>
      <c r="I2367">
        <v>65481234</v>
      </c>
      <c r="J2367" t="s">
        <v>1967</v>
      </c>
      <c r="K2367" t="s">
        <v>1968</v>
      </c>
      <c r="L2367" t="s">
        <v>1969</v>
      </c>
      <c r="M2367" t="s">
        <v>1970</v>
      </c>
      <c r="O2367">
        <v>357387010000</v>
      </c>
      <c r="P2367">
        <v>16018</v>
      </c>
      <c r="Q2367">
        <v>-4</v>
      </c>
      <c r="R2367">
        <v>1</v>
      </c>
      <c r="S2367">
        <v>65481234</v>
      </c>
      <c r="U2367" t="s">
        <v>1167</v>
      </c>
      <c r="W2367" t="s">
        <v>1168</v>
      </c>
      <c r="X2367">
        <v>357387010000</v>
      </c>
      <c r="Y2367" t="s">
        <v>65</v>
      </c>
      <c r="Z2367" t="s">
        <v>66</v>
      </c>
      <c r="AG2367" t="s">
        <v>1972</v>
      </c>
      <c r="AL2367">
        <v>0</v>
      </c>
      <c r="AN2367" t="s">
        <v>1974</v>
      </c>
      <c r="AO2367">
        <v>0</v>
      </c>
      <c r="AQ2367">
        <v>2258096</v>
      </c>
      <c r="AR2367" t="s">
        <v>4605</v>
      </c>
      <c r="AS2367" t="s">
        <v>5883</v>
      </c>
      <c r="AT2367" t="s">
        <v>1975</v>
      </c>
    </row>
    <row r="2368" spans="1:46" x14ac:dyDescent="0.25">
      <c r="A2368" t="str">
        <f>_xlfn.XLOOKUP(I2368,UTILIZADAS[Contacto1],UTILIZADAS[Source.Name],,0)</f>
        <v>Cobros Abril Canal Fijo</v>
      </c>
      <c r="B2368" s="18">
        <f>VLOOKUP(J2368,Ref!A:C,3,0)</f>
        <v>0</v>
      </c>
      <c r="C2368" s="18">
        <f>VLOOKUP(J2368,Ref!A:D,4,0)</f>
        <v>0</v>
      </c>
      <c r="D2368" s="18" t="str">
        <f t="shared" si="108"/>
        <v>21/may</v>
      </c>
      <c r="E2368" s="18">
        <f t="shared" si="109"/>
        <v>10</v>
      </c>
      <c r="F2368" s="18">
        <v>1</v>
      </c>
      <c r="G2368" s="18">
        <f t="shared" si="110"/>
        <v>0</v>
      </c>
      <c r="H2368" s="3">
        <v>46163.513622685183</v>
      </c>
      <c r="I2368">
        <v>65481234</v>
      </c>
      <c r="J2368" t="s">
        <v>1967</v>
      </c>
      <c r="K2368" t="s">
        <v>1968</v>
      </c>
      <c r="L2368" t="s">
        <v>1969</v>
      </c>
      <c r="M2368" t="s">
        <v>1970</v>
      </c>
      <c r="O2368">
        <v>357387010000</v>
      </c>
      <c r="P2368">
        <v>16018</v>
      </c>
      <c r="Q2368">
        <v>-4</v>
      </c>
      <c r="R2368">
        <v>1</v>
      </c>
      <c r="S2368">
        <v>65481234</v>
      </c>
      <c r="U2368" t="s">
        <v>1167</v>
      </c>
      <c r="W2368" t="s">
        <v>1168</v>
      </c>
      <c r="X2368">
        <v>357387010000</v>
      </c>
      <c r="Y2368" t="s">
        <v>65</v>
      </c>
      <c r="Z2368" t="s">
        <v>66</v>
      </c>
      <c r="AG2368" t="s">
        <v>1972</v>
      </c>
      <c r="AL2368">
        <v>0</v>
      </c>
      <c r="AN2368" t="s">
        <v>1974</v>
      </c>
      <c r="AO2368">
        <v>0</v>
      </c>
      <c r="AQ2368">
        <v>2258096</v>
      </c>
      <c r="AR2368" t="s">
        <v>4605</v>
      </c>
      <c r="AS2368" t="s">
        <v>5883</v>
      </c>
      <c r="AT2368" t="s">
        <v>1975</v>
      </c>
    </row>
    <row r="2369" spans="1:46" x14ac:dyDescent="0.25">
      <c r="A2369" t="str">
        <f>_xlfn.XLOOKUP(I2369,UTILIZADAS[Contacto1],UTILIZADAS[Source.Name],,0)</f>
        <v>Cobros Abril Canal Fijo</v>
      </c>
      <c r="B2369" s="18">
        <f>VLOOKUP(J2369,Ref!A:C,3,0)</f>
        <v>0</v>
      </c>
      <c r="C2369" s="18">
        <f>VLOOKUP(J2369,Ref!A:D,4,0)</f>
        <v>0</v>
      </c>
      <c r="D2369" s="18" t="str">
        <f t="shared" si="108"/>
        <v>22/may</v>
      </c>
      <c r="E2369" s="18">
        <f t="shared" si="109"/>
        <v>10</v>
      </c>
      <c r="F2369" s="18">
        <v>1</v>
      </c>
      <c r="G2369" s="18">
        <f t="shared" si="110"/>
        <v>1</v>
      </c>
      <c r="H2369" s="3">
        <v>46164.403356481482</v>
      </c>
      <c r="I2369">
        <v>65481234</v>
      </c>
      <c r="J2369" t="s">
        <v>1967</v>
      </c>
      <c r="K2369" t="s">
        <v>1968</v>
      </c>
      <c r="L2369" t="s">
        <v>1969</v>
      </c>
      <c r="M2369" t="s">
        <v>1970</v>
      </c>
      <c r="O2369">
        <v>357387010000</v>
      </c>
      <c r="P2369">
        <v>16018</v>
      </c>
      <c r="Q2369">
        <v>-4</v>
      </c>
      <c r="R2369">
        <v>1</v>
      </c>
      <c r="S2369">
        <v>65481234</v>
      </c>
      <c r="U2369" t="s">
        <v>1167</v>
      </c>
      <c r="W2369" t="s">
        <v>1168</v>
      </c>
      <c r="X2369">
        <v>357387010000</v>
      </c>
      <c r="Y2369" t="s">
        <v>65</v>
      </c>
      <c r="Z2369" t="s">
        <v>66</v>
      </c>
      <c r="AG2369" t="s">
        <v>1972</v>
      </c>
      <c r="AL2369">
        <v>0</v>
      </c>
      <c r="AN2369" t="s">
        <v>1974</v>
      </c>
      <c r="AO2369">
        <v>0</v>
      </c>
      <c r="AQ2369">
        <v>2258096</v>
      </c>
      <c r="AR2369" t="s">
        <v>4605</v>
      </c>
      <c r="AS2369" t="s">
        <v>5883</v>
      </c>
      <c r="AT2369" t="s">
        <v>1975</v>
      </c>
    </row>
    <row r="2370" spans="1:46" x14ac:dyDescent="0.25">
      <c r="A2370" t="str">
        <f>_xlfn.XLOOKUP(I2370,UTILIZADAS[Contacto1],UTILIZADAS[Source.Name],,0)</f>
        <v>Cobros Abril Canal Fijo</v>
      </c>
      <c r="B2370" s="18">
        <f>VLOOKUP(J2370,Ref!A:C,3,0)</f>
        <v>0</v>
      </c>
      <c r="C2370" s="18">
        <f>VLOOKUP(J2370,Ref!A:D,4,0)</f>
        <v>0</v>
      </c>
      <c r="D2370" s="18" t="str">
        <f t="shared" ref="D2370:D2433" si="111">TEXT(H2370,"dd/mmm")</f>
        <v>11/may</v>
      </c>
      <c r="E2370" s="18">
        <f t="shared" ref="E2370:E2433" si="112">+COUNTIF(I:I,I2370)</f>
        <v>3</v>
      </c>
      <c r="F2370" s="18">
        <v>1</v>
      </c>
      <c r="G2370" s="18">
        <f t="shared" si="110"/>
        <v>0</v>
      </c>
      <c r="H2370" s="3">
        <v>46153.724120370367</v>
      </c>
      <c r="I2370">
        <v>65501305</v>
      </c>
      <c r="J2370" t="s">
        <v>2021</v>
      </c>
      <c r="K2370" t="s">
        <v>1968</v>
      </c>
      <c r="L2370" t="s">
        <v>1969</v>
      </c>
      <c r="M2370" t="s">
        <v>1970</v>
      </c>
      <c r="O2370">
        <v>354376950000</v>
      </c>
      <c r="P2370">
        <v>16018</v>
      </c>
      <c r="Q2370">
        <v>-4</v>
      </c>
      <c r="R2370">
        <v>1</v>
      </c>
      <c r="S2370">
        <v>65501305</v>
      </c>
      <c r="U2370" t="s">
        <v>5709</v>
      </c>
      <c r="W2370" t="s">
        <v>112</v>
      </c>
      <c r="X2370">
        <v>354376950000</v>
      </c>
      <c r="Y2370" t="s">
        <v>85</v>
      </c>
      <c r="Z2370" t="s">
        <v>66</v>
      </c>
      <c r="AF2370" t="s">
        <v>1976</v>
      </c>
      <c r="AG2370" t="s">
        <v>1972</v>
      </c>
      <c r="AL2370">
        <v>5</v>
      </c>
      <c r="AN2370" t="s">
        <v>1974</v>
      </c>
      <c r="AO2370">
        <v>0</v>
      </c>
      <c r="AQ2370">
        <v>2258097</v>
      </c>
      <c r="AR2370" t="s">
        <v>4605</v>
      </c>
      <c r="AS2370" t="s">
        <v>5883</v>
      </c>
      <c r="AT2370" t="s">
        <v>2022</v>
      </c>
    </row>
    <row r="2371" spans="1:46" x14ac:dyDescent="0.25">
      <c r="A2371" t="str">
        <f>_xlfn.XLOOKUP(I2371,UTILIZADAS[Contacto1],UTILIZADAS[Source.Name],,0)</f>
        <v>Cobros Abril Canal Fijo</v>
      </c>
      <c r="B2371" s="18">
        <f>VLOOKUP(J2371,Ref!A:C,3,0)</f>
        <v>0</v>
      </c>
      <c r="C2371" s="18">
        <f>VLOOKUP(J2371,Ref!A:D,4,0)</f>
        <v>0</v>
      </c>
      <c r="D2371" s="18" t="str">
        <f t="shared" si="111"/>
        <v>14/may</v>
      </c>
      <c r="E2371" s="18">
        <f t="shared" si="112"/>
        <v>3</v>
      </c>
      <c r="F2371" s="18">
        <v>1</v>
      </c>
      <c r="G2371" s="18">
        <f t="shared" ref="G2371:G2434" si="113">IF(I2371=I2372,0,1)</f>
        <v>0</v>
      </c>
      <c r="H2371" s="3">
        <v>46156.455682870372</v>
      </c>
      <c r="I2371">
        <v>65501305</v>
      </c>
      <c r="J2371" t="s">
        <v>2021</v>
      </c>
      <c r="K2371" t="s">
        <v>1968</v>
      </c>
      <c r="L2371" t="s">
        <v>1969</v>
      </c>
      <c r="M2371" t="s">
        <v>1970</v>
      </c>
      <c r="O2371">
        <v>354376950000</v>
      </c>
      <c r="P2371">
        <v>16018</v>
      </c>
      <c r="Q2371">
        <v>-4</v>
      </c>
      <c r="R2371">
        <v>1</v>
      </c>
      <c r="S2371">
        <v>65501305</v>
      </c>
      <c r="U2371" t="s">
        <v>5709</v>
      </c>
      <c r="W2371" t="s">
        <v>112</v>
      </c>
      <c r="X2371">
        <v>354376950000</v>
      </c>
      <c r="Y2371" t="s">
        <v>85</v>
      </c>
      <c r="Z2371" t="s">
        <v>66</v>
      </c>
      <c r="AF2371" t="s">
        <v>1976</v>
      </c>
      <c r="AG2371" t="s">
        <v>1972</v>
      </c>
      <c r="AL2371">
        <v>5</v>
      </c>
      <c r="AN2371" t="s">
        <v>1974</v>
      </c>
      <c r="AO2371">
        <v>0</v>
      </c>
      <c r="AQ2371">
        <v>2258097</v>
      </c>
      <c r="AR2371" t="s">
        <v>4605</v>
      </c>
      <c r="AS2371" t="s">
        <v>5883</v>
      </c>
      <c r="AT2371" t="s">
        <v>2022</v>
      </c>
    </row>
    <row r="2372" spans="1:46" x14ac:dyDescent="0.25">
      <c r="A2372" t="str">
        <f>_xlfn.XLOOKUP(I2372,UTILIZADAS[Contacto1],UTILIZADAS[Source.Name],,0)</f>
        <v>Cobros Abril Canal Fijo</v>
      </c>
      <c r="B2372" s="18">
        <f>VLOOKUP(J2372,Ref!A:C,3,0)</f>
        <v>1</v>
      </c>
      <c r="C2372" s="18">
        <f>VLOOKUP(J2372,Ref!A:D,4,0)</f>
        <v>1</v>
      </c>
      <c r="D2372" s="18" t="str">
        <f t="shared" si="111"/>
        <v>18/may</v>
      </c>
      <c r="E2372" s="18">
        <f t="shared" si="112"/>
        <v>3</v>
      </c>
      <c r="F2372" s="18">
        <v>1</v>
      </c>
      <c r="G2372" s="18">
        <f t="shared" si="113"/>
        <v>1</v>
      </c>
      <c r="H2372" s="3">
        <v>46160.530347222222</v>
      </c>
      <c r="I2372">
        <v>65501305</v>
      </c>
      <c r="J2372">
        <v>6002</v>
      </c>
      <c r="K2372" t="s">
        <v>1983</v>
      </c>
      <c r="L2372" t="s">
        <v>1897</v>
      </c>
      <c r="M2372" t="s">
        <v>1970</v>
      </c>
      <c r="O2372">
        <v>354376950000</v>
      </c>
      <c r="P2372">
        <v>16018</v>
      </c>
      <c r="Q2372">
        <v>-4</v>
      </c>
      <c r="R2372">
        <v>1</v>
      </c>
      <c r="S2372">
        <v>65501305</v>
      </c>
      <c r="U2372" t="s">
        <v>5709</v>
      </c>
      <c r="W2372" t="s">
        <v>112</v>
      </c>
      <c r="X2372">
        <v>354376950000</v>
      </c>
      <c r="Y2372" t="s">
        <v>85</v>
      </c>
      <c r="Z2372" t="s">
        <v>66</v>
      </c>
      <c r="AF2372" t="s">
        <v>1976</v>
      </c>
      <c r="AG2372" t="s">
        <v>1972</v>
      </c>
      <c r="AL2372">
        <v>352</v>
      </c>
      <c r="AM2372" t="s">
        <v>1979</v>
      </c>
      <c r="AN2372" t="s">
        <v>1987</v>
      </c>
      <c r="AO2372">
        <v>0</v>
      </c>
      <c r="AQ2372">
        <v>2258097</v>
      </c>
      <c r="AR2372" t="s">
        <v>4605</v>
      </c>
      <c r="AS2372" t="s">
        <v>5883</v>
      </c>
      <c r="AT2372" t="s">
        <v>1888</v>
      </c>
    </row>
    <row r="2373" spans="1:46" x14ac:dyDescent="0.25">
      <c r="A2373" t="str">
        <f>_xlfn.XLOOKUP(I2373,UTILIZADAS[Contacto1],UTILIZADAS[Source.Name],,0)</f>
        <v>Cobros Abril Canal Fijo</v>
      </c>
      <c r="B2373" s="18">
        <f>VLOOKUP(J2373,Ref!A:C,3,0)</f>
        <v>0</v>
      </c>
      <c r="C2373" s="18">
        <f>VLOOKUP(J2373,Ref!A:D,4,0)</f>
        <v>0</v>
      </c>
      <c r="D2373" s="18" t="str">
        <f t="shared" si="111"/>
        <v>11/may</v>
      </c>
      <c r="E2373" s="18">
        <f t="shared" si="112"/>
        <v>2</v>
      </c>
      <c r="F2373" s="18">
        <v>1</v>
      </c>
      <c r="G2373" s="18">
        <f t="shared" si="113"/>
        <v>0</v>
      </c>
      <c r="H2373" s="3">
        <v>46153.724293981482</v>
      </c>
      <c r="I2373">
        <v>65510120</v>
      </c>
      <c r="J2373" t="s">
        <v>2021</v>
      </c>
      <c r="K2373" t="s">
        <v>1968</v>
      </c>
      <c r="L2373" t="s">
        <v>1969</v>
      </c>
      <c r="M2373" t="s">
        <v>1970</v>
      </c>
      <c r="O2373">
        <v>372005030000</v>
      </c>
      <c r="P2373">
        <v>16018</v>
      </c>
      <c r="Q2373">
        <v>-4</v>
      </c>
      <c r="R2373">
        <v>1</v>
      </c>
      <c r="S2373">
        <v>65510120</v>
      </c>
      <c r="U2373" t="s">
        <v>2092</v>
      </c>
      <c r="W2373" t="s">
        <v>2093</v>
      </c>
      <c r="X2373">
        <v>372005030000</v>
      </c>
      <c r="Y2373" t="s">
        <v>85</v>
      </c>
      <c r="Z2373" t="s">
        <v>66</v>
      </c>
      <c r="AF2373" t="s">
        <v>1976</v>
      </c>
      <c r="AG2373" t="s">
        <v>1972</v>
      </c>
      <c r="AL2373">
        <v>5</v>
      </c>
      <c r="AN2373" t="s">
        <v>1974</v>
      </c>
      <c r="AO2373">
        <v>0</v>
      </c>
      <c r="AQ2373">
        <v>2258098</v>
      </c>
      <c r="AR2373" t="s">
        <v>4605</v>
      </c>
      <c r="AS2373" t="s">
        <v>5883</v>
      </c>
      <c r="AT2373" t="s">
        <v>2022</v>
      </c>
    </row>
    <row r="2374" spans="1:46" x14ac:dyDescent="0.25">
      <c r="A2374" t="str">
        <f>_xlfn.XLOOKUP(I2374,UTILIZADAS[Contacto1],UTILIZADAS[Source.Name],,0)</f>
        <v>Cobros Abril Canal Fijo</v>
      </c>
      <c r="B2374" s="18">
        <f>VLOOKUP(J2374,Ref!A:C,3,0)</f>
        <v>0</v>
      </c>
      <c r="C2374" s="18">
        <f>VLOOKUP(J2374,Ref!A:D,4,0)</f>
        <v>0</v>
      </c>
      <c r="D2374" s="18" t="str">
        <f t="shared" si="111"/>
        <v>14/may</v>
      </c>
      <c r="E2374" s="18">
        <f t="shared" si="112"/>
        <v>2</v>
      </c>
      <c r="F2374" s="18">
        <v>1</v>
      </c>
      <c r="G2374" s="18">
        <f t="shared" si="113"/>
        <v>1</v>
      </c>
      <c r="H2374" s="3">
        <v>46156.456574074073</v>
      </c>
      <c r="I2374">
        <v>65510120</v>
      </c>
      <c r="J2374">
        <v>6004</v>
      </c>
      <c r="K2374" t="s">
        <v>1983</v>
      </c>
      <c r="L2374" t="s">
        <v>1897</v>
      </c>
      <c r="M2374" t="s">
        <v>1970</v>
      </c>
      <c r="O2374">
        <v>372005030000</v>
      </c>
      <c r="P2374">
        <v>16018</v>
      </c>
      <c r="Q2374">
        <v>-4</v>
      </c>
      <c r="R2374">
        <v>1</v>
      </c>
      <c r="S2374">
        <v>65510120</v>
      </c>
      <c r="U2374" t="s">
        <v>2092</v>
      </c>
      <c r="W2374" t="s">
        <v>2093</v>
      </c>
      <c r="X2374">
        <v>372005030000</v>
      </c>
      <c r="Y2374" t="s">
        <v>85</v>
      </c>
      <c r="Z2374" t="s">
        <v>66</v>
      </c>
      <c r="AF2374" t="s">
        <v>1976</v>
      </c>
      <c r="AG2374" t="s">
        <v>1972</v>
      </c>
      <c r="AL2374">
        <v>170</v>
      </c>
      <c r="AM2374" t="s">
        <v>1979</v>
      </c>
      <c r="AN2374" t="s">
        <v>1987</v>
      </c>
      <c r="AO2374">
        <v>0</v>
      </c>
      <c r="AQ2374">
        <v>2258098</v>
      </c>
      <c r="AR2374" t="s">
        <v>4605</v>
      </c>
      <c r="AS2374" t="s">
        <v>5883</v>
      </c>
      <c r="AT2374" t="s">
        <v>1984</v>
      </c>
    </row>
    <row r="2375" spans="1:46" x14ac:dyDescent="0.25">
      <c r="A2375" t="str">
        <f>_xlfn.XLOOKUP(I2375,UTILIZADAS[Contacto1],UTILIZADAS[Source.Name],,0)</f>
        <v>Cobros Abril Canal Fijo</v>
      </c>
      <c r="B2375" s="18">
        <f>VLOOKUP(J2375,Ref!A:C,3,0)</f>
        <v>1</v>
      </c>
      <c r="C2375" s="18">
        <f>VLOOKUP(J2375,Ref!A:D,4,0)</f>
        <v>1</v>
      </c>
      <c r="D2375" s="18" t="str">
        <f t="shared" si="111"/>
        <v>11/may</v>
      </c>
      <c r="E2375" s="18">
        <f t="shared" si="112"/>
        <v>1</v>
      </c>
      <c r="F2375" s="18">
        <v>1</v>
      </c>
      <c r="G2375" s="18">
        <f t="shared" si="113"/>
        <v>1</v>
      </c>
      <c r="H2375" s="3">
        <v>46153.726215277777</v>
      </c>
      <c r="I2375">
        <v>65511214</v>
      </c>
      <c r="J2375">
        <v>6002</v>
      </c>
      <c r="K2375" t="s">
        <v>1983</v>
      </c>
      <c r="L2375" t="s">
        <v>1897</v>
      </c>
      <c r="M2375" t="s">
        <v>1970</v>
      </c>
      <c r="O2375">
        <v>359331240000</v>
      </c>
      <c r="P2375">
        <v>16018</v>
      </c>
      <c r="Q2375">
        <v>-4</v>
      </c>
      <c r="R2375">
        <v>1</v>
      </c>
      <c r="S2375">
        <v>65511214</v>
      </c>
      <c r="U2375" t="s">
        <v>1999</v>
      </c>
      <c r="W2375" t="s">
        <v>1154</v>
      </c>
      <c r="X2375">
        <v>359331240000</v>
      </c>
      <c r="Y2375" t="s">
        <v>65</v>
      </c>
      <c r="Z2375" t="s">
        <v>66</v>
      </c>
      <c r="AF2375" t="s">
        <v>1976</v>
      </c>
      <c r="AG2375" t="s">
        <v>1972</v>
      </c>
      <c r="AL2375">
        <v>45</v>
      </c>
      <c r="AM2375" t="s">
        <v>1979</v>
      </c>
      <c r="AN2375" t="s">
        <v>1987</v>
      </c>
      <c r="AO2375">
        <v>0</v>
      </c>
      <c r="AQ2375">
        <v>2258099</v>
      </c>
      <c r="AR2375" t="s">
        <v>4605</v>
      </c>
      <c r="AS2375" t="s">
        <v>5883</v>
      </c>
      <c r="AT2375" t="s">
        <v>1888</v>
      </c>
    </row>
    <row r="2376" spans="1:46" x14ac:dyDescent="0.25">
      <c r="A2376" t="str">
        <f>_xlfn.XLOOKUP(I2376,UTILIZADAS[Contacto1],UTILIZADAS[Source.Name],,0)</f>
        <v>Cobros Mayo</v>
      </c>
      <c r="B2376" s="18">
        <f>VLOOKUP(J2376,Ref!A:C,3,0)</f>
        <v>0</v>
      </c>
      <c r="C2376" s="18">
        <f>VLOOKUP(J2376,Ref!A:D,4,0)</f>
        <v>0</v>
      </c>
      <c r="D2376" s="18" t="str">
        <f t="shared" si="111"/>
        <v>11/may</v>
      </c>
      <c r="E2376" s="18">
        <f t="shared" si="112"/>
        <v>4</v>
      </c>
      <c r="F2376" s="18">
        <v>1</v>
      </c>
      <c r="G2376" s="18">
        <f t="shared" si="113"/>
        <v>0</v>
      </c>
      <c r="H2376" s="3">
        <v>46153.72625</v>
      </c>
      <c r="I2376">
        <v>65524411</v>
      </c>
      <c r="J2376" t="s">
        <v>2021</v>
      </c>
      <c r="K2376" t="s">
        <v>1968</v>
      </c>
      <c r="L2376" t="s">
        <v>1969</v>
      </c>
      <c r="M2376" t="s">
        <v>1970</v>
      </c>
      <c r="O2376">
        <v>364054690000</v>
      </c>
      <c r="P2376">
        <v>16018</v>
      </c>
      <c r="Q2376">
        <v>-4</v>
      </c>
      <c r="R2376">
        <v>1</v>
      </c>
      <c r="S2376">
        <v>65524411</v>
      </c>
      <c r="U2376" t="s">
        <v>5079</v>
      </c>
      <c r="W2376" t="s">
        <v>5080</v>
      </c>
      <c r="X2376">
        <v>364054690000</v>
      </c>
      <c r="Y2376" t="s">
        <v>65</v>
      </c>
      <c r="Z2376" t="s">
        <v>66</v>
      </c>
      <c r="AF2376" t="s">
        <v>1976</v>
      </c>
      <c r="AG2376" t="s">
        <v>1972</v>
      </c>
      <c r="AL2376">
        <v>5</v>
      </c>
      <c r="AN2376" t="s">
        <v>1974</v>
      </c>
      <c r="AO2376">
        <v>0</v>
      </c>
      <c r="AQ2376">
        <v>2258100</v>
      </c>
      <c r="AR2376" t="s">
        <v>4605</v>
      </c>
      <c r="AS2376" t="s">
        <v>5883</v>
      </c>
      <c r="AT2376" t="s">
        <v>2022</v>
      </c>
    </row>
    <row r="2377" spans="1:46" x14ac:dyDescent="0.25">
      <c r="A2377" t="str">
        <f>_xlfn.XLOOKUP(I2377,UTILIZADAS[Contacto1],UTILIZADAS[Source.Name],,0)</f>
        <v>Cobros Mayo</v>
      </c>
      <c r="B2377" s="18">
        <f>VLOOKUP(J2377,Ref!A:C,3,0)</f>
        <v>0</v>
      </c>
      <c r="C2377" s="18">
        <f>VLOOKUP(J2377,Ref!A:D,4,0)</f>
        <v>0</v>
      </c>
      <c r="D2377" s="18" t="str">
        <f t="shared" si="111"/>
        <v>14/may</v>
      </c>
      <c r="E2377" s="18">
        <f t="shared" si="112"/>
        <v>4</v>
      </c>
      <c r="F2377" s="18">
        <v>1</v>
      </c>
      <c r="G2377" s="18">
        <f t="shared" si="113"/>
        <v>0</v>
      </c>
      <c r="H2377" s="3">
        <v>46156.456747685188</v>
      </c>
      <c r="I2377">
        <v>65524411</v>
      </c>
      <c r="J2377" t="s">
        <v>2021</v>
      </c>
      <c r="K2377" t="s">
        <v>1968</v>
      </c>
      <c r="L2377" t="s">
        <v>1969</v>
      </c>
      <c r="M2377" t="s">
        <v>1970</v>
      </c>
      <c r="O2377">
        <v>364054690000</v>
      </c>
      <c r="P2377">
        <v>16018</v>
      </c>
      <c r="Q2377">
        <v>-4</v>
      </c>
      <c r="R2377">
        <v>1</v>
      </c>
      <c r="S2377">
        <v>65524411</v>
      </c>
      <c r="U2377" t="s">
        <v>5079</v>
      </c>
      <c r="W2377" t="s">
        <v>5080</v>
      </c>
      <c r="X2377">
        <v>364054690000</v>
      </c>
      <c r="Y2377" t="s">
        <v>65</v>
      </c>
      <c r="Z2377" t="s">
        <v>66</v>
      </c>
      <c r="AF2377" t="s">
        <v>1976</v>
      </c>
      <c r="AG2377" t="s">
        <v>1972</v>
      </c>
      <c r="AL2377">
        <v>5</v>
      </c>
      <c r="AN2377" t="s">
        <v>1974</v>
      </c>
      <c r="AO2377">
        <v>0</v>
      </c>
      <c r="AQ2377">
        <v>2258100</v>
      </c>
      <c r="AR2377" t="s">
        <v>4605</v>
      </c>
      <c r="AS2377" t="s">
        <v>5883</v>
      </c>
      <c r="AT2377" t="s">
        <v>2022</v>
      </c>
    </row>
    <row r="2378" spans="1:46" x14ac:dyDescent="0.25">
      <c r="A2378" t="str">
        <f>_xlfn.XLOOKUP(I2378,UTILIZADAS[Contacto1],UTILIZADAS[Source.Name],,0)</f>
        <v>Cobros Mayo</v>
      </c>
      <c r="B2378" s="18">
        <f>VLOOKUP(J2378,Ref!A:C,3,0)</f>
        <v>0</v>
      </c>
      <c r="C2378" s="18">
        <f>VLOOKUP(J2378,Ref!A:D,4,0)</f>
        <v>0</v>
      </c>
      <c r="D2378" s="18" t="str">
        <f t="shared" si="111"/>
        <v>18/may</v>
      </c>
      <c r="E2378" s="18">
        <f t="shared" si="112"/>
        <v>4</v>
      </c>
      <c r="F2378" s="18">
        <v>1</v>
      </c>
      <c r="G2378" s="18">
        <f t="shared" si="113"/>
        <v>0</v>
      </c>
      <c r="H2378" s="3">
        <v>46160.530451388891</v>
      </c>
      <c r="I2378">
        <v>65524411</v>
      </c>
      <c r="J2378" t="s">
        <v>2021</v>
      </c>
      <c r="K2378" t="s">
        <v>1968</v>
      </c>
      <c r="L2378" t="s">
        <v>1969</v>
      </c>
      <c r="M2378" t="s">
        <v>1970</v>
      </c>
      <c r="O2378">
        <v>364054690000</v>
      </c>
      <c r="P2378">
        <v>16018</v>
      </c>
      <c r="Q2378">
        <v>-4</v>
      </c>
      <c r="R2378">
        <v>1</v>
      </c>
      <c r="S2378">
        <v>65524411</v>
      </c>
      <c r="U2378" t="s">
        <v>5079</v>
      </c>
      <c r="W2378" t="s">
        <v>5080</v>
      </c>
      <c r="X2378">
        <v>364054690000</v>
      </c>
      <c r="Y2378" t="s">
        <v>65</v>
      </c>
      <c r="Z2378" t="s">
        <v>66</v>
      </c>
      <c r="AF2378" t="s">
        <v>1976</v>
      </c>
      <c r="AG2378" t="s">
        <v>1972</v>
      </c>
      <c r="AL2378">
        <v>5</v>
      </c>
      <c r="AN2378" t="s">
        <v>1974</v>
      </c>
      <c r="AO2378">
        <v>0</v>
      </c>
      <c r="AQ2378">
        <v>2258100</v>
      </c>
      <c r="AR2378" t="s">
        <v>4605</v>
      </c>
      <c r="AS2378" t="s">
        <v>5883</v>
      </c>
      <c r="AT2378" t="s">
        <v>2022</v>
      </c>
    </row>
    <row r="2379" spans="1:46" x14ac:dyDescent="0.25">
      <c r="A2379" t="str">
        <f>_xlfn.XLOOKUP(I2379,UTILIZADAS[Contacto1],UTILIZADAS[Source.Name],,0)</f>
        <v>Cobros Mayo</v>
      </c>
      <c r="B2379" s="18">
        <f>VLOOKUP(J2379,Ref!A:C,3,0)</f>
        <v>1</v>
      </c>
      <c r="C2379" s="18">
        <f>VLOOKUP(J2379,Ref!A:D,4,0)</f>
        <v>0</v>
      </c>
      <c r="D2379" s="18" t="str">
        <f t="shared" si="111"/>
        <v>20/may</v>
      </c>
      <c r="E2379" s="18">
        <f t="shared" si="112"/>
        <v>4</v>
      </c>
      <c r="F2379" s="18">
        <v>1</v>
      </c>
      <c r="G2379" s="18">
        <f t="shared" si="113"/>
        <v>1</v>
      </c>
      <c r="H2379" s="3">
        <v>46162.481736111113</v>
      </c>
      <c r="I2379">
        <v>65524411</v>
      </c>
      <c r="J2379">
        <v>6006</v>
      </c>
      <c r="K2379" t="s">
        <v>1983</v>
      </c>
      <c r="L2379" t="s">
        <v>1897</v>
      </c>
      <c r="M2379" t="s">
        <v>1970</v>
      </c>
      <c r="O2379">
        <v>364054690000</v>
      </c>
      <c r="P2379">
        <v>16018</v>
      </c>
      <c r="Q2379">
        <v>-4</v>
      </c>
      <c r="R2379">
        <v>1</v>
      </c>
      <c r="S2379">
        <v>65524411</v>
      </c>
      <c r="U2379" t="s">
        <v>5079</v>
      </c>
      <c r="W2379" t="s">
        <v>5080</v>
      </c>
      <c r="X2379">
        <v>364054690000</v>
      </c>
      <c r="Y2379" t="s">
        <v>65</v>
      </c>
      <c r="Z2379" t="s">
        <v>66</v>
      </c>
      <c r="AF2379" t="s">
        <v>1976</v>
      </c>
      <c r="AG2379" t="s">
        <v>1972</v>
      </c>
      <c r="AL2379">
        <v>22</v>
      </c>
      <c r="AM2379" t="s">
        <v>1979</v>
      </c>
      <c r="AN2379" t="s">
        <v>1987</v>
      </c>
      <c r="AO2379">
        <v>0</v>
      </c>
      <c r="AQ2379">
        <v>2258100</v>
      </c>
      <c r="AR2379" t="s">
        <v>4605</v>
      </c>
      <c r="AS2379" t="s">
        <v>5883</v>
      </c>
      <c r="AT2379" t="s">
        <v>1894</v>
      </c>
    </row>
    <row r="2380" spans="1:46" x14ac:dyDescent="0.25">
      <c r="A2380" t="str">
        <f>_xlfn.XLOOKUP(I2380,UTILIZADAS[Contacto1],UTILIZADAS[Source.Name],,0)</f>
        <v>Cobros Abril Canal Fijo</v>
      </c>
      <c r="B2380" s="18">
        <f>VLOOKUP(J2380,Ref!A:C,3,0)</f>
        <v>0</v>
      </c>
      <c r="C2380" s="18">
        <f>VLOOKUP(J2380,Ref!A:D,4,0)</f>
        <v>0</v>
      </c>
      <c r="D2380" s="18" t="str">
        <f t="shared" si="111"/>
        <v>11/may</v>
      </c>
      <c r="E2380" s="18">
        <f t="shared" si="112"/>
        <v>5</v>
      </c>
      <c r="F2380" s="18">
        <v>1</v>
      </c>
      <c r="G2380" s="18">
        <f t="shared" si="113"/>
        <v>0</v>
      </c>
      <c r="H2380" s="3">
        <v>46153.726631944446</v>
      </c>
      <c r="I2380">
        <v>65528623</v>
      </c>
      <c r="J2380" t="s">
        <v>2021</v>
      </c>
      <c r="K2380" t="s">
        <v>1968</v>
      </c>
      <c r="L2380" t="s">
        <v>1969</v>
      </c>
      <c r="M2380" t="s">
        <v>1970</v>
      </c>
      <c r="O2380">
        <v>369045400000</v>
      </c>
      <c r="P2380">
        <v>16018</v>
      </c>
      <c r="Q2380">
        <v>-4</v>
      </c>
      <c r="R2380">
        <v>1</v>
      </c>
      <c r="S2380">
        <v>65528623</v>
      </c>
      <c r="U2380" t="s">
        <v>5710</v>
      </c>
      <c r="W2380" t="s">
        <v>4151</v>
      </c>
      <c r="X2380">
        <v>369045400000</v>
      </c>
      <c r="Y2380" t="s">
        <v>86</v>
      </c>
      <c r="Z2380" t="s">
        <v>66</v>
      </c>
      <c r="AF2380" t="s">
        <v>1976</v>
      </c>
      <c r="AG2380" t="s">
        <v>1972</v>
      </c>
      <c r="AL2380">
        <v>5</v>
      </c>
      <c r="AN2380" t="s">
        <v>1974</v>
      </c>
      <c r="AO2380">
        <v>0</v>
      </c>
      <c r="AQ2380">
        <v>2258101</v>
      </c>
      <c r="AR2380" t="s">
        <v>4605</v>
      </c>
      <c r="AS2380" t="s">
        <v>5883</v>
      </c>
      <c r="AT2380" t="s">
        <v>2022</v>
      </c>
    </row>
    <row r="2381" spans="1:46" x14ac:dyDescent="0.25">
      <c r="A2381" t="str">
        <f>_xlfn.XLOOKUP(I2381,UTILIZADAS[Contacto1],UTILIZADAS[Source.Name],,0)</f>
        <v>Cobros Abril Canal Fijo</v>
      </c>
      <c r="B2381" s="18">
        <f>VLOOKUP(J2381,Ref!A:C,3,0)</f>
        <v>0</v>
      </c>
      <c r="C2381" s="18">
        <f>VLOOKUP(J2381,Ref!A:D,4,0)</f>
        <v>0</v>
      </c>
      <c r="D2381" s="18" t="str">
        <f t="shared" si="111"/>
        <v>14/may</v>
      </c>
      <c r="E2381" s="18">
        <f t="shared" si="112"/>
        <v>5</v>
      </c>
      <c r="F2381" s="18">
        <v>1</v>
      </c>
      <c r="G2381" s="18">
        <f t="shared" si="113"/>
        <v>0</v>
      </c>
      <c r="H2381" s="3">
        <v>46156.457118055558</v>
      </c>
      <c r="I2381">
        <v>65528623</v>
      </c>
      <c r="J2381" t="s">
        <v>2021</v>
      </c>
      <c r="K2381" t="s">
        <v>1968</v>
      </c>
      <c r="L2381" t="s">
        <v>1969</v>
      </c>
      <c r="M2381" t="s">
        <v>1970</v>
      </c>
      <c r="O2381">
        <v>369045400000</v>
      </c>
      <c r="P2381">
        <v>16018</v>
      </c>
      <c r="Q2381">
        <v>-4</v>
      </c>
      <c r="R2381">
        <v>1</v>
      </c>
      <c r="S2381">
        <v>65528623</v>
      </c>
      <c r="U2381" t="s">
        <v>5710</v>
      </c>
      <c r="W2381" t="s">
        <v>4151</v>
      </c>
      <c r="X2381">
        <v>369045400000</v>
      </c>
      <c r="Y2381" t="s">
        <v>86</v>
      </c>
      <c r="Z2381" t="s">
        <v>66</v>
      </c>
      <c r="AF2381" t="s">
        <v>1976</v>
      </c>
      <c r="AG2381" t="s">
        <v>1972</v>
      </c>
      <c r="AL2381">
        <v>5</v>
      </c>
      <c r="AN2381" t="s">
        <v>1974</v>
      </c>
      <c r="AO2381">
        <v>0</v>
      </c>
      <c r="AQ2381">
        <v>2258101</v>
      </c>
      <c r="AR2381" t="s">
        <v>4605</v>
      </c>
      <c r="AS2381" t="s">
        <v>5883</v>
      </c>
      <c r="AT2381" t="s">
        <v>2022</v>
      </c>
    </row>
    <row r="2382" spans="1:46" x14ac:dyDescent="0.25">
      <c r="A2382" t="str">
        <f>_xlfn.XLOOKUP(I2382,UTILIZADAS[Contacto1],UTILIZADAS[Source.Name],,0)</f>
        <v>Cobros Abril Canal Fijo</v>
      </c>
      <c r="B2382" s="18">
        <f>VLOOKUP(J2382,Ref!A:C,3,0)</f>
        <v>0</v>
      </c>
      <c r="C2382" s="18">
        <f>VLOOKUP(J2382,Ref!A:D,4,0)</f>
        <v>0</v>
      </c>
      <c r="D2382" s="18" t="str">
        <f t="shared" si="111"/>
        <v>18/may</v>
      </c>
      <c r="E2382" s="18">
        <f t="shared" si="112"/>
        <v>5</v>
      </c>
      <c r="F2382" s="18">
        <v>1</v>
      </c>
      <c r="G2382" s="18">
        <f t="shared" si="113"/>
        <v>0</v>
      </c>
      <c r="H2382" s="3">
        <v>46160.530833333331</v>
      </c>
      <c r="I2382">
        <v>65528623</v>
      </c>
      <c r="J2382" t="s">
        <v>2021</v>
      </c>
      <c r="K2382" t="s">
        <v>1968</v>
      </c>
      <c r="L2382" t="s">
        <v>1969</v>
      </c>
      <c r="M2382" t="s">
        <v>1970</v>
      </c>
      <c r="O2382">
        <v>369045400000</v>
      </c>
      <c r="P2382">
        <v>16018</v>
      </c>
      <c r="Q2382">
        <v>-4</v>
      </c>
      <c r="R2382">
        <v>1</v>
      </c>
      <c r="S2382">
        <v>65528623</v>
      </c>
      <c r="U2382" t="s">
        <v>5710</v>
      </c>
      <c r="W2382" t="s">
        <v>4151</v>
      </c>
      <c r="X2382">
        <v>369045400000</v>
      </c>
      <c r="Y2382" t="s">
        <v>86</v>
      </c>
      <c r="Z2382" t="s">
        <v>66</v>
      </c>
      <c r="AF2382" t="s">
        <v>1976</v>
      </c>
      <c r="AG2382" t="s">
        <v>1972</v>
      </c>
      <c r="AL2382">
        <v>5</v>
      </c>
      <c r="AN2382" t="s">
        <v>1974</v>
      </c>
      <c r="AO2382">
        <v>0</v>
      </c>
      <c r="AQ2382">
        <v>2258101</v>
      </c>
      <c r="AR2382" t="s">
        <v>4605</v>
      </c>
      <c r="AS2382" t="s">
        <v>5883</v>
      </c>
      <c r="AT2382" t="s">
        <v>2022</v>
      </c>
    </row>
    <row r="2383" spans="1:46" x14ac:dyDescent="0.25">
      <c r="A2383" t="str">
        <f>_xlfn.XLOOKUP(I2383,UTILIZADAS[Contacto1],UTILIZADAS[Source.Name],,0)</f>
        <v>Cobros Abril Canal Fijo</v>
      </c>
      <c r="B2383" s="18">
        <f>VLOOKUP(J2383,Ref!A:C,3,0)</f>
        <v>0</v>
      </c>
      <c r="C2383" s="18">
        <f>VLOOKUP(J2383,Ref!A:D,4,0)</f>
        <v>0</v>
      </c>
      <c r="D2383" s="18" t="str">
        <f t="shared" si="111"/>
        <v>20/may</v>
      </c>
      <c r="E2383" s="18">
        <f t="shared" si="112"/>
        <v>5</v>
      </c>
      <c r="F2383" s="18">
        <v>1</v>
      </c>
      <c r="G2383" s="18">
        <f t="shared" si="113"/>
        <v>0</v>
      </c>
      <c r="H2383" s="3">
        <v>46162.482094907406</v>
      </c>
      <c r="I2383">
        <v>65528623</v>
      </c>
      <c r="J2383" t="s">
        <v>2021</v>
      </c>
      <c r="K2383" t="s">
        <v>1968</v>
      </c>
      <c r="L2383" t="s">
        <v>1969</v>
      </c>
      <c r="M2383" t="s">
        <v>1970</v>
      </c>
      <c r="O2383">
        <v>369045400000</v>
      </c>
      <c r="P2383">
        <v>16018</v>
      </c>
      <c r="Q2383">
        <v>-4</v>
      </c>
      <c r="R2383">
        <v>1</v>
      </c>
      <c r="S2383">
        <v>65528623</v>
      </c>
      <c r="U2383" t="s">
        <v>5710</v>
      </c>
      <c r="W2383" t="s">
        <v>4151</v>
      </c>
      <c r="X2383">
        <v>369045400000</v>
      </c>
      <c r="Y2383" t="s">
        <v>86</v>
      </c>
      <c r="Z2383" t="s">
        <v>66</v>
      </c>
      <c r="AF2383" t="s">
        <v>1976</v>
      </c>
      <c r="AG2383" t="s">
        <v>1972</v>
      </c>
      <c r="AL2383">
        <v>5</v>
      </c>
      <c r="AN2383" t="s">
        <v>1974</v>
      </c>
      <c r="AO2383">
        <v>0</v>
      </c>
      <c r="AQ2383">
        <v>2258101</v>
      </c>
      <c r="AR2383" t="s">
        <v>4605</v>
      </c>
      <c r="AS2383" t="s">
        <v>5883</v>
      </c>
      <c r="AT2383" t="s">
        <v>2022</v>
      </c>
    </row>
    <row r="2384" spans="1:46" x14ac:dyDescent="0.25">
      <c r="A2384" t="str">
        <f>_xlfn.XLOOKUP(I2384,UTILIZADAS[Contacto1],UTILIZADAS[Source.Name],,0)</f>
        <v>Cobros Abril Canal Fijo</v>
      </c>
      <c r="B2384" s="18">
        <f>VLOOKUP(J2384,Ref!A:C,3,0)</f>
        <v>1</v>
      </c>
      <c r="C2384" s="18">
        <f>VLOOKUP(J2384,Ref!A:D,4,0)</f>
        <v>0</v>
      </c>
      <c r="D2384" s="18" t="str">
        <f t="shared" si="111"/>
        <v>21/may</v>
      </c>
      <c r="E2384" s="18">
        <f t="shared" si="112"/>
        <v>5</v>
      </c>
      <c r="F2384" s="18">
        <v>1</v>
      </c>
      <c r="G2384" s="18">
        <f t="shared" si="113"/>
        <v>1</v>
      </c>
      <c r="H2384" s="3">
        <v>46163.514236111114</v>
      </c>
      <c r="I2384">
        <v>65528623</v>
      </c>
      <c r="J2384">
        <v>6000</v>
      </c>
      <c r="K2384" t="s">
        <v>1983</v>
      </c>
      <c r="L2384" t="s">
        <v>1897</v>
      </c>
      <c r="M2384" t="s">
        <v>1970</v>
      </c>
      <c r="O2384">
        <v>369045400000</v>
      </c>
      <c r="P2384">
        <v>16018</v>
      </c>
      <c r="Q2384">
        <v>-4</v>
      </c>
      <c r="R2384">
        <v>1</v>
      </c>
      <c r="S2384">
        <v>65528623</v>
      </c>
      <c r="U2384" t="s">
        <v>5710</v>
      </c>
      <c r="W2384" t="s">
        <v>4151</v>
      </c>
      <c r="X2384">
        <v>369045400000</v>
      </c>
      <c r="Y2384" t="s">
        <v>86</v>
      </c>
      <c r="Z2384" t="s">
        <v>66</v>
      </c>
      <c r="AF2384" t="s">
        <v>1976</v>
      </c>
      <c r="AG2384" t="s">
        <v>1972</v>
      </c>
      <c r="AL2384">
        <v>129</v>
      </c>
      <c r="AM2384" t="s">
        <v>1979</v>
      </c>
      <c r="AN2384" t="s">
        <v>1987</v>
      </c>
      <c r="AO2384">
        <v>0</v>
      </c>
      <c r="AQ2384">
        <v>2258101</v>
      </c>
      <c r="AR2384" t="s">
        <v>4605</v>
      </c>
      <c r="AS2384" t="s">
        <v>5883</v>
      </c>
      <c r="AT2384" t="s">
        <v>1895</v>
      </c>
    </row>
    <row r="2385" spans="1:46" x14ac:dyDescent="0.25">
      <c r="A2385" t="str">
        <f>_xlfn.XLOOKUP(I2385,UTILIZADAS[Contacto1],UTILIZADAS[Source.Name],,0)</f>
        <v>Cobros Mayo</v>
      </c>
      <c r="B2385" s="18">
        <f>VLOOKUP(J2385,Ref!A:C,3,0)</f>
        <v>0</v>
      </c>
      <c r="C2385" s="18">
        <f>VLOOKUP(J2385,Ref!A:D,4,0)</f>
        <v>0</v>
      </c>
      <c r="D2385" s="18" t="str">
        <f t="shared" si="111"/>
        <v>11/may</v>
      </c>
      <c r="E2385" s="18">
        <f t="shared" si="112"/>
        <v>6</v>
      </c>
      <c r="F2385" s="18">
        <v>1</v>
      </c>
      <c r="G2385" s="18">
        <f t="shared" si="113"/>
        <v>0</v>
      </c>
      <c r="H2385" s="3">
        <v>46153.726712962962</v>
      </c>
      <c r="I2385">
        <v>65529125</v>
      </c>
      <c r="J2385" t="s">
        <v>1967</v>
      </c>
      <c r="K2385" t="s">
        <v>1968</v>
      </c>
      <c r="L2385" t="s">
        <v>1969</v>
      </c>
      <c r="M2385" t="s">
        <v>1970</v>
      </c>
      <c r="O2385">
        <v>368071870000</v>
      </c>
      <c r="P2385">
        <v>16018</v>
      </c>
      <c r="Q2385">
        <v>-4</v>
      </c>
      <c r="R2385">
        <v>1</v>
      </c>
      <c r="S2385">
        <v>65529125</v>
      </c>
      <c r="U2385" t="s">
        <v>5081</v>
      </c>
      <c r="W2385" t="s">
        <v>5082</v>
      </c>
      <c r="X2385">
        <v>368071870000</v>
      </c>
      <c r="Y2385" t="s">
        <v>65</v>
      </c>
      <c r="Z2385" t="s">
        <v>66</v>
      </c>
      <c r="AG2385" t="s">
        <v>1972</v>
      </c>
      <c r="AL2385">
        <v>0</v>
      </c>
      <c r="AN2385" t="s">
        <v>1974</v>
      </c>
      <c r="AO2385">
        <v>0</v>
      </c>
      <c r="AQ2385">
        <v>2258102</v>
      </c>
      <c r="AR2385" t="s">
        <v>4605</v>
      </c>
      <c r="AS2385" t="s">
        <v>5883</v>
      </c>
      <c r="AT2385" t="s">
        <v>1975</v>
      </c>
    </row>
    <row r="2386" spans="1:46" x14ac:dyDescent="0.25">
      <c r="A2386" t="str">
        <f>_xlfn.XLOOKUP(I2386,UTILIZADAS[Contacto1],UTILIZADAS[Source.Name],,0)</f>
        <v>Cobros Mayo</v>
      </c>
      <c r="B2386" s="18">
        <f>VLOOKUP(J2386,Ref!A:C,3,0)</f>
        <v>0</v>
      </c>
      <c r="C2386" s="18">
        <f>VLOOKUP(J2386,Ref!A:D,4,0)</f>
        <v>0</v>
      </c>
      <c r="D2386" s="18" t="str">
        <f t="shared" si="111"/>
        <v>14/may</v>
      </c>
      <c r="E2386" s="18">
        <f t="shared" si="112"/>
        <v>6</v>
      </c>
      <c r="F2386" s="18">
        <v>1</v>
      </c>
      <c r="G2386" s="18">
        <f t="shared" si="113"/>
        <v>0</v>
      </c>
      <c r="H2386" s="3">
        <v>46156.45721064815</v>
      </c>
      <c r="I2386">
        <v>65529125</v>
      </c>
      <c r="J2386" t="s">
        <v>1967</v>
      </c>
      <c r="K2386" t="s">
        <v>1968</v>
      </c>
      <c r="L2386" t="s">
        <v>1969</v>
      </c>
      <c r="M2386" t="s">
        <v>1970</v>
      </c>
      <c r="O2386">
        <v>368071870000</v>
      </c>
      <c r="P2386">
        <v>16018</v>
      </c>
      <c r="Q2386">
        <v>-4</v>
      </c>
      <c r="R2386">
        <v>1</v>
      </c>
      <c r="S2386">
        <v>65529125</v>
      </c>
      <c r="U2386" t="s">
        <v>5081</v>
      </c>
      <c r="W2386" t="s">
        <v>5082</v>
      </c>
      <c r="X2386">
        <v>368071870000</v>
      </c>
      <c r="Y2386" t="s">
        <v>65</v>
      </c>
      <c r="Z2386" t="s">
        <v>66</v>
      </c>
      <c r="AG2386" t="s">
        <v>1972</v>
      </c>
      <c r="AL2386">
        <v>0</v>
      </c>
      <c r="AN2386" t="s">
        <v>1974</v>
      </c>
      <c r="AO2386">
        <v>0</v>
      </c>
      <c r="AQ2386">
        <v>2258102</v>
      </c>
      <c r="AR2386" t="s">
        <v>4605</v>
      </c>
      <c r="AS2386" t="s">
        <v>5883</v>
      </c>
      <c r="AT2386" t="s">
        <v>1975</v>
      </c>
    </row>
    <row r="2387" spans="1:46" x14ac:dyDescent="0.25">
      <c r="A2387" t="str">
        <f>_xlfn.XLOOKUP(I2387,UTILIZADAS[Contacto1],UTILIZADAS[Source.Name],,0)</f>
        <v>Cobros Mayo</v>
      </c>
      <c r="B2387" s="18">
        <f>VLOOKUP(J2387,Ref!A:C,3,0)</f>
        <v>0</v>
      </c>
      <c r="C2387" s="18">
        <f>VLOOKUP(J2387,Ref!A:D,4,0)</f>
        <v>0</v>
      </c>
      <c r="D2387" s="18" t="str">
        <f t="shared" si="111"/>
        <v>18/may</v>
      </c>
      <c r="E2387" s="18">
        <f t="shared" si="112"/>
        <v>6</v>
      </c>
      <c r="F2387" s="18">
        <v>1</v>
      </c>
      <c r="G2387" s="18">
        <f t="shared" si="113"/>
        <v>0</v>
      </c>
      <c r="H2387" s="3">
        <v>46160.531354166669</v>
      </c>
      <c r="I2387">
        <v>65529125</v>
      </c>
      <c r="J2387" t="s">
        <v>2021</v>
      </c>
      <c r="K2387" t="s">
        <v>1968</v>
      </c>
      <c r="L2387" t="s">
        <v>1969</v>
      </c>
      <c r="M2387" t="s">
        <v>1970</v>
      </c>
      <c r="O2387">
        <v>368071870000</v>
      </c>
      <c r="P2387">
        <v>16018</v>
      </c>
      <c r="Q2387">
        <v>-4</v>
      </c>
      <c r="R2387">
        <v>1</v>
      </c>
      <c r="S2387">
        <v>65529125</v>
      </c>
      <c r="U2387" t="s">
        <v>5081</v>
      </c>
      <c r="W2387" t="s">
        <v>5082</v>
      </c>
      <c r="X2387">
        <v>368071870000</v>
      </c>
      <c r="Y2387" t="s">
        <v>65</v>
      </c>
      <c r="Z2387" t="s">
        <v>66</v>
      </c>
      <c r="AG2387" t="s">
        <v>1972</v>
      </c>
      <c r="AL2387">
        <v>5</v>
      </c>
      <c r="AN2387" t="s">
        <v>1974</v>
      </c>
      <c r="AO2387">
        <v>0</v>
      </c>
      <c r="AQ2387">
        <v>2258102</v>
      </c>
      <c r="AR2387" t="s">
        <v>4605</v>
      </c>
      <c r="AS2387" t="s">
        <v>5883</v>
      </c>
      <c r="AT2387" t="s">
        <v>2022</v>
      </c>
    </row>
    <row r="2388" spans="1:46" x14ac:dyDescent="0.25">
      <c r="A2388" t="str">
        <f>_xlfn.XLOOKUP(I2388,UTILIZADAS[Contacto1],UTILIZADAS[Source.Name],,0)</f>
        <v>Cobros Mayo</v>
      </c>
      <c r="B2388" s="18">
        <f>VLOOKUP(J2388,Ref!A:C,3,0)</f>
        <v>0</v>
      </c>
      <c r="C2388" s="18">
        <f>VLOOKUP(J2388,Ref!A:D,4,0)</f>
        <v>0</v>
      </c>
      <c r="D2388" s="18" t="str">
        <f t="shared" si="111"/>
        <v>20/may</v>
      </c>
      <c r="E2388" s="18">
        <f t="shared" si="112"/>
        <v>6</v>
      </c>
      <c r="F2388" s="18">
        <v>1</v>
      </c>
      <c r="G2388" s="18">
        <f t="shared" si="113"/>
        <v>0</v>
      </c>
      <c r="H2388" s="3">
        <v>46162.482777777775</v>
      </c>
      <c r="I2388">
        <v>65529125</v>
      </c>
      <c r="J2388" t="s">
        <v>1967</v>
      </c>
      <c r="K2388" t="s">
        <v>1968</v>
      </c>
      <c r="L2388" t="s">
        <v>1969</v>
      </c>
      <c r="M2388" t="s">
        <v>1970</v>
      </c>
      <c r="O2388">
        <v>368071870000</v>
      </c>
      <c r="P2388">
        <v>16018</v>
      </c>
      <c r="Q2388">
        <v>-4</v>
      </c>
      <c r="R2388">
        <v>1</v>
      </c>
      <c r="S2388">
        <v>65529125</v>
      </c>
      <c r="U2388" t="s">
        <v>5081</v>
      </c>
      <c r="W2388" t="s">
        <v>5082</v>
      </c>
      <c r="X2388">
        <v>368071870000</v>
      </c>
      <c r="Y2388" t="s">
        <v>65</v>
      </c>
      <c r="Z2388" t="s">
        <v>66</v>
      </c>
      <c r="AG2388" t="s">
        <v>1972</v>
      </c>
      <c r="AL2388">
        <v>0</v>
      </c>
      <c r="AN2388" t="s">
        <v>1974</v>
      </c>
      <c r="AO2388">
        <v>0</v>
      </c>
      <c r="AQ2388">
        <v>2258102</v>
      </c>
      <c r="AR2388" t="s">
        <v>4605</v>
      </c>
      <c r="AS2388" t="s">
        <v>5883</v>
      </c>
      <c r="AT2388" t="s">
        <v>1975</v>
      </c>
    </row>
    <row r="2389" spans="1:46" x14ac:dyDescent="0.25">
      <c r="A2389" t="str">
        <f>_xlfn.XLOOKUP(I2389,UTILIZADAS[Contacto1],UTILIZADAS[Source.Name],,0)</f>
        <v>Cobros Mayo</v>
      </c>
      <c r="B2389" s="18">
        <f>VLOOKUP(J2389,Ref!A:C,3,0)</f>
        <v>0</v>
      </c>
      <c r="C2389" s="18">
        <f>VLOOKUP(J2389,Ref!A:D,4,0)</f>
        <v>0</v>
      </c>
      <c r="D2389" s="18" t="str">
        <f t="shared" si="111"/>
        <v>21/may</v>
      </c>
      <c r="E2389" s="18">
        <f t="shared" si="112"/>
        <v>6</v>
      </c>
      <c r="F2389" s="18">
        <v>1</v>
      </c>
      <c r="G2389" s="18">
        <f t="shared" si="113"/>
        <v>0</v>
      </c>
      <c r="H2389" s="3">
        <v>46163.514282407406</v>
      </c>
      <c r="I2389">
        <v>65529125</v>
      </c>
      <c r="J2389" t="s">
        <v>1967</v>
      </c>
      <c r="K2389" t="s">
        <v>1968</v>
      </c>
      <c r="L2389" t="s">
        <v>1969</v>
      </c>
      <c r="M2389" t="s">
        <v>1970</v>
      </c>
      <c r="O2389">
        <v>368071870000</v>
      </c>
      <c r="P2389">
        <v>16018</v>
      </c>
      <c r="Q2389">
        <v>-4</v>
      </c>
      <c r="R2389">
        <v>1</v>
      </c>
      <c r="S2389">
        <v>65529125</v>
      </c>
      <c r="U2389" t="s">
        <v>5081</v>
      </c>
      <c r="W2389" t="s">
        <v>5082</v>
      </c>
      <c r="X2389">
        <v>368071870000</v>
      </c>
      <c r="Y2389" t="s">
        <v>65</v>
      </c>
      <c r="Z2389" t="s">
        <v>66</v>
      </c>
      <c r="AG2389" t="s">
        <v>1972</v>
      </c>
      <c r="AL2389">
        <v>0</v>
      </c>
      <c r="AN2389" t="s">
        <v>1974</v>
      </c>
      <c r="AO2389">
        <v>0</v>
      </c>
      <c r="AQ2389">
        <v>2258102</v>
      </c>
      <c r="AR2389" t="s">
        <v>4605</v>
      </c>
      <c r="AS2389" t="s">
        <v>5883</v>
      </c>
      <c r="AT2389" t="s">
        <v>1975</v>
      </c>
    </row>
    <row r="2390" spans="1:46" x14ac:dyDescent="0.25">
      <c r="A2390" t="str">
        <f>_xlfn.XLOOKUP(I2390,UTILIZADAS[Contacto1],UTILIZADAS[Source.Name],,0)</f>
        <v>Cobros Mayo</v>
      </c>
      <c r="B2390" s="18">
        <f>VLOOKUP(J2390,Ref!A:C,3,0)</f>
        <v>0</v>
      </c>
      <c r="C2390" s="18">
        <f>VLOOKUP(J2390,Ref!A:D,4,0)</f>
        <v>0</v>
      </c>
      <c r="D2390" s="18" t="str">
        <f t="shared" si="111"/>
        <v>22/may</v>
      </c>
      <c r="E2390" s="18">
        <f t="shared" si="112"/>
        <v>6</v>
      </c>
      <c r="F2390" s="18">
        <v>1</v>
      </c>
      <c r="G2390" s="18">
        <f t="shared" si="113"/>
        <v>1</v>
      </c>
      <c r="H2390" s="3">
        <v>46164.404143518521</v>
      </c>
      <c r="I2390">
        <v>65529125</v>
      </c>
      <c r="J2390" t="s">
        <v>1967</v>
      </c>
      <c r="K2390" t="s">
        <v>1968</v>
      </c>
      <c r="L2390" t="s">
        <v>1969</v>
      </c>
      <c r="M2390" t="s">
        <v>1970</v>
      </c>
      <c r="O2390">
        <v>368071870000</v>
      </c>
      <c r="P2390">
        <v>16018</v>
      </c>
      <c r="Q2390">
        <v>-4</v>
      </c>
      <c r="R2390">
        <v>1</v>
      </c>
      <c r="S2390">
        <v>65529125</v>
      </c>
      <c r="U2390" t="s">
        <v>5081</v>
      </c>
      <c r="W2390" t="s">
        <v>5082</v>
      </c>
      <c r="X2390">
        <v>368071870000</v>
      </c>
      <c r="Y2390" t="s">
        <v>65</v>
      </c>
      <c r="Z2390" t="s">
        <v>66</v>
      </c>
      <c r="AG2390" t="s">
        <v>1972</v>
      </c>
      <c r="AL2390">
        <v>0</v>
      </c>
      <c r="AN2390" t="s">
        <v>1974</v>
      </c>
      <c r="AO2390">
        <v>0</v>
      </c>
      <c r="AQ2390">
        <v>2258102</v>
      </c>
      <c r="AR2390" t="s">
        <v>4605</v>
      </c>
      <c r="AS2390" t="s">
        <v>5883</v>
      </c>
      <c r="AT2390" t="s">
        <v>1975</v>
      </c>
    </row>
    <row r="2391" spans="1:46" x14ac:dyDescent="0.25">
      <c r="A2391" t="e">
        <f>_xlfn.XLOOKUP(I2391,UTILIZADAS[Contacto1],UTILIZADAS[Source.Name],,0)</f>
        <v>#N/A</v>
      </c>
      <c r="B2391" s="18">
        <f>VLOOKUP(J2391,Ref!A:C,3,0)</f>
        <v>0</v>
      </c>
      <c r="C2391" s="18">
        <f>VLOOKUP(J2391,Ref!A:D,4,0)</f>
        <v>0</v>
      </c>
      <c r="D2391" s="18" t="str">
        <f t="shared" si="111"/>
        <v>04/may</v>
      </c>
      <c r="E2391" s="18">
        <f t="shared" si="112"/>
        <v>1</v>
      </c>
      <c r="F2391" s="18">
        <v>1</v>
      </c>
      <c r="G2391" s="18">
        <f t="shared" si="113"/>
        <v>1</v>
      </c>
      <c r="H2391" s="3">
        <v>46146.686597222222</v>
      </c>
      <c r="I2391">
        <v>65556178</v>
      </c>
      <c r="J2391" t="s">
        <v>1986</v>
      </c>
      <c r="K2391" t="s">
        <v>1983</v>
      </c>
      <c r="L2391" t="s">
        <v>1897</v>
      </c>
      <c r="M2391" t="s">
        <v>1970</v>
      </c>
      <c r="P2391">
        <v>998</v>
      </c>
      <c r="Q2391">
        <v>0</v>
      </c>
      <c r="S2391">
        <v>65556178</v>
      </c>
      <c r="AF2391" t="s">
        <v>1976</v>
      </c>
      <c r="AG2391" t="s">
        <v>1972</v>
      </c>
      <c r="AK2391" t="s">
        <v>6059</v>
      </c>
      <c r="AL2391">
        <v>123</v>
      </c>
      <c r="AM2391" t="s">
        <v>1979</v>
      </c>
      <c r="AN2391" t="s">
        <v>1977</v>
      </c>
      <c r="AO2391">
        <v>0</v>
      </c>
      <c r="AQ2391">
        <v>2257484</v>
      </c>
      <c r="AR2391" t="s">
        <v>1978</v>
      </c>
      <c r="AT2391" t="s">
        <v>1988</v>
      </c>
    </row>
    <row r="2392" spans="1:46" x14ac:dyDescent="0.25">
      <c r="A2392" t="str">
        <f>_xlfn.XLOOKUP(I2392,UTILIZADAS[Contacto1],UTILIZADAS[Source.Name],,0)</f>
        <v>Cobros Mayo</v>
      </c>
      <c r="B2392" s="18">
        <f>VLOOKUP(J2392,Ref!A:C,3,0)</f>
        <v>1</v>
      </c>
      <c r="C2392" s="18">
        <f>VLOOKUP(J2392,Ref!A:D,4,0)</f>
        <v>1</v>
      </c>
      <c r="D2392" s="18" t="str">
        <f t="shared" si="111"/>
        <v>11/may</v>
      </c>
      <c r="E2392" s="18">
        <f t="shared" si="112"/>
        <v>1</v>
      </c>
      <c r="F2392" s="18">
        <v>1</v>
      </c>
      <c r="G2392" s="18">
        <f t="shared" si="113"/>
        <v>1</v>
      </c>
      <c r="H2392" s="3">
        <v>46153.728206018517</v>
      </c>
      <c r="I2392">
        <v>65560923</v>
      </c>
      <c r="J2392">
        <v>6007</v>
      </c>
      <c r="K2392" t="s">
        <v>1983</v>
      </c>
      <c r="L2392" t="s">
        <v>1897</v>
      </c>
      <c r="M2392" t="s">
        <v>1970</v>
      </c>
      <c r="O2392">
        <v>367071540000</v>
      </c>
      <c r="P2392">
        <v>16018</v>
      </c>
      <c r="Q2392">
        <v>-4</v>
      </c>
      <c r="R2392">
        <v>1</v>
      </c>
      <c r="S2392">
        <v>65560923</v>
      </c>
      <c r="U2392" t="s">
        <v>5083</v>
      </c>
      <c r="W2392" t="s">
        <v>5084</v>
      </c>
      <c r="X2392">
        <v>367071540000</v>
      </c>
      <c r="Y2392" t="s">
        <v>65</v>
      </c>
      <c r="Z2392" t="s">
        <v>66</v>
      </c>
      <c r="AF2392" t="s">
        <v>1976</v>
      </c>
      <c r="AG2392" t="s">
        <v>1972</v>
      </c>
      <c r="AL2392">
        <v>193</v>
      </c>
      <c r="AM2392" t="s">
        <v>1979</v>
      </c>
      <c r="AN2392" t="s">
        <v>1987</v>
      </c>
      <c r="AO2392">
        <v>0</v>
      </c>
      <c r="AQ2392">
        <v>2258103</v>
      </c>
      <c r="AR2392" t="s">
        <v>4605</v>
      </c>
      <c r="AS2392" t="s">
        <v>5883</v>
      </c>
      <c r="AT2392" t="s">
        <v>1898</v>
      </c>
    </row>
    <row r="2393" spans="1:46" x14ac:dyDescent="0.25">
      <c r="A2393" t="str">
        <f>_xlfn.XLOOKUP(I2393,UTILIZADAS[Contacto1],UTILIZADAS[Source.Name],,0)</f>
        <v>Cobros Mayo</v>
      </c>
      <c r="B2393" s="18">
        <f>VLOOKUP(J2393,Ref!A:C,3,0)</f>
        <v>0</v>
      </c>
      <c r="C2393" s="18">
        <f>VLOOKUP(J2393,Ref!A:D,4,0)</f>
        <v>0</v>
      </c>
      <c r="D2393" s="18" t="str">
        <f t="shared" si="111"/>
        <v>11/may</v>
      </c>
      <c r="E2393" s="18">
        <f t="shared" si="112"/>
        <v>5</v>
      </c>
      <c r="F2393" s="18">
        <v>1</v>
      </c>
      <c r="G2393" s="18">
        <f t="shared" si="113"/>
        <v>0</v>
      </c>
      <c r="H2393" s="3">
        <v>46153.728263888886</v>
      </c>
      <c r="I2393">
        <v>65565821</v>
      </c>
      <c r="J2393" t="s">
        <v>2021</v>
      </c>
      <c r="K2393" t="s">
        <v>1968</v>
      </c>
      <c r="L2393" t="s">
        <v>1969</v>
      </c>
      <c r="M2393" t="s">
        <v>1970</v>
      </c>
      <c r="O2393">
        <v>365089160000</v>
      </c>
      <c r="P2393">
        <v>16018</v>
      </c>
      <c r="Q2393">
        <v>-4</v>
      </c>
      <c r="R2393">
        <v>1</v>
      </c>
      <c r="S2393">
        <v>65565821</v>
      </c>
      <c r="U2393" t="s">
        <v>6060</v>
      </c>
      <c r="W2393" t="s">
        <v>5086</v>
      </c>
      <c r="X2393">
        <v>365089160000</v>
      </c>
      <c r="Y2393" t="s">
        <v>65</v>
      </c>
      <c r="Z2393" t="s">
        <v>66</v>
      </c>
      <c r="AF2393" t="s">
        <v>1976</v>
      </c>
      <c r="AG2393" t="s">
        <v>1972</v>
      </c>
      <c r="AL2393">
        <v>5</v>
      </c>
      <c r="AN2393" t="s">
        <v>1974</v>
      </c>
      <c r="AO2393">
        <v>0</v>
      </c>
      <c r="AQ2393">
        <v>2258104</v>
      </c>
      <c r="AR2393" t="s">
        <v>4605</v>
      </c>
      <c r="AS2393" t="s">
        <v>5883</v>
      </c>
      <c r="AT2393" t="s">
        <v>2022</v>
      </c>
    </row>
    <row r="2394" spans="1:46" x14ac:dyDescent="0.25">
      <c r="A2394" t="str">
        <f>_xlfn.XLOOKUP(I2394,UTILIZADAS[Contacto1],UTILIZADAS[Source.Name],,0)</f>
        <v>Cobros Mayo</v>
      </c>
      <c r="B2394" s="18">
        <f>VLOOKUP(J2394,Ref!A:C,3,0)</f>
        <v>0</v>
      </c>
      <c r="C2394" s="18">
        <f>VLOOKUP(J2394,Ref!A:D,4,0)</f>
        <v>0</v>
      </c>
      <c r="D2394" s="18" t="str">
        <f t="shared" si="111"/>
        <v>14/may</v>
      </c>
      <c r="E2394" s="18">
        <f t="shared" si="112"/>
        <v>5</v>
      </c>
      <c r="F2394" s="18">
        <v>1</v>
      </c>
      <c r="G2394" s="18">
        <f t="shared" si="113"/>
        <v>0</v>
      </c>
      <c r="H2394" s="3">
        <v>46156.458020833335</v>
      </c>
      <c r="I2394">
        <v>65565821</v>
      </c>
      <c r="J2394" t="s">
        <v>2021</v>
      </c>
      <c r="K2394" t="s">
        <v>1968</v>
      </c>
      <c r="L2394" t="s">
        <v>1969</v>
      </c>
      <c r="M2394" t="s">
        <v>1970</v>
      </c>
      <c r="O2394">
        <v>365089160000</v>
      </c>
      <c r="P2394">
        <v>16018</v>
      </c>
      <c r="Q2394">
        <v>-4</v>
      </c>
      <c r="R2394">
        <v>1</v>
      </c>
      <c r="S2394">
        <v>65565821</v>
      </c>
      <c r="U2394" t="s">
        <v>6060</v>
      </c>
      <c r="W2394" t="s">
        <v>5086</v>
      </c>
      <c r="X2394">
        <v>365089160000</v>
      </c>
      <c r="Y2394" t="s">
        <v>65</v>
      </c>
      <c r="Z2394" t="s">
        <v>66</v>
      </c>
      <c r="AF2394" t="s">
        <v>1976</v>
      </c>
      <c r="AG2394" t="s">
        <v>1972</v>
      </c>
      <c r="AL2394">
        <v>5</v>
      </c>
      <c r="AN2394" t="s">
        <v>1974</v>
      </c>
      <c r="AO2394">
        <v>0</v>
      </c>
      <c r="AQ2394">
        <v>2258104</v>
      </c>
      <c r="AR2394" t="s">
        <v>4605</v>
      </c>
      <c r="AS2394" t="s">
        <v>5883</v>
      </c>
      <c r="AT2394" t="s">
        <v>2022</v>
      </c>
    </row>
    <row r="2395" spans="1:46" x14ac:dyDescent="0.25">
      <c r="A2395" t="str">
        <f>_xlfn.XLOOKUP(I2395,UTILIZADAS[Contacto1],UTILIZADAS[Source.Name],,0)</f>
        <v>Cobros Mayo</v>
      </c>
      <c r="B2395" s="18">
        <f>VLOOKUP(J2395,Ref!A:C,3,0)</f>
        <v>0</v>
      </c>
      <c r="C2395" s="18">
        <f>VLOOKUP(J2395,Ref!A:D,4,0)</f>
        <v>0</v>
      </c>
      <c r="D2395" s="18" t="str">
        <f t="shared" si="111"/>
        <v>18/may</v>
      </c>
      <c r="E2395" s="18">
        <f t="shared" si="112"/>
        <v>5</v>
      </c>
      <c r="F2395" s="18">
        <v>1</v>
      </c>
      <c r="G2395" s="18">
        <f t="shared" si="113"/>
        <v>0</v>
      </c>
      <c r="H2395" s="3">
        <v>46160.532268518517</v>
      </c>
      <c r="I2395">
        <v>65565821</v>
      </c>
      <c r="J2395" t="s">
        <v>2023</v>
      </c>
      <c r="K2395" t="s">
        <v>1968</v>
      </c>
      <c r="L2395" t="s">
        <v>1969</v>
      </c>
      <c r="M2395" t="s">
        <v>1970</v>
      </c>
      <c r="O2395">
        <v>365089160000</v>
      </c>
      <c r="P2395">
        <v>16018</v>
      </c>
      <c r="Q2395">
        <v>-4</v>
      </c>
      <c r="R2395">
        <v>1</v>
      </c>
      <c r="S2395">
        <v>65565821</v>
      </c>
      <c r="U2395" t="s">
        <v>6060</v>
      </c>
      <c r="W2395" t="s">
        <v>5086</v>
      </c>
      <c r="X2395">
        <v>365089160000</v>
      </c>
      <c r="Y2395" t="s">
        <v>65</v>
      </c>
      <c r="Z2395" t="s">
        <v>66</v>
      </c>
      <c r="AF2395" t="s">
        <v>1976</v>
      </c>
      <c r="AG2395" t="s">
        <v>1972</v>
      </c>
      <c r="AL2395">
        <v>0</v>
      </c>
      <c r="AN2395" t="s">
        <v>1974</v>
      </c>
      <c r="AO2395">
        <v>0</v>
      </c>
      <c r="AQ2395">
        <v>2258104</v>
      </c>
      <c r="AR2395" t="s">
        <v>4605</v>
      </c>
      <c r="AS2395" t="s">
        <v>5883</v>
      </c>
      <c r="AT2395" t="s">
        <v>2024</v>
      </c>
    </row>
    <row r="2396" spans="1:46" x14ac:dyDescent="0.25">
      <c r="A2396" t="str">
        <f>_xlfn.XLOOKUP(I2396,UTILIZADAS[Contacto1],UTILIZADAS[Source.Name],,0)</f>
        <v>Cobros Mayo</v>
      </c>
      <c r="B2396" s="18">
        <f>VLOOKUP(J2396,Ref!A:C,3,0)</f>
        <v>0</v>
      </c>
      <c r="C2396" s="18">
        <f>VLOOKUP(J2396,Ref!A:D,4,0)</f>
        <v>0</v>
      </c>
      <c r="D2396" s="18" t="str">
        <f t="shared" si="111"/>
        <v>18/may</v>
      </c>
      <c r="E2396" s="18">
        <f t="shared" si="112"/>
        <v>5</v>
      </c>
      <c r="F2396" s="18">
        <v>1</v>
      </c>
      <c r="G2396" s="18">
        <f t="shared" si="113"/>
        <v>0</v>
      </c>
      <c r="H2396" s="3">
        <v>46160.756504629629</v>
      </c>
      <c r="I2396">
        <v>65565821</v>
      </c>
      <c r="J2396" t="s">
        <v>1967</v>
      </c>
      <c r="K2396" t="s">
        <v>1968</v>
      </c>
      <c r="L2396" t="s">
        <v>1969</v>
      </c>
      <c r="M2396" t="s">
        <v>1970</v>
      </c>
      <c r="O2396">
        <v>365089160000</v>
      </c>
      <c r="P2396">
        <v>16018</v>
      </c>
      <c r="Q2396">
        <v>-4</v>
      </c>
      <c r="R2396">
        <v>1</v>
      </c>
      <c r="S2396">
        <v>65565821</v>
      </c>
      <c r="U2396" t="s">
        <v>6060</v>
      </c>
      <c r="W2396" t="s">
        <v>5086</v>
      </c>
      <c r="X2396">
        <v>365089160000</v>
      </c>
      <c r="Y2396" t="s">
        <v>65</v>
      </c>
      <c r="Z2396" t="s">
        <v>66</v>
      </c>
      <c r="AF2396" t="s">
        <v>1976</v>
      </c>
      <c r="AG2396" t="s">
        <v>1972</v>
      </c>
      <c r="AL2396">
        <v>0</v>
      </c>
      <c r="AN2396" t="s">
        <v>1974</v>
      </c>
      <c r="AO2396">
        <v>0</v>
      </c>
      <c r="AQ2396">
        <v>2258104</v>
      </c>
      <c r="AR2396" t="s">
        <v>4605</v>
      </c>
      <c r="AS2396" t="s">
        <v>5883</v>
      </c>
      <c r="AT2396" t="s">
        <v>1975</v>
      </c>
    </row>
    <row r="2397" spans="1:46" x14ac:dyDescent="0.25">
      <c r="A2397" t="str">
        <f>_xlfn.XLOOKUP(I2397,UTILIZADAS[Contacto1],UTILIZADAS[Source.Name],,0)</f>
        <v>Cobros Mayo</v>
      </c>
      <c r="B2397" s="18">
        <f>VLOOKUP(J2397,Ref!A:C,3,0)</f>
        <v>1</v>
      </c>
      <c r="C2397" s="18">
        <f>VLOOKUP(J2397,Ref!A:D,4,0)</f>
        <v>1</v>
      </c>
      <c r="D2397" s="18" t="str">
        <f t="shared" si="111"/>
        <v>20/may</v>
      </c>
      <c r="E2397" s="18">
        <f t="shared" si="112"/>
        <v>5</v>
      </c>
      <c r="F2397" s="18">
        <v>1</v>
      </c>
      <c r="G2397" s="18">
        <f t="shared" si="113"/>
        <v>1</v>
      </c>
      <c r="H2397" s="3">
        <v>46162.483240740738</v>
      </c>
      <c r="I2397">
        <v>65565821</v>
      </c>
      <c r="J2397">
        <v>6002</v>
      </c>
      <c r="K2397" t="s">
        <v>1983</v>
      </c>
      <c r="L2397" t="s">
        <v>1897</v>
      </c>
      <c r="M2397" t="s">
        <v>1970</v>
      </c>
      <c r="O2397">
        <v>365089160000</v>
      </c>
      <c r="P2397">
        <v>16018</v>
      </c>
      <c r="Q2397">
        <v>-4</v>
      </c>
      <c r="R2397">
        <v>1</v>
      </c>
      <c r="S2397">
        <v>65565821</v>
      </c>
      <c r="U2397" t="s">
        <v>6060</v>
      </c>
      <c r="W2397" t="s">
        <v>5086</v>
      </c>
      <c r="X2397">
        <v>365089160000</v>
      </c>
      <c r="Y2397" t="s">
        <v>65</v>
      </c>
      <c r="Z2397" t="s">
        <v>66</v>
      </c>
      <c r="AF2397" t="s">
        <v>1976</v>
      </c>
      <c r="AG2397" t="s">
        <v>1972</v>
      </c>
      <c r="AL2397">
        <v>119</v>
      </c>
      <c r="AM2397" t="s">
        <v>1979</v>
      </c>
      <c r="AN2397" t="s">
        <v>1987</v>
      </c>
      <c r="AO2397">
        <v>0</v>
      </c>
      <c r="AQ2397">
        <v>2258104</v>
      </c>
      <c r="AR2397" t="s">
        <v>4605</v>
      </c>
      <c r="AS2397" t="s">
        <v>5883</v>
      </c>
      <c r="AT2397" t="s">
        <v>1888</v>
      </c>
    </row>
    <row r="2398" spans="1:46" x14ac:dyDescent="0.25">
      <c r="A2398" t="str">
        <f>_xlfn.XLOOKUP(I2398,UTILIZADAS[Contacto1],UTILIZADAS[Source.Name],,0)</f>
        <v>Cobros Mayo</v>
      </c>
      <c r="B2398" s="18">
        <f>VLOOKUP(J2398,Ref!A:C,3,0)</f>
        <v>1</v>
      </c>
      <c r="C2398" s="18">
        <f>VLOOKUP(J2398,Ref!A:D,4,0)</f>
        <v>0</v>
      </c>
      <c r="D2398" s="18" t="str">
        <f t="shared" si="111"/>
        <v>06/may</v>
      </c>
      <c r="E2398" s="18">
        <f t="shared" si="112"/>
        <v>2</v>
      </c>
      <c r="F2398" s="18">
        <v>1</v>
      </c>
      <c r="G2398" s="18">
        <f t="shared" si="113"/>
        <v>0</v>
      </c>
      <c r="H2398" s="3">
        <v>46148.628425925926</v>
      </c>
      <c r="I2398">
        <v>65566105</v>
      </c>
      <c r="J2398">
        <v>6006</v>
      </c>
      <c r="K2398" t="s">
        <v>1983</v>
      </c>
      <c r="L2398" t="s">
        <v>1897</v>
      </c>
      <c r="M2398" t="s">
        <v>1970</v>
      </c>
      <c r="O2398">
        <v>359181070000</v>
      </c>
      <c r="P2398">
        <v>16008</v>
      </c>
      <c r="Q2398">
        <v>-5</v>
      </c>
      <c r="R2398">
        <v>1</v>
      </c>
      <c r="S2398">
        <v>65566105</v>
      </c>
      <c r="U2398" t="s">
        <v>6061</v>
      </c>
      <c r="W2398" t="s">
        <v>6062</v>
      </c>
      <c r="X2398">
        <v>359181070000</v>
      </c>
      <c r="Y2398" t="s">
        <v>66</v>
      </c>
      <c r="Z2398" t="s">
        <v>65</v>
      </c>
      <c r="AF2398" t="s">
        <v>1976</v>
      </c>
      <c r="AG2398" t="s">
        <v>1972</v>
      </c>
      <c r="AL2398">
        <v>43</v>
      </c>
      <c r="AM2398" t="s">
        <v>1979</v>
      </c>
      <c r="AN2398" t="s">
        <v>1977</v>
      </c>
      <c r="AO2398">
        <v>0</v>
      </c>
      <c r="AQ2398">
        <v>2132531</v>
      </c>
      <c r="AR2398" t="s">
        <v>5670</v>
      </c>
      <c r="AS2398" t="s">
        <v>5671</v>
      </c>
      <c r="AT2398" t="s">
        <v>1894</v>
      </c>
    </row>
    <row r="2399" spans="1:46" x14ac:dyDescent="0.25">
      <c r="A2399" t="str">
        <f>_xlfn.XLOOKUP(I2399,UTILIZADAS[Contacto1],UTILIZADAS[Source.Name],,0)</f>
        <v>Cobros Mayo</v>
      </c>
      <c r="B2399" s="18">
        <f>VLOOKUP(J2399,Ref!A:C,3,0)</f>
        <v>1</v>
      </c>
      <c r="C2399" s="18">
        <f>VLOOKUP(J2399,Ref!A:D,4,0)</f>
        <v>0</v>
      </c>
      <c r="D2399" s="18" t="str">
        <f t="shared" si="111"/>
        <v>11/may</v>
      </c>
      <c r="E2399" s="18">
        <f t="shared" si="112"/>
        <v>2</v>
      </c>
      <c r="F2399" s="18">
        <v>1</v>
      </c>
      <c r="G2399" s="18">
        <f t="shared" si="113"/>
        <v>1</v>
      </c>
      <c r="H2399" s="3">
        <v>46153.730844907404</v>
      </c>
      <c r="I2399">
        <v>65566105</v>
      </c>
      <c r="J2399">
        <v>6006</v>
      </c>
      <c r="K2399" t="s">
        <v>1983</v>
      </c>
      <c r="L2399" t="s">
        <v>1897</v>
      </c>
      <c r="M2399" t="s">
        <v>1970</v>
      </c>
      <c r="O2399">
        <v>365007830000</v>
      </c>
      <c r="P2399">
        <v>16018</v>
      </c>
      <c r="Q2399">
        <v>-4</v>
      </c>
      <c r="R2399">
        <v>1</v>
      </c>
      <c r="S2399">
        <v>65566105</v>
      </c>
      <c r="U2399" t="s">
        <v>5087</v>
      </c>
      <c r="W2399" t="s">
        <v>4745</v>
      </c>
      <c r="X2399">
        <v>365007830000</v>
      </c>
      <c r="Y2399" t="s">
        <v>65</v>
      </c>
      <c r="Z2399" t="s">
        <v>4619</v>
      </c>
      <c r="AF2399" t="s">
        <v>1976</v>
      </c>
      <c r="AG2399" t="s">
        <v>1972</v>
      </c>
      <c r="AL2399">
        <v>24</v>
      </c>
      <c r="AM2399" t="s">
        <v>1979</v>
      </c>
      <c r="AN2399" t="s">
        <v>1987</v>
      </c>
      <c r="AO2399">
        <v>0</v>
      </c>
      <c r="AQ2399">
        <v>2258105</v>
      </c>
      <c r="AR2399" t="s">
        <v>4605</v>
      </c>
      <c r="AS2399" t="s">
        <v>5883</v>
      </c>
      <c r="AT2399" t="s">
        <v>1894</v>
      </c>
    </row>
    <row r="2400" spans="1:46" x14ac:dyDescent="0.25">
      <c r="A2400" t="str">
        <f>_xlfn.XLOOKUP(I2400,UTILIZADAS[Contacto1],UTILIZADAS[Source.Name],,0)</f>
        <v>Cobros Mayo</v>
      </c>
      <c r="B2400" s="18">
        <f>VLOOKUP(J2400,Ref!A:C,3,0)</f>
        <v>0</v>
      </c>
      <c r="C2400" s="18">
        <f>VLOOKUP(J2400,Ref!A:D,4,0)</f>
        <v>0</v>
      </c>
      <c r="D2400" s="18" t="str">
        <f t="shared" si="111"/>
        <v>11/may</v>
      </c>
      <c r="E2400" s="18">
        <f t="shared" si="112"/>
        <v>3</v>
      </c>
      <c r="F2400" s="18">
        <v>1</v>
      </c>
      <c r="G2400" s="18">
        <f t="shared" si="113"/>
        <v>0</v>
      </c>
      <c r="H2400" s="3">
        <v>46153.730902777781</v>
      </c>
      <c r="I2400">
        <v>65568091</v>
      </c>
      <c r="J2400" t="s">
        <v>2021</v>
      </c>
      <c r="K2400" t="s">
        <v>1968</v>
      </c>
      <c r="L2400" t="s">
        <v>1969</v>
      </c>
      <c r="M2400" t="s">
        <v>1970</v>
      </c>
      <c r="O2400">
        <v>366055990000</v>
      </c>
      <c r="P2400">
        <v>16018</v>
      </c>
      <c r="Q2400">
        <v>-4</v>
      </c>
      <c r="R2400">
        <v>1</v>
      </c>
      <c r="S2400">
        <v>65568091</v>
      </c>
      <c r="U2400" t="s">
        <v>5088</v>
      </c>
      <c r="W2400" t="s">
        <v>5089</v>
      </c>
      <c r="X2400">
        <v>366055990000</v>
      </c>
      <c r="Y2400" t="s">
        <v>65</v>
      </c>
      <c r="Z2400" t="s">
        <v>66</v>
      </c>
      <c r="AF2400" t="s">
        <v>1976</v>
      </c>
      <c r="AG2400" t="s">
        <v>1972</v>
      </c>
      <c r="AL2400">
        <v>5</v>
      </c>
      <c r="AN2400" t="s">
        <v>1974</v>
      </c>
      <c r="AO2400">
        <v>0</v>
      </c>
      <c r="AQ2400">
        <v>2258106</v>
      </c>
      <c r="AR2400" t="s">
        <v>4605</v>
      </c>
      <c r="AS2400" t="s">
        <v>5883</v>
      </c>
      <c r="AT2400" t="s">
        <v>2022</v>
      </c>
    </row>
    <row r="2401" spans="1:46" x14ac:dyDescent="0.25">
      <c r="A2401" t="str">
        <f>_xlfn.XLOOKUP(I2401,UTILIZADAS[Contacto1],UTILIZADAS[Source.Name],,0)</f>
        <v>Cobros Mayo</v>
      </c>
      <c r="B2401" s="18">
        <f>VLOOKUP(J2401,Ref!A:C,3,0)</f>
        <v>0</v>
      </c>
      <c r="C2401" s="18">
        <f>VLOOKUP(J2401,Ref!A:D,4,0)</f>
        <v>0</v>
      </c>
      <c r="D2401" s="18" t="str">
        <f t="shared" si="111"/>
        <v>14/may</v>
      </c>
      <c r="E2401" s="18">
        <f t="shared" si="112"/>
        <v>3</v>
      </c>
      <c r="F2401" s="18">
        <v>1</v>
      </c>
      <c r="G2401" s="18">
        <f t="shared" si="113"/>
        <v>0</v>
      </c>
      <c r="H2401" s="3">
        <v>46156.458368055559</v>
      </c>
      <c r="I2401">
        <v>65568091</v>
      </c>
      <c r="J2401" t="s">
        <v>2021</v>
      </c>
      <c r="K2401" t="s">
        <v>1968</v>
      </c>
      <c r="L2401" t="s">
        <v>1969</v>
      </c>
      <c r="M2401" t="s">
        <v>1970</v>
      </c>
      <c r="O2401">
        <v>366055990000</v>
      </c>
      <c r="P2401">
        <v>16018</v>
      </c>
      <c r="Q2401">
        <v>-4</v>
      </c>
      <c r="R2401">
        <v>1</v>
      </c>
      <c r="S2401">
        <v>65568091</v>
      </c>
      <c r="U2401" t="s">
        <v>5088</v>
      </c>
      <c r="W2401" t="s">
        <v>5089</v>
      </c>
      <c r="X2401">
        <v>366055990000</v>
      </c>
      <c r="Y2401" t="s">
        <v>65</v>
      </c>
      <c r="Z2401" t="s">
        <v>66</v>
      </c>
      <c r="AF2401" t="s">
        <v>1976</v>
      </c>
      <c r="AG2401" t="s">
        <v>1972</v>
      </c>
      <c r="AL2401">
        <v>5</v>
      </c>
      <c r="AN2401" t="s">
        <v>1974</v>
      </c>
      <c r="AO2401">
        <v>0</v>
      </c>
      <c r="AQ2401">
        <v>2258106</v>
      </c>
      <c r="AR2401" t="s">
        <v>4605</v>
      </c>
      <c r="AS2401" t="s">
        <v>5883</v>
      </c>
      <c r="AT2401" t="s">
        <v>2022</v>
      </c>
    </row>
    <row r="2402" spans="1:46" x14ac:dyDescent="0.25">
      <c r="A2402" t="str">
        <f>_xlfn.XLOOKUP(I2402,UTILIZADAS[Contacto1],UTILIZADAS[Source.Name],,0)</f>
        <v>Cobros Mayo</v>
      </c>
      <c r="B2402" s="18">
        <f>VLOOKUP(J2402,Ref!A:C,3,0)</f>
        <v>1</v>
      </c>
      <c r="C2402" s="18">
        <f>VLOOKUP(J2402,Ref!A:D,4,0)</f>
        <v>0</v>
      </c>
      <c r="D2402" s="18" t="str">
        <f t="shared" si="111"/>
        <v>18/may</v>
      </c>
      <c r="E2402" s="18">
        <f t="shared" si="112"/>
        <v>3</v>
      </c>
      <c r="F2402" s="18">
        <v>1</v>
      </c>
      <c r="G2402" s="18">
        <f t="shared" si="113"/>
        <v>1</v>
      </c>
      <c r="H2402" s="3">
        <v>46160.535034722219</v>
      </c>
      <c r="I2402">
        <v>65568091</v>
      </c>
      <c r="J2402">
        <v>6006</v>
      </c>
      <c r="K2402" t="s">
        <v>1983</v>
      </c>
      <c r="L2402" t="s">
        <v>1897</v>
      </c>
      <c r="M2402" t="s">
        <v>1970</v>
      </c>
      <c r="O2402">
        <v>366055990000</v>
      </c>
      <c r="P2402">
        <v>16018</v>
      </c>
      <c r="Q2402">
        <v>-4</v>
      </c>
      <c r="R2402">
        <v>1</v>
      </c>
      <c r="S2402">
        <v>65568091</v>
      </c>
      <c r="U2402" t="s">
        <v>5088</v>
      </c>
      <c r="W2402" t="s">
        <v>5089</v>
      </c>
      <c r="X2402">
        <v>366055990000</v>
      </c>
      <c r="Y2402" t="s">
        <v>65</v>
      </c>
      <c r="Z2402" t="s">
        <v>66</v>
      </c>
      <c r="AF2402" t="s">
        <v>1976</v>
      </c>
      <c r="AG2402" t="s">
        <v>1972</v>
      </c>
      <c r="AL2402">
        <v>106</v>
      </c>
      <c r="AM2402" t="s">
        <v>1979</v>
      </c>
      <c r="AN2402" t="s">
        <v>1987</v>
      </c>
      <c r="AO2402">
        <v>0</v>
      </c>
      <c r="AQ2402">
        <v>2258106</v>
      </c>
      <c r="AR2402" t="s">
        <v>4605</v>
      </c>
      <c r="AS2402" t="s">
        <v>5883</v>
      </c>
      <c r="AT2402" t="s">
        <v>1894</v>
      </c>
    </row>
    <row r="2403" spans="1:46" x14ac:dyDescent="0.25">
      <c r="A2403" t="str">
        <f>_xlfn.XLOOKUP(I2403,UTILIZADAS[Contacto1],UTILIZADAS[Source.Name],,0)</f>
        <v>Cobros Mayo</v>
      </c>
      <c r="B2403" s="18">
        <f>VLOOKUP(J2403,Ref!A:C,3,0)</f>
        <v>1</v>
      </c>
      <c r="C2403" s="18">
        <f>VLOOKUP(J2403,Ref!A:D,4,0)</f>
        <v>1</v>
      </c>
      <c r="D2403" s="18" t="str">
        <f t="shared" si="111"/>
        <v>05/may</v>
      </c>
      <c r="E2403" s="18">
        <f t="shared" si="112"/>
        <v>7</v>
      </c>
      <c r="F2403" s="18">
        <v>1</v>
      </c>
      <c r="G2403" s="18">
        <f t="shared" si="113"/>
        <v>0</v>
      </c>
      <c r="H2403" s="3">
        <v>46147.706469907411</v>
      </c>
      <c r="I2403">
        <v>65569320</v>
      </c>
      <c r="J2403">
        <v>6007</v>
      </c>
      <c r="K2403" t="s">
        <v>1983</v>
      </c>
      <c r="L2403" t="s">
        <v>1897</v>
      </c>
      <c r="M2403" t="s">
        <v>1970</v>
      </c>
      <c r="P2403">
        <v>998</v>
      </c>
      <c r="Q2403">
        <v>0</v>
      </c>
      <c r="S2403">
        <v>65569320</v>
      </c>
      <c r="AF2403" t="s">
        <v>1976</v>
      </c>
      <c r="AG2403" t="s">
        <v>1972</v>
      </c>
      <c r="AL2403">
        <v>50</v>
      </c>
      <c r="AM2403" t="s">
        <v>1979</v>
      </c>
      <c r="AN2403" t="s">
        <v>1977</v>
      </c>
      <c r="AO2403">
        <v>0</v>
      </c>
      <c r="AQ2403">
        <v>2257517</v>
      </c>
      <c r="AR2403" t="s">
        <v>1978</v>
      </c>
      <c r="AT2403" t="s">
        <v>1898</v>
      </c>
    </row>
    <row r="2404" spans="1:46" x14ac:dyDescent="0.25">
      <c r="A2404" t="str">
        <f>_xlfn.XLOOKUP(I2404,UTILIZADAS[Contacto1],UTILIZADAS[Source.Name],,0)</f>
        <v>Cobros Mayo</v>
      </c>
      <c r="B2404" s="18">
        <f>VLOOKUP(J2404,Ref!A:C,3,0)</f>
        <v>0</v>
      </c>
      <c r="C2404" s="18">
        <f>VLOOKUP(J2404,Ref!A:D,4,0)</f>
        <v>0</v>
      </c>
      <c r="D2404" s="18" t="str">
        <f t="shared" si="111"/>
        <v>11/may</v>
      </c>
      <c r="E2404" s="18">
        <f t="shared" si="112"/>
        <v>7</v>
      </c>
      <c r="F2404" s="18">
        <v>1</v>
      </c>
      <c r="G2404" s="18">
        <f t="shared" si="113"/>
        <v>0</v>
      </c>
      <c r="H2404" s="3">
        <v>46153.731296296297</v>
      </c>
      <c r="I2404">
        <v>65569320</v>
      </c>
      <c r="J2404" t="s">
        <v>2021</v>
      </c>
      <c r="K2404" t="s">
        <v>1968</v>
      </c>
      <c r="L2404" t="s">
        <v>1969</v>
      </c>
      <c r="M2404" t="s">
        <v>1970</v>
      </c>
      <c r="O2404">
        <v>364020320000</v>
      </c>
      <c r="P2404">
        <v>16018</v>
      </c>
      <c r="Q2404">
        <v>-4</v>
      </c>
      <c r="R2404">
        <v>1</v>
      </c>
      <c r="S2404">
        <v>65569320</v>
      </c>
      <c r="U2404" t="s">
        <v>5090</v>
      </c>
      <c r="W2404" t="s">
        <v>5091</v>
      </c>
      <c r="X2404">
        <v>364020320000</v>
      </c>
      <c r="Y2404" t="s">
        <v>65</v>
      </c>
      <c r="Z2404" t="s">
        <v>4619</v>
      </c>
      <c r="AG2404" t="s">
        <v>1972</v>
      </c>
      <c r="AL2404">
        <v>5</v>
      </c>
      <c r="AN2404" t="s">
        <v>1974</v>
      </c>
      <c r="AO2404">
        <v>0</v>
      </c>
      <c r="AQ2404">
        <v>2258107</v>
      </c>
      <c r="AR2404" t="s">
        <v>4605</v>
      </c>
      <c r="AS2404" t="s">
        <v>5883</v>
      </c>
      <c r="AT2404" t="s">
        <v>2022</v>
      </c>
    </row>
    <row r="2405" spans="1:46" x14ac:dyDescent="0.25">
      <c r="A2405" t="str">
        <f>_xlfn.XLOOKUP(I2405,UTILIZADAS[Contacto1],UTILIZADAS[Source.Name],,0)</f>
        <v>Cobros Mayo</v>
      </c>
      <c r="B2405" s="18">
        <f>VLOOKUP(J2405,Ref!A:C,3,0)</f>
        <v>0</v>
      </c>
      <c r="C2405" s="18">
        <f>VLOOKUP(J2405,Ref!A:D,4,0)</f>
        <v>0</v>
      </c>
      <c r="D2405" s="18" t="str">
        <f t="shared" si="111"/>
        <v>14/may</v>
      </c>
      <c r="E2405" s="18">
        <f t="shared" si="112"/>
        <v>7</v>
      </c>
      <c r="F2405" s="18">
        <v>1</v>
      </c>
      <c r="G2405" s="18">
        <f t="shared" si="113"/>
        <v>0</v>
      </c>
      <c r="H2405" s="3">
        <v>46156.458449074074</v>
      </c>
      <c r="I2405">
        <v>65569320</v>
      </c>
      <c r="J2405" t="s">
        <v>1967</v>
      </c>
      <c r="K2405" t="s">
        <v>1968</v>
      </c>
      <c r="L2405" t="s">
        <v>1969</v>
      </c>
      <c r="M2405" t="s">
        <v>1970</v>
      </c>
      <c r="O2405">
        <v>364020320000</v>
      </c>
      <c r="P2405">
        <v>16018</v>
      </c>
      <c r="Q2405">
        <v>-4</v>
      </c>
      <c r="R2405">
        <v>1</v>
      </c>
      <c r="S2405">
        <v>65569320</v>
      </c>
      <c r="U2405" t="s">
        <v>5090</v>
      </c>
      <c r="W2405" t="s">
        <v>5091</v>
      </c>
      <c r="X2405">
        <v>364020320000</v>
      </c>
      <c r="Y2405" t="s">
        <v>65</v>
      </c>
      <c r="Z2405" t="s">
        <v>4619</v>
      </c>
      <c r="AG2405" t="s">
        <v>1972</v>
      </c>
      <c r="AL2405">
        <v>0</v>
      </c>
      <c r="AN2405" t="s">
        <v>1974</v>
      </c>
      <c r="AO2405">
        <v>0</v>
      </c>
      <c r="AQ2405">
        <v>2258107</v>
      </c>
      <c r="AR2405" t="s">
        <v>4605</v>
      </c>
      <c r="AS2405" t="s">
        <v>5883</v>
      </c>
      <c r="AT2405" t="s">
        <v>1975</v>
      </c>
    </row>
    <row r="2406" spans="1:46" x14ac:dyDescent="0.25">
      <c r="A2406" t="str">
        <f>_xlfn.XLOOKUP(I2406,UTILIZADAS[Contacto1],UTILIZADAS[Source.Name],,0)</f>
        <v>Cobros Mayo</v>
      </c>
      <c r="B2406" s="18">
        <f>VLOOKUP(J2406,Ref!A:C,3,0)</f>
        <v>0</v>
      </c>
      <c r="C2406" s="18">
        <f>VLOOKUP(J2406,Ref!A:D,4,0)</f>
        <v>0</v>
      </c>
      <c r="D2406" s="18" t="str">
        <f t="shared" si="111"/>
        <v>18/may</v>
      </c>
      <c r="E2406" s="18">
        <f t="shared" si="112"/>
        <v>7</v>
      </c>
      <c r="F2406" s="18">
        <v>1</v>
      </c>
      <c r="G2406" s="18">
        <f t="shared" si="113"/>
        <v>0</v>
      </c>
      <c r="H2406" s="3">
        <v>46160.534861111111</v>
      </c>
      <c r="I2406">
        <v>65569320</v>
      </c>
      <c r="J2406" t="s">
        <v>1967</v>
      </c>
      <c r="K2406" t="s">
        <v>1968</v>
      </c>
      <c r="L2406" t="s">
        <v>1969</v>
      </c>
      <c r="M2406" t="s">
        <v>1970</v>
      </c>
      <c r="O2406">
        <v>364020320000</v>
      </c>
      <c r="P2406">
        <v>16018</v>
      </c>
      <c r="Q2406">
        <v>-4</v>
      </c>
      <c r="R2406">
        <v>1</v>
      </c>
      <c r="S2406">
        <v>65569320</v>
      </c>
      <c r="U2406" t="s">
        <v>5090</v>
      </c>
      <c r="W2406" t="s">
        <v>5091</v>
      </c>
      <c r="X2406">
        <v>364020320000</v>
      </c>
      <c r="Y2406" t="s">
        <v>65</v>
      </c>
      <c r="Z2406" t="s">
        <v>4619</v>
      </c>
      <c r="AG2406" t="s">
        <v>1972</v>
      </c>
      <c r="AL2406">
        <v>0</v>
      </c>
      <c r="AN2406" t="s">
        <v>1974</v>
      </c>
      <c r="AO2406">
        <v>0</v>
      </c>
      <c r="AQ2406">
        <v>2258107</v>
      </c>
      <c r="AR2406" t="s">
        <v>4605</v>
      </c>
      <c r="AS2406" t="s">
        <v>5883</v>
      </c>
      <c r="AT2406" t="s">
        <v>1975</v>
      </c>
    </row>
    <row r="2407" spans="1:46" x14ac:dyDescent="0.25">
      <c r="A2407" t="str">
        <f>_xlfn.XLOOKUP(I2407,UTILIZADAS[Contacto1],UTILIZADAS[Source.Name],,0)</f>
        <v>Cobros Mayo</v>
      </c>
      <c r="B2407" s="18">
        <f>VLOOKUP(J2407,Ref!A:C,3,0)</f>
        <v>0</v>
      </c>
      <c r="C2407" s="18">
        <f>VLOOKUP(J2407,Ref!A:D,4,0)</f>
        <v>0</v>
      </c>
      <c r="D2407" s="18" t="str">
        <f t="shared" si="111"/>
        <v>20/may</v>
      </c>
      <c r="E2407" s="18">
        <f t="shared" si="112"/>
        <v>7</v>
      </c>
      <c r="F2407" s="18">
        <v>1</v>
      </c>
      <c r="G2407" s="18">
        <f t="shared" si="113"/>
        <v>0</v>
      </c>
      <c r="H2407" s="3">
        <v>46162.483449074076</v>
      </c>
      <c r="I2407">
        <v>65569320</v>
      </c>
      <c r="J2407" t="s">
        <v>1967</v>
      </c>
      <c r="K2407" t="s">
        <v>1968</v>
      </c>
      <c r="L2407" t="s">
        <v>1969</v>
      </c>
      <c r="M2407" t="s">
        <v>1970</v>
      </c>
      <c r="O2407">
        <v>364020320000</v>
      </c>
      <c r="P2407">
        <v>16018</v>
      </c>
      <c r="Q2407">
        <v>-4</v>
      </c>
      <c r="R2407">
        <v>1</v>
      </c>
      <c r="S2407">
        <v>65569320</v>
      </c>
      <c r="U2407" t="s">
        <v>5090</v>
      </c>
      <c r="W2407" t="s">
        <v>5091</v>
      </c>
      <c r="X2407">
        <v>364020320000</v>
      </c>
      <c r="Y2407" t="s">
        <v>65</v>
      </c>
      <c r="Z2407" t="s">
        <v>4619</v>
      </c>
      <c r="AG2407" t="s">
        <v>1972</v>
      </c>
      <c r="AL2407">
        <v>0</v>
      </c>
      <c r="AN2407" t="s">
        <v>1974</v>
      </c>
      <c r="AO2407">
        <v>0</v>
      </c>
      <c r="AQ2407">
        <v>2258107</v>
      </c>
      <c r="AR2407" t="s">
        <v>4605</v>
      </c>
      <c r="AS2407" t="s">
        <v>5883</v>
      </c>
      <c r="AT2407" t="s">
        <v>1975</v>
      </c>
    </row>
    <row r="2408" spans="1:46" x14ac:dyDescent="0.25">
      <c r="A2408" t="str">
        <f>_xlfn.XLOOKUP(I2408,UTILIZADAS[Contacto1],UTILIZADAS[Source.Name],,0)</f>
        <v>Cobros Mayo</v>
      </c>
      <c r="B2408" s="18">
        <f>VLOOKUP(J2408,Ref!A:C,3,0)</f>
        <v>0</v>
      </c>
      <c r="C2408" s="18">
        <f>VLOOKUP(J2408,Ref!A:D,4,0)</f>
        <v>0</v>
      </c>
      <c r="D2408" s="18" t="str">
        <f t="shared" si="111"/>
        <v>21/may</v>
      </c>
      <c r="E2408" s="18">
        <f t="shared" si="112"/>
        <v>7</v>
      </c>
      <c r="F2408" s="18">
        <v>1</v>
      </c>
      <c r="G2408" s="18">
        <f t="shared" si="113"/>
        <v>0</v>
      </c>
      <c r="H2408" s="3">
        <v>46163.515810185185</v>
      </c>
      <c r="I2408">
        <v>65569320</v>
      </c>
      <c r="J2408" t="s">
        <v>1967</v>
      </c>
      <c r="K2408" t="s">
        <v>1968</v>
      </c>
      <c r="L2408" t="s">
        <v>1969</v>
      </c>
      <c r="M2408" t="s">
        <v>1970</v>
      </c>
      <c r="O2408">
        <v>364020320000</v>
      </c>
      <c r="P2408">
        <v>16018</v>
      </c>
      <c r="Q2408">
        <v>-4</v>
      </c>
      <c r="R2408">
        <v>1</v>
      </c>
      <c r="S2408">
        <v>65569320</v>
      </c>
      <c r="U2408" t="s">
        <v>5090</v>
      </c>
      <c r="W2408" t="s">
        <v>5091</v>
      </c>
      <c r="X2408">
        <v>364020320000</v>
      </c>
      <c r="Y2408" t="s">
        <v>65</v>
      </c>
      <c r="Z2408" t="s">
        <v>4619</v>
      </c>
      <c r="AG2408" t="s">
        <v>1972</v>
      </c>
      <c r="AL2408">
        <v>0</v>
      </c>
      <c r="AN2408" t="s">
        <v>1974</v>
      </c>
      <c r="AO2408">
        <v>0</v>
      </c>
      <c r="AQ2408">
        <v>2258107</v>
      </c>
      <c r="AR2408" t="s">
        <v>4605</v>
      </c>
      <c r="AS2408" t="s">
        <v>5883</v>
      </c>
      <c r="AT2408" t="s">
        <v>1975</v>
      </c>
    </row>
    <row r="2409" spans="1:46" x14ac:dyDescent="0.25">
      <c r="A2409" t="str">
        <f>_xlfn.XLOOKUP(I2409,UTILIZADAS[Contacto1],UTILIZADAS[Source.Name],,0)</f>
        <v>Cobros Mayo</v>
      </c>
      <c r="B2409" s="18">
        <f>VLOOKUP(J2409,Ref!A:C,3,0)</f>
        <v>0</v>
      </c>
      <c r="C2409" s="18">
        <f>VLOOKUP(J2409,Ref!A:D,4,0)</f>
        <v>0</v>
      </c>
      <c r="D2409" s="18" t="str">
        <f t="shared" si="111"/>
        <v>22/may</v>
      </c>
      <c r="E2409" s="18">
        <f t="shared" si="112"/>
        <v>7</v>
      </c>
      <c r="F2409" s="18">
        <v>1</v>
      </c>
      <c r="G2409" s="18">
        <f t="shared" si="113"/>
        <v>1</v>
      </c>
      <c r="H2409" s="3">
        <v>46164.404999999999</v>
      </c>
      <c r="I2409">
        <v>65569320</v>
      </c>
      <c r="J2409" t="s">
        <v>2023</v>
      </c>
      <c r="K2409" t="s">
        <v>1968</v>
      </c>
      <c r="L2409" t="s">
        <v>1969</v>
      </c>
      <c r="M2409" t="s">
        <v>1970</v>
      </c>
      <c r="O2409">
        <v>364020320000</v>
      </c>
      <c r="P2409">
        <v>16018</v>
      </c>
      <c r="Q2409">
        <v>-4</v>
      </c>
      <c r="R2409">
        <v>1</v>
      </c>
      <c r="S2409">
        <v>65569320</v>
      </c>
      <c r="U2409" t="s">
        <v>5090</v>
      </c>
      <c r="W2409" t="s">
        <v>5091</v>
      </c>
      <c r="X2409">
        <v>364020320000</v>
      </c>
      <c r="Y2409" t="s">
        <v>65</v>
      </c>
      <c r="Z2409" t="s">
        <v>4619</v>
      </c>
      <c r="AG2409" t="s">
        <v>1972</v>
      </c>
      <c r="AL2409">
        <v>0</v>
      </c>
      <c r="AN2409" t="s">
        <v>1974</v>
      </c>
      <c r="AO2409">
        <v>0</v>
      </c>
      <c r="AQ2409">
        <v>2258107</v>
      </c>
      <c r="AR2409" t="s">
        <v>4605</v>
      </c>
      <c r="AS2409" t="s">
        <v>5883</v>
      </c>
      <c r="AT2409" t="s">
        <v>2024</v>
      </c>
    </row>
    <row r="2410" spans="1:46" x14ac:dyDescent="0.25">
      <c r="A2410" t="str">
        <f>_xlfn.XLOOKUP(I2410,UTILIZADAS[Contacto1],UTILIZADAS[Source.Name],,0)</f>
        <v>Cobros Mayo</v>
      </c>
      <c r="B2410" s="18">
        <f>VLOOKUP(J2410,Ref!A:C,3,0)</f>
        <v>1</v>
      </c>
      <c r="C2410" s="18">
        <f>VLOOKUP(J2410,Ref!A:D,4,0)</f>
        <v>1</v>
      </c>
      <c r="D2410" s="18" t="str">
        <f t="shared" si="111"/>
        <v>11/may</v>
      </c>
      <c r="E2410" s="18">
        <f t="shared" si="112"/>
        <v>1</v>
      </c>
      <c r="F2410" s="18">
        <v>1</v>
      </c>
      <c r="G2410" s="18">
        <f t="shared" si="113"/>
        <v>1</v>
      </c>
      <c r="H2410" s="3">
        <v>46153.73265046296</v>
      </c>
      <c r="I2410">
        <v>65572252</v>
      </c>
      <c r="J2410">
        <v>6007</v>
      </c>
      <c r="K2410" t="s">
        <v>1983</v>
      </c>
      <c r="L2410" t="s">
        <v>1897</v>
      </c>
      <c r="M2410" t="s">
        <v>1970</v>
      </c>
      <c r="O2410">
        <v>369080990000</v>
      </c>
      <c r="P2410">
        <v>16018</v>
      </c>
      <c r="Q2410">
        <v>-4</v>
      </c>
      <c r="R2410">
        <v>1</v>
      </c>
      <c r="S2410">
        <v>65572252</v>
      </c>
      <c r="U2410" t="s">
        <v>5092</v>
      </c>
      <c r="W2410" t="s">
        <v>5093</v>
      </c>
      <c r="X2410">
        <v>369080990000</v>
      </c>
      <c r="Y2410" t="s">
        <v>65</v>
      </c>
      <c r="Z2410" t="s">
        <v>66</v>
      </c>
      <c r="AF2410" t="s">
        <v>1976</v>
      </c>
      <c r="AG2410" t="s">
        <v>1972</v>
      </c>
      <c r="AL2410">
        <v>48</v>
      </c>
      <c r="AM2410" t="s">
        <v>1979</v>
      </c>
      <c r="AN2410" t="s">
        <v>1987</v>
      </c>
      <c r="AO2410">
        <v>0</v>
      </c>
      <c r="AQ2410">
        <v>2258108</v>
      </c>
      <c r="AR2410" t="s">
        <v>4605</v>
      </c>
      <c r="AS2410" t="s">
        <v>5883</v>
      </c>
      <c r="AT2410" t="s">
        <v>1898</v>
      </c>
    </row>
    <row r="2411" spans="1:46" x14ac:dyDescent="0.25">
      <c r="A2411" t="str">
        <f>_xlfn.XLOOKUP(I2411,UTILIZADAS[Contacto1],UTILIZADAS[Source.Name],,0)</f>
        <v>Cobros Mayo</v>
      </c>
      <c r="B2411" s="18">
        <f>VLOOKUP(J2411,Ref!A:C,3,0)</f>
        <v>0</v>
      </c>
      <c r="C2411" s="18">
        <f>VLOOKUP(J2411,Ref!A:D,4,0)</f>
        <v>0</v>
      </c>
      <c r="D2411" s="18" t="str">
        <f t="shared" si="111"/>
        <v>11/may</v>
      </c>
      <c r="E2411" s="18">
        <f t="shared" si="112"/>
        <v>2</v>
      </c>
      <c r="F2411" s="18">
        <v>1</v>
      </c>
      <c r="G2411" s="18">
        <f t="shared" si="113"/>
        <v>0</v>
      </c>
      <c r="H2411" s="3">
        <v>46153.732916666668</v>
      </c>
      <c r="I2411">
        <v>65572662</v>
      </c>
      <c r="J2411" t="s">
        <v>2021</v>
      </c>
      <c r="K2411" t="s">
        <v>1968</v>
      </c>
      <c r="L2411" t="s">
        <v>1969</v>
      </c>
      <c r="M2411" t="s">
        <v>1970</v>
      </c>
      <c r="O2411">
        <v>368070410000</v>
      </c>
      <c r="P2411">
        <v>16018</v>
      </c>
      <c r="Q2411">
        <v>-4</v>
      </c>
      <c r="R2411">
        <v>1</v>
      </c>
      <c r="S2411">
        <v>65572662</v>
      </c>
      <c r="U2411" t="s">
        <v>5094</v>
      </c>
      <c r="W2411" t="s">
        <v>5095</v>
      </c>
      <c r="X2411">
        <v>368070410000</v>
      </c>
      <c r="Y2411" t="s">
        <v>65</v>
      </c>
      <c r="Z2411" t="s">
        <v>66</v>
      </c>
      <c r="AF2411" t="s">
        <v>1976</v>
      </c>
      <c r="AG2411" t="s">
        <v>1972</v>
      </c>
      <c r="AL2411">
        <v>5</v>
      </c>
      <c r="AN2411" t="s">
        <v>1974</v>
      </c>
      <c r="AO2411">
        <v>0</v>
      </c>
      <c r="AQ2411">
        <v>2258109</v>
      </c>
      <c r="AR2411" t="s">
        <v>4605</v>
      </c>
      <c r="AS2411" t="s">
        <v>5883</v>
      </c>
      <c r="AT2411" t="s">
        <v>2022</v>
      </c>
    </row>
    <row r="2412" spans="1:46" x14ac:dyDescent="0.25">
      <c r="A2412" t="str">
        <f>_xlfn.XLOOKUP(I2412,UTILIZADAS[Contacto1],UTILIZADAS[Source.Name],,0)</f>
        <v>Cobros Mayo</v>
      </c>
      <c r="B2412" s="18">
        <f>VLOOKUP(J2412,Ref!A:C,3,0)</f>
        <v>0</v>
      </c>
      <c r="C2412" s="18">
        <f>VLOOKUP(J2412,Ref!A:D,4,0)</f>
        <v>0</v>
      </c>
      <c r="D2412" s="18" t="str">
        <f t="shared" si="111"/>
        <v>14/may</v>
      </c>
      <c r="E2412" s="18">
        <f t="shared" si="112"/>
        <v>2</v>
      </c>
      <c r="F2412" s="18">
        <v>1</v>
      </c>
      <c r="G2412" s="18">
        <f t="shared" si="113"/>
        <v>1</v>
      </c>
      <c r="H2412" s="3">
        <v>46156.459768518522</v>
      </c>
      <c r="I2412">
        <v>65572662</v>
      </c>
      <c r="J2412">
        <v>6004</v>
      </c>
      <c r="K2412" t="s">
        <v>1983</v>
      </c>
      <c r="L2412" t="s">
        <v>1897</v>
      </c>
      <c r="M2412" t="s">
        <v>1970</v>
      </c>
      <c r="O2412">
        <v>368070410000</v>
      </c>
      <c r="P2412">
        <v>16018</v>
      </c>
      <c r="Q2412">
        <v>-4</v>
      </c>
      <c r="R2412">
        <v>1</v>
      </c>
      <c r="S2412">
        <v>65572662</v>
      </c>
      <c r="U2412" t="s">
        <v>5094</v>
      </c>
      <c r="W2412" t="s">
        <v>5095</v>
      </c>
      <c r="X2412">
        <v>368070410000</v>
      </c>
      <c r="Y2412" t="s">
        <v>65</v>
      </c>
      <c r="Z2412" t="s">
        <v>66</v>
      </c>
      <c r="AF2412" t="s">
        <v>1976</v>
      </c>
      <c r="AG2412" t="s">
        <v>1972</v>
      </c>
      <c r="AL2412">
        <v>139</v>
      </c>
      <c r="AM2412" t="s">
        <v>1979</v>
      </c>
      <c r="AN2412" t="s">
        <v>1987</v>
      </c>
      <c r="AO2412">
        <v>0</v>
      </c>
      <c r="AQ2412">
        <v>2258109</v>
      </c>
      <c r="AR2412" t="s">
        <v>4605</v>
      </c>
      <c r="AS2412" t="s">
        <v>5883</v>
      </c>
      <c r="AT2412" t="s">
        <v>1984</v>
      </c>
    </row>
    <row r="2413" spans="1:46" x14ac:dyDescent="0.25">
      <c r="A2413" t="str">
        <f>_xlfn.XLOOKUP(I2413,UTILIZADAS[Contacto1],UTILIZADAS[Source.Name],,0)</f>
        <v>Cobros Abril Canal Fijo</v>
      </c>
      <c r="B2413" s="18">
        <f>VLOOKUP(J2413,Ref!A:C,3,0)</f>
        <v>0</v>
      </c>
      <c r="C2413" s="18">
        <f>VLOOKUP(J2413,Ref!A:D,4,0)</f>
        <v>0</v>
      </c>
      <c r="D2413" s="18" t="str">
        <f t="shared" si="111"/>
        <v>11/may</v>
      </c>
      <c r="E2413" s="18">
        <f t="shared" si="112"/>
        <v>5</v>
      </c>
      <c r="F2413" s="18">
        <v>1</v>
      </c>
      <c r="G2413" s="18">
        <f t="shared" si="113"/>
        <v>0</v>
      </c>
      <c r="H2413" s="3">
        <v>46153.733599537038</v>
      </c>
      <c r="I2413">
        <v>65577067</v>
      </c>
      <c r="J2413" t="s">
        <v>1967</v>
      </c>
      <c r="K2413" t="s">
        <v>1968</v>
      </c>
      <c r="L2413" t="s">
        <v>1969</v>
      </c>
      <c r="M2413" t="s">
        <v>1970</v>
      </c>
      <c r="O2413">
        <v>359374860000</v>
      </c>
      <c r="P2413">
        <v>16018</v>
      </c>
      <c r="Q2413">
        <v>-4</v>
      </c>
      <c r="R2413">
        <v>1</v>
      </c>
      <c r="S2413">
        <v>65577067</v>
      </c>
      <c r="U2413" t="s">
        <v>1302</v>
      </c>
      <c r="W2413" t="s">
        <v>1303</v>
      </c>
      <c r="X2413">
        <v>359374860000</v>
      </c>
      <c r="Y2413" t="s">
        <v>65</v>
      </c>
      <c r="Z2413" t="s">
        <v>597</v>
      </c>
      <c r="AF2413" t="s">
        <v>1976</v>
      </c>
      <c r="AG2413" t="s">
        <v>1972</v>
      </c>
      <c r="AL2413">
        <v>0</v>
      </c>
      <c r="AN2413" t="s">
        <v>1974</v>
      </c>
      <c r="AO2413">
        <v>0</v>
      </c>
      <c r="AQ2413">
        <v>2258110</v>
      </c>
      <c r="AR2413" t="s">
        <v>4605</v>
      </c>
      <c r="AS2413" t="s">
        <v>5883</v>
      </c>
      <c r="AT2413" t="s">
        <v>1975</v>
      </c>
    </row>
    <row r="2414" spans="1:46" x14ac:dyDescent="0.25">
      <c r="A2414" t="str">
        <f>_xlfn.XLOOKUP(I2414,UTILIZADAS[Contacto1],UTILIZADAS[Source.Name],,0)</f>
        <v>Cobros Abril Canal Fijo</v>
      </c>
      <c r="B2414" s="18">
        <f>VLOOKUP(J2414,Ref!A:C,3,0)</f>
        <v>0</v>
      </c>
      <c r="C2414" s="18">
        <f>VLOOKUP(J2414,Ref!A:D,4,0)</f>
        <v>0</v>
      </c>
      <c r="D2414" s="18" t="str">
        <f t="shared" si="111"/>
        <v>14/may</v>
      </c>
      <c r="E2414" s="18">
        <f t="shared" si="112"/>
        <v>5</v>
      </c>
      <c r="F2414" s="18">
        <v>1</v>
      </c>
      <c r="G2414" s="18">
        <f t="shared" si="113"/>
        <v>0</v>
      </c>
      <c r="H2414" s="3">
        <v>46156.459386574075</v>
      </c>
      <c r="I2414">
        <v>65577067</v>
      </c>
      <c r="J2414" t="s">
        <v>1967</v>
      </c>
      <c r="K2414" t="s">
        <v>1968</v>
      </c>
      <c r="L2414" t="s">
        <v>1969</v>
      </c>
      <c r="M2414" t="s">
        <v>1970</v>
      </c>
      <c r="O2414">
        <v>359374860000</v>
      </c>
      <c r="P2414">
        <v>16018</v>
      </c>
      <c r="Q2414">
        <v>-4</v>
      </c>
      <c r="R2414">
        <v>1</v>
      </c>
      <c r="S2414">
        <v>65577067</v>
      </c>
      <c r="U2414" t="s">
        <v>1302</v>
      </c>
      <c r="W2414" t="s">
        <v>1303</v>
      </c>
      <c r="X2414">
        <v>359374860000</v>
      </c>
      <c r="Y2414" t="s">
        <v>65</v>
      </c>
      <c r="Z2414" t="s">
        <v>597</v>
      </c>
      <c r="AF2414" t="s">
        <v>1976</v>
      </c>
      <c r="AG2414" t="s">
        <v>1972</v>
      </c>
      <c r="AL2414">
        <v>0</v>
      </c>
      <c r="AN2414" t="s">
        <v>1974</v>
      </c>
      <c r="AO2414">
        <v>0</v>
      </c>
      <c r="AQ2414">
        <v>2258110</v>
      </c>
      <c r="AR2414" t="s">
        <v>4605</v>
      </c>
      <c r="AS2414" t="s">
        <v>5883</v>
      </c>
      <c r="AT2414" t="s">
        <v>1975</v>
      </c>
    </row>
    <row r="2415" spans="1:46" x14ac:dyDescent="0.25">
      <c r="A2415" t="str">
        <f>_xlfn.XLOOKUP(I2415,UTILIZADAS[Contacto1],UTILIZADAS[Source.Name],,0)</f>
        <v>Cobros Abril Canal Fijo</v>
      </c>
      <c r="B2415" s="18">
        <f>VLOOKUP(J2415,Ref!A:C,3,0)</f>
        <v>0</v>
      </c>
      <c r="C2415" s="18">
        <f>VLOOKUP(J2415,Ref!A:D,4,0)</f>
        <v>0</v>
      </c>
      <c r="D2415" s="18" t="str">
        <f t="shared" si="111"/>
        <v>18/may</v>
      </c>
      <c r="E2415" s="18">
        <f t="shared" si="112"/>
        <v>5</v>
      </c>
      <c r="F2415" s="18">
        <v>1</v>
      </c>
      <c r="G2415" s="18">
        <f t="shared" si="113"/>
        <v>0</v>
      </c>
      <c r="H2415" s="3">
        <v>46160.535254629627</v>
      </c>
      <c r="I2415">
        <v>65577067</v>
      </c>
      <c r="J2415" t="s">
        <v>1967</v>
      </c>
      <c r="K2415" t="s">
        <v>1968</v>
      </c>
      <c r="L2415" t="s">
        <v>1969</v>
      </c>
      <c r="M2415" t="s">
        <v>1970</v>
      </c>
      <c r="O2415">
        <v>359374860000</v>
      </c>
      <c r="P2415">
        <v>16018</v>
      </c>
      <c r="Q2415">
        <v>-4</v>
      </c>
      <c r="R2415">
        <v>1</v>
      </c>
      <c r="S2415">
        <v>65577067</v>
      </c>
      <c r="U2415" t="s">
        <v>1302</v>
      </c>
      <c r="W2415" t="s">
        <v>1303</v>
      </c>
      <c r="X2415">
        <v>359374860000</v>
      </c>
      <c r="Y2415" t="s">
        <v>65</v>
      </c>
      <c r="Z2415" t="s">
        <v>597</v>
      </c>
      <c r="AF2415" t="s">
        <v>1976</v>
      </c>
      <c r="AG2415" t="s">
        <v>1972</v>
      </c>
      <c r="AL2415">
        <v>0</v>
      </c>
      <c r="AN2415" t="s">
        <v>1974</v>
      </c>
      <c r="AO2415">
        <v>0</v>
      </c>
      <c r="AQ2415">
        <v>2258110</v>
      </c>
      <c r="AR2415" t="s">
        <v>4605</v>
      </c>
      <c r="AS2415" t="s">
        <v>5883</v>
      </c>
      <c r="AT2415" t="s">
        <v>1975</v>
      </c>
    </row>
    <row r="2416" spans="1:46" x14ac:dyDescent="0.25">
      <c r="A2416" t="str">
        <f>_xlfn.XLOOKUP(I2416,UTILIZADAS[Contacto1],UTILIZADAS[Source.Name],,0)</f>
        <v>Cobros Abril Canal Fijo</v>
      </c>
      <c r="B2416" s="18">
        <f>VLOOKUP(J2416,Ref!A:C,3,0)</f>
        <v>0</v>
      </c>
      <c r="C2416" s="18">
        <f>VLOOKUP(J2416,Ref!A:D,4,0)</f>
        <v>0</v>
      </c>
      <c r="D2416" s="18" t="str">
        <f t="shared" si="111"/>
        <v>20/may</v>
      </c>
      <c r="E2416" s="18">
        <f t="shared" si="112"/>
        <v>5</v>
      </c>
      <c r="F2416" s="18">
        <v>1</v>
      </c>
      <c r="G2416" s="18">
        <f t="shared" si="113"/>
        <v>0</v>
      </c>
      <c r="H2416" s="3">
        <v>46162.484803240739</v>
      </c>
      <c r="I2416">
        <v>65577067</v>
      </c>
      <c r="J2416" t="s">
        <v>1967</v>
      </c>
      <c r="K2416" t="s">
        <v>1968</v>
      </c>
      <c r="L2416" t="s">
        <v>1969</v>
      </c>
      <c r="M2416" t="s">
        <v>1970</v>
      </c>
      <c r="O2416">
        <v>359374860000</v>
      </c>
      <c r="P2416">
        <v>16018</v>
      </c>
      <c r="Q2416">
        <v>-4</v>
      </c>
      <c r="R2416">
        <v>1</v>
      </c>
      <c r="S2416">
        <v>65577067</v>
      </c>
      <c r="U2416" t="s">
        <v>1302</v>
      </c>
      <c r="W2416" t="s">
        <v>1303</v>
      </c>
      <c r="X2416">
        <v>359374860000</v>
      </c>
      <c r="Y2416" t="s">
        <v>65</v>
      </c>
      <c r="Z2416" t="s">
        <v>597</v>
      </c>
      <c r="AF2416" t="s">
        <v>1976</v>
      </c>
      <c r="AG2416" t="s">
        <v>1972</v>
      </c>
      <c r="AL2416">
        <v>0</v>
      </c>
      <c r="AN2416" t="s">
        <v>1974</v>
      </c>
      <c r="AO2416">
        <v>0</v>
      </c>
      <c r="AQ2416">
        <v>2258110</v>
      </c>
      <c r="AR2416" t="s">
        <v>4605</v>
      </c>
      <c r="AS2416" t="s">
        <v>5883</v>
      </c>
      <c r="AT2416" t="s">
        <v>1975</v>
      </c>
    </row>
    <row r="2417" spans="1:46" x14ac:dyDescent="0.25">
      <c r="A2417" t="str">
        <f>_xlfn.XLOOKUP(I2417,UTILIZADAS[Contacto1],UTILIZADAS[Source.Name],,0)</f>
        <v>Cobros Abril Canal Fijo</v>
      </c>
      <c r="B2417" s="18">
        <f>VLOOKUP(J2417,Ref!A:C,3,0)</f>
        <v>1</v>
      </c>
      <c r="C2417" s="18">
        <f>VLOOKUP(J2417,Ref!A:D,4,0)</f>
        <v>0</v>
      </c>
      <c r="D2417" s="18" t="str">
        <f t="shared" si="111"/>
        <v>21/may</v>
      </c>
      <c r="E2417" s="18">
        <f t="shared" si="112"/>
        <v>5</v>
      </c>
      <c r="F2417" s="18">
        <v>1</v>
      </c>
      <c r="G2417" s="18">
        <f t="shared" si="113"/>
        <v>1</v>
      </c>
      <c r="H2417" s="3">
        <v>46163.516134259262</v>
      </c>
      <c r="I2417">
        <v>65577067</v>
      </c>
      <c r="J2417">
        <v>6000</v>
      </c>
      <c r="K2417" t="s">
        <v>1983</v>
      </c>
      <c r="L2417" t="s">
        <v>1897</v>
      </c>
      <c r="M2417" t="s">
        <v>1970</v>
      </c>
      <c r="O2417">
        <v>359374860000</v>
      </c>
      <c r="P2417">
        <v>16018</v>
      </c>
      <c r="Q2417">
        <v>-4</v>
      </c>
      <c r="R2417">
        <v>1</v>
      </c>
      <c r="S2417">
        <v>65577067</v>
      </c>
      <c r="U2417" t="s">
        <v>1302</v>
      </c>
      <c r="W2417" t="s">
        <v>1303</v>
      </c>
      <c r="X2417">
        <v>359374860000</v>
      </c>
      <c r="Y2417" t="s">
        <v>65</v>
      </c>
      <c r="Z2417" t="s">
        <v>597</v>
      </c>
      <c r="AF2417" t="s">
        <v>1976</v>
      </c>
      <c r="AG2417" t="s">
        <v>1972</v>
      </c>
      <c r="AL2417">
        <v>99</v>
      </c>
      <c r="AM2417" t="s">
        <v>1979</v>
      </c>
      <c r="AN2417" t="s">
        <v>1987</v>
      </c>
      <c r="AO2417">
        <v>0</v>
      </c>
      <c r="AQ2417">
        <v>2258110</v>
      </c>
      <c r="AR2417" t="s">
        <v>4605</v>
      </c>
      <c r="AS2417" t="s">
        <v>5883</v>
      </c>
      <c r="AT2417" t="s">
        <v>1895</v>
      </c>
    </row>
    <row r="2418" spans="1:46" x14ac:dyDescent="0.25">
      <c r="A2418" t="e">
        <f>_xlfn.XLOOKUP(I2418,UTILIZADAS[Contacto1],UTILIZADAS[Source.Name],,0)</f>
        <v>#N/A</v>
      </c>
      <c r="B2418" s="18">
        <f>VLOOKUP(J2418,Ref!A:C,3,0)</f>
        <v>1</v>
      </c>
      <c r="C2418" s="18">
        <f>VLOOKUP(J2418,Ref!A:D,4,0)</f>
        <v>1</v>
      </c>
      <c r="D2418" s="18" t="str">
        <f t="shared" si="111"/>
        <v>05/may</v>
      </c>
      <c r="E2418" s="18">
        <f t="shared" si="112"/>
        <v>1</v>
      </c>
      <c r="F2418" s="18">
        <v>1</v>
      </c>
      <c r="G2418" s="18">
        <f t="shared" si="113"/>
        <v>1</v>
      </c>
      <c r="H2418" s="3">
        <v>46147.656365740739</v>
      </c>
      <c r="I2418">
        <v>65577131</v>
      </c>
      <c r="J2418">
        <v>6007</v>
      </c>
      <c r="K2418" t="s">
        <v>1983</v>
      </c>
      <c r="L2418" t="s">
        <v>1897</v>
      </c>
      <c r="M2418" t="s">
        <v>1970</v>
      </c>
      <c r="P2418">
        <v>998</v>
      </c>
      <c r="Q2418">
        <v>0</v>
      </c>
      <c r="S2418">
        <v>65577131</v>
      </c>
      <c r="AF2418" t="s">
        <v>1976</v>
      </c>
      <c r="AG2418" t="s">
        <v>1972</v>
      </c>
      <c r="AL2418">
        <v>32</v>
      </c>
      <c r="AM2418" t="s">
        <v>1979</v>
      </c>
      <c r="AN2418" t="s">
        <v>1977</v>
      </c>
      <c r="AO2418">
        <v>0</v>
      </c>
      <c r="AQ2418">
        <v>2257511</v>
      </c>
      <c r="AR2418" t="s">
        <v>1978</v>
      </c>
      <c r="AT2418" t="s">
        <v>1898</v>
      </c>
    </row>
    <row r="2419" spans="1:46" x14ac:dyDescent="0.25">
      <c r="A2419" t="str">
        <f>_xlfn.XLOOKUP(I2419,UTILIZADAS[Contacto1],UTILIZADAS[Source.Name],,0)</f>
        <v>Cobros Abril Canal Fijo</v>
      </c>
      <c r="B2419" s="18">
        <f>VLOOKUP(J2419,Ref!A:C,3,0)</f>
        <v>0</v>
      </c>
      <c r="C2419" s="18">
        <f>VLOOKUP(J2419,Ref!A:D,4,0)</f>
        <v>0</v>
      </c>
      <c r="D2419" s="18" t="str">
        <f t="shared" si="111"/>
        <v>02/may</v>
      </c>
      <c r="E2419" s="18">
        <f t="shared" si="112"/>
        <v>2</v>
      </c>
      <c r="F2419" s="18">
        <v>1</v>
      </c>
      <c r="G2419" s="18">
        <f t="shared" si="113"/>
        <v>0</v>
      </c>
      <c r="H2419" s="3">
        <v>46144.525057870371</v>
      </c>
      <c r="I2419">
        <v>65579008</v>
      </c>
      <c r="J2419">
        <v>6004</v>
      </c>
      <c r="K2419" t="s">
        <v>1983</v>
      </c>
      <c r="L2419" t="s">
        <v>1897</v>
      </c>
      <c r="M2419" t="s">
        <v>1970</v>
      </c>
      <c r="O2419">
        <v>362014660000</v>
      </c>
      <c r="P2419">
        <v>16017</v>
      </c>
      <c r="Q2419">
        <v>-4</v>
      </c>
      <c r="R2419">
        <v>1</v>
      </c>
      <c r="S2419">
        <v>65579008</v>
      </c>
      <c r="U2419" t="s">
        <v>2328</v>
      </c>
      <c r="W2419" t="s">
        <v>3881</v>
      </c>
      <c r="X2419" t="s">
        <v>66</v>
      </c>
      <c r="Y2419" t="s">
        <v>65</v>
      </c>
      <c r="Z2419">
        <v>362014660000</v>
      </c>
      <c r="AF2419" t="s">
        <v>1976</v>
      </c>
      <c r="AG2419" t="s">
        <v>1972</v>
      </c>
      <c r="AI2419" t="s">
        <v>3078</v>
      </c>
      <c r="AK2419" t="s">
        <v>4497</v>
      </c>
      <c r="AL2419">
        <v>105</v>
      </c>
      <c r="AM2419" t="s">
        <v>1979</v>
      </c>
      <c r="AN2419" t="s">
        <v>1987</v>
      </c>
      <c r="AO2419">
        <v>0</v>
      </c>
      <c r="AQ2419">
        <v>2252098</v>
      </c>
      <c r="AR2419" t="s">
        <v>2241</v>
      </c>
      <c r="AS2419" t="s">
        <v>4163</v>
      </c>
      <c r="AT2419" t="s">
        <v>1984</v>
      </c>
    </row>
    <row r="2420" spans="1:46" x14ac:dyDescent="0.25">
      <c r="A2420" t="str">
        <f>_xlfn.XLOOKUP(I2420,UTILIZADAS[Contacto1],UTILIZADAS[Source.Name],,0)</f>
        <v>Cobros Abril Canal Fijo</v>
      </c>
      <c r="B2420" s="18">
        <f>VLOOKUP(J2420,Ref!A:C,3,0)</f>
        <v>1</v>
      </c>
      <c r="C2420" s="18">
        <f>VLOOKUP(J2420,Ref!A:D,4,0)</f>
        <v>1</v>
      </c>
      <c r="D2420" s="18" t="str">
        <f t="shared" si="111"/>
        <v>11/may</v>
      </c>
      <c r="E2420" s="18">
        <f t="shared" si="112"/>
        <v>2</v>
      </c>
      <c r="F2420" s="18">
        <v>1</v>
      </c>
      <c r="G2420" s="18">
        <f t="shared" si="113"/>
        <v>1</v>
      </c>
      <c r="H2420" s="3">
        <v>46153.733680555553</v>
      </c>
      <c r="I2420">
        <v>65579008</v>
      </c>
      <c r="J2420">
        <v>6003</v>
      </c>
      <c r="K2420" t="s">
        <v>1983</v>
      </c>
      <c r="L2420" t="s">
        <v>1897</v>
      </c>
      <c r="M2420" t="s">
        <v>1970</v>
      </c>
      <c r="O2420">
        <v>362014660000</v>
      </c>
      <c r="P2420">
        <v>16018</v>
      </c>
      <c r="Q2420">
        <v>-4</v>
      </c>
      <c r="R2420">
        <v>1</v>
      </c>
      <c r="S2420">
        <v>65579008</v>
      </c>
      <c r="U2420" t="s">
        <v>2328</v>
      </c>
      <c r="W2420" t="s">
        <v>3881</v>
      </c>
      <c r="X2420">
        <v>362014660000</v>
      </c>
      <c r="Y2420" t="s">
        <v>65</v>
      </c>
      <c r="Z2420" t="s">
        <v>66</v>
      </c>
      <c r="AF2420" t="s">
        <v>1976</v>
      </c>
      <c r="AG2420" t="s">
        <v>1972</v>
      </c>
      <c r="AL2420">
        <v>41</v>
      </c>
      <c r="AM2420" t="s">
        <v>1979</v>
      </c>
      <c r="AN2420" t="s">
        <v>1987</v>
      </c>
      <c r="AO2420">
        <v>0</v>
      </c>
      <c r="AQ2420">
        <v>2258111</v>
      </c>
      <c r="AR2420" t="s">
        <v>4605</v>
      </c>
      <c r="AS2420" t="s">
        <v>5883</v>
      </c>
      <c r="AT2420" t="s">
        <v>1892</v>
      </c>
    </row>
    <row r="2421" spans="1:46" x14ac:dyDescent="0.25">
      <c r="A2421" t="str">
        <f>_xlfn.XLOOKUP(I2421,UTILIZADAS[Contacto1],UTILIZADAS[Source.Name],,0)</f>
        <v>Cobros Abril Canal Fijo</v>
      </c>
      <c r="B2421" s="18">
        <f>VLOOKUP(J2421,Ref!A:C,3,0)</f>
        <v>0</v>
      </c>
      <c r="C2421" s="18">
        <f>VLOOKUP(J2421,Ref!A:D,4,0)</f>
        <v>0</v>
      </c>
      <c r="D2421" s="18" t="str">
        <f t="shared" si="111"/>
        <v>04/may</v>
      </c>
      <c r="E2421" s="18">
        <f t="shared" si="112"/>
        <v>3</v>
      </c>
      <c r="F2421" s="18">
        <v>1</v>
      </c>
      <c r="G2421" s="18">
        <f t="shared" si="113"/>
        <v>0</v>
      </c>
      <c r="H2421" s="3">
        <v>46146.644583333335</v>
      </c>
      <c r="I2421">
        <v>65579992</v>
      </c>
      <c r="J2421" t="s">
        <v>1967</v>
      </c>
      <c r="K2421" t="s">
        <v>1968</v>
      </c>
      <c r="L2421" t="s">
        <v>1969</v>
      </c>
      <c r="M2421" t="s">
        <v>1970</v>
      </c>
      <c r="O2421">
        <v>354375680000</v>
      </c>
      <c r="P2421">
        <v>16017</v>
      </c>
      <c r="Q2421">
        <v>-4</v>
      </c>
      <c r="R2421">
        <v>1</v>
      </c>
      <c r="S2421">
        <v>65579992</v>
      </c>
      <c r="U2421" t="s">
        <v>4530</v>
      </c>
      <c r="W2421" t="s">
        <v>374</v>
      </c>
      <c r="X2421" t="s">
        <v>2551</v>
      </c>
      <c r="Y2421" t="s">
        <v>65</v>
      </c>
      <c r="Z2421">
        <v>354375680000</v>
      </c>
      <c r="AG2421" t="s">
        <v>1972</v>
      </c>
      <c r="AI2421" t="s">
        <v>3707</v>
      </c>
      <c r="AL2421">
        <v>0</v>
      </c>
      <c r="AN2421" t="s">
        <v>1974</v>
      </c>
      <c r="AO2421">
        <v>0</v>
      </c>
      <c r="AQ2421">
        <v>2252809</v>
      </c>
      <c r="AR2421" t="s">
        <v>2241</v>
      </c>
      <c r="AS2421" t="s">
        <v>4163</v>
      </c>
      <c r="AT2421" t="s">
        <v>1975</v>
      </c>
    </row>
    <row r="2422" spans="1:46" x14ac:dyDescent="0.25">
      <c r="A2422" t="str">
        <f>_xlfn.XLOOKUP(I2422,UTILIZADAS[Contacto1],UTILIZADAS[Source.Name],,0)</f>
        <v>Cobros Abril Canal Fijo</v>
      </c>
      <c r="B2422" s="18">
        <f>VLOOKUP(J2422,Ref!A:C,3,0)</f>
        <v>0</v>
      </c>
      <c r="C2422" s="18">
        <f>VLOOKUP(J2422,Ref!A:D,4,0)</f>
        <v>0</v>
      </c>
      <c r="D2422" s="18" t="str">
        <f t="shared" si="111"/>
        <v>06/may</v>
      </c>
      <c r="E2422" s="18">
        <f t="shared" si="112"/>
        <v>3</v>
      </c>
      <c r="F2422" s="18">
        <v>1</v>
      </c>
      <c r="G2422" s="18">
        <f t="shared" si="113"/>
        <v>0</v>
      </c>
      <c r="H2422" s="3">
        <v>46148.631284722222</v>
      </c>
      <c r="I2422">
        <v>65579992</v>
      </c>
      <c r="J2422" t="s">
        <v>1967</v>
      </c>
      <c r="K2422" t="s">
        <v>1968</v>
      </c>
      <c r="L2422" t="s">
        <v>1969</v>
      </c>
      <c r="M2422" t="s">
        <v>1970</v>
      </c>
      <c r="O2422">
        <v>354375680000</v>
      </c>
      <c r="P2422">
        <v>16017</v>
      </c>
      <c r="Q2422">
        <v>-4</v>
      </c>
      <c r="R2422">
        <v>1</v>
      </c>
      <c r="S2422">
        <v>65579992</v>
      </c>
      <c r="U2422" t="s">
        <v>4530</v>
      </c>
      <c r="W2422" t="s">
        <v>374</v>
      </c>
      <c r="X2422" t="s">
        <v>2551</v>
      </c>
      <c r="Y2422" t="s">
        <v>65</v>
      </c>
      <c r="Z2422">
        <v>354375680000</v>
      </c>
      <c r="AG2422" t="s">
        <v>1972</v>
      </c>
      <c r="AI2422" t="s">
        <v>3707</v>
      </c>
      <c r="AL2422">
        <v>0</v>
      </c>
      <c r="AN2422" t="s">
        <v>1974</v>
      </c>
      <c r="AO2422">
        <v>0</v>
      </c>
      <c r="AQ2422">
        <v>2252809</v>
      </c>
      <c r="AR2422" t="s">
        <v>2241</v>
      </c>
      <c r="AS2422" t="s">
        <v>4163</v>
      </c>
      <c r="AT2422" t="s">
        <v>1975</v>
      </c>
    </row>
    <row r="2423" spans="1:46" x14ac:dyDescent="0.25">
      <c r="A2423" t="str">
        <f>_xlfn.XLOOKUP(I2423,UTILIZADAS[Contacto1],UTILIZADAS[Source.Name],,0)</f>
        <v>Cobros Abril Canal Fijo</v>
      </c>
      <c r="B2423" s="18">
        <f>VLOOKUP(J2423,Ref!A:C,3,0)</f>
        <v>0</v>
      </c>
      <c r="C2423" s="18">
        <f>VLOOKUP(J2423,Ref!A:D,4,0)</f>
        <v>0</v>
      </c>
      <c r="D2423" s="18" t="str">
        <f t="shared" si="111"/>
        <v>09/may</v>
      </c>
      <c r="E2423" s="18">
        <f t="shared" si="112"/>
        <v>3</v>
      </c>
      <c r="F2423" s="18">
        <v>1</v>
      </c>
      <c r="G2423" s="18">
        <f t="shared" si="113"/>
        <v>1</v>
      </c>
      <c r="H2423" s="3">
        <v>46151.386747685188</v>
      </c>
      <c r="I2423">
        <v>65579992</v>
      </c>
      <c r="J2423" t="s">
        <v>1967</v>
      </c>
      <c r="K2423" t="s">
        <v>1968</v>
      </c>
      <c r="L2423" t="s">
        <v>1969</v>
      </c>
      <c r="M2423" t="s">
        <v>1970</v>
      </c>
      <c r="O2423">
        <v>354375680000</v>
      </c>
      <c r="P2423">
        <v>16017</v>
      </c>
      <c r="Q2423">
        <v>-4</v>
      </c>
      <c r="R2423">
        <v>1</v>
      </c>
      <c r="S2423">
        <v>65579992</v>
      </c>
      <c r="U2423" t="s">
        <v>4530</v>
      </c>
      <c r="W2423" t="s">
        <v>374</v>
      </c>
      <c r="X2423" t="s">
        <v>2551</v>
      </c>
      <c r="Y2423" t="s">
        <v>65</v>
      </c>
      <c r="Z2423">
        <v>354375680000</v>
      </c>
      <c r="AG2423" t="s">
        <v>1972</v>
      </c>
      <c r="AI2423" t="s">
        <v>3707</v>
      </c>
      <c r="AL2423">
        <v>0</v>
      </c>
      <c r="AN2423" t="s">
        <v>1974</v>
      </c>
      <c r="AO2423">
        <v>0</v>
      </c>
      <c r="AQ2423">
        <v>2252809</v>
      </c>
      <c r="AR2423" t="s">
        <v>2241</v>
      </c>
      <c r="AS2423" t="s">
        <v>4163</v>
      </c>
      <c r="AT2423" t="s">
        <v>1975</v>
      </c>
    </row>
    <row r="2424" spans="1:46" x14ac:dyDescent="0.25">
      <c r="A2424" t="str">
        <f>_xlfn.XLOOKUP(I2424,UTILIZADAS[Contacto1],UTILIZADAS[Source.Name],,0)</f>
        <v>Cobros Abril Canal Fijo</v>
      </c>
      <c r="B2424" s="18">
        <f>VLOOKUP(J2424,Ref!A:C,3,0)</f>
        <v>0</v>
      </c>
      <c r="C2424" s="18">
        <f>VLOOKUP(J2424,Ref!A:D,4,0)</f>
        <v>0</v>
      </c>
      <c r="D2424" s="18" t="str">
        <f t="shared" si="111"/>
        <v>11/may</v>
      </c>
      <c r="E2424" s="18">
        <f t="shared" si="112"/>
        <v>3</v>
      </c>
      <c r="F2424" s="18">
        <v>1</v>
      </c>
      <c r="G2424" s="18">
        <f t="shared" si="113"/>
        <v>0</v>
      </c>
      <c r="H2424" s="3">
        <v>46153.734131944446</v>
      </c>
      <c r="I2424">
        <v>65581900</v>
      </c>
      <c r="J2424" t="s">
        <v>2021</v>
      </c>
      <c r="K2424" t="s">
        <v>1968</v>
      </c>
      <c r="L2424" t="s">
        <v>1969</v>
      </c>
      <c r="M2424" t="s">
        <v>1970</v>
      </c>
      <c r="O2424">
        <v>356367750000</v>
      </c>
      <c r="P2424">
        <v>16018</v>
      </c>
      <c r="Q2424">
        <v>-4</v>
      </c>
      <c r="R2424">
        <v>1</v>
      </c>
      <c r="S2424">
        <v>65581900</v>
      </c>
      <c r="U2424" t="s">
        <v>1458</v>
      </c>
      <c r="W2424" t="s">
        <v>1459</v>
      </c>
      <c r="X2424">
        <v>356367750000</v>
      </c>
      <c r="Y2424" t="s">
        <v>65</v>
      </c>
      <c r="Z2424" t="s">
        <v>66</v>
      </c>
      <c r="AF2424" t="s">
        <v>1976</v>
      </c>
      <c r="AG2424" t="s">
        <v>1972</v>
      </c>
      <c r="AL2424">
        <v>5</v>
      </c>
      <c r="AN2424" t="s">
        <v>1974</v>
      </c>
      <c r="AO2424">
        <v>0</v>
      </c>
      <c r="AQ2424">
        <v>2258112</v>
      </c>
      <c r="AR2424" t="s">
        <v>4605</v>
      </c>
      <c r="AS2424" t="s">
        <v>5883</v>
      </c>
      <c r="AT2424" t="s">
        <v>2022</v>
      </c>
    </row>
    <row r="2425" spans="1:46" x14ac:dyDescent="0.25">
      <c r="A2425" t="str">
        <f>_xlfn.XLOOKUP(I2425,UTILIZADAS[Contacto1],UTILIZADAS[Source.Name],,0)</f>
        <v>Cobros Abril Canal Fijo</v>
      </c>
      <c r="B2425" s="18">
        <f>VLOOKUP(J2425,Ref!A:C,3,0)</f>
        <v>0</v>
      </c>
      <c r="C2425" s="18">
        <f>VLOOKUP(J2425,Ref!A:D,4,0)</f>
        <v>0</v>
      </c>
      <c r="D2425" s="18" t="str">
        <f t="shared" si="111"/>
        <v>14/may</v>
      </c>
      <c r="E2425" s="18">
        <f t="shared" si="112"/>
        <v>3</v>
      </c>
      <c r="F2425" s="18">
        <v>1</v>
      </c>
      <c r="G2425" s="18">
        <f t="shared" si="113"/>
        <v>0</v>
      </c>
      <c r="H2425" s="3">
        <v>46156.459907407407</v>
      </c>
      <c r="I2425">
        <v>65581900</v>
      </c>
      <c r="J2425" t="s">
        <v>2021</v>
      </c>
      <c r="K2425" t="s">
        <v>1968</v>
      </c>
      <c r="L2425" t="s">
        <v>1969</v>
      </c>
      <c r="M2425" t="s">
        <v>1970</v>
      </c>
      <c r="O2425">
        <v>356367750000</v>
      </c>
      <c r="P2425">
        <v>16018</v>
      </c>
      <c r="Q2425">
        <v>-4</v>
      </c>
      <c r="R2425">
        <v>1</v>
      </c>
      <c r="S2425">
        <v>65581900</v>
      </c>
      <c r="U2425" t="s">
        <v>1458</v>
      </c>
      <c r="W2425" t="s">
        <v>1459</v>
      </c>
      <c r="X2425">
        <v>356367750000</v>
      </c>
      <c r="Y2425" t="s">
        <v>65</v>
      </c>
      <c r="Z2425" t="s">
        <v>66</v>
      </c>
      <c r="AF2425" t="s">
        <v>1976</v>
      </c>
      <c r="AG2425" t="s">
        <v>1972</v>
      </c>
      <c r="AL2425">
        <v>5</v>
      </c>
      <c r="AN2425" t="s">
        <v>1974</v>
      </c>
      <c r="AO2425">
        <v>0</v>
      </c>
      <c r="AQ2425">
        <v>2258112</v>
      </c>
      <c r="AR2425" t="s">
        <v>4605</v>
      </c>
      <c r="AS2425" t="s">
        <v>5883</v>
      </c>
      <c r="AT2425" t="s">
        <v>2022</v>
      </c>
    </row>
    <row r="2426" spans="1:46" x14ac:dyDescent="0.25">
      <c r="A2426" t="str">
        <f>_xlfn.XLOOKUP(I2426,UTILIZADAS[Contacto1],UTILIZADAS[Source.Name],,0)</f>
        <v>Cobros Abril Canal Fijo</v>
      </c>
      <c r="B2426" s="18">
        <f>VLOOKUP(J2426,Ref!A:C,3,0)</f>
        <v>1</v>
      </c>
      <c r="C2426" s="18">
        <f>VLOOKUP(J2426,Ref!A:D,4,0)</f>
        <v>1</v>
      </c>
      <c r="D2426" s="18" t="str">
        <f t="shared" si="111"/>
        <v>18/may</v>
      </c>
      <c r="E2426" s="18">
        <f t="shared" si="112"/>
        <v>3</v>
      </c>
      <c r="F2426" s="18">
        <v>1</v>
      </c>
      <c r="G2426" s="18">
        <f t="shared" si="113"/>
        <v>1</v>
      </c>
      <c r="H2426" s="3">
        <v>46160.536481481482</v>
      </c>
      <c r="I2426">
        <v>65581900</v>
      </c>
      <c r="J2426">
        <v>6003</v>
      </c>
      <c r="K2426" t="s">
        <v>1983</v>
      </c>
      <c r="L2426" t="s">
        <v>1897</v>
      </c>
      <c r="M2426" t="s">
        <v>1970</v>
      </c>
      <c r="O2426">
        <v>356367750000</v>
      </c>
      <c r="P2426">
        <v>16018</v>
      </c>
      <c r="Q2426">
        <v>-4</v>
      </c>
      <c r="R2426">
        <v>1</v>
      </c>
      <c r="S2426">
        <v>65581900</v>
      </c>
      <c r="U2426" t="s">
        <v>1458</v>
      </c>
      <c r="W2426" t="s">
        <v>1459</v>
      </c>
      <c r="X2426">
        <v>356367750000</v>
      </c>
      <c r="Y2426" t="s">
        <v>65</v>
      </c>
      <c r="Z2426" t="s">
        <v>66</v>
      </c>
      <c r="AF2426" t="s">
        <v>1976</v>
      </c>
      <c r="AG2426" t="s">
        <v>1972</v>
      </c>
      <c r="AL2426">
        <v>101</v>
      </c>
      <c r="AM2426" t="s">
        <v>1979</v>
      </c>
      <c r="AN2426" t="s">
        <v>1987</v>
      </c>
      <c r="AO2426">
        <v>0</v>
      </c>
      <c r="AQ2426">
        <v>2258112</v>
      </c>
      <c r="AR2426" t="s">
        <v>4605</v>
      </c>
      <c r="AS2426" t="s">
        <v>5883</v>
      </c>
      <c r="AT2426" t="s">
        <v>1892</v>
      </c>
    </row>
    <row r="2427" spans="1:46" x14ac:dyDescent="0.25">
      <c r="A2427" t="str">
        <f>_xlfn.XLOOKUP(I2427,UTILIZADAS[Contacto1],UTILIZADAS[Source.Name],,0)</f>
        <v>Cobros Mayo</v>
      </c>
      <c r="B2427" s="18">
        <f>VLOOKUP(J2427,Ref!A:C,3,0)</f>
        <v>0</v>
      </c>
      <c r="C2427" s="18">
        <f>VLOOKUP(J2427,Ref!A:D,4,0)</f>
        <v>0</v>
      </c>
      <c r="D2427" s="18" t="str">
        <f t="shared" si="111"/>
        <v>11/may</v>
      </c>
      <c r="E2427" s="18">
        <f t="shared" si="112"/>
        <v>4</v>
      </c>
      <c r="F2427" s="18">
        <v>1</v>
      </c>
      <c r="G2427" s="18">
        <f t="shared" si="113"/>
        <v>0</v>
      </c>
      <c r="H2427" s="3">
        <v>46153.735405092593</v>
      </c>
      <c r="I2427">
        <v>65602061</v>
      </c>
      <c r="J2427" t="s">
        <v>2021</v>
      </c>
      <c r="K2427" t="s">
        <v>1968</v>
      </c>
      <c r="L2427" t="s">
        <v>1969</v>
      </c>
      <c r="M2427" t="s">
        <v>1970</v>
      </c>
      <c r="O2427">
        <v>364076270000</v>
      </c>
      <c r="P2427">
        <v>16018</v>
      </c>
      <c r="Q2427">
        <v>-4</v>
      </c>
      <c r="R2427">
        <v>1</v>
      </c>
      <c r="S2427">
        <v>65602061</v>
      </c>
      <c r="U2427" t="s">
        <v>5096</v>
      </c>
      <c r="W2427" t="s">
        <v>5097</v>
      </c>
      <c r="X2427">
        <v>364076270000</v>
      </c>
      <c r="Y2427" t="s">
        <v>65</v>
      </c>
      <c r="Z2427" t="s">
        <v>66</v>
      </c>
      <c r="AF2427" t="s">
        <v>1976</v>
      </c>
      <c r="AG2427" t="s">
        <v>1972</v>
      </c>
      <c r="AL2427">
        <v>5</v>
      </c>
      <c r="AN2427" t="s">
        <v>1974</v>
      </c>
      <c r="AO2427">
        <v>0</v>
      </c>
      <c r="AQ2427">
        <v>2258113</v>
      </c>
      <c r="AR2427" t="s">
        <v>4605</v>
      </c>
      <c r="AS2427" t="s">
        <v>5883</v>
      </c>
      <c r="AT2427" t="s">
        <v>2022</v>
      </c>
    </row>
    <row r="2428" spans="1:46" x14ac:dyDescent="0.25">
      <c r="A2428" t="str">
        <f>_xlfn.XLOOKUP(I2428,UTILIZADAS[Contacto1],UTILIZADAS[Source.Name],,0)</f>
        <v>Cobros Mayo</v>
      </c>
      <c r="B2428" s="18">
        <f>VLOOKUP(J2428,Ref!A:C,3,0)</f>
        <v>0</v>
      </c>
      <c r="C2428" s="18">
        <f>VLOOKUP(J2428,Ref!A:D,4,0)</f>
        <v>0</v>
      </c>
      <c r="D2428" s="18" t="str">
        <f t="shared" si="111"/>
        <v>14/may</v>
      </c>
      <c r="E2428" s="18">
        <f t="shared" si="112"/>
        <v>4</v>
      </c>
      <c r="F2428" s="18">
        <v>1</v>
      </c>
      <c r="G2428" s="18">
        <f t="shared" si="113"/>
        <v>0</v>
      </c>
      <c r="H2428" s="3">
        <v>46156.460127314815</v>
      </c>
      <c r="I2428">
        <v>65602061</v>
      </c>
      <c r="J2428" t="s">
        <v>2021</v>
      </c>
      <c r="K2428" t="s">
        <v>1968</v>
      </c>
      <c r="L2428" t="s">
        <v>1969</v>
      </c>
      <c r="M2428" t="s">
        <v>1970</v>
      </c>
      <c r="O2428">
        <v>364076270000</v>
      </c>
      <c r="P2428">
        <v>16018</v>
      </c>
      <c r="Q2428">
        <v>-4</v>
      </c>
      <c r="R2428">
        <v>1</v>
      </c>
      <c r="S2428">
        <v>65602061</v>
      </c>
      <c r="U2428" t="s">
        <v>5096</v>
      </c>
      <c r="W2428" t="s">
        <v>5097</v>
      </c>
      <c r="X2428">
        <v>364076270000</v>
      </c>
      <c r="Y2428" t="s">
        <v>65</v>
      </c>
      <c r="Z2428" t="s">
        <v>66</v>
      </c>
      <c r="AF2428" t="s">
        <v>1976</v>
      </c>
      <c r="AG2428" t="s">
        <v>1972</v>
      </c>
      <c r="AL2428">
        <v>5</v>
      </c>
      <c r="AN2428" t="s">
        <v>1974</v>
      </c>
      <c r="AO2428">
        <v>0</v>
      </c>
      <c r="AQ2428">
        <v>2258113</v>
      </c>
      <c r="AR2428" t="s">
        <v>4605</v>
      </c>
      <c r="AS2428" t="s">
        <v>5883</v>
      </c>
      <c r="AT2428" t="s">
        <v>2022</v>
      </c>
    </row>
    <row r="2429" spans="1:46" x14ac:dyDescent="0.25">
      <c r="A2429" t="str">
        <f>_xlfn.XLOOKUP(I2429,UTILIZADAS[Contacto1],UTILIZADAS[Source.Name],,0)</f>
        <v>Cobros Mayo</v>
      </c>
      <c r="B2429" s="18">
        <f>VLOOKUP(J2429,Ref!A:C,3,0)</f>
        <v>0</v>
      </c>
      <c r="C2429" s="18">
        <f>VLOOKUP(J2429,Ref!A:D,4,0)</f>
        <v>0</v>
      </c>
      <c r="D2429" s="18" t="str">
        <f t="shared" si="111"/>
        <v>18/may</v>
      </c>
      <c r="E2429" s="18">
        <f t="shared" si="112"/>
        <v>4</v>
      </c>
      <c r="F2429" s="18">
        <v>1</v>
      </c>
      <c r="G2429" s="18">
        <f t="shared" si="113"/>
        <v>0</v>
      </c>
      <c r="H2429" s="3">
        <v>46160.536550925928</v>
      </c>
      <c r="I2429">
        <v>65602061</v>
      </c>
      <c r="J2429" t="s">
        <v>2021</v>
      </c>
      <c r="K2429" t="s">
        <v>1968</v>
      </c>
      <c r="L2429" t="s">
        <v>1969</v>
      </c>
      <c r="M2429" t="s">
        <v>1970</v>
      </c>
      <c r="O2429">
        <v>364076270000</v>
      </c>
      <c r="P2429">
        <v>16018</v>
      </c>
      <c r="Q2429">
        <v>-4</v>
      </c>
      <c r="R2429">
        <v>1</v>
      </c>
      <c r="S2429">
        <v>65602061</v>
      </c>
      <c r="U2429" t="s">
        <v>5096</v>
      </c>
      <c r="W2429" t="s">
        <v>5097</v>
      </c>
      <c r="X2429">
        <v>364076270000</v>
      </c>
      <c r="Y2429" t="s">
        <v>65</v>
      </c>
      <c r="Z2429" t="s">
        <v>66</v>
      </c>
      <c r="AF2429" t="s">
        <v>1976</v>
      </c>
      <c r="AG2429" t="s">
        <v>1972</v>
      </c>
      <c r="AL2429">
        <v>5</v>
      </c>
      <c r="AN2429" t="s">
        <v>1974</v>
      </c>
      <c r="AO2429">
        <v>0</v>
      </c>
      <c r="AQ2429">
        <v>2258113</v>
      </c>
      <c r="AR2429" t="s">
        <v>4605</v>
      </c>
      <c r="AS2429" t="s">
        <v>5883</v>
      </c>
      <c r="AT2429" t="s">
        <v>2022</v>
      </c>
    </row>
    <row r="2430" spans="1:46" x14ac:dyDescent="0.25">
      <c r="A2430" t="str">
        <f>_xlfn.XLOOKUP(I2430,UTILIZADAS[Contacto1],UTILIZADAS[Source.Name],,0)</f>
        <v>Cobros Mayo</v>
      </c>
      <c r="B2430" s="18">
        <f>VLOOKUP(J2430,Ref!A:C,3,0)</f>
        <v>0</v>
      </c>
      <c r="C2430" s="18">
        <f>VLOOKUP(J2430,Ref!A:D,4,0)</f>
        <v>0</v>
      </c>
      <c r="D2430" s="18" t="str">
        <f t="shared" si="111"/>
        <v>20/may</v>
      </c>
      <c r="E2430" s="18">
        <f t="shared" si="112"/>
        <v>4</v>
      </c>
      <c r="F2430" s="18">
        <v>1</v>
      </c>
      <c r="G2430" s="18">
        <f t="shared" si="113"/>
        <v>1</v>
      </c>
      <c r="H2430" s="3">
        <v>46162.485162037039</v>
      </c>
      <c r="I2430">
        <v>65602061</v>
      </c>
      <c r="J2430">
        <v>6004</v>
      </c>
      <c r="K2430" t="s">
        <v>1983</v>
      </c>
      <c r="L2430" t="s">
        <v>1897</v>
      </c>
      <c r="M2430" t="s">
        <v>1970</v>
      </c>
      <c r="O2430">
        <v>364076270000</v>
      </c>
      <c r="P2430">
        <v>16018</v>
      </c>
      <c r="Q2430">
        <v>-4</v>
      </c>
      <c r="R2430">
        <v>1</v>
      </c>
      <c r="S2430">
        <v>65602061</v>
      </c>
      <c r="U2430" t="s">
        <v>5096</v>
      </c>
      <c r="W2430" t="s">
        <v>5097</v>
      </c>
      <c r="X2430">
        <v>364076270000</v>
      </c>
      <c r="Y2430" t="s">
        <v>65</v>
      </c>
      <c r="Z2430" t="s">
        <v>66</v>
      </c>
      <c r="AF2430" t="s">
        <v>1976</v>
      </c>
      <c r="AG2430" t="s">
        <v>1972</v>
      </c>
      <c r="AL2430">
        <v>130</v>
      </c>
      <c r="AM2430" t="s">
        <v>1979</v>
      </c>
      <c r="AN2430" t="s">
        <v>1987</v>
      </c>
      <c r="AO2430">
        <v>0</v>
      </c>
      <c r="AQ2430">
        <v>2258113</v>
      </c>
      <c r="AR2430" t="s">
        <v>4605</v>
      </c>
      <c r="AS2430" t="s">
        <v>5883</v>
      </c>
      <c r="AT2430" t="s">
        <v>1984</v>
      </c>
    </row>
    <row r="2431" spans="1:46" x14ac:dyDescent="0.25">
      <c r="A2431" t="str">
        <f>_xlfn.XLOOKUP(I2431,UTILIZADAS[Contacto1],UTILIZADAS[Source.Name],,0)</f>
        <v>Cobros Mayo</v>
      </c>
      <c r="B2431" s="18">
        <f>VLOOKUP(J2431,Ref!A:C,3,0)</f>
        <v>0</v>
      </c>
      <c r="C2431" s="18">
        <f>VLOOKUP(J2431,Ref!A:D,4,0)</f>
        <v>0</v>
      </c>
      <c r="D2431" s="18" t="str">
        <f t="shared" si="111"/>
        <v>11/may</v>
      </c>
      <c r="E2431" s="18">
        <f t="shared" si="112"/>
        <v>6</v>
      </c>
      <c r="F2431" s="18">
        <v>1</v>
      </c>
      <c r="G2431" s="18">
        <f t="shared" si="113"/>
        <v>0</v>
      </c>
      <c r="H2431" s="3">
        <v>46153.735046296293</v>
      </c>
      <c r="I2431">
        <v>65602917</v>
      </c>
      <c r="J2431" t="s">
        <v>1967</v>
      </c>
      <c r="K2431" t="s">
        <v>1968</v>
      </c>
      <c r="L2431" t="s">
        <v>1969</v>
      </c>
      <c r="M2431" t="s">
        <v>1970</v>
      </c>
      <c r="O2431">
        <v>366077440000</v>
      </c>
      <c r="P2431">
        <v>16018</v>
      </c>
      <c r="Q2431">
        <v>-4</v>
      </c>
      <c r="R2431">
        <v>1</v>
      </c>
      <c r="S2431">
        <v>65602917</v>
      </c>
      <c r="U2431" t="s">
        <v>5098</v>
      </c>
      <c r="W2431" t="s">
        <v>5099</v>
      </c>
      <c r="X2431">
        <v>366077440000</v>
      </c>
      <c r="Y2431" t="s">
        <v>65</v>
      </c>
      <c r="Z2431" t="s">
        <v>66</v>
      </c>
      <c r="AF2431" t="s">
        <v>1976</v>
      </c>
      <c r="AG2431" t="s">
        <v>1972</v>
      </c>
      <c r="AL2431">
        <v>0</v>
      </c>
      <c r="AN2431" t="s">
        <v>1974</v>
      </c>
      <c r="AO2431">
        <v>0</v>
      </c>
      <c r="AQ2431">
        <v>2258114</v>
      </c>
      <c r="AR2431" t="s">
        <v>4605</v>
      </c>
      <c r="AS2431" t="s">
        <v>5883</v>
      </c>
      <c r="AT2431" t="s">
        <v>1975</v>
      </c>
    </row>
    <row r="2432" spans="1:46" x14ac:dyDescent="0.25">
      <c r="A2432" t="str">
        <f>_xlfn.XLOOKUP(I2432,UTILIZADAS[Contacto1],UTILIZADAS[Source.Name],,0)</f>
        <v>Cobros Mayo</v>
      </c>
      <c r="B2432" s="18">
        <f>VLOOKUP(J2432,Ref!A:C,3,0)</f>
        <v>0</v>
      </c>
      <c r="C2432" s="18">
        <f>VLOOKUP(J2432,Ref!A:D,4,0)</f>
        <v>0</v>
      </c>
      <c r="D2432" s="18" t="str">
        <f t="shared" si="111"/>
        <v>14/may</v>
      </c>
      <c r="E2432" s="18">
        <f t="shared" si="112"/>
        <v>6</v>
      </c>
      <c r="F2432" s="18">
        <v>1</v>
      </c>
      <c r="G2432" s="18">
        <f t="shared" si="113"/>
        <v>0</v>
      </c>
      <c r="H2432" s="3">
        <v>46156.460289351853</v>
      </c>
      <c r="I2432">
        <v>65602917</v>
      </c>
      <c r="J2432" t="s">
        <v>2021</v>
      </c>
      <c r="K2432" t="s">
        <v>1968</v>
      </c>
      <c r="L2432" t="s">
        <v>1969</v>
      </c>
      <c r="M2432" t="s">
        <v>1970</v>
      </c>
      <c r="O2432">
        <v>366077440000</v>
      </c>
      <c r="P2432">
        <v>16018</v>
      </c>
      <c r="Q2432">
        <v>-4</v>
      </c>
      <c r="R2432">
        <v>1</v>
      </c>
      <c r="S2432">
        <v>65602917</v>
      </c>
      <c r="U2432" t="s">
        <v>5098</v>
      </c>
      <c r="W2432" t="s">
        <v>5099</v>
      </c>
      <c r="X2432">
        <v>366077440000</v>
      </c>
      <c r="Y2432" t="s">
        <v>65</v>
      </c>
      <c r="Z2432" t="s">
        <v>66</v>
      </c>
      <c r="AF2432" t="s">
        <v>1976</v>
      </c>
      <c r="AG2432" t="s">
        <v>1972</v>
      </c>
      <c r="AL2432">
        <v>5</v>
      </c>
      <c r="AN2432" t="s">
        <v>1974</v>
      </c>
      <c r="AO2432">
        <v>0</v>
      </c>
      <c r="AQ2432">
        <v>2258114</v>
      </c>
      <c r="AR2432" t="s">
        <v>4605</v>
      </c>
      <c r="AS2432" t="s">
        <v>5883</v>
      </c>
      <c r="AT2432" t="s">
        <v>2022</v>
      </c>
    </row>
    <row r="2433" spans="1:46" x14ac:dyDescent="0.25">
      <c r="A2433" t="str">
        <f>_xlfn.XLOOKUP(I2433,UTILIZADAS[Contacto1],UTILIZADAS[Source.Name],,0)</f>
        <v>Cobros Mayo</v>
      </c>
      <c r="B2433" s="18">
        <f>VLOOKUP(J2433,Ref!A:C,3,0)</f>
        <v>0</v>
      </c>
      <c r="C2433" s="18">
        <f>VLOOKUP(J2433,Ref!A:D,4,0)</f>
        <v>0</v>
      </c>
      <c r="D2433" s="18" t="str">
        <f t="shared" si="111"/>
        <v>18/may</v>
      </c>
      <c r="E2433" s="18">
        <f t="shared" si="112"/>
        <v>6</v>
      </c>
      <c r="F2433" s="18">
        <v>1</v>
      </c>
      <c r="G2433" s="18">
        <f t="shared" si="113"/>
        <v>0</v>
      </c>
      <c r="H2433" s="3">
        <v>46160.536689814813</v>
      </c>
      <c r="I2433">
        <v>65602917</v>
      </c>
      <c r="J2433" t="s">
        <v>2021</v>
      </c>
      <c r="K2433" t="s">
        <v>1968</v>
      </c>
      <c r="L2433" t="s">
        <v>1969</v>
      </c>
      <c r="M2433" t="s">
        <v>1970</v>
      </c>
      <c r="O2433">
        <v>366077440000</v>
      </c>
      <c r="P2433">
        <v>16018</v>
      </c>
      <c r="Q2433">
        <v>-4</v>
      </c>
      <c r="R2433">
        <v>1</v>
      </c>
      <c r="S2433">
        <v>65602917</v>
      </c>
      <c r="U2433" t="s">
        <v>5098</v>
      </c>
      <c r="W2433" t="s">
        <v>5099</v>
      </c>
      <c r="X2433">
        <v>366077440000</v>
      </c>
      <c r="Y2433" t="s">
        <v>65</v>
      </c>
      <c r="Z2433" t="s">
        <v>66</v>
      </c>
      <c r="AF2433" t="s">
        <v>1976</v>
      </c>
      <c r="AG2433" t="s">
        <v>1972</v>
      </c>
      <c r="AL2433">
        <v>5</v>
      </c>
      <c r="AN2433" t="s">
        <v>1974</v>
      </c>
      <c r="AO2433">
        <v>0</v>
      </c>
      <c r="AQ2433">
        <v>2258114</v>
      </c>
      <c r="AR2433" t="s">
        <v>4605</v>
      </c>
      <c r="AS2433" t="s">
        <v>5883</v>
      </c>
      <c r="AT2433" t="s">
        <v>2022</v>
      </c>
    </row>
    <row r="2434" spans="1:46" x14ac:dyDescent="0.25">
      <c r="A2434" t="str">
        <f>_xlfn.XLOOKUP(I2434,UTILIZADAS[Contacto1],UTILIZADAS[Source.Name],,0)</f>
        <v>Cobros Mayo</v>
      </c>
      <c r="B2434" s="18">
        <f>VLOOKUP(J2434,Ref!A:C,3,0)</f>
        <v>0</v>
      </c>
      <c r="C2434" s="18">
        <f>VLOOKUP(J2434,Ref!A:D,4,0)</f>
        <v>0</v>
      </c>
      <c r="D2434" s="18" t="str">
        <f t="shared" ref="D2434:D2497" si="114">TEXT(H2434,"dd/mmm")</f>
        <v>20/may</v>
      </c>
      <c r="E2434" s="18">
        <f t="shared" ref="E2434:E2497" si="115">+COUNTIF(I:I,I2434)</f>
        <v>6</v>
      </c>
      <c r="F2434" s="18">
        <v>1</v>
      </c>
      <c r="G2434" s="18">
        <f t="shared" si="113"/>
        <v>0</v>
      </c>
      <c r="H2434" s="3">
        <v>46162.485231481478</v>
      </c>
      <c r="I2434">
        <v>65602917</v>
      </c>
      <c r="J2434" t="s">
        <v>2021</v>
      </c>
      <c r="K2434" t="s">
        <v>1968</v>
      </c>
      <c r="L2434" t="s">
        <v>1969</v>
      </c>
      <c r="M2434" t="s">
        <v>1970</v>
      </c>
      <c r="O2434">
        <v>366077440000</v>
      </c>
      <c r="P2434">
        <v>16018</v>
      </c>
      <c r="Q2434">
        <v>-4</v>
      </c>
      <c r="R2434">
        <v>1</v>
      </c>
      <c r="S2434">
        <v>65602917</v>
      </c>
      <c r="U2434" t="s">
        <v>5098</v>
      </c>
      <c r="W2434" t="s">
        <v>5099</v>
      </c>
      <c r="X2434">
        <v>366077440000</v>
      </c>
      <c r="Y2434" t="s">
        <v>65</v>
      </c>
      <c r="Z2434" t="s">
        <v>66</v>
      </c>
      <c r="AF2434" t="s">
        <v>1976</v>
      </c>
      <c r="AG2434" t="s">
        <v>1972</v>
      </c>
      <c r="AL2434">
        <v>5</v>
      </c>
      <c r="AN2434" t="s">
        <v>1974</v>
      </c>
      <c r="AO2434">
        <v>0</v>
      </c>
      <c r="AQ2434">
        <v>2258114</v>
      </c>
      <c r="AR2434" t="s">
        <v>4605</v>
      </c>
      <c r="AS2434" t="s">
        <v>5883</v>
      </c>
      <c r="AT2434" t="s">
        <v>2022</v>
      </c>
    </row>
    <row r="2435" spans="1:46" x14ac:dyDescent="0.25">
      <c r="A2435" t="str">
        <f>_xlfn.XLOOKUP(I2435,UTILIZADAS[Contacto1],UTILIZADAS[Source.Name],,0)</f>
        <v>Cobros Mayo</v>
      </c>
      <c r="B2435" s="18">
        <f>VLOOKUP(J2435,Ref!A:C,3,0)</f>
        <v>0</v>
      </c>
      <c r="C2435" s="18">
        <f>VLOOKUP(J2435,Ref!A:D,4,0)</f>
        <v>0</v>
      </c>
      <c r="D2435" s="18" t="str">
        <f t="shared" si="114"/>
        <v>21/may</v>
      </c>
      <c r="E2435" s="18">
        <f t="shared" si="115"/>
        <v>6</v>
      </c>
      <c r="F2435" s="18">
        <v>1</v>
      </c>
      <c r="G2435" s="18">
        <f t="shared" ref="G2435:G2498" si="116">IF(I2435=I2436,0,1)</f>
        <v>0</v>
      </c>
      <c r="H2435" s="3">
        <v>46163.516250000001</v>
      </c>
      <c r="I2435">
        <v>65602917</v>
      </c>
      <c r="J2435" t="s">
        <v>2021</v>
      </c>
      <c r="K2435" t="s">
        <v>1968</v>
      </c>
      <c r="L2435" t="s">
        <v>1969</v>
      </c>
      <c r="M2435" t="s">
        <v>1970</v>
      </c>
      <c r="O2435">
        <v>366077440000</v>
      </c>
      <c r="P2435">
        <v>16018</v>
      </c>
      <c r="Q2435">
        <v>-4</v>
      </c>
      <c r="R2435">
        <v>1</v>
      </c>
      <c r="S2435">
        <v>65602917</v>
      </c>
      <c r="U2435" t="s">
        <v>5098</v>
      </c>
      <c r="W2435" t="s">
        <v>5099</v>
      </c>
      <c r="X2435">
        <v>366077440000</v>
      </c>
      <c r="Y2435" t="s">
        <v>65</v>
      </c>
      <c r="Z2435" t="s">
        <v>66</v>
      </c>
      <c r="AF2435" t="s">
        <v>1976</v>
      </c>
      <c r="AG2435" t="s">
        <v>1972</v>
      </c>
      <c r="AL2435">
        <v>5</v>
      </c>
      <c r="AN2435" t="s">
        <v>1974</v>
      </c>
      <c r="AO2435">
        <v>0</v>
      </c>
      <c r="AQ2435">
        <v>2258114</v>
      </c>
      <c r="AR2435" t="s">
        <v>4605</v>
      </c>
      <c r="AS2435" t="s">
        <v>5883</v>
      </c>
      <c r="AT2435" t="s">
        <v>2022</v>
      </c>
    </row>
    <row r="2436" spans="1:46" x14ac:dyDescent="0.25">
      <c r="A2436" t="str">
        <f>_xlfn.XLOOKUP(I2436,UTILIZADAS[Contacto1],UTILIZADAS[Source.Name],,0)</f>
        <v>Cobros Mayo</v>
      </c>
      <c r="B2436" s="18">
        <f>VLOOKUP(J2436,Ref!A:C,3,0)</f>
        <v>0</v>
      </c>
      <c r="C2436" s="18">
        <f>VLOOKUP(J2436,Ref!A:D,4,0)</f>
        <v>0</v>
      </c>
      <c r="D2436" s="18" t="str">
        <f t="shared" si="114"/>
        <v>22/may</v>
      </c>
      <c r="E2436" s="18">
        <f t="shared" si="115"/>
        <v>6</v>
      </c>
      <c r="F2436" s="18">
        <v>1</v>
      </c>
      <c r="G2436" s="18">
        <f t="shared" si="116"/>
        <v>1</v>
      </c>
      <c r="H2436" s="3">
        <v>46164.404895833337</v>
      </c>
      <c r="I2436">
        <v>65602917</v>
      </c>
      <c r="J2436">
        <v>6004</v>
      </c>
      <c r="K2436" t="s">
        <v>1983</v>
      </c>
      <c r="L2436" t="s">
        <v>1897</v>
      </c>
      <c r="M2436" t="s">
        <v>1970</v>
      </c>
      <c r="O2436">
        <v>366077440000</v>
      </c>
      <c r="P2436">
        <v>16018</v>
      </c>
      <c r="Q2436">
        <v>-4</v>
      </c>
      <c r="R2436">
        <v>1</v>
      </c>
      <c r="S2436">
        <v>65602917</v>
      </c>
      <c r="U2436" t="s">
        <v>5098</v>
      </c>
      <c r="W2436" t="s">
        <v>5099</v>
      </c>
      <c r="X2436">
        <v>366077440000</v>
      </c>
      <c r="Y2436" t="s">
        <v>65</v>
      </c>
      <c r="Z2436" t="s">
        <v>66</v>
      </c>
      <c r="AF2436" t="s">
        <v>1976</v>
      </c>
      <c r="AG2436" t="s">
        <v>1972</v>
      </c>
      <c r="AL2436">
        <v>124</v>
      </c>
      <c r="AM2436" t="s">
        <v>1979</v>
      </c>
      <c r="AN2436" t="s">
        <v>1987</v>
      </c>
      <c r="AO2436">
        <v>0</v>
      </c>
      <c r="AQ2436">
        <v>2258114</v>
      </c>
      <c r="AR2436" t="s">
        <v>4605</v>
      </c>
      <c r="AS2436" t="s">
        <v>5883</v>
      </c>
      <c r="AT2436" t="s">
        <v>1984</v>
      </c>
    </row>
    <row r="2437" spans="1:46" x14ac:dyDescent="0.25">
      <c r="A2437" t="str">
        <f>_xlfn.XLOOKUP(I2437,UTILIZADAS[Contacto1],UTILIZADAS[Source.Name],,0)</f>
        <v>Cobros Abril Canal Fijo</v>
      </c>
      <c r="B2437" s="18">
        <f>VLOOKUP(J2437,Ref!A:C,3,0)</f>
        <v>0</v>
      </c>
      <c r="C2437" s="18">
        <f>VLOOKUP(J2437,Ref!A:D,4,0)</f>
        <v>0</v>
      </c>
      <c r="D2437" s="18" t="str">
        <f t="shared" si="114"/>
        <v>11/may</v>
      </c>
      <c r="E2437" s="18">
        <f t="shared" si="115"/>
        <v>1</v>
      </c>
      <c r="F2437" s="18">
        <v>1</v>
      </c>
      <c r="G2437" s="18">
        <f t="shared" si="116"/>
        <v>1</v>
      </c>
      <c r="H2437" s="3">
        <v>46153.735196759262</v>
      </c>
      <c r="I2437">
        <v>65608513</v>
      </c>
      <c r="J2437">
        <v>6004</v>
      </c>
      <c r="K2437" t="s">
        <v>1983</v>
      </c>
      <c r="L2437" t="s">
        <v>1897</v>
      </c>
      <c r="M2437" t="s">
        <v>1970</v>
      </c>
      <c r="O2437">
        <v>363000200000</v>
      </c>
      <c r="P2437">
        <v>16018</v>
      </c>
      <c r="Q2437">
        <v>-4</v>
      </c>
      <c r="R2437">
        <v>1</v>
      </c>
      <c r="S2437">
        <v>65608513</v>
      </c>
      <c r="U2437" t="s">
        <v>2096</v>
      </c>
      <c r="W2437" t="s">
        <v>200</v>
      </c>
      <c r="X2437">
        <v>363000200000</v>
      </c>
      <c r="Y2437" t="s">
        <v>65</v>
      </c>
      <c r="Z2437" t="s">
        <v>66</v>
      </c>
      <c r="AF2437" t="s">
        <v>1976</v>
      </c>
      <c r="AG2437" t="s">
        <v>1972</v>
      </c>
      <c r="AL2437">
        <v>143</v>
      </c>
      <c r="AM2437" t="s">
        <v>1979</v>
      </c>
      <c r="AN2437" t="s">
        <v>1987</v>
      </c>
      <c r="AO2437">
        <v>0</v>
      </c>
      <c r="AQ2437">
        <v>2258115</v>
      </c>
      <c r="AR2437" t="s">
        <v>4605</v>
      </c>
      <c r="AS2437" t="s">
        <v>5883</v>
      </c>
      <c r="AT2437" t="s">
        <v>1984</v>
      </c>
    </row>
    <row r="2438" spans="1:46" x14ac:dyDescent="0.25">
      <c r="A2438" t="str">
        <f>_xlfn.XLOOKUP(I2438,UTILIZADAS[Contacto1],UTILIZADAS[Source.Name],,0)</f>
        <v>Cobros Abril Canal Fijo</v>
      </c>
      <c r="B2438" s="18">
        <f>VLOOKUP(J2438,Ref!A:C,3,0)</f>
        <v>0</v>
      </c>
      <c r="C2438" s="18">
        <f>VLOOKUP(J2438,Ref!A:D,4,0)</f>
        <v>0</v>
      </c>
      <c r="D2438" s="18" t="str">
        <f t="shared" si="114"/>
        <v>04/may</v>
      </c>
      <c r="E2438" s="18">
        <f t="shared" si="115"/>
        <v>3</v>
      </c>
      <c r="F2438" s="18">
        <v>1</v>
      </c>
      <c r="G2438" s="18">
        <f t="shared" si="116"/>
        <v>0</v>
      </c>
      <c r="H2438" s="3">
        <v>46146.594976851855</v>
      </c>
      <c r="I2438">
        <v>65609410</v>
      </c>
      <c r="J2438" t="s">
        <v>2021</v>
      </c>
      <c r="K2438" t="s">
        <v>1968</v>
      </c>
      <c r="L2438" t="s">
        <v>1969</v>
      </c>
      <c r="M2438" t="s">
        <v>1970</v>
      </c>
      <c r="O2438">
        <v>231005720000</v>
      </c>
      <c r="P2438">
        <v>16017</v>
      </c>
      <c r="Q2438">
        <v>-4</v>
      </c>
      <c r="R2438">
        <v>1</v>
      </c>
      <c r="S2438">
        <v>65609410</v>
      </c>
      <c r="U2438" t="s">
        <v>511</v>
      </c>
      <c r="W2438" t="s">
        <v>512</v>
      </c>
      <c r="X2438" t="s">
        <v>2551</v>
      </c>
      <c r="Y2438" t="s">
        <v>65</v>
      </c>
      <c r="Z2438">
        <v>231005720000</v>
      </c>
      <c r="AF2438" t="s">
        <v>1976</v>
      </c>
      <c r="AG2438" t="s">
        <v>1972</v>
      </c>
      <c r="AI2438" t="s">
        <v>3627</v>
      </c>
      <c r="AL2438">
        <v>5</v>
      </c>
      <c r="AN2438" t="s">
        <v>1974</v>
      </c>
      <c r="AO2438">
        <v>0</v>
      </c>
      <c r="AQ2438">
        <v>2252722</v>
      </c>
      <c r="AR2438" t="s">
        <v>2241</v>
      </c>
      <c r="AS2438" t="s">
        <v>4163</v>
      </c>
      <c r="AT2438" t="s">
        <v>2022</v>
      </c>
    </row>
    <row r="2439" spans="1:46" x14ac:dyDescent="0.25">
      <c r="A2439" t="str">
        <f>_xlfn.XLOOKUP(I2439,UTILIZADAS[Contacto1],UTILIZADAS[Source.Name],,0)</f>
        <v>Cobros Abril Canal Fijo</v>
      </c>
      <c r="B2439" s="18">
        <f>VLOOKUP(J2439,Ref!A:C,3,0)</f>
        <v>0</v>
      </c>
      <c r="C2439" s="18">
        <f>VLOOKUP(J2439,Ref!A:D,4,0)</f>
        <v>0</v>
      </c>
      <c r="D2439" s="18" t="str">
        <f t="shared" si="114"/>
        <v>06/may</v>
      </c>
      <c r="E2439" s="18">
        <f t="shared" si="115"/>
        <v>3</v>
      </c>
      <c r="F2439" s="18">
        <v>1</v>
      </c>
      <c r="G2439" s="18">
        <f t="shared" si="116"/>
        <v>0</v>
      </c>
      <c r="H2439" s="3">
        <v>46148.601331018515</v>
      </c>
      <c r="I2439">
        <v>65609410</v>
      </c>
      <c r="J2439" t="s">
        <v>2021</v>
      </c>
      <c r="K2439" t="s">
        <v>1968</v>
      </c>
      <c r="L2439" t="s">
        <v>1969</v>
      </c>
      <c r="M2439" t="s">
        <v>1970</v>
      </c>
      <c r="O2439">
        <v>231005720000</v>
      </c>
      <c r="P2439">
        <v>16017</v>
      </c>
      <c r="Q2439">
        <v>-4</v>
      </c>
      <c r="R2439">
        <v>1</v>
      </c>
      <c r="S2439">
        <v>65609410</v>
      </c>
      <c r="U2439" t="s">
        <v>511</v>
      </c>
      <c r="W2439" t="s">
        <v>512</v>
      </c>
      <c r="X2439" t="s">
        <v>2551</v>
      </c>
      <c r="Y2439" t="s">
        <v>65</v>
      </c>
      <c r="Z2439">
        <v>231005720000</v>
      </c>
      <c r="AF2439" t="s">
        <v>1976</v>
      </c>
      <c r="AG2439" t="s">
        <v>1972</v>
      </c>
      <c r="AI2439" t="s">
        <v>3627</v>
      </c>
      <c r="AL2439">
        <v>5</v>
      </c>
      <c r="AN2439" t="s">
        <v>1974</v>
      </c>
      <c r="AO2439">
        <v>0</v>
      </c>
      <c r="AQ2439">
        <v>2252722</v>
      </c>
      <c r="AR2439" t="s">
        <v>2241</v>
      </c>
      <c r="AS2439" t="s">
        <v>4163</v>
      </c>
      <c r="AT2439" t="s">
        <v>2022</v>
      </c>
    </row>
    <row r="2440" spans="1:46" x14ac:dyDescent="0.25">
      <c r="A2440" t="str">
        <f>_xlfn.XLOOKUP(I2440,UTILIZADAS[Contacto1],UTILIZADAS[Source.Name],,0)</f>
        <v>Cobros Abril Canal Fijo</v>
      </c>
      <c r="B2440" s="18">
        <f>VLOOKUP(J2440,Ref!A:C,3,0)</f>
        <v>0</v>
      </c>
      <c r="C2440" s="18">
        <f>VLOOKUP(J2440,Ref!A:D,4,0)</f>
        <v>0</v>
      </c>
      <c r="D2440" s="18" t="str">
        <f t="shared" si="114"/>
        <v>09/may</v>
      </c>
      <c r="E2440" s="18">
        <f t="shared" si="115"/>
        <v>3</v>
      </c>
      <c r="F2440" s="18">
        <v>1</v>
      </c>
      <c r="G2440" s="18">
        <f t="shared" si="116"/>
        <v>1</v>
      </c>
      <c r="H2440" s="3">
        <v>46151.381319444445</v>
      </c>
      <c r="I2440">
        <v>65609410</v>
      </c>
      <c r="J2440">
        <v>6004</v>
      </c>
      <c r="K2440" t="s">
        <v>1983</v>
      </c>
      <c r="L2440" t="s">
        <v>1897</v>
      </c>
      <c r="M2440" t="s">
        <v>1970</v>
      </c>
      <c r="O2440">
        <v>231005720000</v>
      </c>
      <c r="P2440">
        <v>16017</v>
      </c>
      <c r="Q2440">
        <v>-4</v>
      </c>
      <c r="R2440">
        <v>1</v>
      </c>
      <c r="S2440">
        <v>65609410</v>
      </c>
      <c r="U2440" t="s">
        <v>511</v>
      </c>
      <c r="W2440" t="s">
        <v>512</v>
      </c>
      <c r="X2440" t="s">
        <v>2551</v>
      </c>
      <c r="Y2440" t="s">
        <v>65</v>
      </c>
      <c r="Z2440">
        <v>231005720000</v>
      </c>
      <c r="AF2440" t="s">
        <v>1976</v>
      </c>
      <c r="AG2440" t="s">
        <v>1972</v>
      </c>
      <c r="AI2440" t="s">
        <v>3627</v>
      </c>
      <c r="AL2440">
        <v>122</v>
      </c>
      <c r="AM2440" t="s">
        <v>1979</v>
      </c>
      <c r="AN2440" t="s">
        <v>1987</v>
      </c>
      <c r="AO2440">
        <v>0</v>
      </c>
      <c r="AQ2440">
        <v>2252722</v>
      </c>
      <c r="AR2440" t="s">
        <v>2241</v>
      </c>
      <c r="AS2440" t="s">
        <v>4163</v>
      </c>
      <c r="AT2440" t="s">
        <v>1984</v>
      </c>
    </row>
    <row r="2441" spans="1:46" x14ac:dyDescent="0.25">
      <c r="A2441" t="e">
        <f>_xlfn.XLOOKUP(I2441,UTILIZADAS[Contacto1],UTILIZADAS[Source.Name],,0)</f>
        <v>#N/A</v>
      </c>
      <c r="B2441" s="18">
        <f>VLOOKUP(J2441,Ref!A:C,3,0)</f>
        <v>0</v>
      </c>
      <c r="C2441" s="18">
        <f>VLOOKUP(J2441,Ref!A:D,4,0)</f>
        <v>0</v>
      </c>
      <c r="D2441" s="18" t="str">
        <f t="shared" si="114"/>
        <v>09/may</v>
      </c>
      <c r="E2441" s="18">
        <f t="shared" si="115"/>
        <v>1</v>
      </c>
      <c r="F2441" s="18">
        <v>1</v>
      </c>
      <c r="G2441" s="18">
        <f t="shared" si="116"/>
        <v>1</v>
      </c>
      <c r="H2441" s="3">
        <v>46151.473136574074</v>
      </c>
      <c r="I2441">
        <v>65611323</v>
      </c>
      <c r="J2441">
        <v>6004</v>
      </c>
      <c r="K2441" t="s">
        <v>1983</v>
      </c>
      <c r="L2441" t="s">
        <v>1897</v>
      </c>
      <c r="M2441" t="s">
        <v>1970</v>
      </c>
      <c r="P2441">
        <v>998</v>
      </c>
      <c r="Q2441">
        <v>0</v>
      </c>
      <c r="S2441">
        <v>65611323</v>
      </c>
      <c r="AF2441" t="s">
        <v>1976</v>
      </c>
      <c r="AG2441" t="s">
        <v>1972</v>
      </c>
      <c r="AL2441">
        <v>135</v>
      </c>
      <c r="AM2441" t="s">
        <v>1979</v>
      </c>
      <c r="AN2441" t="s">
        <v>1977</v>
      </c>
      <c r="AO2441">
        <v>0</v>
      </c>
      <c r="AQ2441">
        <v>2258698</v>
      </c>
      <c r="AR2441" t="s">
        <v>1978</v>
      </c>
      <c r="AT2441" t="s">
        <v>1984</v>
      </c>
    </row>
    <row r="2442" spans="1:46" x14ac:dyDescent="0.25">
      <c r="A2442" t="str">
        <f>_xlfn.XLOOKUP(I2442,UTILIZADAS[Contacto1],UTILIZADAS[Source.Name],,0)</f>
        <v>Cobros Abril Canal Fijo</v>
      </c>
      <c r="B2442" s="18">
        <f>VLOOKUP(J2442,Ref!A:C,3,0)</f>
        <v>0</v>
      </c>
      <c r="C2442" s="18">
        <f>VLOOKUP(J2442,Ref!A:D,4,0)</f>
        <v>0</v>
      </c>
      <c r="D2442" s="18" t="str">
        <f t="shared" si="114"/>
        <v>11/may</v>
      </c>
      <c r="E2442" s="18">
        <f t="shared" si="115"/>
        <v>6</v>
      </c>
      <c r="F2442" s="18">
        <v>1</v>
      </c>
      <c r="G2442" s="18">
        <f t="shared" si="116"/>
        <v>0</v>
      </c>
      <c r="H2442" s="3">
        <v>46153.735706018517</v>
      </c>
      <c r="I2442">
        <v>65628929</v>
      </c>
      <c r="J2442" t="s">
        <v>2021</v>
      </c>
      <c r="K2442" t="s">
        <v>1968</v>
      </c>
      <c r="L2442" t="s">
        <v>1969</v>
      </c>
      <c r="M2442" t="s">
        <v>1970</v>
      </c>
      <c r="O2442">
        <v>363034570000</v>
      </c>
      <c r="P2442">
        <v>16018</v>
      </c>
      <c r="Q2442">
        <v>-4</v>
      </c>
      <c r="R2442">
        <v>1</v>
      </c>
      <c r="S2442">
        <v>65628929</v>
      </c>
      <c r="U2442" t="s">
        <v>2459</v>
      </c>
      <c r="W2442" t="s">
        <v>4039</v>
      </c>
      <c r="X2442">
        <v>363034570000</v>
      </c>
      <c r="Y2442" t="s">
        <v>65</v>
      </c>
      <c r="Z2442" t="s">
        <v>66</v>
      </c>
      <c r="AG2442" t="s">
        <v>1972</v>
      </c>
      <c r="AL2442">
        <v>5</v>
      </c>
      <c r="AN2442" t="s">
        <v>1974</v>
      </c>
      <c r="AO2442">
        <v>0</v>
      </c>
      <c r="AQ2442">
        <v>2258116</v>
      </c>
      <c r="AR2442" t="s">
        <v>4605</v>
      </c>
      <c r="AS2442" t="s">
        <v>5883</v>
      </c>
      <c r="AT2442" t="s">
        <v>2022</v>
      </c>
    </row>
    <row r="2443" spans="1:46" x14ac:dyDescent="0.25">
      <c r="A2443" t="str">
        <f>_xlfn.XLOOKUP(I2443,UTILIZADAS[Contacto1],UTILIZADAS[Source.Name],,0)</f>
        <v>Cobros Abril Canal Fijo</v>
      </c>
      <c r="B2443" s="18">
        <f>VLOOKUP(J2443,Ref!A:C,3,0)</f>
        <v>0</v>
      </c>
      <c r="C2443" s="18">
        <f>VLOOKUP(J2443,Ref!A:D,4,0)</f>
        <v>0</v>
      </c>
      <c r="D2443" s="18" t="str">
        <f t="shared" si="114"/>
        <v>14/may</v>
      </c>
      <c r="E2443" s="18">
        <f t="shared" si="115"/>
        <v>6</v>
      </c>
      <c r="F2443" s="18">
        <v>1</v>
      </c>
      <c r="G2443" s="18">
        <f t="shared" si="116"/>
        <v>0</v>
      </c>
      <c r="H2443" s="3">
        <v>46156.460625</v>
      </c>
      <c r="I2443">
        <v>65628929</v>
      </c>
      <c r="J2443" t="s">
        <v>2021</v>
      </c>
      <c r="K2443" t="s">
        <v>1968</v>
      </c>
      <c r="L2443" t="s">
        <v>1969</v>
      </c>
      <c r="M2443" t="s">
        <v>1970</v>
      </c>
      <c r="O2443">
        <v>363034570000</v>
      </c>
      <c r="P2443">
        <v>16018</v>
      </c>
      <c r="Q2443">
        <v>-4</v>
      </c>
      <c r="R2443">
        <v>1</v>
      </c>
      <c r="S2443">
        <v>65628929</v>
      </c>
      <c r="U2443" t="s">
        <v>2459</v>
      </c>
      <c r="W2443" t="s">
        <v>4039</v>
      </c>
      <c r="X2443">
        <v>363034570000</v>
      </c>
      <c r="Y2443" t="s">
        <v>65</v>
      </c>
      <c r="Z2443" t="s">
        <v>66</v>
      </c>
      <c r="AG2443" t="s">
        <v>1972</v>
      </c>
      <c r="AL2443">
        <v>5</v>
      </c>
      <c r="AN2443" t="s">
        <v>1974</v>
      </c>
      <c r="AO2443">
        <v>0</v>
      </c>
      <c r="AQ2443">
        <v>2258116</v>
      </c>
      <c r="AR2443" t="s">
        <v>4605</v>
      </c>
      <c r="AS2443" t="s">
        <v>5883</v>
      </c>
      <c r="AT2443" t="s">
        <v>2022</v>
      </c>
    </row>
    <row r="2444" spans="1:46" x14ac:dyDescent="0.25">
      <c r="A2444" t="str">
        <f>_xlfn.XLOOKUP(I2444,UTILIZADAS[Contacto1],UTILIZADAS[Source.Name],,0)</f>
        <v>Cobros Abril Canal Fijo</v>
      </c>
      <c r="B2444" s="18">
        <f>VLOOKUP(J2444,Ref!A:C,3,0)</f>
        <v>0</v>
      </c>
      <c r="C2444" s="18">
        <f>VLOOKUP(J2444,Ref!A:D,4,0)</f>
        <v>0</v>
      </c>
      <c r="D2444" s="18" t="str">
        <f t="shared" si="114"/>
        <v>18/may</v>
      </c>
      <c r="E2444" s="18">
        <f t="shared" si="115"/>
        <v>6</v>
      </c>
      <c r="F2444" s="18">
        <v>1</v>
      </c>
      <c r="G2444" s="18">
        <f t="shared" si="116"/>
        <v>0</v>
      </c>
      <c r="H2444" s="3">
        <v>46160.537951388891</v>
      </c>
      <c r="I2444">
        <v>65628929</v>
      </c>
      <c r="J2444" t="s">
        <v>2021</v>
      </c>
      <c r="K2444" t="s">
        <v>1968</v>
      </c>
      <c r="L2444" t="s">
        <v>1969</v>
      </c>
      <c r="M2444" t="s">
        <v>1970</v>
      </c>
      <c r="O2444">
        <v>363034570000</v>
      </c>
      <c r="P2444">
        <v>16018</v>
      </c>
      <c r="Q2444">
        <v>-4</v>
      </c>
      <c r="R2444">
        <v>1</v>
      </c>
      <c r="S2444">
        <v>65628929</v>
      </c>
      <c r="U2444" t="s">
        <v>2459</v>
      </c>
      <c r="W2444" t="s">
        <v>4039</v>
      </c>
      <c r="X2444">
        <v>363034570000</v>
      </c>
      <c r="Y2444" t="s">
        <v>65</v>
      </c>
      <c r="Z2444" t="s">
        <v>66</v>
      </c>
      <c r="AG2444" t="s">
        <v>1972</v>
      </c>
      <c r="AL2444">
        <v>5</v>
      </c>
      <c r="AN2444" t="s">
        <v>1974</v>
      </c>
      <c r="AO2444">
        <v>0</v>
      </c>
      <c r="AQ2444">
        <v>2258116</v>
      </c>
      <c r="AR2444" t="s">
        <v>4605</v>
      </c>
      <c r="AS2444" t="s">
        <v>5883</v>
      </c>
      <c r="AT2444" t="s">
        <v>2022</v>
      </c>
    </row>
    <row r="2445" spans="1:46" x14ac:dyDescent="0.25">
      <c r="A2445" t="str">
        <f>_xlfn.XLOOKUP(I2445,UTILIZADAS[Contacto1],UTILIZADAS[Source.Name],,0)</f>
        <v>Cobros Abril Canal Fijo</v>
      </c>
      <c r="B2445" s="18">
        <f>VLOOKUP(J2445,Ref!A:C,3,0)</f>
        <v>0</v>
      </c>
      <c r="C2445" s="18">
        <f>VLOOKUP(J2445,Ref!A:D,4,0)</f>
        <v>0</v>
      </c>
      <c r="D2445" s="18" t="str">
        <f t="shared" si="114"/>
        <v>20/may</v>
      </c>
      <c r="E2445" s="18">
        <f t="shared" si="115"/>
        <v>6</v>
      </c>
      <c r="F2445" s="18">
        <v>1</v>
      </c>
      <c r="G2445" s="18">
        <f t="shared" si="116"/>
        <v>0</v>
      </c>
      <c r="H2445" s="3">
        <v>46162.485636574071</v>
      </c>
      <c r="I2445">
        <v>65628929</v>
      </c>
      <c r="J2445" t="s">
        <v>2021</v>
      </c>
      <c r="K2445" t="s">
        <v>1968</v>
      </c>
      <c r="L2445" t="s">
        <v>1969</v>
      </c>
      <c r="M2445" t="s">
        <v>1970</v>
      </c>
      <c r="O2445">
        <v>363034570000</v>
      </c>
      <c r="P2445">
        <v>16018</v>
      </c>
      <c r="Q2445">
        <v>-4</v>
      </c>
      <c r="R2445">
        <v>1</v>
      </c>
      <c r="S2445">
        <v>65628929</v>
      </c>
      <c r="U2445" t="s">
        <v>2459</v>
      </c>
      <c r="W2445" t="s">
        <v>4039</v>
      </c>
      <c r="X2445">
        <v>363034570000</v>
      </c>
      <c r="Y2445" t="s">
        <v>65</v>
      </c>
      <c r="Z2445" t="s">
        <v>66</v>
      </c>
      <c r="AG2445" t="s">
        <v>1972</v>
      </c>
      <c r="AL2445">
        <v>5</v>
      </c>
      <c r="AN2445" t="s">
        <v>1974</v>
      </c>
      <c r="AO2445">
        <v>0</v>
      </c>
      <c r="AQ2445">
        <v>2258116</v>
      </c>
      <c r="AR2445" t="s">
        <v>4605</v>
      </c>
      <c r="AS2445" t="s">
        <v>5883</v>
      </c>
      <c r="AT2445" t="s">
        <v>2022</v>
      </c>
    </row>
    <row r="2446" spans="1:46" x14ac:dyDescent="0.25">
      <c r="A2446" t="str">
        <f>_xlfn.XLOOKUP(I2446,UTILIZADAS[Contacto1],UTILIZADAS[Source.Name],,0)</f>
        <v>Cobros Abril Canal Fijo</v>
      </c>
      <c r="B2446" s="18">
        <f>VLOOKUP(J2446,Ref!A:C,3,0)</f>
        <v>0</v>
      </c>
      <c r="C2446" s="18">
        <f>VLOOKUP(J2446,Ref!A:D,4,0)</f>
        <v>0</v>
      </c>
      <c r="D2446" s="18" t="str">
        <f t="shared" si="114"/>
        <v>21/may</v>
      </c>
      <c r="E2446" s="18">
        <f t="shared" si="115"/>
        <v>6</v>
      </c>
      <c r="F2446" s="18">
        <v>1</v>
      </c>
      <c r="G2446" s="18">
        <f t="shared" si="116"/>
        <v>0</v>
      </c>
      <c r="H2446" s="3">
        <v>46163.516597222224</v>
      </c>
      <c r="I2446">
        <v>65628929</v>
      </c>
      <c r="J2446" t="s">
        <v>2021</v>
      </c>
      <c r="K2446" t="s">
        <v>1968</v>
      </c>
      <c r="L2446" t="s">
        <v>1969</v>
      </c>
      <c r="M2446" t="s">
        <v>1970</v>
      </c>
      <c r="O2446">
        <v>363034570000</v>
      </c>
      <c r="P2446">
        <v>16018</v>
      </c>
      <c r="Q2446">
        <v>-4</v>
      </c>
      <c r="R2446">
        <v>1</v>
      </c>
      <c r="S2446">
        <v>65628929</v>
      </c>
      <c r="U2446" t="s">
        <v>2459</v>
      </c>
      <c r="W2446" t="s">
        <v>4039</v>
      </c>
      <c r="X2446">
        <v>363034570000</v>
      </c>
      <c r="Y2446" t="s">
        <v>65</v>
      </c>
      <c r="Z2446" t="s">
        <v>66</v>
      </c>
      <c r="AG2446" t="s">
        <v>1972</v>
      </c>
      <c r="AL2446">
        <v>5</v>
      </c>
      <c r="AN2446" t="s">
        <v>1974</v>
      </c>
      <c r="AO2446">
        <v>0</v>
      </c>
      <c r="AQ2446">
        <v>2258116</v>
      </c>
      <c r="AR2446" t="s">
        <v>4605</v>
      </c>
      <c r="AS2446" t="s">
        <v>5883</v>
      </c>
      <c r="AT2446" t="s">
        <v>2022</v>
      </c>
    </row>
    <row r="2447" spans="1:46" x14ac:dyDescent="0.25">
      <c r="A2447" t="str">
        <f>_xlfn.XLOOKUP(I2447,UTILIZADAS[Contacto1],UTILIZADAS[Source.Name],,0)</f>
        <v>Cobros Abril Canal Fijo</v>
      </c>
      <c r="B2447" s="18">
        <f>VLOOKUP(J2447,Ref!A:C,3,0)</f>
        <v>0</v>
      </c>
      <c r="C2447" s="18">
        <f>VLOOKUP(J2447,Ref!A:D,4,0)</f>
        <v>0</v>
      </c>
      <c r="D2447" s="18" t="str">
        <f t="shared" si="114"/>
        <v>22/may</v>
      </c>
      <c r="E2447" s="18">
        <f t="shared" si="115"/>
        <v>6</v>
      </c>
      <c r="F2447" s="18">
        <v>1</v>
      </c>
      <c r="G2447" s="18">
        <f t="shared" si="116"/>
        <v>1</v>
      </c>
      <c r="H2447" s="3">
        <v>46164.405451388891</v>
      </c>
      <c r="I2447">
        <v>65628929</v>
      </c>
      <c r="J2447" t="s">
        <v>2021</v>
      </c>
      <c r="K2447" t="s">
        <v>1968</v>
      </c>
      <c r="L2447" t="s">
        <v>1969</v>
      </c>
      <c r="M2447" t="s">
        <v>1970</v>
      </c>
      <c r="O2447">
        <v>363034570000</v>
      </c>
      <c r="P2447">
        <v>16018</v>
      </c>
      <c r="Q2447">
        <v>-4</v>
      </c>
      <c r="R2447">
        <v>1</v>
      </c>
      <c r="S2447">
        <v>65628929</v>
      </c>
      <c r="U2447" t="s">
        <v>2459</v>
      </c>
      <c r="W2447" t="s">
        <v>4039</v>
      </c>
      <c r="X2447">
        <v>363034570000</v>
      </c>
      <c r="Y2447" t="s">
        <v>65</v>
      </c>
      <c r="Z2447" t="s">
        <v>66</v>
      </c>
      <c r="AG2447" t="s">
        <v>1972</v>
      </c>
      <c r="AL2447">
        <v>5</v>
      </c>
      <c r="AN2447" t="s">
        <v>1974</v>
      </c>
      <c r="AO2447">
        <v>0</v>
      </c>
      <c r="AQ2447">
        <v>2258116</v>
      </c>
      <c r="AR2447" t="s">
        <v>4605</v>
      </c>
      <c r="AS2447" t="s">
        <v>5883</v>
      </c>
      <c r="AT2447" t="s">
        <v>2022</v>
      </c>
    </row>
    <row r="2448" spans="1:46" x14ac:dyDescent="0.25">
      <c r="A2448" t="str">
        <f>_xlfn.XLOOKUP(I2448,UTILIZADAS[Contacto1],UTILIZADAS[Source.Name],,0)</f>
        <v>Cobros Abril Canal Fijo</v>
      </c>
      <c r="B2448" s="18">
        <f>VLOOKUP(J2448,Ref!A:C,3,0)</f>
        <v>0</v>
      </c>
      <c r="C2448" s="18">
        <f>VLOOKUP(J2448,Ref!A:D,4,0)</f>
        <v>0</v>
      </c>
      <c r="D2448" s="18" t="str">
        <f t="shared" si="114"/>
        <v>11/may</v>
      </c>
      <c r="E2448" s="18">
        <f t="shared" si="115"/>
        <v>3</v>
      </c>
      <c r="F2448" s="18">
        <v>1</v>
      </c>
      <c r="G2448" s="18">
        <f t="shared" si="116"/>
        <v>0</v>
      </c>
      <c r="H2448" s="3">
        <v>46153.735879629632</v>
      </c>
      <c r="I2448">
        <v>65640329</v>
      </c>
      <c r="J2448" t="s">
        <v>2021</v>
      </c>
      <c r="K2448" t="s">
        <v>1968</v>
      </c>
      <c r="L2448" t="s">
        <v>1969</v>
      </c>
      <c r="M2448" t="s">
        <v>1970</v>
      </c>
      <c r="O2448">
        <v>366022540000</v>
      </c>
      <c r="P2448">
        <v>16018</v>
      </c>
      <c r="Q2448">
        <v>-4</v>
      </c>
      <c r="R2448">
        <v>1</v>
      </c>
      <c r="S2448">
        <v>65640329</v>
      </c>
      <c r="U2448" t="s">
        <v>2359</v>
      </c>
      <c r="W2448" t="s">
        <v>3921</v>
      </c>
      <c r="X2448">
        <v>366022540000</v>
      </c>
      <c r="Y2448" t="s">
        <v>65</v>
      </c>
      <c r="Z2448" t="s">
        <v>66</v>
      </c>
      <c r="AF2448" t="s">
        <v>1976</v>
      </c>
      <c r="AG2448" t="s">
        <v>1972</v>
      </c>
      <c r="AL2448">
        <v>5</v>
      </c>
      <c r="AN2448" t="s">
        <v>1974</v>
      </c>
      <c r="AO2448">
        <v>0</v>
      </c>
      <c r="AQ2448">
        <v>2258117</v>
      </c>
      <c r="AR2448" t="s">
        <v>4605</v>
      </c>
      <c r="AS2448" t="s">
        <v>5883</v>
      </c>
      <c r="AT2448" t="s">
        <v>2022</v>
      </c>
    </row>
    <row r="2449" spans="1:46" x14ac:dyDescent="0.25">
      <c r="A2449" t="str">
        <f>_xlfn.XLOOKUP(I2449,UTILIZADAS[Contacto1],UTILIZADAS[Source.Name],,0)</f>
        <v>Cobros Abril Canal Fijo</v>
      </c>
      <c r="B2449" s="18">
        <f>VLOOKUP(J2449,Ref!A:C,3,0)</f>
        <v>0</v>
      </c>
      <c r="C2449" s="18">
        <f>VLOOKUP(J2449,Ref!A:D,4,0)</f>
        <v>0</v>
      </c>
      <c r="D2449" s="18" t="str">
        <f t="shared" si="114"/>
        <v>14/may</v>
      </c>
      <c r="E2449" s="18">
        <f t="shared" si="115"/>
        <v>3</v>
      </c>
      <c r="F2449" s="18">
        <v>1</v>
      </c>
      <c r="G2449" s="18">
        <f t="shared" si="116"/>
        <v>0</v>
      </c>
      <c r="H2449" s="3">
        <v>46156.460775462961</v>
      </c>
      <c r="I2449">
        <v>65640329</v>
      </c>
      <c r="J2449" t="s">
        <v>2021</v>
      </c>
      <c r="K2449" t="s">
        <v>1968</v>
      </c>
      <c r="L2449" t="s">
        <v>1969</v>
      </c>
      <c r="M2449" t="s">
        <v>1970</v>
      </c>
      <c r="O2449">
        <v>366022540000</v>
      </c>
      <c r="P2449">
        <v>16018</v>
      </c>
      <c r="Q2449">
        <v>-4</v>
      </c>
      <c r="R2449">
        <v>1</v>
      </c>
      <c r="S2449">
        <v>65640329</v>
      </c>
      <c r="U2449" t="s">
        <v>2359</v>
      </c>
      <c r="W2449" t="s">
        <v>3921</v>
      </c>
      <c r="X2449">
        <v>366022540000</v>
      </c>
      <c r="Y2449" t="s">
        <v>65</v>
      </c>
      <c r="Z2449" t="s">
        <v>66</v>
      </c>
      <c r="AF2449" t="s">
        <v>1976</v>
      </c>
      <c r="AG2449" t="s">
        <v>1972</v>
      </c>
      <c r="AL2449">
        <v>5</v>
      </c>
      <c r="AN2449" t="s">
        <v>1974</v>
      </c>
      <c r="AO2449">
        <v>0</v>
      </c>
      <c r="AQ2449">
        <v>2258117</v>
      </c>
      <c r="AR2449" t="s">
        <v>4605</v>
      </c>
      <c r="AS2449" t="s">
        <v>5883</v>
      </c>
      <c r="AT2449" t="s">
        <v>2022</v>
      </c>
    </row>
    <row r="2450" spans="1:46" x14ac:dyDescent="0.25">
      <c r="A2450" t="str">
        <f>_xlfn.XLOOKUP(I2450,UTILIZADAS[Contacto1],UTILIZADAS[Source.Name],,0)</f>
        <v>Cobros Abril Canal Fijo</v>
      </c>
      <c r="B2450" s="18">
        <f>VLOOKUP(J2450,Ref!A:C,3,0)</f>
        <v>1</v>
      </c>
      <c r="C2450" s="18">
        <f>VLOOKUP(J2450,Ref!A:D,4,0)</f>
        <v>1</v>
      </c>
      <c r="D2450" s="18" t="str">
        <f t="shared" si="114"/>
        <v>18/may</v>
      </c>
      <c r="E2450" s="18">
        <f t="shared" si="115"/>
        <v>3</v>
      </c>
      <c r="F2450" s="18">
        <v>1</v>
      </c>
      <c r="G2450" s="18">
        <f t="shared" si="116"/>
        <v>1</v>
      </c>
      <c r="H2450" s="3">
        <v>46160.537893518522</v>
      </c>
      <c r="I2450">
        <v>65640329</v>
      </c>
      <c r="J2450">
        <v>6003</v>
      </c>
      <c r="K2450" t="s">
        <v>1983</v>
      </c>
      <c r="L2450" t="s">
        <v>1897</v>
      </c>
      <c r="M2450" t="s">
        <v>1970</v>
      </c>
      <c r="O2450">
        <v>366022540000</v>
      </c>
      <c r="P2450">
        <v>16018</v>
      </c>
      <c r="Q2450">
        <v>-4</v>
      </c>
      <c r="R2450">
        <v>1</v>
      </c>
      <c r="S2450">
        <v>65640329</v>
      </c>
      <c r="U2450" t="s">
        <v>2359</v>
      </c>
      <c r="W2450" t="s">
        <v>3921</v>
      </c>
      <c r="X2450">
        <v>366022540000</v>
      </c>
      <c r="Y2450" t="s">
        <v>65</v>
      </c>
      <c r="Z2450" t="s">
        <v>66</v>
      </c>
      <c r="AF2450" t="s">
        <v>1976</v>
      </c>
      <c r="AG2450" t="s">
        <v>1972</v>
      </c>
      <c r="AL2450">
        <v>38</v>
      </c>
      <c r="AM2450" t="s">
        <v>1979</v>
      </c>
      <c r="AN2450" t="s">
        <v>1987</v>
      </c>
      <c r="AO2450">
        <v>0</v>
      </c>
      <c r="AQ2450">
        <v>2258117</v>
      </c>
      <c r="AR2450" t="s">
        <v>4605</v>
      </c>
      <c r="AS2450" t="s">
        <v>5883</v>
      </c>
      <c r="AT2450" t="s">
        <v>1892</v>
      </c>
    </row>
    <row r="2451" spans="1:46" x14ac:dyDescent="0.25">
      <c r="A2451" t="str">
        <f>_xlfn.XLOOKUP(I2451,UTILIZADAS[Contacto1],UTILIZADAS[Source.Name],,0)</f>
        <v>Cobros Abril Canal Fijo</v>
      </c>
      <c r="B2451" s="18">
        <f>VLOOKUP(J2451,Ref!A:C,3,0)</f>
        <v>0</v>
      </c>
      <c r="C2451" s="18">
        <f>VLOOKUP(J2451,Ref!A:D,4,0)</f>
        <v>0</v>
      </c>
      <c r="D2451" s="18" t="str">
        <f t="shared" si="114"/>
        <v>11/may</v>
      </c>
      <c r="E2451" s="18">
        <f t="shared" si="115"/>
        <v>5</v>
      </c>
      <c r="F2451" s="18">
        <v>1</v>
      </c>
      <c r="G2451" s="18">
        <f t="shared" si="116"/>
        <v>0</v>
      </c>
      <c r="H2451" s="3">
        <v>46153.735972222225</v>
      </c>
      <c r="I2451">
        <v>65652862</v>
      </c>
      <c r="J2451" t="s">
        <v>1967</v>
      </c>
      <c r="K2451" t="s">
        <v>1968</v>
      </c>
      <c r="L2451" t="s">
        <v>1969</v>
      </c>
      <c r="M2451" t="s">
        <v>1970</v>
      </c>
      <c r="O2451">
        <v>364030950000</v>
      </c>
      <c r="P2451">
        <v>16018</v>
      </c>
      <c r="Q2451">
        <v>-4</v>
      </c>
      <c r="R2451">
        <v>1</v>
      </c>
      <c r="S2451">
        <v>65652862</v>
      </c>
      <c r="U2451" t="s">
        <v>2428</v>
      </c>
      <c r="W2451" t="s">
        <v>4006</v>
      </c>
      <c r="X2451">
        <v>364030950000</v>
      </c>
      <c r="Y2451" t="s">
        <v>65</v>
      </c>
      <c r="Z2451" t="s">
        <v>66</v>
      </c>
      <c r="AG2451" t="s">
        <v>1972</v>
      </c>
      <c r="AL2451">
        <v>0</v>
      </c>
      <c r="AN2451" t="s">
        <v>1974</v>
      </c>
      <c r="AO2451">
        <v>0</v>
      </c>
      <c r="AQ2451">
        <v>2258118</v>
      </c>
      <c r="AR2451" t="s">
        <v>4605</v>
      </c>
      <c r="AS2451" t="s">
        <v>5883</v>
      </c>
      <c r="AT2451" t="s">
        <v>1975</v>
      </c>
    </row>
    <row r="2452" spans="1:46" x14ac:dyDescent="0.25">
      <c r="A2452" t="str">
        <f>_xlfn.XLOOKUP(I2452,UTILIZADAS[Contacto1],UTILIZADAS[Source.Name],,0)</f>
        <v>Cobros Abril Canal Fijo</v>
      </c>
      <c r="B2452" s="18">
        <f>VLOOKUP(J2452,Ref!A:C,3,0)</f>
        <v>0</v>
      </c>
      <c r="C2452" s="18">
        <f>VLOOKUP(J2452,Ref!A:D,4,0)</f>
        <v>0</v>
      </c>
      <c r="D2452" s="18" t="str">
        <f t="shared" si="114"/>
        <v>14/may</v>
      </c>
      <c r="E2452" s="18">
        <f t="shared" si="115"/>
        <v>5</v>
      </c>
      <c r="F2452" s="18">
        <v>1</v>
      </c>
      <c r="G2452" s="18">
        <f t="shared" si="116"/>
        <v>0</v>
      </c>
      <c r="H2452" s="3">
        <v>46156.461701388886</v>
      </c>
      <c r="I2452">
        <v>65652862</v>
      </c>
      <c r="J2452" t="s">
        <v>2023</v>
      </c>
      <c r="K2452" t="s">
        <v>1968</v>
      </c>
      <c r="L2452" t="s">
        <v>1969</v>
      </c>
      <c r="M2452" t="s">
        <v>1970</v>
      </c>
      <c r="O2452">
        <v>364030950000</v>
      </c>
      <c r="P2452">
        <v>16018</v>
      </c>
      <c r="Q2452">
        <v>-4</v>
      </c>
      <c r="R2452">
        <v>1</v>
      </c>
      <c r="S2452">
        <v>65652862</v>
      </c>
      <c r="U2452" t="s">
        <v>2428</v>
      </c>
      <c r="W2452" t="s">
        <v>4006</v>
      </c>
      <c r="X2452">
        <v>364030950000</v>
      </c>
      <c r="Y2452" t="s">
        <v>65</v>
      </c>
      <c r="Z2452" t="s">
        <v>66</v>
      </c>
      <c r="AG2452" t="s">
        <v>1972</v>
      </c>
      <c r="AL2452">
        <v>0</v>
      </c>
      <c r="AN2452" t="s">
        <v>1974</v>
      </c>
      <c r="AO2452">
        <v>0</v>
      </c>
      <c r="AQ2452">
        <v>2258118</v>
      </c>
      <c r="AR2452" t="s">
        <v>4605</v>
      </c>
      <c r="AS2452" t="s">
        <v>5883</v>
      </c>
      <c r="AT2452" t="s">
        <v>2024</v>
      </c>
    </row>
    <row r="2453" spans="1:46" x14ac:dyDescent="0.25">
      <c r="A2453" t="str">
        <f>_xlfn.XLOOKUP(I2453,UTILIZADAS[Contacto1],UTILIZADAS[Source.Name],,0)</f>
        <v>Cobros Abril Canal Fijo</v>
      </c>
      <c r="B2453" s="18">
        <f>VLOOKUP(J2453,Ref!A:C,3,0)</f>
        <v>0</v>
      </c>
      <c r="C2453" s="18">
        <f>VLOOKUP(J2453,Ref!A:D,4,0)</f>
        <v>0</v>
      </c>
      <c r="D2453" s="18" t="str">
        <f t="shared" si="114"/>
        <v>14/may</v>
      </c>
      <c r="E2453" s="18">
        <f t="shared" si="115"/>
        <v>5</v>
      </c>
      <c r="F2453" s="18">
        <v>1</v>
      </c>
      <c r="G2453" s="18">
        <f t="shared" si="116"/>
        <v>0</v>
      </c>
      <c r="H2453" s="3">
        <v>46156.593101851853</v>
      </c>
      <c r="I2453">
        <v>65652862</v>
      </c>
      <c r="J2453" t="s">
        <v>2023</v>
      </c>
      <c r="K2453" t="s">
        <v>1968</v>
      </c>
      <c r="L2453" t="s">
        <v>1969</v>
      </c>
      <c r="M2453" t="s">
        <v>1970</v>
      </c>
      <c r="O2453">
        <v>364030950000</v>
      </c>
      <c r="P2453">
        <v>16018</v>
      </c>
      <c r="Q2453">
        <v>-4</v>
      </c>
      <c r="R2453">
        <v>1</v>
      </c>
      <c r="S2453">
        <v>65652862</v>
      </c>
      <c r="U2453" t="s">
        <v>2428</v>
      </c>
      <c r="W2453" t="s">
        <v>4006</v>
      </c>
      <c r="X2453">
        <v>364030950000</v>
      </c>
      <c r="Y2453" t="s">
        <v>65</v>
      </c>
      <c r="Z2453" t="s">
        <v>66</v>
      </c>
      <c r="AG2453" t="s">
        <v>1972</v>
      </c>
      <c r="AL2453">
        <v>0</v>
      </c>
      <c r="AN2453" t="s">
        <v>1974</v>
      </c>
      <c r="AO2453">
        <v>0</v>
      </c>
      <c r="AQ2453">
        <v>2258118</v>
      </c>
      <c r="AR2453" t="s">
        <v>4605</v>
      </c>
      <c r="AS2453" t="s">
        <v>5883</v>
      </c>
      <c r="AT2453" t="s">
        <v>2024</v>
      </c>
    </row>
    <row r="2454" spans="1:46" x14ac:dyDescent="0.25">
      <c r="A2454" t="str">
        <f>_xlfn.XLOOKUP(I2454,UTILIZADAS[Contacto1],UTILIZADAS[Source.Name],,0)</f>
        <v>Cobros Abril Canal Fijo</v>
      </c>
      <c r="B2454" s="18">
        <f>VLOOKUP(J2454,Ref!A:C,3,0)</f>
        <v>0</v>
      </c>
      <c r="C2454" s="18">
        <f>VLOOKUP(J2454,Ref!A:D,4,0)</f>
        <v>0</v>
      </c>
      <c r="D2454" s="18" t="str">
        <f t="shared" si="114"/>
        <v>15/may</v>
      </c>
      <c r="E2454" s="18">
        <f t="shared" si="115"/>
        <v>5</v>
      </c>
      <c r="F2454" s="18">
        <v>1</v>
      </c>
      <c r="G2454" s="18">
        <f t="shared" si="116"/>
        <v>0</v>
      </c>
      <c r="H2454" s="3">
        <v>46157.422199074077</v>
      </c>
      <c r="I2454">
        <v>65652862</v>
      </c>
      <c r="J2454" t="s">
        <v>2023</v>
      </c>
      <c r="K2454" t="s">
        <v>1968</v>
      </c>
      <c r="L2454" t="s">
        <v>1969</v>
      </c>
      <c r="M2454" t="s">
        <v>1970</v>
      </c>
      <c r="O2454">
        <v>364030950000</v>
      </c>
      <c r="P2454">
        <v>16018</v>
      </c>
      <c r="Q2454">
        <v>-4</v>
      </c>
      <c r="R2454">
        <v>1</v>
      </c>
      <c r="S2454">
        <v>65652862</v>
      </c>
      <c r="U2454" t="s">
        <v>2428</v>
      </c>
      <c r="W2454" t="s">
        <v>4006</v>
      </c>
      <c r="X2454">
        <v>364030950000</v>
      </c>
      <c r="Y2454" t="s">
        <v>65</v>
      </c>
      <c r="Z2454" t="s">
        <v>66</v>
      </c>
      <c r="AG2454" t="s">
        <v>1972</v>
      </c>
      <c r="AL2454">
        <v>0</v>
      </c>
      <c r="AN2454" t="s">
        <v>1974</v>
      </c>
      <c r="AO2454">
        <v>0</v>
      </c>
      <c r="AQ2454">
        <v>2258118</v>
      </c>
      <c r="AR2454" t="s">
        <v>4605</v>
      </c>
      <c r="AS2454" t="s">
        <v>5883</v>
      </c>
      <c r="AT2454" t="s">
        <v>2024</v>
      </c>
    </row>
    <row r="2455" spans="1:46" x14ac:dyDescent="0.25">
      <c r="A2455" t="str">
        <f>_xlfn.XLOOKUP(I2455,UTILIZADAS[Contacto1],UTILIZADAS[Source.Name],,0)</f>
        <v>Cobros Abril Canal Fijo</v>
      </c>
      <c r="B2455" s="18">
        <f>VLOOKUP(J2455,Ref!A:C,3,0)</f>
        <v>0</v>
      </c>
      <c r="C2455" s="18">
        <f>VLOOKUP(J2455,Ref!A:D,4,0)</f>
        <v>0</v>
      </c>
      <c r="D2455" s="18" t="str">
        <f t="shared" si="114"/>
        <v>15/may</v>
      </c>
      <c r="E2455" s="18">
        <f t="shared" si="115"/>
        <v>5</v>
      </c>
      <c r="F2455" s="18">
        <v>1</v>
      </c>
      <c r="G2455" s="18">
        <f t="shared" si="116"/>
        <v>1</v>
      </c>
      <c r="H2455" s="3">
        <v>46157.514513888891</v>
      </c>
      <c r="I2455">
        <v>65652862</v>
      </c>
      <c r="J2455" t="s">
        <v>2023</v>
      </c>
      <c r="K2455" t="s">
        <v>1968</v>
      </c>
      <c r="L2455" t="s">
        <v>1969</v>
      </c>
      <c r="M2455" t="s">
        <v>1970</v>
      </c>
      <c r="O2455">
        <v>364030950000</v>
      </c>
      <c r="P2455">
        <v>16018</v>
      </c>
      <c r="Q2455">
        <v>-4</v>
      </c>
      <c r="R2455">
        <v>1</v>
      </c>
      <c r="S2455">
        <v>65652862</v>
      </c>
      <c r="U2455" t="s">
        <v>2428</v>
      </c>
      <c r="W2455" t="s">
        <v>4006</v>
      </c>
      <c r="X2455">
        <v>364030950000</v>
      </c>
      <c r="Y2455" t="s">
        <v>65</v>
      </c>
      <c r="Z2455" t="s">
        <v>66</v>
      </c>
      <c r="AG2455" t="s">
        <v>1972</v>
      </c>
      <c r="AL2455">
        <v>0</v>
      </c>
      <c r="AN2455" t="s">
        <v>1974</v>
      </c>
      <c r="AO2455">
        <v>0</v>
      </c>
      <c r="AQ2455">
        <v>2258118</v>
      </c>
      <c r="AR2455" t="s">
        <v>4605</v>
      </c>
      <c r="AS2455" t="s">
        <v>5883</v>
      </c>
      <c r="AT2455" t="s">
        <v>2024</v>
      </c>
    </row>
    <row r="2456" spans="1:46" x14ac:dyDescent="0.25">
      <c r="A2456" t="str">
        <f>_xlfn.XLOOKUP(I2456,UTILIZADAS[Contacto1],UTILIZADAS[Source.Name],,0)</f>
        <v>Cobros Mayo</v>
      </c>
      <c r="B2456" s="18">
        <f>VLOOKUP(J2456,Ref!A:C,3,0)</f>
        <v>0</v>
      </c>
      <c r="C2456" s="18">
        <f>VLOOKUP(J2456,Ref!A:D,4,0)</f>
        <v>0</v>
      </c>
      <c r="D2456" s="18" t="str">
        <f t="shared" si="114"/>
        <v>11/may</v>
      </c>
      <c r="E2456" s="18">
        <f t="shared" si="115"/>
        <v>3</v>
      </c>
      <c r="F2456" s="18">
        <v>1</v>
      </c>
      <c r="G2456" s="18">
        <f t="shared" si="116"/>
        <v>0</v>
      </c>
      <c r="H2456" s="3">
        <v>46153.736284722225</v>
      </c>
      <c r="I2456">
        <v>65665749</v>
      </c>
      <c r="J2456" t="s">
        <v>2021</v>
      </c>
      <c r="K2456" t="s">
        <v>1968</v>
      </c>
      <c r="L2456" t="s">
        <v>1969</v>
      </c>
      <c r="M2456" t="s">
        <v>1970</v>
      </c>
      <c r="O2456">
        <v>365077090000</v>
      </c>
      <c r="P2456">
        <v>16018</v>
      </c>
      <c r="Q2456">
        <v>-4</v>
      </c>
      <c r="R2456">
        <v>1</v>
      </c>
      <c r="S2456">
        <v>65665749</v>
      </c>
      <c r="U2456" t="s">
        <v>6063</v>
      </c>
      <c r="W2456" t="s">
        <v>5101</v>
      </c>
      <c r="X2456">
        <v>365077090000</v>
      </c>
      <c r="Y2456" t="s">
        <v>65</v>
      </c>
      <c r="Z2456" t="s">
        <v>66</v>
      </c>
      <c r="AF2456" t="s">
        <v>1976</v>
      </c>
      <c r="AG2456" t="s">
        <v>1972</v>
      </c>
      <c r="AL2456">
        <v>5</v>
      </c>
      <c r="AN2456" t="s">
        <v>1974</v>
      </c>
      <c r="AO2456">
        <v>0</v>
      </c>
      <c r="AQ2456">
        <v>2258119</v>
      </c>
      <c r="AR2456" t="s">
        <v>4605</v>
      </c>
      <c r="AS2456" t="s">
        <v>5883</v>
      </c>
      <c r="AT2456" t="s">
        <v>2022</v>
      </c>
    </row>
    <row r="2457" spans="1:46" x14ac:dyDescent="0.25">
      <c r="A2457" t="str">
        <f>_xlfn.XLOOKUP(I2457,UTILIZADAS[Contacto1],UTILIZADAS[Source.Name],,0)</f>
        <v>Cobros Mayo</v>
      </c>
      <c r="B2457" s="18">
        <f>VLOOKUP(J2457,Ref!A:C,3,0)</f>
        <v>0</v>
      </c>
      <c r="C2457" s="18">
        <f>VLOOKUP(J2457,Ref!A:D,4,0)</f>
        <v>0</v>
      </c>
      <c r="D2457" s="18" t="str">
        <f t="shared" si="114"/>
        <v>14/may</v>
      </c>
      <c r="E2457" s="18">
        <f t="shared" si="115"/>
        <v>3</v>
      </c>
      <c r="F2457" s="18">
        <v>1</v>
      </c>
      <c r="G2457" s="18">
        <f t="shared" si="116"/>
        <v>0</v>
      </c>
      <c r="H2457" s="3">
        <v>46156.462812500002</v>
      </c>
      <c r="I2457">
        <v>65665749</v>
      </c>
      <c r="J2457" t="s">
        <v>2023</v>
      </c>
      <c r="K2457" t="s">
        <v>1968</v>
      </c>
      <c r="L2457" t="s">
        <v>1969</v>
      </c>
      <c r="M2457" t="s">
        <v>1970</v>
      </c>
      <c r="O2457">
        <v>365077090000</v>
      </c>
      <c r="P2457">
        <v>16018</v>
      </c>
      <c r="Q2457">
        <v>-4</v>
      </c>
      <c r="R2457">
        <v>1</v>
      </c>
      <c r="S2457">
        <v>65665749</v>
      </c>
      <c r="U2457" t="s">
        <v>6063</v>
      </c>
      <c r="W2457" t="s">
        <v>5101</v>
      </c>
      <c r="X2457">
        <v>365077090000</v>
      </c>
      <c r="Y2457" t="s">
        <v>65</v>
      </c>
      <c r="Z2457" t="s">
        <v>66</v>
      </c>
      <c r="AF2457" t="s">
        <v>1976</v>
      </c>
      <c r="AG2457" t="s">
        <v>1972</v>
      </c>
      <c r="AL2457">
        <v>0</v>
      </c>
      <c r="AN2457" t="s">
        <v>1974</v>
      </c>
      <c r="AO2457">
        <v>0</v>
      </c>
      <c r="AQ2457">
        <v>2258119</v>
      </c>
      <c r="AR2457" t="s">
        <v>4605</v>
      </c>
      <c r="AS2457" t="s">
        <v>5883</v>
      </c>
      <c r="AT2457" t="s">
        <v>2024</v>
      </c>
    </row>
    <row r="2458" spans="1:46" x14ac:dyDescent="0.25">
      <c r="A2458" t="str">
        <f>_xlfn.XLOOKUP(I2458,UTILIZADAS[Contacto1],UTILIZADAS[Source.Name],,0)</f>
        <v>Cobros Mayo</v>
      </c>
      <c r="B2458" s="18">
        <f>VLOOKUP(J2458,Ref!A:C,3,0)</f>
        <v>1</v>
      </c>
      <c r="C2458" s="18">
        <f>VLOOKUP(J2458,Ref!A:D,4,0)</f>
        <v>0</v>
      </c>
      <c r="D2458" s="18" t="str">
        <f t="shared" si="114"/>
        <v>14/may</v>
      </c>
      <c r="E2458" s="18">
        <f t="shared" si="115"/>
        <v>3</v>
      </c>
      <c r="F2458" s="18">
        <v>1</v>
      </c>
      <c r="G2458" s="18">
        <f t="shared" si="116"/>
        <v>1</v>
      </c>
      <c r="H2458" s="3">
        <v>46156.593287037038</v>
      </c>
      <c r="I2458">
        <v>65665749</v>
      </c>
      <c r="J2458">
        <v>6006</v>
      </c>
      <c r="K2458" t="s">
        <v>1983</v>
      </c>
      <c r="L2458" t="s">
        <v>1897</v>
      </c>
      <c r="M2458" t="s">
        <v>1970</v>
      </c>
      <c r="O2458">
        <v>365077090000</v>
      </c>
      <c r="P2458">
        <v>16018</v>
      </c>
      <c r="Q2458">
        <v>-4</v>
      </c>
      <c r="R2458">
        <v>1</v>
      </c>
      <c r="S2458">
        <v>65665749</v>
      </c>
      <c r="U2458" t="s">
        <v>6063</v>
      </c>
      <c r="W2458" t="s">
        <v>5101</v>
      </c>
      <c r="X2458">
        <v>365077090000</v>
      </c>
      <c r="Y2458" t="s">
        <v>65</v>
      </c>
      <c r="Z2458" t="s">
        <v>66</v>
      </c>
      <c r="AF2458" t="s">
        <v>1976</v>
      </c>
      <c r="AG2458" t="s">
        <v>1972</v>
      </c>
      <c r="AL2458">
        <v>91</v>
      </c>
      <c r="AM2458" t="s">
        <v>1979</v>
      </c>
      <c r="AN2458" t="s">
        <v>1987</v>
      </c>
      <c r="AO2458">
        <v>0</v>
      </c>
      <c r="AQ2458">
        <v>2258119</v>
      </c>
      <c r="AR2458" t="s">
        <v>4605</v>
      </c>
      <c r="AS2458" t="s">
        <v>5883</v>
      </c>
      <c r="AT2458" t="s">
        <v>1894</v>
      </c>
    </row>
    <row r="2459" spans="1:46" x14ac:dyDescent="0.25">
      <c r="A2459" t="str">
        <f>_xlfn.XLOOKUP(I2459,UTILIZADAS[Contacto1],UTILIZADAS[Source.Name],,0)</f>
        <v>Cobros Mayo</v>
      </c>
      <c r="B2459" s="18">
        <f>VLOOKUP(J2459,Ref!A:C,3,0)</f>
        <v>0</v>
      </c>
      <c r="C2459" s="18">
        <f>VLOOKUP(J2459,Ref!A:D,4,0)</f>
        <v>0</v>
      </c>
      <c r="D2459" s="18" t="str">
        <f t="shared" si="114"/>
        <v>11/may</v>
      </c>
      <c r="E2459" s="18">
        <f t="shared" si="115"/>
        <v>2</v>
      </c>
      <c r="F2459" s="18">
        <v>1</v>
      </c>
      <c r="G2459" s="18">
        <f t="shared" si="116"/>
        <v>0</v>
      </c>
      <c r="H2459" s="3">
        <v>46153.736759259256</v>
      </c>
      <c r="I2459">
        <v>65675141</v>
      </c>
      <c r="J2459" t="s">
        <v>2021</v>
      </c>
      <c r="K2459" t="s">
        <v>1968</v>
      </c>
      <c r="L2459" t="s">
        <v>1969</v>
      </c>
      <c r="M2459" t="s">
        <v>1970</v>
      </c>
      <c r="O2459">
        <v>363009000000</v>
      </c>
      <c r="P2459">
        <v>16018</v>
      </c>
      <c r="Q2459">
        <v>-4</v>
      </c>
      <c r="R2459">
        <v>1</v>
      </c>
      <c r="S2459">
        <v>65675141</v>
      </c>
      <c r="U2459" t="s">
        <v>4909</v>
      </c>
      <c r="W2459" t="s">
        <v>5102</v>
      </c>
      <c r="X2459">
        <v>363009000000</v>
      </c>
      <c r="Y2459" t="s">
        <v>65</v>
      </c>
      <c r="Z2459" t="s">
        <v>4619</v>
      </c>
      <c r="AF2459" t="s">
        <v>1976</v>
      </c>
      <c r="AG2459" t="s">
        <v>1972</v>
      </c>
      <c r="AL2459">
        <v>5</v>
      </c>
      <c r="AN2459" t="s">
        <v>1974</v>
      </c>
      <c r="AO2459">
        <v>0</v>
      </c>
      <c r="AQ2459">
        <v>2258120</v>
      </c>
      <c r="AR2459" t="s">
        <v>4605</v>
      </c>
      <c r="AS2459" t="s">
        <v>5883</v>
      </c>
      <c r="AT2459" t="s">
        <v>2022</v>
      </c>
    </row>
    <row r="2460" spans="1:46" x14ac:dyDescent="0.25">
      <c r="A2460" t="str">
        <f>_xlfn.XLOOKUP(I2460,UTILIZADAS[Contacto1],UTILIZADAS[Source.Name],,0)</f>
        <v>Cobros Mayo</v>
      </c>
      <c r="B2460" s="18">
        <f>VLOOKUP(J2460,Ref!A:C,3,0)</f>
        <v>0</v>
      </c>
      <c r="C2460" s="18">
        <f>VLOOKUP(J2460,Ref!A:D,4,0)</f>
        <v>0</v>
      </c>
      <c r="D2460" s="18" t="str">
        <f t="shared" si="114"/>
        <v>14/may</v>
      </c>
      <c r="E2460" s="18">
        <f t="shared" si="115"/>
        <v>2</v>
      </c>
      <c r="F2460" s="18">
        <v>1</v>
      </c>
      <c r="G2460" s="18">
        <f t="shared" si="116"/>
        <v>1</v>
      </c>
      <c r="H2460" s="3">
        <v>46156.46234953704</v>
      </c>
      <c r="I2460">
        <v>65675141</v>
      </c>
      <c r="J2460">
        <v>6004</v>
      </c>
      <c r="K2460" t="s">
        <v>1983</v>
      </c>
      <c r="L2460" t="s">
        <v>1897</v>
      </c>
      <c r="M2460" t="s">
        <v>1970</v>
      </c>
      <c r="O2460">
        <v>363009000000</v>
      </c>
      <c r="P2460">
        <v>16018</v>
      </c>
      <c r="Q2460">
        <v>-4</v>
      </c>
      <c r="R2460">
        <v>1</v>
      </c>
      <c r="S2460">
        <v>65675141</v>
      </c>
      <c r="U2460" t="s">
        <v>4909</v>
      </c>
      <c r="W2460" t="s">
        <v>5102</v>
      </c>
      <c r="X2460">
        <v>363009000000</v>
      </c>
      <c r="Y2460" t="s">
        <v>65</v>
      </c>
      <c r="Z2460" t="s">
        <v>4619</v>
      </c>
      <c r="AF2460" t="s">
        <v>1976</v>
      </c>
      <c r="AG2460" t="s">
        <v>1972</v>
      </c>
      <c r="AL2460">
        <v>71</v>
      </c>
      <c r="AM2460" t="s">
        <v>1979</v>
      </c>
      <c r="AN2460" t="s">
        <v>1987</v>
      </c>
      <c r="AO2460">
        <v>0</v>
      </c>
      <c r="AQ2460">
        <v>2258120</v>
      </c>
      <c r="AR2460" t="s">
        <v>4605</v>
      </c>
      <c r="AS2460" t="s">
        <v>5883</v>
      </c>
      <c r="AT2460" t="s">
        <v>1984</v>
      </c>
    </row>
    <row r="2461" spans="1:46" x14ac:dyDescent="0.25">
      <c r="A2461" t="str">
        <f>_xlfn.XLOOKUP(I2461,UTILIZADAS[Contacto1],UTILIZADAS[Source.Name],,0)</f>
        <v>Cobros Abril Canal Fijo</v>
      </c>
      <c r="B2461" s="18">
        <f>VLOOKUP(J2461,Ref!A:C,3,0)</f>
        <v>0</v>
      </c>
      <c r="C2461" s="18">
        <f>VLOOKUP(J2461,Ref!A:D,4,0)</f>
        <v>0</v>
      </c>
      <c r="D2461" s="18" t="str">
        <f t="shared" si="114"/>
        <v>11/may</v>
      </c>
      <c r="E2461" s="18">
        <f t="shared" si="115"/>
        <v>6</v>
      </c>
      <c r="F2461" s="18">
        <v>1</v>
      </c>
      <c r="G2461" s="18">
        <f t="shared" si="116"/>
        <v>0</v>
      </c>
      <c r="H2461" s="3">
        <v>46153.737685185188</v>
      </c>
      <c r="I2461">
        <v>65695107</v>
      </c>
      <c r="J2461" t="s">
        <v>2021</v>
      </c>
      <c r="K2461" t="s">
        <v>1968</v>
      </c>
      <c r="L2461" t="s">
        <v>1969</v>
      </c>
      <c r="M2461" t="s">
        <v>1970</v>
      </c>
      <c r="O2461">
        <v>219058320000</v>
      </c>
      <c r="P2461">
        <v>16018</v>
      </c>
      <c r="Q2461">
        <v>-4</v>
      </c>
      <c r="R2461">
        <v>1</v>
      </c>
      <c r="S2461">
        <v>65695107</v>
      </c>
      <c r="U2461" t="s">
        <v>2315</v>
      </c>
      <c r="W2461" t="s">
        <v>3866</v>
      </c>
      <c r="X2461">
        <v>219058320000</v>
      </c>
      <c r="Y2461" t="s">
        <v>65</v>
      </c>
      <c r="Z2461" t="s">
        <v>66</v>
      </c>
      <c r="AG2461" t="s">
        <v>1972</v>
      </c>
      <c r="AL2461">
        <v>5</v>
      </c>
      <c r="AN2461" t="s">
        <v>1974</v>
      </c>
      <c r="AO2461">
        <v>0</v>
      </c>
      <c r="AQ2461">
        <v>2258121</v>
      </c>
      <c r="AR2461" t="s">
        <v>4605</v>
      </c>
      <c r="AS2461" t="s">
        <v>5883</v>
      </c>
      <c r="AT2461" t="s">
        <v>2022</v>
      </c>
    </row>
    <row r="2462" spans="1:46" x14ac:dyDescent="0.25">
      <c r="A2462" t="str">
        <f>_xlfn.XLOOKUP(I2462,UTILIZADAS[Contacto1],UTILIZADAS[Source.Name],,0)</f>
        <v>Cobros Abril Canal Fijo</v>
      </c>
      <c r="B2462" s="18">
        <f>VLOOKUP(J2462,Ref!A:C,3,0)</f>
        <v>0</v>
      </c>
      <c r="C2462" s="18">
        <f>VLOOKUP(J2462,Ref!A:D,4,0)</f>
        <v>0</v>
      </c>
      <c r="D2462" s="18" t="str">
        <f t="shared" si="114"/>
        <v>14/may</v>
      </c>
      <c r="E2462" s="18">
        <f t="shared" si="115"/>
        <v>6</v>
      </c>
      <c r="F2462" s="18">
        <v>1</v>
      </c>
      <c r="G2462" s="18">
        <f t="shared" si="116"/>
        <v>0</v>
      </c>
      <c r="H2462" s="3">
        <v>46156.463182870371</v>
      </c>
      <c r="I2462">
        <v>65695107</v>
      </c>
      <c r="J2462" t="s">
        <v>2021</v>
      </c>
      <c r="K2462" t="s">
        <v>1968</v>
      </c>
      <c r="L2462" t="s">
        <v>1969</v>
      </c>
      <c r="M2462" t="s">
        <v>1970</v>
      </c>
      <c r="O2462">
        <v>219058320000</v>
      </c>
      <c r="P2462">
        <v>16018</v>
      </c>
      <c r="Q2462">
        <v>-4</v>
      </c>
      <c r="R2462">
        <v>1</v>
      </c>
      <c r="S2462">
        <v>65695107</v>
      </c>
      <c r="U2462" t="s">
        <v>2315</v>
      </c>
      <c r="W2462" t="s">
        <v>3866</v>
      </c>
      <c r="X2462">
        <v>219058320000</v>
      </c>
      <c r="Y2462" t="s">
        <v>65</v>
      </c>
      <c r="Z2462" t="s">
        <v>66</v>
      </c>
      <c r="AG2462" t="s">
        <v>1972</v>
      </c>
      <c r="AL2462">
        <v>5</v>
      </c>
      <c r="AN2462" t="s">
        <v>1974</v>
      </c>
      <c r="AO2462">
        <v>0</v>
      </c>
      <c r="AQ2462">
        <v>2258121</v>
      </c>
      <c r="AR2462" t="s">
        <v>4605</v>
      </c>
      <c r="AS2462" t="s">
        <v>5883</v>
      </c>
      <c r="AT2462" t="s">
        <v>2022</v>
      </c>
    </row>
    <row r="2463" spans="1:46" x14ac:dyDescent="0.25">
      <c r="A2463" t="str">
        <f>_xlfn.XLOOKUP(I2463,UTILIZADAS[Contacto1],UTILIZADAS[Source.Name],,0)</f>
        <v>Cobros Abril Canal Fijo</v>
      </c>
      <c r="B2463" s="18">
        <f>VLOOKUP(J2463,Ref!A:C,3,0)</f>
        <v>0</v>
      </c>
      <c r="C2463" s="18">
        <f>VLOOKUP(J2463,Ref!A:D,4,0)</f>
        <v>0</v>
      </c>
      <c r="D2463" s="18" t="str">
        <f t="shared" si="114"/>
        <v>18/may</v>
      </c>
      <c r="E2463" s="18">
        <f t="shared" si="115"/>
        <v>6</v>
      </c>
      <c r="F2463" s="18">
        <v>1</v>
      </c>
      <c r="G2463" s="18">
        <f t="shared" si="116"/>
        <v>0</v>
      </c>
      <c r="H2463" s="3">
        <v>46160.538368055553</v>
      </c>
      <c r="I2463">
        <v>65695107</v>
      </c>
      <c r="J2463" t="s">
        <v>2021</v>
      </c>
      <c r="K2463" t="s">
        <v>1968</v>
      </c>
      <c r="L2463" t="s">
        <v>1969</v>
      </c>
      <c r="M2463" t="s">
        <v>1970</v>
      </c>
      <c r="O2463">
        <v>219058320000</v>
      </c>
      <c r="P2463">
        <v>16018</v>
      </c>
      <c r="Q2463">
        <v>-4</v>
      </c>
      <c r="R2463">
        <v>1</v>
      </c>
      <c r="S2463">
        <v>65695107</v>
      </c>
      <c r="U2463" t="s">
        <v>2315</v>
      </c>
      <c r="W2463" t="s">
        <v>3866</v>
      </c>
      <c r="X2463">
        <v>219058320000</v>
      </c>
      <c r="Y2463" t="s">
        <v>65</v>
      </c>
      <c r="Z2463" t="s">
        <v>66</v>
      </c>
      <c r="AG2463" t="s">
        <v>1972</v>
      </c>
      <c r="AL2463">
        <v>5</v>
      </c>
      <c r="AN2463" t="s">
        <v>1974</v>
      </c>
      <c r="AO2463">
        <v>0</v>
      </c>
      <c r="AQ2463">
        <v>2258121</v>
      </c>
      <c r="AR2463" t="s">
        <v>4605</v>
      </c>
      <c r="AS2463" t="s">
        <v>5883</v>
      </c>
      <c r="AT2463" t="s">
        <v>2022</v>
      </c>
    </row>
    <row r="2464" spans="1:46" x14ac:dyDescent="0.25">
      <c r="A2464" t="str">
        <f>_xlfn.XLOOKUP(I2464,UTILIZADAS[Contacto1],UTILIZADAS[Source.Name],,0)</f>
        <v>Cobros Abril Canal Fijo</v>
      </c>
      <c r="B2464" s="18">
        <f>VLOOKUP(J2464,Ref!A:C,3,0)</f>
        <v>0</v>
      </c>
      <c r="C2464" s="18">
        <f>VLOOKUP(J2464,Ref!A:D,4,0)</f>
        <v>0</v>
      </c>
      <c r="D2464" s="18" t="str">
        <f t="shared" si="114"/>
        <v>20/may</v>
      </c>
      <c r="E2464" s="18">
        <f t="shared" si="115"/>
        <v>6</v>
      </c>
      <c r="F2464" s="18">
        <v>1</v>
      </c>
      <c r="G2464" s="18">
        <f t="shared" si="116"/>
        <v>0</v>
      </c>
      <c r="H2464" s="3">
        <v>46162.485949074071</v>
      </c>
      <c r="I2464">
        <v>65695107</v>
      </c>
      <c r="J2464" t="s">
        <v>2021</v>
      </c>
      <c r="K2464" t="s">
        <v>1968</v>
      </c>
      <c r="L2464" t="s">
        <v>1969</v>
      </c>
      <c r="M2464" t="s">
        <v>1970</v>
      </c>
      <c r="O2464">
        <v>219058320000</v>
      </c>
      <c r="P2464">
        <v>16018</v>
      </c>
      <c r="Q2464">
        <v>-4</v>
      </c>
      <c r="R2464">
        <v>1</v>
      </c>
      <c r="S2464">
        <v>65695107</v>
      </c>
      <c r="U2464" t="s">
        <v>2315</v>
      </c>
      <c r="W2464" t="s">
        <v>3866</v>
      </c>
      <c r="X2464">
        <v>219058320000</v>
      </c>
      <c r="Y2464" t="s">
        <v>65</v>
      </c>
      <c r="Z2464" t="s">
        <v>66</v>
      </c>
      <c r="AG2464" t="s">
        <v>1972</v>
      </c>
      <c r="AL2464">
        <v>5</v>
      </c>
      <c r="AN2464" t="s">
        <v>1974</v>
      </c>
      <c r="AO2464">
        <v>0</v>
      </c>
      <c r="AQ2464">
        <v>2258121</v>
      </c>
      <c r="AR2464" t="s">
        <v>4605</v>
      </c>
      <c r="AS2464" t="s">
        <v>5883</v>
      </c>
      <c r="AT2464" t="s">
        <v>2022</v>
      </c>
    </row>
    <row r="2465" spans="1:46" x14ac:dyDescent="0.25">
      <c r="A2465" t="str">
        <f>_xlfn.XLOOKUP(I2465,UTILIZADAS[Contacto1],UTILIZADAS[Source.Name],,0)</f>
        <v>Cobros Abril Canal Fijo</v>
      </c>
      <c r="B2465" s="18">
        <f>VLOOKUP(J2465,Ref!A:C,3,0)</f>
        <v>0</v>
      </c>
      <c r="C2465" s="18">
        <f>VLOOKUP(J2465,Ref!A:D,4,0)</f>
        <v>0</v>
      </c>
      <c r="D2465" s="18" t="str">
        <f t="shared" si="114"/>
        <v>21/may</v>
      </c>
      <c r="E2465" s="18">
        <f t="shared" si="115"/>
        <v>6</v>
      </c>
      <c r="F2465" s="18">
        <v>1</v>
      </c>
      <c r="G2465" s="18">
        <f t="shared" si="116"/>
        <v>0</v>
      </c>
      <c r="H2465" s="3">
        <v>46163.516909722224</v>
      </c>
      <c r="I2465">
        <v>65695107</v>
      </c>
      <c r="J2465" t="s">
        <v>2021</v>
      </c>
      <c r="K2465" t="s">
        <v>1968</v>
      </c>
      <c r="L2465" t="s">
        <v>1969</v>
      </c>
      <c r="M2465" t="s">
        <v>1970</v>
      </c>
      <c r="O2465">
        <v>219058320000</v>
      </c>
      <c r="P2465">
        <v>16018</v>
      </c>
      <c r="Q2465">
        <v>-4</v>
      </c>
      <c r="R2465">
        <v>1</v>
      </c>
      <c r="S2465">
        <v>65695107</v>
      </c>
      <c r="U2465" t="s">
        <v>2315</v>
      </c>
      <c r="W2465" t="s">
        <v>3866</v>
      </c>
      <c r="X2465">
        <v>219058320000</v>
      </c>
      <c r="Y2465" t="s">
        <v>65</v>
      </c>
      <c r="Z2465" t="s">
        <v>66</v>
      </c>
      <c r="AG2465" t="s">
        <v>1972</v>
      </c>
      <c r="AL2465">
        <v>5</v>
      </c>
      <c r="AN2465" t="s">
        <v>1974</v>
      </c>
      <c r="AO2465">
        <v>0</v>
      </c>
      <c r="AQ2465">
        <v>2258121</v>
      </c>
      <c r="AR2465" t="s">
        <v>4605</v>
      </c>
      <c r="AS2465" t="s">
        <v>5883</v>
      </c>
      <c r="AT2465" t="s">
        <v>2022</v>
      </c>
    </row>
    <row r="2466" spans="1:46" x14ac:dyDescent="0.25">
      <c r="A2466" t="str">
        <f>_xlfn.XLOOKUP(I2466,UTILIZADAS[Contacto1],UTILIZADAS[Source.Name],,0)</f>
        <v>Cobros Abril Canal Fijo</v>
      </c>
      <c r="B2466" s="18">
        <f>VLOOKUP(J2466,Ref!A:C,3,0)</f>
        <v>0</v>
      </c>
      <c r="C2466" s="18">
        <f>VLOOKUP(J2466,Ref!A:D,4,0)</f>
        <v>0</v>
      </c>
      <c r="D2466" s="18" t="str">
        <f t="shared" si="114"/>
        <v>22/may</v>
      </c>
      <c r="E2466" s="18">
        <f t="shared" si="115"/>
        <v>6</v>
      </c>
      <c r="F2466" s="18">
        <v>1</v>
      </c>
      <c r="G2466" s="18">
        <f t="shared" si="116"/>
        <v>1</v>
      </c>
      <c r="H2466" s="3">
        <v>46164.405752314815</v>
      </c>
      <c r="I2466">
        <v>65695107</v>
      </c>
      <c r="J2466" t="s">
        <v>2021</v>
      </c>
      <c r="K2466" t="s">
        <v>1968</v>
      </c>
      <c r="L2466" t="s">
        <v>1969</v>
      </c>
      <c r="M2466" t="s">
        <v>1970</v>
      </c>
      <c r="O2466">
        <v>219058320000</v>
      </c>
      <c r="P2466">
        <v>16018</v>
      </c>
      <c r="Q2466">
        <v>-4</v>
      </c>
      <c r="R2466">
        <v>1</v>
      </c>
      <c r="S2466">
        <v>65695107</v>
      </c>
      <c r="U2466" t="s">
        <v>2315</v>
      </c>
      <c r="W2466" t="s">
        <v>3866</v>
      </c>
      <c r="X2466">
        <v>219058320000</v>
      </c>
      <c r="Y2466" t="s">
        <v>65</v>
      </c>
      <c r="Z2466" t="s">
        <v>66</v>
      </c>
      <c r="AG2466" t="s">
        <v>1972</v>
      </c>
      <c r="AL2466">
        <v>5</v>
      </c>
      <c r="AN2466" t="s">
        <v>1974</v>
      </c>
      <c r="AO2466">
        <v>0</v>
      </c>
      <c r="AQ2466">
        <v>2258121</v>
      </c>
      <c r="AR2466" t="s">
        <v>4605</v>
      </c>
      <c r="AS2466" t="s">
        <v>5883</v>
      </c>
      <c r="AT2466" t="s">
        <v>2022</v>
      </c>
    </row>
    <row r="2467" spans="1:46" x14ac:dyDescent="0.25">
      <c r="A2467" t="str">
        <f>_xlfn.XLOOKUP(I2467,UTILIZADAS[Contacto1],UTILIZADAS[Source.Name],,0)</f>
        <v>Cobros Mayo</v>
      </c>
      <c r="B2467" s="18">
        <f>VLOOKUP(J2467,Ref!A:C,3,0)</f>
        <v>1</v>
      </c>
      <c r="C2467" s="18">
        <f>VLOOKUP(J2467,Ref!A:D,4,0)</f>
        <v>1</v>
      </c>
      <c r="D2467" s="18" t="str">
        <f t="shared" si="114"/>
        <v>11/may</v>
      </c>
      <c r="E2467" s="18">
        <f t="shared" si="115"/>
        <v>1</v>
      </c>
      <c r="F2467" s="18">
        <v>1</v>
      </c>
      <c r="G2467" s="18">
        <f t="shared" si="116"/>
        <v>1</v>
      </c>
      <c r="H2467" s="3">
        <v>46153.737662037034</v>
      </c>
      <c r="I2467">
        <v>65702797</v>
      </c>
      <c r="J2467">
        <v>6003</v>
      </c>
      <c r="K2467" t="s">
        <v>1983</v>
      </c>
      <c r="L2467" t="s">
        <v>1897</v>
      </c>
      <c r="M2467" t="s">
        <v>1970</v>
      </c>
      <c r="O2467">
        <v>365084050000</v>
      </c>
      <c r="P2467">
        <v>16018</v>
      </c>
      <c r="Q2467">
        <v>-7</v>
      </c>
      <c r="R2467">
        <v>1</v>
      </c>
      <c r="S2467">
        <v>65702797</v>
      </c>
      <c r="U2467" t="s">
        <v>6064</v>
      </c>
      <c r="W2467" t="s">
        <v>5104</v>
      </c>
      <c r="X2467">
        <v>365084050000</v>
      </c>
      <c r="Y2467" t="s">
        <v>65</v>
      </c>
      <c r="Z2467" t="s">
        <v>66</v>
      </c>
      <c r="AF2467" t="s">
        <v>1976</v>
      </c>
      <c r="AG2467" t="s">
        <v>1972</v>
      </c>
      <c r="AL2467">
        <v>39</v>
      </c>
      <c r="AM2467" t="s">
        <v>1979</v>
      </c>
      <c r="AN2467" t="s">
        <v>1987</v>
      </c>
      <c r="AO2467">
        <v>0</v>
      </c>
      <c r="AQ2467">
        <v>2258122</v>
      </c>
      <c r="AR2467" t="s">
        <v>4605</v>
      </c>
      <c r="AS2467" t="s">
        <v>5883</v>
      </c>
      <c r="AT2467" t="s">
        <v>1892</v>
      </c>
    </row>
    <row r="2468" spans="1:46" x14ac:dyDescent="0.25">
      <c r="A2468" t="str">
        <f>_xlfn.XLOOKUP(I2468,UTILIZADAS[Contacto1],UTILIZADAS[Source.Name],,0)</f>
        <v>Cobros Mayo</v>
      </c>
      <c r="B2468" s="18">
        <f>VLOOKUP(J2468,Ref!A:C,3,0)</f>
        <v>0</v>
      </c>
      <c r="C2468" s="18">
        <f>VLOOKUP(J2468,Ref!A:D,4,0)</f>
        <v>0</v>
      </c>
      <c r="D2468" s="18" t="str">
        <f t="shared" si="114"/>
        <v>07/may</v>
      </c>
      <c r="E2468" s="18">
        <f t="shared" si="115"/>
        <v>6</v>
      </c>
      <c r="F2468" s="18">
        <v>1</v>
      </c>
      <c r="G2468" s="18">
        <f t="shared" si="116"/>
        <v>0</v>
      </c>
      <c r="H2468" s="3">
        <v>46149.683194444442</v>
      </c>
      <c r="I2468">
        <v>65705686</v>
      </c>
      <c r="J2468">
        <v>6004</v>
      </c>
      <c r="K2468" t="s">
        <v>1983</v>
      </c>
      <c r="L2468" t="s">
        <v>1897</v>
      </c>
      <c r="M2468" t="s">
        <v>1970</v>
      </c>
      <c r="P2468">
        <v>998</v>
      </c>
      <c r="Q2468">
        <v>0</v>
      </c>
      <c r="S2468">
        <v>65705686</v>
      </c>
      <c r="AF2468" t="s">
        <v>1976</v>
      </c>
      <c r="AG2468" t="s">
        <v>1972</v>
      </c>
      <c r="AL2468">
        <v>80</v>
      </c>
      <c r="AM2468" t="s">
        <v>1979</v>
      </c>
      <c r="AN2468" t="s">
        <v>1977</v>
      </c>
      <c r="AO2468">
        <v>0</v>
      </c>
      <c r="AQ2468">
        <v>2257583</v>
      </c>
      <c r="AR2468" t="s">
        <v>1978</v>
      </c>
      <c r="AT2468" t="s">
        <v>1984</v>
      </c>
    </row>
    <row r="2469" spans="1:46" x14ac:dyDescent="0.25">
      <c r="A2469" t="str">
        <f>_xlfn.XLOOKUP(I2469,UTILIZADAS[Contacto1],UTILIZADAS[Source.Name],,0)</f>
        <v>Cobros Mayo</v>
      </c>
      <c r="B2469" s="18">
        <f>VLOOKUP(J2469,Ref!A:C,3,0)</f>
        <v>0</v>
      </c>
      <c r="C2469" s="18">
        <f>VLOOKUP(J2469,Ref!A:D,4,0)</f>
        <v>0</v>
      </c>
      <c r="D2469" s="18" t="str">
        <f t="shared" si="114"/>
        <v>11/may</v>
      </c>
      <c r="E2469" s="18">
        <f t="shared" si="115"/>
        <v>6</v>
      </c>
      <c r="F2469" s="18">
        <v>1</v>
      </c>
      <c r="G2469" s="18">
        <f t="shared" si="116"/>
        <v>0</v>
      </c>
      <c r="H2469" s="3">
        <v>46153.737928240742</v>
      </c>
      <c r="I2469">
        <v>65705686</v>
      </c>
      <c r="J2469" t="s">
        <v>2021</v>
      </c>
      <c r="K2469" t="s">
        <v>1968</v>
      </c>
      <c r="L2469" t="s">
        <v>1969</v>
      </c>
      <c r="M2469" t="s">
        <v>1970</v>
      </c>
      <c r="O2469">
        <v>366011910000</v>
      </c>
      <c r="P2469">
        <v>16018</v>
      </c>
      <c r="Q2469">
        <v>-7</v>
      </c>
      <c r="R2469">
        <v>1</v>
      </c>
      <c r="S2469">
        <v>65705686</v>
      </c>
      <c r="U2469" t="s">
        <v>5105</v>
      </c>
      <c r="W2469" t="s">
        <v>5106</v>
      </c>
      <c r="X2469">
        <v>366011910000</v>
      </c>
      <c r="Y2469" t="s">
        <v>65</v>
      </c>
      <c r="Z2469" t="s">
        <v>4619</v>
      </c>
      <c r="AF2469" t="s">
        <v>1976</v>
      </c>
      <c r="AG2469" t="s">
        <v>1972</v>
      </c>
      <c r="AL2469">
        <v>5</v>
      </c>
      <c r="AN2469" t="s">
        <v>1974</v>
      </c>
      <c r="AO2469">
        <v>0</v>
      </c>
      <c r="AQ2469">
        <v>2258123</v>
      </c>
      <c r="AR2469" t="s">
        <v>4605</v>
      </c>
      <c r="AS2469" t="s">
        <v>5883</v>
      </c>
      <c r="AT2469" t="s">
        <v>2022</v>
      </c>
    </row>
    <row r="2470" spans="1:46" x14ac:dyDescent="0.25">
      <c r="A2470" t="str">
        <f>_xlfn.XLOOKUP(I2470,UTILIZADAS[Contacto1],UTILIZADAS[Source.Name],,0)</f>
        <v>Cobros Mayo</v>
      </c>
      <c r="B2470" s="18">
        <f>VLOOKUP(J2470,Ref!A:C,3,0)</f>
        <v>0</v>
      </c>
      <c r="C2470" s="18">
        <f>VLOOKUP(J2470,Ref!A:D,4,0)</f>
        <v>0</v>
      </c>
      <c r="D2470" s="18" t="str">
        <f t="shared" si="114"/>
        <v>14/may</v>
      </c>
      <c r="E2470" s="18">
        <f t="shared" si="115"/>
        <v>6</v>
      </c>
      <c r="F2470" s="18">
        <v>1</v>
      </c>
      <c r="G2470" s="18">
        <f t="shared" si="116"/>
        <v>0</v>
      </c>
      <c r="H2470" s="3">
        <v>46156.463923611111</v>
      </c>
      <c r="I2470">
        <v>65705686</v>
      </c>
      <c r="J2470" t="s">
        <v>2021</v>
      </c>
      <c r="K2470" t="s">
        <v>1968</v>
      </c>
      <c r="L2470" t="s">
        <v>1969</v>
      </c>
      <c r="M2470" t="s">
        <v>1970</v>
      </c>
      <c r="O2470">
        <v>366011910000</v>
      </c>
      <c r="P2470">
        <v>16018</v>
      </c>
      <c r="Q2470">
        <v>-7</v>
      </c>
      <c r="R2470">
        <v>1</v>
      </c>
      <c r="S2470">
        <v>65705686</v>
      </c>
      <c r="U2470" t="s">
        <v>5105</v>
      </c>
      <c r="W2470" t="s">
        <v>5106</v>
      </c>
      <c r="X2470">
        <v>366011910000</v>
      </c>
      <c r="Y2470" t="s">
        <v>65</v>
      </c>
      <c r="Z2470" t="s">
        <v>4619</v>
      </c>
      <c r="AF2470" t="s">
        <v>1976</v>
      </c>
      <c r="AG2470" t="s">
        <v>1972</v>
      </c>
      <c r="AL2470">
        <v>5</v>
      </c>
      <c r="AN2470" t="s">
        <v>1974</v>
      </c>
      <c r="AO2470">
        <v>0</v>
      </c>
      <c r="AQ2470">
        <v>2258123</v>
      </c>
      <c r="AR2470" t="s">
        <v>4605</v>
      </c>
      <c r="AS2470" t="s">
        <v>5883</v>
      </c>
      <c r="AT2470" t="s">
        <v>2022</v>
      </c>
    </row>
    <row r="2471" spans="1:46" x14ac:dyDescent="0.25">
      <c r="A2471" t="str">
        <f>_xlfn.XLOOKUP(I2471,UTILIZADAS[Contacto1],UTILIZADAS[Source.Name],,0)</f>
        <v>Cobros Mayo</v>
      </c>
      <c r="B2471" s="18">
        <f>VLOOKUP(J2471,Ref!A:C,3,0)</f>
        <v>0</v>
      </c>
      <c r="C2471" s="18">
        <f>VLOOKUP(J2471,Ref!A:D,4,0)</f>
        <v>0</v>
      </c>
      <c r="D2471" s="18" t="str">
        <f t="shared" si="114"/>
        <v>18/may</v>
      </c>
      <c r="E2471" s="18">
        <f t="shared" si="115"/>
        <v>6</v>
      </c>
      <c r="F2471" s="18">
        <v>1</v>
      </c>
      <c r="G2471" s="18">
        <f t="shared" si="116"/>
        <v>0</v>
      </c>
      <c r="H2471" s="3">
        <v>46160.540277777778</v>
      </c>
      <c r="I2471">
        <v>65705686</v>
      </c>
      <c r="J2471" t="s">
        <v>2021</v>
      </c>
      <c r="K2471" t="s">
        <v>1968</v>
      </c>
      <c r="L2471" t="s">
        <v>1969</v>
      </c>
      <c r="M2471" t="s">
        <v>1970</v>
      </c>
      <c r="O2471">
        <v>366011910000</v>
      </c>
      <c r="P2471">
        <v>16018</v>
      </c>
      <c r="Q2471">
        <v>-7</v>
      </c>
      <c r="R2471">
        <v>1</v>
      </c>
      <c r="S2471">
        <v>65705686</v>
      </c>
      <c r="U2471" t="s">
        <v>5105</v>
      </c>
      <c r="W2471" t="s">
        <v>5106</v>
      </c>
      <c r="X2471">
        <v>366011910000</v>
      </c>
      <c r="Y2471" t="s">
        <v>65</v>
      </c>
      <c r="Z2471" t="s">
        <v>4619</v>
      </c>
      <c r="AF2471" t="s">
        <v>1976</v>
      </c>
      <c r="AG2471" t="s">
        <v>1972</v>
      </c>
      <c r="AL2471">
        <v>5</v>
      </c>
      <c r="AN2471" t="s">
        <v>1974</v>
      </c>
      <c r="AO2471">
        <v>0</v>
      </c>
      <c r="AQ2471">
        <v>2258123</v>
      </c>
      <c r="AR2471" t="s">
        <v>4605</v>
      </c>
      <c r="AS2471" t="s">
        <v>5883</v>
      </c>
      <c r="AT2471" t="s">
        <v>2022</v>
      </c>
    </row>
    <row r="2472" spans="1:46" x14ac:dyDescent="0.25">
      <c r="A2472" t="str">
        <f>_xlfn.XLOOKUP(I2472,UTILIZADAS[Contacto1],UTILIZADAS[Source.Name],,0)</f>
        <v>Cobros Mayo</v>
      </c>
      <c r="B2472" s="18">
        <f>VLOOKUP(J2472,Ref!A:C,3,0)</f>
        <v>0</v>
      </c>
      <c r="C2472" s="18">
        <f>VLOOKUP(J2472,Ref!A:D,4,0)</f>
        <v>0</v>
      </c>
      <c r="D2472" s="18" t="str">
        <f t="shared" si="114"/>
        <v>20/may</v>
      </c>
      <c r="E2472" s="18">
        <f t="shared" si="115"/>
        <v>6</v>
      </c>
      <c r="F2472" s="18">
        <v>1</v>
      </c>
      <c r="G2472" s="18">
        <f t="shared" si="116"/>
        <v>0</v>
      </c>
      <c r="H2472" s="3">
        <v>46162.48636574074</v>
      </c>
      <c r="I2472">
        <v>65705686</v>
      </c>
      <c r="J2472" t="s">
        <v>2021</v>
      </c>
      <c r="K2472" t="s">
        <v>1968</v>
      </c>
      <c r="L2472" t="s">
        <v>1969</v>
      </c>
      <c r="M2472" t="s">
        <v>1970</v>
      </c>
      <c r="O2472">
        <v>366011910000</v>
      </c>
      <c r="P2472">
        <v>16018</v>
      </c>
      <c r="Q2472">
        <v>-7</v>
      </c>
      <c r="R2472">
        <v>1</v>
      </c>
      <c r="S2472">
        <v>65705686</v>
      </c>
      <c r="U2472" t="s">
        <v>5105</v>
      </c>
      <c r="W2472" t="s">
        <v>5106</v>
      </c>
      <c r="X2472">
        <v>366011910000</v>
      </c>
      <c r="Y2472" t="s">
        <v>65</v>
      </c>
      <c r="Z2472" t="s">
        <v>4619</v>
      </c>
      <c r="AF2472" t="s">
        <v>1976</v>
      </c>
      <c r="AG2472" t="s">
        <v>1972</v>
      </c>
      <c r="AL2472">
        <v>5</v>
      </c>
      <c r="AN2472" t="s">
        <v>1974</v>
      </c>
      <c r="AO2472">
        <v>0</v>
      </c>
      <c r="AQ2472">
        <v>2258123</v>
      </c>
      <c r="AR2472" t="s">
        <v>4605</v>
      </c>
      <c r="AS2472" t="s">
        <v>5883</v>
      </c>
      <c r="AT2472" t="s">
        <v>2022</v>
      </c>
    </row>
    <row r="2473" spans="1:46" x14ac:dyDescent="0.25">
      <c r="A2473" t="str">
        <f>_xlfn.XLOOKUP(I2473,UTILIZADAS[Contacto1],UTILIZADAS[Source.Name],,0)</f>
        <v>Cobros Mayo</v>
      </c>
      <c r="B2473" s="18">
        <f>VLOOKUP(J2473,Ref!A:C,3,0)</f>
        <v>0</v>
      </c>
      <c r="C2473" s="18">
        <f>VLOOKUP(J2473,Ref!A:D,4,0)</f>
        <v>0</v>
      </c>
      <c r="D2473" s="18" t="str">
        <f t="shared" si="114"/>
        <v>21/may</v>
      </c>
      <c r="E2473" s="18">
        <f t="shared" si="115"/>
        <v>6</v>
      </c>
      <c r="F2473" s="18">
        <v>1</v>
      </c>
      <c r="G2473" s="18">
        <f t="shared" si="116"/>
        <v>1</v>
      </c>
      <c r="H2473" s="3">
        <v>46163.519548611112</v>
      </c>
      <c r="I2473">
        <v>65705686</v>
      </c>
      <c r="J2473">
        <v>6004</v>
      </c>
      <c r="K2473" t="s">
        <v>1983</v>
      </c>
      <c r="L2473" t="s">
        <v>1897</v>
      </c>
      <c r="M2473" t="s">
        <v>1970</v>
      </c>
      <c r="O2473">
        <v>366011910000</v>
      </c>
      <c r="P2473">
        <v>16018</v>
      </c>
      <c r="Q2473">
        <v>-7</v>
      </c>
      <c r="R2473">
        <v>1</v>
      </c>
      <c r="S2473">
        <v>65705686</v>
      </c>
      <c r="U2473" t="s">
        <v>5105</v>
      </c>
      <c r="W2473" t="s">
        <v>5106</v>
      </c>
      <c r="X2473">
        <v>366011910000</v>
      </c>
      <c r="Y2473" t="s">
        <v>65</v>
      </c>
      <c r="Z2473" t="s">
        <v>4619</v>
      </c>
      <c r="AF2473" t="s">
        <v>1976</v>
      </c>
      <c r="AG2473" t="s">
        <v>1972</v>
      </c>
      <c r="AL2473">
        <v>68</v>
      </c>
      <c r="AM2473" t="s">
        <v>1979</v>
      </c>
      <c r="AN2473" t="s">
        <v>1987</v>
      </c>
      <c r="AO2473">
        <v>0</v>
      </c>
      <c r="AQ2473">
        <v>2258123</v>
      </c>
      <c r="AR2473" t="s">
        <v>4605</v>
      </c>
      <c r="AS2473" t="s">
        <v>5883</v>
      </c>
      <c r="AT2473" t="s">
        <v>1984</v>
      </c>
    </row>
    <row r="2474" spans="1:46" x14ac:dyDescent="0.25">
      <c r="A2474" t="str">
        <f>_xlfn.XLOOKUP(I2474,UTILIZADAS[Contacto1],UTILIZADAS[Source.Name],,0)</f>
        <v>Cobros Mayo</v>
      </c>
      <c r="B2474" s="18">
        <f>VLOOKUP(J2474,Ref!A:C,3,0)</f>
        <v>1</v>
      </c>
      <c r="C2474" s="18">
        <f>VLOOKUP(J2474,Ref!A:D,4,0)</f>
        <v>1</v>
      </c>
      <c r="D2474" s="18" t="str">
        <f t="shared" si="114"/>
        <v>11/may</v>
      </c>
      <c r="E2474" s="18">
        <f t="shared" si="115"/>
        <v>1</v>
      </c>
      <c r="F2474" s="18">
        <v>1</v>
      </c>
      <c r="G2474" s="18">
        <f t="shared" si="116"/>
        <v>1</v>
      </c>
      <c r="H2474" s="3">
        <v>46153.73909722222</v>
      </c>
      <c r="I2474">
        <v>65709766</v>
      </c>
      <c r="J2474">
        <v>6003</v>
      </c>
      <c r="K2474" t="s">
        <v>1983</v>
      </c>
      <c r="L2474" t="s">
        <v>1897</v>
      </c>
      <c r="M2474" t="s">
        <v>1970</v>
      </c>
      <c r="O2474">
        <v>352061060000</v>
      </c>
      <c r="P2474">
        <v>16018</v>
      </c>
      <c r="Q2474">
        <v>-7</v>
      </c>
      <c r="R2474">
        <v>1</v>
      </c>
      <c r="S2474">
        <v>65709766</v>
      </c>
      <c r="U2474" t="s">
        <v>5107</v>
      </c>
      <c r="W2474" t="s">
        <v>5108</v>
      </c>
      <c r="X2474">
        <v>352061060000</v>
      </c>
      <c r="Y2474" t="s">
        <v>65</v>
      </c>
      <c r="Z2474" t="s">
        <v>4619</v>
      </c>
      <c r="AF2474" t="s">
        <v>1976</v>
      </c>
      <c r="AG2474" t="s">
        <v>1972</v>
      </c>
      <c r="AL2474">
        <v>19</v>
      </c>
      <c r="AM2474" t="s">
        <v>1979</v>
      </c>
      <c r="AN2474" t="s">
        <v>1987</v>
      </c>
      <c r="AO2474">
        <v>0</v>
      </c>
      <c r="AQ2474">
        <v>2258124</v>
      </c>
      <c r="AR2474" t="s">
        <v>4605</v>
      </c>
      <c r="AS2474" t="s">
        <v>5883</v>
      </c>
      <c r="AT2474" t="s">
        <v>1892</v>
      </c>
    </row>
    <row r="2475" spans="1:46" x14ac:dyDescent="0.25">
      <c r="A2475" t="str">
        <f>_xlfn.XLOOKUP(I2475,UTILIZADAS[Contacto1],UTILIZADAS[Source.Name],,0)</f>
        <v>Cobros Mayo</v>
      </c>
      <c r="B2475" s="18">
        <f>VLOOKUP(J2475,Ref!A:C,3,0)</f>
        <v>0</v>
      </c>
      <c r="C2475" s="18">
        <f>VLOOKUP(J2475,Ref!A:D,4,0)</f>
        <v>0</v>
      </c>
      <c r="D2475" s="18" t="str">
        <f t="shared" si="114"/>
        <v>07/may</v>
      </c>
      <c r="E2475" s="18">
        <f t="shared" si="115"/>
        <v>2</v>
      </c>
      <c r="F2475" s="18">
        <v>1</v>
      </c>
      <c r="G2475" s="18">
        <f t="shared" si="116"/>
        <v>0</v>
      </c>
      <c r="H2475" s="3">
        <v>46149.688483796293</v>
      </c>
      <c r="I2475">
        <v>65712096</v>
      </c>
      <c r="J2475">
        <v>6004</v>
      </c>
      <c r="K2475" t="s">
        <v>1983</v>
      </c>
      <c r="L2475" t="s">
        <v>1897</v>
      </c>
      <c r="M2475" t="s">
        <v>1970</v>
      </c>
      <c r="P2475">
        <v>998</v>
      </c>
      <c r="Q2475">
        <v>0</v>
      </c>
      <c r="S2475">
        <v>65712096</v>
      </c>
      <c r="AF2475" t="s">
        <v>1976</v>
      </c>
      <c r="AG2475" t="s">
        <v>1972</v>
      </c>
      <c r="AL2475">
        <v>55</v>
      </c>
      <c r="AM2475" t="s">
        <v>1979</v>
      </c>
      <c r="AN2475" t="s">
        <v>1977</v>
      </c>
      <c r="AO2475">
        <v>0</v>
      </c>
      <c r="AQ2475">
        <v>2257584</v>
      </c>
      <c r="AR2475" t="s">
        <v>1978</v>
      </c>
      <c r="AT2475" t="s">
        <v>1984</v>
      </c>
    </row>
    <row r="2476" spans="1:46" x14ac:dyDescent="0.25">
      <c r="A2476" t="str">
        <f>_xlfn.XLOOKUP(I2476,UTILIZADAS[Contacto1],UTILIZADAS[Source.Name],,0)</f>
        <v>Cobros Mayo</v>
      </c>
      <c r="B2476" s="18">
        <f>VLOOKUP(J2476,Ref!A:C,3,0)</f>
        <v>0</v>
      </c>
      <c r="C2476" s="18">
        <f>VLOOKUP(J2476,Ref!A:D,4,0)</f>
        <v>0</v>
      </c>
      <c r="D2476" s="18" t="str">
        <f t="shared" si="114"/>
        <v>11/may</v>
      </c>
      <c r="E2476" s="18">
        <f t="shared" si="115"/>
        <v>2</v>
      </c>
      <c r="F2476" s="18">
        <v>1</v>
      </c>
      <c r="G2476" s="18">
        <f t="shared" si="116"/>
        <v>1</v>
      </c>
      <c r="H2476" s="3">
        <v>46153.740624999999</v>
      </c>
      <c r="I2476">
        <v>65712096</v>
      </c>
      <c r="J2476">
        <v>6004</v>
      </c>
      <c r="K2476" t="s">
        <v>1983</v>
      </c>
      <c r="L2476" t="s">
        <v>1897</v>
      </c>
      <c r="M2476" t="s">
        <v>1970</v>
      </c>
      <c r="O2476">
        <v>365008770000</v>
      </c>
      <c r="P2476">
        <v>16018</v>
      </c>
      <c r="Q2476">
        <v>-7</v>
      </c>
      <c r="R2476">
        <v>1</v>
      </c>
      <c r="S2476">
        <v>65712096</v>
      </c>
      <c r="U2476" t="s">
        <v>6065</v>
      </c>
      <c r="W2476" t="s">
        <v>5110</v>
      </c>
      <c r="X2476">
        <v>365008770000</v>
      </c>
      <c r="Y2476" t="s">
        <v>65</v>
      </c>
      <c r="Z2476" t="s">
        <v>4619</v>
      </c>
      <c r="AF2476" t="s">
        <v>1976</v>
      </c>
      <c r="AG2476" t="s">
        <v>1972</v>
      </c>
      <c r="AL2476">
        <v>145</v>
      </c>
      <c r="AM2476" t="s">
        <v>1979</v>
      </c>
      <c r="AN2476" t="s">
        <v>1987</v>
      </c>
      <c r="AO2476">
        <v>0</v>
      </c>
      <c r="AQ2476">
        <v>2258125</v>
      </c>
      <c r="AR2476" t="s">
        <v>4605</v>
      </c>
      <c r="AS2476" t="s">
        <v>5883</v>
      </c>
      <c r="AT2476" t="s">
        <v>1984</v>
      </c>
    </row>
    <row r="2477" spans="1:46" x14ac:dyDescent="0.25">
      <c r="A2477" t="str">
        <f>_xlfn.XLOOKUP(I2477,UTILIZADAS[Contacto1],UTILIZADAS[Source.Name],,0)</f>
        <v>Cobros Mayo</v>
      </c>
      <c r="B2477" s="18">
        <f>VLOOKUP(J2477,Ref!A:C,3,0)</f>
        <v>0</v>
      </c>
      <c r="C2477" s="18">
        <f>VLOOKUP(J2477,Ref!A:D,4,0)</f>
        <v>0</v>
      </c>
      <c r="D2477" s="18" t="str">
        <f t="shared" si="114"/>
        <v>11/may</v>
      </c>
      <c r="E2477" s="18">
        <f t="shared" si="115"/>
        <v>2</v>
      </c>
      <c r="F2477" s="18">
        <v>1</v>
      </c>
      <c r="G2477" s="18">
        <f t="shared" si="116"/>
        <v>0</v>
      </c>
      <c r="H2477" s="3">
        <v>46153.741631944446</v>
      </c>
      <c r="I2477">
        <v>65723109</v>
      </c>
      <c r="J2477" t="s">
        <v>2021</v>
      </c>
      <c r="K2477" t="s">
        <v>1968</v>
      </c>
      <c r="L2477" t="s">
        <v>1969</v>
      </c>
      <c r="M2477" t="s">
        <v>1970</v>
      </c>
      <c r="O2477">
        <v>366065930000</v>
      </c>
      <c r="P2477">
        <v>16018</v>
      </c>
      <c r="Q2477">
        <v>-7</v>
      </c>
      <c r="R2477">
        <v>1</v>
      </c>
      <c r="S2477">
        <v>65723109</v>
      </c>
      <c r="U2477" t="s">
        <v>6066</v>
      </c>
      <c r="W2477" t="s">
        <v>5112</v>
      </c>
      <c r="X2477">
        <v>366065930000</v>
      </c>
      <c r="Y2477" t="s">
        <v>65</v>
      </c>
      <c r="Z2477" t="s">
        <v>66</v>
      </c>
      <c r="AF2477" t="s">
        <v>1976</v>
      </c>
      <c r="AG2477" t="s">
        <v>1972</v>
      </c>
      <c r="AL2477">
        <v>5</v>
      </c>
      <c r="AN2477" t="s">
        <v>1974</v>
      </c>
      <c r="AO2477">
        <v>0</v>
      </c>
      <c r="AQ2477">
        <v>2258126</v>
      </c>
      <c r="AR2477" t="s">
        <v>4605</v>
      </c>
      <c r="AS2477" t="s">
        <v>5883</v>
      </c>
      <c r="AT2477" t="s">
        <v>2022</v>
      </c>
    </row>
    <row r="2478" spans="1:46" x14ac:dyDescent="0.25">
      <c r="A2478" t="str">
        <f>_xlfn.XLOOKUP(I2478,UTILIZADAS[Contacto1],UTILIZADAS[Source.Name],,0)</f>
        <v>Cobros Mayo</v>
      </c>
      <c r="B2478" s="18">
        <f>VLOOKUP(J2478,Ref!A:C,3,0)</f>
        <v>1</v>
      </c>
      <c r="C2478" s="18">
        <f>VLOOKUP(J2478,Ref!A:D,4,0)</f>
        <v>1</v>
      </c>
      <c r="D2478" s="18" t="str">
        <f t="shared" si="114"/>
        <v>14/may</v>
      </c>
      <c r="E2478" s="18">
        <f t="shared" si="115"/>
        <v>2</v>
      </c>
      <c r="F2478" s="18">
        <v>1</v>
      </c>
      <c r="G2478" s="18">
        <f t="shared" si="116"/>
        <v>1</v>
      </c>
      <c r="H2478" s="3">
        <v>46156.463807870372</v>
      </c>
      <c r="I2478">
        <v>65723109</v>
      </c>
      <c r="J2478">
        <v>6007</v>
      </c>
      <c r="K2478" t="s">
        <v>1983</v>
      </c>
      <c r="L2478" t="s">
        <v>1897</v>
      </c>
      <c r="M2478" t="s">
        <v>1970</v>
      </c>
      <c r="O2478">
        <v>366065930000</v>
      </c>
      <c r="P2478">
        <v>16018</v>
      </c>
      <c r="Q2478">
        <v>-7</v>
      </c>
      <c r="R2478">
        <v>1</v>
      </c>
      <c r="S2478">
        <v>65723109</v>
      </c>
      <c r="U2478" t="s">
        <v>6066</v>
      </c>
      <c r="W2478" t="s">
        <v>5112</v>
      </c>
      <c r="X2478">
        <v>366065930000</v>
      </c>
      <c r="Y2478" t="s">
        <v>65</v>
      </c>
      <c r="Z2478" t="s">
        <v>66</v>
      </c>
      <c r="AF2478" t="s">
        <v>1976</v>
      </c>
      <c r="AG2478" t="s">
        <v>1972</v>
      </c>
      <c r="AL2478">
        <v>148</v>
      </c>
      <c r="AM2478" t="s">
        <v>1979</v>
      </c>
      <c r="AN2478" t="s">
        <v>1987</v>
      </c>
      <c r="AO2478">
        <v>0</v>
      </c>
      <c r="AQ2478">
        <v>2258126</v>
      </c>
      <c r="AR2478" t="s">
        <v>4605</v>
      </c>
      <c r="AS2478" t="s">
        <v>5883</v>
      </c>
      <c r="AT2478" t="s">
        <v>1898</v>
      </c>
    </row>
    <row r="2479" spans="1:46" x14ac:dyDescent="0.25">
      <c r="A2479" t="str">
        <f>_xlfn.XLOOKUP(I2479,UTILIZADAS[Contacto1],UTILIZADAS[Source.Name],,0)</f>
        <v>Cobros Abril Canal Fijo</v>
      </c>
      <c r="B2479" s="18">
        <f>VLOOKUP(J2479,Ref!A:C,3,0)</f>
        <v>0</v>
      </c>
      <c r="C2479" s="18">
        <f>VLOOKUP(J2479,Ref!A:D,4,0)</f>
        <v>0</v>
      </c>
      <c r="D2479" s="18" t="str">
        <f t="shared" si="114"/>
        <v>11/may</v>
      </c>
      <c r="E2479" s="18">
        <f t="shared" si="115"/>
        <v>2</v>
      </c>
      <c r="F2479" s="18">
        <v>1</v>
      </c>
      <c r="G2479" s="18">
        <f t="shared" si="116"/>
        <v>0</v>
      </c>
      <c r="H2479" s="3">
        <v>46153.742094907408</v>
      </c>
      <c r="I2479">
        <v>65763166</v>
      </c>
      <c r="J2479" t="s">
        <v>2021</v>
      </c>
      <c r="K2479" t="s">
        <v>1968</v>
      </c>
      <c r="L2479" t="s">
        <v>1969</v>
      </c>
      <c r="M2479" t="s">
        <v>1970</v>
      </c>
      <c r="O2479">
        <v>357357600000</v>
      </c>
      <c r="P2479">
        <v>16018</v>
      </c>
      <c r="Q2479">
        <v>-7</v>
      </c>
      <c r="R2479">
        <v>1</v>
      </c>
      <c r="S2479">
        <v>65763166</v>
      </c>
      <c r="U2479" t="s">
        <v>4514</v>
      </c>
      <c r="W2479" t="s">
        <v>576</v>
      </c>
      <c r="X2479">
        <v>357357600000</v>
      </c>
      <c r="Y2479" t="s">
        <v>65</v>
      </c>
      <c r="Z2479" t="s">
        <v>597</v>
      </c>
      <c r="AF2479" t="s">
        <v>1976</v>
      </c>
      <c r="AG2479" t="s">
        <v>1972</v>
      </c>
      <c r="AL2479">
        <v>5</v>
      </c>
      <c r="AN2479" t="s">
        <v>1974</v>
      </c>
      <c r="AO2479">
        <v>0</v>
      </c>
      <c r="AQ2479">
        <v>2258127</v>
      </c>
      <c r="AR2479" t="s">
        <v>4605</v>
      </c>
      <c r="AS2479" t="s">
        <v>5883</v>
      </c>
      <c r="AT2479" t="s">
        <v>2022</v>
      </c>
    </row>
    <row r="2480" spans="1:46" x14ac:dyDescent="0.25">
      <c r="A2480" t="str">
        <f>_xlfn.XLOOKUP(I2480,UTILIZADAS[Contacto1],UTILIZADAS[Source.Name],,0)</f>
        <v>Cobros Abril Canal Fijo</v>
      </c>
      <c r="B2480" s="18">
        <f>VLOOKUP(J2480,Ref!A:C,3,0)</f>
        <v>0</v>
      </c>
      <c r="C2480" s="18">
        <f>VLOOKUP(J2480,Ref!A:D,4,0)</f>
        <v>0</v>
      </c>
      <c r="D2480" s="18" t="str">
        <f t="shared" si="114"/>
        <v>14/may</v>
      </c>
      <c r="E2480" s="18">
        <f t="shared" si="115"/>
        <v>2</v>
      </c>
      <c r="F2480" s="18">
        <v>1</v>
      </c>
      <c r="G2480" s="18">
        <f t="shared" si="116"/>
        <v>1</v>
      </c>
      <c r="H2480" s="3">
        <v>46156.465879629628</v>
      </c>
      <c r="I2480">
        <v>65763166</v>
      </c>
      <c r="J2480">
        <v>6004</v>
      </c>
      <c r="K2480" t="s">
        <v>1983</v>
      </c>
      <c r="L2480" t="s">
        <v>1897</v>
      </c>
      <c r="M2480" t="s">
        <v>1970</v>
      </c>
      <c r="O2480">
        <v>357357600000</v>
      </c>
      <c r="P2480">
        <v>16018</v>
      </c>
      <c r="Q2480">
        <v>-7</v>
      </c>
      <c r="R2480">
        <v>1</v>
      </c>
      <c r="S2480">
        <v>65763166</v>
      </c>
      <c r="U2480" t="s">
        <v>4514</v>
      </c>
      <c r="W2480" t="s">
        <v>576</v>
      </c>
      <c r="X2480">
        <v>357357600000</v>
      </c>
      <c r="Y2480" t="s">
        <v>65</v>
      </c>
      <c r="Z2480" t="s">
        <v>597</v>
      </c>
      <c r="AF2480" t="s">
        <v>1976</v>
      </c>
      <c r="AG2480" t="s">
        <v>1972</v>
      </c>
      <c r="AL2480">
        <v>137</v>
      </c>
      <c r="AM2480" t="s">
        <v>1979</v>
      </c>
      <c r="AN2480" t="s">
        <v>1987</v>
      </c>
      <c r="AO2480">
        <v>0</v>
      </c>
      <c r="AQ2480">
        <v>2258127</v>
      </c>
      <c r="AR2480" t="s">
        <v>4605</v>
      </c>
      <c r="AS2480" t="s">
        <v>5883</v>
      </c>
      <c r="AT2480" t="s">
        <v>1984</v>
      </c>
    </row>
    <row r="2481" spans="1:46" x14ac:dyDescent="0.25">
      <c r="A2481" t="str">
        <f>_xlfn.XLOOKUP(I2481,UTILIZADAS[Contacto1],UTILIZADAS[Source.Name],,0)</f>
        <v>Cobros Abril Canal Fijo</v>
      </c>
      <c r="B2481" s="18">
        <f>VLOOKUP(J2481,Ref!A:C,3,0)</f>
        <v>1</v>
      </c>
      <c r="C2481" s="18">
        <f>VLOOKUP(J2481,Ref!A:D,4,0)</f>
        <v>1</v>
      </c>
      <c r="D2481" s="18" t="str">
        <f t="shared" si="114"/>
        <v>11/may</v>
      </c>
      <c r="E2481" s="18">
        <f t="shared" si="115"/>
        <v>1</v>
      </c>
      <c r="F2481" s="18">
        <v>1</v>
      </c>
      <c r="G2481" s="18">
        <f t="shared" si="116"/>
        <v>1</v>
      </c>
      <c r="H2481" s="3">
        <v>46153.743506944447</v>
      </c>
      <c r="I2481">
        <v>65811775</v>
      </c>
      <c r="J2481">
        <v>6003</v>
      </c>
      <c r="K2481" t="s">
        <v>1983</v>
      </c>
      <c r="L2481" t="s">
        <v>1897</v>
      </c>
      <c r="M2481" t="s">
        <v>1970</v>
      </c>
      <c r="O2481">
        <v>984072480000</v>
      </c>
      <c r="P2481">
        <v>16018</v>
      </c>
      <c r="Q2481">
        <v>-5</v>
      </c>
      <c r="R2481">
        <v>1</v>
      </c>
      <c r="S2481">
        <v>65811775</v>
      </c>
      <c r="U2481" t="s">
        <v>2195</v>
      </c>
      <c r="W2481" t="s">
        <v>4004</v>
      </c>
      <c r="X2481">
        <v>984072480000</v>
      </c>
      <c r="Y2481" t="s">
        <v>65</v>
      </c>
      <c r="Z2481" t="s">
        <v>66</v>
      </c>
      <c r="AF2481" t="s">
        <v>1976</v>
      </c>
      <c r="AG2481" t="s">
        <v>1972</v>
      </c>
      <c r="AL2481">
        <v>138</v>
      </c>
      <c r="AM2481" t="s">
        <v>1979</v>
      </c>
      <c r="AN2481" t="s">
        <v>1987</v>
      </c>
      <c r="AO2481">
        <v>0</v>
      </c>
      <c r="AQ2481">
        <v>2258128</v>
      </c>
      <c r="AR2481" t="s">
        <v>4605</v>
      </c>
      <c r="AS2481" t="s">
        <v>5883</v>
      </c>
      <c r="AT2481" t="s">
        <v>1892</v>
      </c>
    </row>
    <row r="2482" spans="1:46" x14ac:dyDescent="0.25">
      <c r="A2482" t="str">
        <f>_xlfn.XLOOKUP(I2482,UTILIZADAS[Contacto1],UTILIZADAS[Source.Name],,0)</f>
        <v>Cobros Abril Canal Fijo</v>
      </c>
      <c r="B2482" s="18">
        <f>VLOOKUP(J2482,Ref!A:C,3,0)</f>
        <v>1</v>
      </c>
      <c r="C2482" s="18">
        <f>VLOOKUP(J2482,Ref!A:D,4,0)</f>
        <v>1</v>
      </c>
      <c r="D2482" s="18" t="str">
        <f t="shared" si="114"/>
        <v>11/may</v>
      </c>
      <c r="E2482" s="18">
        <f t="shared" si="115"/>
        <v>1</v>
      </c>
      <c r="F2482" s="18">
        <v>1</v>
      </c>
      <c r="G2482" s="18">
        <f t="shared" si="116"/>
        <v>1</v>
      </c>
      <c r="H2482" s="3">
        <v>46153.745428240742</v>
      </c>
      <c r="I2482">
        <v>65822235</v>
      </c>
      <c r="J2482">
        <v>6003</v>
      </c>
      <c r="K2482" t="s">
        <v>1983</v>
      </c>
      <c r="L2482" t="s">
        <v>1897</v>
      </c>
      <c r="M2482" t="s">
        <v>1970</v>
      </c>
      <c r="O2482">
        <v>361017650000</v>
      </c>
      <c r="P2482">
        <v>16018</v>
      </c>
      <c r="Q2482">
        <v>-5</v>
      </c>
      <c r="R2482">
        <v>1</v>
      </c>
      <c r="S2482">
        <v>65822235</v>
      </c>
      <c r="U2482" t="s">
        <v>2342</v>
      </c>
      <c r="W2482" t="s">
        <v>3900</v>
      </c>
      <c r="X2482">
        <v>361017650000</v>
      </c>
      <c r="Y2482" t="s">
        <v>65</v>
      </c>
      <c r="Z2482" t="s">
        <v>66</v>
      </c>
      <c r="AF2482" t="s">
        <v>1976</v>
      </c>
      <c r="AG2482" t="s">
        <v>1972</v>
      </c>
      <c r="AL2482">
        <v>63</v>
      </c>
      <c r="AM2482" t="s">
        <v>1979</v>
      </c>
      <c r="AN2482" t="s">
        <v>1987</v>
      </c>
      <c r="AO2482">
        <v>0</v>
      </c>
      <c r="AQ2482">
        <v>2258129</v>
      </c>
      <c r="AR2482" t="s">
        <v>4605</v>
      </c>
      <c r="AS2482" t="s">
        <v>5883</v>
      </c>
      <c r="AT2482" t="s">
        <v>1892</v>
      </c>
    </row>
    <row r="2483" spans="1:46" x14ac:dyDescent="0.25">
      <c r="A2483" t="str">
        <f>_xlfn.XLOOKUP(I2483,UTILIZADAS[Contacto1],UTILIZADAS[Source.Name],,0)</f>
        <v>Cobros Abril Canal Fijo</v>
      </c>
      <c r="B2483" s="18">
        <f>VLOOKUP(J2483,Ref!A:C,3,0)</f>
        <v>0</v>
      </c>
      <c r="C2483" s="18">
        <f>VLOOKUP(J2483,Ref!A:D,4,0)</f>
        <v>0</v>
      </c>
      <c r="D2483" s="18" t="str">
        <f t="shared" si="114"/>
        <v>11/may</v>
      </c>
      <c r="E2483" s="18">
        <f t="shared" si="115"/>
        <v>6</v>
      </c>
      <c r="F2483" s="18">
        <v>1</v>
      </c>
      <c r="G2483" s="18">
        <f t="shared" si="116"/>
        <v>0</v>
      </c>
      <c r="H2483" s="3">
        <v>46153.745868055557</v>
      </c>
      <c r="I2483">
        <v>65840330</v>
      </c>
      <c r="J2483" t="s">
        <v>1967</v>
      </c>
      <c r="K2483" t="s">
        <v>1968</v>
      </c>
      <c r="L2483" t="s">
        <v>1969</v>
      </c>
      <c r="M2483" t="s">
        <v>1970</v>
      </c>
      <c r="O2483">
        <v>352383950000</v>
      </c>
      <c r="P2483">
        <v>16018</v>
      </c>
      <c r="Q2483">
        <v>-5</v>
      </c>
      <c r="R2483">
        <v>1</v>
      </c>
      <c r="S2483">
        <v>65840330</v>
      </c>
      <c r="U2483" t="s">
        <v>269</v>
      </c>
      <c r="W2483" t="s">
        <v>270</v>
      </c>
      <c r="X2483">
        <v>352383950000</v>
      </c>
      <c r="Y2483" t="s">
        <v>65</v>
      </c>
      <c r="Z2483" t="s">
        <v>597</v>
      </c>
      <c r="AG2483" t="s">
        <v>1972</v>
      </c>
      <c r="AL2483">
        <v>0</v>
      </c>
      <c r="AN2483" t="s">
        <v>1974</v>
      </c>
      <c r="AO2483">
        <v>0</v>
      </c>
      <c r="AQ2483">
        <v>2258130</v>
      </c>
      <c r="AR2483" t="s">
        <v>4605</v>
      </c>
      <c r="AS2483" t="s">
        <v>5883</v>
      </c>
      <c r="AT2483" t="s">
        <v>1975</v>
      </c>
    </row>
    <row r="2484" spans="1:46" x14ac:dyDescent="0.25">
      <c r="A2484" t="str">
        <f>_xlfn.XLOOKUP(I2484,UTILIZADAS[Contacto1],UTILIZADAS[Source.Name],,0)</f>
        <v>Cobros Abril Canal Fijo</v>
      </c>
      <c r="B2484" s="18">
        <f>VLOOKUP(J2484,Ref!A:C,3,0)</f>
        <v>0</v>
      </c>
      <c r="C2484" s="18">
        <f>VLOOKUP(J2484,Ref!A:D,4,0)</f>
        <v>0</v>
      </c>
      <c r="D2484" s="18" t="str">
        <f t="shared" si="114"/>
        <v>14/may</v>
      </c>
      <c r="E2484" s="18">
        <f t="shared" si="115"/>
        <v>6</v>
      </c>
      <c r="F2484" s="18">
        <v>1</v>
      </c>
      <c r="G2484" s="18">
        <f t="shared" si="116"/>
        <v>0</v>
      </c>
      <c r="H2484" s="3">
        <v>46156.46634259259</v>
      </c>
      <c r="I2484">
        <v>65840330</v>
      </c>
      <c r="J2484" t="s">
        <v>2021</v>
      </c>
      <c r="K2484" t="s">
        <v>1968</v>
      </c>
      <c r="L2484" t="s">
        <v>1969</v>
      </c>
      <c r="M2484" t="s">
        <v>1970</v>
      </c>
      <c r="O2484">
        <v>352383950000</v>
      </c>
      <c r="P2484">
        <v>16018</v>
      </c>
      <c r="Q2484">
        <v>-5</v>
      </c>
      <c r="R2484">
        <v>1</v>
      </c>
      <c r="S2484">
        <v>65840330</v>
      </c>
      <c r="U2484" t="s">
        <v>269</v>
      </c>
      <c r="W2484" t="s">
        <v>270</v>
      </c>
      <c r="X2484">
        <v>352383950000</v>
      </c>
      <c r="Y2484" t="s">
        <v>65</v>
      </c>
      <c r="Z2484" t="s">
        <v>597</v>
      </c>
      <c r="AG2484" t="s">
        <v>1972</v>
      </c>
      <c r="AL2484">
        <v>5</v>
      </c>
      <c r="AN2484" t="s">
        <v>1974</v>
      </c>
      <c r="AO2484">
        <v>0</v>
      </c>
      <c r="AQ2484">
        <v>2258130</v>
      </c>
      <c r="AR2484" t="s">
        <v>4605</v>
      </c>
      <c r="AS2484" t="s">
        <v>5883</v>
      </c>
      <c r="AT2484" t="s">
        <v>2022</v>
      </c>
    </row>
    <row r="2485" spans="1:46" x14ac:dyDescent="0.25">
      <c r="A2485" t="str">
        <f>_xlfn.XLOOKUP(I2485,UTILIZADAS[Contacto1],UTILIZADAS[Source.Name],,0)</f>
        <v>Cobros Abril Canal Fijo</v>
      </c>
      <c r="B2485" s="18">
        <f>VLOOKUP(J2485,Ref!A:C,3,0)</f>
        <v>0</v>
      </c>
      <c r="C2485" s="18">
        <f>VLOOKUP(J2485,Ref!A:D,4,0)</f>
        <v>0</v>
      </c>
      <c r="D2485" s="18" t="str">
        <f t="shared" si="114"/>
        <v>18/may</v>
      </c>
      <c r="E2485" s="18">
        <f t="shared" si="115"/>
        <v>6</v>
      </c>
      <c r="F2485" s="18">
        <v>1</v>
      </c>
      <c r="G2485" s="18">
        <f t="shared" si="116"/>
        <v>0</v>
      </c>
      <c r="H2485" s="3">
        <v>46160.540312500001</v>
      </c>
      <c r="I2485">
        <v>65840330</v>
      </c>
      <c r="J2485" t="s">
        <v>2021</v>
      </c>
      <c r="K2485" t="s">
        <v>1968</v>
      </c>
      <c r="L2485" t="s">
        <v>1969</v>
      </c>
      <c r="M2485" t="s">
        <v>1970</v>
      </c>
      <c r="O2485">
        <v>352383950000</v>
      </c>
      <c r="P2485">
        <v>16018</v>
      </c>
      <c r="Q2485">
        <v>-5</v>
      </c>
      <c r="R2485">
        <v>1</v>
      </c>
      <c r="S2485">
        <v>65840330</v>
      </c>
      <c r="U2485" t="s">
        <v>269</v>
      </c>
      <c r="W2485" t="s">
        <v>270</v>
      </c>
      <c r="X2485">
        <v>352383950000</v>
      </c>
      <c r="Y2485" t="s">
        <v>65</v>
      </c>
      <c r="Z2485" t="s">
        <v>597</v>
      </c>
      <c r="AG2485" t="s">
        <v>1972</v>
      </c>
      <c r="AL2485">
        <v>5</v>
      </c>
      <c r="AN2485" t="s">
        <v>1974</v>
      </c>
      <c r="AO2485">
        <v>0</v>
      </c>
      <c r="AQ2485">
        <v>2258130</v>
      </c>
      <c r="AR2485" t="s">
        <v>4605</v>
      </c>
      <c r="AS2485" t="s">
        <v>5883</v>
      </c>
      <c r="AT2485" t="s">
        <v>2022</v>
      </c>
    </row>
    <row r="2486" spans="1:46" x14ac:dyDescent="0.25">
      <c r="A2486" t="str">
        <f>_xlfn.XLOOKUP(I2486,UTILIZADAS[Contacto1],UTILIZADAS[Source.Name],,0)</f>
        <v>Cobros Abril Canal Fijo</v>
      </c>
      <c r="B2486" s="18">
        <f>VLOOKUP(J2486,Ref!A:C,3,0)</f>
        <v>0</v>
      </c>
      <c r="C2486" s="18">
        <f>VLOOKUP(J2486,Ref!A:D,4,0)</f>
        <v>0</v>
      </c>
      <c r="D2486" s="18" t="str">
        <f t="shared" si="114"/>
        <v>20/may</v>
      </c>
      <c r="E2486" s="18">
        <f t="shared" si="115"/>
        <v>6</v>
      </c>
      <c r="F2486" s="18">
        <v>1</v>
      </c>
      <c r="G2486" s="18">
        <f t="shared" si="116"/>
        <v>0</v>
      </c>
      <c r="H2486" s="3">
        <v>46162.486863425926</v>
      </c>
      <c r="I2486">
        <v>65840330</v>
      </c>
      <c r="J2486" t="s">
        <v>2021</v>
      </c>
      <c r="K2486" t="s">
        <v>1968</v>
      </c>
      <c r="L2486" t="s">
        <v>1969</v>
      </c>
      <c r="M2486" t="s">
        <v>1970</v>
      </c>
      <c r="O2486">
        <v>352383950000</v>
      </c>
      <c r="P2486">
        <v>16018</v>
      </c>
      <c r="Q2486">
        <v>-5</v>
      </c>
      <c r="R2486">
        <v>1</v>
      </c>
      <c r="S2486">
        <v>65840330</v>
      </c>
      <c r="U2486" t="s">
        <v>269</v>
      </c>
      <c r="W2486" t="s">
        <v>270</v>
      </c>
      <c r="X2486">
        <v>352383950000</v>
      </c>
      <c r="Y2486" t="s">
        <v>65</v>
      </c>
      <c r="Z2486" t="s">
        <v>597</v>
      </c>
      <c r="AG2486" t="s">
        <v>1972</v>
      </c>
      <c r="AL2486">
        <v>5</v>
      </c>
      <c r="AN2486" t="s">
        <v>1974</v>
      </c>
      <c r="AO2486">
        <v>0</v>
      </c>
      <c r="AQ2486">
        <v>2258130</v>
      </c>
      <c r="AR2486" t="s">
        <v>4605</v>
      </c>
      <c r="AS2486" t="s">
        <v>5883</v>
      </c>
      <c r="AT2486" t="s">
        <v>2022</v>
      </c>
    </row>
    <row r="2487" spans="1:46" x14ac:dyDescent="0.25">
      <c r="A2487" t="str">
        <f>_xlfn.XLOOKUP(I2487,UTILIZADAS[Contacto1],UTILIZADAS[Source.Name],,0)</f>
        <v>Cobros Abril Canal Fijo</v>
      </c>
      <c r="B2487" s="18">
        <f>VLOOKUP(J2487,Ref!A:C,3,0)</f>
        <v>0</v>
      </c>
      <c r="C2487" s="18">
        <f>VLOOKUP(J2487,Ref!A:D,4,0)</f>
        <v>0</v>
      </c>
      <c r="D2487" s="18" t="str">
        <f t="shared" si="114"/>
        <v>21/may</v>
      </c>
      <c r="E2487" s="18">
        <f t="shared" si="115"/>
        <v>6</v>
      </c>
      <c r="F2487" s="18">
        <v>1</v>
      </c>
      <c r="G2487" s="18">
        <f t="shared" si="116"/>
        <v>0</v>
      </c>
      <c r="H2487" s="3">
        <v>46163.519618055558</v>
      </c>
      <c r="I2487">
        <v>65840330</v>
      </c>
      <c r="J2487" t="s">
        <v>2021</v>
      </c>
      <c r="K2487" t="s">
        <v>1968</v>
      </c>
      <c r="L2487" t="s">
        <v>1969</v>
      </c>
      <c r="M2487" t="s">
        <v>1970</v>
      </c>
      <c r="O2487">
        <v>352383950000</v>
      </c>
      <c r="P2487">
        <v>16018</v>
      </c>
      <c r="Q2487">
        <v>-5</v>
      </c>
      <c r="R2487">
        <v>1</v>
      </c>
      <c r="S2487">
        <v>65840330</v>
      </c>
      <c r="U2487" t="s">
        <v>269</v>
      </c>
      <c r="W2487" t="s">
        <v>270</v>
      </c>
      <c r="X2487">
        <v>352383950000</v>
      </c>
      <c r="Y2487" t="s">
        <v>65</v>
      </c>
      <c r="Z2487" t="s">
        <v>597</v>
      </c>
      <c r="AG2487" t="s">
        <v>1972</v>
      </c>
      <c r="AL2487">
        <v>5</v>
      </c>
      <c r="AN2487" t="s">
        <v>1974</v>
      </c>
      <c r="AO2487">
        <v>0</v>
      </c>
      <c r="AQ2487">
        <v>2258130</v>
      </c>
      <c r="AR2487" t="s">
        <v>4605</v>
      </c>
      <c r="AS2487" t="s">
        <v>5883</v>
      </c>
      <c r="AT2487" t="s">
        <v>2022</v>
      </c>
    </row>
    <row r="2488" spans="1:46" x14ac:dyDescent="0.25">
      <c r="A2488" t="str">
        <f>_xlfn.XLOOKUP(I2488,UTILIZADAS[Contacto1],UTILIZADAS[Source.Name],,0)</f>
        <v>Cobros Abril Canal Fijo</v>
      </c>
      <c r="B2488" s="18">
        <f>VLOOKUP(J2488,Ref!A:C,3,0)</f>
        <v>0</v>
      </c>
      <c r="C2488" s="18">
        <f>VLOOKUP(J2488,Ref!A:D,4,0)</f>
        <v>0</v>
      </c>
      <c r="D2488" s="18" t="str">
        <f t="shared" si="114"/>
        <v>22/may</v>
      </c>
      <c r="E2488" s="18">
        <f t="shared" si="115"/>
        <v>6</v>
      </c>
      <c r="F2488" s="18">
        <v>1</v>
      </c>
      <c r="G2488" s="18">
        <f t="shared" si="116"/>
        <v>1</v>
      </c>
      <c r="H2488" s="3">
        <v>46164.406284722223</v>
      </c>
      <c r="I2488">
        <v>65840330</v>
      </c>
      <c r="J2488" t="s">
        <v>2021</v>
      </c>
      <c r="K2488" t="s">
        <v>1968</v>
      </c>
      <c r="L2488" t="s">
        <v>1969</v>
      </c>
      <c r="M2488" t="s">
        <v>1970</v>
      </c>
      <c r="O2488">
        <v>352383950000</v>
      </c>
      <c r="P2488">
        <v>16018</v>
      </c>
      <c r="Q2488">
        <v>-5</v>
      </c>
      <c r="R2488">
        <v>1</v>
      </c>
      <c r="S2488">
        <v>65840330</v>
      </c>
      <c r="U2488" t="s">
        <v>269</v>
      </c>
      <c r="W2488" t="s">
        <v>270</v>
      </c>
      <c r="X2488">
        <v>352383950000</v>
      </c>
      <c r="Y2488" t="s">
        <v>65</v>
      </c>
      <c r="Z2488" t="s">
        <v>597</v>
      </c>
      <c r="AG2488" t="s">
        <v>1972</v>
      </c>
      <c r="AL2488">
        <v>5</v>
      </c>
      <c r="AN2488" t="s">
        <v>1974</v>
      </c>
      <c r="AO2488">
        <v>0</v>
      </c>
      <c r="AQ2488">
        <v>2258130</v>
      </c>
      <c r="AR2488" t="s">
        <v>4605</v>
      </c>
      <c r="AS2488" t="s">
        <v>5883</v>
      </c>
      <c r="AT2488" t="s">
        <v>2022</v>
      </c>
    </row>
    <row r="2489" spans="1:46" x14ac:dyDescent="0.25">
      <c r="A2489" t="str">
        <f>_xlfn.XLOOKUP(I2489,UTILIZADAS[Contacto1],UTILIZADAS[Source.Name],,0)</f>
        <v>Cobros Mayo</v>
      </c>
      <c r="B2489" s="18">
        <f>VLOOKUP(J2489,Ref!A:C,3,0)</f>
        <v>0</v>
      </c>
      <c r="C2489" s="18">
        <f>VLOOKUP(J2489,Ref!A:D,4,0)</f>
        <v>0</v>
      </c>
      <c r="D2489" s="18" t="str">
        <f t="shared" si="114"/>
        <v>11/may</v>
      </c>
      <c r="E2489" s="18">
        <f t="shared" si="115"/>
        <v>4</v>
      </c>
      <c r="F2489" s="18">
        <v>1</v>
      </c>
      <c r="G2489" s="18">
        <f t="shared" si="116"/>
        <v>0</v>
      </c>
      <c r="H2489" s="3">
        <v>46153.746423611112</v>
      </c>
      <c r="I2489">
        <v>65847194</v>
      </c>
      <c r="J2489" t="s">
        <v>2021</v>
      </c>
      <c r="K2489" t="s">
        <v>1968</v>
      </c>
      <c r="L2489" t="s">
        <v>1969</v>
      </c>
      <c r="M2489" t="s">
        <v>1970</v>
      </c>
      <c r="O2489">
        <v>358355700000</v>
      </c>
      <c r="P2489">
        <v>16018</v>
      </c>
      <c r="Q2489">
        <v>-5</v>
      </c>
      <c r="R2489">
        <v>1</v>
      </c>
      <c r="S2489">
        <v>65847194</v>
      </c>
      <c r="U2489" t="s">
        <v>5113</v>
      </c>
      <c r="W2489" t="s">
        <v>5114</v>
      </c>
      <c r="X2489">
        <v>358355700000</v>
      </c>
      <c r="Y2489" t="s">
        <v>65</v>
      </c>
      <c r="Z2489" t="s">
        <v>4619</v>
      </c>
      <c r="AF2489" t="s">
        <v>1976</v>
      </c>
      <c r="AG2489" t="s">
        <v>1972</v>
      </c>
      <c r="AL2489">
        <v>5</v>
      </c>
      <c r="AN2489" t="s">
        <v>1974</v>
      </c>
      <c r="AO2489">
        <v>0</v>
      </c>
      <c r="AQ2489">
        <v>2258131</v>
      </c>
      <c r="AR2489" t="s">
        <v>4605</v>
      </c>
      <c r="AS2489" t="s">
        <v>5883</v>
      </c>
      <c r="AT2489" t="s">
        <v>2022</v>
      </c>
    </row>
    <row r="2490" spans="1:46" x14ac:dyDescent="0.25">
      <c r="A2490" t="str">
        <f>_xlfn.XLOOKUP(I2490,UTILIZADAS[Contacto1],UTILIZADAS[Source.Name],,0)</f>
        <v>Cobros Mayo</v>
      </c>
      <c r="B2490" s="18">
        <f>VLOOKUP(J2490,Ref!A:C,3,0)</f>
        <v>0</v>
      </c>
      <c r="C2490" s="18">
        <f>VLOOKUP(J2490,Ref!A:D,4,0)</f>
        <v>0</v>
      </c>
      <c r="D2490" s="18" t="str">
        <f t="shared" si="114"/>
        <v>14/may</v>
      </c>
      <c r="E2490" s="18">
        <f t="shared" si="115"/>
        <v>4</v>
      </c>
      <c r="F2490" s="18">
        <v>1</v>
      </c>
      <c r="G2490" s="18">
        <f t="shared" si="116"/>
        <v>0</v>
      </c>
      <c r="H2490" s="3">
        <v>46156.46665509259</v>
      </c>
      <c r="I2490">
        <v>65847194</v>
      </c>
      <c r="J2490" t="s">
        <v>2021</v>
      </c>
      <c r="K2490" t="s">
        <v>1968</v>
      </c>
      <c r="L2490" t="s">
        <v>1969</v>
      </c>
      <c r="M2490" t="s">
        <v>1970</v>
      </c>
      <c r="O2490">
        <v>358355700000</v>
      </c>
      <c r="P2490">
        <v>16018</v>
      </c>
      <c r="Q2490">
        <v>-5</v>
      </c>
      <c r="R2490">
        <v>1</v>
      </c>
      <c r="S2490">
        <v>65847194</v>
      </c>
      <c r="U2490" t="s">
        <v>5113</v>
      </c>
      <c r="W2490" t="s">
        <v>5114</v>
      </c>
      <c r="X2490">
        <v>358355700000</v>
      </c>
      <c r="Y2490" t="s">
        <v>65</v>
      </c>
      <c r="Z2490" t="s">
        <v>4619</v>
      </c>
      <c r="AF2490" t="s">
        <v>1976</v>
      </c>
      <c r="AG2490" t="s">
        <v>1972</v>
      </c>
      <c r="AL2490">
        <v>5</v>
      </c>
      <c r="AN2490" t="s">
        <v>1974</v>
      </c>
      <c r="AO2490">
        <v>0</v>
      </c>
      <c r="AQ2490">
        <v>2258131</v>
      </c>
      <c r="AR2490" t="s">
        <v>4605</v>
      </c>
      <c r="AS2490" t="s">
        <v>5883</v>
      </c>
      <c r="AT2490" t="s">
        <v>2022</v>
      </c>
    </row>
    <row r="2491" spans="1:46" x14ac:dyDescent="0.25">
      <c r="A2491" t="str">
        <f>_xlfn.XLOOKUP(I2491,UTILIZADAS[Contacto1],UTILIZADAS[Source.Name],,0)</f>
        <v>Cobros Mayo</v>
      </c>
      <c r="B2491" s="18">
        <f>VLOOKUP(J2491,Ref!A:C,3,0)</f>
        <v>0</v>
      </c>
      <c r="C2491" s="18">
        <f>VLOOKUP(J2491,Ref!A:D,4,0)</f>
        <v>0</v>
      </c>
      <c r="D2491" s="18" t="str">
        <f t="shared" si="114"/>
        <v>18/may</v>
      </c>
      <c r="E2491" s="18">
        <f t="shared" si="115"/>
        <v>4</v>
      </c>
      <c r="F2491" s="18">
        <v>1</v>
      </c>
      <c r="G2491" s="18">
        <f t="shared" si="116"/>
        <v>0</v>
      </c>
      <c r="H2491" s="3">
        <v>46160.587314814817</v>
      </c>
      <c r="I2491">
        <v>65847194</v>
      </c>
      <c r="J2491" t="s">
        <v>2021</v>
      </c>
      <c r="K2491" t="s">
        <v>1968</v>
      </c>
      <c r="L2491" t="s">
        <v>1969</v>
      </c>
      <c r="M2491" t="s">
        <v>1970</v>
      </c>
      <c r="O2491">
        <v>358355700000</v>
      </c>
      <c r="P2491">
        <v>16018</v>
      </c>
      <c r="Q2491">
        <v>-5</v>
      </c>
      <c r="R2491">
        <v>1</v>
      </c>
      <c r="S2491">
        <v>65847194</v>
      </c>
      <c r="U2491" t="s">
        <v>5113</v>
      </c>
      <c r="W2491" t="s">
        <v>5114</v>
      </c>
      <c r="X2491">
        <v>358355700000</v>
      </c>
      <c r="Y2491" t="s">
        <v>65</v>
      </c>
      <c r="Z2491" t="s">
        <v>4619</v>
      </c>
      <c r="AF2491" t="s">
        <v>1976</v>
      </c>
      <c r="AG2491" t="s">
        <v>1972</v>
      </c>
      <c r="AL2491">
        <v>5</v>
      </c>
      <c r="AN2491" t="s">
        <v>1974</v>
      </c>
      <c r="AO2491">
        <v>0</v>
      </c>
      <c r="AQ2491">
        <v>2258131</v>
      </c>
      <c r="AR2491" t="s">
        <v>4605</v>
      </c>
      <c r="AS2491" t="s">
        <v>5883</v>
      </c>
      <c r="AT2491" t="s">
        <v>2022</v>
      </c>
    </row>
    <row r="2492" spans="1:46" x14ac:dyDescent="0.25">
      <c r="A2492" t="str">
        <f>_xlfn.XLOOKUP(I2492,UTILIZADAS[Contacto1],UTILIZADAS[Source.Name],,0)</f>
        <v>Cobros Mayo</v>
      </c>
      <c r="B2492" s="18">
        <f>VLOOKUP(J2492,Ref!A:C,3,0)</f>
        <v>1</v>
      </c>
      <c r="C2492" s="18">
        <f>VLOOKUP(J2492,Ref!A:D,4,0)</f>
        <v>1</v>
      </c>
      <c r="D2492" s="18" t="str">
        <f t="shared" si="114"/>
        <v>20/may</v>
      </c>
      <c r="E2492" s="18">
        <f t="shared" si="115"/>
        <v>4</v>
      </c>
      <c r="F2492" s="18">
        <v>1</v>
      </c>
      <c r="G2492" s="18">
        <f t="shared" si="116"/>
        <v>1</v>
      </c>
      <c r="H2492" s="3">
        <v>46162.487581018519</v>
      </c>
      <c r="I2492">
        <v>65847194</v>
      </c>
      <c r="J2492">
        <v>6003</v>
      </c>
      <c r="K2492" t="s">
        <v>1983</v>
      </c>
      <c r="L2492" t="s">
        <v>1897</v>
      </c>
      <c r="M2492" t="s">
        <v>1970</v>
      </c>
      <c r="O2492">
        <v>358355700000</v>
      </c>
      <c r="P2492">
        <v>16018</v>
      </c>
      <c r="Q2492">
        <v>-5</v>
      </c>
      <c r="R2492">
        <v>1</v>
      </c>
      <c r="S2492">
        <v>65847194</v>
      </c>
      <c r="U2492" t="s">
        <v>5113</v>
      </c>
      <c r="W2492" t="s">
        <v>5114</v>
      </c>
      <c r="X2492">
        <v>358355700000</v>
      </c>
      <c r="Y2492" t="s">
        <v>65</v>
      </c>
      <c r="Z2492" t="s">
        <v>4619</v>
      </c>
      <c r="AF2492" t="s">
        <v>1976</v>
      </c>
      <c r="AG2492" t="s">
        <v>1972</v>
      </c>
      <c r="AL2492">
        <v>22</v>
      </c>
      <c r="AM2492" t="s">
        <v>1979</v>
      </c>
      <c r="AN2492" t="s">
        <v>1987</v>
      </c>
      <c r="AO2492">
        <v>0</v>
      </c>
      <c r="AQ2492">
        <v>2258131</v>
      </c>
      <c r="AR2492" t="s">
        <v>4605</v>
      </c>
      <c r="AS2492" t="s">
        <v>5883</v>
      </c>
      <c r="AT2492" t="s">
        <v>1892</v>
      </c>
    </row>
    <row r="2493" spans="1:46" x14ac:dyDescent="0.25">
      <c r="A2493" t="str">
        <f>_xlfn.XLOOKUP(I2493,UTILIZADAS[Contacto1],UTILIZADAS[Source.Name],,0)</f>
        <v>Cobros Mayo</v>
      </c>
      <c r="B2493" s="18">
        <f>VLOOKUP(J2493,Ref!A:C,3,0)</f>
        <v>0</v>
      </c>
      <c r="C2493" s="18">
        <f>VLOOKUP(J2493,Ref!A:D,4,0)</f>
        <v>0</v>
      </c>
      <c r="D2493" s="18" t="str">
        <f t="shared" si="114"/>
        <v>11/may</v>
      </c>
      <c r="E2493" s="18">
        <f t="shared" si="115"/>
        <v>3</v>
      </c>
      <c r="F2493" s="18">
        <v>1</v>
      </c>
      <c r="G2493" s="18">
        <f t="shared" si="116"/>
        <v>0</v>
      </c>
      <c r="H2493" s="3">
        <v>46153.746886574074</v>
      </c>
      <c r="I2493">
        <v>65848748</v>
      </c>
      <c r="J2493" t="s">
        <v>2021</v>
      </c>
      <c r="K2493" t="s">
        <v>1968</v>
      </c>
      <c r="L2493" t="s">
        <v>1969</v>
      </c>
      <c r="M2493" t="s">
        <v>1970</v>
      </c>
      <c r="O2493">
        <v>351373250000</v>
      </c>
      <c r="P2493">
        <v>16018</v>
      </c>
      <c r="Q2493">
        <v>-5</v>
      </c>
      <c r="R2493">
        <v>1</v>
      </c>
      <c r="S2493">
        <v>65848748</v>
      </c>
      <c r="U2493" t="s">
        <v>1310</v>
      </c>
      <c r="W2493" t="s">
        <v>1311</v>
      </c>
      <c r="X2493">
        <v>351373250000</v>
      </c>
      <c r="Y2493" t="s">
        <v>65</v>
      </c>
      <c r="Z2493" t="s">
        <v>66</v>
      </c>
      <c r="AF2493" t="s">
        <v>1976</v>
      </c>
      <c r="AG2493" t="s">
        <v>1972</v>
      </c>
      <c r="AL2493">
        <v>5</v>
      </c>
      <c r="AN2493" t="s">
        <v>1974</v>
      </c>
      <c r="AO2493">
        <v>0</v>
      </c>
      <c r="AQ2493">
        <v>2258132</v>
      </c>
      <c r="AR2493" t="s">
        <v>4605</v>
      </c>
      <c r="AS2493" t="s">
        <v>5883</v>
      </c>
      <c r="AT2493" t="s">
        <v>2022</v>
      </c>
    </row>
    <row r="2494" spans="1:46" x14ac:dyDescent="0.25">
      <c r="A2494" t="str">
        <f>_xlfn.XLOOKUP(I2494,UTILIZADAS[Contacto1],UTILIZADAS[Source.Name],,0)</f>
        <v>Cobros Mayo</v>
      </c>
      <c r="B2494" s="18">
        <f>VLOOKUP(J2494,Ref!A:C,3,0)</f>
        <v>0</v>
      </c>
      <c r="C2494" s="18">
        <f>VLOOKUP(J2494,Ref!A:D,4,0)</f>
        <v>0</v>
      </c>
      <c r="D2494" s="18" t="str">
        <f t="shared" si="114"/>
        <v>14/may</v>
      </c>
      <c r="E2494" s="18">
        <f t="shared" si="115"/>
        <v>3</v>
      </c>
      <c r="F2494" s="18">
        <v>1</v>
      </c>
      <c r="G2494" s="18">
        <f t="shared" si="116"/>
        <v>0</v>
      </c>
      <c r="H2494" s="3">
        <v>46156.466932870368</v>
      </c>
      <c r="I2494">
        <v>65848748</v>
      </c>
      <c r="J2494" t="s">
        <v>2021</v>
      </c>
      <c r="K2494" t="s">
        <v>1968</v>
      </c>
      <c r="L2494" t="s">
        <v>1969</v>
      </c>
      <c r="M2494" t="s">
        <v>1970</v>
      </c>
      <c r="O2494">
        <v>351373250000</v>
      </c>
      <c r="P2494">
        <v>16018</v>
      </c>
      <c r="Q2494">
        <v>-5</v>
      </c>
      <c r="R2494">
        <v>1</v>
      </c>
      <c r="S2494">
        <v>65848748</v>
      </c>
      <c r="U2494" t="s">
        <v>1310</v>
      </c>
      <c r="W2494" t="s">
        <v>1311</v>
      </c>
      <c r="X2494">
        <v>351373250000</v>
      </c>
      <c r="Y2494" t="s">
        <v>65</v>
      </c>
      <c r="Z2494" t="s">
        <v>66</v>
      </c>
      <c r="AF2494" t="s">
        <v>1976</v>
      </c>
      <c r="AG2494" t="s">
        <v>1972</v>
      </c>
      <c r="AL2494">
        <v>5</v>
      </c>
      <c r="AN2494" t="s">
        <v>1974</v>
      </c>
      <c r="AO2494">
        <v>0</v>
      </c>
      <c r="AQ2494">
        <v>2258132</v>
      </c>
      <c r="AR2494" t="s">
        <v>4605</v>
      </c>
      <c r="AS2494" t="s">
        <v>5883</v>
      </c>
      <c r="AT2494" t="s">
        <v>2022</v>
      </c>
    </row>
    <row r="2495" spans="1:46" x14ac:dyDescent="0.25">
      <c r="A2495" t="str">
        <f>_xlfn.XLOOKUP(I2495,UTILIZADAS[Contacto1],UTILIZADAS[Source.Name],,0)</f>
        <v>Cobros Mayo</v>
      </c>
      <c r="B2495" s="18">
        <f>VLOOKUP(J2495,Ref!A:C,3,0)</f>
        <v>1</v>
      </c>
      <c r="C2495" s="18">
        <f>VLOOKUP(J2495,Ref!A:D,4,0)</f>
        <v>1</v>
      </c>
      <c r="D2495" s="18" t="str">
        <f t="shared" si="114"/>
        <v>18/may</v>
      </c>
      <c r="E2495" s="18">
        <f t="shared" si="115"/>
        <v>3</v>
      </c>
      <c r="F2495" s="18">
        <v>1</v>
      </c>
      <c r="G2495" s="18">
        <f t="shared" si="116"/>
        <v>1</v>
      </c>
      <c r="H2495" s="3">
        <v>46160.587152777778</v>
      </c>
      <c r="I2495">
        <v>65848748</v>
      </c>
      <c r="J2495">
        <v>6003</v>
      </c>
      <c r="K2495" t="s">
        <v>1983</v>
      </c>
      <c r="L2495" t="s">
        <v>1897</v>
      </c>
      <c r="M2495" t="s">
        <v>1970</v>
      </c>
      <c r="O2495">
        <v>351373250000</v>
      </c>
      <c r="P2495">
        <v>16018</v>
      </c>
      <c r="Q2495">
        <v>-5</v>
      </c>
      <c r="R2495">
        <v>1</v>
      </c>
      <c r="S2495">
        <v>65848748</v>
      </c>
      <c r="U2495" t="s">
        <v>1310</v>
      </c>
      <c r="W2495" t="s">
        <v>1311</v>
      </c>
      <c r="X2495">
        <v>351373250000</v>
      </c>
      <c r="Y2495" t="s">
        <v>65</v>
      </c>
      <c r="Z2495" t="s">
        <v>66</v>
      </c>
      <c r="AF2495" t="s">
        <v>1976</v>
      </c>
      <c r="AG2495" t="s">
        <v>1972</v>
      </c>
      <c r="AL2495">
        <v>44</v>
      </c>
      <c r="AM2495" t="s">
        <v>1979</v>
      </c>
      <c r="AN2495" t="s">
        <v>1987</v>
      </c>
      <c r="AO2495">
        <v>0</v>
      </c>
      <c r="AQ2495">
        <v>2258132</v>
      </c>
      <c r="AR2495" t="s">
        <v>4605</v>
      </c>
      <c r="AS2495" t="s">
        <v>5883</v>
      </c>
      <c r="AT2495" t="s">
        <v>1892</v>
      </c>
    </row>
    <row r="2496" spans="1:46" x14ac:dyDescent="0.25">
      <c r="A2496" t="str">
        <f>_xlfn.XLOOKUP(I2496,UTILIZADAS[Contacto1],UTILIZADAS[Source.Name],,0)</f>
        <v>Cobros Abril Canal Fijo</v>
      </c>
      <c r="B2496" s="18">
        <f>VLOOKUP(J2496,Ref!A:C,3,0)</f>
        <v>0</v>
      </c>
      <c r="C2496" s="18">
        <f>VLOOKUP(J2496,Ref!A:D,4,0)</f>
        <v>0</v>
      </c>
      <c r="D2496" s="18" t="str">
        <f t="shared" si="114"/>
        <v>11/may</v>
      </c>
      <c r="E2496" s="18">
        <f t="shared" si="115"/>
        <v>6</v>
      </c>
      <c r="F2496" s="18">
        <v>1</v>
      </c>
      <c r="G2496" s="18">
        <f t="shared" si="116"/>
        <v>0</v>
      </c>
      <c r="H2496" s="3">
        <v>46153.747546296298</v>
      </c>
      <c r="I2496">
        <v>65862163</v>
      </c>
      <c r="J2496" t="s">
        <v>2021</v>
      </c>
      <c r="K2496" t="s">
        <v>1968</v>
      </c>
      <c r="L2496" t="s">
        <v>1969</v>
      </c>
      <c r="M2496" t="s">
        <v>1970</v>
      </c>
      <c r="O2496">
        <v>369000800000</v>
      </c>
      <c r="P2496">
        <v>16018</v>
      </c>
      <c r="Q2496">
        <v>-5</v>
      </c>
      <c r="R2496">
        <v>1</v>
      </c>
      <c r="S2496">
        <v>65862163</v>
      </c>
      <c r="U2496" t="s">
        <v>2097</v>
      </c>
      <c r="W2496" t="s">
        <v>252</v>
      </c>
      <c r="X2496">
        <v>369000800000</v>
      </c>
      <c r="Y2496" t="s">
        <v>86</v>
      </c>
      <c r="Z2496" t="s">
        <v>66</v>
      </c>
      <c r="AG2496" t="s">
        <v>1972</v>
      </c>
      <c r="AL2496">
        <v>5</v>
      </c>
      <c r="AN2496" t="s">
        <v>1974</v>
      </c>
      <c r="AO2496">
        <v>0</v>
      </c>
      <c r="AQ2496">
        <v>2258133</v>
      </c>
      <c r="AR2496" t="s">
        <v>4605</v>
      </c>
      <c r="AS2496" t="s">
        <v>5883</v>
      </c>
      <c r="AT2496" t="s">
        <v>2022</v>
      </c>
    </row>
    <row r="2497" spans="1:46" x14ac:dyDescent="0.25">
      <c r="A2497" t="str">
        <f>_xlfn.XLOOKUP(I2497,UTILIZADAS[Contacto1],UTILIZADAS[Source.Name],,0)</f>
        <v>Cobros Abril Canal Fijo</v>
      </c>
      <c r="B2497" s="18">
        <f>VLOOKUP(J2497,Ref!A:C,3,0)</f>
        <v>0</v>
      </c>
      <c r="C2497" s="18">
        <f>VLOOKUP(J2497,Ref!A:D,4,0)</f>
        <v>0</v>
      </c>
      <c r="D2497" s="18" t="str">
        <f t="shared" si="114"/>
        <v>14/may</v>
      </c>
      <c r="E2497" s="18">
        <f t="shared" si="115"/>
        <v>6</v>
      </c>
      <c r="F2497" s="18">
        <v>1</v>
      </c>
      <c r="G2497" s="18">
        <f t="shared" si="116"/>
        <v>0</v>
      </c>
      <c r="H2497" s="3">
        <v>46156.467199074075</v>
      </c>
      <c r="I2497">
        <v>65862163</v>
      </c>
      <c r="J2497" t="s">
        <v>2021</v>
      </c>
      <c r="K2497" t="s">
        <v>1968</v>
      </c>
      <c r="L2497" t="s">
        <v>1969</v>
      </c>
      <c r="M2497" t="s">
        <v>1970</v>
      </c>
      <c r="O2497">
        <v>369000800000</v>
      </c>
      <c r="P2497">
        <v>16018</v>
      </c>
      <c r="Q2497">
        <v>-5</v>
      </c>
      <c r="R2497">
        <v>1</v>
      </c>
      <c r="S2497">
        <v>65862163</v>
      </c>
      <c r="U2497" t="s">
        <v>2097</v>
      </c>
      <c r="W2497" t="s">
        <v>252</v>
      </c>
      <c r="X2497">
        <v>369000800000</v>
      </c>
      <c r="Y2497" t="s">
        <v>86</v>
      </c>
      <c r="Z2497" t="s">
        <v>66</v>
      </c>
      <c r="AG2497" t="s">
        <v>1972</v>
      </c>
      <c r="AL2497">
        <v>5</v>
      </c>
      <c r="AN2497" t="s">
        <v>1974</v>
      </c>
      <c r="AO2497">
        <v>0</v>
      </c>
      <c r="AQ2497">
        <v>2258133</v>
      </c>
      <c r="AR2497" t="s">
        <v>4605</v>
      </c>
      <c r="AS2497" t="s">
        <v>5883</v>
      </c>
      <c r="AT2497" t="s">
        <v>2022</v>
      </c>
    </row>
    <row r="2498" spans="1:46" x14ac:dyDescent="0.25">
      <c r="A2498" t="str">
        <f>_xlfn.XLOOKUP(I2498,UTILIZADAS[Contacto1],UTILIZADAS[Source.Name],,0)</f>
        <v>Cobros Abril Canal Fijo</v>
      </c>
      <c r="B2498" s="18">
        <f>VLOOKUP(J2498,Ref!A:C,3,0)</f>
        <v>0</v>
      </c>
      <c r="C2498" s="18">
        <f>VLOOKUP(J2498,Ref!A:D,4,0)</f>
        <v>0</v>
      </c>
      <c r="D2498" s="18" t="str">
        <f t="shared" ref="D2498:D2561" si="117">TEXT(H2498,"dd/mmm")</f>
        <v>18/may</v>
      </c>
      <c r="E2498" s="18">
        <f t="shared" ref="E2498:E2561" si="118">+COUNTIF(I:I,I2498)</f>
        <v>6</v>
      </c>
      <c r="F2498" s="18">
        <v>1</v>
      </c>
      <c r="G2498" s="18">
        <f t="shared" si="116"/>
        <v>0</v>
      </c>
      <c r="H2498" s="3">
        <v>46160.587824074071</v>
      </c>
      <c r="I2498">
        <v>65862163</v>
      </c>
      <c r="J2498" t="s">
        <v>2021</v>
      </c>
      <c r="K2498" t="s">
        <v>1968</v>
      </c>
      <c r="L2498" t="s">
        <v>1969</v>
      </c>
      <c r="M2498" t="s">
        <v>1970</v>
      </c>
      <c r="O2498">
        <v>369000800000</v>
      </c>
      <c r="P2498">
        <v>16018</v>
      </c>
      <c r="Q2498">
        <v>-5</v>
      </c>
      <c r="R2498">
        <v>1</v>
      </c>
      <c r="S2498">
        <v>65862163</v>
      </c>
      <c r="U2498" t="s">
        <v>2097</v>
      </c>
      <c r="W2498" t="s">
        <v>252</v>
      </c>
      <c r="X2498">
        <v>369000800000</v>
      </c>
      <c r="Y2498" t="s">
        <v>86</v>
      </c>
      <c r="Z2498" t="s">
        <v>66</v>
      </c>
      <c r="AG2498" t="s">
        <v>1972</v>
      </c>
      <c r="AL2498">
        <v>5</v>
      </c>
      <c r="AN2498" t="s">
        <v>1974</v>
      </c>
      <c r="AO2498">
        <v>0</v>
      </c>
      <c r="AQ2498">
        <v>2258133</v>
      </c>
      <c r="AR2498" t="s">
        <v>4605</v>
      </c>
      <c r="AS2498" t="s">
        <v>5883</v>
      </c>
      <c r="AT2498" t="s">
        <v>2022</v>
      </c>
    </row>
    <row r="2499" spans="1:46" x14ac:dyDescent="0.25">
      <c r="A2499" t="str">
        <f>_xlfn.XLOOKUP(I2499,UTILIZADAS[Contacto1],UTILIZADAS[Source.Name],,0)</f>
        <v>Cobros Abril Canal Fijo</v>
      </c>
      <c r="B2499" s="18">
        <f>VLOOKUP(J2499,Ref!A:C,3,0)</f>
        <v>0</v>
      </c>
      <c r="C2499" s="18">
        <f>VLOOKUP(J2499,Ref!A:D,4,0)</f>
        <v>0</v>
      </c>
      <c r="D2499" s="18" t="str">
        <f t="shared" si="117"/>
        <v>20/may</v>
      </c>
      <c r="E2499" s="18">
        <f t="shared" si="118"/>
        <v>6</v>
      </c>
      <c r="F2499" s="18">
        <v>1</v>
      </c>
      <c r="G2499" s="18">
        <f t="shared" ref="G2499:G2562" si="119">IF(I2499=I2500,0,1)</f>
        <v>0</v>
      </c>
      <c r="H2499" s="3">
        <v>46162.487696759257</v>
      </c>
      <c r="I2499">
        <v>65862163</v>
      </c>
      <c r="J2499" t="s">
        <v>2021</v>
      </c>
      <c r="K2499" t="s">
        <v>1968</v>
      </c>
      <c r="L2499" t="s">
        <v>1969</v>
      </c>
      <c r="M2499" t="s">
        <v>1970</v>
      </c>
      <c r="O2499">
        <v>369000800000</v>
      </c>
      <c r="P2499">
        <v>16018</v>
      </c>
      <c r="Q2499">
        <v>-5</v>
      </c>
      <c r="R2499">
        <v>1</v>
      </c>
      <c r="S2499">
        <v>65862163</v>
      </c>
      <c r="U2499" t="s">
        <v>2097</v>
      </c>
      <c r="W2499" t="s">
        <v>252</v>
      </c>
      <c r="X2499">
        <v>369000800000</v>
      </c>
      <c r="Y2499" t="s">
        <v>86</v>
      </c>
      <c r="Z2499" t="s">
        <v>66</v>
      </c>
      <c r="AG2499" t="s">
        <v>1972</v>
      </c>
      <c r="AL2499">
        <v>5</v>
      </c>
      <c r="AN2499" t="s">
        <v>1974</v>
      </c>
      <c r="AO2499">
        <v>0</v>
      </c>
      <c r="AQ2499">
        <v>2258133</v>
      </c>
      <c r="AR2499" t="s">
        <v>4605</v>
      </c>
      <c r="AS2499" t="s">
        <v>5883</v>
      </c>
      <c r="AT2499" t="s">
        <v>2022</v>
      </c>
    </row>
    <row r="2500" spans="1:46" x14ac:dyDescent="0.25">
      <c r="A2500" t="str">
        <f>_xlfn.XLOOKUP(I2500,UTILIZADAS[Contacto1],UTILIZADAS[Source.Name],,0)</f>
        <v>Cobros Abril Canal Fijo</v>
      </c>
      <c r="B2500" s="18">
        <f>VLOOKUP(J2500,Ref!A:C,3,0)</f>
        <v>0</v>
      </c>
      <c r="C2500" s="18">
        <f>VLOOKUP(J2500,Ref!A:D,4,0)</f>
        <v>0</v>
      </c>
      <c r="D2500" s="18" t="str">
        <f t="shared" si="117"/>
        <v>21/may</v>
      </c>
      <c r="E2500" s="18">
        <f t="shared" si="118"/>
        <v>6</v>
      </c>
      <c r="F2500" s="18">
        <v>1</v>
      </c>
      <c r="G2500" s="18">
        <f t="shared" si="119"/>
        <v>0</v>
      </c>
      <c r="H2500" s="3">
        <v>46163.520115740743</v>
      </c>
      <c r="I2500">
        <v>65862163</v>
      </c>
      <c r="J2500" t="s">
        <v>2021</v>
      </c>
      <c r="K2500" t="s">
        <v>1968</v>
      </c>
      <c r="L2500" t="s">
        <v>1969</v>
      </c>
      <c r="M2500" t="s">
        <v>1970</v>
      </c>
      <c r="O2500">
        <v>369000800000</v>
      </c>
      <c r="P2500">
        <v>16018</v>
      </c>
      <c r="Q2500">
        <v>-5</v>
      </c>
      <c r="R2500">
        <v>1</v>
      </c>
      <c r="S2500">
        <v>65862163</v>
      </c>
      <c r="U2500" t="s">
        <v>2097</v>
      </c>
      <c r="W2500" t="s">
        <v>252</v>
      </c>
      <c r="X2500">
        <v>369000800000</v>
      </c>
      <c r="Y2500" t="s">
        <v>86</v>
      </c>
      <c r="Z2500" t="s">
        <v>66</v>
      </c>
      <c r="AG2500" t="s">
        <v>1972</v>
      </c>
      <c r="AL2500">
        <v>5</v>
      </c>
      <c r="AN2500" t="s">
        <v>1974</v>
      </c>
      <c r="AO2500">
        <v>0</v>
      </c>
      <c r="AQ2500">
        <v>2258133</v>
      </c>
      <c r="AR2500" t="s">
        <v>4605</v>
      </c>
      <c r="AS2500" t="s">
        <v>5883</v>
      </c>
      <c r="AT2500" t="s">
        <v>2022</v>
      </c>
    </row>
    <row r="2501" spans="1:46" x14ac:dyDescent="0.25">
      <c r="A2501" t="str">
        <f>_xlfn.XLOOKUP(I2501,UTILIZADAS[Contacto1],UTILIZADAS[Source.Name],,0)</f>
        <v>Cobros Abril Canal Fijo</v>
      </c>
      <c r="B2501" s="18">
        <f>VLOOKUP(J2501,Ref!A:C,3,0)</f>
        <v>0</v>
      </c>
      <c r="C2501" s="18">
        <f>VLOOKUP(J2501,Ref!A:D,4,0)</f>
        <v>0</v>
      </c>
      <c r="D2501" s="18" t="str">
        <f t="shared" si="117"/>
        <v>22/may</v>
      </c>
      <c r="E2501" s="18">
        <f t="shared" si="118"/>
        <v>6</v>
      </c>
      <c r="F2501" s="18">
        <v>1</v>
      </c>
      <c r="G2501" s="18">
        <f t="shared" si="119"/>
        <v>1</v>
      </c>
      <c r="H2501" s="3">
        <v>46164.407604166663</v>
      </c>
      <c r="I2501">
        <v>65862163</v>
      </c>
      <c r="J2501" t="s">
        <v>2021</v>
      </c>
      <c r="K2501" t="s">
        <v>1968</v>
      </c>
      <c r="L2501" t="s">
        <v>1969</v>
      </c>
      <c r="M2501" t="s">
        <v>1970</v>
      </c>
      <c r="O2501">
        <v>369000800000</v>
      </c>
      <c r="P2501">
        <v>16018</v>
      </c>
      <c r="Q2501">
        <v>-5</v>
      </c>
      <c r="R2501">
        <v>1</v>
      </c>
      <c r="S2501">
        <v>65862163</v>
      </c>
      <c r="U2501" t="s">
        <v>2097</v>
      </c>
      <c r="W2501" t="s">
        <v>252</v>
      </c>
      <c r="X2501">
        <v>369000800000</v>
      </c>
      <c r="Y2501" t="s">
        <v>86</v>
      </c>
      <c r="Z2501" t="s">
        <v>66</v>
      </c>
      <c r="AG2501" t="s">
        <v>1972</v>
      </c>
      <c r="AL2501">
        <v>5</v>
      </c>
      <c r="AN2501" t="s">
        <v>1974</v>
      </c>
      <c r="AO2501">
        <v>0</v>
      </c>
      <c r="AQ2501">
        <v>2258133</v>
      </c>
      <c r="AR2501" t="s">
        <v>4605</v>
      </c>
      <c r="AS2501" t="s">
        <v>5883</v>
      </c>
      <c r="AT2501" t="s">
        <v>2022</v>
      </c>
    </row>
    <row r="2502" spans="1:46" x14ac:dyDescent="0.25">
      <c r="A2502" t="str">
        <f>_xlfn.XLOOKUP(I2502,UTILIZADAS[Contacto1],UTILIZADAS[Source.Name],,0)</f>
        <v>Cobros Mayo</v>
      </c>
      <c r="B2502" s="18">
        <f>VLOOKUP(J2502,Ref!A:C,3,0)</f>
        <v>0</v>
      </c>
      <c r="C2502" s="18">
        <f>VLOOKUP(J2502,Ref!A:D,4,0)</f>
        <v>0</v>
      </c>
      <c r="D2502" s="18" t="str">
        <f t="shared" si="117"/>
        <v>11/may</v>
      </c>
      <c r="E2502" s="18">
        <f t="shared" si="118"/>
        <v>3</v>
      </c>
      <c r="F2502" s="18">
        <v>1</v>
      </c>
      <c r="G2502" s="18">
        <f t="shared" si="119"/>
        <v>0</v>
      </c>
      <c r="H2502" s="3">
        <v>46153.749131944445</v>
      </c>
      <c r="I2502">
        <v>65868223</v>
      </c>
      <c r="J2502" t="s">
        <v>2021</v>
      </c>
      <c r="K2502" t="s">
        <v>1968</v>
      </c>
      <c r="L2502" t="s">
        <v>1969</v>
      </c>
      <c r="M2502" t="s">
        <v>1970</v>
      </c>
      <c r="O2502">
        <v>365077080000</v>
      </c>
      <c r="P2502">
        <v>16018</v>
      </c>
      <c r="Q2502">
        <v>-5</v>
      </c>
      <c r="R2502">
        <v>1</v>
      </c>
      <c r="S2502">
        <v>65868223</v>
      </c>
      <c r="U2502" t="s">
        <v>5115</v>
      </c>
      <c r="W2502" t="s">
        <v>5116</v>
      </c>
      <c r="X2502">
        <v>365077080000</v>
      </c>
      <c r="Y2502" t="s">
        <v>65</v>
      </c>
      <c r="Z2502" t="s">
        <v>66</v>
      </c>
      <c r="AF2502" t="s">
        <v>1976</v>
      </c>
      <c r="AG2502" t="s">
        <v>1972</v>
      </c>
      <c r="AL2502">
        <v>5</v>
      </c>
      <c r="AN2502" t="s">
        <v>1974</v>
      </c>
      <c r="AO2502">
        <v>0</v>
      </c>
      <c r="AQ2502">
        <v>2258134</v>
      </c>
      <c r="AR2502" t="s">
        <v>4605</v>
      </c>
      <c r="AS2502" t="s">
        <v>5883</v>
      </c>
      <c r="AT2502" t="s">
        <v>2022</v>
      </c>
    </row>
    <row r="2503" spans="1:46" x14ac:dyDescent="0.25">
      <c r="A2503" t="str">
        <f>_xlfn.XLOOKUP(I2503,UTILIZADAS[Contacto1],UTILIZADAS[Source.Name],,0)</f>
        <v>Cobros Mayo</v>
      </c>
      <c r="B2503" s="18">
        <f>VLOOKUP(J2503,Ref!A:C,3,0)</f>
        <v>0</v>
      </c>
      <c r="C2503" s="18">
        <f>VLOOKUP(J2503,Ref!A:D,4,0)</f>
        <v>0</v>
      </c>
      <c r="D2503" s="18" t="str">
        <f t="shared" si="117"/>
        <v>14/may</v>
      </c>
      <c r="E2503" s="18">
        <f t="shared" si="118"/>
        <v>3</v>
      </c>
      <c r="F2503" s="18">
        <v>1</v>
      </c>
      <c r="G2503" s="18">
        <f t="shared" si="119"/>
        <v>0</v>
      </c>
      <c r="H2503" s="3">
        <v>46156.467546296299</v>
      </c>
      <c r="I2503">
        <v>65868223</v>
      </c>
      <c r="J2503" t="s">
        <v>2021</v>
      </c>
      <c r="K2503" t="s">
        <v>1968</v>
      </c>
      <c r="L2503" t="s">
        <v>1969</v>
      </c>
      <c r="M2503" t="s">
        <v>1970</v>
      </c>
      <c r="O2503">
        <v>365077080000</v>
      </c>
      <c r="P2503">
        <v>16018</v>
      </c>
      <c r="Q2503">
        <v>-5</v>
      </c>
      <c r="R2503">
        <v>1</v>
      </c>
      <c r="S2503">
        <v>65868223</v>
      </c>
      <c r="U2503" t="s">
        <v>5115</v>
      </c>
      <c r="W2503" t="s">
        <v>5116</v>
      </c>
      <c r="X2503">
        <v>365077080000</v>
      </c>
      <c r="Y2503" t="s">
        <v>65</v>
      </c>
      <c r="Z2503" t="s">
        <v>66</v>
      </c>
      <c r="AF2503" t="s">
        <v>1976</v>
      </c>
      <c r="AG2503" t="s">
        <v>1972</v>
      </c>
      <c r="AL2503">
        <v>5</v>
      </c>
      <c r="AN2503" t="s">
        <v>1974</v>
      </c>
      <c r="AO2503">
        <v>0</v>
      </c>
      <c r="AQ2503">
        <v>2258134</v>
      </c>
      <c r="AR2503" t="s">
        <v>4605</v>
      </c>
      <c r="AS2503" t="s">
        <v>5883</v>
      </c>
      <c r="AT2503" t="s">
        <v>2022</v>
      </c>
    </row>
    <row r="2504" spans="1:46" x14ac:dyDescent="0.25">
      <c r="A2504" t="str">
        <f>_xlfn.XLOOKUP(I2504,UTILIZADAS[Contacto1],UTILIZADAS[Source.Name],,0)</f>
        <v>Cobros Mayo</v>
      </c>
      <c r="B2504" s="18">
        <f>VLOOKUP(J2504,Ref!A:C,3,0)</f>
        <v>1</v>
      </c>
      <c r="C2504" s="18">
        <f>VLOOKUP(J2504,Ref!A:D,4,0)</f>
        <v>1</v>
      </c>
      <c r="D2504" s="18" t="str">
        <f t="shared" si="117"/>
        <v>18/may</v>
      </c>
      <c r="E2504" s="18">
        <f t="shared" si="118"/>
        <v>3</v>
      </c>
      <c r="F2504" s="18">
        <v>1</v>
      </c>
      <c r="G2504" s="18">
        <f t="shared" si="119"/>
        <v>1</v>
      </c>
      <c r="H2504" s="3">
        <v>46160.588275462964</v>
      </c>
      <c r="I2504">
        <v>65868223</v>
      </c>
      <c r="J2504">
        <v>6007</v>
      </c>
      <c r="K2504" t="s">
        <v>1983</v>
      </c>
      <c r="L2504" t="s">
        <v>1897</v>
      </c>
      <c r="M2504" t="s">
        <v>1970</v>
      </c>
      <c r="O2504">
        <v>365077080000</v>
      </c>
      <c r="P2504">
        <v>16018</v>
      </c>
      <c r="Q2504">
        <v>-5</v>
      </c>
      <c r="R2504">
        <v>1</v>
      </c>
      <c r="S2504">
        <v>65868223</v>
      </c>
      <c r="U2504" t="s">
        <v>5115</v>
      </c>
      <c r="W2504" t="s">
        <v>5116</v>
      </c>
      <c r="X2504">
        <v>365077080000</v>
      </c>
      <c r="Y2504" t="s">
        <v>65</v>
      </c>
      <c r="Z2504" t="s">
        <v>66</v>
      </c>
      <c r="AF2504" t="s">
        <v>1976</v>
      </c>
      <c r="AG2504" t="s">
        <v>1972</v>
      </c>
      <c r="AL2504">
        <v>142</v>
      </c>
      <c r="AM2504" t="s">
        <v>1979</v>
      </c>
      <c r="AN2504" t="s">
        <v>1987</v>
      </c>
      <c r="AO2504">
        <v>0</v>
      </c>
      <c r="AQ2504">
        <v>2258134</v>
      </c>
      <c r="AR2504" t="s">
        <v>4605</v>
      </c>
      <c r="AS2504" t="s">
        <v>5883</v>
      </c>
      <c r="AT2504" t="s">
        <v>1898</v>
      </c>
    </row>
    <row r="2505" spans="1:46" x14ac:dyDescent="0.25">
      <c r="A2505" t="str">
        <f>_xlfn.XLOOKUP(I2505,UTILIZADAS[Contacto1],UTILIZADAS[Source.Name],,0)</f>
        <v>Cobros Abril Canal Fijo</v>
      </c>
      <c r="B2505" s="18">
        <f>VLOOKUP(J2505,Ref!A:C,3,0)</f>
        <v>1</v>
      </c>
      <c r="C2505" s="18">
        <f>VLOOKUP(J2505,Ref!A:D,4,0)</f>
        <v>1</v>
      </c>
      <c r="D2505" s="18" t="str">
        <f t="shared" si="117"/>
        <v>11/may</v>
      </c>
      <c r="E2505" s="18">
        <f t="shared" si="118"/>
        <v>1</v>
      </c>
      <c r="F2505" s="18">
        <v>1</v>
      </c>
      <c r="G2505" s="18">
        <f t="shared" si="119"/>
        <v>1</v>
      </c>
      <c r="H2505" s="3">
        <v>46153.748796296299</v>
      </c>
      <c r="I2505">
        <v>65873326</v>
      </c>
      <c r="J2505">
        <v>6003</v>
      </c>
      <c r="K2505" t="s">
        <v>1983</v>
      </c>
      <c r="L2505" t="s">
        <v>1897</v>
      </c>
      <c r="M2505" t="s">
        <v>1970</v>
      </c>
      <c r="O2505">
        <v>353376580000</v>
      </c>
      <c r="P2505">
        <v>16018</v>
      </c>
      <c r="Q2505">
        <v>-5</v>
      </c>
      <c r="R2505">
        <v>1</v>
      </c>
      <c r="S2505">
        <v>65873326</v>
      </c>
      <c r="U2505" t="s">
        <v>2295</v>
      </c>
      <c r="W2505" t="s">
        <v>3846</v>
      </c>
      <c r="X2505">
        <v>353376580000</v>
      </c>
      <c r="Y2505" t="s">
        <v>65</v>
      </c>
      <c r="Z2505" t="s">
        <v>66</v>
      </c>
      <c r="AF2505" t="s">
        <v>1976</v>
      </c>
      <c r="AG2505" t="s">
        <v>1972</v>
      </c>
      <c r="AL2505">
        <v>41</v>
      </c>
      <c r="AM2505" t="s">
        <v>1979</v>
      </c>
      <c r="AN2505" t="s">
        <v>1987</v>
      </c>
      <c r="AO2505">
        <v>0</v>
      </c>
      <c r="AQ2505">
        <v>2258135</v>
      </c>
      <c r="AR2505" t="s">
        <v>4605</v>
      </c>
      <c r="AS2505" t="s">
        <v>5883</v>
      </c>
      <c r="AT2505" t="s">
        <v>1892</v>
      </c>
    </row>
    <row r="2506" spans="1:46" x14ac:dyDescent="0.25">
      <c r="A2506" t="str">
        <f>_xlfn.XLOOKUP(I2506,UTILIZADAS[Contacto1],UTILIZADAS[Source.Name],,0)</f>
        <v>Cobros Abril Canal Fijo</v>
      </c>
      <c r="B2506" s="18">
        <f>VLOOKUP(J2506,Ref!A:C,3,0)</f>
        <v>0</v>
      </c>
      <c r="C2506" s="18">
        <f>VLOOKUP(J2506,Ref!A:D,4,0)</f>
        <v>0</v>
      </c>
      <c r="D2506" s="18" t="str">
        <f t="shared" si="117"/>
        <v>11/may</v>
      </c>
      <c r="E2506" s="18">
        <f t="shared" si="118"/>
        <v>4</v>
      </c>
      <c r="F2506" s="18">
        <v>1</v>
      </c>
      <c r="G2506" s="18">
        <f t="shared" si="119"/>
        <v>0</v>
      </c>
      <c r="H2506" s="3">
        <v>46153.750034722223</v>
      </c>
      <c r="I2506">
        <v>65878780</v>
      </c>
      <c r="J2506" t="s">
        <v>2023</v>
      </c>
      <c r="K2506" t="s">
        <v>1968</v>
      </c>
      <c r="L2506" t="s">
        <v>1969</v>
      </c>
      <c r="M2506" t="s">
        <v>1970</v>
      </c>
      <c r="O2506">
        <v>369027630000</v>
      </c>
      <c r="P2506">
        <v>16018</v>
      </c>
      <c r="Q2506">
        <v>-5</v>
      </c>
      <c r="R2506">
        <v>1</v>
      </c>
      <c r="S2506">
        <v>65878780</v>
      </c>
      <c r="U2506" t="s">
        <v>2404</v>
      </c>
      <c r="W2506" t="s">
        <v>3976</v>
      </c>
      <c r="X2506">
        <v>369027630000</v>
      </c>
      <c r="Y2506" t="s">
        <v>65</v>
      </c>
      <c r="Z2506" t="s">
        <v>66</v>
      </c>
      <c r="AG2506" t="s">
        <v>1972</v>
      </c>
      <c r="AL2506">
        <v>0</v>
      </c>
      <c r="AN2506" t="s">
        <v>1974</v>
      </c>
      <c r="AO2506">
        <v>0</v>
      </c>
      <c r="AQ2506">
        <v>2258136</v>
      </c>
      <c r="AR2506" t="s">
        <v>4605</v>
      </c>
      <c r="AS2506" t="s">
        <v>5883</v>
      </c>
      <c r="AT2506" t="s">
        <v>2024</v>
      </c>
    </row>
    <row r="2507" spans="1:46" x14ac:dyDescent="0.25">
      <c r="A2507" t="str">
        <f>_xlfn.XLOOKUP(I2507,UTILIZADAS[Contacto1],UTILIZADAS[Source.Name],,0)</f>
        <v>Cobros Abril Canal Fijo</v>
      </c>
      <c r="B2507" s="18">
        <f>VLOOKUP(J2507,Ref!A:C,3,0)</f>
        <v>0</v>
      </c>
      <c r="C2507" s="18">
        <f>VLOOKUP(J2507,Ref!A:D,4,0)</f>
        <v>0</v>
      </c>
      <c r="D2507" s="18" t="str">
        <f t="shared" si="117"/>
        <v>12/may</v>
      </c>
      <c r="E2507" s="18">
        <f t="shared" si="118"/>
        <v>4</v>
      </c>
      <c r="F2507" s="18">
        <v>1</v>
      </c>
      <c r="G2507" s="18">
        <f t="shared" si="119"/>
        <v>0</v>
      </c>
      <c r="H2507" s="3">
        <v>46154.532175925924</v>
      </c>
      <c r="I2507">
        <v>65878780</v>
      </c>
      <c r="J2507" t="s">
        <v>2023</v>
      </c>
      <c r="K2507" t="s">
        <v>1968</v>
      </c>
      <c r="L2507" t="s">
        <v>1969</v>
      </c>
      <c r="M2507" t="s">
        <v>1970</v>
      </c>
      <c r="O2507">
        <v>369027630000</v>
      </c>
      <c r="P2507">
        <v>16018</v>
      </c>
      <c r="Q2507">
        <v>-5</v>
      </c>
      <c r="R2507">
        <v>1</v>
      </c>
      <c r="S2507">
        <v>65878780</v>
      </c>
      <c r="U2507" t="s">
        <v>2404</v>
      </c>
      <c r="W2507" t="s">
        <v>3976</v>
      </c>
      <c r="X2507">
        <v>369027630000</v>
      </c>
      <c r="Y2507" t="s">
        <v>65</v>
      </c>
      <c r="Z2507" t="s">
        <v>66</v>
      </c>
      <c r="AG2507" t="s">
        <v>1972</v>
      </c>
      <c r="AL2507">
        <v>0</v>
      </c>
      <c r="AN2507" t="s">
        <v>1974</v>
      </c>
      <c r="AO2507">
        <v>0</v>
      </c>
      <c r="AQ2507">
        <v>2258136</v>
      </c>
      <c r="AR2507" t="s">
        <v>4605</v>
      </c>
      <c r="AS2507" t="s">
        <v>5883</v>
      </c>
      <c r="AT2507" t="s">
        <v>2024</v>
      </c>
    </row>
    <row r="2508" spans="1:46" x14ac:dyDescent="0.25">
      <c r="A2508" t="str">
        <f>_xlfn.XLOOKUP(I2508,UTILIZADAS[Contacto1],UTILIZADAS[Source.Name],,0)</f>
        <v>Cobros Abril Canal Fijo</v>
      </c>
      <c r="B2508" s="18">
        <f>VLOOKUP(J2508,Ref!A:C,3,0)</f>
        <v>0</v>
      </c>
      <c r="C2508" s="18">
        <f>VLOOKUP(J2508,Ref!A:D,4,0)</f>
        <v>0</v>
      </c>
      <c r="D2508" s="18" t="str">
        <f t="shared" si="117"/>
        <v>12/may</v>
      </c>
      <c r="E2508" s="18">
        <f t="shared" si="118"/>
        <v>4</v>
      </c>
      <c r="F2508" s="18">
        <v>1</v>
      </c>
      <c r="G2508" s="18">
        <f t="shared" si="119"/>
        <v>0</v>
      </c>
      <c r="H2508" s="3">
        <v>46154.679398148146</v>
      </c>
      <c r="I2508">
        <v>65878780</v>
      </c>
      <c r="J2508" t="s">
        <v>2023</v>
      </c>
      <c r="K2508" t="s">
        <v>1968</v>
      </c>
      <c r="L2508" t="s">
        <v>1969</v>
      </c>
      <c r="M2508" t="s">
        <v>1970</v>
      </c>
      <c r="O2508">
        <v>369027630000</v>
      </c>
      <c r="P2508">
        <v>16018</v>
      </c>
      <c r="Q2508">
        <v>-5</v>
      </c>
      <c r="R2508">
        <v>1</v>
      </c>
      <c r="S2508">
        <v>65878780</v>
      </c>
      <c r="U2508" t="s">
        <v>2404</v>
      </c>
      <c r="W2508" t="s">
        <v>3976</v>
      </c>
      <c r="X2508">
        <v>369027630000</v>
      </c>
      <c r="Y2508" t="s">
        <v>65</v>
      </c>
      <c r="Z2508" t="s">
        <v>66</v>
      </c>
      <c r="AG2508" t="s">
        <v>1972</v>
      </c>
      <c r="AL2508">
        <v>0</v>
      </c>
      <c r="AN2508" t="s">
        <v>1974</v>
      </c>
      <c r="AO2508">
        <v>0</v>
      </c>
      <c r="AQ2508">
        <v>2258136</v>
      </c>
      <c r="AR2508" t="s">
        <v>4605</v>
      </c>
      <c r="AS2508" t="s">
        <v>5883</v>
      </c>
      <c r="AT2508" t="s">
        <v>2024</v>
      </c>
    </row>
    <row r="2509" spans="1:46" x14ac:dyDescent="0.25">
      <c r="A2509" t="str">
        <f>_xlfn.XLOOKUP(I2509,UTILIZADAS[Contacto1],UTILIZADAS[Source.Name],,0)</f>
        <v>Cobros Abril Canal Fijo</v>
      </c>
      <c r="B2509" s="18">
        <f>VLOOKUP(J2509,Ref!A:C,3,0)</f>
        <v>0</v>
      </c>
      <c r="C2509" s="18">
        <f>VLOOKUP(J2509,Ref!A:D,4,0)</f>
        <v>0</v>
      </c>
      <c r="D2509" s="18" t="str">
        <f t="shared" si="117"/>
        <v>13/may</v>
      </c>
      <c r="E2509" s="18">
        <f t="shared" si="118"/>
        <v>4</v>
      </c>
      <c r="F2509" s="18">
        <v>1</v>
      </c>
      <c r="G2509" s="18">
        <f t="shared" si="119"/>
        <v>1</v>
      </c>
      <c r="H2509" s="3">
        <v>46155.428530092591</v>
      </c>
      <c r="I2509">
        <v>65878780</v>
      </c>
      <c r="J2509" t="s">
        <v>2023</v>
      </c>
      <c r="K2509" t="s">
        <v>1968</v>
      </c>
      <c r="L2509" t="s">
        <v>1969</v>
      </c>
      <c r="M2509" t="s">
        <v>1970</v>
      </c>
      <c r="O2509">
        <v>369027630000</v>
      </c>
      <c r="P2509">
        <v>16018</v>
      </c>
      <c r="Q2509">
        <v>-5</v>
      </c>
      <c r="R2509">
        <v>1</v>
      </c>
      <c r="S2509">
        <v>65878780</v>
      </c>
      <c r="U2509" t="s">
        <v>2404</v>
      </c>
      <c r="W2509" t="s">
        <v>3976</v>
      </c>
      <c r="X2509">
        <v>369027630000</v>
      </c>
      <c r="Y2509" t="s">
        <v>65</v>
      </c>
      <c r="Z2509" t="s">
        <v>66</v>
      </c>
      <c r="AG2509" t="s">
        <v>1972</v>
      </c>
      <c r="AL2509">
        <v>0</v>
      </c>
      <c r="AN2509" t="s">
        <v>1974</v>
      </c>
      <c r="AO2509">
        <v>0</v>
      </c>
      <c r="AQ2509">
        <v>2258136</v>
      </c>
      <c r="AR2509" t="s">
        <v>4605</v>
      </c>
      <c r="AS2509" t="s">
        <v>5883</v>
      </c>
      <c r="AT2509" t="s">
        <v>2024</v>
      </c>
    </row>
    <row r="2510" spans="1:46" x14ac:dyDescent="0.25">
      <c r="A2510" t="str">
        <f>_xlfn.XLOOKUP(I2510,UTILIZADAS[Contacto1],UTILIZADAS[Source.Name],,0)</f>
        <v>Cobros Abril Canal Fijo</v>
      </c>
      <c r="B2510" s="18">
        <f>VLOOKUP(J2510,Ref!A:C,3,0)</f>
        <v>0</v>
      </c>
      <c r="C2510" s="18">
        <f>VLOOKUP(J2510,Ref!A:D,4,0)</f>
        <v>0</v>
      </c>
      <c r="D2510" s="18" t="str">
        <f t="shared" si="117"/>
        <v>11/may</v>
      </c>
      <c r="E2510" s="18">
        <f t="shared" si="118"/>
        <v>2</v>
      </c>
      <c r="F2510" s="18">
        <v>1</v>
      </c>
      <c r="G2510" s="18">
        <f t="shared" si="119"/>
        <v>0</v>
      </c>
      <c r="H2510" s="3">
        <v>46153.750023148146</v>
      </c>
      <c r="I2510">
        <v>65880586</v>
      </c>
      <c r="J2510" t="s">
        <v>2021</v>
      </c>
      <c r="K2510" t="s">
        <v>1968</v>
      </c>
      <c r="L2510" t="s">
        <v>1969</v>
      </c>
      <c r="M2510" t="s">
        <v>1970</v>
      </c>
      <c r="O2510">
        <v>353360370000</v>
      </c>
      <c r="P2510">
        <v>16018</v>
      </c>
      <c r="Q2510">
        <v>-5</v>
      </c>
      <c r="R2510">
        <v>1</v>
      </c>
      <c r="S2510">
        <v>65880586</v>
      </c>
      <c r="U2510" t="s">
        <v>2001</v>
      </c>
      <c r="W2510" t="s">
        <v>1524</v>
      </c>
      <c r="X2510">
        <v>353360370000</v>
      </c>
      <c r="Y2510" t="s">
        <v>85</v>
      </c>
      <c r="Z2510" t="s">
        <v>66</v>
      </c>
      <c r="AF2510" t="s">
        <v>1976</v>
      </c>
      <c r="AG2510" t="s">
        <v>1972</v>
      </c>
      <c r="AL2510">
        <v>5</v>
      </c>
      <c r="AN2510" t="s">
        <v>1974</v>
      </c>
      <c r="AO2510">
        <v>0</v>
      </c>
      <c r="AQ2510">
        <v>2258137</v>
      </c>
      <c r="AR2510" t="s">
        <v>4605</v>
      </c>
      <c r="AS2510" t="s">
        <v>5883</v>
      </c>
      <c r="AT2510" t="s">
        <v>2022</v>
      </c>
    </row>
    <row r="2511" spans="1:46" x14ac:dyDescent="0.25">
      <c r="A2511" t="str">
        <f>_xlfn.XLOOKUP(I2511,UTILIZADAS[Contacto1],UTILIZADAS[Source.Name],,0)</f>
        <v>Cobros Abril Canal Fijo</v>
      </c>
      <c r="B2511" s="18">
        <f>VLOOKUP(J2511,Ref!A:C,3,0)</f>
        <v>0</v>
      </c>
      <c r="C2511" s="18">
        <f>VLOOKUP(J2511,Ref!A:D,4,0)</f>
        <v>0</v>
      </c>
      <c r="D2511" s="18" t="str">
        <f t="shared" si="117"/>
        <v>14/may</v>
      </c>
      <c r="E2511" s="18">
        <f t="shared" si="118"/>
        <v>2</v>
      </c>
      <c r="F2511" s="18">
        <v>1</v>
      </c>
      <c r="G2511" s="18">
        <f t="shared" si="119"/>
        <v>1</v>
      </c>
      <c r="H2511" s="3">
        <v>46156.468263888892</v>
      </c>
      <c r="I2511">
        <v>65880586</v>
      </c>
      <c r="J2511">
        <v>6004</v>
      </c>
      <c r="K2511" t="s">
        <v>1983</v>
      </c>
      <c r="L2511" t="s">
        <v>1897</v>
      </c>
      <c r="M2511" t="s">
        <v>1970</v>
      </c>
      <c r="O2511">
        <v>353360370000</v>
      </c>
      <c r="P2511">
        <v>16018</v>
      </c>
      <c r="Q2511">
        <v>-5</v>
      </c>
      <c r="R2511">
        <v>1</v>
      </c>
      <c r="S2511">
        <v>65880586</v>
      </c>
      <c r="U2511" t="s">
        <v>2001</v>
      </c>
      <c r="W2511" t="s">
        <v>1524</v>
      </c>
      <c r="X2511">
        <v>353360370000</v>
      </c>
      <c r="Y2511" t="s">
        <v>85</v>
      </c>
      <c r="Z2511" t="s">
        <v>66</v>
      </c>
      <c r="AF2511" t="s">
        <v>1976</v>
      </c>
      <c r="AG2511" t="s">
        <v>1972</v>
      </c>
      <c r="AL2511">
        <v>125</v>
      </c>
      <c r="AM2511" t="s">
        <v>1979</v>
      </c>
      <c r="AN2511" t="s">
        <v>1987</v>
      </c>
      <c r="AO2511">
        <v>0</v>
      </c>
      <c r="AQ2511">
        <v>2258137</v>
      </c>
      <c r="AR2511" t="s">
        <v>4605</v>
      </c>
      <c r="AS2511" t="s">
        <v>5883</v>
      </c>
      <c r="AT2511" t="s">
        <v>1984</v>
      </c>
    </row>
    <row r="2512" spans="1:46" x14ac:dyDescent="0.25">
      <c r="A2512" t="str">
        <f>_xlfn.XLOOKUP(I2512,UTILIZADAS[Contacto1],UTILIZADAS[Source.Name],,0)</f>
        <v>Cobros Abril Canal Fijo</v>
      </c>
      <c r="B2512" s="18">
        <f>VLOOKUP(J2512,Ref!A:C,3,0)</f>
        <v>0</v>
      </c>
      <c r="C2512" s="18">
        <f>VLOOKUP(J2512,Ref!A:D,4,0)</f>
        <v>0</v>
      </c>
      <c r="D2512" s="18" t="str">
        <f t="shared" si="117"/>
        <v>12/may</v>
      </c>
      <c r="E2512" s="18">
        <f t="shared" si="118"/>
        <v>6</v>
      </c>
      <c r="F2512" s="18">
        <v>1</v>
      </c>
      <c r="G2512" s="18">
        <f t="shared" si="119"/>
        <v>0</v>
      </c>
      <c r="H2512" s="3">
        <v>46154.383321759262</v>
      </c>
      <c r="I2512">
        <v>65881414</v>
      </c>
      <c r="J2512" t="s">
        <v>2021</v>
      </c>
      <c r="K2512" t="s">
        <v>1968</v>
      </c>
      <c r="L2512" t="s">
        <v>1969</v>
      </c>
      <c r="M2512" t="s">
        <v>1970</v>
      </c>
      <c r="O2512">
        <v>351372710000</v>
      </c>
      <c r="P2512">
        <v>16018</v>
      </c>
      <c r="Q2512">
        <v>-5</v>
      </c>
      <c r="R2512">
        <v>1</v>
      </c>
      <c r="S2512">
        <v>65881414</v>
      </c>
      <c r="U2512" t="s">
        <v>2098</v>
      </c>
      <c r="W2512" t="s">
        <v>1301</v>
      </c>
      <c r="X2512">
        <v>351372710000</v>
      </c>
      <c r="Y2512" t="s">
        <v>85</v>
      </c>
      <c r="Z2512" t="s">
        <v>66</v>
      </c>
      <c r="AF2512" t="s">
        <v>1976</v>
      </c>
      <c r="AG2512" t="s">
        <v>1972</v>
      </c>
      <c r="AL2512">
        <v>5</v>
      </c>
      <c r="AN2512" t="s">
        <v>1974</v>
      </c>
      <c r="AO2512">
        <v>0</v>
      </c>
      <c r="AQ2512">
        <v>2258138</v>
      </c>
      <c r="AR2512" t="s">
        <v>4605</v>
      </c>
      <c r="AS2512" t="s">
        <v>5883</v>
      </c>
      <c r="AT2512" t="s">
        <v>2022</v>
      </c>
    </row>
    <row r="2513" spans="1:46" x14ac:dyDescent="0.25">
      <c r="A2513" t="str">
        <f>_xlfn.XLOOKUP(I2513,UTILIZADAS[Contacto1],UTILIZADAS[Source.Name],,0)</f>
        <v>Cobros Abril Canal Fijo</v>
      </c>
      <c r="B2513" s="18">
        <f>VLOOKUP(J2513,Ref!A:C,3,0)</f>
        <v>0</v>
      </c>
      <c r="C2513" s="18">
        <f>VLOOKUP(J2513,Ref!A:D,4,0)</f>
        <v>0</v>
      </c>
      <c r="D2513" s="18" t="str">
        <f t="shared" si="117"/>
        <v>14/may</v>
      </c>
      <c r="E2513" s="18">
        <f t="shared" si="118"/>
        <v>6</v>
      </c>
      <c r="F2513" s="18">
        <v>1</v>
      </c>
      <c r="G2513" s="18">
        <f t="shared" si="119"/>
        <v>0</v>
      </c>
      <c r="H2513" s="3">
        <v>46156.467800925922</v>
      </c>
      <c r="I2513">
        <v>65881414</v>
      </c>
      <c r="J2513" t="s">
        <v>1967</v>
      </c>
      <c r="K2513" t="s">
        <v>1968</v>
      </c>
      <c r="L2513" t="s">
        <v>1969</v>
      </c>
      <c r="M2513" t="s">
        <v>1970</v>
      </c>
      <c r="O2513">
        <v>351372710000</v>
      </c>
      <c r="P2513">
        <v>16018</v>
      </c>
      <c r="Q2513">
        <v>-5</v>
      </c>
      <c r="R2513">
        <v>1</v>
      </c>
      <c r="S2513">
        <v>65881414</v>
      </c>
      <c r="U2513" t="s">
        <v>2098</v>
      </c>
      <c r="W2513" t="s">
        <v>1301</v>
      </c>
      <c r="X2513">
        <v>351372710000</v>
      </c>
      <c r="Y2513" t="s">
        <v>85</v>
      </c>
      <c r="Z2513" t="s">
        <v>66</v>
      </c>
      <c r="AF2513" t="s">
        <v>1976</v>
      </c>
      <c r="AG2513" t="s">
        <v>1972</v>
      </c>
      <c r="AL2513">
        <v>0</v>
      </c>
      <c r="AN2513" t="s">
        <v>1974</v>
      </c>
      <c r="AO2513">
        <v>0</v>
      </c>
      <c r="AQ2513">
        <v>2258138</v>
      </c>
      <c r="AR2513" t="s">
        <v>4605</v>
      </c>
      <c r="AS2513" t="s">
        <v>5883</v>
      </c>
      <c r="AT2513" t="s">
        <v>1975</v>
      </c>
    </row>
    <row r="2514" spans="1:46" x14ac:dyDescent="0.25">
      <c r="A2514" t="str">
        <f>_xlfn.XLOOKUP(I2514,UTILIZADAS[Contacto1],UTILIZADAS[Source.Name],,0)</f>
        <v>Cobros Abril Canal Fijo</v>
      </c>
      <c r="B2514" s="18">
        <f>VLOOKUP(J2514,Ref!A:C,3,0)</f>
        <v>0</v>
      </c>
      <c r="C2514" s="18">
        <f>VLOOKUP(J2514,Ref!A:D,4,0)</f>
        <v>0</v>
      </c>
      <c r="D2514" s="18" t="str">
        <f t="shared" si="117"/>
        <v>18/may</v>
      </c>
      <c r="E2514" s="18">
        <f t="shared" si="118"/>
        <v>6</v>
      </c>
      <c r="F2514" s="18">
        <v>1</v>
      </c>
      <c r="G2514" s="18">
        <f t="shared" si="119"/>
        <v>0</v>
      </c>
      <c r="H2514" s="3">
        <v>46160.588090277779</v>
      </c>
      <c r="I2514">
        <v>65881414</v>
      </c>
      <c r="J2514" t="s">
        <v>1967</v>
      </c>
      <c r="K2514" t="s">
        <v>1968</v>
      </c>
      <c r="L2514" t="s">
        <v>1969</v>
      </c>
      <c r="M2514" t="s">
        <v>1970</v>
      </c>
      <c r="O2514">
        <v>351372710000</v>
      </c>
      <c r="P2514">
        <v>16018</v>
      </c>
      <c r="Q2514">
        <v>-5</v>
      </c>
      <c r="R2514">
        <v>1</v>
      </c>
      <c r="S2514">
        <v>65881414</v>
      </c>
      <c r="U2514" t="s">
        <v>2098</v>
      </c>
      <c r="W2514" t="s">
        <v>1301</v>
      </c>
      <c r="X2514">
        <v>351372710000</v>
      </c>
      <c r="Y2514" t="s">
        <v>85</v>
      </c>
      <c r="Z2514" t="s">
        <v>66</v>
      </c>
      <c r="AF2514" t="s">
        <v>1976</v>
      </c>
      <c r="AG2514" t="s">
        <v>1972</v>
      </c>
      <c r="AL2514">
        <v>0</v>
      </c>
      <c r="AN2514" t="s">
        <v>1974</v>
      </c>
      <c r="AO2514">
        <v>0</v>
      </c>
      <c r="AQ2514">
        <v>2258138</v>
      </c>
      <c r="AR2514" t="s">
        <v>4605</v>
      </c>
      <c r="AS2514" t="s">
        <v>5883</v>
      </c>
      <c r="AT2514" t="s">
        <v>1975</v>
      </c>
    </row>
    <row r="2515" spans="1:46" x14ac:dyDescent="0.25">
      <c r="A2515" t="str">
        <f>_xlfn.XLOOKUP(I2515,UTILIZADAS[Contacto1],UTILIZADAS[Source.Name],,0)</f>
        <v>Cobros Abril Canal Fijo</v>
      </c>
      <c r="B2515" s="18">
        <f>VLOOKUP(J2515,Ref!A:C,3,0)</f>
        <v>0</v>
      </c>
      <c r="C2515" s="18">
        <f>VLOOKUP(J2515,Ref!A:D,4,0)</f>
        <v>0</v>
      </c>
      <c r="D2515" s="18" t="str">
        <f t="shared" si="117"/>
        <v>20/may</v>
      </c>
      <c r="E2515" s="18">
        <f t="shared" si="118"/>
        <v>6</v>
      </c>
      <c r="F2515" s="18">
        <v>1</v>
      </c>
      <c r="G2515" s="18">
        <f t="shared" si="119"/>
        <v>0</v>
      </c>
      <c r="H2515" s="3">
        <v>46162.487928240742</v>
      </c>
      <c r="I2515">
        <v>65881414</v>
      </c>
      <c r="J2515" t="s">
        <v>2021</v>
      </c>
      <c r="K2515" t="s">
        <v>1968</v>
      </c>
      <c r="L2515" t="s">
        <v>1969</v>
      </c>
      <c r="M2515" t="s">
        <v>1970</v>
      </c>
      <c r="O2515">
        <v>351372710000</v>
      </c>
      <c r="P2515">
        <v>16018</v>
      </c>
      <c r="Q2515">
        <v>-5</v>
      </c>
      <c r="R2515">
        <v>1</v>
      </c>
      <c r="S2515">
        <v>65881414</v>
      </c>
      <c r="U2515" t="s">
        <v>2098</v>
      </c>
      <c r="W2515" t="s">
        <v>1301</v>
      </c>
      <c r="X2515">
        <v>351372710000</v>
      </c>
      <c r="Y2515" t="s">
        <v>85</v>
      </c>
      <c r="Z2515" t="s">
        <v>66</v>
      </c>
      <c r="AF2515" t="s">
        <v>1976</v>
      </c>
      <c r="AG2515" t="s">
        <v>1972</v>
      </c>
      <c r="AL2515">
        <v>5</v>
      </c>
      <c r="AN2515" t="s">
        <v>1974</v>
      </c>
      <c r="AO2515">
        <v>0</v>
      </c>
      <c r="AQ2515">
        <v>2258138</v>
      </c>
      <c r="AR2515" t="s">
        <v>4605</v>
      </c>
      <c r="AS2515" t="s">
        <v>5883</v>
      </c>
      <c r="AT2515" t="s">
        <v>2022</v>
      </c>
    </row>
    <row r="2516" spans="1:46" x14ac:dyDescent="0.25">
      <c r="A2516" t="str">
        <f>_xlfn.XLOOKUP(I2516,UTILIZADAS[Contacto1],UTILIZADAS[Source.Name],,0)</f>
        <v>Cobros Abril Canal Fijo</v>
      </c>
      <c r="B2516" s="18">
        <f>VLOOKUP(J2516,Ref!A:C,3,0)</f>
        <v>0</v>
      </c>
      <c r="C2516" s="18">
        <f>VLOOKUP(J2516,Ref!A:D,4,0)</f>
        <v>0</v>
      </c>
      <c r="D2516" s="18" t="str">
        <f t="shared" si="117"/>
        <v>21/may</v>
      </c>
      <c r="E2516" s="18">
        <f t="shared" si="118"/>
        <v>6</v>
      </c>
      <c r="F2516" s="18">
        <v>1</v>
      </c>
      <c r="G2516" s="18">
        <f t="shared" si="119"/>
        <v>0</v>
      </c>
      <c r="H2516" s="3">
        <v>46163.520335648151</v>
      </c>
      <c r="I2516">
        <v>65881414</v>
      </c>
      <c r="J2516" t="s">
        <v>2021</v>
      </c>
      <c r="K2516" t="s">
        <v>1968</v>
      </c>
      <c r="L2516" t="s">
        <v>1969</v>
      </c>
      <c r="M2516" t="s">
        <v>1970</v>
      </c>
      <c r="O2516">
        <v>351372710000</v>
      </c>
      <c r="P2516">
        <v>16018</v>
      </c>
      <c r="Q2516">
        <v>-5</v>
      </c>
      <c r="R2516">
        <v>1</v>
      </c>
      <c r="S2516">
        <v>65881414</v>
      </c>
      <c r="U2516" t="s">
        <v>2098</v>
      </c>
      <c r="W2516" t="s">
        <v>1301</v>
      </c>
      <c r="X2516">
        <v>351372710000</v>
      </c>
      <c r="Y2516" t="s">
        <v>85</v>
      </c>
      <c r="Z2516" t="s">
        <v>66</v>
      </c>
      <c r="AF2516" t="s">
        <v>1976</v>
      </c>
      <c r="AG2516" t="s">
        <v>1972</v>
      </c>
      <c r="AL2516">
        <v>5</v>
      </c>
      <c r="AN2516" t="s">
        <v>1974</v>
      </c>
      <c r="AO2516">
        <v>0</v>
      </c>
      <c r="AQ2516">
        <v>2258138</v>
      </c>
      <c r="AR2516" t="s">
        <v>4605</v>
      </c>
      <c r="AS2516" t="s">
        <v>5883</v>
      </c>
      <c r="AT2516" t="s">
        <v>2022</v>
      </c>
    </row>
    <row r="2517" spans="1:46" x14ac:dyDescent="0.25">
      <c r="A2517" t="str">
        <f>_xlfn.XLOOKUP(I2517,UTILIZADAS[Contacto1],UTILIZADAS[Source.Name],,0)</f>
        <v>Cobros Abril Canal Fijo</v>
      </c>
      <c r="B2517" s="18">
        <f>VLOOKUP(J2517,Ref!A:C,3,0)</f>
        <v>1</v>
      </c>
      <c r="C2517" s="18">
        <f>VLOOKUP(J2517,Ref!A:D,4,0)</f>
        <v>1</v>
      </c>
      <c r="D2517" s="18" t="str">
        <f t="shared" si="117"/>
        <v>22/may</v>
      </c>
      <c r="E2517" s="18">
        <f t="shared" si="118"/>
        <v>6</v>
      </c>
      <c r="F2517" s="18">
        <v>1</v>
      </c>
      <c r="G2517" s="18">
        <f t="shared" si="119"/>
        <v>1</v>
      </c>
      <c r="H2517" s="3">
        <v>46164.407384259262</v>
      </c>
      <c r="I2517">
        <v>65881414</v>
      </c>
      <c r="J2517">
        <v>6007</v>
      </c>
      <c r="K2517" t="s">
        <v>1983</v>
      </c>
      <c r="L2517" t="s">
        <v>1897</v>
      </c>
      <c r="M2517" t="s">
        <v>1970</v>
      </c>
      <c r="O2517">
        <v>351372710000</v>
      </c>
      <c r="P2517">
        <v>16018</v>
      </c>
      <c r="Q2517">
        <v>-5</v>
      </c>
      <c r="R2517">
        <v>1</v>
      </c>
      <c r="S2517">
        <v>65881414</v>
      </c>
      <c r="U2517" t="s">
        <v>2098</v>
      </c>
      <c r="W2517" t="s">
        <v>1301</v>
      </c>
      <c r="X2517">
        <v>351372710000</v>
      </c>
      <c r="Y2517" t="s">
        <v>85</v>
      </c>
      <c r="Z2517" t="s">
        <v>66</v>
      </c>
      <c r="AF2517" t="s">
        <v>1976</v>
      </c>
      <c r="AG2517" t="s">
        <v>1972</v>
      </c>
      <c r="AL2517">
        <v>233</v>
      </c>
      <c r="AM2517" t="s">
        <v>1979</v>
      </c>
      <c r="AN2517" t="s">
        <v>1987</v>
      </c>
      <c r="AO2517">
        <v>0</v>
      </c>
      <c r="AQ2517">
        <v>2258138</v>
      </c>
      <c r="AR2517" t="s">
        <v>4605</v>
      </c>
      <c r="AS2517" t="s">
        <v>5883</v>
      </c>
      <c r="AT2517" t="s">
        <v>1898</v>
      </c>
    </row>
    <row r="2518" spans="1:46" x14ac:dyDescent="0.25">
      <c r="A2518" t="str">
        <f>_xlfn.XLOOKUP(I2518,UTILIZADAS[Contacto1],UTILIZADAS[Source.Name],,0)</f>
        <v>Cobros Mayo</v>
      </c>
      <c r="B2518" s="18">
        <f>VLOOKUP(J2518,Ref!A:C,3,0)</f>
        <v>1</v>
      </c>
      <c r="C2518" s="18">
        <f>VLOOKUP(J2518,Ref!A:D,4,0)</f>
        <v>1</v>
      </c>
      <c r="D2518" s="18" t="str">
        <f t="shared" si="117"/>
        <v>12/may</v>
      </c>
      <c r="E2518" s="18">
        <f t="shared" si="118"/>
        <v>1</v>
      </c>
      <c r="F2518" s="18">
        <v>1</v>
      </c>
      <c r="G2518" s="18">
        <f t="shared" si="119"/>
        <v>1</v>
      </c>
      <c r="H2518" s="3">
        <v>46154.382986111108</v>
      </c>
      <c r="I2518">
        <v>65884067</v>
      </c>
      <c r="J2518">
        <v>6002</v>
      </c>
      <c r="K2518" t="s">
        <v>1983</v>
      </c>
      <c r="L2518" t="s">
        <v>1897</v>
      </c>
      <c r="M2518" t="s">
        <v>1970</v>
      </c>
      <c r="O2518">
        <v>362020240000</v>
      </c>
      <c r="P2518">
        <v>16018</v>
      </c>
      <c r="Q2518">
        <v>-5</v>
      </c>
      <c r="R2518">
        <v>1</v>
      </c>
      <c r="S2518">
        <v>65884067</v>
      </c>
      <c r="U2518" t="s">
        <v>6067</v>
      </c>
      <c r="W2518" t="s">
        <v>5118</v>
      </c>
      <c r="X2518">
        <v>362020240000</v>
      </c>
      <c r="Y2518" t="s">
        <v>65</v>
      </c>
      <c r="Z2518" t="s">
        <v>4619</v>
      </c>
      <c r="AF2518" t="s">
        <v>1976</v>
      </c>
      <c r="AG2518" t="s">
        <v>1972</v>
      </c>
      <c r="AL2518">
        <v>50</v>
      </c>
      <c r="AM2518" t="s">
        <v>1979</v>
      </c>
      <c r="AN2518" t="s">
        <v>1987</v>
      </c>
      <c r="AO2518">
        <v>0</v>
      </c>
      <c r="AQ2518">
        <v>2258139</v>
      </c>
      <c r="AR2518" t="s">
        <v>4605</v>
      </c>
      <c r="AS2518" t="s">
        <v>5883</v>
      </c>
      <c r="AT2518" t="s">
        <v>1888</v>
      </c>
    </row>
    <row r="2519" spans="1:46" x14ac:dyDescent="0.25">
      <c r="A2519" t="str">
        <f>_xlfn.XLOOKUP(I2519,UTILIZADAS[Contacto1],UTILIZADAS[Source.Name],,0)</f>
        <v>Cobros Mayo</v>
      </c>
      <c r="B2519" s="18">
        <f>VLOOKUP(J2519,Ref!A:C,3,0)</f>
        <v>0</v>
      </c>
      <c r="C2519" s="18">
        <f>VLOOKUP(J2519,Ref!A:D,4,0)</f>
        <v>0</v>
      </c>
      <c r="D2519" s="18" t="str">
        <f t="shared" si="117"/>
        <v>12/may</v>
      </c>
      <c r="E2519" s="18">
        <f t="shared" si="118"/>
        <v>6</v>
      </c>
      <c r="F2519" s="18">
        <v>1</v>
      </c>
      <c r="G2519" s="18">
        <f t="shared" si="119"/>
        <v>0</v>
      </c>
      <c r="H2519" s="3">
        <v>46154.383402777778</v>
      </c>
      <c r="I2519">
        <v>65885768</v>
      </c>
      <c r="J2519" t="s">
        <v>1967</v>
      </c>
      <c r="K2519" t="s">
        <v>1968</v>
      </c>
      <c r="L2519" t="s">
        <v>1969</v>
      </c>
      <c r="M2519" t="s">
        <v>1970</v>
      </c>
      <c r="O2519">
        <v>362089000000</v>
      </c>
      <c r="P2519">
        <v>16018</v>
      </c>
      <c r="Q2519">
        <v>-5</v>
      </c>
      <c r="R2519">
        <v>1</v>
      </c>
      <c r="S2519">
        <v>65885768</v>
      </c>
      <c r="U2519" t="s">
        <v>5119</v>
      </c>
      <c r="W2519" t="s">
        <v>5120</v>
      </c>
      <c r="X2519">
        <v>362089000000</v>
      </c>
      <c r="Y2519" t="s">
        <v>85</v>
      </c>
      <c r="Z2519" t="s">
        <v>66</v>
      </c>
      <c r="AG2519" t="s">
        <v>1972</v>
      </c>
      <c r="AL2519">
        <v>0</v>
      </c>
      <c r="AN2519" t="s">
        <v>1974</v>
      </c>
      <c r="AO2519">
        <v>0</v>
      </c>
      <c r="AQ2519">
        <v>2258140</v>
      </c>
      <c r="AR2519" t="s">
        <v>4605</v>
      </c>
      <c r="AS2519" t="s">
        <v>5883</v>
      </c>
      <c r="AT2519" t="s">
        <v>1975</v>
      </c>
    </row>
    <row r="2520" spans="1:46" x14ac:dyDescent="0.25">
      <c r="A2520" t="str">
        <f>_xlfn.XLOOKUP(I2520,UTILIZADAS[Contacto1],UTILIZADAS[Source.Name],,0)</f>
        <v>Cobros Mayo</v>
      </c>
      <c r="B2520" s="18">
        <f>VLOOKUP(J2520,Ref!A:C,3,0)</f>
        <v>0</v>
      </c>
      <c r="C2520" s="18">
        <f>VLOOKUP(J2520,Ref!A:D,4,0)</f>
        <v>0</v>
      </c>
      <c r="D2520" s="18" t="str">
        <f t="shared" si="117"/>
        <v>14/may</v>
      </c>
      <c r="E2520" s="18">
        <f t="shared" si="118"/>
        <v>6</v>
      </c>
      <c r="F2520" s="18">
        <v>1</v>
      </c>
      <c r="G2520" s="18">
        <f t="shared" si="119"/>
        <v>0</v>
      </c>
      <c r="H2520" s="3">
        <v>46156.468472222223</v>
      </c>
      <c r="I2520">
        <v>65885768</v>
      </c>
      <c r="J2520" t="s">
        <v>1967</v>
      </c>
      <c r="K2520" t="s">
        <v>1968</v>
      </c>
      <c r="L2520" t="s">
        <v>1969</v>
      </c>
      <c r="M2520" t="s">
        <v>1970</v>
      </c>
      <c r="O2520">
        <v>362089000000</v>
      </c>
      <c r="P2520">
        <v>16018</v>
      </c>
      <c r="Q2520">
        <v>-5</v>
      </c>
      <c r="R2520">
        <v>1</v>
      </c>
      <c r="S2520">
        <v>65885768</v>
      </c>
      <c r="U2520" t="s">
        <v>5119</v>
      </c>
      <c r="W2520" t="s">
        <v>5120</v>
      </c>
      <c r="X2520">
        <v>362089000000</v>
      </c>
      <c r="Y2520" t="s">
        <v>85</v>
      </c>
      <c r="Z2520" t="s">
        <v>66</v>
      </c>
      <c r="AG2520" t="s">
        <v>1972</v>
      </c>
      <c r="AL2520">
        <v>0</v>
      </c>
      <c r="AN2520" t="s">
        <v>1974</v>
      </c>
      <c r="AO2520">
        <v>0</v>
      </c>
      <c r="AQ2520">
        <v>2258140</v>
      </c>
      <c r="AR2520" t="s">
        <v>4605</v>
      </c>
      <c r="AS2520" t="s">
        <v>5883</v>
      </c>
      <c r="AT2520" t="s">
        <v>1975</v>
      </c>
    </row>
    <row r="2521" spans="1:46" x14ac:dyDescent="0.25">
      <c r="A2521" t="str">
        <f>_xlfn.XLOOKUP(I2521,UTILIZADAS[Contacto1],UTILIZADAS[Source.Name],,0)</f>
        <v>Cobros Mayo</v>
      </c>
      <c r="B2521" s="18">
        <f>VLOOKUP(J2521,Ref!A:C,3,0)</f>
        <v>0</v>
      </c>
      <c r="C2521" s="18">
        <f>VLOOKUP(J2521,Ref!A:D,4,0)</f>
        <v>0</v>
      </c>
      <c r="D2521" s="18" t="str">
        <f t="shared" si="117"/>
        <v>18/may</v>
      </c>
      <c r="E2521" s="18">
        <f t="shared" si="118"/>
        <v>6</v>
      </c>
      <c r="F2521" s="18">
        <v>1</v>
      </c>
      <c r="G2521" s="18">
        <f t="shared" si="119"/>
        <v>0</v>
      </c>
      <c r="H2521" s="3">
        <v>46160.588518518518</v>
      </c>
      <c r="I2521">
        <v>65885768</v>
      </c>
      <c r="J2521" t="s">
        <v>1967</v>
      </c>
      <c r="K2521" t="s">
        <v>1968</v>
      </c>
      <c r="L2521" t="s">
        <v>1969</v>
      </c>
      <c r="M2521" t="s">
        <v>1970</v>
      </c>
      <c r="O2521">
        <v>362089000000</v>
      </c>
      <c r="P2521">
        <v>16018</v>
      </c>
      <c r="Q2521">
        <v>-5</v>
      </c>
      <c r="R2521">
        <v>1</v>
      </c>
      <c r="S2521">
        <v>65885768</v>
      </c>
      <c r="U2521" t="s">
        <v>5119</v>
      </c>
      <c r="W2521" t="s">
        <v>5120</v>
      </c>
      <c r="X2521">
        <v>362089000000</v>
      </c>
      <c r="Y2521" t="s">
        <v>85</v>
      </c>
      <c r="Z2521" t="s">
        <v>66</v>
      </c>
      <c r="AG2521" t="s">
        <v>1972</v>
      </c>
      <c r="AL2521">
        <v>0</v>
      </c>
      <c r="AN2521" t="s">
        <v>1974</v>
      </c>
      <c r="AO2521">
        <v>0</v>
      </c>
      <c r="AQ2521">
        <v>2258140</v>
      </c>
      <c r="AR2521" t="s">
        <v>4605</v>
      </c>
      <c r="AS2521" t="s">
        <v>5883</v>
      </c>
      <c r="AT2521" t="s">
        <v>1975</v>
      </c>
    </row>
    <row r="2522" spans="1:46" x14ac:dyDescent="0.25">
      <c r="A2522" t="str">
        <f>_xlfn.XLOOKUP(I2522,UTILIZADAS[Contacto1],UTILIZADAS[Source.Name],,0)</f>
        <v>Cobros Mayo</v>
      </c>
      <c r="B2522" s="18">
        <f>VLOOKUP(J2522,Ref!A:C,3,0)</f>
        <v>0</v>
      </c>
      <c r="C2522" s="18">
        <f>VLOOKUP(J2522,Ref!A:D,4,0)</f>
        <v>0</v>
      </c>
      <c r="D2522" s="18" t="str">
        <f t="shared" si="117"/>
        <v>20/may</v>
      </c>
      <c r="E2522" s="18">
        <f t="shared" si="118"/>
        <v>6</v>
      </c>
      <c r="F2522" s="18">
        <v>1</v>
      </c>
      <c r="G2522" s="18">
        <f t="shared" si="119"/>
        <v>0</v>
      </c>
      <c r="H2522" s="3">
        <v>46162.488865740743</v>
      </c>
      <c r="I2522">
        <v>65885768</v>
      </c>
      <c r="J2522" t="s">
        <v>1967</v>
      </c>
      <c r="K2522" t="s">
        <v>1968</v>
      </c>
      <c r="L2522" t="s">
        <v>1969</v>
      </c>
      <c r="M2522" t="s">
        <v>1970</v>
      </c>
      <c r="O2522">
        <v>362089000000</v>
      </c>
      <c r="P2522">
        <v>16018</v>
      </c>
      <c r="Q2522">
        <v>-5</v>
      </c>
      <c r="R2522">
        <v>1</v>
      </c>
      <c r="S2522">
        <v>65885768</v>
      </c>
      <c r="U2522" t="s">
        <v>5119</v>
      </c>
      <c r="W2522" t="s">
        <v>5120</v>
      </c>
      <c r="X2522">
        <v>362089000000</v>
      </c>
      <c r="Y2522" t="s">
        <v>85</v>
      </c>
      <c r="Z2522" t="s">
        <v>66</v>
      </c>
      <c r="AG2522" t="s">
        <v>1972</v>
      </c>
      <c r="AL2522">
        <v>0</v>
      </c>
      <c r="AN2522" t="s">
        <v>1974</v>
      </c>
      <c r="AO2522">
        <v>0</v>
      </c>
      <c r="AQ2522">
        <v>2258140</v>
      </c>
      <c r="AR2522" t="s">
        <v>4605</v>
      </c>
      <c r="AS2522" t="s">
        <v>5883</v>
      </c>
      <c r="AT2522" t="s">
        <v>1975</v>
      </c>
    </row>
    <row r="2523" spans="1:46" x14ac:dyDescent="0.25">
      <c r="A2523" t="str">
        <f>_xlfn.XLOOKUP(I2523,UTILIZADAS[Contacto1],UTILIZADAS[Source.Name],,0)</f>
        <v>Cobros Mayo</v>
      </c>
      <c r="B2523" s="18">
        <f>VLOOKUP(J2523,Ref!A:C,3,0)</f>
        <v>0</v>
      </c>
      <c r="C2523" s="18">
        <f>VLOOKUP(J2523,Ref!A:D,4,0)</f>
        <v>0</v>
      </c>
      <c r="D2523" s="18" t="str">
        <f t="shared" si="117"/>
        <v>21/may</v>
      </c>
      <c r="E2523" s="18">
        <f t="shared" si="118"/>
        <v>6</v>
      </c>
      <c r="F2523" s="18">
        <v>1</v>
      </c>
      <c r="G2523" s="18">
        <f t="shared" si="119"/>
        <v>0</v>
      </c>
      <c r="H2523" s="3">
        <v>46163.521643518521</v>
      </c>
      <c r="I2523">
        <v>65885768</v>
      </c>
      <c r="J2523" t="s">
        <v>1967</v>
      </c>
      <c r="K2523" t="s">
        <v>1968</v>
      </c>
      <c r="L2523" t="s">
        <v>1969</v>
      </c>
      <c r="M2523" t="s">
        <v>1970</v>
      </c>
      <c r="O2523">
        <v>362089000000</v>
      </c>
      <c r="P2523">
        <v>16018</v>
      </c>
      <c r="Q2523">
        <v>-5</v>
      </c>
      <c r="R2523">
        <v>1</v>
      </c>
      <c r="S2523">
        <v>65885768</v>
      </c>
      <c r="U2523" t="s">
        <v>5119</v>
      </c>
      <c r="W2523" t="s">
        <v>5120</v>
      </c>
      <c r="X2523">
        <v>362089000000</v>
      </c>
      <c r="Y2523" t="s">
        <v>85</v>
      </c>
      <c r="Z2523" t="s">
        <v>66</v>
      </c>
      <c r="AG2523" t="s">
        <v>1972</v>
      </c>
      <c r="AL2523">
        <v>0</v>
      </c>
      <c r="AN2523" t="s">
        <v>1974</v>
      </c>
      <c r="AO2523">
        <v>0</v>
      </c>
      <c r="AQ2523">
        <v>2258140</v>
      </c>
      <c r="AR2523" t="s">
        <v>4605</v>
      </c>
      <c r="AS2523" t="s">
        <v>5883</v>
      </c>
      <c r="AT2523" t="s">
        <v>1975</v>
      </c>
    </row>
    <row r="2524" spans="1:46" x14ac:dyDescent="0.25">
      <c r="A2524" t="str">
        <f>_xlfn.XLOOKUP(I2524,UTILIZADAS[Contacto1],UTILIZADAS[Source.Name],,0)</f>
        <v>Cobros Mayo</v>
      </c>
      <c r="B2524" s="18">
        <f>VLOOKUP(J2524,Ref!A:C,3,0)</f>
        <v>0</v>
      </c>
      <c r="C2524" s="18">
        <f>VLOOKUP(J2524,Ref!A:D,4,0)</f>
        <v>0</v>
      </c>
      <c r="D2524" s="18" t="str">
        <f t="shared" si="117"/>
        <v>22/may</v>
      </c>
      <c r="E2524" s="18">
        <f t="shared" si="118"/>
        <v>6</v>
      </c>
      <c r="F2524" s="18">
        <v>1</v>
      </c>
      <c r="G2524" s="18">
        <f t="shared" si="119"/>
        <v>1</v>
      </c>
      <c r="H2524" s="3">
        <v>46164.407685185186</v>
      </c>
      <c r="I2524">
        <v>65885768</v>
      </c>
      <c r="J2524" t="s">
        <v>1967</v>
      </c>
      <c r="K2524" t="s">
        <v>1968</v>
      </c>
      <c r="L2524" t="s">
        <v>1969</v>
      </c>
      <c r="M2524" t="s">
        <v>1970</v>
      </c>
      <c r="O2524">
        <v>362089000000</v>
      </c>
      <c r="P2524">
        <v>16018</v>
      </c>
      <c r="Q2524">
        <v>-5</v>
      </c>
      <c r="R2524">
        <v>1</v>
      </c>
      <c r="S2524">
        <v>65885768</v>
      </c>
      <c r="U2524" t="s">
        <v>5119</v>
      </c>
      <c r="W2524" t="s">
        <v>5120</v>
      </c>
      <c r="X2524">
        <v>362089000000</v>
      </c>
      <c r="Y2524" t="s">
        <v>85</v>
      </c>
      <c r="Z2524" t="s">
        <v>66</v>
      </c>
      <c r="AG2524" t="s">
        <v>1972</v>
      </c>
      <c r="AL2524">
        <v>0</v>
      </c>
      <c r="AN2524" t="s">
        <v>1974</v>
      </c>
      <c r="AO2524">
        <v>0</v>
      </c>
      <c r="AQ2524">
        <v>2258140</v>
      </c>
      <c r="AR2524" t="s">
        <v>4605</v>
      </c>
      <c r="AS2524" t="s">
        <v>5883</v>
      </c>
      <c r="AT2524" t="s">
        <v>1975</v>
      </c>
    </row>
    <row r="2525" spans="1:46" x14ac:dyDescent="0.25">
      <c r="A2525" t="str">
        <f>_xlfn.XLOOKUP(I2525,UTILIZADAS[Contacto1],UTILIZADAS[Source.Name],,0)</f>
        <v>Cobros Mayo</v>
      </c>
      <c r="B2525" s="18">
        <f>VLOOKUP(J2525,Ref!A:C,3,0)</f>
        <v>0</v>
      </c>
      <c r="C2525" s="18">
        <f>VLOOKUP(J2525,Ref!A:D,4,0)</f>
        <v>0</v>
      </c>
      <c r="D2525" s="18" t="str">
        <f t="shared" si="117"/>
        <v>12/may</v>
      </c>
      <c r="E2525" s="18">
        <f t="shared" si="118"/>
        <v>4</v>
      </c>
      <c r="F2525" s="18">
        <v>1</v>
      </c>
      <c r="G2525" s="18">
        <f t="shared" si="119"/>
        <v>0</v>
      </c>
      <c r="H2525" s="3">
        <v>46154.386655092596</v>
      </c>
      <c r="I2525">
        <v>65890266</v>
      </c>
      <c r="J2525" t="s">
        <v>2021</v>
      </c>
      <c r="K2525" t="s">
        <v>1968</v>
      </c>
      <c r="L2525" t="s">
        <v>1969</v>
      </c>
      <c r="M2525" t="s">
        <v>1970</v>
      </c>
      <c r="O2525">
        <v>364091120000</v>
      </c>
      <c r="P2525">
        <v>16018</v>
      </c>
      <c r="Q2525">
        <v>-5</v>
      </c>
      <c r="R2525">
        <v>1</v>
      </c>
      <c r="S2525">
        <v>65890266</v>
      </c>
      <c r="U2525" t="s">
        <v>5121</v>
      </c>
      <c r="W2525" t="s">
        <v>5122</v>
      </c>
      <c r="X2525">
        <v>364091120000</v>
      </c>
      <c r="Y2525" t="s">
        <v>65</v>
      </c>
      <c r="Z2525" t="s">
        <v>66</v>
      </c>
      <c r="AF2525" t="s">
        <v>1976</v>
      </c>
      <c r="AG2525" t="s">
        <v>1972</v>
      </c>
      <c r="AK2525" t="s">
        <v>6068</v>
      </c>
      <c r="AL2525">
        <v>5</v>
      </c>
      <c r="AN2525" t="s">
        <v>1974</v>
      </c>
      <c r="AO2525">
        <v>0</v>
      </c>
      <c r="AQ2525">
        <v>2258141</v>
      </c>
      <c r="AR2525" t="s">
        <v>4605</v>
      </c>
      <c r="AS2525" t="s">
        <v>5883</v>
      </c>
      <c r="AT2525" t="s">
        <v>2022</v>
      </c>
    </row>
    <row r="2526" spans="1:46" x14ac:dyDescent="0.25">
      <c r="A2526" t="str">
        <f>_xlfn.XLOOKUP(I2526,UTILIZADAS[Contacto1],UTILIZADAS[Source.Name],,0)</f>
        <v>Cobros Mayo</v>
      </c>
      <c r="B2526" s="18">
        <f>VLOOKUP(J2526,Ref!A:C,3,0)</f>
        <v>0</v>
      </c>
      <c r="C2526" s="18">
        <f>VLOOKUP(J2526,Ref!A:D,4,0)</f>
        <v>0</v>
      </c>
      <c r="D2526" s="18" t="str">
        <f t="shared" si="117"/>
        <v>14/may</v>
      </c>
      <c r="E2526" s="18">
        <f t="shared" si="118"/>
        <v>4</v>
      </c>
      <c r="F2526" s="18">
        <v>1</v>
      </c>
      <c r="G2526" s="18">
        <f t="shared" si="119"/>
        <v>0</v>
      </c>
      <c r="H2526" s="3">
        <v>46156.469189814816</v>
      </c>
      <c r="I2526">
        <v>65890266</v>
      </c>
      <c r="J2526" t="s">
        <v>2021</v>
      </c>
      <c r="K2526" t="s">
        <v>1968</v>
      </c>
      <c r="L2526" t="s">
        <v>1969</v>
      </c>
      <c r="M2526" t="s">
        <v>1970</v>
      </c>
      <c r="O2526">
        <v>364091120000</v>
      </c>
      <c r="P2526">
        <v>16018</v>
      </c>
      <c r="Q2526">
        <v>-5</v>
      </c>
      <c r="R2526">
        <v>1</v>
      </c>
      <c r="S2526">
        <v>65890266</v>
      </c>
      <c r="U2526" t="s">
        <v>5121</v>
      </c>
      <c r="W2526" t="s">
        <v>5122</v>
      </c>
      <c r="X2526">
        <v>364091120000</v>
      </c>
      <c r="Y2526" t="s">
        <v>65</v>
      </c>
      <c r="Z2526" t="s">
        <v>66</v>
      </c>
      <c r="AF2526" t="s">
        <v>1976</v>
      </c>
      <c r="AG2526" t="s">
        <v>1972</v>
      </c>
      <c r="AK2526" t="s">
        <v>6068</v>
      </c>
      <c r="AL2526">
        <v>5</v>
      </c>
      <c r="AN2526" t="s">
        <v>1974</v>
      </c>
      <c r="AO2526">
        <v>0</v>
      </c>
      <c r="AQ2526">
        <v>2258141</v>
      </c>
      <c r="AR2526" t="s">
        <v>4605</v>
      </c>
      <c r="AS2526" t="s">
        <v>5883</v>
      </c>
      <c r="AT2526" t="s">
        <v>2022</v>
      </c>
    </row>
    <row r="2527" spans="1:46" x14ac:dyDescent="0.25">
      <c r="A2527" t="str">
        <f>_xlfn.XLOOKUP(I2527,UTILIZADAS[Contacto1],UTILIZADAS[Source.Name],,0)</f>
        <v>Cobros Mayo</v>
      </c>
      <c r="B2527" s="18">
        <f>VLOOKUP(J2527,Ref!A:C,3,0)</f>
        <v>0</v>
      </c>
      <c r="C2527" s="18">
        <f>VLOOKUP(J2527,Ref!A:D,4,0)</f>
        <v>0</v>
      </c>
      <c r="D2527" s="18" t="str">
        <f t="shared" si="117"/>
        <v>18/may</v>
      </c>
      <c r="E2527" s="18">
        <f t="shared" si="118"/>
        <v>4</v>
      </c>
      <c r="F2527" s="18">
        <v>1</v>
      </c>
      <c r="G2527" s="18">
        <f t="shared" si="119"/>
        <v>0</v>
      </c>
      <c r="H2527" s="3">
        <v>46160.589085648149</v>
      </c>
      <c r="I2527">
        <v>65890266</v>
      </c>
      <c r="J2527" t="s">
        <v>2021</v>
      </c>
      <c r="K2527" t="s">
        <v>1968</v>
      </c>
      <c r="L2527" t="s">
        <v>1969</v>
      </c>
      <c r="M2527" t="s">
        <v>1970</v>
      </c>
      <c r="O2527">
        <v>364091120000</v>
      </c>
      <c r="P2527">
        <v>16018</v>
      </c>
      <c r="Q2527">
        <v>-5</v>
      </c>
      <c r="R2527">
        <v>1</v>
      </c>
      <c r="S2527">
        <v>65890266</v>
      </c>
      <c r="U2527" t="s">
        <v>5121</v>
      </c>
      <c r="W2527" t="s">
        <v>5122</v>
      </c>
      <c r="X2527">
        <v>364091120000</v>
      </c>
      <c r="Y2527" t="s">
        <v>65</v>
      </c>
      <c r="Z2527" t="s">
        <v>66</v>
      </c>
      <c r="AF2527" t="s">
        <v>1976</v>
      </c>
      <c r="AG2527" t="s">
        <v>1972</v>
      </c>
      <c r="AK2527" t="s">
        <v>6068</v>
      </c>
      <c r="AL2527">
        <v>5</v>
      </c>
      <c r="AN2527" t="s">
        <v>1974</v>
      </c>
      <c r="AO2527">
        <v>0</v>
      </c>
      <c r="AQ2527">
        <v>2258141</v>
      </c>
      <c r="AR2527" t="s">
        <v>4605</v>
      </c>
      <c r="AS2527" t="s">
        <v>5883</v>
      </c>
      <c r="AT2527" t="s">
        <v>2022</v>
      </c>
    </row>
    <row r="2528" spans="1:46" x14ac:dyDescent="0.25">
      <c r="A2528" t="str">
        <f>_xlfn.XLOOKUP(I2528,UTILIZADAS[Contacto1],UTILIZADAS[Source.Name],,0)</f>
        <v>Cobros Mayo</v>
      </c>
      <c r="B2528" s="18">
        <f>VLOOKUP(J2528,Ref!A:C,3,0)</f>
        <v>0</v>
      </c>
      <c r="C2528" s="18">
        <f>VLOOKUP(J2528,Ref!A:D,4,0)</f>
        <v>0</v>
      </c>
      <c r="D2528" s="18" t="str">
        <f t="shared" si="117"/>
        <v>20/may</v>
      </c>
      <c r="E2528" s="18">
        <f t="shared" si="118"/>
        <v>4</v>
      </c>
      <c r="F2528" s="18">
        <v>1</v>
      </c>
      <c r="G2528" s="18">
        <f t="shared" si="119"/>
        <v>1</v>
      </c>
      <c r="H2528" s="3">
        <v>46162.489016203705</v>
      </c>
      <c r="I2528">
        <v>65890266</v>
      </c>
      <c r="J2528" t="s">
        <v>1986</v>
      </c>
      <c r="K2528" t="s">
        <v>1983</v>
      </c>
      <c r="L2528" t="s">
        <v>1897</v>
      </c>
      <c r="M2528" t="s">
        <v>1970</v>
      </c>
      <c r="O2528">
        <v>364091120000</v>
      </c>
      <c r="P2528">
        <v>16018</v>
      </c>
      <c r="Q2528">
        <v>-5</v>
      </c>
      <c r="R2528">
        <v>1</v>
      </c>
      <c r="S2528">
        <v>65890266</v>
      </c>
      <c r="U2528" t="s">
        <v>5121</v>
      </c>
      <c r="W2528" t="s">
        <v>5122</v>
      </c>
      <c r="X2528">
        <v>364091120000</v>
      </c>
      <c r="Y2528" t="s">
        <v>65</v>
      </c>
      <c r="Z2528" t="s">
        <v>66</v>
      </c>
      <c r="AF2528" t="s">
        <v>1976</v>
      </c>
      <c r="AG2528" t="s">
        <v>1972</v>
      </c>
      <c r="AK2528" t="s">
        <v>6068</v>
      </c>
      <c r="AL2528">
        <v>251</v>
      </c>
      <c r="AM2528" t="s">
        <v>1979</v>
      </c>
      <c r="AN2528" t="s">
        <v>1987</v>
      </c>
      <c r="AO2528">
        <v>0</v>
      </c>
      <c r="AQ2528">
        <v>2258141</v>
      </c>
      <c r="AR2528" t="s">
        <v>4605</v>
      </c>
      <c r="AS2528" t="s">
        <v>5883</v>
      </c>
      <c r="AT2528" t="s">
        <v>1988</v>
      </c>
    </row>
    <row r="2529" spans="1:46" x14ac:dyDescent="0.25">
      <c r="A2529" t="str">
        <f>_xlfn.XLOOKUP(I2529,UTILIZADAS[Contacto1],UTILIZADAS[Source.Name],,0)</f>
        <v>Cobros Abril Canal Fijo</v>
      </c>
      <c r="B2529" s="18">
        <f>VLOOKUP(J2529,Ref!A:C,3,0)</f>
        <v>0</v>
      </c>
      <c r="C2529" s="18">
        <f>VLOOKUP(J2529,Ref!A:D,4,0)</f>
        <v>0</v>
      </c>
      <c r="D2529" s="18" t="str">
        <f t="shared" si="117"/>
        <v>12/may</v>
      </c>
      <c r="E2529" s="18">
        <f t="shared" si="118"/>
        <v>5</v>
      </c>
      <c r="F2529" s="18">
        <v>1</v>
      </c>
      <c r="G2529" s="18">
        <f t="shared" si="119"/>
        <v>0</v>
      </c>
      <c r="H2529" s="3">
        <v>46154.390972222223</v>
      </c>
      <c r="I2529">
        <v>65892172</v>
      </c>
      <c r="J2529" t="s">
        <v>2021</v>
      </c>
      <c r="K2529" t="s">
        <v>1968</v>
      </c>
      <c r="L2529" t="s">
        <v>1969</v>
      </c>
      <c r="M2529" t="s">
        <v>1970</v>
      </c>
      <c r="O2529">
        <v>361027770000</v>
      </c>
      <c r="P2529">
        <v>16018</v>
      </c>
      <c r="Q2529">
        <v>-5</v>
      </c>
      <c r="R2529">
        <v>1</v>
      </c>
      <c r="S2529">
        <v>65892172</v>
      </c>
      <c r="U2529" t="s">
        <v>5711</v>
      </c>
      <c r="W2529" t="s">
        <v>3982</v>
      </c>
      <c r="X2529">
        <v>361027770000</v>
      </c>
      <c r="Y2529" t="s">
        <v>65</v>
      </c>
      <c r="Z2529" t="s">
        <v>66</v>
      </c>
      <c r="AF2529" t="s">
        <v>1976</v>
      </c>
      <c r="AG2529" t="s">
        <v>1972</v>
      </c>
      <c r="AL2529">
        <v>5</v>
      </c>
      <c r="AN2529" t="s">
        <v>1974</v>
      </c>
      <c r="AO2529">
        <v>0</v>
      </c>
      <c r="AQ2529">
        <v>2258142</v>
      </c>
      <c r="AR2529" t="s">
        <v>4605</v>
      </c>
      <c r="AS2529" t="s">
        <v>5883</v>
      </c>
      <c r="AT2529" t="s">
        <v>2022</v>
      </c>
    </row>
    <row r="2530" spans="1:46" x14ac:dyDescent="0.25">
      <c r="A2530" t="str">
        <f>_xlfn.XLOOKUP(I2530,UTILIZADAS[Contacto1],UTILIZADAS[Source.Name],,0)</f>
        <v>Cobros Abril Canal Fijo</v>
      </c>
      <c r="B2530" s="18">
        <f>VLOOKUP(J2530,Ref!A:C,3,0)</f>
        <v>0</v>
      </c>
      <c r="C2530" s="18">
        <f>VLOOKUP(J2530,Ref!A:D,4,0)</f>
        <v>0</v>
      </c>
      <c r="D2530" s="18" t="str">
        <f t="shared" si="117"/>
        <v>14/may</v>
      </c>
      <c r="E2530" s="18">
        <f t="shared" si="118"/>
        <v>5</v>
      </c>
      <c r="F2530" s="18">
        <v>1</v>
      </c>
      <c r="G2530" s="18">
        <f t="shared" si="119"/>
        <v>0</v>
      </c>
      <c r="H2530" s="3">
        <v>46156.469583333332</v>
      </c>
      <c r="I2530">
        <v>65892172</v>
      </c>
      <c r="J2530" t="s">
        <v>2021</v>
      </c>
      <c r="K2530" t="s">
        <v>1968</v>
      </c>
      <c r="L2530" t="s">
        <v>1969</v>
      </c>
      <c r="M2530" t="s">
        <v>1970</v>
      </c>
      <c r="O2530">
        <v>361027770000</v>
      </c>
      <c r="P2530">
        <v>16018</v>
      </c>
      <c r="Q2530">
        <v>-5</v>
      </c>
      <c r="R2530">
        <v>1</v>
      </c>
      <c r="S2530">
        <v>65892172</v>
      </c>
      <c r="U2530" t="s">
        <v>5711</v>
      </c>
      <c r="W2530" t="s">
        <v>3982</v>
      </c>
      <c r="X2530">
        <v>361027770000</v>
      </c>
      <c r="Y2530" t="s">
        <v>65</v>
      </c>
      <c r="Z2530" t="s">
        <v>66</v>
      </c>
      <c r="AF2530" t="s">
        <v>1976</v>
      </c>
      <c r="AG2530" t="s">
        <v>1972</v>
      </c>
      <c r="AL2530">
        <v>5</v>
      </c>
      <c r="AN2530" t="s">
        <v>1974</v>
      </c>
      <c r="AO2530">
        <v>0</v>
      </c>
      <c r="AQ2530">
        <v>2258142</v>
      </c>
      <c r="AR2530" t="s">
        <v>4605</v>
      </c>
      <c r="AS2530" t="s">
        <v>5883</v>
      </c>
      <c r="AT2530" t="s">
        <v>2022</v>
      </c>
    </row>
    <row r="2531" spans="1:46" x14ac:dyDescent="0.25">
      <c r="A2531" t="str">
        <f>_xlfn.XLOOKUP(I2531,UTILIZADAS[Contacto1],UTILIZADAS[Source.Name],,0)</f>
        <v>Cobros Abril Canal Fijo</v>
      </c>
      <c r="B2531" s="18">
        <f>VLOOKUP(J2531,Ref!A:C,3,0)</f>
        <v>0</v>
      </c>
      <c r="C2531" s="18">
        <f>VLOOKUP(J2531,Ref!A:D,4,0)</f>
        <v>0</v>
      </c>
      <c r="D2531" s="18" t="str">
        <f t="shared" si="117"/>
        <v>18/may</v>
      </c>
      <c r="E2531" s="18">
        <f t="shared" si="118"/>
        <v>5</v>
      </c>
      <c r="F2531" s="18">
        <v>1</v>
      </c>
      <c r="G2531" s="18">
        <f t="shared" si="119"/>
        <v>0</v>
      </c>
      <c r="H2531" s="3">
        <v>46160.589583333334</v>
      </c>
      <c r="I2531">
        <v>65892172</v>
      </c>
      <c r="J2531" t="s">
        <v>2021</v>
      </c>
      <c r="K2531" t="s">
        <v>1968</v>
      </c>
      <c r="L2531" t="s">
        <v>1969</v>
      </c>
      <c r="M2531" t="s">
        <v>1970</v>
      </c>
      <c r="O2531">
        <v>361027770000</v>
      </c>
      <c r="P2531">
        <v>16018</v>
      </c>
      <c r="Q2531">
        <v>-5</v>
      </c>
      <c r="R2531">
        <v>1</v>
      </c>
      <c r="S2531">
        <v>65892172</v>
      </c>
      <c r="U2531" t="s">
        <v>5711</v>
      </c>
      <c r="W2531" t="s">
        <v>3982</v>
      </c>
      <c r="X2531">
        <v>361027770000</v>
      </c>
      <c r="Y2531" t="s">
        <v>65</v>
      </c>
      <c r="Z2531" t="s">
        <v>66</v>
      </c>
      <c r="AF2531" t="s">
        <v>1976</v>
      </c>
      <c r="AG2531" t="s">
        <v>1972</v>
      </c>
      <c r="AL2531">
        <v>5</v>
      </c>
      <c r="AN2531" t="s">
        <v>1974</v>
      </c>
      <c r="AO2531">
        <v>0</v>
      </c>
      <c r="AQ2531">
        <v>2258142</v>
      </c>
      <c r="AR2531" t="s">
        <v>4605</v>
      </c>
      <c r="AS2531" t="s">
        <v>5883</v>
      </c>
      <c r="AT2531" t="s">
        <v>2022</v>
      </c>
    </row>
    <row r="2532" spans="1:46" x14ac:dyDescent="0.25">
      <c r="A2532" t="str">
        <f>_xlfn.XLOOKUP(I2532,UTILIZADAS[Contacto1],UTILIZADAS[Source.Name],,0)</f>
        <v>Cobros Abril Canal Fijo</v>
      </c>
      <c r="B2532" s="18">
        <f>VLOOKUP(J2532,Ref!A:C,3,0)</f>
        <v>0</v>
      </c>
      <c r="C2532" s="18">
        <f>VLOOKUP(J2532,Ref!A:D,4,0)</f>
        <v>0</v>
      </c>
      <c r="D2532" s="18" t="str">
        <f t="shared" si="117"/>
        <v>20/may</v>
      </c>
      <c r="E2532" s="18">
        <f t="shared" si="118"/>
        <v>5</v>
      </c>
      <c r="F2532" s="18">
        <v>1</v>
      </c>
      <c r="G2532" s="18">
        <f t="shared" si="119"/>
        <v>0</v>
      </c>
      <c r="H2532" s="3">
        <v>46162.489641203705</v>
      </c>
      <c r="I2532">
        <v>65892172</v>
      </c>
      <c r="J2532" t="s">
        <v>2021</v>
      </c>
      <c r="K2532" t="s">
        <v>1968</v>
      </c>
      <c r="L2532" t="s">
        <v>1969</v>
      </c>
      <c r="M2532" t="s">
        <v>1970</v>
      </c>
      <c r="O2532">
        <v>361027770000</v>
      </c>
      <c r="P2532">
        <v>16018</v>
      </c>
      <c r="Q2532">
        <v>-5</v>
      </c>
      <c r="R2532">
        <v>1</v>
      </c>
      <c r="S2532">
        <v>65892172</v>
      </c>
      <c r="U2532" t="s">
        <v>5711</v>
      </c>
      <c r="W2532" t="s">
        <v>3982</v>
      </c>
      <c r="X2532">
        <v>361027770000</v>
      </c>
      <c r="Y2532" t="s">
        <v>65</v>
      </c>
      <c r="Z2532" t="s">
        <v>66</v>
      </c>
      <c r="AF2532" t="s">
        <v>1976</v>
      </c>
      <c r="AG2532" t="s">
        <v>1972</v>
      </c>
      <c r="AL2532">
        <v>5</v>
      </c>
      <c r="AN2532" t="s">
        <v>1974</v>
      </c>
      <c r="AO2532">
        <v>0</v>
      </c>
      <c r="AQ2532">
        <v>2258142</v>
      </c>
      <c r="AR2532" t="s">
        <v>4605</v>
      </c>
      <c r="AS2532" t="s">
        <v>5883</v>
      </c>
      <c r="AT2532" t="s">
        <v>2022</v>
      </c>
    </row>
    <row r="2533" spans="1:46" x14ac:dyDescent="0.25">
      <c r="A2533" t="str">
        <f>_xlfn.XLOOKUP(I2533,UTILIZADAS[Contacto1],UTILIZADAS[Source.Name],,0)</f>
        <v>Cobros Abril Canal Fijo</v>
      </c>
      <c r="B2533" s="18">
        <f>VLOOKUP(J2533,Ref!A:C,3,0)</f>
        <v>1</v>
      </c>
      <c r="C2533" s="18">
        <f>VLOOKUP(J2533,Ref!A:D,4,0)</f>
        <v>1</v>
      </c>
      <c r="D2533" s="18" t="str">
        <f t="shared" si="117"/>
        <v>21/may</v>
      </c>
      <c r="E2533" s="18">
        <f t="shared" si="118"/>
        <v>5</v>
      </c>
      <c r="F2533" s="18">
        <v>1</v>
      </c>
      <c r="G2533" s="18">
        <f t="shared" si="119"/>
        <v>1</v>
      </c>
      <c r="H2533" s="3">
        <v>46163.521886574075</v>
      </c>
      <c r="I2533">
        <v>65892172</v>
      </c>
      <c r="J2533">
        <v>6003</v>
      </c>
      <c r="K2533" t="s">
        <v>1983</v>
      </c>
      <c r="L2533" t="s">
        <v>1897</v>
      </c>
      <c r="M2533" t="s">
        <v>1970</v>
      </c>
      <c r="O2533">
        <v>361027770000</v>
      </c>
      <c r="P2533">
        <v>16018</v>
      </c>
      <c r="Q2533">
        <v>-5</v>
      </c>
      <c r="R2533">
        <v>1</v>
      </c>
      <c r="S2533">
        <v>65892172</v>
      </c>
      <c r="U2533" t="s">
        <v>5711</v>
      </c>
      <c r="W2533" t="s">
        <v>3982</v>
      </c>
      <c r="X2533">
        <v>361027770000</v>
      </c>
      <c r="Y2533" t="s">
        <v>65</v>
      </c>
      <c r="Z2533" t="s">
        <v>66</v>
      </c>
      <c r="AF2533" t="s">
        <v>1976</v>
      </c>
      <c r="AG2533" t="s">
        <v>1972</v>
      </c>
      <c r="AL2533">
        <v>31</v>
      </c>
      <c r="AM2533" t="s">
        <v>1979</v>
      </c>
      <c r="AN2533" t="s">
        <v>1987</v>
      </c>
      <c r="AO2533">
        <v>0</v>
      </c>
      <c r="AQ2533">
        <v>2258142</v>
      </c>
      <c r="AR2533" t="s">
        <v>4605</v>
      </c>
      <c r="AS2533" t="s">
        <v>5883</v>
      </c>
      <c r="AT2533" t="s">
        <v>1892</v>
      </c>
    </row>
    <row r="2534" spans="1:46" x14ac:dyDescent="0.25">
      <c r="A2534" t="str">
        <f>_xlfn.XLOOKUP(I2534,UTILIZADAS[Contacto1],UTILIZADAS[Source.Name],,0)</f>
        <v>Cobros Abril Canal Fijo</v>
      </c>
      <c r="B2534" s="18">
        <f>VLOOKUP(J2534,Ref!A:C,3,0)</f>
        <v>0</v>
      </c>
      <c r="C2534" s="18">
        <f>VLOOKUP(J2534,Ref!A:D,4,0)</f>
        <v>0</v>
      </c>
      <c r="D2534" s="18" t="str">
        <f t="shared" si="117"/>
        <v>12/may</v>
      </c>
      <c r="E2534" s="18">
        <f t="shared" si="118"/>
        <v>6</v>
      </c>
      <c r="F2534" s="18">
        <v>1</v>
      </c>
      <c r="G2534" s="18">
        <f t="shared" si="119"/>
        <v>0</v>
      </c>
      <c r="H2534" s="3">
        <v>46154.391180555554</v>
      </c>
      <c r="I2534">
        <v>65894658</v>
      </c>
      <c r="J2534" t="s">
        <v>2021</v>
      </c>
      <c r="K2534" t="s">
        <v>1968</v>
      </c>
      <c r="L2534" t="s">
        <v>1969</v>
      </c>
      <c r="M2534" t="s">
        <v>1970</v>
      </c>
      <c r="O2534">
        <v>353369030000</v>
      </c>
      <c r="P2534">
        <v>16018</v>
      </c>
      <c r="Q2534">
        <v>-5</v>
      </c>
      <c r="R2534">
        <v>1</v>
      </c>
      <c r="S2534">
        <v>65894658</v>
      </c>
      <c r="U2534" t="s">
        <v>2288</v>
      </c>
      <c r="W2534" t="s">
        <v>3837</v>
      </c>
      <c r="X2534">
        <v>353369030000</v>
      </c>
      <c r="Y2534" t="s">
        <v>65</v>
      </c>
      <c r="Z2534" t="s">
        <v>66</v>
      </c>
      <c r="AG2534" t="s">
        <v>1972</v>
      </c>
      <c r="AL2534">
        <v>5</v>
      </c>
      <c r="AN2534" t="s">
        <v>1974</v>
      </c>
      <c r="AO2534">
        <v>0</v>
      </c>
      <c r="AQ2534">
        <v>2258143</v>
      </c>
      <c r="AR2534" t="s">
        <v>4605</v>
      </c>
      <c r="AS2534" t="s">
        <v>5883</v>
      </c>
      <c r="AT2534" t="s">
        <v>2022</v>
      </c>
    </row>
    <row r="2535" spans="1:46" x14ac:dyDescent="0.25">
      <c r="A2535" t="str">
        <f>_xlfn.XLOOKUP(I2535,UTILIZADAS[Contacto1],UTILIZADAS[Source.Name],,0)</f>
        <v>Cobros Abril Canal Fijo</v>
      </c>
      <c r="B2535" s="18">
        <f>VLOOKUP(J2535,Ref!A:C,3,0)</f>
        <v>0</v>
      </c>
      <c r="C2535" s="18">
        <f>VLOOKUP(J2535,Ref!A:D,4,0)</f>
        <v>0</v>
      </c>
      <c r="D2535" s="18" t="str">
        <f t="shared" si="117"/>
        <v>14/may</v>
      </c>
      <c r="E2535" s="18">
        <f t="shared" si="118"/>
        <v>6</v>
      </c>
      <c r="F2535" s="18">
        <v>1</v>
      </c>
      <c r="G2535" s="18">
        <f t="shared" si="119"/>
        <v>0</v>
      </c>
      <c r="H2535" s="3">
        <v>46156.469872685186</v>
      </c>
      <c r="I2535">
        <v>65894658</v>
      </c>
      <c r="J2535" t="s">
        <v>2021</v>
      </c>
      <c r="K2535" t="s">
        <v>1968</v>
      </c>
      <c r="L2535" t="s">
        <v>1969</v>
      </c>
      <c r="M2535" t="s">
        <v>1970</v>
      </c>
      <c r="O2535">
        <v>353369030000</v>
      </c>
      <c r="P2535">
        <v>16018</v>
      </c>
      <c r="Q2535">
        <v>-5</v>
      </c>
      <c r="R2535">
        <v>1</v>
      </c>
      <c r="S2535">
        <v>65894658</v>
      </c>
      <c r="U2535" t="s">
        <v>2288</v>
      </c>
      <c r="W2535" t="s">
        <v>3837</v>
      </c>
      <c r="X2535">
        <v>353369030000</v>
      </c>
      <c r="Y2535" t="s">
        <v>65</v>
      </c>
      <c r="Z2535" t="s">
        <v>66</v>
      </c>
      <c r="AG2535" t="s">
        <v>1972</v>
      </c>
      <c r="AL2535">
        <v>5</v>
      </c>
      <c r="AN2535" t="s">
        <v>1974</v>
      </c>
      <c r="AO2535">
        <v>0</v>
      </c>
      <c r="AQ2535">
        <v>2258143</v>
      </c>
      <c r="AR2535" t="s">
        <v>4605</v>
      </c>
      <c r="AS2535" t="s">
        <v>5883</v>
      </c>
      <c r="AT2535" t="s">
        <v>2022</v>
      </c>
    </row>
    <row r="2536" spans="1:46" x14ac:dyDescent="0.25">
      <c r="A2536" t="str">
        <f>_xlfn.XLOOKUP(I2536,UTILIZADAS[Contacto1],UTILIZADAS[Source.Name],,0)</f>
        <v>Cobros Abril Canal Fijo</v>
      </c>
      <c r="B2536" s="18">
        <f>VLOOKUP(J2536,Ref!A:C,3,0)</f>
        <v>0</v>
      </c>
      <c r="C2536" s="18">
        <f>VLOOKUP(J2536,Ref!A:D,4,0)</f>
        <v>0</v>
      </c>
      <c r="D2536" s="18" t="str">
        <f t="shared" si="117"/>
        <v>18/may</v>
      </c>
      <c r="E2536" s="18">
        <f t="shared" si="118"/>
        <v>6</v>
      </c>
      <c r="F2536" s="18">
        <v>1</v>
      </c>
      <c r="G2536" s="18">
        <f t="shared" si="119"/>
        <v>0</v>
      </c>
      <c r="H2536" s="3">
        <v>46160.589675925927</v>
      </c>
      <c r="I2536">
        <v>65894658</v>
      </c>
      <c r="J2536" t="s">
        <v>1967</v>
      </c>
      <c r="K2536" t="s">
        <v>1968</v>
      </c>
      <c r="L2536" t="s">
        <v>1969</v>
      </c>
      <c r="M2536" t="s">
        <v>1970</v>
      </c>
      <c r="O2536">
        <v>353369030000</v>
      </c>
      <c r="P2536">
        <v>16018</v>
      </c>
      <c r="Q2536">
        <v>-5</v>
      </c>
      <c r="R2536">
        <v>1</v>
      </c>
      <c r="S2536">
        <v>65894658</v>
      </c>
      <c r="U2536" t="s">
        <v>2288</v>
      </c>
      <c r="W2536" t="s">
        <v>3837</v>
      </c>
      <c r="X2536">
        <v>353369030000</v>
      </c>
      <c r="Y2536" t="s">
        <v>65</v>
      </c>
      <c r="Z2536" t="s">
        <v>66</v>
      </c>
      <c r="AG2536" t="s">
        <v>1972</v>
      </c>
      <c r="AL2536">
        <v>0</v>
      </c>
      <c r="AN2536" t="s">
        <v>1974</v>
      </c>
      <c r="AO2536">
        <v>0</v>
      </c>
      <c r="AQ2536">
        <v>2258143</v>
      </c>
      <c r="AR2536" t="s">
        <v>4605</v>
      </c>
      <c r="AS2536" t="s">
        <v>5883</v>
      </c>
      <c r="AT2536" t="s">
        <v>1975</v>
      </c>
    </row>
    <row r="2537" spans="1:46" x14ac:dyDescent="0.25">
      <c r="A2537" t="str">
        <f>_xlfn.XLOOKUP(I2537,UTILIZADAS[Contacto1],UTILIZADAS[Source.Name],,0)</f>
        <v>Cobros Abril Canal Fijo</v>
      </c>
      <c r="B2537" s="18">
        <f>VLOOKUP(J2537,Ref!A:C,3,0)</f>
        <v>0</v>
      </c>
      <c r="C2537" s="18">
        <f>VLOOKUP(J2537,Ref!A:D,4,0)</f>
        <v>0</v>
      </c>
      <c r="D2537" s="18" t="str">
        <f t="shared" si="117"/>
        <v>20/may</v>
      </c>
      <c r="E2537" s="18">
        <f t="shared" si="118"/>
        <v>6</v>
      </c>
      <c r="F2537" s="18">
        <v>1</v>
      </c>
      <c r="G2537" s="18">
        <f t="shared" si="119"/>
        <v>0</v>
      </c>
      <c r="H2537" s="3">
        <v>46162.49015046296</v>
      </c>
      <c r="I2537">
        <v>65894658</v>
      </c>
      <c r="J2537" t="s">
        <v>2021</v>
      </c>
      <c r="K2537" t="s">
        <v>1968</v>
      </c>
      <c r="L2537" t="s">
        <v>1969</v>
      </c>
      <c r="M2537" t="s">
        <v>1970</v>
      </c>
      <c r="O2537">
        <v>353369030000</v>
      </c>
      <c r="P2537">
        <v>16018</v>
      </c>
      <c r="Q2537">
        <v>-5</v>
      </c>
      <c r="R2537">
        <v>1</v>
      </c>
      <c r="S2537">
        <v>65894658</v>
      </c>
      <c r="U2537" t="s">
        <v>2288</v>
      </c>
      <c r="W2537" t="s">
        <v>3837</v>
      </c>
      <c r="X2537">
        <v>353369030000</v>
      </c>
      <c r="Y2537" t="s">
        <v>65</v>
      </c>
      <c r="Z2537" t="s">
        <v>66</v>
      </c>
      <c r="AG2537" t="s">
        <v>1972</v>
      </c>
      <c r="AL2537">
        <v>5</v>
      </c>
      <c r="AN2537" t="s">
        <v>1974</v>
      </c>
      <c r="AO2537">
        <v>0</v>
      </c>
      <c r="AQ2537">
        <v>2258143</v>
      </c>
      <c r="AR2537" t="s">
        <v>4605</v>
      </c>
      <c r="AS2537" t="s">
        <v>5883</v>
      </c>
      <c r="AT2537" t="s">
        <v>2022</v>
      </c>
    </row>
    <row r="2538" spans="1:46" x14ac:dyDescent="0.25">
      <c r="A2538" t="str">
        <f>_xlfn.XLOOKUP(I2538,UTILIZADAS[Contacto1],UTILIZADAS[Source.Name],,0)</f>
        <v>Cobros Abril Canal Fijo</v>
      </c>
      <c r="B2538" s="18">
        <f>VLOOKUP(J2538,Ref!A:C,3,0)</f>
        <v>0</v>
      </c>
      <c r="C2538" s="18">
        <f>VLOOKUP(J2538,Ref!A:D,4,0)</f>
        <v>0</v>
      </c>
      <c r="D2538" s="18" t="str">
        <f t="shared" si="117"/>
        <v>21/may</v>
      </c>
      <c r="E2538" s="18">
        <f t="shared" si="118"/>
        <v>6</v>
      </c>
      <c r="F2538" s="18">
        <v>1</v>
      </c>
      <c r="G2538" s="18">
        <f t="shared" si="119"/>
        <v>0</v>
      </c>
      <c r="H2538" s="3">
        <v>46163.522430555553</v>
      </c>
      <c r="I2538">
        <v>65894658</v>
      </c>
      <c r="J2538" t="s">
        <v>2021</v>
      </c>
      <c r="K2538" t="s">
        <v>1968</v>
      </c>
      <c r="L2538" t="s">
        <v>1969</v>
      </c>
      <c r="M2538" t="s">
        <v>1970</v>
      </c>
      <c r="O2538">
        <v>353369030000</v>
      </c>
      <c r="P2538">
        <v>16018</v>
      </c>
      <c r="Q2538">
        <v>-5</v>
      </c>
      <c r="R2538">
        <v>1</v>
      </c>
      <c r="S2538">
        <v>65894658</v>
      </c>
      <c r="U2538" t="s">
        <v>2288</v>
      </c>
      <c r="W2538" t="s">
        <v>3837</v>
      </c>
      <c r="X2538">
        <v>353369030000</v>
      </c>
      <c r="Y2538" t="s">
        <v>65</v>
      </c>
      <c r="Z2538" t="s">
        <v>66</v>
      </c>
      <c r="AG2538" t="s">
        <v>1972</v>
      </c>
      <c r="AL2538">
        <v>5</v>
      </c>
      <c r="AN2538" t="s">
        <v>1974</v>
      </c>
      <c r="AO2538">
        <v>0</v>
      </c>
      <c r="AQ2538">
        <v>2258143</v>
      </c>
      <c r="AR2538" t="s">
        <v>4605</v>
      </c>
      <c r="AS2538" t="s">
        <v>5883</v>
      </c>
      <c r="AT2538" t="s">
        <v>2022</v>
      </c>
    </row>
    <row r="2539" spans="1:46" x14ac:dyDescent="0.25">
      <c r="A2539" t="str">
        <f>_xlfn.XLOOKUP(I2539,UTILIZADAS[Contacto1],UTILIZADAS[Source.Name],,0)</f>
        <v>Cobros Abril Canal Fijo</v>
      </c>
      <c r="B2539" s="18">
        <f>VLOOKUP(J2539,Ref!A:C,3,0)</f>
        <v>0</v>
      </c>
      <c r="C2539" s="18">
        <f>VLOOKUP(J2539,Ref!A:D,4,0)</f>
        <v>0</v>
      </c>
      <c r="D2539" s="18" t="str">
        <f t="shared" si="117"/>
        <v>22/may</v>
      </c>
      <c r="E2539" s="18">
        <f t="shared" si="118"/>
        <v>6</v>
      </c>
      <c r="F2539" s="18">
        <v>1</v>
      </c>
      <c r="G2539" s="18">
        <f t="shared" si="119"/>
        <v>1</v>
      </c>
      <c r="H2539" s="3">
        <v>46164.411157407405</v>
      </c>
      <c r="I2539">
        <v>65894658</v>
      </c>
      <c r="J2539" t="s">
        <v>2021</v>
      </c>
      <c r="K2539" t="s">
        <v>1968</v>
      </c>
      <c r="L2539" t="s">
        <v>1969</v>
      </c>
      <c r="M2539" t="s">
        <v>1970</v>
      </c>
      <c r="O2539">
        <v>353369030000</v>
      </c>
      <c r="P2539">
        <v>16018</v>
      </c>
      <c r="Q2539">
        <v>-5</v>
      </c>
      <c r="R2539">
        <v>1</v>
      </c>
      <c r="S2539">
        <v>65894658</v>
      </c>
      <c r="U2539" t="s">
        <v>2288</v>
      </c>
      <c r="W2539" t="s">
        <v>3837</v>
      </c>
      <c r="X2539">
        <v>353369030000</v>
      </c>
      <c r="Y2539" t="s">
        <v>65</v>
      </c>
      <c r="Z2539" t="s">
        <v>66</v>
      </c>
      <c r="AG2539" t="s">
        <v>1972</v>
      </c>
      <c r="AL2539">
        <v>5</v>
      </c>
      <c r="AN2539" t="s">
        <v>1974</v>
      </c>
      <c r="AO2539">
        <v>0</v>
      </c>
      <c r="AQ2539">
        <v>2258143</v>
      </c>
      <c r="AR2539" t="s">
        <v>4605</v>
      </c>
      <c r="AS2539" t="s">
        <v>5883</v>
      </c>
      <c r="AT2539" t="s">
        <v>2022</v>
      </c>
    </row>
    <row r="2540" spans="1:46" x14ac:dyDescent="0.25">
      <c r="A2540" t="str">
        <f>_xlfn.XLOOKUP(I2540,UTILIZADAS[Contacto1],UTILIZADAS[Source.Name],,0)</f>
        <v>Cobros Abril Canal Fijo</v>
      </c>
      <c r="B2540" s="18">
        <f>VLOOKUP(J2540,Ref!A:C,3,0)</f>
        <v>0</v>
      </c>
      <c r="C2540" s="18">
        <f>VLOOKUP(J2540,Ref!A:D,4,0)</f>
        <v>0</v>
      </c>
      <c r="D2540" s="18" t="str">
        <f t="shared" si="117"/>
        <v>12/may</v>
      </c>
      <c r="E2540" s="18">
        <f t="shared" si="118"/>
        <v>2</v>
      </c>
      <c r="F2540" s="18">
        <v>1</v>
      </c>
      <c r="G2540" s="18">
        <f t="shared" si="119"/>
        <v>0</v>
      </c>
      <c r="H2540" s="3">
        <v>46154.391631944447</v>
      </c>
      <c r="I2540">
        <v>65896977</v>
      </c>
      <c r="J2540" t="s">
        <v>2021</v>
      </c>
      <c r="K2540" t="s">
        <v>1968</v>
      </c>
      <c r="L2540" t="s">
        <v>1969</v>
      </c>
      <c r="M2540" t="s">
        <v>1970</v>
      </c>
      <c r="O2540">
        <v>357361480000</v>
      </c>
      <c r="P2540">
        <v>16018</v>
      </c>
      <c r="Q2540">
        <v>-5</v>
      </c>
      <c r="R2540">
        <v>1</v>
      </c>
      <c r="S2540">
        <v>65896977</v>
      </c>
      <c r="U2540" t="s">
        <v>1493</v>
      </c>
      <c r="W2540" t="s">
        <v>1494</v>
      </c>
      <c r="X2540">
        <v>357361480000</v>
      </c>
      <c r="Y2540" t="s">
        <v>65</v>
      </c>
      <c r="Z2540" t="s">
        <v>66</v>
      </c>
      <c r="AF2540" t="s">
        <v>1976</v>
      </c>
      <c r="AG2540" t="s">
        <v>1972</v>
      </c>
      <c r="AL2540">
        <v>5</v>
      </c>
      <c r="AN2540" t="s">
        <v>1974</v>
      </c>
      <c r="AO2540">
        <v>0</v>
      </c>
      <c r="AQ2540">
        <v>2258144</v>
      </c>
      <c r="AR2540" t="s">
        <v>4605</v>
      </c>
      <c r="AS2540" t="s">
        <v>5883</v>
      </c>
      <c r="AT2540" t="s">
        <v>2022</v>
      </c>
    </row>
    <row r="2541" spans="1:46" x14ac:dyDescent="0.25">
      <c r="A2541" t="str">
        <f>_xlfn.XLOOKUP(I2541,UTILIZADAS[Contacto1],UTILIZADAS[Source.Name],,0)</f>
        <v>Cobros Abril Canal Fijo</v>
      </c>
      <c r="B2541" s="18">
        <f>VLOOKUP(J2541,Ref!A:C,3,0)</f>
        <v>1</v>
      </c>
      <c r="C2541" s="18">
        <f>VLOOKUP(J2541,Ref!A:D,4,0)</f>
        <v>1</v>
      </c>
      <c r="D2541" s="18" t="str">
        <f t="shared" si="117"/>
        <v>14/may</v>
      </c>
      <c r="E2541" s="18">
        <f t="shared" si="118"/>
        <v>2</v>
      </c>
      <c r="F2541" s="18">
        <v>1</v>
      </c>
      <c r="G2541" s="18">
        <f t="shared" si="119"/>
        <v>1</v>
      </c>
      <c r="H2541" s="3">
        <v>46156.470520833333</v>
      </c>
      <c r="I2541">
        <v>65896977</v>
      </c>
      <c r="J2541">
        <v>6003</v>
      </c>
      <c r="K2541" t="s">
        <v>1983</v>
      </c>
      <c r="L2541" t="s">
        <v>1897</v>
      </c>
      <c r="M2541" t="s">
        <v>1970</v>
      </c>
      <c r="O2541">
        <v>357361480000</v>
      </c>
      <c r="P2541">
        <v>16018</v>
      </c>
      <c r="Q2541">
        <v>-5</v>
      </c>
      <c r="R2541">
        <v>1</v>
      </c>
      <c r="S2541">
        <v>65896977</v>
      </c>
      <c r="U2541" t="s">
        <v>1493</v>
      </c>
      <c r="W2541" t="s">
        <v>1494</v>
      </c>
      <c r="X2541">
        <v>357361480000</v>
      </c>
      <c r="Y2541" t="s">
        <v>65</v>
      </c>
      <c r="Z2541" t="s">
        <v>66</v>
      </c>
      <c r="AF2541" t="s">
        <v>1976</v>
      </c>
      <c r="AG2541" t="s">
        <v>1972</v>
      </c>
      <c r="AL2541">
        <v>54</v>
      </c>
      <c r="AM2541" t="s">
        <v>1979</v>
      </c>
      <c r="AN2541" t="s">
        <v>1987</v>
      </c>
      <c r="AO2541">
        <v>0</v>
      </c>
      <c r="AQ2541">
        <v>2258144</v>
      </c>
      <c r="AR2541" t="s">
        <v>4605</v>
      </c>
      <c r="AS2541" t="s">
        <v>5883</v>
      </c>
      <c r="AT2541" t="s">
        <v>1892</v>
      </c>
    </row>
    <row r="2542" spans="1:46" x14ac:dyDescent="0.25">
      <c r="A2542" t="str">
        <f>_xlfn.XLOOKUP(I2542,UTILIZADAS[Contacto1],UTILIZADAS[Source.Name],,0)</f>
        <v>Cobros Abril Canal Fijo</v>
      </c>
      <c r="B2542" s="18">
        <f>VLOOKUP(J2542,Ref!A:C,3,0)</f>
        <v>0</v>
      </c>
      <c r="C2542" s="18">
        <f>VLOOKUP(J2542,Ref!A:D,4,0)</f>
        <v>0</v>
      </c>
      <c r="D2542" s="18" t="str">
        <f t="shared" si="117"/>
        <v>12/may</v>
      </c>
      <c r="E2542" s="18">
        <f t="shared" si="118"/>
        <v>3</v>
      </c>
      <c r="F2542" s="18">
        <v>1</v>
      </c>
      <c r="G2542" s="18">
        <f t="shared" si="119"/>
        <v>0</v>
      </c>
      <c r="H2542" s="3">
        <v>46154.391793981478</v>
      </c>
      <c r="I2542">
        <v>65897309</v>
      </c>
      <c r="J2542" t="s">
        <v>2021</v>
      </c>
      <c r="K2542" t="s">
        <v>1968</v>
      </c>
      <c r="L2542" t="s">
        <v>1969</v>
      </c>
      <c r="M2542" t="s">
        <v>1970</v>
      </c>
      <c r="O2542">
        <v>353379760000</v>
      </c>
      <c r="P2542">
        <v>16018</v>
      </c>
      <c r="Q2542">
        <v>-5</v>
      </c>
      <c r="R2542">
        <v>1</v>
      </c>
      <c r="S2542">
        <v>65897309</v>
      </c>
      <c r="U2542" t="s">
        <v>2307</v>
      </c>
      <c r="W2542" t="s">
        <v>3858</v>
      </c>
      <c r="X2542">
        <v>353379760000</v>
      </c>
      <c r="Y2542" t="s">
        <v>85</v>
      </c>
      <c r="Z2542" t="s">
        <v>66</v>
      </c>
      <c r="AG2542" t="s">
        <v>1972</v>
      </c>
      <c r="AL2542">
        <v>5</v>
      </c>
      <c r="AN2542" t="s">
        <v>1974</v>
      </c>
      <c r="AO2542">
        <v>0</v>
      </c>
      <c r="AQ2542">
        <v>2258145</v>
      </c>
      <c r="AR2542" t="s">
        <v>4605</v>
      </c>
      <c r="AS2542" t="s">
        <v>5883</v>
      </c>
      <c r="AT2542" t="s">
        <v>2022</v>
      </c>
    </row>
    <row r="2543" spans="1:46" x14ac:dyDescent="0.25">
      <c r="A2543" t="str">
        <f>_xlfn.XLOOKUP(I2543,UTILIZADAS[Contacto1],UTILIZADAS[Source.Name],,0)</f>
        <v>Cobros Abril Canal Fijo</v>
      </c>
      <c r="B2543" s="18">
        <f>VLOOKUP(J2543,Ref!A:C,3,0)</f>
        <v>0</v>
      </c>
      <c r="C2543" s="18">
        <f>VLOOKUP(J2543,Ref!A:D,4,0)</f>
        <v>0</v>
      </c>
      <c r="D2543" s="18" t="str">
        <f t="shared" si="117"/>
        <v>14/may</v>
      </c>
      <c r="E2543" s="18">
        <f t="shared" si="118"/>
        <v>3</v>
      </c>
      <c r="F2543" s="18">
        <v>1</v>
      </c>
      <c r="G2543" s="18">
        <f t="shared" si="119"/>
        <v>0</v>
      </c>
      <c r="H2543" s="3">
        <v>46156.47074074074</v>
      </c>
      <c r="I2543">
        <v>65897309</v>
      </c>
      <c r="J2543" t="s">
        <v>2021</v>
      </c>
      <c r="K2543" t="s">
        <v>1968</v>
      </c>
      <c r="L2543" t="s">
        <v>1969</v>
      </c>
      <c r="M2543" t="s">
        <v>1970</v>
      </c>
      <c r="O2543">
        <v>353379760000</v>
      </c>
      <c r="P2543">
        <v>16018</v>
      </c>
      <c r="Q2543">
        <v>-5</v>
      </c>
      <c r="R2543">
        <v>1</v>
      </c>
      <c r="S2543">
        <v>65897309</v>
      </c>
      <c r="U2543" t="s">
        <v>2307</v>
      </c>
      <c r="W2543" t="s">
        <v>3858</v>
      </c>
      <c r="X2543">
        <v>353379760000</v>
      </c>
      <c r="Y2543" t="s">
        <v>85</v>
      </c>
      <c r="Z2543" t="s">
        <v>66</v>
      </c>
      <c r="AG2543" t="s">
        <v>1972</v>
      </c>
      <c r="AL2543">
        <v>5</v>
      </c>
      <c r="AN2543" t="s">
        <v>1974</v>
      </c>
      <c r="AO2543">
        <v>0</v>
      </c>
      <c r="AQ2543">
        <v>2258145</v>
      </c>
      <c r="AR2543" t="s">
        <v>4605</v>
      </c>
      <c r="AS2543" t="s">
        <v>5883</v>
      </c>
      <c r="AT2543" t="s">
        <v>2022</v>
      </c>
    </row>
    <row r="2544" spans="1:46" x14ac:dyDescent="0.25">
      <c r="A2544" t="str">
        <f>_xlfn.XLOOKUP(I2544,UTILIZADAS[Contacto1],UTILIZADAS[Source.Name],,0)</f>
        <v>Cobros Abril Canal Fijo</v>
      </c>
      <c r="B2544" s="18">
        <f>VLOOKUP(J2544,Ref!A:C,3,0)</f>
        <v>0</v>
      </c>
      <c r="C2544" s="18">
        <f>VLOOKUP(J2544,Ref!A:D,4,0)</f>
        <v>0</v>
      </c>
      <c r="D2544" s="18" t="str">
        <f t="shared" si="117"/>
        <v>18/may</v>
      </c>
      <c r="E2544" s="18">
        <f t="shared" si="118"/>
        <v>3</v>
      </c>
      <c r="F2544" s="18">
        <v>1</v>
      </c>
      <c r="G2544" s="18">
        <f t="shared" si="119"/>
        <v>1</v>
      </c>
      <c r="H2544" s="3">
        <v>46160.591412037036</v>
      </c>
      <c r="I2544">
        <v>65897309</v>
      </c>
      <c r="J2544" t="s">
        <v>2223</v>
      </c>
      <c r="K2544" t="s">
        <v>1983</v>
      </c>
      <c r="L2544" t="s">
        <v>1897</v>
      </c>
      <c r="M2544" t="s">
        <v>1970</v>
      </c>
      <c r="O2544">
        <v>353379760000</v>
      </c>
      <c r="P2544">
        <v>16018</v>
      </c>
      <c r="Q2544">
        <v>-5</v>
      </c>
      <c r="R2544">
        <v>1</v>
      </c>
      <c r="S2544">
        <v>65897309</v>
      </c>
      <c r="U2544" t="s">
        <v>2307</v>
      </c>
      <c r="W2544" t="s">
        <v>3858</v>
      </c>
      <c r="X2544">
        <v>353379760000</v>
      </c>
      <c r="Y2544" t="s">
        <v>85</v>
      </c>
      <c r="Z2544" t="s">
        <v>66</v>
      </c>
      <c r="AG2544" t="s">
        <v>1972</v>
      </c>
      <c r="AL2544">
        <v>182</v>
      </c>
      <c r="AM2544" t="s">
        <v>1979</v>
      </c>
      <c r="AN2544" t="s">
        <v>1974</v>
      </c>
      <c r="AO2544">
        <v>0</v>
      </c>
      <c r="AQ2544">
        <v>2258145</v>
      </c>
      <c r="AR2544" t="s">
        <v>4605</v>
      </c>
      <c r="AS2544" t="s">
        <v>5883</v>
      </c>
      <c r="AT2544" t="s">
        <v>2224</v>
      </c>
    </row>
    <row r="2545" spans="1:46" x14ac:dyDescent="0.25">
      <c r="A2545" t="str">
        <f>_xlfn.XLOOKUP(I2545,UTILIZADAS[Contacto1],UTILIZADAS[Source.Name],,0)</f>
        <v>Cobros Mayo</v>
      </c>
      <c r="B2545" s="18">
        <f>VLOOKUP(J2545,Ref!A:C,3,0)</f>
        <v>0</v>
      </c>
      <c r="C2545" s="18">
        <f>VLOOKUP(J2545,Ref!A:D,4,0)</f>
        <v>0</v>
      </c>
      <c r="D2545" s="18" t="str">
        <f t="shared" si="117"/>
        <v>12/may</v>
      </c>
      <c r="E2545" s="18">
        <f t="shared" si="118"/>
        <v>5</v>
      </c>
      <c r="F2545" s="18">
        <v>1</v>
      </c>
      <c r="G2545" s="18">
        <f t="shared" si="119"/>
        <v>0</v>
      </c>
      <c r="H2545" s="3">
        <v>46154.397615740738</v>
      </c>
      <c r="I2545">
        <v>65909924</v>
      </c>
      <c r="J2545" t="s">
        <v>2021</v>
      </c>
      <c r="K2545" t="s">
        <v>1968</v>
      </c>
      <c r="L2545" t="s">
        <v>1969</v>
      </c>
      <c r="M2545" t="s">
        <v>1970</v>
      </c>
      <c r="O2545">
        <v>362052750000</v>
      </c>
      <c r="P2545">
        <v>16018</v>
      </c>
      <c r="Q2545">
        <v>-5</v>
      </c>
      <c r="R2545">
        <v>1</v>
      </c>
      <c r="S2545">
        <v>65909924</v>
      </c>
      <c r="U2545" t="s">
        <v>6069</v>
      </c>
      <c r="W2545" t="s">
        <v>5124</v>
      </c>
      <c r="X2545">
        <v>362052750000</v>
      </c>
      <c r="Y2545" t="s">
        <v>65</v>
      </c>
      <c r="Z2545" t="s">
        <v>66</v>
      </c>
      <c r="AF2545" t="s">
        <v>1976</v>
      </c>
      <c r="AG2545" t="s">
        <v>1972</v>
      </c>
      <c r="AL2545">
        <v>5</v>
      </c>
      <c r="AN2545" t="s">
        <v>1974</v>
      </c>
      <c r="AO2545">
        <v>0</v>
      </c>
      <c r="AQ2545">
        <v>2258146</v>
      </c>
      <c r="AR2545" t="s">
        <v>4605</v>
      </c>
      <c r="AS2545" t="s">
        <v>5883</v>
      </c>
      <c r="AT2545" t="s">
        <v>2022</v>
      </c>
    </row>
    <row r="2546" spans="1:46" x14ac:dyDescent="0.25">
      <c r="A2546" t="str">
        <f>_xlfn.XLOOKUP(I2546,UTILIZADAS[Contacto1],UTILIZADAS[Source.Name],,0)</f>
        <v>Cobros Mayo</v>
      </c>
      <c r="B2546" s="18">
        <f>VLOOKUP(J2546,Ref!A:C,3,0)</f>
        <v>0</v>
      </c>
      <c r="C2546" s="18">
        <f>VLOOKUP(J2546,Ref!A:D,4,0)</f>
        <v>0</v>
      </c>
      <c r="D2546" s="18" t="str">
        <f t="shared" si="117"/>
        <v>14/may</v>
      </c>
      <c r="E2546" s="18">
        <f t="shared" si="118"/>
        <v>5</v>
      </c>
      <c r="F2546" s="18">
        <v>1</v>
      </c>
      <c r="G2546" s="18">
        <f t="shared" si="119"/>
        <v>0</v>
      </c>
      <c r="H2546" s="3">
        <v>46156.471168981479</v>
      </c>
      <c r="I2546">
        <v>65909924</v>
      </c>
      <c r="J2546" t="s">
        <v>2021</v>
      </c>
      <c r="K2546" t="s">
        <v>1968</v>
      </c>
      <c r="L2546" t="s">
        <v>1969</v>
      </c>
      <c r="M2546" t="s">
        <v>1970</v>
      </c>
      <c r="O2546">
        <v>362052750000</v>
      </c>
      <c r="P2546">
        <v>16018</v>
      </c>
      <c r="Q2546">
        <v>-5</v>
      </c>
      <c r="R2546">
        <v>1</v>
      </c>
      <c r="S2546">
        <v>65909924</v>
      </c>
      <c r="U2546" t="s">
        <v>6069</v>
      </c>
      <c r="W2546" t="s">
        <v>5124</v>
      </c>
      <c r="X2546">
        <v>362052750000</v>
      </c>
      <c r="Y2546" t="s">
        <v>65</v>
      </c>
      <c r="Z2546" t="s">
        <v>66</v>
      </c>
      <c r="AF2546" t="s">
        <v>1976</v>
      </c>
      <c r="AG2546" t="s">
        <v>1972</v>
      </c>
      <c r="AL2546">
        <v>5</v>
      </c>
      <c r="AN2546" t="s">
        <v>1974</v>
      </c>
      <c r="AO2546">
        <v>0</v>
      </c>
      <c r="AQ2546">
        <v>2258146</v>
      </c>
      <c r="AR2546" t="s">
        <v>4605</v>
      </c>
      <c r="AS2546" t="s">
        <v>5883</v>
      </c>
      <c r="AT2546" t="s">
        <v>2022</v>
      </c>
    </row>
    <row r="2547" spans="1:46" x14ac:dyDescent="0.25">
      <c r="A2547" t="str">
        <f>_xlfn.XLOOKUP(I2547,UTILIZADAS[Contacto1],UTILIZADAS[Source.Name],,0)</f>
        <v>Cobros Mayo</v>
      </c>
      <c r="B2547" s="18">
        <f>VLOOKUP(J2547,Ref!A:C,3,0)</f>
        <v>0</v>
      </c>
      <c r="C2547" s="18">
        <f>VLOOKUP(J2547,Ref!A:D,4,0)</f>
        <v>0</v>
      </c>
      <c r="D2547" s="18" t="str">
        <f t="shared" si="117"/>
        <v>18/may</v>
      </c>
      <c r="E2547" s="18">
        <f t="shared" si="118"/>
        <v>5</v>
      </c>
      <c r="F2547" s="18">
        <v>1</v>
      </c>
      <c r="G2547" s="18">
        <f t="shared" si="119"/>
        <v>0</v>
      </c>
      <c r="H2547" s="3">
        <v>46160.591817129629</v>
      </c>
      <c r="I2547">
        <v>65909924</v>
      </c>
      <c r="J2547" t="s">
        <v>2021</v>
      </c>
      <c r="K2547" t="s">
        <v>1968</v>
      </c>
      <c r="L2547" t="s">
        <v>1969</v>
      </c>
      <c r="M2547" t="s">
        <v>1970</v>
      </c>
      <c r="O2547">
        <v>362052750000</v>
      </c>
      <c r="P2547">
        <v>16018</v>
      </c>
      <c r="Q2547">
        <v>-5</v>
      </c>
      <c r="R2547">
        <v>1</v>
      </c>
      <c r="S2547">
        <v>65909924</v>
      </c>
      <c r="U2547" t="s">
        <v>6069</v>
      </c>
      <c r="W2547" t="s">
        <v>5124</v>
      </c>
      <c r="X2547">
        <v>362052750000</v>
      </c>
      <c r="Y2547" t="s">
        <v>65</v>
      </c>
      <c r="Z2547" t="s">
        <v>66</v>
      </c>
      <c r="AF2547" t="s">
        <v>1976</v>
      </c>
      <c r="AG2547" t="s">
        <v>1972</v>
      </c>
      <c r="AL2547">
        <v>5</v>
      </c>
      <c r="AN2547" t="s">
        <v>1974</v>
      </c>
      <c r="AO2547">
        <v>0</v>
      </c>
      <c r="AQ2547">
        <v>2258146</v>
      </c>
      <c r="AR2547" t="s">
        <v>4605</v>
      </c>
      <c r="AS2547" t="s">
        <v>5883</v>
      </c>
      <c r="AT2547" t="s">
        <v>2022</v>
      </c>
    </row>
    <row r="2548" spans="1:46" x14ac:dyDescent="0.25">
      <c r="A2548" t="str">
        <f>_xlfn.XLOOKUP(I2548,UTILIZADAS[Contacto1],UTILIZADAS[Source.Name],,0)</f>
        <v>Cobros Mayo</v>
      </c>
      <c r="B2548" s="18">
        <f>VLOOKUP(J2548,Ref!A:C,3,0)</f>
        <v>0</v>
      </c>
      <c r="C2548" s="18">
        <f>VLOOKUP(J2548,Ref!A:D,4,0)</f>
        <v>0</v>
      </c>
      <c r="D2548" s="18" t="str">
        <f t="shared" si="117"/>
        <v>20/may</v>
      </c>
      <c r="E2548" s="18">
        <f t="shared" si="118"/>
        <v>5</v>
      </c>
      <c r="F2548" s="18">
        <v>1</v>
      </c>
      <c r="G2548" s="18">
        <f t="shared" si="119"/>
        <v>0</v>
      </c>
      <c r="H2548" s="3">
        <v>46162.490219907406</v>
      </c>
      <c r="I2548">
        <v>65909924</v>
      </c>
      <c r="J2548" t="s">
        <v>1967</v>
      </c>
      <c r="K2548" t="s">
        <v>1968</v>
      </c>
      <c r="L2548" t="s">
        <v>1969</v>
      </c>
      <c r="M2548" t="s">
        <v>1970</v>
      </c>
      <c r="O2548">
        <v>362052750000</v>
      </c>
      <c r="P2548">
        <v>16018</v>
      </c>
      <c r="Q2548">
        <v>-5</v>
      </c>
      <c r="R2548">
        <v>1</v>
      </c>
      <c r="S2548">
        <v>65909924</v>
      </c>
      <c r="U2548" t="s">
        <v>6069</v>
      </c>
      <c r="W2548" t="s">
        <v>5124</v>
      </c>
      <c r="X2548">
        <v>362052750000</v>
      </c>
      <c r="Y2548" t="s">
        <v>65</v>
      </c>
      <c r="Z2548" t="s">
        <v>66</v>
      </c>
      <c r="AF2548" t="s">
        <v>1976</v>
      </c>
      <c r="AG2548" t="s">
        <v>1972</v>
      </c>
      <c r="AL2548">
        <v>0</v>
      </c>
      <c r="AN2548" t="s">
        <v>1974</v>
      </c>
      <c r="AO2548">
        <v>0</v>
      </c>
      <c r="AQ2548">
        <v>2258146</v>
      </c>
      <c r="AR2548" t="s">
        <v>4605</v>
      </c>
      <c r="AS2548" t="s">
        <v>5883</v>
      </c>
      <c r="AT2548" t="s">
        <v>1975</v>
      </c>
    </row>
    <row r="2549" spans="1:46" x14ac:dyDescent="0.25">
      <c r="A2549" t="str">
        <f>_xlfn.XLOOKUP(I2549,UTILIZADAS[Contacto1],UTILIZADAS[Source.Name],,0)</f>
        <v>Cobros Mayo</v>
      </c>
      <c r="B2549" s="18">
        <f>VLOOKUP(J2549,Ref!A:C,3,0)</f>
        <v>1</v>
      </c>
      <c r="C2549" s="18">
        <f>VLOOKUP(J2549,Ref!A:D,4,0)</f>
        <v>1</v>
      </c>
      <c r="D2549" s="18" t="str">
        <f t="shared" si="117"/>
        <v>21/may</v>
      </c>
      <c r="E2549" s="18">
        <f t="shared" si="118"/>
        <v>5</v>
      </c>
      <c r="F2549" s="18">
        <v>1</v>
      </c>
      <c r="G2549" s="18">
        <f t="shared" si="119"/>
        <v>1</v>
      </c>
      <c r="H2549" s="3">
        <v>46163.522870370369</v>
      </c>
      <c r="I2549">
        <v>65909924</v>
      </c>
      <c r="J2549">
        <v>6002</v>
      </c>
      <c r="K2549" t="s">
        <v>1983</v>
      </c>
      <c r="L2549" t="s">
        <v>1897</v>
      </c>
      <c r="M2549" t="s">
        <v>1970</v>
      </c>
      <c r="O2549">
        <v>362052750000</v>
      </c>
      <c r="P2549">
        <v>16018</v>
      </c>
      <c r="Q2549">
        <v>-5</v>
      </c>
      <c r="R2549">
        <v>1</v>
      </c>
      <c r="S2549">
        <v>65909924</v>
      </c>
      <c r="U2549" t="s">
        <v>6069</v>
      </c>
      <c r="W2549" t="s">
        <v>5124</v>
      </c>
      <c r="X2549">
        <v>362052750000</v>
      </c>
      <c r="Y2549" t="s">
        <v>65</v>
      </c>
      <c r="Z2549" t="s">
        <v>66</v>
      </c>
      <c r="AF2549" t="s">
        <v>1976</v>
      </c>
      <c r="AG2549" t="s">
        <v>1972</v>
      </c>
      <c r="AL2549">
        <v>117</v>
      </c>
      <c r="AM2549" t="s">
        <v>1979</v>
      </c>
      <c r="AN2549" t="s">
        <v>1987</v>
      </c>
      <c r="AO2549">
        <v>0</v>
      </c>
      <c r="AQ2549">
        <v>2258146</v>
      </c>
      <c r="AR2549" t="s">
        <v>4605</v>
      </c>
      <c r="AS2549" t="s">
        <v>5883</v>
      </c>
      <c r="AT2549" t="s">
        <v>1888</v>
      </c>
    </row>
    <row r="2550" spans="1:46" x14ac:dyDescent="0.25">
      <c r="A2550" t="e">
        <f>_xlfn.XLOOKUP(I2550,UTILIZADAS[Contacto1],UTILIZADAS[Source.Name],,0)</f>
        <v>#N/A</v>
      </c>
      <c r="B2550" s="18">
        <f>VLOOKUP(J2550,Ref!A:C,3,0)</f>
        <v>0</v>
      </c>
      <c r="C2550" s="18">
        <f>VLOOKUP(J2550,Ref!A:D,4,0)</f>
        <v>0</v>
      </c>
      <c r="D2550" s="18" t="str">
        <f t="shared" si="117"/>
        <v>06/may</v>
      </c>
      <c r="E2550" s="18">
        <f t="shared" si="118"/>
        <v>1</v>
      </c>
      <c r="F2550" s="18">
        <v>1</v>
      </c>
      <c r="G2550" s="18">
        <f t="shared" si="119"/>
        <v>1</v>
      </c>
      <c r="H2550" s="3">
        <v>46148.539756944447</v>
      </c>
      <c r="I2550">
        <v>65910205</v>
      </c>
      <c r="J2550">
        <v>6004</v>
      </c>
      <c r="K2550" t="s">
        <v>1983</v>
      </c>
      <c r="L2550" t="s">
        <v>1897</v>
      </c>
      <c r="M2550" t="s">
        <v>1970</v>
      </c>
      <c r="P2550">
        <v>998</v>
      </c>
      <c r="Q2550">
        <v>0</v>
      </c>
      <c r="S2550">
        <v>65910205</v>
      </c>
      <c r="AF2550" t="s">
        <v>1976</v>
      </c>
      <c r="AG2550" t="s">
        <v>1972</v>
      </c>
      <c r="AL2550">
        <v>85</v>
      </c>
      <c r="AM2550" t="s">
        <v>1979</v>
      </c>
      <c r="AN2550" t="s">
        <v>1977</v>
      </c>
      <c r="AO2550">
        <v>0</v>
      </c>
      <c r="AQ2550">
        <v>2257536</v>
      </c>
      <c r="AR2550" t="s">
        <v>1978</v>
      </c>
      <c r="AT2550" t="s">
        <v>1984</v>
      </c>
    </row>
    <row r="2551" spans="1:46" x14ac:dyDescent="0.25">
      <c r="A2551" t="str">
        <f>_xlfn.XLOOKUP(I2551,UTILIZADAS[Contacto1],UTILIZADAS[Source.Name],,0)</f>
        <v>Cobros Abril Canal Fijo</v>
      </c>
      <c r="B2551" s="18">
        <f>VLOOKUP(J2551,Ref!A:C,3,0)</f>
        <v>0</v>
      </c>
      <c r="C2551" s="18">
        <f>VLOOKUP(J2551,Ref!A:D,4,0)</f>
        <v>0</v>
      </c>
      <c r="D2551" s="18" t="str">
        <f t="shared" si="117"/>
        <v>12/may</v>
      </c>
      <c r="E2551" s="18">
        <f t="shared" si="118"/>
        <v>7</v>
      </c>
      <c r="F2551" s="18">
        <v>1</v>
      </c>
      <c r="G2551" s="18">
        <f t="shared" si="119"/>
        <v>0</v>
      </c>
      <c r="H2551" s="3">
        <v>46154.397696759261</v>
      </c>
      <c r="I2551">
        <v>65923460</v>
      </c>
      <c r="J2551" t="s">
        <v>1967</v>
      </c>
      <c r="K2551" t="s">
        <v>1968</v>
      </c>
      <c r="L2551" t="s">
        <v>1969</v>
      </c>
      <c r="M2551" t="s">
        <v>1970</v>
      </c>
      <c r="O2551">
        <v>996017340000</v>
      </c>
      <c r="P2551">
        <v>16018</v>
      </c>
      <c r="Q2551">
        <v>-5</v>
      </c>
      <c r="R2551">
        <v>1</v>
      </c>
      <c r="S2551">
        <v>65923460</v>
      </c>
      <c r="U2551" t="s">
        <v>5712</v>
      </c>
      <c r="W2551" t="s">
        <v>4056</v>
      </c>
      <c r="X2551">
        <v>996017340000</v>
      </c>
      <c r="Y2551" t="s">
        <v>86</v>
      </c>
      <c r="Z2551" t="s">
        <v>66</v>
      </c>
      <c r="AF2551" t="s">
        <v>1976</v>
      </c>
      <c r="AG2551" t="s">
        <v>1972</v>
      </c>
      <c r="AL2551">
        <v>0</v>
      </c>
      <c r="AN2551" t="s">
        <v>1974</v>
      </c>
      <c r="AO2551">
        <v>0</v>
      </c>
      <c r="AQ2551">
        <v>2258147</v>
      </c>
      <c r="AR2551" t="s">
        <v>4605</v>
      </c>
      <c r="AS2551" t="s">
        <v>5883</v>
      </c>
      <c r="AT2551" t="s">
        <v>1975</v>
      </c>
    </row>
    <row r="2552" spans="1:46" x14ac:dyDescent="0.25">
      <c r="A2552" t="str">
        <f>_xlfn.XLOOKUP(I2552,UTILIZADAS[Contacto1],UTILIZADAS[Source.Name],,0)</f>
        <v>Cobros Abril Canal Fijo</v>
      </c>
      <c r="B2552" s="18">
        <f>VLOOKUP(J2552,Ref!A:C,3,0)</f>
        <v>0</v>
      </c>
      <c r="C2552" s="18">
        <f>VLOOKUP(J2552,Ref!A:D,4,0)</f>
        <v>0</v>
      </c>
      <c r="D2552" s="18" t="str">
        <f t="shared" si="117"/>
        <v>14/may</v>
      </c>
      <c r="E2552" s="18">
        <f t="shared" si="118"/>
        <v>7</v>
      </c>
      <c r="F2552" s="18">
        <v>1</v>
      </c>
      <c r="G2552" s="18">
        <f t="shared" si="119"/>
        <v>0</v>
      </c>
      <c r="H2552" s="3">
        <v>46156.472766203704</v>
      </c>
      <c r="I2552">
        <v>65923460</v>
      </c>
      <c r="J2552" t="s">
        <v>2023</v>
      </c>
      <c r="K2552" t="s">
        <v>1968</v>
      </c>
      <c r="L2552" t="s">
        <v>1969</v>
      </c>
      <c r="M2552" t="s">
        <v>1970</v>
      </c>
      <c r="O2552">
        <v>996017340000</v>
      </c>
      <c r="P2552">
        <v>16018</v>
      </c>
      <c r="Q2552">
        <v>-5</v>
      </c>
      <c r="R2552">
        <v>1</v>
      </c>
      <c r="S2552">
        <v>65923460</v>
      </c>
      <c r="U2552" t="s">
        <v>5712</v>
      </c>
      <c r="W2552" t="s">
        <v>4056</v>
      </c>
      <c r="X2552">
        <v>996017340000</v>
      </c>
      <c r="Y2552" t="s">
        <v>86</v>
      </c>
      <c r="Z2552" t="s">
        <v>66</v>
      </c>
      <c r="AF2552" t="s">
        <v>1976</v>
      </c>
      <c r="AG2552" t="s">
        <v>1972</v>
      </c>
      <c r="AL2552">
        <v>0</v>
      </c>
      <c r="AN2552" t="s">
        <v>1974</v>
      </c>
      <c r="AO2552">
        <v>0</v>
      </c>
      <c r="AQ2552">
        <v>2258147</v>
      </c>
      <c r="AR2552" t="s">
        <v>4605</v>
      </c>
      <c r="AS2552" t="s">
        <v>5883</v>
      </c>
      <c r="AT2552" t="s">
        <v>2024</v>
      </c>
    </row>
    <row r="2553" spans="1:46" x14ac:dyDescent="0.25">
      <c r="A2553" t="str">
        <f>_xlfn.XLOOKUP(I2553,UTILIZADAS[Contacto1],UTILIZADAS[Source.Name],,0)</f>
        <v>Cobros Abril Canal Fijo</v>
      </c>
      <c r="B2553" s="18">
        <f>VLOOKUP(J2553,Ref!A:C,3,0)</f>
        <v>0</v>
      </c>
      <c r="C2553" s="18">
        <f>VLOOKUP(J2553,Ref!A:D,4,0)</f>
        <v>0</v>
      </c>
      <c r="D2553" s="18" t="str">
        <f t="shared" si="117"/>
        <v>14/may</v>
      </c>
      <c r="E2553" s="18">
        <f t="shared" si="118"/>
        <v>7</v>
      </c>
      <c r="F2553" s="18">
        <v>1</v>
      </c>
      <c r="G2553" s="18">
        <f t="shared" si="119"/>
        <v>0</v>
      </c>
      <c r="H2553" s="3">
        <v>46156.67496527778</v>
      </c>
      <c r="I2553">
        <v>65923460</v>
      </c>
      <c r="J2553" t="s">
        <v>2021</v>
      </c>
      <c r="K2553" t="s">
        <v>1968</v>
      </c>
      <c r="L2553" t="s">
        <v>1969</v>
      </c>
      <c r="M2553" t="s">
        <v>1970</v>
      </c>
      <c r="O2553">
        <v>996017340000</v>
      </c>
      <c r="P2553">
        <v>16018</v>
      </c>
      <c r="Q2553">
        <v>-5</v>
      </c>
      <c r="R2553">
        <v>1</v>
      </c>
      <c r="S2553">
        <v>65923460</v>
      </c>
      <c r="U2553" t="s">
        <v>5712</v>
      </c>
      <c r="W2553" t="s">
        <v>4056</v>
      </c>
      <c r="X2553">
        <v>996017340000</v>
      </c>
      <c r="Y2553" t="s">
        <v>86</v>
      </c>
      <c r="Z2553" t="s">
        <v>66</v>
      </c>
      <c r="AF2553" t="s">
        <v>1976</v>
      </c>
      <c r="AG2553" t="s">
        <v>1972</v>
      </c>
      <c r="AL2553">
        <v>1</v>
      </c>
      <c r="AN2553" t="s">
        <v>1974</v>
      </c>
      <c r="AO2553">
        <v>0</v>
      </c>
      <c r="AQ2553">
        <v>2258147</v>
      </c>
      <c r="AR2553" t="s">
        <v>4605</v>
      </c>
      <c r="AS2553" t="s">
        <v>5883</v>
      </c>
      <c r="AT2553" t="s">
        <v>2022</v>
      </c>
    </row>
    <row r="2554" spans="1:46" x14ac:dyDescent="0.25">
      <c r="A2554" t="str">
        <f>_xlfn.XLOOKUP(I2554,UTILIZADAS[Contacto1],UTILIZADAS[Source.Name],,0)</f>
        <v>Cobros Abril Canal Fijo</v>
      </c>
      <c r="B2554" s="18">
        <f>VLOOKUP(J2554,Ref!A:C,3,0)</f>
        <v>0</v>
      </c>
      <c r="C2554" s="18">
        <f>VLOOKUP(J2554,Ref!A:D,4,0)</f>
        <v>0</v>
      </c>
      <c r="D2554" s="18" t="str">
        <f t="shared" si="117"/>
        <v>18/may</v>
      </c>
      <c r="E2554" s="18">
        <f t="shared" si="118"/>
        <v>7</v>
      </c>
      <c r="F2554" s="18">
        <v>1</v>
      </c>
      <c r="G2554" s="18">
        <f t="shared" si="119"/>
        <v>0</v>
      </c>
      <c r="H2554" s="3">
        <v>46160.592326388891</v>
      </c>
      <c r="I2554">
        <v>65923460</v>
      </c>
      <c r="J2554" t="s">
        <v>2021</v>
      </c>
      <c r="K2554" t="s">
        <v>1968</v>
      </c>
      <c r="L2554" t="s">
        <v>1969</v>
      </c>
      <c r="M2554" t="s">
        <v>1970</v>
      </c>
      <c r="O2554">
        <v>996017340000</v>
      </c>
      <c r="P2554">
        <v>16018</v>
      </c>
      <c r="Q2554">
        <v>-5</v>
      </c>
      <c r="R2554">
        <v>1</v>
      </c>
      <c r="S2554">
        <v>65923460</v>
      </c>
      <c r="U2554" t="s">
        <v>5712</v>
      </c>
      <c r="W2554" t="s">
        <v>4056</v>
      </c>
      <c r="X2554">
        <v>996017340000</v>
      </c>
      <c r="Y2554" t="s">
        <v>86</v>
      </c>
      <c r="Z2554" t="s">
        <v>66</v>
      </c>
      <c r="AF2554" t="s">
        <v>1976</v>
      </c>
      <c r="AG2554" t="s">
        <v>1972</v>
      </c>
      <c r="AL2554">
        <v>1</v>
      </c>
      <c r="AN2554" t="s">
        <v>1974</v>
      </c>
      <c r="AO2554">
        <v>0</v>
      </c>
      <c r="AQ2554">
        <v>2258147</v>
      </c>
      <c r="AR2554" t="s">
        <v>4605</v>
      </c>
      <c r="AS2554" t="s">
        <v>5883</v>
      </c>
      <c r="AT2554" t="s">
        <v>2022</v>
      </c>
    </row>
    <row r="2555" spans="1:46" x14ac:dyDescent="0.25">
      <c r="A2555" t="str">
        <f>_xlfn.XLOOKUP(I2555,UTILIZADAS[Contacto1],UTILIZADAS[Source.Name],,0)</f>
        <v>Cobros Abril Canal Fijo</v>
      </c>
      <c r="B2555" s="18">
        <f>VLOOKUP(J2555,Ref!A:C,3,0)</f>
        <v>0</v>
      </c>
      <c r="C2555" s="18">
        <f>VLOOKUP(J2555,Ref!A:D,4,0)</f>
        <v>0</v>
      </c>
      <c r="D2555" s="18" t="str">
        <f t="shared" si="117"/>
        <v>20/may</v>
      </c>
      <c r="E2555" s="18">
        <f t="shared" si="118"/>
        <v>7</v>
      </c>
      <c r="F2555" s="18">
        <v>1</v>
      </c>
      <c r="G2555" s="18">
        <f t="shared" si="119"/>
        <v>0</v>
      </c>
      <c r="H2555" s="3">
        <v>46162.490590277775</v>
      </c>
      <c r="I2555">
        <v>65923460</v>
      </c>
      <c r="J2555" t="s">
        <v>2021</v>
      </c>
      <c r="K2555" t="s">
        <v>1968</v>
      </c>
      <c r="L2555" t="s">
        <v>1969</v>
      </c>
      <c r="M2555" t="s">
        <v>1970</v>
      </c>
      <c r="O2555">
        <v>996017340000</v>
      </c>
      <c r="P2555">
        <v>16018</v>
      </c>
      <c r="Q2555">
        <v>-5</v>
      </c>
      <c r="R2555">
        <v>1</v>
      </c>
      <c r="S2555">
        <v>65923460</v>
      </c>
      <c r="U2555" t="s">
        <v>5712</v>
      </c>
      <c r="W2555" t="s">
        <v>4056</v>
      </c>
      <c r="X2555">
        <v>996017340000</v>
      </c>
      <c r="Y2555" t="s">
        <v>86</v>
      </c>
      <c r="Z2555" t="s">
        <v>66</v>
      </c>
      <c r="AF2555" t="s">
        <v>1976</v>
      </c>
      <c r="AG2555" t="s">
        <v>1972</v>
      </c>
      <c r="AL2555">
        <v>5</v>
      </c>
      <c r="AN2555" t="s">
        <v>1974</v>
      </c>
      <c r="AO2555">
        <v>0</v>
      </c>
      <c r="AQ2555">
        <v>2258147</v>
      </c>
      <c r="AR2555" t="s">
        <v>4605</v>
      </c>
      <c r="AS2555" t="s">
        <v>5883</v>
      </c>
      <c r="AT2555" t="s">
        <v>2022</v>
      </c>
    </row>
    <row r="2556" spans="1:46" x14ac:dyDescent="0.25">
      <c r="A2556" t="str">
        <f>_xlfn.XLOOKUP(I2556,UTILIZADAS[Contacto1],UTILIZADAS[Source.Name],,0)</f>
        <v>Cobros Abril Canal Fijo</v>
      </c>
      <c r="B2556" s="18">
        <f>VLOOKUP(J2556,Ref!A:C,3,0)</f>
        <v>0</v>
      </c>
      <c r="C2556" s="18">
        <f>VLOOKUP(J2556,Ref!A:D,4,0)</f>
        <v>0</v>
      </c>
      <c r="D2556" s="18" t="str">
        <f t="shared" si="117"/>
        <v>21/may</v>
      </c>
      <c r="E2556" s="18">
        <f t="shared" si="118"/>
        <v>7</v>
      </c>
      <c r="F2556" s="18">
        <v>1</v>
      </c>
      <c r="G2556" s="18">
        <f t="shared" si="119"/>
        <v>0</v>
      </c>
      <c r="H2556" s="3">
        <v>46163.522719907407</v>
      </c>
      <c r="I2556">
        <v>65923460</v>
      </c>
      <c r="J2556" t="s">
        <v>1967</v>
      </c>
      <c r="K2556" t="s">
        <v>1968</v>
      </c>
      <c r="L2556" t="s">
        <v>1969</v>
      </c>
      <c r="M2556" t="s">
        <v>1970</v>
      </c>
      <c r="O2556">
        <v>996017340000</v>
      </c>
      <c r="P2556">
        <v>16018</v>
      </c>
      <c r="Q2556">
        <v>-5</v>
      </c>
      <c r="R2556">
        <v>1</v>
      </c>
      <c r="S2556">
        <v>65923460</v>
      </c>
      <c r="U2556" t="s">
        <v>5712</v>
      </c>
      <c r="W2556" t="s">
        <v>4056</v>
      </c>
      <c r="X2556">
        <v>996017340000</v>
      </c>
      <c r="Y2556" t="s">
        <v>86</v>
      </c>
      <c r="Z2556" t="s">
        <v>66</v>
      </c>
      <c r="AF2556" t="s">
        <v>1976</v>
      </c>
      <c r="AG2556" t="s">
        <v>1972</v>
      </c>
      <c r="AL2556">
        <v>0</v>
      </c>
      <c r="AN2556" t="s">
        <v>1974</v>
      </c>
      <c r="AO2556">
        <v>0</v>
      </c>
      <c r="AQ2556">
        <v>2258147</v>
      </c>
      <c r="AR2556" t="s">
        <v>4605</v>
      </c>
      <c r="AS2556" t="s">
        <v>5883</v>
      </c>
      <c r="AT2556" t="s">
        <v>1975</v>
      </c>
    </row>
    <row r="2557" spans="1:46" x14ac:dyDescent="0.25">
      <c r="A2557" t="str">
        <f>_xlfn.XLOOKUP(I2557,UTILIZADAS[Contacto1],UTILIZADAS[Source.Name],,0)</f>
        <v>Cobros Abril Canal Fijo</v>
      </c>
      <c r="B2557" s="18">
        <f>VLOOKUP(J2557,Ref!A:C,3,0)</f>
        <v>1</v>
      </c>
      <c r="C2557" s="18">
        <f>VLOOKUP(J2557,Ref!A:D,4,0)</f>
        <v>0</v>
      </c>
      <c r="D2557" s="18" t="str">
        <f t="shared" si="117"/>
        <v>22/may</v>
      </c>
      <c r="E2557" s="18">
        <f t="shared" si="118"/>
        <v>7</v>
      </c>
      <c r="F2557" s="18">
        <v>1</v>
      </c>
      <c r="G2557" s="18">
        <f t="shared" si="119"/>
        <v>1</v>
      </c>
      <c r="H2557" s="3">
        <v>46164.411076388889</v>
      </c>
      <c r="I2557">
        <v>65923460</v>
      </c>
      <c r="J2557">
        <v>6006</v>
      </c>
      <c r="K2557" t="s">
        <v>1983</v>
      </c>
      <c r="L2557" t="s">
        <v>1897</v>
      </c>
      <c r="M2557" t="s">
        <v>1970</v>
      </c>
      <c r="O2557">
        <v>996017340000</v>
      </c>
      <c r="P2557">
        <v>16018</v>
      </c>
      <c r="Q2557">
        <v>-5</v>
      </c>
      <c r="R2557">
        <v>1</v>
      </c>
      <c r="S2557">
        <v>65923460</v>
      </c>
      <c r="U2557" t="s">
        <v>5712</v>
      </c>
      <c r="W2557" t="s">
        <v>4056</v>
      </c>
      <c r="X2557">
        <v>996017340000</v>
      </c>
      <c r="Y2557" t="s">
        <v>86</v>
      </c>
      <c r="Z2557" t="s">
        <v>66</v>
      </c>
      <c r="AF2557" t="s">
        <v>1976</v>
      </c>
      <c r="AG2557" t="s">
        <v>1972</v>
      </c>
      <c r="AL2557">
        <v>168</v>
      </c>
      <c r="AM2557" t="s">
        <v>1979</v>
      </c>
      <c r="AN2557" t="s">
        <v>1987</v>
      </c>
      <c r="AO2557">
        <v>0</v>
      </c>
      <c r="AQ2557">
        <v>2258147</v>
      </c>
      <c r="AR2557" t="s">
        <v>4605</v>
      </c>
      <c r="AS2557" t="s">
        <v>5883</v>
      </c>
      <c r="AT2557" t="s">
        <v>1894</v>
      </c>
    </row>
    <row r="2558" spans="1:46" x14ac:dyDescent="0.25">
      <c r="A2558" t="str">
        <f>_xlfn.XLOOKUP(I2558,UTILIZADAS[Contacto1],UTILIZADAS[Source.Name],,0)</f>
        <v>Cobros Mayo</v>
      </c>
      <c r="B2558" s="18">
        <f>VLOOKUP(J2558,Ref!A:C,3,0)</f>
        <v>0</v>
      </c>
      <c r="C2558" s="18">
        <f>VLOOKUP(J2558,Ref!A:D,4,0)</f>
        <v>0</v>
      </c>
      <c r="D2558" s="18" t="str">
        <f t="shared" si="117"/>
        <v>12/may</v>
      </c>
      <c r="E2558" s="18">
        <f t="shared" si="118"/>
        <v>2</v>
      </c>
      <c r="F2558" s="18">
        <v>1</v>
      </c>
      <c r="G2558" s="18">
        <f t="shared" si="119"/>
        <v>0</v>
      </c>
      <c r="H2558" s="3">
        <v>46154.402708333335</v>
      </c>
      <c r="I2558">
        <v>65924574</v>
      </c>
      <c r="J2558" t="s">
        <v>2021</v>
      </c>
      <c r="K2558" t="s">
        <v>1968</v>
      </c>
      <c r="L2558" t="s">
        <v>1969</v>
      </c>
      <c r="M2558" t="s">
        <v>1970</v>
      </c>
      <c r="O2558">
        <v>362067450000</v>
      </c>
      <c r="P2558">
        <v>16018</v>
      </c>
      <c r="Q2558">
        <v>-5</v>
      </c>
      <c r="R2558">
        <v>1</v>
      </c>
      <c r="S2558">
        <v>65924574</v>
      </c>
      <c r="U2558" t="s">
        <v>5125</v>
      </c>
      <c r="W2558" t="s">
        <v>5126</v>
      </c>
      <c r="X2558">
        <v>362067450000</v>
      </c>
      <c r="Y2558" t="s">
        <v>65</v>
      </c>
      <c r="Z2558" t="s">
        <v>66</v>
      </c>
      <c r="AF2558" t="s">
        <v>1976</v>
      </c>
      <c r="AG2558" t="s">
        <v>1972</v>
      </c>
      <c r="AL2558">
        <v>5</v>
      </c>
      <c r="AN2558" t="s">
        <v>1974</v>
      </c>
      <c r="AO2558">
        <v>0</v>
      </c>
      <c r="AQ2558">
        <v>2258148</v>
      </c>
      <c r="AR2558" t="s">
        <v>4605</v>
      </c>
      <c r="AS2558" t="s">
        <v>5883</v>
      </c>
      <c r="AT2558" t="s">
        <v>2022</v>
      </c>
    </row>
    <row r="2559" spans="1:46" x14ac:dyDescent="0.25">
      <c r="A2559" t="str">
        <f>_xlfn.XLOOKUP(I2559,UTILIZADAS[Contacto1],UTILIZADAS[Source.Name],,0)</f>
        <v>Cobros Mayo</v>
      </c>
      <c r="B2559" s="18">
        <f>VLOOKUP(J2559,Ref!A:C,3,0)</f>
        <v>0</v>
      </c>
      <c r="C2559" s="18">
        <f>VLOOKUP(J2559,Ref!A:D,4,0)</f>
        <v>0</v>
      </c>
      <c r="D2559" s="18" t="str">
        <f t="shared" si="117"/>
        <v>14/may</v>
      </c>
      <c r="E2559" s="18">
        <f t="shared" si="118"/>
        <v>2</v>
      </c>
      <c r="F2559" s="18">
        <v>1</v>
      </c>
      <c r="G2559" s="18">
        <f t="shared" si="119"/>
        <v>1</v>
      </c>
      <c r="H2559" s="3">
        <v>46156.472870370373</v>
      </c>
      <c r="I2559">
        <v>65924574</v>
      </c>
      <c r="J2559">
        <v>6004</v>
      </c>
      <c r="K2559" t="s">
        <v>1983</v>
      </c>
      <c r="L2559" t="s">
        <v>1897</v>
      </c>
      <c r="M2559" t="s">
        <v>1970</v>
      </c>
      <c r="O2559">
        <v>362067450000</v>
      </c>
      <c r="P2559">
        <v>16018</v>
      </c>
      <c r="Q2559">
        <v>-5</v>
      </c>
      <c r="R2559">
        <v>1</v>
      </c>
      <c r="S2559">
        <v>65924574</v>
      </c>
      <c r="U2559" t="s">
        <v>5125</v>
      </c>
      <c r="W2559" t="s">
        <v>5126</v>
      </c>
      <c r="X2559">
        <v>362067450000</v>
      </c>
      <c r="Y2559" t="s">
        <v>65</v>
      </c>
      <c r="Z2559" t="s">
        <v>66</v>
      </c>
      <c r="AF2559" t="s">
        <v>1976</v>
      </c>
      <c r="AG2559" t="s">
        <v>1972</v>
      </c>
      <c r="AL2559">
        <v>199</v>
      </c>
      <c r="AM2559" t="s">
        <v>1979</v>
      </c>
      <c r="AN2559" t="s">
        <v>1987</v>
      </c>
      <c r="AO2559">
        <v>0</v>
      </c>
      <c r="AQ2559">
        <v>2258148</v>
      </c>
      <c r="AR2559" t="s">
        <v>4605</v>
      </c>
      <c r="AS2559" t="s">
        <v>5883</v>
      </c>
      <c r="AT2559" t="s">
        <v>1984</v>
      </c>
    </row>
    <row r="2560" spans="1:46" x14ac:dyDescent="0.25">
      <c r="A2560" t="str">
        <f>_xlfn.XLOOKUP(I2560,UTILIZADAS[Contacto1],UTILIZADAS[Source.Name],,0)</f>
        <v>Cobros Abril Canal Fijo</v>
      </c>
      <c r="B2560" s="18">
        <f>VLOOKUP(J2560,Ref!A:C,3,0)</f>
        <v>0</v>
      </c>
      <c r="C2560" s="18">
        <f>VLOOKUP(J2560,Ref!A:D,4,0)</f>
        <v>0</v>
      </c>
      <c r="D2560" s="18" t="str">
        <f t="shared" si="117"/>
        <v>12/may</v>
      </c>
      <c r="E2560" s="18">
        <f t="shared" si="118"/>
        <v>6</v>
      </c>
      <c r="F2560" s="18">
        <v>1</v>
      </c>
      <c r="G2560" s="18">
        <f t="shared" si="119"/>
        <v>0</v>
      </c>
      <c r="H2560" s="3">
        <v>46154.402870370373</v>
      </c>
      <c r="I2560">
        <v>65948925</v>
      </c>
      <c r="J2560" t="s">
        <v>2021</v>
      </c>
      <c r="K2560" t="s">
        <v>1968</v>
      </c>
      <c r="L2560" t="s">
        <v>1969</v>
      </c>
      <c r="M2560" t="s">
        <v>1970</v>
      </c>
      <c r="O2560">
        <v>366027580000</v>
      </c>
      <c r="P2560">
        <v>16018</v>
      </c>
      <c r="Q2560">
        <v>-5</v>
      </c>
      <c r="R2560">
        <v>1</v>
      </c>
      <c r="S2560">
        <v>65948925</v>
      </c>
      <c r="U2560" t="s">
        <v>2403</v>
      </c>
      <c r="W2560" t="s">
        <v>3975</v>
      </c>
      <c r="X2560">
        <v>366027580000</v>
      </c>
      <c r="Y2560" t="s">
        <v>65</v>
      </c>
      <c r="Z2560" t="s">
        <v>66</v>
      </c>
      <c r="AG2560" t="s">
        <v>1972</v>
      </c>
      <c r="AL2560">
        <v>5</v>
      </c>
      <c r="AN2560" t="s">
        <v>1974</v>
      </c>
      <c r="AO2560">
        <v>0</v>
      </c>
      <c r="AQ2560">
        <v>2258149</v>
      </c>
      <c r="AR2560" t="s">
        <v>4605</v>
      </c>
      <c r="AS2560" t="s">
        <v>5883</v>
      </c>
      <c r="AT2560" t="s">
        <v>2022</v>
      </c>
    </row>
    <row r="2561" spans="1:46" x14ac:dyDescent="0.25">
      <c r="A2561" t="str">
        <f>_xlfn.XLOOKUP(I2561,UTILIZADAS[Contacto1],UTILIZADAS[Source.Name],,0)</f>
        <v>Cobros Abril Canal Fijo</v>
      </c>
      <c r="B2561" s="18">
        <f>VLOOKUP(J2561,Ref!A:C,3,0)</f>
        <v>0</v>
      </c>
      <c r="C2561" s="18">
        <f>VLOOKUP(J2561,Ref!A:D,4,0)</f>
        <v>0</v>
      </c>
      <c r="D2561" s="18" t="str">
        <f t="shared" si="117"/>
        <v>14/may</v>
      </c>
      <c r="E2561" s="18">
        <f t="shared" si="118"/>
        <v>6</v>
      </c>
      <c r="F2561" s="18">
        <v>1</v>
      </c>
      <c r="G2561" s="18">
        <f t="shared" si="119"/>
        <v>0</v>
      </c>
      <c r="H2561" s="3">
        <v>46156.473935185182</v>
      </c>
      <c r="I2561">
        <v>65948925</v>
      </c>
      <c r="J2561" t="s">
        <v>2021</v>
      </c>
      <c r="K2561" t="s">
        <v>1968</v>
      </c>
      <c r="L2561" t="s">
        <v>1969</v>
      </c>
      <c r="M2561" t="s">
        <v>1970</v>
      </c>
      <c r="O2561">
        <v>366027580000</v>
      </c>
      <c r="P2561">
        <v>16018</v>
      </c>
      <c r="Q2561">
        <v>-5</v>
      </c>
      <c r="R2561">
        <v>1</v>
      </c>
      <c r="S2561">
        <v>65948925</v>
      </c>
      <c r="U2561" t="s">
        <v>2403</v>
      </c>
      <c r="W2561" t="s">
        <v>3975</v>
      </c>
      <c r="X2561">
        <v>366027580000</v>
      </c>
      <c r="Y2561" t="s">
        <v>65</v>
      </c>
      <c r="Z2561" t="s">
        <v>66</v>
      </c>
      <c r="AG2561" t="s">
        <v>1972</v>
      </c>
      <c r="AL2561">
        <v>5</v>
      </c>
      <c r="AN2561" t="s">
        <v>1974</v>
      </c>
      <c r="AO2561">
        <v>0</v>
      </c>
      <c r="AQ2561">
        <v>2258149</v>
      </c>
      <c r="AR2561" t="s">
        <v>4605</v>
      </c>
      <c r="AS2561" t="s">
        <v>5883</v>
      </c>
      <c r="AT2561" t="s">
        <v>2022</v>
      </c>
    </row>
    <row r="2562" spans="1:46" x14ac:dyDescent="0.25">
      <c r="A2562" t="str">
        <f>_xlfn.XLOOKUP(I2562,UTILIZADAS[Contacto1],UTILIZADAS[Source.Name],,0)</f>
        <v>Cobros Abril Canal Fijo</v>
      </c>
      <c r="B2562" s="18">
        <f>VLOOKUP(J2562,Ref!A:C,3,0)</f>
        <v>0</v>
      </c>
      <c r="C2562" s="18">
        <f>VLOOKUP(J2562,Ref!A:D,4,0)</f>
        <v>0</v>
      </c>
      <c r="D2562" s="18" t="str">
        <f t="shared" ref="D2562:D2625" si="120">TEXT(H2562,"dd/mmm")</f>
        <v>18/may</v>
      </c>
      <c r="E2562" s="18">
        <f t="shared" ref="E2562:E2625" si="121">+COUNTIF(I:I,I2562)</f>
        <v>6</v>
      </c>
      <c r="F2562" s="18">
        <v>1</v>
      </c>
      <c r="G2562" s="18">
        <f t="shared" si="119"/>
        <v>0</v>
      </c>
      <c r="H2562" s="3">
        <v>46160.609444444446</v>
      </c>
      <c r="I2562">
        <v>65948925</v>
      </c>
      <c r="J2562" t="s">
        <v>2021</v>
      </c>
      <c r="K2562" t="s">
        <v>1968</v>
      </c>
      <c r="L2562" t="s">
        <v>1969</v>
      </c>
      <c r="M2562" t="s">
        <v>1970</v>
      </c>
      <c r="O2562">
        <v>366027580000</v>
      </c>
      <c r="P2562">
        <v>16018</v>
      </c>
      <c r="Q2562">
        <v>-5</v>
      </c>
      <c r="R2562">
        <v>1</v>
      </c>
      <c r="S2562">
        <v>65948925</v>
      </c>
      <c r="U2562" t="s">
        <v>2403</v>
      </c>
      <c r="W2562" t="s">
        <v>3975</v>
      </c>
      <c r="X2562">
        <v>366027580000</v>
      </c>
      <c r="Y2562" t="s">
        <v>65</v>
      </c>
      <c r="Z2562" t="s">
        <v>66</v>
      </c>
      <c r="AG2562" t="s">
        <v>1972</v>
      </c>
      <c r="AL2562">
        <v>5</v>
      </c>
      <c r="AN2562" t="s">
        <v>1974</v>
      </c>
      <c r="AO2562">
        <v>0</v>
      </c>
      <c r="AQ2562">
        <v>2258149</v>
      </c>
      <c r="AR2562" t="s">
        <v>4605</v>
      </c>
      <c r="AS2562" t="s">
        <v>5883</v>
      </c>
      <c r="AT2562" t="s">
        <v>2022</v>
      </c>
    </row>
    <row r="2563" spans="1:46" x14ac:dyDescent="0.25">
      <c r="A2563" t="str">
        <f>_xlfn.XLOOKUP(I2563,UTILIZADAS[Contacto1],UTILIZADAS[Source.Name],,0)</f>
        <v>Cobros Abril Canal Fijo</v>
      </c>
      <c r="B2563" s="18">
        <f>VLOOKUP(J2563,Ref!A:C,3,0)</f>
        <v>0</v>
      </c>
      <c r="C2563" s="18">
        <f>VLOOKUP(J2563,Ref!A:D,4,0)</f>
        <v>0</v>
      </c>
      <c r="D2563" s="18" t="str">
        <f t="shared" si="120"/>
        <v>20/may</v>
      </c>
      <c r="E2563" s="18">
        <f t="shared" si="121"/>
        <v>6</v>
      </c>
      <c r="F2563" s="18">
        <v>1</v>
      </c>
      <c r="G2563" s="18">
        <f t="shared" ref="G2563:G2626" si="122">IF(I2563=I2564,0,1)</f>
        <v>0</v>
      </c>
      <c r="H2563" s="3">
        <v>46162.490671296298</v>
      </c>
      <c r="I2563">
        <v>65948925</v>
      </c>
      <c r="J2563" t="s">
        <v>1967</v>
      </c>
      <c r="K2563" t="s">
        <v>1968</v>
      </c>
      <c r="L2563" t="s">
        <v>1969</v>
      </c>
      <c r="M2563" t="s">
        <v>1970</v>
      </c>
      <c r="O2563">
        <v>366027580000</v>
      </c>
      <c r="P2563">
        <v>16018</v>
      </c>
      <c r="Q2563">
        <v>-5</v>
      </c>
      <c r="R2563">
        <v>1</v>
      </c>
      <c r="S2563">
        <v>65948925</v>
      </c>
      <c r="U2563" t="s">
        <v>2403</v>
      </c>
      <c r="W2563" t="s">
        <v>3975</v>
      </c>
      <c r="X2563">
        <v>366027580000</v>
      </c>
      <c r="Y2563" t="s">
        <v>65</v>
      </c>
      <c r="Z2563" t="s">
        <v>66</v>
      </c>
      <c r="AG2563" t="s">
        <v>1972</v>
      </c>
      <c r="AL2563">
        <v>0</v>
      </c>
      <c r="AN2563" t="s">
        <v>1974</v>
      </c>
      <c r="AO2563">
        <v>0</v>
      </c>
      <c r="AQ2563">
        <v>2258149</v>
      </c>
      <c r="AR2563" t="s">
        <v>4605</v>
      </c>
      <c r="AS2563" t="s">
        <v>5883</v>
      </c>
      <c r="AT2563" t="s">
        <v>1975</v>
      </c>
    </row>
    <row r="2564" spans="1:46" x14ac:dyDescent="0.25">
      <c r="A2564" t="str">
        <f>_xlfn.XLOOKUP(I2564,UTILIZADAS[Contacto1],UTILIZADAS[Source.Name],,0)</f>
        <v>Cobros Abril Canal Fijo</v>
      </c>
      <c r="B2564" s="18">
        <f>VLOOKUP(J2564,Ref!A:C,3,0)</f>
        <v>0</v>
      </c>
      <c r="C2564" s="18">
        <f>VLOOKUP(J2564,Ref!A:D,4,0)</f>
        <v>0</v>
      </c>
      <c r="D2564" s="18" t="str">
        <f t="shared" si="120"/>
        <v>21/may</v>
      </c>
      <c r="E2564" s="18">
        <f t="shared" si="121"/>
        <v>6</v>
      </c>
      <c r="F2564" s="18">
        <v>1</v>
      </c>
      <c r="G2564" s="18">
        <f t="shared" si="122"/>
        <v>0</v>
      </c>
      <c r="H2564" s="3">
        <v>46163.523449074077</v>
      </c>
      <c r="I2564">
        <v>65948925</v>
      </c>
      <c r="J2564" t="s">
        <v>2021</v>
      </c>
      <c r="K2564" t="s">
        <v>1968</v>
      </c>
      <c r="L2564" t="s">
        <v>1969</v>
      </c>
      <c r="M2564" t="s">
        <v>1970</v>
      </c>
      <c r="O2564">
        <v>366027580000</v>
      </c>
      <c r="P2564">
        <v>16018</v>
      </c>
      <c r="Q2564">
        <v>-5</v>
      </c>
      <c r="R2564">
        <v>1</v>
      </c>
      <c r="S2564">
        <v>65948925</v>
      </c>
      <c r="U2564" t="s">
        <v>2403</v>
      </c>
      <c r="W2564" t="s">
        <v>3975</v>
      </c>
      <c r="X2564">
        <v>366027580000</v>
      </c>
      <c r="Y2564" t="s">
        <v>65</v>
      </c>
      <c r="Z2564" t="s">
        <v>66</v>
      </c>
      <c r="AG2564" t="s">
        <v>1972</v>
      </c>
      <c r="AL2564">
        <v>5</v>
      </c>
      <c r="AN2564" t="s">
        <v>1974</v>
      </c>
      <c r="AO2564">
        <v>0</v>
      </c>
      <c r="AQ2564">
        <v>2258149</v>
      </c>
      <c r="AR2564" t="s">
        <v>4605</v>
      </c>
      <c r="AS2564" t="s">
        <v>5883</v>
      </c>
      <c r="AT2564" t="s">
        <v>2022</v>
      </c>
    </row>
    <row r="2565" spans="1:46" x14ac:dyDescent="0.25">
      <c r="A2565" t="str">
        <f>_xlfn.XLOOKUP(I2565,UTILIZADAS[Contacto1],UTILIZADAS[Source.Name],,0)</f>
        <v>Cobros Abril Canal Fijo</v>
      </c>
      <c r="B2565" s="18">
        <f>VLOOKUP(J2565,Ref!A:C,3,0)</f>
        <v>0</v>
      </c>
      <c r="C2565" s="18">
        <f>VLOOKUP(J2565,Ref!A:D,4,0)</f>
        <v>0</v>
      </c>
      <c r="D2565" s="18" t="str">
        <f t="shared" si="120"/>
        <v>22/may</v>
      </c>
      <c r="E2565" s="18">
        <f t="shared" si="121"/>
        <v>6</v>
      </c>
      <c r="F2565" s="18">
        <v>1</v>
      </c>
      <c r="G2565" s="18">
        <f t="shared" si="122"/>
        <v>1</v>
      </c>
      <c r="H2565" s="3">
        <v>46164.411307870374</v>
      </c>
      <c r="I2565">
        <v>65948925</v>
      </c>
      <c r="J2565" t="s">
        <v>2021</v>
      </c>
      <c r="K2565" t="s">
        <v>1968</v>
      </c>
      <c r="L2565" t="s">
        <v>1969</v>
      </c>
      <c r="M2565" t="s">
        <v>1970</v>
      </c>
      <c r="O2565">
        <v>366027580000</v>
      </c>
      <c r="P2565">
        <v>16018</v>
      </c>
      <c r="Q2565">
        <v>-5</v>
      </c>
      <c r="R2565">
        <v>1</v>
      </c>
      <c r="S2565">
        <v>65948925</v>
      </c>
      <c r="U2565" t="s">
        <v>2403</v>
      </c>
      <c r="W2565" t="s">
        <v>3975</v>
      </c>
      <c r="X2565">
        <v>366027580000</v>
      </c>
      <c r="Y2565" t="s">
        <v>65</v>
      </c>
      <c r="Z2565" t="s">
        <v>66</v>
      </c>
      <c r="AG2565" t="s">
        <v>1972</v>
      </c>
      <c r="AL2565">
        <v>5</v>
      </c>
      <c r="AN2565" t="s">
        <v>1974</v>
      </c>
      <c r="AO2565">
        <v>0</v>
      </c>
      <c r="AQ2565">
        <v>2258149</v>
      </c>
      <c r="AR2565" t="s">
        <v>4605</v>
      </c>
      <c r="AS2565" t="s">
        <v>5883</v>
      </c>
      <c r="AT2565" t="s">
        <v>2022</v>
      </c>
    </row>
    <row r="2566" spans="1:46" x14ac:dyDescent="0.25">
      <c r="A2566" t="str">
        <f>_xlfn.XLOOKUP(I2566,UTILIZADAS[Contacto1],UTILIZADAS[Source.Name],,0)</f>
        <v>Cobros Mayo</v>
      </c>
      <c r="B2566" s="18">
        <f>VLOOKUP(J2566,Ref!A:C,3,0)</f>
        <v>0</v>
      </c>
      <c r="C2566" s="18">
        <f>VLOOKUP(J2566,Ref!A:D,4,0)</f>
        <v>0</v>
      </c>
      <c r="D2566" s="18" t="str">
        <f t="shared" si="120"/>
        <v>12/may</v>
      </c>
      <c r="E2566" s="18">
        <f t="shared" si="121"/>
        <v>6</v>
      </c>
      <c r="F2566" s="18">
        <v>1</v>
      </c>
      <c r="G2566" s="18">
        <f t="shared" si="122"/>
        <v>0</v>
      </c>
      <c r="H2566" s="3">
        <v>46154.403032407405</v>
      </c>
      <c r="I2566">
        <v>65953641</v>
      </c>
      <c r="J2566" t="s">
        <v>2021</v>
      </c>
      <c r="K2566" t="s">
        <v>1968</v>
      </c>
      <c r="L2566" t="s">
        <v>1969</v>
      </c>
      <c r="M2566" t="s">
        <v>1970</v>
      </c>
      <c r="O2566">
        <v>363057440000</v>
      </c>
      <c r="P2566">
        <v>16018</v>
      </c>
      <c r="Q2566">
        <v>-5</v>
      </c>
      <c r="R2566">
        <v>1</v>
      </c>
      <c r="S2566">
        <v>65953641</v>
      </c>
      <c r="U2566" t="s">
        <v>5127</v>
      </c>
      <c r="W2566" t="s">
        <v>5128</v>
      </c>
      <c r="X2566">
        <v>363057440000</v>
      </c>
      <c r="Y2566" t="s">
        <v>65</v>
      </c>
      <c r="Z2566" t="s">
        <v>66</v>
      </c>
      <c r="AG2566" t="s">
        <v>1972</v>
      </c>
      <c r="AL2566">
        <v>5</v>
      </c>
      <c r="AN2566" t="s">
        <v>1974</v>
      </c>
      <c r="AO2566">
        <v>0</v>
      </c>
      <c r="AQ2566">
        <v>2258150</v>
      </c>
      <c r="AR2566" t="s">
        <v>4605</v>
      </c>
      <c r="AS2566" t="s">
        <v>5883</v>
      </c>
      <c r="AT2566" t="s">
        <v>2022</v>
      </c>
    </row>
    <row r="2567" spans="1:46" x14ac:dyDescent="0.25">
      <c r="A2567" t="str">
        <f>_xlfn.XLOOKUP(I2567,UTILIZADAS[Contacto1],UTILIZADAS[Source.Name],,0)</f>
        <v>Cobros Mayo</v>
      </c>
      <c r="B2567" s="18">
        <f>VLOOKUP(J2567,Ref!A:C,3,0)</f>
        <v>0</v>
      </c>
      <c r="C2567" s="18">
        <f>VLOOKUP(J2567,Ref!A:D,4,0)</f>
        <v>0</v>
      </c>
      <c r="D2567" s="18" t="str">
        <f t="shared" si="120"/>
        <v>14/may</v>
      </c>
      <c r="E2567" s="18">
        <f t="shared" si="121"/>
        <v>6</v>
      </c>
      <c r="F2567" s="18">
        <v>1</v>
      </c>
      <c r="G2567" s="18">
        <f t="shared" si="122"/>
        <v>0</v>
      </c>
      <c r="H2567" s="3">
        <v>46156.474282407406</v>
      </c>
      <c r="I2567">
        <v>65953641</v>
      </c>
      <c r="J2567" t="s">
        <v>2021</v>
      </c>
      <c r="K2567" t="s">
        <v>1968</v>
      </c>
      <c r="L2567" t="s">
        <v>1969</v>
      </c>
      <c r="M2567" t="s">
        <v>1970</v>
      </c>
      <c r="O2567">
        <v>363057440000</v>
      </c>
      <c r="P2567">
        <v>16018</v>
      </c>
      <c r="Q2567">
        <v>-5</v>
      </c>
      <c r="R2567">
        <v>1</v>
      </c>
      <c r="S2567">
        <v>65953641</v>
      </c>
      <c r="U2567" t="s">
        <v>5127</v>
      </c>
      <c r="W2567" t="s">
        <v>5128</v>
      </c>
      <c r="X2567">
        <v>363057440000</v>
      </c>
      <c r="Y2567" t="s">
        <v>65</v>
      </c>
      <c r="Z2567" t="s">
        <v>66</v>
      </c>
      <c r="AG2567" t="s">
        <v>1972</v>
      </c>
      <c r="AL2567">
        <v>5</v>
      </c>
      <c r="AN2567" t="s">
        <v>1974</v>
      </c>
      <c r="AO2567">
        <v>0</v>
      </c>
      <c r="AQ2567">
        <v>2258150</v>
      </c>
      <c r="AR2567" t="s">
        <v>4605</v>
      </c>
      <c r="AS2567" t="s">
        <v>5883</v>
      </c>
      <c r="AT2567" t="s">
        <v>2022</v>
      </c>
    </row>
    <row r="2568" spans="1:46" x14ac:dyDescent="0.25">
      <c r="A2568" t="str">
        <f>_xlfn.XLOOKUP(I2568,UTILIZADAS[Contacto1],UTILIZADAS[Source.Name],,0)</f>
        <v>Cobros Mayo</v>
      </c>
      <c r="B2568" s="18">
        <f>VLOOKUP(J2568,Ref!A:C,3,0)</f>
        <v>0</v>
      </c>
      <c r="C2568" s="18">
        <f>VLOOKUP(J2568,Ref!A:D,4,0)</f>
        <v>0</v>
      </c>
      <c r="D2568" s="18" t="str">
        <f t="shared" si="120"/>
        <v>18/may</v>
      </c>
      <c r="E2568" s="18">
        <f t="shared" si="121"/>
        <v>6</v>
      </c>
      <c r="F2568" s="18">
        <v>1</v>
      </c>
      <c r="G2568" s="18">
        <f t="shared" si="122"/>
        <v>0</v>
      </c>
      <c r="H2568" s="3">
        <v>46160.609664351854</v>
      </c>
      <c r="I2568">
        <v>65953641</v>
      </c>
      <c r="J2568" t="s">
        <v>2021</v>
      </c>
      <c r="K2568" t="s">
        <v>1968</v>
      </c>
      <c r="L2568" t="s">
        <v>1969</v>
      </c>
      <c r="M2568" t="s">
        <v>1970</v>
      </c>
      <c r="O2568">
        <v>363057440000</v>
      </c>
      <c r="P2568">
        <v>16018</v>
      </c>
      <c r="Q2568">
        <v>-5</v>
      </c>
      <c r="R2568">
        <v>1</v>
      </c>
      <c r="S2568">
        <v>65953641</v>
      </c>
      <c r="U2568" t="s">
        <v>5127</v>
      </c>
      <c r="W2568" t="s">
        <v>5128</v>
      </c>
      <c r="X2568">
        <v>363057440000</v>
      </c>
      <c r="Y2568" t="s">
        <v>65</v>
      </c>
      <c r="Z2568" t="s">
        <v>66</v>
      </c>
      <c r="AG2568" t="s">
        <v>1972</v>
      </c>
      <c r="AL2568">
        <v>5</v>
      </c>
      <c r="AN2568" t="s">
        <v>1974</v>
      </c>
      <c r="AO2568">
        <v>0</v>
      </c>
      <c r="AQ2568">
        <v>2258150</v>
      </c>
      <c r="AR2568" t="s">
        <v>4605</v>
      </c>
      <c r="AS2568" t="s">
        <v>5883</v>
      </c>
      <c r="AT2568" t="s">
        <v>2022</v>
      </c>
    </row>
    <row r="2569" spans="1:46" x14ac:dyDescent="0.25">
      <c r="A2569" t="str">
        <f>_xlfn.XLOOKUP(I2569,UTILIZADAS[Contacto1],UTILIZADAS[Source.Name],,0)</f>
        <v>Cobros Mayo</v>
      </c>
      <c r="B2569" s="18">
        <f>VLOOKUP(J2569,Ref!A:C,3,0)</f>
        <v>0</v>
      </c>
      <c r="C2569" s="18">
        <f>VLOOKUP(J2569,Ref!A:D,4,0)</f>
        <v>0</v>
      </c>
      <c r="D2569" s="18" t="str">
        <f t="shared" si="120"/>
        <v>20/may</v>
      </c>
      <c r="E2569" s="18">
        <f t="shared" si="121"/>
        <v>6</v>
      </c>
      <c r="F2569" s="18">
        <v>1</v>
      </c>
      <c r="G2569" s="18">
        <f t="shared" si="122"/>
        <v>0</v>
      </c>
      <c r="H2569" s="3">
        <v>46162.490798611114</v>
      </c>
      <c r="I2569">
        <v>65953641</v>
      </c>
      <c r="J2569" t="s">
        <v>2021</v>
      </c>
      <c r="K2569" t="s">
        <v>1968</v>
      </c>
      <c r="L2569" t="s">
        <v>1969</v>
      </c>
      <c r="M2569" t="s">
        <v>1970</v>
      </c>
      <c r="O2569">
        <v>363057440000</v>
      </c>
      <c r="P2569">
        <v>16018</v>
      </c>
      <c r="Q2569">
        <v>-5</v>
      </c>
      <c r="R2569">
        <v>1</v>
      </c>
      <c r="S2569">
        <v>65953641</v>
      </c>
      <c r="U2569" t="s">
        <v>5127</v>
      </c>
      <c r="W2569" t="s">
        <v>5128</v>
      </c>
      <c r="X2569">
        <v>363057440000</v>
      </c>
      <c r="Y2569" t="s">
        <v>65</v>
      </c>
      <c r="Z2569" t="s">
        <v>66</v>
      </c>
      <c r="AG2569" t="s">
        <v>1972</v>
      </c>
      <c r="AL2569">
        <v>5</v>
      </c>
      <c r="AN2569" t="s">
        <v>1974</v>
      </c>
      <c r="AO2569">
        <v>0</v>
      </c>
      <c r="AQ2569">
        <v>2258150</v>
      </c>
      <c r="AR2569" t="s">
        <v>4605</v>
      </c>
      <c r="AS2569" t="s">
        <v>5883</v>
      </c>
      <c r="AT2569" t="s">
        <v>2022</v>
      </c>
    </row>
    <row r="2570" spans="1:46" x14ac:dyDescent="0.25">
      <c r="A2570" t="str">
        <f>_xlfn.XLOOKUP(I2570,UTILIZADAS[Contacto1],UTILIZADAS[Source.Name],,0)</f>
        <v>Cobros Mayo</v>
      </c>
      <c r="B2570" s="18">
        <f>VLOOKUP(J2570,Ref!A:C,3,0)</f>
        <v>0</v>
      </c>
      <c r="C2570" s="18">
        <f>VLOOKUP(J2570,Ref!A:D,4,0)</f>
        <v>0</v>
      </c>
      <c r="D2570" s="18" t="str">
        <f t="shared" si="120"/>
        <v>21/may</v>
      </c>
      <c r="E2570" s="18">
        <f t="shared" si="121"/>
        <v>6</v>
      </c>
      <c r="F2570" s="18">
        <v>1</v>
      </c>
      <c r="G2570" s="18">
        <f t="shared" si="122"/>
        <v>0</v>
      </c>
      <c r="H2570" s="3">
        <v>46163.5237037037</v>
      </c>
      <c r="I2570">
        <v>65953641</v>
      </c>
      <c r="J2570" t="s">
        <v>2021</v>
      </c>
      <c r="K2570" t="s">
        <v>1968</v>
      </c>
      <c r="L2570" t="s">
        <v>1969</v>
      </c>
      <c r="M2570" t="s">
        <v>1970</v>
      </c>
      <c r="O2570">
        <v>363057440000</v>
      </c>
      <c r="P2570">
        <v>16018</v>
      </c>
      <c r="Q2570">
        <v>-5</v>
      </c>
      <c r="R2570">
        <v>1</v>
      </c>
      <c r="S2570">
        <v>65953641</v>
      </c>
      <c r="U2570" t="s">
        <v>5127</v>
      </c>
      <c r="W2570" t="s">
        <v>5128</v>
      </c>
      <c r="X2570">
        <v>363057440000</v>
      </c>
      <c r="Y2570" t="s">
        <v>65</v>
      </c>
      <c r="Z2570" t="s">
        <v>66</v>
      </c>
      <c r="AG2570" t="s">
        <v>1972</v>
      </c>
      <c r="AL2570">
        <v>5</v>
      </c>
      <c r="AN2570" t="s">
        <v>1974</v>
      </c>
      <c r="AO2570">
        <v>0</v>
      </c>
      <c r="AQ2570">
        <v>2258150</v>
      </c>
      <c r="AR2570" t="s">
        <v>4605</v>
      </c>
      <c r="AS2570" t="s">
        <v>5883</v>
      </c>
      <c r="AT2570" t="s">
        <v>2022</v>
      </c>
    </row>
    <row r="2571" spans="1:46" x14ac:dyDescent="0.25">
      <c r="A2571" t="str">
        <f>_xlfn.XLOOKUP(I2571,UTILIZADAS[Contacto1],UTILIZADAS[Source.Name],,0)</f>
        <v>Cobros Mayo</v>
      </c>
      <c r="B2571" s="18">
        <f>VLOOKUP(J2571,Ref!A:C,3,0)</f>
        <v>0</v>
      </c>
      <c r="C2571" s="18">
        <f>VLOOKUP(J2571,Ref!A:D,4,0)</f>
        <v>0</v>
      </c>
      <c r="D2571" s="18" t="str">
        <f t="shared" si="120"/>
        <v>22/may</v>
      </c>
      <c r="E2571" s="18">
        <f t="shared" si="121"/>
        <v>6</v>
      </c>
      <c r="F2571" s="18">
        <v>1</v>
      </c>
      <c r="G2571" s="18">
        <f t="shared" si="122"/>
        <v>1</v>
      </c>
      <c r="H2571" s="3">
        <v>46164.414768518516</v>
      </c>
      <c r="I2571">
        <v>65953641</v>
      </c>
      <c r="J2571" t="s">
        <v>2021</v>
      </c>
      <c r="K2571" t="s">
        <v>1968</v>
      </c>
      <c r="L2571" t="s">
        <v>1969</v>
      </c>
      <c r="M2571" t="s">
        <v>1970</v>
      </c>
      <c r="O2571">
        <v>363057440000</v>
      </c>
      <c r="P2571">
        <v>16018</v>
      </c>
      <c r="Q2571">
        <v>-5</v>
      </c>
      <c r="R2571">
        <v>1</v>
      </c>
      <c r="S2571">
        <v>65953641</v>
      </c>
      <c r="U2571" t="s">
        <v>5127</v>
      </c>
      <c r="W2571" t="s">
        <v>5128</v>
      </c>
      <c r="X2571">
        <v>363057440000</v>
      </c>
      <c r="Y2571" t="s">
        <v>65</v>
      </c>
      <c r="Z2571" t="s">
        <v>66</v>
      </c>
      <c r="AG2571" t="s">
        <v>1972</v>
      </c>
      <c r="AL2571">
        <v>5</v>
      </c>
      <c r="AN2571" t="s">
        <v>1974</v>
      </c>
      <c r="AO2571">
        <v>0</v>
      </c>
      <c r="AQ2571">
        <v>2258150</v>
      </c>
      <c r="AR2571" t="s">
        <v>4605</v>
      </c>
      <c r="AS2571" t="s">
        <v>5883</v>
      </c>
      <c r="AT2571" t="s">
        <v>2022</v>
      </c>
    </row>
    <row r="2572" spans="1:46" x14ac:dyDescent="0.25">
      <c r="A2572" t="str">
        <f>_xlfn.XLOOKUP(I2572,UTILIZADAS[Contacto1],UTILIZADAS[Source.Name],,0)</f>
        <v>Cobros Mayo</v>
      </c>
      <c r="B2572" s="18">
        <f>VLOOKUP(J2572,Ref!A:C,3,0)</f>
        <v>0</v>
      </c>
      <c r="C2572" s="18">
        <f>VLOOKUP(J2572,Ref!A:D,4,0)</f>
        <v>0</v>
      </c>
      <c r="D2572" s="18" t="str">
        <f t="shared" si="120"/>
        <v>12/may</v>
      </c>
      <c r="E2572" s="18">
        <f t="shared" si="121"/>
        <v>4</v>
      </c>
      <c r="F2572" s="18">
        <v>1</v>
      </c>
      <c r="G2572" s="18">
        <f t="shared" si="122"/>
        <v>0</v>
      </c>
      <c r="H2572" s="3">
        <v>46154.403969907406</v>
      </c>
      <c r="I2572">
        <v>65958331</v>
      </c>
      <c r="J2572" t="s">
        <v>2023</v>
      </c>
      <c r="K2572" t="s">
        <v>1968</v>
      </c>
      <c r="L2572" t="s">
        <v>1969</v>
      </c>
      <c r="M2572" t="s">
        <v>1970</v>
      </c>
      <c r="O2572">
        <v>365086490000</v>
      </c>
      <c r="P2572">
        <v>16018</v>
      </c>
      <c r="Q2572">
        <v>-5</v>
      </c>
      <c r="R2572">
        <v>1</v>
      </c>
      <c r="S2572">
        <v>65958331</v>
      </c>
      <c r="U2572" t="s">
        <v>6070</v>
      </c>
      <c r="W2572">
        <v>199179330</v>
      </c>
      <c r="X2572">
        <v>365086490000</v>
      </c>
      <c r="Y2572" t="s">
        <v>85</v>
      </c>
      <c r="Z2572" t="s">
        <v>66</v>
      </c>
      <c r="AG2572" t="s">
        <v>1972</v>
      </c>
      <c r="AL2572">
        <v>0</v>
      </c>
      <c r="AN2572" t="s">
        <v>1974</v>
      </c>
      <c r="AO2572">
        <v>0</v>
      </c>
      <c r="AQ2572">
        <v>2258151</v>
      </c>
      <c r="AR2572" t="s">
        <v>4605</v>
      </c>
      <c r="AS2572" t="s">
        <v>5883</v>
      </c>
      <c r="AT2572" t="s">
        <v>2024</v>
      </c>
    </row>
    <row r="2573" spans="1:46" x14ac:dyDescent="0.25">
      <c r="A2573" t="str">
        <f>_xlfn.XLOOKUP(I2573,UTILIZADAS[Contacto1],UTILIZADAS[Source.Name],,0)</f>
        <v>Cobros Mayo</v>
      </c>
      <c r="B2573" s="18">
        <f>VLOOKUP(J2573,Ref!A:C,3,0)</f>
        <v>0</v>
      </c>
      <c r="C2573" s="18">
        <f>VLOOKUP(J2573,Ref!A:D,4,0)</f>
        <v>0</v>
      </c>
      <c r="D2573" s="18" t="str">
        <f t="shared" si="120"/>
        <v>12/may</v>
      </c>
      <c r="E2573" s="18">
        <f t="shared" si="121"/>
        <v>4</v>
      </c>
      <c r="F2573" s="18">
        <v>1</v>
      </c>
      <c r="G2573" s="18">
        <f t="shared" si="122"/>
        <v>0</v>
      </c>
      <c r="H2573" s="3">
        <v>46154.533043981479</v>
      </c>
      <c r="I2573">
        <v>65958331</v>
      </c>
      <c r="J2573" t="s">
        <v>2023</v>
      </c>
      <c r="K2573" t="s">
        <v>1968</v>
      </c>
      <c r="L2573" t="s">
        <v>1969</v>
      </c>
      <c r="M2573" t="s">
        <v>1970</v>
      </c>
      <c r="O2573">
        <v>365086490000</v>
      </c>
      <c r="P2573">
        <v>16018</v>
      </c>
      <c r="Q2573">
        <v>-5</v>
      </c>
      <c r="R2573">
        <v>1</v>
      </c>
      <c r="S2573">
        <v>65958331</v>
      </c>
      <c r="U2573" t="s">
        <v>6070</v>
      </c>
      <c r="W2573">
        <v>199179330</v>
      </c>
      <c r="X2573">
        <v>365086490000</v>
      </c>
      <c r="Y2573" t="s">
        <v>85</v>
      </c>
      <c r="Z2573" t="s">
        <v>66</v>
      </c>
      <c r="AG2573" t="s">
        <v>1972</v>
      </c>
      <c r="AL2573">
        <v>0</v>
      </c>
      <c r="AN2573" t="s">
        <v>1974</v>
      </c>
      <c r="AO2573">
        <v>0</v>
      </c>
      <c r="AQ2573">
        <v>2258151</v>
      </c>
      <c r="AR2573" t="s">
        <v>4605</v>
      </c>
      <c r="AS2573" t="s">
        <v>5883</v>
      </c>
      <c r="AT2573" t="s">
        <v>2024</v>
      </c>
    </row>
    <row r="2574" spans="1:46" x14ac:dyDescent="0.25">
      <c r="A2574" t="str">
        <f>_xlfn.XLOOKUP(I2574,UTILIZADAS[Contacto1],UTILIZADAS[Source.Name],,0)</f>
        <v>Cobros Mayo</v>
      </c>
      <c r="B2574" s="18">
        <f>VLOOKUP(J2574,Ref!A:C,3,0)</f>
        <v>0</v>
      </c>
      <c r="C2574" s="18">
        <f>VLOOKUP(J2574,Ref!A:D,4,0)</f>
        <v>0</v>
      </c>
      <c r="D2574" s="18" t="str">
        <f t="shared" si="120"/>
        <v>12/may</v>
      </c>
      <c r="E2574" s="18">
        <f t="shared" si="121"/>
        <v>4</v>
      </c>
      <c r="F2574" s="18">
        <v>1</v>
      </c>
      <c r="G2574" s="18">
        <f t="shared" si="122"/>
        <v>0</v>
      </c>
      <c r="H2574" s="3">
        <v>46154.680300925924</v>
      </c>
      <c r="I2574">
        <v>65958331</v>
      </c>
      <c r="J2574" t="s">
        <v>2023</v>
      </c>
      <c r="K2574" t="s">
        <v>1968</v>
      </c>
      <c r="L2574" t="s">
        <v>1969</v>
      </c>
      <c r="M2574" t="s">
        <v>1970</v>
      </c>
      <c r="O2574">
        <v>365086490000</v>
      </c>
      <c r="P2574">
        <v>16018</v>
      </c>
      <c r="Q2574">
        <v>-5</v>
      </c>
      <c r="R2574">
        <v>1</v>
      </c>
      <c r="S2574">
        <v>65958331</v>
      </c>
      <c r="U2574" t="s">
        <v>6070</v>
      </c>
      <c r="W2574">
        <v>199179330</v>
      </c>
      <c r="X2574">
        <v>365086490000</v>
      </c>
      <c r="Y2574" t="s">
        <v>85</v>
      </c>
      <c r="Z2574" t="s">
        <v>66</v>
      </c>
      <c r="AG2574" t="s">
        <v>1972</v>
      </c>
      <c r="AL2574">
        <v>0</v>
      </c>
      <c r="AN2574" t="s">
        <v>1974</v>
      </c>
      <c r="AO2574">
        <v>0</v>
      </c>
      <c r="AQ2574">
        <v>2258151</v>
      </c>
      <c r="AR2574" t="s">
        <v>4605</v>
      </c>
      <c r="AS2574" t="s">
        <v>5883</v>
      </c>
      <c r="AT2574" t="s">
        <v>2024</v>
      </c>
    </row>
    <row r="2575" spans="1:46" x14ac:dyDescent="0.25">
      <c r="A2575" t="str">
        <f>_xlfn.XLOOKUP(I2575,UTILIZADAS[Contacto1],UTILIZADAS[Source.Name],,0)</f>
        <v>Cobros Mayo</v>
      </c>
      <c r="B2575" s="18">
        <f>VLOOKUP(J2575,Ref!A:C,3,0)</f>
        <v>0</v>
      </c>
      <c r="C2575" s="18">
        <f>VLOOKUP(J2575,Ref!A:D,4,0)</f>
        <v>0</v>
      </c>
      <c r="D2575" s="18" t="str">
        <f t="shared" si="120"/>
        <v>13/may</v>
      </c>
      <c r="E2575" s="18">
        <f t="shared" si="121"/>
        <v>4</v>
      </c>
      <c r="F2575" s="18">
        <v>1</v>
      </c>
      <c r="G2575" s="18">
        <f t="shared" si="122"/>
        <v>1</v>
      </c>
      <c r="H2575" s="3">
        <v>46155.429722222223</v>
      </c>
      <c r="I2575">
        <v>65958331</v>
      </c>
      <c r="J2575" t="s">
        <v>2023</v>
      </c>
      <c r="K2575" t="s">
        <v>1968</v>
      </c>
      <c r="L2575" t="s">
        <v>1969</v>
      </c>
      <c r="M2575" t="s">
        <v>1970</v>
      </c>
      <c r="O2575">
        <v>365086490000</v>
      </c>
      <c r="P2575">
        <v>16018</v>
      </c>
      <c r="Q2575">
        <v>-5</v>
      </c>
      <c r="R2575">
        <v>1</v>
      </c>
      <c r="S2575">
        <v>65958331</v>
      </c>
      <c r="U2575" t="s">
        <v>6070</v>
      </c>
      <c r="W2575">
        <v>199179330</v>
      </c>
      <c r="X2575">
        <v>365086490000</v>
      </c>
      <c r="Y2575" t="s">
        <v>85</v>
      </c>
      <c r="Z2575" t="s">
        <v>66</v>
      </c>
      <c r="AG2575" t="s">
        <v>1972</v>
      </c>
      <c r="AL2575">
        <v>0</v>
      </c>
      <c r="AN2575" t="s">
        <v>1974</v>
      </c>
      <c r="AO2575">
        <v>0</v>
      </c>
      <c r="AQ2575">
        <v>2258151</v>
      </c>
      <c r="AR2575" t="s">
        <v>4605</v>
      </c>
      <c r="AS2575" t="s">
        <v>5883</v>
      </c>
      <c r="AT2575" t="s">
        <v>2024</v>
      </c>
    </row>
    <row r="2576" spans="1:46" x14ac:dyDescent="0.25">
      <c r="A2576" t="str">
        <f>_xlfn.XLOOKUP(I2576,UTILIZADAS[Contacto1],UTILIZADAS[Source.Name],,0)</f>
        <v>Cobros Mayo</v>
      </c>
      <c r="B2576" s="18">
        <f>VLOOKUP(J2576,Ref!A:C,3,0)</f>
        <v>0</v>
      </c>
      <c r="C2576" s="18">
        <f>VLOOKUP(J2576,Ref!A:D,4,0)</f>
        <v>0</v>
      </c>
      <c r="D2576" s="18" t="str">
        <f t="shared" si="120"/>
        <v>12/may</v>
      </c>
      <c r="E2576" s="18">
        <f t="shared" si="121"/>
        <v>2</v>
      </c>
      <c r="F2576" s="18">
        <v>1</v>
      </c>
      <c r="G2576" s="18">
        <f t="shared" si="122"/>
        <v>0</v>
      </c>
      <c r="H2576" s="3">
        <v>46154.407789351855</v>
      </c>
      <c r="I2576">
        <v>65961267</v>
      </c>
      <c r="J2576" t="s">
        <v>2021</v>
      </c>
      <c r="K2576" t="s">
        <v>1968</v>
      </c>
      <c r="L2576" t="s">
        <v>1969</v>
      </c>
      <c r="M2576" t="s">
        <v>1970</v>
      </c>
      <c r="O2576">
        <v>369088960000</v>
      </c>
      <c r="P2576">
        <v>16018</v>
      </c>
      <c r="Q2576">
        <v>-5</v>
      </c>
      <c r="R2576">
        <v>1</v>
      </c>
      <c r="S2576">
        <v>65961267</v>
      </c>
      <c r="U2576" t="s">
        <v>6071</v>
      </c>
      <c r="W2576" t="s">
        <v>5132</v>
      </c>
      <c r="X2576">
        <v>369088960000</v>
      </c>
      <c r="Y2576" t="s">
        <v>65</v>
      </c>
      <c r="Z2576" t="s">
        <v>66</v>
      </c>
      <c r="AF2576" t="s">
        <v>1976</v>
      </c>
      <c r="AG2576" t="s">
        <v>1972</v>
      </c>
      <c r="AL2576">
        <v>5</v>
      </c>
      <c r="AN2576" t="s">
        <v>1974</v>
      </c>
      <c r="AO2576">
        <v>0</v>
      </c>
      <c r="AQ2576">
        <v>2258152</v>
      </c>
      <c r="AR2576" t="s">
        <v>4605</v>
      </c>
      <c r="AS2576" t="s">
        <v>5883</v>
      </c>
      <c r="AT2576" t="s">
        <v>2022</v>
      </c>
    </row>
    <row r="2577" spans="1:46" x14ac:dyDescent="0.25">
      <c r="A2577" t="str">
        <f>_xlfn.XLOOKUP(I2577,UTILIZADAS[Contacto1],UTILIZADAS[Source.Name],,0)</f>
        <v>Cobros Mayo</v>
      </c>
      <c r="B2577" s="18">
        <f>VLOOKUP(J2577,Ref!A:C,3,0)</f>
        <v>0</v>
      </c>
      <c r="C2577" s="18">
        <f>VLOOKUP(J2577,Ref!A:D,4,0)</f>
        <v>0</v>
      </c>
      <c r="D2577" s="18" t="str">
        <f t="shared" si="120"/>
        <v>14/may</v>
      </c>
      <c r="E2577" s="18">
        <f t="shared" si="121"/>
        <v>2</v>
      </c>
      <c r="F2577" s="18">
        <v>1</v>
      </c>
      <c r="G2577" s="18">
        <f t="shared" si="122"/>
        <v>1</v>
      </c>
      <c r="H2577" s="3">
        <v>46156.476111111115</v>
      </c>
      <c r="I2577">
        <v>65961267</v>
      </c>
      <c r="J2577">
        <v>6004</v>
      </c>
      <c r="K2577" t="s">
        <v>1983</v>
      </c>
      <c r="L2577" t="s">
        <v>1897</v>
      </c>
      <c r="M2577" t="s">
        <v>1970</v>
      </c>
      <c r="O2577">
        <v>369088960000</v>
      </c>
      <c r="P2577">
        <v>16018</v>
      </c>
      <c r="Q2577">
        <v>-5</v>
      </c>
      <c r="R2577">
        <v>1</v>
      </c>
      <c r="S2577">
        <v>65961267</v>
      </c>
      <c r="U2577" t="s">
        <v>6071</v>
      </c>
      <c r="W2577" t="s">
        <v>5132</v>
      </c>
      <c r="X2577">
        <v>369088960000</v>
      </c>
      <c r="Y2577" t="s">
        <v>65</v>
      </c>
      <c r="Z2577" t="s">
        <v>66</v>
      </c>
      <c r="AF2577" t="s">
        <v>1976</v>
      </c>
      <c r="AG2577" t="s">
        <v>1972</v>
      </c>
      <c r="AL2577">
        <v>83</v>
      </c>
      <c r="AM2577" t="s">
        <v>1979</v>
      </c>
      <c r="AN2577" t="s">
        <v>1987</v>
      </c>
      <c r="AO2577">
        <v>0</v>
      </c>
      <c r="AQ2577">
        <v>2258152</v>
      </c>
      <c r="AR2577" t="s">
        <v>4605</v>
      </c>
      <c r="AS2577" t="s">
        <v>5883</v>
      </c>
      <c r="AT2577" t="s">
        <v>1984</v>
      </c>
    </row>
    <row r="2578" spans="1:46" x14ac:dyDescent="0.25">
      <c r="A2578" t="str">
        <f>_xlfn.XLOOKUP(I2578,UTILIZADAS[Contacto1],UTILIZADAS[Source.Name],,0)</f>
        <v>Cobros Abril Canal Fijo</v>
      </c>
      <c r="B2578" s="18">
        <f>VLOOKUP(J2578,Ref!A:C,3,0)</f>
        <v>0</v>
      </c>
      <c r="C2578" s="18">
        <f>VLOOKUP(J2578,Ref!A:D,4,0)</f>
        <v>0</v>
      </c>
      <c r="D2578" s="18" t="str">
        <f t="shared" si="120"/>
        <v>04/may</v>
      </c>
      <c r="E2578" s="18">
        <f t="shared" si="121"/>
        <v>4</v>
      </c>
      <c r="F2578" s="18">
        <v>1</v>
      </c>
      <c r="G2578" s="18">
        <f t="shared" si="122"/>
        <v>0</v>
      </c>
      <c r="H2578" s="3">
        <v>46146.51221064815</v>
      </c>
      <c r="I2578">
        <v>65964756</v>
      </c>
      <c r="J2578" t="s">
        <v>2021</v>
      </c>
      <c r="K2578" t="s">
        <v>1968</v>
      </c>
      <c r="L2578" t="s">
        <v>1969</v>
      </c>
      <c r="M2578" t="s">
        <v>1970</v>
      </c>
      <c r="O2578">
        <v>355347760000</v>
      </c>
      <c r="P2578">
        <v>16017</v>
      </c>
      <c r="Q2578">
        <v>-5</v>
      </c>
      <c r="R2578">
        <v>1</v>
      </c>
      <c r="S2578">
        <v>65964756</v>
      </c>
      <c r="U2578" t="s">
        <v>842</v>
      </c>
      <c r="W2578" t="s">
        <v>843</v>
      </c>
      <c r="X2578" t="s">
        <v>2551</v>
      </c>
      <c r="Y2578" t="s">
        <v>65</v>
      </c>
      <c r="Z2578">
        <v>355347760000</v>
      </c>
      <c r="AG2578" t="s">
        <v>1972</v>
      </c>
      <c r="AI2578" t="s">
        <v>3541</v>
      </c>
      <c r="AL2578">
        <v>5</v>
      </c>
      <c r="AN2578" t="s">
        <v>1974</v>
      </c>
      <c r="AO2578">
        <v>0</v>
      </c>
      <c r="AQ2578">
        <v>2252630</v>
      </c>
      <c r="AR2578" t="s">
        <v>2241</v>
      </c>
      <c r="AS2578" t="s">
        <v>4163</v>
      </c>
      <c r="AT2578" t="s">
        <v>2022</v>
      </c>
    </row>
    <row r="2579" spans="1:46" x14ac:dyDescent="0.25">
      <c r="A2579" t="str">
        <f>_xlfn.XLOOKUP(I2579,UTILIZADAS[Contacto1],UTILIZADAS[Source.Name],,0)</f>
        <v>Cobros Abril Canal Fijo</v>
      </c>
      <c r="B2579" s="18">
        <f>VLOOKUP(J2579,Ref!A:C,3,0)</f>
        <v>0</v>
      </c>
      <c r="C2579" s="18">
        <f>VLOOKUP(J2579,Ref!A:D,4,0)</f>
        <v>0</v>
      </c>
      <c r="D2579" s="18" t="str">
        <f t="shared" si="120"/>
        <v>06/may</v>
      </c>
      <c r="E2579" s="18">
        <f t="shared" si="121"/>
        <v>4</v>
      </c>
      <c r="F2579" s="18">
        <v>1</v>
      </c>
      <c r="G2579" s="18">
        <f t="shared" si="122"/>
        <v>0</v>
      </c>
      <c r="H2579" s="3">
        <v>46148.518518518518</v>
      </c>
      <c r="I2579">
        <v>65964756</v>
      </c>
      <c r="J2579" t="s">
        <v>2021</v>
      </c>
      <c r="K2579" t="s">
        <v>1968</v>
      </c>
      <c r="L2579" t="s">
        <v>1969</v>
      </c>
      <c r="M2579" t="s">
        <v>1970</v>
      </c>
      <c r="O2579">
        <v>355347760000</v>
      </c>
      <c r="P2579">
        <v>16017</v>
      </c>
      <c r="Q2579">
        <v>-5</v>
      </c>
      <c r="R2579">
        <v>1</v>
      </c>
      <c r="S2579">
        <v>65964756</v>
      </c>
      <c r="U2579" t="s">
        <v>842</v>
      </c>
      <c r="W2579" t="s">
        <v>843</v>
      </c>
      <c r="X2579" t="s">
        <v>2551</v>
      </c>
      <c r="Y2579" t="s">
        <v>65</v>
      </c>
      <c r="Z2579">
        <v>355347760000</v>
      </c>
      <c r="AG2579" t="s">
        <v>1972</v>
      </c>
      <c r="AI2579" t="s">
        <v>3541</v>
      </c>
      <c r="AL2579">
        <v>5</v>
      </c>
      <c r="AN2579" t="s">
        <v>1974</v>
      </c>
      <c r="AO2579">
        <v>0</v>
      </c>
      <c r="AQ2579">
        <v>2252630</v>
      </c>
      <c r="AR2579" t="s">
        <v>2241</v>
      </c>
      <c r="AS2579" t="s">
        <v>4163</v>
      </c>
      <c r="AT2579" t="s">
        <v>2022</v>
      </c>
    </row>
    <row r="2580" spans="1:46" x14ac:dyDescent="0.25">
      <c r="A2580" t="str">
        <f>_xlfn.XLOOKUP(I2580,UTILIZADAS[Contacto1],UTILIZADAS[Source.Name],,0)</f>
        <v>Cobros Abril Canal Fijo</v>
      </c>
      <c r="B2580" s="18">
        <f>VLOOKUP(J2580,Ref!A:C,3,0)</f>
        <v>0</v>
      </c>
      <c r="C2580" s="18">
        <f>VLOOKUP(J2580,Ref!A:D,4,0)</f>
        <v>0</v>
      </c>
      <c r="D2580" s="18" t="str">
        <f t="shared" si="120"/>
        <v>07/may</v>
      </c>
      <c r="E2580" s="18">
        <f t="shared" si="121"/>
        <v>4</v>
      </c>
      <c r="F2580" s="18">
        <v>1</v>
      </c>
      <c r="G2580" s="18">
        <f t="shared" si="122"/>
        <v>0</v>
      </c>
      <c r="H2580" s="3">
        <v>46149.708935185183</v>
      </c>
      <c r="I2580">
        <v>65964756</v>
      </c>
      <c r="J2580" t="s">
        <v>2021</v>
      </c>
      <c r="K2580" t="s">
        <v>1968</v>
      </c>
      <c r="L2580" t="s">
        <v>1969</v>
      </c>
      <c r="M2580" t="s">
        <v>1970</v>
      </c>
      <c r="O2580">
        <v>355347760000</v>
      </c>
      <c r="P2580">
        <v>16017</v>
      </c>
      <c r="Q2580">
        <v>-5</v>
      </c>
      <c r="R2580">
        <v>1</v>
      </c>
      <c r="S2580">
        <v>65964756</v>
      </c>
      <c r="U2580" t="s">
        <v>842</v>
      </c>
      <c r="W2580" t="s">
        <v>843</v>
      </c>
      <c r="X2580" t="s">
        <v>2551</v>
      </c>
      <c r="Y2580" t="s">
        <v>65</v>
      </c>
      <c r="Z2580">
        <v>355347760000</v>
      </c>
      <c r="AG2580" t="s">
        <v>1972</v>
      </c>
      <c r="AI2580" t="s">
        <v>3541</v>
      </c>
      <c r="AL2580">
        <v>5</v>
      </c>
      <c r="AN2580" t="s">
        <v>1974</v>
      </c>
      <c r="AO2580">
        <v>0</v>
      </c>
      <c r="AQ2580">
        <v>2252630</v>
      </c>
      <c r="AR2580" t="s">
        <v>2241</v>
      </c>
      <c r="AS2580" t="s">
        <v>4163</v>
      </c>
      <c r="AT2580" t="s">
        <v>2022</v>
      </c>
    </row>
    <row r="2581" spans="1:46" x14ac:dyDescent="0.25">
      <c r="A2581" t="str">
        <f>_xlfn.XLOOKUP(I2581,UTILIZADAS[Contacto1],UTILIZADAS[Source.Name],,0)</f>
        <v>Cobros Abril Canal Fijo</v>
      </c>
      <c r="B2581" s="18">
        <f>VLOOKUP(J2581,Ref!A:C,3,0)</f>
        <v>0</v>
      </c>
      <c r="C2581" s="18">
        <f>VLOOKUP(J2581,Ref!A:D,4,0)</f>
        <v>0</v>
      </c>
      <c r="D2581" s="18" t="str">
        <f t="shared" si="120"/>
        <v>08/may</v>
      </c>
      <c r="E2581" s="18">
        <f t="shared" si="121"/>
        <v>4</v>
      </c>
      <c r="F2581" s="18">
        <v>1</v>
      </c>
      <c r="G2581" s="18">
        <f t="shared" si="122"/>
        <v>1</v>
      </c>
      <c r="H2581" s="3">
        <v>46150.728333333333</v>
      </c>
      <c r="I2581">
        <v>65964756</v>
      </c>
      <c r="J2581" t="s">
        <v>2021</v>
      </c>
      <c r="K2581" t="s">
        <v>1968</v>
      </c>
      <c r="L2581" t="s">
        <v>1969</v>
      </c>
      <c r="M2581" t="s">
        <v>1970</v>
      </c>
      <c r="O2581">
        <v>355347760000</v>
      </c>
      <c r="P2581">
        <v>16017</v>
      </c>
      <c r="Q2581">
        <v>-5</v>
      </c>
      <c r="R2581">
        <v>1</v>
      </c>
      <c r="S2581">
        <v>65964756</v>
      </c>
      <c r="U2581" t="s">
        <v>842</v>
      </c>
      <c r="W2581" t="s">
        <v>843</v>
      </c>
      <c r="X2581" t="s">
        <v>2551</v>
      </c>
      <c r="Y2581" t="s">
        <v>65</v>
      </c>
      <c r="Z2581">
        <v>355347760000</v>
      </c>
      <c r="AG2581" t="s">
        <v>1972</v>
      </c>
      <c r="AI2581" t="s">
        <v>3541</v>
      </c>
      <c r="AL2581">
        <v>5</v>
      </c>
      <c r="AN2581" t="s">
        <v>1974</v>
      </c>
      <c r="AO2581">
        <v>0</v>
      </c>
      <c r="AQ2581">
        <v>2252630</v>
      </c>
      <c r="AR2581" t="s">
        <v>2241</v>
      </c>
      <c r="AS2581" t="s">
        <v>4163</v>
      </c>
      <c r="AT2581" t="s">
        <v>2022</v>
      </c>
    </row>
    <row r="2582" spans="1:46" x14ac:dyDescent="0.25">
      <c r="A2582" t="str">
        <f>_xlfn.XLOOKUP(I2582,UTILIZADAS[Contacto1],UTILIZADAS[Source.Name],,0)</f>
        <v>Cobros Abril Canal Fijo</v>
      </c>
      <c r="B2582" s="18">
        <f>VLOOKUP(J2582,Ref!A:C,3,0)</f>
        <v>0</v>
      </c>
      <c r="C2582" s="18">
        <f>VLOOKUP(J2582,Ref!A:D,4,0)</f>
        <v>0</v>
      </c>
      <c r="D2582" s="18" t="str">
        <f t="shared" si="120"/>
        <v>12/may</v>
      </c>
      <c r="E2582" s="18">
        <f t="shared" si="121"/>
        <v>6</v>
      </c>
      <c r="F2582" s="18">
        <v>1</v>
      </c>
      <c r="G2582" s="18">
        <f t="shared" si="122"/>
        <v>0</v>
      </c>
      <c r="H2582" s="3">
        <v>46154.408217592594</v>
      </c>
      <c r="I2582">
        <v>65975660</v>
      </c>
      <c r="J2582" t="s">
        <v>2021</v>
      </c>
      <c r="K2582" t="s">
        <v>1968</v>
      </c>
      <c r="L2582" t="s">
        <v>1969</v>
      </c>
      <c r="M2582" t="s">
        <v>1970</v>
      </c>
      <c r="O2582">
        <v>342342600000</v>
      </c>
      <c r="P2582">
        <v>16018</v>
      </c>
      <c r="Q2582">
        <v>-5</v>
      </c>
      <c r="R2582">
        <v>1</v>
      </c>
      <c r="S2582">
        <v>65975660</v>
      </c>
      <c r="U2582" t="s">
        <v>471</v>
      </c>
      <c r="W2582" t="s">
        <v>472</v>
      </c>
      <c r="X2582">
        <v>342342600000</v>
      </c>
      <c r="Y2582" t="s">
        <v>65</v>
      </c>
      <c r="Z2582" t="s">
        <v>597</v>
      </c>
      <c r="AF2582" t="s">
        <v>1976</v>
      </c>
      <c r="AG2582" t="s">
        <v>1972</v>
      </c>
      <c r="AL2582">
        <v>5</v>
      </c>
      <c r="AN2582" t="s">
        <v>1974</v>
      </c>
      <c r="AO2582">
        <v>0</v>
      </c>
      <c r="AQ2582">
        <v>2258153</v>
      </c>
      <c r="AR2582" t="s">
        <v>4605</v>
      </c>
      <c r="AS2582" t="s">
        <v>5883</v>
      </c>
      <c r="AT2582" t="s">
        <v>2022</v>
      </c>
    </row>
    <row r="2583" spans="1:46" x14ac:dyDescent="0.25">
      <c r="A2583" t="str">
        <f>_xlfn.XLOOKUP(I2583,UTILIZADAS[Contacto1],UTILIZADAS[Source.Name],,0)</f>
        <v>Cobros Abril Canal Fijo</v>
      </c>
      <c r="B2583" s="18">
        <f>VLOOKUP(J2583,Ref!A:C,3,0)</f>
        <v>0</v>
      </c>
      <c r="C2583" s="18">
        <f>VLOOKUP(J2583,Ref!A:D,4,0)</f>
        <v>0</v>
      </c>
      <c r="D2583" s="18" t="str">
        <f t="shared" si="120"/>
        <v>14/may</v>
      </c>
      <c r="E2583" s="18">
        <f t="shared" si="121"/>
        <v>6</v>
      </c>
      <c r="F2583" s="18">
        <v>1</v>
      </c>
      <c r="G2583" s="18">
        <f t="shared" si="122"/>
        <v>0</v>
      </c>
      <c r="H2583" s="3">
        <v>46156.477199074077</v>
      </c>
      <c r="I2583">
        <v>65975660</v>
      </c>
      <c r="J2583" t="s">
        <v>2021</v>
      </c>
      <c r="K2583" t="s">
        <v>1968</v>
      </c>
      <c r="L2583" t="s">
        <v>1969</v>
      </c>
      <c r="M2583" t="s">
        <v>1970</v>
      </c>
      <c r="O2583">
        <v>342342600000</v>
      </c>
      <c r="P2583">
        <v>16018</v>
      </c>
      <c r="Q2583">
        <v>-5</v>
      </c>
      <c r="R2583">
        <v>1</v>
      </c>
      <c r="S2583">
        <v>65975660</v>
      </c>
      <c r="U2583" t="s">
        <v>471</v>
      </c>
      <c r="W2583" t="s">
        <v>472</v>
      </c>
      <c r="X2583">
        <v>342342600000</v>
      </c>
      <c r="Y2583" t="s">
        <v>65</v>
      </c>
      <c r="Z2583" t="s">
        <v>597</v>
      </c>
      <c r="AF2583" t="s">
        <v>1976</v>
      </c>
      <c r="AG2583" t="s">
        <v>1972</v>
      </c>
      <c r="AL2583">
        <v>5</v>
      </c>
      <c r="AN2583" t="s">
        <v>1974</v>
      </c>
      <c r="AO2583">
        <v>0</v>
      </c>
      <c r="AQ2583">
        <v>2258153</v>
      </c>
      <c r="AR2583" t="s">
        <v>4605</v>
      </c>
      <c r="AS2583" t="s">
        <v>5883</v>
      </c>
      <c r="AT2583" t="s">
        <v>2022</v>
      </c>
    </row>
    <row r="2584" spans="1:46" x14ac:dyDescent="0.25">
      <c r="A2584" t="str">
        <f>_xlfn.XLOOKUP(I2584,UTILIZADAS[Contacto1],UTILIZADAS[Source.Name],,0)</f>
        <v>Cobros Abril Canal Fijo</v>
      </c>
      <c r="B2584" s="18">
        <f>VLOOKUP(J2584,Ref!A:C,3,0)</f>
        <v>0</v>
      </c>
      <c r="C2584" s="18">
        <f>VLOOKUP(J2584,Ref!A:D,4,0)</f>
        <v>0</v>
      </c>
      <c r="D2584" s="18" t="str">
        <f t="shared" si="120"/>
        <v>18/may</v>
      </c>
      <c r="E2584" s="18">
        <f t="shared" si="121"/>
        <v>6</v>
      </c>
      <c r="F2584" s="18">
        <v>1</v>
      </c>
      <c r="G2584" s="18">
        <f t="shared" si="122"/>
        <v>0</v>
      </c>
      <c r="H2584" s="3">
        <v>46160.61577546296</v>
      </c>
      <c r="I2584">
        <v>65975660</v>
      </c>
      <c r="J2584" t="s">
        <v>2021</v>
      </c>
      <c r="K2584" t="s">
        <v>1968</v>
      </c>
      <c r="L2584" t="s">
        <v>1969</v>
      </c>
      <c r="M2584" t="s">
        <v>1970</v>
      </c>
      <c r="O2584">
        <v>342342600000</v>
      </c>
      <c r="P2584">
        <v>16018</v>
      </c>
      <c r="Q2584">
        <v>-5</v>
      </c>
      <c r="R2584">
        <v>1</v>
      </c>
      <c r="S2584">
        <v>65975660</v>
      </c>
      <c r="U2584" t="s">
        <v>471</v>
      </c>
      <c r="W2584" t="s">
        <v>472</v>
      </c>
      <c r="X2584">
        <v>342342600000</v>
      </c>
      <c r="Y2584" t="s">
        <v>65</v>
      </c>
      <c r="Z2584" t="s">
        <v>597</v>
      </c>
      <c r="AF2584" t="s">
        <v>1976</v>
      </c>
      <c r="AG2584" t="s">
        <v>1972</v>
      </c>
      <c r="AL2584">
        <v>5</v>
      </c>
      <c r="AN2584" t="s">
        <v>1974</v>
      </c>
      <c r="AO2584">
        <v>0</v>
      </c>
      <c r="AQ2584">
        <v>2258153</v>
      </c>
      <c r="AR2584" t="s">
        <v>4605</v>
      </c>
      <c r="AS2584" t="s">
        <v>5883</v>
      </c>
      <c r="AT2584" t="s">
        <v>2022</v>
      </c>
    </row>
    <row r="2585" spans="1:46" x14ac:dyDescent="0.25">
      <c r="A2585" t="str">
        <f>_xlfn.XLOOKUP(I2585,UTILIZADAS[Contacto1],UTILIZADAS[Source.Name],,0)</f>
        <v>Cobros Abril Canal Fijo</v>
      </c>
      <c r="B2585" s="18">
        <f>VLOOKUP(J2585,Ref!A:C,3,0)</f>
        <v>0</v>
      </c>
      <c r="C2585" s="18">
        <f>VLOOKUP(J2585,Ref!A:D,4,0)</f>
        <v>0</v>
      </c>
      <c r="D2585" s="18" t="str">
        <f t="shared" si="120"/>
        <v>20/may</v>
      </c>
      <c r="E2585" s="18">
        <f t="shared" si="121"/>
        <v>6</v>
      </c>
      <c r="F2585" s="18">
        <v>1</v>
      </c>
      <c r="G2585" s="18">
        <f t="shared" si="122"/>
        <v>0</v>
      </c>
      <c r="H2585" s="3">
        <v>46162.491018518522</v>
      </c>
      <c r="I2585">
        <v>65975660</v>
      </c>
      <c r="J2585" t="s">
        <v>2021</v>
      </c>
      <c r="K2585" t="s">
        <v>1968</v>
      </c>
      <c r="L2585" t="s">
        <v>1969</v>
      </c>
      <c r="M2585" t="s">
        <v>1970</v>
      </c>
      <c r="O2585">
        <v>342342600000</v>
      </c>
      <c r="P2585">
        <v>16018</v>
      </c>
      <c r="Q2585">
        <v>-5</v>
      </c>
      <c r="R2585">
        <v>1</v>
      </c>
      <c r="S2585">
        <v>65975660</v>
      </c>
      <c r="U2585" t="s">
        <v>471</v>
      </c>
      <c r="W2585" t="s">
        <v>472</v>
      </c>
      <c r="X2585">
        <v>342342600000</v>
      </c>
      <c r="Y2585" t="s">
        <v>65</v>
      </c>
      <c r="Z2585" t="s">
        <v>597</v>
      </c>
      <c r="AF2585" t="s">
        <v>1976</v>
      </c>
      <c r="AG2585" t="s">
        <v>1972</v>
      </c>
      <c r="AL2585">
        <v>5</v>
      </c>
      <c r="AN2585" t="s">
        <v>1974</v>
      </c>
      <c r="AO2585">
        <v>0</v>
      </c>
      <c r="AQ2585">
        <v>2258153</v>
      </c>
      <c r="AR2585" t="s">
        <v>4605</v>
      </c>
      <c r="AS2585" t="s">
        <v>5883</v>
      </c>
      <c r="AT2585" t="s">
        <v>2022</v>
      </c>
    </row>
    <row r="2586" spans="1:46" x14ac:dyDescent="0.25">
      <c r="A2586" t="str">
        <f>_xlfn.XLOOKUP(I2586,UTILIZADAS[Contacto1],UTILIZADAS[Source.Name],,0)</f>
        <v>Cobros Abril Canal Fijo</v>
      </c>
      <c r="B2586" s="18">
        <f>VLOOKUP(J2586,Ref!A:C,3,0)</f>
        <v>0</v>
      </c>
      <c r="C2586" s="18">
        <f>VLOOKUP(J2586,Ref!A:D,4,0)</f>
        <v>0</v>
      </c>
      <c r="D2586" s="18" t="str">
        <f t="shared" si="120"/>
        <v>21/may</v>
      </c>
      <c r="E2586" s="18">
        <f t="shared" si="121"/>
        <v>6</v>
      </c>
      <c r="F2586" s="18">
        <v>1</v>
      </c>
      <c r="G2586" s="18">
        <f t="shared" si="122"/>
        <v>0</v>
      </c>
      <c r="H2586" s="3">
        <v>46163.523946759262</v>
      </c>
      <c r="I2586">
        <v>65975660</v>
      </c>
      <c r="J2586" t="s">
        <v>2021</v>
      </c>
      <c r="K2586" t="s">
        <v>1968</v>
      </c>
      <c r="L2586" t="s">
        <v>1969</v>
      </c>
      <c r="M2586" t="s">
        <v>1970</v>
      </c>
      <c r="O2586">
        <v>342342600000</v>
      </c>
      <c r="P2586">
        <v>16018</v>
      </c>
      <c r="Q2586">
        <v>-5</v>
      </c>
      <c r="R2586">
        <v>1</v>
      </c>
      <c r="S2586">
        <v>65975660</v>
      </c>
      <c r="U2586" t="s">
        <v>471</v>
      </c>
      <c r="W2586" t="s">
        <v>472</v>
      </c>
      <c r="X2586">
        <v>342342600000</v>
      </c>
      <c r="Y2586" t="s">
        <v>65</v>
      </c>
      <c r="Z2586" t="s">
        <v>597</v>
      </c>
      <c r="AF2586" t="s">
        <v>1976</v>
      </c>
      <c r="AG2586" t="s">
        <v>1972</v>
      </c>
      <c r="AL2586">
        <v>5</v>
      </c>
      <c r="AN2586" t="s">
        <v>1974</v>
      </c>
      <c r="AO2586">
        <v>0</v>
      </c>
      <c r="AQ2586">
        <v>2258153</v>
      </c>
      <c r="AR2586" t="s">
        <v>4605</v>
      </c>
      <c r="AS2586" t="s">
        <v>5883</v>
      </c>
      <c r="AT2586" t="s">
        <v>2022</v>
      </c>
    </row>
    <row r="2587" spans="1:46" x14ac:dyDescent="0.25">
      <c r="A2587" t="str">
        <f>_xlfn.XLOOKUP(I2587,UTILIZADAS[Contacto1],UTILIZADAS[Source.Name],,0)</f>
        <v>Cobros Abril Canal Fijo</v>
      </c>
      <c r="B2587" s="18">
        <f>VLOOKUP(J2587,Ref!A:C,3,0)</f>
        <v>1</v>
      </c>
      <c r="C2587" s="18">
        <f>VLOOKUP(J2587,Ref!A:D,4,0)</f>
        <v>1</v>
      </c>
      <c r="D2587" s="18" t="str">
        <f t="shared" si="120"/>
        <v>22/may</v>
      </c>
      <c r="E2587" s="18">
        <f t="shared" si="121"/>
        <v>6</v>
      </c>
      <c r="F2587" s="18">
        <v>1</v>
      </c>
      <c r="G2587" s="18">
        <f t="shared" si="122"/>
        <v>1</v>
      </c>
      <c r="H2587" s="3">
        <v>46164.414525462962</v>
      </c>
      <c r="I2587">
        <v>65975660</v>
      </c>
      <c r="J2587">
        <v>6002</v>
      </c>
      <c r="K2587" t="s">
        <v>1983</v>
      </c>
      <c r="L2587" t="s">
        <v>1897</v>
      </c>
      <c r="M2587" t="s">
        <v>1970</v>
      </c>
      <c r="O2587">
        <v>342342600000</v>
      </c>
      <c r="P2587">
        <v>16018</v>
      </c>
      <c r="Q2587">
        <v>-5</v>
      </c>
      <c r="R2587">
        <v>1</v>
      </c>
      <c r="S2587">
        <v>65975660</v>
      </c>
      <c r="U2587" t="s">
        <v>471</v>
      </c>
      <c r="W2587" t="s">
        <v>472</v>
      </c>
      <c r="X2587">
        <v>342342600000</v>
      </c>
      <c r="Y2587" t="s">
        <v>65</v>
      </c>
      <c r="Z2587" t="s">
        <v>597</v>
      </c>
      <c r="AF2587" t="s">
        <v>1976</v>
      </c>
      <c r="AG2587" t="s">
        <v>1972</v>
      </c>
      <c r="AL2587">
        <v>70</v>
      </c>
      <c r="AM2587" t="s">
        <v>1979</v>
      </c>
      <c r="AN2587" t="s">
        <v>1987</v>
      </c>
      <c r="AO2587">
        <v>0</v>
      </c>
      <c r="AQ2587">
        <v>2258153</v>
      </c>
      <c r="AR2587" t="s">
        <v>4605</v>
      </c>
      <c r="AS2587" t="s">
        <v>5883</v>
      </c>
      <c r="AT2587" t="s">
        <v>1888</v>
      </c>
    </row>
    <row r="2588" spans="1:46" x14ac:dyDescent="0.25">
      <c r="A2588" t="str">
        <f>_xlfn.XLOOKUP(I2588,UTILIZADAS[Contacto1],UTILIZADAS[Source.Name],,0)</f>
        <v>Cobros Abril Canal Fijo</v>
      </c>
      <c r="B2588" s="18">
        <f>VLOOKUP(J2588,Ref!A:C,3,0)</f>
        <v>0</v>
      </c>
      <c r="C2588" s="18">
        <f>VLOOKUP(J2588,Ref!A:D,4,0)</f>
        <v>0</v>
      </c>
      <c r="D2588" s="18" t="str">
        <f t="shared" si="120"/>
        <v>12/may</v>
      </c>
      <c r="E2588" s="18">
        <f t="shared" si="121"/>
        <v>2</v>
      </c>
      <c r="F2588" s="18">
        <v>1</v>
      </c>
      <c r="G2588" s="18">
        <f t="shared" si="122"/>
        <v>0</v>
      </c>
      <c r="H2588" s="3">
        <v>46154.408414351848</v>
      </c>
      <c r="I2588">
        <v>65986159</v>
      </c>
      <c r="J2588" t="s">
        <v>2021</v>
      </c>
      <c r="K2588" t="s">
        <v>1968</v>
      </c>
      <c r="L2588" t="s">
        <v>1969</v>
      </c>
      <c r="M2588" t="s">
        <v>1970</v>
      </c>
      <c r="O2588">
        <v>365015340000</v>
      </c>
      <c r="P2588">
        <v>16018</v>
      </c>
      <c r="Q2588">
        <v>-5</v>
      </c>
      <c r="R2588">
        <v>1</v>
      </c>
      <c r="S2588">
        <v>65986159</v>
      </c>
      <c r="U2588" t="s">
        <v>2380</v>
      </c>
      <c r="W2588" t="s">
        <v>3949</v>
      </c>
      <c r="X2588">
        <v>365015340000</v>
      </c>
      <c r="Y2588" t="s">
        <v>65</v>
      </c>
      <c r="Z2588" t="s">
        <v>66</v>
      </c>
      <c r="AF2588" t="s">
        <v>1976</v>
      </c>
      <c r="AG2588" t="s">
        <v>1972</v>
      </c>
      <c r="AL2588">
        <v>5</v>
      </c>
      <c r="AN2588" t="s">
        <v>1974</v>
      </c>
      <c r="AO2588">
        <v>0</v>
      </c>
      <c r="AQ2588">
        <v>2258154</v>
      </c>
      <c r="AR2588" t="s">
        <v>4605</v>
      </c>
      <c r="AS2588" t="s">
        <v>5883</v>
      </c>
      <c r="AT2588" t="s">
        <v>2022</v>
      </c>
    </row>
    <row r="2589" spans="1:46" x14ac:dyDescent="0.25">
      <c r="A2589" t="str">
        <f>_xlfn.XLOOKUP(I2589,UTILIZADAS[Contacto1],UTILIZADAS[Source.Name],,0)</f>
        <v>Cobros Abril Canal Fijo</v>
      </c>
      <c r="B2589" s="18">
        <f>VLOOKUP(J2589,Ref!A:C,3,0)</f>
        <v>1</v>
      </c>
      <c r="C2589" s="18">
        <f>VLOOKUP(J2589,Ref!A:D,4,0)</f>
        <v>1</v>
      </c>
      <c r="D2589" s="18" t="str">
        <f t="shared" si="120"/>
        <v>14/may</v>
      </c>
      <c r="E2589" s="18">
        <f t="shared" si="121"/>
        <v>2</v>
      </c>
      <c r="F2589" s="18">
        <v>1</v>
      </c>
      <c r="G2589" s="18">
        <f t="shared" si="122"/>
        <v>1</v>
      </c>
      <c r="H2589" s="3">
        <v>46156.477997685186</v>
      </c>
      <c r="I2589">
        <v>65986159</v>
      </c>
      <c r="J2589">
        <v>6003</v>
      </c>
      <c r="K2589" t="s">
        <v>1983</v>
      </c>
      <c r="L2589" t="s">
        <v>1897</v>
      </c>
      <c r="M2589" t="s">
        <v>1970</v>
      </c>
      <c r="O2589">
        <v>365015340000</v>
      </c>
      <c r="P2589">
        <v>16018</v>
      </c>
      <c r="Q2589">
        <v>-5</v>
      </c>
      <c r="R2589">
        <v>1</v>
      </c>
      <c r="S2589">
        <v>65986159</v>
      </c>
      <c r="U2589" t="s">
        <v>2380</v>
      </c>
      <c r="W2589" t="s">
        <v>3949</v>
      </c>
      <c r="X2589">
        <v>365015340000</v>
      </c>
      <c r="Y2589" t="s">
        <v>65</v>
      </c>
      <c r="Z2589" t="s">
        <v>66</v>
      </c>
      <c r="AF2589" t="s">
        <v>1976</v>
      </c>
      <c r="AG2589" t="s">
        <v>1972</v>
      </c>
      <c r="AL2589">
        <v>38</v>
      </c>
      <c r="AM2589" t="s">
        <v>1979</v>
      </c>
      <c r="AN2589" t="s">
        <v>1987</v>
      </c>
      <c r="AO2589">
        <v>0</v>
      </c>
      <c r="AQ2589">
        <v>2258154</v>
      </c>
      <c r="AR2589" t="s">
        <v>4605</v>
      </c>
      <c r="AS2589" t="s">
        <v>5883</v>
      </c>
      <c r="AT2589" t="s">
        <v>1892</v>
      </c>
    </row>
    <row r="2590" spans="1:46" x14ac:dyDescent="0.25">
      <c r="A2590" t="str">
        <f>_xlfn.XLOOKUP(I2590,UTILIZADAS[Contacto1],UTILIZADAS[Source.Name],,0)</f>
        <v>Cobros Mayo</v>
      </c>
      <c r="B2590" s="18">
        <f>VLOOKUP(J2590,Ref!A:C,3,0)</f>
        <v>0</v>
      </c>
      <c r="C2590" s="18">
        <f>VLOOKUP(J2590,Ref!A:D,4,0)</f>
        <v>0</v>
      </c>
      <c r="D2590" s="18" t="str">
        <f t="shared" si="120"/>
        <v>12/may</v>
      </c>
      <c r="E2590" s="18">
        <f t="shared" si="121"/>
        <v>6</v>
      </c>
      <c r="F2590" s="18">
        <v>1</v>
      </c>
      <c r="G2590" s="18">
        <f t="shared" si="122"/>
        <v>0</v>
      </c>
      <c r="H2590" s="3">
        <v>46154.408645833333</v>
      </c>
      <c r="I2590">
        <v>65987562</v>
      </c>
      <c r="J2590" t="s">
        <v>2021</v>
      </c>
      <c r="K2590" t="s">
        <v>1968</v>
      </c>
      <c r="L2590" t="s">
        <v>1969</v>
      </c>
      <c r="M2590" t="s">
        <v>1970</v>
      </c>
      <c r="O2590">
        <v>361067500000</v>
      </c>
      <c r="P2590">
        <v>16018</v>
      </c>
      <c r="Q2590">
        <v>-5</v>
      </c>
      <c r="R2590">
        <v>1</v>
      </c>
      <c r="S2590">
        <v>65987562</v>
      </c>
      <c r="U2590" t="s">
        <v>6072</v>
      </c>
      <c r="W2590" t="s">
        <v>5134</v>
      </c>
      <c r="X2590">
        <v>361067500000</v>
      </c>
      <c r="Y2590" t="s">
        <v>82</v>
      </c>
      <c r="Z2590" t="s">
        <v>66</v>
      </c>
      <c r="AG2590" t="s">
        <v>1972</v>
      </c>
      <c r="AL2590">
        <v>5</v>
      </c>
      <c r="AN2590" t="s">
        <v>1974</v>
      </c>
      <c r="AO2590">
        <v>0</v>
      </c>
      <c r="AQ2590">
        <v>2258155</v>
      </c>
      <c r="AR2590" t="s">
        <v>4605</v>
      </c>
      <c r="AS2590" t="s">
        <v>5883</v>
      </c>
      <c r="AT2590" t="s">
        <v>2022</v>
      </c>
    </row>
    <row r="2591" spans="1:46" x14ac:dyDescent="0.25">
      <c r="A2591" t="str">
        <f>_xlfn.XLOOKUP(I2591,UTILIZADAS[Contacto1],UTILIZADAS[Source.Name],,0)</f>
        <v>Cobros Mayo</v>
      </c>
      <c r="B2591" s="18">
        <f>VLOOKUP(J2591,Ref!A:C,3,0)</f>
        <v>0</v>
      </c>
      <c r="C2591" s="18">
        <f>VLOOKUP(J2591,Ref!A:D,4,0)</f>
        <v>0</v>
      </c>
      <c r="D2591" s="18" t="str">
        <f t="shared" si="120"/>
        <v>14/may</v>
      </c>
      <c r="E2591" s="18">
        <f t="shared" si="121"/>
        <v>6</v>
      </c>
      <c r="F2591" s="18">
        <v>1</v>
      </c>
      <c r="G2591" s="18">
        <f t="shared" si="122"/>
        <v>0</v>
      </c>
      <c r="H2591" s="3">
        <v>46156.480092592596</v>
      </c>
      <c r="I2591">
        <v>65987562</v>
      </c>
      <c r="J2591" t="s">
        <v>2021</v>
      </c>
      <c r="K2591" t="s">
        <v>1968</v>
      </c>
      <c r="L2591" t="s">
        <v>1969</v>
      </c>
      <c r="M2591" t="s">
        <v>1970</v>
      </c>
      <c r="O2591">
        <v>361067500000</v>
      </c>
      <c r="P2591">
        <v>16018</v>
      </c>
      <c r="Q2591">
        <v>-5</v>
      </c>
      <c r="R2591">
        <v>1</v>
      </c>
      <c r="S2591">
        <v>65987562</v>
      </c>
      <c r="U2591" t="s">
        <v>6072</v>
      </c>
      <c r="W2591" t="s">
        <v>5134</v>
      </c>
      <c r="X2591">
        <v>361067500000</v>
      </c>
      <c r="Y2591" t="s">
        <v>82</v>
      </c>
      <c r="Z2591" t="s">
        <v>66</v>
      </c>
      <c r="AG2591" t="s">
        <v>1972</v>
      </c>
      <c r="AL2591">
        <v>5</v>
      </c>
      <c r="AN2591" t="s">
        <v>1974</v>
      </c>
      <c r="AO2591">
        <v>0</v>
      </c>
      <c r="AQ2591">
        <v>2258155</v>
      </c>
      <c r="AR2591" t="s">
        <v>4605</v>
      </c>
      <c r="AS2591" t="s">
        <v>5883</v>
      </c>
      <c r="AT2591" t="s">
        <v>2022</v>
      </c>
    </row>
    <row r="2592" spans="1:46" x14ac:dyDescent="0.25">
      <c r="A2592" t="str">
        <f>_xlfn.XLOOKUP(I2592,UTILIZADAS[Contacto1],UTILIZADAS[Source.Name],,0)</f>
        <v>Cobros Mayo</v>
      </c>
      <c r="B2592" s="18">
        <f>VLOOKUP(J2592,Ref!A:C,3,0)</f>
        <v>0</v>
      </c>
      <c r="C2592" s="18">
        <f>VLOOKUP(J2592,Ref!A:D,4,0)</f>
        <v>0</v>
      </c>
      <c r="D2592" s="18" t="str">
        <f t="shared" si="120"/>
        <v>18/may</v>
      </c>
      <c r="E2592" s="18">
        <f t="shared" si="121"/>
        <v>6</v>
      </c>
      <c r="F2592" s="18">
        <v>1</v>
      </c>
      <c r="G2592" s="18">
        <f t="shared" si="122"/>
        <v>0</v>
      </c>
      <c r="H2592" s="3">
        <v>46160.616412037038</v>
      </c>
      <c r="I2592">
        <v>65987562</v>
      </c>
      <c r="J2592" t="s">
        <v>2021</v>
      </c>
      <c r="K2592" t="s">
        <v>1968</v>
      </c>
      <c r="L2592" t="s">
        <v>1969</v>
      </c>
      <c r="M2592" t="s">
        <v>1970</v>
      </c>
      <c r="O2592">
        <v>361067500000</v>
      </c>
      <c r="P2592">
        <v>16018</v>
      </c>
      <c r="Q2592">
        <v>-5</v>
      </c>
      <c r="R2592">
        <v>1</v>
      </c>
      <c r="S2592">
        <v>65987562</v>
      </c>
      <c r="U2592" t="s">
        <v>6072</v>
      </c>
      <c r="W2592" t="s">
        <v>5134</v>
      </c>
      <c r="X2592">
        <v>361067500000</v>
      </c>
      <c r="Y2592" t="s">
        <v>82</v>
      </c>
      <c r="Z2592" t="s">
        <v>66</v>
      </c>
      <c r="AG2592" t="s">
        <v>1972</v>
      </c>
      <c r="AL2592">
        <v>5</v>
      </c>
      <c r="AN2592" t="s">
        <v>1974</v>
      </c>
      <c r="AO2592">
        <v>0</v>
      </c>
      <c r="AQ2592">
        <v>2258155</v>
      </c>
      <c r="AR2592" t="s">
        <v>4605</v>
      </c>
      <c r="AS2592" t="s">
        <v>5883</v>
      </c>
      <c r="AT2592" t="s">
        <v>2022</v>
      </c>
    </row>
    <row r="2593" spans="1:46" x14ac:dyDescent="0.25">
      <c r="A2593" t="str">
        <f>_xlfn.XLOOKUP(I2593,UTILIZADAS[Contacto1],UTILIZADAS[Source.Name],,0)</f>
        <v>Cobros Mayo</v>
      </c>
      <c r="B2593" s="18">
        <f>VLOOKUP(J2593,Ref!A:C,3,0)</f>
        <v>0</v>
      </c>
      <c r="C2593" s="18">
        <f>VLOOKUP(J2593,Ref!A:D,4,0)</f>
        <v>0</v>
      </c>
      <c r="D2593" s="18" t="str">
        <f t="shared" si="120"/>
        <v>20/may</v>
      </c>
      <c r="E2593" s="18">
        <f t="shared" si="121"/>
        <v>6</v>
      </c>
      <c r="F2593" s="18">
        <v>1</v>
      </c>
      <c r="G2593" s="18">
        <f t="shared" si="122"/>
        <v>0</v>
      </c>
      <c r="H2593" s="3">
        <v>46162.491319444445</v>
      </c>
      <c r="I2593">
        <v>65987562</v>
      </c>
      <c r="J2593" t="s">
        <v>2021</v>
      </c>
      <c r="K2593" t="s">
        <v>1968</v>
      </c>
      <c r="L2593" t="s">
        <v>1969</v>
      </c>
      <c r="M2593" t="s">
        <v>1970</v>
      </c>
      <c r="O2593">
        <v>361067500000</v>
      </c>
      <c r="P2593">
        <v>16018</v>
      </c>
      <c r="Q2593">
        <v>-5</v>
      </c>
      <c r="R2593">
        <v>1</v>
      </c>
      <c r="S2593">
        <v>65987562</v>
      </c>
      <c r="U2593" t="s">
        <v>6072</v>
      </c>
      <c r="W2593" t="s">
        <v>5134</v>
      </c>
      <c r="X2593">
        <v>361067500000</v>
      </c>
      <c r="Y2593" t="s">
        <v>82</v>
      </c>
      <c r="Z2593" t="s">
        <v>66</v>
      </c>
      <c r="AG2593" t="s">
        <v>1972</v>
      </c>
      <c r="AL2593">
        <v>5</v>
      </c>
      <c r="AN2593" t="s">
        <v>1974</v>
      </c>
      <c r="AO2593">
        <v>0</v>
      </c>
      <c r="AQ2593">
        <v>2258155</v>
      </c>
      <c r="AR2593" t="s">
        <v>4605</v>
      </c>
      <c r="AS2593" t="s">
        <v>5883</v>
      </c>
      <c r="AT2593" t="s">
        <v>2022</v>
      </c>
    </row>
    <row r="2594" spans="1:46" x14ac:dyDescent="0.25">
      <c r="A2594" t="str">
        <f>_xlfn.XLOOKUP(I2594,UTILIZADAS[Contacto1],UTILIZADAS[Source.Name],,0)</f>
        <v>Cobros Mayo</v>
      </c>
      <c r="B2594" s="18">
        <f>VLOOKUP(J2594,Ref!A:C,3,0)</f>
        <v>0</v>
      </c>
      <c r="C2594" s="18">
        <f>VLOOKUP(J2594,Ref!A:D,4,0)</f>
        <v>0</v>
      </c>
      <c r="D2594" s="18" t="str">
        <f t="shared" si="120"/>
        <v>21/may</v>
      </c>
      <c r="E2594" s="18">
        <f t="shared" si="121"/>
        <v>6</v>
      </c>
      <c r="F2594" s="18">
        <v>1</v>
      </c>
      <c r="G2594" s="18">
        <f t="shared" si="122"/>
        <v>0</v>
      </c>
      <c r="H2594" s="3">
        <v>46163.524409722224</v>
      </c>
      <c r="I2594">
        <v>65987562</v>
      </c>
      <c r="J2594" t="s">
        <v>2021</v>
      </c>
      <c r="K2594" t="s">
        <v>1968</v>
      </c>
      <c r="L2594" t="s">
        <v>1969</v>
      </c>
      <c r="M2594" t="s">
        <v>1970</v>
      </c>
      <c r="O2594">
        <v>361067500000</v>
      </c>
      <c r="P2594">
        <v>16018</v>
      </c>
      <c r="Q2594">
        <v>-5</v>
      </c>
      <c r="R2594">
        <v>1</v>
      </c>
      <c r="S2594">
        <v>65987562</v>
      </c>
      <c r="U2594" t="s">
        <v>6072</v>
      </c>
      <c r="W2594" t="s">
        <v>5134</v>
      </c>
      <c r="X2594">
        <v>361067500000</v>
      </c>
      <c r="Y2594" t="s">
        <v>82</v>
      </c>
      <c r="Z2594" t="s">
        <v>66</v>
      </c>
      <c r="AG2594" t="s">
        <v>1972</v>
      </c>
      <c r="AL2594">
        <v>5</v>
      </c>
      <c r="AN2594" t="s">
        <v>1974</v>
      </c>
      <c r="AO2594">
        <v>0</v>
      </c>
      <c r="AQ2594">
        <v>2258155</v>
      </c>
      <c r="AR2594" t="s">
        <v>4605</v>
      </c>
      <c r="AS2594" t="s">
        <v>5883</v>
      </c>
      <c r="AT2594" t="s">
        <v>2022</v>
      </c>
    </row>
    <row r="2595" spans="1:46" x14ac:dyDescent="0.25">
      <c r="A2595" t="str">
        <f>_xlfn.XLOOKUP(I2595,UTILIZADAS[Contacto1],UTILIZADAS[Source.Name],,0)</f>
        <v>Cobros Mayo</v>
      </c>
      <c r="B2595" s="18">
        <f>VLOOKUP(J2595,Ref!A:C,3,0)</f>
        <v>0</v>
      </c>
      <c r="C2595" s="18">
        <f>VLOOKUP(J2595,Ref!A:D,4,0)</f>
        <v>0</v>
      </c>
      <c r="D2595" s="18" t="str">
        <f t="shared" si="120"/>
        <v>22/may</v>
      </c>
      <c r="E2595" s="18">
        <f t="shared" si="121"/>
        <v>6</v>
      </c>
      <c r="F2595" s="18">
        <v>1</v>
      </c>
      <c r="G2595" s="18">
        <f t="shared" si="122"/>
        <v>1</v>
      </c>
      <c r="H2595" s="3">
        <v>46164.415046296293</v>
      </c>
      <c r="I2595">
        <v>65987562</v>
      </c>
      <c r="J2595" t="s">
        <v>2021</v>
      </c>
      <c r="K2595" t="s">
        <v>1968</v>
      </c>
      <c r="L2595" t="s">
        <v>1969</v>
      </c>
      <c r="M2595" t="s">
        <v>1970</v>
      </c>
      <c r="O2595">
        <v>361067500000</v>
      </c>
      <c r="P2595">
        <v>16018</v>
      </c>
      <c r="Q2595">
        <v>-5</v>
      </c>
      <c r="R2595">
        <v>1</v>
      </c>
      <c r="S2595">
        <v>65987562</v>
      </c>
      <c r="U2595" t="s">
        <v>6072</v>
      </c>
      <c r="W2595" t="s">
        <v>5134</v>
      </c>
      <c r="X2595">
        <v>361067500000</v>
      </c>
      <c r="Y2595" t="s">
        <v>82</v>
      </c>
      <c r="Z2595" t="s">
        <v>66</v>
      </c>
      <c r="AG2595" t="s">
        <v>1972</v>
      </c>
      <c r="AL2595">
        <v>5</v>
      </c>
      <c r="AN2595" t="s">
        <v>1974</v>
      </c>
      <c r="AO2595">
        <v>0</v>
      </c>
      <c r="AQ2595">
        <v>2258155</v>
      </c>
      <c r="AR2595" t="s">
        <v>4605</v>
      </c>
      <c r="AS2595" t="s">
        <v>5883</v>
      </c>
      <c r="AT2595" t="s">
        <v>2022</v>
      </c>
    </row>
    <row r="2596" spans="1:46" x14ac:dyDescent="0.25">
      <c r="A2596" t="str">
        <f>_xlfn.XLOOKUP(I2596,UTILIZADAS[Contacto1],UTILIZADAS[Source.Name],,0)</f>
        <v>Cobros Mayo</v>
      </c>
      <c r="B2596" s="18">
        <f>VLOOKUP(J2596,Ref!A:C,3,0)</f>
        <v>0</v>
      </c>
      <c r="C2596" s="18">
        <f>VLOOKUP(J2596,Ref!A:D,4,0)</f>
        <v>0</v>
      </c>
      <c r="D2596" s="18" t="str">
        <f t="shared" si="120"/>
        <v>12/may</v>
      </c>
      <c r="E2596" s="18">
        <f t="shared" si="121"/>
        <v>5</v>
      </c>
      <c r="F2596" s="18">
        <v>1</v>
      </c>
      <c r="G2596" s="18">
        <f t="shared" si="122"/>
        <v>0</v>
      </c>
      <c r="H2596" s="3">
        <v>46154.408796296295</v>
      </c>
      <c r="I2596">
        <v>65992229</v>
      </c>
      <c r="J2596" t="s">
        <v>2021</v>
      </c>
      <c r="K2596" t="s">
        <v>1968</v>
      </c>
      <c r="L2596" t="s">
        <v>1969</v>
      </c>
      <c r="M2596" t="s">
        <v>1970</v>
      </c>
      <c r="O2596">
        <v>351346290000</v>
      </c>
      <c r="P2596">
        <v>16018</v>
      </c>
      <c r="Q2596">
        <v>-5</v>
      </c>
      <c r="R2596">
        <v>1</v>
      </c>
      <c r="S2596">
        <v>65992229</v>
      </c>
      <c r="U2596" t="s">
        <v>5135</v>
      </c>
      <c r="W2596" t="s">
        <v>5136</v>
      </c>
      <c r="X2596">
        <v>351346290000</v>
      </c>
      <c r="Y2596" t="s">
        <v>5137</v>
      </c>
      <c r="Z2596" t="s">
        <v>66</v>
      </c>
      <c r="AF2596" t="s">
        <v>1976</v>
      </c>
      <c r="AG2596" t="s">
        <v>1972</v>
      </c>
      <c r="AL2596">
        <v>5</v>
      </c>
      <c r="AN2596" t="s">
        <v>1974</v>
      </c>
      <c r="AO2596">
        <v>0</v>
      </c>
      <c r="AQ2596">
        <v>2258156</v>
      </c>
      <c r="AR2596" t="s">
        <v>4605</v>
      </c>
      <c r="AS2596" t="s">
        <v>5883</v>
      </c>
      <c r="AT2596" t="s">
        <v>2022</v>
      </c>
    </row>
    <row r="2597" spans="1:46" x14ac:dyDescent="0.25">
      <c r="A2597" t="str">
        <f>_xlfn.XLOOKUP(I2597,UTILIZADAS[Contacto1],UTILIZADAS[Source.Name],,0)</f>
        <v>Cobros Mayo</v>
      </c>
      <c r="B2597" s="18">
        <f>VLOOKUP(J2597,Ref!A:C,3,0)</f>
        <v>0</v>
      </c>
      <c r="C2597" s="18">
        <f>VLOOKUP(J2597,Ref!A:D,4,0)</f>
        <v>0</v>
      </c>
      <c r="D2597" s="18" t="str">
        <f t="shared" si="120"/>
        <v>14/may</v>
      </c>
      <c r="E2597" s="18">
        <f t="shared" si="121"/>
        <v>5</v>
      </c>
      <c r="F2597" s="18">
        <v>1</v>
      </c>
      <c r="G2597" s="18">
        <f t="shared" si="122"/>
        <v>0</v>
      </c>
      <c r="H2597" s="3">
        <v>46156.480462962965</v>
      </c>
      <c r="I2597">
        <v>65992229</v>
      </c>
      <c r="J2597" t="s">
        <v>2021</v>
      </c>
      <c r="K2597" t="s">
        <v>1968</v>
      </c>
      <c r="L2597" t="s">
        <v>1969</v>
      </c>
      <c r="M2597" t="s">
        <v>1970</v>
      </c>
      <c r="O2597">
        <v>351346290000</v>
      </c>
      <c r="P2597">
        <v>16018</v>
      </c>
      <c r="Q2597">
        <v>-5</v>
      </c>
      <c r="R2597">
        <v>1</v>
      </c>
      <c r="S2597">
        <v>65992229</v>
      </c>
      <c r="U2597" t="s">
        <v>5135</v>
      </c>
      <c r="W2597" t="s">
        <v>5136</v>
      </c>
      <c r="X2597">
        <v>351346290000</v>
      </c>
      <c r="Y2597" t="s">
        <v>5137</v>
      </c>
      <c r="Z2597" t="s">
        <v>66</v>
      </c>
      <c r="AF2597" t="s">
        <v>1976</v>
      </c>
      <c r="AG2597" t="s">
        <v>1972</v>
      </c>
      <c r="AL2597">
        <v>5</v>
      </c>
      <c r="AN2597" t="s">
        <v>1974</v>
      </c>
      <c r="AO2597">
        <v>0</v>
      </c>
      <c r="AQ2597">
        <v>2258156</v>
      </c>
      <c r="AR2597" t="s">
        <v>4605</v>
      </c>
      <c r="AS2597" t="s">
        <v>5883</v>
      </c>
      <c r="AT2597" t="s">
        <v>2022</v>
      </c>
    </row>
    <row r="2598" spans="1:46" x14ac:dyDescent="0.25">
      <c r="A2598" t="str">
        <f>_xlfn.XLOOKUP(I2598,UTILIZADAS[Contacto1],UTILIZADAS[Source.Name],,0)</f>
        <v>Cobros Mayo</v>
      </c>
      <c r="B2598" s="18">
        <f>VLOOKUP(J2598,Ref!A:C,3,0)</f>
        <v>0</v>
      </c>
      <c r="C2598" s="18">
        <f>VLOOKUP(J2598,Ref!A:D,4,0)</f>
        <v>0</v>
      </c>
      <c r="D2598" s="18" t="str">
        <f t="shared" si="120"/>
        <v>18/may</v>
      </c>
      <c r="E2598" s="18">
        <f t="shared" si="121"/>
        <v>5</v>
      </c>
      <c r="F2598" s="18">
        <v>1</v>
      </c>
      <c r="G2598" s="18">
        <f t="shared" si="122"/>
        <v>0</v>
      </c>
      <c r="H2598" s="3">
        <v>46160.618888888886</v>
      </c>
      <c r="I2598">
        <v>65992229</v>
      </c>
      <c r="J2598" t="s">
        <v>2021</v>
      </c>
      <c r="K2598" t="s">
        <v>1968</v>
      </c>
      <c r="L2598" t="s">
        <v>1969</v>
      </c>
      <c r="M2598" t="s">
        <v>1970</v>
      </c>
      <c r="O2598">
        <v>351346290000</v>
      </c>
      <c r="P2598">
        <v>16018</v>
      </c>
      <c r="Q2598">
        <v>-5</v>
      </c>
      <c r="R2598">
        <v>1</v>
      </c>
      <c r="S2598">
        <v>65992229</v>
      </c>
      <c r="U2598" t="s">
        <v>5135</v>
      </c>
      <c r="W2598" t="s">
        <v>5136</v>
      </c>
      <c r="X2598">
        <v>351346290000</v>
      </c>
      <c r="Y2598" t="s">
        <v>5137</v>
      </c>
      <c r="Z2598" t="s">
        <v>66</v>
      </c>
      <c r="AF2598" t="s">
        <v>1976</v>
      </c>
      <c r="AG2598" t="s">
        <v>1972</v>
      </c>
      <c r="AL2598">
        <v>5</v>
      </c>
      <c r="AN2598" t="s">
        <v>1974</v>
      </c>
      <c r="AO2598">
        <v>0</v>
      </c>
      <c r="AQ2598">
        <v>2258156</v>
      </c>
      <c r="AR2598" t="s">
        <v>4605</v>
      </c>
      <c r="AS2598" t="s">
        <v>5883</v>
      </c>
      <c r="AT2598" t="s">
        <v>2022</v>
      </c>
    </row>
    <row r="2599" spans="1:46" x14ac:dyDescent="0.25">
      <c r="A2599" t="str">
        <f>_xlfn.XLOOKUP(I2599,UTILIZADAS[Contacto1],UTILIZADAS[Source.Name],,0)</f>
        <v>Cobros Mayo</v>
      </c>
      <c r="B2599" s="18">
        <f>VLOOKUP(J2599,Ref!A:C,3,0)</f>
        <v>0</v>
      </c>
      <c r="C2599" s="18">
        <f>VLOOKUP(J2599,Ref!A:D,4,0)</f>
        <v>0</v>
      </c>
      <c r="D2599" s="18" t="str">
        <f t="shared" si="120"/>
        <v>20/may</v>
      </c>
      <c r="E2599" s="18">
        <f t="shared" si="121"/>
        <v>5</v>
      </c>
      <c r="F2599" s="18">
        <v>1</v>
      </c>
      <c r="G2599" s="18">
        <f t="shared" si="122"/>
        <v>0</v>
      </c>
      <c r="H2599" s="3">
        <v>46162.49145833333</v>
      </c>
      <c r="I2599">
        <v>65992229</v>
      </c>
      <c r="J2599" t="s">
        <v>2021</v>
      </c>
      <c r="K2599" t="s">
        <v>1968</v>
      </c>
      <c r="L2599" t="s">
        <v>1969</v>
      </c>
      <c r="M2599" t="s">
        <v>1970</v>
      </c>
      <c r="O2599">
        <v>351346290000</v>
      </c>
      <c r="P2599">
        <v>16018</v>
      </c>
      <c r="Q2599">
        <v>-5</v>
      </c>
      <c r="R2599">
        <v>1</v>
      </c>
      <c r="S2599">
        <v>65992229</v>
      </c>
      <c r="U2599" t="s">
        <v>5135</v>
      </c>
      <c r="W2599" t="s">
        <v>5136</v>
      </c>
      <c r="X2599">
        <v>351346290000</v>
      </c>
      <c r="Y2599" t="s">
        <v>5137</v>
      </c>
      <c r="Z2599" t="s">
        <v>66</v>
      </c>
      <c r="AF2599" t="s">
        <v>1976</v>
      </c>
      <c r="AG2599" t="s">
        <v>1972</v>
      </c>
      <c r="AL2599">
        <v>5</v>
      </c>
      <c r="AN2599" t="s">
        <v>1974</v>
      </c>
      <c r="AO2599">
        <v>0</v>
      </c>
      <c r="AQ2599">
        <v>2258156</v>
      </c>
      <c r="AR2599" t="s">
        <v>4605</v>
      </c>
      <c r="AS2599" t="s">
        <v>5883</v>
      </c>
      <c r="AT2599" t="s">
        <v>2022</v>
      </c>
    </row>
    <row r="2600" spans="1:46" x14ac:dyDescent="0.25">
      <c r="A2600" t="str">
        <f>_xlfn.XLOOKUP(I2600,UTILIZADAS[Contacto1],UTILIZADAS[Source.Name],,0)</f>
        <v>Cobros Mayo</v>
      </c>
      <c r="B2600" s="18">
        <f>VLOOKUP(J2600,Ref!A:C,3,0)</f>
        <v>1</v>
      </c>
      <c r="C2600" s="18">
        <f>VLOOKUP(J2600,Ref!A:D,4,0)</f>
        <v>1</v>
      </c>
      <c r="D2600" s="18" t="str">
        <f t="shared" si="120"/>
        <v>21/may</v>
      </c>
      <c r="E2600" s="18">
        <f t="shared" si="121"/>
        <v>5</v>
      </c>
      <c r="F2600" s="18">
        <v>1</v>
      </c>
      <c r="G2600" s="18">
        <f t="shared" si="122"/>
        <v>1</v>
      </c>
      <c r="H2600" s="3">
        <v>46163.524756944447</v>
      </c>
      <c r="I2600">
        <v>65992229</v>
      </c>
      <c r="J2600">
        <v>6003</v>
      </c>
      <c r="K2600" t="s">
        <v>1983</v>
      </c>
      <c r="L2600" t="s">
        <v>1897</v>
      </c>
      <c r="M2600" t="s">
        <v>1970</v>
      </c>
      <c r="O2600">
        <v>351346290000</v>
      </c>
      <c r="P2600">
        <v>16018</v>
      </c>
      <c r="Q2600">
        <v>-5</v>
      </c>
      <c r="R2600">
        <v>1</v>
      </c>
      <c r="S2600">
        <v>65992229</v>
      </c>
      <c r="U2600" t="s">
        <v>5135</v>
      </c>
      <c r="W2600" t="s">
        <v>5136</v>
      </c>
      <c r="X2600">
        <v>351346290000</v>
      </c>
      <c r="Y2600" t="s">
        <v>5137</v>
      </c>
      <c r="Z2600" t="s">
        <v>66</v>
      </c>
      <c r="AF2600" t="s">
        <v>1976</v>
      </c>
      <c r="AG2600" t="s">
        <v>1972</v>
      </c>
      <c r="AL2600">
        <v>56</v>
      </c>
      <c r="AM2600" t="s">
        <v>1979</v>
      </c>
      <c r="AN2600" t="s">
        <v>1987</v>
      </c>
      <c r="AO2600">
        <v>0</v>
      </c>
      <c r="AQ2600">
        <v>2258156</v>
      </c>
      <c r="AR2600" t="s">
        <v>4605</v>
      </c>
      <c r="AS2600" t="s">
        <v>5883</v>
      </c>
      <c r="AT2600" t="s">
        <v>1892</v>
      </c>
    </row>
    <row r="2601" spans="1:46" x14ac:dyDescent="0.25">
      <c r="A2601" t="str">
        <f>_xlfn.XLOOKUP(I2601,UTILIZADAS[Contacto1],UTILIZADAS[Source.Name],,0)</f>
        <v>Cobros Abril Canal Fijo</v>
      </c>
      <c r="B2601" s="18">
        <f>VLOOKUP(J2601,Ref!A:C,3,0)</f>
        <v>0</v>
      </c>
      <c r="C2601" s="18">
        <f>VLOOKUP(J2601,Ref!A:D,4,0)</f>
        <v>0</v>
      </c>
      <c r="D2601" s="18" t="str">
        <f t="shared" si="120"/>
        <v>12/may</v>
      </c>
      <c r="E2601" s="18">
        <f t="shared" si="121"/>
        <v>4</v>
      </c>
      <c r="F2601" s="18">
        <v>1</v>
      </c>
      <c r="G2601" s="18">
        <f t="shared" si="122"/>
        <v>0</v>
      </c>
      <c r="H2601" s="3">
        <v>46154.409895833334</v>
      </c>
      <c r="I2601">
        <v>66009595</v>
      </c>
      <c r="J2601" t="s">
        <v>2021</v>
      </c>
      <c r="K2601" t="s">
        <v>1968</v>
      </c>
      <c r="L2601" t="s">
        <v>1969</v>
      </c>
      <c r="M2601" t="s">
        <v>1970</v>
      </c>
      <c r="O2601">
        <v>361031750000</v>
      </c>
      <c r="P2601">
        <v>16018</v>
      </c>
      <c r="Q2601">
        <v>-5</v>
      </c>
      <c r="R2601">
        <v>1</v>
      </c>
      <c r="S2601">
        <v>66009595</v>
      </c>
      <c r="U2601" t="s">
        <v>2434</v>
      </c>
      <c r="W2601" t="s">
        <v>4013</v>
      </c>
      <c r="X2601">
        <v>361031750000</v>
      </c>
      <c r="Y2601" t="s">
        <v>65</v>
      </c>
      <c r="Z2601" t="s">
        <v>66</v>
      </c>
      <c r="AF2601" t="s">
        <v>1976</v>
      </c>
      <c r="AG2601" t="s">
        <v>1972</v>
      </c>
      <c r="AL2601">
        <v>5</v>
      </c>
      <c r="AN2601" t="s">
        <v>1974</v>
      </c>
      <c r="AO2601">
        <v>0</v>
      </c>
      <c r="AQ2601">
        <v>2258157</v>
      </c>
      <c r="AR2601" t="s">
        <v>4605</v>
      </c>
      <c r="AS2601" t="s">
        <v>5883</v>
      </c>
      <c r="AT2601" t="s">
        <v>2022</v>
      </c>
    </row>
    <row r="2602" spans="1:46" x14ac:dyDescent="0.25">
      <c r="A2602" t="str">
        <f>_xlfn.XLOOKUP(I2602,UTILIZADAS[Contacto1],UTILIZADAS[Source.Name],,0)</f>
        <v>Cobros Abril Canal Fijo</v>
      </c>
      <c r="B2602" s="18">
        <f>VLOOKUP(J2602,Ref!A:C,3,0)</f>
        <v>0</v>
      </c>
      <c r="C2602" s="18">
        <f>VLOOKUP(J2602,Ref!A:D,4,0)</f>
        <v>0</v>
      </c>
      <c r="D2602" s="18" t="str">
        <f t="shared" si="120"/>
        <v>14/may</v>
      </c>
      <c r="E2602" s="18">
        <f t="shared" si="121"/>
        <v>4</v>
      </c>
      <c r="F2602" s="18">
        <v>1</v>
      </c>
      <c r="G2602" s="18">
        <f t="shared" si="122"/>
        <v>0</v>
      </c>
      <c r="H2602" s="3">
        <v>46156.481157407405</v>
      </c>
      <c r="I2602">
        <v>66009595</v>
      </c>
      <c r="J2602" t="s">
        <v>2021</v>
      </c>
      <c r="K2602" t="s">
        <v>1968</v>
      </c>
      <c r="L2602" t="s">
        <v>1969</v>
      </c>
      <c r="M2602" t="s">
        <v>1970</v>
      </c>
      <c r="O2602">
        <v>361031750000</v>
      </c>
      <c r="P2602">
        <v>16018</v>
      </c>
      <c r="Q2602">
        <v>-5</v>
      </c>
      <c r="R2602">
        <v>1</v>
      </c>
      <c r="S2602">
        <v>66009595</v>
      </c>
      <c r="U2602" t="s">
        <v>2434</v>
      </c>
      <c r="W2602" t="s">
        <v>4013</v>
      </c>
      <c r="X2602">
        <v>361031750000</v>
      </c>
      <c r="Y2602" t="s">
        <v>65</v>
      </c>
      <c r="Z2602" t="s">
        <v>66</v>
      </c>
      <c r="AF2602" t="s">
        <v>1976</v>
      </c>
      <c r="AG2602" t="s">
        <v>1972</v>
      </c>
      <c r="AL2602">
        <v>5</v>
      </c>
      <c r="AN2602" t="s">
        <v>1974</v>
      </c>
      <c r="AO2602">
        <v>0</v>
      </c>
      <c r="AQ2602">
        <v>2258157</v>
      </c>
      <c r="AR2602" t="s">
        <v>4605</v>
      </c>
      <c r="AS2602" t="s">
        <v>5883</v>
      </c>
      <c r="AT2602" t="s">
        <v>2022</v>
      </c>
    </row>
    <row r="2603" spans="1:46" x14ac:dyDescent="0.25">
      <c r="A2603" t="str">
        <f>_xlfn.XLOOKUP(I2603,UTILIZADAS[Contacto1],UTILIZADAS[Source.Name],,0)</f>
        <v>Cobros Abril Canal Fijo</v>
      </c>
      <c r="B2603" s="18">
        <f>VLOOKUP(J2603,Ref!A:C,3,0)</f>
        <v>0</v>
      </c>
      <c r="C2603" s="18">
        <f>VLOOKUP(J2603,Ref!A:D,4,0)</f>
        <v>0</v>
      </c>
      <c r="D2603" s="18" t="str">
        <f t="shared" si="120"/>
        <v>18/may</v>
      </c>
      <c r="E2603" s="18">
        <f t="shared" si="121"/>
        <v>4</v>
      </c>
      <c r="F2603" s="18">
        <v>1</v>
      </c>
      <c r="G2603" s="18">
        <f t="shared" si="122"/>
        <v>0</v>
      </c>
      <c r="H2603" s="3">
        <v>46160.623877314814</v>
      </c>
      <c r="I2603">
        <v>66009595</v>
      </c>
      <c r="J2603" t="s">
        <v>2021</v>
      </c>
      <c r="K2603" t="s">
        <v>1968</v>
      </c>
      <c r="L2603" t="s">
        <v>1969</v>
      </c>
      <c r="M2603" t="s">
        <v>1970</v>
      </c>
      <c r="O2603">
        <v>361031750000</v>
      </c>
      <c r="P2603">
        <v>16018</v>
      </c>
      <c r="Q2603">
        <v>-5</v>
      </c>
      <c r="R2603">
        <v>1</v>
      </c>
      <c r="S2603">
        <v>66009595</v>
      </c>
      <c r="U2603" t="s">
        <v>2434</v>
      </c>
      <c r="W2603" t="s">
        <v>4013</v>
      </c>
      <c r="X2603">
        <v>361031750000</v>
      </c>
      <c r="Y2603" t="s">
        <v>65</v>
      </c>
      <c r="Z2603" t="s">
        <v>66</v>
      </c>
      <c r="AF2603" t="s">
        <v>1976</v>
      </c>
      <c r="AG2603" t="s">
        <v>1972</v>
      </c>
      <c r="AL2603">
        <v>5</v>
      </c>
      <c r="AN2603" t="s">
        <v>1974</v>
      </c>
      <c r="AO2603">
        <v>0</v>
      </c>
      <c r="AQ2603">
        <v>2258157</v>
      </c>
      <c r="AR2603" t="s">
        <v>4605</v>
      </c>
      <c r="AS2603" t="s">
        <v>5883</v>
      </c>
      <c r="AT2603" t="s">
        <v>2022</v>
      </c>
    </row>
    <row r="2604" spans="1:46" x14ac:dyDescent="0.25">
      <c r="A2604" t="str">
        <f>_xlfn.XLOOKUP(I2604,UTILIZADAS[Contacto1],UTILIZADAS[Source.Name],,0)</f>
        <v>Cobros Abril Canal Fijo</v>
      </c>
      <c r="B2604" s="18">
        <f>VLOOKUP(J2604,Ref!A:C,3,0)</f>
        <v>1</v>
      </c>
      <c r="C2604" s="18">
        <f>VLOOKUP(J2604,Ref!A:D,4,0)</f>
        <v>1</v>
      </c>
      <c r="D2604" s="18" t="str">
        <f t="shared" si="120"/>
        <v>20/may</v>
      </c>
      <c r="E2604" s="18">
        <f t="shared" si="121"/>
        <v>4</v>
      </c>
      <c r="F2604" s="18">
        <v>1</v>
      </c>
      <c r="G2604" s="18">
        <f t="shared" si="122"/>
        <v>1</v>
      </c>
      <c r="H2604" s="3">
        <v>46162.493518518517</v>
      </c>
      <c r="I2604">
        <v>66009595</v>
      </c>
      <c r="J2604">
        <v>6003</v>
      </c>
      <c r="K2604" t="s">
        <v>1983</v>
      </c>
      <c r="L2604" t="s">
        <v>1897</v>
      </c>
      <c r="M2604" t="s">
        <v>1970</v>
      </c>
      <c r="O2604">
        <v>361031750000</v>
      </c>
      <c r="P2604">
        <v>16018</v>
      </c>
      <c r="Q2604">
        <v>-5</v>
      </c>
      <c r="R2604">
        <v>1</v>
      </c>
      <c r="S2604">
        <v>66009595</v>
      </c>
      <c r="U2604" t="s">
        <v>2434</v>
      </c>
      <c r="W2604" t="s">
        <v>4013</v>
      </c>
      <c r="X2604">
        <v>361031750000</v>
      </c>
      <c r="Y2604" t="s">
        <v>65</v>
      </c>
      <c r="Z2604" t="s">
        <v>66</v>
      </c>
      <c r="AF2604" t="s">
        <v>1976</v>
      </c>
      <c r="AG2604" t="s">
        <v>1972</v>
      </c>
      <c r="AL2604">
        <v>109</v>
      </c>
      <c r="AM2604" t="s">
        <v>1979</v>
      </c>
      <c r="AN2604" t="s">
        <v>1987</v>
      </c>
      <c r="AO2604">
        <v>0</v>
      </c>
      <c r="AQ2604">
        <v>2258157</v>
      </c>
      <c r="AR2604" t="s">
        <v>4605</v>
      </c>
      <c r="AS2604" t="s">
        <v>5883</v>
      </c>
      <c r="AT2604" t="s">
        <v>1892</v>
      </c>
    </row>
    <row r="2605" spans="1:46" x14ac:dyDescent="0.25">
      <c r="A2605" t="e">
        <f>_xlfn.XLOOKUP(I2605,UTILIZADAS[Contacto1],UTILIZADAS[Source.Name],,0)</f>
        <v>#N/A</v>
      </c>
      <c r="B2605" s="18">
        <f>VLOOKUP(J2605,Ref!A:C,3,0)</f>
        <v>0</v>
      </c>
      <c r="C2605" s="18">
        <f>VLOOKUP(J2605,Ref!A:D,4,0)</f>
        <v>0</v>
      </c>
      <c r="D2605" s="18" t="str">
        <f t="shared" si="120"/>
        <v>06/may</v>
      </c>
      <c r="E2605" s="18">
        <f t="shared" si="121"/>
        <v>1</v>
      </c>
      <c r="F2605" s="18">
        <v>1</v>
      </c>
      <c r="G2605" s="18">
        <f t="shared" si="122"/>
        <v>1</v>
      </c>
      <c r="H2605" s="3">
        <v>46148.657777777778</v>
      </c>
      <c r="I2605">
        <v>66015214</v>
      </c>
      <c r="J2605">
        <v>6004</v>
      </c>
      <c r="K2605" t="s">
        <v>1983</v>
      </c>
      <c r="L2605" t="s">
        <v>1897</v>
      </c>
      <c r="M2605" t="s">
        <v>1970</v>
      </c>
      <c r="P2605">
        <v>998</v>
      </c>
      <c r="Q2605">
        <v>0</v>
      </c>
      <c r="S2605">
        <v>66015214</v>
      </c>
      <c r="AF2605" t="s">
        <v>1976</v>
      </c>
      <c r="AG2605" t="s">
        <v>1972</v>
      </c>
      <c r="AL2605">
        <v>55</v>
      </c>
      <c r="AM2605" t="s">
        <v>1979</v>
      </c>
      <c r="AN2605" t="s">
        <v>1977</v>
      </c>
      <c r="AO2605">
        <v>0</v>
      </c>
      <c r="AQ2605">
        <v>2257549</v>
      </c>
      <c r="AR2605" t="s">
        <v>1978</v>
      </c>
      <c r="AT2605" t="s">
        <v>1984</v>
      </c>
    </row>
    <row r="2606" spans="1:46" x14ac:dyDescent="0.25">
      <c r="A2606" t="str">
        <f>_xlfn.XLOOKUP(I2606,UTILIZADAS[Contacto1],UTILIZADAS[Source.Name],,0)</f>
        <v>Cobros Abril Canal Fijo</v>
      </c>
      <c r="B2606" s="18">
        <f>VLOOKUP(J2606,Ref!A:C,3,0)</f>
        <v>0</v>
      </c>
      <c r="C2606" s="18">
        <f>VLOOKUP(J2606,Ref!A:D,4,0)</f>
        <v>0</v>
      </c>
      <c r="D2606" s="18" t="str">
        <f t="shared" si="120"/>
        <v>04/may</v>
      </c>
      <c r="E2606" s="18">
        <f t="shared" si="121"/>
        <v>3</v>
      </c>
      <c r="F2606" s="18">
        <v>1</v>
      </c>
      <c r="G2606" s="18">
        <f t="shared" si="122"/>
        <v>0</v>
      </c>
      <c r="H2606" s="3">
        <v>46146.645462962966</v>
      </c>
      <c r="I2606">
        <v>66020541</v>
      </c>
      <c r="J2606" t="s">
        <v>2021</v>
      </c>
      <c r="K2606" t="s">
        <v>1968</v>
      </c>
      <c r="L2606" t="s">
        <v>1969</v>
      </c>
      <c r="M2606" t="s">
        <v>1970</v>
      </c>
      <c r="O2606">
        <v>357376910000</v>
      </c>
      <c r="P2606">
        <v>16017</v>
      </c>
      <c r="Q2606">
        <v>-5</v>
      </c>
      <c r="R2606">
        <v>1</v>
      </c>
      <c r="S2606">
        <v>66020541</v>
      </c>
      <c r="U2606" t="s">
        <v>377</v>
      </c>
      <c r="W2606" t="s">
        <v>378</v>
      </c>
      <c r="X2606" t="s">
        <v>2551</v>
      </c>
      <c r="Y2606" t="s">
        <v>65</v>
      </c>
      <c r="Z2606">
        <v>357376910000</v>
      </c>
      <c r="AF2606" t="s">
        <v>1976</v>
      </c>
      <c r="AG2606" t="s">
        <v>1972</v>
      </c>
      <c r="AI2606" t="s">
        <v>3709</v>
      </c>
      <c r="AL2606">
        <v>5</v>
      </c>
      <c r="AN2606" t="s">
        <v>1974</v>
      </c>
      <c r="AO2606">
        <v>0</v>
      </c>
      <c r="AQ2606">
        <v>2252811</v>
      </c>
      <c r="AR2606" t="s">
        <v>2241</v>
      </c>
      <c r="AS2606" t="s">
        <v>4163</v>
      </c>
      <c r="AT2606" t="s">
        <v>2022</v>
      </c>
    </row>
    <row r="2607" spans="1:46" x14ac:dyDescent="0.25">
      <c r="A2607" t="str">
        <f>_xlfn.XLOOKUP(I2607,UTILIZADAS[Contacto1],UTILIZADAS[Source.Name],,0)</f>
        <v>Cobros Abril Canal Fijo</v>
      </c>
      <c r="B2607" s="18">
        <f>VLOOKUP(J2607,Ref!A:C,3,0)</f>
        <v>0</v>
      </c>
      <c r="C2607" s="18">
        <f>VLOOKUP(J2607,Ref!A:D,4,0)</f>
        <v>0</v>
      </c>
      <c r="D2607" s="18" t="str">
        <f t="shared" si="120"/>
        <v>06/may</v>
      </c>
      <c r="E2607" s="18">
        <f t="shared" si="121"/>
        <v>3</v>
      </c>
      <c r="F2607" s="18">
        <v>1</v>
      </c>
      <c r="G2607" s="18">
        <f t="shared" si="122"/>
        <v>0</v>
      </c>
      <c r="H2607" s="3">
        <v>46148.637094907404</v>
      </c>
      <c r="I2607">
        <v>66020541</v>
      </c>
      <c r="J2607" t="s">
        <v>2021</v>
      </c>
      <c r="K2607" t="s">
        <v>1968</v>
      </c>
      <c r="L2607" t="s">
        <v>1969</v>
      </c>
      <c r="M2607" t="s">
        <v>1970</v>
      </c>
      <c r="O2607">
        <v>357376910000</v>
      </c>
      <c r="P2607">
        <v>16017</v>
      </c>
      <c r="Q2607">
        <v>-5</v>
      </c>
      <c r="R2607">
        <v>1</v>
      </c>
      <c r="S2607">
        <v>66020541</v>
      </c>
      <c r="U2607" t="s">
        <v>377</v>
      </c>
      <c r="W2607" t="s">
        <v>378</v>
      </c>
      <c r="X2607" t="s">
        <v>2551</v>
      </c>
      <c r="Y2607" t="s">
        <v>65</v>
      </c>
      <c r="Z2607">
        <v>357376910000</v>
      </c>
      <c r="AF2607" t="s">
        <v>1976</v>
      </c>
      <c r="AG2607" t="s">
        <v>1972</v>
      </c>
      <c r="AI2607" t="s">
        <v>3709</v>
      </c>
      <c r="AL2607">
        <v>5</v>
      </c>
      <c r="AN2607" t="s">
        <v>1974</v>
      </c>
      <c r="AO2607">
        <v>0</v>
      </c>
      <c r="AQ2607">
        <v>2252811</v>
      </c>
      <c r="AR2607" t="s">
        <v>2241</v>
      </c>
      <c r="AS2607" t="s">
        <v>4163</v>
      </c>
      <c r="AT2607" t="s">
        <v>2022</v>
      </c>
    </row>
    <row r="2608" spans="1:46" x14ac:dyDescent="0.25">
      <c r="A2608" t="str">
        <f>_xlfn.XLOOKUP(I2608,UTILIZADAS[Contacto1],UTILIZADAS[Source.Name],,0)</f>
        <v>Cobros Abril Canal Fijo</v>
      </c>
      <c r="B2608" s="18">
        <f>VLOOKUP(J2608,Ref!A:C,3,0)</f>
        <v>1</v>
      </c>
      <c r="C2608" s="18">
        <f>VLOOKUP(J2608,Ref!A:D,4,0)</f>
        <v>1</v>
      </c>
      <c r="D2608" s="18" t="str">
        <f t="shared" si="120"/>
        <v>09/may</v>
      </c>
      <c r="E2608" s="18">
        <f t="shared" si="121"/>
        <v>3</v>
      </c>
      <c r="F2608" s="18">
        <v>1</v>
      </c>
      <c r="G2608" s="18">
        <f t="shared" si="122"/>
        <v>1</v>
      </c>
      <c r="H2608" s="3">
        <v>46151.388310185182</v>
      </c>
      <c r="I2608">
        <v>66020541</v>
      </c>
      <c r="J2608">
        <v>6003</v>
      </c>
      <c r="K2608" t="s">
        <v>1983</v>
      </c>
      <c r="L2608" t="s">
        <v>1897</v>
      </c>
      <c r="M2608" t="s">
        <v>1970</v>
      </c>
      <c r="O2608">
        <v>357376910000</v>
      </c>
      <c r="P2608">
        <v>16017</v>
      </c>
      <c r="Q2608">
        <v>-5</v>
      </c>
      <c r="R2608">
        <v>1</v>
      </c>
      <c r="S2608">
        <v>66020541</v>
      </c>
      <c r="U2608" t="s">
        <v>377</v>
      </c>
      <c r="W2608" t="s">
        <v>378</v>
      </c>
      <c r="X2608" t="s">
        <v>2551</v>
      </c>
      <c r="Y2608" t="s">
        <v>65</v>
      </c>
      <c r="Z2608">
        <v>357376910000</v>
      </c>
      <c r="AF2608" t="s">
        <v>1976</v>
      </c>
      <c r="AG2608" t="s">
        <v>1972</v>
      </c>
      <c r="AI2608" t="s">
        <v>3709</v>
      </c>
      <c r="AL2608">
        <v>16</v>
      </c>
      <c r="AM2608" t="s">
        <v>1979</v>
      </c>
      <c r="AN2608" t="s">
        <v>1987</v>
      </c>
      <c r="AO2608">
        <v>0</v>
      </c>
      <c r="AQ2608">
        <v>2252811</v>
      </c>
      <c r="AR2608" t="s">
        <v>2241</v>
      </c>
      <c r="AS2608" t="s">
        <v>4163</v>
      </c>
      <c r="AT2608" t="s">
        <v>1892</v>
      </c>
    </row>
    <row r="2609" spans="1:46" x14ac:dyDescent="0.25">
      <c r="A2609" t="str">
        <f>_xlfn.XLOOKUP(I2609,UTILIZADAS[Contacto1],UTILIZADAS[Source.Name],,0)</f>
        <v>Cobros Abril Canal Fijo</v>
      </c>
      <c r="B2609" s="18">
        <f>VLOOKUP(J2609,Ref!A:C,3,0)</f>
        <v>0</v>
      </c>
      <c r="C2609" s="18">
        <f>VLOOKUP(J2609,Ref!A:D,4,0)</f>
        <v>0</v>
      </c>
      <c r="D2609" s="18" t="str">
        <f t="shared" si="120"/>
        <v>12/may</v>
      </c>
      <c r="E2609" s="18">
        <f t="shared" si="121"/>
        <v>2</v>
      </c>
      <c r="F2609" s="18">
        <v>1</v>
      </c>
      <c r="G2609" s="18">
        <f t="shared" si="122"/>
        <v>0</v>
      </c>
      <c r="H2609" s="3">
        <v>46154.409861111111</v>
      </c>
      <c r="I2609">
        <v>66030778</v>
      </c>
      <c r="J2609" t="s">
        <v>1986</v>
      </c>
      <c r="K2609" t="s">
        <v>1983</v>
      </c>
      <c r="L2609" t="s">
        <v>1897</v>
      </c>
      <c r="M2609" t="s">
        <v>1970</v>
      </c>
      <c r="O2609">
        <v>297038390000</v>
      </c>
      <c r="P2609">
        <v>16018</v>
      </c>
      <c r="Q2609">
        <v>-5</v>
      </c>
      <c r="R2609">
        <v>1</v>
      </c>
      <c r="S2609">
        <v>66030778</v>
      </c>
      <c r="U2609" t="s">
        <v>255</v>
      </c>
      <c r="W2609" t="s">
        <v>256</v>
      </c>
      <c r="X2609">
        <v>297038390000</v>
      </c>
      <c r="Y2609" t="s">
        <v>65</v>
      </c>
      <c r="Z2609" t="s">
        <v>4619</v>
      </c>
      <c r="AF2609" t="s">
        <v>1976</v>
      </c>
      <c r="AG2609" t="s">
        <v>1972</v>
      </c>
      <c r="AK2609" t="s">
        <v>4496</v>
      </c>
      <c r="AL2609">
        <v>103</v>
      </c>
      <c r="AM2609" t="s">
        <v>1979</v>
      </c>
      <c r="AN2609" t="s">
        <v>1987</v>
      </c>
      <c r="AO2609">
        <v>0</v>
      </c>
      <c r="AQ2609">
        <v>2258158</v>
      </c>
      <c r="AR2609" t="s">
        <v>4605</v>
      </c>
      <c r="AS2609" t="s">
        <v>5883</v>
      </c>
      <c r="AT2609" t="s">
        <v>1988</v>
      </c>
    </row>
    <row r="2610" spans="1:46" x14ac:dyDescent="0.25">
      <c r="A2610" t="str">
        <f>_xlfn.XLOOKUP(I2610,UTILIZADAS[Contacto1],UTILIZADAS[Source.Name],,0)</f>
        <v>Cobros Abril Canal Fijo</v>
      </c>
      <c r="B2610" s="18">
        <f>VLOOKUP(J2610,Ref!A:C,3,0)</f>
        <v>1</v>
      </c>
      <c r="C2610" s="18">
        <f>VLOOKUP(J2610,Ref!A:D,4,0)</f>
        <v>1</v>
      </c>
      <c r="D2610" s="18" t="str">
        <f t="shared" si="120"/>
        <v>19/may</v>
      </c>
      <c r="E2610" s="18">
        <f t="shared" si="121"/>
        <v>2</v>
      </c>
      <c r="F2610" s="18">
        <v>1</v>
      </c>
      <c r="G2610" s="18">
        <f t="shared" si="122"/>
        <v>1</v>
      </c>
      <c r="H2610" s="3">
        <v>46161.701990740738</v>
      </c>
      <c r="I2610">
        <v>66030778</v>
      </c>
      <c r="J2610">
        <v>6007</v>
      </c>
      <c r="K2610" t="s">
        <v>1983</v>
      </c>
      <c r="L2610" t="s">
        <v>1897</v>
      </c>
      <c r="M2610" t="s">
        <v>1970</v>
      </c>
      <c r="O2610">
        <v>297038390000</v>
      </c>
      <c r="P2610">
        <v>16018</v>
      </c>
      <c r="Q2610">
        <v>-5</v>
      </c>
      <c r="R2610">
        <v>1</v>
      </c>
      <c r="S2610">
        <v>66030778</v>
      </c>
      <c r="U2610" t="s">
        <v>255</v>
      </c>
      <c r="W2610" t="s">
        <v>256</v>
      </c>
      <c r="X2610">
        <v>297038390000</v>
      </c>
      <c r="Y2610" t="s">
        <v>65</v>
      </c>
      <c r="Z2610" t="s">
        <v>4619</v>
      </c>
      <c r="AF2610" t="s">
        <v>1976</v>
      </c>
      <c r="AG2610" t="s">
        <v>1972</v>
      </c>
      <c r="AK2610" t="s">
        <v>4496</v>
      </c>
      <c r="AL2610">
        <v>48</v>
      </c>
      <c r="AM2610" t="s">
        <v>1979</v>
      </c>
      <c r="AN2610" t="s">
        <v>1987</v>
      </c>
      <c r="AO2610">
        <v>0</v>
      </c>
      <c r="AQ2610">
        <v>2258158</v>
      </c>
      <c r="AR2610" t="s">
        <v>4605</v>
      </c>
      <c r="AS2610" t="s">
        <v>5883</v>
      </c>
      <c r="AT2610" t="s">
        <v>1898</v>
      </c>
    </row>
    <row r="2611" spans="1:46" x14ac:dyDescent="0.25">
      <c r="A2611" t="str">
        <f>_xlfn.XLOOKUP(I2611,UTILIZADAS[Contacto1],UTILIZADAS[Source.Name],,0)</f>
        <v>Cobros Mayo</v>
      </c>
      <c r="B2611" s="18">
        <f>VLOOKUP(J2611,Ref!A:C,3,0)</f>
        <v>0</v>
      </c>
      <c r="C2611" s="18">
        <f>VLOOKUP(J2611,Ref!A:D,4,0)</f>
        <v>0</v>
      </c>
      <c r="D2611" s="18" t="str">
        <f t="shared" si="120"/>
        <v>12/may</v>
      </c>
      <c r="E2611" s="18">
        <f t="shared" si="121"/>
        <v>6</v>
      </c>
      <c r="F2611" s="18">
        <v>1</v>
      </c>
      <c r="G2611" s="18">
        <f t="shared" si="122"/>
        <v>0</v>
      </c>
      <c r="H2611" s="3">
        <v>46154.410324074073</v>
      </c>
      <c r="I2611">
        <v>66032783</v>
      </c>
      <c r="J2611" t="s">
        <v>2021</v>
      </c>
      <c r="K2611" t="s">
        <v>1968</v>
      </c>
      <c r="L2611" t="s">
        <v>1969</v>
      </c>
      <c r="M2611" t="s">
        <v>1970</v>
      </c>
      <c r="O2611">
        <v>364067690000</v>
      </c>
      <c r="P2611">
        <v>16018</v>
      </c>
      <c r="Q2611">
        <v>-5</v>
      </c>
      <c r="R2611">
        <v>1</v>
      </c>
      <c r="S2611">
        <v>66032783</v>
      </c>
      <c r="U2611" t="s">
        <v>5138</v>
      </c>
      <c r="W2611" t="s">
        <v>5139</v>
      </c>
      <c r="X2611">
        <v>364067690000</v>
      </c>
      <c r="Y2611" t="s">
        <v>65</v>
      </c>
      <c r="Z2611" t="s">
        <v>66</v>
      </c>
      <c r="AG2611" t="s">
        <v>1972</v>
      </c>
      <c r="AL2611">
        <v>5</v>
      </c>
      <c r="AN2611" t="s">
        <v>1974</v>
      </c>
      <c r="AO2611">
        <v>0</v>
      </c>
      <c r="AQ2611">
        <v>2258159</v>
      </c>
      <c r="AR2611" t="s">
        <v>4605</v>
      </c>
      <c r="AS2611" t="s">
        <v>5883</v>
      </c>
      <c r="AT2611" t="s">
        <v>2022</v>
      </c>
    </row>
    <row r="2612" spans="1:46" x14ac:dyDescent="0.25">
      <c r="A2612" t="str">
        <f>_xlfn.XLOOKUP(I2612,UTILIZADAS[Contacto1],UTILIZADAS[Source.Name],,0)</f>
        <v>Cobros Mayo</v>
      </c>
      <c r="B2612" s="18">
        <f>VLOOKUP(J2612,Ref!A:C,3,0)</f>
        <v>0</v>
      </c>
      <c r="C2612" s="18">
        <f>VLOOKUP(J2612,Ref!A:D,4,0)</f>
        <v>0</v>
      </c>
      <c r="D2612" s="18" t="str">
        <f t="shared" si="120"/>
        <v>14/may</v>
      </c>
      <c r="E2612" s="18">
        <f t="shared" si="121"/>
        <v>6</v>
      </c>
      <c r="F2612" s="18">
        <v>1</v>
      </c>
      <c r="G2612" s="18">
        <f t="shared" si="122"/>
        <v>0</v>
      </c>
      <c r="H2612" s="3">
        <v>46156.481400462966</v>
      </c>
      <c r="I2612">
        <v>66032783</v>
      </c>
      <c r="J2612" t="s">
        <v>2021</v>
      </c>
      <c r="K2612" t="s">
        <v>1968</v>
      </c>
      <c r="L2612" t="s">
        <v>1969</v>
      </c>
      <c r="M2612" t="s">
        <v>1970</v>
      </c>
      <c r="O2612">
        <v>364067690000</v>
      </c>
      <c r="P2612">
        <v>16018</v>
      </c>
      <c r="Q2612">
        <v>-5</v>
      </c>
      <c r="R2612">
        <v>1</v>
      </c>
      <c r="S2612">
        <v>66032783</v>
      </c>
      <c r="U2612" t="s">
        <v>5138</v>
      </c>
      <c r="W2612" t="s">
        <v>5139</v>
      </c>
      <c r="X2612">
        <v>364067690000</v>
      </c>
      <c r="Y2612" t="s">
        <v>65</v>
      </c>
      <c r="Z2612" t="s">
        <v>66</v>
      </c>
      <c r="AG2612" t="s">
        <v>1972</v>
      </c>
      <c r="AL2612">
        <v>5</v>
      </c>
      <c r="AN2612" t="s">
        <v>1974</v>
      </c>
      <c r="AO2612">
        <v>0</v>
      </c>
      <c r="AQ2612">
        <v>2258159</v>
      </c>
      <c r="AR2612" t="s">
        <v>4605</v>
      </c>
      <c r="AS2612" t="s">
        <v>5883</v>
      </c>
      <c r="AT2612" t="s">
        <v>2022</v>
      </c>
    </row>
    <row r="2613" spans="1:46" x14ac:dyDescent="0.25">
      <c r="A2613" t="str">
        <f>_xlfn.XLOOKUP(I2613,UTILIZADAS[Contacto1],UTILIZADAS[Source.Name],,0)</f>
        <v>Cobros Mayo</v>
      </c>
      <c r="B2613" s="18">
        <f>VLOOKUP(J2613,Ref!A:C,3,0)</f>
        <v>0</v>
      </c>
      <c r="C2613" s="18">
        <f>VLOOKUP(J2613,Ref!A:D,4,0)</f>
        <v>0</v>
      </c>
      <c r="D2613" s="18" t="str">
        <f t="shared" si="120"/>
        <v>18/may</v>
      </c>
      <c r="E2613" s="18">
        <f t="shared" si="121"/>
        <v>6</v>
      </c>
      <c r="F2613" s="18">
        <v>1</v>
      </c>
      <c r="G2613" s="18">
        <f t="shared" si="122"/>
        <v>0</v>
      </c>
      <c r="H2613" s="3">
        <v>46160.644143518519</v>
      </c>
      <c r="I2613">
        <v>66032783</v>
      </c>
      <c r="J2613" t="s">
        <v>2021</v>
      </c>
      <c r="K2613" t="s">
        <v>1968</v>
      </c>
      <c r="L2613" t="s">
        <v>1969</v>
      </c>
      <c r="M2613" t="s">
        <v>1970</v>
      </c>
      <c r="O2613">
        <v>364067690000</v>
      </c>
      <c r="P2613">
        <v>16018</v>
      </c>
      <c r="Q2613">
        <v>-5</v>
      </c>
      <c r="R2613">
        <v>1</v>
      </c>
      <c r="S2613">
        <v>66032783</v>
      </c>
      <c r="U2613" t="s">
        <v>5138</v>
      </c>
      <c r="W2613" t="s">
        <v>5139</v>
      </c>
      <c r="X2613">
        <v>364067690000</v>
      </c>
      <c r="Y2613" t="s">
        <v>65</v>
      </c>
      <c r="Z2613" t="s">
        <v>66</v>
      </c>
      <c r="AG2613" t="s">
        <v>1972</v>
      </c>
      <c r="AL2613">
        <v>5</v>
      </c>
      <c r="AN2613" t="s">
        <v>1974</v>
      </c>
      <c r="AO2613">
        <v>0</v>
      </c>
      <c r="AQ2613">
        <v>2258159</v>
      </c>
      <c r="AR2613" t="s">
        <v>4605</v>
      </c>
      <c r="AS2613" t="s">
        <v>5883</v>
      </c>
      <c r="AT2613" t="s">
        <v>2022</v>
      </c>
    </row>
    <row r="2614" spans="1:46" x14ac:dyDescent="0.25">
      <c r="A2614" t="str">
        <f>_xlfn.XLOOKUP(I2614,UTILIZADAS[Contacto1],UTILIZADAS[Source.Name],,0)</f>
        <v>Cobros Mayo</v>
      </c>
      <c r="B2614" s="18">
        <f>VLOOKUP(J2614,Ref!A:C,3,0)</f>
        <v>0</v>
      </c>
      <c r="C2614" s="18">
        <f>VLOOKUP(J2614,Ref!A:D,4,0)</f>
        <v>0</v>
      </c>
      <c r="D2614" s="18" t="str">
        <f t="shared" si="120"/>
        <v>20/may</v>
      </c>
      <c r="E2614" s="18">
        <f t="shared" si="121"/>
        <v>6</v>
      </c>
      <c r="F2614" s="18">
        <v>1</v>
      </c>
      <c r="G2614" s="18">
        <f t="shared" si="122"/>
        <v>0</v>
      </c>
      <c r="H2614" s="3">
        <v>46162.493680555555</v>
      </c>
      <c r="I2614">
        <v>66032783</v>
      </c>
      <c r="J2614" t="s">
        <v>2021</v>
      </c>
      <c r="K2614" t="s">
        <v>1968</v>
      </c>
      <c r="L2614" t="s">
        <v>1969</v>
      </c>
      <c r="M2614" t="s">
        <v>1970</v>
      </c>
      <c r="O2614">
        <v>364067690000</v>
      </c>
      <c r="P2614">
        <v>16018</v>
      </c>
      <c r="Q2614">
        <v>-5</v>
      </c>
      <c r="R2614">
        <v>1</v>
      </c>
      <c r="S2614">
        <v>66032783</v>
      </c>
      <c r="U2614" t="s">
        <v>5138</v>
      </c>
      <c r="W2614" t="s">
        <v>5139</v>
      </c>
      <c r="X2614">
        <v>364067690000</v>
      </c>
      <c r="Y2614" t="s">
        <v>65</v>
      </c>
      <c r="Z2614" t="s">
        <v>66</v>
      </c>
      <c r="AG2614" t="s">
        <v>1972</v>
      </c>
      <c r="AL2614">
        <v>5</v>
      </c>
      <c r="AN2614" t="s">
        <v>1974</v>
      </c>
      <c r="AO2614">
        <v>0</v>
      </c>
      <c r="AQ2614">
        <v>2258159</v>
      </c>
      <c r="AR2614" t="s">
        <v>4605</v>
      </c>
      <c r="AS2614" t="s">
        <v>5883</v>
      </c>
      <c r="AT2614" t="s">
        <v>2022</v>
      </c>
    </row>
    <row r="2615" spans="1:46" x14ac:dyDescent="0.25">
      <c r="A2615" t="str">
        <f>_xlfn.XLOOKUP(I2615,UTILIZADAS[Contacto1],UTILIZADAS[Source.Name],,0)</f>
        <v>Cobros Mayo</v>
      </c>
      <c r="B2615" s="18">
        <f>VLOOKUP(J2615,Ref!A:C,3,0)</f>
        <v>0</v>
      </c>
      <c r="C2615" s="18">
        <f>VLOOKUP(J2615,Ref!A:D,4,0)</f>
        <v>0</v>
      </c>
      <c r="D2615" s="18" t="str">
        <f t="shared" si="120"/>
        <v>21/may</v>
      </c>
      <c r="E2615" s="18">
        <f t="shared" si="121"/>
        <v>6</v>
      </c>
      <c r="F2615" s="18">
        <v>1</v>
      </c>
      <c r="G2615" s="18">
        <f t="shared" si="122"/>
        <v>0</v>
      </c>
      <c r="H2615" s="3">
        <v>46163.52484953704</v>
      </c>
      <c r="I2615">
        <v>66032783</v>
      </c>
      <c r="J2615" t="s">
        <v>2021</v>
      </c>
      <c r="K2615" t="s">
        <v>1968</v>
      </c>
      <c r="L2615" t="s">
        <v>1969</v>
      </c>
      <c r="M2615" t="s">
        <v>1970</v>
      </c>
      <c r="O2615">
        <v>364067690000</v>
      </c>
      <c r="P2615">
        <v>16018</v>
      </c>
      <c r="Q2615">
        <v>-5</v>
      </c>
      <c r="R2615">
        <v>1</v>
      </c>
      <c r="S2615">
        <v>66032783</v>
      </c>
      <c r="U2615" t="s">
        <v>5138</v>
      </c>
      <c r="W2615" t="s">
        <v>5139</v>
      </c>
      <c r="X2615">
        <v>364067690000</v>
      </c>
      <c r="Y2615" t="s">
        <v>65</v>
      </c>
      <c r="Z2615" t="s">
        <v>66</v>
      </c>
      <c r="AG2615" t="s">
        <v>1972</v>
      </c>
      <c r="AL2615">
        <v>5</v>
      </c>
      <c r="AN2615" t="s">
        <v>1974</v>
      </c>
      <c r="AO2615">
        <v>0</v>
      </c>
      <c r="AQ2615">
        <v>2258159</v>
      </c>
      <c r="AR2615" t="s">
        <v>4605</v>
      </c>
      <c r="AS2615" t="s">
        <v>5883</v>
      </c>
      <c r="AT2615" t="s">
        <v>2022</v>
      </c>
    </row>
    <row r="2616" spans="1:46" x14ac:dyDescent="0.25">
      <c r="A2616" t="str">
        <f>_xlfn.XLOOKUP(I2616,UTILIZADAS[Contacto1],UTILIZADAS[Source.Name],,0)</f>
        <v>Cobros Mayo</v>
      </c>
      <c r="B2616" s="18">
        <f>VLOOKUP(J2616,Ref!A:C,3,0)</f>
        <v>0</v>
      </c>
      <c r="C2616" s="18">
        <f>VLOOKUP(J2616,Ref!A:D,4,0)</f>
        <v>0</v>
      </c>
      <c r="D2616" s="18" t="str">
        <f t="shared" si="120"/>
        <v>22/may</v>
      </c>
      <c r="E2616" s="18">
        <f t="shared" si="121"/>
        <v>6</v>
      </c>
      <c r="F2616" s="18">
        <v>1</v>
      </c>
      <c r="G2616" s="18">
        <f t="shared" si="122"/>
        <v>1</v>
      </c>
      <c r="H2616" s="3">
        <v>46164.415381944447</v>
      </c>
      <c r="I2616">
        <v>66032783</v>
      </c>
      <c r="J2616" t="s">
        <v>2021</v>
      </c>
      <c r="K2616" t="s">
        <v>1968</v>
      </c>
      <c r="L2616" t="s">
        <v>1969</v>
      </c>
      <c r="M2616" t="s">
        <v>1970</v>
      </c>
      <c r="O2616">
        <v>364067690000</v>
      </c>
      <c r="P2616">
        <v>16018</v>
      </c>
      <c r="Q2616">
        <v>-5</v>
      </c>
      <c r="R2616">
        <v>1</v>
      </c>
      <c r="S2616">
        <v>66032783</v>
      </c>
      <c r="U2616" t="s">
        <v>5138</v>
      </c>
      <c r="W2616" t="s">
        <v>5139</v>
      </c>
      <c r="X2616">
        <v>364067690000</v>
      </c>
      <c r="Y2616" t="s">
        <v>65</v>
      </c>
      <c r="Z2616" t="s">
        <v>66</v>
      </c>
      <c r="AG2616" t="s">
        <v>1972</v>
      </c>
      <c r="AL2616">
        <v>5</v>
      </c>
      <c r="AN2616" t="s">
        <v>1974</v>
      </c>
      <c r="AO2616">
        <v>0</v>
      </c>
      <c r="AQ2616">
        <v>2258159</v>
      </c>
      <c r="AR2616" t="s">
        <v>4605</v>
      </c>
      <c r="AS2616" t="s">
        <v>5883</v>
      </c>
      <c r="AT2616" t="s">
        <v>2022</v>
      </c>
    </row>
    <row r="2617" spans="1:46" x14ac:dyDescent="0.25">
      <c r="A2617" t="str">
        <f>_xlfn.XLOOKUP(I2617,UTILIZADAS[Contacto1],UTILIZADAS[Source.Name],,0)</f>
        <v>Cobros Abril Canal Fijo</v>
      </c>
      <c r="B2617" s="18">
        <f>VLOOKUP(J2617,Ref!A:C,3,0)</f>
        <v>0</v>
      </c>
      <c r="C2617" s="18">
        <f>VLOOKUP(J2617,Ref!A:D,4,0)</f>
        <v>0</v>
      </c>
      <c r="D2617" s="18" t="str">
        <f t="shared" si="120"/>
        <v>12/may</v>
      </c>
      <c r="E2617" s="18">
        <f t="shared" si="121"/>
        <v>6</v>
      </c>
      <c r="F2617" s="18">
        <v>1</v>
      </c>
      <c r="G2617" s="18">
        <f t="shared" si="122"/>
        <v>0</v>
      </c>
      <c r="H2617" s="3">
        <v>46154.410486111112</v>
      </c>
      <c r="I2617">
        <v>66033534</v>
      </c>
      <c r="J2617" t="s">
        <v>2021</v>
      </c>
      <c r="K2617" t="s">
        <v>1968</v>
      </c>
      <c r="L2617" t="s">
        <v>1969</v>
      </c>
      <c r="M2617" t="s">
        <v>1970</v>
      </c>
      <c r="O2617">
        <v>368027760000</v>
      </c>
      <c r="P2617">
        <v>16018</v>
      </c>
      <c r="Q2617">
        <v>-5</v>
      </c>
      <c r="R2617">
        <v>1</v>
      </c>
      <c r="S2617">
        <v>66033534</v>
      </c>
      <c r="U2617" t="s">
        <v>2397</v>
      </c>
      <c r="W2617" t="s">
        <v>3969</v>
      </c>
      <c r="X2617">
        <v>368027760000</v>
      </c>
      <c r="Y2617" t="s">
        <v>85</v>
      </c>
      <c r="Z2617" t="s">
        <v>66</v>
      </c>
      <c r="AF2617" t="s">
        <v>1976</v>
      </c>
      <c r="AG2617" t="s">
        <v>1972</v>
      </c>
      <c r="AK2617" t="s">
        <v>6073</v>
      </c>
      <c r="AL2617">
        <v>5</v>
      </c>
      <c r="AN2617" t="s">
        <v>1974</v>
      </c>
      <c r="AO2617">
        <v>0</v>
      </c>
      <c r="AQ2617">
        <v>2258160</v>
      </c>
      <c r="AR2617" t="s">
        <v>4605</v>
      </c>
      <c r="AS2617" t="s">
        <v>5883</v>
      </c>
      <c r="AT2617" t="s">
        <v>2022</v>
      </c>
    </row>
    <row r="2618" spans="1:46" x14ac:dyDescent="0.25">
      <c r="A2618" t="str">
        <f>_xlfn.XLOOKUP(I2618,UTILIZADAS[Contacto1],UTILIZADAS[Source.Name],,0)</f>
        <v>Cobros Abril Canal Fijo</v>
      </c>
      <c r="B2618" s="18">
        <f>VLOOKUP(J2618,Ref!A:C,3,0)</f>
        <v>0</v>
      </c>
      <c r="C2618" s="18">
        <f>VLOOKUP(J2618,Ref!A:D,4,0)</f>
        <v>0</v>
      </c>
      <c r="D2618" s="18" t="str">
        <f t="shared" si="120"/>
        <v>14/may</v>
      </c>
      <c r="E2618" s="18">
        <f t="shared" si="121"/>
        <v>6</v>
      </c>
      <c r="F2618" s="18">
        <v>1</v>
      </c>
      <c r="G2618" s="18">
        <f t="shared" si="122"/>
        <v>0</v>
      </c>
      <c r="H2618" s="3">
        <v>46156.481574074074</v>
      </c>
      <c r="I2618">
        <v>66033534</v>
      </c>
      <c r="J2618" t="s">
        <v>2021</v>
      </c>
      <c r="K2618" t="s">
        <v>1968</v>
      </c>
      <c r="L2618" t="s">
        <v>1969</v>
      </c>
      <c r="M2618" t="s">
        <v>1970</v>
      </c>
      <c r="O2618">
        <v>368027760000</v>
      </c>
      <c r="P2618">
        <v>16018</v>
      </c>
      <c r="Q2618">
        <v>-5</v>
      </c>
      <c r="R2618">
        <v>1</v>
      </c>
      <c r="S2618">
        <v>66033534</v>
      </c>
      <c r="U2618" t="s">
        <v>2397</v>
      </c>
      <c r="W2618" t="s">
        <v>3969</v>
      </c>
      <c r="X2618">
        <v>368027760000</v>
      </c>
      <c r="Y2618" t="s">
        <v>85</v>
      </c>
      <c r="Z2618" t="s">
        <v>66</v>
      </c>
      <c r="AF2618" t="s">
        <v>1976</v>
      </c>
      <c r="AG2618" t="s">
        <v>1972</v>
      </c>
      <c r="AK2618" t="s">
        <v>6073</v>
      </c>
      <c r="AL2618">
        <v>5</v>
      </c>
      <c r="AN2618" t="s">
        <v>1974</v>
      </c>
      <c r="AO2618">
        <v>0</v>
      </c>
      <c r="AQ2618">
        <v>2258160</v>
      </c>
      <c r="AR2618" t="s">
        <v>4605</v>
      </c>
      <c r="AS2618" t="s">
        <v>5883</v>
      </c>
      <c r="AT2618" t="s">
        <v>2022</v>
      </c>
    </row>
    <row r="2619" spans="1:46" x14ac:dyDescent="0.25">
      <c r="A2619" t="str">
        <f>_xlfn.XLOOKUP(I2619,UTILIZADAS[Contacto1],UTILIZADAS[Source.Name],,0)</f>
        <v>Cobros Abril Canal Fijo</v>
      </c>
      <c r="B2619" s="18">
        <f>VLOOKUP(J2619,Ref!A:C,3,0)</f>
        <v>0</v>
      </c>
      <c r="C2619" s="18">
        <f>VLOOKUP(J2619,Ref!A:D,4,0)</f>
        <v>0</v>
      </c>
      <c r="D2619" s="18" t="str">
        <f t="shared" si="120"/>
        <v>18/may</v>
      </c>
      <c r="E2619" s="18">
        <f t="shared" si="121"/>
        <v>6</v>
      </c>
      <c r="F2619" s="18">
        <v>1</v>
      </c>
      <c r="G2619" s="18">
        <f t="shared" si="122"/>
        <v>0</v>
      </c>
      <c r="H2619" s="3">
        <v>46160.647650462961</v>
      </c>
      <c r="I2619">
        <v>66033534</v>
      </c>
      <c r="J2619" t="s">
        <v>2021</v>
      </c>
      <c r="K2619" t="s">
        <v>1968</v>
      </c>
      <c r="L2619" t="s">
        <v>1969</v>
      </c>
      <c r="M2619" t="s">
        <v>1970</v>
      </c>
      <c r="O2619">
        <v>368027760000</v>
      </c>
      <c r="P2619">
        <v>16018</v>
      </c>
      <c r="Q2619">
        <v>-5</v>
      </c>
      <c r="R2619">
        <v>1</v>
      </c>
      <c r="S2619">
        <v>66033534</v>
      </c>
      <c r="U2619" t="s">
        <v>2397</v>
      </c>
      <c r="W2619" t="s">
        <v>3969</v>
      </c>
      <c r="X2619">
        <v>368027760000</v>
      </c>
      <c r="Y2619" t="s">
        <v>85</v>
      </c>
      <c r="Z2619" t="s">
        <v>66</v>
      </c>
      <c r="AF2619" t="s">
        <v>1976</v>
      </c>
      <c r="AG2619" t="s">
        <v>1972</v>
      </c>
      <c r="AK2619" t="s">
        <v>6073</v>
      </c>
      <c r="AL2619">
        <v>5</v>
      </c>
      <c r="AN2619" t="s">
        <v>1974</v>
      </c>
      <c r="AO2619">
        <v>0</v>
      </c>
      <c r="AQ2619">
        <v>2258160</v>
      </c>
      <c r="AR2619" t="s">
        <v>4605</v>
      </c>
      <c r="AS2619" t="s">
        <v>5883</v>
      </c>
      <c r="AT2619" t="s">
        <v>2022</v>
      </c>
    </row>
    <row r="2620" spans="1:46" x14ac:dyDescent="0.25">
      <c r="A2620" t="str">
        <f>_xlfn.XLOOKUP(I2620,UTILIZADAS[Contacto1],UTILIZADAS[Source.Name],,0)</f>
        <v>Cobros Abril Canal Fijo</v>
      </c>
      <c r="B2620" s="18">
        <f>VLOOKUP(J2620,Ref!A:C,3,0)</f>
        <v>0</v>
      </c>
      <c r="C2620" s="18">
        <f>VLOOKUP(J2620,Ref!A:D,4,0)</f>
        <v>0</v>
      </c>
      <c r="D2620" s="18" t="str">
        <f t="shared" si="120"/>
        <v>20/may</v>
      </c>
      <c r="E2620" s="18">
        <f t="shared" si="121"/>
        <v>6</v>
      </c>
      <c r="F2620" s="18">
        <v>1</v>
      </c>
      <c r="G2620" s="18">
        <f t="shared" si="122"/>
        <v>0</v>
      </c>
      <c r="H2620" s="3">
        <v>46162.494108796294</v>
      </c>
      <c r="I2620">
        <v>66033534</v>
      </c>
      <c r="J2620" t="s">
        <v>2021</v>
      </c>
      <c r="K2620" t="s">
        <v>1968</v>
      </c>
      <c r="L2620" t="s">
        <v>1969</v>
      </c>
      <c r="M2620" t="s">
        <v>1970</v>
      </c>
      <c r="O2620">
        <v>368027760000</v>
      </c>
      <c r="P2620">
        <v>16018</v>
      </c>
      <c r="Q2620">
        <v>-5</v>
      </c>
      <c r="R2620">
        <v>1</v>
      </c>
      <c r="S2620">
        <v>66033534</v>
      </c>
      <c r="U2620" t="s">
        <v>2397</v>
      </c>
      <c r="W2620" t="s">
        <v>3969</v>
      </c>
      <c r="X2620">
        <v>368027760000</v>
      </c>
      <c r="Y2620" t="s">
        <v>85</v>
      </c>
      <c r="Z2620" t="s">
        <v>66</v>
      </c>
      <c r="AF2620" t="s">
        <v>1976</v>
      </c>
      <c r="AG2620" t="s">
        <v>1972</v>
      </c>
      <c r="AK2620" t="s">
        <v>6073</v>
      </c>
      <c r="AL2620">
        <v>5</v>
      </c>
      <c r="AN2620" t="s">
        <v>1974</v>
      </c>
      <c r="AO2620">
        <v>0</v>
      </c>
      <c r="AQ2620">
        <v>2258160</v>
      </c>
      <c r="AR2620" t="s">
        <v>4605</v>
      </c>
      <c r="AS2620" t="s">
        <v>5883</v>
      </c>
      <c r="AT2620" t="s">
        <v>2022</v>
      </c>
    </row>
    <row r="2621" spans="1:46" x14ac:dyDescent="0.25">
      <c r="A2621" t="str">
        <f>_xlfn.XLOOKUP(I2621,UTILIZADAS[Contacto1],UTILIZADAS[Source.Name],,0)</f>
        <v>Cobros Abril Canal Fijo</v>
      </c>
      <c r="B2621" s="18">
        <f>VLOOKUP(J2621,Ref!A:C,3,0)</f>
        <v>0</v>
      </c>
      <c r="C2621" s="18">
        <f>VLOOKUP(J2621,Ref!A:D,4,0)</f>
        <v>0</v>
      </c>
      <c r="D2621" s="18" t="str">
        <f t="shared" si="120"/>
        <v>21/may</v>
      </c>
      <c r="E2621" s="18">
        <f t="shared" si="121"/>
        <v>6</v>
      </c>
      <c r="F2621" s="18">
        <v>1</v>
      </c>
      <c r="G2621" s="18">
        <f t="shared" si="122"/>
        <v>0</v>
      </c>
      <c r="H2621" s="3">
        <v>46163.525150462963</v>
      </c>
      <c r="I2621">
        <v>66033534</v>
      </c>
      <c r="J2621" t="s">
        <v>2021</v>
      </c>
      <c r="K2621" t="s">
        <v>1968</v>
      </c>
      <c r="L2621" t="s">
        <v>1969</v>
      </c>
      <c r="M2621" t="s">
        <v>1970</v>
      </c>
      <c r="O2621">
        <v>368027760000</v>
      </c>
      <c r="P2621">
        <v>16018</v>
      </c>
      <c r="Q2621">
        <v>-5</v>
      </c>
      <c r="R2621">
        <v>1</v>
      </c>
      <c r="S2621">
        <v>66033534</v>
      </c>
      <c r="U2621" t="s">
        <v>2397</v>
      </c>
      <c r="W2621" t="s">
        <v>3969</v>
      </c>
      <c r="X2621">
        <v>368027760000</v>
      </c>
      <c r="Y2621" t="s">
        <v>85</v>
      </c>
      <c r="Z2621" t="s">
        <v>66</v>
      </c>
      <c r="AF2621" t="s">
        <v>1976</v>
      </c>
      <c r="AG2621" t="s">
        <v>1972</v>
      </c>
      <c r="AK2621" t="s">
        <v>6073</v>
      </c>
      <c r="AL2621">
        <v>5</v>
      </c>
      <c r="AN2621" t="s">
        <v>1974</v>
      </c>
      <c r="AO2621">
        <v>0</v>
      </c>
      <c r="AQ2621">
        <v>2258160</v>
      </c>
      <c r="AR2621" t="s">
        <v>4605</v>
      </c>
      <c r="AS2621" t="s">
        <v>5883</v>
      </c>
      <c r="AT2621" t="s">
        <v>2022</v>
      </c>
    </row>
    <row r="2622" spans="1:46" x14ac:dyDescent="0.25">
      <c r="A2622" t="str">
        <f>_xlfn.XLOOKUP(I2622,UTILIZADAS[Contacto1],UTILIZADAS[Source.Name],,0)</f>
        <v>Cobros Abril Canal Fijo</v>
      </c>
      <c r="B2622" s="18">
        <f>VLOOKUP(J2622,Ref!A:C,3,0)</f>
        <v>0</v>
      </c>
      <c r="C2622" s="18">
        <f>VLOOKUP(J2622,Ref!A:D,4,0)</f>
        <v>0</v>
      </c>
      <c r="D2622" s="18" t="str">
        <f t="shared" si="120"/>
        <v>22/may</v>
      </c>
      <c r="E2622" s="18">
        <f t="shared" si="121"/>
        <v>6</v>
      </c>
      <c r="F2622" s="18">
        <v>1</v>
      </c>
      <c r="G2622" s="18">
        <f t="shared" si="122"/>
        <v>1</v>
      </c>
      <c r="H2622" s="3">
        <v>46164.417048611111</v>
      </c>
      <c r="I2622">
        <v>66033534</v>
      </c>
      <c r="J2622" t="s">
        <v>1986</v>
      </c>
      <c r="K2622" t="s">
        <v>1983</v>
      </c>
      <c r="L2622" t="s">
        <v>1897</v>
      </c>
      <c r="M2622" t="s">
        <v>1970</v>
      </c>
      <c r="O2622">
        <v>368027760000</v>
      </c>
      <c r="P2622">
        <v>16018</v>
      </c>
      <c r="Q2622">
        <v>-5</v>
      </c>
      <c r="R2622">
        <v>1</v>
      </c>
      <c r="S2622">
        <v>66033534</v>
      </c>
      <c r="U2622" t="s">
        <v>2397</v>
      </c>
      <c r="W2622" t="s">
        <v>3969</v>
      </c>
      <c r="X2622">
        <v>368027760000</v>
      </c>
      <c r="Y2622" t="s">
        <v>85</v>
      </c>
      <c r="Z2622" t="s">
        <v>66</v>
      </c>
      <c r="AF2622" t="s">
        <v>1976</v>
      </c>
      <c r="AG2622" t="s">
        <v>1972</v>
      </c>
      <c r="AK2622" t="s">
        <v>6073</v>
      </c>
      <c r="AL2622">
        <v>173</v>
      </c>
      <c r="AM2622" t="s">
        <v>1979</v>
      </c>
      <c r="AN2622" t="s">
        <v>1987</v>
      </c>
      <c r="AO2622">
        <v>0</v>
      </c>
      <c r="AQ2622">
        <v>2258160</v>
      </c>
      <c r="AR2622" t="s">
        <v>4605</v>
      </c>
      <c r="AS2622" t="s">
        <v>5883</v>
      </c>
      <c r="AT2622" t="s">
        <v>1988</v>
      </c>
    </row>
    <row r="2623" spans="1:46" x14ac:dyDescent="0.25">
      <c r="A2623" t="str">
        <f>_xlfn.XLOOKUP(I2623,UTILIZADAS[Contacto1],UTILIZADAS[Source.Name],,0)</f>
        <v>Cobros Mayo</v>
      </c>
      <c r="B2623" s="18">
        <f>VLOOKUP(J2623,Ref!A:C,3,0)</f>
        <v>0</v>
      </c>
      <c r="C2623" s="18">
        <f>VLOOKUP(J2623,Ref!A:D,4,0)</f>
        <v>0</v>
      </c>
      <c r="D2623" s="18" t="str">
        <f t="shared" si="120"/>
        <v>06/may</v>
      </c>
      <c r="E2623" s="18">
        <f t="shared" si="121"/>
        <v>7</v>
      </c>
      <c r="F2623" s="18">
        <v>1</v>
      </c>
      <c r="G2623" s="18">
        <f t="shared" si="122"/>
        <v>0</v>
      </c>
      <c r="H2623" s="3">
        <v>46148.710682870369</v>
      </c>
      <c r="I2623">
        <v>66046678</v>
      </c>
      <c r="J2623">
        <v>6004</v>
      </c>
      <c r="K2623" t="s">
        <v>1983</v>
      </c>
      <c r="L2623" t="s">
        <v>1897</v>
      </c>
      <c r="M2623" t="s">
        <v>1970</v>
      </c>
      <c r="P2623">
        <v>998</v>
      </c>
      <c r="Q2623">
        <v>0</v>
      </c>
      <c r="S2623">
        <v>66046678</v>
      </c>
      <c r="AF2623" t="s">
        <v>1976</v>
      </c>
      <c r="AG2623" t="s">
        <v>1972</v>
      </c>
      <c r="AL2623">
        <v>74</v>
      </c>
      <c r="AM2623" t="s">
        <v>1979</v>
      </c>
      <c r="AN2623" t="s">
        <v>1977</v>
      </c>
      <c r="AO2623">
        <v>0</v>
      </c>
      <c r="AQ2623">
        <v>2257558</v>
      </c>
      <c r="AR2623" t="s">
        <v>1978</v>
      </c>
      <c r="AT2623" t="s">
        <v>1984</v>
      </c>
    </row>
    <row r="2624" spans="1:46" x14ac:dyDescent="0.25">
      <c r="A2624" t="str">
        <f>_xlfn.XLOOKUP(I2624,UTILIZADAS[Contacto1],UTILIZADAS[Source.Name],,0)</f>
        <v>Cobros Mayo</v>
      </c>
      <c r="B2624" s="18">
        <f>VLOOKUP(J2624,Ref!A:C,3,0)</f>
        <v>0</v>
      </c>
      <c r="C2624" s="18">
        <f>VLOOKUP(J2624,Ref!A:D,4,0)</f>
        <v>0</v>
      </c>
      <c r="D2624" s="18" t="str">
        <f t="shared" si="120"/>
        <v>12/may</v>
      </c>
      <c r="E2624" s="18">
        <f t="shared" si="121"/>
        <v>7</v>
      </c>
      <c r="F2624" s="18">
        <v>1</v>
      </c>
      <c r="G2624" s="18">
        <f t="shared" si="122"/>
        <v>0</v>
      </c>
      <c r="H2624" s="3">
        <v>46154.411145833335</v>
      </c>
      <c r="I2624">
        <v>66046678</v>
      </c>
      <c r="J2624" t="s">
        <v>2021</v>
      </c>
      <c r="K2624" t="s">
        <v>1968</v>
      </c>
      <c r="L2624" t="s">
        <v>1969</v>
      </c>
      <c r="M2624" t="s">
        <v>1970</v>
      </c>
      <c r="O2624">
        <v>364010560000</v>
      </c>
      <c r="P2624">
        <v>16018</v>
      </c>
      <c r="Q2624">
        <v>-5</v>
      </c>
      <c r="R2624">
        <v>1</v>
      </c>
      <c r="S2624">
        <v>66046678</v>
      </c>
      <c r="U2624" t="s">
        <v>5140</v>
      </c>
      <c r="W2624" t="s">
        <v>5141</v>
      </c>
      <c r="X2624">
        <v>364010560000</v>
      </c>
      <c r="Y2624" t="s">
        <v>65</v>
      </c>
      <c r="Z2624" t="s">
        <v>4619</v>
      </c>
      <c r="AG2624" t="s">
        <v>1972</v>
      </c>
      <c r="AL2624">
        <v>5</v>
      </c>
      <c r="AN2624" t="s">
        <v>1974</v>
      </c>
      <c r="AO2624">
        <v>0</v>
      </c>
      <c r="AQ2624">
        <v>2258161</v>
      </c>
      <c r="AR2624" t="s">
        <v>4605</v>
      </c>
      <c r="AS2624" t="s">
        <v>5883</v>
      </c>
      <c r="AT2624" t="s">
        <v>2022</v>
      </c>
    </row>
    <row r="2625" spans="1:46" x14ac:dyDescent="0.25">
      <c r="A2625" t="str">
        <f>_xlfn.XLOOKUP(I2625,UTILIZADAS[Contacto1],UTILIZADAS[Source.Name],,0)</f>
        <v>Cobros Mayo</v>
      </c>
      <c r="B2625" s="18">
        <f>VLOOKUP(J2625,Ref!A:C,3,0)</f>
        <v>0</v>
      </c>
      <c r="C2625" s="18">
        <f>VLOOKUP(J2625,Ref!A:D,4,0)</f>
        <v>0</v>
      </c>
      <c r="D2625" s="18" t="str">
        <f t="shared" si="120"/>
        <v>14/may</v>
      </c>
      <c r="E2625" s="18">
        <f t="shared" si="121"/>
        <v>7</v>
      </c>
      <c r="F2625" s="18">
        <v>1</v>
      </c>
      <c r="G2625" s="18">
        <f t="shared" si="122"/>
        <v>0</v>
      </c>
      <c r="H2625" s="3">
        <v>46156.482071759259</v>
      </c>
      <c r="I2625">
        <v>66046678</v>
      </c>
      <c r="J2625" t="s">
        <v>2021</v>
      </c>
      <c r="K2625" t="s">
        <v>1968</v>
      </c>
      <c r="L2625" t="s">
        <v>1969</v>
      </c>
      <c r="M2625" t="s">
        <v>1970</v>
      </c>
      <c r="O2625">
        <v>364010560000</v>
      </c>
      <c r="P2625">
        <v>16018</v>
      </c>
      <c r="Q2625">
        <v>-5</v>
      </c>
      <c r="R2625">
        <v>1</v>
      </c>
      <c r="S2625">
        <v>66046678</v>
      </c>
      <c r="U2625" t="s">
        <v>5140</v>
      </c>
      <c r="W2625" t="s">
        <v>5141</v>
      </c>
      <c r="X2625">
        <v>364010560000</v>
      </c>
      <c r="Y2625" t="s">
        <v>65</v>
      </c>
      <c r="Z2625" t="s">
        <v>4619</v>
      </c>
      <c r="AG2625" t="s">
        <v>1972</v>
      </c>
      <c r="AL2625">
        <v>5</v>
      </c>
      <c r="AN2625" t="s">
        <v>1974</v>
      </c>
      <c r="AO2625">
        <v>0</v>
      </c>
      <c r="AQ2625">
        <v>2258161</v>
      </c>
      <c r="AR2625" t="s">
        <v>4605</v>
      </c>
      <c r="AS2625" t="s">
        <v>5883</v>
      </c>
      <c r="AT2625" t="s">
        <v>2022</v>
      </c>
    </row>
    <row r="2626" spans="1:46" x14ac:dyDescent="0.25">
      <c r="A2626" t="str">
        <f>_xlfn.XLOOKUP(I2626,UTILIZADAS[Contacto1],UTILIZADAS[Source.Name],,0)</f>
        <v>Cobros Mayo</v>
      </c>
      <c r="B2626" s="18">
        <f>VLOOKUP(J2626,Ref!A:C,3,0)</f>
        <v>0</v>
      </c>
      <c r="C2626" s="18">
        <f>VLOOKUP(J2626,Ref!A:D,4,0)</f>
        <v>0</v>
      </c>
      <c r="D2626" s="18" t="str">
        <f t="shared" ref="D2626:D2689" si="123">TEXT(H2626,"dd/mmm")</f>
        <v>18/may</v>
      </c>
      <c r="E2626" s="18">
        <f t="shared" ref="E2626:E2689" si="124">+COUNTIF(I:I,I2626)</f>
        <v>7</v>
      </c>
      <c r="F2626" s="18">
        <v>1</v>
      </c>
      <c r="G2626" s="18">
        <f t="shared" si="122"/>
        <v>0</v>
      </c>
      <c r="H2626" s="3">
        <v>46160.653402777774</v>
      </c>
      <c r="I2626">
        <v>66046678</v>
      </c>
      <c r="J2626" t="s">
        <v>2021</v>
      </c>
      <c r="K2626" t="s">
        <v>1968</v>
      </c>
      <c r="L2626" t="s">
        <v>1969</v>
      </c>
      <c r="M2626" t="s">
        <v>1970</v>
      </c>
      <c r="O2626">
        <v>364010560000</v>
      </c>
      <c r="P2626">
        <v>16018</v>
      </c>
      <c r="Q2626">
        <v>-5</v>
      </c>
      <c r="R2626">
        <v>1</v>
      </c>
      <c r="S2626">
        <v>66046678</v>
      </c>
      <c r="U2626" t="s">
        <v>5140</v>
      </c>
      <c r="W2626" t="s">
        <v>5141</v>
      </c>
      <c r="X2626">
        <v>364010560000</v>
      </c>
      <c r="Y2626" t="s">
        <v>65</v>
      </c>
      <c r="Z2626" t="s">
        <v>4619</v>
      </c>
      <c r="AG2626" t="s">
        <v>1972</v>
      </c>
      <c r="AL2626">
        <v>5</v>
      </c>
      <c r="AN2626" t="s">
        <v>1974</v>
      </c>
      <c r="AO2626">
        <v>0</v>
      </c>
      <c r="AQ2626">
        <v>2258161</v>
      </c>
      <c r="AR2626" t="s">
        <v>4605</v>
      </c>
      <c r="AS2626" t="s">
        <v>5883</v>
      </c>
      <c r="AT2626" t="s">
        <v>2022</v>
      </c>
    </row>
    <row r="2627" spans="1:46" x14ac:dyDescent="0.25">
      <c r="A2627" t="str">
        <f>_xlfn.XLOOKUP(I2627,UTILIZADAS[Contacto1],UTILIZADAS[Source.Name],,0)</f>
        <v>Cobros Mayo</v>
      </c>
      <c r="B2627" s="18">
        <f>VLOOKUP(J2627,Ref!A:C,3,0)</f>
        <v>0</v>
      </c>
      <c r="C2627" s="18">
        <f>VLOOKUP(J2627,Ref!A:D,4,0)</f>
        <v>0</v>
      </c>
      <c r="D2627" s="18" t="str">
        <f t="shared" si="123"/>
        <v>20/may</v>
      </c>
      <c r="E2627" s="18">
        <f t="shared" si="124"/>
        <v>7</v>
      </c>
      <c r="F2627" s="18">
        <v>1</v>
      </c>
      <c r="G2627" s="18">
        <f t="shared" ref="G2627:G2690" si="125">IF(I2627=I2628,0,1)</f>
        <v>0</v>
      </c>
      <c r="H2627" s="3">
        <v>46162.49527777778</v>
      </c>
      <c r="I2627">
        <v>66046678</v>
      </c>
      <c r="J2627" t="s">
        <v>2021</v>
      </c>
      <c r="K2627" t="s">
        <v>1968</v>
      </c>
      <c r="L2627" t="s">
        <v>1969</v>
      </c>
      <c r="M2627" t="s">
        <v>1970</v>
      </c>
      <c r="O2627">
        <v>364010560000</v>
      </c>
      <c r="P2627">
        <v>16018</v>
      </c>
      <c r="Q2627">
        <v>-5</v>
      </c>
      <c r="R2627">
        <v>1</v>
      </c>
      <c r="S2627">
        <v>66046678</v>
      </c>
      <c r="U2627" t="s">
        <v>5140</v>
      </c>
      <c r="W2627" t="s">
        <v>5141</v>
      </c>
      <c r="X2627">
        <v>364010560000</v>
      </c>
      <c r="Y2627" t="s">
        <v>65</v>
      </c>
      <c r="Z2627" t="s">
        <v>4619</v>
      </c>
      <c r="AG2627" t="s">
        <v>1972</v>
      </c>
      <c r="AL2627">
        <v>5</v>
      </c>
      <c r="AN2627" t="s">
        <v>1974</v>
      </c>
      <c r="AO2627">
        <v>0</v>
      </c>
      <c r="AQ2627">
        <v>2258161</v>
      </c>
      <c r="AR2627" t="s">
        <v>4605</v>
      </c>
      <c r="AS2627" t="s">
        <v>5883</v>
      </c>
      <c r="AT2627" t="s">
        <v>2022</v>
      </c>
    </row>
    <row r="2628" spans="1:46" x14ac:dyDescent="0.25">
      <c r="A2628" t="str">
        <f>_xlfn.XLOOKUP(I2628,UTILIZADAS[Contacto1],UTILIZADAS[Source.Name],,0)</f>
        <v>Cobros Mayo</v>
      </c>
      <c r="B2628" s="18">
        <f>VLOOKUP(J2628,Ref!A:C,3,0)</f>
        <v>0</v>
      </c>
      <c r="C2628" s="18">
        <f>VLOOKUP(J2628,Ref!A:D,4,0)</f>
        <v>0</v>
      </c>
      <c r="D2628" s="18" t="str">
        <f t="shared" si="123"/>
        <v>21/may</v>
      </c>
      <c r="E2628" s="18">
        <f t="shared" si="124"/>
        <v>7</v>
      </c>
      <c r="F2628" s="18">
        <v>1</v>
      </c>
      <c r="G2628" s="18">
        <f t="shared" si="125"/>
        <v>0</v>
      </c>
      <c r="H2628" s="3">
        <v>46163.525659722225</v>
      </c>
      <c r="I2628">
        <v>66046678</v>
      </c>
      <c r="J2628" t="s">
        <v>2021</v>
      </c>
      <c r="K2628" t="s">
        <v>1968</v>
      </c>
      <c r="L2628" t="s">
        <v>1969</v>
      </c>
      <c r="M2628" t="s">
        <v>1970</v>
      </c>
      <c r="O2628">
        <v>364010560000</v>
      </c>
      <c r="P2628">
        <v>16018</v>
      </c>
      <c r="Q2628">
        <v>-5</v>
      </c>
      <c r="R2628">
        <v>1</v>
      </c>
      <c r="S2628">
        <v>66046678</v>
      </c>
      <c r="U2628" t="s">
        <v>5140</v>
      </c>
      <c r="W2628" t="s">
        <v>5141</v>
      </c>
      <c r="X2628">
        <v>364010560000</v>
      </c>
      <c r="Y2628" t="s">
        <v>65</v>
      </c>
      <c r="Z2628" t="s">
        <v>4619</v>
      </c>
      <c r="AG2628" t="s">
        <v>1972</v>
      </c>
      <c r="AL2628">
        <v>5</v>
      </c>
      <c r="AN2628" t="s">
        <v>1974</v>
      </c>
      <c r="AO2628">
        <v>0</v>
      </c>
      <c r="AQ2628">
        <v>2258161</v>
      </c>
      <c r="AR2628" t="s">
        <v>4605</v>
      </c>
      <c r="AS2628" t="s">
        <v>5883</v>
      </c>
      <c r="AT2628" t="s">
        <v>2022</v>
      </c>
    </row>
    <row r="2629" spans="1:46" x14ac:dyDescent="0.25">
      <c r="A2629" t="str">
        <f>_xlfn.XLOOKUP(I2629,UTILIZADAS[Contacto1],UTILIZADAS[Source.Name],,0)</f>
        <v>Cobros Mayo</v>
      </c>
      <c r="B2629" s="18">
        <f>VLOOKUP(J2629,Ref!A:C,3,0)</f>
        <v>0</v>
      </c>
      <c r="C2629" s="18">
        <f>VLOOKUP(J2629,Ref!A:D,4,0)</f>
        <v>0</v>
      </c>
      <c r="D2629" s="18" t="str">
        <f t="shared" si="123"/>
        <v>22/may</v>
      </c>
      <c r="E2629" s="18">
        <f t="shared" si="124"/>
        <v>7</v>
      </c>
      <c r="F2629" s="18">
        <v>1</v>
      </c>
      <c r="G2629" s="18">
        <f t="shared" si="125"/>
        <v>1</v>
      </c>
      <c r="H2629" s="3">
        <v>46164.417268518519</v>
      </c>
      <c r="I2629">
        <v>66046678</v>
      </c>
      <c r="J2629" t="s">
        <v>2021</v>
      </c>
      <c r="K2629" t="s">
        <v>1968</v>
      </c>
      <c r="L2629" t="s">
        <v>1969</v>
      </c>
      <c r="M2629" t="s">
        <v>1970</v>
      </c>
      <c r="O2629">
        <v>364010560000</v>
      </c>
      <c r="P2629">
        <v>16018</v>
      </c>
      <c r="Q2629">
        <v>-5</v>
      </c>
      <c r="R2629">
        <v>1</v>
      </c>
      <c r="S2629">
        <v>66046678</v>
      </c>
      <c r="U2629" t="s">
        <v>5140</v>
      </c>
      <c r="W2629" t="s">
        <v>5141</v>
      </c>
      <c r="X2629">
        <v>364010560000</v>
      </c>
      <c r="Y2629" t="s">
        <v>65</v>
      </c>
      <c r="Z2629" t="s">
        <v>4619</v>
      </c>
      <c r="AG2629" t="s">
        <v>1972</v>
      </c>
      <c r="AL2629">
        <v>5</v>
      </c>
      <c r="AN2629" t="s">
        <v>1974</v>
      </c>
      <c r="AO2629">
        <v>0</v>
      </c>
      <c r="AQ2629">
        <v>2258161</v>
      </c>
      <c r="AR2629" t="s">
        <v>4605</v>
      </c>
      <c r="AS2629" t="s">
        <v>5883</v>
      </c>
      <c r="AT2629" t="s">
        <v>2022</v>
      </c>
    </row>
    <row r="2630" spans="1:46" x14ac:dyDescent="0.25">
      <c r="A2630" t="str">
        <f>_xlfn.XLOOKUP(I2630,UTILIZADAS[Contacto1],UTILIZADAS[Source.Name],,0)</f>
        <v>Cobros Mayo</v>
      </c>
      <c r="B2630" s="18">
        <f>VLOOKUP(J2630,Ref!A:C,3,0)</f>
        <v>0</v>
      </c>
      <c r="C2630" s="18">
        <f>VLOOKUP(J2630,Ref!A:D,4,0)</f>
        <v>0</v>
      </c>
      <c r="D2630" s="18" t="str">
        <f t="shared" si="123"/>
        <v>04/may</v>
      </c>
      <c r="E2630" s="18">
        <f t="shared" si="124"/>
        <v>5</v>
      </c>
      <c r="F2630" s="18">
        <v>1</v>
      </c>
      <c r="G2630" s="18">
        <f t="shared" si="125"/>
        <v>0</v>
      </c>
      <c r="H2630" s="3">
        <v>46146.483923611115</v>
      </c>
      <c r="I2630">
        <v>66047682</v>
      </c>
      <c r="J2630" t="s">
        <v>1986</v>
      </c>
      <c r="K2630" t="s">
        <v>1983</v>
      </c>
      <c r="L2630" t="s">
        <v>1897</v>
      </c>
      <c r="M2630" t="s">
        <v>1970</v>
      </c>
      <c r="P2630">
        <v>1001</v>
      </c>
      <c r="Q2630">
        <v>-5</v>
      </c>
      <c r="R2630">
        <v>1</v>
      </c>
      <c r="S2630">
        <v>66047682</v>
      </c>
      <c r="AF2630" t="s">
        <v>1976</v>
      </c>
      <c r="AG2630" t="s">
        <v>1972</v>
      </c>
      <c r="AK2630" t="s">
        <v>4578</v>
      </c>
      <c r="AL2630">
        <v>76</v>
      </c>
      <c r="AM2630" t="s">
        <v>1979</v>
      </c>
      <c r="AN2630" t="s">
        <v>1987</v>
      </c>
      <c r="AO2630">
        <v>0</v>
      </c>
      <c r="AQ2630">
        <v>570254</v>
      </c>
      <c r="AR2630" t="s">
        <v>1989</v>
      </c>
      <c r="AT2630" t="s">
        <v>1988</v>
      </c>
    </row>
    <row r="2631" spans="1:46" x14ac:dyDescent="0.25">
      <c r="A2631" t="str">
        <f>_xlfn.XLOOKUP(I2631,UTILIZADAS[Contacto1],UTILIZADAS[Source.Name],,0)</f>
        <v>Cobros Mayo</v>
      </c>
      <c r="B2631" s="18">
        <f>VLOOKUP(J2631,Ref!A:C,3,0)</f>
        <v>0</v>
      </c>
      <c r="C2631" s="18">
        <f>VLOOKUP(J2631,Ref!A:D,4,0)</f>
        <v>0</v>
      </c>
      <c r="D2631" s="18" t="str">
        <f t="shared" si="123"/>
        <v>06/may</v>
      </c>
      <c r="E2631" s="18">
        <f t="shared" si="124"/>
        <v>5</v>
      </c>
      <c r="F2631" s="18">
        <v>1</v>
      </c>
      <c r="G2631" s="18">
        <f t="shared" si="125"/>
        <v>0</v>
      </c>
      <c r="H2631" s="3">
        <v>46148.410613425927</v>
      </c>
      <c r="I2631">
        <v>66047682</v>
      </c>
      <c r="J2631">
        <v>6004</v>
      </c>
      <c r="K2631" t="s">
        <v>1983</v>
      </c>
      <c r="L2631" t="s">
        <v>1897</v>
      </c>
      <c r="M2631" t="s">
        <v>1970</v>
      </c>
      <c r="P2631">
        <v>1001</v>
      </c>
      <c r="Q2631">
        <v>-5</v>
      </c>
      <c r="R2631">
        <v>1</v>
      </c>
      <c r="S2631">
        <v>66047682</v>
      </c>
      <c r="AF2631" t="s">
        <v>1976</v>
      </c>
      <c r="AG2631" t="s">
        <v>1972</v>
      </c>
      <c r="AK2631" t="s">
        <v>4578</v>
      </c>
      <c r="AL2631">
        <v>86</v>
      </c>
      <c r="AM2631" t="s">
        <v>1979</v>
      </c>
      <c r="AN2631" t="s">
        <v>1987</v>
      </c>
      <c r="AO2631">
        <v>0</v>
      </c>
      <c r="AQ2631">
        <v>570254</v>
      </c>
      <c r="AR2631" t="s">
        <v>1989</v>
      </c>
      <c r="AT2631" t="s">
        <v>1984</v>
      </c>
    </row>
    <row r="2632" spans="1:46" x14ac:dyDescent="0.25">
      <c r="A2632" t="str">
        <f>_xlfn.XLOOKUP(I2632,UTILIZADAS[Contacto1],UTILIZADAS[Source.Name],,0)</f>
        <v>Cobros Mayo</v>
      </c>
      <c r="B2632" s="18">
        <f>VLOOKUP(J2632,Ref!A:C,3,0)</f>
        <v>0</v>
      </c>
      <c r="C2632" s="18">
        <f>VLOOKUP(J2632,Ref!A:D,4,0)</f>
        <v>0</v>
      </c>
      <c r="D2632" s="18" t="str">
        <f t="shared" si="123"/>
        <v>12/may</v>
      </c>
      <c r="E2632" s="18">
        <f t="shared" si="124"/>
        <v>5</v>
      </c>
      <c r="F2632" s="18">
        <v>1</v>
      </c>
      <c r="G2632" s="18">
        <f t="shared" si="125"/>
        <v>0</v>
      </c>
      <c r="H2632" s="3">
        <v>46154.411990740744</v>
      </c>
      <c r="I2632">
        <v>66047682</v>
      </c>
      <c r="J2632" t="s">
        <v>1986</v>
      </c>
      <c r="K2632" t="s">
        <v>1983</v>
      </c>
      <c r="L2632" t="s">
        <v>1897</v>
      </c>
      <c r="M2632" t="s">
        <v>1970</v>
      </c>
      <c r="O2632">
        <v>361074360000</v>
      </c>
      <c r="P2632">
        <v>16018</v>
      </c>
      <c r="Q2632">
        <v>-5</v>
      </c>
      <c r="R2632">
        <v>1</v>
      </c>
      <c r="S2632">
        <v>66047682</v>
      </c>
      <c r="U2632" t="s">
        <v>6074</v>
      </c>
      <c r="W2632" t="s">
        <v>4590</v>
      </c>
      <c r="X2632">
        <v>361074360000</v>
      </c>
      <c r="Y2632" t="s">
        <v>2552</v>
      </c>
      <c r="Z2632" t="s">
        <v>66</v>
      </c>
      <c r="AF2632" t="s">
        <v>1976</v>
      </c>
      <c r="AG2632" t="s">
        <v>1972</v>
      </c>
      <c r="AK2632" t="s">
        <v>4578</v>
      </c>
      <c r="AL2632">
        <v>89</v>
      </c>
      <c r="AM2632" t="s">
        <v>1979</v>
      </c>
      <c r="AN2632" t="s">
        <v>1987</v>
      </c>
      <c r="AO2632">
        <v>0</v>
      </c>
      <c r="AQ2632">
        <v>2258162</v>
      </c>
      <c r="AR2632" t="s">
        <v>4605</v>
      </c>
      <c r="AS2632" t="s">
        <v>5883</v>
      </c>
      <c r="AT2632" t="s">
        <v>1988</v>
      </c>
    </row>
    <row r="2633" spans="1:46" x14ac:dyDescent="0.25">
      <c r="A2633" t="str">
        <f>_xlfn.XLOOKUP(I2633,UTILIZADAS[Contacto1],UTILIZADAS[Source.Name],,0)</f>
        <v>Cobros Mayo</v>
      </c>
      <c r="B2633" s="18">
        <f>VLOOKUP(J2633,Ref!A:C,3,0)</f>
        <v>0</v>
      </c>
      <c r="C2633" s="18">
        <f>VLOOKUP(J2633,Ref!A:D,4,0)</f>
        <v>0</v>
      </c>
      <c r="D2633" s="18" t="str">
        <f t="shared" si="123"/>
        <v>16/may</v>
      </c>
      <c r="E2633" s="18">
        <f t="shared" si="124"/>
        <v>5</v>
      </c>
      <c r="F2633" s="18">
        <v>1</v>
      </c>
      <c r="G2633" s="18">
        <f t="shared" si="125"/>
        <v>0</v>
      </c>
      <c r="H2633" s="3">
        <v>46158.484837962962</v>
      </c>
      <c r="I2633">
        <v>66047682</v>
      </c>
      <c r="J2633" t="s">
        <v>1986</v>
      </c>
      <c r="K2633" t="s">
        <v>1983</v>
      </c>
      <c r="L2633" t="s">
        <v>1897</v>
      </c>
      <c r="M2633" t="s">
        <v>1970</v>
      </c>
      <c r="O2633">
        <v>361074360000</v>
      </c>
      <c r="P2633">
        <v>16018</v>
      </c>
      <c r="Q2633">
        <v>-5</v>
      </c>
      <c r="R2633">
        <v>1</v>
      </c>
      <c r="S2633">
        <v>66047682</v>
      </c>
      <c r="U2633" t="s">
        <v>6074</v>
      </c>
      <c r="W2633" t="s">
        <v>4590</v>
      </c>
      <c r="X2633">
        <v>361074360000</v>
      </c>
      <c r="Y2633" t="s">
        <v>2552</v>
      </c>
      <c r="Z2633" t="s">
        <v>66</v>
      </c>
      <c r="AF2633" t="s">
        <v>1976</v>
      </c>
      <c r="AG2633" t="s">
        <v>1972</v>
      </c>
      <c r="AK2633" t="s">
        <v>4578</v>
      </c>
      <c r="AL2633">
        <v>195</v>
      </c>
      <c r="AM2633" t="s">
        <v>1979</v>
      </c>
      <c r="AN2633" t="s">
        <v>1987</v>
      </c>
      <c r="AO2633">
        <v>0</v>
      </c>
      <c r="AQ2633">
        <v>2258162</v>
      </c>
      <c r="AR2633" t="s">
        <v>4605</v>
      </c>
      <c r="AS2633" t="s">
        <v>5883</v>
      </c>
      <c r="AT2633" t="s">
        <v>1988</v>
      </c>
    </row>
    <row r="2634" spans="1:46" x14ac:dyDescent="0.25">
      <c r="A2634" t="str">
        <f>_xlfn.XLOOKUP(I2634,UTILIZADAS[Contacto1],UTILIZADAS[Source.Name],,0)</f>
        <v>Cobros Mayo</v>
      </c>
      <c r="B2634" s="18">
        <f>VLOOKUP(J2634,Ref!A:C,3,0)</f>
        <v>0</v>
      </c>
      <c r="C2634" s="18">
        <f>VLOOKUP(J2634,Ref!A:D,4,0)</f>
        <v>0</v>
      </c>
      <c r="D2634" s="18" t="str">
        <f t="shared" si="123"/>
        <v>18/may</v>
      </c>
      <c r="E2634" s="18">
        <f t="shared" si="124"/>
        <v>5</v>
      </c>
      <c r="F2634" s="18">
        <v>1</v>
      </c>
      <c r="G2634" s="18">
        <f t="shared" si="125"/>
        <v>1</v>
      </c>
      <c r="H2634" s="3">
        <v>46160.663055555553</v>
      </c>
      <c r="I2634">
        <v>66047682</v>
      </c>
      <c r="J2634">
        <v>6004</v>
      </c>
      <c r="K2634" t="s">
        <v>1983</v>
      </c>
      <c r="L2634" t="s">
        <v>1897</v>
      </c>
      <c r="M2634" t="s">
        <v>1970</v>
      </c>
      <c r="O2634">
        <v>361074360000</v>
      </c>
      <c r="P2634">
        <v>16018</v>
      </c>
      <c r="Q2634">
        <v>-5</v>
      </c>
      <c r="R2634">
        <v>1</v>
      </c>
      <c r="S2634">
        <v>66047682</v>
      </c>
      <c r="U2634" t="s">
        <v>6074</v>
      </c>
      <c r="W2634" t="s">
        <v>4590</v>
      </c>
      <c r="X2634">
        <v>361074360000</v>
      </c>
      <c r="Y2634" t="s">
        <v>2552</v>
      </c>
      <c r="Z2634" t="s">
        <v>66</v>
      </c>
      <c r="AF2634" t="s">
        <v>1976</v>
      </c>
      <c r="AG2634" t="s">
        <v>1972</v>
      </c>
      <c r="AK2634" t="s">
        <v>4578</v>
      </c>
      <c r="AL2634">
        <v>86</v>
      </c>
      <c r="AM2634" t="s">
        <v>1979</v>
      </c>
      <c r="AN2634" t="s">
        <v>1987</v>
      </c>
      <c r="AO2634">
        <v>0</v>
      </c>
      <c r="AQ2634">
        <v>2258162</v>
      </c>
      <c r="AR2634" t="s">
        <v>4605</v>
      </c>
      <c r="AS2634" t="s">
        <v>5883</v>
      </c>
      <c r="AT2634" t="s">
        <v>1984</v>
      </c>
    </row>
    <row r="2635" spans="1:46" x14ac:dyDescent="0.25">
      <c r="A2635" t="str">
        <f>_xlfn.XLOOKUP(I2635,UTILIZADAS[Contacto1],UTILIZADAS[Source.Name],,0)</f>
        <v>Cobros Mayo</v>
      </c>
      <c r="B2635" s="18">
        <f>VLOOKUP(J2635,Ref!A:C,3,0)</f>
        <v>0</v>
      </c>
      <c r="C2635" s="18">
        <f>VLOOKUP(J2635,Ref!A:D,4,0)</f>
        <v>0</v>
      </c>
      <c r="D2635" s="18" t="str">
        <f t="shared" si="123"/>
        <v>12/may</v>
      </c>
      <c r="E2635" s="18">
        <f t="shared" si="124"/>
        <v>5</v>
      </c>
      <c r="F2635" s="18">
        <v>1</v>
      </c>
      <c r="G2635" s="18">
        <f t="shared" si="125"/>
        <v>0</v>
      </c>
      <c r="H2635" s="3">
        <v>46154.412199074075</v>
      </c>
      <c r="I2635">
        <v>66055984</v>
      </c>
      <c r="J2635" t="s">
        <v>2021</v>
      </c>
      <c r="K2635" t="s">
        <v>1968</v>
      </c>
      <c r="L2635" t="s">
        <v>1969</v>
      </c>
      <c r="M2635" t="s">
        <v>1970</v>
      </c>
      <c r="O2635">
        <v>352280910100</v>
      </c>
      <c r="P2635">
        <v>16018</v>
      </c>
      <c r="Q2635">
        <v>-5</v>
      </c>
      <c r="R2635">
        <v>1</v>
      </c>
      <c r="S2635">
        <v>66055984</v>
      </c>
      <c r="U2635" t="s">
        <v>6075</v>
      </c>
      <c r="W2635" t="s">
        <v>5144</v>
      </c>
      <c r="X2635">
        <v>352280910100</v>
      </c>
      <c r="Y2635" t="s">
        <v>85</v>
      </c>
      <c r="Z2635" t="s">
        <v>66</v>
      </c>
      <c r="AF2635" t="s">
        <v>1976</v>
      </c>
      <c r="AG2635" t="s">
        <v>1972</v>
      </c>
      <c r="AK2635" t="s">
        <v>6076</v>
      </c>
      <c r="AL2635">
        <v>5</v>
      </c>
      <c r="AN2635" t="s">
        <v>1974</v>
      </c>
      <c r="AO2635">
        <v>0</v>
      </c>
      <c r="AQ2635">
        <v>2258163</v>
      </c>
      <c r="AR2635" t="s">
        <v>4605</v>
      </c>
      <c r="AS2635" t="s">
        <v>5883</v>
      </c>
      <c r="AT2635" t="s">
        <v>2022</v>
      </c>
    </row>
    <row r="2636" spans="1:46" x14ac:dyDescent="0.25">
      <c r="A2636" t="str">
        <f>_xlfn.XLOOKUP(I2636,UTILIZADAS[Contacto1],UTILIZADAS[Source.Name],,0)</f>
        <v>Cobros Mayo</v>
      </c>
      <c r="B2636" s="18">
        <f>VLOOKUP(J2636,Ref!A:C,3,0)</f>
        <v>0</v>
      </c>
      <c r="C2636" s="18">
        <f>VLOOKUP(J2636,Ref!A:D,4,0)</f>
        <v>0</v>
      </c>
      <c r="D2636" s="18" t="str">
        <f t="shared" si="123"/>
        <v>14/may</v>
      </c>
      <c r="E2636" s="18">
        <f t="shared" si="124"/>
        <v>5</v>
      </c>
      <c r="F2636" s="18">
        <v>1</v>
      </c>
      <c r="G2636" s="18">
        <f t="shared" si="125"/>
        <v>0</v>
      </c>
      <c r="H2636" s="3">
        <v>46156.482349537036</v>
      </c>
      <c r="I2636">
        <v>66055984</v>
      </c>
      <c r="J2636" t="s">
        <v>2021</v>
      </c>
      <c r="K2636" t="s">
        <v>1968</v>
      </c>
      <c r="L2636" t="s">
        <v>1969</v>
      </c>
      <c r="M2636" t="s">
        <v>1970</v>
      </c>
      <c r="O2636">
        <v>352280910100</v>
      </c>
      <c r="P2636">
        <v>16018</v>
      </c>
      <c r="Q2636">
        <v>-5</v>
      </c>
      <c r="R2636">
        <v>1</v>
      </c>
      <c r="S2636">
        <v>66055984</v>
      </c>
      <c r="U2636" t="s">
        <v>6075</v>
      </c>
      <c r="W2636" t="s">
        <v>5144</v>
      </c>
      <c r="X2636">
        <v>352280910100</v>
      </c>
      <c r="Y2636" t="s">
        <v>85</v>
      </c>
      <c r="Z2636" t="s">
        <v>66</v>
      </c>
      <c r="AF2636" t="s">
        <v>1976</v>
      </c>
      <c r="AG2636" t="s">
        <v>1972</v>
      </c>
      <c r="AK2636" t="s">
        <v>6076</v>
      </c>
      <c r="AL2636">
        <v>5</v>
      </c>
      <c r="AN2636" t="s">
        <v>1974</v>
      </c>
      <c r="AO2636">
        <v>0</v>
      </c>
      <c r="AQ2636">
        <v>2258163</v>
      </c>
      <c r="AR2636" t="s">
        <v>4605</v>
      </c>
      <c r="AS2636" t="s">
        <v>5883</v>
      </c>
      <c r="AT2636" t="s">
        <v>2022</v>
      </c>
    </row>
    <row r="2637" spans="1:46" x14ac:dyDescent="0.25">
      <c r="A2637" t="str">
        <f>_xlfn.XLOOKUP(I2637,UTILIZADAS[Contacto1],UTILIZADAS[Source.Name],,0)</f>
        <v>Cobros Mayo</v>
      </c>
      <c r="B2637" s="18">
        <f>VLOOKUP(J2637,Ref!A:C,3,0)</f>
        <v>0</v>
      </c>
      <c r="C2637" s="18">
        <f>VLOOKUP(J2637,Ref!A:D,4,0)</f>
        <v>0</v>
      </c>
      <c r="D2637" s="18" t="str">
        <f t="shared" si="123"/>
        <v>18/may</v>
      </c>
      <c r="E2637" s="18">
        <f t="shared" si="124"/>
        <v>5</v>
      </c>
      <c r="F2637" s="18">
        <v>1</v>
      </c>
      <c r="G2637" s="18">
        <f t="shared" si="125"/>
        <v>0</v>
      </c>
      <c r="H2637" s="3">
        <v>46160.658425925925</v>
      </c>
      <c r="I2637">
        <v>66055984</v>
      </c>
      <c r="J2637" t="s">
        <v>2021</v>
      </c>
      <c r="K2637" t="s">
        <v>1968</v>
      </c>
      <c r="L2637" t="s">
        <v>1969</v>
      </c>
      <c r="M2637" t="s">
        <v>1970</v>
      </c>
      <c r="O2637">
        <v>352280910100</v>
      </c>
      <c r="P2637">
        <v>16018</v>
      </c>
      <c r="Q2637">
        <v>-5</v>
      </c>
      <c r="R2637">
        <v>1</v>
      </c>
      <c r="S2637">
        <v>66055984</v>
      </c>
      <c r="U2637" t="s">
        <v>6075</v>
      </c>
      <c r="W2637" t="s">
        <v>5144</v>
      </c>
      <c r="X2637">
        <v>352280910100</v>
      </c>
      <c r="Y2637" t="s">
        <v>85</v>
      </c>
      <c r="Z2637" t="s">
        <v>66</v>
      </c>
      <c r="AF2637" t="s">
        <v>1976</v>
      </c>
      <c r="AG2637" t="s">
        <v>1972</v>
      </c>
      <c r="AK2637" t="s">
        <v>6076</v>
      </c>
      <c r="AL2637">
        <v>5</v>
      </c>
      <c r="AN2637" t="s">
        <v>1974</v>
      </c>
      <c r="AO2637">
        <v>0</v>
      </c>
      <c r="AQ2637">
        <v>2258163</v>
      </c>
      <c r="AR2637" t="s">
        <v>4605</v>
      </c>
      <c r="AS2637" t="s">
        <v>5883</v>
      </c>
      <c r="AT2637" t="s">
        <v>2022</v>
      </c>
    </row>
    <row r="2638" spans="1:46" x14ac:dyDescent="0.25">
      <c r="A2638" t="str">
        <f>_xlfn.XLOOKUP(I2638,UTILIZADAS[Contacto1],UTILIZADAS[Source.Name],,0)</f>
        <v>Cobros Mayo</v>
      </c>
      <c r="B2638" s="18">
        <f>VLOOKUP(J2638,Ref!A:C,3,0)</f>
        <v>0</v>
      </c>
      <c r="C2638" s="18">
        <f>VLOOKUP(J2638,Ref!A:D,4,0)</f>
        <v>0</v>
      </c>
      <c r="D2638" s="18" t="str">
        <f t="shared" si="123"/>
        <v>20/may</v>
      </c>
      <c r="E2638" s="18">
        <f t="shared" si="124"/>
        <v>5</v>
      </c>
      <c r="F2638" s="18">
        <v>1</v>
      </c>
      <c r="G2638" s="18">
        <f t="shared" si="125"/>
        <v>0</v>
      </c>
      <c r="H2638" s="3">
        <v>46162.495254629626</v>
      </c>
      <c r="I2638">
        <v>66055984</v>
      </c>
      <c r="J2638" t="s">
        <v>1986</v>
      </c>
      <c r="K2638" t="s">
        <v>1983</v>
      </c>
      <c r="L2638" t="s">
        <v>1897</v>
      </c>
      <c r="M2638" t="s">
        <v>1970</v>
      </c>
      <c r="O2638">
        <v>352280910100</v>
      </c>
      <c r="P2638">
        <v>16018</v>
      </c>
      <c r="Q2638">
        <v>-5</v>
      </c>
      <c r="R2638">
        <v>1</v>
      </c>
      <c r="S2638">
        <v>66055984</v>
      </c>
      <c r="U2638" t="s">
        <v>6075</v>
      </c>
      <c r="W2638" t="s">
        <v>5144</v>
      </c>
      <c r="X2638">
        <v>352280910100</v>
      </c>
      <c r="Y2638" t="s">
        <v>85</v>
      </c>
      <c r="Z2638" t="s">
        <v>66</v>
      </c>
      <c r="AF2638" t="s">
        <v>1976</v>
      </c>
      <c r="AG2638" t="s">
        <v>1972</v>
      </c>
      <c r="AK2638" t="s">
        <v>6076</v>
      </c>
      <c r="AL2638">
        <v>178</v>
      </c>
      <c r="AM2638" t="s">
        <v>1979</v>
      </c>
      <c r="AN2638" t="s">
        <v>1987</v>
      </c>
      <c r="AO2638">
        <v>0</v>
      </c>
      <c r="AQ2638">
        <v>2258163</v>
      </c>
      <c r="AR2638" t="s">
        <v>4605</v>
      </c>
      <c r="AS2638" t="s">
        <v>5883</v>
      </c>
      <c r="AT2638" t="s">
        <v>1988</v>
      </c>
    </row>
    <row r="2639" spans="1:46" x14ac:dyDescent="0.25">
      <c r="A2639" t="str">
        <f>_xlfn.XLOOKUP(I2639,UTILIZADAS[Contacto1],UTILIZADAS[Source.Name],,0)</f>
        <v>Cobros Mayo</v>
      </c>
      <c r="B2639" s="18">
        <f>VLOOKUP(J2639,Ref!A:C,3,0)</f>
        <v>1</v>
      </c>
      <c r="C2639" s="18">
        <f>VLOOKUP(J2639,Ref!A:D,4,0)</f>
        <v>1</v>
      </c>
      <c r="D2639" s="18" t="str">
        <f t="shared" si="123"/>
        <v>21/may</v>
      </c>
      <c r="E2639" s="18">
        <f t="shared" si="124"/>
        <v>5</v>
      </c>
      <c r="F2639" s="18">
        <v>1</v>
      </c>
      <c r="G2639" s="18">
        <f t="shared" si="125"/>
        <v>1</v>
      </c>
      <c r="H2639" s="3">
        <v>46163.694247685184</v>
      </c>
      <c r="I2639">
        <v>66055984</v>
      </c>
      <c r="J2639">
        <v>6002</v>
      </c>
      <c r="K2639" t="s">
        <v>1983</v>
      </c>
      <c r="L2639" t="s">
        <v>1897</v>
      </c>
      <c r="M2639" t="s">
        <v>1970</v>
      </c>
      <c r="O2639">
        <v>352280910100</v>
      </c>
      <c r="P2639">
        <v>16018</v>
      </c>
      <c r="Q2639">
        <v>-5</v>
      </c>
      <c r="R2639">
        <v>1</v>
      </c>
      <c r="S2639">
        <v>66055984</v>
      </c>
      <c r="U2639" t="s">
        <v>6075</v>
      </c>
      <c r="W2639" t="s">
        <v>5144</v>
      </c>
      <c r="X2639">
        <v>352280910100</v>
      </c>
      <c r="Y2639" t="s">
        <v>85</v>
      </c>
      <c r="Z2639" t="s">
        <v>66</v>
      </c>
      <c r="AF2639" t="s">
        <v>1976</v>
      </c>
      <c r="AG2639" t="s">
        <v>1972</v>
      </c>
      <c r="AK2639" t="s">
        <v>6076</v>
      </c>
      <c r="AL2639">
        <v>59</v>
      </c>
      <c r="AM2639" t="s">
        <v>1979</v>
      </c>
      <c r="AN2639" t="s">
        <v>1987</v>
      </c>
      <c r="AO2639">
        <v>0</v>
      </c>
      <c r="AQ2639">
        <v>2258163</v>
      </c>
      <c r="AR2639" t="s">
        <v>4605</v>
      </c>
      <c r="AS2639" t="s">
        <v>5883</v>
      </c>
      <c r="AT2639" t="s">
        <v>1888</v>
      </c>
    </row>
    <row r="2640" spans="1:46" x14ac:dyDescent="0.25">
      <c r="A2640" t="str">
        <f>_xlfn.XLOOKUP(I2640,UTILIZADAS[Contacto1],UTILIZADAS[Source.Name],,0)</f>
        <v>Cobros Mayo</v>
      </c>
      <c r="B2640" s="18">
        <f>VLOOKUP(J2640,Ref!A:C,3,0)</f>
        <v>0</v>
      </c>
      <c r="C2640" s="18">
        <f>VLOOKUP(J2640,Ref!A:D,4,0)</f>
        <v>0</v>
      </c>
      <c r="D2640" s="18" t="str">
        <f t="shared" si="123"/>
        <v>12/may</v>
      </c>
      <c r="E2640" s="18">
        <f t="shared" si="124"/>
        <v>5</v>
      </c>
      <c r="F2640" s="18">
        <v>1</v>
      </c>
      <c r="G2640" s="18">
        <f t="shared" si="125"/>
        <v>0</v>
      </c>
      <c r="H2640" s="3">
        <v>46154.412372685183</v>
      </c>
      <c r="I2640">
        <v>66056107</v>
      </c>
      <c r="J2640" t="s">
        <v>2021</v>
      </c>
      <c r="K2640" t="s">
        <v>1968</v>
      </c>
      <c r="L2640" t="s">
        <v>1969</v>
      </c>
      <c r="M2640" t="s">
        <v>1970</v>
      </c>
      <c r="O2640">
        <v>368014530000</v>
      </c>
      <c r="P2640">
        <v>16018</v>
      </c>
      <c r="Q2640">
        <v>-5</v>
      </c>
      <c r="R2640">
        <v>1</v>
      </c>
      <c r="S2640">
        <v>66056107</v>
      </c>
      <c r="U2640" t="s">
        <v>2331</v>
      </c>
      <c r="W2640" t="s">
        <v>3883</v>
      </c>
      <c r="X2640">
        <v>368014530000</v>
      </c>
      <c r="Y2640" t="s">
        <v>65</v>
      </c>
      <c r="Z2640" t="s">
        <v>66</v>
      </c>
      <c r="AF2640" t="s">
        <v>1976</v>
      </c>
      <c r="AG2640" t="s">
        <v>1972</v>
      </c>
      <c r="AL2640">
        <v>5</v>
      </c>
      <c r="AN2640" t="s">
        <v>1974</v>
      </c>
      <c r="AO2640">
        <v>0</v>
      </c>
      <c r="AQ2640">
        <v>2258164</v>
      </c>
      <c r="AR2640" t="s">
        <v>4605</v>
      </c>
      <c r="AS2640" t="s">
        <v>5883</v>
      </c>
      <c r="AT2640" t="s">
        <v>2022</v>
      </c>
    </row>
    <row r="2641" spans="1:46" x14ac:dyDescent="0.25">
      <c r="A2641" t="str">
        <f>_xlfn.XLOOKUP(I2641,UTILIZADAS[Contacto1],UTILIZADAS[Source.Name],,0)</f>
        <v>Cobros Mayo</v>
      </c>
      <c r="B2641" s="18">
        <f>VLOOKUP(J2641,Ref!A:C,3,0)</f>
        <v>0</v>
      </c>
      <c r="C2641" s="18">
        <f>VLOOKUP(J2641,Ref!A:D,4,0)</f>
        <v>0</v>
      </c>
      <c r="D2641" s="18" t="str">
        <f t="shared" si="123"/>
        <v>14/may</v>
      </c>
      <c r="E2641" s="18">
        <f t="shared" si="124"/>
        <v>5</v>
      </c>
      <c r="F2641" s="18">
        <v>1</v>
      </c>
      <c r="G2641" s="18">
        <f t="shared" si="125"/>
        <v>0</v>
      </c>
      <c r="H2641" s="3">
        <v>46156.482523148145</v>
      </c>
      <c r="I2641">
        <v>66056107</v>
      </c>
      <c r="J2641" t="s">
        <v>2021</v>
      </c>
      <c r="K2641" t="s">
        <v>1968</v>
      </c>
      <c r="L2641" t="s">
        <v>1969</v>
      </c>
      <c r="M2641" t="s">
        <v>1970</v>
      </c>
      <c r="O2641">
        <v>368014530000</v>
      </c>
      <c r="P2641">
        <v>16018</v>
      </c>
      <c r="Q2641">
        <v>-5</v>
      </c>
      <c r="R2641">
        <v>1</v>
      </c>
      <c r="S2641">
        <v>66056107</v>
      </c>
      <c r="U2641" t="s">
        <v>2331</v>
      </c>
      <c r="W2641" t="s">
        <v>3883</v>
      </c>
      <c r="X2641">
        <v>368014530000</v>
      </c>
      <c r="Y2641" t="s">
        <v>65</v>
      </c>
      <c r="Z2641" t="s">
        <v>66</v>
      </c>
      <c r="AF2641" t="s">
        <v>1976</v>
      </c>
      <c r="AG2641" t="s">
        <v>1972</v>
      </c>
      <c r="AL2641">
        <v>5</v>
      </c>
      <c r="AN2641" t="s">
        <v>1974</v>
      </c>
      <c r="AO2641">
        <v>0</v>
      </c>
      <c r="AQ2641">
        <v>2258164</v>
      </c>
      <c r="AR2641" t="s">
        <v>4605</v>
      </c>
      <c r="AS2641" t="s">
        <v>5883</v>
      </c>
      <c r="AT2641" t="s">
        <v>2022</v>
      </c>
    </row>
    <row r="2642" spans="1:46" x14ac:dyDescent="0.25">
      <c r="A2642" t="str">
        <f>_xlfn.XLOOKUP(I2642,UTILIZADAS[Contacto1],UTILIZADAS[Source.Name],,0)</f>
        <v>Cobros Mayo</v>
      </c>
      <c r="B2642" s="18">
        <f>VLOOKUP(J2642,Ref!A:C,3,0)</f>
        <v>0</v>
      </c>
      <c r="C2642" s="18">
        <f>VLOOKUP(J2642,Ref!A:D,4,0)</f>
        <v>0</v>
      </c>
      <c r="D2642" s="18" t="str">
        <f t="shared" si="123"/>
        <v>18/may</v>
      </c>
      <c r="E2642" s="18">
        <f t="shared" si="124"/>
        <v>5</v>
      </c>
      <c r="F2642" s="18">
        <v>1</v>
      </c>
      <c r="G2642" s="18">
        <f t="shared" si="125"/>
        <v>0</v>
      </c>
      <c r="H2642" s="3">
        <v>46160.663136574076</v>
      </c>
      <c r="I2642">
        <v>66056107</v>
      </c>
      <c r="J2642" t="s">
        <v>2021</v>
      </c>
      <c r="K2642" t="s">
        <v>1968</v>
      </c>
      <c r="L2642" t="s">
        <v>1969</v>
      </c>
      <c r="M2642" t="s">
        <v>1970</v>
      </c>
      <c r="O2642">
        <v>368014530000</v>
      </c>
      <c r="P2642">
        <v>16018</v>
      </c>
      <c r="Q2642">
        <v>-5</v>
      </c>
      <c r="R2642">
        <v>1</v>
      </c>
      <c r="S2642">
        <v>66056107</v>
      </c>
      <c r="U2642" t="s">
        <v>2331</v>
      </c>
      <c r="W2642" t="s">
        <v>3883</v>
      </c>
      <c r="X2642">
        <v>368014530000</v>
      </c>
      <c r="Y2642" t="s">
        <v>65</v>
      </c>
      <c r="Z2642" t="s">
        <v>66</v>
      </c>
      <c r="AF2642" t="s">
        <v>1976</v>
      </c>
      <c r="AG2642" t="s">
        <v>1972</v>
      </c>
      <c r="AL2642">
        <v>5</v>
      </c>
      <c r="AN2642" t="s">
        <v>1974</v>
      </c>
      <c r="AO2642">
        <v>0</v>
      </c>
      <c r="AQ2642">
        <v>2258164</v>
      </c>
      <c r="AR2642" t="s">
        <v>4605</v>
      </c>
      <c r="AS2642" t="s">
        <v>5883</v>
      </c>
      <c r="AT2642" t="s">
        <v>2022</v>
      </c>
    </row>
    <row r="2643" spans="1:46" x14ac:dyDescent="0.25">
      <c r="A2643" t="str">
        <f>_xlfn.XLOOKUP(I2643,UTILIZADAS[Contacto1],UTILIZADAS[Source.Name],,0)</f>
        <v>Cobros Mayo</v>
      </c>
      <c r="B2643" s="18">
        <f>VLOOKUP(J2643,Ref!A:C,3,0)</f>
        <v>0</v>
      </c>
      <c r="C2643" s="18">
        <f>VLOOKUP(J2643,Ref!A:D,4,0)</f>
        <v>0</v>
      </c>
      <c r="D2643" s="18" t="str">
        <f t="shared" si="123"/>
        <v>20/may</v>
      </c>
      <c r="E2643" s="18">
        <f t="shared" si="124"/>
        <v>5</v>
      </c>
      <c r="F2643" s="18">
        <v>1</v>
      </c>
      <c r="G2643" s="18">
        <f t="shared" si="125"/>
        <v>0</v>
      </c>
      <c r="H2643" s="3">
        <v>46162.495416666665</v>
      </c>
      <c r="I2643">
        <v>66056107</v>
      </c>
      <c r="J2643" t="s">
        <v>2021</v>
      </c>
      <c r="K2643" t="s">
        <v>1968</v>
      </c>
      <c r="L2643" t="s">
        <v>1969</v>
      </c>
      <c r="M2643" t="s">
        <v>1970</v>
      </c>
      <c r="O2643">
        <v>368014530000</v>
      </c>
      <c r="P2643">
        <v>16018</v>
      </c>
      <c r="Q2643">
        <v>-5</v>
      </c>
      <c r="R2643">
        <v>1</v>
      </c>
      <c r="S2643">
        <v>66056107</v>
      </c>
      <c r="U2643" t="s">
        <v>2331</v>
      </c>
      <c r="W2643" t="s">
        <v>3883</v>
      </c>
      <c r="X2643">
        <v>368014530000</v>
      </c>
      <c r="Y2643" t="s">
        <v>65</v>
      </c>
      <c r="Z2643" t="s">
        <v>66</v>
      </c>
      <c r="AF2643" t="s">
        <v>1976</v>
      </c>
      <c r="AG2643" t="s">
        <v>1972</v>
      </c>
      <c r="AL2643">
        <v>5</v>
      </c>
      <c r="AN2643" t="s">
        <v>1974</v>
      </c>
      <c r="AO2643">
        <v>0</v>
      </c>
      <c r="AQ2643">
        <v>2258164</v>
      </c>
      <c r="AR2643" t="s">
        <v>4605</v>
      </c>
      <c r="AS2643" t="s">
        <v>5883</v>
      </c>
      <c r="AT2643" t="s">
        <v>2022</v>
      </c>
    </row>
    <row r="2644" spans="1:46" x14ac:dyDescent="0.25">
      <c r="A2644" t="str">
        <f>_xlfn.XLOOKUP(I2644,UTILIZADAS[Contacto1],UTILIZADAS[Source.Name],,0)</f>
        <v>Cobros Mayo</v>
      </c>
      <c r="B2644" s="18">
        <f>VLOOKUP(J2644,Ref!A:C,3,0)</f>
        <v>1</v>
      </c>
      <c r="C2644" s="18">
        <f>VLOOKUP(J2644,Ref!A:D,4,0)</f>
        <v>1</v>
      </c>
      <c r="D2644" s="18" t="str">
        <f t="shared" si="123"/>
        <v>21/may</v>
      </c>
      <c r="E2644" s="18">
        <f t="shared" si="124"/>
        <v>5</v>
      </c>
      <c r="F2644" s="18">
        <v>1</v>
      </c>
      <c r="G2644" s="18">
        <f t="shared" si="125"/>
        <v>1</v>
      </c>
      <c r="H2644" s="3">
        <v>46163.527777777781</v>
      </c>
      <c r="I2644">
        <v>66056107</v>
      </c>
      <c r="J2644">
        <v>6003</v>
      </c>
      <c r="K2644" t="s">
        <v>1983</v>
      </c>
      <c r="L2644" t="s">
        <v>1897</v>
      </c>
      <c r="M2644" t="s">
        <v>1970</v>
      </c>
      <c r="O2644">
        <v>368014530000</v>
      </c>
      <c r="P2644">
        <v>16018</v>
      </c>
      <c r="Q2644">
        <v>-5</v>
      </c>
      <c r="R2644">
        <v>1</v>
      </c>
      <c r="S2644">
        <v>66056107</v>
      </c>
      <c r="U2644" t="s">
        <v>2331</v>
      </c>
      <c r="W2644" t="s">
        <v>3883</v>
      </c>
      <c r="X2644">
        <v>368014530000</v>
      </c>
      <c r="Y2644" t="s">
        <v>65</v>
      </c>
      <c r="Z2644" t="s">
        <v>66</v>
      </c>
      <c r="AF2644" t="s">
        <v>1976</v>
      </c>
      <c r="AG2644" t="s">
        <v>1972</v>
      </c>
      <c r="AL2644">
        <v>35</v>
      </c>
      <c r="AM2644" t="s">
        <v>1979</v>
      </c>
      <c r="AN2644" t="s">
        <v>1987</v>
      </c>
      <c r="AO2644">
        <v>0</v>
      </c>
      <c r="AQ2644">
        <v>2258164</v>
      </c>
      <c r="AR2644" t="s">
        <v>4605</v>
      </c>
      <c r="AS2644" t="s">
        <v>5883</v>
      </c>
      <c r="AT2644" t="s">
        <v>1892</v>
      </c>
    </row>
    <row r="2645" spans="1:46" x14ac:dyDescent="0.25">
      <c r="A2645" t="str">
        <f>_xlfn.XLOOKUP(I2645,UTILIZADAS[Contacto1],UTILIZADAS[Source.Name],,0)</f>
        <v>Cobros Mayo</v>
      </c>
      <c r="B2645" s="18">
        <f>VLOOKUP(J2645,Ref!A:C,3,0)</f>
        <v>0</v>
      </c>
      <c r="C2645" s="18">
        <f>VLOOKUP(J2645,Ref!A:D,4,0)</f>
        <v>0</v>
      </c>
      <c r="D2645" s="18" t="str">
        <f t="shared" si="123"/>
        <v>12/may</v>
      </c>
      <c r="E2645" s="18">
        <f t="shared" si="124"/>
        <v>2</v>
      </c>
      <c r="F2645" s="18">
        <v>1</v>
      </c>
      <c r="G2645" s="18">
        <f t="shared" si="125"/>
        <v>0</v>
      </c>
      <c r="H2645" s="3">
        <v>46154.412766203706</v>
      </c>
      <c r="I2645">
        <v>66067131</v>
      </c>
      <c r="J2645" t="s">
        <v>2021</v>
      </c>
      <c r="K2645" t="s">
        <v>1968</v>
      </c>
      <c r="L2645" t="s">
        <v>1969</v>
      </c>
      <c r="M2645" t="s">
        <v>1970</v>
      </c>
      <c r="O2645">
        <v>366050400000</v>
      </c>
      <c r="P2645">
        <v>16018</v>
      </c>
      <c r="Q2645">
        <v>-5</v>
      </c>
      <c r="R2645">
        <v>1</v>
      </c>
      <c r="S2645">
        <v>66067131</v>
      </c>
      <c r="U2645" t="s">
        <v>6077</v>
      </c>
      <c r="W2645" t="s">
        <v>5146</v>
      </c>
      <c r="X2645">
        <v>366050400000</v>
      </c>
      <c r="Y2645" t="s">
        <v>65</v>
      </c>
      <c r="Z2645" t="s">
        <v>66</v>
      </c>
      <c r="AF2645" t="s">
        <v>1976</v>
      </c>
      <c r="AG2645" t="s">
        <v>1972</v>
      </c>
      <c r="AL2645">
        <v>5</v>
      </c>
      <c r="AN2645" t="s">
        <v>1974</v>
      </c>
      <c r="AO2645">
        <v>0</v>
      </c>
      <c r="AQ2645">
        <v>2258165</v>
      </c>
      <c r="AR2645" t="s">
        <v>4605</v>
      </c>
      <c r="AS2645" t="s">
        <v>5883</v>
      </c>
      <c r="AT2645" t="s">
        <v>2022</v>
      </c>
    </row>
    <row r="2646" spans="1:46" x14ac:dyDescent="0.25">
      <c r="A2646" t="str">
        <f>_xlfn.XLOOKUP(I2646,UTILIZADAS[Contacto1],UTILIZADAS[Source.Name],,0)</f>
        <v>Cobros Mayo</v>
      </c>
      <c r="B2646" s="18">
        <f>VLOOKUP(J2646,Ref!A:C,3,0)</f>
        <v>1</v>
      </c>
      <c r="C2646" s="18">
        <f>VLOOKUP(J2646,Ref!A:D,4,0)</f>
        <v>0</v>
      </c>
      <c r="D2646" s="18" t="str">
        <f t="shared" si="123"/>
        <v>14/may</v>
      </c>
      <c r="E2646" s="18">
        <f t="shared" si="124"/>
        <v>2</v>
      </c>
      <c r="F2646" s="18">
        <v>1</v>
      </c>
      <c r="G2646" s="18">
        <f t="shared" si="125"/>
        <v>1</v>
      </c>
      <c r="H2646" s="3">
        <v>46156.487500000003</v>
      </c>
      <c r="I2646">
        <v>66067131</v>
      </c>
      <c r="J2646">
        <v>6000</v>
      </c>
      <c r="K2646" t="s">
        <v>1983</v>
      </c>
      <c r="L2646" t="s">
        <v>1897</v>
      </c>
      <c r="M2646" t="s">
        <v>1970</v>
      </c>
      <c r="O2646">
        <v>366050400000</v>
      </c>
      <c r="P2646">
        <v>16018</v>
      </c>
      <c r="Q2646">
        <v>-5</v>
      </c>
      <c r="R2646">
        <v>1</v>
      </c>
      <c r="S2646">
        <v>66067131</v>
      </c>
      <c r="U2646" t="s">
        <v>6077</v>
      </c>
      <c r="W2646" t="s">
        <v>5146</v>
      </c>
      <c r="X2646">
        <v>366050400000</v>
      </c>
      <c r="Y2646" t="s">
        <v>65</v>
      </c>
      <c r="Z2646" t="s">
        <v>66</v>
      </c>
      <c r="AF2646" t="s">
        <v>1976</v>
      </c>
      <c r="AG2646" t="s">
        <v>1972</v>
      </c>
      <c r="AL2646">
        <v>114</v>
      </c>
      <c r="AM2646" t="s">
        <v>1979</v>
      </c>
      <c r="AN2646" t="s">
        <v>1987</v>
      </c>
      <c r="AO2646">
        <v>0</v>
      </c>
      <c r="AQ2646">
        <v>2258165</v>
      </c>
      <c r="AR2646" t="s">
        <v>4605</v>
      </c>
      <c r="AS2646" t="s">
        <v>5883</v>
      </c>
      <c r="AT2646" t="s">
        <v>1895</v>
      </c>
    </row>
    <row r="2647" spans="1:46" x14ac:dyDescent="0.25">
      <c r="A2647" t="str">
        <f>_xlfn.XLOOKUP(I2647,UTILIZADAS[Contacto1],UTILIZADAS[Source.Name],,0)</f>
        <v>Cobros Abril Canal Fijo</v>
      </c>
      <c r="B2647" s="18">
        <f>VLOOKUP(J2647,Ref!A:C,3,0)</f>
        <v>0</v>
      </c>
      <c r="C2647" s="18">
        <f>VLOOKUP(J2647,Ref!A:D,4,0)</f>
        <v>0</v>
      </c>
      <c r="D2647" s="18" t="str">
        <f t="shared" si="123"/>
        <v>12/may</v>
      </c>
      <c r="E2647" s="18">
        <f t="shared" si="124"/>
        <v>4</v>
      </c>
      <c r="F2647" s="18">
        <v>1</v>
      </c>
      <c r="G2647" s="18">
        <f t="shared" si="125"/>
        <v>0</v>
      </c>
      <c r="H2647" s="3">
        <v>46154.416319444441</v>
      </c>
      <c r="I2647">
        <v>66078671</v>
      </c>
      <c r="J2647" t="s">
        <v>2023</v>
      </c>
      <c r="K2647" t="s">
        <v>1968</v>
      </c>
      <c r="L2647" t="s">
        <v>1969</v>
      </c>
      <c r="M2647" t="s">
        <v>1970</v>
      </c>
      <c r="O2647">
        <v>358363300000</v>
      </c>
      <c r="P2647">
        <v>16018</v>
      </c>
      <c r="Q2647">
        <v>-5</v>
      </c>
      <c r="R2647">
        <v>1</v>
      </c>
      <c r="S2647">
        <v>66078671</v>
      </c>
      <c r="U2647" t="s">
        <v>4533</v>
      </c>
      <c r="W2647" t="s">
        <v>336</v>
      </c>
      <c r="X2647">
        <v>358363300000</v>
      </c>
      <c r="Y2647" t="s">
        <v>65</v>
      </c>
      <c r="Z2647" t="s">
        <v>597</v>
      </c>
      <c r="AG2647" t="s">
        <v>1972</v>
      </c>
      <c r="AL2647">
        <v>0</v>
      </c>
      <c r="AN2647" t="s">
        <v>1974</v>
      </c>
      <c r="AO2647">
        <v>0</v>
      </c>
      <c r="AQ2647">
        <v>2258166</v>
      </c>
      <c r="AR2647" t="s">
        <v>4605</v>
      </c>
      <c r="AS2647" t="s">
        <v>5883</v>
      </c>
      <c r="AT2647" t="s">
        <v>2024</v>
      </c>
    </row>
    <row r="2648" spans="1:46" x14ac:dyDescent="0.25">
      <c r="A2648" t="str">
        <f>_xlfn.XLOOKUP(I2648,UTILIZADAS[Contacto1],UTILIZADAS[Source.Name],,0)</f>
        <v>Cobros Abril Canal Fijo</v>
      </c>
      <c r="B2648" s="18">
        <f>VLOOKUP(J2648,Ref!A:C,3,0)</f>
        <v>0</v>
      </c>
      <c r="C2648" s="18">
        <f>VLOOKUP(J2648,Ref!A:D,4,0)</f>
        <v>0</v>
      </c>
      <c r="D2648" s="18" t="str">
        <f t="shared" si="123"/>
        <v>12/may</v>
      </c>
      <c r="E2648" s="18">
        <f t="shared" si="124"/>
        <v>4</v>
      </c>
      <c r="F2648" s="18">
        <v>1</v>
      </c>
      <c r="G2648" s="18">
        <f t="shared" si="125"/>
        <v>0</v>
      </c>
      <c r="H2648" s="3">
        <v>46154.534479166665</v>
      </c>
      <c r="I2648">
        <v>66078671</v>
      </c>
      <c r="J2648" t="s">
        <v>2023</v>
      </c>
      <c r="K2648" t="s">
        <v>1968</v>
      </c>
      <c r="L2648" t="s">
        <v>1969</v>
      </c>
      <c r="M2648" t="s">
        <v>1970</v>
      </c>
      <c r="O2648">
        <v>358363300000</v>
      </c>
      <c r="P2648">
        <v>16018</v>
      </c>
      <c r="Q2648">
        <v>-5</v>
      </c>
      <c r="R2648">
        <v>1</v>
      </c>
      <c r="S2648">
        <v>66078671</v>
      </c>
      <c r="U2648" t="s">
        <v>4533</v>
      </c>
      <c r="W2648" t="s">
        <v>336</v>
      </c>
      <c r="X2648">
        <v>358363300000</v>
      </c>
      <c r="Y2648" t="s">
        <v>65</v>
      </c>
      <c r="Z2648" t="s">
        <v>597</v>
      </c>
      <c r="AG2648" t="s">
        <v>1972</v>
      </c>
      <c r="AL2648">
        <v>0</v>
      </c>
      <c r="AN2648" t="s">
        <v>1974</v>
      </c>
      <c r="AO2648">
        <v>0</v>
      </c>
      <c r="AQ2648">
        <v>2258166</v>
      </c>
      <c r="AR2648" t="s">
        <v>4605</v>
      </c>
      <c r="AS2648" t="s">
        <v>5883</v>
      </c>
      <c r="AT2648" t="s">
        <v>2024</v>
      </c>
    </row>
    <row r="2649" spans="1:46" x14ac:dyDescent="0.25">
      <c r="A2649" t="str">
        <f>_xlfn.XLOOKUP(I2649,UTILIZADAS[Contacto1],UTILIZADAS[Source.Name],,0)</f>
        <v>Cobros Abril Canal Fijo</v>
      </c>
      <c r="B2649" s="18">
        <f>VLOOKUP(J2649,Ref!A:C,3,0)</f>
        <v>0</v>
      </c>
      <c r="C2649" s="18">
        <f>VLOOKUP(J2649,Ref!A:D,4,0)</f>
        <v>0</v>
      </c>
      <c r="D2649" s="18" t="str">
        <f t="shared" si="123"/>
        <v>12/may</v>
      </c>
      <c r="E2649" s="18">
        <f t="shared" si="124"/>
        <v>4</v>
      </c>
      <c r="F2649" s="18">
        <v>1</v>
      </c>
      <c r="G2649" s="18">
        <f t="shared" si="125"/>
        <v>0</v>
      </c>
      <c r="H2649" s="3">
        <v>46154.68173611111</v>
      </c>
      <c r="I2649">
        <v>66078671</v>
      </c>
      <c r="J2649" t="s">
        <v>2023</v>
      </c>
      <c r="K2649" t="s">
        <v>1968</v>
      </c>
      <c r="L2649" t="s">
        <v>1969</v>
      </c>
      <c r="M2649" t="s">
        <v>1970</v>
      </c>
      <c r="O2649">
        <v>358363300000</v>
      </c>
      <c r="P2649">
        <v>16018</v>
      </c>
      <c r="Q2649">
        <v>-5</v>
      </c>
      <c r="R2649">
        <v>1</v>
      </c>
      <c r="S2649">
        <v>66078671</v>
      </c>
      <c r="U2649" t="s">
        <v>4533</v>
      </c>
      <c r="W2649" t="s">
        <v>336</v>
      </c>
      <c r="X2649">
        <v>358363300000</v>
      </c>
      <c r="Y2649" t="s">
        <v>65</v>
      </c>
      <c r="Z2649" t="s">
        <v>597</v>
      </c>
      <c r="AG2649" t="s">
        <v>1972</v>
      </c>
      <c r="AL2649">
        <v>0</v>
      </c>
      <c r="AN2649" t="s">
        <v>1974</v>
      </c>
      <c r="AO2649">
        <v>0</v>
      </c>
      <c r="AQ2649">
        <v>2258166</v>
      </c>
      <c r="AR2649" t="s">
        <v>4605</v>
      </c>
      <c r="AS2649" t="s">
        <v>5883</v>
      </c>
      <c r="AT2649" t="s">
        <v>2024</v>
      </c>
    </row>
    <row r="2650" spans="1:46" x14ac:dyDescent="0.25">
      <c r="A2650" t="str">
        <f>_xlfn.XLOOKUP(I2650,UTILIZADAS[Contacto1],UTILIZADAS[Source.Name],,0)</f>
        <v>Cobros Abril Canal Fijo</v>
      </c>
      <c r="B2650" s="18">
        <f>VLOOKUP(J2650,Ref!A:C,3,0)</f>
        <v>0</v>
      </c>
      <c r="C2650" s="18">
        <f>VLOOKUP(J2650,Ref!A:D,4,0)</f>
        <v>0</v>
      </c>
      <c r="D2650" s="18" t="str">
        <f t="shared" si="123"/>
        <v>13/may</v>
      </c>
      <c r="E2650" s="18">
        <f t="shared" si="124"/>
        <v>4</v>
      </c>
      <c r="F2650" s="18">
        <v>1</v>
      </c>
      <c r="G2650" s="18">
        <f t="shared" si="125"/>
        <v>1</v>
      </c>
      <c r="H2650" s="3">
        <v>46155.43167824074</v>
      </c>
      <c r="I2650">
        <v>66078671</v>
      </c>
      <c r="J2650" t="s">
        <v>2023</v>
      </c>
      <c r="K2650" t="s">
        <v>1968</v>
      </c>
      <c r="L2650" t="s">
        <v>1969</v>
      </c>
      <c r="M2650" t="s">
        <v>1970</v>
      </c>
      <c r="O2650">
        <v>358363300000</v>
      </c>
      <c r="P2650">
        <v>16018</v>
      </c>
      <c r="Q2650">
        <v>-5</v>
      </c>
      <c r="R2650">
        <v>1</v>
      </c>
      <c r="S2650">
        <v>66078671</v>
      </c>
      <c r="U2650" t="s">
        <v>4533</v>
      </c>
      <c r="W2650" t="s">
        <v>336</v>
      </c>
      <c r="X2650">
        <v>358363300000</v>
      </c>
      <c r="Y2650" t="s">
        <v>65</v>
      </c>
      <c r="Z2650" t="s">
        <v>597</v>
      </c>
      <c r="AG2650" t="s">
        <v>1972</v>
      </c>
      <c r="AL2650">
        <v>0</v>
      </c>
      <c r="AN2650" t="s">
        <v>1974</v>
      </c>
      <c r="AO2650">
        <v>0</v>
      </c>
      <c r="AQ2650">
        <v>2258166</v>
      </c>
      <c r="AR2650" t="s">
        <v>4605</v>
      </c>
      <c r="AS2650" t="s">
        <v>5883</v>
      </c>
      <c r="AT2650" t="s">
        <v>2024</v>
      </c>
    </row>
    <row r="2651" spans="1:46" x14ac:dyDescent="0.25">
      <c r="A2651" t="str">
        <f>_xlfn.XLOOKUP(I2651,UTILIZADAS[Contacto1],UTILIZADAS[Source.Name],,0)</f>
        <v>Cobros Mayo</v>
      </c>
      <c r="B2651" s="18">
        <f>VLOOKUP(J2651,Ref!A:C,3,0)</f>
        <v>0</v>
      </c>
      <c r="C2651" s="18">
        <f>VLOOKUP(J2651,Ref!A:D,4,0)</f>
        <v>0</v>
      </c>
      <c r="D2651" s="18" t="str">
        <f t="shared" si="123"/>
        <v>12/may</v>
      </c>
      <c r="E2651" s="18">
        <f t="shared" si="124"/>
        <v>1</v>
      </c>
      <c r="F2651" s="18">
        <v>1</v>
      </c>
      <c r="G2651" s="18">
        <f t="shared" si="125"/>
        <v>1</v>
      </c>
      <c r="H2651" s="3">
        <v>46154.415902777779</v>
      </c>
      <c r="I2651">
        <v>66093967</v>
      </c>
      <c r="J2651">
        <v>6004</v>
      </c>
      <c r="K2651" t="s">
        <v>1983</v>
      </c>
      <c r="L2651" t="s">
        <v>1897</v>
      </c>
      <c r="M2651" t="s">
        <v>1970</v>
      </c>
      <c r="O2651">
        <v>364073280000</v>
      </c>
      <c r="P2651">
        <v>16018</v>
      </c>
      <c r="Q2651">
        <v>-5</v>
      </c>
      <c r="R2651">
        <v>1</v>
      </c>
      <c r="S2651">
        <v>66093967</v>
      </c>
      <c r="U2651" t="s">
        <v>6078</v>
      </c>
      <c r="W2651" t="s">
        <v>5148</v>
      </c>
      <c r="X2651">
        <v>364073280000</v>
      </c>
      <c r="Y2651" t="s">
        <v>65</v>
      </c>
      <c r="Z2651" t="s">
        <v>66</v>
      </c>
      <c r="AF2651" t="s">
        <v>1976</v>
      </c>
      <c r="AG2651" t="s">
        <v>1972</v>
      </c>
      <c r="AL2651">
        <v>124</v>
      </c>
      <c r="AM2651" t="s">
        <v>1979</v>
      </c>
      <c r="AN2651" t="s">
        <v>1987</v>
      </c>
      <c r="AO2651">
        <v>0</v>
      </c>
      <c r="AQ2651">
        <v>2258167</v>
      </c>
      <c r="AR2651" t="s">
        <v>4605</v>
      </c>
      <c r="AS2651" t="s">
        <v>5883</v>
      </c>
      <c r="AT2651" t="s">
        <v>1984</v>
      </c>
    </row>
    <row r="2652" spans="1:46" x14ac:dyDescent="0.25">
      <c r="A2652" t="str">
        <f>_xlfn.XLOOKUP(I2652,UTILIZADAS[Contacto1],UTILIZADAS[Source.Name],,0)</f>
        <v>Cobros Abril Canal Fijo</v>
      </c>
      <c r="B2652" s="18">
        <f>VLOOKUP(J2652,Ref!A:C,3,0)</f>
        <v>0</v>
      </c>
      <c r="C2652" s="18">
        <f>VLOOKUP(J2652,Ref!A:D,4,0)</f>
        <v>0</v>
      </c>
      <c r="D2652" s="18" t="str">
        <f t="shared" si="123"/>
        <v>12/may</v>
      </c>
      <c r="E2652" s="18">
        <f t="shared" si="124"/>
        <v>6</v>
      </c>
      <c r="F2652" s="18">
        <v>1</v>
      </c>
      <c r="G2652" s="18">
        <f t="shared" si="125"/>
        <v>0</v>
      </c>
      <c r="H2652" s="3">
        <v>46154.416689814818</v>
      </c>
      <c r="I2652">
        <v>66094108</v>
      </c>
      <c r="J2652" t="s">
        <v>2021</v>
      </c>
      <c r="K2652" t="s">
        <v>1968</v>
      </c>
      <c r="L2652" t="s">
        <v>1969</v>
      </c>
      <c r="M2652" t="s">
        <v>1970</v>
      </c>
      <c r="O2652">
        <v>351332420000</v>
      </c>
      <c r="P2652">
        <v>16018</v>
      </c>
      <c r="Q2652">
        <v>-5</v>
      </c>
      <c r="R2652">
        <v>1</v>
      </c>
      <c r="S2652">
        <v>66094108</v>
      </c>
      <c r="U2652" t="s">
        <v>6079</v>
      </c>
      <c r="W2652" t="s">
        <v>4160</v>
      </c>
      <c r="X2652">
        <v>351332420000</v>
      </c>
      <c r="Y2652" t="s">
        <v>65</v>
      </c>
      <c r="Z2652" t="s">
        <v>597</v>
      </c>
      <c r="AG2652" t="s">
        <v>1972</v>
      </c>
      <c r="AL2652">
        <v>5</v>
      </c>
      <c r="AN2652" t="s">
        <v>1974</v>
      </c>
      <c r="AO2652">
        <v>0</v>
      </c>
      <c r="AQ2652">
        <v>2258168</v>
      </c>
      <c r="AR2652" t="s">
        <v>4605</v>
      </c>
      <c r="AS2652" t="s">
        <v>5883</v>
      </c>
      <c r="AT2652" t="s">
        <v>2022</v>
      </c>
    </row>
    <row r="2653" spans="1:46" x14ac:dyDescent="0.25">
      <c r="A2653" t="str">
        <f>_xlfn.XLOOKUP(I2653,UTILIZADAS[Contacto1],UTILIZADAS[Source.Name],,0)</f>
        <v>Cobros Abril Canal Fijo</v>
      </c>
      <c r="B2653" s="18">
        <f>VLOOKUP(J2653,Ref!A:C,3,0)</f>
        <v>0</v>
      </c>
      <c r="C2653" s="18">
        <f>VLOOKUP(J2653,Ref!A:D,4,0)</f>
        <v>0</v>
      </c>
      <c r="D2653" s="18" t="str">
        <f t="shared" si="123"/>
        <v>14/may</v>
      </c>
      <c r="E2653" s="18">
        <f t="shared" si="124"/>
        <v>6</v>
      </c>
      <c r="F2653" s="18">
        <v>1</v>
      </c>
      <c r="G2653" s="18">
        <f t="shared" si="125"/>
        <v>0</v>
      </c>
      <c r="H2653" s="3">
        <v>46156.487511574072</v>
      </c>
      <c r="I2653">
        <v>66094108</v>
      </c>
      <c r="J2653" t="s">
        <v>2021</v>
      </c>
      <c r="K2653" t="s">
        <v>1968</v>
      </c>
      <c r="L2653" t="s">
        <v>1969</v>
      </c>
      <c r="M2653" t="s">
        <v>1970</v>
      </c>
      <c r="O2653">
        <v>351332420000</v>
      </c>
      <c r="P2653">
        <v>16018</v>
      </c>
      <c r="Q2653">
        <v>-5</v>
      </c>
      <c r="R2653">
        <v>1</v>
      </c>
      <c r="S2653">
        <v>66094108</v>
      </c>
      <c r="U2653" t="s">
        <v>6079</v>
      </c>
      <c r="W2653" t="s">
        <v>4160</v>
      </c>
      <c r="X2653">
        <v>351332420000</v>
      </c>
      <c r="Y2653" t="s">
        <v>65</v>
      </c>
      <c r="Z2653" t="s">
        <v>597</v>
      </c>
      <c r="AG2653" t="s">
        <v>1972</v>
      </c>
      <c r="AL2653">
        <v>5</v>
      </c>
      <c r="AN2653" t="s">
        <v>1974</v>
      </c>
      <c r="AO2653">
        <v>0</v>
      </c>
      <c r="AQ2653">
        <v>2258168</v>
      </c>
      <c r="AR2653" t="s">
        <v>4605</v>
      </c>
      <c r="AS2653" t="s">
        <v>5883</v>
      </c>
      <c r="AT2653" t="s">
        <v>2022</v>
      </c>
    </row>
    <row r="2654" spans="1:46" x14ac:dyDescent="0.25">
      <c r="A2654" t="str">
        <f>_xlfn.XLOOKUP(I2654,UTILIZADAS[Contacto1],UTILIZADAS[Source.Name],,0)</f>
        <v>Cobros Abril Canal Fijo</v>
      </c>
      <c r="B2654" s="18">
        <f>VLOOKUP(J2654,Ref!A:C,3,0)</f>
        <v>0</v>
      </c>
      <c r="C2654" s="18">
        <f>VLOOKUP(J2654,Ref!A:D,4,0)</f>
        <v>0</v>
      </c>
      <c r="D2654" s="18" t="str">
        <f t="shared" si="123"/>
        <v>18/may</v>
      </c>
      <c r="E2654" s="18">
        <f t="shared" si="124"/>
        <v>6</v>
      </c>
      <c r="F2654" s="18">
        <v>1</v>
      </c>
      <c r="G2654" s="18">
        <f t="shared" si="125"/>
        <v>0</v>
      </c>
      <c r="H2654" s="3">
        <v>46160.663599537038</v>
      </c>
      <c r="I2654">
        <v>66094108</v>
      </c>
      <c r="J2654" t="s">
        <v>2021</v>
      </c>
      <c r="K2654" t="s">
        <v>1968</v>
      </c>
      <c r="L2654" t="s">
        <v>1969</v>
      </c>
      <c r="M2654" t="s">
        <v>1970</v>
      </c>
      <c r="O2654">
        <v>351332420000</v>
      </c>
      <c r="P2654">
        <v>16018</v>
      </c>
      <c r="Q2654">
        <v>-5</v>
      </c>
      <c r="R2654">
        <v>1</v>
      </c>
      <c r="S2654">
        <v>66094108</v>
      </c>
      <c r="U2654" t="s">
        <v>6079</v>
      </c>
      <c r="W2654" t="s">
        <v>4160</v>
      </c>
      <c r="X2654">
        <v>351332420000</v>
      </c>
      <c r="Y2654" t="s">
        <v>65</v>
      </c>
      <c r="Z2654" t="s">
        <v>597</v>
      </c>
      <c r="AG2654" t="s">
        <v>1972</v>
      </c>
      <c r="AL2654">
        <v>5</v>
      </c>
      <c r="AN2654" t="s">
        <v>1974</v>
      </c>
      <c r="AO2654">
        <v>0</v>
      </c>
      <c r="AQ2654">
        <v>2258168</v>
      </c>
      <c r="AR2654" t="s">
        <v>4605</v>
      </c>
      <c r="AS2654" t="s">
        <v>5883</v>
      </c>
      <c r="AT2654" t="s">
        <v>2022</v>
      </c>
    </row>
    <row r="2655" spans="1:46" x14ac:dyDescent="0.25">
      <c r="A2655" t="str">
        <f>_xlfn.XLOOKUP(I2655,UTILIZADAS[Contacto1],UTILIZADAS[Source.Name],,0)</f>
        <v>Cobros Abril Canal Fijo</v>
      </c>
      <c r="B2655" s="18">
        <f>VLOOKUP(J2655,Ref!A:C,3,0)</f>
        <v>0</v>
      </c>
      <c r="C2655" s="18">
        <f>VLOOKUP(J2655,Ref!A:D,4,0)</f>
        <v>0</v>
      </c>
      <c r="D2655" s="18" t="str">
        <f t="shared" si="123"/>
        <v>20/may</v>
      </c>
      <c r="E2655" s="18">
        <f t="shared" si="124"/>
        <v>6</v>
      </c>
      <c r="F2655" s="18">
        <v>1</v>
      </c>
      <c r="G2655" s="18">
        <f t="shared" si="125"/>
        <v>0</v>
      </c>
      <c r="H2655" s="3">
        <v>46162.495752314811</v>
      </c>
      <c r="I2655">
        <v>66094108</v>
      </c>
      <c r="J2655" t="s">
        <v>2021</v>
      </c>
      <c r="K2655" t="s">
        <v>1968</v>
      </c>
      <c r="L2655" t="s">
        <v>1969</v>
      </c>
      <c r="M2655" t="s">
        <v>1970</v>
      </c>
      <c r="O2655">
        <v>351332420000</v>
      </c>
      <c r="P2655">
        <v>16018</v>
      </c>
      <c r="Q2655">
        <v>-5</v>
      </c>
      <c r="R2655">
        <v>1</v>
      </c>
      <c r="S2655">
        <v>66094108</v>
      </c>
      <c r="U2655" t="s">
        <v>6079</v>
      </c>
      <c r="W2655" t="s">
        <v>4160</v>
      </c>
      <c r="X2655">
        <v>351332420000</v>
      </c>
      <c r="Y2655" t="s">
        <v>65</v>
      </c>
      <c r="Z2655" t="s">
        <v>597</v>
      </c>
      <c r="AG2655" t="s">
        <v>1972</v>
      </c>
      <c r="AL2655">
        <v>5</v>
      </c>
      <c r="AN2655" t="s">
        <v>1974</v>
      </c>
      <c r="AO2655">
        <v>0</v>
      </c>
      <c r="AQ2655">
        <v>2258168</v>
      </c>
      <c r="AR2655" t="s">
        <v>4605</v>
      </c>
      <c r="AS2655" t="s">
        <v>5883</v>
      </c>
      <c r="AT2655" t="s">
        <v>2022</v>
      </c>
    </row>
    <row r="2656" spans="1:46" x14ac:dyDescent="0.25">
      <c r="A2656" t="str">
        <f>_xlfn.XLOOKUP(I2656,UTILIZADAS[Contacto1],UTILIZADAS[Source.Name],,0)</f>
        <v>Cobros Abril Canal Fijo</v>
      </c>
      <c r="B2656" s="18">
        <f>VLOOKUP(J2656,Ref!A:C,3,0)</f>
        <v>0</v>
      </c>
      <c r="C2656" s="18">
        <f>VLOOKUP(J2656,Ref!A:D,4,0)</f>
        <v>0</v>
      </c>
      <c r="D2656" s="18" t="str">
        <f t="shared" si="123"/>
        <v>21/may</v>
      </c>
      <c r="E2656" s="18">
        <f t="shared" si="124"/>
        <v>6</v>
      </c>
      <c r="F2656" s="18">
        <v>1</v>
      </c>
      <c r="G2656" s="18">
        <f t="shared" si="125"/>
        <v>0</v>
      </c>
      <c r="H2656" s="3">
        <v>46163.527905092589</v>
      </c>
      <c r="I2656">
        <v>66094108</v>
      </c>
      <c r="J2656" t="s">
        <v>2021</v>
      </c>
      <c r="K2656" t="s">
        <v>1968</v>
      </c>
      <c r="L2656" t="s">
        <v>1969</v>
      </c>
      <c r="M2656" t="s">
        <v>1970</v>
      </c>
      <c r="O2656">
        <v>351332420000</v>
      </c>
      <c r="P2656">
        <v>16018</v>
      </c>
      <c r="Q2656">
        <v>-5</v>
      </c>
      <c r="R2656">
        <v>1</v>
      </c>
      <c r="S2656">
        <v>66094108</v>
      </c>
      <c r="U2656" t="s">
        <v>6079</v>
      </c>
      <c r="W2656" t="s">
        <v>4160</v>
      </c>
      <c r="X2656">
        <v>351332420000</v>
      </c>
      <c r="Y2656" t="s">
        <v>65</v>
      </c>
      <c r="Z2656" t="s">
        <v>597</v>
      </c>
      <c r="AG2656" t="s">
        <v>1972</v>
      </c>
      <c r="AL2656">
        <v>5</v>
      </c>
      <c r="AN2656" t="s">
        <v>1974</v>
      </c>
      <c r="AO2656">
        <v>0</v>
      </c>
      <c r="AQ2656">
        <v>2258168</v>
      </c>
      <c r="AR2656" t="s">
        <v>4605</v>
      </c>
      <c r="AS2656" t="s">
        <v>5883</v>
      </c>
      <c r="AT2656" t="s">
        <v>2022</v>
      </c>
    </row>
    <row r="2657" spans="1:46" x14ac:dyDescent="0.25">
      <c r="A2657" t="str">
        <f>_xlfn.XLOOKUP(I2657,UTILIZADAS[Contacto1],UTILIZADAS[Source.Name],,0)</f>
        <v>Cobros Abril Canal Fijo</v>
      </c>
      <c r="B2657" s="18">
        <f>VLOOKUP(J2657,Ref!A:C,3,0)</f>
        <v>0</v>
      </c>
      <c r="C2657" s="18">
        <f>VLOOKUP(J2657,Ref!A:D,4,0)</f>
        <v>0</v>
      </c>
      <c r="D2657" s="18" t="str">
        <f t="shared" si="123"/>
        <v>22/may</v>
      </c>
      <c r="E2657" s="18">
        <f t="shared" si="124"/>
        <v>6</v>
      </c>
      <c r="F2657" s="18">
        <v>1</v>
      </c>
      <c r="G2657" s="18">
        <f t="shared" si="125"/>
        <v>1</v>
      </c>
      <c r="H2657" s="3">
        <v>46164.417708333334</v>
      </c>
      <c r="I2657">
        <v>66094108</v>
      </c>
      <c r="J2657" t="s">
        <v>2021</v>
      </c>
      <c r="K2657" t="s">
        <v>1968</v>
      </c>
      <c r="L2657" t="s">
        <v>1969</v>
      </c>
      <c r="M2657" t="s">
        <v>1970</v>
      </c>
      <c r="O2657">
        <v>351332420000</v>
      </c>
      <c r="P2657">
        <v>16018</v>
      </c>
      <c r="Q2657">
        <v>-5</v>
      </c>
      <c r="R2657">
        <v>1</v>
      </c>
      <c r="S2657">
        <v>66094108</v>
      </c>
      <c r="U2657" t="s">
        <v>6079</v>
      </c>
      <c r="W2657" t="s">
        <v>4160</v>
      </c>
      <c r="X2657">
        <v>351332420000</v>
      </c>
      <c r="Y2657" t="s">
        <v>65</v>
      </c>
      <c r="Z2657" t="s">
        <v>597</v>
      </c>
      <c r="AG2657" t="s">
        <v>1972</v>
      </c>
      <c r="AL2657">
        <v>5</v>
      </c>
      <c r="AN2657" t="s">
        <v>1974</v>
      </c>
      <c r="AO2657">
        <v>0</v>
      </c>
      <c r="AQ2657">
        <v>2258168</v>
      </c>
      <c r="AR2657" t="s">
        <v>4605</v>
      </c>
      <c r="AS2657" t="s">
        <v>5883</v>
      </c>
      <c r="AT2657" t="s">
        <v>2022</v>
      </c>
    </row>
    <row r="2658" spans="1:46" x14ac:dyDescent="0.25">
      <c r="A2658" t="str">
        <f>_xlfn.XLOOKUP(I2658,UTILIZADAS[Contacto1],UTILIZADAS[Source.Name],,0)</f>
        <v>Cobros Abril Canal Fijo</v>
      </c>
      <c r="B2658" s="18">
        <f>VLOOKUP(J2658,Ref!A:C,3,0)</f>
        <v>0</v>
      </c>
      <c r="C2658" s="18">
        <f>VLOOKUP(J2658,Ref!A:D,4,0)</f>
        <v>0</v>
      </c>
      <c r="D2658" s="18" t="str">
        <f t="shared" si="123"/>
        <v>12/may</v>
      </c>
      <c r="E2658" s="18">
        <f t="shared" si="124"/>
        <v>5</v>
      </c>
      <c r="F2658" s="18">
        <v>1</v>
      </c>
      <c r="G2658" s="18">
        <f t="shared" si="125"/>
        <v>0</v>
      </c>
      <c r="H2658" s="3">
        <v>46154.416851851849</v>
      </c>
      <c r="I2658">
        <v>66095793</v>
      </c>
      <c r="J2658" t="s">
        <v>2021</v>
      </c>
      <c r="K2658" t="s">
        <v>1968</v>
      </c>
      <c r="L2658" t="s">
        <v>1969</v>
      </c>
      <c r="M2658" t="s">
        <v>1970</v>
      </c>
      <c r="O2658">
        <v>369044290000</v>
      </c>
      <c r="P2658">
        <v>16018</v>
      </c>
      <c r="Q2658">
        <v>-5</v>
      </c>
      <c r="R2658">
        <v>1</v>
      </c>
      <c r="S2658">
        <v>66095793</v>
      </c>
      <c r="U2658" t="s">
        <v>5713</v>
      </c>
      <c r="W2658" t="s">
        <v>4148</v>
      </c>
      <c r="X2658">
        <v>369044290000</v>
      </c>
      <c r="Y2658" t="s">
        <v>65</v>
      </c>
      <c r="Z2658" t="s">
        <v>66</v>
      </c>
      <c r="AF2658" t="s">
        <v>1976</v>
      </c>
      <c r="AG2658" t="s">
        <v>1972</v>
      </c>
      <c r="AL2658">
        <v>5</v>
      </c>
      <c r="AN2658" t="s">
        <v>1974</v>
      </c>
      <c r="AO2658">
        <v>0</v>
      </c>
      <c r="AQ2658">
        <v>2258169</v>
      </c>
      <c r="AR2658" t="s">
        <v>4605</v>
      </c>
      <c r="AS2658" t="s">
        <v>5883</v>
      </c>
      <c r="AT2658" t="s">
        <v>2022</v>
      </c>
    </row>
    <row r="2659" spans="1:46" x14ac:dyDescent="0.25">
      <c r="A2659" t="str">
        <f>_xlfn.XLOOKUP(I2659,UTILIZADAS[Contacto1],UTILIZADAS[Source.Name],,0)</f>
        <v>Cobros Abril Canal Fijo</v>
      </c>
      <c r="B2659" s="18">
        <f>VLOOKUP(J2659,Ref!A:C,3,0)</f>
        <v>0</v>
      </c>
      <c r="C2659" s="18">
        <f>VLOOKUP(J2659,Ref!A:D,4,0)</f>
        <v>0</v>
      </c>
      <c r="D2659" s="18" t="str">
        <f t="shared" si="123"/>
        <v>14/may</v>
      </c>
      <c r="E2659" s="18">
        <f t="shared" si="124"/>
        <v>5</v>
      </c>
      <c r="F2659" s="18">
        <v>1</v>
      </c>
      <c r="G2659" s="18">
        <f t="shared" si="125"/>
        <v>0</v>
      </c>
      <c r="H2659" s="3">
        <v>46156.487673611111</v>
      </c>
      <c r="I2659">
        <v>66095793</v>
      </c>
      <c r="J2659" t="s">
        <v>2021</v>
      </c>
      <c r="K2659" t="s">
        <v>1968</v>
      </c>
      <c r="L2659" t="s">
        <v>1969</v>
      </c>
      <c r="M2659" t="s">
        <v>1970</v>
      </c>
      <c r="O2659">
        <v>369044290000</v>
      </c>
      <c r="P2659">
        <v>16018</v>
      </c>
      <c r="Q2659">
        <v>-5</v>
      </c>
      <c r="R2659">
        <v>1</v>
      </c>
      <c r="S2659">
        <v>66095793</v>
      </c>
      <c r="U2659" t="s">
        <v>5713</v>
      </c>
      <c r="W2659" t="s">
        <v>4148</v>
      </c>
      <c r="X2659">
        <v>369044290000</v>
      </c>
      <c r="Y2659" t="s">
        <v>65</v>
      </c>
      <c r="Z2659" t="s">
        <v>66</v>
      </c>
      <c r="AF2659" t="s">
        <v>1976</v>
      </c>
      <c r="AG2659" t="s">
        <v>1972</v>
      </c>
      <c r="AL2659">
        <v>5</v>
      </c>
      <c r="AN2659" t="s">
        <v>1974</v>
      </c>
      <c r="AO2659">
        <v>0</v>
      </c>
      <c r="AQ2659">
        <v>2258169</v>
      </c>
      <c r="AR2659" t="s">
        <v>4605</v>
      </c>
      <c r="AS2659" t="s">
        <v>5883</v>
      </c>
      <c r="AT2659" t="s">
        <v>2022</v>
      </c>
    </row>
    <row r="2660" spans="1:46" x14ac:dyDescent="0.25">
      <c r="A2660" t="str">
        <f>_xlfn.XLOOKUP(I2660,UTILIZADAS[Contacto1],UTILIZADAS[Source.Name],,0)</f>
        <v>Cobros Abril Canal Fijo</v>
      </c>
      <c r="B2660" s="18">
        <f>VLOOKUP(J2660,Ref!A:C,3,0)</f>
        <v>0</v>
      </c>
      <c r="C2660" s="18">
        <f>VLOOKUP(J2660,Ref!A:D,4,0)</f>
        <v>0</v>
      </c>
      <c r="D2660" s="18" t="str">
        <f t="shared" si="123"/>
        <v>18/may</v>
      </c>
      <c r="E2660" s="18">
        <f t="shared" si="124"/>
        <v>5</v>
      </c>
      <c r="F2660" s="18">
        <v>1</v>
      </c>
      <c r="G2660" s="18">
        <f t="shared" si="125"/>
        <v>0</v>
      </c>
      <c r="H2660" s="3">
        <v>46160.663773148146</v>
      </c>
      <c r="I2660">
        <v>66095793</v>
      </c>
      <c r="J2660" t="s">
        <v>2021</v>
      </c>
      <c r="K2660" t="s">
        <v>1968</v>
      </c>
      <c r="L2660" t="s">
        <v>1969</v>
      </c>
      <c r="M2660" t="s">
        <v>1970</v>
      </c>
      <c r="O2660">
        <v>369044290000</v>
      </c>
      <c r="P2660">
        <v>16018</v>
      </c>
      <c r="Q2660">
        <v>-5</v>
      </c>
      <c r="R2660">
        <v>1</v>
      </c>
      <c r="S2660">
        <v>66095793</v>
      </c>
      <c r="U2660" t="s">
        <v>5713</v>
      </c>
      <c r="W2660" t="s">
        <v>4148</v>
      </c>
      <c r="X2660">
        <v>369044290000</v>
      </c>
      <c r="Y2660" t="s">
        <v>65</v>
      </c>
      <c r="Z2660" t="s">
        <v>66</v>
      </c>
      <c r="AF2660" t="s">
        <v>1976</v>
      </c>
      <c r="AG2660" t="s">
        <v>1972</v>
      </c>
      <c r="AL2660">
        <v>5</v>
      </c>
      <c r="AN2660" t="s">
        <v>1974</v>
      </c>
      <c r="AO2660">
        <v>0</v>
      </c>
      <c r="AQ2660">
        <v>2258169</v>
      </c>
      <c r="AR2660" t="s">
        <v>4605</v>
      </c>
      <c r="AS2660" t="s">
        <v>5883</v>
      </c>
      <c r="AT2660" t="s">
        <v>2022</v>
      </c>
    </row>
    <row r="2661" spans="1:46" x14ac:dyDescent="0.25">
      <c r="A2661" t="str">
        <f>_xlfn.XLOOKUP(I2661,UTILIZADAS[Contacto1],UTILIZADAS[Source.Name],,0)</f>
        <v>Cobros Abril Canal Fijo</v>
      </c>
      <c r="B2661" s="18">
        <f>VLOOKUP(J2661,Ref!A:C,3,0)</f>
        <v>0</v>
      </c>
      <c r="C2661" s="18">
        <f>VLOOKUP(J2661,Ref!A:D,4,0)</f>
        <v>0</v>
      </c>
      <c r="D2661" s="18" t="str">
        <f t="shared" si="123"/>
        <v>20/may</v>
      </c>
      <c r="E2661" s="18">
        <f t="shared" si="124"/>
        <v>5</v>
      </c>
      <c r="F2661" s="18">
        <v>1</v>
      </c>
      <c r="G2661" s="18">
        <f t="shared" si="125"/>
        <v>0</v>
      </c>
      <c r="H2661" s="3">
        <v>46162.49591435185</v>
      </c>
      <c r="I2661">
        <v>66095793</v>
      </c>
      <c r="J2661" t="s">
        <v>2021</v>
      </c>
      <c r="K2661" t="s">
        <v>1968</v>
      </c>
      <c r="L2661" t="s">
        <v>1969</v>
      </c>
      <c r="M2661" t="s">
        <v>1970</v>
      </c>
      <c r="O2661">
        <v>369044290000</v>
      </c>
      <c r="P2661">
        <v>16018</v>
      </c>
      <c r="Q2661">
        <v>-5</v>
      </c>
      <c r="R2661">
        <v>1</v>
      </c>
      <c r="S2661">
        <v>66095793</v>
      </c>
      <c r="U2661" t="s">
        <v>5713</v>
      </c>
      <c r="W2661" t="s">
        <v>4148</v>
      </c>
      <c r="X2661">
        <v>369044290000</v>
      </c>
      <c r="Y2661" t="s">
        <v>65</v>
      </c>
      <c r="Z2661" t="s">
        <v>66</v>
      </c>
      <c r="AF2661" t="s">
        <v>1976</v>
      </c>
      <c r="AG2661" t="s">
        <v>1972</v>
      </c>
      <c r="AL2661">
        <v>5</v>
      </c>
      <c r="AN2661" t="s">
        <v>1974</v>
      </c>
      <c r="AO2661">
        <v>0</v>
      </c>
      <c r="AQ2661">
        <v>2258169</v>
      </c>
      <c r="AR2661" t="s">
        <v>4605</v>
      </c>
      <c r="AS2661" t="s">
        <v>5883</v>
      </c>
      <c r="AT2661" t="s">
        <v>2022</v>
      </c>
    </row>
    <row r="2662" spans="1:46" x14ac:dyDescent="0.25">
      <c r="A2662" t="str">
        <f>_xlfn.XLOOKUP(I2662,UTILIZADAS[Contacto1],UTILIZADAS[Source.Name],,0)</f>
        <v>Cobros Abril Canal Fijo</v>
      </c>
      <c r="B2662" s="18">
        <f>VLOOKUP(J2662,Ref!A:C,3,0)</f>
        <v>0</v>
      </c>
      <c r="C2662" s="18">
        <f>VLOOKUP(J2662,Ref!A:D,4,0)</f>
        <v>0</v>
      </c>
      <c r="D2662" s="18" t="str">
        <f t="shared" si="123"/>
        <v>21/may</v>
      </c>
      <c r="E2662" s="18">
        <f t="shared" si="124"/>
        <v>5</v>
      </c>
      <c r="F2662" s="18">
        <v>1</v>
      </c>
      <c r="G2662" s="18">
        <f t="shared" si="125"/>
        <v>1</v>
      </c>
      <c r="H2662" s="3">
        <v>46163.528333333335</v>
      </c>
      <c r="I2662">
        <v>66095793</v>
      </c>
      <c r="J2662">
        <v>6004</v>
      </c>
      <c r="K2662" t="s">
        <v>1983</v>
      </c>
      <c r="L2662" t="s">
        <v>1897</v>
      </c>
      <c r="M2662" t="s">
        <v>1970</v>
      </c>
      <c r="O2662">
        <v>369044290000</v>
      </c>
      <c r="P2662">
        <v>16018</v>
      </c>
      <c r="Q2662">
        <v>-5</v>
      </c>
      <c r="R2662">
        <v>1</v>
      </c>
      <c r="S2662">
        <v>66095793</v>
      </c>
      <c r="U2662" t="s">
        <v>5713</v>
      </c>
      <c r="W2662" t="s">
        <v>4148</v>
      </c>
      <c r="X2662">
        <v>369044290000</v>
      </c>
      <c r="Y2662" t="s">
        <v>65</v>
      </c>
      <c r="Z2662" t="s">
        <v>66</v>
      </c>
      <c r="AF2662" t="s">
        <v>1976</v>
      </c>
      <c r="AG2662" t="s">
        <v>1972</v>
      </c>
      <c r="AL2662">
        <v>163</v>
      </c>
      <c r="AM2662" t="s">
        <v>1979</v>
      </c>
      <c r="AN2662" t="s">
        <v>1987</v>
      </c>
      <c r="AO2662">
        <v>0</v>
      </c>
      <c r="AQ2662">
        <v>2258169</v>
      </c>
      <c r="AR2662" t="s">
        <v>4605</v>
      </c>
      <c r="AS2662" t="s">
        <v>5883</v>
      </c>
      <c r="AT2662" t="s">
        <v>1984</v>
      </c>
    </row>
    <row r="2663" spans="1:46" x14ac:dyDescent="0.25">
      <c r="A2663" t="str">
        <f>_xlfn.XLOOKUP(I2663,UTILIZADAS[Contacto1],UTILIZADAS[Source.Name],,0)</f>
        <v>Cobros Abril Canal Fijo</v>
      </c>
      <c r="B2663" s="18">
        <f>VLOOKUP(J2663,Ref!A:C,3,0)</f>
        <v>0</v>
      </c>
      <c r="C2663" s="18">
        <f>VLOOKUP(J2663,Ref!A:D,4,0)</f>
        <v>0</v>
      </c>
      <c r="D2663" s="18" t="str">
        <f t="shared" si="123"/>
        <v>04/may</v>
      </c>
      <c r="E2663" s="18">
        <f t="shared" si="124"/>
        <v>2</v>
      </c>
      <c r="F2663" s="18">
        <v>1</v>
      </c>
      <c r="G2663" s="18">
        <f t="shared" si="125"/>
        <v>0</v>
      </c>
      <c r="H2663" s="3">
        <v>46146.4999537037</v>
      </c>
      <c r="I2663">
        <v>66103004</v>
      </c>
      <c r="J2663" t="s">
        <v>1986</v>
      </c>
      <c r="K2663" t="s">
        <v>1983</v>
      </c>
      <c r="L2663" t="s">
        <v>1897</v>
      </c>
      <c r="M2663" t="s">
        <v>1970</v>
      </c>
      <c r="O2663">
        <v>353339160000</v>
      </c>
      <c r="P2663">
        <v>16017</v>
      </c>
      <c r="Q2663">
        <v>-7</v>
      </c>
      <c r="R2663">
        <v>1</v>
      </c>
      <c r="S2663">
        <v>66103004</v>
      </c>
      <c r="U2663" t="s">
        <v>2100</v>
      </c>
      <c r="W2663" t="s">
        <v>1143</v>
      </c>
      <c r="X2663" t="s">
        <v>2550</v>
      </c>
      <c r="Y2663" t="s">
        <v>86</v>
      </c>
      <c r="Z2663">
        <v>353339160000</v>
      </c>
      <c r="AF2663" t="s">
        <v>1976</v>
      </c>
      <c r="AG2663" t="s">
        <v>1972</v>
      </c>
      <c r="AI2663" t="s">
        <v>3346</v>
      </c>
      <c r="AK2663" t="s">
        <v>4502</v>
      </c>
      <c r="AL2663">
        <v>118</v>
      </c>
      <c r="AM2663" t="s">
        <v>1979</v>
      </c>
      <c r="AN2663" t="s">
        <v>1987</v>
      </c>
      <c r="AO2663">
        <v>0</v>
      </c>
      <c r="AQ2663">
        <v>2252394</v>
      </c>
      <c r="AR2663" t="s">
        <v>2241</v>
      </c>
      <c r="AS2663" t="s">
        <v>4163</v>
      </c>
      <c r="AT2663" t="s">
        <v>1988</v>
      </c>
    </row>
    <row r="2664" spans="1:46" x14ac:dyDescent="0.25">
      <c r="A2664" t="str">
        <f>_xlfn.XLOOKUP(I2664,UTILIZADAS[Contacto1],UTILIZADAS[Source.Name],,0)</f>
        <v>Cobros Abril Canal Fijo</v>
      </c>
      <c r="B2664" s="18">
        <f>VLOOKUP(J2664,Ref!A:C,3,0)</f>
        <v>0</v>
      </c>
      <c r="C2664" s="18">
        <f>VLOOKUP(J2664,Ref!A:D,4,0)</f>
        <v>0</v>
      </c>
      <c r="D2664" s="18" t="str">
        <f t="shared" si="123"/>
        <v>08/may</v>
      </c>
      <c r="E2664" s="18">
        <f t="shared" si="124"/>
        <v>2</v>
      </c>
      <c r="F2664" s="18">
        <v>1</v>
      </c>
      <c r="G2664" s="18">
        <f t="shared" si="125"/>
        <v>1</v>
      </c>
      <c r="H2664" s="3">
        <v>46150.402372685188</v>
      </c>
      <c r="I2664">
        <v>66103004</v>
      </c>
      <c r="J2664">
        <v>6004</v>
      </c>
      <c r="K2664" t="s">
        <v>1983</v>
      </c>
      <c r="L2664" t="s">
        <v>1897</v>
      </c>
      <c r="M2664" t="s">
        <v>1970</v>
      </c>
      <c r="O2664">
        <v>353339160000</v>
      </c>
      <c r="P2664">
        <v>16017</v>
      </c>
      <c r="Q2664">
        <v>-7</v>
      </c>
      <c r="R2664">
        <v>1</v>
      </c>
      <c r="S2664">
        <v>66103004</v>
      </c>
      <c r="U2664" t="s">
        <v>2100</v>
      </c>
      <c r="W2664" t="s">
        <v>1143</v>
      </c>
      <c r="X2664" t="s">
        <v>2550</v>
      </c>
      <c r="Y2664" t="s">
        <v>86</v>
      </c>
      <c r="Z2664">
        <v>353339160000</v>
      </c>
      <c r="AF2664" t="s">
        <v>1976</v>
      </c>
      <c r="AG2664" t="s">
        <v>1972</v>
      </c>
      <c r="AI2664" t="s">
        <v>3346</v>
      </c>
      <c r="AK2664" t="s">
        <v>4502</v>
      </c>
      <c r="AL2664">
        <v>62</v>
      </c>
      <c r="AM2664" t="s">
        <v>1979</v>
      </c>
      <c r="AN2664" t="s">
        <v>1987</v>
      </c>
      <c r="AO2664">
        <v>0</v>
      </c>
      <c r="AQ2664">
        <v>2252394</v>
      </c>
      <c r="AR2664" t="s">
        <v>2241</v>
      </c>
      <c r="AS2664" t="s">
        <v>4163</v>
      </c>
      <c r="AT2664" t="s">
        <v>1984</v>
      </c>
    </row>
    <row r="2665" spans="1:46" x14ac:dyDescent="0.25">
      <c r="A2665" t="str">
        <f>_xlfn.XLOOKUP(I2665,UTILIZADAS[Contacto1],UTILIZADAS[Source.Name],,0)</f>
        <v>Cobros Mayo</v>
      </c>
      <c r="B2665" s="18">
        <f>VLOOKUP(J2665,Ref!A:C,3,0)</f>
        <v>0</v>
      </c>
      <c r="C2665" s="18">
        <f>VLOOKUP(J2665,Ref!A:D,4,0)</f>
        <v>0</v>
      </c>
      <c r="D2665" s="18" t="str">
        <f t="shared" si="123"/>
        <v>04/may</v>
      </c>
      <c r="E2665" s="18">
        <f t="shared" si="124"/>
        <v>10</v>
      </c>
      <c r="F2665" s="18">
        <v>1</v>
      </c>
      <c r="G2665" s="18">
        <f t="shared" si="125"/>
        <v>0</v>
      </c>
      <c r="H2665" s="3">
        <v>46146.670891203707</v>
      </c>
      <c r="I2665">
        <v>66115386</v>
      </c>
      <c r="J2665" t="s">
        <v>1967</v>
      </c>
      <c r="K2665" t="s">
        <v>1968</v>
      </c>
      <c r="L2665" t="s">
        <v>1969</v>
      </c>
      <c r="M2665" t="s">
        <v>1970</v>
      </c>
      <c r="O2665">
        <v>359346870000</v>
      </c>
      <c r="P2665">
        <v>16017</v>
      </c>
      <c r="Q2665">
        <v>-7</v>
      </c>
      <c r="R2665">
        <v>1</v>
      </c>
      <c r="S2665">
        <v>66115386</v>
      </c>
      <c r="U2665" t="s">
        <v>4543</v>
      </c>
      <c r="W2665" t="s">
        <v>266</v>
      </c>
      <c r="X2665" t="s">
        <v>2551</v>
      </c>
      <c r="Y2665" t="s">
        <v>65</v>
      </c>
      <c r="Z2665">
        <v>359346870000</v>
      </c>
      <c r="AG2665" t="s">
        <v>1972</v>
      </c>
      <c r="AI2665" t="s">
        <v>3765</v>
      </c>
      <c r="AL2665">
        <v>0</v>
      </c>
      <c r="AN2665" t="s">
        <v>1974</v>
      </c>
      <c r="AO2665">
        <v>0</v>
      </c>
      <c r="AQ2665">
        <v>2252871</v>
      </c>
      <c r="AR2665" t="s">
        <v>2241</v>
      </c>
      <c r="AS2665" t="s">
        <v>4163</v>
      </c>
      <c r="AT2665" t="s">
        <v>1975</v>
      </c>
    </row>
    <row r="2666" spans="1:46" x14ac:dyDescent="0.25">
      <c r="A2666" t="str">
        <f>_xlfn.XLOOKUP(I2666,UTILIZADAS[Contacto1],UTILIZADAS[Source.Name],,0)</f>
        <v>Cobros Mayo</v>
      </c>
      <c r="B2666" s="18">
        <f>VLOOKUP(J2666,Ref!A:C,3,0)</f>
        <v>0</v>
      </c>
      <c r="C2666" s="18">
        <f>VLOOKUP(J2666,Ref!A:D,4,0)</f>
        <v>0</v>
      </c>
      <c r="D2666" s="18" t="str">
        <f t="shared" si="123"/>
        <v>06/may</v>
      </c>
      <c r="E2666" s="18">
        <f t="shared" si="124"/>
        <v>10</v>
      </c>
      <c r="F2666" s="18">
        <v>1</v>
      </c>
      <c r="G2666" s="18">
        <f t="shared" si="125"/>
        <v>0</v>
      </c>
      <c r="H2666" s="3">
        <v>46148.651319444441</v>
      </c>
      <c r="I2666">
        <v>66115386</v>
      </c>
      <c r="J2666" t="s">
        <v>2023</v>
      </c>
      <c r="K2666" t="s">
        <v>1968</v>
      </c>
      <c r="L2666" t="s">
        <v>1969</v>
      </c>
      <c r="M2666" t="s">
        <v>1970</v>
      </c>
      <c r="O2666">
        <v>359346870000</v>
      </c>
      <c r="P2666">
        <v>16017</v>
      </c>
      <c r="Q2666">
        <v>-7</v>
      </c>
      <c r="R2666">
        <v>1</v>
      </c>
      <c r="S2666">
        <v>66115386</v>
      </c>
      <c r="U2666" t="s">
        <v>4543</v>
      </c>
      <c r="W2666" t="s">
        <v>266</v>
      </c>
      <c r="X2666" t="s">
        <v>2551</v>
      </c>
      <c r="Y2666" t="s">
        <v>65</v>
      </c>
      <c r="Z2666">
        <v>359346870000</v>
      </c>
      <c r="AG2666" t="s">
        <v>1972</v>
      </c>
      <c r="AI2666" t="s">
        <v>3765</v>
      </c>
      <c r="AL2666">
        <v>0</v>
      </c>
      <c r="AN2666" t="s">
        <v>1974</v>
      </c>
      <c r="AO2666">
        <v>0</v>
      </c>
      <c r="AQ2666">
        <v>2252871</v>
      </c>
      <c r="AR2666" t="s">
        <v>2241</v>
      </c>
      <c r="AS2666" t="s">
        <v>4163</v>
      </c>
      <c r="AT2666" t="s">
        <v>2024</v>
      </c>
    </row>
    <row r="2667" spans="1:46" x14ac:dyDescent="0.25">
      <c r="A2667" t="str">
        <f>_xlfn.XLOOKUP(I2667,UTILIZADAS[Contacto1],UTILIZADAS[Source.Name],,0)</f>
        <v>Cobros Mayo</v>
      </c>
      <c r="B2667" s="18">
        <f>VLOOKUP(J2667,Ref!A:C,3,0)</f>
        <v>0</v>
      </c>
      <c r="C2667" s="18">
        <f>VLOOKUP(J2667,Ref!A:D,4,0)</f>
        <v>0</v>
      </c>
      <c r="D2667" s="18" t="str">
        <f t="shared" si="123"/>
        <v>07/may</v>
      </c>
      <c r="E2667" s="18">
        <f t="shared" si="124"/>
        <v>10</v>
      </c>
      <c r="F2667" s="18">
        <v>1</v>
      </c>
      <c r="G2667" s="18">
        <f t="shared" si="125"/>
        <v>0</v>
      </c>
      <c r="H2667" s="3">
        <v>46149.745949074073</v>
      </c>
      <c r="I2667">
        <v>66115386</v>
      </c>
      <c r="J2667" t="s">
        <v>2021</v>
      </c>
      <c r="K2667" t="s">
        <v>1968</v>
      </c>
      <c r="L2667" t="s">
        <v>1969</v>
      </c>
      <c r="M2667" t="s">
        <v>1970</v>
      </c>
      <c r="O2667">
        <v>359346870000</v>
      </c>
      <c r="P2667">
        <v>16017</v>
      </c>
      <c r="Q2667">
        <v>-7</v>
      </c>
      <c r="R2667">
        <v>1</v>
      </c>
      <c r="S2667">
        <v>66115386</v>
      </c>
      <c r="U2667" t="s">
        <v>4543</v>
      </c>
      <c r="W2667" t="s">
        <v>266</v>
      </c>
      <c r="X2667" t="s">
        <v>2551</v>
      </c>
      <c r="Y2667" t="s">
        <v>65</v>
      </c>
      <c r="Z2667">
        <v>359346870000</v>
      </c>
      <c r="AG2667" t="s">
        <v>1972</v>
      </c>
      <c r="AI2667" t="s">
        <v>3765</v>
      </c>
      <c r="AL2667">
        <v>5</v>
      </c>
      <c r="AN2667" t="s">
        <v>1974</v>
      </c>
      <c r="AO2667">
        <v>0</v>
      </c>
      <c r="AQ2667">
        <v>2252871</v>
      </c>
      <c r="AR2667" t="s">
        <v>2241</v>
      </c>
      <c r="AS2667" t="s">
        <v>4163</v>
      </c>
      <c r="AT2667" t="s">
        <v>2022</v>
      </c>
    </row>
    <row r="2668" spans="1:46" x14ac:dyDescent="0.25">
      <c r="A2668" t="str">
        <f>_xlfn.XLOOKUP(I2668,UTILIZADAS[Contacto1],UTILIZADAS[Source.Name],,0)</f>
        <v>Cobros Mayo</v>
      </c>
      <c r="B2668" s="18">
        <f>VLOOKUP(J2668,Ref!A:C,3,0)</f>
        <v>0</v>
      </c>
      <c r="C2668" s="18">
        <f>VLOOKUP(J2668,Ref!A:D,4,0)</f>
        <v>0</v>
      </c>
      <c r="D2668" s="18" t="str">
        <f t="shared" si="123"/>
        <v>09/may</v>
      </c>
      <c r="E2668" s="18">
        <f t="shared" si="124"/>
        <v>10</v>
      </c>
      <c r="F2668" s="18">
        <v>1</v>
      </c>
      <c r="G2668" s="18">
        <f t="shared" si="125"/>
        <v>0</v>
      </c>
      <c r="H2668" s="3">
        <v>46151.393738425926</v>
      </c>
      <c r="I2668">
        <v>66115386</v>
      </c>
      <c r="J2668" t="s">
        <v>1967</v>
      </c>
      <c r="K2668" t="s">
        <v>1968</v>
      </c>
      <c r="L2668" t="s">
        <v>1969</v>
      </c>
      <c r="M2668" t="s">
        <v>1970</v>
      </c>
      <c r="O2668">
        <v>359346870000</v>
      </c>
      <c r="P2668">
        <v>16017</v>
      </c>
      <c r="Q2668">
        <v>-7</v>
      </c>
      <c r="R2668">
        <v>1</v>
      </c>
      <c r="S2668">
        <v>66115386</v>
      </c>
      <c r="U2668" t="s">
        <v>4543</v>
      </c>
      <c r="W2668" t="s">
        <v>266</v>
      </c>
      <c r="X2668" t="s">
        <v>2551</v>
      </c>
      <c r="Y2668" t="s">
        <v>65</v>
      </c>
      <c r="Z2668">
        <v>359346870000</v>
      </c>
      <c r="AG2668" t="s">
        <v>1972</v>
      </c>
      <c r="AI2668" t="s">
        <v>3765</v>
      </c>
      <c r="AL2668">
        <v>0</v>
      </c>
      <c r="AN2668" t="s">
        <v>1974</v>
      </c>
      <c r="AO2668">
        <v>0</v>
      </c>
      <c r="AQ2668">
        <v>2252871</v>
      </c>
      <c r="AR2668" t="s">
        <v>2241</v>
      </c>
      <c r="AS2668" t="s">
        <v>4163</v>
      </c>
      <c r="AT2668" t="s">
        <v>1975</v>
      </c>
    </row>
    <row r="2669" spans="1:46" x14ac:dyDescent="0.25">
      <c r="A2669" t="str">
        <f>_xlfn.XLOOKUP(I2669,UTILIZADAS[Contacto1],UTILIZADAS[Source.Name],,0)</f>
        <v>Cobros Mayo</v>
      </c>
      <c r="B2669" s="18">
        <f>VLOOKUP(J2669,Ref!A:C,3,0)</f>
        <v>0</v>
      </c>
      <c r="C2669" s="18">
        <f>VLOOKUP(J2669,Ref!A:D,4,0)</f>
        <v>0</v>
      </c>
      <c r="D2669" s="18" t="str">
        <f t="shared" si="123"/>
        <v>12/may</v>
      </c>
      <c r="E2669" s="18">
        <f t="shared" si="124"/>
        <v>10</v>
      </c>
      <c r="F2669" s="18">
        <v>1</v>
      </c>
      <c r="G2669" s="18">
        <f t="shared" si="125"/>
        <v>0</v>
      </c>
      <c r="H2669" s="3">
        <v>46154.416944444441</v>
      </c>
      <c r="I2669">
        <v>66115386</v>
      </c>
      <c r="J2669" t="s">
        <v>1967</v>
      </c>
      <c r="K2669" t="s">
        <v>1968</v>
      </c>
      <c r="L2669" t="s">
        <v>1969</v>
      </c>
      <c r="M2669" t="s">
        <v>1970</v>
      </c>
      <c r="O2669">
        <v>359346870000</v>
      </c>
      <c r="P2669">
        <v>16018</v>
      </c>
      <c r="Q2669">
        <v>-7</v>
      </c>
      <c r="R2669">
        <v>1</v>
      </c>
      <c r="S2669">
        <v>66115386</v>
      </c>
      <c r="U2669" t="s">
        <v>4543</v>
      </c>
      <c r="W2669" t="s">
        <v>266</v>
      </c>
      <c r="X2669">
        <v>359346870000</v>
      </c>
      <c r="Y2669" t="s">
        <v>65</v>
      </c>
      <c r="Z2669" t="s">
        <v>597</v>
      </c>
      <c r="AG2669" t="s">
        <v>1972</v>
      </c>
      <c r="AL2669">
        <v>0</v>
      </c>
      <c r="AN2669" t="s">
        <v>1974</v>
      </c>
      <c r="AO2669">
        <v>0</v>
      </c>
      <c r="AQ2669">
        <v>2258170</v>
      </c>
      <c r="AR2669" t="s">
        <v>4605</v>
      </c>
      <c r="AS2669" t="s">
        <v>5883</v>
      </c>
      <c r="AT2669" t="s">
        <v>1975</v>
      </c>
    </row>
    <row r="2670" spans="1:46" x14ac:dyDescent="0.25">
      <c r="A2670" t="str">
        <f>_xlfn.XLOOKUP(I2670,UTILIZADAS[Contacto1],UTILIZADAS[Source.Name],,0)</f>
        <v>Cobros Mayo</v>
      </c>
      <c r="B2670" s="18">
        <f>VLOOKUP(J2670,Ref!A:C,3,0)</f>
        <v>0</v>
      </c>
      <c r="C2670" s="18">
        <f>VLOOKUP(J2670,Ref!A:D,4,0)</f>
        <v>0</v>
      </c>
      <c r="D2670" s="18" t="str">
        <f t="shared" si="123"/>
        <v>14/may</v>
      </c>
      <c r="E2670" s="18">
        <f t="shared" si="124"/>
        <v>10</v>
      </c>
      <c r="F2670" s="18">
        <v>1</v>
      </c>
      <c r="G2670" s="18">
        <f t="shared" si="125"/>
        <v>0</v>
      </c>
      <c r="H2670" s="3">
        <v>46156.487766203703</v>
      </c>
      <c r="I2670">
        <v>66115386</v>
      </c>
      <c r="J2670" t="s">
        <v>1967</v>
      </c>
      <c r="K2670" t="s">
        <v>1968</v>
      </c>
      <c r="L2670" t="s">
        <v>1969</v>
      </c>
      <c r="M2670" t="s">
        <v>1970</v>
      </c>
      <c r="O2670">
        <v>359346870000</v>
      </c>
      <c r="P2670">
        <v>16018</v>
      </c>
      <c r="Q2670">
        <v>-7</v>
      </c>
      <c r="R2670">
        <v>1</v>
      </c>
      <c r="S2670">
        <v>66115386</v>
      </c>
      <c r="U2670" t="s">
        <v>4543</v>
      </c>
      <c r="W2670" t="s">
        <v>266</v>
      </c>
      <c r="X2670">
        <v>359346870000</v>
      </c>
      <c r="Y2670" t="s">
        <v>65</v>
      </c>
      <c r="Z2670" t="s">
        <v>597</v>
      </c>
      <c r="AG2670" t="s">
        <v>1972</v>
      </c>
      <c r="AL2670">
        <v>0</v>
      </c>
      <c r="AN2670" t="s">
        <v>1974</v>
      </c>
      <c r="AO2670">
        <v>0</v>
      </c>
      <c r="AQ2670">
        <v>2258170</v>
      </c>
      <c r="AR2670" t="s">
        <v>4605</v>
      </c>
      <c r="AS2670" t="s">
        <v>5883</v>
      </c>
      <c r="AT2670" t="s">
        <v>1975</v>
      </c>
    </row>
    <row r="2671" spans="1:46" x14ac:dyDescent="0.25">
      <c r="A2671" t="str">
        <f>_xlfn.XLOOKUP(I2671,UTILIZADAS[Contacto1],UTILIZADAS[Source.Name],,0)</f>
        <v>Cobros Mayo</v>
      </c>
      <c r="B2671" s="18">
        <f>VLOOKUP(J2671,Ref!A:C,3,0)</f>
        <v>0</v>
      </c>
      <c r="C2671" s="18">
        <f>VLOOKUP(J2671,Ref!A:D,4,0)</f>
        <v>0</v>
      </c>
      <c r="D2671" s="18" t="str">
        <f t="shared" si="123"/>
        <v>18/may</v>
      </c>
      <c r="E2671" s="18">
        <f t="shared" si="124"/>
        <v>10</v>
      </c>
      <c r="F2671" s="18">
        <v>1</v>
      </c>
      <c r="G2671" s="18">
        <f t="shared" si="125"/>
        <v>0</v>
      </c>
      <c r="H2671" s="3">
        <v>46160.663842592592</v>
      </c>
      <c r="I2671">
        <v>66115386</v>
      </c>
      <c r="J2671" t="s">
        <v>1967</v>
      </c>
      <c r="K2671" t="s">
        <v>1968</v>
      </c>
      <c r="L2671" t="s">
        <v>1969</v>
      </c>
      <c r="M2671" t="s">
        <v>1970</v>
      </c>
      <c r="O2671">
        <v>359346870000</v>
      </c>
      <c r="P2671">
        <v>16018</v>
      </c>
      <c r="Q2671">
        <v>-7</v>
      </c>
      <c r="R2671">
        <v>1</v>
      </c>
      <c r="S2671">
        <v>66115386</v>
      </c>
      <c r="U2671" t="s">
        <v>4543</v>
      </c>
      <c r="W2671" t="s">
        <v>266</v>
      </c>
      <c r="X2671">
        <v>359346870000</v>
      </c>
      <c r="Y2671" t="s">
        <v>65</v>
      </c>
      <c r="Z2671" t="s">
        <v>597</v>
      </c>
      <c r="AG2671" t="s">
        <v>1972</v>
      </c>
      <c r="AL2671">
        <v>0</v>
      </c>
      <c r="AN2671" t="s">
        <v>1974</v>
      </c>
      <c r="AO2671">
        <v>0</v>
      </c>
      <c r="AQ2671">
        <v>2258170</v>
      </c>
      <c r="AR2671" t="s">
        <v>4605</v>
      </c>
      <c r="AS2671" t="s">
        <v>5883</v>
      </c>
      <c r="AT2671" t="s">
        <v>1975</v>
      </c>
    </row>
    <row r="2672" spans="1:46" x14ac:dyDescent="0.25">
      <c r="A2672" t="str">
        <f>_xlfn.XLOOKUP(I2672,UTILIZADAS[Contacto1],UTILIZADAS[Source.Name],,0)</f>
        <v>Cobros Mayo</v>
      </c>
      <c r="B2672" s="18">
        <f>VLOOKUP(J2672,Ref!A:C,3,0)</f>
        <v>0</v>
      </c>
      <c r="C2672" s="18">
        <f>VLOOKUP(J2672,Ref!A:D,4,0)</f>
        <v>0</v>
      </c>
      <c r="D2672" s="18" t="str">
        <f t="shared" si="123"/>
        <v>20/may</v>
      </c>
      <c r="E2672" s="18">
        <f t="shared" si="124"/>
        <v>10</v>
      </c>
      <c r="F2672" s="18">
        <v>1</v>
      </c>
      <c r="G2672" s="18">
        <f t="shared" si="125"/>
        <v>0</v>
      </c>
      <c r="H2672" s="3">
        <v>46162.496006944442</v>
      </c>
      <c r="I2672">
        <v>66115386</v>
      </c>
      <c r="J2672" t="s">
        <v>1967</v>
      </c>
      <c r="K2672" t="s">
        <v>1968</v>
      </c>
      <c r="L2672" t="s">
        <v>1969</v>
      </c>
      <c r="M2672" t="s">
        <v>1970</v>
      </c>
      <c r="O2672">
        <v>359346870000</v>
      </c>
      <c r="P2672">
        <v>16018</v>
      </c>
      <c r="Q2672">
        <v>-7</v>
      </c>
      <c r="R2672">
        <v>1</v>
      </c>
      <c r="S2672">
        <v>66115386</v>
      </c>
      <c r="U2672" t="s">
        <v>4543</v>
      </c>
      <c r="W2672" t="s">
        <v>266</v>
      </c>
      <c r="X2672">
        <v>359346870000</v>
      </c>
      <c r="Y2672" t="s">
        <v>65</v>
      </c>
      <c r="Z2672" t="s">
        <v>597</v>
      </c>
      <c r="AG2672" t="s">
        <v>1972</v>
      </c>
      <c r="AL2672">
        <v>0</v>
      </c>
      <c r="AN2672" t="s">
        <v>1974</v>
      </c>
      <c r="AO2672">
        <v>0</v>
      </c>
      <c r="AQ2672">
        <v>2258170</v>
      </c>
      <c r="AR2672" t="s">
        <v>4605</v>
      </c>
      <c r="AS2672" t="s">
        <v>5883</v>
      </c>
      <c r="AT2672" t="s">
        <v>1975</v>
      </c>
    </row>
    <row r="2673" spans="1:46" x14ac:dyDescent="0.25">
      <c r="A2673" t="str">
        <f>_xlfn.XLOOKUP(I2673,UTILIZADAS[Contacto1],UTILIZADAS[Source.Name],,0)</f>
        <v>Cobros Mayo</v>
      </c>
      <c r="B2673" s="18">
        <f>VLOOKUP(J2673,Ref!A:C,3,0)</f>
        <v>0</v>
      </c>
      <c r="C2673" s="18">
        <f>VLOOKUP(J2673,Ref!A:D,4,0)</f>
        <v>0</v>
      </c>
      <c r="D2673" s="18" t="str">
        <f t="shared" si="123"/>
        <v>21/may</v>
      </c>
      <c r="E2673" s="18">
        <f t="shared" si="124"/>
        <v>10</v>
      </c>
      <c r="F2673" s="18">
        <v>1</v>
      </c>
      <c r="G2673" s="18">
        <f t="shared" si="125"/>
        <v>0</v>
      </c>
      <c r="H2673" s="3">
        <v>46163.529120370367</v>
      </c>
      <c r="I2673">
        <v>66115386</v>
      </c>
      <c r="J2673" t="s">
        <v>1967</v>
      </c>
      <c r="K2673" t="s">
        <v>1968</v>
      </c>
      <c r="L2673" t="s">
        <v>1969</v>
      </c>
      <c r="M2673" t="s">
        <v>1970</v>
      </c>
      <c r="O2673">
        <v>359346870000</v>
      </c>
      <c r="P2673">
        <v>16018</v>
      </c>
      <c r="Q2673">
        <v>-7</v>
      </c>
      <c r="R2673">
        <v>1</v>
      </c>
      <c r="S2673">
        <v>66115386</v>
      </c>
      <c r="U2673" t="s">
        <v>4543</v>
      </c>
      <c r="W2673" t="s">
        <v>266</v>
      </c>
      <c r="X2673">
        <v>359346870000</v>
      </c>
      <c r="Y2673" t="s">
        <v>65</v>
      </c>
      <c r="Z2673" t="s">
        <v>597</v>
      </c>
      <c r="AG2673" t="s">
        <v>1972</v>
      </c>
      <c r="AL2673">
        <v>0</v>
      </c>
      <c r="AN2673" t="s">
        <v>1974</v>
      </c>
      <c r="AO2673">
        <v>0</v>
      </c>
      <c r="AQ2673">
        <v>2258170</v>
      </c>
      <c r="AR2673" t="s">
        <v>4605</v>
      </c>
      <c r="AS2673" t="s">
        <v>5883</v>
      </c>
      <c r="AT2673" t="s">
        <v>1975</v>
      </c>
    </row>
    <row r="2674" spans="1:46" x14ac:dyDescent="0.25">
      <c r="A2674" t="str">
        <f>_xlfn.XLOOKUP(I2674,UTILIZADAS[Contacto1],UTILIZADAS[Source.Name],,0)</f>
        <v>Cobros Mayo</v>
      </c>
      <c r="B2674" s="18">
        <f>VLOOKUP(J2674,Ref!A:C,3,0)</f>
        <v>0</v>
      </c>
      <c r="C2674" s="18">
        <f>VLOOKUP(J2674,Ref!A:D,4,0)</f>
        <v>0</v>
      </c>
      <c r="D2674" s="18" t="str">
        <f t="shared" si="123"/>
        <v>22/may</v>
      </c>
      <c r="E2674" s="18">
        <f t="shared" si="124"/>
        <v>10</v>
      </c>
      <c r="F2674" s="18">
        <v>1</v>
      </c>
      <c r="G2674" s="18">
        <f t="shared" si="125"/>
        <v>1</v>
      </c>
      <c r="H2674" s="3">
        <v>46164.417800925927</v>
      </c>
      <c r="I2674">
        <v>66115386</v>
      </c>
      <c r="J2674" t="s">
        <v>1967</v>
      </c>
      <c r="K2674" t="s">
        <v>1968</v>
      </c>
      <c r="L2674" t="s">
        <v>1969</v>
      </c>
      <c r="M2674" t="s">
        <v>1970</v>
      </c>
      <c r="O2674">
        <v>359346870000</v>
      </c>
      <c r="P2674">
        <v>16018</v>
      </c>
      <c r="Q2674">
        <v>-7</v>
      </c>
      <c r="R2674">
        <v>1</v>
      </c>
      <c r="S2674">
        <v>66115386</v>
      </c>
      <c r="U2674" t="s">
        <v>4543</v>
      </c>
      <c r="W2674" t="s">
        <v>266</v>
      </c>
      <c r="X2674">
        <v>359346870000</v>
      </c>
      <c r="Y2674" t="s">
        <v>65</v>
      </c>
      <c r="Z2674" t="s">
        <v>597</v>
      </c>
      <c r="AG2674" t="s">
        <v>1972</v>
      </c>
      <c r="AL2674">
        <v>0</v>
      </c>
      <c r="AN2674" t="s">
        <v>1974</v>
      </c>
      <c r="AO2674">
        <v>0</v>
      </c>
      <c r="AQ2674">
        <v>2258170</v>
      </c>
      <c r="AR2674" t="s">
        <v>4605</v>
      </c>
      <c r="AS2674" t="s">
        <v>5883</v>
      </c>
      <c r="AT2674" t="s">
        <v>1975</v>
      </c>
    </row>
    <row r="2675" spans="1:46" x14ac:dyDescent="0.25">
      <c r="A2675" t="str">
        <f>_xlfn.XLOOKUP(I2675,UTILIZADAS[Contacto1],UTILIZADAS[Source.Name],,0)</f>
        <v>Cobros Mayo</v>
      </c>
      <c r="B2675" s="18">
        <f>VLOOKUP(J2675,Ref!A:C,3,0)</f>
        <v>1</v>
      </c>
      <c r="C2675" s="18">
        <f>VLOOKUP(J2675,Ref!A:D,4,0)</f>
        <v>1</v>
      </c>
      <c r="D2675" s="18" t="str">
        <f t="shared" si="123"/>
        <v>12/may</v>
      </c>
      <c r="E2675" s="18">
        <f t="shared" si="124"/>
        <v>1</v>
      </c>
      <c r="F2675" s="18">
        <v>1</v>
      </c>
      <c r="G2675" s="18">
        <f t="shared" si="125"/>
        <v>1</v>
      </c>
      <c r="H2675" s="3">
        <v>46154.41983796296</v>
      </c>
      <c r="I2675">
        <v>66122768</v>
      </c>
      <c r="J2675">
        <v>6007</v>
      </c>
      <c r="K2675" t="s">
        <v>1983</v>
      </c>
      <c r="L2675" t="s">
        <v>1897</v>
      </c>
      <c r="M2675" t="s">
        <v>1970</v>
      </c>
      <c r="O2675">
        <v>365028920000</v>
      </c>
      <c r="P2675">
        <v>16018</v>
      </c>
      <c r="Q2675">
        <v>-7</v>
      </c>
      <c r="R2675">
        <v>1</v>
      </c>
      <c r="S2675">
        <v>66122768</v>
      </c>
      <c r="U2675" t="s">
        <v>5150</v>
      </c>
      <c r="W2675" t="s">
        <v>5151</v>
      </c>
      <c r="X2675">
        <v>365028920000</v>
      </c>
      <c r="Y2675" t="s">
        <v>65</v>
      </c>
      <c r="Z2675" t="s">
        <v>4619</v>
      </c>
      <c r="AF2675" t="s">
        <v>1976</v>
      </c>
      <c r="AG2675" t="s">
        <v>1972</v>
      </c>
      <c r="AL2675">
        <v>141</v>
      </c>
      <c r="AM2675" t="s">
        <v>1979</v>
      </c>
      <c r="AN2675" t="s">
        <v>1987</v>
      </c>
      <c r="AO2675">
        <v>0</v>
      </c>
      <c r="AQ2675">
        <v>2258171</v>
      </c>
      <c r="AR2675" t="s">
        <v>4605</v>
      </c>
      <c r="AS2675" t="s">
        <v>5883</v>
      </c>
      <c r="AT2675" t="s">
        <v>1898</v>
      </c>
    </row>
    <row r="2676" spans="1:46" x14ac:dyDescent="0.25">
      <c r="A2676" t="str">
        <f>_xlfn.XLOOKUP(I2676,UTILIZADAS[Contacto1],UTILIZADAS[Source.Name],,0)</f>
        <v>Cobros Mayo</v>
      </c>
      <c r="B2676" s="18">
        <f>VLOOKUP(J2676,Ref!A:C,3,0)</f>
        <v>0</v>
      </c>
      <c r="C2676" s="18">
        <f>VLOOKUP(J2676,Ref!A:D,4,0)</f>
        <v>0</v>
      </c>
      <c r="D2676" s="18" t="str">
        <f t="shared" si="123"/>
        <v>12/may</v>
      </c>
      <c r="E2676" s="18">
        <f t="shared" si="124"/>
        <v>6</v>
      </c>
      <c r="F2676" s="18">
        <v>1</v>
      </c>
      <c r="G2676" s="18">
        <f t="shared" si="125"/>
        <v>0</v>
      </c>
      <c r="H2676" s="3">
        <v>46154.420127314814</v>
      </c>
      <c r="I2676">
        <v>66123736</v>
      </c>
      <c r="J2676" t="s">
        <v>2021</v>
      </c>
      <c r="K2676" t="s">
        <v>1968</v>
      </c>
      <c r="L2676" t="s">
        <v>1969</v>
      </c>
      <c r="M2676" t="s">
        <v>1970</v>
      </c>
      <c r="O2676">
        <v>367021250000</v>
      </c>
      <c r="P2676">
        <v>16018</v>
      </c>
      <c r="Q2676">
        <v>-7</v>
      </c>
      <c r="R2676">
        <v>1</v>
      </c>
      <c r="S2676">
        <v>66123736</v>
      </c>
      <c r="U2676" t="s">
        <v>5152</v>
      </c>
      <c r="W2676" t="s">
        <v>5153</v>
      </c>
      <c r="X2676">
        <v>367021250000</v>
      </c>
      <c r="Y2676" t="s">
        <v>65</v>
      </c>
      <c r="Z2676" t="s">
        <v>4619</v>
      </c>
      <c r="AG2676" t="s">
        <v>1972</v>
      </c>
      <c r="AL2676">
        <v>5</v>
      </c>
      <c r="AN2676" t="s">
        <v>1974</v>
      </c>
      <c r="AO2676">
        <v>0</v>
      </c>
      <c r="AQ2676">
        <v>2258172</v>
      </c>
      <c r="AR2676" t="s">
        <v>4605</v>
      </c>
      <c r="AS2676" t="s">
        <v>5883</v>
      </c>
      <c r="AT2676" t="s">
        <v>2022</v>
      </c>
    </row>
    <row r="2677" spans="1:46" x14ac:dyDescent="0.25">
      <c r="A2677" t="str">
        <f>_xlfn.XLOOKUP(I2677,UTILIZADAS[Contacto1],UTILIZADAS[Source.Name],,0)</f>
        <v>Cobros Mayo</v>
      </c>
      <c r="B2677" s="18">
        <f>VLOOKUP(J2677,Ref!A:C,3,0)</f>
        <v>0</v>
      </c>
      <c r="C2677" s="18">
        <f>VLOOKUP(J2677,Ref!A:D,4,0)</f>
        <v>0</v>
      </c>
      <c r="D2677" s="18" t="str">
        <f t="shared" si="123"/>
        <v>14/may</v>
      </c>
      <c r="E2677" s="18">
        <f t="shared" si="124"/>
        <v>6</v>
      </c>
      <c r="F2677" s="18">
        <v>1</v>
      </c>
      <c r="G2677" s="18">
        <f t="shared" si="125"/>
        <v>0</v>
      </c>
      <c r="H2677" s="3">
        <v>46156.489687499998</v>
      </c>
      <c r="I2677">
        <v>66123736</v>
      </c>
      <c r="J2677" t="s">
        <v>2021</v>
      </c>
      <c r="K2677" t="s">
        <v>1968</v>
      </c>
      <c r="L2677" t="s">
        <v>1969</v>
      </c>
      <c r="M2677" t="s">
        <v>1970</v>
      </c>
      <c r="O2677">
        <v>367021250000</v>
      </c>
      <c r="P2677">
        <v>16018</v>
      </c>
      <c r="Q2677">
        <v>-7</v>
      </c>
      <c r="R2677">
        <v>1</v>
      </c>
      <c r="S2677">
        <v>66123736</v>
      </c>
      <c r="U2677" t="s">
        <v>5152</v>
      </c>
      <c r="W2677" t="s">
        <v>5153</v>
      </c>
      <c r="X2677">
        <v>367021250000</v>
      </c>
      <c r="Y2677" t="s">
        <v>65</v>
      </c>
      <c r="Z2677" t="s">
        <v>4619</v>
      </c>
      <c r="AG2677" t="s">
        <v>1972</v>
      </c>
      <c r="AL2677">
        <v>5</v>
      </c>
      <c r="AN2677" t="s">
        <v>1974</v>
      </c>
      <c r="AO2677">
        <v>0</v>
      </c>
      <c r="AQ2677">
        <v>2258172</v>
      </c>
      <c r="AR2677" t="s">
        <v>4605</v>
      </c>
      <c r="AS2677" t="s">
        <v>5883</v>
      </c>
      <c r="AT2677" t="s">
        <v>2022</v>
      </c>
    </row>
    <row r="2678" spans="1:46" x14ac:dyDescent="0.25">
      <c r="A2678" t="str">
        <f>_xlfn.XLOOKUP(I2678,UTILIZADAS[Contacto1],UTILIZADAS[Source.Name],,0)</f>
        <v>Cobros Mayo</v>
      </c>
      <c r="B2678" s="18">
        <f>VLOOKUP(J2678,Ref!A:C,3,0)</f>
        <v>0</v>
      </c>
      <c r="C2678" s="18">
        <f>VLOOKUP(J2678,Ref!A:D,4,0)</f>
        <v>0</v>
      </c>
      <c r="D2678" s="18" t="str">
        <f t="shared" si="123"/>
        <v>18/may</v>
      </c>
      <c r="E2678" s="18">
        <f t="shared" si="124"/>
        <v>6</v>
      </c>
      <c r="F2678" s="18">
        <v>1</v>
      </c>
      <c r="G2678" s="18">
        <f t="shared" si="125"/>
        <v>0</v>
      </c>
      <c r="H2678" s="3">
        <v>46160.666770833333</v>
      </c>
      <c r="I2678">
        <v>66123736</v>
      </c>
      <c r="J2678" t="s">
        <v>2021</v>
      </c>
      <c r="K2678" t="s">
        <v>1968</v>
      </c>
      <c r="L2678" t="s">
        <v>1969</v>
      </c>
      <c r="M2678" t="s">
        <v>1970</v>
      </c>
      <c r="O2678">
        <v>367021250000</v>
      </c>
      <c r="P2678">
        <v>16018</v>
      </c>
      <c r="Q2678">
        <v>-7</v>
      </c>
      <c r="R2678">
        <v>1</v>
      </c>
      <c r="S2678">
        <v>66123736</v>
      </c>
      <c r="U2678" t="s">
        <v>5152</v>
      </c>
      <c r="W2678" t="s">
        <v>5153</v>
      </c>
      <c r="X2678">
        <v>367021250000</v>
      </c>
      <c r="Y2678" t="s">
        <v>65</v>
      </c>
      <c r="Z2678" t="s">
        <v>4619</v>
      </c>
      <c r="AG2678" t="s">
        <v>1972</v>
      </c>
      <c r="AL2678">
        <v>5</v>
      </c>
      <c r="AN2678" t="s">
        <v>1974</v>
      </c>
      <c r="AO2678">
        <v>0</v>
      </c>
      <c r="AQ2678">
        <v>2258172</v>
      </c>
      <c r="AR2678" t="s">
        <v>4605</v>
      </c>
      <c r="AS2678" t="s">
        <v>5883</v>
      </c>
      <c r="AT2678" t="s">
        <v>2022</v>
      </c>
    </row>
    <row r="2679" spans="1:46" x14ac:dyDescent="0.25">
      <c r="A2679" t="str">
        <f>_xlfn.XLOOKUP(I2679,UTILIZADAS[Contacto1],UTILIZADAS[Source.Name],,0)</f>
        <v>Cobros Mayo</v>
      </c>
      <c r="B2679" s="18">
        <f>VLOOKUP(J2679,Ref!A:C,3,0)</f>
        <v>0</v>
      </c>
      <c r="C2679" s="18">
        <f>VLOOKUP(J2679,Ref!A:D,4,0)</f>
        <v>0</v>
      </c>
      <c r="D2679" s="18" t="str">
        <f t="shared" si="123"/>
        <v>20/may</v>
      </c>
      <c r="E2679" s="18">
        <f t="shared" si="124"/>
        <v>6</v>
      </c>
      <c r="F2679" s="18">
        <v>1</v>
      </c>
      <c r="G2679" s="18">
        <f t="shared" si="125"/>
        <v>0</v>
      </c>
      <c r="H2679" s="3">
        <v>46162.498101851852</v>
      </c>
      <c r="I2679">
        <v>66123736</v>
      </c>
      <c r="J2679" t="s">
        <v>2021</v>
      </c>
      <c r="K2679" t="s">
        <v>1968</v>
      </c>
      <c r="L2679" t="s">
        <v>1969</v>
      </c>
      <c r="M2679" t="s">
        <v>1970</v>
      </c>
      <c r="O2679">
        <v>367021250000</v>
      </c>
      <c r="P2679">
        <v>16018</v>
      </c>
      <c r="Q2679">
        <v>-7</v>
      </c>
      <c r="R2679">
        <v>1</v>
      </c>
      <c r="S2679">
        <v>66123736</v>
      </c>
      <c r="U2679" t="s">
        <v>5152</v>
      </c>
      <c r="W2679" t="s">
        <v>5153</v>
      </c>
      <c r="X2679">
        <v>367021250000</v>
      </c>
      <c r="Y2679" t="s">
        <v>65</v>
      </c>
      <c r="Z2679" t="s">
        <v>4619</v>
      </c>
      <c r="AG2679" t="s">
        <v>1972</v>
      </c>
      <c r="AL2679">
        <v>5</v>
      </c>
      <c r="AN2679" t="s">
        <v>1974</v>
      </c>
      <c r="AO2679">
        <v>0</v>
      </c>
      <c r="AQ2679">
        <v>2258172</v>
      </c>
      <c r="AR2679" t="s">
        <v>4605</v>
      </c>
      <c r="AS2679" t="s">
        <v>5883</v>
      </c>
      <c r="AT2679" t="s">
        <v>2022</v>
      </c>
    </row>
    <row r="2680" spans="1:46" x14ac:dyDescent="0.25">
      <c r="A2680" t="str">
        <f>_xlfn.XLOOKUP(I2680,UTILIZADAS[Contacto1],UTILIZADAS[Source.Name],,0)</f>
        <v>Cobros Mayo</v>
      </c>
      <c r="B2680" s="18">
        <f>VLOOKUP(J2680,Ref!A:C,3,0)</f>
        <v>0</v>
      </c>
      <c r="C2680" s="18">
        <f>VLOOKUP(J2680,Ref!A:D,4,0)</f>
        <v>0</v>
      </c>
      <c r="D2680" s="18" t="str">
        <f t="shared" si="123"/>
        <v>21/may</v>
      </c>
      <c r="E2680" s="18">
        <f t="shared" si="124"/>
        <v>6</v>
      </c>
      <c r="F2680" s="18">
        <v>1</v>
      </c>
      <c r="G2680" s="18">
        <f t="shared" si="125"/>
        <v>0</v>
      </c>
      <c r="H2680" s="3">
        <v>46163.530324074076</v>
      </c>
      <c r="I2680">
        <v>66123736</v>
      </c>
      <c r="J2680" t="s">
        <v>2021</v>
      </c>
      <c r="K2680" t="s">
        <v>1968</v>
      </c>
      <c r="L2680" t="s">
        <v>1969</v>
      </c>
      <c r="M2680" t="s">
        <v>1970</v>
      </c>
      <c r="O2680">
        <v>367021250000</v>
      </c>
      <c r="P2680">
        <v>16018</v>
      </c>
      <c r="Q2680">
        <v>-7</v>
      </c>
      <c r="R2680">
        <v>1</v>
      </c>
      <c r="S2680">
        <v>66123736</v>
      </c>
      <c r="U2680" t="s">
        <v>5152</v>
      </c>
      <c r="W2680" t="s">
        <v>5153</v>
      </c>
      <c r="X2680">
        <v>367021250000</v>
      </c>
      <c r="Y2680" t="s">
        <v>65</v>
      </c>
      <c r="Z2680" t="s">
        <v>4619</v>
      </c>
      <c r="AG2680" t="s">
        <v>1972</v>
      </c>
      <c r="AL2680">
        <v>5</v>
      </c>
      <c r="AN2680" t="s">
        <v>1974</v>
      </c>
      <c r="AO2680">
        <v>0</v>
      </c>
      <c r="AQ2680">
        <v>2258172</v>
      </c>
      <c r="AR2680" t="s">
        <v>4605</v>
      </c>
      <c r="AS2680" t="s">
        <v>5883</v>
      </c>
      <c r="AT2680" t="s">
        <v>2022</v>
      </c>
    </row>
    <row r="2681" spans="1:46" x14ac:dyDescent="0.25">
      <c r="A2681" t="str">
        <f>_xlfn.XLOOKUP(I2681,UTILIZADAS[Contacto1],UTILIZADAS[Source.Name],,0)</f>
        <v>Cobros Mayo</v>
      </c>
      <c r="B2681" s="18">
        <f>VLOOKUP(J2681,Ref!A:C,3,0)</f>
        <v>0</v>
      </c>
      <c r="C2681" s="18">
        <f>VLOOKUP(J2681,Ref!A:D,4,0)</f>
        <v>0</v>
      </c>
      <c r="D2681" s="18" t="str">
        <f t="shared" si="123"/>
        <v>22/may</v>
      </c>
      <c r="E2681" s="18">
        <f t="shared" si="124"/>
        <v>6</v>
      </c>
      <c r="F2681" s="18">
        <v>1</v>
      </c>
      <c r="G2681" s="18">
        <f t="shared" si="125"/>
        <v>1</v>
      </c>
      <c r="H2681" s="3">
        <v>46164.418449074074</v>
      </c>
      <c r="I2681">
        <v>66123736</v>
      </c>
      <c r="J2681" t="s">
        <v>2021</v>
      </c>
      <c r="K2681" t="s">
        <v>1968</v>
      </c>
      <c r="L2681" t="s">
        <v>1969</v>
      </c>
      <c r="M2681" t="s">
        <v>1970</v>
      </c>
      <c r="O2681">
        <v>367021250000</v>
      </c>
      <c r="P2681">
        <v>16018</v>
      </c>
      <c r="Q2681">
        <v>-7</v>
      </c>
      <c r="R2681">
        <v>1</v>
      </c>
      <c r="S2681">
        <v>66123736</v>
      </c>
      <c r="U2681" t="s">
        <v>5152</v>
      </c>
      <c r="W2681" t="s">
        <v>5153</v>
      </c>
      <c r="X2681">
        <v>367021250000</v>
      </c>
      <c r="Y2681" t="s">
        <v>65</v>
      </c>
      <c r="Z2681" t="s">
        <v>4619</v>
      </c>
      <c r="AG2681" t="s">
        <v>1972</v>
      </c>
      <c r="AL2681">
        <v>5</v>
      </c>
      <c r="AN2681" t="s">
        <v>1974</v>
      </c>
      <c r="AO2681">
        <v>0</v>
      </c>
      <c r="AQ2681">
        <v>2258172</v>
      </c>
      <c r="AR2681" t="s">
        <v>4605</v>
      </c>
      <c r="AS2681" t="s">
        <v>5883</v>
      </c>
      <c r="AT2681" t="s">
        <v>2022</v>
      </c>
    </row>
    <row r="2682" spans="1:46" x14ac:dyDescent="0.25">
      <c r="A2682" t="str">
        <f>_xlfn.XLOOKUP(I2682,UTILIZADAS[Contacto1],UTILIZADAS[Source.Name],,0)</f>
        <v>Cobros Abril Canal Fijo</v>
      </c>
      <c r="B2682" s="18">
        <f>VLOOKUP(J2682,Ref!A:C,3,0)</f>
        <v>1</v>
      </c>
      <c r="C2682" s="18">
        <f>VLOOKUP(J2682,Ref!A:D,4,0)</f>
        <v>0</v>
      </c>
      <c r="D2682" s="18" t="str">
        <f t="shared" si="123"/>
        <v>12/may</v>
      </c>
      <c r="E2682" s="18">
        <f t="shared" si="124"/>
        <v>1</v>
      </c>
      <c r="F2682" s="18">
        <v>1</v>
      </c>
      <c r="G2682" s="18">
        <f t="shared" si="125"/>
        <v>1</v>
      </c>
      <c r="H2682" s="3">
        <v>46154.421909722223</v>
      </c>
      <c r="I2682">
        <v>66143731</v>
      </c>
      <c r="J2682">
        <v>6000</v>
      </c>
      <c r="K2682" t="s">
        <v>1983</v>
      </c>
      <c r="L2682" t="s">
        <v>1897</v>
      </c>
      <c r="M2682" t="s">
        <v>1970</v>
      </c>
      <c r="O2682">
        <v>358374390000</v>
      </c>
      <c r="P2682">
        <v>16018</v>
      </c>
      <c r="Q2682">
        <v>-7</v>
      </c>
      <c r="R2682">
        <v>1</v>
      </c>
      <c r="S2682">
        <v>66143731</v>
      </c>
      <c r="U2682" t="s">
        <v>423</v>
      </c>
      <c r="W2682" t="s">
        <v>424</v>
      </c>
      <c r="X2682">
        <v>358374390000</v>
      </c>
      <c r="Y2682" t="s">
        <v>65</v>
      </c>
      <c r="Z2682" t="s">
        <v>597</v>
      </c>
      <c r="AF2682" t="s">
        <v>1976</v>
      </c>
      <c r="AG2682" t="s">
        <v>1972</v>
      </c>
      <c r="AL2682">
        <v>144</v>
      </c>
      <c r="AM2682" t="s">
        <v>1979</v>
      </c>
      <c r="AN2682" t="s">
        <v>1987</v>
      </c>
      <c r="AO2682">
        <v>0</v>
      </c>
      <c r="AQ2682">
        <v>2258173</v>
      </c>
      <c r="AR2682" t="s">
        <v>4605</v>
      </c>
      <c r="AS2682" t="s">
        <v>5883</v>
      </c>
      <c r="AT2682" t="s">
        <v>1895</v>
      </c>
    </row>
    <row r="2683" spans="1:46" x14ac:dyDescent="0.25">
      <c r="A2683" t="e">
        <f>_xlfn.XLOOKUP(I2683,UTILIZADAS[Contacto1],UTILIZADAS[Source.Name],,0)</f>
        <v>#N/A</v>
      </c>
      <c r="B2683" s="18">
        <f>VLOOKUP(J2683,Ref!A:C,3,0)</f>
        <v>0</v>
      </c>
      <c r="C2683" s="18">
        <f>VLOOKUP(J2683,Ref!A:D,4,0)</f>
        <v>0</v>
      </c>
      <c r="D2683" s="18" t="str">
        <f t="shared" si="123"/>
        <v>05/may</v>
      </c>
      <c r="E2683" s="18">
        <f t="shared" si="124"/>
        <v>1</v>
      </c>
      <c r="F2683" s="18">
        <v>1</v>
      </c>
      <c r="G2683" s="18">
        <f t="shared" si="125"/>
        <v>1</v>
      </c>
      <c r="H2683" s="3">
        <v>46147.639849537038</v>
      </c>
      <c r="I2683">
        <v>66148382</v>
      </c>
      <c r="J2683">
        <v>6004</v>
      </c>
      <c r="K2683" t="s">
        <v>1983</v>
      </c>
      <c r="L2683" t="s">
        <v>1897</v>
      </c>
      <c r="M2683" t="s">
        <v>1970</v>
      </c>
      <c r="P2683">
        <v>9011</v>
      </c>
      <c r="Q2683">
        <v>-7</v>
      </c>
      <c r="R2683">
        <v>1</v>
      </c>
      <c r="S2683">
        <v>66148382</v>
      </c>
      <c r="U2683" t="s">
        <v>6080</v>
      </c>
      <c r="W2683">
        <v>26</v>
      </c>
      <c r="X2683" t="s">
        <v>5660</v>
      </c>
      <c r="Y2683" t="s">
        <v>6081</v>
      </c>
      <c r="AF2683" t="s">
        <v>1976</v>
      </c>
      <c r="AG2683" t="s">
        <v>1972</v>
      </c>
      <c r="AI2683" t="s">
        <v>6082</v>
      </c>
      <c r="AL2683">
        <v>94</v>
      </c>
      <c r="AM2683" t="s">
        <v>1979</v>
      </c>
      <c r="AN2683" t="s">
        <v>1977</v>
      </c>
      <c r="AO2683">
        <v>0</v>
      </c>
      <c r="AQ2683">
        <v>1501361</v>
      </c>
      <c r="AR2683" t="s">
        <v>6083</v>
      </c>
      <c r="AT2683" t="s">
        <v>1984</v>
      </c>
    </row>
    <row r="2684" spans="1:46" x14ac:dyDescent="0.25">
      <c r="A2684" t="str">
        <f>_xlfn.XLOOKUP(I2684,UTILIZADAS[Contacto1],UTILIZADAS[Source.Name],,0)</f>
        <v>Cobros Abril Canal Fijo</v>
      </c>
      <c r="B2684" s="18">
        <f>VLOOKUP(J2684,Ref!A:C,3,0)</f>
        <v>0</v>
      </c>
      <c r="C2684" s="18">
        <f>VLOOKUP(J2684,Ref!A:D,4,0)</f>
        <v>0</v>
      </c>
      <c r="D2684" s="18" t="str">
        <f t="shared" si="123"/>
        <v>12/may</v>
      </c>
      <c r="E2684" s="18">
        <f t="shared" si="124"/>
        <v>2</v>
      </c>
      <c r="F2684" s="18">
        <v>1</v>
      </c>
      <c r="G2684" s="18">
        <f t="shared" si="125"/>
        <v>0</v>
      </c>
      <c r="H2684" s="3">
        <v>46154.422037037039</v>
      </c>
      <c r="I2684">
        <v>66151597</v>
      </c>
      <c r="J2684" t="s">
        <v>2021</v>
      </c>
      <c r="K2684" t="s">
        <v>1968</v>
      </c>
      <c r="L2684" t="s">
        <v>1969</v>
      </c>
      <c r="M2684" t="s">
        <v>1970</v>
      </c>
      <c r="O2684">
        <v>354338820000</v>
      </c>
      <c r="P2684">
        <v>16018</v>
      </c>
      <c r="Q2684">
        <v>-7</v>
      </c>
      <c r="R2684">
        <v>1</v>
      </c>
      <c r="S2684">
        <v>66151597</v>
      </c>
      <c r="U2684" t="s">
        <v>2277</v>
      </c>
      <c r="W2684" t="s">
        <v>3824</v>
      </c>
      <c r="X2684">
        <v>354338820000</v>
      </c>
      <c r="Y2684" t="s">
        <v>65</v>
      </c>
      <c r="Z2684" t="s">
        <v>66</v>
      </c>
      <c r="AF2684" t="s">
        <v>1976</v>
      </c>
      <c r="AG2684" t="s">
        <v>1972</v>
      </c>
      <c r="AL2684">
        <v>5</v>
      </c>
      <c r="AN2684" t="s">
        <v>1974</v>
      </c>
      <c r="AO2684">
        <v>0</v>
      </c>
      <c r="AQ2684">
        <v>2258174</v>
      </c>
      <c r="AR2684" t="s">
        <v>4605</v>
      </c>
      <c r="AS2684" t="s">
        <v>5883</v>
      </c>
      <c r="AT2684" t="s">
        <v>2022</v>
      </c>
    </row>
    <row r="2685" spans="1:46" x14ac:dyDescent="0.25">
      <c r="A2685" t="str">
        <f>_xlfn.XLOOKUP(I2685,UTILIZADAS[Contacto1],UTILIZADAS[Source.Name],,0)</f>
        <v>Cobros Abril Canal Fijo</v>
      </c>
      <c r="B2685" s="18">
        <f>VLOOKUP(J2685,Ref!A:C,3,0)</f>
        <v>1</v>
      </c>
      <c r="C2685" s="18">
        <f>VLOOKUP(J2685,Ref!A:D,4,0)</f>
        <v>1</v>
      </c>
      <c r="D2685" s="18" t="str">
        <f t="shared" si="123"/>
        <v>14/may</v>
      </c>
      <c r="E2685" s="18">
        <f t="shared" si="124"/>
        <v>2</v>
      </c>
      <c r="F2685" s="18">
        <v>1</v>
      </c>
      <c r="G2685" s="18">
        <f t="shared" si="125"/>
        <v>1</v>
      </c>
      <c r="H2685" s="3">
        <v>46156.489618055559</v>
      </c>
      <c r="I2685">
        <v>66151597</v>
      </c>
      <c r="J2685">
        <v>6003</v>
      </c>
      <c r="K2685" t="s">
        <v>1983</v>
      </c>
      <c r="L2685" t="s">
        <v>1897</v>
      </c>
      <c r="M2685" t="s">
        <v>1970</v>
      </c>
      <c r="O2685">
        <v>354338820000</v>
      </c>
      <c r="P2685">
        <v>16018</v>
      </c>
      <c r="Q2685">
        <v>-7</v>
      </c>
      <c r="R2685">
        <v>1</v>
      </c>
      <c r="S2685">
        <v>66151597</v>
      </c>
      <c r="U2685" t="s">
        <v>2277</v>
      </c>
      <c r="W2685" t="s">
        <v>3824</v>
      </c>
      <c r="X2685">
        <v>354338820000</v>
      </c>
      <c r="Y2685" t="s">
        <v>65</v>
      </c>
      <c r="Z2685" t="s">
        <v>66</v>
      </c>
      <c r="AF2685" t="s">
        <v>1976</v>
      </c>
      <c r="AG2685" t="s">
        <v>1972</v>
      </c>
      <c r="AL2685">
        <v>63</v>
      </c>
      <c r="AM2685" t="s">
        <v>1979</v>
      </c>
      <c r="AN2685" t="s">
        <v>1987</v>
      </c>
      <c r="AO2685">
        <v>0</v>
      </c>
      <c r="AQ2685">
        <v>2258174</v>
      </c>
      <c r="AR2685" t="s">
        <v>4605</v>
      </c>
      <c r="AS2685" t="s">
        <v>5883</v>
      </c>
      <c r="AT2685" t="s">
        <v>1892</v>
      </c>
    </row>
    <row r="2686" spans="1:46" x14ac:dyDescent="0.25">
      <c r="A2686" t="str">
        <f>_xlfn.XLOOKUP(I2686,UTILIZADAS[Contacto1],UTILIZADAS[Source.Name],,0)</f>
        <v>Cobros Mayo</v>
      </c>
      <c r="B2686" s="18">
        <f>VLOOKUP(J2686,Ref!A:C,3,0)</f>
        <v>0</v>
      </c>
      <c r="C2686" s="18">
        <f>VLOOKUP(J2686,Ref!A:D,4,0)</f>
        <v>0</v>
      </c>
      <c r="D2686" s="18" t="str">
        <f t="shared" si="123"/>
        <v>12/may</v>
      </c>
      <c r="E2686" s="18">
        <f t="shared" si="124"/>
        <v>6</v>
      </c>
      <c r="F2686" s="18">
        <v>1</v>
      </c>
      <c r="G2686" s="18">
        <f t="shared" si="125"/>
        <v>0</v>
      </c>
      <c r="H2686" s="3">
        <v>46154.422303240739</v>
      </c>
      <c r="I2686">
        <v>66152591</v>
      </c>
      <c r="J2686" t="s">
        <v>2021</v>
      </c>
      <c r="K2686" t="s">
        <v>1968</v>
      </c>
      <c r="L2686" t="s">
        <v>1969</v>
      </c>
      <c r="M2686" t="s">
        <v>1970</v>
      </c>
      <c r="O2686">
        <v>363067410000</v>
      </c>
      <c r="P2686">
        <v>16018</v>
      </c>
      <c r="Q2686">
        <v>-7</v>
      </c>
      <c r="R2686">
        <v>1</v>
      </c>
      <c r="S2686">
        <v>66152591</v>
      </c>
      <c r="U2686" t="s">
        <v>6084</v>
      </c>
      <c r="W2686" t="s">
        <v>5155</v>
      </c>
      <c r="X2686">
        <v>363067410000</v>
      </c>
      <c r="Y2686" t="s">
        <v>65</v>
      </c>
      <c r="Z2686" t="s">
        <v>66</v>
      </c>
      <c r="AF2686" t="s">
        <v>1976</v>
      </c>
      <c r="AG2686" t="s">
        <v>1972</v>
      </c>
      <c r="AL2686">
        <v>5</v>
      </c>
      <c r="AN2686" t="s">
        <v>1974</v>
      </c>
      <c r="AO2686">
        <v>0</v>
      </c>
      <c r="AQ2686">
        <v>2258175</v>
      </c>
      <c r="AR2686" t="s">
        <v>4605</v>
      </c>
      <c r="AS2686" t="s">
        <v>5883</v>
      </c>
      <c r="AT2686" t="s">
        <v>2022</v>
      </c>
    </row>
    <row r="2687" spans="1:46" x14ac:dyDescent="0.25">
      <c r="A2687" t="str">
        <f>_xlfn.XLOOKUP(I2687,UTILIZADAS[Contacto1],UTILIZADAS[Source.Name],,0)</f>
        <v>Cobros Mayo</v>
      </c>
      <c r="B2687" s="18">
        <f>VLOOKUP(J2687,Ref!A:C,3,0)</f>
        <v>0</v>
      </c>
      <c r="C2687" s="18">
        <f>VLOOKUP(J2687,Ref!A:D,4,0)</f>
        <v>0</v>
      </c>
      <c r="D2687" s="18" t="str">
        <f t="shared" si="123"/>
        <v>14/may</v>
      </c>
      <c r="E2687" s="18">
        <f t="shared" si="124"/>
        <v>6</v>
      </c>
      <c r="F2687" s="18">
        <v>1</v>
      </c>
      <c r="G2687" s="18">
        <f t="shared" si="125"/>
        <v>0</v>
      </c>
      <c r="H2687" s="3">
        <v>46156.490624999999</v>
      </c>
      <c r="I2687">
        <v>66152591</v>
      </c>
      <c r="J2687" t="s">
        <v>2023</v>
      </c>
      <c r="K2687" t="s">
        <v>1968</v>
      </c>
      <c r="L2687" t="s">
        <v>1969</v>
      </c>
      <c r="M2687" t="s">
        <v>1970</v>
      </c>
      <c r="O2687">
        <v>363067410000</v>
      </c>
      <c r="P2687">
        <v>16018</v>
      </c>
      <c r="Q2687">
        <v>-7</v>
      </c>
      <c r="R2687">
        <v>1</v>
      </c>
      <c r="S2687">
        <v>66152591</v>
      </c>
      <c r="U2687" t="s">
        <v>6084</v>
      </c>
      <c r="W2687" t="s">
        <v>5155</v>
      </c>
      <c r="X2687">
        <v>363067410000</v>
      </c>
      <c r="Y2687" t="s">
        <v>65</v>
      </c>
      <c r="Z2687" t="s">
        <v>66</v>
      </c>
      <c r="AF2687" t="s">
        <v>1976</v>
      </c>
      <c r="AG2687" t="s">
        <v>1972</v>
      </c>
      <c r="AL2687">
        <v>0</v>
      </c>
      <c r="AN2687" t="s">
        <v>1974</v>
      </c>
      <c r="AO2687">
        <v>0</v>
      </c>
      <c r="AQ2687">
        <v>2258175</v>
      </c>
      <c r="AR2687" t="s">
        <v>4605</v>
      </c>
      <c r="AS2687" t="s">
        <v>5883</v>
      </c>
      <c r="AT2687" t="s">
        <v>2024</v>
      </c>
    </row>
    <row r="2688" spans="1:46" x14ac:dyDescent="0.25">
      <c r="A2688" t="str">
        <f>_xlfn.XLOOKUP(I2688,UTILIZADAS[Contacto1],UTILIZADAS[Source.Name],,0)</f>
        <v>Cobros Mayo</v>
      </c>
      <c r="B2688" s="18">
        <f>VLOOKUP(J2688,Ref!A:C,3,0)</f>
        <v>0</v>
      </c>
      <c r="C2688" s="18">
        <f>VLOOKUP(J2688,Ref!A:D,4,0)</f>
        <v>0</v>
      </c>
      <c r="D2688" s="18" t="str">
        <f t="shared" si="123"/>
        <v>14/may</v>
      </c>
      <c r="E2688" s="18">
        <f t="shared" si="124"/>
        <v>6</v>
      </c>
      <c r="F2688" s="18">
        <v>1</v>
      </c>
      <c r="G2688" s="18">
        <f t="shared" si="125"/>
        <v>0</v>
      </c>
      <c r="H2688" s="3">
        <v>46156.67597222222</v>
      </c>
      <c r="I2688">
        <v>66152591</v>
      </c>
      <c r="J2688" t="s">
        <v>2023</v>
      </c>
      <c r="K2688" t="s">
        <v>1968</v>
      </c>
      <c r="L2688" t="s">
        <v>1969</v>
      </c>
      <c r="M2688" t="s">
        <v>1970</v>
      </c>
      <c r="O2688">
        <v>363067410000</v>
      </c>
      <c r="P2688">
        <v>16018</v>
      </c>
      <c r="Q2688">
        <v>-7</v>
      </c>
      <c r="R2688">
        <v>1</v>
      </c>
      <c r="S2688">
        <v>66152591</v>
      </c>
      <c r="U2688" t="s">
        <v>6084</v>
      </c>
      <c r="W2688" t="s">
        <v>5155</v>
      </c>
      <c r="X2688">
        <v>363067410000</v>
      </c>
      <c r="Y2688" t="s">
        <v>65</v>
      </c>
      <c r="Z2688" t="s">
        <v>66</v>
      </c>
      <c r="AF2688" t="s">
        <v>1976</v>
      </c>
      <c r="AG2688" t="s">
        <v>1972</v>
      </c>
      <c r="AL2688">
        <v>0</v>
      </c>
      <c r="AN2688" t="s">
        <v>1974</v>
      </c>
      <c r="AO2688">
        <v>0</v>
      </c>
      <c r="AQ2688">
        <v>2258175</v>
      </c>
      <c r="AR2688" t="s">
        <v>4605</v>
      </c>
      <c r="AS2688" t="s">
        <v>5883</v>
      </c>
      <c r="AT2688" t="s">
        <v>2024</v>
      </c>
    </row>
    <row r="2689" spans="1:46" x14ac:dyDescent="0.25">
      <c r="A2689" t="str">
        <f>_xlfn.XLOOKUP(I2689,UTILIZADAS[Contacto1],UTILIZADAS[Source.Name],,0)</f>
        <v>Cobros Mayo</v>
      </c>
      <c r="B2689" s="18">
        <f>VLOOKUP(J2689,Ref!A:C,3,0)</f>
        <v>0</v>
      </c>
      <c r="C2689" s="18">
        <f>VLOOKUP(J2689,Ref!A:D,4,0)</f>
        <v>0</v>
      </c>
      <c r="D2689" s="18" t="str">
        <f t="shared" si="123"/>
        <v>15/may</v>
      </c>
      <c r="E2689" s="18">
        <f t="shared" si="124"/>
        <v>6</v>
      </c>
      <c r="F2689" s="18">
        <v>1</v>
      </c>
      <c r="G2689" s="18">
        <f t="shared" si="125"/>
        <v>0</v>
      </c>
      <c r="H2689" s="3">
        <v>46157.51494212963</v>
      </c>
      <c r="I2689">
        <v>66152591</v>
      </c>
      <c r="J2689" t="s">
        <v>2021</v>
      </c>
      <c r="K2689" t="s">
        <v>1968</v>
      </c>
      <c r="L2689" t="s">
        <v>1969</v>
      </c>
      <c r="M2689" t="s">
        <v>1970</v>
      </c>
      <c r="O2689">
        <v>363067410000</v>
      </c>
      <c r="P2689">
        <v>16018</v>
      </c>
      <c r="Q2689">
        <v>-7</v>
      </c>
      <c r="R2689">
        <v>1</v>
      </c>
      <c r="S2689">
        <v>66152591</v>
      </c>
      <c r="U2689" t="s">
        <v>6084</v>
      </c>
      <c r="W2689" t="s">
        <v>5155</v>
      </c>
      <c r="X2689">
        <v>363067410000</v>
      </c>
      <c r="Y2689" t="s">
        <v>65</v>
      </c>
      <c r="Z2689" t="s">
        <v>66</v>
      </c>
      <c r="AF2689" t="s">
        <v>1976</v>
      </c>
      <c r="AG2689" t="s">
        <v>1972</v>
      </c>
      <c r="AL2689">
        <v>5</v>
      </c>
      <c r="AN2689" t="s">
        <v>1974</v>
      </c>
      <c r="AO2689">
        <v>0</v>
      </c>
      <c r="AQ2689">
        <v>2258175</v>
      </c>
      <c r="AR2689" t="s">
        <v>4605</v>
      </c>
      <c r="AS2689" t="s">
        <v>5883</v>
      </c>
      <c r="AT2689" t="s">
        <v>2022</v>
      </c>
    </row>
    <row r="2690" spans="1:46" x14ac:dyDescent="0.25">
      <c r="A2690" t="str">
        <f>_xlfn.XLOOKUP(I2690,UTILIZADAS[Contacto1],UTILIZADAS[Source.Name],,0)</f>
        <v>Cobros Mayo</v>
      </c>
      <c r="B2690" s="18">
        <f>VLOOKUP(J2690,Ref!A:C,3,0)</f>
        <v>0</v>
      </c>
      <c r="C2690" s="18">
        <f>VLOOKUP(J2690,Ref!A:D,4,0)</f>
        <v>0</v>
      </c>
      <c r="D2690" s="18" t="str">
        <f t="shared" ref="D2690:D2753" si="126">TEXT(H2690,"dd/mmm")</f>
        <v>18/may</v>
      </c>
      <c r="E2690" s="18">
        <f t="shared" ref="E2690:E2753" si="127">+COUNTIF(I:I,I2690)</f>
        <v>6</v>
      </c>
      <c r="F2690" s="18">
        <v>1</v>
      </c>
      <c r="G2690" s="18">
        <f t="shared" si="125"/>
        <v>0</v>
      </c>
      <c r="H2690" s="3">
        <v>46160.666863425926</v>
      </c>
      <c r="I2690">
        <v>66152591</v>
      </c>
      <c r="J2690" t="s">
        <v>1967</v>
      </c>
      <c r="K2690" t="s">
        <v>1968</v>
      </c>
      <c r="L2690" t="s">
        <v>1969</v>
      </c>
      <c r="M2690" t="s">
        <v>1970</v>
      </c>
      <c r="O2690">
        <v>363067410000</v>
      </c>
      <c r="P2690">
        <v>16018</v>
      </c>
      <c r="Q2690">
        <v>-7</v>
      </c>
      <c r="R2690">
        <v>1</v>
      </c>
      <c r="S2690">
        <v>66152591</v>
      </c>
      <c r="U2690" t="s">
        <v>6084</v>
      </c>
      <c r="W2690" t="s">
        <v>5155</v>
      </c>
      <c r="X2690">
        <v>363067410000</v>
      </c>
      <c r="Y2690" t="s">
        <v>65</v>
      </c>
      <c r="Z2690" t="s">
        <v>66</v>
      </c>
      <c r="AF2690" t="s">
        <v>1976</v>
      </c>
      <c r="AG2690" t="s">
        <v>1972</v>
      </c>
      <c r="AL2690">
        <v>0</v>
      </c>
      <c r="AN2690" t="s">
        <v>1974</v>
      </c>
      <c r="AO2690">
        <v>0</v>
      </c>
      <c r="AQ2690">
        <v>2258175</v>
      </c>
      <c r="AR2690" t="s">
        <v>4605</v>
      </c>
      <c r="AS2690" t="s">
        <v>5883</v>
      </c>
      <c r="AT2690" t="s">
        <v>1975</v>
      </c>
    </row>
    <row r="2691" spans="1:46" x14ac:dyDescent="0.25">
      <c r="A2691" t="str">
        <f>_xlfn.XLOOKUP(I2691,UTILIZADAS[Contacto1],UTILIZADAS[Source.Name],,0)</f>
        <v>Cobros Mayo</v>
      </c>
      <c r="B2691" s="18">
        <f>VLOOKUP(J2691,Ref!A:C,3,0)</f>
        <v>1</v>
      </c>
      <c r="C2691" s="18">
        <f>VLOOKUP(J2691,Ref!A:D,4,0)</f>
        <v>1</v>
      </c>
      <c r="D2691" s="18" t="str">
        <f t="shared" si="126"/>
        <v>20/may</v>
      </c>
      <c r="E2691" s="18">
        <f t="shared" si="127"/>
        <v>6</v>
      </c>
      <c r="F2691" s="18">
        <v>1</v>
      </c>
      <c r="G2691" s="18">
        <f t="shared" ref="G2691:G2754" si="128">IF(I2691=I2692,0,1)</f>
        <v>1</v>
      </c>
      <c r="H2691" s="3">
        <v>46162.497893518521</v>
      </c>
      <c r="I2691">
        <v>66152591</v>
      </c>
      <c r="J2691">
        <v>6003</v>
      </c>
      <c r="K2691" t="s">
        <v>1983</v>
      </c>
      <c r="L2691" t="s">
        <v>1897</v>
      </c>
      <c r="M2691" t="s">
        <v>1970</v>
      </c>
      <c r="O2691">
        <v>363067410000</v>
      </c>
      <c r="P2691">
        <v>16018</v>
      </c>
      <c r="Q2691">
        <v>-7</v>
      </c>
      <c r="R2691">
        <v>1</v>
      </c>
      <c r="S2691">
        <v>66152591</v>
      </c>
      <c r="U2691" t="s">
        <v>6084</v>
      </c>
      <c r="W2691" t="s">
        <v>5155</v>
      </c>
      <c r="X2691">
        <v>363067410000</v>
      </c>
      <c r="Y2691" t="s">
        <v>65</v>
      </c>
      <c r="Z2691" t="s">
        <v>66</v>
      </c>
      <c r="AF2691" t="s">
        <v>1976</v>
      </c>
      <c r="AG2691" t="s">
        <v>1972</v>
      </c>
      <c r="AL2691">
        <v>34</v>
      </c>
      <c r="AM2691" t="s">
        <v>1979</v>
      </c>
      <c r="AN2691" t="s">
        <v>1987</v>
      </c>
      <c r="AO2691">
        <v>0</v>
      </c>
      <c r="AQ2691">
        <v>2258175</v>
      </c>
      <c r="AR2691" t="s">
        <v>4605</v>
      </c>
      <c r="AS2691" t="s">
        <v>5883</v>
      </c>
      <c r="AT2691" t="s">
        <v>1892</v>
      </c>
    </row>
    <row r="2692" spans="1:46" x14ac:dyDescent="0.25">
      <c r="A2692" t="e">
        <f>_xlfn.XLOOKUP(I2692,UTILIZADAS[Contacto1],UTILIZADAS[Source.Name],,0)</f>
        <v>#N/A</v>
      </c>
      <c r="B2692" s="18">
        <f>VLOOKUP(J2692,Ref!A:C,3,0)</f>
        <v>0</v>
      </c>
      <c r="C2692" s="18">
        <f>VLOOKUP(J2692,Ref!A:D,4,0)</f>
        <v>0</v>
      </c>
      <c r="D2692" s="18" t="str">
        <f t="shared" si="126"/>
        <v>06/may</v>
      </c>
      <c r="E2692" s="18">
        <f t="shared" si="127"/>
        <v>1</v>
      </c>
      <c r="F2692" s="18">
        <v>1</v>
      </c>
      <c r="G2692" s="18">
        <f t="shared" si="128"/>
        <v>1</v>
      </c>
      <c r="H2692" s="3">
        <v>46148.746354166666</v>
      </c>
      <c r="I2692">
        <v>66153227</v>
      </c>
      <c r="J2692">
        <v>6004</v>
      </c>
      <c r="K2692" t="s">
        <v>1983</v>
      </c>
      <c r="L2692" t="s">
        <v>1897</v>
      </c>
      <c r="M2692" t="s">
        <v>1970</v>
      </c>
      <c r="P2692">
        <v>998</v>
      </c>
      <c r="Q2692">
        <v>0</v>
      </c>
      <c r="S2692">
        <v>66153227</v>
      </c>
      <c r="AF2692" t="s">
        <v>1976</v>
      </c>
      <c r="AG2692" t="s">
        <v>1972</v>
      </c>
      <c r="AL2692">
        <v>58</v>
      </c>
      <c r="AM2692" t="s">
        <v>1979</v>
      </c>
      <c r="AN2692" t="s">
        <v>1977</v>
      </c>
      <c r="AO2692">
        <v>0</v>
      </c>
      <c r="AQ2692">
        <v>2257565</v>
      </c>
      <c r="AR2692" t="s">
        <v>1978</v>
      </c>
      <c r="AT2692" t="s">
        <v>1984</v>
      </c>
    </row>
    <row r="2693" spans="1:46" x14ac:dyDescent="0.25">
      <c r="A2693" t="str">
        <f>_xlfn.XLOOKUP(I2693,UTILIZADAS[Contacto1],UTILIZADAS[Source.Name],,0)</f>
        <v>Cobros Mayo</v>
      </c>
      <c r="B2693" s="18">
        <f>VLOOKUP(J2693,Ref!A:C,3,0)</f>
        <v>0</v>
      </c>
      <c r="C2693" s="18">
        <f>VLOOKUP(J2693,Ref!A:D,4,0)</f>
        <v>0</v>
      </c>
      <c r="D2693" s="18" t="str">
        <f t="shared" si="126"/>
        <v>12/may</v>
      </c>
      <c r="E2693" s="18">
        <f t="shared" si="127"/>
        <v>2</v>
      </c>
      <c r="F2693" s="18">
        <v>1</v>
      </c>
      <c r="G2693" s="18">
        <f t="shared" si="128"/>
        <v>0</v>
      </c>
      <c r="H2693" s="3">
        <v>46154.422777777778</v>
      </c>
      <c r="I2693">
        <v>66171962</v>
      </c>
      <c r="J2693" t="s">
        <v>2021</v>
      </c>
      <c r="K2693" t="s">
        <v>1968</v>
      </c>
      <c r="L2693" t="s">
        <v>1969</v>
      </c>
      <c r="M2693" t="s">
        <v>1970</v>
      </c>
      <c r="O2693">
        <v>356182480000</v>
      </c>
      <c r="P2693">
        <v>16018</v>
      </c>
      <c r="Q2693">
        <v>-7</v>
      </c>
      <c r="R2693">
        <v>1</v>
      </c>
      <c r="S2693">
        <v>66171962</v>
      </c>
      <c r="U2693" t="s">
        <v>2440</v>
      </c>
      <c r="W2693" t="s">
        <v>4019</v>
      </c>
      <c r="X2693">
        <v>356182480000</v>
      </c>
      <c r="Y2693" t="s">
        <v>65</v>
      </c>
      <c r="Z2693" t="s">
        <v>66</v>
      </c>
      <c r="AF2693" t="s">
        <v>1976</v>
      </c>
      <c r="AG2693" t="s">
        <v>1972</v>
      </c>
      <c r="AL2693">
        <v>5</v>
      </c>
      <c r="AN2693" t="s">
        <v>1974</v>
      </c>
      <c r="AO2693">
        <v>0</v>
      </c>
      <c r="AQ2693">
        <v>2258176</v>
      </c>
      <c r="AR2693" t="s">
        <v>4605</v>
      </c>
      <c r="AS2693" t="s">
        <v>5883</v>
      </c>
      <c r="AT2693" t="s">
        <v>2022</v>
      </c>
    </row>
    <row r="2694" spans="1:46" x14ac:dyDescent="0.25">
      <c r="A2694" t="str">
        <f>_xlfn.XLOOKUP(I2694,UTILIZADAS[Contacto1],UTILIZADAS[Source.Name],,0)</f>
        <v>Cobros Mayo</v>
      </c>
      <c r="B2694" s="18">
        <f>VLOOKUP(J2694,Ref!A:C,3,0)</f>
        <v>1</v>
      </c>
      <c r="C2694" s="18">
        <f>VLOOKUP(J2694,Ref!A:D,4,0)</f>
        <v>0</v>
      </c>
      <c r="D2694" s="18" t="str">
        <f t="shared" si="126"/>
        <v>14/may</v>
      </c>
      <c r="E2694" s="18">
        <f t="shared" si="127"/>
        <v>2</v>
      </c>
      <c r="F2694" s="18">
        <v>1</v>
      </c>
      <c r="G2694" s="18">
        <f t="shared" si="128"/>
        <v>1</v>
      </c>
      <c r="H2694" s="3">
        <v>46156.490949074076</v>
      </c>
      <c r="I2694">
        <v>66171962</v>
      </c>
      <c r="J2694">
        <v>6006</v>
      </c>
      <c r="K2694" t="s">
        <v>1983</v>
      </c>
      <c r="L2694" t="s">
        <v>1897</v>
      </c>
      <c r="M2694" t="s">
        <v>1970</v>
      </c>
      <c r="O2694">
        <v>356182480000</v>
      </c>
      <c r="P2694">
        <v>16018</v>
      </c>
      <c r="Q2694">
        <v>-7</v>
      </c>
      <c r="R2694">
        <v>1</v>
      </c>
      <c r="S2694">
        <v>66171962</v>
      </c>
      <c r="U2694" t="s">
        <v>2440</v>
      </c>
      <c r="W2694" t="s">
        <v>4019</v>
      </c>
      <c r="X2694">
        <v>356182480000</v>
      </c>
      <c r="Y2694" t="s">
        <v>65</v>
      </c>
      <c r="Z2694" t="s">
        <v>66</v>
      </c>
      <c r="AF2694" t="s">
        <v>1976</v>
      </c>
      <c r="AG2694" t="s">
        <v>1972</v>
      </c>
      <c r="AL2694">
        <v>256</v>
      </c>
      <c r="AM2694" t="s">
        <v>1979</v>
      </c>
      <c r="AN2694" t="s">
        <v>1987</v>
      </c>
      <c r="AO2694">
        <v>0</v>
      </c>
      <c r="AQ2694">
        <v>2258176</v>
      </c>
      <c r="AR2694" t="s">
        <v>4605</v>
      </c>
      <c r="AS2694" t="s">
        <v>5883</v>
      </c>
      <c r="AT2694" t="s">
        <v>1894</v>
      </c>
    </row>
    <row r="2695" spans="1:46" x14ac:dyDescent="0.25">
      <c r="A2695" t="str">
        <f>_xlfn.XLOOKUP(I2695,UTILIZADAS[Contacto1],UTILIZADAS[Source.Name],,0)</f>
        <v>Cobros Abril Canal Fijo</v>
      </c>
      <c r="B2695" s="18">
        <f>VLOOKUP(J2695,Ref!A:C,3,0)</f>
        <v>1</v>
      </c>
      <c r="C2695" s="18">
        <f>VLOOKUP(J2695,Ref!A:D,4,0)</f>
        <v>1</v>
      </c>
      <c r="D2695" s="18" t="str">
        <f t="shared" si="126"/>
        <v>12/may</v>
      </c>
      <c r="E2695" s="18">
        <f t="shared" si="127"/>
        <v>1</v>
      </c>
      <c r="F2695" s="18">
        <v>1</v>
      </c>
      <c r="G2695" s="18">
        <f t="shared" si="128"/>
        <v>1</v>
      </c>
      <c r="H2695" s="3">
        <v>46154.424618055556</v>
      </c>
      <c r="I2695">
        <v>66173749</v>
      </c>
      <c r="J2695">
        <v>6003</v>
      </c>
      <c r="K2695" t="s">
        <v>1983</v>
      </c>
      <c r="L2695" t="s">
        <v>1897</v>
      </c>
      <c r="M2695" t="s">
        <v>1970</v>
      </c>
      <c r="O2695">
        <v>358359760000</v>
      </c>
      <c r="P2695">
        <v>16018</v>
      </c>
      <c r="Q2695">
        <v>-7</v>
      </c>
      <c r="R2695">
        <v>1</v>
      </c>
      <c r="S2695">
        <v>66173749</v>
      </c>
      <c r="U2695" t="s">
        <v>2003</v>
      </c>
      <c r="W2695" t="s">
        <v>1442</v>
      </c>
      <c r="X2695">
        <v>358359760000</v>
      </c>
      <c r="Y2695" t="s">
        <v>65</v>
      </c>
      <c r="Z2695" t="s">
        <v>66</v>
      </c>
      <c r="AF2695" t="s">
        <v>1976</v>
      </c>
      <c r="AG2695" t="s">
        <v>1972</v>
      </c>
      <c r="AL2695">
        <v>33</v>
      </c>
      <c r="AM2695" t="s">
        <v>1979</v>
      </c>
      <c r="AN2695" t="s">
        <v>1987</v>
      </c>
      <c r="AO2695">
        <v>0</v>
      </c>
      <c r="AQ2695">
        <v>2258177</v>
      </c>
      <c r="AR2695" t="s">
        <v>4605</v>
      </c>
      <c r="AS2695" t="s">
        <v>5883</v>
      </c>
      <c r="AT2695" t="s">
        <v>1892</v>
      </c>
    </row>
    <row r="2696" spans="1:46" x14ac:dyDescent="0.25">
      <c r="A2696" t="str">
        <f>_xlfn.XLOOKUP(I2696,UTILIZADAS[Contacto1],UTILIZADAS[Source.Name],,0)</f>
        <v>Cobros Abril Canal Fijo</v>
      </c>
      <c r="B2696" s="18">
        <f>VLOOKUP(J2696,Ref!A:C,3,0)</f>
        <v>0</v>
      </c>
      <c r="C2696" s="18">
        <f>VLOOKUP(J2696,Ref!A:D,4,0)</f>
        <v>0</v>
      </c>
      <c r="D2696" s="18" t="str">
        <f t="shared" si="126"/>
        <v>12/may</v>
      </c>
      <c r="E2696" s="18">
        <f t="shared" si="127"/>
        <v>5</v>
      </c>
      <c r="F2696" s="18">
        <v>1</v>
      </c>
      <c r="G2696" s="18">
        <f t="shared" si="128"/>
        <v>0</v>
      </c>
      <c r="H2696" s="3">
        <v>46154.424872685187</v>
      </c>
      <c r="I2696">
        <v>66178334</v>
      </c>
      <c r="J2696" t="s">
        <v>2021</v>
      </c>
      <c r="K2696" t="s">
        <v>1968</v>
      </c>
      <c r="L2696" t="s">
        <v>1969</v>
      </c>
      <c r="M2696" t="s">
        <v>1970</v>
      </c>
      <c r="O2696">
        <v>353365190000</v>
      </c>
      <c r="P2696">
        <v>16018</v>
      </c>
      <c r="Q2696">
        <v>-7</v>
      </c>
      <c r="R2696">
        <v>1</v>
      </c>
      <c r="S2696">
        <v>66178334</v>
      </c>
      <c r="U2696" t="s">
        <v>5714</v>
      </c>
      <c r="W2696" t="s">
        <v>442</v>
      </c>
      <c r="X2696">
        <v>353365190000</v>
      </c>
      <c r="Y2696" t="s">
        <v>65</v>
      </c>
      <c r="Z2696" t="s">
        <v>597</v>
      </c>
      <c r="AF2696" t="s">
        <v>1976</v>
      </c>
      <c r="AG2696" t="s">
        <v>1972</v>
      </c>
      <c r="AL2696">
        <v>5</v>
      </c>
      <c r="AN2696" t="s">
        <v>1974</v>
      </c>
      <c r="AO2696">
        <v>0</v>
      </c>
      <c r="AQ2696">
        <v>2258178</v>
      </c>
      <c r="AR2696" t="s">
        <v>4605</v>
      </c>
      <c r="AS2696" t="s">
        <v>5883</v>
      </c>
      <c r="AT2696" t="s">
        <v>2022</v>
      </c>
    </row>
    <row r="2697" spans="1:46" x14ac:dyDescent="0.25">
      <c r="A2697" t="str">
        <f>_xlfn.XLOOKUP(I2697,UTILIZADAS[Contacto1],UTILIZADAS[Source.Name],,0)</f>
        <v>Cobros Abril Canal Fijo</v>
      </c>
      <c r="B2697" s="18">
        <f>VLOOKUP(J2697,Ref!A:C,3,0)</f>
        <v>0</v>
      </c>
      <c r="C2697" s="18">
        <f>VLOOKUP(J2697,Ref!A:D,4,0)</f>
        <v>0</v>
      </c>
      <c r="D2697" s="18" t="str">
        <f t="shared" si="126"/>
        <v>14/may</v>
      </c>
      <c r="E2697" s="18">
        <f t="shared" si="127"/>
        <v>5</v>
      </c>
      <c r="F2697" s="18">
        <v>1</v>
      </c>
      <c r="G2697" s="18">
        <f t="shared" si="128"/>
        <v>0</v>
      </c>
      <c r="H2697" s="3">
        <v>46156.490798611114</v>
      </c>
      <c r="I2697">
        <v>66178334</v>
      </c>
      <c r="J2697" t="s">
        <v>1967</v>
      </c>
      <c r="K2697" t="s">
        <v>1968</v>
      </c>
      <c r="L2697" t="s">
        <v>1969</v>
      </c>
      <c r="M2697" t="s">
        <v>1970</v>
      </c>
      <c r="O2697">
        <v>353365190000</v>
      </c>
      <c r="P2697">
        <v>16018</v>
      </c>
      <c r="Q2697">
        <v>-7</v>
      </c>
      <c r="R2697">
        <v>1</v>
      </c>
      <c r="S2697">
        <v>66178334</v>
      </c>
      <c r="U2697" t="s">
        <v>5714</v>
      </c>
      <c r="W2697" t="s">
        <v>442</v>
      </c>
      <c r="X2697">
        <v>353365190000</v>
      </c>
      <c r="Y2697" t="s">
        <v>65</v>
      </c>
      <c r="Z2697" t="s">
        <v>597</v>
      </c>
      <c r="AF2697" t="s">
        <v>1976</v>
      </c>
      <c r="AG2697" t="s">
        <v>1972</v>
      </c>
      <c r="AL2697">
        <v>0</v>
      </c>
      <c r="AN2697" t="s">
        <v>1974</v>
      </c>
      <c r="AO2697">
        <v>0</v>
      </c>
      <c r="AQ2697">
        <v>2258178</v>
      </c>
      <c r="AR2697" t="s">
        <v>4605</v>
      </c>
      <c r="AS2697" t="s">
        <v>5883</v>
      </c>
      <c r="AT2697" t="s">
        <v>1975</v>
      </c>
    </row>
    <row r="2698" spans="1:46" x14ac:dyDescent="0.25">
      <c r="A2698" t="str">
        <f>_xlfn.XLOOKUP(I2698,UTILIZADAS[Contacto1],UTILIZADAS[Source.Name],,0)</f>
        <v>Cobros Abril Canal Fijo</v>
      </c>
      <c r="B2698" s="18">
        <f>VLOOKUP(J2698,Ref!A:C,3,0)</f>
        <v>0</v>
      </c>
      <c r="C2698" s="18">
        <f>VLOOKUP(J2698,Ref!A:D,4,0)</f>
        <v>0</v>
      </c>
      <c r="D2698" s="18" t="str">
        <f t="shared" si="126"/>
        <v>18/may</v>
      </c>
      <c r="E2698" s="18">
        <f t="shared" si="127"/>
        <v>5</v>
      </c>
      <c r="F2698" s="18">
        <v>1</v>
      </c>
      <c r="G2698" s="18">
        <f t="shared" si="128"/>
        <v>0</v>
      </c>
      <c r="H2698" s="3">
        <v>46160.674050925925</v>
      </c>
      <c r="I2698">
        <v>66178334</v>
      </c>
      <c r="J2698" t="s">
        <v>2021</v>
      </c>
      <c r="K2698" t="s">
        <v>1968</v>
      </c>
      <c r="L2698" t="s">
        <v>1969</v>
      </c>
      <c r="M2698" t="s">
        <v>1970</v>
      </c>
      <c r="O2698">
        <v>353365190000</v>
      </c>
      <c r="P2698">
        <v>16018</v>
      </c>
      <c r="Q2698">
        <v>-7</v>
      </c>
      <c r="R2698">
        <v>1</v>
      </c>
      <c r="S2698">
        <v>66178334</v>
      </c>
      <c r="U2698" t="s">
        <v>5714</v>
      </c>
      <c r="W2698" t="s">
        <v>442</v>
      </c>
      <c r="X2698">
        <v>353365190000</v>
      </c>
      <c r="Y2698" t="s">
        <v>65</v>
      </c>
      <c r="Z2698" t="s">
        <v>597</v>
      </c>
      <c r="AF2698" t="s">
        <v>1976</v>
      </c>
      <c r="AG2698" t="s">
        <v>1972</v>
      </c>
      <c r="AL2698">
        <v>5</v>
      </c>
      <c r="AN2698" t="s">
        <v>1974</v>
      </c>
      <c r="AO2698">
        <v>0</v>
      </c>
      <c r="AQ2698">
        <v>2258178</v>
      </c>
      <c r="AR2698" t="s">
        <v>4605</v>
      </c>
      <c r="AS2698" t="s">
        <v>5883</v>
      </c>
      <c r="AT2698" t="s">
        <v>2022</v>
      </c>
    </row>
    <row r="2699" spans="1:46" x14ac:dyDescent="0.25">
      <c r="A2699" t="str">
        <f>_xlfn.XLOOKUP(I2699,UTILIZADAS[Contacto1],UTILIZADAS[Source.Name],,0)</f>
        <v>Cobros Abril Canal Fijo</v>
      </c>
      <c r="B2699" s="18">
        <f>VLOOKUP(J2699,Ref!A:C,3,0)</f>
        <v>0</v>
      </c>
      <c r="C2699" s="18">
        <f>VLOOKUP(J2699,Ref!A:D,4,0)</f>
        <v>0</v>
      </c>
      <c r="D2699" s="18" t="str">
        <f t="shared" si="126"/>
        <v>20/may</v>
      </c>
      <c r="E2699" s="18">
        <f t="shared" si="127"/>
        <v>5</v>
      </c>
      <c r="F2699" s="18">
        <v>1</v>
      </c>
      <c r="G2699" s="18">
        <f t="shared" si="128"/>
        <v>0</v>
      </c>
      <c r="H2699" s="3">
        <v>46162.498298611114</v>
      </c>
      <c r="I2699">
        <v>66178334</v>
      </c>
      <c r="J2699" t="s">
        <v>2021</v>
      </c>
      <c r="K2699" t="s">
        <v>1968</v>
      </c>
      <c r="L2699" t="s">
        <v>1969</v>
      </c>
      <c r="M2699" t="s">
        <v>1970</v>
      </c>
      <c r="O2699">
        <v>353365190000</v>
      </c>
      <c r="P2699">
        <v>16018</v>
      </c>
      <c r="Q2699">
        <v>-7</v>
      </c>
      <c r="R2699">
        <v>1</v>
      </c>
      <c r="S2699">
        <v>66178334</v>
      </c>
      <c r="U2699" t="s">
        <v>5714</v>
      </c>
      <c r="W2699" t="s">
        <v>442</v>
      </c>
      <c r="X2699">
        <v>353365190000</v>
      </c>
      <c r="Y2699" t="s">
        <v>65</v>
      </c>
      <c r="Z2699" t="s">
        <v>597</v>
      </c>
      <c r="AF2699" t="s">
        <v>1976</v>
      </c>
      <c r="AG2699" t="s">
        <v>1972</v>
      </c>
      <c r="AL2699">
        <v>5</v>
      </c>
      <c r="AN2699" t="s">
        <v>1974</v>
      </c>
      <c r="AO2699">
        <v>0</v>
      </c>
      <c r="AQ2699">
        <v>2258178</v>
      </c>
      <c r="AR2699" t="s">
        <v>4605</v>
      </c>
      <c r="AS2699" t="s">
        <v>5883</v>
      </c>
      <c r="AT2699" t="s">
        <v>2022</v>
      </c>
    </row>
    <row r="2700" spans="1:46" x14ac:dyDescent="0.25">
      <c r="A2700" t="str">
        <f>_xlfn.XLOOKUP(I2700,UTILIZADAS[Contacto1],UTILIZADAS[Source.Name],,0)</f>
        <v>Cobros Abril Canal Fijo</v>
      </c>
      <c r="B2700" s="18">
        <f>VLOOKUP(J2700,Ref!A:C,3,0)</f>
        <v>1</v>
      </c>
      <c r="C2700" s="18">
        <f>VLOOKUP(J2700,Ref!A:D,4,0)</f>
        <v>1</v>
      </c>
      <c r="D2700" s="18" t="str">
        <f t="shared" si="126"/>
        <v>21/may</v>
      </c>
      <c r="E2700" s="18">
        <f t="shared" si="127"/>
        <v>5</v>
      </c>
      <c r="F2700" s="18">
        <v>1</v>
      </c>
      <c r="G2700" s="18">
        <f t="shared" si="128"/>
        <v>1</v>
      </c>
      <c r="H2700" s="3">
        <v>46163.530972222223</v>
      </c>
      <c r="I2700">
        <v>66178334</v>
      </c>
      <c r="J2700">
        <v>6003</v>
      </c>
      <c r="K2700" t="s">
        <v>1983</v>
      </c>
      <c r="L2700" t="s">
        <v>1897</v>
      </c>
      <c r="M2700" t="s">
        <v>1970</v>
      </c>
      <c r="O2700">
        <v>353365190000</v>
      </c>
      <c r="P2700">
        <v>16018</v>
      </c>
      <c r="Q2700">
        <v>-7</v>
      </c>
      <c r="R2700">
        <v>1</v>
      </c>
      <c r="S2700">
        <v>66178334</v>
      </c>
      <c r="U2700" t="s">
        <v>5714</v>
      </c>
      <c r="W2700" t="s">
        <v>442</v>
      </c>
      <c r="X2700">
        <v>353365190000</v>
      </c>
      <c r="Y2700" t="s">
        <v>65</v>
      </c>
      <c r="Z2700" t="s">
        <v>597</v>
      </c>
      <c r="AF2700" t="s">
        <v>1976</v>
      </c>
      <c r="AG2700" t="s">
        <v>1972</v>
      </c>
      <c r="AL2700">
        <v>49</v>
      </c>
      <c r="AM2700" t="s">
        <v>1979</v>
      </c>
      <c r="AN2700" t="s">
        <v>1987</v>
      </c>
      <c r="AO2700">
        <v>0</v>
      </c>
      <c r="AQ2700">
        <v>2258178</v>
      </c>
      <c r="AR2700" t="s">
        <v>4605</v>
      </c>
      <c r="AS2700" t="s">
        <v>5883</v>
      </c>
      <c r="AT2700" t="s">
        <v>1892</v>
      </c>
    </row>
    <row r="2701" spans="1:46" x14ac:dyDescent="0.25">
      <c r="A2701" t="e">
        <f>_xlfn.XLOOKUP(I2701,UTILIZADAS[Contacto1],UTILIZADAS[Source.Name],,0)</f>
        <v>#N/A</v>
      </c>
      <c r="B2701" s="18">
        <f>VLOOKUP(J2701,Ref!A:C,3,0)</f>
        <v>0</v>
      </c>
      <c r="C2701" s="18">
        <f>VLOOKUP(J2701,Ref!A:D,4,0)</f>
        <v>0</v>
      </c>
      <c r="D2701" s="18" t="str">
        <f t="shared" si="126"/>
        <v>04/may</v>
      </c>
      <c r="E2701" s="18">
        <f t="shared" si="127"/>
        <v>1</v>
      </c>
      <c r="F2701" s="18">
        <v>1</v>
      </c>
      <c r="G2701" s="18">
        <f t="shared" si="128"/>
        <v>1</v>
      </c>
      <c r="H2701" s="3">
        <v>46146.607754629629</v>
      </c>
      <c r="I2701">
        <v>66189666</v>
      </c>
      <c r="J2701">
        <v>6004</v>
      </c>
      <c r="K2701" t="s">
        <v>1983</v>
      </c>
      <c r="L2701" t="s">
        <v>1897</v>
      </c>
      <c r="M2701" t="s">
        <v>1970</v>
      </c>
      <c r="P2701">
        <v>998</v>
      </c>
      <c r="Q2701">
        <v>0</v>
      </c>
      <c r="S2701">
        <v>66189666</v>
      </c>
      <c r="AF2701" t="s">
        <v>1976</v>
      </c>
      <c r="AG2701" t="s">
        <v>1972</v>
      </c>
      <c r="AL2701">
        <v>66</v>
      </c>
      <c r="AM2701" t="s">
        <v>1979</v>
      </c>
      <c r="AN2701" t="s">
        <v>1977</v>
      </c>
      <c r="AO2701">
        <v>0</v>
      </c>
      <c r="AQ2701">
        <v>2257470</v>
      </c>
      <c r="AR2701" t="s">
        <v>1978</v>
      </c>
      <c r="AT2701" t="s">
        <v>1984</v>
      </c>
    </row>
    <row r="2702" spans="1:46" x14ac:dyDescent="0.25">
      <c r="A2702" t="str">
        <f>_xlfn.XLOOKUP(I2702,UTILIZADAS[Contacto1],UTILIZADAS[Source.Name],,0)</f>
        <v>Cobros Abril Canal Fijo</v>
      </c>
      <c r="B2702" s="18">
        <f>VLOOKUP(J2702,Ref!A:C,3,0)</f>
        <v>0</v>
      </c>
      <c r="C2702" s="18">
        <f>VLOOKUP(J2702,Ref!A:D,4,0)</f>
        <v>0</v>
      </c>
      <c r="D2702" s="18" t="str">
        <f t="shared" si="126"/>
        <v>12/may</v>
      </c>
      <c r="E2702" s="18">
        <f t="shared" si="127"/>
        <v>3</v>
      </c>
      <c r="F2702" s="18">
        <v>1</v>
      </c>
      <c r="G2702" s="18">
        <f t="shared" si="128"/>
        <v>0</v>
      </c>
      <c r="H2702" s="3">
        <v>46154.425150462965</v>
      </c>
      <c r="I2702">
        <v>66210454</v>
      </c>
      <c r="J2702" t="s">
        <v>2021</v>
      </c>
      <c r="K2702" t="s">
        <v>1968</v>
      </c>
      <c r="L2702" t="s">
        <v>1969</v>
      </c>
      <c r="M2702" t="s">
        <v>1970</v>
      </c>
      <c r="O2702">
        <v>215060250000</v>
      </c>
      <c r="P2702">
        <v>16018</v>
      </c>
      <c r="Q2702">
        <v>-5</v>
      </c>
      <c r="R2702">
        <v>1</v>
      </c>
      <c r="S2702">
        <v>66210454</v>
      </c>
      <c r="U2702" t="s">
        <v>217</v>
      </c>
      <c r="W2702" t="s">
        <v>218</v>
      </c>
      <c r="X2702">
        <v>215060250000</v>
      </c>
      <c r="Y2702" t="s">
        <v>65</v>
      </c>
      <c r="Z2702" t="s">
        <v>66</v>
      </c>
      <c r="AF2702" t="s">
        <v>1976</v>
      </c>
      <c r="AG2702" t="s">
        <v>1972</v>
      </c>
      <c r="AL2702">
        <v>5</v>
      </c>
      <c r="AN2702" t="s">
        <v>1974</v>
      </c>
      <c r="AO2702">
        <v>0</v>
      </c>
      <c r="AQ2702">
        <v>2258179</v>
      </c>
      <c r="AR2702" t="s">
        <v>4605</v>
      </c>
      <c r="AS2702" t="s">
        <v>5883</v>
      </c>
      <c r="AT2702" t="s">
        <v>2022</v>
      </c>
    </row>
    <row r="2703" spans="1:46" x14ac:dyDescent="0.25">
      <c r="A2703" t="str">
        <f>_xlfn.XLOOKUP(I2703,UTILIZADAS[Contacto1],UTILIZADAS[Source.Name],,0)</f>
        <v>Cobros Abril Canal Fijo</v>
      </c>
      <c r="B2703" s="18">
        <f>VLOOKUP(J2703,Ref!A:C,3,0)</f>
        <v>0</v>
      </c>
      <c r="C2703" s="18">
        <f>VLOOKUP(J2703,Ref!A:D,4,0)</f>
        <v>0</v>
      </c>
      <c r="D2703" s="18" t="str">
        <f t="shared" si="126"/>
        <v>14/may</v>
      </c>
      <c r="E2703" s="18">
        <f t="shared" si="127"/>
        <v>3</v>
      </c>
      <c r="F2703" s="18">
        <v>1</v>
      </c>
      <c r="G2703" s="18">
        <f t="shared" si="128"/>
        <v>0</v>
      </c>
      <c r="H2703" s="3">
        <v>46156.491226851853</v>
      </c>
      <c r="I2703">
        <v>66210454</v>
      </c>
      <c r="J2703" t="s">
        <v>2021</v>
      </c>
      <c r="K2703" t="s">
        <v>1968</v>
      </c>
      <c r="L2703" t="s">
        <v>1969</v>
      </c>
      <c r="M2703" t="s">
        <v>1970</v>
      </c>
      <c r="O2703">
        <v>215060250000</v>
      </c>
      <c r="P2703">
        <v>16018</v>
      </c>
      <c r="Q2703">
        <v>-5</v>
      </c>
      <c r="R2703">
        <v>1</v>
      </c>
      <c r="S2703">
        <v>66210454</v>
      </c>
      <c r="U2703" t="s">
        <v>217</v>
      </c>
      <c r="W2703" t="s">
        <v>218</v>
      </c>
      <c r="X2703">
        <v>215060250000</v>
      </c>
      <c r="Y2703" t="s">
        <v>65</v>
      </c>
      <c r="Z2703" t="s">
        <v>66</v>
      </c>
      <c r="AF2703" t="s">
        <v>1976</v>
      </c>
      <c r="AG2703" t="s">
        <v>1972</v>
      </c>
      <c r="AL2703">
        <v>5</v>
      </c>
      <c r="AN2703" t="s">
        <v>1974</v>
      </c>
      <c r="AO2703">
        <v>0</v>
      </c>
      <c r="AQ2703">
        <v>2258179</v>
      </c>
      <c r="AR2703" t="s">
        <v>4605</v>
      </c>
      <c r="AS2703" t="s">
        <v>5883</v>
      </c>
      <c r="AT2703" t="s">
        <v>2022</v>
      </c>
    </row>
    <row r="2704" spans="1:46" x14ac:dyDescent="0.25">
      <c r="A2704" t="str">
        <f>_xlfn.XLOOKUP(I2704,UTILIZADAS[Contacto1],UTILIZADAS[Source.Name],,0)</f>
        <v>Cobros Abril Canal Fijo</v>
      </c>
      <c r="B2704" s="18">
        <f>VLOOKUP(J2704,Ref!A:C,3,0)</f>
        <v>1</v>
      </c>
      <c r="C2704" s="18">
        <f>VLOOKUP(J2704,Ref!A:D,4,0)</f>
        <v>1</v>
      </c>
      <c r="D2704" s="18" t="str">
        <f t="shared" si="126"/>
        <v>18/may</v>
      </c>
      <c r="E2704" s="18">
        <f t="shared" si="127"/>
        <v>3</v>
      </c>
      <c r="F2704" s="18">
        <v>1</v>
      </c>
      <c r="G2704" s="18">
        <f t="shared" si="128"/>
        <v>1</v>
      </c>
      <c r="H2704" s="3">
        <v>46160.673784722225</v>
      </c>
      <c r="I2704">
        <v>66210454</v>
      </c>
      <c r="J2704">
        <v>6003</v>
      </c>
      <c r="K2704" t="s">
        <v>1983</v>
      </c>
      <c r="L2704" t="s">
        <v>1897</v>
      </c>
      <c r="M2704" t="s">
        <v>1970</v>
      </c>
      <c r="O2704">
        <v>215060250000</v>
      </c>
      <c r="P2704">
        <v>16018</v>
      </c>
      <c r="Q2704">
        <v>-5</v>
      </c>
      <c r="R2704">
        <v>1</v>
      </c>
      <c r="S2704">
        <v>66210454</v>
      </c>
      <c r="U2704" t="s">
        <v>217</v>
      </c>
      <c r="W2704" t="s">
        <v>218</v>
      </c>
      <c r="X2704">
        <v>215060250000</v>
      </c>
      <c r="Y2704" t="s">
        <v>65</v>
      </c>
      <c r="Z2704" t="s">
        <v>66</v>
      </c>
      <c r="AF2704" t="s">
        <v>1976</v>
      </c>
      <c r="AG2704" t="s">
        <v>1972</v>
      </c>
      <c r="AL2704">
        <v>59</v>
      </c>
      <c r="AM2704" t="s">
        <v>1979</v>
      </c>
      <c r="AN2704" t="s">
        <v>1987</v>
      </c>
      <c r="AO2704">
        <v>0</v>
      </c>
      <c r="AQ2704">
        <v>2258179</v>
      </c>
      <c r="AR2704" t="s">
        <v>4605</v>
      </c>
      <c r="AS2704" t="s">
        <v>5883</v>
      </c>
      <c r="AT2704" t="s">
        <v>1892</v>
      </c>
    </row>
    <row r="2705" spans="1:46" x14ac:dyDescent="0.25">
      <c r="A2705" t="str">
        <f>_xlfn.XLOOKUP(I2705,UTILIZADAS[Contacto1],UTILIZADAS[Source.Name],,0)</f>
        <v>Cobros Abril Canal Fijo</v>
      </c>
      <c r="B2705" s="18">
        <f>VLOOKUP(J2705,Ref!A:C,3,0)</f>
        <v>0</v>
      </c>
      <c r="C2705" s="18">
        <f>VLOOKUP(J2705,Ref!A:D,4,0)</f>
        <v>0</v>
      </c>
      <c r="D2705" s="18" t="str">
        <f t="shared" si="126"/>
        <v>12/may</v>
      </c>
      <c r="E2705" s="18">
        <f t="shared" si="127"/>
        <v>2</v>
      </c>
      <c r="F2705" s="18">
        <v>1</v>
      </c>
      <c r="G2705" s="18">
        <f t="shared" si="128"/>
        <v>0</v>
      </c>
      <c r="H2705" s="3">
        <v>46154.425833333335</v>
      </c>
      <c r="I2705">
        <v>66223422</v>
      </c>
      <c r="J2705" t="s">
        <v>1967</v>
      </c>
      <c r="K2705" t="s">
        <v>1968</v>
      </c>
      <c r="L2705" t="s">
        <v>1969</v>
      </c>
      <c r="M2705" t="s">
        <v>1970</v>
      </c>
      <c r="O2705">
        <v>365026990000</v>
      </c>
      <c r="P2705">
        <v>16018</v>
      </c>
      <c r="Q2705">
        <v>-5</v>
      </c>
      <c r="R2705">
        <v>1</v>
      </c>
      <c r="S2705">
        <v>66223422</v>
      </c>
      <c r="U2705" t="s">
        <v>2435</v>
      </c>
      <c r="W2705" t="s">
        <v>4014</v>
      </c>
      <c r="X2705">
        <v>365026990000</v>
      </c>
      <c r="Y2705" t="s">
        <v>65</v>
      </c>
      <c r="Z2705" t="s">
        <v>66</v>
      </c>
      <c r="AF2705" t="s">
        <v>1976</v>
      </c>
      <c r="AG2705" t="s">
        <v>1972</v>
      </c>
      <c r="AL2705">
        <v>0</v>
      </c>
      <c r="AN2705" t="s">
        <v>1974</v>
      </c>
      <c r="AO2705">
        <v>0</v>
      </c>
      <c r="AQ2705">
        <v>2258180</v>
      </c>
      <c r="AR2705" t="s">
        <v>4605</v>
      </c>
      <c r="AS2705" t="s">
        <v>5883</v>
      </c>
      <c r="AT2705" t="s">
        <v>1975</v>
      </c>
    </row>
    <row r="2706" spans="1:46" x14ac:dyDescent="0.25">
      <c r="A2706" t="str">
        <f>_xlfn.XLOOKUP(I2706,UTILIZADAS[Contacto1],UTILIZADAS[Source.Name],,0)</f>
        <v>Cobros Abril Canal Fijo</v>
      </c>
      <c r="B2706" s="18">
        <f>VLOOKUP(J2706,Ref!A:C,3,0)</f>
        <v>1</v>
      </c>
      <c r="C2706" s="18">
        <f>VLOOKUP(J2706,Ref!A:D,4,0)</f>
        <v>1</v>
      </c>
      <c r="D2706" s="18" t="str">
        <f t="shared" si="126"/>
        <v>14/may</v>
      </c>
      <c r="E2706" s="18">
        <f t="shared" si="127"/>
        <v>2</v>
      </c>
      <c r="F2706" s="18">
        <v>1</v>
      </c>
      <c r="G2706" s="18">
        <f t="shared" si="128"/>
        <v>1</v>
      </c>
      <c r="H2706" s="3">
        <v>46156.494212962964</v>
      </c>
      <c r="I2706">
        <v>66223422</v>
      </c>
      <c r="J2706">
        <v>6003</v>
      </c>
      <c r="K2706" t="s">
        <v>1983</v>
      </c>
      <c r="L2706" t="s">
        <v>1897</v>
      </c>
      <c r="M2706" t="s">
        <v>1970</v>
      </c>
      <c r="O2706">
        <v>365026990000</v>
      </c>
      <c r="P2706">
        <v>16018</v>
      </c>
      <c r="Q2706">
        <v>-5</v>
      </c>
      <c r="R2706">
        <v>1</v>
      </c>
      <c r="S2706">
        <v>66223422</v>
      </c>
      <c r="U2706" t="s">
        <v>2435</v>
      </c>
      <c r="W2706" t="s">
        <v>4014</v>
      </c>
      <c r="X2706">
        <v>365026990000</v>
      </c>
      <c r="Y2706" t="s">
        <v>65</v>
      </c>
      <c r="Z2706" t="s">
        <v>66</v>
      </c>
      <c r="AF2706" t="s">
        <v>1976</v>
      </c>
      <c r="AG2706" t="s">
        <v>1972</v>
      </c>
      <c r="AL2706">
        <v>18</v>
      </c>
      <c r="AM2706" t="s">
        <v>1979</v>
      </c>
      <c r="AN2706" t="s">
        <v>1987</v>
      </c>
      <c r="AO2706">
        <v>0</v>
      </c>
      <c r="AQ2706">
        <v>2258180</v>
      </c>
      <c r="AR2706" t="s">
        <v>4605</v>
      </c>
      <c r="AS2706" t="s">
        <v>5883</v>
      </c>
      <c r="AT2706" t="s">
        <v>1892</v>
      </c>
    </row>
    <row r="2707" spans="1:46" x14ac:dyDescent="0.25">
      <c r="A2707" t="str">
        <f>_xlfn.XLOOKUP(I2707,UTILIZADAS[Contacto1],UTILIZADAS[Source.Name],,0)</f>
        <v>Cobros Abril Canal Fijo</v>
      </c>
      <c r="B2707" s="18">
        <f>VLOOKUP(J2707,Ref!A:C,3,0)</f>
        <v>0</v>
      </c>
      <c r="C2707" s="18">
        <f>VLOOKUP(J2707,Ref!A:D,4,0)</f>
        <v>0</v>
      </c>
      <c r="D2707" s="18" t="str">
        <f t="shared" si="126"/>
        <v>12/may</v>
      </c>
      <c r="E2707" s="18">
        <f t="shared" si="127"/>
        <v>4</v>
      </c>
      <c r="F2707" s="18">
        <v>1</v>
      </c>
      <c r="G2707" s="18">
        <f t="shared" si="128"/>
        <v>0</v>
      </c>
      <c r="H2707" s="3">
        <v>46154.426053240742</v>
      </c>
      <c r="I2707">
        <v>66235009</v>
      </c>
      <c r="J2707" t="s">
        <v>2021</v>
      </c>
      <c r="K2707" t="s">
        <v>1968</v>
      </c>
      <c r="L2707" t="s">
        <v>1969</v>
      </c>
      <c r="M2707" t="s">
        <v>1970</v>
      </c>
      <c r="O2707">
        <v>361043240000</v>
      </c>
      <c r="P2707">
        <v>16018</v>
      </c>
      <c r="Q2707">
        <v>-5</v>
      </c>
      <c r="R2707">
        <v>1</v>
      </c>
      <c r="S2707">
        <v>66235009</v>
      </c>
      <c r="U2707" t="s">
        <v>2509</v>
      </c>
      <c r="W2707" t="s">
        <v>4107</v>
      </c>
      <c r="X2707">
        <v>361043240000</v>
      </c>
      <c r="Y2707" t="s">
        <v>65</v>
      </c>
      <c r="Z2707" t="s">
        <v>66</v>
      </c>
      <c r="AF2707" t="s">
        <v>1976</v>
      </c>
      <c r="AG2707" t="s">
        <v>1972</v>
      </c>
      <c r="AL2707">
        <v>5</v>
      </c>
      <c r="AN2707" t="s">
        <v>1974</v>
      </c>
      <c r="AO2707">
        <v>0</v>
      </c>
      <c r="AQ2707">
        <v>2258181</v>
      </c>
      <c r="AR2707" t="s">
        <v>4605</v>
      </c>
      <c r="AS2707" t="s">
        <v>5883</v>
      </c>
      <c r="AT2707" t="s">
        <v>2022</v>
      </c>
    </row>
    <row r="2708" spans="1:46" x14ac:dyDescent="0.25">
      <c r="A2708" t="str">
        <f>_xlfn.XLOOKUP(I2708,UTILIZADAS[Contacto1],UTILIZADAS[Source.Name],,0)</f>
        <v>Cobros Abril Canal Fijo</v>
      </c>
      <c r="B2708" s="18">
        <f>VLOOKUP(J2708,Ref!A:C,3,0)</f>
        <v>0</v>
      </c>
      <c r="C2708" s="18">
        <f>VLOOKUP(J2708,Ref!A:D,4,0)</f>
        <v>0</v>
      </c>
      <c r="D2708" s="18" t="str">
        <f t="shared" si="126"/>
        <v>14/may</v>
      </c>
      <c r="E2708" s="18">
        <f t="shared" si="127"/>
        <v>4</v>
      </c>
      <c r="F2708" s="18">
        <v>1</v>
      </c>
      <c r="G2708" s="18">
        <f t="shared" si="128"/>
        <v>0</v>
      </c>
      <c r="H2708" s="3">
        <v>46156.49422453704</v>
      </c>
      <c r="I2708">
        <v>66235009</v>
      </c>
      <c r="J2708" t="s">
        <v>2021</v>
      </c>
      <c r="K2708" t="s">
        <v>1968</v>
      </c>
      <c r="L2708" t="s">
        <v>1969</v>
      </c>
      <c r="M2708" t="s">
        <v>1970</v>
      </c>
      <c r="O2708">
        <v>361043240000</v>
      </c>
      <c r="P2708">
        <v>16018</v>
      </c>
      <c r="Q2708">
        <v>-5</v>
      </c>
      <c r="R2708">
        <v>1</v>
      </c>
      <c r="S2708">
        <v>66235009</v>
      </c>
      <c r="U2708" t="s">
        <v>2509</v>
      </c>
      <c r="W2708" t="s">
        <v>4107</v>
      </c>
      <c r="X2708">
        <v>361043240000</v>
      </c>
      <c r="Y2708" t="s">
        <v>65</v>
      </c>
      <c r="Z2708" t="s">
        <v>66</v>
      </c>
      <c r="AF2708" t="s">
        <v>1976</v>
      </c>
      <c r="AG2708" t="s">
        <v>1972</v>
      </c>
      <c r="AL2708">
        <v>5</v>
      </c>
      <c r="AN2708" t="s">
        <v>1974</v>
      </c>
      <c r="AO2708">
        <v>0</v>
      </c>
      <c r="AQ2708">
        <v>2258181</v>
      </c>
      <c r="AR2708" t="s">
        <v>4605</v>
      </c>
      <c r="AS2708" t="s">
        <v>5883</v>
      </c>
      <c r="AT2708" t="s">
        <v>2022</v>
      </c>
    </row>
    <row r="2709" spans="1:46" x14ac:dyDescent="0.25">
      <c r="A2709" t="str">
        <f>_xlfn.XLOOKUP(I2709,UTILIZADAS[Contacto1],UTILIZADAS[Source.Name],,0)</f>
        <v>Cobros Abril Canal Fijo</v>
      </c>
      <c r="B2709" s="18">
        <f>VLOOKUP(J2709,Ref!A:C,3,0)</f>
        <v>0</v>
      </c>
      <c r="C2709" s="18">
        <f>VLOOKUP(J2709,Ref!A:D,4,0)</f>
        <v>0</v>
      </c>
      <c r="D2709" s="18" t="str">
        <f t="shared" si="126"/>
        <v>18/may</v>
      </c>
      <c r="E2709" s="18">
        <f t="shared" si="127"/>
        <v>4</v>
      </c>
      <c r="F2709" s="18">
        <v>1</v>
      </c>
      <c r="G2709" s="18">
        <f t="shared" si="128"/>
        <v>0</v>
      </c>
      <c r="H2709" s="3">
        <v>46160.674363425926</v>
      </c>
      <c r="I2709">
        <v>66235009</v>
      </c>
      <c r="J2709" t="s">
        <v>2021</v>
      </c>
      <c r="K2709" t="s">
        <v>1968</v>
      </c>
      <c r="L2709" t="s">
        <v>1969</v>
      </c>
      <c r="M2709" t="s">
        <v>1970</v>
      </c>
      <c r="O2709">
        <v>361043240000</v>
      </c>
      <c r="P2709">
        <v>16018</v>
      </c>
      <c r="Q2709">
        <v>-5</v>
      </c>
      <c r="R2709">
        <v>1</v>
      </c>
      <c r="S2709">
        <v>66235009</v>
      </c>
      <c r="U2709" t="s">
        <v>2509</v>
      </c>
      <c r="W2709" t="s">
        <v>4107</v>
      </c>
      <c r="X2709">
        <v>361043240000</v>
      </c>
      <c r="Y2709" t="s">
        <v>65</v>
      </c>
      <c r="Z2709" t="s">
        <v>66</v>
      </c>
      <c r="AF2709" t="s">
        <v>1976</v>
      </c>
      <c r="AG2709" t="s">
        <v>1972</v>
      </c>
      <c r="AL2709">
        <v>5</v>
      </c>
      <c r="AN2709" t="s">
        <v>1974</v>
      </c>
      <c r="AO2709">
        <v>0</v>
      </c>
      <c r="AQ2709">
        <v>2258181</v>
      </c>
      <c r="AR2709" t="s">
        <v>4605</v>
      </c>
      <c r="AS2709" t="s">
        <v>5883</v>
      </c>
      <c r="AT2709" t="s">
        <v>2022</v>
      </c>
    </row>
    <row r="2710" spans="1:46" x14ac:dyDescent="0.25">
      <c r="A2710" t="str">
        <f>_xlfn.XLOOKUP(I2710,UTILIZADAS[Contacto1],UTILIZADAS[Source.Name],,0)</f>
        <v>Cobros Abril Canal Fijo</v>
      </c>
      <c r="B2710" s="18">
        <f>VLOOKUP(J2710,Ref!A:C,3,0)</f>
        <v>1</v>
      </c>
      <c r="C2710" s="18">
        <f>VLOOKUP(J2710,Ref!A:D,4,0)</f>
        <v>0</v>
      </c>
      <c r="D2710" s="18" t="str">
        <f t="shared" si="126"/>
        <v>20/may</v>
      </c>
      <c r="E2710" s="18">
        <f t="shared" si="127"/>
        <v>4</v>
      </c>
      <c r="F2710" s="18">
        <v>1</v>
      </c>
      <c r="G2710" s="18">
        <f t="shared" si="128"/>
        <v>1</v>
      </c>
      <c r="H2710" s="3">
        <v>46162.499398148146</v>
      </c>
      <c r="I2710">
        <v>66235009</v>
      </c>
      <c r="J2710">
        <v>6006</v>
      </c>
      <c r="K2710" t="s">
        <v>1983</v>
      </c>
      <c r="L2710" t="s">
        <v>1897</v>
      </c>
      <c r="M2710" t="s">
        <v>1970</v>
      </c>
      <c r="O2710">
        <v>361043240000</v>
      </c>
      <c r="P2710">
        <v>16018</v>
      </c>
      <c r="Q2710">
        <v>-5</v>
      </c>
      <c r="R2710">
        <v>1</v>
      </c>
      <c r="S2710">
        <v>66235009</v>
      </c>
      <c r="U2710" t="s">
        <v>2509</v>
      </c>
      <c r="W2710" t="s">
        <v>4107</v>
      </c>
      <c r="X2710">
        <v>361043240000</v>
      </c>
      <c r="Y2710" t="s">
        <v>65</v>
      </c>
      <c r="Z2710" t="s">
        <v>66</v>
      </c>
      <c r="AF2710" t="s">
        <v>1976</v>
      </c>
      <c r="AG2710" t="s">
        <v>1972</v>
      </c>
      <c r="AL2710">
        <v>71</v>
      </c>
      <c r="AM2710" t="s">
        <v>1979</v>
      </c>
      <c r="AN2710" t="s">
        <v>1987</v>
      </c>
      <c r="AO2710">
        <v>0</v>
      </c>
      <c r="AQ2710">
        <v>2258181</v>
      </c>
      <c r="AR2710" t="s">
        <v>4605</v>
      </c>
      <c r="AS2710" t="s">
        <v>5883</v>
      </c>
      <c r="AT2710" t="s">
        <v>1894</v>
      </c>
    </row>
    <row r="2711" spans="1:46" x14ac:dyDescent="0.25">
      <c r="A2711" t="str">
        <f>_xlfn.XLOOKUP(I2711,UTILIZADAS[Contacto1],UTILIZADAS[Source.Name],,0)</f>
        <v>Cobros Mayo</v>
      </c>
      <c r="B2711" s="18">
        <f>VLOOKUP(J2711,Ref!A:C,3,0)</f>
        <v>0</v>
      </c>
      <c r="C2711" s="18">
        <f>VLOOKUP(J2711,Ref!A:D,4,0)</f>
        <v>0</v>
      </c>
      <c r="D2711" s="18" t="str">
        <f t="shared" si="126"/>
        <v>12/may</v>
      </c>
      <c r="E2711" s="18">
        <f t="shared" si="127"/>
        <v>1</v>
      </c>
      <c r="F2711" s="18">
        <v>1</v>
      </c>
      <c r="G2711" s="18">
        <f t="shared" si="128"/>
        <v>1</v>
      </c>
      <c r="H2711" s="3">
        <v>46154.425949074073</v>
      </c>
      <c r="I2711">
        <v>66241362</v>
      </c>
      <c r="J2711">
        <v>6004</v>
      </c>
      <c r="K2711" t="s">
        <v>1983</v>
      </c>
      <c r="L2711" t="s">
        <v>1897</v>
      </c>
      <c r="M2711" t="s">
        <v>1970</v>
      </c>
      <c r="O2711">
        <v>367037840000</v>
      </c>
      <c r="P2711">
        <v>16018</v>
      </c>
      <c r="Q2711">
        <v>-5</v>
      </c>
      <c r="R2711">
        <v>1</v>
      </c>
      <c r="S2711">
        <v>66241362</v>
      </c>
      <c r="U2711" t="s">
        <v>5038</v>
      </c>
      <c r="W2711" t="s">
        <v>5039</v>
      </c>
      <c r="X2711">
        <v>367037840000</v>
      </c>
      <c r="Y2711" t="s">
        <v>65</v>
      </c>
      <c r="Z2711" t="s">
        <v>66</v>
      </c>
      <c r="AF2711" t="s">
        <v>1976</v>
      </c>
      <c r="AG2711" t="s">
        <v>1972</v>
      </c>
      <c r="AL2711">
        <v>65</v>
      </c>
      <c r="AM2711" t="s">
        <v>1979</v>
      </c>
      <c r="AN2711" t="s">
        <v>1987</v>
      </c>
      <c r="AO2711">
        <v>0</v>
      </c>
      <c r="AQ2711">
        <v>2258182</v>
      </c>
      <c r="AR2711" t="s">
        <v>4605</v>
      </c>
      <c r="AS2711" t="s">
        <v>5883</v>
      </c>
      <c r="AT2711" t="s">
        <v>1984</v>
      </c>
    </row>
    <row r="2712" spans="1:46" x14ac:dyDescent="0.25">
      <c r="A2712" t="str">
        <f>_xlfn.XLOOKUP(I2712,UTILIZADAS[Contacto1],UTILIZADAS[Source.Name],,0)</f>
        <v>Cobros Mayo</v>
      </c>
      <c r="B2712" s="18">
        <f>VLOOKUP(J2712,Ref!A:C,3,0)</f>
        <v>0</v>
      </c>
      <c r="C2712" s="18">
        <f>VLOOKUP(J2712,Ref!A:D,4,0)</f>
        <v>0</v>
      </c>
      <c r="D2712" s="18" t="str">
        <f t="shared" si="126"/>
        <v>12/may</v>
      </c>
      <c r="E2712" s="18">
        <f t="shared" si="127"/>
        <v>5</v>
      </c>
      <c r="F2712" s="18">
        <v>1</v>
      </c>
      <c r="G2712" s="18">
        <f t="shared" si="128"/>
        <v>0</v>
      </c>
      <c r="H2712" s="3">
        <v>46154.426504629628</v>
      </c>
      <c r="I2712">
        <v>66247133</v>
      </c>
      <c r="J2712" t="s">
        <v>2021</v>
      </c>
      <c r="K2712" t="s">
        <v>1968</v>
      </c>
      <c r="L2712" t="s">
        <v>1969</v>
      </c>
      <c r="M2712" t="s">
        <v>1970</v>
      </c>
      <c r="O2712">
        <v>362048230000</v>
      </c>
      <c r="P2712">
        <v>16018</v>
      </c>
      <c r="Q2712">
        <v>-5</v>
      </c>
      <c r="R2712">
        <v>1</v>
      </c>
      <c r="S2712">
        <v>66247133</v>
      </c>
      <c r="U2712" t="s">
        <v>5156</v>
      </c>
      <c r="W2712" t="s">
        <v>5157</v>
      </c>
      <c r="X2712">
        <v>362048230000</v>
      </c>
      <c r="Y2712" t="s">
        <v>65</v>
      </c>
      <c r="Z2712" t="s">
        <v>66</v>
      </c>
      <c r="AF2712" t="s">
        <v>1976</v>
      </c>
      <c r="AG2712" t="s">
        <v>1972</v>
      </c>
      <c r="AL2712">
        <v>5</v>
      </c>
      <c r="AN2712" t="s">
        <v>1974</v>
      </c>
      <c r="AO2712">
        <v>0</v>
      </c>
      <c r="AQ2712">
        <v>2258183</v>
      </c>
      <c r="AR2712" t="s">
        <v>4605</v>
      </c>
      <c r="AS2712" t="s">
        <v>5883</v>
      </c>
      <c r="AT2712" t="s">
        <v>2022</v>
      </c>
    </row>
    <row r="2713" spans="1:46" x14ac:dyDescent="0.25">
      <c r="A2713" t="str">
        <f>_xlfn.XLOOKUP(I2713,UTILIZADAS[Contacto1],UTILIZADAS[Source.Name],,0)</f>
        <v>Cobros Mayo</v>
      </c>
      <c r="B2713" s="18">
        <f>VLOOKUP(J2713,Ref!A:C,3,0)</f>
        <v>0</v>
      </c>
      <c r="C2713" s="18">
        <f>VLOOKUP(J2713,Ref!A:D,4,0)</f>
        <v>0</v>
      </c>
      <c r="D2713" s="18" t="str">
        <f t="shared" si="126"/>
        <v>14/may</v>
      </c>
      <c r="E2713" s="18">
        <f t="shared" si="127"/>
        <v>5</v>
      </c>
      <c r="F2713" s="18">
        <v>1</v>
      </c>
      <c r="G2713" s="18">
        <f t="shared" si="128"/>
        <v>0</v>
      </c>
      <c r="H2713" s="3">
        <v>46156.494664351849</v>
      </c>
      <c r="I2713">
        <v>66247133</v>
      </c>
      <c r="J2713" t="s">
        <v>2021</v>
      </c>
      <c r="K2713" t="s">
        <v>1968</v>
      </c>
      <c r="L2713" t="s">
        <v>1969</v>
      </c>
      <c r="M2713" t="s">
        <v>1970</v>
      </c>
      <c r="O2713">
        <v>362048230000</v>
      </c>
      <c r="P2713">
        <v>16018</v>
      </c>
      <c r="Q2713">
        <v>-5</v>
      </c>
      <c r="R2713">
        <v>1</v>
      </c>
      <c r="S2713">
        <v>66247133</v>
      </c>
      <c r="U2713" t="s">
        <v>5156</v>
      </c>
      <c r="W2713" t="s">
        <v>5157</v>
      </c>
      <c r="X2713">
        <v>362048230000</v>
      </c>
      <c r="Y2713" t="s">
        <v>65</v>
      </c>
      <c r="Z2713" t="s">
        <v>66</v>
      </c>
      <c r="AF2713" t="s">
        <v>1976</v>
      </c>
      <c r="AG2713" t="s">
        <v>1972</v>
      </c>
      <c r="AL2713">
        <v>5</v>
      </c>
      <c r="AN2713" t="s">
        <v>1974</v>
      </c>
      <c r="AO2713">
        <v>0</v>
      </c>
      <c r="AQ2713">
        <v>2258183</v>
      </c>
      <c r="AR2713" t="s">
        <v>4605</v>
      </c>
      <c r="AS2713" t="s">
        <v>5883</v>
      </c>
      <c r="AT2713" t="s">
        <v>2022</v>
      </c>
    </row>
    <row r="2714" spans="1:46" x14ac:dyDescent="0.25">
      <c r="A2714" t="str">
        <f>_xlfn.XLOOKUP(I2714,UTILIZADAS[Contacto1],UTILIZADAS[Source.Name],,0)</f>
        <v>Cobros Mayo</v>
      </c>
      <c r="B2714" s="18">
        <f>VLOOKUP(J2714,Ref!A:C,3,0)</f>
        <v>0</v>
      </c>
      <c r="C2714" s="18">
        <f>VLOOKUP(J2714,Ref!A:D,4,0)</f>
        <v>0</v>
      </c>
      <c r="D2714" s="18" t="str">
        <f t="shared" si="126"/>
        <v>18/may</v>
      </c>
      <c r="E2714" s="18">
        <f t="shared" si="127"/>
        <v>5</v>
      </c>
      <c r="F2714" s="18">
        <v>1</v>
      </c>
      <c r="G2714" s="18">
        <f t="shared" si="128"/>
        <v>0</v>
      </c>
      <c r="H2714" s="3">
        <v>46160.674791666665</v>
      </c>
      <c r="I2714">
        <v>66247133</v>
      </c>
      <c r="J2714" t="s">
        <v>2021</v>
      </c>
      <c r="K2714" t="s">
        <v>1968</v>
      </c>
      <c r="L2714" t="s">
        <v>1969</v>
      </c>
      <c r="M2714" t="s">
        <v>1970</v>
      </c>
      <c r="O2714">
        <v>362048230000</v>
      </c>
      <c r="P2714">
        <v>16018</v>
      </c>
      <c r="Q2714">
        <v>-5</v>
      </c>
      <c r="R2714">
        <v>1</v>
      </c>
      <c r="S2714">
        <v>66247133</v>
      </c>
      <c r="U2714" t="s">
        <v>5156</v>
      </c>
      <c r="W2714" t="s">
        <v>5157</v>
      </c>
      <c r="X2714">
        <v>362048230000</v>
      </c>
      <c r="Y2714" t="s">
        <v>65</v>
      </c>
      <c r="Z2714" t="s">
        <v>66</v>
      </c>
      <c r="AF2714" t="s">
        <v>1976</v>
      </c>
      <c r="AG2714" t="s">
        <v>1972</v>
      </c>
      <c r="AL2714">
        <v>5</v>
      </c>
      <c r="AN2714" t="s">
        <v>1974</v>
      </c>
      <c r="AO2714">
        <v>0</v>
      </c>
      <c r="AQ2714">
        <v>2258183</v>
      </c>
      <c r="AR2714" t="s">
        <v>4605</v>
      </c>
      <c r="AS2714" t="s">
        <v>5883</v>
      </c>
      <c r="AT2714" t="s">
        <v>2022</v>
      </c>
    </row>
    <row r="2715" spans="1:46" x14ac:dyDescent="0.25">
      <c r="A2715" t="str">
        <f>_xlfn.XLOOKUP(I2715,UTILIZADAS[Contacto1],UTILIZADAS[Source.Name],,0)</f>
        <v>Cobros Mayo</v>
      </c>
      <c r="B2715" s="18">
        <f>VLOOKUP(J2715,Ref!A:C,3,0)</f>
        <v>0</v>
      </c>
      <c r="C2715" s="18">
        <f>VLOOKUP(J2715,Ref!A:D,4,0)</f>
        <v>0</v>
      </c>
      <c r="D2715" s="18" t="str">
        <f t="shared" si="126"/>
        <v>20/may</v>
      </c>
      <c r="E2715" s="18">
        <f t="shared" si="127"/>
        <v>5</v>
      </c>
      <c r="F2715" s="18">
        <v>1</v>
      </c>
      <c r="G2715" s="18">
        <f t="shared" si="128"/>
        <v>0</v>
      </c>
      <c r="H2715" s="3">
        <v>46162.499699074076</v>
      </c>
      <c r="I2715">
        <v>66247133</v>
      </c>
      <c r="J2715" t="s">
        <v>2021</v>
      </c>
      <c r="K2715" t="s">
        <v>1968</v>
      </c>
      <c r="L2715" t="s">
        <v>1969</v>
      </c>
      <c r="M2715" t="s">
        <v>1970</v>
      </c>
      <c r="O2715">
        <v>362048230000</v>
      </c>
      <c r="P2715">
        <v>16018</v>
      </c>
      <c r="Q2715">
        <v>-5</v>
      </c>
      <c r="R2715">
        <v>1</v>
      </c>
      <c r="S2715">
        <v>66247133</v>
      </c>
      <c r="U2715" t="s">
        <v>5156</v>
      </c>
      <c r="W2715" t="s">
        <v>5157</v>
      </c>
      <c r="X2715">
        <v>362048230000</v>
      </c>
      <c r="Y2715" t="s">
        <v>65</v>
      </c>
      <c r="Z2715" t="s">
        <v>66</v>
      </c>
      <c r="AF2715" t="s">
        <v>1976</v>
      </c>
      <c r="AG2715" t="s">
        <v>1972</v>
      </c>
      <c r="AL2715">
        <v>5</v>
      </c>
      <c r="AN2715" t="s">
        <v>1974</v>
      </c>
      <c r="AO2715">
        <v>0</v>
      </c>
      <c r="AQ2715">
        <v>2258183</v>
      </c>
      <c r="AR2715" t="s">
        <v>4605</v>
      </c>
      <c r="AS2715" t="s">
        <v>5883</v>
      </c>
      <c r="AT2715" t="s">
        <v>2022</v>
      </c>
    </row>
    <row r="2716" spans="1:46" x14ac:dyDescent="0.25">
      <c r="A2716" t="str">
        <f>_xlfn.XLOOKUP(I2716,UTILIZADAS[Contacto1],UTILIZADAS[Source.Name],,0)</f>
        <v>Cobros Mayo</v>
      </c>
      <c r="B2716" s="18">
        <f>VLOOKUP(J2716,Ref!A:C,3,0)</f>
        <v>0</v>
      </c>
      <c r="C2716" s="18">
        <f>VLOOKUP(J2716,Ref!A:D,4,0)</f>
        <v>0</v>
      </c>
      <c r="D2716" s="18" t="str">
        <f t="shared" si="126"/>
        <v>21/may</v>
      </c>
      <c r="E2716" s="18">
        <f t="shared" si="127"/>
        <v>5</v>
      </c>
      <c r="F2716" s="18">
        <v>1</v>
      </c>
      <c r="G2716" s="18">
        <f t="shared" si="128"/>
        <v>1</v>
      </c>
      <c r="H2716" s="3">
        <v>46163.532199074078</v>
      </c>
      <c r="I2716">
        <v>66247133</v>
      </c>
      <c r="J2716">
        <v>6004</v>
      </c>
      <c r="K2716" t="s">
        <v>1983</v>
      </c>
      <c r="L2716" t="s">
        <v>1897</v>
      </c>
      <c r="M2716" t="s">
        <v>1970</v>
      </c>
      <c r="O2716">
        <v>362048230000</v>
      </c>
      <c r="P2716">
        <v>16018</v>
      </c>
      <c r="Q2716">
        <v>-5</v>
      </c>
      <c r="R2716">
        <v>1</v>
      </c>
      <c r="S2716">
        <v>66247133</v>
      </c>
      <c r="U2716" t="s">
        <v>5156</v>
      </c>
      <c r="W2716" t="s">
        <v>5157</v>
      </c>
      <c r="X2716">
        <v>362048230000</v>
      </c>
      <c r="Y2716" t="s">
        <v>65</v>
      </c>
      <c r="Z2716" t="s">
        <v>66</v>
      </c>
      <c r="AF2716" t="s">
        <v>1976</v>
      </c>
      <c r="AG2716" t="s">
        <v>1972</v>
      </c>
      <c r="AL2716">
        <v>136</v>
      </c>
      <c r="AM2716" t="s">
        <v>1979</v>
      </c>
      <c r="AN2716" t="s">
        <v>1987</v>
      </c>
      <c r="AO2716">
        <v>0</v>
      </c>
      <c r="AQ2716">
        <v>2258183</v>
      </c>
      <c r="AR2716" t="s">
        <v>4605</v>
      </c>
      <c r="AS2716" t="s">
        <v>5883</v>
      </c>
      <c r="AT2716" t="s">
        <v>1984</v>
      </c>
    </row>
    <row r="2717" spans="1:46" x14ac:dyDescent="0.25">
      <c r="A2717" t="e">
        <f>_xlfn.XLOOKUP(I2717,UTILIZADAS[Contacto1],UTILIZADAS[Source.Name],,0)</f>
        <v>#N/A</v>
      </c>
      <c r="B2717" s="18">
        <f>VLOOKUP(J2717,Ref!A:C,3,0)</f>
        <v>0</v>
      </c>
      <c r="C2717" s="18">
        <f>VLOOKUP(J2717,Ref!A:D,4,0)</f>
        <v>0</v>
      </c>
      <c r="D2717" s="18" t="str">
        <f t="shared" si="126"/>
        <v>06/may</v>
      </c>
      <c r="E2717" s="18">
        <f t="shared" si="127"/>
        <v>1</v>
      </c>
      <c r="F2717" s="18">
        <v>1</v>
      </c>
      <c r="G2717" s="18">
        <f t="shared" si="128"/>
        <v>1</v>
      </c>
      <c r="H2717" s="3">
        <v>46148.44703703704</v>
      </c>
      <c r="I2717">
        <v>66256004</v>
      </c>
      <c r="J2717">
        <v>6004</v>
      </c>
      <c r="K2717" t="s">
        <v>1983</v>
      </c>
      <c r="L2717" t="s">
        <v>1897</v>
      </c>
      <c r="M2717" t="s">
        <v>1970</v>
      </c>
      <c r="P2717">
        <v>998</v>
      </c>
      <c r="Q2717">
        <v>0</v>
      </c>
      <c r="S2717">
        <v>66256004</v>
      </c>
      <c r="AF2717" t="s">
        <v>1976</v>
      </c>
      <c r="AG2717" t="s">
        <v>1972</v>
      </c>
      <c r="AL2717">
        <v>86</v>
      </c>
      <c r="AM2717" t="s">
        <v>1979</v>
      </c>
      <c r="AN2717" t="s">
        <v>1977</v>
      </c>
      <c r="AO2717">
        <v>0</v>
      </c>
      <c r="AQ2717">
        <v>2257523</v>
      </c>
      <c r="AR2717" t="s">
        <v>1978</v>
      </c>
      <c r="AT2717" t="s">
        <v>1984</v>
      </c>
    </row>
    <row r="2718" spans="1:46" x14ac:dyDescent="0.25">
      <c r="A2718" t="str">
        <f>_xlfn.XLOOKUP(I2718,UTILIZADAS[Contacto1],UTILIZADAS[Source.Name],,0)</f>
        <v>Cobros Mayo</v>
      </c>
      <c r="B2718" s="18">
        <f>VLOOKUP(J2718,Ref!A:C,3,0)</f>
        <v>0</v>
      </c>
      <c r="C2718" s="18">
        <f>VLOOKUP(J2718,Ref!A:D,4,0)</f>
        <v>0</v>
      </c>
      <c r="D2718" s="18" t="str">
        <f t="shared" si="126"/>
        <v>12/may</v>
      </c>
      <c r="E2718" s="18">
        <f t="shared" si="127"/>
        <v>2</v>
      </c>
      <c r="F2718" s="18">
        <v>1</v>
      </c>
      <c r="G2718" s="18">
        <f t="shared" si="128"/>
        <v>0</v>
      </c>
      <c r="H2718" s="3">
        <v>46154.426712962966</v>
      </c>
      <c r="I2718">
        <v>66262556</v>
      </c>
      <c r="J2718" t="s">
        <v>2021</v>
      </c>
      <c r="K2718" t="s">
        <v>1968</v>
      </c>
      <c r="L2718" t="s">
        <v>1969</v>
      </c>
      <c r="M2718" t="s">
        <v>1970</v>
      </c>
      <c r="O2718">
        <v>366083680000</v>
      </c>
      <c r="P2718">
        <v>16018</v>
      </c>
      <c r="Q2718">
        <v>-5</v>
      </c>
      <c r="R2718">
        <v>1</v>
      </c>
      <c r="S2718">
        <v>66262556</v>
      </c>
      <c r="U2718" t="s">
        <v>5158</v>
      </c>
      <c r="W2718" t="s">
        <v>5159</v>
      </c>
      <c r="X2718">
        <v>366083680000</v>
      </c>
      <c r="Y2718" t="s">
        <v>65</v>
      </c>
      <c r="Z2718" t="s">
        <v>66</v>
      </c>
      <c r="AF2718" t="s">
        <v>1976</v>
      </c>
      <c r="AG2718" t="s">
        <v>1972</v>
      </c>
      <c r="AL2718">
        <v>5</v>
      </c>
      <c r="AN2718" t="s">
        <v>1974</v>
      </c>
      <c r="AO2718">
        <v>0</v>
      </c>
      <c r="AQ2718">
        <v>2258184</v>
      </c>
      <c r="AR2718" t="s">
        <v>4605</v>
      </c>
      <c r="AS2718" t="s">
        <v>5883</v>
      </c>
      <c r="AT2718" t="s">
        <v>2022</v>
      </c>
    </row>
    <row r="2719" spans="1:46" x14ac:dyDescent="0.25">
      <c r="A2719" t="str">
        <f>_xlfn.XLOOKUP(I2719,UTILIZADAS[Contacto1],UTILIZADAS[Source.Name],,0)</f>
        <v>Cobros Mayo</v>
      </c>
      <c r="B2719" s="18">
        <f>VLOOKUP(J2719,Ref!A:C,3,0)</f>
        <v>0</v>
      </c>
      <c r="C2719" s="18">
        <f>VLOOKUP(J2719,Ref!A:D,4,0)</f>
        <v>0</v>
      </c>
      <c r="D2719" s="18" t="str">
        <f t="shared" si="126"/>
        <v>14/may</v>
      </c>
      <c r="E2719" s="18">
        <f t="shared" si="127"/>
        <v>2</v>
      </c>
      <c r="F2719" s="18">
        <v>1</v>
      </c>
      <c r="G2719" s="18">
        <f t="shared" si="128"/>
        <v>1</v>
      </c>
      <c r="H2719" s="3">
        <v>46156.495659722219</v>
      </c>
      <c r="I2719">
        <v>66262556</v>
      </c>
      <c r="J2719">
        <v>6004</v>
      </c>
      <c r="K2719" t="s">
        <v>1983</v>
      </c>
      <c r="L2719" t="s">
        <v>1897</v>
      </c>
      <c r="M2719" t="s">
        <v>1970</v>
      </c>
      <c r="O2719">
        <v>366083680000</v>
      </c>
      <c r="P2719">
        <v>16018</v>
      </c>
      <c r="Q2719">
        <v>-5</v>
      </c>
      <c r="R2719">
        <v>1</v>
      </c>
      <c r="S2719">
        <v>66262556</v>
      </c>
      <c r="U2719" t="s">
        <v>5158</v>
      </c>
      <c r="W2719" t="s">
        <v>5159</v>
      </c>
      <c r="X2719">
        <v>366083680000</v>
      </c>
      <c r="Y2719" t="s">
        <v>65</v>
      </c>
      <c r="Z2719" t="s">
        <v>66</v>
      </c>
      <c r="AF2719" t="s">
        <v>1976</v>
      </c>
      <c r="AG2719" t="s">
        <v>1972</v>
      </c>
      <c r="AL2719">
        <v>142</v>
      </c>
      <c r="AM2719" t="s">
        <v>1979</v>
      </c>
      <c r="AN2719" t="s">
        <v>1987</v>
      </c>
      <c r="AO2719">
        <v>0</v>
      </c>
      <c r="AQ2719">
        <v>2258184</v>
      </c>
      <c r="AR2719" t="s">
        <v>4605</v>
      </c>
      <c r="AS2719" t="s">
        <v>5883</v>
      </c>
      <c r="AT2719" t="s">
        <v>1984</v>
      </c>
    </row>
    <row r="2720" spans="1:46" x14ac:dyDescent="0.25">
      <c r="A2720" t="str">
        <f>_xlfn.XLOOKUP(I2720,UTILIZADAS[Contacto1],UTILIZADAS[Source.Name],,0)</f>
        <v>Cobros Mayo</v>
      </c>
      <c r="B2720" s="18">
        <f>VLOOKUP(J2720,Ref!A:C,3,0)</f>
        <v>0</v>
      </c>
      <c r="C2720" s="18">
        <f>VLOOKUP(J2720,Ref!A:D,4,0)</f>
        <v>0</v>
      </c>
      <c r="D2720" s="18" t="str">
        <f t="shared" si="126"/>
        <v>12/may</v>
      </c>
      <c r="E2720" s="18">
        <f t="shared" si="127"/>
        <v>1</v>
      </c>
      <c r="F2720" s="18">
        <v>1</v>
      </c>
      <c r="G2720" s="18">
        <f t="shared" si="128"/>
        <v>1</v>
      </c>
      <c r="H2720" s="3">
        <v>46154.42769675926</v>
      </c>
      <c r="I2720">
        <v>66265074</v>
      </c>
      <c r="J2720">
        <v>6004</v>
      </c>
      <c r="K2720" t="s">
        <v>1983</v>
      </c>
      <c r="L2720" t="s">
        <v>1897</v>
      </c>
      <c r="M2720" t="s">
        <v>1970</v>
      </c>
      <c r="O2720">
        <v>368091250000</v>
      </c>
      <c r="P2720">
        <v>16018</v>
      </c>
      <c r="Q2720">
        <v>-5</v>
      </c>
      <c r="R2720">
        <v>1</v>
      </c>
      <c r="S2720">
        <v>66265074</v>
      </c>
      <c r="U2720" t="s">
        <v>5160</v>
      </c>
      <c r="W2720" t="s">
        <v>5161</v>
      </c>
      <c r="X2720">
        <v>368091250000</v>
      </c>
      <c r="Y2720" t="s">
        <v>65</v>
      </c>
      <c r="Z2720" t="s">
        <v>66</v>
      </c>
      <c r="AF2720" t="s">
        <v>1976</v>
      </c>
      <c r="AG2720" t="s">
        <v>1972</v>
      </c>
      <c r="AL2720">
        <v>80</v>
      </c>
      <c r="AM2720" t="s">
        <v>1979</v>
      </c>
      <c r="AN2720" t="s">
        <v>1987</v>
      </c>
      <c r="AO2720">
        <v>0</v>
      </c>
      <c r="AQ2720">
        <v>2258185</v>
      </c>
      <c r="AR2720" t="s">
        <v>4605</v>
      </c>
      <c r="AS2720" t="s">
        <v>5883</v>
      </c>
      <c r="AT2720" t="s">
        <v>1984</v>
      </c>
    </row>
    <row r="2721" spans="1:46" x14ac:dyDescent="0.25">
      <c r="A2721" t="str">
        <f>_xlfn.XLOOKUP(I2721,UTILIZADAS[Contacto1],UTILIZADAS[Source.Name],,0)</f>
        <v>Cobros Mayo</v>
      </c>
      <c r="B2721" s="18">
        <f>VLOOKUP(J2721,Ref!A:C,3,0)</f>
        <v>0</v>
      </c>
      <c r="C2721" s="18">
        <f>VLOOKUP(J2721,Ref!A:D,4,0)</f>
        <v>0</v>
      </c>
      <c r="D2721" s="18" t="str">
        <f t="shared" si="126"/>
        <v>12/may</v>
      </c>
      <c r="E2721" s="18">
        <f t="shared" si="127"/>
        <v>6</v>
      </c>
      <c r="F2721" s="18">
        <v>1</v>
      </c>
      <c r="G2721" s="18">
        <f t="shared" si="128"/>
        <v>0</v>
      </c>
      <c r="H2721" s="3">
        <v>46154.427986111114</v>
      </c>
      <c r="I2721">
        <v>66274099</v>
      </c>
      <c r="J2721" t="s">
        <v>2021</v>
      </c>
      <c r="K2721" t="s">
        <v>1968</v>
      </c>
      <c r="L2721" t="s">
        <v>1969</v>
      </c>
      <c r="M2721" t="s">
        <v>1970</v>
      </c>
      <c r="O2721">
        <v>361002480000</v>
      </c>
      <c r="P2721">
        <v>16018</v>
      </c>
      <c r="Q2721">
        <v>-5</v>
      </c>
      <c r="R2721">
        <v>1</v>
      </c>
      <c r="S2721">
        <v>66274099</v>
      </c>
      <c r="U2721" t="s">
        <v>5162</v>
      </c>
      <c r="W2721" t="s">
        <v>5163</v>
      </c>
      <c r="X2721">
        <v>361002480000</v>
      </c>
      <c r="Y2721" t="s">
        <v>65</v>
      </c>
      <c r="Z2721" t="s">
        <v>4619</v>
      </c>
      <c r="AG2721" t="s">
        <v>1972</v>
      </c>
      <c r="AL2721">
        <v>5</v>
      </c>
      <c r="AN2721" t="s">
        <v>1974</v>
      </c>
      <c r="AO2721">
        <v>0</v>
      </c>
      <c r="AQ2721">
        <v>2258186</v>
      </c>
      <c r="AR2721" t="s">
        <v>4605</v>
      </c>
      <c r="AS2721" t="s">
        <v>5883</v>
      </c>
      <c r="AT2721" t="s">
        <v>2022</v>
      </c>
    </row>
    <row r="2722" spans="1:46" x14ac:dyDescent="0.25">
      <c r="A2722" t="str">
        <f>_xlfn.XLOOKUP(I2722,UTILIZADAS[Contacto1],UTILIZADAS[Source.Name],,0)</f>
        <v>Cobros Mayo</v>
      </c>
      <c r="B2722" s="18">
        <f>VLOOKUP(J2722,Ref!A:C,3,0)</f>
        <v>0</v>
      </c>
      <c r="C2722" s="18">
        <f>VLOOKUP(J2722,Ref!A:D,4,0)</f>
        <v>0</v>
      </c>
      <c r="D2722" s="18" t="str">
        <f t="shared" si="126"/>
        <v>14/may</v>
      </c>
      <c r="E2722" s="18">
        <f t="shared" si="127"/>
        <v>6</v>
      </c>
      <c r="F2722" s="18">
        <v>1</v>
      </c>
      <c r="G2722" s="18">
        <f t="shared" si="128"/>
        <v>0</v>
      </c>
      <c r="H2722" s="3">
        <v>46156.495879629627</v>
      </c>
      <c r="I2722">
        <v>66274099</v>
      </c>
      <c r="J2722" t="s">
        <v>2021</v>
      </c>
      <c r="K2722" t="s">
        <v>1968</v>
      </c>
      <c r="L2722" t="s">
        <v>1969</v>
      </c>
      <c r="M2722" t="s">
        <v>1970</v>
      </c>
      <c r="O2722">
        <v>361002480000</v>
      </c>
      <c r="P2722">
        <v>16018</v>
      </c>
      <c r="Q2722">
        <v>-5</v>
      </c>
      <c r="R2722">
        <v>1</v>
      </c>
      <c r="S2722">
        <v>66274099</v>
      </c>
      <c r="U2722" t="s">
        <v>5162</v>
      </c>
      <c r="W2722" t="s">
        <v>5163</v>
      </c>
      <c r="X2722">
        <v>361002480000</v>
      </c>
      <c r="Y2722" t="s">
        <v>65</v>
      </c>
      <c r="Z2722" t="s">
        <v>4619</v>
      </c>
      <c r="AG2722" t="s">
        <v>1972</v>
      </c>
      <c r="AL2722">
        <v>5</v>
      </c>
      <c r="AN2722" t="s">
        <v>1974</v>
      </c>
      <c r="AO2722">
        <v>0</v>
      </c>
      <c r="AQ2722">
        <v>2258186</v>
      </c>
      <c r="AR2722" t="s">
        <v>4605</v>
      </c>
      <c r="AS2722" t="s">
        <v>5883</v>
      </c>
      <c r="AT2722" t="s">
        <v>2022</v>
      </c>
    </row>
    <row r="2723" spans="1:46" x14ac:dyDescent="0.25">
      <c r="A2723" t="str">
        <f>_xlfn.XLOOKUP(I2723,UTILIZADAS[Contacto1],UTILIZADAS[Source.Name],,0)</f>
        <v>Cobros Mayo</v>
      </c>
      <c r="B2723" s="18">
        <f>VLOOKUP(J2723,Ref!A:C,3,0)</f>
        <v>0</v>
      </c>
      <c r="C2723" s="18">
        <f>VLOOKUP(J2723,Ref!A:D,4,0)</f>
        <v>0</v>
      </c>
      <c r="D2723" s="18" t="str">
        <f t="shared" si="126"/>
        <v>18/may</v>
      </c>
      <c r="E2723" s="18">
        <f t="shared" si="127"/>
        <v>6</v>
      </c>
      <c r="F2723" s="18">
        <v>1</v>
      </c>
      <c r="G2723" s="18">
        <f t="shared" si="128"/>
        <v>0</v>
      </c>
      <c r="H2723" s="3">
        <v>46160.680138888885</v>
      </c>
      <c r="I2723">
        <v>66274099</v>
      </c>
      <c r="J2723" t="s">
        <v>2021</v>
      </c>
      <c r="K2723" t="s">
        <v>1968</v>
      </c>
      <c r="L2723" t="s">
        <v>1969</v>
      </c>
      <c r="M2723" t="s">
        <v>1970</v>
      </c>
      <c r="O2723">
        <v>361002480000</v>
      </c>
      <c r="P2723">
        <v>16018</v>
      </c>
      <c r="Q2723">
        <v>-5</v>
      </c>
      <c r="R2723">
        <v>1</v>
      </c>
      <c r="S2723">
        <v>66274099</v>
      </c>
      <c r="U2723" t="s">
        <v>5162</v>
      </c>
      <c r="W2723" t="s">
        <v>5163</v>
      </c>
      <c r="X2723">
        <v>361002480000</v>
      </c>
      <c r="Y2723" t="s">
        <v>65</v>
      </c>
      <c r="Z2723" t="s">
        <v>4619</v>
      </c>
      <c r="AG2723" t="s">
        <v>1972</v>
      </c>
      <c r="AL2723">
        <v>5</v>
      </c>
      <c r="AN2723" t="s">
        <v>1974</v>
      </c>
      <c r="AO2723">
        <v>0</v>
      </c>
      <c r="AQ2723">
        <v>2258186</v>
      </c>
      <c r="AR2723" t="s">
        <v>4605</v>
      </c>
      <c r="AS2723" t="s">
        <v>5883</v>
      </c>
      <c r="AT2723" t="s">
        <v>2022</v>
      </c>
    </row>
    <row r="2724" spans="1:46" x14ac:dyDescent="0.25">
      <c r="A2724" t="str">
        <f>_xlfn.XLOOKUP(I2724,UTILIZADAS[Contacto1],UTILIZADAS[Source.Name],,0)</f>
        <v>Cobros Mayo</v>
      </c>
      <c r="B2724" s="18">
        <f>VLOOKUP(J2724,Ref!A:C,3,0)</f>
        <v>0</v>
      </c>
      <c r="C2724" s="18">
        <f>VLOOKUP(J2724,Ref!A:D,4,0)</f>
        <v>0</v>
      </c>
      <c r="D2724" s="18" t="str">
        <f t="shared" si="126"/>
        <v>20/may</v>
      </c>
      <c r="E2724" s="18">
        <f t="shared" si="127"/>
        <v>6</v>
      </c>
      <c r="F2724" s="18">
        <v>1</v>
      </c>
      <c r="G2724" s="18">
        <f t="shared" si="128"/>
        <v>0</v>
      </c>
      <c r="H2724" s="3">
        <v>46162.500509259262</v>
      </c>
      <c r="I2724">
        <v>66274099</v>
      </c>
      <c r="J2724" t="s">
        <v>2021</v>
      </c>
      <c r="K2724" t="s">
        <v>1968</v>
      </c>
      <c r="L2724" t="s">
        <v>1969</v>
      </c>
      <c r="M2724" t="s">
        <v>1970</v>
      </c>
      <c r="O2724">
        <v>361002480000</v>
      </c>
      <c r="P2724">
        <v>16018</v>
      </c>
      <c r="Q2724">
        <v>-5</v>
      </c>
      <c r="R2724">
        <v>1</v>
      </c>
      <c r="S2724">
        <v>66274099</v>
      </c>
      <c r="U2724" t="s">
        <v>5162</v>
      </c>
      <c r="W2724" t="s">
        <v>5163</v>
      </c>
      <c r="X2724">
        <v>361002480000</v>
      </c>
      <c r="Y2724" t="s">
        <v>65</v>
      </c>
      <c r="Z2724" t="s">
        <v>4619</v>
      </c>
      <c r="AG2724" t="s">
        <v>1972</v>
      </c>
      <c r="AL2724">
        <v>5</v>
      </c>
      <c r="AN2724" t="s">
        <v>1974</v>
      </c>
      <c r="AO2724">
        <v>0</v>
      </c>
      <c r="AQ2724">
        <v>2258186</v>
      </c>
      <c r="AR2724" t="s">
        <v>4605</v>
      </c>
      <c r="AS2724" t="s">
        <v>5883</v>
      </c>
      <c r="AT2724" t="s">
        <v>2022</v>
      </c>
    </row>
    <row r="2725" spans="1:46" x14ac:dyDescent="0.25">
      <c r="A2725" t="str">
        <f>_xlfn.XLOOKUP(I2725,UTILIZADAS[Contacto1],UTILIZADAS[Source.Name],,0)</f>
        <v>Cobros Mayo</v>
      </c>
      <c r="B2725" s="18">
        <f>VLOOKUP(J2725,Ref!A:C,3,0)</f>
        <v>0</v>
      </c>
      <c r="C2725" s="18">
        <f>VLOOKUP(J2725,Ref!A:D,4,0)</f>
        <v>0</v>
      </c>
      <c r="D2725" s="18" t="str">
        <f t="shared" si="126"/>
        <v>21/may</v>
      </c>
      <c r="E2725" s="18">
        <f t="shared" si="127"/>
        <v>6</v>
      </c>
      <c r="F2725" s="18">
        <v>1</v>
      </c>
      <c r="G2725" s="18">
        <f t="shared" si="128"/>
        <v>0</v>
      </c>
      <c r="H2725" s="3">
        <v>46163.532268518517</v>
      </c>
      <c r="I2725">
        <v>66274099</v>
      </c>
      <c r="J2725" t="s">
        <v>2021</v>
      </c>
      <c r="K2725" t="s">
        <v>1968</v>
      </c>
      <c r="L2725" t="s">
        <v>1969</v>
      </c>
      <c r="M2725" t="s">
        <v>1970</v>
      </c>
      <c r="O2725">
        <v>361002480000</v>
      </c>
      <c r="P2725">
        <v>16018</v>
      </c>
      <c r="Q2725">
        <v>-5</v>
      </c>
      <c r="R2725">
        <v>1</v>
      </c>
      <c r="S2725">
        <v>66274099</v>
      </c>
      <c r="U2725" t="s">
        <v>5162</v>
      </c>
      <c r="W2725" t="s">
        <v>5163</v>
      </c>
      <c r="X2725">
        <v>361002480000</v>
      </c>
      <c r="Y2725" t="s">
        <v>65</v>
      </c>
      <c r="Z2725" t="s">
        <v>4619</v>
      </c>
      <c r="AG2725" t="s">
        <v>1972</v>
      </c>
      <c r="AL2725">
        <v>5</v>
      </c>
      <c r="AN2725" t="s">
        <v>1974</v>
      </c>
      <c r="AO2725">
        <v>0</v>
      </c>
      <c r="AQ2725">
        <v>2258186</v>
      </c>
      <c r="AR2725" t="s">
        <v>4605</v>
      </c>
      <c r="AS2725" t="s">
        <v>5883</v>
      </c>
      <c r="AT2725" t="s">
        <v>2022</v>
      </c>
    </row>
    <row r="2726" spans="1:46" x14ac:dyDescent="0.25">
      <c r="A2726" t="str">
        <f>_xlfn.XLOOKUP(I2726,UTILIZADAS[Contacto1],UTILIZADAS[Source.Name],,0)</f>
        <v>Cobros Mayo</v>
      </c>
      <c r="B2726" s="18">
        <f>VLOOKUP(J2726,Ref!A:C,3,0)</f>
        <v>0</v>
      </c>
      <c r="C2726" s="18">
        <f>VLOOKUP(J2726,Ref!A:D,4,0)</f>
        <v>0</v>
      </c>
      <c r="D2726" s="18" t="str">
        <f t="shared" si="126"/>
        <v>22/may</v>
      </c>
      <c r="E2726" s="18">
        <f t="shared" si="127"/>
        <v>6</v>
      </c>
      <c r="F2726" s="18">
        <v>1</v>
      </c>
      <c r="G2726" s="18">
        <f t="shared" si="128"/>
        <v>1</v>
      </c>
      <c r="H2726" s="3">
        <v>46164.418842592589</v>
      </c>
      <c r="I2726">
        <v>66274099</v>
      </c>
      <c r="J2726" t="s">
        <v>2021</v>
      </c>
      <c r="K2726" t="s">
        <v>1968</v>
      </c>
      <c r="L2726" t="s">
        <v>1969</v>
      </c>
      <c r="M2726" t="s">
        <v>1970</v>
      </c>
      <c r="O2726">
        <v>361002480000</v>
      </c>
      <c r="P2726">
        <v>16018</v>
      </c>
      <c r="Q2726">
        <v>-5</v>
      </c>
      <c r="R2726">
        <v>1</v>
      </c>
      <c r="S2726">
        <v>66274099</v>
      </c>
      <c r="U2726" t="s">
        <v>5162</v>
      </c>
      <c r="W2726" t="s">
        <v>5163</v>
      </c>
      <c r="X2726">
        <v>361002480000</v>
      </c>
      <c r="Y2726" t="s">
        <v>65</v>
      </c>
      <c r="Z2726" t="s">
        <v>4619</v>
      </c>
      <c r="AG2726" t="s">
        <v>1972</v>
      </c>
      <c r="AL2726">
        <v>5</v>
      </c>
      <c r="AN2726" t="s">
        <v>1974</v>
      </c>
      <c r="AO2726">
        <v>0</v>
      </c>
      <c r="AQ2726">
        <v>2258186</v>
      </c>
      <c r="AR2726" t="s">
        <v>4605</v>
      </c>
      <c r="AS2726" t="s">
        <v>5883</v>
      </c>
      <c r="AT2726" t="s">
        <v>2022</v>
      </c>
    </row>
    <row r="2727" spans="1:46" x14ac:dyDescent="0.25">
      <c r="A2727" t="str">
        <f>_xlfn.XLOOKUP(I2727,UTILIZADAS[Contacto1],UTILIZADAS[Source.Name],,0)</f>
        <v>Cobros Mayo</v>
      </c>
      <c r="B2727" s="18">
        <f>VLOOKUP(J2727,Ref!A:C,3,0)</f>
        <v>0</v>
      </c>
      <c r="C2727" s="18">
        <f>VLOOKUP(J2727,Ref!A:D,4,0)</f>
        <v>0</v>
      </c>
      <c r="D2727" s="18" t="str">
        <f t="shared" si="126"/>
        <v>12/may</v>
      </c>
      <c r="E2727" s="18">
        <f t="shared" si="127"/>
        <v>4</v>
      </c>
      <c r="F2727" s="18">
        <v>1</v>
      </c>
      <c r="G2727" s="18">
        <f t="shared" si="128"/>
        <v>0</v>
      </c>
      <c r="H2727" s="3">
        <v>46154.42827546296</v>
      </c>
      <c r="I2727">
        <v>66283392</v>
      </c>
      <c r="J2727" t="s">
        <v>2021</v>
      </c>
      <c r="K2727" t="s">
        <v>1968</v>
      </c>
      <c r="L2727" t="s">
        <v>1969</v>
      </c>
      <c r="M2727" t="s">
        <v>1970</v>
      </c>
      <c r="O2727">
        <v>369092360000</v>
      </c>
      <c r="P2727">
        <v>16018</v>
      </c>
      <c r="Q2727">
        <v>-5</v>
      </c>
      <c r="R2727">
        <v>1</v>
      </c>
      <c r="S2727">
        <v>66283392</v>
      </c>
      <c r="U2727" t="s">
        <v>6085</v>
      </c>
      <c r="W2727" t="s">
        <v>5165</v>
      </c>
      <c r="X2727">
        <v>369092360000</v>
      </c>
      <c r="Y2727" t="s">
        <v>65</v>
      </c>
      <c r="Z2727" t="s">
        <v>66</v>
      </c>
      <c r="AF2727" t="s">
        <v>1976</v>
      </c>
      <c r="AG2727" t="s">
        <v>1972</v>
      </c>
      <c r="AL2727">
        <v>5</v>
      </c>
      <c r="AN2727" t="s">
        <v>1974</v>
      </c>
      <c r="AO2727">
        <v>0</v>
      </c>
      <c r="AQ2727">
        <v>2258187</v>
      </c>
      <c r="AR2727" t="s">
        <v>4605</v>
      </c>
      <c r="AS2727" t="s">
        <v>5883</v>
      </c>
      <c r="AT2727" t="s">
        <v>2022</v>
      </c>
    </row>
    <row r="2728" spans="1:46" x14ac:dyDescent="0.25">
      <c r="A2728" t="str">
        <f>_xlfn.XLOOKUP(I2728,UTILIZADAS[Contacto1],UTILIZADAS[Source.Name],,0)</f>
        <v>Cobros Mayo</v>
      </c>
      <c r="B2728" s="18">
        <f>VLOOKUP(J2728,Ref!A:C,3,0)</f>
        <v>0</v>
      </c>
      <c r="C2728" s="18">
        <f>VLOOKUP(J2728,Ref!A:D,4,0)</f>
        <v>0</v>
      </c>
      <c r="D2728" s="18" t="str">
        <f t="shared" si="126"/>
        <v>14/may</v>
      </c>
      <c r="E2728" s="18">
        <f t="shared" si="127"/>
        <v>4</v>
      </c>
      <c r="F2728" s="18">
        <v>1</v>
      </c>
      <c r="G2728" s="18">
        <f t="shared" si="128"/>
        <v>0</v>
      </c>
      <c r="H2728" s="3">
        <v>46156.496203703704</v>
      </c>
      <c r="I2728">
        <v>66283392</v>
      </c>
      <c r="J2728" t="s">
        <v>2021</v>
      </c>
      <c r="K2728" t="s">
        <v>1968</v>
      </c>
      <c r="L2728" t="s">
        <v>1969</v>
      </c>
      <c r="M2728" t="s">
        <v>1970</v>
      </c>
      <c r="O2728">
        <v>369092360000</v>
      </c>
      <c r="P2728">
        <v>16018</v>
      </c>
      <c r="Q2728">
        <v>-5</v>
      </c>
      <c r="R2728">
        <v>1</v>
      </c>
      <c r="S2728">
        <v>66283392</v>
      </c>
      <c r="U2728" t="s">
        <v>6085</v>
      </c>
      <c r="W2728" t="s">
        <v>5165</v>
      </c>
      <c r="X2728">
        <v>369092360000</v>
      </c>
      <c r="Y2728" t="s">
        <v>65</v>
      </c>
      <c r="Z2728" t="s">
        <v>66</v>
      </c>
      <c r="AF2728" t="s">
        <v>1976</v>
      </c>
      <c r="AG2728" t="s">
        <v>1972</v>
      </c>
      <c r="AL2728">
        <v>5</v>
      </c>
      <c r="AN2728" t="s">
        <v>1974</v>
      </c>
      <c r="AO2728">
        <v>0</v>
      </c>
      <c r="AQ2728">
        <v>2258187</v>
      </c>
      <c r="AR2728" t="s">
        <v>4605</v>
      </c>
      <c r="AS2728" t="s">
        <v>5883</v>
      </c>
      <c r="AT2728" t="s">
        <v>2022</v>
      </c>
    </row>
    <row r="2729" spans="1:46" x14ac:dyDescent="0.25">
      <c r="A2729" t="str">
        <f>_xlfn.XLOOKUP(I2729,UTILIZADAS[Contacto1],UTILIZADAS[Source.Name],,0)</f>
        <v>Cobros Mayo</v>
      </c>
      <c r="B2729" s="18">
        <f>VLOOKUP(J2729,Ref!A:C,3,0)</f>
        <v>0</v>
      </c>
      <c r="C2729" s="18">
        <f>VLOOKUP(J2729,Ref!A:D,4,0)</f>
        <v>0</v>
      </c>
      <c r="D2729" s="18" t="str">
        <f t="shared" si="126"/>
        <v>18/may</v>
      </c>
      <c r="E2729" s="18">
        <f t="shared" si="127"/>
        <v>4</v>
      </c>
      <c r="F2729" s="18">
        <v>1</v>
      </c>
      <c r="G2729" s="18">
        <f t="shared" si="128"/>
        <v>0</v>
      </c>
      <c r="H2729" s="3">
        <v>46160.680347222224</v>
      </c>
      <c r="I2729">
        <v>66283392</v>
      </c>
      <c r="J2729" t="s">
        <v>2021</v>
      </c>
      <c r="K2729" t="s">
        <v>1968</v>
      </c>
      <c r="L2729" t="s">
        <v>1969</v>
      </c>
      <c r="M2729" t="s">
        <v>1970</v>
      </c>
      <c r="O2729">
        <v>369092360000</v>
      </c>
      <c r="P2729">
        <v>16018</v>
      </c>
      <c r="Q2729">
        <v>-5</v>
      </c>
      <c r="R2729">
        <v>1</v>
      </c>
      <c r="S2729">
        <v>66283392</v>
      </c>
      <c r="U2729" t="s">
        <v>6085</v>
      </c>
      <c r="W2729" t="s">
        <v>5165</v>
      </c>
      <c r="X2729">
        <v>369092360000</v>
      </c>
      <c r="Y2729" t="s">
        <v>65</v>
      </c>
      <c r="Z2729" t="s">
        <v>66</v>
      </c>
      <c r="AF2729" t="s">
        <v>1976</v>
      </c>
      <c r="AG2729" t="s">
        <v>1972</v>
      </c>
      <c r="AL2729">
        <v>5</v>
      </c>
      <c r="AN2729" t="s">
        <v>1974</v>
      </c>
      <c r="AO2729">
        <v>0</v>
      </c>
      <c r="AQ2729">
        <v>2258187</v>
      </c>
      <c r="AR2729" t="s">
        <v>4605</v>
      </c>
      <c r="AS2729" t="s">
        <v>5883</v>
      </c>
      <c r="AT2729" t="s">
        <v>2022</v>
      </c>
    </row>
    <row r="2730" spans="1:46" x14ac:dyDescent="0.25">
      <c r="A2730" t="str">
        <f>_xlfn.XLOOKUP(I2730,UTILIZADAS[Contacto1],UTILIZADAS[Source.Name],,0)</f>
        <v>Cobros Mayo</v>
      </c>
      <c r="B2730" s="18">
        <f>VLOOKUP(J2730,Ref!A:C,3,0)</f>
        <v>1</v>
      </c>
      <c r="C2730" s="18">
        <f>VLOOKUP(J2730,Ref!A:D,4,0)</f>
        <v>1</v>
      </c>
      <c r="D2730" s="18" t="str">
        <f t="shared" si="126"/>
        <v>20/may</v>
      </c>
      <c r="E2730" s="18">
        <f t="shared" si="127"/>
        <v>4</v>
      </c>
      <c r="F2730" s="18">
        <v>1</v>
      </c>
      <c r="G2730" s="18">
        <f t="shared" si="128"/>
        <v>1</v>
      </c>
      <c r="H2730" s="3">
        <v>46162.500486111108</v>
      </c>
      <c r="I2730">
        <v>66283392</v>
      </c>
      <c r="J2730">
        <v>6003</v>
      </c>
      <c r="K2730" t="s">
        <v>1983</v>
      </c>
      <c r="L2730" t="s">
        <v>1897</v>
      </c>
      <c r="M2730" t="s">
        <v>1970</v>
      </c>
      <c r="O2730">
        <v>369092360000</v>
      </c>
      <c r="P2730">
        <v>16018</v>
      </c>
      <c r="Q2730">
        <v>-5</v>
      </c>
      <c r="R2730">
        <v>1</v>
      </c>
      <c r="S2730">
        <v>66283392</v>
      </c>
      <c r="U2730" t="s">
        <v>6085</v>
      </c>
      <c r="W2730" t="s">
        <v>5165</v>
      </c>
      <c r="X2730">
        <v>369092360000</v>
      </c>
      <c r="Y2730" t="s">
        <v>65</v>
      </c>
      <c r="Z2730" t="s">
        <v>66</v>
      </c>
      <c r="AF2730" t="s">
        <v>1976</v>
      </c>
      <c r="AG2730" t="s">
        <v>1972</v>
      </c>
      <c r="AL2730">
        <v>23</v>
      </c>
      <c r="AM2730" t="s">
        <v>1979</v>
      </c>
      <c r="AN2730" t="s">
        <v>1987</v>
      </c>
      <c r="AO2730">
        <v>0</v>
      </c>
      <c r="AQ2730">
        <v>2258187</v>
      </c>
      <c r="AR2730" t="s">
        <v>4605</v>
      </c>
      <c r="AS2730" t="s">
        <v>5883</v>
      </c>
      <c r="AT2730" t="s">
        <v>1892</v>
      </c>
    </row>
    <row r="2731" spans="1:46" x14ac:dyDescent="0.25">
      <c r="A2731" t="str">
        <f>_xlfn.XLOOKUP(I2731,UTILIZADAS[Contacto1],UTILIZADAS[Source.Name],,0)</f>
        <v>Cobros Mayo</v>
      </c>
      <c r="B2731" s="18">
        <f>VLOOKUP(J2731,Ref!A:C,3,0)</f>
        <v>0</v>
      </c>
      <c r="C2731" s="18">
        <f>VLOOKUP(J2731,Ref!A:D,4,0)</f>
        <v>0</v>
      </c>
      <c r="D2731" s="18" t="str">
        <f t="shared" si="126"/>
        <v>12/may</v>
      </c>
      <c r="E2731" s="18">
        <f t="shared" si="127"/>
        <v>6</v>
      </c>
      <c r="F2731" s="18">
        <v>1</v>
      </c>
      <c r="G2731" s="18">
        <f t="shared" si="128"/>
        <v>0</v>
      </c>
      <c r="H2731" s="3">
        <v>46154.428518518522</v>
      </c>
      <c r="I2731">
        <v>66284461</v>
      </c>
      <c r="J2731" t="s">
        <v>2021</v>
      </c>
      <c r="K2731" t="s">
        <v>1968</v>
      </c>
      <c r="L2731" t="s">
        <v>1969</v>
      </c>
      <c r="M2731" t="s">
        <v>1970</v>
      </c>
      <c r="O2731">
        <v>364070840000</v>
      </c>
      <c r="P2731">
        <v>16018</v>
      </c>
      <c r="Q2731">
        <v>-5</v>
      </c>
      <c r="R2731">
        <v>1</v>
      </c>
      <c r="S2731">
        <v>66284461</v>
      </c>
      <c r="U2731" t="s">
        <v>6086</v>
      </c>
      <c r="W2731" t="s">
        <v>5167</v>
      </c>
      <c r="X2731">
        <v>364070840000</v>
      </c>
      <c r="Y2731" t="s">
        <v>65</v>
      </c>
      <c r="Z2731" t="s">
        <v>66</v>
      </c>
      <c r="AG2731" t="s">
        <v>1972</v>
      </c>
      <c r="AL2731">
        <v>5</v>
      </c>
      <c r="AN2731" t="s">
        <v>1974</v>
      </c>
      <c r="AO2731">
        <v>0</v>
      </c>
      <c r="AQ2731">
        <v>2258188</v>
      </c>
      <c r="AR2731" t="s">
        <v>4605</v>
      </c>
      <c r="AS2731" t="s">
        <v>5883</v>
      </c>
      <c r="AT2731" t="s">
        <v>2022</v>
      </c>
    </row>
    <row r="2732" spans="1:46" x14ac:dyDescent="0.25">
      <c r="A2732" t="str">
        <f>_xlfn.XLOOKUP(I2732,UTILIZADAS[Contacto1],UTILIZADAS[Source.Name],,0)</f>
        <v>Cobros Mayo</v>
      </c>
      <c r="B2732" s="18">
        <f>VLOOKUP(J2732,Ref!A:C,3,0)</f>
        <v>0</v>
      </c>
      <c r="C2732" s="18">
        <f>VLOOKUP(J2732,Ref!A:D,4,0)</f>
        <v>0</v>
      </c>
      <c r="D2732" s="18" t="str">
        <f t="shared" si="126"/>
        <v>14/may</v>
      </c>
      <c r="E2732" s="18">
        <f t="shared" si="127"/>
        <v>6</v>
      </c>
      <c r="F2732" s="18">
        <v>1</v>
      </c>
      <c r="G2732" s="18">
        <f t="shared" si="128"/>
        <v>0</v>
      </c>
      <c r="H2732" s="3">
        <v>46156.496435185189</v>
      </c>
      <c r="I2732">
        <v>66284461</v>
      </c>
      <c r="J2732" t="s">
        <v>2021</v>
      </c>
      <c r="K2732" t="s">
        <v>1968</v>
      </c>
      <c r="L2732" t="s">
        <v>1969</v>
      </c>
      <c r="M2732" t="s">
        <v>1970</v>
      </c>
      <c r="O2732">
        <v>364070840000</v>
      </c>
      <c r="P2732">
        <v>16018</v>
      </c>
      <c r="Q2732">
        <v>-5</v>
      </c>
      <c r="R2732">
        <v>1</v>
      </c>
      <c r="S2732">
        <v>66284461</v>
      </c>
      <c r="U2732" t="s">
        <v>6086</v>
      </c>
      <c r="W2732" t="s">
        <v>5167</v>
      </c>
      <c r="X2732">
        <v>364070840000</v>
      </c>
      <c r="Y2732" t="s">
        <v>65</v>
      </c>
      <c r="Z2732" t="s">
        <v>66</v>
      </c>
      <c r="AG2732" t="s">
        <v>1972</v>
      </c>
      <c r="AL2732">
        <v>5</v>
      </c>
      <c r="AN2732" t="s">
        <v>1974</v>
      </c>
      <c r="AO2732">
        <v>0</v>
      </c>
      <c r="AQ2732">
        <v>2258188</v>
      </c>
      <c r="AR2732" t="s">
        <v>4605</v>
      </c>
      <c r="AS2732" t="s">
        <v>5883</v>
      </c>
      <c r="AT2732" t="s">
        <v>2022</v>
      </c>
    </row>
    <row r="2733" spans="1:46" x14ac:dyDescent="0.25">
      <c r="A2733" t="str">
        <f>_xlfn.XLOOKUP(I2733,UTILIZADAS[Contacto1],UTILIZADAS[Source.Name],,0)</f>
        <v>Cobros Mayo</v>
      </c>
      <c r="B2733" s="18">
        <f>VLOOKUP(J2733,Ref!A:C,3,0)</f>
        <v>0</v>
      </c>
      <c r="C2733" s="18">
        <f>VLOOKUP(J2733,Ref!A:D,4,0)</f>
        <v>0</v>
      </c>
      <c r="D2733" s="18" t="str">
        <f t="shared" si="126"/>
        <v>18/may</v>
      </c>
      <c r="E2733" s="18">
        <f t="shared" si="127"/>
        <v>6</v>
      </c>
      <c r="F2733" s="18">
        <v>1</v>
      </c>
      <c r="G2733" s="18">
        <f t="shared" si="128"/>
        <v>0</v>
      </c>
      <c r="H2733" s="3">
        <v>46160.680787037039</v>
      </c>
      <c r="I2733">
        <v>66284461</v>
      </c>
      <c r="J2733" t="s">
        <v>2021</v>
      </c>
      <c r="K2733" t="s">
        <v>1968</v>
      </c>
      <c r="L2733" t="s">
        <v>1969</v>
      </c>
      <c r="M2733" t="s">
        <v>1970</v>
      </c>
      <c r="O2733">
        <v>364070840000</v>
      </c>
      <c r="P2733">
        <v>16018</v>
      </c>
      <c r="Q2733">
        <v>-5</v>
      </c>
      <c r="R2733">
        <v>1</v>
      </c>
      <c r="S2733">
        <v>66284461</v>
      </c>
      <c r="U2733" t="s">
        <v>6086</v>
      </c>
      <c r="W2733" t="s">
        <v>5167</v>
      </c>
      <c r="X2733">
        <v>364070840000</v>
      </c>
      <c r="Y2733" t="s">
        <v>65</v>
      </c>
      <c r="Z2733" t="s">
        <v>66</v>
      </c>
      <c r="AG2733" t="s">
        <v>1972</v>
      </c>
      <c r="AL2733">
        <v>5</v>
      </c>
      <c r="AN2733" t="s">
        <v>1974</v>
      </c>
      <c r="AO2733">
        <v>0</v>
      </c>
      <c r="AQ2733">
        <v>2258188</v>
      </c>
      <c r="AR2733" t="s">
        <v>4605</v>
      </c>
      <c r="AS2733" t="s">
        <v>5883</v>
      </c>
      <c r="AT2733" t="s">
        <v>2022</v>
      </c>
    </row>
    <row r="2734" spans="1:46" x14ac:dyDescent="0.25">
      <c r="A2734" t="str">
        <f>_xlfn.XLOOKUP(I2734,UTILIZADAS[Contacto1],UTILIZADAS[Source.Name],,0)</f>
        <v>Cobros Mayo</v>
      </c>
      <c r="B2734" s="18">
        <f>VLOOKUP(J2734,Ref!A:C,3,0)</f>
        <v>0</v>
      </c>
      <c r="C2734" s="18">
        <f>VLOOKUP(J2734,Ref!A:D,4,0)</f>
        <v>0</v>
      </c>
      <c r="D2734" s="18" t="str">
        <f t="shared" si="126"/>
        <v>20/may</v>
      </c>
      <c r="E2734" s="18">
        <f t="shared" si="127"/>
        <v>6</v>
      </c>
      <c r="F2734" s="18">
        <v>1</v>
      </c>
      <c r="G2734" s="18">
        <f t="shared" si="128"/>
        <v>0</v>
      </c>
      <c r="H2734" s="3">
        <v>46162.50105324074</v>
      </c>
      <c r="I2734">
        <v>66284461</v>
      </c>
      <c r="J2734" t="s">
        <v>2021</v>
      </c>
      <c r="K2734" t="s">
        <v>1968</v>
      </c>
      <c r="L2734" t="s">
        <v>1969</v>
      </c>
      <c r="M2734" t="s">
        <v>1970</v>
      </c>
      <c r="O2734">
        <v>364070840000</v>
      </c>
      <c r="P2734">
        <v>16018</v>
      </c>
      <c r="Q2734">
        <v>-5</v>
      </c>
      <c r="R2734">
        <v>1</v>
      </c>
      <c r="S2734">
        <v>66284461</v>
      </c>
      <c r="U2734" t="s">
        <v>6086</v>
      </c>
      <c r="W2734" t="s">
        <v>5167</v>
      </c>
      <c r="X2734">
        <v>364070840000</v>
      </c>
      <c r="Y2734" t="s">
        <v>65</v>
      </c>
      <c r="Z2734" t="s">
        <v>66</v>
      </c>
      <c r="AG2734" t="s">
        <v>1972</v>
      </c>
      <c r="AL2734">
        <v>5</v>
      </c>
      <c r="AN2734" t="s">
        <v>1974</v>
      </c>
      <c r="AO2734">
        <v>0</v>
      </c>
      <c r="AQ2734">
        <v>2258188</v>
      </c>
      <c r="AR2734" t="s">
        <v>4605</v>
      </c>
      <c r="AS2734" t="s">
        <v>5883</v>
      </c>
      <c r="AT2734" t="s">
        <v>2022</v>
      </c>
    </row>
    <row r="2735" spans="1:46" x14ac:dyDescent="0.25">
      <c r="A2735" t="str">
        <f>_xlfn.XLOOKUP(I2735,UTILIZADAS[Contacto1],UTILIZADAS[Source.Name],,0)</f>
        <v>Cobros Mayo</v>
      </c>
      <c r="B2735" s="18">
        <f>VLOOKUP(J2735,Ref!A:C,3,0)</f>
        <v>0</v>
      </c>
      <c r="C2735" s="18">
        <f>VLOOKUP(J2735,Ref!A:D,4,0)</f>
        <v>0</v>
      </c>
      <c r="D2735" s="18" t="str">
        <f t="shared" si="126"/>
        <v>21/may</v>
      </c>
      <c r="E2735" s="18">
        <f t="shared" si="127"/>
        <v>6</v>
      </c>
      <c r="F2735" s="18">
        <v>1</v>
      </c>
      <c r="G2735" s="18">
        <f t="shared" si="128"/>
        <v>0</v>
      </c>
      <c r="H2735" s="3">
        <v>46163.532488425924</v>
      </c>
      <c r="I2735">
        <v>66284461</v>
      </c>
      <c r="J2735" t="s">
        <v>2021</v>
      </c>
      <c r="K2735" t="s">
        <v>1968</v>
      </c>
      <c r="L2735" t="s">
        <v>1969</v>
      </c>
      <c r="M2735" t="s">
        <v>1970</v>
      </c>
      <c r="O2735">
        <v>364070840000</v>
      </c>
      <c r="P2735">
        <v>16018</v>
      </c>
      <c r="Q2735">
        <v>-5</v>
      </c>
      <c r="R2735">
        <v>1</v>
      </c>
      <c r="S2735">
        <v>66284461</v>
      </c>
      <c r="U2735" t="s">
        <v>6086</v>
      </c>
      <c r="W2735" t="s">
        <v>5167</v>
      </c>
      <c r="X2735">
        <v>364070840000</v>
      </c>
      <c r="Y2735" t="s">
        <v>65</v>
      </c>
      <c r="Z2735" t="s">
        <v>66</v>
      </c>
      <c r="AG2735" t="s">
        <v>1972</v>
      </c>
      <c r="AL2735">
        <v>5</v>
      </c>
      <c r="AN2735" t="s">
        <v>1974</v>
      </c>
      <c r="AO2735">
        <v>0</v>
      </c>
      <c r="AQ2735">
        <v>2258188</v>
      </c>
      <c r="AR2735" t="s">
        <v>4605</v>
      </c>
      <c r="AS2735" t="s">
        <v>5883</v>
      </c>
      <c r="AT2735" t="s">
        <v>2022</v>
      </c>
    </row>
    <row r="2736" spans="1:46" x14ac:dyDescent="0.25">
      <c r="A2736" t="str">
        <f>_xlfn.XLOOKUP(I2736,UTILIZADAS[Contacto1],UTILIZADAS[Source.Name],,0)</f>
        <v>Cobros Mayo</v>
      </c>
      <c r="B2736" s="18">
        <f>VLOOKUP(J2736,Ref!A:C,3,0)</f>
        <v>0</v>
      </c>
      <c r="C2736" s="18">
        <f>VLOOKUP(J2736,Ref!A:D,4,0)</f>
        <v>0</v>
      </c>
      <c r="D2736" s="18" t="str">
        <f t="shared" si="126"/>
        <v>22/may</v>
      </c>
      <c r="E2736" s="18">
        <f t="shared" si="127"/>
        <v>6</v>
      </c>
      <c r="F2736" s="18">
        <v>1</v>
      </c>
      <c r="G2736" s="18">
        <f t="shared" si="128"/>
        <v>1</v>
      </c>
      <c r="H2736" s="3">
        <v>46164.419259259259</v>
      </c>
      <c r="I2736">
        <v>66284461</v>
      </c>
      <c r="J2736" t="s">
        <v>2021</v>
      </c>
      <c r="K2736" t="s">
        <v>1968</v>
      </c>
      <c r="L2736" t="s">
        <v>1969</v>
      </c>
      <c r="M2736" t="s">
        <v>1970</v>
      </c>
      <c r="O2736">
        <v>364070840000</v>
      </c>
      <c r="P2736">
        <v>16018</v>
      </c>
      <c r="Q2736">
        <v>-5</v>
      </c>
      <c r="R2736">
        <v>1</v>
      </c>
      <c r="S2736">
        <v>66284461</v>
      </c>
      <c r="U2736" t="s">
        <v>6086</v>
      </c>
      <c r="W2736" t="s">
        <v>5167</v>
      </c>
      <c r="X2736">
        <v>364070840000</v>
      </c>
      <c r="Y2736" t="s">
        <v>65</v>
      </c>
      <c r="Z2736" t="s">
        <v>66</v>
      </c>
      <c r="AG2736" t="s">
        <v>1972</v>
      </c>
      <c r="AL2736">
        <v>5</v>
      </c>
      <c r="AN2736" t="s">
        <v>1974</v>
      </c>
      <c r="AO2736">
        <v>0</v>
      </c>
      <c r="AQ2736">
        <v>2258188</v>
      </c>
      <c r="AR2736" t="s">
        <v>4605</v>
      </c>
      <c r="AS2736" t="s">
        <v>5883</v>
      </c>
      <c r="AT2736" t="s">
        <v>2022</v>
      </c>
    </row>
    <row r="2737" spans="1:46" x14ac:dyDescent="0.25">
      <c r="A2737" t="e">
        <f>_xlfn.XLOOKUP(I2737,UTILIZADAS[Contacto1],UTILIZADAS[Source.Name],,0)</f>
        <v>#N/A</v>
      </c>
      <c r="B2737" s="18">
        <f>VLOOKUP(J2737,Ref!A:C,3,0)</f>
        <v>1</v>
      </c>
      <c r="C2737" s="18">
        <f>VLOOKUP(J2737,Ref!A:D,4,0)</f>
        <v>0</v>
      </c>
      <c r="D2737" s="18" t="str">
        <f t="shared" si="126"/>
        <v>05/may</v>
      </c>
      <c r="E2737" s="18">
        <f t="shared" si="127"/>
        <v>1</v>
      </c>
      <c r="F2737" s="18">
        <v>1</v>
      </c>
      <c r="G2737" s="18">
        <f t="shared" si="128"/>
        <v>1</v>
      </c>
      <c r="H2737" s="3">
        <v>46147.668217592596</v>
      </c>
      <c r="I2737">
        <v>66292976</v>
      </c>
      <c r="J2737">
        <v>6000</v>
      </c>
      <c r="K2737" t="s">
        <v>1983</v>
      </c>
      <c r="L2737" t="s">
        <v>1897</v>
      </c>
      <c r="M2737" t="s">
        <v>1970</v>
      </c>
      <c r="P2737">
        <v>8006</v>
      </c>
      <c r="Q2737">
        <v>-5</v>
      </c>
      <c r="R2737">
        <v>1</v>
      </c>
      <c r="S2737">
        <v>66292976</v>
      </c>
      <c r="U2737" t="s">
        <v>6087</v>
      </c>
      <c r="W2737" t="s">
        <v>6088</v>
      </c>
      <c r="X2737" t="s">
        <v>6089</v>
      </c>
      <c r="Y2737" t="s">
        <v>6090</v>
      </c>
      <c r="Z2737" t="s">
        <v>6091</v>
      </c>
      <c r="AA2737" t="s">
        <v>6092</v>
      </c>
      <c r="AF2737" t="s">
        <v>1976</v>
      </c>
      <c r="AG2737" t="s">
        <v>1972</v>
      </c>
      <c r="AL2737">
        <v>91</v>
      </c>
      <c r="AM2737" t="s">
        <v>1979</v>
      </c>
      <c r="AN2737" t="s">
        <v>1977</v>
      </c>
      <c r="AO2737">
        <v>0</v>
      </c>
      <c r="AQ2737">
        <v>1133784</v>
      </c>
      <c r="AR2737" t="s">
        <v>1996</v>
      </c>
      <c r="AT2737" t="s">
        <v>1895</v>
      </c>
    </row>
    <row r="2738" spans="1:46" x14ac:dyDescent="0.25">
      <c r="A2738" t="e">
        <f>_xlfn.XLOOKUP(I2738,UTILIZADAS[Contacto1],UTILIZADAS[Source.Name],,0)</f>
        <v>#N/A</v>
      </c>
      <c r="B2738" s="18">
        <f>VLOOKUP(J2738,Ref!A:C,3,0)</f>
        <v>0</v>
      </c>
      <c r="C2738" s="18">
        <f>VLOOKUP(J2738,Ref!A:D,4,0)</f>
        <v>0</v>
      </c>
      <c r="D2738" s="18" t="str">
        <f t="shared" si="126"/>
        <v>04/may</v>
      </c>
      <c r="E2738" s="18">
        <f t="shared" si="127"/>
        <v>1</v>
      </c>
      <c r="F2738" s="18">
        <v>1</v>
      </c>
      <c r="G2738" s="18">
        <f t="shared" si="128"/>
        <v>1</v>
      </c>
      <c r="H2738" s="3">
        <v>46146.433425925927</v>
      </c>
      <c r="I2738">
        <v>66293335</v>
      </c>
      <c r="J2738">
        <v>6004</v>
      </c>
      <c r="K2738" t="s">
        <v>1983</v>
      </c>
      <c r="L2738" t="s">
        <v>1897</v>
      </c>
      <c r="M2738" t="s">
        <v>1970</v>
      </c>
      <c r="P2738">
        <v>998</v>
      </c>
      <c r="Q2738">
        <v>0</v>
      </c>
      <c r="S2738">
        <v>66293335</v>
      </c>
      <c r="AF2738" t="s">
        <v>1976</v>
      </c>
      <c r="AG2738" t="s">
        <v>1972</v>
      </c>
      <c r="AL2738">
        <v>66</v>
      </c>
      <c r="AM2738" t="s">
        <v>1979</v>
      </c>
      <c r="AN2738" t="s">
        <v>1977</v>
      </c>
      <c r="AO2738">
        <v>0</v>
      </c>
      <c r="AQ2738">
        <v>2257462</v>
      </c>
      <c r="AR2738" t="s">
        <v>1978</v>
      </c>
      <c r="AT2738" t="s">
        <v>1984</v>
      </c>
    </row>
    <row r="2739" spans="1:46" x14ac:dyDescent="0.25">
      <c r="A2739" t="str">
        <f>_xlfn.XLOOKUP(I2739,UTILIZADAS[Contacto1],UTILIZADAS[Source.Name],,0)</f>
        <v>Cobros Mayo</v>
      </c>
      <c r="B2739" s="18">
        <f>VLOOKUP(J2739,Ref!A:C,3,0)</f>
        <v>0</v>
      </c>
      <c r="C2739" s="18">
        <f>VLOOKUP(J2739,Ref!A:D,4,0)</f>
        <v>0</v>
      </c>
      <c r="D2739" s="18" t="str">
        <f t="shared" si="126"/>
        <v>12/may</v>
      </c>
      <c r="E2739" s="18">
        <f t="shared" si="127"/>
        <v>4</v>
      </c>
      <c r="F2739" s="18">
        <v>1</v>
      </c>
      <c r="G2739" s="18">
        <f t="shared" si="128"/>
        <v>0</v>
      </c>
      <c r="H2739" s="3">
        <v>46154.428657407407</v>
      </c>
      <c r="I2739">
        <v>66307348</v>
      </c>
      <c r="J2739" t="s">
        <v>2021</v>
      </c>
      <c r="K2739" t="s">
        <v>1968</v>
      </c>
      <c r="L2739" t="s">
        <v>1969</v>
      </c>
      <c r="M2739" t="s">
        <v>1970</v>
      </c>
      <c r="O2739">
        <v>369058600000</v>
      </c>
      <c r="P2739">
        <v>16018</v>
      </c>
      <c r="Q2739">
        <v>-4</v>
      </c>
      <c r="R2739">
        <v>1</v>
      </c>
      <c r="S2739">
        <v>66307348</v>
      </c>
      <c r="U2739" t="s">
        <v>5168</v>
      </c>
      <c r="W2739" t="s">
        <v>5169</v>
      </c>
      <c r="X2739">
        <v>369058600000</v>
      </c>
      <c r="Y2739" t="s">
        <v>65</v>
      </c>
      <c r="Z2739" t="s">
        <v>66</v>
      </c>
      <c r="AF2739" t="s">
        <v>1976</v>
      </c>
      <c r="AG2739" t="s">
        <v>1972</v>
      </c>
      <c r="AL2739">
        <v>5</v>
      </c>
      <c r="AN2739" t="s">
        <v>1974</v>
      </c>
      <c r="AO2739">
        <v>0</v>
      </c>
      <c r="AQ2739">
        <v>2258189</v>
      </c>
      <c r="AR2739" t="s">
        <v>4605</v>
      </c>
      <c r="AS2739" t="s">
        <v>5883</v>
      </c>
      <c r="AT2739" t="s">
        <v>2022</v>
      </c>
    </row>
    <row r="2740" spans="1:46" x14ac:dyDescent="0.25">
      <c r="A2740" t="str">
        <f>_xlfn.XLOOKUP(I2740,UTILIZADAS[Contacto1],UTILIZADAS[Source.Name],,0)</f>
        <v>Cobros Mayo</v>
      </c>
      <c r="B2740" s="18">
        <f>VLOOKUP(J2740,Ref!A:C,3,0)</f>
        <v>0</v>
      </c>
      <c r="C2740" s="18">
        <f>VLOOKUP(J2740,Ref!A:D,4,0)</f>
        <v>0</v>
      </c>
      <c r="D2740" s="18" t="str">
        <f t="shared" si="126"/>
        <v>14/may</v>
      </c>
      <c r="E2740" s="18">
        <f t="shared" si="127"/>
        <v>4</v>
      </c>
      <c r="F2740" s="18">
        <v>1</v>
      </c>
      <c r="G2740" s="18">
        <f t="shared" si="128"/>
        <v>0</v>
      </c>
      <c r="H2740" s="3">
        <v>46156.496574074074</v>
      </c>
      <c r="I2740">
        <v>66307348</v>
      </c>
      <c r="J2740" t="s">
        <v>2021</v>
      </c>
      <c r="K2740" t="s">
        <v>1968</v>
      </c>
      <c r="L2740" t="s">
        <v>1969</v>
      </c>
      <c r="M2740" t="s">
        <v>1970</v>
      </c>
      <c r="O2740">
        <v>369058600000</v>
      </c>
      <c r="P2740">
        <v>16018</v>
      </c>
      <c r="Q2740">
        <v>-4</v>
      </c>
      <c r="R2740">
        <v>1</v>
      </c>
      <c r="S2740">
        <v>66307348</v>
      </c>
      <c r="U2740" t="s">
        <v>5168</v>
      </c>
      <c r="W2740" t="s">
        <v>5169</v>
      </c>
      <c r="X2740">
        <v>369058600000</v>
      </c>
      <c r="Y2740" t="s">
        <v>65</v>
      </c>
      <c r="Z2740" t="s">
        <v>66</v>
      </c>
      <c r="AF2740" t="s">
        <v>1976</v>
      </c>
      <c r="AG2740" t="s">
        <v>1972</v>
      </c>
      <c r="AL2740">
        <v>5</v>
      </c>
      <c r="AN2740" t="s">
        <v>1974</v>
      </c>
      <c r="AO2740">
        <v>0</v>
      </c>
      <c r="AQ2740">
        <v>2258189</v>
      </c>
      <c r="AR2740" t="s">
        <v>4605</v>
      </c>
      <c r="AS2740" t="s">
        <v>5883</v>
      </c>
      <c r="AT2740" t="s">
        <v>2022</v>
      </c>
    </row>
    <row r="2741" spans="1:46" x14ac:dyDescent="0.25">
      <c r="A2741" t="str">
        <f>_xlfn.XLOOKUP(I2741,UTILIZADAS[Contacto1],UTILIZADAS[Source.Name],,0)</f>
        <v>Cobros Mayo</v>
      </c>
      <c r="B2741" s="18">
        <f>VLOOKUP(J2741,Ref!A:C,3,0)</f>
        <v>0</v>
      </c>
      <c r="C2741" s="18">
        <f>VLOOKUP(J2741,Ref!A:D,4,0)</f>
        <v>0</v>
      </c>
      <c r="D2741" s="18" t="str">
        <f t="shared" si="126"/>
        <v>18/may</v>
      </c>
      <c r="E2741" s="18">
        <f t="shared" si="127"/>
        <v>4</v>
      </c>
      <c r="F2741" s="18">
        <v>1</v>
      </c>
      <c r="G2741" s="18">
        <f t="shared" si="128"/>
        <v>0</v>
      </c>
      <c r="H2741" s="3">
        <v>46160.681157407409</v>
      </c>
      <c r="I2741">
        <v>66307348</v>
      </c>
      <c r="J2741" t="s">
        <v>2021</v>
      </c>
      <c r="K2741" t="s">
        <v>1968</v>
      </c>
      <c r="L2741" t="s">
        <v>1969</v>
      </c>
      <c r="M2741" t="s">
        <v>1970</v>
      </c>
      <c r="O2741">
        <v>369058600000</v>
      </c>
      <c r="P2741">
        <v>16018</v>
      </c>
      <c r="Q2741">
        <v>-4</v>
      </c>
      <c r="R2741">
        <v>1</v>
      </c>
      <c r="S2741">
        <v>66307348</v>
      </c>
      <c r="U2741" t="s">
        <v>5168</v>
      </c>
      <c r="W2741" t="s">
        <v>5169</v>
      </c>
      <c r="X2741">
        <v>369058600000</v>
      </c>
      <c r="Y2741" t="s">
        <v>65</v>
      </c>
      <c r="Z2741" t="s">
        <v>66</v>
      </c>
      <c r="AF2741" t="s">
        <v>1976</v>
      </c>
      <c r="AG2741" t="s">
        <v>1972</v>
      </c>
      <c r="AL2741">
        <v>5</v>
      </c>
      <c r="AN2741" t="s">
        <v>1974</v>
      </c>
      <c r="AO2741">
        <v>0</v>
      </c>
      <c r="AQ2741">
        <v>2258189</v>
      </c>
      <c r="AR2741" t="s">
        <v>4605</v>
      </c>
      <c r="AS2741" t="s">
        <v>5883</v>
      </c>
      <c r="AT2741" t="s">
        <v>2022</v>
      </c>
    </row>
    <row r="2742" spans="1:46" x14ac:dyDescent="0.25">
      <c r="A2742" t="str">
        <f>_xlfn.XLOOKUP(I2742,UTILIZADAS[Contacto1],UTILIZADAS[Source.Name],,0)</f>
        <v>Cobros Mayo</v>
      </c>
      <c r="B2742" s="18">
        <f>VLOOKUP(J2742,Ref!A:C,3,0)</f>
        <v>0</v>
      </c>
      <c r="C2742" s="18">
        <f>VLOOKUP(J2742,Ref!A:D,4,0)</f>
        <v>0</v>
      </c>
      <c r="D2742" s="18" t="str">
        <f t="shared" si="126"/>
        <v>20/may</v>
      </c>
      <c r="E2742" s="18">
        <f t="shared" si="127"/>
        <v>4</v>
      </c>
      <c r="F2742" s="18">
        <v>1</v>
      </c>
      <c r="G2742" s="18">
        <f t="shared" si="128"/>
        <v>1</v>
      </c>
      <c r="H2742" s="3">
        <v>46162.502013888887</v>
      </c>
      <c r="I2742">
        <v>66307348</v>
      </c>
      <c r="J2742">
        <v>6004</v>
      </c>
      <c r="K2742" t="s">
        <v>1983</v>
      </c>
      <c r="L2742" t="s">
        <v>1897</v>
      </c>
      <c r="M2742" t="s">
        <v>1970</v>
      </c>
      <c r="O2742">
        <v>369058600000</v>
      </c>
      <c r="P2742">
        <v>16018</v>
      </c>
      <c r="Q2742">
        <v>-4</v>
      </c>
      <c r="R2742">
        <v>1</v>
      </c>
      <c r="S2742">
        <v>66307348</v>
      </c>
      <c r="U2742" t="s">
        <v>5168</v>
      </c>
      <c r="W2742" t="s">
        <v>5169</v>
      </c>
      <c r="X2742">
        <v>369058600000</v>
      </c>
      <c r="Y2742" t="s">
        <v>65</v>
      </c>
      <c r="Z2742" t="s">
        <v>66</v>
      </c>
      <c r="AF2742" t="s">
        <v>1976</v>
      </c>
      <c r="AG2742" t="s">
        <v>1972</v>
      </c>
      <c r="AL2742">
        <v>128</v>
      </c>
      <c r="AM2742" t="s">
        <v>1979</v>
      </c>
      <c r="AN2742" t="s">
        <v>1987</v>
      </c>
      <c r="AO2742">
        <v>0</v>
      </c>
      <c r="AQ2742">
        <v>2258189</v>
      </c>
      <c r="AR2742" t="s">
        <v>4605</v>
      </c>
      <c r="AS2742" t="s">
        <v>5883</v>
      </c>
      <c r="AT2742" t="s">
        <v>1984</v>
      </c>
    </row>
    <row r="2743" spans="1:46" x14ac:dyDescent="0.25">
      <c r="A2743" t="str">
        <f>_xlfn.XLOOKUP(I2743,UTILIZADAS[Contacto1],UTILIZADAS[Source.Name],,0)</f>
        <v>Cobros Mayo</v>
      </c>
      <c r="B2743" s="18">
        <f>VLOOKUP(J2743,Ref!A:C,3,0)</f>
        <v>0</v>
      </c>
      <c r="C2743" s="18">
        <f>VLOOKUP(J2743,Ref!A:D,4,0)</f>
        <v>0</v>
      </c>
      <c r="D2743" s="18" t="str">
        <f t="shared" si="126"/>
        <v>12/may</v>
      </c>
      <c r="E2743" s="18">
        <f t="shared" si="127"/>
        <v>6</v>
      </c>
      <c r="F2743" s="18">
        <v>1</v>
      </c>
      <c r="G2743" s="18">
        <f t="shared" si="128"/>
        <v>0</v>
      </c>
      <c r="H2743" s="3">
        <v>46154.429305555554</v>
      </c>
      <c r="I2743">
        <v>66347905</v>
      </c>
      <c r="J2743" t="s">
        <v>2021</v>
      </c>
      <c r="K2743" t="s">
        <v>1968</v>
      </c>
      <c r="L2743" t="s">
        <v>1969</v>
      </c>
      <c r="M2743" t="s">
        <v>1970</v>
      </c>
      <c r="O2743">
        <v>365029180000</v>
      </c>
      <c r="P2743">
        <v>16018</v>
      </c>
      <c r="Q2743">
        <v>-4</v>
      </c>
      <c r="R2743">
        <v>1</v>
      </c>
      <c r="S2743">
        <v>66347905</v>
      </c>
      <c r="U2743" t="s">
        <v>5170</v>
      </c>
      <c r="W2743" t="s">
        <v>4600</v>
      </c>
      <c r="X2743">
        <v>365029180000</v>
      </c>
      <c r="Y2743" t="s">
        <v>65</v>
      </c>
      <c r="Z2743" t="s">
        <v>4619</v>
      </c>
      <c r="AF2743" t="s">
        <v>1976</v>
      </c>
      <c r="AG2743" t="s">
        <v>1972</v>
      </c>
      <c r="AL2743">
        <v>5</v>
      </c>
      <c r="AN2743" t="s">
        <v>1974</v>
      </c>
      <c r="AO2743">
        <v>0</v>
      </c>
      <c r="AQ2743">
        <v>2258190</v>
      </c>
      <c r="AR2743" t="s">
        <v>4605</v>
      </c>
      <c r="AS2743" t="s">
        <v>5883</v>
      </c>
      <c r="AT2743" t="s">
        <v>2022</v>
      </c>
    </row>
    <row r="2744" spans="1:46" x14ac:dyDescent="0.25">
      <c r="A2744" t="str">
        <f>_xlfn.XLOOKUP(I2744,UTILIZADAS[Contacto1],UTILIZADAS[Source.Name],,0)</f>
        <v>Cobros Mayo</v>
      </c>
      <c r="B2744" s="18">
        <f>VLOOKUP(J2744,Ref!A:C,3,0)</f>
        <v>0</v>
      </c>
      <c r="C2744" s="18">
        <f>VLOOKUP(J2744,Ref!A:D,4,0)</f>
        <v>0</v>
      </c>
      <c r="D2744" s="18" t="str">
        <f t="shared" si="126"/>
        <v>14/may</v>
      </c>
      <c r="E2744" s="18">
        <f t="shared" si="127"/>
        <v>6</v>
      </c>
      <c r="F2744" s="18">
        <v>1</v>
      </c>
      <c r="G2744" s="18">
        <f t="shared" si="128"/>
        <v>0</v>
      </c>
      <c r="H2744" s="3">
        <v>46156.496840277781</v>
      </c>
      <c r="I2744">
        <v>66347905</v>
      </c>
      <c r="J2744" t="s">
        <v>2021</v>
      </c>
      <c r="K2744" t="s">
        <v>1968</v>
      </c>
      <c r="L2744" t="s">
        <v>1969</v>
      </c>
      <c r="M2744" t="s">
        <v>1970</v>
      </c>
      <c r="O2744">
        <v>365029180000</v>
      </c>
      <c r="P2744">
        <v>16018</v>
      </c>
      <c r="Q2744">
        <v>-4</v>
      </c>
      <c r="R2744">
        <v>1</v>
      </c>
      <c r="S2744">
        <v>66347905</v>
      </c>
      <c r="U2744" t="s">
        <v>5170</v>
      </c>
      <c r="W2744" t="s">
        <v>4600</v>
      </c>
      <c r="X2744">
        <v>365029180000</v>
      </c>
      <c r="Y2744" t="s">
        <v>65</v>
      </c>
      <c r="Z2744" t="s">
        <v>4619</v>
      </c>
      <c r="AF2744" t="s">
        <v>1976</v>
      </c>
      <c r="AG2744" t="s">
        <v>1972</v>
      </c>
      <c r="AL2744">
        <v>5</v>
      </c>
      <c r="AN2744" t="s">
        <v>1974</v>
      </c>
      <c r="AO2744">
        <v>0</v>
      </c>
      <c r="AQ2744">
        <v>2258190</v>
      </c>
      <c r="AR2744" t="s">
        <v>4605</v>
      </c>
      <c r="AS2744" t="s">
        <v>5883</v>
      </c>
      <c r="AT2744" t="s">
        <v>2022</v>
      </c>
    </row>
    <row r="2745" spans="1:46" x14ac:dyDescent="0.25">
      <c r="A2745" t="str">
        <f>_xlfn.XLOOKUP(I2745,UTILIZADAS[Contacto1],UTILIZADAS[Source.Name],,0)</f>
        <v>Cobros Mayo</v>
      </c>
      <c r="B2745" s="18">
        <f>VLOOKUP(J2745,Ref!A:C,3,0)</f>
        <v>0</v>
      </c>
      <c r="C2745" s="18">
        <f>VLOOKUP(J2745,Ref!A:D,4,0)</f>
        <v>0</v>
      </c>
      <c r="D2745" s="18" t="str">
        <f t="shared" si="126"/>
        <v>18/may</v>
      </c>
      <c r="E2745" s="18">
        <f t="shared" si="127"/>
        <v>6</v>
      </c>
      <c r="F2745" s="18">
        <v>1</v>
      </c>
      <c r="G2745" s="18">
        <f t="shared" si="128"/>
        <v>0</v>
      </c>
      <c r="H2745" s="3">
        <v>46160.681446759256</v>
      </c>
      <c r="I2745">
        <v>66347905</v>
      </c>
      <c r="J2745" t="s">
        <v>2021</v>
      </c>
      <c r="K2745" t="s">
        <v>1968</v>
      </c>
      <c r="L2745" t="s">
        <v>1969</v>
      </c>
      <c r="M2745" t="s">
        <v>1970</v>
      </c>
      <c r="O2745">
        <v>365029180000</v>
      </c>
      <c r="P2745">
        <v>16018</v>
      </c>
      <c r="Q2745">
        <v>-4</v>
      </c>
      <c r="R2745">
        <v>1</v>
      </c>
      <c r="S2745">
        <v>66347905</v>
      </c>
      <c r="U2745" t="s">
        <v>5170</v>
      </c>
      <c r="W2745" t="s">
        <v>4600</v>
      </c>
      <c r="X2745">
        <v>365029180000</v>
      </c>
      <c r="Y2745" t="s">
        <v>65</v>
      </c>
      <c r="Z2745" t="s">
        <v>4619</v>
      </c>
      <c r="AF2745" t="s">
        <v>1976</v>
      </c>
      <c r="AG2745" t="s">
        <v>1972</v>
      </c>
      <c r="AL2745">
        <v>5</v>
      </c>
      <c r="AN2745" t="s">
        <v>1974</v>
      </c>
      <c r="AO2745">
        <v>0</v>
      </c>
      <c r="AQ2745">
        <v>2258190</v>
      </c>
      <c r="AR2745" t="s">
        <v>4605</v>
      </c>
      <c r="AS2745" t="s">
        <v>5883</v>
      </c>
      <c r="AT2745" t="s">
        <v>2022</v>
      </c>
    </row>
    <row r="2746" spans="1:46" x14ac:dyDescent="0.25">
      <c r="A2746" t="str">
        <f>_xlfn.XLOOKUP(I2746,UTILIZADAS[Contacto1],UTILIZADAS[Source.Name],,0)</f>
        <v>Cobros Mayo</v>
      </c>
      <c r="B2746" s="18">
        <f>VLOOKUP(J2746,Ref!A:C,3,0)</f>
        <v>0</v>
      </c>
      <c r="C2746" s="18">
        <f>VLOOKUP(J2746,Ref!A:D,4,0)</f>
        <v>0</v>
      </c>
      <c r="D2746" s="18" t="str">
        <f t="shared" si="126"/>
        <v>20/may</v>
      </c>
      <c r="E2746" s="18">
        <f t="shared" si="127"/>
        <v>6</v>
      </c>
      <c r="F2746" s="18">
        <v>1</v>
      </c>
      <c r="G2746" s="18">
        <f t="shared" si="128"/>
        <v>0</v>
      </c>
      <c r="H2746" s="3">
        <v>46162.501944444448</v>
      </c>
      <c r="I2746">
        <v>66347905</v>
      </c>
      <c r="J2746" t="s">
        <v>1967</v>
      </c>
      <c r="K2746" t="s">
        <v>1968</v>
      </c>
      <c r="L2746" t="s">
        <v>1969</v>
      </c>
      <c r="M2746" t="s">
        <v>1970</v>
      </c>
      <c r="O2746">
        <v>365029180000</v>
      </c>
      <c r="P2746">
        <v>16018</v>
      </c>
      <c r="Q2746">
        <v>-4</v>
      </c>
      <c r="R2746">
        <v>1</v>
      </c>
      <c r="S2746">
        <v>66347905</v>
      </c>
      <c r="U2746" t="s">
        <v>5170</v>
      </c>
      <c r="W2746" t="s">
        <v>4600</v>
      </c>
      <c r="X2746">
        <v>365029180000</v>
      </c>
      <c r="Y2746" t="s">
        <v>65</v>
      </c>
      <c r="Z2746" t="s">
        <v>4619</v>
      </c>
      <c r="AF2746" t="s">
        <v>1976</v>
      </c>
      <c r="AG2746" t="s">
        <v>1972</v>
      </c>
      <c r="AL2746">
        <v>0</v>
      </c>
      <c r="AN2746" t="s">
        <v>1974</v>
      </c>
      <c r="AO2746">
        <v>0</v>
      </c>
      <c r="AQ2746">
        <v>2258190</v>
      </c>
      <c r="AR2746" t="s">
        <v>4605</v>
      </c>
      <c r="AS2746" t="s">
        <v>5883</v>
      </c>
      <c r="AT2746" t="s">
        <v>1975</v>
      </c>
    </row>
    <row r="2747" spans="1:46" x14ac:dyDescent="0.25">
      <c r="A2747" t="str">
        <f>_xlfn.XLOOKUP(I2747,UTILIZADAS[Contacto1],UTILIZADAS[Source.Name],,0)</f>
        <v>Cobros Mayo</v>
      </c>
      <c r="B2747" s="18">
        <f>VLOOKUP(J2747,Ref!A:C,3,0)</f>
        <v>0</v>
      </c>
      <c r="C2747" s="18">
        <f>VLOOKUP(J2747,Ref!A:D,4,0)</f>
        <v>0</v>
      </c>
      <c r="D2747" s="18" t="str">
        <f t="shared" si="126"/>
        <v>21/may</v>
      </c>
      <c r="E2747" s="18">
        <f t="shared" si="127"/>
        <v>6</v>
      </c>
      <c r="F2747" s="18">
        <v>1</v>
      </c>
      <c r="G2747" s="18">
        <f t="shared" si="128"/>
        <v>0</v>
      </c>
      <c r="H2747" s="3">
        <v>46163.532581018517</v>
      </c>
      <c r="I2747">
        <v>66347905</v>
      </c>
      <c r="J2747" t="s">
        <v>1967</v>
      </c>
      <c r="K2747" t="s">
        <v>1968</v>
      </c>
      <c r="L2747" t="s">
        <v>1969</v>
      </c>
      <c r="M2747" t="s">
        <v>1970</v>
      </c>
      <c r="O2747">
        <v>365029180000</v>
      </c>
      <c r="P2747">
        <v>16018</v>
      </c>
      <c r="Q2747">
        <v>-4</v>
      </c>
      <c r="R2747">
        <v>1</v>
      </c>
      <c r="S2747">
        <v>66347905</v>
      </c>
      <c r="U2747" t="s">
        <v>5170</v>
      </c>
      <c r="W2747" t="s">
        <v>4600</v>
      </c>
      <c r="X2747">
        <v>365029180000</v>
      </c>
      <c r="Y2747" t="s">
        <v>65</v>
      </c>
      <c r="Z2747" t="s">
        <v>4619</v>
      </c>
      <c r="AF2747" t="s">
        <v>1976</v>
      </c>
      <c r="AG2747" t="s">
        <v>1972</v>
      </c>
      <c r="AL2747">
        <v>0</v>
      </c>
      <c r="AN2747" t="s">
        <v>1974</v>
      </c>
      <c r="AO2747">
        <v>0</v>
      </c>
      <c r="AQ2747">
        <v>2258190</v>
      </c>
      <c r="AR2747" t="s">
        <v>4605</v>
      </c>
      <c r="AS2747" t="s">
        <v>5883</v>
      </c>
      <c r="AT2747" t="s">
        <v>1975</v>
      </c>
    </row>
    <row r="2748" spans="1:46" x14ac:dyDescent="0.25">
      <c r="A2748" t="str">
        <f>_xlfn.XLOOKUP(I2748,UTILIZADAS[Contacto1],UTILIZADAS[Source.Name],,0)</f>
        <v>Cobros Mayo</v>
      </c>
      <c r="B2748" s="18">
        <f>VLOOKUP(J2748,Ref!A:C,3,0)</f>
        <v>1</v>
      </c>
      <c r="C2748" s="18">
        <f>VLOOKUP(J2748,Ref!A:D,4,0)</f>
        <v>0</v>
      </c>
      <c r="D2748" s="18" t="str">
        <f t="shared" si="126"/>
        <v>22/may</v>
      </c>
      <c r="E2748" s="18">
        <f t="shared" si="127"/>
        <v>6</v>
      </c>
      <c r="F2748" s="18">
        <v>1</v>
      </c>
      <c r="G2748" s="18">
        <f t="shared" si="128"/>
        <v>1</v>
      </c>
      <c r="H2748" s="3">
        <v>46164.422233796293</v>
      </c>
      <c r="I2748">
        <v>66347905</v>
      </c>
      <c r="J2748">
        <v>6006</v>
      </c>
      <c r="K2748" t="s">
        <v>1983</v>
      </c>
      <c r="L2748" t="s">
        <v>1897</v>
      </c>
      <c r="M2748" t="s">
        <v>1970</v>
      </c>
      <c r="O2748">
        <v>365029180000</v>
      </c>
      <c r="P2748">
        <v>16018</v>
      </c>
      <c r="Q2748">
        <v>-4</v>
      </c>
      <c r="R2748">
        <v>1</v>
      </c>
      <c r="S2748">
        <v>66347905</v>
      </c>
      <c r="U2748" t="s">
        <v>5170</v>
      </c>
      <c r="W2748" t="s">
        <v>4600</v>
      </c>
      <c r="X2748">
        <v>365029180000</v>
      </c>
      <c r="Y2748" t="s">
        <v>65</v>
      </c>
      <c r="Z2748" t="s">
        <v>4619</v>
      </c>
      <c r="AF2748" t="s">
        <v>1976</v>
      </c>
      <c r="AG2748" t="s">
        <v>1972</v>
      </c>
      <c r="AL2748">
        <v>166</v>
      </c>
      <c r="AM2748" t="s">
        <v>1979</v>
      </c>
      <c r="AN2748" t="s">
        <v>1987</v>
      </c>
      <c r="AO2748">
        <v>0</v>
      </c>
      <c r="AQ2748">
        <v>2258190</v>
      </c>
      <c r="AR2748" t="s">
        <v>4605</v>
      </c>
      <c r="AS2748" t="s">
        <v>5883</v>
      </c>
      <c r="AT2748" t="s">
        <v>1894</v>
      </c>
    </row>
    <row r="2749" spans="1:46" x14ac:dyDescent="0.25">
      <c r="A2749" t="str">
        <f>_xlfn.XLOOKUP(I2749,UTILIZADAS[Contacto1],UTILIZADAS[Source.Name],,0)</f>
        <v>Cobros Abril Canal Fijo</v>
      </c>
      <c r="B2749" s="18">
        <f>VLOOKUP(J2749,Ref!A:C,3,0)</f>
        <v>1</v>
      </c>
      <c r="C2749" s="18">
        <f>VLOOKUP(J2749,Ref!A:D,4,0)</f>
        <v>1</v>
      </c>
      <c r="D2749" s="18" t="str">
        <f t="shared" si="126"/>
        <v>12/may</v>
      </c>
      <c r="E2749" s="18">
        <f t="shared" si="127"/>
        <v>1</v>
      </c>
      <c r="F2749" s="18">
        <v>1</v>
      </c>
      <c r="G2749" s="18">
        <f t="shared" si="128"/>
        <v>1</v>
      </c>
      <c r="H2749" s="3">
        <v>46154.429247685184</v>
      </c>
      <c r="I2749">
        <v>66351466</v>
      </c>
      <c r="J2749">
        <v>6003</v>
      </c>
      <c r="K2749" t="s">
        <v>1983</v>
      </c>
      <c r="L2749" t="s">
        <v>1897</v>
      </c>
      <c r="M2749" t="s">
        <v>1970</v>
      </c>
      <c r="O2749">
        <v>358365770000</v>
      </c>
      <c r="P2749">
        <v>16018</v>
      </c>
      <c r="Q2749">
        <v>-4</v>
      </c>
      <c r="R2749">
        <v>1</v>
      </c>
      <c r="S2749">
        <v>66351466</v>
      </c>
      <c r="U2749" t="s">
        <v>2004</v>
      </c>
      <c r="W2749" t="s">
        <v>1452</v>
      </c>
      <c r="X2749">
        <v>358365770000</v>
      </c>
      <c r="Y2749" t="s">
        <v>65</v>
      </c>
      <c r="Z2749" t="s">
        <v>66</v>
      </c>
      <c r="AF2749" t="s">
        <v>1976</v>
      </c>
      <c r="AG2749" t="s">
        <v>1972</v>
      </c>
      <c r="AL2749">
        <v>19</v>
      </c>
      <c r="AM2749" t="s">
        <v>1979</v>
      </c>
      <c r="AN2749" t="s">
        <v>1987</v>
      </c>
      <c r="AO2749">
        <v>0</v>
      </c>
      <c r="AQ2749">
        <v>2258191</v>
      </c>
      <c r="AR2749" t="s">
        <v>4605</v>
      </c>
      <c r="AS2749" t="s">
        <v>5883</v>
      </c>
      <c r="AT2749" t="s">
        <v>1892</v>
      </c>
    </row>
    <row r="2750" spans="1:46" x14ac:dyDescent="0.25">
      <c r="A2750" t="str">
        <f>_xlfn.XLOOKUP(I2750,UTILIZADAS[Contacto1],UTILIZADAS[Source.Name],,0)</f>
        <v>Cobros Mayo</v>
      </c>
      <c r="B2750" s="18">
        <f>VLOOKUP(J2750,Ref!A:C,3,0)</f>
        <v>0</v>
      </c>
      <c r="C2750" s="18">
        <f>VLOOKUP(J2750,Ref!A:D,4,0)</f>
        <v>0</v>
      </c>
      <c r="D2750" s="18" t="str">
        <f t="shared" si="126"/>
        <v>12/may</v>
      </c>
      <c r="E2750" s="18">
        <f t="shared" si="127"/>
        <v>6</v>
      </c>
      <c r="F2750" s="18">
        <v>1</v>
      </c>
      <c r="G2750" s="18">
        <f t="shared" si="128"/>
        <v>0</v>
      </c>
      <c r="H2750" s="3">
        <v>46154.429768518516</v>
      </c>
      <c r="I2750">
        <v>66360366</v>
      </c>
      <c r="J2750" t="s">
        <v>2021</v>
      </c>
      <c r="K2750" t="s">
        <v>1968</v>
      </c>
      <c r="L2750" t="s">
        <v>1969</v>
      </c>
      <c r="M2750" t="s">
        <v>1970</v>
      </c>
      <c r="O2750">
        <v>366060020000</v>
      </c>
      <c r="P2750">
        <v>16018</v>
      </c>
      <c r="Q2750">
        <v>-4</v>
      </c>
      <c r="R2750">
        <v>1</v>
      </c>
      <c r="S2750">
        <v>66360366</v>
      </c>
      <c r="U2750" t="s">
        <v>5171</v>
      </c>
      <c r="W2750" t="s">
        <v>5172</v>
      </c>
      <c r="X2750">
        <v>366060020000</v>
      </c>
      <c r="Y2750" t="s">
        <v>65</v>
      </c>
      <c r="Z2750" t="s">
        <v>66</v>
      </c>
      <c r="AG2750" t="s">
        <v>1972</v>
      </c>
      <c r="AL2750">
        <v>5</v>
      </c>
      <c r="AN2750" t="s">
        <v>1974</v>
      </c>
      <c r="AO2750">
        <v>0</v>
      </c>
      <c r="AQ2750">
        <v>2258192</v>
      </c>
      <c r="AR2750" t="s">
        <v>4605</v>
      </c>
      <c r="AS2750" t="s">
        <v>5883</v>
      </c>
      <c r="AT2750" t="s">
        <v>2022</v>
      </c>
    </row>
    <row r="2751" spans="1:46" x14ac:dyDescent="0.25">
      <c r="A2751" t="str">
        <f>_xlfn.XLOOKUP(I2751,UTILIZADAS[Contacto1],UTILIZADAS[Source.Name],,0)</f>
        <v>Cobros Mayo</v>
      </c>
      <c r="B2751" s="18">
        <f>VLOOKUP(J2751,Ref!A:C,3,0)</f>
        <v>0</v>
      </c>
      <c r="C2751" s="18">
        <f>VLOOKUP(J2751,Ref!A:D,4,0)</f>
        <v>0</v>
      </c>
      <c r="D2751" s="18" t="str">
        <f t="shared" si="126"/>
        <v>14/may</v>
      </c>
      <c r="E2751" s="18">
        <f t="shared" si="127"/>
        <v>6</v>
      </c>
      <c r="F2751" s="18">
        <v>1</v>
      </c>
      <c r="G2751" s="18">
        <f t="shared" si="128"/>
        <v>0</v>
      </c>
      <c r="H2751" s="3">
        <v>46156.497094907405</v>
      </c>
      <c r="I2751">
        <v>66360366</v>
      </c>
      <c r="J2751" t="s">
        <v>2021</v>
      </c>
      <c r="K2751" t="s">
        <v>1968</v>
      </c>
      <c r="L2751" t="s">
        <v>1969</v>
      </c>
      <c r="M2751" t="s">
        <v>1970</v>
      </c>
      <c r="O2751">
        <v>366060020000</v>
      </c>
      <c r="P2751">
        <v>16018</v>
      </c>
      <c r="Q2751">
        <v>-4</v>
      </c>
      <c r="R2751">
        <v>1</v>
      </c>
      <c r="S2751">
        <v>66360366</v>
      </c>
      <c r="U2751" t="s">
        <v>5171</v>
      </c>
      <c r="W2751" t="s">
        <v>5172</v>
      </c>
      <c r="X2751">
        <v>366060020000</v>
      </c>
      <c r="Y2751" t="s">
        <v>65</v>
      </c>
      <c r="Z2751" t="s">
        <v>66</v>
      </c>
      <c r="AG2751" t="s">
        <v>1972</v>
      </c>
      <c r="AL2751">
        <v>5</v>
      </c>
      <c r="AN2751" t="s">
        <v>1974</v>
      </c>
      <c r="AO2751">
        <v>0</v>
      </c>
      <c r="AQ2751">
        <v>2258192</v>
      </c>
      <c r="AR2751" t="s">
        <v>4605</v>
      </c>
      <c r="AS2751" t="s">
        <v>5883</v>
      </c>
      <c r="AT2751" t="s">
        <v>2022</v>
      </c>
    </row>
    <row r="2752" spans="1:46" x14ac:dyDescent="0.25">
      <c r="A2752" t="str">
        <f>_xlfn.XLOOKUP(I2752,UTILIZADAS[Contacto1],UTILIZADAS[Source.Name],,0)</f>
        <v>Cobros Mayo</v>
      </c>
      <c r="B2752" s="18">
        <f>VLOOKUP(J2752,Ref!A:C,3,0)</f>
        <v>0</v>
      </c>
      <c r="C2752" s="18">
        <f>VLOOKUP(J2752,Ref!A:D,4,0)</f>
        <v>0</v>
      </c>
      <c r="D2752" s="18" t="str">
        <f t="shared" si="126"/>
        <v>18/may</v>
      </c>
      <c r="E2752" s="18">
        <f t="shared" si="127"/>
        <v>6</v>
      </c>
      <c r="F2752" s="18">
        <v>1</v>
      </c>
      <c r="G2752" s="18">
        <f t="shared" si="128"/>
        <v>0</v>
      </c>
      <c r="H2752" s="3">
        <v>46160.686932870369</v>
      </c>
      <c r="I2752">
        <v>66360366</v>
      </c>
      <c r="J2752" t="s">
        <v>2021</v>
      </c>
      <c r="K2752" t="s">
        <v>1968</v>
      </c>
      <c r="L2752" t="s">
        <v>1969</v>
      </c>
      <c r="M2752" t="s">
        <v>1970</v>
      </c>
      <c r="O2752">
        <v>366060020000</v>
      </c>
      <c r="P2752">
        <v>16018</v>
      </c>
      <c r="Q2752">
        <v>-4</v>
      </c>
      <c r="R2752">
        <v>1</v>
      </c>
      <c r="S2752">
        <v>66360366</v>
      </c>
      <c r="U2752" t="s">
        <v>5171</v>
      </c>
      <c r="W2752" t="s">
        <v>5172</v>
      </c>
      <c r="X2752">
        <v>366060020000</v>
      </c>
      <c r="Y2752" t="s">
        <v>65</v>
      </c>
      <c r="Z2752" t="s">
        <v>66</v>
      </c>
      <c r="AG2752" t="s">
        <v>1972</v>
      </c>
      <c r="AL2752">
        <v>5</v>
      </c>
      <c r="AN2752" t="s">
        <v>1974</v>
      </c>
      <c r="AO2752">
        <v>0</v>
      </c>
      <c r="AQ2752">
        <v>2258192</v>
      </c>
      <c r="AR2752" t="s">
        <v>4605</v>
      </c>
      <c r="AS2752" t="s">
        <v>5883</v>
      </c>
      <c r="AT2752" t="s">
        <v>2022</v>
      </c>
    </row>
    <row r="2753" spans="1:46" x14ac:dyDescent="0.25">
      <c r="A2753" t="str">
        <f>_xlfn.XLOOKUP(I2753,UTILIZADAS[Contacto1],UTILIZADAS[Source.Name],,0)</f>
        <v>Cobros Mayo</v>
      </c>
      <c r="B2753" s="18">
        <f>VLOOKUP(J2753,Ref!A:C,3,0)</f>
        <v>0</v>
      </c>
      <c r="C2753" s="18">
        <f>VLOOKUP(J2753,Ref!A:D,4,0)</f>
        <v>0</v>
      </c>
      <c r="D2753" s="18" t="str">
        <f t="shared" si="126"/>
        <v>20/may</v>
      </c>
      <c r="E2753" s="18">
        <f t="shared" si="127"/>
        <v>6</v>
      </c>
      <c r="F2753" s="18">
        <v>1</v>
      </c>
      <c r="G2753" s="18">
        <f t="shared" si="128"/>
        <v>0</v>
      </c>
      <c r="H2753" s="3">
        <v>46162.502638888887</v>
      </c>
      <c r="I2753">
        <v>66360366</v>
      </c>
      <c r="J2753" t="s">
        <v>2021</v>
      </c>
      <c r="K2753" t="s">
        <v>1968</v>
      </c>
      <c r="L2753" t="s">
        <v>1969</v>
      </c>
      <c r="M2753" t="s">
        <v>1970</v>
      </c>
      <c r="O2753">
        <v>366060020000</v>
      </c>
      <c r="P2753">
        <v>16018</v>
      </c>
      <c r="Q2753">
        <v>-4</v>
      </c>
      <c r="R2753">
        <v>1</v>
      </c>
      <c r="S2753">
        <v>66360366</v>
      </c>
      <c r="U2753" t="s">
        <v>5171</v>
      </c>
      <c r="W2753" t="s">
        <v>5172</v>
      </c>
      <c r="X2753">
        <v>366060020000</v>
      </c>
      <c r="Y2753" t="s">
        <v>65</v>
      </c>
      <c r="Z2753" t="s">
        <v>66</v>
      </c>
      <c r="AG2753" t="s">
        <v>1972</v>
      </c>
      <c r="AL2753">
        <v>5</v>
      </c>
      <c r="AN2753" t="s">
        <v>1974</v>
      </c>
      <c r="AO2753">
        <v>0</v>
      </c>
      <c r="AQ2753">
        <v>2258192</v>
      </c>
      <c r="AR2753" t="s">
        <v>4605</v>
      </c>
      <c r="AS2753" t="s">
        <v>5883</v>
      </c>
      <c r="AT2753" t="s">
        <v>2022</v>
      </c>
    </row>
    <row r="2754" spans="1:46" x14ac:dyDescent="0.25">
      <c r="A2754" t="str">
        <f>_xlfn.XLOOKUP(I2754,UTILIZADAS[Contacto1],UTILIZADAS[Source.Name],,0)</f>
        <v>Cobros Mayo</v>
      </c>
      <c r="B2754" s="18">
        <f>VLOOKUP(J2754,Ref!A:C,3,0)</f>
        <v>0</v>
      </c>
      <c r="C2754" s="18">
        <f>VLOOKUP(J2754,Ref!A:D,4,0)</f>
        <v>0</v>
      </c>
      <c r="D2754" s="18" t="str">
        <f t="shared" ref="D2754:D2817" si="129">TEXT(H2754,"dd/mmm")</f>
        <v>21/may</v>
      </c>
      <c r="E2754" s="18">
        <f t="shared" ref="E2754:E2817" si="130">+COUNTIF(I:I,I2754)</f>
        <v>6</v>
      </c>
      <c r="F2754" s="18">
        <v>1</v>
      </c>
      <c r="G2754" s="18">
        <f t="shared" si="128"/>
        <v>0</v>
      </c>
      <c r="H2754" s="3">
        <v>46163.533032407409</v>
      </c>
      <c r="I2754">
        <v>66360366</v>
      </c>
      <c r="J2754" t="s">
        <v>2021</v>
      </c>
      <c r="K2754" t="s">
        <v>1968</v>
      </c>
      <c r="L2754" t="s">
        <v>1969</v>
      </c>
      <c r="M2754" t="s">
        <v>1970</v>
      </c>
      <c r="O2754">
        <v>366060020000</v>
      </c>
      <c r="P2754">
        <v>16018</v>
      </c>
      <c r="Q2754">
        <v>-4</v>
      </c>
      <c r="R2754">
        <v>1</v>
      </c>
      <c r="S2754">
        <v>66360366</v>
      </c>
      <c r="U2754" t="s">
        <v>5171</v>
      </c>
      <c r="W2754" t="s">
        <v>5172</v>
      </c>
      <c r="X2754">
        <v>366060020000</v>
      </c>
      <c r="Y2754" t="s">
        <v>65</v>
      </c>
      <c r="Z2754" t="s">
        <v>66</v>
      </c>
      <c r="AG2754" t="s">
        <v>1972</v>
      </c>
      <c r="AL2754">
        <v>5</v>
      </c>
      <c r="AN2754" t="s">
        <v>1974</v>
      </c>
      <c r="AO2754">
        <v>0</v>
      </c>
      <c r="AQ2754">
        <v>2258192</v>
      </c>
      <c r="AR2754" t="s">
        <v>4605</v>
      </c>
      <c r="AS2754" t="s">
        <v>5883</v>
      </c>
      <c r="AT2754" t="s">
        <v>2022</v>
      </c>
    </row>
    <row r="2755" spans="1:46" x14ac:dyDescent="0.25">
      <c r="A2755" t="str">
        <f>_xlfn.XLOOKUP(I2755,UTILIZADAS[Contacto1],UTILIZADAS[Source.Name],,0)</f>
        <v>Cobros Mayo</v>
      </c>
      <c r="B2755" s="18">
        <f>VLOOKUP(J2755,Ref!A:C,3,0)</f>
        <v>0</v>
      </c>
      <c r="C2755" s="18">
        <f>VLOOKUP(J2755,Ref!A:D,4,0)</f>
        <v>0</v>
      </c>
      <c r="D2755" s="18" t="str">
        <f t="shared" si="129"/>
        <v>22/may</v>
      </c>
      <c r="E2755" s="18">
        <f t="shared" si="130"/>
        <v>6</v>
      </c>
      <c r="F2755" s="18">
        <v>1</v>
      </c>
      <c r="G2755" s="18">
        <f t="shared" ref="G2755:G2818" si="131">IF(I2755=I2756,0,1)</f>
        <v>1</v>
      </c>
      <c r="H2755" s="3">
        <v>46164.422337962962</v>
      </c>
      <c r="I2755">
        <v>66360366</v>
      </c>
      <c r="J2755" t="s">
        <v>2021</v>
      </c>
      <c r="K2755" t="s">
        <v>1968</v>
      </c>
      <c r="L2755" t="s">
        <v>1969</v>
      </c>
      <c r="M2755" t="s">
        <v>1970</v>
      </c>
      <c r="O2755">
        <v>366060020000</v>
      </c>
      <c r="P2755">
        <v>16018</v>
      </c>
      <c r="Q2755">
        <v>-4</v>
      </c>
      <c r="R2755">
        <v>1</v>
      </c>
      <c r="S2755">
        <v>66360366</v>
      </c>
      <c r="U2755" t="s">
        <v>5171</v>
      </c>
      <c r="W2755" t="s">
        <v>5172</v>
      </c>
      <c r="X2755">
        <v>366060020000</v>
      </c>
      <c r="Y2755" t="s">
        <v>65</v>
      </c>
      <c r="Z2755" t="s">
        <v>66</v>
      </c>
      <c r="AG2755" t="s">
        <v>1972</v>
      </c>
      <c r="AL2755">
        <v>5</v>
      </c>
      <c r="AN2755" t="s">
        <v>1974</v>
      </c>
      <c r="AO2755">
        <v>0</v>
      </c>
      <c r="AQ2755">
        <v>2258192</v>
      </c>
      <c r="AR2755" t="s">
        <v>4605</v>
      </c>
      <c r="AS2755" t="s">
        <v>5883</v>
      </c>
      <c r="AT2755" t="s">
        <v>2022</v>
      </c>
    </row>
    <row r="2756" spans="1:46" x14ac:dyDescent="0.25">
      <c r="A2756" t="str">
        <f>_xlfn.XLOOKUP(I2756,UTILIZADAS[Contacto1],UTILIZADAS[Source.Name],,0)</f>
        <v>Cobros Mayo</v>
      </c>
      <c r="B2756" s="18">
        <f>VLOOKUP(J2756,Ref!A:C,3,0)</f>
        <v>1</v>
      </c>
      <c r="C2756" s="18">
        <f>VLOOKUP(J2756,Ref!A:D,4,0)</f>
        <v>1</v>
      </c>
      <c r="D2756" s="18" t="str">
        <f t="shared" si="129"/>
        <v>12/may</v>
      </c>
      <c r="E2756" s="18">
        <f t="shared" si="130"/>
        <v>1</v>
      </c>
      <c r="F2756" s="18">
        <v>1</v>
      </c>
      <c r="G2756" s="18">
        <f t="shared" si="131"/>
        <v>1</v>
      </c>
      <c r="H2756" s="3">
        <v>46154.430891203701</v>
      </c>
      <c r="I2756">
        <v>66368350</v>
      </c>
      <c r="J2756">
        <v>6003</v>
      </c>
      <c r="K2756" t="s">
        <v>1983</v>
      </c>
      <c r="L2756" t="s">
        <v>1897</v>
      </c>
      <c r="M2756" t="s">
        <v>1970</v>
      </c>
      <c r="O2756">
        <v>364028220000</v>
      </c>
      <c r="P2756">
        <v>16018</v>
      </c>
      <c r="Q2756">
        <v>-4</v>
      </c>
      <c r="R2756">
        <v>1</v>
      </c>
      <c r="S2756">
        <v>66368350</v>
      </c>
      <c r="U2756" t="s">
        <v>2399</v>
      </c>
      <c r="W2756" t="s">
        <v>3971</v>
      </c>
      <c r="X2756">
        <v>364028220000</v>
      </c>
      <c r="Y2756" t="s">
        <v>65</v>
      </c>
      <c r="Z2756" t="s">
        <v>66</v>
      </c>
      <c r="AF2756" t="s">
        <v>1976</v>
      </c>
      <c r="AG2756" t="s">
        <v>1972</v>
      </c>
      <c r="AL2756">
        <v>118</v>
      </c>
      <c r="AM2756" t="s">
        <v>1979</v>
      </c>
      <c r="AN2756" t="s">
        <v>1987</v>
      </c>
      <c r="AO2756">
        <v>0</v>
      </c>
      <c r="AQ2756">
        <v>2258193</v>
      </c>
      <c r="AR2756" t="s">
        <v>4605</v>
      </c>
      <c r="AS2756" t="s">
        <v>5883</v>
      </c>
      <c r="AT2756" t="s">
        <v>1892</v>
      </c>
    </row>
    <row r="2757" spans="1:46" x14ac:dyDescent="0.25">
      <c r="A2757" t="str">
        <f>_xlfn.XLOOKUP(I2757,UTILIZADAS[Contacto1],UTILIZADAS[Source.Name],,0)</f>
        <v>Cobros Abril Canal Fijo</v>
      </c>
      <c r="B2757" s="18">
        <f>VLOOKUP(J2757,Ref!A:C,3,0)</f>
        <v>0</v>
      </c>
      <c r="C2757" s="18">
        <f>VLOOKUP(J2757,Ref!A:D,4,0)</f>
        <v>0</v>
      </c>
      <c r="D2757" s="18" t="str">
        <f t="shared" si="129"/>
        <v>12/may</v>
      </c>
      <c r="E2757" s="18">
        <f t="shared" si="130"/>
        <v>6</v>
      </c>
      <c r="F2757" s="18">
        <v>1</v>
      </c>
      <c r="G2757" s="18">
        <f t="shared" si="131"/>
        <v>0</v>
      </c>
      <c r="H2757" s="3">
        <v>46154.431111111109</v>
      </c>
      <c r="I2757">
        <v>66382311</v>
      </c>
      <c r="J2757" t="s">
        <v>2021</v>
      </c>
      <c r="K2757" t="s">
        <v>1968</v>
      </c>
      <c r="L2757" t="s">
        <v>1969</v>
      </c>
      <c r="M2757" t="s">
        <v>1970</v>
      </c>
      <c r="O2757">
        <v>358379960000</v>
      </c>
      <c r="P2757">
        <v>16018</v>
      </c>
      <c r="Q2757">
        <v>-4</v>
      </c>
      <c r="R2757">
        <v>1</v>
      </c>
      <c r="S2757">
        <v>66382311</v>
      </c>
      <c r="U2757" t="s">
        <v>1271</v>
      </c>
      <c r="W2757" t="s">
        <v>1272</v>
      </c>
      <c r="X2757">
        <v>358379960000</v>
      </c>
      <c r="Y2757" t="s">
        <v>65</v>
      </c>
      <c r="Z2757" t="s">
        <v>66</v>
      </c>
      <c r="AG2757" t="s">
        <v>1972</v>
      </c>
      <c r="AL2757">
        <v>5</v>
      </c>
      <c r="AN2757" t="s">
        <v>1974</v>
      </c>
      <c r="AO2757">
        <v>0</v>
      </c>
      <c r="AQ2757">
        <v>2258194</v>
      </c>
      <c r="AR2757" t="s">
        <v>4605</v>
      </c>
      <c r="AS2757" t="s">
        <v>5883</v>
      </c>
      <c r="AT2757" t="s">
        <v>2022</v>
      </c>
    </row>
    <row r="2758" spans="1:46" x14ac:dyDescent="0.25">
      <c r="A2758" t="str">
        <f>_xlfn.XLOOKUP(I2758,UTILIZADAS[Contacto1],UTILIZADAS[Source.Name],,0)</f>
        <v>Cobros Abril Canal Fijo</v>
      </c>
      <c r="B2758" s="18">
        <f>VLOOKUP(J2758,Ref!A:C,3,0)</f>
        <v>0</v>
      </c>
      <c r="C2758" s="18">
        <f>VLOOKUP(J2758,Ref!A:D,4,0)</f>
        <v>0</v>
      </c>
      <c r="D2758" s="18" t="str">
        <f t="shared" si="129"/>
        <v>14/may</v>
      </c>
      <c r="E2758" s="18">
        <f t="shared" si="130"/>
        <v>6</v>
      </c>
      <c r="F2758" s="18">
        <v>1</v>
      </c>
      <c r="G2758" s="18">
        <f t="shared" si="131"/>
        <v>0</v>
      </c>
      <c r="H2758" s="3">
        <v>46156.49763888889</v>
      </c>
      <c r="I2758">
        <v>66382311</v>
      </c>
      <c r="J2758" t="s">
        <v>2021</v>
      </c>
      <c r="K2758" t="s">
        <v>1968</v>
      </c>
      <c r="L2758" t="s">
        <v>1969</v>
      </c>
      <c r="M2758" t="s">
        <v>1970</v>
      </c>
      <c r="O2758">
        <v>358379960000</v>
      </c>
      <c r="P2758">
        <v>16018</v>
      </c>
      <c r="Q2758">
        <v>-4</v>
      </c>
      <c r="R2758">
        <v>1</v>
      </c>
      <c r="S2758">
        <v>66382311</v>
      </c>
      <c r="U2758" t="s">
        <v>1271</v>
      </c>
      <c r="W2758" t="s">
        <v>1272</v>
      </c>
      <c r="X2758">
        <v>358379960000</v>
      </c>
      <c r="Y2758" t="s">
        <v>65</v>
      </c>
      <c r="Z2758" t="s">
        <v>66</v>
      </c>
      <c r="AG2758" t="s">
        <v>1972</v>
      </c>
      <c r="AL2758">
        <v>5</v>
      </c>
      <c r="AN2758" t="s">
        <v>1974</v>
      </c>
      <c r="AO2758">
        <v>0</v>
      </c>
      <c r="AQ2758">
        <v>2258194</v>
      </c>
      <c r="AR2758" t="s">
        <v>4605</v>
      </c>
      <c r="AS2758" t="s">
        <v>5883</v>
      </c>
      <c r="AT2758" t="s">
        <v>2022</v>
      </c>
    </row>
    <row r="2759" spans="1:46" x14ac:dyDescent="0.25">
      <c r="A2759" t="str">
        <f>_xlfn.XLOOKUP(I2759,UTILIZADAS[Contacto1],UTILIZADAS[Source.Name],,0)</f>
        <v>Cobros Abril Canal Fijo</v>
      </c>
      <c r="B2759" s="18">
        <f>VLOOKUP(J2759,Ref!A:C,3,0)</f>
        <v>0</v>
      </c>
      <c r="C2759" s="18">
        <f>VLOOKUP(J2759,Ref!A:D,4,0)</f>
        <v>0</v>
      </c>
      <c r="D2759" s="18" t="str">
        <f t="shared" si="129"/>
        <v>18/may</v>
      </c>
      <c r="E2759" s="18">
        <f t="shared" si="130"/>
        <v>6</v>
      </c>
      <c r="F2759" s="18">
        <v>1</v>
      </c>
      <c r="G2759" s="18">
        <f t="shared" si="131"/>
        <v>0</v>
      </c>
      <c r="H2759" s="3">
        <v>46160.687488425923</v>
      </c>
      <c r="I2759">
        <v>66382311</v>
      </c>
      <c r="J2759" t="s">
        <v>2021</v>
      </c>
      <c r="K2759" t="s">
        <v>1968</v>
      </c>
      <c r="L2759" t="s">
        <v>1969</v>
      </c>
      <c r="M2759" t="s">
        <v>1970</v>
      </c>
      <c r="O2759">
        <v>358379960000</v>
      </c>
      <c r="P2759">
        <v>16018</v>
      </c>
      <c r="Q2759">
        <v>-4</v>
      </c>
      <c r="R2759">
        <v>1</v>
      </c>
      <c r="S2759">
        <v>66382311</v>
      </c>
      <c r="U2759" t="s">
        <v>1271</v>
      </c>
      <c r="W2759" t="s">
        <v>1272</v>
      </c>
      <c r="X2759">
        <v>358379960000</v>
      </c>
      <c r="Y2759" t="s">
        <v>65</v>
      </c>
      <c r="Z2759" t="s">
        <v>66</v>
      </c>
      <c r="AG2759" t="s">
        <v>1972</v>
      </c>
      <c r="AL2759">
        <v>5</v>
      </c>
      <c r="AN2759" t="s">
        <v>1974</v>
      </c>
      <c r="AO2759">
        <v>0</v>
      </c>
      <c r="AQ2759">
        <v>2258194</v>
      </c>
      <c r="AR2759" t="s">
        <v>4605</v>
      </c>
      <c r="AS2759" t="s">
        <v>5883</v>
      </c>
      <c r="AT2759" t="s">
        <v>2022</v>
      </c>
    </row>
    <row r="2760" spans="1:46" x14ac:dyDescent="0.25">
      <c r="A2760" t="str">
        <f>_xlfn.XLOOKUP(I2760,UTILIZADAS[Contacto1],UTILIZADAS[Source.Name],,0)</f>
        <v>Cobros Abril Canal Fijo</v>
      </c>
      <c r="B2760" s="18">
        <f>VLOOKUP(J2760,Ref!A:C,3,0)</f>
        <v>0</v>
      </c>
      <c r="C2760" s="18">
        <f>VLOOKUP(J2760,Ref!A:D,4,0)</f>
        <v>0</v>
      </c>
      <c r="D2760" s="18" t="str">
        <f t="shared" si="129"/>
        <v>20/may</v>
      </c>
      <c r="E2760" s="18">
        <f t="shared" si="130"/>
        <v>6</v>
      </c>
      <c r="F2760" s="18">
        <v>1</v>
      </c>
      <c r="G2760" s="18">
        <f t="shared" si="131"/>
        <v>0</v>
      </c>
      <c r="H2760" s="3">
        <v>46162.503136574072</v>
      </c>
      <c r="I2760">
        <v>66382311</v>
      </c>
      <c r="J2760" t="s">
        <v>2021</v>
      </c>
      <c r="K2760" t="s">
        <v>1968</v>
      </c>
      <c r="L2760" t="s">
        <v>1969</v>
      </c>
      <c r="M2760" t="s">
        <v>1970</v>
      </c>
      <c r="O2760">
        <v>358379960000</v>
      </c>
      <c r="P2760">
        <v>16018</v>
      </c>
      <c r="Q2760">
        <v>-4</v>
      </c>
      <c r="R2760">
        <v>1</v>
      </c>
      <c r="S2760">
        <v>66382311</v>
      </c>
      <c r="U2760" t="s">
        <v>1271</v>
      </c>
      <c r="W2760" t="s">
        <v>1272</v>
      </c>
      <c r="X2760">
        <v>358379960000</v>
      </c>
      <c r="Y2760" t="s">
        <v>65</v>
      </c>
      <c r="Z2760" t="s">
        <v>66</v>
      </c>
      <c r="AG2760" t="s">
        <v>1972</v>
      </c>
      <c r="AL2760">
        <v>5</v>
      </c>
      <c r="AN2760" t="s">
        <v>1974</v>
      </c>
      <c r="AO2760">
        <v>0</v>
      </c>
      <c r="AQ2760">
        <v>2258194</v>
      </c>
      <c r="AR2760" t="s">
        <v>4605</v>
      </c>
      <c r="AS2760" t="s">
        <v>5883</v>
      </c>
      <c r="AT2760" t="s">
        <v>2022</v>
      </c>
    </row>
    <row r="2761" spans="1:46" x14ac:dyDescent="0.25">
      <c r="A2761" t="str">
        <f>_xlfn.XLOOKUP(I2761,UTILIZADAS[Contacto1],UTILIZADAS[Source.Name],,0)</f>
        <v>Cobros Abril Canal Fijo</v>
      </c>
      <c r="B2761" s="18">
        <f>VLOOKUP(J2761,Ref!A:C,3,0)</f>
        <v>0</v>
      </c>
      <c r="C2761" s="18">
        <f>VLOOKUP(J2761,Ref!A:D,4,0)</f>
        <v>0</v>
      </c>
      <c r="D2761" s="18" t="str">
        <f t="shared" si="129"/>
        <v>21/may</v>
      </c>
      <c r="E2761" s="18">
        <f t="shared" si="130"/>
        <v>6</v>
      </c>
      <c r="F2761" s="18">
        <v>1</v>
      </c>
      <c r="G2761" s="18">
        <f t="shared" si="131"/>
        <v>0</v>
      </c>
      <c r="H2761" s="3">
        <v>46163.533530092594</v>
      </c>
      <c r="I2761">
        <v>66382311</v>
      </c>
      <c r="J2761" t="s">
        <v>2021</v>
      </c>
      <c r="K2761" t="s">
        <v>1968</v>
      </c>
      <c r="L2761" t="s">
        <v>1969</v>
      </c>
      <c r="M2761" t="s">
        <v>1970</v>
      </c>
      <c r="O2761">
        <v>358379960000</v>
      </c>
      <c r="P2761">
        <v>16018</v>
      </c>
      <c r="Q2761">
        <v>-4</v>
      </c>
      <c r="R2761">
        <v>1</v>
      </c>
      <c r="S2761">
        <v>66382311</v>
      </c>
      <c r="U2761" t="s">
        <v>1271</v>
      </c>
      <c r="W2761" t="s">
        <v>1272</v>
      </c>
      <c r="X2761">
        <v>358379960000</v>
      </c>
      <c r="Y2761" t="s">
        <v>65</v>
      </c>
      <c r="Z2761" t="s">
        <v>66</v>
      </c>
      <c r="AG2761" t="s">
        <v>1972</v>
      </c>
      <c r="AL2761">
        <v>5</v>
      </c>
      <c r="AN2761" t="s">
        <v>1974</v>
      </c>
      <c r="AO2761">
        <v>0</v>
      </c>
      <c r="AQ2761">
        <v>2258194</v>
      </c>
      <c r="AR2761" t="s">
        <v>4605</v>
      </c>
      <c r="AS2761" t="s">
        <v>5883</v>
      </c>
      <c r="AT2761" t="s">
        <v>2022</v>
      </c>
    </row>
    <row r="2762" spans="1:46" x14ac:dyDescent="0.25">
      <c r="A2762" t="str">
        <f>_xlfn.XLOOKUP(I2762,UTILIZADAS[Contacto1],UTILIZADAS[Source.Name],,0)</f>
        <v>Cobros Abril Canal Fijo</v>
      </c>
      <c r="B2762" s="18">
        <f>VLOOKUP(J2762,Ref!A:C,3,0)</f>
        <v>0</v>
      </c>
      <c r="C2762" s="18">
        <f>VLOOKUP(J2762,Ref!A:D,4,0)</f>
        <v>0</v>
      </c>
      <c r="D2762" s="18" t="str">
        <f t="shared" si="129"/>
        <v>22/may</v>
      </c>
      <c r="E2762" s="18">
        <f t="shared" si="130"/>
        <v>6</v>
      </c>
      <c r="F2762" s="18">
        <v>1</v>
      </c>
      <c r="G2762" s="18">
        <f t="shared" si="131"/>
        <v>1</v>
      </c>
      <c r="H2762" s="3">
        <v>46164.422858796293</v>
      </c>
      <c r="I2762">
        <v>66382311</v>
      </c>
      <c r="J2762" t="s">
        <v>2021</v>
      </c>
      <c r="K2762" t="s">
        <v>1968</v>
      </c>
      <c r="L2762" t="s">
        <v>1969</v>
      </c>
      <c r="M2762" t="s">
        <v>1970</v>
      </c>
      <c r="O2762">
        <v>358379960000</v>
      </c>
      <c r="P2762">
        <v>16018</v>
      </c>
      <c r="Q2762">
        <v>-4</v>
      </c>
      <c r="R2762">
        <v>1</v>
      </c>
      <c r="S2762">
        <v>66382311</v>
      </c>
      <c r="U2762" t="s">
        <v>1271</v>
      </c>
      <c r="W2762" t="s">
        <v>1272</v>
      </c>
      <c r="X2762">
        <v>358379960000</v>
      </c>
      <c r="Y2762" t="s">
        <v>65</v>
      </c>
      <c r="Z2762" t="s">
        <v>66</v>
      </c>
      <c r="AG2762" t="s">
        <v>1972</v>
      </c>
      <c r="AL2762">
        <v>5</v>
      </c>
      <c r="AN2762" t="s">
        <v>1974</v>
      </c>
      <c r="AO2762">
        <v>0</v>
      </c>
      <c r="AQ2762">
        <v>2258194</v>
      </c>
      <c r="AR2762" t="s">
        <v>4605</v>
      </c>
      <c r="AS2762" t="s">
        <v>5883</v>
      </c>
      <c r="AT2762" t="s">
        <v>2022</v>
      </c>
    </row>
    <row r="2763" spans="1:46" x14ac:dyDescent="0.25">
      <c r="A2763" t="str">
        <f>_xlfn.XLOOKUP(I2763,UTILIZADAS[Contacto1],UTILIZADAS[Source.Name],,0)</f>
        <v>Cobros Mayo</v>
      </c>
      <c r="B2763" s="18">
        <f>VLOOKUP(J2763,Ref!A:C,3,0)</f>
        <v>0</v>
      </c>
      <c r="C2763" s="18">
        <f>VLOOKUP(J2763,Ref!A:D,4,0)</f>
        <v>0</v>
      </c>
      <c r="D2763" s="18" t="str">
        <f t="shared" si="129"/>
        <v>12/may</v>
      </c>
      <c r="E2763" s="18">
        <f t="shared" si="130"/>
        <v>2</v>
      </c>
      <c r="F2763" s="18">
        <v>1</v>
      </c>
      <c r="G2763" s="18">
        <f t="shared" si="131"/>
        <v>0</v>
      </c>
      <c r="H2763" s="3">
        <v>46154.433032407411</v>
      </c>
      <c r="I2763">
        <v>66386600</v>
      </c>
      <c r="J2763" t="s">
        <v>1986</v>
      </c>
      <c r="K2763" t="s">
        <v>1983</v>
      </c>
      <c r="L2763" t="s">
        <v>1897</v>
      </c>
      <c r="M2763" t="s">
        <v>1970</v>
      </c>
      <c r="O2763">
        <v>367037660000</v>
      </c>
      <c r="P2763">
        <v>16018</v>
      </c>
      <c r="Q2763">
        <v>-4</v>
      </c>
      <c r="R2763">
        <v>1</v>
      </c>
      <c r="S2763">
        <v>66386600</v>
      </c>
      <c r="U2763" t="s">
        <v>2505</v>
      </c>
      <c r="W2763" t="s">
        <v>4103</v>
      </c>
      <c r="X2763">
        <v>367037660000</v>
      </c>
      <c r="Y2763" t="s">
        <v>65</v>
      </c>
      <c r="Z2763" t="s">
        <v>66</v>
      </c>
      <c r="AF2763" t="s">
        <v>1976</v>
      </c>
      <c r="AG2763" t="s">
        <v>1972</v>
      </c>
      <c r="AK2763" t="s">
        <v>6093</v>
      </c>
      <c r="AL2763">
        <v>288</v>
      </c>
      <c r="AM2763" t="s">
        <v>1979</v>
      </c>
      <c r="AN2763" t="s">
        <v>1987</v>
      </c>
      <c r="AO2763">
        <v>0</v>
      </c>
      <c r="AQ2763">
        <v>2258195</v>
      </c>
      <c r="AR2763" t="s">
        <v>4605</v>
      </c>
      <c r="AS2763" t="s">
        <v>5883</v>
      </c>
      <c r="AT2763" t="s">
        <v>1988</v>
      </c>
    </row>
    <row r="2764" spans="1:46" x14ac:dyDescent="0.25">
      <c r="A2764" t="str">
        <f>_xlfn.XLOOKUP(I2764,UTILIZADAS[Contacto1],UTILIZADAS[Source.Name],,0)</f>
        <v>Cobros Mayo</v>
      </c>
      <c r="B2764" s="18">
        <f>VLOOKUP(J2764,Ref!A:C,3,0)</f>
        <v>0</v>
      </c>
      <c r="C2764" s="18">
        <f>VLOOKUP(J2764,Ref!A:D,4,0)</f>
        <v>0</v>
      </c>
      <c r="D2764" s="18" t="str">
        <f t="shared" si="129"/>
        <v>18/may</v>
      </c>
      <c r="E2764" s="18">
        <f t="shared" si="130"/>
        <v>2</v>
      </c>
      <c r="F2764" s="18">
        <v>1</v>
      </c>
      <c r="G2764" s="18">
        <f t="shared" si="131"/>
        <v>1</v>
      </c>
      <c r="H2764" s="3">
        <v>46160.615405092591</v>
      </c>
      <c r="I2764">
        <v>66386600</v>
      </c>
      <c r="J2764">
        <v>6004</v>
      </c>
      <c r="K2764" t="s">
        <v>1983</v>
      </c>
      <c r="L2764" t="s">
        <v>1897</v>
      </c>
      <c r="M2764" t="s">
        <v>1970</v>
      </c>
      <c r="O2764">
        <v>367037660000</v>
      </c>
      <c r="P2764">
        <v>16018</v>
      </c>
      <c r="Q2764">
        <v>-4</v>
      </c>
      <c r="R2764">
        <v>1</v>
      </c>
      <c r="S2764">
        <v>66386600</v>
      </c>
      <c r="U2764" t="s">
        <v>2505</v>
      </c>
      <c r="W2764" t="s">
        <v>4103</v>
      </c>
      <c r="X2764">
        <v>367037660000</v>
      </c>
      <c r="Y2764" t="s">
        <v>65</v>
      </c>
      <c r="Z2764" t="s">
        <v>66</v>
      </c>
      <c r="AF2764" t="s">
        <v>1976</v>
      </c>
      <c r="AG2764" t="s">
        <v>1972</v>
      </c>
      <c r="AK2764" t="s">
        <v>6093</v>
      </c>
      <c r="AL2764">
        <v>101</v>
      </c>
      <c r="AM2764" t="s">
        <v>1979</v>
      </c>
      <c r="AN2764" t="s">
        <v>1987</v>
      </c>
      <c r="AO2764">
        <v>0</v>
      </c>
      <c r="AQ2764">
        <v>2258195</v>
      </c>
      <c r="AR2764" t="s">
        <v>4605</v>
      </c>
      <c r="AS2764" t="s">
        <v>5883</v>
      </c>
      <c r="AT2764" t="s">
        <v>1984</v>
      </c>
    </row>
    <row r="2765" spans="1:46" x14ac:dyDescent="0.25">
      <c r="A2765" t="str">
        <f>_xlfn.XLOOKUP(I2765,UTILIZADAS[Contacto1],UTILIZADAS[Source.Name],,0)</f>
        <v>Cobros Mayo</v>
      </c>
      <c r="B2765" s="18">
        <f>VLOOKUP(J2765,Ref!A:C,3,0)</f>
        <v>0</v>
      </c>
      <c r="C2765" s="18">
        <f>VLOOKUP(J2765,Ref!A:D,4,0)</f>
        <v>0</v>
      </c>
      <c r="D2765" s="18" t="str">
        <f t="shared" si="129"/>
        <v>04/may</v>
      </c>
      <c r="E2765" s="18">
        <f t="shared" si="130"/>
        <v>3</v>
      </c>
      <c r="F2765" s="18">
        <v>1</v>
      </c>
      <c r="G2765" s="18">
        <f t="shared" si="131"/>
        <v>0</v>
      </c>
      <c r="H2765" s="3">
        <v>46146.520520833335</v>
      </c>
      <c r="I2765">
        <v>66386838</v>
      </c>
      <c r="J2765">
        <v>6004</v>
      </c>
      <c r="K2765" t="s">
        <v>1983</v>
      </c>
      <c r="L2765" t="s">
        <v>1897</v>
      </c>
      <c r="M2765" t="s">
        <v>1970</v>
      </c>
      <c r="P2765">
        <v>9010</v>
      </c>
      <c r="Q2765">
        <v>-4</v>
      </c>
      <c r="R2765">
        <v>1</v>
      </c>
      <c r="S2765">
        <v>66386838</v>
      </c>
      <c r="U2765" t="s">
        <v>5659</v>
      </c>
      <c r="W2765">
        <v>22</v>
      </c>
      <c r="X2765" t="s">
        <v>5660</v>
      </c>
      <c r="Y2765">
        <v>117466106</v>
      </c>
      <c r="AF2765" t="s">
        <v>1976</v>
      </c>
      <c r="AG2765" t="s">
        <v>1972</v>
      </c>
      <c r="AI2765" t="s">
        <v>5661</v>
      </c>
      <c r="AK2765" t="s">
        <v>5662</v>
      </c>
      <c r="AL2765">
        <v>94</v>
      </c>
      <c r="AM2765" t="s">
        <v>1979</v>
      </c>
      <c r="AN2765" t="s">
        <v>1987</v>
      </c>
      <c r="AO2765">
        <v>0</v>
      </c>
      <c r="AQ2765">
        <v>1458326</v>
      </c>
      <c r="AR2765" t="s">
        <v>5663</v>
      </c>
      <c r="AS2765">
        <v>309</v>
      </c>
      <c r="AT2765" t="s">
        <v>1984</v>
      </c>
    </row>
    <row r="2766" spans="1:46" x14ac:dyDescent="0.25">
      <c r="A2766" t="str">
        <f>_xlfn.XLOOKUP(I2766,UTILIZADAS[Contacto1],UTILIZADAS[Source.Name],,0)</f>
        <v>Cobros Mayo</v>
      </c>
      <c r="B2766" s="18">
        <f>VLOOKUP(J2766,Ref!A:C,3,0)</f>
        <v>0</v>
      </c>
      <c r="C2766" s="18">
        <f>VLOOKUP(J2766,Ref!A:D,4,0)</f>
        <v>0</v>
      </c>
      <c r="D2766" s="18" t="str">
        <f t="shared" si="129"/>
        <v>12/may</v>
      </c>
      <c r="E2766" s="18">
        <f t="shared" si="130"/>
        <v>3</v>
      </c>
      <c r="F2766" s="18">
        <v>1</v>
      </c>
      <c r="G2766" s="18">
        <f t="shared" si="131"/>
        <v>0</v>
      </c>
      <c r="H2766" s="3">
        <v>46154.433113425926</v>
      </c>
      <c r="I2766">
        <v>66386838</v>
      </c>
      <c r="J2766" t="s">
        <v>2021</v>
      </c>
      <c r="K2766" t="s">
        <v>1968</v>
      </c>
      <c r="L2766" t="s">
        <v>1969</v>
      </c>
      <c r="M2766" t="s">
        <v>1970</v>
      </c>
      <c r="O2766">
        <v>364028530000</v>
      </c>
      <c r="P2766">
        <v>16018</v>
      </c>
      <c r="Q2766">
        <v>-4</v>
      </c>
      <c r="R2766">
        <v>1</v>
      </c>
      <c r="S2766">
        <v>66386838</v>
      </c>
      <c r="U2766" t="s">
        <v>6094</v>
      </c>
      <c r="W2766">
        <v>167126182</v>
      </c>
      <c r="X2766">
        <v>364028530000</v>
      </c>
      <c r="Y2766" t="s">
        <v>65</v>
      </c>
      <c r="Z2766" t="s">
        <v>4619</v>
      </c>
      <c r="AF2766" t="s">
        <v>1976</v>
      </c>
      <c r="AG2766" t="s">
        <v>1972</v>
      </c>
      <c r="AL2766">
        <v>5</v>
      </c>
      <c r="AN2766" t="s">
        <v>1974</v>
      </c>
      <c r="AO2766">
        <v>0</v>
      </c>
      <c r="AQ2766">
        <v>2258196</v>
      </c>
      <c r="AR2766" t="s">
        <v>4605</v>
      </c>
      <c r="AS2766" t="s">
        <v>5883</v>
      </c>
      <c r="AT2766" t="s">
        <v>2022</v>
      </c>
    </row>
    <row r="2767" spans="1:46" x14ac:dyDescent="0.25">
      <c r="A2767" t="str">
        <f>_xlfn.XLOOKUP(I2767,UTILIZADAS[Contacto1],UTILIZADAS[Source.Name],,0)</f>
        <v>Cobros Mayo</v>
      </c>
      <c r="B2767" s="18">
        <f>VLOOKUP(J2767,Ref!A:C,3,0)</f>
        <v>0</v>
      </c>
      <c r="C2767" s="18">
        <f>VLOOKUP(J2767,Ref!A:D,4,0)</f>
        <v>0</v>
      </c>
      <c r="D2767" s="18" t="str">
        <f t="shared" si="129"/>
        <v>14/may</v>
      </c>
      <c r="E2767" s="18">
        <f t="shared" si="130"/>
        <v>3</v>
      </c>
      <c r="F2767" s="18">
        <v>1</v>
      </c>
      <c r="G2767" s="18">
        <f t="shared" si="131"/>
        <v>1</v>
      </c>
      <c r="H2767" s="3">
        <v>46156.498645833337</v>
      </c>
      <c r="I2767">
        <v>66386838</v>
      </c>
      <c r="J2767">
        <v>6004</v>
      </c>
      <c r="K2767" t="s">
        <v>1983</v>
      </c>
      <c r="L2767" t="s">
        <v>1897</v>
      </c>
      <c r="M2767" t="s">
        <v>1970</v>
      </c>
      <c r="O2767">
        <v>364028530000</v>
      </c>
      <c r="P2767">
        <v>16018</v>
      </c>
      <c r="Q2767">
        <v>-4</v>
      </c>
      <c r="R2767">
        <v>1</v>
      </c>
      <c r="S2767">
        <v>66386838</v>
      </c>
      <c r="U2767" t="s">
        <v>6094</v>
      </c>
      <c r="W2767">
        <v>167126182</v>
      </c>
      <c r="X2767">
        <v>364028530000</v>
      </c>
      <c r="Y2767" t="s">
        <v>65</v>
      </c>
      <c r="Z2767" t="s">
        <v>4619</v>
      </c>
      <c r="AF2767" t="s">
        <v>1976</v>
      </c>
      <c r="AG2767" t="s">
        <v>1972</v>
      </c>
      <c r="AL2767">
        <v>142</v>
      </c>
      <c r="AM2767" t="s">
        <v>1979</v>
      </c>
      <c r="AN2767" t="s">
        <v>1987</v>
      </c>
      <c r="AO2767">
        <v>0</v>
      </c>
      <c r="AQ2767">
        <v>2258196</v>
      </c>
      <c r="AR2767" t="s">
        <v>4605</v>
      </c>
      <c r="AS2767" t="s">
        <v>5883</v>
      </c>
      <c r="AT2767" t="s">
        <v>1984</v>
      </c>
    </row>
    <row r="2768" spans="1:46" x14ac:dyDescent="0.25">
      <c r="A2768" t="str">
        <f>_xlfn.XLOOKUP(I2768,UTILIZADAS[Contacto1],UTILIZADAS[Source.Name],,0)</f>
        <v>Cobros Mayo</v>
      </c>
      <c r="B2768" s="18">
        <f>VLOOKUP(J2768,Ref!A:C,3,0)</f>
        <v>0</v>
      </c>
      <c r="C2768" s="18">
        <f>VLOOKUP(J2768,Ref!A:D,4,0)</f>
        <v>0</v>
      </c>
      <c r="D2768" s="18" t="str">
        <f t="shared" si="129"/>
        <v>12/may</v>
      </c>
      <c r="E2768" s="18">
        <f t="shared" si="130"/>
        <v>6</v>
      </c>
      <c r="F2768" s="18">
        <v>1</v>
      </c>
      <c r="G2768" s="18">
        <f t="shared" si="131"/>
        <v>0</v>
      </c>
      <c r="H2768" s="3">
        <v>46154.433368055557</v>
      </c>
      <c r="I2768">
        <v>66389329</v>
      </c>
      <c r="J2768" t="s">
        <v>2021</v>
      </c>
      <c r="K2768" t="s">
        <v>1968</v>
      </c>
      <c r="L2768" t="s">
        <v>1969</v>
      </c>
      <c r="M2768" t="s">
        <v>1970</v>
      </c>
      <c r="O2768">
        <v>368078810000</v>
      </c>
      <c r="P2768">
        <v>16018</v>
      </c>
      <c r="Q2768">
        <v>-4</v>
      </c>
      <c r="R2768">
        <v>1</v>
      </c>
      <c r="S2768">
        <v>66389329</v>
      </c>
      <c r="U2768" t="s">
        <v>6095</v>
      </c>
      <c r="W2768" t="s">
        <v>5175</v>
      </c>
      <c r="X2768">
        <v>368078810000</v>
      </c>
      <c r="Y2768" t="s">
        <v>65</v>
      </c>
      <c r="Z2768" t="s">
        <v>66</v>
      </c>
      <c r="AG2768" t="s">
        <v>1972</v>
      </c>
      <c r="AL2768">
        <v>5</v>
      </c>
      <c r="AN2768" t="s">
        <v>1974</v>
      </c>
      <c r="AO2768">
        <v>0</v>
      </c>
      <c r="AQ2768">
        <v>2258197</v>
      </c>
      <c r="AR2768" t="s">
        <v>4605</v>
      </c>
      <c r="AS2768" t="s">
        <v>5883</v>
      </c>
      <c r="AT2768" t="s">
        <v>2022</v>
      </c>
    </row>
    <row r="2769" spans="1:46" x14ac:dyDescent="0.25">
      <c r="A2769" t="str">
        <f>_xlfn.XLOOKUP(I2769,UTILIZADAS[Contacto1],UTILIZADAS[Source.Name],,0)</f>
        <v>Cobros Mayo</v>
      </c>
      <c r="B2769" s="18">
        <f>VLOOKUP(J2769,Ref!A:C,3,0)</f>
        <v>0</v>
      </c>
      <c r="C2769" s="18">
        <f>VLOOKUP(J2769,Ref!A:D,4,0)</f>
        <v>0</v>
      </c>
      <c r="D2769" s="18" t="str">
        <f t="shared" si="129"/>
        <v>14/may</v>
      </c>
      <c r="E2769" s="18">
        <f t="shared" si="130"/>
        <v>6</v>
      </c>
      <c r="F2769" s="18">
        <v>1</v>
      </c>
      <c r="G2769" s="18">
        <f t="shared" si="131"/>
        <v>0</v>
      </c>
      <c r="H2769" s="3">
        <v>46156.498715277776</v>
      </c>
      <c r="I2769">
        <v>66389329</v>
      </c>
      <c r="J2769" t="s">
        <v>2021</v>
      </c>
      <c r="K2769" t="s">
        <v>1968</v>
      </c>
      <c r="L2769" t="s">
        <v>1969</v>
      </c>
      <c r="M2769" t="s">
        <v>1970</v>
      </c>
      <c r="O2769">
        <v>368078810000</v>
      </c>
      <c r="P2769">
        <v>16018</v>
      </c>
      <c r="Q2769">
        <v>-4</v>
      </c>
      <c r="R2769">
        <v>1</v>
      </c>
      <c r="S2769">
        <v>66389329</v>
      </c>
      <c r="U2769" t="s">
        <v>6095</v>
      </c>
      <c r="W2769" t="s">
        <v>5175</v>
      </c>
      <c r="X2769">
        <v>368078810000</v>
      </c>
      <c r="Y2769" t="s">
        <v>65</v>
      </c>
      <c r="Z2769" t="s">
        <v>66</v>
      </c>
      <c r="AG2769" t="s">
        <v>1972</v>
      </c>
      <c r="AL2769">
        <v>5</v>
      </c>
      <c r="AN2769" t="s">
        <v>1974</v>
      </c>
      <c r="AO2769">
        <v>0</v>
      </c>
      <c r="AQ2769">
        <v>2258197</v>
      </c>
      <c r="AR2769" t="s">
        <v>4605</v>
      </c>
      <c r="AS2769" t="s">
        <v>5883</v>
      </c>
      <c r="AT2769" t="s">
        <v>2022</v>
      </c>
    </row>
    <row r="2770" spans="1:46" x14ac:dyDescent="0.25">
      <c r="A2770" t="str">
        <f>_xlfn.XLOOKUP(I2770,UTILIZADAS[Contacto1],UTILIZADAS[Source.Name],,0)</f>
        <v>Cobros Mayo</v>
      </c>
      <c r="B2770" s="18">
        <f>VLOOKUP(J2770,Ref!A:C,3,0)</f>
        <v>0</v>
      </c>
      <c r="C2770" s="18">
        <f>VLOOKUP(J2770,Ref!A:D,4,0)</f>
        <v>0</v>
      </c>
      <c r="D2770" s="18" t="str">
        <f t="shared" si="129"/>
        <v>18/may</v>
      </c>
      <c r="E2770" s="18">
        <f t="shared" si="130"/>
        <v>6</v>
      </c>
      <c r="F2770" s="18">
        <v>1</v>
      </c>
      <c r="G2770" s="18">
        <f t="shared" si="131"/>
        <v>0</v>
      </c>
      <c r="H2770" s="3">
        <v>46160.690358796295</v>
      </c>
      <c r="I2770">
        <v>66389329</v>
      </c>
      <c r="J2770" t="s">
        <v>2021</v>
      </c>
      <c r="K2770" t="s">
        <v>1968</v>
      </c>
      <c r="L2770" t="s">
        <v>1969</v>
      </c>
      <c r="M2770" t="s">
        <v>1970</v>
      </c>
      <c r="O2770">
        <v>368078810000</v>
      </c>
      <c r="P2770">
        <v>16018</v>
      </c>
      <c r="Q2770">
        <v>-4</v>
      </c>
      <c r="R2770">
        <v>1</v>
      </c>
      <c r="S2770">
        <v>66389329</v>
      </c>
      <c r="U2770" t="s">
        <v>6095</v>
      </c>
      <c r="W2770" t="s">
        <v>5175</v>
      </c>
      <c r="X2770">
        <v>368078810000</v>
      </c>
      <c r="Y2770" t="s">
        <v>65</v>
      </c>
      <c r="Z2770" t="s">
        <v>66</v>
      </c>
      <c r="AG2770" t="s">
        <v>1972</v>
      </c>
      <c r="AL2770">
        <v>5</v>
      </c>
      <c r="AN2770" t="s">
        <v>1974</v>
      </c>
      <c r="AO2770">
        <v>0</v>
      </c>
      <c r="AQ2770">
        <v>2258197</v>
      </c>
      <c r="AR2770" t="s">
        <v>4605</v>
      </c>
      <c r="AS2770" t="s">
        <v>5883</v>
      </c>
      <c r="AT2770" t="s">
        <v>2022</v>
      </c>
    </row>
    <row r="2771" spans="1:46" x14ac:dyDescent="0.25">
      <c r="A2771" t="str">
        <f>_xlfn.XLOOKUP(I2771,UTILIZADAS[Contacto1],UTILIZADAS[Source.Name],,0)</f>
        <v>Cobros Mayo</v>
      </c>
      <c r="B2771" s="18">
        <f>VLOOKUP(J2771,Ref!A:C,3,0)</f>
        <v>0</v>
      </c>
      <c r="C2771" s="18">
        <f>VLOOKUP(J2771,Ref!A:D,4,0)</f>
        <v>0</v>
      </c>
      <c r="D2771" s="18" t="str">
        <f t="shared" si="129"/>
        <v>20/may</v>
      </c>
      <c r="E2771" s="18">
        <f t="shared" si="130"/>
        <v>6</v>
      </c>
      <c r="F2771" s="18">
        <v>1</v>
      </c>
      <c r="G2771" s="18">
        <f t="shared" si="131"/>
        <v>0</v>
      </c>
      <c r="H2771" s="3">
        <v>46162.503634259258</v>
      </c>
      <c r="I2771">
        <v>66389329</v>
      </c>
      <c r="J2771" t="s">
        <v>2021</v>
      </c>
      <c r="K2771" t="s">
        <v>1968</v>
      </c>
      <c r="L2771" t="s">
        <v>1969</v>
      </c>
      <c r="M2771" t="s">
        <v>1970</v>
      </c>
      <c r="O2771">
        <v>368078810000</v>
      </c>
      <c r="P2771">
        <v>16018</v>
      </c>
      <c r="Q2771">
        <v>-4</v>
      </c>
      <c r="R2771">
        <v>1</v>
      </c>
      <c r="S2771">
        <v>66389329</v>
      </c>
      <c r="U2771" t="s">
        <v>6095</v>
      </c>
      <c r="W2771" t="s">
        <v>5175</v>
      </c>
      <c r="X2771">
        <v>368078810000</v>
      </c>
      <c r="Y2771" t="s">
        <v>65</v>
      </c>
      <c r="Z2771" t="s">
        <v>66</v>
      </c>
      <c r="AG2771" t="s">
        <v>1972</v>
      </c>
      <c r="AL2771">
        <v>5</v>
      </c>
      <c r="AN2771" t="s">
        <v>1974</v>
      </c>
      <c r="AO2771">
        <v>0</v>
      </c>
      <c r="AQ2771">
        <v>2258197</v>
      </c>
      <c r="AR2771" t="s">
        <v>4605</v>
      </c>
      <c r="AS2771" t="s">
        <v>5883</v>
      </c>
      <c r="AT2771" t="s">
        <v>2022</v>
      </c>
    </row>
    <row r="2772" spans="1:46" x14ac:dyDescent="0.25">
      <c r="A2772" t="str">
        <f>_xlfn.XLOOKUP(I2772,UTILIZADAS[Contacto1],UTILIZADAS[Source.Name],,0)</f>
        <v>Cobros Mayo</v>
      </c>
      <c r="B2772" s="18">
        <f>VLOOKUP(J2772,Ref!A:C,3,0)</f>
        <v>0</v>
      </c>
      <c r="C2772" s="18">
        <f>VLOOKUP(J2772,Ref!A:D,4,0)</f>
        <v>0</v>
      </c>
      <c r="D2772" s="18" t="str">
        <f t="shared" si="129"/>
        <v>21/may</v>
      </c>
      <c r="E2772" s="18">
        <f t="shared" si="130"/>
        <v>6</v>
      </c>
      <c r="F2772" s="18">
        <v>1</v>
      </c>
      <c r="G2772" s="18">
        <f t="shared" si="131"/>
        <v>0</v>
      </c>
      <c r="H2772" s="3">
        <v>46163.534050925926</v>
      </c>
      <c r="I2772">
        <v>66389329</v>
      </c>
      <c r="J2772" t="s">
        <v>2021</v>
      </c>
      <c r="K2772" t="s">
        <v>1968</v>
      </c>
      <c r="L2772" t="s">
        <v>1969</v>
      </c>
      <c r="M2772" t="s">
        <v>1970</v>
      </c>
      <c r="O2772">
        <v>368078810000</v>
      </c>
      <c r="P2772">
        <v>16018</v>
      </c>
      <c r="Q2772">
        <v>-4</v>
      </c>
      <c r="R2772">
        <v>1</v>
      </c>
      <c r="S2772">
        <v>66389329</v>
      </c>
      <c r="U2772" t="s">
        <v>6095</v>
      </c>
      <c r="W2772" t="s">
        <v>5175</v>
      </c>
      <c r="X2772">
        <v>368078810000</v>
      </c>
      <c r="Y2772" t="s">
        <v>65</v>
      </c>
      <c r="Z2772" t="s">
        <v>66</v>
      </c>
      <c r="AG2772" t="s">
        <v>1972</v>
      </c>
      <c r="AL2772">
        <v>5</v>
      </c>
      <c r="AN2772" t="s">
        <v>1974</v>
      </c>
      <c r="AO2772">
        <v>0</v>
      </c>
      <c r="AQ2772">
        <v>2258197</v>
      </c>
      <c r="AR2772" t="s">
        <v>4605</v>
      </c>
      <c r="AS2772" t="s">
        <v>5883</v>
      </c>
      <c r="AT2772" t="s">
        <v>2022</v>
      </c>
    </row>
    <row r="2773" spans="1:46" x14ac:dyDescent="0.25">
      <c r="A2773" t="str">
        <f>_xlfn.XLOOKUP(I2773,UTILIZADAS[Contacto1],UTILIZADAS[Source.Name],,0)</f>
        <v>Cobros Mayo</v>
      </c>
      <c r="B2773" s="18">
        <f>VLOOKUP(J2773,Ref!A:C,3,0)</f>
        <v>0</v>
      </c>
      <c r="C2773" s="18">
        <f>VLOOKUP(J2773,Ref!A:D,4,0)</f>
        <v>0</v>
      </c>
      <c r="D2773" s="18" t="str">
        <f t="shared" si="129"/>
        <v>22/may</v>
      </c>
      <c r="E2773" s="18">
        <f t="shared" si="130"/>
        <v>6</v>
      </c>
      <c r="F2773" s="18">
        <v>1</v>
      </c>
      <c r="G2773" s="18">
        <f t="shared" si="131"/>
        <v>1</v>
      </c>
      <c r="H2773" s="3">
        <v>46164.426840277774</v>
      </c>
      <c r="I2773">
        <v>66389329</v>
      </c>
      <c r="J2773" t="s">
        <v>2021</v>
      </c>
      <c r="K2773" t="s">
        <v>1968</v>
      </c>
      <c r="L2773" t="s">
        <v>1969</v>
      </c>
      <c r="M2773" t="s">
        <v>1970</v>
      </c>
      <c r="O2773">
        <v>368078810000</v>
      </c>
      <c r="P2773">
        <v>16018</v>
      </c>
      <c r="Q2773">
        <v>-4</v>
      </c>
      <c r="R2773">
        <v>1</v>
      </c>
      <c r="S2773">
        <v>66389329</v>
      </c>
      <c r="U2773" t="s">
        <v>6095</v>
      </c>
      <c r="W2773" t="s">
        <v>5175</v>
      </c>
      <c r="X2773">
        <v>368078810000</v>
      </c>
      <c r="Y2773" t="s">
        <v>65</v>
      </c>
      <c r="Z2773" t="s">
        <v>66</v>
      </c>
      <c r="AG2773" t="s">
        <v>1972</v>
      </c>
      <c r="AL2773">
        <v>5</v>
      </c>
      <c r="AN2773" t="s">
        <v>1974</v>
      </c>
      <c r="AO2773">
        <v>0</v>
      </c>
      <c r="AQ2773">
        <v>2258197</v>
      </c>
      <c r="AR2773" t="s">
        <v>4605</v>
      </c>
      <c r="AS2773" t="s">
        <v>5883</v>
      </c>
      <c r="AT2773" t="s">
        <v>2022</v>
      </c>
    </row>
    <row r="2774" spans="1:46" x14ac:dyDescent="0.25">
      <c r="A2774" t="str">
        <f>_xlfn.XLOOKUP(I2774,UTILIZADAS[Contacto1],UTILIZADAS[Source.Name],,0)</f>
        <v>Cobros Mayo</v>
      </c>
      <c r="B2774" s="18">
        <f>VLOOKUP(J2774,Ref!A:C,3,0)</f>
        <v>0</v>
      </c>
      <c r="C2774" s="18">
        <f>VLOOKUP(J2774,Ref!A:D,4,0)</f>
        <v>0</v>
      </c>
      <c r="D2774" s="18" t="str">
        <f t="shared" si="129"/>
        <v>12/may</v>
      </c>
      <c r="E2774" s="18">
        <f t="shared" si="130"/>
        <v>6</v>
      </c>
      <c r="F2774" s="18">
        <v>1</v>
      </c>
      <c r="G2774" s="18">
        <f t="shared" si="131"/>
        <v>0</v>
      </c>
      <c r="H2774" s="3">
        <v>46154.433796296296</v>
      </c>
      <c r="I2774">
        <v>66390604</v>
      </c>
      <c r="J2774" t="s">
        <v>2021</v>
      </c>
      <c r="K2774" t="s">
        <v>1968</v>
      </c>
      <c r="L2774" t="s">
        <v>1969</v>
      </c>
      <c r="M2774" t="s">
        <v>1970</v>
      </c>
      <c r="O2774">
        <v>361066510000</v>
      </c>
      <c r="P2774">
        <v>16018</v>
      </c>
      <c r="Q2774">
        <v>-4</v>
      </c>
      <c r="R2774">
        <v>1</v>
      </c>
      <c r="S2774">
        <v>66390604</v>
      </c>
      <c r="U2774" t="s">
        <v>5176</v>
      </c>
      <c r="W2774" t="s">
        <v>5177</v>
      </c>
      <c r="X2774">
        <v>361066510000</v>
      </c>
      <c r="Y2774" t="s">
        <v>65</v>
      </c>
      <c r="Z2774" t="s">
        <v>66</v>
      </c>
      <c r="AF2774" t="s">
        <v>1976</v>
      </c>
      <c r="AG2774" t="s">
        <v>1972</v>
      </c>
      <c r="AL2774">
        <v>5</v>
      </c>
      <c r="AN2774" t="s">
        <v>1974</v>
      </c>
      <c r="AO2774">
        <v>0</v>
      </c>
      <c r="AQ2774">
        <v>2258198</v>
      </c>
      <c r="AR2774" t="s">
        <v>4605</v>
      </c>
      <c r="AS2774" t="s">
        <v>5883</v>
      </c>
      <c r="AT2774" t="s">
        <v>2022</v>
      </c>
    </row>
    <row r="2775" spans="1:46" x14ac:dyDescent="0.25">
      <c r="A2775" t="str">
        <f>_xlfn.XLOOKUP(I2775,UTILIZADAS[Contacto1],UTILIZADAS[Source.Name],,0)</f>
        <v>Cobros Mayo</v>
      </c>
      <c r="B2775" s="18">
        <f>VLOOKUP(J2775,Ref!A:C,3,0)</f>
        <v>0</v>
      </c>
      <c r="C2775" s="18">
        <f>VLOOKUP(J2775,Ref!A:D,4,0)</f>
        <v>0</v>
      </c>
      <c r="D2775" s="18" t="str">
        <f t="shared" si="129"/>
        <v>14/may</v>
      </c>
      <c r="E2775" s="18">
        <f t="shared" si="130"/>
        <v>6</v>
      </c>
      <c r="F2775" s="18">
        <v>1</v>
      </c>
      <c r="G2775" s="18">
        <f t="shared" si="131"/>
        <v>0</v>
      </c>
      <c r="H2775" s="3">
        <v>46156.499155092592</v>
      </c>
      <c r="I2775">
        <v>66390604</v>
      </c>
      <c r="J2775" t="s">
        <v>2021</v>
      </c>
      <c r="K2775" t="s">
        <v>1968</v>
      </c>
      <c r="L2775" t="s">
        <v>1969</v>
      </c>
      <c r="M2775" t="s">
        <v>1970</v>
      </c>
      <c r="O2775">
        <v>361066510000</v>
      </c>
      <c r="P2775">
        <v>16018</v>
      </c>
      <c r="Q2775">
        <v>-4</v>
      </c>
      <c r="R2775">
        <v>1</v>
      </c>
      <c r="S2775">
        <v>66390604</v>
      </c>
      <c r="U2775" t="s">
        <v>5176</v>
      </c>
      <c r="W2775" t="s">
        <v>5177</v>
      </c>
      <c r="X2775">
        <v>361066510000</v>
      </c>
      <c r="Y2775" t="s">
        <v>65</v>
      </c>
      <c r="Z2775" t="s">
        <v>66</v>
      </c>
      <c r="AF2775" t="s">
        <v>1976</v>
      </c>
      <c r="AG2775" t="s">
        <v>1972</v>
      </c>
      <c r="AL2775">
        <v>5</v>
      </c>
      <c r="AN2775" t="s">
        <v>1974</v>
      </c>
      <c r="AO2775">
        <v>0</v>
      </c>
      <c r="AQ2775">
        <v>2258198</v>
      </c>
      <c r="AR2775" t="s">
        <v>4605</v>
      </c>
      <c r="AS2775" t="s">
        <v>5883</v>
      </c>
      <c r="AT2775" t="s">
        <v>2022</v>
      </c>
    </row>
    <row r="2776" spans="1:46" x14ac:dyDescent="0.25">
      <c r="A2776" t="str">
        <f>_xlfn.XLOOKUP(I2776,UTILIZADAS[Contacto1],UTILIZADAS[Source.Name],,0)</f>
        <v>Cobros Mayo</v>
      </c>
      <c r="B2776" s="18">
        <f>VLOOKUP(J2776,Ref!A:C,3,0)</f>
        <v>0</v>
      </c>
      <c r="C2776" s="18">
        <f>VLOOKUP(J2776,Ref!A:D,4,0)</f>
        <v>0</v>
      </c>
      <c r="D2776" s="18" t="str">
        <f t="shared" si="129"/>
        <v>18/may</v>
      </c>
      <c r="E2776" s="18">
        <f t="shared" si="130"/>
        <v>6</v>
      </c>
      <c r="F2776" s="18">
        <v>1</v>
      </c>
      <c r="G2776" s="18">
        <f t="shared" si="131"/>
        <v>0</v>
      </c>
      <c r="H2776" s="3">
        <v>46160.690798611111</v>
      </c>
      <c r="I2776">
        <v>66390604</v>
      </c>
      <c r="J2776" t="s">
        <v>2021</v>
      </c>
      <c r="K2776" t="s">
        <v>1968</v>
      </c>
      <c r="L2776" t="s">
        <v>1969</v>
      </c>
      <c r="M2776" t="s">
        <v>1970</v>
      </c>
      <c r="O2776">
        <v>361066510000</v>
      </c>
      <c r="P2776">
        <v>16018</v>
      </c>
      <c r="Q2776">
        <v>-4</v>
      </c>
      <c r="R2776">
        <v>1</v>
      </c>
      <c r="S2776">
        <v>66390604</v>
      </c>
      <c r="U2776" t="s">
        <v>5176</v>
      </c>
      <c r="W2776" t="s">
        <v>5177</v>
      </c>
      <c r="X2776">
        <v>361066510000</v>
      </c>
      <c r="Y2776" t="s">
        <v>65</v>
      </c>
      <c r="Z2776" t="s">
        <v>66</v>
      </c>
      <c r="AF2776" t="s">
        <v>1976</v>
      </c>
      <c r="AG2776" t="s">
        <v>1972</v>
      </c>
      <c r="AL2776">
        <v>5</v>
      </c>
      <c r="AN2776" t="s">
        <v>1974</v>
      </c>
      <c r="AO2776">
        <v>0</v>
      </c>
      <c r="AQ2776">
        <v>2258198</v>
      </c>
      <c r="AR2776" t="s">
        <v>4605</v>
      </c>
      <c r="AS2776" t="s">
        <v>5883</v>
      </c>
      <c r="AT2776" t="s">
        <v>2022</v>
      </c>
    </row>
    <row r="2777" spans="1:46" x14ac:dyDescent="0.25">
      <c r="A2777" t="str">
        <f>_xlfn.XLOOKUP(I2777,UTILIZADAS[Contacto1],UTILIZADAS[Source.Name],,0)</f>
        <v>Cobros Mayo</v>
      </c>
      <c r="B2777" s="18">
        <f>VLOOKUP(J2777,Ref!A:C,3,0)</f>
        <v>0</v>
      </c>
      <c r="C2777" s="18">
        <f>VLOOKUP(J2777,Ref!A:D,4,0)</f>
        <v>0</v>
      </c>
      <c r="D2777" s="18" t="str">
        <f t="shared" si="129"/>
        <v>20/may</v>
      </c>
      <c r="E2777" s="18">
        <f t="shared" si="130"/>
        <v>6</v>
      </c>
      <c r="F2777" s="18">
        <v>1</v>
      </c>
      <c r="G2777" s="18">
        <f t="shared" si="131"/>
        <v>0</v>
      </c>
      <c r="H2777" s="3">
        <v>46162.504849537036</v>
      </c>
      <c r="I2777">
        <v>66390604</v>
      </c>
      <c r="J2777" t="s">
        <v>2021</v>
      </c>
      <c r="K2777" t="s">
        <v>1968</v>
      </c>
      <c r="L2777" t="s">
        <v>1969</v>
      </c>
      <c r="M2777" t="s">
        <v>1970</v>
      </c>
      <c r="O2777">
        <v>361066510000</v>
      </c>
      <c r="P2777">
        <v>16018</v>
      </c>
      <c r="Q2777">
        <v>-4</v>
      </c>
      <c r="R2777">
        <v>1</v>
      </c>
      <c r="S2777">
        <v>66390604</v>
      </c>
      <c r="U2777" t="s">
        <v>5176</v>
      </c>
      <c r="W2777" t="s">
        <v>5177</v>
      </c>
      <c r="X2777">
        <v>361066510000</v>
      </c>
      <c r="Y2777" t="s">
        <v>65</v>
      </c>
      <c r="Z2777" t="s">
        <v>66</v>
      </c>
      <c r="AF2777" t="s">
        <v>1976</v>
      </c>
      <c r="AG2777" t="s">
        <v>1972</v>
      </c>
      <c r="AL2777">
        <v>5</v>
      </c>
      <c r="AN2777" t="s">
        <v>1974</v>
      </c>
      <c r="AO2777">
        <v>0</v>
      </c>
      <c r="AQ2777">
        <v>2258198</v>
      </c>
      <c r="AR2777" t="s">
        <v>4605</v>
      </c>
      <c r="AS2777" t="s">
        <v>5883</v>
      </c>
      <c r="AT2777" t="s">
        <v>2022</v>
      </c>
    </row>
    <row r="2778" spans="1:46" x14ac:dyDescent="0.25">
      <c r="A2778" t="str">
        <f>_xlfn.XLOOKUP(I2778,UTILIZADAS[Contacto1],UTILIZADAS[Source.Name],,0)</f>
        <v>Cobros Mayo</v>
      </c>
      <c r="B2778" s="18">
        <f>VLOOKUP(J2778,Ref!A:C,3,0)</f>
        <v>0</v>
      </c>
      <c r="C2778" s="18">
        <f>VLOOKUP(J2778,Ref!A:D,4,0)</f>
        <v>0</v>
      </c>
      <c r="D2778" s="18" t="str">
        <f t="shared" si="129"/>
        <v>21/may</v>
      </c>
      <c r="E2778" s="18">
        <f t="shared" si="130"/>
        <v>6</v>
      </c>
      <c r="F2778" s="18">
        <v>1</v>
      </c>
      <c r="G2778" s="18">
        <f t="shared" si="131"/>
        <v>0</v>
      </c>
      <c r="H2778" s="3">
        <v>46163.534537037034</v>
      </c>
      <c r="I2778">
        <v>66390604</v>
      </c>
      <c r="J2778" t="s">
        <v>2021</v>
      </c>
      <c r="K2778" t="s">
        <v>1968</v>
      </c>
      <c r="L2778" t="s">
        <v>1969</v>
      </c>
      <c r="M2778" t="s">
        <v>1970</v>
      </c>
      <c r="O2778">
        <v>361066510000</v>
      </c>
      <c r="P2778">
        <v>16018</v>
      </c>
      <c r="Q2778">
        <v>-4</v>
      </c>
      <c r="R2778">
        <v>1</v>
      </c>
      <c r="S2778">
        <v>66390604</v>
      </c>
      <c r="U2778" t="s">
        <v>5176</v>
      </c>
      <c r="W2778" t="s">
        <v>5177</v>
      </c>
      <c r="X2778">
        <v>361066510000</v>
      </c>
      <c r="Y2778" t="s">
        <v>65</v>
      </c>
      <c r="Z2778" t="s">
        <v>66</v>
      </c>
      <c r="AF2778" t="s">
        <v>1976</v>
      </c>
      <c r="AG2778" t="s">
        <v>1972</v>
      </c>
      <c r="AL2778">
        <v>5</v>
      </c>
      <c r="AN2778" t="s">
        <v>1974</v>
      </c>
      <c r="AO2778">
        <v>0</v>
      </c>
      <c r="AQ2778">
        <v>2258198</v>
      </c>
      <c r="AR2778" t="s">
        <v>4605</v>
      </c>
      <c r="AS2778" t="s">
        <v>5883</v>
      </c>
      <c r="AT2778" t="s">
        <v>2022</v>
      </c>
    </row>
    <row r="2779" spans="1:46" x14ac:dyDescent="0.25">
      <c r="A2779" t="str">
        <f>_xlfn.XLOOKUP(I2779,UTILIZADAS[Contacto1],UTILIZADAS[Source.Name],,0)</f>
        <v>Cobros Mayo</v>
      </c>
      <c r="B2779" s="18">
        <f>VLOOKUP(J2779,Ref!A:C,3,0)</f>
        <v>0</v>
      </c>
      <c r="C2779" s="18">
        <f>VLOOKUP(J2779,Ref!A:D,4,0)</f>
        <v>0</v>
      </c>
      <c r="D2779" s="18" t="str">
        <f t="shared" si="129"/>
        <v>22/may</v>
      </c>
      <c r="E2779" s="18">
        <f t="shared" si="130"/>
        <v>6</v>
      </c>
      <c r="F2779" s="18">
        <v>1</v>
      </c>
      <c r="G2779" s="18">
        <f t="shared" si="131"/>
        <v>1</v>
      </c>
      <c r="H2779" s="3">
        <v>46164.426620370374</v>
      </c>
      <c r="I2779">
        <v>66390604</v>
      </c>
      <c r="J2779">
        <v>6004</v>
      </c>
      <c r="K2779" t="s">
        <v>1983</v>
      </c>
      <c r="L2779" t="s">
        <v>1897</v>
      </c>
      <c r="M2779" t="s">
        <v>1970</v>
      </c>
      <c r="O2779">
        <v>361066510000</v>
      </c>
      <c r="P2779">
        <v>16018</v>
      </c>
      <c r="Q2779">
        <v>-4</v>
      </c>
      <c r="R2779">
        <v>1</v>
      </c>
      <c r="S2779">
        <v>66390604</v>
      </c>
      <c r="U2779" t="s">
        <v>5176</v>
      </c>
      <c r="W2779" t="s">
        <v>5177</v>
      </c>
      <c r="X2779">
        <v>361066510000</v>
      </c>
      <c r="Y2779" t="s">
        <v>65</v>
      </c>
      <c r="Z2779" t="s">
        <v>66</v>
      </c>
      <c r="AF2779" t="s">
        <v>1976</v>
      </c>
      <c r="AG2779" t="s">
        <v>1972</v>
      </c>
      <c r="AL2779">
        <v>211</v>
      </c>
      <c r="AM2779" t="s">
        <v>1979</v>
      </c>
      <c r="AN2779" t="s">
        <v>1987</v>
      </c>
      <c r="AO2779">
        <v>0</v>
      </c>
      <c r="AQ2779">
        <v>2258198</v>
      </c>
      <c r="AR2779" t="s">
        <v>4605</v>
      </c>
      <c r="AS2779" t="s">
        <v>5883</v>
      </c>
      <c r="AT2779" t="s">
        <v>1984</v>
      </c>
    </row>
    <row r="2780" spans="1:46" x14ac:dyDescent="0.25">
      <c r="A2780" t="str">
        <f>_xlfn.XLOOKUP(I2780,UTILIZADAS[Contacto1],UTILIZADAS[Source.Name],,0)</f>
        <v>Cobros Mayo</v>
      </c>
      <c r="B2780" s="18">
        <f>VLOOKUP(J2780,Ref!A:C,3,0)</f>
        <v>0</v>
      </c>
      <c r="C2780" s="18">
        <f>VLOOKUP(J2780,Ref!A:D,4,0)</f>
        <v>0</v>
      </c>
      <c r="D2780" s="18" t="str">
        <f t="shared" si="129"/>
        <v>12/may</v>
      </c>
      <c r="E2780" s="18">
        <f t="shared" si="130"/>
        <v>4</v>
      </c>
      <c r="F2780" s="18">
        <v>1</v>
      </c>
      <c r="G2780" s="18">
        <f t="shared" si="131"/>
        <v>0</v>
      </c>
      <c r="H2780" s="3">
        <v>46154.434236111112</v>
      </c>
      <c r="I2780">
        <v>66392444</v>
      </c>
      <c r="J2780" t="s">
        <v>2021</v>
      </c>
      <c r="K2780" t="s">
        <v>1968</v>
      </c>
      <c r="L2780" t="s">
        <v>1969</v>
      </c>
      <c r="M2780" t="s">
        <v>1970</v>
      </c>
      <c r="O2780">
        <v>368091850000</v>
      </c>
      <c r="P2780">
        <v>16018</v>
      </c>
      <c r="Q2780">
        <v>-4</v>
      </c>
      <c r="R2780">
        <v>1</v>
      </c>
      <c r="S2780">
        <v>66392444</v>
      </c>
      <c r="U2780" t="s">
        <v>6096</v>
      </c>
      <c r="W2780" t="s">
        <v>5179</v>
      </c>
      <c r="X2780">
        <v>368091850000</v>
      </c>
      <c r="Y2780" t="s">
        <v>85</v>
      </c>
      <c r="Z2780" t="s">
        <v>66</v>
      </c>
      <c r="AF2780" t="s">
        <v>1976</v>
      </c>
      <c r="AG2780" t="s">
        <v>1972</v>
      </c>
      <c r="AK2780" t="s">
        <v>6097</v>
      </c>
      <c r="AL2780">
        <v>5</v>
      </c>
      <c r="AN2780" t="s">
        <v>1974</v>
      </c>
      <c r="AO2780">
        <v>0</v>
      </c>
      <c r="AQ2780">
        <v>2258199</v>
      </c>
      <c r="AR2780" t="s">
        <v>4605</v>
      </c>
      <c r="AS2780" t="s">
        <v>5883</v>
      </c>
      <c r="AT2780" t="s">
        <v>2022</v>
      </c>
    </row>
    <row r="2781" spans="1:46" x14ac:dyDescent="0.25">
      <c r="A2781" t="str">
        <f>_xlfn.XLOOKUP(I2781,UTILIZADAS[Contacto1],UTILIZADAS[Source.Name],,0)</f>
        <v>Cobros Mayo</v>
      </c>
      <c r="B2781" s="18">
        <f>VLOOKUP(J2781,Ref!A:C,3,0)</f>
        <v>0</v>
      </c>
      <c r="C2781" s="18">
        <f>VLOOKUP(J2781,Ref!A:D,4,0)</f>
        <v>0</v>
      </c>
      <c r="D2781" s="18" t="str">
        <f t="shared" si="129"/>
        <v>14/may</v>
      </c>
      <c r="E2781" s="18">
        <f t="shared" si="130"/>
        <v>4</v>
      </c>
      <c r="F2781" s="18">
        <v>1</v>
      </c>
      <c r="G2781" s="18">
        <f t="shared" si="131"/>
        <v>0</v>
      </c>
      <c r="H2781" s="3">
        <v>46156.499594907407</v>
      </c>
      <c r="I2781">
        <v>66392444</v>
      </c>
      <c r="J2781" t="s">
        <v>2021</v>
      </c>
      <c r="K2781" t="s">
        <v>1968</v>
      </c>
      <c r="L2781" t="s">
        <v>1969</v>
      </c>
      <c r="M2781" t="s">
        <v>1970</v>
      </c>
      <c r="O2781">
        <v>368091850000</v>
      </c>
      <c r="P2781">
        <v>16018</v>
      </c>
      <c r="Q2781">
        <v>-4</v>
      </c>
      <c r="R2781">
        <v>1</v>
      </c>
      <c r="S2781">
        <v>66392444</v>
      </c>
      <c r="U2781" t="s">
        <v>6096</v>
      </c>
      <c r="W2781" t="s">
        <v>5179</v>
      </c>
      <c r="X2781">
        <v>368091850000</v>
      </c>
      <c r="Y2781" t="s">
        <v>85</v>
      </c>
      <c r="Z2781" t="s">
        <v>66</v>
      </c>
      <c r="AF2781" t="s">
        <v>1976</v>
      </c>
      <c r="AG2781" t="s">
        <v>1972</v>
      </c>
      <c r="AK2781" t="s">
        <v>6097</v>
      </c>
      <c r="AL2781">
        <v>5</v>
      </c>
      <c r="AN2781" t="s">
        <v>1974</v>
      </c>
      <c r="AO2781">
        <v>0</v>
      </c>
      <c r="AQ2781">
        <v>2258199</v>
      </c>
      <c r="AR2781" t="s">
        <v>4605</v>
      </c>
      <c r="AS2781" t="s">
        <v>5883</v>
      </c>
      <c r="AT2781" t="s">
        <v>2022</v>
      </c>
    </row>
    <row r="2782" spans="1:46" x14ac:dyDescent="0.25">
      <c r="A2782" t="str">
        <f>_xlfn.XLOOKUP(I2782,UTILIZADAS[Contacto1],UTILIZADAS[Source.Name],,0)</f>
        <v>Cobros Mayo</v>
      </c>
      <c r="B2782" s="18">
        <f>VLOOKUP(J2782,Ref!A:C,3,0)</f>
        <v>0</v>
      </c>
      <c r="C2782" s="18">
        <f>VLOOKUP(J2782,Ref!A:D,4,0)</f>
        <v>0</v>
      </c>
      <c r="D2782" s="18" t="str">
        <f t="shared" si="129"/>
        <v>18/may</v>
      </c>
      <c r="E2782" s="18">
        <f t="shared" si="130"/>
        <v>4</v>
      </c>
      <c r="F2782" s="18">
        <v>1</v>
      </c>
      <c r="G2782" s="18">
        <f t="shared" si="131"/>
        <v>0</v>
      </c>
      <c r="H2782" s="3">
        <v>46160.696087962962</v>
      </c>
      <c r="I2782">
        <v>66392444</v>
      </c>
      <c r="J2782" t="s">
        <v>2021</v>
      </c>
      <c r="K2782" t="s">
        <v>1968</v>
      </c>
      <c r="L2782" t="s">
        <v>1969</v>
      </c>
      <c r="M2782" t="s">
        <v>1970</v>
      </c>
      <c r="O2782">
        <v>368091850000</v>
      </c>
      <c r="P2782">
        <v>16018</v>
      </c>
      <c r="Q2782">
        <v>-4</v>
      </c>
      <c r="R2782">
        <v>1</v>
      </c>
      <c r="S2782">
        <v>66392444</v>
      </c>
      <c r="U2782" t="s">
        <v>6096</v>
      </c>
      <c r="W2782" t="s">
        <v>5179</v>
      </c>
      <c r="X2782">
        <v>368091850000</v>
      </c>
      <c r="Y2782" t="s">
        <v>85</v>
      </c>
      <c r="Z2782" t="s">
        <v>66</v>
      </c>
      <c r="AF2782" t="s">
        <v>1976</v>
      </c>
      <c r="AG2782" t="s">
        <v>1972</v>
      </c>
      <c r="AK2782" t="s">
        <v>6097</v>
      </c>
      <c r="AL2782">
        <v>5</v>
      </c>
      <c r="AN2782" t="s">
        <v>1974</v>
      </c>
      <c r="AO2782">
        <v>0</v>
      </c>
      <c r="AQ2782">
        <v>2258199</v>
      </c>
      <c r="AR2782" t="s">
        <v>4605</v>
      </c>
      <c r="AS2782" t="s">
        <v>5883</v>
      </c>
      <c r="AT2782" t="s">
        <v>2022</v>
      </c>
    </row>
    <row r="2783" spans="1:46" x14ac:dyDescent="0.25">
      <c r="A2783" t="str">
        <f>_xlfn.XLOOKUP(I2783,UTILIZADAS[Contacto1],UTILIZADAS[Source.Name],,0)</f>
        <v>Cobros Mayo</v>
      </c>
      <c r="B2783" s="18">
        <f>VLOOKUP(J2783,Ref!A:C,3,0)</f>
        <v>0</v>
      </c>
      <c r="C2783" s="18">
        <f>VLOOKUP(J2783,Ref!A:D,4,0)</f>
        <v>0</v>
      </c>
      <c r="D2783" s="18" t="str">
        <f t="shared" si="129"/>
        <v>20/may</v>
      </c>
      <c r="E2783" s="18">
        <f t="shared" si="130"/>
        <v>4</v>
      </c>
      <c r="F2783" s="18">
        <v>1</v>
      </c>
      <c r="G2783" s="18">
        <f t="shared" si="131"/>
        <v>1</v>
      </c>
      <c r="H2783" s="3">
        <v>46162.504791666666</v>
      </c>
      <c r="I2783">
        <v>66392444</v>
      </c>
      <c r="J2783" t="s">
        <v>1986</v>
      </c>
      <c r="K2783" t="s">
        <v>1983</v>
      </c>
      <c r="L2783" t="s">
        <v>1897</v>
      </c>
      <c r="M2783" t="s">
        <v>1970</v>
      </c>
      <c r="O2783">
        <v>368091850000</v>
      </c>
      <c r="P2783">
        <v>16018</v>
      </c>
      <c r="Q2783">
        <v>-4</v>
      </c>
      <c r="R2783">
        <v>1</v>
      </c>
      <c r="S2783">
        <v>66392444</v>
      </c>
      <c r="U2783" t="s">
        <v>6096</v>
      </c>
      <c r="W2783" t="s">
        <v>5179</v>
      </c>
      <c r="X2783">
        <v>368091850000</v>
      </c>
      <c r="Y2783" t="s">
        <v>85</v>
      </c>
      <c r="Z2783" t="s">
        <v>66</v>
      </c>
      <c r="AF2783" t="s">
        <v>1976</v>
      </c>
      <c r="AG2783" t="s">
        <v>1972</v>
      </c>
      <c r="AK2783" t="s">
        <v>6097</v>
      </c>
      <c r="AL2783">
        <v>133</v>
      </c>
      <c r="AM2783" t="s">
        <v>1979</v>
      </c>
      <c r="AN2783" t="s">
        <v>1987</v>
      </c>
      <c r="AO2783">
        <v>0</v>
      </c>
      <c r="AQ2783">
        <v>2258199</v>
      </c>
      <c r="AR2783" t="s">
        <v>4605</v>
      </c>
      <c r="AS2783" t="s">
        <v>5883</v>
      </c>
      <c r="AT2783" t="s">
        <v>1988</v>
      </c>
    </row>
    <row r="2784" spans="1:46" x14ac:dyDescent="0.25">
      <c r="A2784" t="str">
        <f>_xlfn.XLOOKUP(I2784,UTILIZADAS[Contacto1],UTILIZADAS[Source.Name],,0)</f>
        <v>Cobros Abril Canal Fijo</v>
      </c>
      <c r="B2784" s="18">
        <f>VLOOKUP(J2784,Ref!A:C,3,0)</f>
        <v>0</v>
      </c>
      <c r="C2784" s="18">
        <f>VLOOKUP(J2784,Ref!A:D,4,0)</f>
        <v>0</v>
      </c>
      <c r="D2784" s="18" t="str">
        <f t="shared" si="129"/>
        <v>12/may</v>
      </c>
      <c r="E2784" s="18">
        <f t="shared" si="130"/>
        <v>5</v>
      </c>
      <c r="F2784" s="18">
        <v>1</v>
      </c>
      <c r="G2784" s="18">
        <f t="shared" si="131"/>
        <v>0</v>
      </c>
      <c r="H2784" s="3">
        <v>46154.434386574074</v>
      </c>
      <c r="I2784">
        <v>66399201</v>
      </c>
      <c r="J2784" t="s">
        <v>2021</v>
      </c>
      <c r="K2784" t="s">
        <v>1968</v>
      </c>
      <c r="L2784" t="s">
        <v>1969</v>
      </c>
      <c r="M2784" t="s">
        <v>1970</v>
      </c>
      <c r="O2784">
        <v>364036870000</v>
      </c>
      <c r="P2784">
        <v>16018</v>
      </c>
      <c r="Q2784">
        <v>-4</v>
      </c>
      <c r="R2784">
        <v>1</v>
      </c>
      <c r="S2784">
        <v>66399201</v>
      </c>
      <c r="U2784" t="s">
        <v>2482</v>
      </c>
      <c r="W2784">
        <v>182863259</v>
      </c>
      <c r="X2784">
        <v>364036870000</v>
      </c>
      <c r="Y2784" t="s">
        <v>2552</v>
      </c>
      <c r="Z2784" t="s">
        <v>66</v>
      </c>
      <c r="AF2784" t="s">
        <v>1976</v>
      </c>
      <c r="AG2784" t="s">
        <v>1972</v>
      </c>
      <c r="AL2784">
        <v>5</v>
      </c>
      <c r="AN2784" t="s">
        <v>1974</v>
      </c>
      <c r="AO2784">
        <v>0</v>
      </c>
      <c r="AQ2784">
        <v>2258200</v>
      </c>
      <c r="AR2784" t="s">
        <v>4605</v>
      </c>
      <c r="AS2784" t="s">
        <v>5883</v>
      </c>
      <c r="AT2784" t="s">
        <v>2022</v>
      </c>
    </row>
    <row r="2785" spans="1:46" x14ac:dyDescent="0.25">
      <c r="A2785" t="str">
        <f>_xlfn.XLOOKUP(I2785,UTILIZADAS[Contacto1],UTILIZADAS[Source.Name],,0)</f>
        <v>Cobros Abril Canal Fijo</v>
      </c>
      <c r="B2785" s="18">
        <f>VLOOKUP(J2785,Ref!A:C,3,0)</f>
        <v>0</v>
      </c>
      <c r="C2785" s="18">
        <f>VLOOKUP(J2785,Ref!A:D,4,0)</f>
        <v>0</v>
      </c>
      <c r="D2785" s="18" t="str">
        <f t="shared" si="129"/>
        <v>14/may</v>
      </c>
      <c r="E2785" s="18">
        <f t="shared" si="130"/>
        <v>5</v>
      </c>
      <c r="F2785" s="18">
        <v>1</v>
      </c>
      <c r="G2785" s="18">
        <f t="shared" si="131"/>
        <v>0</v>
      </c>
      <c r="H2785" s="3">
        <v>46156.499745370369</v>
      </c>
      <c r="I2785">
        <v>66399201</v>
      </c>
      <c r="J2785" t="s">
        <v>2021</v>
      </c>
      <c r="K2785" t="s">
        <v>1968</v>
      </c>
      <c r="L2785" t="s">
        <v>1969</v>
      </c>
      <c r="M2785" t="s">
        <v>1970</v>
      </c>
      <c r="O2785">
        <v>364036870000</v>
      </c>
      <c r="P2785">
        <v>16018</v>
      </c>
      <c r="Q2785">
        <v>-4</v>
      </c>
      <c r="R2785">
        <v>1</v>
      </c>
      <c r="S2785">
        <v>66399201</v>
      </c>
      <c r="U2785" t="s">
        <v>2482</v>
      </c>
      <c r="W2785">
        <v>182863259</v>
      </c>
      <c r="X2785">
        <v>364036870000</v>
      </c>
      <c r="Y2785" t="s">
        <v>2552</v>
      </c>
      <c r="Z2785" t="s">
        <v>66</v>
      </c>
      <c r="AF2785" t="s">
        <v>1976</v>
      </c>
      <c r="AG2785" t="s">
        <v>1972</v>
      </c>
      <c r="AL2785">
        <v>5</v>
      </c>
      <c r="AN2785" t="s">
        <v>1974</v>
      </c>
      <c r="AO2785">
        <v>0</v>
      </c>
      <c r="AQ2785">
        <v>2258200</v>
      </c>
      <c r="AR2785" t="s">
        <v>4605</v>
      </c>
      <c r="AS2785" t="s">
        <v>5883</v>
      </c>
      <c r="AT2785" t="s">
        <v>2022</v>
      </c>
    </row>
    <row r="2786" spans="1:46" x14ac:dyDescent="0.25">
      <c r="A2786" t="str">
        <f>_xlfn.XLOOKUP(I2786,UTILIZADAS[Contacto1],UTILIZADAS[Source.Name],,0)</f>
        <v>Cobros Abril Canal Fijo</v>
      </c>
      <c r="B2786" s="18">
        <f>VLOOKUP(J2786,Ref!A:C,3,0)</f>
        <v>0</v>
      </c>
      <c r="C2786" s="18">
        <f>VLOOKUP(J2786,Ref!A:D,4,0)</f>
        <v>0</v>
      </c>
      <c r="D2786" s="18" t="str">
        <f t="shared" si="129"/>
        <v>18/may</v>
      </c>
      <c r="E2786" s="18">
        <f t="shared" si="130"/>
        <v>5</v>
      </c>
      <c r="F2786" s="18">
        <v>1</v>
      </c>
      <c r="G2786" s="18">
        <f t="shared" si="131"/>
        <v>0</v>
      </c>
      <c r="H2786" s="3">
        <v>46160.696238425924</v>
      </c>
      <c r="I2786">
        <v>66399201</v>
      </c>
      <c r="J2786" t="s">
        <v>2021</v>
      </c>
      <c r="K2786" t="s">
        <v>1968</v>
      </c>
      <c r="L2786" t="s">
        <v>1969</v>
      </c>
      <c r="M2786" t="s">
        <v>1970</v>
      </c>
      <c r="O2786">
        <v>364036870000</v>
      </c>
      <c r="P2786">
        <v>16018</v>
      </c>
      <c r="Q2786">
        <v>-4</v>
      </c>
      <c r="R2786">
        <v>1</v>
      </c>
      <c r="S2786">
        <v>66399201</v>
      </c>
      <c r="U2786" t="s">
        <v>2482</v>
      </c>
      <c r="W2786">
        <v>182863259</v>
      </c>
      <c r="X2786">
        <v>364036870000</v>
      </c>
      <c r="Y2786" t="s">
        <v>2552</v>
      </c>
      <c r="Z2786" t="s">
        <v>66</v>
      </c>
      <c r="AF2786" t="s">
        <v>1976</v>
      </c>
      <c r="AG2786" t="s">
        <v>1972</v>
      </c>
      <c r="AL2786">
        <v>5</v>
      </c>
      <c r="AN2786" t="s">
        <v>1974</v>
      </c>
      <c r="AO2786">
        <v>0</v>
      </c>
      <c r="AQ2786">
        <v>2258200</v>
      </c>
      <c r="AR2786" t="s">
        <v>4605</v>
      </c>
      <c r="AS2786" t="s">
        <v>5883</v>
      </c>
      <c r="AT2786" t="s">
        <v>2022</v>
      </c>
    </row>
    <row r="2787" spans="1:46" x14ac:dyDescent="0.25">
      <c r="A2787" t="str">
        <f>_xlfn.XLOOKUP(I2787,UTILIZADAS[Contacto1],UTILIZADAS[Source.Name],,0)</f>
        <v>Cobros Abril Canal Fijo</v>
      </c>
      <c r="B2787" s="18">
        <f>VLOOKUP(J2787,Ref!A:C,3,0)</f>
        <v>0</v>
      </c>
      <c r="C2787" s="18">
        <f>VLOOKUP(J2787,Ref!A:D,4,0)</f>
        <v>0</v>
      </c>
      <c r="D2787" s="18" t="str">
        <f t="shared" si="129"/>
        <v>20/may</v>
      </c>
      <c r="E2787" s="18">
        <f t="shared" si="130"/>
        <v>5</v>
      </c>
      <c r="F2787" s="18">
        <v>1</v>
      </c>
      <c r="G2787" s="18">
        <f t="shared" si="131"/>
        <v>0</v>
      </c>
      <c r="H2787" s="3">
        <v>46162.504999999997</v>
      </c>
      <c r="I2787">
        <v>66399201</v>
      </c>
      <c r="J2787" t="s">
        <v>2021</v>
      </c>
      <c r="K2787" t="s">
        <v>1968</v>
      </c>
      <c r="L2787" t="s">
        <v>1969</v>
      </c>
      <c r="M2787" t="s">
        <v>1970</v>
      </c>
      <c r="O2787">
        <v>364036870000</v>
      </c>
      <c r="P2787">
        <v>16018</v>
      </c>
      <c r="Q2787">
        <v>-4</v>
      </c>
      <c r="R2787">
        <v>1</v>
      </c>
      <c r="S2787">
        <v>66399201</v>
      </c>
      <c r="U2787" t="s">
        <v>2482</v>
      </c>
      <c r="W2787">
        <v>182863259</v>
      </c>
      <c r="X2787">
        <v>364036870000</v>
      </c>
      <c r="Y2787" t="s">
        <v>2552</v>
      </c>
      <c r="Z2787" t="s">
        <v>66</v>
      </c>
      <c r="AF2787" t="s">
        <v>1976</v>
      </c>
      <c r="AG2787" t="s">
        <v>1972</v>
      </c>
      <c r="AL2787">
        <v>5</v>
      </c>
      <c r="AN2787" t="s">
        <v>1974</v>
      </c>
      <c r="AO2787">
        <v>0</v>
      </c>
      <c r="AQ2787">
        <v>2258200</v>
      </c>
      <c r="AR2787" t="s">
        <v>4605</v>
      </c>
      <c r="AS2787" t="s">
        <v>5883</v>
      </c>
      <c r="AT2787" t="s">
        <v>2022</v>
      </c>
    </row>
    <row r="2788" spans="1:46" x14ac:dyDescent="0.25">
      <c r="A2788" t="str">
        <f>_xlfn.XLOOKUP(I2788,UTILIZADAS[Contacto1],UTILIZADAS[Source.Name],,0)</f>
        <v>Cobros Abril Canal Fijo</v>
      </c>
      <c r="B2788" s="18">
        <f>VLOOKUP(J2788,Ref!A:C,3,0)</f>
        <v>0</v>
      </c>
      <c r="C2788" s="18">
        <f>VLOOKUP(J2788,Ref!A:D,4,0)</f>
        <v>0</v>
      </c>
      <c r="D2788" s="18" t="str">
        <f t="shared" si="129"/>
        <v>21/may</v>
      </c>
      <c r="E2788" s="18">
        <f t="shared" si="130"/>
        <v>5</v>
      </c>
      <c r="F2788" s="18">
        <v>1</v>
      </c>
      <c r="G2788" s="18">
        <f t="shared" si="131"/>
        <v>1</v>
      </c>
      <c r="H2788" s="3">
        <v>46163.534236111111</v>
      </c>
      <c r="I2788">
        <v>66399201</v>
      </c>
      <c r="J2788">
        <v>6004</v>
      </c>
      <c r="K2788" t="s">
        <v>1983</v>
      </c>
      <c r="L2788" t="s">
        <v>1897</v>
      </c>
      <c r="M2788" t="s">
        <v>1970</v>
      </c>
      <c r="O2788">
        <v>364036870000</v>
      </c>
      <c r="P2788">
        <v>16018</v>
      </c>
      <c r="Q2788">
        <v>-4</v>
      </c>
      <c r="R2788">
        <v>1</v>
      </c>
      <c r="S2788">
        <v>66399201</v>
      </c>
      <c r="U2788" t="s">
        <v>2482</v>
      </c>
      <c r="W2788">
        <v>182863259</v>
      </c>
      <c r="X2788">
        <v>364036870000</v>
      </c>
      <c r="Y2788" t="s">
        <v>2552</v>
      </c>
      <c r="Z2788" t="s">
        <v>66</v>
      </c>
      <c r="AF2788" t="s">
        <v>1976</v>
      </c>
      <c r="AG2788" t="s">
        <v>1972</v>
      </c>
      <c r="AL2788">
        <v>141</v>
      </c>
      <c r="AM2788" t="s">
        <v>1979</v>
      </c>
      <c r="AN2788" t="s">
        <v>1987</v>
      </c>
      <c r="AO2788">
        <v>0</v>
      </c>
      <c r="AQ2788">
        <v>2258200</v>
      </c>
      <c r="AR2788" t="s">
        <v>4605</v>
      </c>
      <c r="AS2788" t="s">
        <v>5883</v>
      </c>
      <c r="AT2788" t="s">
        <v>1984</v>
      </c>
    </row>
    <row r="2789" spans="1:46" x14ac:dyDescent="0.25">
      <c r="A2789" t="str">
        <f>_xlfn.XLOOKUP(I2789,UTILIZADAS[Contacto1],UTILIZADAS[Source.Name],,0)</f>
        <v>Cobros Mayo</v>
      </c>
      <c r="B2789" s="18">
        <f>VLOOKUP(J2789,Ref!A:C,3,0)</f>
        <v>0</v>
      </c>
      <c r="C2789" s="18">
        <f>VLOOKUP(J2789,Ref!A:D,4,0)</f>
        <v>0</v>
      </c>
      <c r="D2789" s="18" t="str">
        <f t="shared" si="129"/>
        <v>12/may</v>
      </c>
      <c r="E2789" s="18">
        <f t="shared" si="130"/>
        <v>7</v>
      </c>
      <c r="F2789" s="18">
        <v>1</v>
      </c>
      <c r="G2789" s="18">
        <f t="shared" si="131"/>
        <v>0</v>
      </c>
      <c r="H2789" s="3">
        <v>46154.434594907405</v>
      </c>
      <c r="I2789">
        <v>66416616</v>
      </c>
      <c r="J2789" t="s">
        <v>2021</v>
      </c>
      <c r="K2789" t="s">
        <v>1968</v>
      </c>
      <c r="L2789" t="s">
        <v>1969</v>
      </c>
      <c r="M2789" t="s">
        <v>1970</v>
      </c>
      <c r="O2789">
        <v>342252580000</v>
      </c>
      <c r="P2789">
        <v>16018</v>
      </c>
      <c r="Q2789">
        <v>-4</v>
      </c>
      <c r="R2789">
        <v>1</v>
      </c>
      <c r="S2789">
        <v>66416616</v>
      </c>
      <c r="U2789" t="s">
        <v>5181</v>
      </c>
      <c r="W2789" t="s">
        <v>5182</v>
      </c>
      <c r="X2789">
        <v>342252580000</v>
      </c>
      <c r="Y2789" t="s">
        <v>65</v>
      </c>
      <c r="Z2789" t="s">
        <v>66</v>
      </c>
      <c r="AG2789" t="s">
        <v>1972</v>
      </c>
      <c r="AL2789">
        <v>5</v>
      </c>
      <c r="AN2789" t="s">
        <v>1974</v>
      </c>
      <c r="AO2789">
        <v>0</v>
      </c>
      <c r="AQ2789">
        <v>2258201</v>
      </c>
      <c r="AR2789" t="s">
        <v>4605</v>
      </c>
      <c r="AS2789" t="s">
        <v>5883</v>
      </c>
      <c r="AT2789" t="s">
        <v>2022</v>
      </c>
    </row>
    <row r="2790" spans="1:46" x14ac:dyDescent="0.25">
      <c r="A2790" t="str">
        <f>_xlfn.XLOOKUP(I2790,UTILIZADAS[Contacto1],UTILIZADAS[Source.Name],,0)</f>
        <v>Cobros Mayo</v>
      </c>
      <c r="B2790" s="18">
        <f>VLOOKUP(J2790,Ref!A:C,3,0)</f>
        <v>0</v>
      </c>
      <c r="C2790" s="18">
        <f>VLOOKUP(J2790,Ref!A:D,4,0)</f>
        <v>0</v>
      </c>
      <c r="D2790" s="18" t="str">
        <f t="shared" si="129"/>
        <v>14/may</v>
      </c>
      <c r="E2790" s="18">
        <f t="shared" si="130"/>
        <v>7</v>
      </c>
      <c r="F2790" s="18">
        <v>1</v>
      </c>
      <c r="G2790" s="18">
        <f t="shared" si="131"/>
        <v>0</v>
      </c>
      <c r="H2790" s="3">
        <v>46156.500671296293</v>
      </c>
      <c r="I2790">
        <v>66416616</v>
      </c>
      <c r="J2790" t="s">
        <v>2023</v>
      </c>
      <c r="K2790" t="s">
        <v>1968</v>
      </c>
      <c r="L2790" t="s">
        <v>1969</v>
      </c>
      <c r="M2790" t="s">
        <v>1970</v>
      </c>
      <c r="O2790">
        <v>342252580000</v>
      </c>
      <c r="P2790">
        <v>16018</v>
      </c>
      <c r="Q2790">
        <v>-4</v>
      </c>
      <c r="R2790">
        <v>1</v>
      </c>
      <c r="S2790">
        <v>66416616</v>
      </c>
      <c r="U2790" t="s">
        <v>5181</v>
      </c>
      <c r="W2790" t="s">
        <v>5182</v>
      </c>
      <c r="X2790">
        <v>342252580000</v>
      </c>
      <c r="Y2790" t="s">
        <v>65</v>
      </c>
      <c r="Z2790" t="s">
        <v>66</v>
      </c>
      <c r="AG2790" t="s">
        <v>1972</v>
      </c>
      <c r="AL2790">
        <v>0</v>
      </c>
      <c r="AN2790" t="s">
        <v>1974</v>
      </c>
      <c r="AO2790">
        <v>0</v>
      </c>
      <c r="AQ2790">
        <v>2258201</v>
      </c>
      <c r="AR2790" t="s">
        <v>4605</v>
      </c>
      <c r="AS2790" t="s">
        <v>5883</v>
      </c>
      <c r="AT2790" t="s">
        <v>2024</v>
      </c>
    </row>
    <row r="2791" spans="1:46" x14ac:dyDescent="0.25">
      <c r="A2791" t="str">
        <f>_xlfn.XLOOKUP(I2791,UTILIZADAS[Contacto1],UTILIZADAS[Source.Name],,0)</f>
        <v>Cobros Mayo</v>
      </c>
      <c r="B2791" s="18">
        <f>VLOOKUP(J2791,Ref!A:C,3,0)</f>
        <v>0</v>
      </c>
      <c r="C2791" s="18">
        <f>VLOOKUP(J2791,Ref!A:D,4,0)</f>
        <v>0</v>
      </c>
      <c r="D2791" s="18" t="str">
        <f t="shared" si="129"/>
        <v>14/may</v>
      </c>
      <c r="E2791" s="18">
        <f t="shared" si="130"/>
        <v>7</v>
      </c>
      <c r="F2791" s="18">
        <v>1</v>
      </c>
      <c r="G2791" s="18">
        <f t="shared" si="131"/>
        <v>0</v>
      </c>
      <c r="H2791" s="3">
        <v>46156.717523148145</v>
      </c>
      <c r="I2791">
        <v>66416616</v>
      </c>
      <c r="J2791" t="s">
        <v>2021</v>
      </c>
      <c r="K2791" t="s">
        <v>1968</v>
      </c>
      <c r="L2791" t="s">
        <v>1969</v>
      </c>
      <c r="M2791" t="s">
        <v>1970</v>
      </c>
      <c r="O2791">
        <v>342252580000</v>
      </c>
      <c r="P2791">
        <v>16018</v>
      </c>
      <c r="Q2791">
        <v>-4</v>
      </c>
      <c r="R2791">
        <v>1</v>
      </c>
      <c r="S2791">
        <v>66416616</v>
      </c>
      <c r="U2791" t="s">
        <v>5181</v>
      </c>
      <c r="W2791" t="s">
        <v>5182</v>
      </c>
      <c r="X2791">
        <v>342252580000</v>
      </c>
      <c r="Y2791" t="s">
        <v>65</v>
      </c>
      <c r="Z2791" t="s">
        <v>66</v>
      </c>
      <c r="AG2791" t="s">
        <v>1972</v>
      </c>
      <c r="AL2791">
        <v>5</v>
      </c>
      <c r="AN2791" t="s">
        <v>1974</v>
      </c>
      <c r="AO2791">
        <v>0</v>
      </c>
      <c r="AQ2791">
        <v>2258201</v>
      </c>
      <c r="AR2791" t="s">
        <v>4605</v>
      </c>
      <c r="AS2791" t="s">
        <v>5883</v>
      </c>
      <c r="AT2791" t="s">
        <v>2022</v>
      </c>
    </row>
    <row r="2792" spans="1:46" x14ac:dyDescent="0.25">
      <c r="A2792" t="str">
        <f>_xlfn.XLOOKUP(I2792,UTILIZADAS[Contacto1],UTILIZADAS[Source.Name],,0)</f>
        <v>Cobros Mayo</v>
      </c>
      <c r="B2792" s="18">
        <f>VLOOKUP(J2792,Ref!A:C,3,0)</f>
        <v>0</v>
      </c>
      <c r="C2792" s="18">
        <f>VLOOKUP(J2792,Ref!A:D,4,0)</f>
        <v>0</v>
      </c>
      <c r="D2792" s="18" t="str">
        <f t="shared" si="129"/>
        <v>18/may</v>
      </c>
      <c r="E2792" s="18">
        <f t="shared" si="130"/>
        <v>7</v>
      </c>
      <c r="F2792" s="18">
        <v>1</v>
      </c>
      <c r="G2792" s="18">
        <f t="shared" si="131"/>
        <v>0</v>
      </c>
      <c r="H2792" s="3">
        <v>46160.696446759262</v>
      </c>
      <c r="I2792">
        <v>66416616</v>
      </c>
      <c r="J2792" t="s">
        <v>2021</v>
      </c>
      <c r="K2792" t="s">
        <v>1968</v>
      </c>
      <c r="L2792" t="s">
        <v>1969</v>
      </c>
      <c r="M2792" t="s">
        <v>1970</v>
      </c>
      <c r="O2792">
        <v>342252580000</v>
      </c>
      <c r="P2792">
        <v>16018</v>
      </c>
      <c r="Q2792">
        <v>-4</v>
      </c>
      <c r="R2792">
        <v>1</v>
      </c>
      <c r="S2792">
        <v>66416616</v>
      </c>
      <c r="U2792" t="s">
        <v>5181</v>
      </c>
      <c r="W2792" t="s">
        <v>5182</v>
      </c>
      <c r="X2792">
        <v>342252580000</v>
      </c>
      <c r="Y2792" t="s">
        <v>65</v>
      </c>
      <c r="Z2792" t="s">
        <v>66</v>
      </c>
      <c r="AG2792" t="s">
        <v>1972</v>
      </c>
      <c r="AL2792">
        <v>5</v>
      </c>
      <c r="AN2792" t="s">
        <v>1974</v>
      </c>
      <c r="AO2792">
        <v>0</v>
      </c>
      <c r="AQ2792">
        <v>2258201</v>
      </c>
      <c r="AR2792" t="s">
        <v>4605</v>
      </c>
      <c r="AS2792" t="s">
        <v>5883</v>
      </c>
      <c r="AT2792" t="s">
        <v>2022</v>
      </c>
    </row>
    <row r="2793" spans="1:46" x14ac:dyDescent="0.25">
      <c r="A2793" t="str">
        <f>_xlfn.XLOOKUP(I2793,UTILIZADAS[Contacto1],UTILIZADAS[Source.Name],,0)</f>
        <v>Cobros Mayo</v>
      </c>
      <c r="B2793" s="18">
        <f>VLOOKUP(J2793,Ref!A:C,3,0)</f>
        <v>0</v>
      </c>
      <c r="C2793" s="18">
        <f>VLOOKUP(J2793,Ref!A:D,4,0)</f>
        <v>0</v>
      </c>
      <c r="D2793" s="18" t="str">
        <f t="shared" si="129"/>
        <v>20/may</v>
      </c>
      <c r="E2793" s="18">
        <f t="shared" si="130"/>
        <v>7</v>
      </c>
      <c r="F2793" s="18">
        <v>1</v>
      </c>
      <c r="G2793" s="18">
        <f t="shared" si="131"/>
        <v>0</v>
      </c>
      <c r="H2793" s="3">
        <v>46162.505173611113</v>
      </c>
      <c r="I2793">
        <v>66416616</v>
      </c>
      <c r="J2793" t="s">
        <v>2021</v>
      </c>
      <c r="K2793" t="s">
        <v>1968</v>
      </c>
      <c r="L2793" t="s">
        <v>1969</v>
      </c>
      <c r="M2793" t="s">
        <v>1970</v>
      </c>
      <c r="O2793">
        <v>342252580000</v>
      </c>
      <c r="P2793">
        <v>16018</v>
      </c>
      <c r="Q2793">
        <v>-4</v>
      </c>
      <c r="R2793">
        <v>1</v>
      </c>
      <c r="S2793">
        <v>66416616</v>
      </c>
      <c r="U2793" t="s">
        <v>5181</v>
      </c>
      <c r="W2793" t="s">
        <v>5182</v>
      </c>
      <c r="X2793">
        <v>342252580000</v>
      </c>
      <c r="Y2793" t="s">
        <v>65</v>
      </c>
      <c r="Z2793" t="s">
        <v>66</v>
      </c>
      <c r="AG2793" t="s">
        <v>1972</v>
      </c>
      <c r="AL2793">
        <v>5</v>
      </c>
      <c r="AN2793" t="s">
        <v>1974</v>
      </c>
      <c r="AO2793">
        <v>0</v>
      </c>
      <c r="AQ2793">
        <v>2258201</v>
      </c>
      <c r="AR2793" t="s">
        <v>4605</v>
      </c>
      <c r="AS2793" t="s">
        <v>5883</v>
      </c>
      <c r="AT2793" t="s">
        <v>2022</v>
      </c>
    </row>
    <row r="2794" spans="1:46" x14ac:dyDescent="0.25">
      <c r="A2794" t="str">
        <f>_xlfn.XLOOKUP(I2794,UTILIZADAS[Contacto1],UTILIZADAS[Source.Name],,0)</f>
        <v>Cobros Mayo</v>
      </c>
      <c r="B2794" s="18">
        <f>VLOOKUP(J2794,Ref!A:C,3,0)</f>
        <v>0</v>
      </c>
      <c r="C2794" s="18">
        <f>VLOOKUP(J2794,Ref!A:D,4,0)</f>
        <v>0</v>
      </c>
      <c r="D2794" s="18" t="str">
        <f t="shared" si="129"/>
        <v>21/may</v>
      </c>
      <c r="E2794" s="18">
        <f t="shared" si="130"/>
        <v>7</v>
      </c>
      <c r="F2794" s="18">
        <v>1</v>
      </c>
      <c r="G2794" s="18">
        <f t="shared" si="131"/>
        <v>0</v>
      </c>
      <c r="H2794" s="3">
        <v>46163.534756944442</v>
      </c>
      <c r="I2794">
        <v>66416616</v>
      </c>
      <c r="J2794" t="s">
        <v>2021</v>
      </c>
      <c r="K2794" t="s">
        <v>1968</v>
      </c>
      <c r="L2794" t="s">
        <v>1969</v>
      </c>
      <c r="M2794" t="s">
        <v>1970</v>
      </c>
      <c r="O2794">
        <v>342252580000</v>
      </c>
      <c r="P2794">
        <v>16018</v>
      </c>
      <c r="Q2794">
        <v>-4</v>
      </c>
      <c r="R2794">
        <v>1</v>
      </c>
      <c r="S2794">
        <v>66416616</v>
      </c>
      <c r="U2794" t="s">
        <v>5181</v>
      </c>
      <c r="W2794" t="s">
        <v>5182</v>
      </c>
      <c r="X2794">
        <v>342252580000</v>
      </c>
      <c r="Y2794" t="s">
        <v>65</v>
      </c>
      <c r="Z2794" t="s">
        <v>66</v>
      </c>
      <c r="AG2794" t="s">
        <v>1972</v>
      </c>
      <c r="AL2794">
        <v>5</v>
      </c>
      <c r="AN2794" t="s">
        <v>1974</v>
      </c>
      <c r="AO2794">
        <v>0</v>
      </c>
      <c r="AQ2794">
        <v>2258201</v>
      </c>
      <c r="AR2794" t="s">
        <v>4605</v>
      </c>
      <c r="AS2794" t="s">
        <v>5883</v>
      </c>
      <c r="AT2794" t="s">
        <v>2022</v>
      </c>
    </row>
    <row r="2795" spans="1:46" x14ac:dyDescent="0.25">
      <c r="A2795" t="str">
        <f>_xlfn.XLOOKUP(I2795,UTILIZADAS[Contacto1],UTILIZADAS[Source.Name],,0)</f>
        <v>Cobros Mayo</v>
      </c>
      <c r="B2795" s="18">
        <f>VLOOKUP(J2795,Ref!A:C,3,0)</f>
        <v>0</v>
      </c>
      <c r="C2795" s="18">
        <f>VLOOKUP(J2795,Ref!A:D,4,0)</f>
        <v>0</v>
      </c>
      <c r="D2795" s="18" t="str">
        <f t="shared" si="129"/>
        <v>22/may</v>
      </c>
      <c r="E2795" s="18">
        <f t="shared" si="130"/>
        <v>7</v>
      </c>
      <c r="F2795" s="18">
        <v>1</v>
      </c>
      <c r="G2795" s="18">
        <f t="shared" si="131"/>
        <v>1</v>
      </c>
      <c r="H2795" s="3">
        <v>46164.427060185182</v>
      </c>
      <c r="I2795">
        <v>66416616</v>
      </c>
      <c r="J2795" t="s">
        <v>2021</v>
      </c>
      <c r="K2795" t="s">
        <v>1968</v>
      </c>
      <c r="L2795" t="s">
        <v>1969</v>
      </c>
      <c r="M2795" t="s">
        <v>1970</v>
      </c>
      <c r="O2795">
        <v>342252580000</v>
      </c>
      <c r="P2795">
        <v>16018</v>
      </c>
      <c r="Q2795">
        <v>-4</v>
      </c>
      <c r="R2795">
        <v>1</v>
      </c>
      <c r="S2795">
        <v>66416616</v>
      </c>
      <c r="U2795" t="s">
        <v>5181</v>
      </c>
      <c r="W2795" t="s">
        <v>5182</v>
      </c>
      <c r="X2795">
        <v>342252580000</v>
      </c>
      <c r="Y2795" t="s">
        <v>65</v>
      </c>
      <c r="Z2795" t="s">
        <v>66</v>
      </c>
      <c r="AG2795" t="s">
        <v>1972</v>
      </c>
      <c r="AL2795">
        <v>5</v>
      </c>
      <c r="AN2795" t="s">
        <v>1974</v>
      </c>
      <c r="AO2795">
        <v>0</v>
      </c>
      <c r="AQ2795">
        <v>2258201</v>
      </c>
      <c r="AR2795" t="s">
        <v>4605</v>
      </c>
      <c r="AS2795" t="s">
        <v>5883</v>
      </c>
      <c r="AT2795" t="s">
        <v>2022</v>
      </c>
    </row>
    <row r="2796" spans="1:46" x14ac:dyDescent="0.25">
      <c r="A2796" t="str">
        <f>_xlfn.XLOOKUP(I2796,UTILIZADAS[Contacto1],UTILIZADAS[Source.Name],,0)</f>
        <v>Cobros Mayo</v>
      </c>
      <c r="B2796" s="18">
        <f>VLOOKUP(J2796,Ref!A:C,3,0)</f>
        <v>0</v>
      </c>
      <c r="C2796" s="18">
        <f>VLOOKUP(J2796,Ref!A:D,4,0)</f>
        <v>0</v>
      </c>
      <c r="D2796" s="18" t="str">
        <f t="shared" si="129"/>
        <v>12/may</v>
      </c>
      <c r="E2796" s="18">
        <f t="shared" si="130"/>
        <v>7</v>
      </c>
      <c r="F2796" s="18">
        <v>1</v>
      </c>
      <c r="G2796" s="18">
        <f t="shared" si="131"/>
        <v>0</v>
      </c>
      <c r="H2796" s="3">
        <v>46154.434664351851</v>
      </c>
      <c r="I2796">
        <v>66424644</v>
      </c>
      <c r="J2796" t="s">
        <v>1967</v>
      </c>
      <c r="K2796" t="s">
        <v>1968</v>
      </c>
      <c r="L2796" t="s">
        <v>1969</v>
      </c>
      <c r="M2796" t="s">
        <v>1970</v>
      </c>
      <c r="O2796">
        <v>366087970000</v>
      </c>
      <c r="P2796">
        <v>16018</v>
      </c>
      <c r="Q2796">
        <v>-4</v>
      </c>
      <c r="R2796">
        <v>1</v>
      </c>
      <c r="S2796">
        <v>66424644</v>
      </c>
      <c r="U2796" t="s">
        <v>5183</v>
      </c>
      <c r="W2796" t="s">
        <v>5184</v>
      </c>
      <c r="X2796">
        <v>366087970000</v>
      </c>
      <c r="Y2796" t="s">
        <v>65</v>
      </c>
      <c r="Z2796" t="s">
        <v>66</v>
      </c>
      <c r="AG2796" t="s">
        <v>1972</v>
      </c>
      <c r="AL2796">
        <v>0</v>
      </c>
      <c r="AN2796" t="s">
        <v>1974</v>
      </c>
      <c r="AO2796">
        <v>0</v>
      </c>
      <c r="AQ2796">
        <v>2258202</v>
      </c>
      <c r="AR2796" t="s">
        <v>4605</v>
      </c>
      <c r="AS2796" t="s">
        <v>5883</v>
      </c>
      <c r="AT2796" t="s">
        <v>1975</v>
      </c>
    </row>
    <row r="2797" spans="1:46" x14ac:dyDescent="0.25">
      <c r="A2797" t="str">
        <f>_xlfn.XLOOKUP(I2797,UTILIZADAS[Contacto1],UTILIZADAS[Source.Name],,0)</f>
        <v>Cobros Mayo</v>
      </c>
      <c r="B2797" s="18">
        <f>VLOOKUP(J2797,Ref!A:C,3,0)</f>
        <v>0</v>
      </c>
      <c r="C2797" s="18">
        <f>VLOOKUP(J2797,Ref!A:D,4,0)</f>
        <v>0</v>
      </c>
      <c r="D2797" s="18" t="str">
        <f t="shared" si="129"/>
        <v>14/may</v>
      </c>
      <c r="E2797" s="18">
        <f t="shared" si="130"/>
        <v>7</v>
      </c>
      <c r="F2797" s="18">
        <v>1</v>
      </c>
      <c r="G2797" s="18">
        <f t="shared" si="131"/>
        <v>0</v>
      </c>
      <c r="H2797" s="3">
        <v>46156.501840277779</v>
      </c>
      <c r="I2797">
        <v>66424644</v>
      </c>
      <c r="J2797" t="s">
        <v>2023</v>
      </c>
      <c r="K2797" t="s">
        <v>1968</v>
      </c>
      <c r="L2797" t="s">
        <v>1969</v>
      </c>
      <c r="M2797" t="s">
        <v>1970</v>
      </c>
      <c r="O2797">
        <v>366087970000</v>
      </c>
      <c r="P2797">
        <v>16018</v>
      </c>
      <c r="Q2797">
        <v>-4</v>
      </c>
      <c r="R2797">
        <v>1</v>
      </c>
      <c r="S2797">
        <v>66424644</v>
      </c>
      <c r="U2797" t="s">
        <v>5183</v>
      </c>
      <c r="W2797" t="s">
        <v>5184</v>
      </c>
      <c r="X2797">
        <v>366087970000</v>
      </c>
      <c r="Y2797" t="s">
        <v>65</v>
      </c>
      <c r="Z2797" t="s">
        <v>66</v>
      </c>
      <c r="AG2797" t="s">
        <v>1972</v>
      </c>
      <c r="AL2797">
        <v>0</v>
      </c>
      <c r="AN2797" t="s">
        <v>1974</v>
      </c>
      <c r="AO2797">
        <v>0</v>
      </c>
      <c r="AQ2797">
        <v>2258202</v>
      </c>
      <c r="AR2797" t="s">
        <v>4605</v>
      </c>
      <c r="AS2797" t="s">
        <v>5883</v>
      </c>
      <c r="AT2797" t="s">
        <v>2024</v>
      </c>
    </row>
    <row r="2798" spans="1:46" x14ac:dyDescent="0.25">
      <c r="A2798" t="str">
        <f>_xlfn.XLOOKUP(I2798,UTILIZADAS[Contacto1],UTILIZADAS[Source.Name],,0)</f>
        <v>Cobros Mayo</v>
      </c>
      <c r="B2798" s="18">
        <f>VLOOKUP(J2798,Ref!A:C,3,0)</f>
        <v>0</v>
      </c>
      <c r="C2798" s="18">
        <f>VLOOKUP(J2798,Ref!A:D,4,0)</f>
        <v>0</v>
      </c>
      <c r="D2798" s="18" t="str">
        <f t="shared" si="129"/>
        <v>14/may</v>
      </c>
      <c r="E2798" s="18">
        <f t="shared" si="130"/>
        <v>7</v>
      </c>
      <c r="F2798" s="18">
        <v>1</v>
      </c>
      <c r="G2798" s="18">
        <f t="shared" si="131"/>
        <v>0</v>
      </c>
      <c r="H2798" s="3">
        <v>46156.717905092592</v>
      </c>
      <c r="I2798">
        <v>66424644</v>
      </c>
      <c r="J2798" t="s">
        <v>2021</v>
      </c>
      <c r="K2798" t="s">
        <v>1968</v>
      </c>
      <c r="L2798" t="s">
        <v>1969</v>
      </c>
      <c r="M2798" t="s">
        <v>1970</v>
      </c>
      <c r="O2798">
        <v>366087970000</v>
      </c>
      <c r="P2798">
        <v>16018</v>
      </c>
      <c r="Q2798">
        <v>-4</v>
      </c>
      <c r="R2798">
        <v>1</v>
      </c>
      <c r="S2798">
        <v>66424644</v>
      </c>
      <c r="U2798" t="s">
        <v>5183</v>
      </c>
      <c r="W2798" t="s">
        <v>5184</v>
      </c>
      <c r="X2798">
        <v>366087970000</v>
      </c>
      <c r="Y2798" t="s">
        <v>65</v>
      </c>
      <c r="Z2798" t="s">
        <v>66</v>
      </c>
      <c r="AG2798" t="s">
        <v>1972</v>
      </c>
      <c r="AL2798">
        <v>5</v>
      </c>
      <c r="AN2798" t="s">
        <v>1974</v>
      </c>
      <c r="AO2798">
        <v>0</v>
      </c>
      <c r="AQ2798">
        <v>2258202</v>
      </c>
      <c r="AR2798" t="s">
        <v>4605</v>
      </c>
      <c r="AS2798" t="s">
        <v>5883</v>
      </c>
      <c r="AT2798" t="s">
        <v>2022</v>
      </c>
    </row>
    <row r="2799" spans="1:46" x14ac:dyDescent="0.25">
      <c r="A2799" t="str">
        <f>_xlfn.XLOOKUP(I2799,UTILIZADAS[Contacto1],UTILIZADAS[Source.Name],,0)</f>
        <v>Cobros Mayo</v>
      </c>
      <c r="B2799" s="18">
        <f>VLOOKUP(J2799,Ref!A:C,3,0)</f>
        <v>0</v>
      </c>
      <c r="C2799" s="18">
        <f>VLOOKUP(J2799,Ref!A:D,4,0)</f>
        <v>0</v>
      </c>
      <c r="D2799" s="18" t="str">
        <f t="shared" si="129"/>
        <v>18/may</v>
      </c>
      <c r="E2799" s="18">
        <f t="shared" si="130"/>
        <v>7</v>
      </c>
      <c r="F2799" s="18">
        <v>1</v>
      </c>
      <c r="G2799" s="18">
        <f t="shared" si="131"/>
        <v>0</v>
      </c>
      <c r="H2799" s="3">
        <v>46160.701307870368</v>
      </c>
      <c r="I2799">
        <v>66424644</v>
      </c>
      <c r="J2799" t="s">
        <v>2021</v>
      </c>
      <c r="K2799" t="s">
        <v>1968</v>
      </c>
      <c r="L2799" t="s">
        <v>1969</v>
      </c>
      <c r="M2799" t="s">
        <v>1970</v>
      </c>
      <c r="O2799">
        <v>366087970000</v>
      </c>
      <c r="P2799">
        <v>16018</v>
      </c>
      <c r="Q2799">
        <v>-4</v>
      </c>
      <c r="R2799">
        <v>1</v>
      </c>
      <c r="S2799">
        <v>66424644</v>
      </c>
      <c r="U2799" t="s">
        <v>5183</v>
      </c>
      <c r="W2799" t="s">
        <v>5184</v>
      </c>
      <c r="X2799">
        <v>366087970000</v>
      </c>
      <c r="Y2799" t="s">
        <v>65</v>
      </c>
      <c r="Z2799" t="s">
        <v>66</v>
      </c>
      <c r="AG2799" t="s">
        <v>1972</v>
      </c>
      <c r="AL2799">
        <v>5</v>
      </c>
      <c r="AN2799" t="s">
        <v>1974</v>
      </c>
      <c r="AO2799">
        <v>0</v>
      </c>
      <c r="AQ2799">
        <v>2258202</v>
      </c>
      <c r="AR2799" t="s">
        <v>4605</v>
      </c>
      <c r="AS2799" t="s">
        <v>5883</v>
      </c>
      <c r="AT2799" t="s">
        <v>2022</v>
      </c>
    </row>
    <row r="2800" spans="1:46" x14ac:dyDescent="0.25">
      <c r="A2800" t="str">
        <f>_xlfn.XLOOKUP(I2800,UTILIZADAS[Contacto1],UTILIZADAS[Source.Name],,0)</f>
        <v>Cobros Mayo</v>
      </c>
      <c r="B2800" s="18">
        <f>VLOOKUP(J2800,Ref!A:C,3,0)</f>
        <v>0</v>
      </c>
      <c r="C2800" s="18">
        <f>VLOOKUP(J2800,Ref!A:D,4,0)</f>
        <v>0</v>
      </c>
      <c r="D2800" s="18" t="str">
        <f t="shared" si="129"/>
        <v>20/may</v>
      </c>
      <c r="E2800" s="18">
        <f t="shared" si="130"/>
        <v>7</v>
      </c>
      <c r="F2800" s="18">
        <v>1</v>
      </c>
      <c r="G2800" s="18">
        <f t="shared" si="131"/>
        <v>0</v>
      </c>
      <c r="H2800" s="3">
        <v>46162.505439814813</v>
      </c>
      <c r="I2800">
        <v>66424644</v>
      </c>
      <c r="J2800" t="s">
        <v>2021</v>
      </c>
      <c r="K2800" t="s">
        <v>1968</v>
      </c>
      <c r="L2800" t="s">
        <v>1969</v>
      </c>
      <c r="M2800" t="s">
        <v>1970</v>
      </c>
      <c r="O2800">
        <v>366087970000</v>
      </c>
      <c r="P2800">
        <v>16018</v>
      </c>
      <c r="Q2800">
        <v>-4</v>
      </c>
      <c r="R2800">
        <v>1</v>
      </c>
      <c r="S2800">
        <v>66424644</v>
      </c>
      <c r="U2800" t="s">
        <v>5183</v>
      </c>
      <c r="W2800" t="s">
        <v>5184</v>
      </c>
      <c r="X2800">
        <v>366087970000</v>
      </c>
      <c r="Y2800" t="s">
        <v>65</v>
      </c>
      <c r="Z2800" t="s">
        <v>66</v>
      </c>
      <c r="AG2800" t="s">
        <v>1972</v>
      </c>
      <c r="AL2800">
        <v>5</v>
      </c>
      <c r="AN2800" t="s">
        <v>1974</v>
      </c>
      <c r="AO2800">
        <v>0</v>
      </c>
      <c r="AQ2800">
        <v>2258202</v>
      </c>
      <c r="AR2800" t="s">
        <v>4605</v>
      </c>
      <c r="AS2800" t="s">
        <v>5883</v>
      </c>
      <c r="AT2800" t="s">
        <v>2022</v>
      </c>
    </row>
    <row r="2801" spans="1:46" x14ac:dyDescent="0.25">
      <c r="A2801" t="str">
        <f>_xlfn.XLOOKUP(I2801,UTILIZADAS[Contacto1],UTILIZADAS[Source.Name],,0)</f>
        <v>Cobros Mayo</v>
      </c>
      <c r="B2801" s="18">
        <f>VLOOKUP(J2801,Ref!A:C,3,0)</f>
        <v>0</v>
      </c>
      <c r="C2801" s="18">
        <f>VLOOKUP(J2801,Ref!A:D,4,0)</f>
        <v>0</v>
      </c>
      <c r="D2801" s="18" t="str">
        <f t="shared" si="129"/>
        <v>21/may</v>
      </c>
      <c r="E2801" s="18">
        <f t="shared" si="130"/>
        <v>7</v>
      </c>
      <c r="F2801" s="18">
        <v>1</v>
      </c>
      <c r="G2801" s="18">
        <f t="shared" si="131"/>
        <v>0</v>
      </c>
      <c r="H2801" s="3">
        <v>46163.534849537034</v>
      </c>
      <c r="I2801">
        <v>66424644</v>
      </c>
      <c r="J2801" t="s">
        <v>1967</v>
      </c>
      <c r="K2801" t="s">
        <v>1968</v>
      </c>
      <c r="L2801" t="s">
        <v>1969</v>
      </c>
      <c r="M2801" t="s">
        <v>1970</v>
      </c>
      <c r="O2801">
        <v>366087970000</v>
      </c>
      <c r="P2801">
        <v>16018</v>
      </c>
      <c r="Q2801">
        <v>-4</v>
      </c>
      <c r="R2801">
        <v>1</v>
      </c>
      <c r="S2801">
        <v>66424644</v>
      </c>
      <c r="U2801" t="s">
        <v>5183</v>
      </c>
      <c r="W2801" t="s">
        <v>5184</v>
      </c>
      <c r="X2801">
        <v>366087970000</v>
      </c>
      <c r="Y2801" t="s">
        <v>65</v>
      </c>
      <c r="Z2801" t="s">
        <v>66</v>
      </c>
      <c r="AG2801" t="s">
        <v>1972</v>
      </c>
      <c r="AL2801">
        <v>0</v>
      </c>
      <c r="AN2801" t="s">
        <v>1974</v>
      </c>
      <c r="AO2801">
        <v>0</v>
      </c>
      <c r="AQ2801">
        <v>2258202</v>
      </c>
      <c r="AR2801" t="s">
        <v>4605</v>
      </c>
      <c r="AS2801" t="s">
        <v>5883</v>
      </c>
      <c r="AT2801" t="s">
        <v>1975</v>
      </c>
    </row>
    <row r="2802" spans="1:46" x14ac:dyDescent="0.25">
      <c r="A2802" t="str">
        <f>_xlfn.XLOOKUP(I2802,UTILIZADAS[Contacto1],UTILIZADAS[Source.Name],,0)</f>
        <v>Cobros Mayo</v>
      </c>
      <c r="B2802" s="18">
        <f>VLOOKUP(J2802,Ref!A:C,3,0)</f>
        <v>0</v>
      </c>
      <c r="C2802" s="18">
        <f>VLOOKUP(J2802,Ref!A:D,4,0)</f>
        <v>0</v>
      </c>
      <c r="D2802" s="18" t="str">
        <f t="shared" si="129"/>
        <v>22/may</v>
      </c>
      <c r="E2802" s="18">
        <f t="shared" si="130"/>
        <v>7</v>
      </c>
      <c r="F2802" s="18">
        <v>1</v>
      </c>
      <c r="G2802" s="18">
        <f t="shared" si="131"/>
        <v>1</v>
      </c>
      <c r="H2802" s="3">
        <v>46164.427141203705</v>
      </c>
      <c r="I2802">
        <v>66424644</v>
      </c>
      <c r="J2802" t="s">
        <v>1967</v>
      </c>
      <c r="K2802" t="s">
        <v>1968</v>
      </c>
      <c r="L2802" t="s">
        <v>1969</v>
      </c>
      <c r="M2802" t="s">
        <v>1970</v>
      </c>
      <c r="O2802">
        <v>366087970000</v>
      </c>
      <c r="P2802">
        <v>16018</v>
      </c>
      <c r="Q2802">
        <v>-4</v>
      </c>
      <c r="R2802">
        <v>1</v>
      </c>
      <c r="S2802">
        <v>66424644</v>
      </c>
      <c r="U2802" t="s">
        <v>5183</v>
      </c>
      <c r="W2802" t="s">
        <v>5184</v>
      </c>
      <c r="X2802">
        <v>366087970000</v>
      </c>
      <c r="Y2802" t="s">
        <v>65</v>
      </c>
      <c r="Z2802" t="s">
        <v>66</v>
      </c>
      <c r="AG2802" t="s">
        <v>1972</v>
      </c>
      <c r="AL2802">
        <v>0</v>
      </c>
      <c r="AN2802" t="s">
        <v>1974</v>
      </c>
      <c r="AO2802">
        <v>0</v>
      </c>
      <c r="AQ2802">
        <v>2258202</v>
      </c>
      <c r="AR2802" t="s">
        <v>4605</v>
      </c>
      <c r="AS2802" t="s">
        <v>5883</v>
      </c>
      <c r="AT2802" t="s">
        <v>1975</v>
      </c>
    </row>
    <row r="2803" spans="1:46" x14ac:dyDescent="0.25">
      <c r="A2803" t="str">
        <f>_xlfn.XLOOKUP(I2803,UTILIZADAS[Contacto1],UTILIZADAS[Source.Name],,0)</f>
        <v>Cobros Mayo</v>
      </c>
      <c r="B2803" s="18">
        <f>VLOOKUP(J2803,Ref!A:C,3,0)</f>
        <v>0</v>
      </c>
      <c r="C2803" s="18">
        <f>VLOOKUP(J2803,Ref!A:D,4,0)</f>
        <v>0</v>
      </c>
      <c r="D2803" s="18" t="str">
        <f t="shared" si="129"/>
        <v>12/may</v>
      </c>
      <c r="E2803" s="18">
        <f t="shared" si="130"/>
        <v>2</v>
      </c>
      <c r="F2803" s="18">
        <v>1</v>
      </c>
      <c r="G2803" s="18">
        <f t="shared" si="131"/>
        <v>0</v>
      </c>
      <c r="H2803" s="3">
        <v>46154.435555555552</v>
      </c>
      <c r="I2803">
        <v>66434489</v>
      </c>
      <c r="J2803" t="s">
        <v>2021</v>
      </c>
      <c r="K2803" t="s">
        <v>1968</v>
      </c>
      <c r="L2803" t="s">
        <v>1969</v>
      </c>
      <c r="M2803" t="s">
        <v>1970</v>
      </c>
      <c r="O2803">
        <v>367071160000</v>
      </c>
      <c r="P2803">
        <v>16018</v>
      </c>
      <c r="Q2803">
        <v>-4</v>
      </c>
      <c r="R2803">
        <v>1</v>
      </c>
      <c r="S2803">
        <v>66434489</v>
      </c>
      <c r="U2803" t="s">
        <v>6098</v>
      </c>
      <c r="W2803" t="s">
        <v>5186</v>
      </c>
      <c r="X2803">
        <v>367071160000</v>
      </c>
      <c r="Y2803" t="s">
        <v>65</v>
      </c>
      <c r="Z2803" t="s">
        <v>66</v>
      </c>
      <c r="AF2803" t="s">
        <v>1976</v>
      </c>
      <c r="AG2803" t="s">
        <v>1972</v>
      </c>
      <c r="AL2803">
        <v>5</v>
      </c>
      <c r="AN2803" t="s">
        <v>1974</v>
      </c>
      <c r="AO2803">
        <v>0</v>
      </c>
      <c r="AQ2803">
        <v>2258203</v>
      </c>
      <c r="AR2803" t="s">
        <v>4605</v>
      </c>
      <c r="AS2803" t="s">
        <v>5883</v>
      </c>
      <c r="AT2803" t="s">
        <v>2022</v>
      </c>
    </row>
    <row r="2804" spans="1:46" x14ac:dyDescent="0.25">
      <c r="A2804" t="str">
        <f>_xlfn.XLOOKUP(I2804,UTILIZADAS[Contacto1],UTILIZADAS[Source.Name],,0)</f>
        <v>Cobros Mayo</v>
      </c>
      <c r="B2804" s="18">
        <f>VLOOKUP(J2804,Ref!A:C,3,0)</f>
        <v>1</v>
      </c>
      <c r="C2804" s="18">
        <f>VLOOKUP(J2804,Ref!A:D,4,0)</f>
        <v>1</v>
      </c>
      <c r="D2804" s="18" t="str">
        <f t="shared" si="129"/>
        <v>14/may</v>
      </c>
      <c r="E2804" s="18">
        <f t="shared" si="130"/>
        <v>2</v>
      </c>
      <c r="F2804" s="18">
        <v>1</v>
      </c>
      <c r="G2804" s="18">
        <f t="shared" si="131"/>
        <v>1</v>
      </c>
      <c r="H2804" s="3">
        <v>46156.501215277778</v>
      </c>
      <c r="I2804">
        <v>66434489</v>
      </c>
      <c r="J2804">
        <v>6007</v>
      </c>
      <c r="K2804" t="s">
        <v>1983</v>
      </c>
      <c r="L2804" t="s">
        <v>1897</v>
      </c>
      <c r="M2804" t="s">
        <v>1970</v>
      </c>
      <c r="O2804">
        <v>367071160000</v>
      </c>
      <c r="P2804">
        <v>16018</v>
      </c>
      <c r="Q2804">
        <v>-4</v>
      </c>
      <c r="R2804">
        <v>1</v>
      </c>
      <c r="S2804">
        <v>66434489</v>
      </c>
      <c r="U2804" t="s">
        <v>6098</v>
      </c>
      <c r="W2804" t="s">
        <v>5186</v>
      </c>
      <c r="X2804">
        <v>367071160000</v>
      </c>
      <c r="Y2804" t="s">
        <v>65</v>
      </c>
      <c r="Z2804" t="s">
        <v>66</v>
      </c>
      <c r="AF2804" t="s">
        <v>1976</v>
      </c>
      <c r="AG2804" t="s">
        <v>1972</v>
      </c>
      <c r="AL2804">
        <v>282</v>
      </c>
      <c r="AM2804" t="s">
        <v>1979</v>
      </c>
      <c r="AN2804" t="s">
        <v>1987</v>
      </c>
      <c r="AO2804">
        <v>0</v>
      </c>
      <c r="AQ2804">
        <v>2258203</v>
      </c>
      <c r="AR2804" t="s">
        <v>4605</v>
      </c>
      <c r="AS2804" t="s">
        <v>5883</v>
      </c>
      <c r="AT2804" t="s">
        <v>1898</v>
      </c>
    </row>
    <row r="2805" spans="1:46" x14ac:dyDescent="0.25">
      <c r="A2805" t="str">
        <f>_xlfn.XLOOKUP(I2805,UTILIZADAS[Contacto1],UTILIZADAS[Source.Name],,0)</f>
        <v>Cobros Mayo</v>
      </c>
      <c r="B2805" s="18">
        <f>VLOOKUP(J2805,Ref!A:C,3,0)</f>
        <v>0</v>
      </c>
      <c r="C2805" s="18">
        <f>VLOOKUP(J2805,Ref!A:D,4,0)</f>
        <v>0</v>
      </c>
      <c r="D2805" s="18" t="str">
        <f t="shared" si="129"/>
        <v>12/may</v>
      </c>
      <c r="E2805" s="18">
        <f t="shared" si="130"/>
        <v>2</v>
      </c>
      <c r="F2805" s="18">
        <v>1</v>
      </c>
      <c r="G2805" s="18">
        <f t="shared" si="131"/>
        <v>0</v>
      </c>
      <c r="H2805" s="3">
        <v>46154.435706018521</v>
      </c>
      <c r="I2805">
        <v>66442725</v>
      </c>
      <c r="J2805" t="s">
        <v>2021</v>
      </c>
      <c r="K2805" t="s">
        <v>1968</v>
      </c>
      <c r="L2805" t="s">
        <v>1969</v>
      </c>
      <c r="M2805" t="s">
        <v>1970</v>
      </c>
      <c r="O2805">
        <v>357379270000</v>
      </c>
      <c r="P2805">
        <v>16018</v>
      </c>
      <c r="Q2805">
        <v>-4</v>
      </c>
      <c r="R2805">
        <v>1</v>
      </c>
      <c r="S2805">
        <v>66442725</v>
      </c>
      <c r="U2805" t="s">
        <v>5187</v>
      </c>
      <c r="W2805" t="s">
        <v>5188</v>
      </c>
      <c r="X2805">
        <v>357379270000</v>
      </c>
      <c r="Y2805" t="s">
        <v>65</v>
      </c>
      <c r="Z2805" t="s">
        <v>4619</v>
      </c>
      <c r="AF2805" t="s">
        <v>1976</v>
      </c>
      <c r="AG2805" t="s">
        <v>1972</v>
      </c>
      <c r="AL2805">
        <v>5</v>
      </c>
      <c r="AN2805" t="s">
        <v>1974</v>
      </c>
      <c r="AO2805">
        <v>0</v>
      </c>
      <c r="AQ2805">
        <v>2258204</v>
      </c>
      <c r="AR2805" t="s">
        <v>4605</v>
      </c>
      <c r="AS2805" t="s">
        <v>5883</v>
      </c>
      <c r="AT2805" t="s">
        <v>2022</v>
      </c>
    </row>
    <row r="2806" spans="1:46" x14ac:dyDescent="0.25">
      <c r="A2806" t="str">
        <f>_xlfn.XLOOKUP(I2806,UTILIZADAS[Contacto1],UTILIZADAS[Source.Name],,0)</f>
        <v>Cobros Mayo</v>
      </c>
      <c r="B2806" s="18">
        <f>VLOOKUP(J2806,Ref!A:C,3,0)</f>
        <v>1</v>
      </c>
      <c r="C2806" s="18">
        <f>VLOOKUP(J2806,Ref!A:D,4,0)</f>
        <v>1</v>
      </c>
      <c r="D2806" s="18" t="str">
        <f t="shared" si="129"/>
        <v>14/may</v>
      </c>
      <c r="E2806" s="18">
        <f t="shared" si="130"/>
        <v>2</v>
      </c>
      <c r="F2806" s="18">
        <v>1</v>
      </c>
      <c r="G2806" s="18">
        <f t="shared" si="131"/>
        <v>1</v>
      </c>
      <c r="H2806" s="3">
        <v>46156.505162037036</v>
      </c>
      <c r="I2806">
        <v>66442725</v>
      </c>
      <c r="J2806">
        <v>6003</v>
      </c>
      <c r="K2806" t="s">
        <v>1983</v>
      </c>
      <c r="L2806" t="s">
        <v>1897</v>
      </c>
      <c r="M2806" t="s">
        <v>1970</v>
      </c>
      <c r="O2806">
        <v>357379270000</v>
      </c>
      <c r="P2806">
        <v>16018</v>
      </c>
      <c r="Q2806">
        <v>-4</v>
      </c>
      <c r="R2806">
        <v>1</v>
      </c>
      <c r="S2806">
        <v>66442725</v>
      </c>
      <c r="U2806" t="s">
        <v>5187</v>
      </c>
      <c r="W2806" t="s">
        <v>5188</v>
      </c>
      <c r="X2806">
        <v>357379270000</v>
      </c>
      <c r="Y2806" t="s">
        <v>65</v>
      </c>
      <c r="Z2806" t="s">
        <v>4619</v>
      </c>
      <c r="AF2806" t="s">
        <v>1976</v>
      </c>
      <c r="AG2806" t="s">
        <v>1972</v>
      </c>
      <c r="AL2806">
        <v>58</v>
      </c>
      <c r="AM2806" t="s">
        <v>1979</v>
      </c>
      <c r="AN2806" t="s">
        <v>1987</v>
      </c>
      <c r="AO2806">
        <v>0</v>
      </c>
      <c r="AQ2806">
        <v>2258204</v>
      </c>
      <c r="AR2806" t="s">
        <v>4605</v>
      </c>
      <c r="AS2806" t="s">
        <v>5883</v>
      </c>
      <c r="AT2806" t="s">
        <v>1892</v>
      </c>
    </row>
    <row r="2807" spans="1:46" x14ac:dyDescent="0.25">
      <c r="A2807" t="str">
        <f>_xlfn.XLOOKUP(I2807,UTILIZADAS[Contacto1],UTILIZADAS[Source.Name],,0)</f>
        <v>Cobros Mayo</v>
      </c>
      <c r="B2807" s="18">
        <f>VLOOKUP(J2807,Ref!A:C,3,0)</f>
        <v>0</v>
      </c>
      <c r="C2807" s="18">
        <f>VLOOKUP(J2807,Ref!A:D,4,0)</f>
        <v>0</v>
      </c>
      <c r="D2807" s="18" t="str">
        <f t="shared" si="129"/>
        <v>12/may</v>
      </c>
      <c r="E2807" s="18">
        <f t="shared" si="130"/>
        <v>7</v>
      </c>
      <c r="F2807" s="18">
        <v>1</v>
      </c>
      <c r="G2807" s="18">
        <f t="shared" si="131"/>
        <v>0</v>
      </c>
      <c r="H2807" s="3">
        <v>46154.435787037037</v>
      </c>
      <c r="I2807">
        <v>66444126</v>
      </c>
      <c r="J2807" t="s">
        <v>1967</v>
      </c>
      <c r="K2807" t="s">
        <v>1968</v>
      </c>
      <c r="L2807" t="s">
        <v>1969</v>
      </c>
      <c r="M2807" t="s">
        <v>1970</v>
      </c>
      <c r="O2807">
        <v>365089710000</v>
      </c>
      <c r="P2807">
        <v>16018</v>
      </c>
      <c r="Q2807">
        <v>-4</v>
      </c>
      <c r="R2807">
        <v>1</v>
      </c>
      <c r="S2807">
        <v>66444126</v>
      </c>
      <c r="U2807" t="s">
        <v>6099</v>
      </c>
      <c r="W2807" t="s">
        <v>5190</v>
      </c>
      <c r="X2807">
        <v>365089710000</v>
      </c>
      <c r="Y2807" t="s">
        <v>65</v>
      </c>
      <c r="Z2807" t="s">
        <v>66</v>
      </c>
      <c r="AG2807" t="s">
        <v>1972</v>
      </c>
      <c r="AL2807">
        <v>0</v>
      </c>
      <c r="AN2807" t="s">
        <v>1974</v>
      </c>
      <c r="AO2807">
        <v>0</v>
      </c>
      <c r="AQ2807">
        <v>2258205</v>
      </c>
      <c r="AR2807" t="s">
        <v>4605</v>
      </c>
      <c r="AS2807" t="s">
        <v>5883</v>
      </c>
      <c r="AT2807" t="s">
        <v>1975</v>
      </c>
    </row>
    <row r="2808" spans="1:46" x14ac:dyDescent="0.25">
      <c r="A2808" t="str">
        <f>_xlfn.XLOOKUP(I2808,UTILIZADAS[Contacto1],UTILIZADAS[Source.Name],,0)</f>
        <v>Cobros Mayo</v>
      </c>
      <c r="B2808" s="18">
        <f>VLOOKUP(J2808,Ref!A:C,3,0)</f>
        <v>0</v>
      </c>
      <c r="C2808" s="18">
        <f>VLOOKUP(J2808,Ref!A:D,4,0)</f>
        <v>0</v>
      </c>
      <c r="D2808" s="18" t="str">
        <f t="shared" si="129"/>
        <v>14/may</v>
      </c>
      <c r="E2808" s="18">
        <f t="shared" si="130"/>
        <v>7</v>
      </c>
      <c r="F2808" s="18">
        <v>1</v>
      </c>
      <c r="G2808" s="18">
        <f t="shared" si="131"/>
        <v>0</v>
      </c>
      <c r="H2808" s="3">
        <v>46156.505254629628</v>
      </c>
      <c r="I2808">
        <v>66444126</v>
      </c>
      <c r="J2808" t="s">
        <v>2021</v>
      </c>
      <c r="K2808" t="s">
        <v>1968</v>
      </c>
      <c r="L2808" t="s">
        <v>1969</v>
      </c>
      <c r="M2808" t="s">
        <v>1970</v>
      </c>
      <c r="O2808">
        <v>365089710000</v>
      </c>
      <c r="P2808">
        <v>16018</v>
      </c>
      <c r="Q2808">
        <v>-4</v>
      </c>
      <c r="R2808">
        <v>1</v>
      </c>
      <c r="S2808">
        <v>66444126</v>
      </c>
      <c r="U2808" t="s">
        <v>6099</v>
      </c>
      <c r="W2808" t="s">
        <v>5190</v>
      </c>
      <c r="X2808">
        <v>365089710000</v>
      </c>
      <c r="Y2808" t="s">
        <v>65</v>
      </c>
      <c r="Z2808" t="s">
        <v>66</v>
      </c>
      <c r="AG2808" t="s">
        <v>1972</v>
      </c>
      <c r="AL2808">
        <v>5</v>
      </c>
      <c r="AN2808" t="s">
        <v>1974</v>
      </c>
      <c r="AO2808">
        <v>0</v>
      </c>
      <c r="AQ2808">
        <v>2258205</v>
      </c>
      <c r="AR2808" t="s">
        <v>4605</v>
      </c>
      <c r="AS2808" t="s">
        <v>5883</v>
      </c>
      <c r="AT2808" t="s">
        <v>2022</v>
      </c>
    </row>
    <row r="2809" spans="1:46" x14ac:dyDescent="0.25">
      <c r="A2809" t="str">
        <f>_xlfn.XLOOKUP(I2809,UTILIZADAS[Contacto1],UTILIZADAS[Source.Name],,0)</f>
        <v>Cobros Mayo</v>
      </c>
      <c r="B2809" s="18">
        <f>VLOOKUP(J2809,Ref!A:C,3,0)</f>
        <v>0</v>
      </c>
      <c r="C2809" s="18">
        <f>VLOOKUP(J2809,Ref!A:D,4,0)</f>
        <v>0</v>
      </c>
      <c r="D2809" s="18" t="str">
        <f t="shared" si="129"/>
        <v>18/may</v>
      </c>
      <c r="E2809" s="18">
        <f t="shared" si="130"/>
        <v>7</v>
      </c>
      <c r="F2809" s="18">
        <v>1</v>
      </c>
      <c r="G2809" s="18">
        <f t="shared" si="131"/>
        <v>0</v>
      </c>
      <c r="H2809" s="3">
        <v>46160.701608796298</v>
      </c>
      <c r="I2809">
        <v>66444126</v>
      </c>
      <c r="J2809" t="s">
        <v>2021</v>
      </c>
      <c r="K2809" t="s">
        <v>1968</v>
      </c>
      <c r="L2809" t="s">
        <v>1969</v>
      </c>
      <c r="M2809" t="s">
        <v>1970</v>
      </c>
      <c r="O2809">
        <v>365089710000</v>
      </c>
      <c r="P2809">
        <v>16018</v>
      </c>
      <c r="Q2809">
        <v>-4</v>
      </c>
      <c r="R2809">
        <v>1</v>
      </c>
      <c r="S2809">
        <v>66444126</v>
      </c>
      <c r="U2809" t="s">
        <v>6099</v>
      </c>
      <c r="W2809" t="s">
        <v>5190</v>
      </c>
      <c r="X2809">
        <v>365089710000</v>
      </c>
      <c r="Y2809" t="s">
        <v>65</v>
      </c>
      <c r="Z2809" t="s">
        <v>66</v>
      </c>
      <c r="AG2809" t="s">
        <v>1972</v>
      </c>
      <c r="AL2809">
        <v>5</v>
      </c>
      <c r="AN2809" t="s">
        <v>1974</v>
      </c>
      <c r="AO2809">
        <v>0</v>
      </c>
      <c r="AQ2809">
        <v>2258205</v>
      </c>
      <c r="AR2809" t="s">
        <v>4605</v>
      </c>
      <c r="AS2809" t="s">
        <v>5883</v>
      </c>
      <c r="AT2809" t="s">
        <v>2022</v>
      </c>
    </row>
    <row r="2810" spans="1:46" x14ac:dyDescent="0.25">
      <c r="A2810" t="str">
        <f>_xlfn.XLOOKUP(I2810,UTILIZADAS[Contacto1],UTILIZADAS[Source.Name],,0)</f>
        <v>Cobros Mayo</v>
      </c>
      <c r="B2810" s="18">
        <f>VLOOKUP(J2810,Ref!A:C,3,0)</f>
        <v>0</v>
      </c>
      <c r="C2810" s="18">
        <f>VLOOKUP(J2810,Ref!A:D,4,0)</f>
        <v>0</v>
      </c>
      <c r="D2810" s="18" t="str">
        <f t="shared" si="129"/>
        <v>20/may</v>
      </c>
      <c r="E2810" s="18">
        <f t="shared" si="130"/>
        <v>7</v>
      </c>
      <c r="F2810" s="18">
        <v>1</v>
      </c>
      <c r="G2810" s="18">
        <f t="shared" si="131"/>
        <v>0</v>
      </c>
      <c r="H2810" s="3">
        <v>46162.50577546296</v>
      </c>
      <c r="I2810">
        <v>66444126</v>
      </c>
      <c r="J2810" t="s">
        <v>2021</v>
      </c>
      <c r="K2810" t="s">
        <v>1968</v>
      </c>
      <c r="L2810" t="s">
        <v>1969</v>
      </c>
      <c r="M2810" t="s">
        <v>1970</v>
      </c>
      <c r="O2810">
        <v>365089710000</v>
      </c>
      <c r="P2810">
        <v>16018</v>
      </c>
      <c r="Q2810">
        <v>-4</v>
      </c>
      <c r="R2810">
        <v>1</v>
      </c>
      <c r="S2810">
        <v>66444126</v>
      </c>
      <c r="U2810" t="s">
        <v>6099</v>
      </c>
      <c r="W2810" t="s">
        <v>5190</v>
      </c>
      <c r="X2810">
        <v>365089710000</v>
      </c>
      <c r="Y2810" t="s">
        <v>65</v>
      </c>
      <c r="Z2810" t="s">
        <v>66</v>
      </c>
      <c r="AG2810" t="s">
        <v>1972</v>
      </c>
      <c r="AL2810">
        <v>5</v>
      </c>
      <c r="AN2810" t="s">
        <v>1974</v>
      </c>
      <c r="AO2810">
        <v>0</v>
      </c>
      <c r="AQ2810">
        <v>2258205</v>
      </c>
      <c r="AR2810" t="s">
        <v>4605</v>
      </c>
      <c r="AS2810" t="s">
        <v>5883</v>
      </c>
      <c r="AT2810" t="s">
        <v>2022</v>
      </c>
    </row>
    <row r="2811" spans="1:46" x14ac:dyDescent="0.25">
      <c r="A2811" t="str">
        <f>_xlfn.XLOOKUP(I2811,UTILIZADAS[Contacto1],UTILIZADAS[Source.Name],,0)</f>
        <v>Cobros Mayo</v>
      </c>
      <c r="B2811" s="18">
        <f>VLOOKUP(J2811,Ref!A:C,3,0)</f>
        <v>0</v>
      </c>
      <c r="C2811" s="18">
        <f>VLOOKUP(J2811,Ref!A:D,4,0)</f>
        <v>0</v>
      </c>
      <c r="D2811" s="18" t="str">
        <f t="shared" si="129"/>
        <v>21/may</v>
      </c>
      <c r="E2811" s="18">
        <f t="shared" si="130"/>
        <v>7</v>
      </c>
      <c r="F2811" s="18">
        <v>1</v>
      </c>
      <c r="G2811" s="18">
        <f t="shared" si="131"/>
        <v>0</v>
      </c>
      <c r="H2811" s="3">
        <v>46163.536203703705</v>
      </c>
      <c r="I2811">
        <v>66444126</v>
      </c>
      <c r="J2811" t="s">
        <v>2023</v>
      </c>
      <c r="K2811" t="s">
        <v>1968</v>
      </c>
      <c r="L2811" t="s">
        <v>1969</v>
      </c>
      <c r="M2811" t="s">
        <v>1970</v>
      </c>
      <c r="O2811">
        <v>365089710000</v>
      </c>
      <c r="P2811">
        <v>16018</v>
      </c>
      <c r="Q2811">
        <v>-4</v>
      </c>
      <c r="R2811">
        <v>1</v>
      </c>
      <c r="S2811">
        <v>66444126</v>
      </c>
      <c r="U2811" t="s">
        <v>6099</v>
      </c>
      <c r="W2811" t="s">
        <v>5190</v>
      </c>
      <c r="X2811">
        <v>365089710000</v>
      </c>
      <c r="Y2811" t="s">
        <v>65</v>
      </c>
      <c r="Z2811" t="s">
        <v>66</v>
      </c>
      <c r="AG2811" t="s">
        <v>1972</v>
      </c>
      <c r="AL2811">
        <v>0</v>
      </c>
      <c r="AN2811" t="s">
        <v>1974</v>
      </c>
      <c r="AO2811">
        <v>0</v>
      </c>
      <c r="AQ2811">
        <v>2258205</v>
      </c>
      <c r="AR2811" t="s">
        <v>4605</v>
      </c>
      <c r="AS2811" t="s">
        <v>5883</v>
      </c>
      <c r="AT2811" t="s">
        <v>2024</v>
      </c>
    </row>
    <row r="2812" spans="1:46" x14ac:dyDescent="0.25">
      <c r="A2812" t="str">
        <f>_xlfn.XLOOKUP(I2812,UTILIZADAS[Contacto1],UTILIZADAS[Source.Name],,0)</f>
        <v>Cobros Mayo</v>
      </c>
      <c r="B2812" s="18">
        <f>VLOOKUP(J2812,Ref!A:C,3,0)</f>
        <v>0</v>
      </c>
      <c r="C2812" s="18">
        <f>VLOOKUP(J2812,Ref!A:D,4,0)</f>
        <v>0</v>
      </c>
      <c r="D2812" s="18" t="str">
        <f t="shared" si="129"/>
        <v>21/may</v>
      </c>
      <c r="E2812" s="18">
        <f t="shared" si="130"/>
        <v>7</v>
      </c>
      <c r="F2812" s="18">
        <v>1</v>
      </c>
      <c r="G2812" s="18">
        <f t="shared" si="131"/>
        <v>0</v>
      </c>
      <c r="H2812" s="3">
        <v>46163.668900462966</v>
      </c>
      <c r="I2812">
        <v>66444126</v>
      </c>
      <c r="J2812" t="s">
        <v>1967</v>
      </c>
      <c r="K2812" t="s">
        <v>1968</v>
      </c>
      <c r="L2812" t="s">
        <v>1969</v>
      </c>
      <c r="M2812" t="s">
        <v>1970</v>
      </c>
      <c r="O2812">
        <v>365089710000</v>
      </c>
      <c r="P2812">
        <v>16018</v>
      </c>
      <c r="Q2812">
        <v>-4</v>
      </c>
      <c r="R2812">
        <v>1</v>
      </c>
      <c r="S2812">
        <v>66444126</v>
      </c>
      <c r="U2812" t="s">
        <v>6099</v>
      </c>
      <c r="W2812" t="s">
        <v>5190</v>
      </c>
      <c r="X2812">
        <v>365089710000</v>
      </c>
      <c r="Y2812" t="s">
        <v>65</v>
      </c>
      <c r="Z2812" t="s">
        <v>66</v>
      </c>
      <c r="AG2812" t="s">
        <v>1972</v>
      </c>
      <c r="AL2812">
        <v>0</v>
      </c>
      <c r="AN2812" t="s">
        <v>1974</v>
      </c>
      <c r="AO2812">
        <v>0</v>
      </c>
      <c r="AQ2812">
        <v>2258205</v>
      </c>
      <c r="AR2812" t="s">
        <v>4605</v>
      </c>
      <c r="AS2812" t="s">
        <v>5883</v>
      </c>
      <c r="AT2812" t="s">
        <v>1975</v>
      </c>
    </row>
    <row r="2813" spans="1:46" x14ac:dyDescent="0.25">
      <c r="A2813" t="str">
        <f>_xlfn.XLOOKUP(I2813,UTILIZADAS[Contacto1],UTILIZADAS[Source.Name],,0)</f>
        <v>Cobros Mayo</v>
      </c>
      <c r="B2813" s="18">
        <f>VLOOKUP(J2813,Ref!A:C,3,0)</f>
        <v>0</v>
      </c>
      <c r="C2813" s="18">
        <f>VLOOKUP(J2813,Ref!A:D,4,0)</f>
        <v>0</v>
      </c>
      <c r="D2813" s="18" t="str">
        <f t="shared" si="129"/>
        <v>22/may</v>
      </c>
      <c r="E2813" s="18">
        <f t="shared" si="130"/>
        <v>7</v>
      </c>
      <c r="F2813" s="18">
        <v>1</v>
      </c>
      <c r="G2813" s="18">
        <f t="shared" si="131"/>
        <v>1</v>
      </c>
      <c r="H2813" s="3">
        <v>46164.42769675926</v>
      </c>
      <c r="I2813">
        <v>66444126</v>
      </c>
      <c r="J2813" t="s">
        <v>2021</v>
      </c>
      <c r="K2813" t="s">
        <v>1968</v>
      </c>
      <c r="L2813" t="s">
        <v>1969</v>
      </c>
      <c r="M2813" t="s">
        <v>1970</v>
      </c>
      <c r="O2813">
        <v>365089710000</v>
      </c>
      <c r="P2813">
        <v>16018</v>
      </c>
      <c r="Q2813">
        <v>-4</v>
      </c>
      <c r="R2813">
        <v>1</v>
      </c>
      <c r="S2813">
        <v>66444126</v>
      </c>
      <c r="U2813" t="s">
        <v>6099</v>
      </c>
      <c r="W2813" t="s">
        <v>5190</v>
      </c>
      <c r="X2813">
        <v>365089710000</v>
      </c>
      <c r="Y2813" t="s">
        <v>65</v>
      </c>
      <c r="Z2813" t="s">
        <v>66</v>
      </c>
      <c r="AG2813" t="s">
        <v>1972</v>
      </c>
      <c r="AL2813">
        <v>5</v>
      </c>
      <c r="AN2813" t="s">
        <v>1974</v>
      </c>
      <c r="AO2813">
        <v>0</v>
      </c>
      <c r="AQ2813">
        <v>2258205</v>
      </c>
      <c r="AR2813" t="s">
        <v>4605</v>
      </c>
      <c r="AS2813" t="s">
        <v>5883</v>
      </c>
      <c r="AT2813" t="s">
        <v>2022</v>
      </c>
    </row>
    <row r="2814" spans="1:46" x14ac:dyDescent="0.25">
      <c r="A2814" t="str">
        <f>_xlfn.XLOOKUP(I2814,UTILIZADAS[Contacto1],UTILIZADAS[Source.Name],,0)</f>
        <v>Cobros Mayo</v>
      </c>
      <c r="B2814" s="18">
        <f>VLOOKUP(J2814,Ref!A:C,3,0)</f>
        <v>0</v>
      </c>
      <c r="C2814" s="18">
        <f>VLOOKUP(J2814,Ref!A:D,4,0)</f>
        <v>0</v>
      </c>
      <c r="D2814" s="18" t="str">
        <f t="shared" si="129"/>
        <v>12/may</v>
      </c>
      <c r="E2814" s="18">
        <f t="shared" si="130"/>
        <v>6</v>
      </c>
      <c r="F2814" s="18">
        <v>1</v>
      </c>
      <c r="G2814" s="18">
        <f t="shared" si="131"/>
        <v>0</v>
      </c>
      <c r="H2814" s="3">
        <v>46154.436469907407</v>
      </c>
      <c r="I2814">
        <v>66447039</v>
      </c>
      <c r="J2814" t="s">
        <v>2021</v>
      </c>
      <c r="K2814" t="s">
        <v>1968</v>
      </c>
      <c r="L2814" t="s">
        <v>1969</v>
      </c>
      <c r="M2814" t="s">
        <v>1970</v>
      </c>
      <c r="O2814">
        <v>364084660000</v>
      </c>
      <c r="P2814">
        <v>16018</v>
      </c>
      <c r="Q2814">
        <v>-4</v>
      </c>
      <c r="R2814">
        <v>1</v>
      </c>
      <c r="S2814">
        <v>66447039</v>
      </c>
      <c r="U2814" t="s">
        <v>6100</v>
      </c>
      <c r="W2814" t="s">
        <v>5192</v>
      </c>
      <c r="X2814">
        <v>364084660000</v>
      </c>
      <c r="Y2814" t="s">
        <v>65</v>
      </c>
      <c r="Z2814" t="s">
        <v>66</v>
      </c>
      <c r="AF2814" t="s">
        <v>1976</v>
      </c>
      <c r="AG2814" t="s">
        <v>1972</v>
      </c>
      <c r="AL2814">
        <v>5</v>
      </c>
      <c r="AN2814" t="s">
        <v>1974</v>
      </c>
      <c r="AO2814">
        <v>0</v>
      </c>
      <c r="AQ2814">
        <v>2258206</v>
      </c>
      <c r="AR2814" t="s">
        <v>4605</v>
      </c>
      <c r="AS2814" t="s">
        <v>5883</v>
      </c>
      <c r="AT2814" t="s">
        <v>2022</v>
      </c>
    </row>
    <row r="2815" spans="1:46" x14ac:dyDescent="0.25">
      <c r="A2815" t="str">
        <f>_xlfn.XLOOKUP(I2815,UTILIZADAS[Contacto1],UTILIZADAS[Source.Name],,0)</f>
        <v>Cobros Mayo</v>
      </c>
      <c r="B2815" s="18">
        <f>VLOOKUP(J2815,Ref!A:C,3,0)</f>
        <v>0</v>
      </c>
      <c r="C2815" s="18">
        <f>VLOOKUP(J2815,Ref!A:D,4,0)</f>
        <v>0</v>
      </c>
      <c r="D2815" s="18" t="str">
        <f t="shared" si="129"/>
        <v>14/may</v>
      </c>
      <c r="E2815" s="18">
        <f t="shared" si="130"/>
        <v>6</v>
      </c>
      <c r="F2815" s="18">
        <v>1</v>
      </c>
      <c r="G2815" s="18">
        <f t="shared" si="131"/>
        <v>0</v>
      </c>
      <c r="H2815" s="3">
        <v>46156.505509259259</v>
      </c>
      <c r="I2815">
        <v>66447039</v>
      </c>
      <c r="J2815" t="s">
        <v>2021</v>
      </c>
      <c r="K2815" t="s">
        <v>1968</v>
      </c>
      <c r="L2815" t="s">
        <v>1969</v>
      </c>
      <c r="M2815" t="s">
        <v>1970</v>
      </c>
      <c r="O2815">
        <v>364084660000</v>
      </c>
      <c r="P2815">
        <v>16018</v>
      </c>
      <c r="Q2815">
        <v>-4</v>
      </c>
      <c r="R2815">
        <v>1</v>
      </c>
      <c r="S2815">
        <v>66447039</v>
      </c>
      <c r="U2815" t="s">
        <v>6100</v>
      </c>
      <c r="W2815" t="s">
        <v>5192</v>
      </c>
      <c r="X2815">
        <v>364084660000</v>
      </c>
      <c r="Y2815" t="s">
        <v>65</v>
      </c>
      <c r="Z2815" t="s">
        <v>66</v>
      </c>
      <c r="AF2815" t="s">
        <v>1976</v>
      </c>
      <c r="AG2815" t="s">
        <v>1972</v>
      </c>
      <c r="AL2815">
        <v>5</v>
      </c>
      <c r="AN2815" t="s">
        <v>1974</v>
      </c>
      <c r="AO2815">
        <v>0</v>
      </c>
      <c r="AQ2815">
        <v>2258206</v>
      </c>
      <c r="AR2815" t="s">
        <v>4605</v>
      </c>
      <c r="AS2815" t="s">
        <v>5883</v>
      </c>
      <c r="AT2815" t="s">
        <v>2022</v>
      </c>
    </row>
    <row r="2816" spans="1:46" x14ac:dyDescent="0.25">
      <c r="A2816" t="str">
        <f>_xlfn.XLOOKUP(I2816,UTILIZADAS[Contacto1],UTILIZADAS[Source.Name],,0)</f>
        <v>Cobros Mayo</v>
      </c>
      <c r="B2816" s="18">
        <f>VLOOKUP(J2816,Ref!A:C,3,0)</f>
        <v>0</v>
      </c>
      <c r="C2816" s="18">
        <f>VLOOKUP(J2816,Ref!A:D,4,0)</f>
        <v>0</v>
      </c>
      <c r="D2816" s="18" t="str">
        <f t="shared" si="129"/>
        <v>18/may</v>
      </c>
      <c r="E2816" s="18">
        <f t="shared" si="130"/>
        <v>6</v>
      </c>
      <c r="F2816" s="18">
        <v>1</v>
      </c>
      <c r="G2816" s="18">
        <f t="shared" si="131"/>
        <v>0</v>
      </c>
      <c r="H2816" s="3">
        <v>46160.702060185184</v>
      </c>
      <c r="I2816">
        <v>66447039</v>
      </c>
      <c r="J2816" t="s">
        <v>2021</v>
      </c>
      <c r="K2816" t="s">
        <v>1968</v>
      </c>
      <c r="L2816" t="s">
        <v>1969</v>
      </c>
      <c r="M2816" t="s">
        <v>1970</v>
      </c>
      <c r="O2816">
        <v>364084660000</v>
      </c>
      <c r="P2816">
        <v>16018</v>
      </c>
      <c r="Q2816">
        <v>-4</v>
      </c>
      <c r="R2816">
        <v>1</v>
      </c>
      <c r="S2816">
        <v>66447039</v>
      </c>
      <c r="U2816" t="s">
        <v>6100</v>
      </c>
      <c r="W2816" t="s">
        <v>5192</v>
      </c>
      <c r="X2816">
        <v>364084660000</v>
      </c>
      <c r="Y2816" t="s">
        <v>65</v>
      </c>
      <c r="Z2816" t="s">
        <v>66</v>
      </c>
      <c r="AF2816" t="s">
        <v>1976</v>
      </c>
      <c r="AG2816" t="s">
        <v>1972</v>
      </c>
      <c r="AL2816">
        <v>5</v>
      </c>
      <c r="AN2816" t="s">
        <v>1974</v>
      </c>
      <c r="AO2816">
        <v>0</v>
      </c>
      <c r="AQ2816">
        <v>2258206</v>
      </c>
      <c r="AR2816" t="s">
        <v>4605</v>
      </c>
      <c r="AS2816" t="s">
        <v>5883</v>
      </c>
      <c r="AT2816" t="s">
        <v>2022</v>
      </c>
    </row>
    <row r="2817" spans="1:46" x14ac:dyDescent="0.25">
      <c r="A2817" t="str">
        <f>_xlfn.XLOOKUP(I2817,UTILIZADAS[Contacto1],UTILIZADAS[Source.Name],,0)</f>
        <v>Cobros Mayo</v>
      </c>
      <c r="B2817" s="18">
        <f>VLOOKUP(J2817,Ref!A:C,3,0)</f>
        <v>0</v>
      </c>
      <c r="C2817" s="18">
        <f>VLOOKUP(J2817,Ref!A:D,4,0)</f>
        <v>0</v>
      </c>
      <c r="D2817" s="18" t="str">
        <f t="shared" si="129"/>
        <v>20/may</v>
      </c>
      <c r="E2817" s="18">
        <f t="shared" si="130"/>
        <v>6</v>
      </c>
      <c r="F2817" s="18">
        <v>1</v>
      </c>
      <c r="G2817" s="18">
        <f t="shared" si="131"/>
        <v>0</v>
      </c>
      <c r="H2817" s="3">
        <v>46162.506006944444</v>
      </c>
      <c r="I2817">
        <v>66447039</v>
      </c>
      <c r="J2817" t="s">
        <v>2021</v>
      </c>
      <c r="K2817" t="s">
        <v>1968</v>
      </c>
      <c r="L2817" t="s">
        <v>1969</v>
      </c>
      <c r="M2817" t="s">
        <v>1970</v>
      </c>
      <c r="O2817">
        <v>364084660000</v>
      </c>
      <c r="P2817">
        <v>16018</v>
      </c>
      <c r="Q2817">
        <v>-4</v>
      </c>
      <c r="R2817">
        <v>1</v>
      </c>
      <c r="S2817">
        <v>66447039</v>
      </c>
      <c r="U2817" t="s">
        <v>6100</v>
      </c>
      <c r="W2817" t="s">
        <v>5192</v>
      </c>
      <c r="X2817">
        <v>364084660000</v>
      </c>
      <c r="Y2817" t="s">
        <v>65</v>
      </c>
      <c r="Z2817" t="s">
        <v>66</v>
      </c>
      <c r="AF2817" t="s">
        <v>1976</v>
      </c>
      <c r="AG2817" t="s">
        <v>1972</v>
      </c>
      <c r="AL2817">
        <v>5</v>
      </c>
      <c r="AN2817" t="s">
        <v>1974</v>
      </c>
      <c r="AO2817">
        <v>0</v>
      </c>
      <c r="AQ2817">
        <v>2258206</v>
      </c>
      <c r="AR2817" t="s">
        <v>4605</v>
      </c>
      <c r="AS2817" t="s">
        <v>5883</v>
      </c>
      <c r="AT2817" t="s">
        <v>2022</v>
      </c>
    </row>
    <row r="2818" spans="1:46" x14ac:dyDescent="0.25">
      <c r="A2818" t="str">
        <f>_xlfn.XLOOKUP(I2818,UTILIZADAS[Contacto1],UTILIZADAS[Source.Name],,0)</f>
        <v>Cobros Mayo</v>
      </c>
      <c r="B2818" s="18">
        <f>VLOOKUP(J2818,Ref!A:C,3,0)</f>
        <v>1</v>
      </c>
      <c r="C2818" s="18">
        <f>VLOOKUP(J2818,Ref!A:D,4,0)</f>
        <v>1</v>
      </c>
      <c r="D2818" s="18" t="str">
        <f t="shared" ref="D2818:D2881" si="132">TEXT(H2818,"dd/mmm")</f>
        <v>21/may</v>
      </c>
      <c r="E2818" s="18">
        <f t="shared" ref="E2818:E2881" si="133">+COUNTIF(I:I,I2818)</f>
        <v>6</v>
      </c>
      <c r="F2818" s="18">
        <v>1</v>
      </c>
      <c r="G2818" s="18">
        <f t="shared" si="131"/>
        <v>0</v>
      </c>
      <c r="H2818" s="3">
        <v>46163.537118055552</v>
      </c>
      <c r="I2818">
        <v>66447039</v>
      </c>
      <c r="J2818">
        <v>6007</v>
      </c>
      <c r="K2818" t="s">
        <v>1983</v>
      </c>
      <c r="L2818" t="s">
        <v>1897</v>
      </c>
      <c r="M2818" t="s">
        <v>1970</v>
      </c>
      <c r="O2818">
        <v>364084660000</v>
      </c>
      <c r="P2818">
        <v>16018</v>
      </c>
      <c r="Q2818">
        <v>-4</v>
      </c>
      <c r="R2818">
        <v>1</v>
      </c>
      <c r="S2818">
        <v>66447039</v>
      </c>
      <c r="U2818" t="s">
        <v>6100</v>
      </c>
      <c r="W2818" t="s">
        <v>5192</v>
      </c>
      <c r="X2818">
        <v>364084660000</v>
      </c>
      <c r="Y2818" t="s">
        <v>65</v>
      </c>
      <c r="Z2818" t="s">
        <v>66</v>
      </c>
      <c r="AF2818" t="s">
        <v>1976</v>
      </c>
      <c r="AG2818" t="s">
        <v>1972</v>
      </c>
      <c r="AL2818">
        <v>66</v>
      </c>
      <c r="AM2818" t="s">
        <v>1979</v>
      </c>
      <c r="AN2818" t="s">
        <v>1987</v>
      </c>
      <c r="AO2818">
        <v>0</v>
      </c>
      <c r="AQ2818">
        <v>2258206</v>
      </c>
      <c r="AR2818" t="s">
        <v>4605</v>
      </c>
      <c r="AS2818" t="s">
        <v>5883</v>
      </c>
      <c r="AT2818" t="s">
        <v>1898</v>
      </c>
    </row>
    <row r="2819" spans="1:46" x14ac:dyDescent="0.25">
      <c r="A2819" t="str">
        <f>_xlfn.XLOOKUP(I2819,UTILIZADAS[Contacto1],UTILIZADAS[Source.Name],,0)</f>
        <v>Cobros Mayo</v>
      </c>
      <c r="B2819" s="18">
        <f>VLOOKUP(J2819,Ref!A:C,3,0)</f>
        <v>1</v>
      </c>
      <c r="C2819" s="18">
        <f>VLOOKUP(J2819,Ref!A:D,4,0)</f>
        <v>0</v>
      </c>
      <c r="D2819" s="18" t="str">
        <f t="shared" si="132"/>
        <v>21/may</v>
      </c>
      <c r="E2819" s="18">
        <f t="shared" si="133"/>
        <v>6</v>
      </c>
      <c r="F2819" s="18">
        <v>1</v>
      </c>
      <c r="G2819" s="18">
        <f t="shared" ref="G2819:G2882" si="134">IF(I2819=I2820,0,1)</f>
        <v>1</v>
      </c>
      <c r="H2819" s="3">
        <v>46163.53802083333</v>
      </c>
      <c r="I2819">
        <v>66447039</v>
      </c>
      <c r="J2819">
        <v>6006</v>
      </c>
      <c r="K2819" t="s">
        <v>1983</v>
      </c>
      <c r="L2819" t="s">
        <v>1897</v>
      </c>
      <c r="M2819" t="s">
        <v>1970</v>
      </c>
      <c r="O2819">
        <v>364084660000</v>
      </c>
      <c r="P2819">
        <v>16018</v>
      </c>
      <c r="Q2819">
        <v>-4</v>
      </c>
      <c r="R2819">
        <v>1</v>
      </c>
      <c r="S2819">
        <v>66447039</v>
      </c>
      <c r="U2819" t="s">
        <v>6100</v>
      </c>
      <c r="W2819" t="s">
        <v>5192</v>
      </c>
      <c r="X2819">
        <v>364084660000</v>
      </c>
      <c r="Y2819" t="s">
        <v>65</v>
      </c>
      <c r="Z2819" t="s">
        <v>66</v>
      </c>
      <c r="AF2819" t="s">
        <v>1976</v>
      </c>
      <c r="AG2819" t="s">
        <v>1972</v>
      </c>
      <c r="AL2819">
        <v>45</v>
      </c>
      <c r="AM2819" t="s">
        <v>1979</v>
      </c>
      <c r="AN2819" t="s">
        <v>1977</v>
      </c>
      <c r="AO2819">
        <v>0</v>
      </c>
      <c r="AQ2819">
        <v>2258206</v>
      </c>
      <c r="AR2819" t="s">
        <v>4605</v>
      </c>
      <c r="AS2819" t="s">
        <v>5883</v>
      </c>
      <c r="AT2819" t="s">
        <v>1894</v>
      </c>
    </row>
    <row r="2820" spans="1:46" x14ac:dyDescent="0.25">
      <c r="A2820" t="str">
        <f>_xlfn.XLOOKUP(I2820,UTILIZADAS[Contacto1],UTILIZADAS[Source.Name],,0)</f>
        <v>Cobros Abril Canal Fijo</v>
      </c>
      <c r="B2820" s="18">
        <f>VLOOKUP(J2820,Ref!A:C,3,0)</f>
        <v>1</v>
      </c>
      <c r="C2820" s="18">
        <f>VLOOKUP(J2820,Ref!A:D,4,0)</f>
        <v>0</v>
      </c>
      <c r="D2820" s="18" t="str">
        <f t="shared" si="132"/>
        <v>12/may</v>
      </c>
      <c r="E2820" s="18">
        <f t="shared" si="133"/>
        <v>1</v>
      </c>
      <c r="F2820" s="18">
        <v>1</v>
      </c>
      <c r="G2820" s="18">
        <f t="shared" si="134"/>
        <v>1</v>
      </c>
      <c r="H2820" s="3">
        <v>46154.438842592594</v>
      </c>
      <c r="I2820">
        <v>66463899</v>
      </c>
      <c r="J2820">
        <v>6006</v>
      </c>
      <c r="K2820" t="s">
        <v>1983</v>
      </c>
      <c r="L2820" t="s">
        <v>1897</v>
      </c>
      <c r="M2820" t="s">
        <v>1970</v>
      </c>
      <c r="O2820">
        <v>365015690000</v>
      </c>
      <c r="P2820">
        <v>16018</v>
      </c>
      <c r="Q2820">
        <v>-4</v>
      </c>
      <c r="R2820">
        <v>1</v>
      </c>
      <c r="S2820">
        <v>66463899</v>
      </c>
      <c r="U2820" t="s">
        <v>2334</v>
      </c>
      <c r="W2820" t="s">
        <v>3890</v>
      </c>
      <c r="X2820">
        <v>365015690000</v>
      </c>
      <c r="Y2820" t="s">
        <v>85</v>
      </c>
      <c r="Z2820" t="s">
        <v>66</v>
      </c>
      <c r="AF2820" t="s">
        <v>1976</v>
      </c>
      <c r="AG2820" t="s">
        <v>1972</v>
      </c>
      <c r="AL2820">
        <v>40</v>
      </c>
      <c r="AM2820" t="s">
        <v>1979</v>
      </c>
      <c r="AN2820" t="s">
        <v>1987</v>
      </c>
      <c r="AO2820">
        <v>0</v>
      </c>
      <c r="AQ2820">
        <v>2258207</v>
      </c>
      <c r="AR2820" t="s">
        <v>4605</v>
      </c>
      <c r="AS2820" t="s">
        <v>5883</v>
      </c>
      <c r="AT2820" t="s">
        <v>1894</v>
      </c>
    </row>
    <row r="2821" spans="1:46" x14ac:dyDescent="0.25">
      <c r="A2821" t="str">
        <f>_xlfn.XLOOKUP(I2821,UTILIZADAS[Contacto1],UTILIZADAS[Source.Name],,0)</f>
        <v>Cobros Mayo</v>
      </c>
      <c r="B2821" s="18">
        <f>VLOOKUP(J2821,Ref!A:C,3,0)</f>
        <v>0</v>
      </c>
      <c r="C2821" s="18">
        <f>VLOOKUP(J2821,Ref!A:D,4,0)</f>
        <v>0</v>
      </c>
      <c r="D2821" s="18" t="str">
        <f t="shared" si="132"/>
        <v>04/may</v>
      </c>
      <c r="E2821" s="18">
        <f t="shared" si="133"/>
        <v>5</v>
      </c>
      <c r="F2821" s="18">
        <v>1</v>
      </c>
      <c r="G2821" s="18">
        <f t="shared" si="134"/>
        <v>0</v>
      </c>
      <c r="H2821" s="3">
        <v>46146.644583333335</v>
      </c>
      <c r="I2821">
        <v>66469658</v>
      </c>
      <c r="J2821">
        <v>6004</v>
      </c>
      <c r="K2821" t="s">
        <v>1983</v>
      </c>
      <c r="L2821" t="s">
        <v>1897</v>
      </c>
      <c r="M2821" t="s">
        <v>1970</v>
      </c>
      <c r="P2821">
        <v>998</v>
      </c>
      <c r="Q2821">
        <v>0</v>
      </c>
      <c r="S2821">
        <v>66469658</v>
      </c>
      <c r="AF2821" t="s">
        <v>1976</v>
      </c>
      <c r="AG2821" t="s">
        <v>1972</v>
      </c>
      <c r="AL2821">
        <v>82</v>
      </c>
      <c r="AM2821" t="s">
        <v>1979</v>
      </c>
      <c r="AN2821" t="s">
        <v>1977</v>
      </c>
      <c r="AO2821">
        <v>0</v>
      </c>
      <c r="AQ2821">
        <v>2257476</v>
      </c>
      <c r="AR2821" t="s">
        <v>1978</v>
      </c>
      <c r="AT2821" t="s">
        <v>1984</v>
      </c>
    </row>
    <row r="2822" spans="1:46" x14ac:dyDescent="0.25">
      <c r="A2822" t="str">
        <f>_xlfn.XLOOKUP(I2822,UTILIZADAS[Contacto1],UTILIZADAS[Source.Name],,0)</f>
        <v>Cobros Mayo</v>
      </c>
      <c r="B2822" s="18">
        <f>VLOOKUP(J2822,Ref!A:C,3,0)</f>
        <v>0</v>
      </c>
      <c r="C2822" s="18">
        <f>VLOOKUP(J2822,Ref!A:D,4,0)</f>
        <v>0</v>
      </c>
      <c r="D2822" s="18" t="str">
        <f t="shared" si="132"/>
        <v>12/may</v>
      </c>
      <c r="E2822" s="18">
        <f t="shared" si="133"/>
        <v>5</v>
      </c>
      <c r="F2822" s="18">
        <v>1</v>
      </c>
      <c r="G2822" s="18">
        <f t="shared" si="134"/>
        <v>0</v>
      </c>
      <c r="H2822" s="3">
        <v>46154.439027777778</v>
      </c>
      <c r="I2822">
        <v>66469658</v>
      </c>
      <c r="J2822" t="s">
        <v>2021</v>
      </c>
      <c r="K2822" t="s">
        <v>1968</v>
      </c>
      <c r="L2822" t="s">
        <v>1969</v>
      </c>
      <c r="M2822" t="s">
        <v>1970</v>
      </c>
      <c r="O2822">
        <v>369019030000</v>
      </c>
      <c r="P2822">
        <v>16018</v>
      </c>
      <c r="Q2822">
        <v>-4</v>
      </c>
      <c r="R2822">
        <v>1</v>
      </c>
      <c r="S2822">
        <v>66469658</v>
      </c>
      <c r="U2822" t="s">
        <v>5193</v>
      </c>
      <c r="W2822" t="s">
        <v>5194</v>
      </c>
      <c r="X2822">
        <v>369019030000</v>
      </c>
      <c r="Y2822" t="s">
        <v>65</v>
      </c>
      <c r="Z2822" t="s">
        <v>4619</v>
      </c>
      <c r="AF2822" t="s">
        <v>1976</v>
      </c>
      <c r="AG2822" t="s">
        <v>1972</v>
      </c>
      <c r="AL2822">
        <v>5</v>
      </c>
      <c r="AN2822" t="s">
        <v>1974</v>
      </c>
      <c r="AO2822">
        <v>0</v>
      </c>
      <c r="AQ2822">
        <v>2258208</v>
      </c>
      <c r="AR2822" t="s">
        <v>4605</v>
      </c>
      <c r="AS2822" t="s">
        <v>5883</v>
      </c>
      <c r="AT2822" t="s">
        <v>2022</v>
      </c>
    </row>
    <row r="2823" spans="1:46" x14ac:dyDescent="0.25">
      <c r="A2823" t="str">
        <f>_xlfn.XLOOKUP(I2823,UTILIZADAS[Contacto1],UTILIZADAS[Source.Name],,0)</f>
        <v>Cobros Mayo</v>
      </c>
      <c r="B2823" s="18">
        <f>VLOOKUP(J2823,Ref!A:C,3,0)</f>
        <v>0</v>
      </c>
      <c r="C2823" s="18">
        <f>VLOOKUP(J2823,Ref!A:D,4,0)</f>
        <v>0</v>
      </c>
      <c r="D2823" s="18" t="str">
        <f t="shared" si="132"/>
        <v>14/may</v>
      </c>
      <c r="E2823" s="18">
        <f t="shared" si="133"/>
        <v>5</v>
      </c>
      <c r="F2823" s="18">
        <v>1</v>
      </c>
      <c r="G2823" s="18">
        <f t="shared" si="134"/>
        <v>0</v>
      </c>
      <c r="H2823" s="3">
        <v>46156.505972222221</v>
      </c>
      <c r="I2823">
        <v>66469658</v>
      </c>
      <c r="J2823" t="s">
        <v>2021</v>
      </c>
      <c r="K2823" t="s">
        <v>1968</v>
      </c>
      <c r="L2823" t="s">
        <v>1969</v>
      </c>
      <c r="M2823" t="s">
        <v>1970</v>
      </c>
      <c r="O2823">
        <v>369019030000</v>
      </c>
      <c r="P2823">
        <v>16018</v>
      </c>
      <c r="Q2823">
        <v>-4</v>
      </c>
      <c r="R2823">
        <v>1</v>
      </c>
      <c r="S2823">
        <v>66469658</v>
      </c>
      <c r="U2823" t="s">
        <v>5193</v>
      </c>
      <c r="W2823" t="s">
        <v>5194</v>
      </c>
      <c r="X2823">
        <v>369019030000</v>
      </c>
      <c r="Y2823" t="s">
        <v>65</v>
      </c>
      <c r="Z2823" t="s">
        <v>4619</v>
      </c>
      <c r="AF2823" t="s">
        <v>1976</v>
      </c>
      <c r="AG2823" t="s">
        <v>1972</v>
      </c>
      <c r="AL2823">
        <v>5</v>
      </c>
      <c r="AN2823" t="s">
        <v>1974</v>
      </c>
      <c r="AO2823">
        <v>0</v>
      </c>
      <c r="AQ2823">
        <v>2258208</v>
      </c>
      <c r="AR2823" t="s">
        <v>4605</v>
      </c>
      <c r="AS2823" t="s">
        <v>5883</v>
      </c>
      <c r="AT2823" t="s">
        <v>2022</v>
      </c>
    </row>
    <row r="2824" spans="1:46" x14ac:dyDescent="0.25">
      <c r="A2824" t="str">
        <f>_xlfn.XLOOKUP(I2824,UTILIZADAS[Contacto1],UTILIZADAS[Source.Name],,0)</f>
        <v>Cobros Mayo</v>
      </c>
      <c r="B2824" s="18">
        <f>VLOOKUP(J2824,Ref!A:C,3,0)</f>
        <v>0</v>
      </c>
      <c r="C2824" s="18">
        <f>VLOOKUP(J2824,Ref!A:D,4,0)</f>
        <v>0</v>
      </c>
      <c r="D2824" s="18" t="str">
        <f t="shared" si="132"/>
        <v>18/may</v>
      </c>
      <c r="E2824" s="18">
        <f t="shared" si="133"/>
        <v>5</v>
      </c>
      <c r="F2824" s="18">
        <v>1</v>
      </c>
      <c r="G2824" s="18">
        <f t="shared" si="134"/>
        <v>0</v>
      </c>
      <c r="H2824" s="3">
        <v>46160.702534722222</v>
      </c>
      <c r="I2824">
        <v>66469658</v>
      </c>
      <c r="J2824" t="s">
        <v>2021</v>
      </c>
      <c r="K2824" t="s">
        <v>1968</v>
      </c>
      <c r="L2824" t="s">
        <v>1969</v>
      </c>
      <c r="M2824" t="s">
        <v>1970</v>
      </c>
      <c r="O2824">
        <v>369019030000</v>
      </c>
      <c r="P2824">
        <v>16018</v>
      </c>
      <c r="Q2824">
        <v>-4</v>
      </c>
      <c r="R2824">
        <v>1</v>
      </c>
      <c r="S2824">
        <v>66469658</v>
      </c>
      <c r="U2824" t="s">
        <v>5193</v>
      </c>
      <c r="W2824" t="s">
        <v>5194</v>
      </c>
      <c r="X2824">
        <v>369019030000</v>
      </c>
      <c r="Y2824" t="s">
        <v>65</v>
      </c>
      <c r="Z2824" t="s">
        <v>4619</v>
      </c>
      <c r="AF2824" t="s">
        <v>1976</v>
      </c>
      <c r="AG2824" t="s">
        <v>1972</v>
      </c>
      <c r="AL2824">
        <v>5</v>
      </c>
      <c r="AN2824" t="s">
        <v>1974</v>
      </c>
      <c r="AO2824">
        <v>0</v>
      </c>
      <c r="AQ2824">
        <v>2258208</v>
      </c>
      <c r="AR2824" t="s">
        <v>4605</v>
      </c>
      <c r="AS2824" t="s">
        <v>5883</v>
      </c>
      <c r="AT2824" t="s">
        <v>2022</v>
      </c>
    </row>
    <row r="2825" spans="1:46" x14ac:dyDescent="0.25">
      <c r="A2825" t="str">
        <f>_xlfn.XLOOKUP(I2825,UTILIZADAS[Contacto1],UTILIZADAS[Source.Name],,0)</f>
        <v>Cobros Mayo</v>
      </c>
      <c r="B2825" s="18">
        <f>VLOOKUP(J2825,Ref!A:C,3,0)</f>
        <v>0</v>
      </c>
      <c r="C2825" s="18">
        <f>VLOOKUP(J2825,Ref!A:D,4,0)</f>
        <v>0</v>
      </c>
      <c r="D2825" s="18" t="str">
        <f t="shared" si="132"/>
        <v>20/may</v>
      </c>
      <c r="E2825" s="18">
        <f t="shared" si="133"/>
        <v>5</v>
      </c>
      <c r="F2825" s="18">
        <v>1</v>
      </c>
      <c r="G2825" s="18">
        <f t="shared" si="134"/>
        <v>1</v>
      </c>
      <c r="H2825" s="3">
        <v>46162.508414351854</v>
      </c>
      <c r="I2825">
        <v>66469658</v>
      </c>
      <c r="J2825">
        <v>6004</v>
      </c>
      <c r="K2825" t="s">
        <v>1983</v>
      </c>
      <c r="L2825" t="s">
        <v>1897</v>
      </c>
      <c r="M2825" t="s">
        <v>1970</v>
      </c>
      <c r="O2825">
        <v>369019030000</v>
      </c>
      <c r="P2825">
        <v>16018</v>
      </c>
      <c r="Q2825">
        <v>-4</v>
      </c>
      <c r="R2825">
        <v>1</v>
      </c>
      <c r="S2825">
        <v>66469658</v>
      </c>
      <c r="U2825" t="s">
        <v>5193</v>
      </c>
      <c r="W2825" t="s">
        <v>5194</v>
      </c>
      <c r="X2825">
        <v>369019030000</v>
      </c>
      <c r="Y2825" t="s">
        <v>65</v>
      </c>
      <c r="Z2825" t="s">
        <v>4619</v>
      </c>
      <c r="AF2825" t="s">
        <v>1976</v>
      </c>
      <c r="AG2825" t="s">
        <v>1972</v>
      </c>
      <c r="AL2825">
        <v>123</v>
      </c>
      <c r="AM2825" t="s">
        <v>1979</v>
      </c>
      <c r="AN2825" t="s">
        <v>1987</v>
      </c>
      <c r="AO2825">
        <v>0</v>
      </c>
      <c r="AQ2825">
        <v>2258208</v>
      </c>
      <c r="AR2825" t="s">
        <v>4605</v>
      </c>
      <c r="AS2825" t="s">
        <v>5883</v>
      </c>
      <c r="AT2825" t="s">
        <v>1984</v>
      </c>
    </row>
    <row r="2826" spans="1:46" x14ac:dyDescent="0.25">
      <c r="A2826" t="str">
        <f>_xlfn.XLOOKUP(I2826,UTILIZADAS[Contacto1],UTILIZADAS[Source.Name],,0)</f>
        <v>Cobros Mayo</v>
      </c>
      <c r="B2826" s="18">
        <f>VLOOKUP(J2826,Ref!A:C,3,0)</f>
        <v>0</v>
      </c>
      <c r="C2826" s="18">
        <f>VLOOKUP(J2826,Ref!A:D,4,0)</f>
        <v>0</v>
      </c>
      <c r="D2826" s="18" t="str">
        <f t="shared" si="132"/>
        <v>12/may</v>
      </c>
      <c r="E2826" s="18">
        <f t="shared" si="133"/>
        <v>5</v>
      </c>
      <c r="F2826" s="18">
        <v>1</v>
      </c>
      <c r="G2826" s="18">
        <f t="shared" si="134"/>
        <v>0</v>
      </c>
      <c r="H2826" s="3">
        <v>46154.439108796294</v>
      </c>
      <c r="I2826">
        <v>66471278</v>
      </c>
      <c r="J2826" t="s">
        <v>1967</v>
      </c>
      <c r="K2826" t="s">
        <v>1968</v>
      </c>
      <c r="L2826" t="s">
        <v>1969</v>
      </c>
      <c r="M2826" t="s">
        <v>1970</v>
      </c>
      <c r="O2826">
        <v>364080020000</v>
      </c>
      <c r="P2826">
        <v>16018</v>
      </c>
      <c r="Q2826">
        <v>-4</v>
      </c>
      <c r="R2826">
        <v>1</v>
      </c>
      <c r="S2826">
        <v>66471278</v>
      </c>
      <c r="U2826" t="s">
        <v>5195</v>
      </c>
      <c r="W2826" t="s">
        <v>5196</v>
      </c>
      <c r="X2826">
        <v>364080020000</v>
      </c>
      <c r="Y2826" t="s">
        <v>65</v>
      </c>
      <c r="Z2826" t="s">
        <v>66</v>
      </c>
      <c r="AG2826" t="s">
        <v>1972</v>
      </c>
      <c r="AL2826">
        <v>0</v>
      </c>
      <c r="AN2826" t="s">
        <v>1974</v>
      </c>
      <c r="AO2826">
        <v>0</v>
      </c>
      <c r="AQ2826">
        <v>2258209</v>
      </c>
      <c r="AR2826" t="s">
        <v>4605</v>
      </c>
      <c r="AS2826" t="s">
        <v>5883</v>
      </c>
      <c r="AT2826" t="s">
        <v>1975</v>
      </c>
    </row>
    <row r="2827" spans="1:46" x14ac:dyDescent="0.25">
      <c r="A2827" t="str">
        <f>_xlfn.XLOOKUP(I2827,UTILIZADAS[Contacto1],UTILIZADAS[Source.Name],,0)</f>
        <v>Cobros Mayo</v>
      </c>
      <c r="B2827" s="18">
        <f>VLOOKUP(J2827,Ref!A:C,3,0)</f>
        <v>0</v>
      </c>
      <c r="C2827" s="18">
        <f>VLOOKUP(J2827,Ref!A:D,4,0)</f>
        <v>0</v>
      </c>
      <c r="D2827" s="18" t="str">
        <f t="shared" si="132"/>
        <v>14/may</v>
      </c>
      <c r="E2827" s="18">
        <f t="shared" si="133"/>
        <v>5</v>
      </c>
      <c r="F2827" s="18">
        <v>1</v>
      </c>
      <c r="G2827" s="18">
        <f t="shared" si="134"/>
        <v>0</v>
      </c>
      <c r="H2827" s="3">
        <v>46156.507256944446</v>
      </c>
      <c r="I2827">
        <v>66471278</v>
      </c>
      <c r="J2827" t="s">
        <v>2023</v>
      </c>
      <c r="K2827" t="s">
        <v>1968</v>
      </c>
      <c r="L2827" t="s">
        <v>1969</v>
      </c>
      <c r="M2827" t="s">
        <v>1970</v>
      </c>
      <c r="O2827">
        <v>364080020000</v>
      </c>
      <c r="P2827">
        <v>16018</v>
      </c>
      <c r="Q2827">
        <v>-4</v>
      </c>
      <c r="R2827">
        <v>1</v>
      </c>
      <c r="S2827">
        <v>66471278</v>
      </c>
      <c r="U2827" t="s">
        <v>5195</v>
      </c>
      <c r="W2827" t="s">
        <v>5196</v>
      </c>
      <c r="X2827">
        <v>364080020000</v>
      </c>
      <c r="Y2827" t="s">
        <v>65</v>
      </c>
      <c r="Z2827" t="s">
        <v>66</v>
      </c>
      <c r="AG2827" t="s">
        <v>1972</v>
      </c>
      <c r="AL2827">
        <v>0</v>
      </c>
      <c r="AN2827" t="s">
        <v>1974</v>
      </c>
      <c r="AO2827">
        <v>0</v>
      </c>
      <c r="AQ2827">
        <v>2258209</v>
      </c>
      <c r="AR2827" t="s">
        <v>4605</v>
      </c>
      <c r="AS2827" t="s">
        <v>5883</v>
      </c>
      <c r="AT2827" t="s">
        <v>2024</v>
      </c>
    </row>
    <row r="2828" spans="1:46" x14ac:dyDescent="0.25">
      <c r="A2828" t="str">
        <f>_xlfn.XLOOKUP(I2828,UTILIZADAS[Contacto1],UTILIZADAS[Source.Name],,0)</f>
        <v>Cobros Mayo</v>
      </c>
      <c r="B2828" s="18">
        <f>VLOOKUP(J2828,Ref!A:C,3,0)</f>
        <v>0</v>
      </c>
      <c r="C2828" s="18">
        <f>VLOOKUP(J2828,Ref!A:D,4,0)</f>
        <v>0</v>
      </c>
      <c r="D2828" s="18" t="str">
        <f t="shared" si="132"/>
        <v>14/may</v>
      </c>
      <c r="E2828" s="18">
        <f t="shared" si="133"/>
        <v>5</v>
      </c>
      <c r="F2828" s="18">
        <v>1</v>
      </c>
      <c r="G2828" s="18">
        <f t="shared" si="134"/>
        <v>0</v>
      </c>
      <c r="H2828" s="3">
        <v>46156.719664351855</v>
      </c>
      <c r="I2828">
        <v>66471278</v>
      </c>
      <c r="J2828" t="s">
        <v>2023</v>
      </c>
      <c r="K2828" t="s">
        <v>1968</v>
      </c>
      <c r="L2828" t="s">
        <v>1969</v>
      </c>
      <c r="M2828" t="s">
        <v>1970</v>
      </c>
      <c r="O2828">
        <v>364080020000</v>
      </c>
      <c r="P2828">
        <v>16018</v>
      </c>
      <c r="Q2828">
        <v>-4</v>
      </c>
      <c r="R2828">
        <v>1</v>
      </c>
      <c r="S2828">
        <v>66471278</v>
      </c>
      <c r="U2828" t="s">
        <v>5195</v>
      </c>
      <c r="W2828" t="s">
        <v>5196</v>
      </c>
      <c r="X2828">
        <v>364080020000</v>
      </c>
      <c r="Y2828" t="s">
        <v>65</v>
      </c>
      <c r="Z2828" t="s">
        <v>66</v>
      </c>
      <c r="AG2828" t="s">
        <v>1972</v>
      </c>
      <c r="AL2828">
        <v>0</v>
      </c>
      <c r="AN2828" t="s">
        <v>1974</v>
      </c>
      <c r="AO2828">
        <v>0</v>
      </c>
      <c r="AQ2828">
        <v>2258209</v>
      </c>
      <c r="AR2828" t="s">
        <v>4605</v>
      </c>
      <c r="AS2828" t="s">
        <v>5883</v>
      </c>
      <c r="AT2828" t="s">
        <v>2024</v>
      </c>
    </row>
    <row r="2829" spans="1:46" x14ac:dyDescent="0.25">
      <c r="A2829" t="str">
        <f>_xlfn.XLOOKUP(I2829,UTILIZADAS[Contacto1],UTILIZADAS[Source.Name],,0)</f>
        <v>Cobros Mayo</v>
      </c>
      <c r="B2829" s="18">
        <f>VLOOKUP(J2829,Ref!A:C,3,0)</f>
        <v>0</v>
      </c>
      <c r="C2829" s="18">
        <f>VLOOKUP(J2829,Ref!A:D,4,0)</f>
        <v>0</v>
      </c>
      <c r="D2829" s="18" t="str">
        <f t="shared" si="132"/>
        <v>15/may</v>
      </c>
      <c r="E2829" s="18">
        <f t="shared" si="133"/>
        <v>5</v>
      </c>
      <c r="F2829" s="18">
        <v>1</v>
      </c>
      <c r="G2829" s="18">
        <f t="shared" si="134"/>
        <v>0</v>
      </c>
      <c r="H2829" s="3">
        <v>46157.516261574077</v>
      </c>
      <c r="I2829">
        <v>66471278</v>
      </c>
      <c r="J2829" t="s">
        <v>2023</v>
      </c>
      <c r="K2829" t="s">
        <v>1968</v>
      </c>
      <c r="L2829" t="s">
        <v>1969</v>
      </c>
      <c r="M2829" t="s">
        <v>1970</v>
      </c>
      <c r="O2829">
        <v>364080020000</v>
      </c>
      <c r="P2829">
        <v>16018</v>
      </c>
      <c r="Q2829">
        <v>-4</v>
      </c>
      <c r="R2829">
        <v>1</v>
      </c>
      <c r="S2829">
        <v>66471278</v>
      </c>
      <c r="U2829" t="s">
        <v>5195</v>
      </c>
      <c r="W2829" t="s">
        <v>5196</v>
      </c>
      <c r="X2829">
        <v>364080020000</v>
      </c>
      <c r="Y2829" t="s">
        <v>65</v>
      </c>
      <c r="Z2829" t="s">
        <v>66</v>
      </c>
      <c r="AG2829" t="s">
        <v>1972</v>
      </c>
      <c r="AL2829">
        <v>0</v>
      </c>
      <c r="AN2829" t="s">
        <v>1974</v>
      </c>
      <c r="AO2829">
        <v>0</v>
      </c>
      <c r="AQ2829">
        <v>2258209</v>
      </c>
      <c r="AR2829" t="s">
        <v>4605</v>
      </c>
      <c r="AS2829" t="s">
        <v>5883</v>
      </c>
      <c r="AT2829" t="s">
        <v>2024</v>
      </c>
    </row>
    <row r="2830" spans="1:46" x14ac:dyDescent="0.25">
      <c r="A2830" t="str">
        <f>_xlfn.XLOOKUP(I2830,UTILIZADAS[Contacto1],UTILIZADAS[Source.Name],,0)</f>
        <v>Cobros Mayo</v>
      </c>
      <c r="B2830" s="18">
        <f>VLOOKUP(J2830,Ref!A:C,3,0)</f>
        <v>0</v>
      </c>
      <c r="C2830" s="18">
        <f>VLOOKUP(J2830,Ref!A:D,4,0)</f>
        <v>0</v>
      </c>
      <c r="D2830" s="18" t="str">
        <f t="shared" si="132"/>
        <v>15/may</v>
      </c>
      <c r="E2830" s="18">
        <f t="shared" si="133"/>
        <v>5</v>
      </c>
      <c r="F2830" s="18">
        <v>1</v>
      </c>
      <c r="G2830" s="18">
        <f t="shared" si="134"/>
        <v>1</v>
      </c>
      <c r="H2830" s="3">
        <v>46157.529733796298</v>
      </c>
      <c r="I2830">
        <v>66471278</v>
      </c>
      <c r="J2830" t="s">
        <v>2023</v>
      </c>
      <c r="K2830" t="s">
        <v>1968</v>
      </c>
      <c r="L2830" t="s">
        <v>1969</v>
      </c>
      <c r="M2830" t="s">
        <v>1970</v>
      </c>
      <c r="O2830">
        <v>364080020000</v>
      </c>
      <c r="P2830">
        <v>16018</v>
      </c>
      <c r="Q2830">
        <v>-4</v>
      </c>
      <c r="R2830">
        <v>1</v>
      </c>
      <c r="S2830">
        <v>66471278</v>
      </c>
      <c r="U2830" t="s">
        <v>5195</v>
      </c>
      <c r="W2830" t="s">
        <v>5196</v>
      </c>
      <c r="X2830">
        <v>364080020000</v>
      </c>
      <c r="Y2830" t="s">
        <v>65</v>
      </c>
      <c r="Z2830" t="s">
        <v>66</v>
      </c>
      <c r="AG2830" t="s">
        <v>1972</v>
      </c>
      <c r="AL2830">
        <v>0</v>
      </c>
      <c r="AN2830" t="s">
        <v>1974</v>
      </c>
      <c r="AO2830">
        <v>0</v>
      </c>
      <c r="AQ2830">
        <v>2258209</v>
      </c>
      <c r="AR2830" t="s">
        <v>4605</v>
      </c>
      <c r="AS2830" t="s">
        <v>5883</v>
      </c>
      <c r="AT2830" t="s">
        <v>2024</v>
      </c>
    </row>
    <row r="2831" spans="1:46" x14ac:dyDescent="0.25">
      <c r="A2831" t="str">
        <f>_xlfn.XLOOKUP(I2831,UTILIZADAS[Contacto1],UTILIZADAS[Source.Name],,0)</f>
        <v>Cobros Abril Canal Fijo</v>
      </c>
      <c r="B2831" s="18">
        <f>VLOOKUP(J2831,Ref!A:C,3,0)</f>
        <v>0</v>
      </c>
      <c r="C2831" s="18">
        <f>VLOOKUP(J2831,Ref!A:D,4,0)</f>
        <v>0</v>
      </c>
      <c r="D2831" s="18" t="str">
        <f t="shared" si="132"/>
        <v>12/may</v>
      </c>
      <c r="E2831" s="18">
        <f t="shared" si="133"/>
        <v>2</v>
      </c>
      <c r="F2831" s="18">
        <v>1</v>
      </c>
      <c r="G2831" s="18">
        <f t="shared" si="134"/>
        <v>0</v>
      </c>
      <c r="H2831" s="3">
        <v>46154.442141203705</v>
      </c>
      <c r="I2831">
        <v>66499032</v>
      </c>
      <c r="J2831" t="s">
        <v>2021</v>
      </c>
      <c r="K2831" t="s">
        <v>1968</v>
      </c>
      <c r="L2831" t="s">
        <v>1969</v>
      </c>
      <c r="M2831" t="s">
        <v>1970</v>
      </c>
      <c r="O2831">
        <v>362039070000</v>
      </c>
      <c r="P2831">
        <v>16018</v>
      </c>
      <c r="Q2831">
        <v>-4</v>
      </c>
      <c r="R2831">
        <v>1</v>
      </c>
      <c r="S2831">
        <v>66499032</v>
      </c>
      <c r="U2831" t="s">
        <v>2540</v>
      </c>
      <c r="W2831" t="s">
        <v>4149</v>
      </c>
      <c r="X2831">
        <v>362039070000</v>
      </c>
      <c r="Y2831" t="s">
        <v>65</v>
      </c>
      <c r="Z2831" t="s">
        <v>66</v>
      </c>
      <c r="AF2831" t="s">
        <v>1976</v>
      </c>
      <c r="AG2831" t="s">
        <v>1972</v>
      </c>
      <c r="AL2831">
        <v>5</v>
      </c>
      <c r="AN2831" t="s">
        <v>1974</v>
      </c>
      <c r="AO2831">
        <v>0</v>
      </c>
      <c r="AQ2831">
        <v>2258210</v>
      </c>
      <c r="AR2831" t="s">
        <v>4605</v>
      </c>
      <c r="AS2831" t="s">
        <v>5883</v>
      </c>
      <c r="AT2831" t="s">
        <v>2022</v>
      </c>
    </row>
    <row r="2832" spans="1:46" x14ac:dyDescent="0.25">
      <c r="A2832" t="str">
        <f>_xlfn.XLOOKUP(I2832,UTILIZADAS[Contacto1],UTILIZADAS[Source.Name],,0)</f>
        <v>Cobros Abril Canal Fijo</v>
      </c>
      <c r="B2832" s="18">
        <f>VLOOKUP(J2832,Ref!A:C,3,0)</f>
        <v>1</v>
      </c>
      <c r="C2832" s="18">
        <f>VLOOKUP(J2832,Ref!A:D,4,0)</f>
        <v>1</v>
      </c>
      <c r="D2832" s="18" t="str">
        <f t="shared" si="132"/>
        <v>14/may</v>
      </c>
      <c r="E2832" s="18">
        <f t="shared" si="133"/>
        <v>2</v>
      </c>
      <c r="F2832" s="18">
        <v>1</v>
      </c>
      <c r="G2832" s="18">
        <f t="shared" si="134"/>
        <v>1</v>
      </c>
      <c r="H2832" s="3">
        <v>46156.506643518522</v>
      </c>
      <c r="I2832">
        <v>66499032</v>
      </c>
      <c r="J2832">
        <v>6007</v>
      </c>
      <c r="K2832" t="s">
        <v>1983</v>
      </c>
      <c r="L2832" t="s">
        <v>1897</v>
      </c>
      <c r="M2832" t="s">
        <v>1970</v>
      </c>
      <c r="O2832">
        <v>362039070000</v>
      </c>
      <c r="P2832">
        <v>16018</v>
      </c>
      <c r="Q2832">
        <v>-4</v>
      </c>
      <c r="R2832">
        <v>1</v>
      </c>
      <c r="S2832">
        <v>66499032</v>
      </c>
      <c r="U2832" t="s">
        <v>2540</v>
      </c>
      <c r="W2832" t="s">
        <v>4149</v>
      </c>
      <c r="X2832">
        <v>362039070000</v>
      </c>
      <c r="Y2832" t="s">
        <v>65</v>
      </c>
      <c r="Z2832" t="s">
        <v>66</v>
      </c>
      <c r="AF2832" t="s">
        <v>1976</v>
      </c>
      <c r="AG2832" t="s">
        <v>1972</v>
      </c>
      <c r="AL2832">
        <v>71</v>
      </c>
      <c r="AM2832" t="s">
        <v>1979</v>
      </c>
      <c r="AN2832" t="s">
        <v>1987</v>
      </c>
      <c r="AO2832">
        <v>0</v>
      </c>
      <c r="AQ2832">
        <v>2258210</v>
      </c>
      <c r="AR2832" t="s">
        <v>4605</v>
      </c>
      <c r="AS2832" t="s">
        <v>5883</v>
      </c>
      <c r="AT2832" t="s">
        <v>1898</v>
      </c>
    </row>
    <row r="2833" spans="1:46" x14ac:dyDescent="0.25">
      <c r="A2833" t="e">
        <f>_xlfn.XLOOKUP(I2833,UTILIZADAS[Contacto1],UTILIZADAS[Source.Name],,0)</f>
        <v>#N/A</v>
      </c>
      <c r="B2833" s="18">
        <f>VLOOKUP(J2833,Ref!A:C,3,0)</f>
        <v>1</v>
      </c>
      <c r="C2833" s="18">
        <f>VLOOKUP(J2833,Ref!A:D,4,0)</f>
        <v>1</v>
      </c>
      <c r="D2833" s="18" t="str">
        <f t="shared" si="132"/>
        <v>07/may</v>
      </c>
      <c r="E2833" s="18">
        <f t="shared" si="133"/>
        <v>2</v>
      </c>
      <c r="F2833" s="18">
        <v>1</v>
      </c>
      <c r="G2833" s="18">
        <f t="shared" si="134"/>
        <v>0</v>
      </c>
      <c r="H2833" s="3">
        <v>46149.660833333335</v>
      </c>
      <c r="I2833">
        <v>66506172</v>
      </c>
      <c r="J2833">
        <v>6007</v>
      </c>
      <c r="K2833" t="s">
        <v>1983</v>
      </c>
      <c r="L2833" t="s">
        <v>1897</v>
      </c>
      <c r="M2833" t="s">
        <v>1970</v>
      </c>
      <c r="P2833">
        <v>9021</v>
      </c>
      <c r="Q2833">
        <v>-5</v>
      </c>
      <c r="R2833">
        <v>1</v>
      </c>
      <c r="S2833">
        <v>66506172</v>
      </c>
      <c r="U2833" t="s">
        <v>6101</v>
      </c>
      <c r="W2833" t="s">
        <v>5806</v>
      </c>
      <c r="AF2833" t="s">
        <v>1976</v>
      </c>
      <c r="AG2833" t="s">
        <v>1972</v>
      </c>
      <c r="AL2833">
        <v>6</v>
      </c>
      <c r="AM2833" t="s">
        <v>1979</v>
      </c>
      <c r="AN2833" t="s">
        <v>1977</v>
      </c>
      <c r="AO2833">
        <v>0</v>
      </c>
      <c r="AQ2833">
        <v>1822155</v>
      </c>
      <c r="AR2833" t="s">
        <v>6102</v>
      </c>
      <c r="AS2833" t="s">
        <v>6103</v>
      </c>
      <c r="AT2833" t="s">
        <v>1898</v>
      </c>
    </row>
    <row r="2834" spans="1:46" x14ac:dyDescent="0.25">
      <c r="A2834" t="e">
        <f>_xlfn.XLOOKUP(I2834,UTILIZADAS[Contacto1],UTILIZADAS[Source.Name],,0)</f>
        <v>#N/A</v>
      </c>
      <c r="B2834" s="18">
        <f>VLOOKUP(J2834,Ref!A:C,3,0)</f>
        <v>1</v>
      </c>
      <c r="C2834" s="18">
        <f>VLOOKUP(J2834,Ref!A:D,4,0)</f>
        <v>1</v>
      </c>
      <c r="D2834" s="18" t="str">
        <f t="shared" si="132"/>
        <v>07/may</v>
      </c>
      <c r="E2834" s="18">
        <f t="shared" si="133"/>
        <v>2</v>
      </c>
      <c r="F2834" s="18">
        <v>1</v>
      </c>
      <c r="G2834" s="18">
        <f t="shared" si="134"/>
        <v>1</v>
      </c>
      <c r="H2834" s="3">
        <v>46149.661041666666</v>
      </c>
      <c r="I2834">
        <v>66506172</v>
      </c>
      <c r="J2834">
        <v>6007</v>
      </c>
      <c r="K2834" t="s">
        <v>1983</v>
      </c>
      <c r="L2834" t="s">
        <v>1897</v>
      </c>
      <c r="M2834" t="s">
        <v>1970</v>
      </c>
      <c r="P2834">
        <v>9021</v>
      </c>
      <c r="Q2834">
        <v>-5</v>
      </c>
      <c r="R2834">
        <v>1</v>
      </c>
      <c r="S2834">
        <v>66506172</v>
      </c>
      <c r="U2834" t="s">
        <v>6101</v>
      </c>
      <c r="W2834" t="s">
        <v>5806</v>
      </c>
      <c r="AF2834" t="s">
        <v>1976</v>
      </c>
      <c r="AG2834" t="s">
        <v>1972</v>
      </c>
      <c r="AL2834">
        <v>6</v>
      </c>
      <c r="AM2834" t="s">
        <v>1979</v>
      </c>
      <c r="AN2834" t="s">
        <v>1977</v>
      </c>
      <c r="AO2834">
        <v>0</v>
      </c>
      <c r="AQ2834">
        <v>1822155</v>
      </c>
      <c r="AR2834" t="s">
        <v>6102</v>
      </c>
      <c r="AS2834" t="s">
        <v>6103</v>
      </c>
      <c r="AT2834" t="s">
        <v>1898</v>
      </c>
    </row>
    <row r="2835" spans="1:46" x14ac:dyDescent="0.25">
      <c r="A2835" t="str">
        <f>_xlfn.XLOOKUP(I2835,UTILIZADAS[Contacto1],UTILIZADAS[Source.Name],,0)</f>
        <v>Cobros Abril Canal Fijo</v>
      </c>
      <c r="B2835" s="18">
        <f>VLOOKUP(J2835,Ref!A:C,3,0)</f>
        <v>1</v>
      </c>
      <c r="C2835" s="18">
        <f>VLOOKUP(J2835,Ref!A:D,4,0)</f>
        <v>1</v>
      </c>
      <c r="D2835" s="18" t="str">
        <f t="shared" si="132"/>
        <v>12/may</v>
      </c>
      <c r="E2835" s="18">
        <f t="shared" si="133"/>
        <v>1</v>
      </c>
      <c r="F2835" s="18">
        <v>1</v>
      </c>
      <c r="G2835" s="18">
        <f t="shared" si="134"/>
        <v>1</v>
      </c>
      <c r="H2835" s="3">
        <v>46154.442037037035</v>
      </c>
      <c r="I2835">
        <v>66507107</v>
      </c>
      <c r="J2835">
        <v>6003</v>
      </c>
      <c r="K2835" t="s">
        <v>1983</v>
      </c>
      <c r="L2835" t="s">
        <v>1897</v>
      </c>
      <c r="M2835" t="s">
        <v>1970</v>
      </c>
      <c r="O2835">
        <v>352369050000</v>
      </c>
      <c r="P2835">
        <v>16018</v>
      </c>
      <c r="Q2835">
        <v>-4</v>
      </c>
      <c r="R2835">
        <v>1</v>
      </c>
      <c r="S2835">
        <v>66507107</v>
      </c>
      <c r="U2835" t="s">
        <v>1408</v>
      </c>
      <c r="W2835" t="s">
        <v>1409</v>
      </c>
      <c r="X2835">
        <v>352369050000</v>
      </c>
      <c r="Y2835" t="s">
        <v>65</v>
      </c>
      <c r="Z2835" t="s">
        <v>66</v>
      </c>
      <c r="AF2835" t="s">
        <v>1976</v>
      </c>
      <c r="AG2835" t="s">
        <v>1972</v>
      </c>
      <c r="AL2835">
        <v>28</v>
      </c>
      <c r="AM2835" t="s">
        <v>1979</v>
      </c>
      <c r="AN2835" t="s">
        <v>1987</v>
      </c>
      <c r="AO2835">
        <v>0</v>
      </c>
      <c r="AQ2835">
        <v>2258211</v>
      </c>
      <c r="AR2835" t="s">
        <v>4605</v>
      </c>
      <c r="AS2835" t="s">
        <v>5883</v>
      </c>
      <c r="AT2835" t="s">
        <v>1892</v>
      </c>
    </row>
    <row r="2836" spans="1:46" x14ac:dyDescent="0.25">
      <c r="A2836" t="str">
        <f>_xlfn.XLOOKUP(I2836,UTILIZADAS[Contacto1],UTILIZADAS[Source.Name],,0)</f>
        <v>Cobros Mayo</v>
      </c>
      <c r="B2836" s="18">
        <f>VLOOKUP(J2836,Ref!A:C,3,0)</f>
        <v>0</v>
      </c>
      <c r="C2836" s="18">
        <f>VLOOKUP(J2836,Ref!A:D,4,0)</f>
        <v>0</v>
      </c>
      <c r="D2836" s="18" t="str">
        <f t="shared" si="132"/>
        <v>12/may</v>
      </c>
      <c r="E2836" s="18">
        <f t="shared" si="133"/>
        <v>2</v>
      </c>
      <c r="F2836" s="18">
        <v>1</v>
      </c>
      <c r="G2836" s="18">
        <f t="shared" si="134"/>
        <v>0</v>
      </c>
      <c r="H2836" s="3">
        <v>46154.443055555559</v>
      </c>
      <c r="I2836">
        <v>66508861</v>
      </c>
      <c r="J2836" t="s">
        <v>2023</v>
      </c>
      <c r="K2836" t="s">
        <v>1968</v>
      </c>
      <c r="L2836" t="s">
        <v>1969</v>
      </c>
      <c r="M2836" t="s">
        <v>1970</v>
      </c>
      <c r="O2836">
        <v>367087490000</v>
      </c>
      <c r="P2836">
        <v>16018</v>
      </c>
      <c r="Q2836">
        <v>-4</v>
      </c>
      <c r="R2836">
        <v>1</v>
      </c>
      <c r="S2836">
        <v>66508861</v>
      </c>
      <c r="U2836" t="s">
        <v>6104</v>
      </c>
      <c r="W2836" t="s">
        <v>5198</v>
      </c>
      <c r="X2836">
        <v>367087490000</v>
      </c>
      <c r="Y2836" t="s">
        <v>65</v>
      </c>
      <c r="Z2836" t="s">
        <v>66</v>
      </c>
      <c r="AF2836" t="s">
        <v>1976</v>
      </c>
      <c r="AG2836" t="s">
        <v>1972</v>
      </c>
      <c r="AL2836">
        <v>0</v>
      </c>
      <c r="AN2836" t="s">
        <v>1974</v>
      </c>
      <c r="AO2836">
        <v>0</v>
      </c>
      <c r="AQ2836">
        <v>2258212</v>
      </c>
      <c r="AR2836" t="s">
        <v>4605</v>
      </c>
      <c r="AS2836" t="s">
        <v>5883</v>
      </c>
      <c r="AT2836" t="s">
        <v>2024</v>
      </c>
    </row>
    <row r="2837" spans="1:46" x14ac:dyDescent="0.25">
      <c r="A2837" t="str">
        <f>_xlfn.XLOOKUP(I2837,UTILIZADAS[Contacto1],UTILIZADAS[Source.Name],,0)</f>
        <v>Cobros Mayo</v>
      </c>
      <c r="B2837" s="18">
        <f>VLOOKUP(J2837,Ref!A:C,3,0)</f>
        <v>0</v>
      </c>
      <c r="C2837" s="18">
        <f>VLOOKUP(J2837,Ref!A:D,4,0)</f>
        <v>0</v>
      </c>
      <c r="D2837" s="18" t="str">
        <f t="shared" si="132"/>
        <v>12/may</v>
      </c>
      <c r="E2837" s="18">
        <f t="shared" si="133"/>
        <v>2</v>
      </c>
      <c r="F2837" s="18">
        <v>1</v>
      </c>
      <c r="G2837" s="18">
        <f t="shared" si="134"/>
        <v>1</v>
      </c>
      <c r="H2837" s="3">
        <v>46154.536423611113</v>
      </c>
      <c r="I2837">
        <v>66508861</v>
      </c>
      <c r="J2837">
        <v>6004</v>
      </c>
      <c r="K2837" t="s">
        <v>1983</v>
      </c>
      <c r="L2837" t="s">
        <v>1897</v>
      </c>
      <c r="M2837" t="s">
        <v>1970</v>
      </c>
      <c r="O2837">
        <v>367087490000</v>
      </c>
      <c r="P2837">
        <v>16018</v>
      </c>
      <c r="Q2837">
        <v>-4</v>
      </c>
      <c r="R2837">
        <v>1</v>
      </c>
      <c r="S2837">
        <v>66508861</v>
      </c>
      <c r="U2837" t="s">
        <v>6104</v>
      </c>
      <c r="W2837" t="s">
        <v>5198</v>
      </c>
      <c r="X2837">
        <v>367087490000</v>
      </c>
      <c r="Y2837" t="s">
        <v>65</v>
      </c>
      <c r="Z2837" t="s">
        <v>66</v>
      </c>
      <c r="AF2837" t="s">
        <v>1976</v>
      </c>
      <c r="AG2837" t="s">
        <v>1972</v>
      </c>
      <c r="AL2837">
        <v>70</v>
      </c>
      <c r="AM2837" t="s">
        <v>1979</v>
      </c>
      <c r="AN2837" t="s">
        <v>1987</v>
      </c>
      <c r="AO2837">
        <v>0</v>
      </c>
      <c r="AQ2837">
        <v>2258212</v>
      </c>
      <c r="AR2837" t="s">
        <v>4605</v>
      </c>
      <c r="AS2837" t="s">
        <v>5883</v>
      </c>
      <c r="AT2837" t="s">
        <v>1984</v>
      </c>
    </row>
    <row r="2838" spans="1:46" x14ac:dyDescent="0.25">
      <c r="A2838" t="str">
        <f>_xlfn.XLOOKUP(I2838,UTILIZADAS[Contacto1],UTILIZADAS[Source.Name],,0)</f>
        <v>Cobros Abril Canal Fijo</v>
      </c>
      <c r="B2838" s="18">
        <f>VLOOKUP(J2838,Ref!A:C,3,0)</f>
        <v>1</v>
      </c>
      <c r="C2838" s="18">
        <f>VLOOKUP(J2838,Ref!A:D,4,0)</f>
        <v>1</v>
      </c>
      <c r="D2838" s="18" t="str">
        <f t="shared" si="132"/>
        <v>12/may</v>
      </c>
      <c r="E2838" s="18">
        <f t="shared" si="133"/>
        <v>1</v>
      </c>
      <c r="F2838" s="18">
        <v>1</v>
      </c>
      <c r="G2838" s="18">
        <f t="shared" si="134"/>
        <v>1</v>
      </c>
      <c r="H2838" s="3">
        <v>46154.443657407406</v>
      </c>
      <c r="I2838">
        <v>66510030</v>
      </c>
      <c r="J2838">
        <v>6003</v>
      </c>
      <c r="K2838" t="s">
        <v>1983</v>
      </c>
      <c r="L2838" t="s">
        <v>1897</v>
      </c>
      <c r="M2838" t="s">
        <v>1970</v>
      </c>
      <c r="O2838">
        <v>366017240000</v>
      </c>
      <c r="P2838">
        <v>16018</v>
      </c>
      <c r="Q2838">
        <v>-4</v>
      </c>
      <c r="R2838">
        <v>1</v>
      </c>
      <c r="S2838">
        <v>66510030</v>
      </c>
      <c r="U2838" t="s">
        <v>2341</v>
      </c>
      <c r="W2838" t="s">
        <v>3897</v>
      </c>
      <c r="X2838">
        <v>366017240000</v>
      </c>
      <c r="Y2838" t="s">
        <v>65</v>
      </c>
      <c r="Z2838" t="s">
        <v>66</v>
      </c>
      <c r="AF2838" t="s">
        <v>1976</v>
      </c>
      <c r="AG2838" t="s">
        <v>1972</v>
      </c>
      <c r="AL2838">
        <v>128</v>
      </c>
      <c r="AM2838" t="s">
        <v>1979</v>
      </c>
      <c r="AN2838" t="s">
        <v>1987</v>
      </c>
      <c r="AO2838">
        <v>0</v>
      </c>
      <c r="AQ2838">
        <v>2258213</v>
      </c>
      <c r="AR2838" t="s">
        <v>4605</v>
      </c>
      <c r="AS2838" t="s">
        <v>5883</v>
      </c>
      <c r="AT2838" t="s">
        <v>1892</v>
      </c>
    </row>
    <row r="2839" spans="1:46" x14ac:dyDescent="0.25">
      <c r="A2839" t="str">
        <f>_xlfn.XLOOKUP(I2839,UTILIZADAS[Contacto1],UTILIZADAS[Source.Name],,0)</f>
        <v>Cobros Mayo</v>
      </c>
      <c r="B2839" s="18">
        <f>VLOOKUP(J2839,Ref!A:C,3,0)</f>
        <v>0</v>
      </c>
      <c r="C2839" s="18">
        <f>VLOOKUP(J2839,Ref!A:D,4,0)</f>
        <v>0</v>
      </c>
      <c r="D2839" s="18" t="str">
        <f t="shared" si="132"/>
        <v>12/may</v>
      </c>
      <c r="E2839" s="18">
        <f t="shared" si="133"/>
        <v>2</v>
      </c>
      <c r="F2839" s="18">
        <v>1</v>
      </c>
      <c r="G2839" s="18">
        <f t="shared" si="134"/>
        <v>0</v>
      </c>
      <c r="H2839" s="3">
        <v>46154.443692129629</v>
      </c>
      <c r="I2839">
        <v>66524322</v>
      </c>
      <c r="J2839" t="s">
        <v>2021</v>
      </c>
      <c r="K2839" t="s">
        <v>1968</v>
      </c>
      <c r="L2839" t="s">
        <v>1969</v>
      </c>
      <c r="M2839" t="s">
        <v>1970</v>
      </c>
      <c r="O2839">
        <v>364090700000</v>
      </c>
      <c r="P2839">
        <v>16018</v>
      </c>
      <c r="Q2839">
        <v>-4</v>
      </c>
      <c r="R2839">
        <v>1</v>
      </c>
      <c r="S2839">
        <v>66524322</v>
      </c>
      <c r="U2839" t="s">
        <v>5199</v>
      </c>
      <c r="W2839" t="s">
        <v>5200</v>
      </c>
      <c r="X2839">
        <v>364090700000</v>
      </c>
      <c r="Y2839" t="s">
        <v>65</v>
      </c>
      <c r="Z2839" t="s">
        <v>66</v>
      </c>
      <c r="AF2839" t="s">
        <v>1976</v>
      </c>
      <c r="AG2839" t="s">
        <v>1972</v>
      </c>
      <c r="AL2839">
        <v>5</v>
      </c>
      <c r="AN2839" t="s">
        <v>1974</v>
      </c>
      <c r="AO2839">
        <v>0</v>
      </c>
      <c r="AQ2839">
        <v>2258214</v>
      </c>
      <c r="AR2839" t="s">
        <v>4605</v>
      </c>
      <c r="AS2839" t="s">
        <v>5883</v>
      </c>
      <c r="AT2839" t="s">
        <v>2022</v>
      </c>
    </row>
    <row r="2840" spans="1:46" x14ac:dyDescent="0.25">
      <c r="A2840" t="str">
        <f>_xlfn.XLOOKUP(I2840,UTILIZADAS[Contacto1],UTILIZADAS[Source.Name],,0)</f>
        <v>Cobros Mayo</v>
      </c>
      <c r="B2840" s="18">
        <f>VLOOKUP(J2840,Ref!A:C,3,0)</f>
        <v>1</v>
      </c>
      <c r="C2840" s="18">
        <f>VLOOKUP(J2840,Ref!A:D,4,0)</f>
        <v>0</v>
      </c>
      <c r="D2840" s="18" t="str">
        <f t="shared" si="132"/>
        <v>14/may</v>
      </c>
      <c r="E2840" s="18">
        <f t="shared" si="133"/>
        <v>2</v>
      </c>
      <c r="F2840" s="18">
        <v>1</v>
      </c>
      <c r="G2840" s="18">
        <f t="shared" si="134"/>
        <v>1</v>
      </c>
      <c r="H2840" s="3">
        <v>46156.507731481484</v>
      </c>
      <c r="I2840">
        <v>66524322</v>
      </c>
      <c r="J2840">
        <v>6006</v>
      </c>
      <c r="K2840" t="s">
        <v>1983</v>
      </c>
      <c r="L2840" t="s">
        <v>1897</v>
      </c>
      <c r="M2840" t="s">
        <v>1970</v>
      </c>
      <c r="O2840">
        <v>364090700000</v>
      </c>
      <c r="P2840">
        <v>16018</v>
      </c>
      <c r="Q2840">
        <v>-4</v>
      </c>
      <c r="R2840">
        <v>1</v>
      </c>
      <c r="S2840">
        <v>66524322</v>
      </c>
      <c r="U2840" t="s">
        <v>5199</v>
      </c>
      <c r="W2840" t="s">
        <v>5200</v>
      </c>
      <c r="X2840">
        <v>364090700000</v>
      </c>
      <c r="Y2840" t="s">
        <v>65</v>
      </c>
      <c r="Z2840" t="s">
        <v>66</v>
      </c>
      <c r="AF2840" t="s">
        <v>1976</v>
      </c>
      <c r="AG2840" t="s">
        <v>1972</v>
      </c>
      <c r="AL2840">
        <v>102</v>
      </c>
      <c r="AM2840" t="s">
        <v>1979</v>
      </c>
      <c r="AN2840" t="s">
        <v>1987</v>
      </c>
      <c r="AO2840">
        <v>0</v>
      </c>
      <c r="AQ2840">
        <v>2258214</v>
      </c>
      <c r="AR2840" t="s">
        <v>4605</v>
      </c>
      <c r="AS2840" t="s">
        <v>5883</v>
      </c>
      <c r="AT2840" t="s">
        <v>1894</v>
      </c>
    </row>
    <row r="2841" spans="1:46" x14ac:dyDescent="0.25">
      <c r="A2841" t="str">
        <f>_xlfn.XLOOKUP(I2841,UTILIZADAS[Contacto1],UTILIZADAS[Source.Name],,0)</f>
        <v>Cobros Abril Canal Fijo</v>
      </c>
      <c r="B2841" s="18">
        <f>VLOOKUP(J2841,Ref!A:C,3,0)</f>
        <v>0</v>
      </c>
      <c r="C2841" s="18">
        <f>VLOOKUP(J2841,Ref!A:D,4,0)</f>
        <v>0</v>
      </c>
      <c r="D2841" s="18" t="str">
        <f t="shared" si="132"/>
        <v>12/may</v>
      </c>
      <c r="E2841" s="18">
        <f t="shared" si="133"/>
        <v>6</v>
      </c>
      <c r="F2841" s="18">
        <v>1</v>
      </c>
      <c r="G2841" s="18">
        <f t="shared" si="134"/>
        <v>0</v>
      </c>
      <c r="H2841" s="3">
        <v>46154.443761574075</v>
      </c>
      <c r="I2841">
        <v>66524941</v>
      </c>
      <c r="J2841" t="s">
        <v>1967</v>
      </c>
      <c r="K2841" t="s">
        <v>1968</v>
      </c>
      <c r="L2841" t="s">
        <v>1969</v>
      </c>
      <c r="M2841" t="s">
        <v>1970</v>
      </c>
      <c r="O2841">
        <v>357362650000</v>
      </c>
      <c r="P2841">
        <v>16018</v>
      </c>
      <c r="Q2841">
        <v>-4</v>
      </c>
      <c r="R2841">
        <v>1</v>
      </c>
      <c r="S2841">
        <v>66524941</v>
      </c>
      <c r="U2841" t="s">
        <v>2279</v>
      </c>
      <c r="W2841" t="s">
        <v>3826</v>
      </c>
      <c r="X2841">
        <v>357362650000</v>
      </c>
      <c r="Y2841" t="s">
        <v>65</v>
      </c>
      <c r="Z2841" t="s">
        <v>66</v>
      </c>
      <c r="AG2841" t="s">
        <v>1972</v>
      </c>
      <c r="AL2841">
        <v>0</v>
      </c>
      <c r="AN2841" t="s">
        <v>1974</v>
      </c>
      <c r="AO2841">
        <v>0</v>
      </c>
      <c r="AQ2841">
        <v>2258215</v>
      </c>
      <c r="AR2841" t="s">
        <v>4605</v>
      </c>
      <c r="AS2841" t="s">
        <v>5883</v>
      </c>
      <c r="AT2841" t="s">
        <v>1975</v>
      </c>
    </row>
    <row r="2842" spans="1:46" x14ac:dyDescent="0.25">
      <c r="A2842" t="str">
        <f>_xlfn.XLOOKUP(I2842,UTILIZADAS[Contacto1],UTILIZADAS[Source.Name],,0)</f>
        <v>Cobros Abril Canal Fijo</v>
      </c>
      <c r="B2842" s="18">
        <f>VLOOKUP(J2842,Ref!A:C,3,0)</f>
        <v>0</v>
      </c>
      <c r="C2842" s="18">
        <f>VLOOKUP(J2842,Ref!A:D,4,0)</f>
        <v>0</v>
      </c>
      <c r="D2842" s="18" t="str">
        <f t="shared" si="132"/>
        <v>14/may</v>
      </c>
      <c r="E2842" s="18">
        <f t="shared" si="133"/>
        <v>6</v>
      </c>
      <c r="F2842" s="18">
        <v>1</v>
      </c>
      <c r="G2842" s="18">
        <f t="shared" si="134"/>
        <v>0</v>
      </c>
      <c r="H2842" s="3">
        <v>46156.507523148146</v>
      </c>
      <c r="I2842">
        <v>66524941</v>
      </c>
      <c r="J2842" t="s">
        <v>1967</v>
      </c>
      <c r="K2842" t="s">
        <v>1968</v>
      </c>
      <c r="L2842" t="s">
        <v>1969</v>
      </c>
      <c r="M2842" t="s">
        <v>1970</v>
      </c>
      <c r="O2842">
        <v>357362650000</v>
      </c>
      <c r="P2842">
        <v>16018</v>
      </c>
      <c r="Q2842">
        <v>-4</v>
      </c>
      <c r="R2842">
        <v>1</v>
      </c>
      <c r="S2842">
        <v>66524941</v>
      </c>
      <c r="U2842" t="s">
        <v>2279</v>
      </c>
      <c r="W2842" t="s">
        <v>3826</v>
      </c>
      <c r="X2842">
        <v>357362650000</v>
      </c>
      <c r="Y2842" t="s">
        <v>65</v>
      </c>
      <c r="Z2842" t="s">
        <v>66</v>
      </c>
      <c r="AG2842" t="s">
        <v>1972</v>
      </c>
      <c r="AL2842">
        <v>0</v>
      </c>
      <c r="AN2842" t="s">
        <v>1974</v>
      </c>
      <c r="AO2842">
        <v>0</v>
      </c>
      <c r="AQ2842">
        <v>2258215</v>
      </c>
      <c r="AR2842" t="s">
        <v>4605</v>
      </c>
      <c r="AS2842" t="s">
        <v>5883</v>
      </c>
      <c r="AT2842" t="s">
        <v>1975</v>
      </c>
    </row>
    <row r="2843" spans="1:46" x14ac:dyDescent="0.25">
      <c r="A2843" t="str">
        <f>_xlfn.XLOOKUP(I2843,UTILIZADAS[Contacto1],UTILIZADAS[Source.Name],,0)</f>
        <v>Cobros Abril Canal Fijo</v>
      </c>
      <c r="B2843" s="18">
        <f>VLOOKUP(J2843,Ref!A:C,3,0)</f>
        <v>0</v>
      </c>
      <c r="C2843" s="18">
        <f>VLOOKUP(J2843,Ref!A:D,4,0)</f>
        <v>0</v>
      </c>
      <c r="D2843" s="18" t="str">
        <f t="shared" si="132"/>
        <v>18/may</v>
      </c>
      <c r="E2843" s="18">
        <f t="shared" si="133"/>
        <v>6</v>
      </c>
      <c r="F2843" s="18">
        <v>1</v>
      </c>
      <c r="G2843" s="18">
        <f t="shared" si="134"/>
        <v>0</v>
      </c>
      <c r="H2843" s="3">
        <v>46160.702627314815</v>
      </c>
      <c r="I2843">
        <v>66524941</v>
      </c>
      <c r="J2843" t="s">
        <v>1967</v>
      </c>
      <c r="K2843" t="s">
        <v>1968</v>
      </c>
      <c r="L2843" t="s">
        <v>1969</v>
      </c>
      <c r="M2843" t="s">
        <v>1970</v>
      </c>
      <c r="O2843">
        <v>357362650000</v>
      </c>
      <c r="P2843">
        <v>16018</v>
      </c>
      <c r="Q2843">
        <v>-4</v>
      </c>
      <c r="R2843">
        <v>1</v>
      </c>
      <c r="S2843">
        <v>66524941</v>
      </c>
      <c r="U2843" t="s">
        <v>2279</v>
      </c>
      <c r="W2843" t="s">
        <v>3826</v>
      </c>
      <c r="X2843">
        <v>357362650000</v>
      </c>
      <c r="Y2843" t="s">
        <v>65</v>
      </c>
      <c r="Z2843" t="s">
        <v>66</v>
      </c>
      <c r="AG2843" t="s">
        <v>1972</v>
      </c>
      <c r="AL2843">
        <v>0</v>
      </c>
      <c r="AN2843" t="s">
        <v>1974</v>
      </c>
      <c r="AO2843">
        <v>0</v>
      </c>
      <c r="AQ2843">
        <v>2258215</v>
      </c>
      <c r="AR2843" t="s">
        <v>4605</v>
      </c>
      <c r="AS2843" t="s">
        <v>5883</v>
      </c>
      <c r="AT2843" t="s">
        <v>1975</v>
      </c>
    </row>
    <row r="2844" spans="1:46" x14ac:dyDescent="0.25">
      <c r="A2844" t="str">
        <f>_xlfn.XLOOKUP(I2844,UTILIZADAS[Contacto1],UTILIZADAS[Source.Name],,0)</f>
        <v>Cobros Abril Canal Fijo</v>
      </c>
      <c r="B2844" s="18">
        <f>VLOOKUP(J2844,Ref!A:C,3,0)</f>
        <v>0</v>
      </c>
      <c r="C2844" s="18">
        <f>VLOOKUP(J2844,Ref!A:D,4,0)</f>
        <v>0</v>
      </c>
      <c r="D2844" s="18" t="str">
        <f t="shared" si="132"/>
        <v>20/may</v>
      </c>
      <c r="E2844" s="18">
        <f t="shared" si="133"/>
        <v>6</v>
      </c>
      <c r="F2844" s="18">
        <v>1</v>
      </c>
      <c r="G2844" s="18">
        <f t="shared" si="134"/>
        <v>0</v>
      </c>
      <c r="H2844" s="3">
        <v>46162.508043981485</v>
      </c>
      <c r="I2844">
        <v>66524941</v>
      </c>
      <c r="J2844" t="s">
        <v>1967</v>
      </c>
      <c r="K2844" t="s">
        <v>1968</v>
      </c>
      <c r="L2844" t="s">
        <v>1969</v>
      </c>
      <c r="M2844" t="s">
        <v>1970</v>
      </c>
      <c r="O2844">
        <v>357362650000</v>
      </c>
      <c r="P2844">
        <v>16018</v>
      </c>
      <c r="Q2844">
        <v>-4</v>
      </c>
      <c r="R2844">
        <v>1</v>
      </c>
      <c r="S2844">
        <v>66524941</v>
      </c>
      <c r="U2844" t="s">
        <v>2279</v>
      </c>
      <c r="W2844" t="s">
        <v>3826</v>
      </c>
      <c r="X2844">
        <v>357362650000</v>
      </c>
      <c r="Y2844" t="s">
        <v>65</v>
      </c>
      <c r="Z2844" t="s">
        <v>66</v>
      </c>
      <c r="AG2844" t="s">
        <v>1972</v>
      </c>
      <c r="AL2844">
        <v>0</v>
      </c>
      <c r="AN2844" t="s">
        <v>1974</v>
      </c>
      <c r="AO2844">
        <v>0</v>
      </c>
      <c r="AQ2844">
        <v>2258215</v>
      </c>
      <c r="AR2844" t="s">
        <v>4605</v>
      </c>
      <c r="AS2844" t="s">
        <v>5883</v>
      </c>
      <c r="AT2844" t="s">
        <v>1975</v>
      </c>
    </row>
    <row r="2845" spans="1:46" x14ac:dyDescent="0.25">
      <c r="A2845" t="str">
        <f>_xlfn.XLOOKUP(I2845,UTILIZADAS[Contacto1],UTILIZADAS[Source.Name],,0)</f>
        <v>Cobros Abril Canal Fijo</v>
      </c>
      <c r="B2845" s="18">
        <f>VLOOKUP(J2845,Ref!A:C,3,0)</f>
        <v>0</v>
      </c>
      <c r="C2845" s="18">
        <f>VLOOKUP(J2845,Ref!A:D,4,0)</f>
        <v>0</v>
      </c>
      <c r="D2845" s="18" t="str">
        <f t="shared" si="132"/>
        <v>21/may</v>
      </c>
      <c r="E2845" s="18">
        <f t="shared" si="133"/>
        <v>6</v>
      </c>
      <c r="F2845" s="18">
        <v>1</v>
      </c>
      <c r="G2845" s="18">
        <f t="shared" si="134"/>
        <v>0</v>
      </c>
      <c r="H2845" s="3">
        <v>46163.536921296298</v>
      </c>
      <c r="I2845">
        <v>66524941</v>
      </c>
      <c r="J2845" t="s">
        <v>1967</v>
      </c>
      <c r="K2845" t="s">
        <v>1968</v>
      </c>
      <c r="L2845" t="s">
        <v>1969</v>
      </c>
      <c r="M2845" t="s">
        <v>1970</v>
      </c>
      <c r="O2845">
        <v>357362650000</v>
      </c>
      <c r="P2845">
        <v>16018</v>
      </c>
      <c r="Q2845">
        <v>-4</v>
      </c>
      <c r="R2845">
        <v>1</v>
      </c>
      <c r="S2845">
        <v>66524941</v>
      </c>
      <c r="U2845" t="s">
        <v>2279</v>
      </c>
      <c r="W2845" t="s">
        <v>3826</v>
      </c>
      <c r="X2845">
        <v>357362650000</v>
      </c>
      <c r="Y2845" t="s">
        <v>65</v>
      </c>
      <c r="Z2845" t="s">
        <v>66</v>
      </c>
      <c r="AG2845" t="s">
        <v>1972</v>
      </c>
      <c r="AL2845">
        <v>0</v>
      </c>
      <c r="AN2845" t="s">
        <v>1974</v>
      </c>
      <c r="AO2845">
        <v>0</v>
      </c>
      <c r="AQ2845">
        <v>2258215</v>
      </c>
      <c r="AR2845" t="s">
        <v>4605</v>
      </c>
      <c r="AS2845" t="s">
        <v>5883</v>
      </c>
      <c r="AT2845" t="s">
        <v>1975</v>
      </c>
    </row>
    <row r="2846" spans="1:46" x14ac:dyDescent="0.25">
      <c r="A2846" t="str">
        <f>_xlfn.XLOOKUP(I2846,UTILIZADAS[Contacto1],UTILIZADAS[Source.Name],,0)</f>
        <v>Cobros Abril Canal Fijo</v>
      </c>
      <c r="B2846" s="18">
        <f>VLOOKUP(J2846,Ref!A:C,3,0)</f>
        <v>0</v>
      </c>
      <c r="C2846" s="18">
        <f>VLOOKUP(J2846,Ref!A:D,4,0)</f>
        <v>0</v>
      </c>
      <c r="D2846" s="18" t="str">
        <f t="shared" si="132"/>
        <v>22/may</v>
      </c>
      <c r="E2846" s="18">
        <f t="shared" si="133"/>
        <v>6</v>
      </c>
      <c r="F2846" s="18">
        <v>1</v>
      </c>
      <c r="G2846" s="18">
        <f t="shared" si="134"/>
        <v>1</v>
      </c>
      <c r="H2846" s="3">
        <v>46164.42796296296</v>
      </c>
      <c r="I2846">
        <v>66524941</v>
      </c>
      <c r="J2846" t="s">
        <v>2021</v>
      </c>
      <c r="K2846" t="s">
        <v>1968</v>
      </c>
      <c r="L2846" t="s">
        <v>1969</v>
      </c>
      <c r="M2846" t="s">
        <v>1970</v>
      </c>
      <c r="O2846">
        <v>357362650000</v>
      </c>
      <c r="P2846">
        <v>16018</v>
      </c>
      <c r="Q2846">
        <v>-4</v>
      </c>
      <c r="R2846">
        <v>1</v>
      </c>
      <c r="S2846">
        <v>66524941</v>
      </c>
      <c r="U2846" t="s">
        <v>2279</v>
      </c>
      <c r="W2846" t="s">
        <v>3826</v>
      </c>
      <c r="X2846">
        <v>357362650000</v>
      </c>
      <c r="Y2846" t="s">
        <v>65</v>
      </c>
      <c r="Z2846" t="s">
        <v>66</v>
      </c>
      <c r="AG2846" t="s">
        <v>1972</v>
      </c>
      <c r="AL2846">
        <v>5</v>
      </c>
      <c r="AN2846" t="s">
        <v>1974</v>
      </c>
      <c r="AO2846">
        <v>0</v>
      </c>
      <c r="AQ2846">
        <v>2258215</v>
      </c>
      <c r="AR2846" t="s">
        <v>4605</v>
      </c>
      <c r="AS2846" t="s">
        <v>5883</v>
      </c>
      <c r="AT2846" t="s">
        <v>2022</v>
      </c>
    </row>
    <row r="2847" spans="1:46" x14ac:dyDescent="0.25">
      <c r="A2847" t="str">
        <f>_xlfn.XLOOKUP(I2847,UTILIZADAS[Contacto1],UTILIZADAS[Source.Name],,0)</f>
        <v>Cobros Abril Canal Fijo</v>
      </c>
      <c r="B2847" s="18">
        <f>VLOOKUP(J2847,Ref!A:C,3,0)</f>
        <v>1</v>
      </c>
      <c r="C2847" s="18">
        <f>VLOOKUP(J2847,Ref!A:D,4,0)</f>
        <v>1</v>
      </c>
      <c r="D2847" s="18" t="str">
        <f t="shared" si="132"/>
        <v>12/may</v>
      </c>
      <c r="E2847" s="18">
        <f t="shared" si="133"/>
        <v>1</v>
      </c>
      <c r="F2847" s="18">
        <v>1</v>
      </c>
      <c r="G2847" s="18">
        <f t="shared" si="134"/>
        <v>1</v>
      </c>
      <c r="H2847" s="3">
        <v>46154.445462962962</v>
      </c>
      <c r="I2847">
        <v>66525594</v>
      </c>
      <c r="J2847">
        <v>6003</v>
      </c>
      <c r="K2847" t="s">
        <v>1983</v>
      </c>
      <c r="L2847" t="s">
        <v>1897</v>
      </c>
      <c r="M2847" t="s">
        <v>1970</v>
      </c>
      <c r="O2847">
        <v>359363260000</v>
      </c>
      <c r="P2847">
        <v>16018</v>
      </c>
      <c r="Q2847">
        <v>-4</v>
      </c>
      <c r="R2847">
        <v>1</v>
      </c>
      <c r="S2847">
        <v>66525594</v>
      </c>
      <c r="U2847" t="s">
        <v>1487</v>
      </c>
      <c r="W2847" t="s">
        <v>1488</v>
      </c>
      <c r="X2847">
        <v>359363260000</v>
      </c>
      <c r="Y2847" t="s">
        <v>65</v>
      </c>
      <c r="Z2847" t="s">
        <v>66</v>
      </c>
      <c r="AF2847" t="s">
        <v>1976</v>
      </c>
      <c r="AG2847" t="s">
        <v>1972</v>
      </c>
      <c r="AL2847">
        <v>34</v>
      </c>
      <c r="AM2847" t="s">
        <v>1979</v>
      </c>
      <c r="AN2847" t="s">
        <v>1987</v>
      </c>
      <c r="AO2847">
        <v>0</v>
      </c>
      <c r="AQ2847">
        <v>2258216</v>
      </c>
      <c r="AR2847" t="s">
        <v>4605</v>
      </c>
      <c r="AS2847" t="s">
        <v>5883</v>
      </c>
      <c r="AT2847" t="s">
        <v>1892</v>
      </c>
    </row>
    <row r="2848" spans="1:46" x14ac:dyDescent="0.25">
      <c r="A2848" t="str">
        <f>_xlfn.XLOOKUP(I2848,UTILIZADAS[Contacto1],UTILIZADAS[Source.Name],,0)</f>
        <v>Cobros Abril Canal Fijo</v>
      </c>
      <c r="B2848" s="18">
        <f>VLOOKUP(J2848,Ref!A:C,3,0)</f>
        <v>0</v>
      </c>
      <c r="C2848" s="18">
        <f>VLOOKUP(J2848,Ref!A:D,4,0)</f>
        <v>0</v>
      </c>
      <c r="D2848" s="18" t="str">
        <f t="shared" si="132"/>
        <v>12/may</v>
      </c>
      <c r="E2848" s="18">
        <f t="shared" si="133"/>
        <v>6</v>
      </c>
      <c r="F2848" s="18">
        <v>1</v>
      </c>
      <c r="G2848" s="18">
        <f t="shared" si="134"/>
        <v>0</v>
      </c>
      <c r="H2848" s="3">
        <v>46154.445381944446</v>
      </c>
      <c r="I2848">
        <v>66536181</v>
      </c>
      <c r="J2848" t="s">
        <v>1967</v>
      </c>
      <c r="K2848" t="s">
        <v>1968</v>
      </c>
      <c r="L2848" t="s">
        <v>1969</v>
      </c>
      <c r="M2848" t="s">
        <v>1970</v>
      </c>
      <c r="O2848">
        <v>342410060000</v>
      </c>
      <c r="P2848">
        <v>16018</v>
      </c>
      <c r="Q2848">
        <v>-4</v>
      </c>
      <c r="R2848">
        <v>1</v>
      </c>
      <c r="S2848">
        <v>66536181</v>
      </c>
      <c r="U2848" t="s">
        <v>99</v>
      </c>
      <c r="W2848" t="s">
        <v>100</v>
      </c>
      <c r="X2848">
        <v>342410060000</v>
      </c>
      <c r="Y2848" t="s">
        <v>65</v>
      </c>
      <c r="Z2848" t="s">
        <v>66</v>
      </c>
      <c r="AG2848" t="s">
        <v>1972</v>
      </c>
      <c r="AL2848">
        <v>0</v>
      </c>
      <c r="AN2848" t="s">
        <v>1974</v>
      </c>
      <c r="AO2848">
        <v>0</v>
      </c>
      <c r="AQ2848">
        <v>2258217</v>
      </c>
      <c r="AR2848" t="s">
        <v>4605</v>
      </c>
      <c r="AS2848" t="s">
        <v>5883</v>
      </c>
      <c r="AT2848" t="s">
        <v>1975</v>
      </c>
    </row>
    <row r="2849" spans="1:46" x14ac:dyDescent="0.25">
      <c r="A2849" t="str">
        <f>_xlfn.XLOOKUP(I2849,UTILIZADAS[Contacto1],UTILIZADAS[Source.Name],,0)</f>
        <v>Cobros Abril Canal Fijo</v>
      </c>
      <c r="B2849" s="18">
        <f>VLOOKUP(J2849,Ref!A:C,3,0)</f>
        <v>0</v>
      </c>
      <c r="C2849" s="18">
        <f>VLOOKUP(J2849,Ref!A:D,4,0)</f>
        <v>0</v>
      </c>
      <c r="D2849" s="18" t="str">
        <f t="shared" si="132"/>
        <v>14/may</v>
      </c>
      <c r="E2849" s="18">
        <f t="shared" si="133"/>
        <v>6</v>
      </c>
      <c r="F2849" s="18">
        <v>1</v>
      </c>
      <c r="G2849" s="18">
        <f t="shared" si="134"/>
        <v>0</v>
      </c>
      <c r="H2849" s="3">
        <v>46156.50818287037</v>
      </c>
      <c r="I2849">
        <v>66536181</v>
      </c>
      <c r="J2849" t="s">
        <v>2021</v>
      </c>
      <c r="K2849" t="s">
        <v>1968</v>
      </c>
      <c r="L2849" t="s">
        <v>1969</v>
      </c>
      <c r="M2849" t="s">
        <v>1970</v>
      </c>
      <c r="O2849">
        <v>342410060000</v>
      </c>
      <c r="P2849">
        <v>16018</v>
      </c>
      <c r="Q2849">
        <v>-4</v>
      </c>
      <c r="R2849">
        <v>1</v>
      </c>
      <c r="S2849">
        <v>66536181</v>
      </c>
      <c r="U2849" t="s">
        <v>99</v>
      </c>
      <c r="W2849" t="s">
        <v>100</v>
      </c>
      <c r="X2849">
        <v>342410060000</v>
      </c>
      <c r="Y2849" t="s">
        <v>65</v>
      </c>
      <c r="Z2849" t="s">
        <v>66</v>
      </c>
      <c r="AG2849" t="s">
        <v>1972</v>
      </c>
      <c r="AL2849">
        <v>5</v>
      </c>
      <c r="AN2849" t="s">
        <v>1974</v>
      </c>
      <c r="AO2849">
        <v>0</v>
      </c>
      <c r="AQ2849">
        <v>2258217</v>
      </c>
      <c r="AR2849" t="s">
        <v>4605</v>
      </c>
      <c r="AS2849" t="s">
        <v>5883</v>
      </c>
      <c r="AT2849" t="s">
        <v>2022</v>
      </c>
    </row>
    <row r="2850" spans="1:46" x14ac:dyDescent="0.25">
      <c r="A2850" t="str">
        <f>_xlfn.XLOOKUP(I2850,UTILIZADAS[Contacto1],UTILIZADAS[Source.Name],,0)</f>
        <v>Cobros Abril Canal Fijo</v>
      </c>
      <c r="B2850" s="18">
        <f>VLOOKUP(J2850,Ref!A:C,3,0)</f>
        <v>0</v>
      </c>
      <c r="C2850" s="18">
        <f>VLOOKUP(J2850,Ref!A:D,4,0)</f>
        <v>0</v>
      </c>
      <c r="D2850" s="18" t="str">
        <f t="shared" si="132"/>
        <v>18/may</v>
      </c>
      <c r="E2850" s="18">
        <f t="shared" si="133"/>
        <v>6</v>
      </c>
      <c r="F2850" s="18">
        <v>1</v>
      </c>
      <c r="G2850" s="18">
        <f t="shared" si="134"/>
        <v>0</v>
      </c>
      <c r="H2850" s="3">
        <v>46160.702870370369</v>
      </c>
      <c r="I2850">
        <v>66536181</v>
      </c>
      <c r="J2850" t="s">
        <v>1967</v>
      </c>
      <c r="K2850" t="s">
        <v>1968</v>
      </c>
      <c r="L2850" t="s">
        <v>1969</v>
      </c>
      <c r="M2850" t="s">
        <v>1970</v>
      </c>
      <c r="O2850">
        <v>342410060000</v>
      </c>
      <c r="P2850">
        <v>16018</v>
      </c>
      <c r="Q2850">
        <v>-4</v>
      </c>
      <c r="R2850">
        <v>1</v>
      </c>
      <c r="S2850">
        <v>66536181</v>
      </c>
      <c r="U2850" t="s">
        <v>99</v>
      </c>
      <c r="W2850" t="s">
        <v>100</v>
      </c>
      <c r="X2850">
        <v>342410060000</v>
      </c>
      <c r="Y2850" t="s">
        <v>65</v>
      </c>
      <c r="Z2850" t="s">
        <v>66</v>
      </c>
      <c r="AG2850" t="s">
        <v>1972</v>
      </c>
      <c r="AL2850">
        <v>0</v>
      </c>
      <c r="AN2850" t="s">
        <v>1974</v>
      </c>
      <c r="AO2850">
        <v>0</v>
      </c>
      <c r="AQ2850">
        <v>2258217</v>
      </c>
      <c r="AR2850" t="s">
        <v>4605</v>
      </c>
      <c r="AS2850" t="s">
        <v>5883</v>
      </c>
      <c r="AT2850" t="s">
        <v>1975</v>
      </c>
    </row>
    <row r="2851" spans="1:46" x14ac:dyDescent="0.25">
      <c r="A2851" t="str">
        <f>_xlfn.XLOOKUP(I2851,UTILIZADAS[Contacto1],UTILIZADAS[Source.Name],,0)</f>
        <v>Cobros Abril Canal Fijo</v>
      </c>
      <c r="B2851" s="18">
        <f>VLOOKUP(J2851,Ref!A:C,3,0)</f>
        <v>0</v>
      </c>
      <c r="C2851" s="18">
        <f>VLOOKUP(J2851,Ref!A:D,4,0)</f>
        <v>0</v>
      </c>
      <c r="D2851" s="18" t="str">
        <f t="shared" si="132"/>
        <v>20/may</v>
      </c>
      <c r="E2851" s="18">
        <f t="shared" si="133"/>
        <v>6</v>
      </c>
      <c r="F2851" s="18">
        <v>1</v>
      </c>
      <c r="G2851" s="18">
        <f t="shared" si="134"/>
        <v>0</v>
      </c>
      <c r="H2851" s="3">
        <v>46162.508703703701</v>
      </c>
      <c r="I2851">
        <v>66536181</v>
      </c>
      <c r="J2851" t="s">
        <v>2021</v>
      </c>
      <c r="K2851" t="s">
        <v>1968</v>
      </c>
      <c r="L2851" t="s">
        <v>1969</v>
      </c>
      <c r="M2851" t="s">
        <v>1970</v>
      </c>
      <c r="O2851">
        <v>342410060000</v>
      </c>
      <c r="P2851">
        <v>16018</v>
      </c>
      <c r="Q2851">
        <v>-4</v>
      </c>
      <c r="R2851">
        <v>1</v>
      </c>
      <c r="S2851">
        <v>66536181</v>
      </c>
      <c r="U2851" t="s">
        <v>99</v>
      </c>
      <c r="W2851" t="s">
        <v>100</v>
      </c>
      <c r="X2851">
        <v>342410060000</v>
      </c>
      <c r="Y2851" t="s">
        <v>65</v>
      </c>
      <c r="Z2851" t="s">
        <v>66</v>
      </c>
      <c r="AG2851" t="s">
        <v>1972</v>
      </c>
      <c r="AL2851">
        <v>5</v>
      </c>
      <c r="AN2851" t="s">
        <v>1974</v>
      </c>
      <c r="AO2851">
        <v>0</v>
      </c>
      <c r="AQ2851">
        <v>2258217</v>
      </c>
      <c r="AR2851" t="s">
        <v>4605</v>
      </c>
      <c r="AS2851" t="s">
        <v>5883</v>
      </c>
      <c r="AT2851" t="s">
        <v>2022</v>
      </c>
    </row>
    <row r="2852" spans="1:46" x14ac:dyDescent="0.25">
      <c r="A2852" t="str">
        <f>_xlfn.XLOOKUP(I2852,UTILIZADAS[Contacto1],UTILIZADAS[Source.Name],,0)</f>
        <v>Cobros Abril Canal Fijo</v>
      </c>
      <c r="B2852" s="18">
        <f>VLOOKUP(J2852,Ref!A:C,3,0)</f>
        <v>0</v>
      </c>
      <c r="C2852" s="18">
        <f>VLOOKUP(J2852,Ref!A:D,4,0)</f>
        <v>0</v>
      </c>
      <c r="D2852" s="18" t="str">
        <f t="shared" si="132"/>
        <v>21/may</v>
      </c>
      <c r="E2852" s="18">
        <f t="shared" si="133"/>
        <v>6</v>
      </c>
      <c r="F2852" s="18">
        <v>1</v>
      </c>
      <c r="G2852" s="18">
        <f t="shared" si="134"/>
        <v>0</v>
      </c>
      <c r="H2852" s="3">
        <v>46163.538321759261</v>
      </c>
      <c r="I2852">
        <v>66536181</v>
      </c>
      <c r="J2852" t="s">
        <v>2021</v>
      </c>
      <c r="K2852" t="s">
        <v>1968</v>
      </c>
      <c r="L2852" t="s">
        <v>1969</v>
      </c>
      <c r="M2852" t="s">
        <v>1970</v>
      </c>
      <c r="O2852">
        <v>342410060000</v>
      </c>
      <c r="P2852">
        <v>16018</v>
      </c>
      <c r="Q2852">
        <v>-4</v>
      </c>
      <c r="R2852">
        <v>1</v>
      </c>
      <c r="S2852">
        <v>66536181</v>
      </c>
      <c r="U2852" t="s">
        <v>99</v>
      </c>
      <c r="W2852" t="s">
        <v>100</v>
      </c>
      <c r="X2852">
        <v>342410060000</v>
      </c>
      <c r="Y2852" t="s">
        <v>65</v>
      </c>
      <c r="Z2852" t="s">
        <v>66</v>
      </c>
      <c r="AG2852" t="s">
        <v>1972</v>
      </c>
      <c r="AL2852">
        <v>5</v>
      </c>
      <c r="AN2852" t="s">
        <v>1974</v>
      </c>
      <c r="AO2852">
        <v>0</v>
      </c>
      <c r="AQ2852">
        <v>2258217</v>
      </c>
      <c r="AR2852" t="s">
        <v>4605</v>
      </c>
      <c r="AS2852" t="s">
        <v>5883</v>
      </c>
      <c r="AT2852" t="s">
        <v>2022</v>
      </c>
    </row>
    <row r="2853" spans="1:46" x14ac:dyDescent="0.25">
      <c r="A2853" t="str">
        <f>_xlfn.XLOOKUP(I2853,UTILIZADAS[Contacto1],UTILIZADAS[Source.Name],,0)</f>
        <v>Cobros Abril Canal Fijo</v>
      </c>
      <c r="B2853" s="18">
        <f>VLOOKUP(J2853,Ref!A:C,3,0)</f>
        <v>0</v>
      </c>
      <c r="C2853" s="18">
        <f>VLOOKUP(J2853,Ref!A:D,4,0)</f>
        <v>0</v>
      </c>
      <c r="D2853" s="18" t="str">
        <f t="shared" si="132"/>
        <v>22/may</v>
      </c>
      <c r="E2853" s="18">
        <f t="shared" si="133"/>
        <v>6</v>
      </c>
      <c r="F2853" s="18">
        <v>1</v>
      </c>
      <c r="G2853" s="18">
        <f t="shared" si="134"/>
        <v>1</v>
      </c>
      <c r="H2853" s="3">
        <v>46164.428067129629</v>
      </c>
      <c r="I2853">
        <v>66536181</v>
      </c>
      <c r="J2853" t="s">
        <v>1967</v>
      </c>
      <c r="K2853" t="s">
        <v>1968</v>
      </c>
      <c r="L2853" t="s">
        <v>1969</v>
      </c>
      <c r="M2853" t="s">
        <v>1970</v>
      </c>
      <c r="O2853">
        <v>342410060000</v>
      </c>
      <c r="P2853">
        <v>16018</v>
      </c>
      <c r="Q2853">
        <v>-4</v>
      </c>
      <c r="R2853">
        <v>1</v>
      </c>
      <c r="S2853">
        <v>66536181</v>
      </c>
      <c r="U2853" t="s">
        <v>99</v>
      </c>
      <c r="W2853" t="s">
        <v>100</v>
      </c>
      <c r="X2853">
        <v>342410060000</v>
      </c>
      <c r="Y2853" t="s">
        <v>65</v>
      </c>
      <c r="Z2853" t="s">
        <v>66</v>
      </c>
      <c r="AG2853" t="s">
        <v>1972</v>
      </c>
      <c r="AL2853">
        <v>0</v>
      </c>
      <c r="AN2853" t="s">
        <v>1974</v>
      </c>
      <c r="AO2853">
        <v>0</v>
      </c>
      <c r="AQ2853">
        <v>2258217</v>
      </c>
      <c r="AR2853" t="s">
        <v>4605</v>
      </c>
      <c r="AS2853" t="s">
        <v>5883</v>
      </c>
      <c r="AT2853" t="s">
        <v>1975</v>
      </c>
    </row>
    <row r="2854" spans="1:46" x14ac:dyDescent="0.25">
      <c r="A2854" t="str">
        <f>_xlfn.XLOOKUP(I2854,UTILIZADAS[Contacto1],UTILIZADAS[Source.Name],,0)</f>
        <v>Cobros Mayo</v>
      </c>
      <c r="B2854" s="18">
        <f>VLOOKUP(J2854,Ref!A:C,3,0)</f>
        <v>0</v>
      </c>
      <c r="C2854" s="18">
        <f>VLOOKUP(J2854,Ref!A:D,4,0)</f>
        <v>0</v>
      </c>
      <c r="D2854" s="18" t="str">
        <f t="shared" si="132"/>
        <v>12/may</v>
      </c>
      <c r="E2854" s="18">
        <f t="shared" si="133"/>
        <v>4</v>
      </c>
      <c r="F2854" s="18">
        <v>1</v>
      </c>
      <c r="G2854" s="18">
        <f t="shared" si="134"/>
        <v>0</v>
      </c>
      <c r="H2854" s="3">
        <v>46154.447916666664</v>
      </c>
      <c r="I2854">
        <v>66543378</v>
      </c>
      <c r="J2854" t="s">
        <v>2023</v>
      </c>
      <c r="K2854" t="s">
        <v>1968</v>
      </c>
      <c r="L2854" t="s">
        <v>1969</v>
      </c>
      <c r="M2854" t="s">
        <v>1970</v>
      </c>
      <c r="O2854">
        <v>365059110000</v>
      </c>
      <c r="P2854">
        <v>16018</v>
      </c>
      <c r="Q2854">
        <v>-4</v>
      </c>
      <c r="R2854">
        <v>1</v>
      </c>
      <c r="S2854">
        <v>66543378</v>
      </c>
      <c r="U2854" t="s">
        <v>5201</v>
      </c>
      <c r="W2854" t="s">
        <v>5202</v>
      </c>
      <c r="X2854">
        <v>365059110000</v>
      </c>
      <c r="Y2854" t="s">
        <v>65</v>
      </c>
      <c r="Z2854" t="s">
        <v>66</v>
      </c>
      <c r="AG2854" t="s">
        <v>1972</v>
      </c>
      <c r="AL2854">
        <v>0</v>
      </c>
      <c r="AN2854" t="s">
        <v>1974</v>
      </c>
      <c r="AO2854">
        <v>0</v>
      </c>
      <c r="AQ2854">
        <v>2258218</v>
      </c>
      <c r="AR2854" t="s">
        <v>4605</v>
      </c>
      <c r="AS2854" t="s">
        <v>5883</v>
      </c>
      <c r="AT2854" t="s">
        <v>2024</v>
      </c>
    </row>
    <row r="2855" spans="1:46" x14ac:dyDescent="0.25">
      <c r="A2855" t="str">
        <f>_xlfn.XLOOKUP(I2855,UTILIZADAS[Contacto1],UTILIZADAS[Source.Name],,0)</f>
        <v>Cobros Mayo</v>
      </c>
      <c r="B2855" s="18">
        <f>VLOOKUP(J2855,Ref!A:C,3,0)</f>
        <v>0</v>
      </c>
      <c r="C2855" s="18">
        <f>VLOOKUP(J2855,Ref!A:D,4,0)</f>
        <v>0</v>
      </c>
      <c r="D2855" s="18" t="str">
        <f t="shared" si="132"/>
        <v>12/may</v>
      </c>
      <c r="E2855" s="18">
        <f t="shared" si="133"/>
        <v>4</v>
      </c>
      <c r="F2855" s="18">
        <v>1</v>
      </c>
      <c r="G2855" s="18">
        <f t="shared" si="134"/>
        <v>0</v>
      </c>
      <c r="H2855" s="3">
        <v>46154.537835648145</v>
      </c>
      <c r="I2855">
        <v>66543378</v>
      </c>
      <c r="J2855" t="s">
        <v>2023</v>
      </c>
      <c r="K2855" t="s">
        <v>1968</v>
      </c>
      <c r="L2855" t="s">
        <v>1969</v>
      </c>
      <c r="M2855" t="s">
        <v>1970</v>
      </c>
      <c r="O2855">
        <v>365059110000</v>
      </c>
      <c r="P2855">
        <v>16018</v>
      </c>
      <c r="Q2855">
        <v>-4</v>
      </c>
      <c r="R2855">
        <v>1</v>
      </c>
      <c r="S2855">
        <v>66543378</v>
      </c>
      <c r="U2855" t="s">
        <v>5201</v>
      </c>
      <c r="W2855" t="s">
        <v>5202</v>
      </c>
      <c r="X2855">
        <v>365059110000</v>
      </c>
      <c r="Y2855" t="s">
        <v>65</v>
      </c>
      <c r="Z2855" t="s">
        <v>66</v>
      </c>
      <c r="AG2855" t="s">
        <v>1972</v>
      </c>
      <c r="AL2855">
        <v>0</v>
      </c>
      <c r="AN2855" t="s">
        <v>1974</v>
      </c>
      <c r="AO2855">
        <v>0</v>
      </c>
      <c r="AQ2855">
        <v>2258218</v>
      </c>
      <c r="AR2855" t="s">
        <v>4605</v>
      </c>
      <c r="AS2855" t="s">
        <v>5883</v>
      </c>
      <c r="AT2855" t="s">
        <v>2024</v>
      </c>
    </row>
    <row r="2856" spans="1:46" x14ac:dyDescent="0.25">
      <c r="A2856" t="str">
        <f>_xlfn.XLOOKUP(I2856,UTILIZADAS[Contacto1],UTILIZADAS[Source.Name],,0)</f>
        <v>Cobros Mayo</v>
      </c>
      <c r="B2856" s="18">
        <f>VLOOKUP(J2856,Ref!A:C,3,0)</f>
        <v>0</v>
      </c>
      <c r="C2856" s="18">
        <f>VLOOKUP(J2856,Ref!A:D,4,0)</f>
        <v>0</v>
      </c>
      <c r="D2856" s="18" t="str">
        <f t="shared" si="132"/>
        <v>12/may</v>
      </c>
      <c r="E2856" s="18">
        <f t="shared" si="133"/>
        <v>4</v>
      </c>
      <c r="F2856" s="18">
        <v>1</v>
      </c>
      <c r="G2856" s="18">
        <f t="shared" si="134"/>
        <v>0</v>
      </c>
      <c r="H2856" s="3">
        <v>46154.683668981481</v>
      </c>
      <c r="I2856">
        <v>66543378</v>
      </c>
      <c r="J2856" t="s">
        <v>2023</v>
      </c>
      <c r="K2856" t="s">
        <v>1968</v>
      </c>
      <c r="L2856" t="s">
        <v>1969</v>
      </c>
      <c r="M2856" t="s">
        <v>1970</v>
      </c>
      <c r="O2856">
        <v>365059110000</v>
      </c>
      <c r="P2856">
        <v>16018</v>
      </c>
      <c r="Q2856">
        <v>-4</v>
      </c>
      <c r="R2856">
        <v>1</v>
      </c>
      <c r="S2856">
        <v>66543378</v>
      </c>
      <c r="U2856" t="s">
        <v>5201</v>
      </c>
      <c r="W2856" t="s">
        <v>5202</v>
      </c>
      <c r="X2856">
        <v>365059110000</v>
      </c>
      <c r="Y2856" t="s">
        <v>65</v>
      </c>
      <c r="Z2856" t="s">
        <v>66</v>
      </c>
      <c r="AG2856" t="s">
        <v>1972</v>
      </c>
      <c r="AL2856">
        <v>0</v>
      </c>
      <c r="AN2856" t="s">
        <v>1974</v>
      </c>
      <c r="AO2856">
        <v>0</v>
      </c>
      <c r="AQ2856">
        <v>2258218</v>
      </c>
      <c r="AR2856" t="s">
        <v>4605</v>
      </c>
      <c r="AS2856" t="s">
        <v>5883</v>
      </c>
      <c r="AT2856" t="s">
        <v>2024</v>
      </c>
    </row>
    <row r="2857" spans="1:46" x14ac:dyDescent="0.25">
      <c r="A2857" t="str">
        <f>_xlfn.XLOOKUP(I2857,UTILIZADAS[Contacto1],UTILIZADAS[Source.Name],,0)</f>
        <v>Cobros Mayo</v>
      </c>
      <c r="B2857" s="18">
        <f>VLOOKUP(J2857,Ref!A:C,3,0)</f>
        <v>0</v>
      </c>
      <c r="C2857" s="18">
        <f>VLOOKUP(J2857,Ref!A:D,4,0)</f>
        <v>0</v>
      </c>
      <c r="D2857" s="18" t="str">
        <f t="shared" si="132"/>
        <v>13/may</v>
      </c>
      <c r="E2857" s="18">
        <f t="shared" si="133"/>
        <v>4</v>
      </c>
      <c r="F2857" s="18">
        <v>1</v>
      </c>
      <c r="G2857" s="18">
        <f t="shared" si="134"/>
        <v>1</v>
      </c>
      <c r="H2857" s="3">
        <v>46155.481458333335</v>
      </c>
      <c r="I2857">
        <v>66543378</v>
      </c>
      <c r="J2857" t="s">
        <v>2023</v>
      </c>
      <c r="K2857" t="s">
        <v>1968</v>
      </c>
      <c r="L2857" t="s">
        <v>1969</v>
      </c>
      <c r="M2857" t="s">
        <v>1970</v>
      </c>
      <c r="O2857">
        <v>365059110000</v>
      </c>
      <c r="P2857">
        <v>16018</v>
      </c>
      <c r="Q2857">
        <v>-4</v>
      </c>
      <c r="R2857">
        <v>1</v>
      </c>
      <c r="S2857">
        <v>66543378</v>
      </c>
      <c r="U2857" t="s">
        <v>5201</v>
      </c>
      <c r="W2857" t="s">
        <v>5202</v>
      </c>
      <c r="X2857">
        <v>365059110000</v>
      </c>
      <c r="Y2857" t="s">
        <v>65</v>
      </c>
      <c r="Z2857" t="s">
        <v>66</v>
      </c>
      <c r="AG2857" t="s">
        <v>1972</v>
      </c>
      <c r="AL2857">
        <v>0</v>
      </c>
      <c r="AN2857" t="s">
        <v>1974</v>
      </c>
      <c r="AO2857">
        <v>0</v>
      </c>
      <c r="AQ2857">
        <v>2258218</v>
      </c>
      <c r="AR2857" t="s">
        <v>4605</v>
      </c>
      <c r="AS2857" t="s">
        <v>5883</v>
      </c>
      <c r="AT2857" t="s">
        <v>2024</v>
      </c>
    </row>
    <row r="2858" spans="1:46" x14ac:dyDescent="0.25">
      <c r="A2858" t="str">
        <f>_xlfn.XLOOKUP(I2858,UTILIZADAS[Contacto1],UTILIZADAS[Source.Name],,0)</f>
        <v>Cobros Abril Canal Fijo</v>
      </c>
      <c r="B2858" s="18">
        <f>VLOOKUP(J2858,Ref!A:C,3,0)</f>
        <v>1</v>
      </c>
      <c r="C2858" s="18">
        <f>VLOOKUP(J2858,Ref!A:D,4,0)</f>
        <v>0</v>
      </c>
      <c r="D2858" s="18" t="str">
        <f t="shared" si="132"/>
        <v>12/may</v>
      </c>
      <c r="E2858" s="18">
        <f t="shared" si="133"/>
        <v>1</v>
      </c>
      <c r="F2858" s="18">
        <v>1</v>
      </c>
      <c r="G2858" s="18">
        <f t="shared" si="134"/>
        <v>1</v>
      </c>
      <c r="H2858" s="3">
        <v>46154.447280092594</v>
      </c>
      <c r="I2858">
        <v>66545512</v>
      </c>
      <c r="J2858">
        <v>6006</v>
      </c>
      <c r="K2858" t="s">
        <v>1983</v>
      </c>
      <c r="L2858" t="s">
        <v>1897</v>
      </c>
      <c r="M2858" t="s">
        <v>1970</v>
      </c>
      <c r="O2858">
        <v>352375610000</v>
      </c>
      <c r="P2858">
        <v>16018</v>
      </c>
      <c r="Q2858">
        <v>-4</v>
      </c>
      <c r="R2858">
        <v>1</v>
      </c>
      <c r="S2858">
        <v>66545512</v>
      </c>
      <c r="U2858" t="s">
        <v>4528</v>
      </c>
      <c r="W2858" t="s">
        <v>386</v>
      </c>
      <c r="X2858">
        <v>352375610000</v>
      </c>
      <c r="Y2858" t="s">
        <v>65</v>
      </c>
      <c r="Z2858" t="s">
        <v>597</v>
      </c>
      <c r="AF2858" t="s">
        <v>1976</v>
      </c>
      <c r="AG2858" t="s">
        <v>1972</v>
      </c>
      <c r="AL2858">
        <v>96</v>
      </c>
      <c r="AM2858" t="s">
        <v>1979</v>
      </c>
      <c r="AN2858" t="s">
        <v>1987</v>
      </c>
      <c r="AO2858">
        <v>0</v>
      </c>
      <c r="AQ2858">
        <v>2258219</v>
      </c>
      <c r="AR2858" t="s">
        <v>4605</v>
      </c>
      <c r="AS2858" t="s">
        <v>5883</v>
      </c>
      <c r="AT2858" t="s">
        <v>1894</v>
      </c>
    </row>
    <row r="2859" spans="1:46" x14ac:dyDescent="0.25">
      <c r="A2859" t="str">
        <f>_xlfn.XLOOKUP(I2859,UTILIZADAS[Contacto1],UTILIZADAS[Source.Name],,0)</f>
        <v>Cobros Abril Canal Fijo</v>
      </c>
      <c r="B2859" s="18">
        <f>VLOOKUP(J2859,Ref!A:C,3,0)</f>
        <v>0</v>
      </c>
      <c r="C2859" s="18">
        <f>VLOOKUP(J2859,Ref!A:D,4,0)</f>
        <v>0</v>
      </c>
      <c r="D2859" s="18" t="str">
        <f t="shared" si="132"/>
        <v>12/may</v>
      </c>
      <c r="E2859" s="18">
        <f t="shared" si="133"/>
        <v>2</v>
      </c>
      <c r="F2859" s="18">
        <v>1</v>
      </c>
      <c r="G2859" s="18">
        <f t="shared" si="134"/>
        <v>0</v>
      </c>
      <c r="H2859" s="3">
        <v>46154.448159722226</v>
      </c>
      <c r="I2859">
        <v>66546767</v>
      </c>
      <c r="J2859" t="s">
        <v>2021</v>
      </c>
      <c r="K2859" t="s">
        <v>1968</v>
      </c>
      <c r="L2859" t="s">
        <v>1969</v>
      </c>
      <c r="M2859" t="s">
        <v>1970</v>
      </c>
      <c r="O2859">
        <v>364027820000</v>
      </c>
      <c r="P2859">
        <v>16018</v>
      </c>
      <c r="Q2859">
        <v>-4</v>
      </c>
      <c r="R2859">
        <v>1</v>
      </c>
      <c r="S2859">
        <v>66546767</v>
      </c>
      <c r="U2859" t="s">
        <v>2385</v>
      </c>
      <c r="W2859" t="s">
        <v>3955</v>
      </c>
      <c r="X2859">
        <v>364027820000</v>
      </c>
      <c r="Y2859" t="s">
        <v>65</v>
      </c>
      <c r="Z2859" t="s">
        <v>4619</v>
      </c>
      <c r="AF2859" t="s">
        <v>1976</v>
      </c>
      <c r="AG2859" t="s">
        <v>1972</v>
      </c>
      <c r="AL2859">
        <v>5</v>
      </c>
      <c r="AN2859" t="s">
        <v>1974</v>
      </c>
      <c r="AO2859">
        <v>0</v>
      </c>
      <c r="AQ2859">
        <v>2258220</v>
      </c>
      <c r="AR2859" t="s">
        <v>4605</v>
      </c>
      <c r="AS2859" t="s">
        <v>5883</v>
      </c>
      <c r="AT2859" t="s">
        <v>2022</v>
      </c>
    </row>
    <row r="2860" spans="1:46" x14ac:dyDescent="0.25">
      <c r="A2860" t="str">
        <f>_xlfn.XLOOKUP(I2860,UTILIZADAS[Contacto1],UTILIZADAS[Source.Name],,0)</f>
        <v>Cobros Abril Canal Fijo</v>
      </c>
      <c r="B2860" s="18">
        <f>VLOOKUP(J2860,Ref!A:C,3,0)</f>
        <v>0</v>
      </c>
      <c r="C2860" s="18">
        <f>VLOOKUP(J2860,Ref!A:D,4,0)</f>
        <v>0</v>
      </c>
      <c r="D2860" s="18" t="str">
        <f t="shared" si="132"/>
        <v>14/may</v>
      </c>
      <c r="E2860" s="18">
        <f t="shared" si="133"/>
        <v>2</v>
      </c>
      <c r="F2860" s="18">
        <v>1</v>
      </c>
      <c r="G2860" s="18">
        <f t="shared" si="134"/>
        <v>1</v>
      </c>
      <c r="H2860" s="3">
        <v>46156.509733796294</v>
      </c>
      <c r="I2860">
        <v>66546767</v>
      </c>
      <c r="J2860">
        <v>6004</v>
      </c>
      <c r="K2860" t="s">
        <v>1983</v>
      </c>
      <c r="L2860" t="s">
        <v>1897</v>
      </c>
      <c r="M2860" t="s">
        <v>1970</v>
      </c>
      <c r="O2860">
        <v>364027820000</v>
      </c>
      <c r="P2860">
        <v>16018</v>
      </c>
      <c r="Q2860">
        <v>-4</v>
      </c>
      <c r="R2860">
        <v>1</v>
      </c>
      <c r="S2860">
        <v>66546767</v>
      </c>
      <c r="U2860" t="s">
        <v>2385</v>
      </c>
      <c r="W2860" t="s">
        <v>3955</v>
      </c>
      <c r="X2860">
        <v>364027820000</v>
      </c>
      <c r="Y2860" t="s">
        <v>65</v>
      </c>
      <c r="Z2860" t="s">
        <v>4619</v>
      </c>
      <c r="AF2860" t="s">
        <v>1976</v>
      </c>
      <c r="AG2860" t="s">
        <v>1972</v>
      </c>
      <c r="AL2860">
        <v>146</v>
      </c>
      <c r="AM2860" t="s">
        <v>1979</v>
      </c>
      <c r="AN2860" t="s">
        <v>1987</v>
      </c>
      <c r="AO2860">
        <v>0</v>
      </c>
      <c r="AQ2860">
        <v>2258220</v>
      </c>
      <c r="AR2860" t="s">
        <v>4605</v>
      </c>
      <c r="AS2860" t="s">
        <v>5883</v>
      </c>
      <c r="AT2860" t="s">
        <v>1984</v>
      </c>
    </row>
    <row r="2861" spans="1:46" x14ac:dyDescent="0.25">
      <c r="A2861" t="str">
        <f>_xlfn.XLOOKUP(I2861,UTILIZADAS[Contacto1],UTILIZADAS[Source.Name],,0)</f>
        <v>Cobros Mayo</v>
      </c>
      <c r="B2861" s="18">
        <f>VLOOKUP(J2861,Ref!A:C,3,0)</f>
        <v>0</v>
      </c>
      <c r="C2861" s="18">
        <f>VLOOKUP(J2861,Ref!A:D,4,0)</f>
        <v>0</v>
      </c>
      <c r="D2861" s="18" t="str">
        <f t="shared" si="132"/>
        <v>12/may</v>
      </c>
      <c r="E2861" s="18">
        <f t="shared" si="133"/>
        <v>6</v>
      </c>
      <c r="F2861" s="18">
        <v>1</v>
      </c>
      <c r="G2861" s="18">
        <f t="shared" si="134"/>
        <v>0</v>
      </c>
      <c r="H2861" s="3">
        <v>46154.448217592595</v>
      </c>
      <c r="I2861">
        <v>66550210</v>
      </c>
      <c r="J2861" t="s">
        <v>1967</v>
      </c>
      <c r="K2861" t="s">
        <v>1968</v>
      </c>
      <c r="L2861" t="s">
        <v>1969</v>
      </c>
      <c r="M2861" t="s">
        <v>1970</v>
      </c>
      <c r="O2861">
        <v>354382860000</v>
      </c>
      <c r="P2861">
        <v>16018</v>
      </c>
      <c r="Q2861">
        <v>-4</v>
      </c>
      <c r="R2861">
        <v>1</v>
      </c>
      <c r="S2861">
        <v>66550210</v>
      </c>
      <c r="U2861" t="s">
        <v>1219</v>
      </c>
      <c r="W2861" t="s">
        <v>1220</v>
      </c>
      <c r="X2861">
        <v>354382860000</v>
      </c>
      <c r="Y2861" t="s">
        <v>65</v>
      </c>
      <c r="Z2861" t="s">
        <v>66</v>
      </c>
      <c r="AG2861" t="s">
        <v>1972</v>
      </c>
      <c r="AL2861">
        <v>0</v>
      </c>
      <c r="AN2861" t="s">
        <v>1974</v>
      </c>
      <c r="AO2861">
        <v>0</v>
      </c>
      <c r="AQ2861">
        <v>2258221</v>
      </c>
      <c r="AR2861" t="s">
        <v>4605</v>
      </c>
      <c r="AS2861" t="s">
        <v>5883</v>
      </c>
      <c r="AT2861" t="s">
        <v>1975</v>
      </c>
    </row>
    <row r="2862" spans="1:46" x14ac:dyDescent="0.25">
      <c r="A2862" t="str">
        <f>_xlfn.XLOOKUP(I2862,UTILIZADAS[Contacto1],UTILIZADAS[Source.Name],,0)</f>
        <v>Cobros Mayo</v>
      </c>
      <c r="B2862" s="18">
        <f>VLOOKUP(J2862,Ref!A:C,3,0)</f>
        <v>0</v>
      </c>
      <c r="C2862" s="18">
        <f>VLOOKUP(J2862,Ref!A:D,4,0)</f>
        <v>0</v>
      </c>
      <c r="D2862" s="18" t="str">
        <f t="shared" si="132"/>
        <v>14/may</v>
      </c>
      <c r="E2862" s="18">
        <f t="shared" si="133"/>
        <v>6</v>
      </c>
      <c r="F2862" s="18">
        <v>1</v>
      </c>
      <c r="G2862" s="18">
        <f t="shared" si="134"/>
        <v>0</v>
      </c>
      <c r="H2862" s="3">
        <v>46156.509375000001</v>
      </c>
      <c r="I2862">
        <v>66550210</v>
      </c>
      <c r="J2862" t="s">
        <v>1967</v>
      </c>
      <c r="K2862" t="s">
        <v>1968</v>
      </c>
      <c r="L2862" t="s">
        <v>1969</v>
      </c>
      <c r="M2862" t="s">
        <v>1970</v>
      </c>
      <c r="O2862">
        <v>354382860000</v>
      </c>
      <c r="P2862">
        <v>16018</v>
      </c>
      <c r="Q2862">
        <v>-4</v>
      </c>
      <c r="R2862">
        <v>1</v>
      </c>
      <c r="S2862">
        <v>66550210</v>
      </c>
      <c r="U2862" t="s">
        <v>1219</v>
      </c>
      <c r="W2862" t="s">
        <v>1220</v>
      </c>
      <c r="X2862">
        <v>354382860000</v>
      </c>
      <c r="Y2862" t="s">
        <v>65</v>
      </c>
      <c r="Z2862" t="s">
        <v>66</v>
      </c>
      <c r="AG2862" t="s">
        <v>1972</v>
      </c>
      <c r="AL2862">
        <v>0</v>
      </c>
      <c r="AN2862" t="s">
        <v>1974</v>
      </c>
      <c r="AO2862">
        <v>0</v>
      </c>
      <c r="AQ2862">
        <v>2258221</v>
      </c>
      <c r="AR2862" t="s">
        <v>4605</v>
      </c>
      <c r="AS2862" t="s">
        <v>5883</v>
      </c>
      <c r="AT2862" t="s">
        <v>1975</v>
      </c>
    </row>
    <row r="2863" spans="1:46" x14ac:dyDescent="0.25">
      <c r="A2863" t="str">
        <f>_xlfn.XLOOKUP(I2863,UTILIZADAS[Contacto1],UTILIZADAS[Source.Name],,0)</f>
        <v>Cobros Mayo</v>
      </c>
      <c r="B2863" s="18">
        <f>VLOOKUP(J2863,Ref!A:C,3,0)</f>
        <v>0</v>
      </c>
      <c r="C2863" s="18">
        <f>VLOOKUP(J2863,Ref!A:D,4,0)</f>
        <v>0</v>
      </c>
      <c r="D2863" s="18" t="str">
        <f t="shared" si="132"/>
        <v>18/may</v>
      </c>
      <c r="E2863" s="18">
        <f t="shared" si="133"/>
        <v>6</v>
      </c>
      <c r="F2863" s="18">
        <v>1</v>
      </c>
      <c r="G2863" s="18">
        <f t="shared" si="134"/>
        <v>0</v>
      </c>
      <c r="H2863" s="3">
        <v>46160.702951388892</v>
      </c>
      <c r="I2863">
        <v>66550210</v>
      </c>
      <c r="J2863" t="s">
        <v>1967</v>
      </c>
      <c r="K2863" t="s">
        <v>1968</v>
      </c>
      <c r="L2863" t="s">
        <v>1969</v>
      </c>
      <c r="M2863" t="s">
        <v>1970</v>
      </c>
      <c r="O2863">
        <v>354382860000</v>
      </c>
      <c r="P2863">
        <v>16018</v>
      </c>
      <c r="Q2863">
        <v>-4</v>
      </c>
      <c r="R2863">
        <v>1</v>
      </c>
      <c r="S2863">
        <v>66550210</v>
      </c>
      <c r="U2863" t="s">
        <v>1219</v>
      </c>
      <c r="W2863" t="s">
        <v>1220</v>
      </c>
      <c r="X2863">
        <v>354382860000</v>
      </c>
      <c r="Y2863" t="s">
        <v>65</v>
      </c>
      <c r="Z2863" t="s">
        <v>66</v>
      </c>
      <c r="AG2863" t="s">
        <v>1972</v>
      </c>
      <c r="AL2863">
        <v>0</v>
      </c>
      <c r="AN2863" t="s">
        <v>1974</v>
      </c>
      <c r="AO2863">
        <v>0</v>
      </c>
      <c r="AQ2863">
        <v>2258221</v>
      </c>
      <c r="AR2863" t="s">
        <v>4605</v>
      </c>
      <c r="AS2863" t="s">
        <v>5883</v>
      </c>
      <c r="AT2863" t="s">
        <v>1975</v>
      </c>
    </row>
    <row r="2864" spans="1:46" x14ac:dyDescent="0.25">
      <c r="A2864" t="str">
        <f>_xlfn.XLOOKUP(I2864,UTILIZADAS[Contacto1],UTILIZADAS[Source.Name],,0)</f>
        <v>Cobros Mayo</v>
      </c>
      <c r="B2864" s="18">
        <f>VLOOKUP(J2864,Ref!A:C,3,0)</f>
        <v>0</v>
      </c>
      <c r="C2864" s="18">
        <f>VLOOKUP(J2864,Ref!A:D,4,0)</f>
        <v>0</v>
      </c>
      <c r="D2864" s="18" t="str">
        <f t="shared" si="132"/>
        <v>20/may</v>
      </c>
      <c r="E2864" s="18">
        <f t="shared" si="133"/>
        <v>6</v>
      </c>
      <c r="F2864" s="18">
        <v>1</v>
      </c>
      <c r="G2864" s="18">
        <f t="shared" si="134"/>
        <v>0</v>
      </c>
      <c r="H2864" s="3">
        <v>46162.508784722224</v>
      </c>
      <c r="I2864">
        <v>66550210</v>
      </c>
      <c r="J2864" t="s">
        <v>1967</v>
      </c>
      <c r="K2864" t="s">
        <v>1968</v>
      </c>
      <c r="L2864" t="s">
        <v>1969</v>
      </c>
      <c r="M2864" t="s">
        <v>1970</v>
      </c>
      <c r="O2864">
        <v>354382860000</v>
      </c>
      <c r="P2864">
        <v>16018</v>
      </c>
      <c r="Q2864">
        <v>-4</v>
      </c>
      <c r="R2864">
        <v>1</v>
      </c>
      <c r="S2864">
        <v>66550210</v>
      </c>
      <c r="U2864" t="s">
        <v>1219</v>
      </c>
      <c r="W2864" t="s">
        <v>1220</v>
      </c>
      <c r="X2864">
        <v>354382860000</v>
      </c>
      <c r="Y2864" t="s">
        <v>65</v>
      </c>
      <c r="Z2864" t="s">
        <v>66</v>
      </c>
      <c r="AG2864" t="s">
        <v>1972</v>
      </c>
      <c r="AL2864">
        <v>0</v>
      </c>
      <c r="AN2864" t="s">
        <v>1974</v>
      </c>
      <c r="AO2864">
        <v>0</v>
      </c>
      <c r="AQ2864">
        <v>2258221</v>
      </c>
      <c r="AR2864" t="s">
        <v>4605</v>
      </c>
      <c r="AS2864" t="s">
        <v>5883</v>
      </c>
      <c r="AT2864" t="s">
        <v>1975</v>
      </c>
    </row>
    <row r="2865" spans="1:46" x14ac:dyDescent="0.25">
      <c r="A2865" t="str">
        <f>_xlfn.XLOOKUP(I2865,UTILIZADAS[Contacto1],UTILIZADAS[Source.Name],,0)</f>
        <v>Cobros Mayo</v>
      </c>
      <c r="B2865" s="18">
        <f>VLOOKUP(J2865,Ref!A:C,3,0)</f>
        <v>0</v>
      </c>
      <c r="C2865" s="18">
        <f>VLOOKUP(J2865,Ref!A:D,4,0)</f>
        <v>0</v>
      </c>
      <c r="D2865" s="18" t="str">
        <f t="shared" si="132"/>
        <v>21/may</v>
      </c>
      <c r="E2865" s="18">
        <f t="shared" si="133"/>
        <v>6</v>
      </c>
      <c r="F2865" s="18">
        <v>1</v>
      </c>
      <c r="G2865" s="18">
        <f t="shared" si="134"/>
        <v>0</v>
      </c>
      <c r="H2865" s="3">
        <v>46163.538634259261</v>
      </c>
      <c r="I2865">
        <v>66550210</v>
      </c>
      <c r="J2865" t="s">
        <v>1967</v>
      </c>
      <c r="K2865" t="s">
        <v>1968</v>
      </c>
      <c r="L2865" t="s">
        <v>1969</v>
      </c>
      <c r="M2865" t="s">
        <v>1970</v>
      </c>
      <c r="O2865">
        <v>354382860000</v>
      </c>
      <c r="P2865">
        <v>16018</v>
      </c>
      <c r="Q2865">
        <v>-4</v>
      </c>
      <c r="R2865">
        <v>1</v>
      </c>
      <c r="S2865">
        <v>66550210</v>
      </c>
      <c r="U2865" t="s">
        <v>1219</v>
      </c>
      <c r="W2865" t="s">
        <v>1220</v>
      </c>
      <c r="X2865">
        <v>354382860000</v>
      </c>
      <c r="Y2865" t="s">
        <v>65</v>
      </c>
      <c r="Z2865" t="s">
        <v>66</v>
      </c>
      <c r="AG2865" t="s">
        <v>1972</v>
      </c>
      <c r="AL2865">
        <v>0</v>
      </c>
      <c r="AN2865" t="s">
        <v>1974</v>
      </c>
      <c r="AO2865">
        <v>0</v>
      </c>
      <c r="AQ2865">
        <v>2258221</v>
      </c>
      <c r="AR2865" t="s">
        <v>4605</v>
      </c>
      <c r="AS2865" t="s">
        <v>5883</v>
      </c>
      <c r="AT2865" t="s">
        <v>1975</v>
      </c>
    </row>
    <row r="2866" spans="1:46" x14ac:dyDescent="0.25">
      <c r="A2866" t="str">
        <f>_xlfn.XLOOKUP(I2866,UTILIZADAS[Contacto1],UTILIZADAS[Source.Name],,0)</f>
        <v>Cobros Mayo</v>
      </c>
      <c r="B2866" s="18">
        <f>VLOOKUP(J2866,Ref!A:C,3,0)</f>
        <v>0</v>
      </c>
      <c r="C2866" s="18">
        <f>VLOOKUP(J2866,Ref!A:D,4,0)</f>
        <v>0</v>
      </c>
      <c r="D2866" s="18" t="str">
        <f t="shared" si="132"/>
        <v>22/may</v>
      </c>
      <c r="E2866" s="18">
        <f t="shared" si="133"/>
        <v>6</v>
      </c>
      <c r="F2866" s="18">
        <v>1</v>
      </c>
      <c r="G2866" s="18">
        <f t="shared" si="134"/>
        <v>1</v>
      </c>
      <c r="H2866" s="3">
        <v>46164.428715277776</v>
      </c>
      <c r="I2866">
        <v>66550210</v>
      </c>
      <c r="J2866" t="s">
        <v>1967</v>
      </c>
      <c r="K2866" t="s">
        <v>1968</v>
      </c>
      <c r="L2866" t="s">
        <v>1969</v>
      </c>
      <c r="M2866" t="s">
        <v>1970</v>
      </c>
      <c r="O2866">
        <v>354382860000</v>
      </c>
      <c r="P2866">
        <v>16018</v>
      </c>
      <c r="Q2866">
        <v>-4</v>
      </c>
      <c r="R2866">
        <v>1</v>
      </c>
      <c r="S2866">
        <v>66550210</v>
      </c>
      <c r="U2866" t="s">
        <v>1219</v>
      </c>
      <c r="W2866" t="s">
        <v>1220</v>
      </c>
      <c r="X2866">
        <v>354382860000</v>
      </c>
      <c r="Y2866" t="s">
        <v>65</v>
      </c>
      <c r="Z2866" t="s">
        <v>66</v>
      </c>
      <c r="AG2866" t="s">
        <v>1972</v>
      </c>
      <c r="AL2866">
        <v>0</v>
      </c>
      <c r="AN2866" t="s">
        <v>1974</v>
      </c>
      <c r="AO2866">
        <v>0</v>
      </c>
      <c r="AQ2866">
        <v>2258221</v>
      </c>
      <c r="AR2866" t="s">
        <v>4605</v>
      </c>
      <c r="AS2866" t="s">
        <v>5883</v>
      </c>
      <c r="AT2866" t="s">
        <v>1975</v>
      </c>
    </row>
    <row r="2867" spans="1:46" x14ac:dyDescent="0.25">
      <c r="A2867" t="str">
        <f>_xlfn.XLOOKUP(I2867,UTILIZADAS[Contacto1],UTILIZADAS[Source.Name],,0)</f>
        <v>Cobros Mayo</v>
      </c>
      <c r="B2867" s="18">
        <f>VLOOKUP(J2867,Ref!A:C,3,0)</f>
        <v>1</v>
      </c>
      <c r="C2867" s="18">
        <f>VLOOKUP(J2867,Ref!A:D,4,0)</f>
        <v>0</v>
      </c>
      <c r="D2867" s="18" t="str">
        <f t="shared" si="132"/>
        <v>08/may</v>
      </c>
      <c r="E2867" s="18">
        <f t="shared" si="133"/>
        <v>3</v>
      </c>
      <c r="F2867" s="18">
        <v>1</v>
      </c>
      <c r="G2867" s="18">
        <f t="shared" si="134"/>
        <v>0</v>
      </c>
      <c r="H2867" s="3">
        <v>46150.655775462961</v>
      </c>
      <c r="I2867">
        <v>66552224</v>
      </c>
      <c r="J2867">
        <v>6000</v>
      </c>
      <c r="K2867" t="s">
        <v>1983</v>
      </c>
      <c r="L2867" t="s">
        <v>1897</v>
      </c>
      <c r="M2867" t="s">
        <v>1970</v>
      </c>
      <c r="O2867">
        <v>369004970000</v>
      </c>
      <c r="P2867">
        <v>16016</v>
      </c>
      <c r="Q2867">
        <v>-4</v>
      </c>
      <c r="R2867">
        <v>1</v>
      </c>
      <c r="S2867">
        <v>66552224</v>
      </c>
      <c r="U2867" t="s">
        <v>183</v>
      </c>
      <c r="W2867" t="s">
        <v>184</v>
      </c>
      <c r="X2867">
        <v>369004970000</v>
      </c>
      <c r="Y2867" t="s">
        <v>65</v>
      </c>
      <c r="Z2867" t="s">
        <v>66</v>
      </c>
      <c r="AF2867" t="s">
        <v>1976</v>
      </c>
      <c r="AG2867" t="s">
        <v>1972</v>
      </c>
      <c r="AK2867" t="s">
        <v>4494</v>
      </c>
      <c r="AL2867">
        <v>70</v>
      </c>
      <c r="AM2867" t="s">
        <v>1979</v>
      </c>
      <c r="AN2867" t="s">
        <v>1977</v>
      </c>
      <c r="AO2867">
        <v>0</v>
      </c>
      <c r="AQ2867">
        <v>2198746</v>
      </c>
      <c r="AR2867" t="s">
        <v>2020</v>
      </c>
      <c r="AS2867" t="s">
        <v>2020</v>
      </c>
      <c r="AT2867" t="s">
        <v>1895</v>
      </c>
    </row>
    <row r="2868" spans="1:46" x14ac:dyDescent="0.25">
      <c r="A2868" t="str">
        <f>_xlfn.XLOOKUP(I2868,UTILIZADAS[Contacto1],UTILIZADAS[Source.Name],,0)</f>
        <v>Cobros Mayo</v>
      </c>
      <c r="B2868" s="18">
        <f>VLOOKUP(J2868,Ref!A:C,3,0)</f>
        <v>1</v>
      </c>
      <c r="C2868" s="18">
        <f>VLOOKUP(J2868,Ref!A:D,4,0)</f>
        <v>1</v>
      </c>
      <c r="D2868" s="18" t="str">
        <f t="shared" si="132"/>
        <v>12/may</v>
      </c>
      <c r="E2868" s="18">
        <f t="shared" si="133"/>
        <v>3</v>
      </c>
      <c r="F2868" s="18">
        <v>1</v>
      </c>
      <c r="G2868" s="18">
        <f t="shared" si="134"/>
        <v>0</v>
      </c>
      <c r="H2868" s="3">
        <v>46154.452280092592</v>
      </c>
      <c r="I2868">
        <v>66552224</v>
      </c>
      <c r="J2868">
        <v>6007</v>
      </c>
      <c r="K2868" t="s">
        <v>1983</v>
      </c>
      <c r="L2868" t="s">
        <v>1897</v>
      </c>
      <c r="M2868" t="s">
        <v>1970</v>
      </c>
      <c r="O2868">
        <v>369004970000</v>
      </c>
      <c r="P2868">
        <v>16018</v>
      </c>
      <c r="Q2868">
        <v>-4</v>
      </c>
      <c r="R2868">
        <v>1</v>
      </c>
      <c r="S2868">
        <v>66552224</v>
      </c>
      <c r="U2868" t="s">
        <v>183</v>
      </c>
      <c r="W2868" t="s">
        <v>184</v>
      </c>
      <c r="X2868">
        <v>369004970000</v>
      </c>
      <c r="Y2868" t="s">
        <v>65</v>
      </c>
      <c r="Z2868" t="s">
        <v>4619</v>
      </c>
      <c r="AF2868" t="s">
        <v>1976</v>
      </c>
      <c r="AG2868" t="s">
        <v>1972</v>
      </c>
      <c r="AL2868">
        <v>191</v>
      </c>
      <c r="AM2868" t="s">
        <v>1979</v>
      </c>
      <c r="AN2868" t="s">
        <v>1987</v>
      </c>
      <c r="AO2868">
        <v>0</v>
      </c>
      <c r="AQ2868">
        <v>2258222</v>
      </c>
      <c r="AR2868" t="s">
        <v>4605</v>
      </c>
      <c r="AS2868" t="s">
        <v>5883</v>
      </c>
      <c r="AT2868" t="s">
        <v>1898</v>
      </c>
    </row>
    <row r="2869" spans="1:46" x14ac:dyDescent="0.25">
      <c r="A2869" t="str">
        <f>_xlfn.XLOOKUP(I2869,UTILIZADAS[Contacto1],UTILIZADAS[Source.Name],,0)</f>
        <v>Cobros Mayo</v>
      </c>
      <c r="B2869" s="18">
        <f>VLOOKUP(J2869,Ref!A:C,3,0)</f>
        <v>1</v>
      </c>
      <c r="C2869" s="18">
        <f>VLOOKUP(J2869,Ref!A:D,4,0)</f>
        <v>1</v>
      </c>
      <c r="D2869" s="18" t="str">
        <f t="shared" si="132"/>
        <v>12/may</v>
      </c>
      <c r="E2869" s="18">
        <f t="shared" si="133"/>
        <v>3</v>
      </c>
      <c r="F2869" s="18">
        <v>1</v>
      </c>
      <c r="G2869" s="18">
        <f t="shared" si="134"/>
        <v>1</v>
      </c>
      <c r="H2869" s="3">
        <v>46154.454606481479</v>
      </c>
      <c r="I2869">
        <v>66552224</v>
      </c>
      <c r="J2869">
        <v>6007</v>
      </c>
      <c r="K2869" t="s">
        <v>1983</v>
      </c>
      <c r="L2869" t="s">
        <v>1897</v>
      </c>
      <c r="M2869" t="s">
        <v>1970</v>
      </c>
      <c r="O2869">
        <v>369004970000</v>
      </c>
      <c r="P2869">
        <v>16018</v>
      </c>
      <c r="Q2869">
        <v>-4</v>
      </c>
      <c r="R2869">
        <v>1</v>
      </c>
      <c r="S2869">
        <v>66552224</v>
      </c>
      <c r="U2869" t="s">
        <v>183</v>
      </c>
      <c r="W2869" t="s">
        <v>184</v>
      </c>
      <c r="X2869">
        <v>369004970000</v>
      </c>
      <c r="Y2869" t="s">
        <v>65</v>
      </c>
      <c r="Z2869" t="s">
        <v>4619</v>
      </c>
      <c r="AF2869" t="s">
        <v>1976</v>
      </c>
      <c r="AG2869" t="s">
        <v>1972</v>
      </c>
      <c r="AL2869">
        <v>12</v>
      </c>
      <c r="AM2869" t="s">
        <v>1979</v>
      </c>
      <c r="AN2869" t="s">
        <v>1977</v>
      </c>
      <c r="AO2869">
        <v>0</v>
      </c>
      <c r="AQ2869">
        <v>2258222</v>
      </c>
      <c r="AR2869" t="s">
        <v>4605</v>
      </c>
      <c r="AS2869" t="s">
        <v>5883</v>
      </c>
      <c r="AT2869" t="s">
        <v>1898</v>
      </c>
    </row>
    <row r="2870" spans="1:46" x14ac:dyDescent="0.25">
      <c r="A2870" t="str">
        <f>_xlfn.XLOOKUP(I2870,UTILIZADAS[Contacto1],UTILIZADAS[Source.Name],,0)</f>
        <v>Cobros Mayo</v>
      </c>
      <c r="B2870" s="18">
        <f>VLOOKUP(J2870,Ref!A:C,3,0)</f>
        <v>0</v>
      </c>
      <c r="C2870" s="18">
        <f>VLOOKUP(J2870,Ref!A:D,4,0)</f>
        <v>0</v>
      </c>
      <c r="D2870" s="18" t="str">
        <f t="shared" si="132"/>
        <v>12/may</v>
      </c>
      <c r="E2870" s="18">
        <f t="shared" si="133"/>
        <v>6</v>
      </c>
      <c r="F2870" s="18">
        <v>1</v>
      </c>
      <c r="G2870" s="18">
        <f t="shared" si="134"/>
        <v>0</v>
      </c>
      <c r="H2870" s="3">
        <v>46154.452384259261</v>
      </c>
      <c r="I2870">
        <v>66553125</v>
      </c>
      <c r="J2870" t="s">
        <v>2021</v>
      </c>
      <c r="K2870" t="s">
        <v>1968</v>
      </c>
      <c r="L2870" t="s">
        <v>1969</v>
      </c>
      <c r="M2870" t="s">
        <v>1970</v>
      </c>
      <c r="O2870">
        <v>364072630000</v>
      </c>
      <c r="P2870">
        <v>16018</v>
      </c>
      <c r="Q2870">
        <v>-4</v>
      </c>
      <c r="R2870">
        <v>1</v>
      </c>
      <c r="S2870">
        <v>66553125</v>
      </c>
      <c r="U2870" t="s">
        <v>6105</v>
      </c>
      <c r="W2870" t="s">
        <v>5204</v>
      </c>
      <c r="X2870">
        <v>364072630000</v>
      </c>
      <c r="Y2870" t="s">
        <v>65</v>
      </c>
      <c r="Z2870" t="s">
        <v>66</v>
      </c>
      <c r="AF2870" t="s">
        <v>1976</v>
      </c>
      <c r="AG2870" t="s">
        <v>1972</v>
      </c>
      <c r="AL2870">
        <v>5</v>
      </c>
      <c r="AN2870" t="s">
        <v>1974</v>
      </c>
      <c r="AO2870">
        <v>0</v>
      </c>
      <c r="AQ2870">
        <v>2258223</v>
      </c>
      <c r="AR2870" t="s">
        <v>4605</v>
      </c>
      <c r="AS2870" t="s">
        <v>5883</v>
      </c>
      <c r="AT2870" t="s">
        <v>2022</v>
      </c>
    </row>
    <row r="2871" spans="1:46" x14ac:dyDescent="0.25">
      <c r="A2871" t="str">
        <f>_xlfn.XLOOKUP(I2871,UTILIZADAS[Contacto1],UTILIZADAS[Source.Name],,0)</f>
        <v>Cobros Mayo</v>
      </c>
      <c r="B2871" s="18">
        <f>VLOOKUP(J2871,Ref!A:C,3,0)</f>
        <v>0</v>
      </c>
      <c r="C2871" s="18">
        <f>VLOOKUP(J2871,Ref!A:D,4,0)</f>
        <v>0</v>
      </c>
      <c r="D2871" s="18" t="str">
        <f t="shared" si="132"/>
        <v>14/may</v>
      </c>
      <c r="E2871" s="18">
        <f t="shared" si="133"/>
        <v>6</v>
      </c>
      <c r="F2871" s="18">
        <v>1</v>
      </c>
      <c r="G2871" s="18">
        <f t="shared" si="134"/>
        <v>0</v>
      </c>
      <c r="H2871" s="3">
        <v>46156.510347222225</v>
      </c>
      <c r="I2871">
        <v>66553125</v>
      </c>
      <c r="J2871" t="s">
        <v>2021</v>
      </c>
      <c r="K2871" t="s">
        <v>1968</v>
      </c>
      <c r="L2871" t="s">
        <v>1969</v>
      </c>
      <c r="M2871" t="s">
        <v>1970</v>
      </c>
      <c r="O2871">
        <v>364072630000</v>
      </c>
      <c r="P2871">
        <v>16018</v>
      </c>
      <c r="Q2871">
        <v>-4</v>
      </c>
      <c r="R2871">
        <v>1</v>
      </c>
      <c r="S2871">
        <v>66553125</v>
      </c>
      <c r="U2871" t="s">
        <v>6105</v>
      </c>
      <c r="W2871" t="s">
        <v>5204</v>
      </c>
      <c r="X2871">
        <v>364072630000</v>
      </c>
      <c r="Y2871" t="s">
        <v>65</v>
      </c>
      <c r="Z2871" t="s">
        <v>66</v>
      </c>
      <c r="AF2871" t="s">
        <v>1976</v>
      </c>
      <c r="AG2871" t="s">
        <v>1972</v>
      </c>
      <c r="AL2871">
        <v>5</v>
      </c>
      <c r="AN2871" t="s">
        <v>1974</v>
      </c>
      <c r="AO2871">
        <v>0</v>
      </c>
      <c r="AQ2871">
        <v>2258223</v>
      </c>
      <c r="AR2871" t="s">
        <v>4605</v>
      </c>
      <c r="AS2871" t="s">
        <v>5883</v>
      </c>
      <c r="AT2871" t="s">
        <v>2022</v>
      </c>
    </row>
    <row r="2872" spans="1:46" x14ac:dyDescent="0.25">
      <c r="A2872" t="str">
        <f>_xlfn.XLOOKUP(I2872,UTILIZADAS[Contacto1],UTILIZADAS[Source.Name],,0)</f>
        <v>Cobros Mayo</v>
      </c>
      <c r="B2872" s="18">
        <f>VLOOKUP(J2872,Ref!A:C,3,0)</f>
        <v>0</v>
      </c>
      <c r="C2872" s="18">
        <f>VLOOKUP(J2872,Ref!A:D,4,0)</f>
        <v>0</v>
      </c>
      <c r="D2872" s="18" t="str">
        <f t="shared" si="132"/>
        <v>18/may</v>
      </c>
      <c r="E2872" s="18">
        <f t="shared" si="133"/>
        <v>6</v>
      </c>
      <c r="F2872" s="18">
        <v>1</v>
      </c>
      <c r="G2872" s="18">
        <f t="shared" si="134"/>
        <v>0</v>
      </c>
      <c r="H2872" s="3">
        <v>46160.706203703703</v>
      </c>
      <c r="I2872">
        <v>66553125</v>
      </c>
      <c r="J2872" t="s">
        <v>2021</v>
      </c>
      <c r="K2872" t="s">
        <v>1968</v>
      </c>
      <c r="L2872" t="s">
        <v>1969</v>
      </c>
      <c r="M2872" t="s">
        <v>1970</v>
      </c>
      <c r="O2872">
        <v>364072630000</v>
      </c>
      <c r="P2872">
        <v>16018</v>
      </c>
      <c r="Q2872">
        <v>-4</v>
      </c>
      <c r="R2872">
        <v>1</v>
      </c>
      <c r="S2872">
        <v>66553125</v>
      </c>
      <c r="U2872" t="s">
        <v>6105</v>
      </c>
      <c r="W2872" t="s">
        <v>5204</v>
      </c>
      <c r="X2872">
        <v>364072630000</v>
      </c>
      <c r="Y2872" t="s">
        <v>65</v>
      </c>
      <c r="Z2872" t="s">
        <v>66</v>
      </c>
      <c r="AF2872" t="s">
        <v>1976</v>
      </c>
      <c r="AG2872" t="s">
        <v>1972</v>
      </c>
      <c r="AL2872">
        <v>5</v>
      </c>
      <c r="AN2872" t="s">
        <v>1974</v>
      </c>
      <c r="AO2872">
        <v>0</v>
      </c>
      <c r="AQ2872">
        <v>2258223</v>
      </c>
      <c r="AR2872" t="s">
        <v>4605</v>
      </c>
      <c r="AS2872" t="s">
        <v>5883</v>
      </c>
      <c r="AT2872" t="s">
        <v>2022</v>
      </c>
    </row>
    <row r="2873" spans="1:46" x14ac:dyDescent="0.25">
      <c r="A2873" t="str">
        <f>_xlfn.XLOOKUP(I2873,UTILIZADAS[Contacto1],UTILIZADAS[Source.Name],,0)</f>
        <v>Cobros Mayo</v>
      </c>
      <c r="B2873" s="18">
        <f>VLOOKUP(J2873,Ref!A:C,3,0)</f>
        <v>0</v>
      </c>
      <c r="C2873" s="18">
        <f>VLOOKUP(J2873,Ref!A:D,4,0)</f>
        <v>0</v>
      </c>
      <c r="D2873" s="18" t="str">
        <f t="shared" si="132"/>
        <v>20/may</v>
      </c>
      <c r="E2873" s="18">
        <f t="shared" si="133"/>
        <v>6</v>
      </c>
      <c r="F2873" s="18">
        <v>1</v>
      </c>
      <c r="G2873" s="18">
        <f t="shared" si="134"/>
        <v>0</v>
      </c>
      <c r="H2873" s="3">
        <v>46162.509571759256</v>
      </c>
      <c r="I2873">
        <v>66553125</v>
      </c>
      <c r="J2873" t="s">
        <v>2021</v>
      </c>
      <c r="K2873" t="s">
        <v>1968</v>
      </c>
      <c r="L2873" t="s">
        <v>1969</v>
      </c>
      <c r="M2873" t="s">
        <v>1970</v>
      </c>
      <c r="O2873">
        <v>364072630000</v>
      </c>
      <c r="P2873">
        <v>16018</v>
      </c>
      <c r="Q2873">
        <v>-4</v>
      </c>
      <c r="R2873">
        <v>1</v>
      </c>
      <c r="S2873">
        <v>66553125</v>
      </c>
      <c r="U2873" t="s">
        <v>6105</v>
      </c>
      <c r="W2873" t="s">
        <v>5204</v>
      </c>
      <c r="X2873">
        <v>364072630000</v>
      </c>
      <c r="Y2873" t="s">
        <v>65</v>
      </c>
      <c r="Z2873" t="s">
        <v>66</v>
      </c>
      <c r="AF2873" t="s">
        <v>1976</v>
      </c>
      <c r="AG2873" t="s">
        <v>1972</v>
      </c>
      <c r="AL2873">
        <v>5</v>
      </c>
      <c r="AN2873" t="s">
        <v>1974</v>
      </c>
      <c r="AO2873">
        <v>0</v>
      </c>
      <c r="AQ2873">
        <v>2258223</v>
      </c>
      <c r="AR2873" t="s">
        <v>4605</v>
      </c>
      <c r="AS2873" t="s">
        <v>5883</v>
      </c>
      <c r="AT2873" t="s">
        <v>2022</v>
      </c>
    </row>
    <row r="2874" spans="1:46" x14ac:dyDescent="0.25">
      <c r="A2874" t="str">
        <f>_xlfn.XLOOKUP(I2874,UTILIZADAS[Contacto1],UTILIZADAS[Source.Name],,0)</f>
        <v>Cobros Mayo</v>
      </c>
      <c r="B2874" s="18">
        <f>VLOOKUP(J2874,Ref!A:C,3,0)</f>
        <v>0</v>
      </c>
      <c r="C2874" s="18">
        <f>VLOOKUP(J2874,Ref!A:D,4,0)</f>
        <v>0</v>
      </c>
      <c r="D2874" s="18" t="str">
        <f t="shared" si="132"/>
        <v>21/may</v>
      </c>
      <c r="E2874" s="18">
        <f t="shared" si="133"/>
        <v>6</v>
      </c>
      <c r="F2874" s="18">
        <v>1</v>
      </c>
      <c r="G2874" s="18">
        <f t="shared" si="134"/>
        <v>0</v>
      </c>
      <c r="H2874" s="3">
        <v>46163.538842592592</v>
      </c>
      <c r="I2874">
        <v>66553125</v>
      </c>
      <c r="J2874" t="s">
        <v>2021</v>
      </c>
      <c r="K2874" t="s">
        <v>1968</v>
      </c>
      <c r="L2874" t="s">
        <v>1969</v>
      </c>
      <c r="M2874" t="s">
        <v>1970</v>
      </c>
      <c r="O2874">
        <v>364072630000</v>
      </c>
      <c r="P2874">
        <v>16018</v>
      </c>
      <c r="Q2874">
        <v>-4</v>
      </c>
      <c r="R2874">
        <v>1</v>
      </c>
      <c r="S2874">
        <v>66553125</v>
      </c>
      <c r="U2874" t="s">
        <v>6105</v>
      </c>
      <c r="W2874" t="s">
        <v>5204</v>
      </c>
      <c r="X2874">
        <v>364072630000</v>
      </c>
      <c r="Y2874" t="s">
        <v>65</v>
      </c>
      <c r="Z2874" t="s">
        <v>66</v>
      </c>
      <c r="AF2874" t="s">
        <v>1976</v>
      </c>
      <c r="AG2874" t="s">
        <v>1972</v>
      </c>
      <c r="AL2874">
        <v>5</v>
      </c>
      <c r="AN2874" t="s">
        <v>1974</v>
      </c>
      <c r="AO2874">
        <v>0</v>
      </c>
      <c r="AQ2874">
        <v>2258223</v>
      </c>
      <c r="AR2874" t="s">
        <v>4605</v>
      </c>
      <c r="AS2874" t="s">
        <v>5883</v>
      </c>
      <c r="AT2874" t="s">
        <v>2022</v>
      </c>
    </row>
    <row r="2875" spans="1:46" x14ac:dyDescent="0.25">
      <c r="A2875" t="str">
        <f>_xlfn.XLOOKUP(I2875,UTILIZADAS[Contacto1],UTILIZADAS[Source.Name],,0)</f>
        <v>Cobros Mayo</v>
      </c>
      <c r="B2875" s="18">
        <f>VLOOKUP(J2875,Ref!A:C,3,0)</f>
        <v>1</v>
      </c>
      <c r="C2875" s="18">
        <f>VLOOKUP(J2875,Ref!A:D,4,0)</f>
        <v>1</v>
      </c>
      <c r="D2875" s="18" t="str">
        <f t="shared" si="132"/>
        <v>22/may</v>
      </c>
      <c r="E2875" s="18">
        <f t="shared" si="133"/>
        <v>6</v>
      </c>
      <c r="F2875" s="18">
        <v>1</v>
      </c>
      <c r="G2875" s="18">
        <f t="shared" si="134"/>
        <v>1</v>
      </c>
      <c r="H2875" s="3">
        <v>46164.430520833332</v>
      </c>
      <c r="I2875">
        <v>66553125</v>
      </c>
      <c r="J2875">
        <v>6003</v>
      </c>
      <c r="K2875" t="s">
        <v>1983</v>
      </c>
      <c r="L2875" t="s">
        <v>1897</v>
      </c>
      <c r="M2875" t="s">
        <v>1970</v>
      </c>
      <c r="O2875">
        <v>364072630000</v>
      </c>
      <c r="P2875">
        <v>16018</v>
      </c>
      <c r="Q2875">
        <v>-4</v>
      </c>
      <c r="R2875">
        <v>1</v>
      </c>
      <c r="S2875">
        <v>66553125</v>
      </c>
      <c r="U2875" t="s">
        <v>6105</v>
      </c>
      <c r="W2875" t="s">
        <v>5204</v>
      </c>
      <c r="X2875">
        <v>364072630000</v>
      </c>
      <c r="Y2875" t="s">
        <v>65</v>
      </c>
      <c r="Z2875" t="s">
        <v>66</v>
      </c>
      <c r="AF2875" t="s">
        <v>1976</v>
      </c>
      <c r="AG2875" t="s">
        <v>1972</v>
      </c>
      <c r="AL2875">
        <v>46</v>
      </c>
      <c r="AM2875" t="s">
        <v>1979</v>
      </c>
      <c r="AN2875" t="s">
        <v>1987</v>
      </c>
      <c r="AO2875">
        <v>0</v>
      </c>
      <c r="AQ2875">
        <v>2258223</v>
      </c>
      <c r="AR2875" t="s">
        <v>4605</v>
      </c>
      <c r="AS2875" t="s">
        <v>5883</v>
      </c>
      <c r="AT2875" t="s">
        <v>1892</v>
      </c>
    </row>
    <row r="2876" spans="1:46" x14ac:dyDescent="0.25">
      <c r="A2876" t="str">
        <f>_xlfn.XLOOKUP(I2876,UTILIZADAS[Contacto1],UTILIZADAS[Source.Name],,0)</f>
        <v>Cobros Mayo</v>
      </c>
      <c r="B2876" s="18">
        <f>VLOOKUP(J2876,Ref!A:C,3,0)</f>
        <v>1</v>
      </c>
      <c r="C2876" s="18">
        <f>VLOOKUP(J2876,Ref!A:D,4,0)</f>
        <v>1</v>
      </c>
      <c r="D2876" s="18" t="str">
        <f t="shared" si="132"/>
        <v>05/may</v>
      </c>
      <c r="E2876" s="18">
        <f t="shared" si="133"/>
        <v>6</v>
      </c>
      <c r="F2876" s="18">
        <v>1</v>
      </c>
      <c r="G2876" s="18">
        <f t="shared" si="134"/>
        <v>0</v>
      </c>
      <c r="H2876" s="3">
        <v>46147.677199074074</v>
      </c>
      <c r="I2876">
        <v>66558136</v>
      </c>
      <c r="J2876">
        <v>6007</v>
      </c>
      <c r="K2876" t="s">
        <v>1983</v>
      </c>
      <c r="L2876" t="s">
        <v>1897</v>
      </c>
      <c r="M2876" t="s">
        <v>1970</v>
      </c>
      <c r="P2876">
        <v>998</v>
      </c>
      <c r="Q2876">
        <v>0</v>
      </c>
      <c r="S2876">
        <v>66558136</v>
      </c>
      <c r="AF2876" t="s">
        <v>1976</v>
      </c>
      <c r="AG2876" t="s">
        <v>1972</v>
      </c>
      <c r="AL2876">
        <v>57</v>
      </c>
      <c r="AM2876" t="s">
        <v>1979</v>
      </c>
      <c r="AN2876" t="s">
        <v>1977</v>
      </c>
      <c r="AO2876">
        <v>0</v>
      </c>
      <c r="AQ2876">
        <v>2257513</v>
      </c>
      <c r="AR2876" t="s">
        <v>1978</v>
      </c>
      <c r="AT2876" t="s">
        <v>1898</v>
      </c>
    </row>
    <row r="2877" spans="1:46" x14ac:dyDescent="0.25">
      <c r="A2877" t="str">
        <f>_xlfn.XLOOKUP(I2877,UTILIZADAS[Contacto1],UTILIZADAS[Source.Name],,0)</f>
        <v>Cobros Mayo</v>
      </c>
      <c r="B2877" s="18">
        <f>VLOOKUP(J2877,Ref!A:C,3,0)</f>
        <v>0</v>
      </c>
      <c r="C2877" s="18">
        <f>VLOOKUP(J2877,Ref!A:D,4,0)</f>
        <v>0</v>
      </c>
      <c r="D2877" s="18" t="str">
        <f t="shared" si="132"/>
        <v>12/may</v>
      </c>
      <c r="E2877" s="18">
        <f t="shared" si="133"/>
        <v>6</v>
      </c>
      <c r="F2877" s="18">
        <v>1</v>
      </c>
      <c r="G2877" s="18">
        <f t="shared" si="134"/>
        <v>0</v>
      </c>
      <c r="H2877" s="3">
        <v>46154.452800925923</v>
      </c>
      <c r="I2877">
        <v>66558136</v>
      </c>
      <c r="J2877" t="s">
        <v>1967</v>
      </c>
      <c r="K2877" t="s">
        <v>1968</v>
      </c>
      <c r="L2877" t="s">
        <v>1969</v>
      </c>
      <c r="M2877" t="s">
        <v>1970</v>
      </c>
      <c r="O2877">
        <v>365021050000</v>
      </c>
      <c r="P2877">
        <v>16018</v>
      </c>
      <c r="Q2877">
        <v>-4</v>
      </c>
      <c r="R2877">
        <v>1</v>
      </c>
      <c r="S2877">
        <v>66558136</v>
      </c>
      <c r="U2877" t="s">
        <v>6106</v>
      </c>
      <c r="W2877" t="s">
        <v>5206</v>
      </c>
      <c r="X2877">
        <v>365021050000</v>
      </c>
      <c r="Y2877" t="s">
        <v>65</v>
      </c>
      <c r="Z2877" t="s">
        <v>4619</v>
      </c>
      <c r="AF2877" t="s">
        <v>1976</v>
      </c>
      <c r="AG2877" t="s">
        <v>1972</v>
      </c>
      <c r="AL2877">
        <v>0</v>
      </c>
      <c r="AN2877" t="s">
        <v>1974</v>
      </c>
      <c r="AO2877">
        <v>0</v>
      </c>
      <c r="AQ2877">
        <v>2258224</v>
      </c>
      <c r="AR2877" t="s">
        <v>4605</v>
      </c>
      <c r="AS2877" t="s">
        <v>5883</v>
      </c>
      <c r="AT2877" t="s">
        <v>1975</v>
      </c>
    </row>
    <row r="2878" spans="1:46" x14ac:dyDescent="0.25">
      <c r="A2878" t="str">
        <f>_xlfn.XLOOKUP(I2878,UTILIZADAS[Contacto1],UTILIZADAS[Source.Name],,0)</f>
        <v>Cobros Mayo</v>
      </c>
      <c r="B2878" s="18">
        <f>VLOOKUP(J2878,Ref!A:C,3,0)</f>
        <v>0</v>
      </c>
      <c r="C2878" s="18">
        <f>VLOOKUP(J2878,Ref!A:D,4,0)</f>
        <v>0</v>
      </c>
      <c r="D2878" s="18" t="str">
        <f t="shared" si="132"/>
        <v>14/may</v>
      </c>
      <c r="E2878" s="18">
        <f t="shared" si="133"/>
        <v>6</v>
      </c>
      <c r="F2878" s="18">
        <v>1</v>
      </c>
      <c r="G2878" s="18">
        <f t="shared" si="134"/>
        <v>0</v>
      </c>
      <c r="H2878" s="3">
        <v>46156.510578703703</v>
      </c>
      <c r="I2878">
        <v>66558136</v>
      </c>
      <c r="J2878" t="s">
        <v>2021</v>
      </c>
      <c r="K2878" t="s">
        <v>1968</v>
      </c>
      <c r="L2878" t="s">
        <v>1969</v>
      </c>
      <c r="M2878" t="s">
        <v>1970</v>
      </c>
      <c r="O2878">
        <v>365021050000</v>
      </c>
      <c r="P2878">
        <v>16018</v>
      </c>
      <c r="Q2878">
        <v>-4</v>
      </c>
      <c r="R2878">
        <v>1</v>
      </c>
      <c r="S2878">
        <v>66558136</v>
      </c>
      <c r="U2878" t="s">
        <v>6106</v>
      </c>
      <c r="W2878" t="s">
        <v>5206</v>
      </c>
      <c r="X2878">
        <v>365021050000</v>
      </c>
      <c r="Y2878" t="s">
        <v>65</v>
      </c>
      <c r="Z2878" t="s">
        <v>4619</v>
      </c>
      <c r="AF2878" t="s">
        <v>1976</v>
      </c>
      <c r="AG2878" t="s">
        <v>1972</v>
      </c>
      <c r="AL2878">
        <v>5</v>
      </c>
      <c r="AN2878" t="s">
        <v>1974</v>
      </c>
      <c r="AO2878">
        <v>0</v>
      </c>
      <c r="AQ2878">
        <v>2258224</v>
      </c>
      <c r="AR2878" t="s">
        <v>4605</v>
      </c>
      <c r="AS2878" t="s">
        <v>5883</v>
      </c>
      <c r="AT2878" t="s">
        <v>2022</v>
      </c>
    </row>
    <row r="2879" spans="1:46" x14ac:dyDescent="0.25">
      <c r="A2879" t="str">
        <f>_xlfn.XLOOKUP(I2879,UTILIZADAS[Contacto1],UTILIZADAS[Source.Name],,0)</f>
        <v>Cobros Mayo</v>
      </c>
      <c r="B2879" s="18">
        <f>VLOOKUP(J2879,Ref!A:C,3,0)</f>
        <v>0</v>
      </c>
      <c r="C2879" s="18">
        <f>VLOOKUP(J2879,Ref!A:D,4,0)</f>
        <v>0</v>
      </c>
      <c r="D2879" s="18" t="str">
        <f t="shared" si="132"/>
        <v>18/may</v>
      </c>
      <c r="E2879" s="18">
        <f t="shared" si="133"/>
        <v>6</v>
      </c>
      <c r="F2879" s="18">
        <v>1</v>
      </c>
      <c r="G2879" s="18">
        <f t="shared" si="134"/>
        <v>0</v>
      </c>
      <c r="H2879" s="3">
        <v>46160.706400462965</v>
      </c>
      <c r="I2879">
        <v>66558136</v>
      </c>
      <c r="J2879" t="s">
        <v>2021</v>
      </c>
      <c r="K2879" t="s">
        <v>1968</v>
      </c>
      <c r="L2879" t="s">
        <v>1969</v>
      </c>
      <c r="M2879" t="s">
        <v>1970</v>
      </c>
      <c r="O2879">
        <v>365021050000</v>
      </c>
      <c r="P2879">
        <v>16018</v>
      </c>
      <c r="Q2879">
        <v>-4</v>
      </c>
      <c r="R2879">
        <v>1</v>
      </c>
      <c r="S2879">
        <v>66558136</v>
      </c>
      <c r="U2879" t="s">
        <v>6106</v>
      </c>
      <c r="W2879" t="s">
        <v>5206</v>
      </c>
      <c r="X2879">
        <v>365021050000</v>
      </c>
      <c r="Y2879" t="s">
        <v>65</v>
      </c>
      <c r="Z2879" t="s">
        <v>4619</v>
      </c>
      <c r="AF2879" t="s">
        <v>1976</v>
      </c>
      <c r="AG2879" t="s">
        <v>1972</v>
      </c>
      <c r="AL2879">
        <v>5</v>
      </c>
      <c r="AN2879" t="s">
        <v>1974</v>
      </c>
      <c r="AO2879">
        <v>0</v>
      </c>
      <c r="AQ2879">
        <v>2258224</v>
      </c>
      <c r="AR2879" t="s">
        <v>4605</v>
      </c>
      <c r="AS2879" t="s">
        <v>5883</v>
      </c>
      <c r="AT2879" t="s">
        <v>2022</v>
      </c>
    </row>
    <row r="2880" spans="1:46" x14ac:dyDescent="0.25">
      <c r="A2880" t="str">
        <f>_xlfn.XLOOKUP(I2880,UTILIZADAS[Contacto1],UTILIZADAS[Source.Name],,0)</f>
        <v>Cobros Mayo</v>
      </c>
      <c r="B2880" s="18">
        <f>VLOOKUP(J2880,Ref!A:C,3,0)</f>
        <v>0</v>
      </c>
      <c r="C2880" s="18">
        <f>VLOOKUP(J2880,Ref!A:D,4,0)</f>
        <v>0</v>
      </c>
      <c r="D2880" s="18" t="str">
        <f t="shared" si="132"/>
        <v>20/may</v>
      </c>
      <c r="E2880" s="18">
        <f t="shared" si="133"/>
        <v>6</v>
      </c>
      <c r="F2880" s="18">
        <v>1</v>
      </c>
      <c r="G2880" s="18">
        <f t="shared" si="134"/>
        <v>0</v>
      </c>
      <c r="H2880" s="3">
        <v>46162.50984953704</v>
      </c>
      <c r="I2880">
        <v>66558136</v>
      </c>
      <c r="J2880" t="s">
        <v>2021</v>
      </c>
      <c r="K2880" t="s">
        <v>1968</v>
      </c>
      <c r="L2880" t="s">
        <v>1969</v>
      </c>
      <c r="M2880" t="s">
        <v>1970</v>
      </c>
      <c r="O2880">
        <v>365021050000</v>
      </c>
      <c r="P2880">
        <v>16018</v>
      </c>
      <c r="Q2880">
        <v>-4</v>
      </c>
      <c r="R2880">
        <v>1</v>
      </c>
      <c r="S2880">
        <v>66558136</v>
      </c>
      <c r="U2880" t="s">
        <v>6106</v>
      </c>
      <c r="W2880" t="s">
        <v>5206</v>
      </c>
      <c r="X2880">
        <v>365021050000</v>
      </c>
      <c r="Y2880" t="s">
        <v>65</v>
      </c>
      <c r="Z2880" t="s">
        <v>4619</v>
      </c>
      <c r="AF2880" t="s">
        <v>1976</v>
      </c>
      <c r="AG2880" t="s">
        <v>1972</v>
      </c>
      <c r="AL2880">
        <v>5</v>
      </c>
      <c r="AN2880" t="s">
        <v>1974</v>
      </c>
      <c r="AO2880">
        <v>0</v>
      </c>
      <c r="AQ2880">
        <v>2258224</v>
      </c>
      <c r="AR2880" t="s">
        <v>4605</v>
      </c>
      <c r="AS2880" t="s">
        <v>5883</v>
      </c>
      <c r="AT2880" t="s">
        <v>2022</v>
      </c>
    </row>
    <row r="2881" spans="1:46" x14ac:dyDescent="0.25">
      <c r="A2881" t="str">
        <f>_xlfn.XLOOKUP(I2881,UTILIZADAS[Contacto1],UTILIZADAS[Source.Name],,0)</f>
        <v>Cobros Mayo</v>
      </c>
      <c r="B2881" s="18">
        <f>VLOOKUP(J2881,Ref!A:C,3,0)</f>
        <v>1</v>
      </c>
      <c r="C2881" s="18">
        <f>VLOOKUP(J2881,Ref!A:D,4,0)</f>
        <v>1</v>
      </c>
      <c r="D2881" s="18" t="str">
        <f t="shared" si="132"/>
        <v>21/may</v>
      </c>
      <c r="E2881" s="18">
        <f t="shared" si="133"/>
        <v>6</v>
      </c>
      <c r="F2881" s="18">
        <v>1</v>
      </c>
      <c r="G2881" s="18">
        <f t="shared" si="134"/>
        <v>1</v>
      </c>
      <c r="H2881" s="3">
        <v>46163.538831018515</v>
      </c>
      <c r="I2881">
        <v>66558136</v>
      </c>
      <c r="J2881">
        <v>6007</v>
      </c>
      <c r="K2881" t="s">
        <v>1983</v>
      </c>
      <c r="L2881" t="s">
        <v>1897</v>
      </c>
      <c r="M2881" t="s">
        <v>1970</v>
      </c>
      <c r="O2881">
        <v>365021050000</v>
      </c>
      <c r="P2881">
        <v>16018</v>
      </c>
      <c r="Q2881">
        <v>-4</v>
      </c>
      <c r="R2881">
        <v>1</v>
      </c>
      <c r="S2881">
        <v>66558136</v>
      </c>
      <c r="U2881" t="s">
        <v>6106</v>
      </c>
      <c r="W2881" t="s">
        <v>5206</v>
      </c>
      <c r="X2881">
        <v>365021050000</v>
      </c>
      <c r="Y2881" t="s">
        <v>65</v>
      </c>
      <c r="Z2881" t="s">
        <v>4619</v>
      </c>
      <c r="AF2881" t="s">
        <v>1976</v>
      </c>
      <c r="AG2881" t="s">
        <v>1972</v>
      </c>
      <c r="AL2881">
        <v>58</v>
      </c>
      <c r="AM2881" t="s">
        <v>1979</v>
      </c>
      <c r="AN2881" t="s">
        <v>1987</v>
      </c>
      <c r="AO2881">
        <v>0</v>
      </c>
      <c r="AQ2881">
        <v>2258224</v>
      </c>
      <c r="AR2881" t="s">
        <v>4605</v>
      </c>
      <c r="AS2881" t="s">
        <v>5883</v>
      </c>
      <c r="AT2881" t="s">
        <v>1898</v>
      </c>
    </row>
    <row r="2882" spans="1:46" x14ac:dyDescent="0.25">
      <c r="A2882" t="str">
        <f>_xlfn.XLOOKUP(I2882,UTILIZADAS[Contacto1],UTILIZADAS[Source.Name],,0)</f>
        <v>Cobros Abril Canal Fijo</v>
      </c>
      <c r="B2882" s="18">
        <f>VLOOKUP(J2882,Ref!A:C,3,0)</f>
        <v>0</v>
      </c>
      <c r="C2882" s="18">
        <f>VLOOKUP(J2882,Ref!A:D,4,0)</f>
        <v>0</v>
      </c>
      <c r="D2882" s="18" t="str">
        <f t="shared" ref="D2882:D2945" si="135">TEXT(H2882,"dd/mmm")</f>
        <v>12/may</v>
      </c>
      <c r="E2882" s="18">
        <f t="shared" ref="E2882:E2945" si="136">+COUNTIF(I:I,I2882)</f>
        <v>6</v>
      </c>
      <c r="F2882" s="18">
        <v>1</v>
      </c>
      <c r="G2882" s="18">
        <f t="shared" si="134"/>
        <v>0</v>
      </c>
      <c r="H2882" s="3">
        <v>46154.455821759257</v>
      </c>
      <c r="I2882">
        <v>66559511</v>
      </c>
      <c r="J2882" t="s">
        <v>2021</v>
      </c>
      <c r="K2882" t="s">
        <v>1968</v>
      </c>
      <c r="L2882" t="s">
        <v>1969</v>
      </c>
      <c r="M2882" t="s">
        <v>1970</v>
      </c>
      <c r="O2882">
        <v>363026240000</v>
      </c>
      <c r="P2882">
        <v>16018</v>
      </c>
      <c r="Q2882">
        <v>-4</v>
      </c>
      <c r="R2882">
        <v>1</v>
      </c>
      <c r="S2882">
        <v>66559511</v>
      </c>
      <c r="U2882" t="s">
        <v>2415</v>
      </c>
      <c r="W2882" t="s">
        <v>3992</v>
      </c>
      <c r="X2882">
        <v>363026240000</v>
      </c>
      <c r="Y2882" t="s">
        <v>65</v>
      </c>
      <c r="Z2882" t="s">
        <v>66</v>
      </c>
      <c r="AG2882" t="s">
        <v>1972</v>
      </c>
      <c r="AL2882">
        <v>5</v>
      </c>
      <c r="AN2882" t="s">
        <v>1974</v>
      </c>
      <c r="AO2882">
        <v>0</v>
      </c>
      <c r="AQ2882">
        <v>2258225</v>
      </c>
      <c r="AR2882" t="s">
        <v>4605</v>
      </c>
      <c r="AS2882" t="s">
        <v>5883</v>
      </c>
      <c r="AT2882" t="s">
        <v>2022</v>
      </c>
    </row>
    <row r="2883" spans="1:46" x14ac:dyDescent="0.25">
      <c r="A2883" t="str">
        <f>_xlfn.XLOOKUP(I2883,UTILIZADAS[Contacto1],UTILIZADAS[Source.Name],,0)</f>
        <v>Cobros Abril Canal Fijo</v>
      </c>
      <c r="B2883" s="18">
        <f>VLOOKUP(J2883,Ref!A:C,3,0)</f>
        <v>0</v>
      </c>
      <c r="C2883" s="18">
        <f>VLOOKUP(J2883,Ref!A:D,4,0)</f>
        <v>0</v>
      </c>
      <c r="D2883" s="18" t="str">
        <f t="shared" si="135"/>
        <v>14/may</v>
      </c>
      <c r="E2883" s="18">
        <f t="shared" si="136"/>
        <v>6</v>
      </c>
      <c r="F2883" s="18">
        <v>1</v>
      </c>
      <c r="G2883" s="18">
        <f t="shared" ref="G2883:G2946" si="137">IF(I2883=I2884,0,1)</f>
        <v>0</v>
      </c>
      <c r="H2883" s="3">
        <v>46156.510821759257</v>
      </c>
      <c r="I2883">
        <v>66559511</v>
      </c>
      <c r="J2883" t="s">
        <v>2021</v>
      </c>
      <c r="K2883" t="s">
        <v>1968</v>
      </c>
      <c r="L2883" t="s">
        <v>1969</v>
      </c>
      <c r="M2883" t="s">
        <v>1970</v>
      </c>
      <c r="O2883">
        <v>363026240000</v>
      </c>
      <c r="P2883">
        <v>16018</v>
      </c>
      <c r="Q2883">
        <v>-4</v>
      </c>
      <c r="R2883">
        <v>1</v>
      </c>
      <c r="S2883">
        <v>66559511</v>
      </c>
      <c r="U2883" t="s">
        <v>2415</v>
      </c>
      <c r="W2883" t="s">
        <v>3992</v>
      </c>
      <c r="X2883">
        <v>363026240000</v>
      </c>
      <c r="Y2883" t="s">
        <v>65</v>
      </c>
      <c r="Z2883" t="s">
        <v>66</v>
      </c>
      <c r="AG2883" t="s">
        <v>1972</v>
      </c>
      <c r="AL2883">
        <v>5</v>
      </c>
      <c r="AN2883" t="s">
        <v>1974</v>
      </c>
      <c r="AO2883">
        <v>0</v>
      </c>
      <c r="AQ2883">
        <v>2258225</v>
      </c>
      <c r="AR2883" t="s">
        <v>4605</v>
      </c>
      <c r="AS2883" t="s">
        <v>5883</v>
      </c>
      <c r="AT2883" t="s">
        <v>2022</v>
      </c>
    </row>
    <row r="2884" spans="1:46" x14ac:dyDescent="0.25">
      <c r="A2884" t="str">
        <f>_xlfn.XLOOKUP(I2884,UTILIZADAS[Contacto1],UTILIZADAS[Source.Name],,0)</f>
        <v>Cobros Abril Canal Fijo</v>
      </c>
      <c r="B2884" s="18">
        <f>VLOOKUP(J2884,Ref!A:C,3,0)</f>
        <v>0</v>
      </c>
      <c r="C2884" s="18">
        <f>VLOOKUP(J2884,Ref!A:D,4,0)</f>
        <v>0</v>
      </c>
      <c r="D2884" s="18" t="str">
        <f t="shared" si="135"/>
        <v>18/may</v>
      </c>
      <c r="E2884" s="18">
        <f t="shared" si="136"/>
        <v>6</v>
      </c>
      <c r="F2884" s="18">
        <v>1</v>
      </c>
      <c r="G2884" s="18">
        <f t="shared" si="137"/>
        <v>0</v>
      </c>
      <c r="H2884" s="3">
        <v>46160.706643518519</v>
      </c>
      <c r="I2884">
        <v>66559511</v>
      </c>
      <c r="J2884" t="s">
        <v>2021</v>
      </c>
      <c r="K2884" t="s">
        <v>1968</v>
      </c>
      <c r="L2884" t="s">
        <v>1969</v>
      </c>
      <c r="M2884" t="s">
        <v>1970</v>
      </c>
      <c r="O2884">
        <v>363026240000</v>
      </c>
      <c r="P2884">
        <v>16018</v>
      </c>
      <c r="Q2884">
        <v>-4</v>
      </c>
      <c r="R2884">
        <v>1</v>
      </c>
      <c r="S2884">
        <v>66559511</v>
      </c>
      <c r="U2884" t="s">
        <v>2415</v>
      </c>
      <c r="W2884" t="s">
        <v>3992</v>
      </c>
      <c r="X2884">
        <v>363026240000</v>
      </c>
      <c r="Y2884" t="s">
        <v>65</v>
      </c>
      <c r="Z2884" t="s">
        <v>66</v>
      </c>
      <c r="AG2884" t="s">
        <v>1972</v>
      </c>
      <c r="AL2884">
        <v>5</v>
      </c>
      <c r="AN2884" t="s">
        <v>1974</v>
      </c>
      <c r="AO2884">
        <v>0</v>
      </c>
      <c r="AQ2884">
        <v>2258225</v>
      </c>
      <c r="AR2884" t="s">
        <v>4605</v>
      </c>
      <c r="AS2884" t="s">
        <v>5883</v>
      </c>
      <c r="AT2884" t="s">
        <v>2022</v>
      </c>
    </row>
    <row r="2885" spans="1:46" x14ac:dyDescent="0.25">
      <c r="A2885" t="str">
        <f>_xlfn.XLOOKUP(I2885,UTILIZADAS[Contacto1],UTILIZADAS[Source.Name],,0)</f>
        <v>Cobros Abril Canal Fijo</v>
      </c>
      <c r="B2885" s="18">
        <f>VLOOKUP(J2885,Ref!A:C,3,0)</f>
        <v>0</v>
      </c>
      <c r="C2885" s="18">
        <f>VLOOKUP(J2885,Ref!A:D,4,0)</f>
        <v>0</v>
      </c>
      <c r="D2885" s="18" t="str">
        <f t="shared" si="135"/>
        <v>20/may</v>
      </c>
      <c r="E2885" s="18">
        <f t="shared" si="136"/>
        <v>6</v>
      </c>
      <c r="F2885" s="18">
        <v>1</v>
      </c>
      <c r="G2885" s="18">
        <f t="shared" si="137"/>
        <v>0</v>
      </c>
      <c r="H2885" s="3">
        <v>46162.511967592596</v>
      </c>
      <c r="I2885">
        <v>66559511</v>
      </c>
      <c r="J2885" t="s">
        <v>2021</v>
      </c>
      <c r="K2885" t="s">
        <v>1968</v>
      </c>
      <c r="L2885" t="s">
        <v>1969</v>
      </c>
      <c r="M2885" t="s">
        <v>1970</v>
      </c>
      <c r="O2885">
        <v>363026240000</v>
      </c>
      <c r="P2885">
        <v>16018</v>
      </c>
      <c r="Q2885">
        <v>-4</v>
      </c>
      <c r="R2885">
        <v>1</v>
      </c>
      <c r="S2885">
        <v>66559511</v>
      </c>
      <c r="U2885" t="s">
        <v>2415</v>
      </c>
      <c r="W2885" t="s">
        <v>3992</v>
      </c>
      <c r="X2885">
        <v>363026240000</v>
      </c>
      <c r="Y2885" t="s">
        <v>65</v>
      </c>
      <c r="Z2885" t="s">
        <v>66</v>
      </c>
      <c r="AG2885" t="s">
        <v>1972</v>
      </c>
      <c r="AL2885">
        <v>5</v>
      </c>
      <c r="AN2885" t="s">
        <v>1974</v>
      </c>
      <c r="AO2885">
        <v>0</v>
      </c>
      <c r="AQ2885">
        <v>2258225</v>
      </c>
      <c r="AR2885" t="s">
        <v>4605</v>
      </c>
      <c r="AS2885" t="s">
        <v>5883</v>
      </c>
      <c r="AT2885" t="s">
        <v>2022</v>
      </c>
    </row>
    <row r="2886" spans="1:46" x14ac:dyDescent="0.25">
      <c r="A2886" t="str">
        <f>_xlfn.XLOOKUP(I2886,UTILIZADAS[Contacto1],UTILIZADAS[Source.Name],,0)</f>
        <v>Cobros Abril Canal Fijo</v>
      </c>
      <c r="B2886" s="18">
        <f>VLOOKUP(J2886,Ref!A:C,3,0)</f>
        <v>0</v>
      </c>
      <c r="C2886" s="18">
        <f>VLOOKUP(J2886,Ref!A:D,4,0)</f>
        <v>0</v>
      </c>
      <c r="D2886" s="18" t="str">
        <f t="shared" si="135"/>
        <v>21/may</v>
      </c>
      <c r="E2886" s="18">
        <f t="shared" si="136"/>
        <v>6</v>
      </c>
      <c r="F2886" s="18">
        <v>1</v>
      </c>
      <c r="G2886" s="18">
        <f t="shared" si="137"/>
        <v>0</v>
      </c>
      <c r="H2886" s="3">
        <v>46163.539270833331</v>
      </c>
      <c r="I2886">
        <v>66559511</v>
      </c>
      <c r="J2886" t="s">
        <v>2021</v>
      </c>
      <c r="K2886" t="s">
        <v>1968</v>
      </c>
      <c r="L2886" t="s">
        <v>1969</v>
      </c>
      <c r="M2886" t="s">
        <v>1970</v>
      </c>
      <c r="O2886">
        <v>363026240000</v>
      </c>
      <c r="P2886">
        <v>16018</v>
      </c>
      <c r="Q2886">
        <v>-4</v>
      </c>
      <c r="R2886">
        <v>1</v>
      </c>
      <c r="S2886">
        <v>66559511</v>
      </c>
      <c r="U2886" t="s">
        <v>2415</v>
      </c>
      <c r="W2886" t="s">
        <v>3992</v>
      </c>
      <c r="X2886">
        <v>363026240000</v>
      </c>
      <c r="Y2886" t="s">
        <v>65</v>
      </c>
      <c r="Z2886" t="s">
        <v>66</v>
      </c>
      <c r="AG2886" t="s">
        <v>1972</v>
      </c>
      <c r="AL2886">
        <v>5</v>
      </c>
      <c r="AN2886" t="s">
        <v>1974</v>
      </c>
      <c r="AO2886">
        <v>0</v>
      </c>
      <c r="AQ2886">
        <v>2258225</v>
      </c>
      <c r="AR2886" t="s">
        <v>4605</v>
      </c>
      <c r="AS2886" t="s">
        <v>5883</v>
      </c>
      <c r="AT2886" t="s">
        <v>2022</v>
      </c>
    </row>
    <row r="2887" spans="1:46" x14ac:dyDescent="0.25">
      <c r="A2887" t="str">
        <f>_xlfn.XLOOKUP(I2887,UTILIZADAS[Contacto1],UTILIZADAS[Source.Name],,0)</f>
        <v>Cobros Abril Canal Fijo</v>
      </c>
      <c r="B2887" s="18">
        <f>VLOOKUP(J2887,Ref!A:C,3,0)</f>
        <v>0</v>
      </c>
      <c r="C2887" s="18">
        <f>VLOOKUP(J2887,Ref!A:D,4,0)</f>
        <v>0</v>
      </c>
      <c r="D2887" s="18" t="str">
        <f t="shared" si="135"/>
        <v>22/may</v>
      </c>
      <c r="E2887" s="18">
        <f t="shared" si="136"/>
        <v>6</v>
      </c>
      <c r="F2887" s="18">
        <v>1</v>
      </c>
      <c r="G2887" s="18">
        <f t="shared" si="137"/>
        <v>1</v>
      </c>
      <c r="H2887" s="3">
        <v>46164.43072916667</v>
      </c>
      <c r="I2887">
        <v>66559511</v>
      </c>
      <c r="J2887" t="s">
        <v>2021</v>
      </c>
      <c r="K2887" t="s">
        <v>1968</v>
      </c>
      <c r="L2887" t="s">
        <v>1969</v>
      </c>
      <c r="M2887" t="s">
        <v>1970</v>
      </c>
      <c r="O2887">
        <v>363026240000</v>
      </c>
      <c r="P2887">
        <v>16018</v>
      </c>
      <c r="Q2887">
        <v>-4</v>
      </c>
      <c r="R2887">
        <v>1</v>
      </c>
      <c r="S2887">
        <v>66559511</v>
      </c>
      <c r="U2887" t="s">
        <v>2415</v>
      </c>
      <c r="W2887" t="s">
        <v>3992</v>
      </c>
      <c r="X2887">
        <v>363026240000</v>
      </c>
      <c r="Y2887" t="s">
        <v>65</v>
      </c>
      <c r="Z2887" t="s">
        <v>66</v>
      </c>
      <c r="AG2887" t="s">
        <v>1972</v>
      </c>
      <c r="AL2887">
        <v>5</v>
      </c>
      <c r="AN2887" t="s">
        <v>1974</v>
      </c>
      <c r="AO2887">
        <v>0</v>
      </c>
      <c r="AQ2887">
        <v>2258225</v>
      </c>
      <c r="AR2887" t="s">
        <v>4605</v>
      </c>
      <c r="AS2887" t="s">
        <v>5883</v>
      </c>
      <c r="AT2887" t="s">
        <v>2022</v>
      </c>
    </row>
    <row r="2888" spans="1:46" x14ac:dyDescent="0.25">
      <c r="A2888" t="str">
        <f>_xlfn.XLOOKUP(I2888,UTILIZADAS[Contacto1],UTILIZADAS[Source.Name],,0)</f>
        <v>Cobros Mayo</v>
      </c>
      <c r="B2888" s="18">
        <f>VLOOKUP(J2888,Ref!A:C,3,0)</f>
        <v>0</v>
      </c>
      <c r="C2888" s="18">
        <f>VLOOKUP(J2888,Ref!A:D,4,0)</f>
        <v>0</v>
      </c>
      <c r="D2888" s="18" t="str">
        <f t="shared" si="135"/>
        <v>12/may</v>
      </c>
      <c r="E2888" s="18">
        <f t="shared" si="136"/>
        <v>1</v>
      </c>
      <c r="F2888" s="18">
        <v>1</v>
      </c>
      <c r="G2888" s="18">
        <f t="shared" si="137"/>
        <v>1</v>
      </c>
      <c r="H2888" s="3">
        <v>46154.460844907408</v>
      </c>
      <c r="I2888">
        <v>66563690</v>
      </c>
      <c r="J2888">
        <v>6004</v>
      </c>
      <c r="K2888" t="s">
        <v>1983</v>
      </c>
      <c r="L2888" t="s">
        <v>1897</v>
      </c>
      <c r="M2888" t="s">
        <v>1970</v>
      </c>
      <c r="O2888">
        <v>367071660000</v>
      </c>
      <c r="P2888">
        <v>16018</v>
      </c>
      <c r="Q2888">
        <v>-4</v>
      </c>
      <c r="R2888">
        <v>1</v>
      </c>
      <c r="S2888">
        <v>66563690</v>
      </c>
      <c r="U2888" t="s">
        <v>5207</v>
      </c>
      <c r="W2888" t="s">
        <v>5208</v>
      </c>
      <c r="X2888">
        <v>367071660000</v>
      </c>
      <c r="Y2888" t="s">
        <v>65</v>
      </c>
      <c r="Z2888" t="s">
        <v>66</v>
      </c>
      <c r="AF2888" t="s">
        <v>1976</v>
      </c>
      <c r="AG2888" t="s">
        <v>1972</v>
      </c>
      <c r="AL2888">
        <v>105</v>
      </c>
      <c r="AM2888" t="s">
        <v>1979</v>
      </c>
      <c r="AN2888" t="s">
        <v>1987</v>
      </c>
      <c r="AO2888">
        <v>0</v>
      </c>
      <c r="AQ2888">
        <v>2258226</v>
      </c>
      <c r="AR2888" t="s">
        <v>4605</v>
      </c>
      <c r="AS2888" t="s">
        <v>5883</v>
      </c>
      <c r="AT2888" t="s">
        <v>1984</v>
      </c>
    </row>
    <row r="2889" spans="1:46" x14ac:dyDescent="0.25">
      <c r="A2889" t="str">
        <f>_xlfn.XLOOKUP(I2889,UTILIZADAS[Contacto1],UTILIZADAS[Source.Name],,0)</f>
        <v>Cobros Mayo</v>
      </c>
      <c r="B2889" s="18">
        <f>VLOOKUP(J2889,Ref!A:C,3,0)</f>
        <v>0</v>
      </c>
      <c r="C2889" s="18">
        <f>VLOOKUP(J2889,Ref!A:D,4,0)</f>
        <v>0</v>
      </c>
      <c r="D2889" s="18" t="str">
        <f t="shared" si="135"/>
        <v>12/may</v>
      </c>
      <c r="E2889" s="18">
        <f t="shared" si="136"/>
        <v>4</v>
      </c>
      <c r="F2889" s="18">
        <v>1</v>
      </c>
      <c r="G2889" s="18">
        <f t="shared" si="137"/>
        <v>0</v>
      </c>
      <c r="H2889" s="3">
        <v>46154.461747685185</v>
      </c>
      <c r="I2889">
        <v>66565010</v>
      </c>
      <c r="J2889" t="s">
        <v>2021</v>
      </c>
      <c r="K2889" t="s">
        <v>1968</v>
      </c>
      <c r="L2889" t="s">
        <v>1969</v>
      </c>
      <c r="M2889" t="s">
        <v>1970</v>
      </c>
      <c r="O2889">
        <v>369077440000</v>
      </c>
      <c r="P2889">
        <v>16018</v>
      </c>
      <c r="Q2889">
        <v>-4</v>
      </c>
      <c r="R2889">
        <v>1</v>
      </c>
      <c r="S2889">
        <v>66565010</v>
      </c>
      <c r="U2889" t="s">
        <v>6107</v>
      </c>
      <c r="W2889" t="s">
        <v>5210</v>
      </c>
      <c r="X2889">
        <v>369077440000</v>
      </c>
      <c r="Y2889" t="s">
        <v>65</v>
      </c>
      <c r="Z2889" t="s">
        <v>66</v>
      </c>
      <c r="AF2889" t="s">
        <v>1976</v>
      </c>
      <c r="AG2889" t="s">
        <v>1972</v>
      </c>
      <c r="AL2889">
        <v>5</v>
      </c>
      <c r="AN2889" t="s">
        <v>1974</v>
      </c>
      <c r="AO2889">
        <v>0</v>
      </c>
      <c r="AQ2889">
        <v>2258227</v>
      </c>
      <c r="AR2889" t="s">
        <v>4605</v>
      </c>
      <c r="AS2889" t="s">
        <v>5883</v>
      </c>
      <c r="AT2889" t="s">
        <v>2022</v>
      </c>
    </row>
    <row r="2890" spans="1:46" x14ac:dyDescent="0.25">
      <c r="A2890" t="str">
        <f>_xlfn.XLOOKUP(I2890,UTILIZADAS[Contacto1],UTILIZADAS[Source.Name],,0)</f>
        <v>Cobros Mayo</v>
      </c>
      <c r="B2890" s="18">
        <f>VLOOKUP(J2890,Ref!A:C,3,0)</f>
        <v>0</v>
      </c>
      <c r="C2890" s="18">
        <f>VLOOKUP(J2890,Ref!A:D,4,0)</f>
        <v>0</v>
      </c>
      <c r="D2890" s="18" t="str">
        <f t="shared" si="135"/>
        <v>14/may</v>
      </c>
      <c r="E2890" s="18">
        <f t="shared" si="136"/>
        <v>4</v>
      </c>
      <c r="F2890" s="18">
        <v>1</v>
      </c>
      <c r="G2890" s="18">
        <f t="shared" si="137"/>
        <v>0</v>
      </c>
      <c r="H2890" s="3">
        <v>46156.511087962965</v>
      </c>
      <c r="I2890">
        <v>66565010</v>
      </c>
      <c r="J2890" t="s">
        <v>2021</v>
      </c>
      <c r="K2890" t="s">
        <v>1968</v>
      </c>
      <c r="L2890" t="s">
        <v>1969</v>
      </c>
      <c r="M2890" t="s">
        <v>1970</v>
      </c>
      <c r="O2890">
        <v>369077440000</v>
      </c>
      <c r="P2890">
        <v>16018</v>
      </c>
      <c r="Q2890">
        <v>-4</v>
      </c>
      <c r="R2890">
        <v>1</v>
      </c>
      <c r="S2890">
        <v>66565010</v>
      </c>
      <c r="U2890" t="s">
        <v>6107</v>
      </c>
      <c r="W2890" t="s">
        <v>5210</v>
      </c>
      <c r="X2890">
        <v>369077440000</v>
      </c>
      <c r="Y2890" t="s">
        <v>65</v>
      </c>
      <c r="Z2890" t="s">
        <v>66</v>
      </c>
      <c r="AF2890" t="s">
        <v>1976</v>
      </c>
      <c r="AG2890" t="s">
        <v>1972</v>
      </c>
      <c r="AL2890">
        <v>5</v>
      </c>
      <c r="AN2890" t="s">
        <v>1974</v>
      </c>
      <c r="AO2890">
        <v>0</v>
      </c>
      <c r="AQ2890">
        <v>2258227</v>
      </c>
      <c r="AR2890" t="s">
        <v>4605</v>
      </c>
      <c r="AS2890" t="s">
        <v>5883</v>
      </c>
      <c r="AT2890" t="s">
        <v>2022</v>
      </c>
    </row>
    <row r="2891" spans="1:46" x14ac:dyDescent="0.25">
      <c r="A2891" t="str">
        <f>_xlfn.XLOOKUP(I2891,UTILIZADAS[Contacto1],UTILIZADAS[Source.Name],,0)</f>
        <v>Cobros Mayo</v>
      </c>
      <c r="B2891" s="18">
        <f>VLOOKUP(J2891,Ref!A:C,3,0)</f>
        <v>0</v>
      </c>
      <c r="C2891" s="18">
        <f>VLOOKUP(J2891,Ref!A:D,4,0)</f>
        <v>0</v>
      </c>
      <c r="D2891" s="18" t="str">
        <f t="shared" si="135"/>
        <v>18/may</v>
      </c>
      <c r="E2891" s="18">
        <f t="shared" si="136"/>
        <v>4</v>
      </c>
      <c r="F2891" s="18">
        <v>1</v>
      </c>
      <c r="G2891" s="18">
        <f t="shared" si="137"/>
        <v>0</v>
      </c>
      <c r="H2891" s="3">
        <v>46160.706944444442</v>
      </c>
      <c r="I2891">
        <v>66565010</v>
      </c>
      <c r="J2891" t="s">
        <v>2021</v>
      </c>
      <c r="K2891" t="s">
        <v>1968</v>
      </c>
      <c r="L2891" t="s">
        <v>1969</v>
      </c>
      <c r="M2891" t="s">
        <v>1970</v>
      </c>
      <c r="O2891">
        <v>369077440000</v>
      </c>
      <c r="P2891">
        <v>16018</v>
      </c>
      <c r="Q2891">
        <v>-4</v>
      </c>
      <c r="R2891">
        <v>1</v>
      </c>
      <c r="S2891">
        <v>66565010</v>
      </c>
      <c r="U2891" t="s">
        <v>6107</v>
      </c>
      <c r="W2891" t="s">
        <v>5210</v>
      </c>
      <c r="X2891">
        <v>369077440000</v>
      </c>
      <c r="Y2891" t="s">
        <v>65</v>
      </c>
      <c r="Z2891" t="s">
        <v>66</v>
      </c>
      <c r="AF2891" t="s">
        <v>1976</v>
      </c>
      <c r="AG2891" t="s">
        <v>1972</v>
      </c>
      <c r="AL2891">
        <v>5</v>
      </c>
      <c r="AN2891" t="s">
        <v>1974</v>
      </c>
      <c r="AO2891">
        <v>0</v>
      </c>
      <c r="AQ2891">
        <v>2258227</v>
      </c>
      <c r="AR2891" t="s">
        <v>4605</v>
      </c>
      <c r="AS2891" t="s">
        <v>5883</v>
      </c>
      <c r="AT2891" t="s">
        <v>2022</v>
      </c>
    </row>
    <row r="2892" spans="1:46" x14ac:dyDescent="0.25">
      <c r="A2892" t="str">
        <f>_xlfn.XLOOKUP(I2892,UTILIZADAS[Contacto1],UTILIZADAS[Source.Name],,0)</f>
        <v>Cobros Mayo</v>
      </c>
      <c r="B2892" s="18">
        <f>VLOOKUP(J2892,Ref!A:C,3,0)</f>
        <v>1</v>
      </c>
      <c r="C2892" s="18">
        <f>VLOOKUP(J2892,Ref!A:D,4,0)</f>
        <v>0</v>
      </c>
      <c r="D2892" s="18" t="str">
        <f t="shared" si="135"/>
        <v>20/may</v>
      </c>
      <c r="E2892" s="18">
        <f t="shared" si="136"/>
        <v>4</v>
      </c>
      <c r="F2892" s="18">
        <v>1</v>
      </c>
      <c r="G2892" s="18">
        <f t="shared" si="137"/>
        <v>1</v>
      </c>
      <c r="H2892" s="3">
        <v>46162.511932870373</v>
      </c>
      <c r="I2892">
        <v>66565010</v>
      </c>
      <c r="J2892">
        <v>6006</v>
      </c>
      <c r="K2892" t="s">
        <v>1983</v>
      </c>
      <c r="L2892" t="s">
        <v>1897</v>
      </c>
      <c r="M2892" t="s">
        <v>1970</v>
      </c>
      <c r="O2892">
        <v>369077440000</v>
      </c>
      <c r="P2892">
        <v>16018</v>
      </c>
      <c r="Q2892">
        <v>-4</v>
      </c>
      <c r="R2892">
        <v>1</v>
      </c>
      <c r="S2892">
        <v>66565010</v>
      </c>
      <c r="U2892" t="s">
        <v>6107</v>
      </c>
      <c r="W2892" t="s">
        <v>5210</v>
      </c>
      <c r="X2892">
        <v>369077440000</v>
      </c>
      <c r="Y2892" t="s">
        <v>65</v>
      </c>
      <c r="Z2892" t="s">
        <v>66</v>
      </c>
      <c r="AF2892" t="s">
        <v>1976</v>
      </c>
      <c r="AG2892" t="s">
        <v>1972</v>
      </c>
      <c r="AL2892">
        <v>94</v>
      </c>
      <c r="AM2892" t="s">
        <v>1979</v>
      </c>
      <c r="AN2892" t="s">
        <v>1987</v>
      </c>
      <c r="AO2892">
        <v>0</v>
      </c>
      <c r="AQ2892">
        <v>2258227</v>
      </c>
      <c r="AR2892" t="s">
        <v>4605</v>
      </c>
      <c r="AS2892" t="s">
        <v>5883</v>
      </c>
      <c r="AT2892" t="s">
        <v>1894</v>
      </c>
    </row>
    <row r="2893" spans="1:46" x14ac:dyDescent="0.25">
      <c r="A2893" t="str">
        <f>_xlfn.XLOOKUP(I2893,UTILIZADAS[Contacto1],UTILIZADAS[Source.Name],,0)</f>
        <v>Cobros Abril Canal Fijo</v>
      </c>
      <c r="B2893" s="18">
        <f>VLOOKUP(J2893,Ref!A:C,3,0)</f>
        <v>1</v>
      </c>
      <c r="C2893" s="18">
        <f>VLOOKUP(J2893,Ref!A:D,4,0)</f>
        <v>1</v>
      </c>
      <c r="D2893" s="18" t="str">
        <f t="shared" si="135"/>
        <v>12/may</v>
      </c>
      <c r="E2893" s="18">
        <f t="shared" si="136"/>
        <v>1</v>
      </c>
      <c r="F2893" s="18">
        <v>1</v>
      </c>
      <c r="G2893" s="18">
        <f t="shared" si="137"/>
        <v>1</v>
      </c>
      <c r="H2893" s="3">
        <v>46154.462638888886</v>
      </c>
      <c r="I2893">
        <v>66566488</v>
      </c>
      <c r="J2893">
        <v>6003</v>
      </c>
      <c r="K2893" t="s">
        <v>1983</v>
      </c>
      <c r="L2893" t="s">
        <v>1897</v>
      </c>
      <c r="M2893" t="s">
        <v>1970</v>
      </c>
      <c r="O2893">
        <v>366007100000</v>
      </c>
      <c r="P2893">
        <v>16018</v>
      </c>
      <c r="Q2893">
        <v>-4</v>
      </c>
      <c r="R2893">
        <v>1</v>
      </c>
      <c r="S2893">
        <v>66566488</v>
      </c>
      <c r="U2893" t="s">
        <v>131</v>
      </c>
      <c r="W2893" t="s">
        <v>132</v>
      </c>
      <c r="X2893">
        <v>366007100000</v>
      </c>
      <c r="Y2893" t="s">
        <v>65</v>
      </c>
      <c r="Z2893" t="s">
        <v>66</v>
      </c>
      <c r="AF2893" t="s">
        <v>1976</v>
      </c>
      <c r="AG2893" t="s">
        <v>1972</v>
      </c>
      <c r="AL2893">
        <v>118</v>
      </c>
      <c r="AM2893" t="s">
        <v>1979</v>
      </c>
      <c r="AN2893" t="s">
        <v>1987</v>
      </c>
      <c r="AO2893">
        <v>0</v>
      </c>
      <c r="AQ2893">
        <v>2258228</v>
      </c>
      <c r="AR2893" t="s">
        <v>4605</v>
      </c>
      <c r="AS2893" t="s">
        <v>5883</v>
      </c>
      <c r="AT2893" t="s">
        <v>1892</v>
      </c>
    </row>
    <row r="2894" spans="1:46" x14ac:dyDescent="0.25">
      <c r="A2894" t="str">
        <f>_xlfn.XLOOKUP(I2894,UTILIZADAS[Contacto1],UTILIZADAS[Source.Name],,0)</f>
        <v>Cobros Abril Canal Fijo</v>
      </c>
      <c r="B2894" s="18">
        <f>VLOOKUP(J2894,Ref!A:C,3,0)</f>
        <v>0</v>
      </c>
      <c r="C2894" s="18">
        <f>VLOOKUP(J2894,Ref!A:D,4,0)</f>
        <v>0</v>
      </c>
      <c r="D2894" s="18" t="str">
        <f t="shared" si="135"/>
        <v>02/may</v>
      </c>
      <c r="E2894" s="18">
        <f t="shared" si="136"/>
        <v>4</v>
      </c>
      <c r="F2894" s="18">
        <v>1</v>
      </c>
      <c r="G2894" s="18">
        <f t="shared" si="137"/>
        <v>0</v>
      </c>
      <c r="H2894" s="3">
        <v>46144.443148148152</v>
      </c>
      <c r="I2894">
        <v>66566687</v>
      </c>
      <c r="J2894" t="s">
        <v>1967</v>
      </c>
      <c r="K2894" t="s">
        <v>1968</v>
      </c>
      <c r="L2894" t="s">
        <v>1969</v>
      </c>
      <c r="M2894" t="s">
        <v>1970</v>
      </c>
      <c r="O2894">
        <v>355339630000</v>
      </c>
      <c r="P2894">
        <v>16017</v>
      </c>
      <c r="Q2894">
        <v>-4</v>
      </c>
      <c r="R2894">
        <v>1</v>
      </c>
      <c r="S2894">
        <v>66566687</v>
      </c>
      <c r="U2894" t="s">
        <v>1839</v>
      </c>
      <c r="W2894" t="s">
        <v>1840</v>
      </c>
      <c r="X2894" t="s">
        <v>66</v>
      </c>
      <c r="Y2894" t="s">
        <v>65</v>
      </c>
      <c r="Z2894">
        <v>355339630000</v>
      </c>
      <c r="AC2894" t="s">
        <v>1981</v>
      </c>
      <c r="AG2894" t="s">
        <v>1972</v>
      </c>
      <c r="AI2894" t="s">
        <v>2573</v>
      </c>
      <c r="AL2894">
        <v>0</v>
      </c>
      <c r="AN2894" t="s">
        <v>1974</v>
      </c>
      <c r="AO2894">
        <v>0</v>
      </c>
      <c r="AQ2894">
        <v>2251550</v>
      </c>
      <c r="AR2894" t="s">
        <v>2241</v>
      </c>
      <c r="AS2894" t="s">
        <v>4163</v>
      </c>
      <c r="AT2894" t="s">
        <v>1975</v>
      </c>
    </row>
    <row r="2895" spans="1:46" x14ac:dyDescent="0.25">
      <c r="A2895" t="str">
        <f>_xlfn.XLOOKUP(I2895,UTILIZADAS[Contacto1],UTILIZADAS[Source.Name],,0)</f>
        <v>Cobros Abril Canal Fijo</v>
      </c>
      <c r="B2895" s="18">
        <f>VLOOKUP(J2895,Ref!A:C,3,0)</f>
        <v>0</v>
      </c>
      <c r="C2895" s="18">
        <f>VLOOKUP(J2895,Ref!A:D,4,0)</f>
        <v>0</v>
      </c>
      <c r="D2895" s="18" t="str">
        <f t="shared" si="135"/>
        <v>05/may</v>
      </c>
      <c r="E2895" s="18">
        <f t="shared" si="136"/>
        <v>4</v>
      </c>
      <c r="F2895" s="18">
        <v>1</v>
      </c>
      <c r="G2895" s="18">
        <f t="shared" si="137"/>
        <v>0</v>
      </c>
      <c r="H2895" s="3">
        <v>46147.622858796298</v>
      </c>
      <c r="I2895">
        <v>66566687</v>
      </c>
      <c r="J2895" t="s">
        <v>2023</v>
      </c>
      <c r="K2895" t="s">
        <v>1968</v>
      </c>
      <c r="L2895" t="s">
        <v>1969</v>
      </c>
      <c r="M2895" t="s">
        <v>1970</v>
      </c>
      <c r="O2895">
        <v>355339630000</v>
      </c>
      <c r="P2895">
        <v>16017</v>
      </c>
      <c r="Q2895">
        <v>-4</v>
      </c>
      <c r="R2895">
        <v>1</v>
      </c>
      <c r="S2895">
        <v>66566687</v>
      </c>
      <c r="U2895" t="s">
        <v>1839</v>
      </c>
      <c r="W2895" t="s">
        <v>1840</v>
      </c>
      <c r="X2895" t="s">
        <v>66</v>
      </c>
      <c r="Y2895" t="s">
        <v>65</v>
      </c>
      <c r="Z2895">
        <v>355339630000</v>
      </c>
      <c r="AC2895" t="s">
        <v>1981</v>
      </c>
      <c r="AG2895" t="s">
        <v>1972</v>
      </c>
      <c r="AI2895" t="s">
        <v>2573</v>
      </c>
      <c r="AL2895">
        <v>0</v>
      </c>
      <c r="AN2895" t="s">
        <v>1974</v>
      </c>
      <c r="AO2895">
        <v>0</v>
      </c>
      <c r="AQ2895">
        <v>2251550</v>
      </c>
      <c r="AR2895" t="s">
        <v>2241</v>
      </c>
      <c r="AS2895" t="s">
        <v>4163</v>
      </c>
      <c r="AT2895" t="s">
        <v>2024</v>
      </c>
    </row>
    <row r="2896" spans="1:46" x14ac:dyDescent="0.25">
      <c r="A2896" t="str">
        <f>_xlfn.XLOOKUP(I2896,UTILIZADAS[Contacto1],UTILIZADAS[Source.Name],,0)</f>
        <v>Cobros Abril Canal Fijo</v>
      </c>
      <c r="B2896" s="18">
        <f>VLOOKUP(J2896,Ref!A:C,3,0)</f>
        <v>0</v>
      </c>
      <c r="C2896" s="18">
        <f>VLOOKUP(J2896,Ref!A:D,4,0)</f>
        <v>0</v>
      </c>
      <c r="D2896" s="18" t="str">
        <f t="shared" si="135"/>
        <v>06/may</v>
      </c>
      <c r="E2896" s="18">
        <f t="shared" si="136"/>
        <v>4</v>
      </c>
      <c r="F2896" s="18">
        <v>1</v>
      </c>
      <c r="G2896" s="18">
        <f t="shared" si="137"/>
        <v>0</v>
      </c>
      <c r="H2896" s="3">
        <v>46148.657800925925</v>
      </c>
      <c r="I2896">
        <v>66566687</v>
      </c>
      <c r="J2896" t="s">
        <v>1967</v>
      </c>
      <c r="K2896" t="s">
        <v>1968</v>
      </c>
      <c r="L2896" t="s">
        <v>1969</v>
      </c>
      <c r="M2896" t="s">
        <v>1970</v>
      </c>
      <c r="O2896">
        <v>355339630000</v>
      </c>
      <c r="P2896">
        <v>16017</v>
      </c>
      <c r="Q2896">
        <v>-4</v>
      </c>
      <c r="R2896">
        <v>1</v>
      </c>
      <c r="S2896">
        <v>66566687</v>
      </c>
      <c r="U2896" t="s">
        <v>1839</v>
      </c>
      <c r="W2896" t="s">
        <v>1840</v>
      </c>
      <c r="X2896" t="s">
        <v>66</v>
      </c>
      <c r="Y2896" t="s">
        <v>65</v>
      </c>
      <c r="Z2896">
        <v>355339630000</v>
      </c>
      <c r="AC2896" t="s">
        <v>1981</v>
      </c>
      <c r="AG2896" t="s">
        <v>1972</v>
      </c>
      <c r="AI2896" t="s">
        <v>2573</v>
      </c>
      <c r="AL2896">
        <v>0</v>
      </c>
      <c r="AN2896" t="s">
        <v>1974</v>
      </c>
      <c r="AO2896">
        <v>0</v>
      </c>
      <c r="AQ2896">
        <v>2251550</v>
      </c>
      <c r="AR2896" t="s">
        <v>2241</v>
      </c>
      <c r="AS2896" t="s">
        <v>4163</v>
      </c>
      <c r="AT2896" t="s">
        <v>1975</v>
      </c>
    </row>
    <row r="2897" spans="1:46" x14ac:dyDescent="0.25">
      <c r="A2897" t="str">
        <f>_xlfn.XLOOKUP(I2897,UTILIZADAS[Contacto1],UTILIZADAS[Source.Name],,0)</f>
        <v>Cobros Abril Canal Fijo</v>
      </c>
      <c r="B2897" s="18">
        <f>VLOOKUP(J2897,Ref!A:C,3,0)</f>
        <v>0</v>
      </c>
      <c r="C2897" s="18">
        <f>VLOOKUP(J2897,Ref!A:D,4,0)</f>
        <v>0</v>
      </c>
      <c r="D2897" s="18" t="str">
        <f t="shared" si="135"/>
        <v>08/may</v>
      </c>
      <c r="E2897" s="18">
        <f t="shared" si="136"/>
        <v>4</v>
      </c>
      <c r="F2897" s="18">
        <v>1</v>
      </c>
      <c r="G2897" s="18">
        <f t="shared" si="137"/>
        <v>1</v>
      </c>
      <c r="H2897" s="3">
        <v>46150.498090277775</v>
      </c>
      <c r="I2897">
        <v>66566687</v>
      </c>
      <c r="J2897" t="s">
        <v>1967</v>
      </c>
      <c r="K2897" t="s">
        <v>1968</v>
      </c>
      <c r="L2897" t="s">
        <v>1969</v>
      </c>
      <c r="M2897" t="s">
        <v>1970</v>
      </c>
      <c r="O2897">
        <v>355339630000</v>
      </c>
      <c r="P2897">
        <v>16017</v>
      </c>
      <c r="Q2897">
        <v>-4</v>
      </c>
      <c r="R2897">
        <v>1</v>
      </c>
      <c r="S2897">
        <v>66566687</v>
      </c>
      <c r="U2897" t="s">
        <v>1839</v>
      </c>
      <c r="W2897" t="s">
        <v>1840</v>
      </c>
      <c r="X2897" t="s">
        <v>66</v>
      </c>
      <c r="Y2897" t="s">
        <v>65</v>
      </c>
      <c r="Z2897">
        <v>355339630000</v>
      </c>
      <c r="AC2897" t="s">
        <v>1981</v>
      </c>
      <c r="AG2897" t="s">
        <v>1972</v>
      </c>
      <c r="AI2897" t="s">
        <v>2573</v>
      </c>
      <c r="AL2897">
        <v>0</v>
      </c>
      <c r="AN2897" t="s">
        <v>1974</v>
      </c>
      <c r="AO2897">
        <v>0</v>
      </c>
      <c r="AQ2897">
        <v>2251550</v>
      </c>
      <c r="AR2897" t="s">
        <v>2241</v>
      </c>
      <c r="AS2897" t="s">
        <v>4163</v>
      </c>
      <c r="AT2897" t="s">
        <v>1975</v>
      </c>
    </row>
    <row r="2898" spans="1:46" x14ac:dyDescent="0.25">
      <c r="A2898" t="str">
        <f>_xlfn.XLOOKUP(I2898,UTILIZADAS[Contacto1],UTILIZADAS[Source.Name],,0)</f>
        <v>Cobros Mayo</v>
      </c>
      <c r="B2898" s="18">
        <f>VLOOKUP(J2898,Ref!A:C,3,0)</f>
        <v>0</v>
      </c>
      <c r="C2898" s="18">
        <f>VLOOKUP(J2898,Ref!A:D,4,0)</f>
        <v>0</v>
      </c>
      <c r="D2898" s="18" t="str">
        <f t="shared" si="135"/>
        <v>12/may</v>
      </c>
      <c r="E2898" s="18">
        <f t="shared" si="136"/>
        <v>5</v>
      </c>
      <c r="F2898" s="18">
        <v>1</v>
      </c>
      <c r="G2898" s="18">
        <f t="shared" si="137"/>
        <v>0</v>
      </c>
      <c r="H2898" s="3">
        <v>46154.464108796295</v>
      </c>
      <c r="I2898">
        <v>66578945</v>
      </c>
      <c r="J2898" t="s">
        <v>2021</v>
      </c>
      <c r="K2898" t="s">
        <v>1968</v>
      </c>
      <c r="L2898" t="s">
        <v>1969</v>
      </c>
      <c r="M2898" t="s">
        <v>1970</v>
      </c>
      <c r="O2898">
        <v>363069600000</v>
      </c>
      <c r="P2898">
        <v>16018</v>
      </c>
      <c r="Q2898">
        <v>-4</v>
      </c>
      <c r="R2898">
        <v>1</v>
      </c>
      <c r="S2898">
        <v>66578945</v>
      </c>
      <c r="U2898" t="s">
        <v>5211</v>
      </c>
      <c r="W2898" t="s">
        <v>5212</v>
      </c>
      <c r="X2898">
        <v>363069600000</v>
      </c>
      <c r="Y2898" t="s">
        <v>65</v>
      </c>
      <c r="Z2898" t="s">
        <v>66</v>
      </c>
      <c r="AF2898" t="s">
        <v>1976</v>
      </c>
      <c r="AG2898" t="s">
        <v>1972</v>
      </c>
      <c r="AL2898">
        <v>5</v>
      </c>
      <c r="AN2898" t="s">
        <v>1974</v>
      </c>
      <c r="AO2898">
        <v>0</v>
      </c>
      <c r="AQ2898">
        <v>2258229</v>
      </c>
      <c r="AR2898" t="s">
        <v>4605</v>
      </c>
      <c r="AS2898" t="s">
        <v>5883</v>
      </c>
      <c r="AT2898" t="s">
        <v>2022</v>
      </c>
    </row>
    <row r="2899" spans="1:46" x14ac:dyDescent="0.25">
      <c r="A2899" t="str">
        <f>_xlfn.XLOOKUP(I2899,UTILIZADAS[Contacto1],UTILIZADAS[Source.Name],,0)</f>
        <v>Cobros Mayo</v>
      </c>
      <c r="B2899" s="18">
        <f>VLOOKUP(J2899,Ref!A:C,3,0)</f>
        <v>0</v>
      </c>
      <c r="C2899" s="18">
        <f>VLOOKUP(J2899,Ref!A:D,4,0)</f>
        <v>0</v>
      </c>
      <c r="D2899" s="18" t="str">
        <f t="shared" si="135"/>
        <v>14/may</v>
      </c>
      <c r="E2899" s="18">
        <f t="shared" si="136"/>
        <v>5</v>
      </c>
      <c r="F2899" s="18">
        <v>1</v>
      </c>
      <c r="G2899" s="18">
        <f t="shared" si="137"/>
        <v>0</v>
      </c>
      <c r="H2899" s="3">
        <v>46156.511238425926</v>
      </c>
      <c r="I2899">
        <v>66578945</v>
      </c>
      <c r="J2899" t="s">
        <v>2021</v>
      </c>
      <c r="K2899" t="s">
        <v>1968</v>
      </c>
      <c r="L2899" t="s">
        <v>1969</v>
      </c>
      <c r="M2899" t="s">
        <v>1970</v>
      </c>
      <c r="O2899">
        <v>363069600000</v>
      </c>
      <c r="P2899">
        <v>16018</v>
      </c>
      <c r="Q2899">
        <v>-4</v>
      </c>
      <c r="R2899">
        <v>1</v>
      </c>
      <c r="S2899">
        <v>66578945</v>
      </c>
      <c r="U2899" t="s">
        <v>5211</v>
      </c>
      <c r="W2899" t="s">
        <v>5212</v>
      </c>
      <c r="X2899">
        <v>363069600000</v>
      </c>
      <c r="Y2899" t="s">
        <v>65</v>
      </c>
      <c r="Z2899" t="s">
        <v>66</v>
      </c>
      <c r="AF2899" t="s">
        <v>1976</v>
      </c>
      <c r="AG2899" t="s">
        <v>1972</v>
      </c>
      <c r="AL2899">
        <v>5</v>
      </c>
      <c r="AN2899" t="s">
        <v>1974</v>
      </c>
      <c r="AO2899">
        <v>0</v>
      </c>
      <c r="AQ2899">
        <v>2258229</v>
      </c>
      <c r="AR2899" t="s">
        <v>4605</v>
      </c>
      <c r="AS2899" t="s">
        <v>5883</v>
      </c>
      <c r="AT2899" t="s">
        <v>2022</v>
      </c>
    </row>
    <row r="2900" spans="1:46" x14ac:dyDescent="0.25">
      <c r="A2900" t="str">
        <f>_xlfn.XLOOKUP(I2900,UTILIZADAS[Contacto1],UTILIZADAS[Source.Name],,0)</f>
        <v>Cobros Mayo</v>
      </c>
      <c r="B2900" s="18">
        <f>VLOOKUP(J2900,Ref!A:C,3,0)</f>
        <v>0</v>
      </c>
      <c r="C2900" s="18">
        <f>VLOOKUP(J2900,Ref!A:D,4,0)</f>
        <v>0</v>
      </c>
      <c r="D2900" s="18" t="str">
        <f t="shared" si="135"/>
        <v>18/may</v>
      </c>
      <c r="E2900" s="18">
        <f t="shared" si="136"/>
        <v>5</v>
      </c>
      <c r="F2900" s="18">
        <v>1</v>
      </c>
      <c r="G2900" s="18">
        <f t="shared" si="137"/>
        <v>0</v>
      </c>
      <c r="H2900" s="3">
        <v>46160.707025462965</v>
      </c>
      <c r="I2900">
        <v>66578945</v>
      </c>
      <c r="J2900" t="s">
        <v>1967</v>
      </c>
      <c r="K2900" t="s">
        <v>1968</v>
      </c>
      <c r="L2900" t="s">
        <v>1969</v>
      </c>
      <c r="M2900" t="s">
        <v>1970</v>
      </c>
      <c r="O2900">
        <v>363069600000</v>
      </c>
      <c r="P2900">
        <v>16018</v>
      </c>
      <c r="Q2900">
        <v>-4</v>
      </c>
      <c r="R2900">
        <v>1</v>
      </c>
      <c r="S2900">
        <v>66578945</v>
      </c>
      <c r="U2900" t="s">
        <v>5211</v>
      </c>
      <c r="W2900" t="s">
        <v>5212</v>
      </c>
      <c r="X2900">
        <v>363069600000</v>
      </c>
      <c r="Y2900" t="s">
        <v>65</v>
      </c>
      <c r="Z2900" t="s">
        <v>66</v>
      </c>
      <c r="AF2900" t="s">
        <v>1976</v>
      </c>
      <c r="AG2900" t="s">
        <v>1972</v>
      </c>
      <c r="AL2900">
        <v>0</v>
      </c>
      <c r="AN2900" t="s">
        <v>1974</v>
      </c>
      <c r="AO2900">
        <v>0</v>
      </c>
      <c r="AQ2900">
        <v>2258229</v>
      </c>
      <c r="AR2900" t="s">
        <v>4605</v>
      </c>
      <c r="AS2900" t="s">
        <v>5883</v>
      </c>
      <c r="AT2900" t="s">
        <v>1975</v>
      </c>
    </row>
    <row r="2901" spans="1:46" x14ac:dyDescent="0.25">
      <c r="A2901" t="str">
        <f>_xlfn.XLOOKUP(I2901,UTILIZADAS[Contacto1],UTILIZADAS[Source.Name],,0)</f>
        <v>Cobros Mayo</v>
      </c>
      <c r="B2901" s="18">
        <f>VLOOKUP(J2901,Ref!A:C,3,0)</f>
        <v>0</v>
      </c>
      <c r="C2901" s="18">
        <f>VLOOKUP(J2901,Ref!A:D,4,0)</f>
        <v>0</v>
      </c>
      <c r="D2901" s="18" t="str">
        <f t="shared" si="135"/>
        <v>20/may</v>
      </c>
      <c r="E2901" s="18">
        <f t="shared" si="136"/>
        <v>5</v>
      </c>
      <c r="F2901" s="18">
        <v>1</v>
      </c>
      <c r="G2901" s="18">
        <f t="shared" si="137"/>
        <v>0</v>
      </c>
      <c r="H2901" s="3">
        <v>46162.512129629627</v>
      </c>
      <c r="I2901">
        <v>66578945</v>
      </c>
      <c r="J2901" t="s">
        <v>2021</v>
      </c>
      <c r="K2901" t="s">
        <v>1968</v>
      </c>
      <c r="L2901" t="s">
        <v>1969</v>
      </c>
      <c r="M2901" t="s">
        <v>1970</v>
      </c>
      <c r="O2901">
        <v>363069600000</v>
      </c>
      <c r="P2901">
        <v>16018</v>
      </c>
      <c r="Q2901">
        <v>-4</v>
      </c>
      <c r="R2901">
        <v>1</v>
      </c>
      <c r="S2901">
        <v>66578945</v>
      </c>
      <c r="U2901" t="s">
        <v>5211</v>
      </c>
      <c r="W2901" t="s">
        <v>5212</v>
      </c>
      <c r="X2901">
        <v>363069600000</v>
      </c>
      <c r="Y2901" t="s">
        <v>65</v>
      </c>
      <c r="Z2901" t="s">
        <v>66</v>
      </c>
      <c r="AF2901" t="s">
        <v>1976</v>
      </c>
      <c r="AG2901" t="s">
        <v>1972</v>
      </c>
      <c r="AL2901">
        <v>5</v>
      </c>
      <c r="AN2901" t="s">
        <v>1974</v>
      </c>
      <c r="AO2901">
        <v>0</v>
      </c>
      <c r="AQ2901">
        <v>2258229</v>
      </c>
      <c r="AR2901" t="s">
        <v>4605</v>
      </c>
      <c r="AS2901" t="s">
        <v>5883</v>
      </c>
      <c r="AT2901" t="s">
        <v>2022</v>
      </c>
    </row>
    <row r="2902" spans="1:46" x14ac:dyDescent="0.25">
      <c r="A2902" t="str">
        <f>_xlfn.XLOOKUP(I2902,UTILIZADAS[Contacto1],UTILIZADAS[Source.Name],,0)</f>
        <v>Cobros Mayo</v>
      </c>
      <c r="B2902" s="18">
        <f>VLOOKUP(J2902,Ref!A:C,3,0)</f>
        <v>0</v>
      </c>
      <c r="C2902" s="18">
        <f>VLOOKUP(J2902,Ref!A:D,4,0)</f>
        <v>0</v>
      </c>
      <c r="D2902" s="18" t="str">
        <f t="shared" si="135"/>
        <v>21/may</v>
      </c>
      <c r="E2902" s="18">
        <f t="shared" si="136"/>
        <v>5</v>
      </c>
      <c r="F2902" s="18">
        <v>1</v>
      </c>
      <c r="G2902" s="18">
        <f t="shared" si="137"/>
        <v>1</v>
      </c>
      <c r="H2902" s="3">
        <v>46163.539675925924</v>
      </c>
      <c r="I2902">
        <v>66578945</v>
      </c>
      <c r="J2902">
        <v>6004</v>
      </c>
      <c r="K2902" t="s">
        <v>1983</v>
      </c>
      <c r="L2902" t="s">
        <v>1897</v>
      </c>
      <c r="M2902" t="s">
        <v>1970</v>
      </c>
      <c r="O2902">
        <v>363069600000</v>
      </c>
      <c r="P2902">
        <v>16018</v>
      </c>
      <c r="Q2902">
        <v>-4</v>
      </c>
      <c r="R2902">
        <v>1</v>
      </c>
      <c r="S2902">
        <v>66578945</v>
      </c>
      <c r="U2902" t="s">
        <v>5211</v>
      </c>
      <c r="W2902" t="s">
        <v>5212</v>
      </c>
      <c r="X2902">
        <v>363069600000</v>
      </c>
      <c r="Y2902" t="s">
        <v>65</v>
      </c>
      <c r="Z2902" t="s">
        <v>66</v>
      </c>
      <c r="AF2902" t="s">
        <v>1976</v>
      </c>
      <c r="AG2902" t="s">
        <v>1972</v>
      </c>
      <c r="AL2902">
        <v>122</v>
      </c>
      <c r="AM2902" t="s">
        <v>1979</v>
      </c>
      <c r="AN2902" t="s">
        <v>1987</v>
      </c>
      <c r="AO2902">
        <v>0</v>
      </c>
      <c r="AQ2902">
        <v>2258229</v>
      </c>
      <c r="AR2902" t="s">
        <v>4605</v>
      </c>
      <c r="AS2902" t="s">
        <v>5883</v>
      </c>
      <c r="AT2902" t="s">
        <v>1984</v>
      </c>
    </row>
    <row r="2903" spans="1:46" x14ac:dyDescent="0.25">
      <c r="A2903" t="str">
        <f>_xlfn.XLOOKUP(I2903,UTILIZADAS[Contacto1],UTILIZADAS[Source.Name],,0)</f>
        <v>Cobros Abril Canal Fijo</v>
      </c>
      <c r="B2903" s="18">
        <f>VLOOKUP(J2903,Ref!A:C,3,0)</f>
        <v>1</v>
      </c>
      <c r="C2903" s="18">
        <f>VLOOKUP(J2903,Ref!A:D,4,0)</f>
        <v>1</v>
      </c>
      <c r="D2903" s="18" t="str">
        <f t="shared" si="135"/>
        <v>12/may</v>
      </c>
      <c r="E2903" s="18">
        <f t="shared" si="136"/>
        <v>1</v>
      </c>
      <c r="F2903" s="18">
        <v>1</v>
      </c>
      <c r="G2903" s="18">
        <f t="shared" si="137"/>
        <v>1</v>
      </c>
      <c r="H2903" s="3">
        <v>46154.464108796295</v>
      </c>
      <c r="I2903">
        <v>66580217</v>
      </c>
      <c r="J2903">
        <v>6003</v>
      </c>
      <c r="K2903" t="s">
        <v>1983</v>
      </c>
      <c r="L2903" t="s">
        <v>1897</v>
      </c>
      <c r="M2903" t="s">
        <v>1970</v>
      </c>
      <c r="O2903">
        <v>367025630000</v>
      </c>
      <c r="P2903">
        <v>16018</v>
      </c>
      <c r="Q2903">
        <v>-4</v>
      </c>
      <c r="R2903">
        <v>1</v>
      </c>
      <c r="S2903">
        <v>66580217</v>
      </c>
      <c r="U2903" t="s">
        <v>2378</v>
      </c>
      <c r="W2903" t="s">
        <v>3948</v>
      </c>
      <c r="X2903">
        <v>367025630000</v>
      </c>
      <c r="Y2903" t="s">
        <v>65</v>
      </c>
      <c r="Z2903" t="s">
        <v>66</v>
      </c>
      <c r="AF2903" t="s">
        <v>1976</v>
      </c>
      <c r="AG2903" t="s">
        <v>1972</v>
      </c>
      <c r="AL2903">
        <v>43</v>
      </c>
      <c r="AM2903" t="s">
        <v>1979</v>
      </c>
      <c r="AN2903" t="s">
        <v>1987</v>
      </c>
      <c r="AO2903">
        <v>0</v>
      </c>
      <c r="AQ2903">
        <v>2258230</v>
      </c>
      <c r="AR2903" t="s">
        <v>4605</v>
      </c>
      <c r="AS2903" t="s">
        <v>5883</v>
      </c>
      <c r="AT2903" t="s">
        <v>1892</v>
      </c>
    </row>
    <row r="2904" spans="1:46" x14ac:dyDescent="0.25">
      <c r="A2904" t="str">
        <f>_xlfn.XLOOKUP(I2904,UTILIZADAS[Contacto1],UTILIZADAS[Source.Name],,0)</f>
        <v>Cobros Abril Canal Fijo</v>
      </c>
      <c r="B2904" s="18">
        <f>VLOOKUP(J2904,Ref!A:C,3,0)</f>
        <v>0</v>
      </c>
      <c r="C2904" s="18">
        <f>VLOOKUP(J2904,Ref!A:D,4,0)</f>
        <v>0</v>
      </c>
      <c r="D2904" s="18" t="str">
        <f t="shared" si="135"/>
        <v>12/may</v>
      </c>
      <c r="E2904" s="18">
        <f t="shared" si="136"/>
        <v>6</v>
      </c>
      <c r="F2904" s="18">
        <v>1</v>
      </c>
      <c r="G2904" s="18">
        <f t="shared" si="137"/>
        <v>0</v>
      </c>
      <c r="H2904" s="3">
        <v>46154.464537037034</v>
      </c>
      <c r="I2904">
        <v>66587271</v>
      </c>
      <c r="J2904" t="s">
        <v>2021</v>
      </c>
      <c r="K2904" t="s">
        <v>1968</v>
      </c>
      <c r="L2904" t="s">
        <v>1969</v>
      </c>
      <c r="M2904" t="s">
        <v>1970</v>
      </c>
      <c r="O2904">
        <v>357373170000</v>
      </c>
      <c r="P2904">
        <v>16018</v>
      </c>
      <c r="Q2904">
        <v>-4</v>
      </c>
      <c r="R2904">
        <v>1</v>
      </c>
      <c r="S2904">
        <v>66587271</v>
      </c>
      <c r="U2904" t="s">
        <v>1343</v>
      </c>
      <c r="W2904" t="s">
        <v>1344</v>
      </c>
      <c r="X2904">
        <v>357373170000</v>
      </c>
      <c r="Y2904" t="s">
        <v>65</v>
      </c>
      <c r="Z2904" t="s">
        <v>66</v>
      </c>
      <c r="AG2904" t="s">
        <v>1972</v>
      </c>
      <c r="AL2904">
        <v>5</v>
      </c>
      <c r="AN2904" t="s">
        <v>1974</v>
      </c>
      <c r="AO2904">
        <v>0</v>
      </c>
      <c r="AQ2904">
        <v>2258231</v>
      </c>
      <c r="AR2904" t="s">
        <v>4605</v>
      </c>
      <c r="AS2904" t="s">
        <v>5883</v>
      </c>
      <c r="AT2904" t="s">
        <v>2022</v>
      </c>
    </row>
    <row r="2905" spans="1:46" x14ac:dyDescent="0.25">
      <c r="A2905" t="str">
        <f>_xlfn.XLOOKUP(I2905,UTILIZADAS[Contacto1],UTILIZADAS[Source.Name],,0)</f>
        <v>Cobros Abril Canal Fijo</v>
      </c>
      <c r="B2905" s="18">
        <f>VLOOKUP(J2905,Ref!A:C,3,0)</f>
        <v>0</v>
      </c>
      <c r="C2905" s="18">
        <f>VLOOKUP(J2905,Ref!A:D,4,0)</f>
        <v>0</v>
      </c>
      <c r="D2905" s="18" t="str">
        <f t="shared" si="135"/>
        <v>14/may</v>
      </c>
      <c r="E2905" s="18">
        <f t="shared" si="136"/>
        <v>6</v>
      </c>
      <c r="F2905" s="18">
        <v>1</v>
      </c>
      <c r="G2905" s="18">
        <f t="shared" si="137"/>
        <v>0</v>
      </c>
      <c r="H2905" s="3">
        <v>46156.511597222219</v>
      </c>
      <c r="I2905">
        <v>66587271</v>
      </c>
      <c r="J2905" t="s">
        <v>2021</v>
      </c>
      <c r="K2905" t="s">
        <v>1968</v>
      </c>
      <c r="L2905" t="s">
        <v>1969</v>
      </c>
      <c r="M2905" t="s">
        <v>1970</v>
      </c>
      <c r="O2905">
        <v>357373170000</v>
      </c>
      <c r="P2905">
        <v>16018</v>
      </c>
      <c r="Q2905">
        <v>-4</v>
      </c>
      <c r="R2905">
        <v>1</v>
      </c>
      <c r="S2905">
        <v>66587271</v>
      </c>
      <c r="U2905" t="s">
        <v>1343</v>
      </c>
      <c r="W2905" t="s">
        <v>1344</v>
      </c>
      <c r="X2905">
        <v>357373170000</v>
      </c>
      <c r="Y2905" t="s">
        <v>65</v>
      </c>
      <c r="Z2905" t="s">
        <v>66</v>
      </c>
      <c r="AG2905" t="s">
        <v>1972</v>
      </c>
      <c r="AL2905">
        <v>5</v>
      </c>
      <c r="AN2905" t="s">
        <v>1974</v>
      </c>
      <c r="AO2905">
        <v>0</v>
      </c>
      <c r="AQ2905">
        <v>2258231</v>
      </c>
      <c r="AR2905" t="s">
        <v>4605</v>
      </c>
      <c r="AS2905" t="s">
        <v>5883</v>
      </c>
      <c r="AT2905" t="s">
        <v>2022</v>
      </c>
    </row>
    <row r="2906" spans="1:46" x14ac:dyDescent="0.25">
      <c r="A2906" t="str">
        <f>_xlfn.XLOOKUP(I2906,UTILIZADAS[Contacto1],UTILIZADAS[Source.Name],,0)</f>
        <v>Cobros Abril Canal Fijo</v>
      </c>
      <c r="B2906" s="18">
        <f>VLOOKUP(J2906,Ref!A:C,3,0)</f>
        <v>0</v>
      </c>
      <c r="C2906" s="18">
        <f>VLOOKUP(J2906,Ref!A:D,4,0)</f>
        <v>0</v>
      </c>
      <c r="D2906" s="18" t="str">
        <f t="shared" si="135"/>
        <v>18/may</v>
      </c>
      <c r="E2906" s="18">
        <f t="shared" si="136"/>
        <v>6</v>
      </c>
      <c r="F2906" s="18">
        <v>1</v>
      </c>
      <c r="G2906" s="18">
        <f t="shared" si="137"/>
        <v>0</v>
      </c>
      <c r="H2906" s="3">
        <v>46160.707256944443</v>
      </c>
      <c r="I2906">
        <v>66587271</v>
      </c>
      <c r="J2906" t="s">
        <v>2021</v>
      </c>
      <c r="K2906" t="s">
        <v>1968</v>
      </c>
      <c r="L2906" t="s">
        <v>1969</v>
      </c>
      <c r="M2906" t="s">
        <v>1970</v>
      </c>
      <c r="O2906">
        <v>357373170000</v>
      </c>
      <c r="P2906">
        <v>16018</v>
      </c>
      <c r="Q2906">
        <v>-4</v>
      </c>
      <c r="R2906">
        <v>1</v>
      </c>
      <c r="S2906">
        <v>66587271</v>
      </c>
      <c r="U2906" t="s">
        <v>1343</v>
      </c>
      <c r="W2906" t="s">
        <v>1344</v>
      </c>
      <c r="X2906">
        <v>357373170000</v>
      </c>
      <c r="Y2906" t="s">
        <v>65</v>
      </c>
      <c r="Z2906" t="s">
        <v>66</v>
      </c>
      <c r="AG2906" t="s">
        <v>1972</v>
      </c>
      <c r="AL2906">
        <v>5</v>
      </c>
      <c r="AN2906" t="s">
        <v>1974</v>
      </c>
      <c r="AO2906">
        <v>0</v>
      </c>
      <c r="AQ2906">
        <v>2258231</v>
      </c>
      <c r="AR2906" t="s">
        <v>4605</v>
      </c>
      <c r="AS2906" t="s">
        <v>5883</v>
      </c>
      <c r="AT2906" t="s">
        <v>2022</v>
      </c>
    </row>
    <row r="2907" spans="1:46" x14ac:dyDescent="0.25">
      <c r="A2907" t="str">
        <f>_xlfn.XLOOKUP(I2907,UTILIZADAS[Contacto1],UTILIZADAS[Source.Name],,0)</f>
        <v>Cobros Abril Canal Fijo</v>
      </c>
      <c r="B2907" s="18">
        <f>VLOOKUP(J2907,Ref!A:C,3,0)</f>
        <v>0</v>
      </c>
      <c r="C2907" s="18">
        <f>VLOOKUP(J2907,Ref!A:D,4,0)</f>
        <v>0</v>
      </c>
      <c r="D2907" s="18" t="str">
        <f t="shared" si="135"/>
        <v>20/may</v>
      </c>
      <c r="E2907" s="18">
        <f t="shared" si="136"/>
        <v>6</v>
      </c>
      <c r="F2907" s="18">
        <v>1</v>
      </c>
      <c r="G2907" s="18">
        <f t="shared" si="137"/>
        <v>0</v>
      </c>
      <c r="H2907" s="3">
        <v>46162.51421296296</v>
      </c>
      <c r="I2907">
        <v>66587271</v>
      </c>
      <c r="J2907" t="s">
        <v>2021</v>
      </c>
      <c r="K2907" t="s">
        <v>1968</v>
      </c>
      <c r="L2907" t="s">
        <v>1969</v>
      </c>
      <c r="M2907" t="s">
        <v>1970</v>
      </c>
      <c r="O2907">
        <v>357373170000</v>
      </c>
      <c r="P2907">
        <v>16018</v>
      </c>
      <c r="Q2907">
        <v>-4</v>
      </c>
      <c r="R2907">
        <v>1</v>
      </c>
      <c r="S2907">
        <v>66587271</v>
      </c>
      <c r="U2907" t="s">
        <v>1343</v>
      </c>
      <c r="W2907" t="s">
        <v>1344</v>
      </c>
      <c r="X2907">
        <v>357373170000</v>
      </c>
      <c r="Y2907" t="s">
        <v>65</v>
      </c>
      <c r="Z2907" t="s">
        <v>66</v>
      </c>
      <c r="AG2907" t="s">
        <v>1972</v>
      </c>
      <c r="AL2907">
        <v>5</v>
      </c>
      <c r="AN2907" t="s">
        <v>1974</v>
      </c>
      <c r="AO2907">
        <v>0</v>
      </c>
      <c r="AQ2907">
        <v>2258231</v>
      </c>
      <c r="AR2907" t="s">
        <v>4605</v>
      </c>
      <c r="AS2907" t="s">
        <v>5883</v>
      </c>
      <c r="AT2907" t="s">
        <v>2022</v>
      </c>
    </row>
    <row r="2908" spans="1:46" x14ac:dyDescent="0.25">
      <c r="A2908" t="str">
        <f>_xlfn.XLOOKUP(I2908,UTILIZADAS[Contacto1],UTILIZADAS[Source.Name],,0)</f>
        <v>Cobros Abril Canal Fijo</v>
      </c>
      <c r="B2908" s="18">
        <f>VLOOKUP(J2908,Ref!A:C,3,0)</f>
        <v>0</v>
      </c>
      <c r="C2908" s="18">
        <f>VLOOKUP(J2908,Ref!A:D,4,0)</f>
        <v>0</v>
      </c>
      <c r="D2908" s="18" t="str">
        <f t="shared" si="135"/>
        <v>21/may</v>
      </c>
      <c r="E2908" s="18">
        <f t="shared" si="136"/>
        <v>6</v>
      </c>
      <c r="F2908" s="18">
        <v>1</v>
      </c>
      <c r="G2908" s="18">
        <f t="shared" si="137"/>
        <v>0</v>
      </c>
      <c r="H2908" s="3">
        <v>46163.539965277778</v>
      </c>
      <c r="I2908">
        <v>66587271</v>
      </c>
      <c r="J2908" t="s">
        <v>2021</v>
      </c>
      <c r="K2908" t="s">
        <v>1968</v>
      </c>
      <c r="L2908" t="s">
        <v>1969</v>
      </c>
      <c r="M2908" t="s">
        <v>1970</v>
      </c>
      <c r="O2908">
        <v>357373170000</v>
      </c>
      <c r="P2908">
        <v>16018</v>
      </c>
      <c r="Q2908">
        <v>-4</v>
      </c>
      <c r="R2908">
        <v>1</v>
      </c>
      <c r="S2908">
        <v>66587271</v>
      </c>
      <c r="U2908" t="s">
        <v>1343</v>
      </c>
      <c r="W2908" t="s">
        <v>1344</v>
      </c>
      <c r="X2908">
        <v>357373170000</v>
      </c>
      <c r="Y2908" t="s">
        <v>65</v>
      </c>
      <c r="Z2908" t="s">
        <v>66</v>
      </c>
      <c r="AG2908" t="s">
        <v>1972</v>
      </c>
      <c r="AL2908">
        <v>5</v>
      </c>
      <c r="AN2908" t="s">
        <v>1974</v>
      </c>
      <c r="AO2908">
        <v>0</v>
      </c>
      <c r="AQ2908">
        <v>2258231</v>
      </c>
      <c r="AR2908" t="s">
        <v>4605</v>
      </c>
      <c r="AS2908" t="s">
        <v>5883</v>
      </c>
      <c r="AT2908" t="s">
        <v>2022</v>
      </c>
    </row>
    <row r="2909" spans="1:46" x14ac:dyDescent="0.25">
      <c r="A2909" t="str">
        <f>_xlfn.XLOOKUP(I2909,UTILIZADAS[Contacto1],UTILIZADAS[Source.Name],,0)</f>
        <v>Cobros Abril Canal Fijo</v>
      </c>
      <c r="B2909" s="18">
        <f>VLOOKUP(J2909,Ref!A:C,3,0)</f>
        <v>0</v>
      </c>
      <c r="C2909" s="18">
        <f>VLOOKUP(J2909,Ref!A:D,4,0)</f>
        <v>0</v>
      </c>
      <c r="D2909" s="18" t="str">
        <f t="shared" si="135"/>
        <v>22/may</v>
      </c>
      <c r="E2909" s="18">
        <f t="shared" si="136"/>
        <v>6</v>
      </c>
      <c r="F2909" s="18">
        <v>1</v>
      </c>
      <c r="G2909" s="18">
        <f t="shared" si="137"/>
        <v>1</v>
      </c>
      <c r="H2909" s="3">
        <v>46164.431145833332</v>
      </c>
      <c r="I2909">
        <v>66587271</v>
      </c>
      <c r="J2909" t="s">
        <v>2021</v>
      </c>
      <c r="K2909" t="s">
        <v>1968</v>
      </c>
      <c r="L2909" t="s">
        <v>1969</v>
      </c>
      <c r="M2909" t="s">
        <v>1970</v>
      </c>
      <c r="O2909">
        <v>357373170000</v>
      </c>
      <c r="P2909">
        <v>16018</v>
      </c>
      <c r="Q2909">
        <v>-4</v>
      </c>
      <c r="R2909">
        <v>1</v>
      </c>
      <c r="S2909">
        <v>66587271</v>
      </c>
      <c r="U2909" t="s">
        <v>1343</v>
      </c>
      <c r="W2909" t="s">
        <v>1344</v>
      </c>
      <c r="X2909">
        <v>357373170000</v>
      </c>
      <c r="Y2909" t="s">
        <v>65</v>
      </c>
      <c r="Z2909" t="s">
        <v>66</v>
      </c>
      <c r="AG2909" t="s">
        <v>1972</v>
      </c>
      <c r="AL2909">
        <v>5</v>
      </c>
      <c r="AN2909" t="s">
        <v>1974</v>
      </c>
      <c r="AO2909">
        <v>0</v>
      </c>
      <c r="AQ2909">
        <v>2258231</v>
      </c>
      <c r="AR2909" t="s">
        <v>4605</v>
      </c>
      <c r="AS2909" t="s">
        <v>5883</v>
      </c>
      <c r="AT2909" t="s">
        <v>2022</v>
      </c>
    </row>
    <row r="2910" spans="1:46" x14ac:dyDescent="0.25">
      <c r="A2910" t="str">
        <f>_xlfn.XLOOKUP(I2910,UTILIZADAS[Contacto1],UTILIZADAS[Source.Name],,0)</f>
        <v>Cobros Abril Canal Fijo</v>
      </c>
      <c r="B2910" s="18">
        <f>VLOOKUP(J2910,Ref!A:C,3,0)</f>
        <v>1</v>
      </c>
      <c r="C2910" s="18">
        <f>VLOOKUP(J2910,Ref!A:D,4,0)</f>
        <v>0</v>
      </c>
      <c r="D2910" s="18" t="str">
        <f t="shared" si="135"/>
        <v>12/may</v>
      </c>
      <c r="E2910" s="18">
        <f t="shared" si="136"/>
        <v>1</v>
      </c>
      <c r="F2910" s="18">
        <v>1</v>
      </c>
      <c r="G2910" s="18">
        <f t="shared" si="137"/>
        <v>1</v>
      </c>
      <c r="H2910" s="3">
        <v>46154.465057870373</v>
      </c>
      <c r="I2910">
        <v>66596740</v>
      </c>
      <c r="J2910">
        <v>6000</v>
      </c>
      <c r="K2910" t="s">
        <v>1983</v>
      </c>
      <c r="L2910" t="s">
        <v>1897</v>
      </c>
      <c r="M2910" t="s">
        <v>1970</v>
      </c>
      <c r="O2910">
        <v>354369980000</v>
      </c>
      <c r="P2910">
        <v>16018</v>
      </c>
      <c r="Q2910">
        <v>-4</v>
      </c>
      <c r="R2910">
        <v>1</v>
      </c>
      <c r="S2910">
        <v>66596740</v>
      </c>
      <c r="U2910" t="s">
        <v>4521</v>
      </c>
      <c r="W2910" t="s">
        <v>4522</v>
      </c>
      <c r="X2910">
        <v>354369980000</v>
      </c>
      <c r="Y2910" t="s">
        <v>65</v>
      </c>
      <c r="Z2910" t="s">
        <v>597</v>
      </c>
      <c r="AF2910" t="s">
        <v>1976</v>
      </c>
      <c r="AG2910" t="s">
        <v>1972</v>
      </c>
      <c r="AL2910">
        <v>310</v>
      </c>
      <c r="AM2910" t="s">
        <v>1979</v>
      </c>
      <c r="AN2910" t="s">
        <v>1987</v>
      </c>
      <c r="AO2910">
        <v>0</v>
      </c>
      <c r="AQ2910">
        <v>2258232</v>
      </c>
      <c r="AR2910" t="s">
        <v>4605</v>
      </c>
      <c r="AS2910" t="s">
        <v>5883</v>
      </c>
      <c r="AT2910" t="s">
        <v>1895</v>
      </c>
    </row>
    <row r="2911" spans="1:46" x14ac:dyDescent="0.25">
      <c r="A2911" t="str">
        <f>_xlfn.XLOOKUP(I2911,UTILIZADAS[Contacto1],UTILIZADAS[Source.Name],,0)</f>
        <v>Cobros Mayo</v>
      </c>
      <c r="B2911" s="18">
        <f>VLOOKUP(J2911,Ref!A:C,3,0)</f>
        <v>0</v>
      </c>
      <c r="C2911" s="18">
        <f>VLOOKUP(J2911,Ref!A:D,4,0)</f>
        <v>0</v>
      </c>
      <c r="D2911" s="18" t="str">
        <f t="shared" si="135"/>
        <v>12/may</v>
      </c>
      <c r="E2911" s="18">
        <f t="shared" si="136"/>
        <v>2</v>
      </c>
      <c r="F2911" s="18">
        <v>1</v>
      </c>
      <c r="G2911" s="18">
        <f t="shared" si="137"/>
        <v>0</v>
      </c>
      <c r="H2911" s="3">
        <v>46154.464884259258</v>
      </c>
      <c r="I2911">
        <v>66598941</v>
      </c>
      <c r="J2911" t="s">
        <v>1967</v>
      </c>
      <c r="K2911" t="s">
        <v>1968</v>
      </c>
      <c r="L2911" t="s">
        <v>1969</v>
      </c>
      <c r="M2911" t="s">
        <v>1970</v>
      </c>
      <c r="O2911">
        <v>366008710000</v>
      </c>
      <c r="P2911">
        <v>16018</v>
      </c>
      <c r="Q2911">
        <v>-4</v>
      </c>
      <c r="R2911">
        <v>1</v>
      </c>
      <c r="S2911">
        <v>66598941</v>
      </c>
      <c r="U2911" t="s">
        <v>5213</v>
      </c>
      <c r="W2911" t="s">
        <v>5214</v>
      </c>
      <c r="X2911">
        <v>366008710000</v>
      </c>
      <c r="Y2911" t="s">
        <v>65</v>
      </c>
      <c r="Z2911" t="s">
        <v>4619</v>
      </c>
      <c r="AF2911" t="s">
        <v>1976</v>
      </c>
      <c r="AG2911" t="s">
        <v>1972</v>
      </c>
      <c r="AL2911">
        <v>0</v>
      </c>
      <c r="AN2911" t="s">
        <v>1974</v>
      </c>
      <c r="AO2911">
        <v>0</v>
      </c>
      <c r="AQ2911">
        <v>2258233</v>
      </c>
      <c r="AR2911" t="s">
        <v>4605</v>
      </c>
      <c r="AS2911" t="s">
        <v>5883</v>
      </c>
      <c r="AT2911" t="s">
        <v>1975</v>
      </c>
    </row>
    <row r="2912" spans="1:46" x14ac:dyDescent="0.25">
      <c r="A2912" t="str">
        <f>_xlfn.XLOOKUP(I2912,UTILIZADAS[Contacto1],UTILIZADAS[Source.Name],,0)</f>
        <v>Cobros Mayo</v>
      </c>
      <c r="B2912" s="18">
        <f>VLOOKUP(J2912,Ref!A:C,3,0)</f>
        <v>1</v>
      </c>
      <c r="C2912" s="18">
        <f>VLOOKUP(J2912,Ref!A:D,4,0)</f>
        <v>1</v>
      </c>
      <c r="D2912" s="18" t="str">
        <f t="shared" si="135"/>
        <v>14/may</v>
      </c>
      <c r="E2912" s="18">
        <f t="shared" si="136"/>
        <v>2</v>
      </c>
      <c r="F2912" s="18">
        <v>1</v>
      </c>
      <c r="G2912" s="18">
        <f t="shared" si="137"/>
        <v>1</v>
      </c>
      <c r="H2912" s="3">
        <v>46156.512152777781</v>
      </c>
      <c r="I2912">
        <v>66598941</v>
      </c>
      <c r="J2912">
        <v>6003</v>
      </c>
      <c r="K2912" t="s">
        <v>1983</v>
      </c>
      <c r="L2912" t="s">
        <v>1897</v>
      </c>
      <c r="M2912" t="s">
        <v>1970</v>
      </c>
      <c r="O2912">
        <v>366008710000</v>
      </c>
      <c r="P2912">
        <v>16018</v>
      </c>
      <c r="Q2912">
        <v>-4</v>
      </c>
      <c r="R2912">
        <v>1</v>
      </c>
      <c r="S2912">
        <v>66598941</v>
      </c>
      <c r="U2912" t="s">
        <v>5213</v>
      </c>
      <c r="W2912" t="s">
        <v>5214</v>
      </c>
      <c r="X2912">
        <v>366008710000</v>
      </c>
      <c r="Y2912" t="s">
        <v>65</v>
      </c>
      <c r="Z2912" t="s">
        <v>4619</v>
      </c>
      <c r="AF2912" t="s">
        <v>1976</v>
      </c>
      <c r="AG2912" t="s">
        <v>1972</v>
      </c>
      <c r="AL2912">
        <v>22</v>
      </c>
      <c r="AM2912" t="s">
        <v>1979</v>
      </c>
      <c r="AN2912" t="s">
        <v>1987</v>
      </c>
      <c r="AO2912">
        <v>0</v>
      </c>
      <c r="AQ2912">
        <v>2258233</v>
      </c>
      <c r="AR2912" t="s">
        <v>4605</v>
      </c>
      <c r="AS2912" t="s">
        <v>5883</v>
      </c>
      <c r="AT2912" t="s">
        <v>1892</v>
      </c>
    </row>
    <row r="2913" spans="1:46" x14ac:dyDescent="0.25">
      <c r="A2913" t="str">
        <f>_xlfn.XLOOKUP(I2913,UTILIZADAS[Contacto1],UTILIZADAS[Source.Name],,0)</f>
        <v>Cobros Mayo</v>
      </c>
      <c r="B2913" s="18">
        <f>VLOOKUP(J2913,Ref!A:C,3,0)</f>
        <v>1</v>
      </c>
      <c r="C2913" s="18">
        <f>VLOOKUP(J2913,Ref!A:D,4,0)</f>
        <v>1</v>
      </c>
      <c r="D2913" s="18" t="str">
        <f t="shared" si="135"/>
        <v>06/may</v>
      </c>
      <c r="E2913" s="18">
        <f t="shared" si="136"/>
        <v>5</v>
      </c>
      <c r="F2913" s="18">
        <v>1</v>
      </c>
      <c r="G2913" s="18">
        <f t="shared" si="137"/>
        <v>0</v>
      </c>
      <c r="H2913" s="3">
        <v>46148.702337962961</v>
      </c>
      <c r="I2913">
        <v>66599184</v>
      </c>
      <c r="J2913">
        <v>6007</v>
      </c>
      <c r="K2913" t="s">
        <v>1983</v>
      </c>
      <c r="L2913" t="s">
        <v>1897</v>
      </c>
      <c r="M2913" t="s">
        <v>1970</v>
      </c>
      <c r="P2913">
        <v>998</v>
      </c>
      <c r="Q2913">
        <v>0</v>
      </c>
      <c r="S2913">
        <v>66599184</v>
      </c>
      <c r="AF2913" t="s">
        <v>1976</v>
      </c>
      <c r="AG2913" t="s">
        <v>1972</v>
      </c>
      <c r="AL2913">
        <v>48</v>
      </c>
      <c r="AM2913" t="s">
        <v>1979</v>
      </c>
      <c r="AN2913" t="s">
        <v>1977</v>
      </c>
      <c r="AO2913">
        <v>0</v>
      </c>
      <c r="AQ2913">
        <v>2257556</v>
      </c>
      <c r="AR2913" t="s">
        <v>1978</v>
      </c>
      <c r="AT2913" t="s">
        <v>1898</v>
      </c>
    </row>
    <row r="2914" spans="1:46" x14ac:dyDescent="0.25">
      <c r="A2914" t="str">
        <f>_xlfn.XLOOKUP(I2914,UTILIZADAS[Contacto1],UTILIZADAS[Source.Name],,0)</f>
        <v>Cobros Mayo</v>
      </c>
      <c r="B2914" s="18">
        <f>VLOOKUP(J2914,Ref!A:C,3,0)</f>
        <v>0</v>
      </c>
      <c r="C2914" s="18">
        <f>VLOOKUP(J2914,Ref!A:D,4,0)</f>
        <v>0</v>
      </c>
      <c r="D2914" s="18" t="str">
        <f t="shared" si="135"/>
        <v>12/may</v>
      </c>
      <c r="E2914" s="18">
        <f t="shared" si="136"/>
        <v>5</v>
      </c>
      <c r="F2914" s="18">
        <v>1</v>
      </c>
      <c r="G2914" s="18">
        <f t="shared" si="137"/>
        <v>0</v>
      </c>
      <c r="H2914" s="3">
        <v>46154.465578703705</v>
      </c>
      <c r="I2914">
        <v>66599184</v>
      </c>
      <c r="J2914" t="s">
        <v>2021</v>
      </c>
      <c r="K2914" t="s">
        <v>1968</v>
      </c>
      <c r="L2914" t="s">
        <v>1969</v>
      </c>
      <c r="M2914" t="s">
        <v>1970</v>
      </c>
      <c r="O2914">
        <v>297068920000</v>
      </c>
      <c r="P2914">
        <v>16018</v>
      </c>
      <c r="Q2914">
        <v>-4</v>
      </c>
      <c r="R2914">
        <v>1</v>
      </c>
      <c r="S2914">
        <v>66599184</v>
      </c>
      <c r="U2914" t="s">
        <v>5215</v>
      </c>
      <c r="W2914" t="s">
        <v>5216</v>
      </c>
      <c r="X2914">
        <v>297068920000</v>
      </c>
      <c r="Y2914" t="s">
        <v>65</v>
      </c>
      <c r="Z2914" t="s">
        <v>4619</v>
      </c>
      <c r="AF2914" t="s">
        <v>1976</v>
      </c>
      <c r="AG2914" t="s">
        <v>1972</v>
      </c>
      <c r="AL2914">
        <v>5</v>
      </c>
      <c r="AN2914" t="s">
        <v>1974</v>
      </c>
      <c r="AO2914">
        <v>0</v>
      </c>
      <c r="AQ2914">
        <v>2258234</v>
      </c>
      <c r="AR2914" t="s">
        <v>4605</v>
      </c>
      <c r="AS2914" t="s">
        <v>5883</v>
      </c>
      <c r="AT2914" t="s">
        <v>2022</v>
      </c>
    </row>
    <row r="2915" spans="1:46" x14ac:dyDescent="0.25">
      <c r="A2915" t="str">
        <f>_xlfn.XLOOKUP(I2915,UTILIZADAS[Contacto1],UTILIZADAS[Source.Name],,0)</f>
        <v>Cobros Mayo</v>
      </c>
      <c r="B2915" s="18">
        <f>VLOOKUP(J2915,Ref!A:C,3,0)</f>
        <v>0</v>
      </c>
      <c r="C2915" s="18">
        <f>VLOOKUP(J2915,Ref!A:D,4,0)</f>
        <v>0</v>
      </c>
      <c r="D2915" s="18" t="str">
        <f t="shared" si="135"/>
        <v>14/may</v>
      </c>
      <c r="E2915" s="18">
        <f t="shared" si="136"/>
        <v>5</v>
      </c>
      <c r="F2915" s="18">
        <v>1</v>
      </c>
      <c r="G2915" s="18">
        <f t="shared" si="137"/>
        <v>0</v>
      </c>
      <c r="H2915" s="3">
        <v>46156.512418981481</v>
      </c>
      <c r="I2915">
        <v>66599184</v>
      </c>
      <c r="J2915" t="s">
        <v>2021</v>
      </c>
      <c r="K2915" t="s">
        <v>1968</v>
      </c>
      <c r="L2915" t="s">
        <v>1969</v>
      </c>
      <c r="M2915" t="s">
        <v>1970</v>
      </c>
      <c r="O2915">
        <v>297068920000</v>
      </c>
      <c r="P2915">
        <v>16018</v>
      </c>
      <c r="Q2915">
        <v>-4</v>
      </c>
      <c r="R2915">
        <v>1</v>
      </c>
      <c r="S2915">
        <v>66599184</v>
      </c>
      <c r="U2915" t="s">
        <v>5215</v>
      </c>
      <c r="W2915" t="s">
        <v>5216</v>
      </c>
      <c r="X2915">
        <v>297068920000</v>
      </c>
      <c r="Y2915" t="s">
        <v>65</v>
      </c>
      <c r="Z2915" t="s">
        <v>4619</v>
      </c>
      <c r="AF2915" t="s">
        <v>1976</v>
      </c>
      <c r="AG2915" t="s">
        <v>1972</v>
      </c>
      <c r="AL2915">
        <v>5</v>
      </c>
      <c r="AN2915" t="s">
        <v>1974</v>
      </c>
      <c r="AO2915">
        <v>0</v>
      </c>
      <c r="AQ2915">
        <v>2258234</v>
      </c>
      <c r="AR2915" t="s">
        <v>4605</v>
      </c>
      <c r="AS2915" t="s">
        <v>5883</v>
      </c>
      <c r="AT2915" t="s">
        <v>2022</v>
      </c>
    </row>
    <row r="2916" spans="1:46" x14ac:dyDescent="0.25">
      <c r="A2916" t="str">
        <f>_xlfn.XLOOKUP(I2916,UTILIZADAS[Contacto1],UTILIZADAS[Source.Name],,0)</f>
        <v>Cobros Mayo</v>
      </c>
      <c r="B2916" s="18">
        <f>VLOOKUP(J2916,Ref!A:C,3,0)</f>
        <v>0</v>
      </c>
      <c r="C2916" s="18">
        <f>VLOOKUP(J2916,Ref!A:D,4,0)</f>
        <v>0</v>
      </c>
      <c r="D2916" s="18" t="str">
        <f t="shared" si="135"/>
        <v>18/may</v>
      </c>
      <c r="E2916" s="18">
        <f t="shared" si="136"/>
        <v>5</v>
      </c>
      <c r="F2916" s="18">
        <v>1</v>
      </c>
      <c r="G2916" s="18">
        <f t="shared" si="137"/>
        <v>0</v>
      </c>
      <c r="H2916" s="3">
        <v>46160.711377314816</v>
      </c>
      <c r="I2916">
        <v>66599184</v>
      </c>
      <c r="J2916" t="s">
        <v>2021</v>
      </c>
      <c r="K2916" t="s">
        <v>1968</v>
      </c>
      <c r="L2916" t="s">
        <v>1969</v>
      </c>
      <c r="M2916" t="s">
        <v>1970</v>
      </c>
      <c r="O2916">
        <v>297068920000</v>
      </c>
      <c r="P2916">
        <v>16018</v>
      </c>
      <c r="Q2916">
        <v>-4</v>
      </c>
      <c r="R2916">
        <v>1</v>
      </c>
      <c r="S2916">
        <v>66599184</v>
      </c>
      <c r="U2916" t="s">
        <v>5215</v>
      </c>
      <c r="W2916" t="s">
        <v>5216</v>
      </c>
      <c r="X2916">
        <v>297068920000</v>
      </c>
      <c r="Y2916" t="s">
        <v>65</v>
      </c>
      <c r="Z2916" t="s">
        <v>4619</v>
      </c>
      <c r="AF2916" t="s">
        <v>1976</v>
      </c>
      <c r="AG2916" t="s">
        <v>1972</v>
      </c>
      <c r="AL2916">
        <v>5</v>
      </c>
      <c r="AN2916" t="s">
        <v>1974</v>
      </c>
      <c r="AO2916">
        <v>0</v>
      </c>
      <c r="AQ2916">
        <v>2258234</v>
      </c>
      <c r="AR2916" t="s">
        <v>4605</v>
      </c>
      <c r="AS2916" t="s">
        <v>5883</v>
      </c>
      <c r="AT2916" t="s">
        <v>2022</v>
      </c>
    </row>
    <row r="2917" spans="1:46" x14ac:dyDescent="0.25">
      <c r="A2917" t="str">
        <f>_xlfn.XLOOKUP(I2917,UTILIZADAS[Contacto1],UTILIZADAS[Source.Name],,0)</f>
        <v>Cobros Mayo</v>
      </c>
      <c r="B2917" s="18">
        <f>VLOOKUP(J2917,Ref!A:C,3,0)</f>
        <v>1</v>
      </c>
      <c r="C2917" s="18">
        <f>VLOOKUP(J2917,Ref!A:D,4,0)</f>
        <v>1</v>
      </c>
      <c r="D2917" s="18" t="str">
        <f t="shared" si="135"/>
        <v>20/may</v>
      </c>
      <c r="E2917" s="18">
        <f t="shared" si="136"/>
        <v>5</v>
      </c>
      <c r="F2917" s="18">
        <v>1</v>
      </c>
      <c r="G2917" s="18">
        <f t="shared" si="137"/>
        <v>1</v>
      </c>
      <c r="H2917" s="3">
        <v>46162.513981481483</v>
      </c>
      <c r="I2917">
        <v>66599184</v>
      </c>
      <c r="J2917">
        <v>6007</v>
      </c>
      <c r="K2917" t="s">
        <v>1983</v>
      </c>
      <c r="L2917" t="s">
        <v>1897</v>
      </c>
      <c r="M2917" t="s">
        <v>1970</v>
      </c>
      <c r="O2917">
        <v>297068920000</v>
      </c>
      <c r="P2917">
        <v>16018</v>
      </c>
      <c r="Q2917">
        <v>-4</v>
      </c>
      <c r="R2917">
        <v>1</v>
      </c>
      <c r="S2917">
        <v>66599184</v>
      </c>
      <c r="U2917" t="s">
        <v>5215</v>
      </c>
      <c r="W2917" t="s">
        <v>5216</v>
      </c>
      <c r="X2917">
        <v>297068920000</v>
      </c>
      <c r="Y2917" t="s">
        <v>65</v>
      </c>
      <c r="Z2917" t="s">
        <v>4619</v>
      </c>
      <c r="AF2917" t="s">
        <v>1976</v>
      </c>
      <c r="AG2917" t="s">
        <v>1972</v>
      </c>
      <c r="AL2917">
        <v>138</v>
      </c>
      <c r="AM2917" t="s">
        <v>1979</v>
      </c>
      <c r="AN2917" t="s">
        <v>1987</v>
      </c>
      <c r="AO2917">
        <v>0</v>
      </c>
      <c r="AQ2917">
        <v>2258234</v>
      </c>
      <c r="AR2917" t="s">
        <v>4605</v>
      </c>
      <c r="AS2917" t="s">
        <v>5883</v>
      </c>
      <c r="AT2917" t="s">
        <v>1898</v>
      </c>
    </row>
    <row r="2918" spans="1:46" x14ac:dyDescent="0.25">
      <c r="A2918" t="str">
        <f>_xlfn.XLOOKUP(I2918,UTILIZADAS[Contacto1],UTILIZADAS[Source.Name],,0)</f>
        <v>Cobros Mayo</v>
      </c>
      <c r="B2918" s="18">
        <f>VLOOKUP(J2918,Ref!A:C,3,0)</f>
        <v>0</v>
      </c>
      <c r="C2918" s="18">
        <f>VLOOKUP(J2918,Ref!A:D,4,0)</f>
        <v>0</v>
      </c>
      <c r="D2918" s="18" t="str">
        <f t="shared" si="135"/>
        <v>12/may</v>
      </c>
      <c r="E2918" s="18">
        <f t="shared" si="136"/>
        <v>6</v>
      </c>
      <c r="F2918" s="18">
        <v>1</v>
      </c>
      <c r="G2918" s="18">
        <f t="shared" si="137"/>
        <v>0</v>
      </c>
      <c r="H2918" s="3">
        <v>46154.466064814813</v>
      </c>
      <c r="I2918">
        <v>66607467</v>
      </c>
      <c r="J2918" t="s">
        <v>2021</v>
      </c>
      <c r="K2918" t="s">
        <v>1968</v>
      </c>
      <c r="L2918" t="s">
        <v>1969</v>
      </c>
      <c r="M2918" t="s">
        <v>1970</v>
      </c>
      <c r="O2918">
        <v>341168880000</v>
      </c>
      <c r="P2918">
        <v>16018</v>
      </c>
      <c r="Q2918">
        <v>-4</v>
      </c>
      <c r="R2918">
        <v>1</v>
      </c>
      <c r="S2918">
        <v>66607467</v>
      </c>
      <c r="U2918" t="s">
        <v>6108</v>
      </c>
      <c r="W2918" t="s">
        <v>5218</v>
      </c>
      <c r="X2918">
        <v>341168880000</v>
      </c>
      <c r="Y2918" t="s">
        <v>65</v>
      </c>
      <c r="Z2918" t="s">
        <v>66</v>
      </c>
      <c r="AF2918" t="s">
        <v>1976</v>
      </c>
      <c r="AG2918" t="s">
        <v>1972</v>
      </c>
      <c r="AL2918">
        <v>5</v>
      </c>
      <c r="AN2918" t="s">
        <v>1974</v>
      </c>
      <c r="AO2918">
        <v>0</v>
      </c>
      <c r="AQ2918">
        <v>2258235</v>
      </c>
      <c r="AR2918" t="s">
        <v>4605</v>
      </c>
      <c r="AS2918" t="s">
        <v>5883</v>
      </c>
      <c r="AT2918" t="s">
        <v>2022</v>
      </c>
    </row>
    <row r="2919" spans="1:46" x14ac:dyDescent="0.25">
      <c r="A2919" t="str">
        <f>_xlfn.XLOOKUP(I2919,UTILIZADAS[Contacto1],UTILIZADAS[Source.Name],,0)</f>
        <v>Cobros Mayo</v>
      </c>
      <c r="B2919" s="18">
        <f>VLOOKUP(J2919,Ref!A:C,3,0)</f>
        <v>0</v>
      </c>
      <c r="C2919" s="18">
        <f>VLOOKUP(J2919,Ref!A:D,4,0)</f>
        <v>0</v>
      </c>
      <c r="D2919" s="18" t="str">
        <f t="shared" si="135"/>
        <v>14/may</v>
      </c>
      <c r="E2919" s="18">
        <f t="shared" si="136"/>
        <v>6</v>
      </c>
      <c r="F2919" s="18">
        <v>1</v>
      </c>
      <c r="G2919" s="18">
        <f t="shared" si="137"/>
        <v>0</v>
      </c>
      <c r="H2919" s="3">
        <v>46156.513564814813</v>
      </c>
      <c r="I2919">
        <v>66607467</v>
      </c>
      <c r="J2919" t="s">
        <v>2021</v>
      </c>
      <c r="K2919" t="s">
        <v>1968</v>
      </c>
      <c r="L2919" t="s">
        <v>1969</v>
      </c>
      <c r="M2919" t="s">
        <v>1970</v>
      </c>
      <c r="O2919">
        <v>341168880000</v>
      </c>
      <c r="P2919">
        <v>16018</v>
      </c>
      <c r="Q2919">
        <v>-4</v>
      </c>
      <c r="R2919">
        <v>1</v>
      </c>
      <c r="S2919">
        <v>66607467</v>
      </c>
      <c r="U2919" t="s">
        <v>6108</v>
      </c>
      <c r="W2919" t="s">
        <v>5218</v>
      </c>
      <c r="X2919">
        <v>341168880000</v>
      </c>
      <c r="Y2919" t="s">
        <v>65</v>
      </c>
      <c r="Z2919" t="s">
        <v>66</v>
      </c>
      <c r="AF2919" t="s">
        <v>1976</v>
      </c>
      <c r="AG2919" t="s">
        <v>1972</v>
      </c>
      <c r="AL2919">
        <v>5</v>
      </c>
      <c r="AN2919" t="s">
        <v>1974</v>
      </c>
      <c r="AO2919">
        <v>0</v>
      </c>
      <c r="AQ2919">
        <v>2258235</v>
      </c>
      <c r="AR2919" t="s">
        <v>4605</v>
      </c>
      <c r="AS2919" t="s">
        <v>5883</v>
      </c>
      <c r="AT2919" t="s">
        <v>2022</v>
      </c>
    </row>
    <row r="2920" spans="1:46" x14ac:dyDescent="0.25">
      <c r="A2920" t="str">
        <f>_xlfn.XLOOKUP(I2920,UTILIZADAS[Contacto1],UTILIZADAS[Source.Name],,0)</f>
        <v>Cobros Mayo</v>
      </c>
      <c r="B2920" s="18">
        <f>VLOOKUP(J2920,Ref!A:C,3,0)</f>
        <v>0</v>
      </c>
      <c r="C2920" s="18">
        <f>VLOOKUP(J2920,Ref!A:D,4,0)</f>
        <v>0</v>
      </c>
      <c r="D2920" s="18" t="str">
        <f t="shared" si="135"/>
        <v>18/may</v>
      </c>
      <c r="E2920" s="18">
        <f t="shared" si="136"/>
        <v>6</v>
      </c>
      <c r="F2920" s="18">
        <v>1</v>
      </c>
      <c r="G2920" s="18">
        <f t="shared" si="137"/>
        <v>0</v>
      </c>
      <c r="H2920" s="3">
        <v>46160.711805555555</v>
      </c>
      <c r="I2920">
        <v>66607467</v>
      </c>
      <c r="J2920" t="s">
        <v>2021</v>
      </c>
      <c r="K2920" t="s">
        <v>1968</v>
      </c>
      <c r="L2920" t="s">
        <v>1969</v>
      </c>
      <c r="M2920" t="s">
        <v>1970</v>
      </c>
      <c r="O2920">
        <v>341168880000</v>
      </c>
      <c r="P2920">
        <v>16018</v>
      </c>
      <c r="Q2920">
        <v>-4</v>
      </c>
      <c r="R2920">
        <v>1</v>
      </c>
      <c r="S2920">
        <v>66607467</v>
      </c>
      <c r="U2920" t="s">
        <v>6108</v>
      </c>
      <c r="W2920" t="s">
        <v>5218</v>
      </c>
      <c r="X2920">
        <v>341168880000</v>
      </c>
      <c r="Y2920" t="s">
        <v>65</v>
      </c>
      <c r="Z2920" t="s">
        <v>66</v>
      </c>
      <c r="AF2920" t="s">
        <v>1976</v>
      </c>
      <c r="AG2920" t="s">
        <v>1972</v>
      </c>
      <c r="AL2920">
        <v>5</v>
      </c>
      <c r="AN2920" t="s">
        <v>1974</v>
      </c>
      <c r="AO2920">
        <v>0</v>
      </c>
      <c r="AQ2920">
        <v>2258235</v>
      </c>
      <c r="AR2920" t="s">
        <v>4605</v>
      </c>
      <c r="AS2920" t="s">
        <v>5883</v>
      </c>
      <c r="AT2920" t="s">
        <v>2022</v>
      </c>
    </row>
    <row r="2921" spans="1:46" x14ac:dyDescent="0.25">
      <c r="A2921" t="str">
        <f>_xlfn.XLOOKUP(I2921,UTILIZADAS[Contacto1],UTILIZADAS[Source.Name],,0)</f>
        <v>Cobros Mayo</v>
      </c>
      <c r="B2921" s="18">
        <f>VLOOKUP(J2921,Ref!A:C,3,0)</f>
        <v>0</v>
      </c>
      <c r="C2921" s="18">
        <f>VLOOKUP(J2921,Ref!A:D,4,0)</f>
        <v>0</v>
      </c>
      <c r="D2921" s="18" t="str">
        <f t="shared" si="135"/>
        <v>20/may</v>
      </c>
      <c r="E2921" s="18">
        <f t="shared" si="136"/>
        <v>6</v>
      </c>
      <c r="F2921" s="18">
        <v>1</v>
      </c>
      <c r="G2921" s="18">
        <f t="shared" si="137"/>
        <v>0</v>
      </c>
      <c r="H2921" s="3">
        <v>46162.515972222223</v>
      </c>
      <c r="I2921">
        <v>66607467</v>
      </c>
      <c r="J2921" t="s">
        <v>2021</v>
      </c>
      <c r="K2921" t="s">
        <v>1968</v>
      </c>
      <c r="L2921" t="s">
        <v>1969</v>
      </c>
      <c r="M2921" t="s">
        <v>1970</v>
      </c>
      <c r="O2921">
        <v>341168880000</v>
      </c>
      <c r="P2921">
        <v>16018</v>
      </c>
      <c r="Q2921">
        <v>-4</v>
      </c>
      <c r="R2921">
        <v>1</v>
      </c>
      <c r="S2921">
        <v>66607467</v>
      </c>
      <c r="U2921" t="s">
        <v>6108</v>
      </c>
      <c r="W2921" t="s">
        <v>5218</v>
      </c>
      <c r="X2921">
        <v>341168880000</v>
      </c>
      <c r="Y2921" t="s">
        <v>65</v>
      </c>
      <c r="Z2921" t="s">
        <v>66</v>
      </c>
      <c r="AF2921" t="s">
        <v>1976</v>
      </c>
      <c r="AG2921" t="s">
        <v>1972</v>
      </c>
      <c r="AL2921">
        <v>5</v>
      </c>
      <c r="AN2921" t="s">
        <v>1974</v>
      </c>
      <c r="AO2921">
        <v>0</v>
      </c>
      <c r="AQ2921">
        <v>2258235</v>
      </c>
      <c r="AR2921" t="s">
        <v>4605</v>
      </c>
      <c r="AS2921" t="s">
        <v>5883</v>
      </c>
      <c r="AT2921" t="s">
        <v>2022</v>
      </c>
    </row>
    <row r="2922" spans="1:46" x14ac:dyDescent="0.25">
      <c r="A2922" t="str">
        <f>_xlfn.XLOOKUP(I2922,UTILIZADAS[Contacto1],UTILIZADAS[Source.Name],,0)</f>
        <v>Cobros Mayo</v>
      </c>
      <c r="B2922" s="18">
        <f>VLOOKUP(J2922,Ref!A:C,3,0)</f>
        <v>0</v>
      </c>
      <c r="C2922" s="18">
        <f>VLOOKUP(J2922,Ref!A:D,4,0)</f>
        <v>0</v>
      </c>
      <c r="D2922" s="18" t="str">
        <f t="shared" si="135"/>
        <v>21/may</v>
      </c>
      <c r="E2922" s="18">
        <f t="shared" si="136"/>
        <v>6</v>
      </c>
      <c r="F2922" s="18">
        <v>1</v>
      </c>
      <c r="G2922" s="18">
        <f t="shared" si="137"/>
        <v>0</v>
      </c>
      <c r="H2922" s="3">
        <v>46163.540405092594</v>
      </c>
      <c r="I2922">
        <v>66607467</v>
      </c>
      <c r="J2922" t="s">
        <v>2021</v>
      </c>
      <c r="K2922" t="s">
        <v>1968</v>
      </c>
      <c r="L2922" t="s">
        <v>1969</v>
      </c>
      <c r="M2922" t="s">
        <v>1970</v>
      </c>
      <c r="O2922">
        <v>341168880000</v>
      </c>
      <c r="P2922">
        <v>16018</v>
      </c>
      <c r="Q2922">
        <v>-4</v>
      </c>
      <c r="R2922">
        <v>1</v>
      </c>
      <c r="S2922">
        <v>66607467</v>
      </c>
      <c r="U2922" t="s">
        <v>6108</v>
      </c>
      <c r="W2922" t="s">
        <v>5218</v>
      </c>
      <c r="X2922">
        <v>341168880000</v>
      </c>
      <c r="Y2922" t="s">
        <v>65</v>
      </c>
      <c r="Z2922" t="s">
        <v>66</v>
      </c>
      <c r="AF2922" t="s">
        <v>1976</v>
      </c>
      <c r="AG2922" t="s">
        <v>1972</v>
      </c>
      <c r="AL2922">
        <v>5</v>
      </c>
      <c r="AN2922" t="s">
        <v>1974</v>
      </c>
      <c r="AO2922">
        <v>0</v>
      </c>
      <c r="AQ2922">
        <v>2258235</v>
      </c>
      <c r="AR2922" t="s">
        <v>4605</v>
      </c>
      <c r="AS2922" t="s">
        <v>5883</v>
      </c>
      <c r="AT2922" t="s">
        <v>2022</v>
      </c>
    </row>
    <row r="2923" spans="1:46" x14ac:dyDescent="0.25">
      <c r="A2923" t="str">
        <f>_xlfn.XLOOKUP(I2923,UTILIZADAS[Contacto1],UTILIZADAS[Source.Name],,0)</f>
        <v>Cobros Mayo</v>
      </c>
      <c r="B2923" s="18">
        <f>VLOOKUP(J2923,Ref!A:C,3,0)</f>
        <v>0</v>
      </c>
      <c r="C2923" s="18">
        <f>VLOOKUP(J2923,Ref!A:D,4,0)</f>
        <v>0</v>
      </c>
      <c r="D2923" s="18" t="str">
        <f t="shared" si="135"/>
        <v>22/may</v>
      </c>
      <c r="E2923" s="18">
        <f t="shared" si="136"/>
        <v>6</v>
      </c>
      <c r="F2923" s="18">
        <v>1</v>
      </c>
      <c r="G2923" s="18">
        <f t="shared" si="137"/>
        <v>1</v>
      </c>
      <c r="H2923" s="3">
        <v>46164.432152777779</v>
      </c>
      <c r="I2923">
        <v>66607467</v>
      </c>
      <c r="J2923">
        <v>6004</v>
      </c>
      <c r="K2923" t="s">
        <v>1983</v>
      </c>
      <c r="L2923" t="s">
        <v>1897</v>
      </c>
      <c r="M2923" t="s">
        <v>1970</v>
      </c>
      <c r="O2923">
        <v>341168880000</v>
      </c>
      <c r="P2923">
        <v>16018</v>
      </c>
      <c r="Q2923">
        <v>-4</v>
      </c>
      <c r="R2923">
        <v>1</v>
      </c>
      <c r="S2923">
        <v>66607467</v>
      </c>
      <c r="U2923" t="s">
        <v>6108</v>
      </c>
      <c r="W2923" t="s">
        <v>5218</v>
      </c>
      <c r="X2923">
        <v>341168880000</v>
      </c>
      <c r="Y2923" t="s">
        <v>65</v>
      </c>
      <c r="Z2923" t="s">
        <v>66</v>
      </c>
      <c r="AF2923" t="s">
        <v>1976</v>
      </c>
      <c r="AG2923" t="s">
        <v>1972</v>
      </c>
      <c r="AL2923">
        <v>144</v>
      </c>
      <c r="AM2923" t="s">
        <v>1979</v>
      </c>
      <c r="AN2923" t="s">
        <v>1987</v>
      </c>
      <c r="AO2923">
        <v>0</v>
      </c>
      <c r="AQ2923">
        <v>2258235</v>
      </c>
      <c r="AR2923" t="s">
        <v>4605</v>
      </c>
      <c r="AS2923" t="s">
        <v>5883</v>
      </c>
      <c r="AT2923" t="s">
        <v>1984</v>
      </c>
    </row>
    <row r="2924" spans="1:46" x14ac:dyDescent="0.25">
      <c r="A2924" t="str">
        <f>_xlfn.XLOOKUP(I2924,UTILIZADAS[Contacto1],UTILIZADAS[Source.Name],,0)</f>
        <v>Cobros Abril Canal Fijo</v>
      </c>
      <c r="B2924" s="18">
        <f>VLOOKUP(J2924,Ref!A:C,3,0)</f>
        <v>0</v>
      </c>
      <c r="C2924" s="18">
        <f>VLOOKUP(J2924,Ref!A:D,4,0)</f>
        <v>0</v>
      </c>
      <c r="D2924" s="18" t="str">
        <f t="shared" si="135"/>
        <v>12/may</v>
      </c>
      <c r="E2924" s="18">
        <f t="shared" si="136"/>
        <v>2</v>
      </c>
      <c r="F2924" s="18">
        <v>1</v>
      </c>
      <c r="G2924" s="18">
        <f t="shared" si="137"/>
        <v>0</v>
      </c>
      <c r="H2924" s="3">
        <v>46154.466550925928</v>
      </c>
      <c r="I2924">
        <v>66612798</v>
      </c>
      <c r="J2924" t="s">
        <v>2021</v>
      </c>
      <c r="K2924" t="s">
        <v>1968</v>
      </c>
      <c r="L2924" t="s">
        <v>1969</v>
      </c>
      <c r="M2924" t="s">
        <v>1970</v>
      </c>
      <c r="O2924">
        <v>204075450000</v>
      </c>
      <c r="P2924">
        <v>16018</v>
      </c>
      <c r="Q2924">
        <v>-4</v>
      </c>
      <c r="R2924">
        <v>1</v>
      </c>
      <c r="S2924">
        <v>66612798</v>
      </c>
      <c r="U2924" t="s">
        <v>1347</v>
      </c>
      <c r="W2924" t="s">
        <v>1348</v>
      </c>
      <c r="X2924">
        <v>204075450000</v>
      </c>
      <c r="Y2924" t="s">
        <v>65</v>
      </c>
      <c r="Z2924" t="s">
        <v>66</v>
      </c>
      <c r="AF2924" t="s">
        <v>1976</v>
      </c>
      <c r="AG2924" t="s">
        <v>1972</v>
      </c>
      <c r="AL2924">
        <v>5</v>
      </c>
      <c r="AN2924" t="s">
        <v>1974</v>
      </c>
      <c r="AO2924">
        <v>0</v>
      </c>
      <c r="AQ2924">
        <v>2258236</v>
      </c>
      <c r="AR2924" t="s">
        <v>4605</v>
      </c>
      <c r="AS2924" t="s">
        <v>5883</v>
      </c>
      <c r="AT2924" t="s">
        <v>2022</v>
      </c>
    </row>
    <row r="2925" spans="1:46" x14ac:dyDescent="0.25">
      <c r="A2925" t="str">
        <f>_xlfn.XLOOKUP(I2925,UTILIZADAS[Contacto1],UTILIZADAS[Source.Name],,0)</f>
        <v>Cobros Abril Canal Fijo</v>
      </c>
      <c r="B2925" s="18">
        <f>VLOOKUP(J2925,Ref!A:C,3,0)</f>
        <v>1</v>
      </c>
      <c r="C2925" s="18">
        <f>VLOOKUP(J2925,Ref!A:D,4,0)</f>
        <v>1</v>
      </c>
      <c r="D2925" s="18" t="str">
        <f t="shared" si="135"/>
        <v>14/may</v>
      </c>
      <c r="E2925" s="18">
        <f t="shared" si="136"/>
        <v>2</v>
      </c>
      <c r="F2925" s="18">
        <v>1</v>
      </c>
      <c r="G2925" s="18">
        <f t="shared" si="137"/>
        <v>1</v>
      </c>
      <c r="H2925" s="3">
        <v>46156.513541666667</v>
      </c>
      <c r="I2925">
        <v>66612798</v>
      </c>
      <c r="J2925">
        <v>6003</v>
      </c>
      <c r="K2925" t="s">
        <v>1983</v>
      </c>
      <c r="L2925" t="s">
        <v>1897</v>
      </c>
      <c r="M2925" t="s">
        <v>1970</v>
      </c>
      <c r="O2925">
        <v>204075450000</v>
      </c>
      <c r="P2925">
        <v>16018</v>
      </c>
      <c r="Q2925">
        <v>-4</v>
      </c>
      <c r="R2925">
        <v>1</v>
      </c>
      <c r="S2925">
        <v>66612798</v>
      </c>
      <c r="U2925" t="s">
        <v>1347</v>
      </c>
      <c r="W2925" t="s">
        <v>1348</v>
      </c>
      <c r="X2925">
        <v>204075450000</v>
      </c>
      <c r="Y2925" t="s">
        <v>65</v>
      </c>
      <c r="Z2925" t="s">
        <v>66</v>
      </c>
      <c r="AF2925" t="s">
        <v>1976</v>
      </c>
      <c r="AG2925" t="s">
        <v>1972</v>
      </c>
      <c r="AL2925">
        <v>19</v>
      </c>
      <c r="AM2925" t="s">
        <v>1979</v>
      </c>
      <c r="AN2925" t="s">
        <v>1987</v>
      </c>
      <c r="AO2925">
        <v>0</v>
      </c>
      <c r="AQ2925">
        <v>2258236</v>
      </c>
      <c r="AR2925" t="s">
        <v>4605</v>
      </c>
      <c r="AS2925" t="s">
        <v>5883</v>
      </c>
      <c r="AT2925" t="s">
        <v>1892</v>
      </c>
    </row>
    <row r="2926" spans="1:46" x14ac:dyDescent="0.25">
      <c r="A2926" t="str">
        <f>_xlfn.XLOOKUP(I2926,UTILIZADAS[Contacto1],UTILIZADAS[Source.Name],,0)</f>
        <v>Cobros Abril Canal Fijo</v>
      </c>
      <c r="B2926" s="18">
        <f>VLOOKUP(J2926,Ref!A:C,3,0)</f>
        <v>0</v>
      </c>
      <c r="C2926" s="18">
        <f>VLOOKUP(J2926,Ref!A:D,4,0)</f>
        <v>0</v>
      </c>
      <c r="D2926" s="18" t="str">
        <f t="shared" si="135"/>
        <v>12/may</v>
      </c>
      <c r="E2926" s="18">
        <f t="shared" si="136"/>
        <v>7</v>
      </c>
      <c r="F2926" s="18">
        <v>1</v>
      </c>
      <c r="G2926" s="18">
        <f t="shared" si="137"/>
        <v>0</v>
      </c>
      <c r="H2926" s="3">
        <v>46154.468888888892</v>
      </c>
      <c r="I2926">
        <v>66616225</v>
      </c>
      <c r="J2926" t="s">
        <v>1967</v>
      </c>
      <c r="K2926" t="s">
        <v>1968</v>
      </c>
      <c r="L2926" t="s">
        <v>1969</v>
      </c>
      <c r="M2926" t="s">
        <v>1970</v>
      </c>
      <c r="O2926">
        <v>358376620000</v>
      </c>
      <c r="P2926">
        <v>16018</v>
      </c>
      <c r="Q2926">
        <v>-4</v>
      </c>
      <c r="R2926">
        <v>1</v>
      </c>
      <c r="S2926">
        <v>66616225</v>
      </c>
      <c r="U2926" t="s">
        <v>1291</v>
      </c>
      <c r="W2926" t="s">
        <v>1292</v>
      </c>
      <c r="X2926">
        <v>358376620000</v>
      </c>
      <c r="Y2926" t="s">
        <v>65</v>
      </c>
      <c r="Z2926" t="s">
        <v>66</v>
      </c>
      <c r="AG2926" t="s">
        <v>1972</v>
      </c>
      <c r="AL2926">
        <v>0</v>
      </c>
      <c r="AN2926" t="s">
        <v>1974</v>
      </c>
      <c r="AO2926">
        <v>0</v>
      </c>
      <c r="AQ2926">
        <v>2258237</v>
      </c>
      <c r="AR2926" t="s">
        <v>4605</v>
      </c>
      <c r="AS2926" t="s">
        <v>5883</v>
      </c>
      <c r="AT2926" t="s">
        <v>1975</v>
      </c>
    </row>
    <row r="2927" spans="1:46" x14ac:dyDescent="0.25">
      <c r="A2927" t="str">
        <f>_xlfn.XLOOKUP(I2927,UTILIZADAS[Contacto1],UTILIZADAS[Source.Name],,0)</f>
        <v>Cobros Abril Canal Fijo</v>
      </c>
      <c r="B2927" s="18">
        <f>VLOOKUP(J2927,Ref!A:C,3,0)</f>
        <v>0</v>
      </c>
      <c r="C2927" s="18">
        <f>VLOOKUP(J2927,Ref!A:D,4,0)</f>
        <v>0</v>
      </c>
      <c r="D2927" s="18" t="str">
        <f t="shared" si="135"/>
        <v>14/may</v>
      </c>
      <c r="E2927" s="18">
        <f t="shared" si="136"/>
        <v>7</v>
      </c>
      <c r="F2927" s="18">
        <v>1</v>
      </c>
      <c r="G2927" s="18">
        <f t="shared" si="137"/>
        <v>0</v>
      </c>
      <c r="H2927" s="3">
        <v>46156.514502314814</v>
      </c>
      <c r="I2927">
        <v>66616225</v>
      </c>
      <c r="J2927" t="s">
        <v>2023</v>
      </c>
      <c r="K2927" t="s">
        <v>1968</v>
      </c>
      <c r="L2927" t="s">
        <v>1969</v>
      </c>
      <c r="M2927" t="s">
        <v>1970</v>
      </c>
      <c r="O2927">
        <v>358376620000</v>
      </c>
      <c r="P2927">
        <v>16018</v>
      </c>
      <c r="Q2927">
        <v>-4</v>
      </c>
      <c r="R2927">
        <v>1</v>
      </c>
      <c r="S2927">
        <v>66616225</v>
      </c>
      <c r="U2927" t="s">
        <v>1291</v>
      </c>
      <c r="W2927" t="s">
        <v>1292</v>
      </c>
      <c r="X2927">
        <v>358376620000</v>
      </c>
      <c r="Y2927" t="s">
        <v>65</v>
      </c>
      <c r="Z2927" t="s">
        <v>66</v>
      </c>
      <c r="AG2927" t="s">
        <v>1972</v>
      </c>
      <c r="AL2927">
        <v>0</v>
      </c>
      <c r="AN2927" t="s">
        <v>1974</v>
      </c>
      <c r="AO2927">
        <v>0</v>
      </c>
      <c r="AQ2927">
        <v>2258237</v>
      </c>
      <c r="AR2927" t="s">
        <v>4605</v>
      </c>
      <c r="AS2927" t="s">
        <v>5883</v>
      </c>
      <c r="AT2927" t="s">
        <v>2024</v>
      </c>
    </row>
    <row r="2928" spans="1:46" x14ac:dyDescent="0.25">
      <c r="A2928" t="str">
        <f>_xlfn.XLOOKUP(I2928,UTILIZADAS[Contacto1],UTILIZADAS[Source.Name],,0)</f>
        <v>Cobros Abril Canal Fijo</v>
      </c>
      <c r="B2928" s="18">
        <f>VLOOKUP(J2928,Ref!A:C,3,0)</f>
        <v>0</v>
      </c>
      <c r="C2928" s="18">
        <f>VLOOKUP(J2928,Ref!A:D,4,0)</f>
        <v>0</v>
      </c>
      <c r="D2928" s="18" t="str">
        <f t="shared" si="135"/>
        <v>14/may</v>
      </c>
      <c r="E2928" s="18">
        <f t="shared" si="136"/>
        <v>7</v>
      </c>
      <c r="F2928" s="18">
        <v>1</v>
      </c>
      <c r="G2928" s="18">
        <f t="shared" si="137"/>
        <v>0</v>
      </c>
      <c r="H2928" s="3">
        <v>46156.720150462963</v>
      </c>
      <c r="I2928">
        <v>66616225</v>
      </c>
      <c r="J2928" t="s">
        <v>1967</v>
      </c>
      <c r="K2928" t="s">
        <v>1968</v>
      </c>
      <c r="L2928" t="s">
        <v>1969</v>
      </c>
      <c r="M2928" t="s">
        <v>1970</v>
      </c>
      <c r="O2928">
        <v>358376620000</v>
      </c>
      <c r="P2928">
        <v>16018</v>
      </c>
      <c r="Q2928">
        <v>-4</v>
      </c>
      <c r="R2928">
        <v>1</v>
      </c>
      <c r="S2928">
        <v>66616225</v>
      </c>
      <c r="U2928" t="s">
        <v>1291</v>
      </c>
      <c r="W2928" t="s">
        <v>1292</v>
      </c>
      <c r="X2928">
        <v>358376620000</v>
      </c>
      <c r="Y2928" t="s">
        <v>65</v>
      </c>
      <c r="Z2928" t="s">
        <v>66</v>
      </c>
      <c r="AG2928" t="s">
        <v>1972</v>
      </c>
      <c r="AL2928">
        <v>0</v>
      </c>
      <c r="AN2928" t="s">
        <v>1974</v>
      </c>
      <c r="AO2928">
        <v>0</v>
      </c>
      <c r="AQ2928">
        <v>2258237</v>
      </c>
      <c r="AR2928" t="s">
        <v>4605</v>
      </c>
      <c r="AS2928" t="s">
        <v>5883</v>
      </c>
      <c r="AT2928" t="s">
        <v>1975</v>
      </c>
    </row>
    <row r="2929" spans="1:46" x14ac:dyDescent="0.25">
      <c r="A2929" t="str">
        <f>_xlfn.XLOOKUP(I2929,UTILIZADAS[Contacto1],UTILIZADAS[Source.Name],,0)</f>
        <v>Cobros Abril Canal Fijo</v>
      </c>
      <c r="B2929" s="18">
        <f>VLOOKUP(J2929,Ref!A:C,3,0)</f>
        <v>0</v>
      </c>
      <c r="C2929" s="18">
        <f>VLOOKUP(J2929,Ref!A:D,4,0)</f>
        <v>0</v>
      </c>
      <c r="D2929" s="18" t="str">
        <f t="shared" si="135"/>
        <v>18/may</v>
      </c>
      <c r="E2929" s="18">
        <f t="shared" si="136"/>
        <v>7</v>
      </c>
      <c r="F2929" s="18">
        <v>1</v>
      </c>
      <c r="G2929" s="18">
        <f t="shared" si="137"/>
        <v>0</v>
      </c>
      <c r="H2929" s="3">
        <v>46160.713599537034</v>
      </c>
      <c r="I2929">
        <v>66616225</v>
      </c>
      <c r="J2929" t="s">
        <v>1967</v>
      </c>
      <c r="K2929" t="s">
        <v>1968</v>
      </c>
      <c r="L2929" t="s">
        <v>1969</v>
      </c>
      <c r="M2929" t="s">
        <v>1970</v>
      </c>
      <c r="O2929">
        <v>358376620000</v>
      </c>
      <c r="P2929">
        <v>16018</v>
      </c>
      <c r="Q2929">
        <v>-4</v>
      </c>
      <c r="R2929">
        <v>1</v>
      </c>
      <c r="S2929">
        <v>66616225</v>
      </c>
      <c r="U2929" t="s">
        <v>1291</v>
      </c>
      <c r="W2929" t="s">
        <v>1292</v>
      </c>
      <c r="X2929">
        <v>358376620000</v>
      </c>
      <c r="Y2929" t="s">
        <v>65</v>
      </c>
      <c r="Z2929" t="s">
        <v>66</v>
      </c>
      <c r="AG2929" t="s">
        <v>1972</v>
      </c>
      <c r="AL2929">
        <v>0</v>
      </c>
      <c r="AN2929" t="s">
        <v>1974</v>
      </c>
      <c r="AO2929">
        <v>0</v>
      </c>
      <c r="AQ2929">
        <v>2258237</v>
      </c>
      <c r="AR2929" t="s">
        <v>4605</v>
      </c>
      <c r="AS2929" t="s">
        <v>5883</v>
      </c>
      <c r="AT2929" t="s">
        <v>1975</v>
      </c>
    </row>
    <row r="2930" spans="1:46" x14ac:dyDescent="0.25">
      <c r="A2930" t="str">
        <f>_xlfn.XLOOKUP(I2930,UTILIZADAS[Contacto1],UTILIZADAS[Source.Name],,0)</f>
        <v>Cobros Abril Canal Fijo</v>
      </c>
      <c r="B2930" s="18">
        <f>VLOOKUP(J2930,Ref!A:C,3,0)</f>
        <v>0</v>
      </c>
      <c r="C2930" s="18">
        <f>VLOOKUP(J2930,Ref!A:D,4,0)</f>
        <v>0</v>
      </c>
      <c r="D2930" s="18" t="str">
        <f t="shared" si="135"/>
        <v>20/may</v>
      </c>
      <c r="E2930" s="18">
        <f t="shared" si="136"/>
        <v>7</v>
      </c>
      <c r="F2930" s="18">
        <v>1</v>
      </c>
      <c r="G2930" s="18">
        <f t="shared" si="137"/>
        <v>0</v>
      </c>
      <c r="H2930" s="3">
        <v>46162.515775462962</v>
      </c>
      <c r="I2930">
        <v>66616225</v>
      </c>
      <c r="J2930" t="s">
        <v>1967</v>
      </c>
      <c r="K2930" t="s">
        <v>1968</v>
      </c>
      <c r="L2930" t="s">
        <v>1969</v>
      </c>
      <c r="M2930" t="s">
        <v>1970</v>
      </c>
      <c r="O2930">
        <v>358376620000</v>
      </c>
      <c r="P2930">
        <v>16018</v>
      </c>
      <c r="Q2930">
        <v>-4</v>
      </c>
      <c r="R2930">
        <v>1</v>
      </c>
      <c r="S2930">
        <v>66616225</v>
      </c>
      <c r="U2930" t="s">
        <v>1291</v>
      </c>
      <c r="W2930" t="s">
        <v>1292</v>
      </c>
      <c r="X2930">
        <v>358376620000</v>
      </c>
      <c r="Y2930" t="s">
        <v>65</v>
      </c>
      <c r="Z2930" t="s">
        <v>66</v>
      </c>
      <c r="AG2930" t="s">
        <v>1972</v>
      </c>
      <c r="AL2930">
        <v>0</v>
      </c>
      <c r="AN2930" t="s">
        <v>1974</v>
      </c>
      <c r="AO2930">
        <v>0</v>
      </c>
      <c r="AQ2930">
        <v>2258237</v>
      </c>
      <c r="AR2930" t="s">
        <v>4605</v>
      </c>
      <c r="AS2930" t="s">
        <v>5883</v>
      </c>
      <c r="AT2930" t="s">
        <v>1975</v>
      </c>
    </row>
    <row r="2931" spans="1:46" x14ac:dyDescent="0.25">
      <c r="A2931" t="str">
        <f>_xlfn.XLOOKUP(I2931,UTILIZADAS[Contacto1],UTILIZADAS[Source.Name],,0)</f>
        <v>Cobros Abril Canal Fijo</v>
      </c>
      <c r="B2931" s="18">
        <f>VLOOKUP(J2931,Ref!A:C,3,0)</f>
        <v>0</v>
      </c>
      <c r="C2931" s="18">
        <f>VLOOKUP(J2931,Ref!A:D,4,0)</f>
        <v>0</v>
      </c>
      <c r="D2931" s="18" t="str">
        <f t="shared" si="135"/>
        <v>21/may</v>
      </c>
      <c r="E2931" s="18">
        <f t="shared" si="136"/>
        <v>7</v>
      </c>
      <c r="F2931" s="18">
        <v>1</v>
      </c>
      <c r="G2931" s="18">
        <f t="shared" si="137"/>
        <v>0</v>
      </c>
      <c r="H2931" s="3">
        <v>46163.54047453704</v>
      </c>
      <c r="I2931">
        <v>66616225</v>
      </c>
      <c r="J2931" t="s">
        <v>1967</v>
      </c>
      <c r="K2931" t="s">
        <v>1968</v>
      </c>
      <c r="L2931" t="s">
        <v>1969</v>
      </c>
      <c r="M2931" t="s">
        <v>1970</v>
      </c>
      <c r="O2931">
        <v>358376620000</v>
      </c>
      <c r="P2931">
        <v>16018</v>
      </c>
      <c r="Q2931">
        <v>-4</v>
      </c>
      <c r="R2931">
        <v>1</v>
      </c>
      <c r="S2931">
        <v>66616225</v>
      </c>
      <c r="U2931" t="s">
        <v>1291</v>
      </c>
      <c r="W2931" t="s">
        <v>1292</v>
      </c>
      <c r="X2931">
        <v>358376620000</v>
      </c>
      <c r="Y2931" t="s">
        <v>65</v>
      </c>
      <c r="Z2931" t="s">
        <v>66</v>
      </c>
      <c r="AG2931" t="s">
        <v>1972</v>
      </c>
      <c r="AL2931">
        <v>0</v>
      </c>
      <c r="AN2931" t="s">
        <v>1974</v>
      </c>
      <c r="AO2931">
        <v>0</v>
      </c>
      <c r="AQ2931">
        <v>2258237</v>
      </c>
      <c r="AR2931" t="s">
        <v>4605</v>
      </c>
      <c r="AS2931" t="s">
        <v>5883</v>
      </c>
      <c r="AT2931" t="s">
        <v>1975</v>
      </c>
    </row>
    <row r="2932" spans="1:46" x14ac:dyDescent="0.25">
      <c r="A2932" t="str">
        <f>_xlfn.XLOOKUP(I2932,UTILIZADAS[Contacto1],UTILIZADAS[Source.Name],,0)</f>
        <v>Cobros Abril Canal Fijo</v>
      </c>
      <c r="B2932" s="18">
        <f>VLOOKUP(J2932,Ref!A:C,3,0)</f>
        <v>0</v>
      </c>
      <c r="C2932" s="18">
        <f>VLOOKUP(J2932,Ref!A:D,4,0)</f>
        <v>0</v>
      </c>
      <c r="D2932" s="18" t="str">
        <f t="shared" si="135"/>
        <v>22/may</v>
      </c>
      <c r="E2932" s="18">
        <f t="shared" si="136"/>
        <v>7</v>
      </c>
      <c r="F2932" s="18">
        <v>1</v>
      </c>
      <c r="G2932" s="18">
        <f t="shared" si="137"/>
        <v>1</v>
      </c>
      <c r="H2932" s="3">
        <v>46164.432581018518</v>
      </c>
      <c r="I2932">
        <v>66616225</v>
      </c>
      <c r="J2932" t="s">
        <v>2023</v>
      </c>
      <c r="K2932" t="s">
        <v>1968</v>
      </c>
      <c r="L2932" t="s">
        <v>1969</v>
      </c>
      <c r="M2932" t="s">
        <v>1970</v>
      </c>
      <c r="O2932">
        <v>358376620000</v>
      </c>
      <c r="P2932">
        <v>16018</v>
      </c>
      <c r="Q2932">
        <v>-4</v>
      </c>
      <c r="R2932">
        <v>1</v>
      </c>
      <c r="S2932">
        <v>66616225</v>
      </c>
      <c r="U2932" t="s">
        <v>1291</v>
      </c>
      <c r="W2932" t="s">
        <v>1292</v>
      </c>
      <c r="X2932">
        <v>358376620000</v>
      </c>
      <c r="Y2932" t="s">
        <v>65</v>
      </c>
      <c r="Z2932" t="s">
        <v>66</v>
      </c>
      <c r="AG2932" t="s">
        <v>1972</v>
      </c>
      <c r="AL2932">
        <v>0</v>
      </c>
      <c r="AN2932" t="s">
        <v>1974</v>
      </c>
      <c r="AO2932">
        <v>0</v>
      </c>
      <c r="AQ2932">
        <v>2258237</v>
      </c>
      <c r="AR2932" t="s">
        <v>4605</v>
      </c>
      <c r="AS2932" t="s">
        <v>5883</v>
      </c>
      <c r="AT2932" t="s">
        <v>2024</v>
      </c>
    </row>
    <row r="2933" spans="1:46" x14ac:dyDescent="0.25">
      <c r="A2933" t="str">
        <f>_xlfn.XLOOKUP(I2933,UTILIZADAS[Contacto1],UTILIZADAS[Source.Name],,0)</f>
        <v>Cobros Mayo</v>
      </c>
      <c r="B2933" s="18">
        <f>VLOOKUP(J2933,Ref!A:C,3,0)</f>
        <v>0</v>
      </c>
      <c r="C2933" s="18">
        <f>VLOOKUP(J2933,Ref!A:D,4,0)</f>
        <v>0</v>
      </c>
      <c r="D2933" s="18" t="str">
        <f t="shared" si="135"/>
        <v>12/may</v>
      </c>
      <c r="E2933" s="18">
        <f t="shared" si="136"/>
        <v>4</v>
      </c>
      <c r="F2933" s="18">
        <v>1</v>
      </c>
      <c r="G2933" s="18">
        <f t="shared" si="137"/>
        <v>0</v>
      </c>
      <c r="H2933" s="3">
        <v>46154.469293981485</v>
      </c>
      <c r="I2933">
        <v>66619538</v>
      </c>
      <c r="J2933" t="s">
        <v>2021</v>
      </c>
      <c r="K2933" t="s">
        <v>1968</v>
      </c>
      <c r="L2933" t="s">
        <v>1969</v>
      </c>
      <c r="M2933" t="s">
        <v>1970</v>
      </c>
      <c r="O2933">
        <v>208008280000</v>
      </c>
      <c r="P2933">
        <v>16018</v>
      </c>
      <c r="Q2933">
        <v>-4</v>
      </c>
      <c r="R2933">
        <v>1</v>
      </c>
      <c r="S2933">
        <v>66619538</v>
      </c>
      <c r="U2933" t="s">
        <v>6109</v>
      </c>
      <c r="W2933" t="s">
        <v>5220</v>
      </c>
      <c r="X2933">
        <v>208008280000</v>
      </c>
      <c r="Y2933" t="s">
        <v>65</v>
      </c>
      <c r="Z2933" t="s">
        <v>66</v>
      </c>
      <c r="AF2933" t="s">
        <v>1976</v>
      </c>
      <c r="AG2933" t="s">
        <v>1972</v>
      </c>
      <c r="AK2933" t="s">
        <v>6110</v>
      </c>
      <c r="AL2933">
        <v>5</v>
      </c>
      <c r="AN2933" t="s">
        <v>1974</v>
      </c>
      <c r="AO2933">
        <v>0</v>
      </c>
      <c r="AQ2933">
        <v>2258238</v>
      </c>
      <c r="AR2933" t="s">
        <v>4605</v>
      </c>
      <c r="AS2933" t="s">
        <v>5883</v>
      </c>
      <c r="AT2933" t="s">
        <v>2022</v>
      </c>
    </row>
    <row r="2934" spans="1:46" x14ac:dyDescent="0.25">
      <c r="A2934" t="str">
        <f>_xlfn.XLOOKUP(I2934,UTILIZADAS[Contacto1],UTILIZADAS[Source.Name],,0)</f>
        <v>Cobros Mayo</v>
      </c>
      <c r="B2934" s="18">
        <f>VLOOKUP(J2934,Ref!A:C,3,0)</f>
        <v>0</v>
      </c>
      <c r="C2934" s="18">
        <f>VLOOKUP(J2934,Ref!A:D,4,0)</f>
        <v>0</v>
      </c>
      <c r="D2934" s="18" t="str">
        <f t="shared" si="135"/>
        <v>14/may</v>
      </c>
      <c r="E2934" s="18">
        <f t="shared" si="136"/>
        <v>4</v>
      </c>
      <c r="F2934" s="18">
        <v>1</v>
      </c>
      <c r="G2934" s="18">
        <f t="shared" si="137"/>
        <v>0</v>
      </c>
      <c r="H2934" s="3">
        <v>46156.519895833335</v>
      </c>
      <c r="I2934">
        <v>66619538</v>
      </c>
      <c r="J2934" t="s">
        <v>2021</v>
      </c>
      <c r="K2934" t="s">
        <v>1968</v>
      </c>
      <c r="L2934" t="s">
        <v>1969</v>
      </c>
      <c r="M2934" t="s">
        <v>1970</v>
      </c>
      <c r="O2934">
        <v>208008280000</v>
      </c>
      <c r="P2934">
        <v>16018</v>
      </c>
      <c r="Q2934">
        <v>-4</v>
      </c>
      <c r="R2934">
        <v>1</v>
      </c>
      <c r="S2934">
        <v>66619538</v>
      </c>
      <c r="U2934" t="s">
        <v>6109</v>
      </c>
      <c r="W2934" t="s">
        <v>5220</v>
      </c>
      <c r="X2934">
        <v>208008280000</v>
      </c>
      <c r="Y2934" t="s">
        <v>65</v>
      </c>
      <c r="Z2934" t="s">
        <v>66</v>
      </c>
      <c r="AF2934" t="s">
        <v>1976</v>
      </c>
      <c r="AG2934" t="s">
        <v>1972</v>
      </c>
      <c r="AK2934" t="s">
        <v>6110</v>
      </c>
      <c r="AL2934">
        <v>5</v>
      </c>
      <c r="AN2934" t="s">
        <v>1974</v>
      </c>
      <c r="AO2934">
        <v>0</v>
      </c>
      <c r="AQ2934">
        <v>2258238</v>
      </c>
      <c r="AR2934" t="s">
        <v>4605</v>
      </c>
      <c r="AS2934" t="s">
        <v>5883</v>
      </c>
      <c r="AT2934" t="s">
        <v>2022</v>
      </c>
    </row>
    <row r="2935" spans="1:46" x14ac:dyDescent="0.25">
      <c r="A2935" t="str">
        <f>_xlfn.XLOOKUP(I2935,UTILIZADAS[Contacto1],UTILIZADAS[Source.Name],,0)</f>
        <v>Cobros Mayo</v>
      </c>
      <c r="B2935" s="18">
        <f>VLOOKUP(J2935,Ref!A:C,3,0)</f>
        <v>0</v>
      </c>
      <c r="C2935" s="18">
        <f>VLOOKUP(J2935,Ref!A:D,4,0)</f>
        <v>0</v>
      </c>
      <c r="D2935" s="18" t="str">
        <f t="shared" si="135"/>
        <v>18/may</v>
      </c>
      <c r="E2935" s="18">
        <f t="shared" si="136"/>
        <v>4</v>
      </c>
      <c r="F2935" s="18">
        <v>1</v>
      </c>
      <c r="G2935" s="18">
        <f t="shared" si="137"/>
        <v>0</v>
      </c>
      <c r="H2935" s="3">
        <v>46160.713738425926</v>
      </c>
      <c r="I2935">
        <v>66619538</v>
      </c>
      <c r="J2935" t="s">
        <v>1986</v>
      </c>
      <c r="K2935" t="s">
        <v>1983</v>
      </c>
      <c r="L2935" t="s">
        <v>1897</v>
      </c>
      <c r="M2935" t="s">
        <v>1970</v>
      </c>
      <c r="O2935">
        <v>208008280000</v>
      </c>
      <c r="P2935">
        <v>16018</v>
      </c>
      <c r="Q2935">
        <v>-4</v>
      </c>
      <c r="R2935">
        <v>1</v>
      </c>
      <c r="S2935">
        <v>66619538</v>
      </c>
      <c r="U2935" t="s">
        <v>6109</v>
      </c>
      <c r="W2935" t="s">
        <v>5220</v>
      </c>
      <c r="X2935">
        <v>208008280000</v>
      </c>
      <c r="Y2935" t="s">
        <v>65</v>
      </c>
      <c r="Z2935" t="s">
        <v>66</v>
      </c>
      <c r="AF2935" t="s">
        <v>1976</v>
      </c>
      <c r="AG2935" t="s">
        <v>1972</v>
      </c>
      <c r="AK2935" t="s">
        <v>6110</v>
      </c>
      <c r="AL2935">
        <v>1120</v>
      </c>
      <c r="AM2935" t="s">
        <v>1979</v>
      </c>
      <c r="AN2935" t="s">
        <v>1987</v>
      </c>
      <c r="AO2935">
        <v>0</v>
      </c>
      <c r="AQ2935">
        <v>2258238</v>
      </c>
      <c r="AR2935" t="s">
        <v>4605</v>
      </c>
      <c r="AS2935" t="s">
        <v>5883</v>
      </c>
      <c r="AT2935" t="s">
        <v>1988</v>
      </c>
    </row>
    <row r="2936" spans="1:46" x14ac:dyDescent="0.25">
      <c r="A2936" t="str">
        <f>_xlfn.XLOOKUP(I2936,UTILIZADAS[Contacto1],UTILIZADAS[Source.Name],,0)</f>
        <v>Cobros Mayo</v>
      </c>
      <c r="B2936" s="18">
        <f>VLOOKUP(J2936,Ref!A:C,3,0)</f>
        <v>1</v>
      </c>
      <c r="C2936" s="18">
        <f>VLOOKUP(J2936,Ref!A:D,4,0)</f>
        <v>1</v>
      </c>
      <c r="D2936" s="18" t="str">
        <f t="shared" si="135"/>
        <v>21/may</v>
      </c>
      <c r="E2936" s="18">
        <f t="shared" si="136"/>
        <v>4</v>
      </c>
      <c r="F2936" s="18">
        <v>1</v>
      </c>
      <c r="G2936" s="18">
        <f t="shared" si="137"/>
        <v>1</v>
      </c>
      <c r="H2936" s="3">
        <v>46163.683078703703</v>
      </c>
      <c r="I2936">
        <v>66619538</v>
      </c>
      <c r="J2936">
        <v>6007</v>
      </c>
      <c r="K2936" t="s">
        <v>1983</v>
      </c>
      <c r="L2936" t="s">
        <v>1897</v>
      </c>
      <c r="M2936" t="s">
        <v>1970</v>
      </c>
      <c r="O2936">
        <v>208008280000</v>
      </c>
      <c r="P2936">
        <v>16018</v>
      </c>
      <c r="Q2936">
        <v>-4</v>
      </c>
      <c r="R2936">
        <v>1</v>
      </c>
      <c r="S2936">
        <v>66619538</v>
      </c>
      <c r="U2936" t="s">
        <v>6109</v>
      </c>
      <c r="W2936" t="s">
        <v>5220</v>
      </c>
      <c r="X2936">
        <v>208008280000</v>
      </c>
      <c r="Y2936" t="s">
        <v>65</v>
      </c>
      <c r="Z2936" t="s">
        <v>66</v>
      </c>
      <c r="AF2936" t="s">
        <v>1976</v>
      </c>
      <c r="AG2936" t="s">
        <v>1972</v>
      </c>
      <c r="AK2936" t="s">
        <v>6110</v>
      </c>
      <c r="AL2936">
        <v>100</v>
      </c>
      <c r="AM2936" t="s">
        <v>1979</v>
      </c>
      <c r="AN2936" t="s">
        <v>1987</v>
      </c>
      <c r="AO2936">
        <v>0</v>
      </c>
      <c r="AQ2936">
        <v>2258238</v>
      </c>
      <c r="AR2936" t="s">
        <v>4605</v>
      </c>
      <c r="AS2936" t="s">
        <v>5883</v>
      </c>
      <c r="AT2936" t="s">
        <v>1898</v>
      </c>
    </row>
    <row r="2937" spans="1:46" x14ac:dyDescent="0.25">
      <c r="A2937" t="str">
        <f>_xlfn.XLOOKUP(I2937,UTILIZADAS[Contacto1],UTILIZADAS[Source.Name],,0)</f>
        <v>Cobros Abril Canal Fijo</v>
      </c>
      <c r="B2937" s="18">
        <f>VLOOKUP(J2937,Ref!A:C,3,0)</f>
        <v>1</v>
      </c>
      <c r="C2937" s="18">
        <f>VLOOKUP(J2937,Ref!A:D,4,0)</f>
        <v>1</v>
      </c>
      <c r="D2937" s="18" t="str">
        <f t="shared" si="135"/>
        <v>12/may</v>
      </c>
      <c r="E2937" s="18">
        <f t="shared" si="136"/>
        <v>1</v>
      </c>
      <c r="F2937" s="18">
        <v>1</v>
      </c>
      <c r="G2937" s="18">
        <f t="shared" si="137"/>
        <v>1</v>
      </c>
      <c r="H2937" s="3">
        <v>46154.469189814816</v>
      </c>
      <c r="I2937">
        <v>66622600</v>
      </c>
      <c r="J2937">
        <v>6003</v>
      </c>
      <c r="K2937" t="s">
        <v>1983</v>
      </c>
      <c r="L2937" t="s">
        <v>1897</v>
      </c>
      <c r="M2937" t="s">
        <v>1970</v>
      </c>
      <c r="O2937">
        <v>354379010000</v>
      </c>
      <c r="P2937">
        <v>16018</v>
      </c>
      <c r="Q2937">
        <v>-4</v>
      </c>
      <c r="R2937">
        <v>1</v>
      </c>
      <c r="S2937">
        <v>66622600</v>
      </c>
      <c r="U2937" t="s">
        <v>2109</v>
      </c>
      <c r="W2937" t="s">
        <v>1266</v>
      </c>
      <c r="X2937">
        <v>354379010000</v>
      </c>
      <c r="Y2937" t="s">
        <v>65</v>
      </c>
      <c r="Z2937" t="s">
        <v>66</v>
      </c>
      <c r="AF2937" t="s">
        <v>1976</v>
      </c>
      <c r="AG2937" t="s">
        <v>1972</v>
      </c>
      <c r="AL2937">
        <v>223</v>
      </c>
      <c r="AM2937" t="s">
        <v>1979</v>
      </c>
      <c r="AN2937" t="s">
        <v>1987</v>
      </c>
      <c r="AO2937">
        <v>0</v>
      </c>
      <c r="AQ2937">
        <v>2258239</v>
      </c>
      <c r="AR2937" t="s">
        <v>4605</v>
      </c>
      <c r="AS2937" t="s">
        <v>5883</v>
      </c>
      <c r="AT2937" t="s">
        <v>1892</v>
      </c>
    </row>
    <row r="2938" spans="1:46" x14ac:dyDescent="0.25">
      <c r="A2938" t="str">
        <f>_xlfn.XLOOKUP(I2938,UTILIZADAS[Contacto1],UTILIZADAS[Source.Name],,0)</f>
        <v>Cobros Abril Canal Fijo</v>
      </c>
      <c r="B2938" s="18">
        <f>VLOOKUP(J2938,Ref!A:C,3,0)</f>
        <v>0</v>
      </c>
      <c r="C2938" s="18">
        <f>VLOOKUP(J2938,Ref!A:D,4,0)</f>
        <v>0</v>
      </c>
      <c r="D2938" s="18" t="str">
        <f t="shared" si="135"/>
        <v>12/may</v>
      </c>
      <c r="E2938" s="18">
        <f t="shared" si="136"/>
        <v>2</v>
      </c>
      <c r="F2938" s="18">
        <v>1</v>
      </c>
      <c r="G2938" s="18">
        <f t="shared" si="137"/>
        <v>0</v>
      </c>
      <c r="H2938" s="3">
        <v>46154.469456018516</v>
      </c>
      <c r="I2938">
        <v>66633423</v>
      </c>
      <c r="J2938" t="s">
        <v>2021</v>
      </c>
      <c r="K2938" t="s">
        <v>1968</v>
      </c>
      <c r="L2938" t="s">
        <v>1969</v>
      </c>
      <c r="M2938" t="s">
        <v>1970</v>
      </c>
      <c r="O2938">
        <v>353383400000</v>
      </c>
      <c r="P2938">
        <v>16018</v>
      </c>
      <c r="Q2938">
        <v>-4</v>
      </c>
      <c r="R2938">
        <v>1</v>
      </c>
      <c r="S2938">
        <v>66633423</v>
      </c>
      <c r="U2938" t="s">
        <v>4537</v>
      </c>
      <c r="W2938" t="s">
        <v>286</v>
      </c>
      <c r="X2938">
        <v>353383400000</v>
      </c>
      <c r="Y2938" t="s">
        <v>65</v>
      </c>
      <c r="Z2938" t="s">
        <v>597</v>
      </c>
      <c r="AF2938" t="s">
        <v>1976</v>
      </c>
      <c r="AG2938" t="s">
        <v>1972</v>
      </c>
      <c r="AL2938">
        <v>5</v>
      </c>
      <c r="AN2938" t="s">
        <v>1974</v>
      </c>
      <c r="AO2938">
        <v>0</v>
      </c>
      <c r="AQ2938">
        <v>2258240</v>
      </c>
      <c r="AR2938" t="s">
        <v>4605</v>
      </c>
      <c r="AS2938" t="s">
        <v>5883</v>
      </c>
      <c r="AT2938" t="s">
        <v>2022</v>
      </c>
    </row>
    <row r="2939" spans="1:46" x14ac:dyDescent="0.25">
      <c r="A2939" t="str">
        <f>_xlfn.XLOOKUP(I2939,UTILIZADAS[Contacto1],UTILIZADAS[Source.Name],,0)</f>
        <v>Cobros Abril Canal Fijo</v>
      </c>
      <c r="B2939" s="18">
        <f>VLOOKUP(J2939,Ref!A:C,3,0)</f>
        <v>0</v>
      </c>
      <c r="C2939" s="18">
        <f>VLOOKUP(J2939,Ref!A:D,4,0)</f>
        <v>0</v>
      </c>
      <c r="D2939" s="18" t="str">
        <f t="shared" si="135"/>
        <v>14/may</v>
      </c>
      <c r="E2939" s="18">
        <f t="shared" si="136"/>
        <v>2</v>
      </c>
      <c r="F2939" s="18">
        <v>1</v>
      </c>
      <c r="G2939" s="18">
        <f t="shared" si="137"/>
        <v>1</v>
      </c>
      <c r="H2939" s="3">
        <v>46156.519837962966</v>
      </c>
      <c r="I2939">
        <v>66633423</v>
      </c>
      <c r="J2939">
        <v>6004</v>
      </c>
      <c r="K2939" t="s">
        <v>1983</v>
      </c>
      <c r="L2939" t="s">
        <v>1897</v>
      </c>
      <c r="M2939" t="s">
        <v>1970</v>
      </c>
      <c r="O2939">
        <v>353383400000</v>
      </c>
      <c r="P2939">
        <v>16018</v>
      </c>
      <c r="Q2939">
        <v>-4</v>
      </c>
      <c r="R2939">
        <v>1</v>
      </c>
      <c r="S2939">
        <v>66633423</v>
      </c>
      <c r="U2939" t="s">
        <v>4537</v>
      </c>
      <c r="W2939" t="s">
        <v>286</v>
      </c>
      <c r="X2939">
        <v>353383400000</v>
      </c>
      <c r="Y2939" t="s">
        <v>65</v>
      </c>
      <c r="Z2939" t="s">
        <v>597</v>
      </c>
      <c r="AF2939" t="s">
        <v>1976</v>
      </c>
      <c r="AG2939" t="s">
        <v>1972</v>
      </c>
      <c r="AL2939">
        <v>151</v>
      </c>
      <c r="AM2939" t="s">
        <v>1979</v>
      </c>
      <c r="AN2939" t="s">
        <v>1987</v>
      </c>
      <c r="AO2939">
        <v>0</v>
      </c>
      <c r="AQ2939">
        <v>2258240</v>
      </c>
      <c r="AR2939" t="s">
        <v>4605</v>
      </c>
      <c r="AS2939" t="s">
        <v>5883</v>
      </c>
      <c r="AT2939" t="s">
        <v>1984</v>
      </c>
    </row>
    <row r="2940" spans="1:46" x14ac:dyDescent="0.25">
      <c r="A2940" t="e">
        <f>_xlfn.XLOOKUP(I2940,UTILIZADAS[Contacto1],UTILIZADAS[Source.Name],,0)</f>
        <v>#N/A</v>
      </c>
      <c r="B2940" s="18">
        <f>VLOOKUP(J2940,Ref!A:C,3,0)</f>
        <v>1</v>
      </c>
      <c r="C2940" s="18">
        <f>VLOOKUP(J2940,Ref!A:D,4,0)</f>
        <v>1</v>
      </c>
      <c r="D2940" s="18" t="str">
        <f t="shared" si="135"/>
        <v>04/may</v>
      </c>
      <c r="E2940" s="18">
        <f t="shared" si="136"/>
        <v>1</v>
      </c>
      <c r="F2940" s="18">
        <v>1</v>
      </c>
      <c r="G2940" s="18">
        <f t="shared" si="137"/>
        <v>1</v>
      </c>
      <c r="H2940" s="3">
        <v>46146.470914351848</v>
      </c>
      <c r="I2940">
        <v>66634767</v>
      </c>
      <c r="J2940">
        <v>6007</v>
      </c>
      <c r="K2940" t="s">
        <v>1983</v>
      </c>
      <c r="L2940" t="s">
        <v>1897</v>
      </c>
      <c r="M2940" t="s">
        <v>1970</v>
      </c>
      <c r="P2940">
        <v>998</v>
      </c>
      <c r="Q2940">
        <v>0</v>
      </c>
      <c r="S2940">
        <v>66634767</v>
      </c>
      <c r="AF2940" t="s">
        <v>1976</v>
      </c>
      <c r="AG2940" t="s">
        <v>1972</v>
      </c>
      <c r="AK2940" t="s">
        <v>4574</v>
      </c>
      <c r="AL2940">
        <v>47</v>
      </c>
      <c r="AM2940" t="s">
        <v>1979</v>
      </c>
      <c r="AN2940" t="s">
        <v>1987</v>
      </c>
      <c r="AO2940">
        <v>0</v>
      </c>
      <c r="AQ2940">
        <v>2257365</v>
      </c>
      <c r="AR2940" t="s">
        <v>1978</v>
      </c>
      <c r="AT2940" t="s">
        <v>1898</v>
      </c>
    </row>
    <row r="2941" spans="1:46" x14ac:dyDescent="0.25">
      <c r="A2941" t="str">
        <f>_xlfn.XLOOKUP(I2941,UTILIZADAS[Contacto1],UTILIZADAS[Source.Name],,0)</f>
        <v>Cobros Abril Canal Fijo</v>
      </c>
      <c r="B2941" s="18">
        <f>VLOOKUP(J2941,Ref!A:C,3,0)</f>
        <v>0</v>
      </c>
      <c r="C2941" s="18">
        <f>VLOOKUP(J2941,Ref!A:D,4,0)</f>
        <v>0</v>
      </c>
      <c r="D2941" s="18" t="str">
        <f t="shared" si="135"/>
        <v>12/may</v>
      </c>
      <c r="E2941" s="18">
        <f t="shared" si="136"/>
        <v>4</v>
      </c>
      <c r="F2941" s="18">
        <v>1</v>
      </c>
      <c r="G2941" s="18">
        <f t="shared" si="137"/>
        <v>0</v>
      </c>
      <c r="H2941" s="3">
        <v>46154.471921296295</v>
      </c>
      <c r="I2941">
        <v>66638308</v>
      </c>
      <c r="J2941" t="s">
        <v>2021</v>
      </c>
      <c r="K2941" t="s">
        <v>1968</v>
      </c>
      <c r="L2941" t="s">
        <v>1969</v>
      </c>
      <c r="M2941" t="s">
        <v>1970</v>
      </c>
      <c r="O2941">
        <v>346279900000</v>
      </c>
      <c r="P2941">
        <v>16018</v>
      </c>
      <c r="Q2941">
        <v>-4</v>
      </c>
      <c r="R2941">
        <v>1</v>
      </c>
      <c r="S2941">
        <v>66638308</v>
      </c>
      <c r="U2941" t="s">
        <v>1335</v>
      </c>
      <c r="W2941" t="s">
        <v>1336</v>
      </c>
      <c r="X2941">
        <v>346279900000</v>
      </c>
      <c r="Y2941" t="s">
        <v>65</v>
      </c>
      <c r="Z2941" t="s">
        <v>66</v>
      </c>
      <c r="AF2941" t="s">
        <v>1976</v>
      </c>
      <c r="AG2941" t="s">
        <v>1972</v>
      </c>
      <c r="AL2941">
        <v>5</v>
      </c>
      <c r="AN2941" t="s">
        <v>1974</v>
      </c>
      <c r="AO2941">
        <v>0</v>
      </c>
      <c r="AQ2941">
        <v>2258241</v>
      </c>
      <c r="AR2941" t="s">
        <v>4605</v>
      </c>
      <c r="AS2941" t="s">
        <v>5883</v>
      </c>
      <c r="AT2941" t="s">
        <v>2022</v>
      </c>
    </row>
    <row r="2942" spans="1:46" x14ac:dyDescent="0.25">
      <c r="A2942" t="str">
        <f>_xlfn.XLOOKUP(I2942,UTILIZADAS[Contacto1],UTILIZADAS[Source.Name],,0)</f>
        <v>Cobros Abril Canal Fijo</v>
      </c>
      <c r="B2942" s="18">
        <f>VLOOKUP(J2942,Ref!A:C,3,0)</f>
        <v>0</v>
      </c>
      <c r="C2942" s="18">
        <f>VLOOKUP(J2942,Ref!A:D,4,0)</f>
        <v>0</v>
      </c>
      <c r="D2942" s="18" t="str">
        <f t="shared" si="135"/>
        <v>14/may</v>
      </c>
      <c r="E2942" s="18">
        <f t="shared" si="136"/>
        <v>4</v>
      </c>
      <c r="F2942" s="18">
        <v>1</v>
      </c>
      <c r="G2942" s="18">
        <f t="shared" si="137"/>
        <v>0</v>
      </c>
      <c r="H2942" s="3">
        <v>46156.520057870373</v>
      </c>
      <c r="I2942">
        <v>66638308</v>
      </c>
      <c r="J2942" t="s">
        <v>2021</v>
      </c>
      <c r="K2942" t="s">
        <v>1968</v>
      </c>
      <c r="L2942" t="s">
        <v>1969</v>
      </c>
      <c r="M2942" t="s">
        <v>1970</v>
      </c>
      <c r="O2942">
        <v>346279900000</v>
      </c>
      <c r="P2942">
        <v>16018</v>
      </c>
      <c r="Q2942">
        <v>-4</v>
      </c>
      <c r="R2942">
        <v>1</v>
      </c>
      <c r="S2942">
        <v>66638308</v>
      </c>
      <c r="U2942" t="s">
        <v>1335</v>
      </c>
      <c r="W2942" t="s">
        <v>1336</v>
      </c>
      <c r="X2942">
        <v>346279900000</v>
      </c>
      <c r="Y2942" t="s">
        <v>65</v>
      </c>
      <c r="Z2942" t="s">
        <v>66</v>
      </c>
      <c r="AF2942" t="s">
        <v>1976</v>
      </c>
      <c r="AG2942" t="s">
        <v>1972</v>
      </c>
      <c r="AL2942">
        <v>5</v>
      </c>
      <c r="AN2942" t="s">
        <v>1974</v>
      </c>
      <c r="AO2942">
        <v>0</v>
      </c>
      <c r="AQ2942">
        <v>2258241</v>
      </c>
      <c r="AR2942" t="s">
        <v>4605</v>
      </c>
      <c r="AS2942" t="s">
        <v>5883</v>
      </c>
      <c r="AT2942" t="s">
        <v>2022</v>
      </c>
    </row>
    <row r="2943" spans="1:46" x14ac:dyDescent="0.25">
      <c r="A2943" t="str">
        <f>_xlfn.XLOOKUP(I2943,UTILIZADAS[Contacto1],UTILIZADAS[Source.Name],,0)</f>
        <v>Cobros Abril Canal Fijo</v>
      </c>
      <c r="B2943" s="18">
        <f>VLOOKUP(J2943,Ref!A:C,3,0)</f>
        <v>0</v>
      </c>
      <c r="C2943" s="18">
        <f>VLOOKUP(J2943,Ref!A:D,4,0)</f>
        <v>0</v>
      </c>
      <c r="D2943" s="18" t="str">
        <f t="shared" si="135"/>
        <v>18/may</v>
      </c>
      <c r="E2943" s="18">
        <f t="shared" si="136"/>
        <v>4</v>
      </c>
      <c r="F2943" s="18">
        <v>1</v>
      </c>
      <c r="G2943" s="18">
        <f t="shared" si="137"/>
        <v>0</v>
      </c>
      <c r="H2943" s="3">
        <v>46160.714016203703</v>
      </c>
      <c r="I2943">
        <v>66638308</v>
      </c>
      <c r="J2943" t="s">
        <v>2021</v>
      </c>
      <c r="K2943" t="s">
        <v>1968</v>
      </c>
      <c r="L2943" t="s">
        <v>1969</v>
      </c>
      <c r="M2943" t="s">
        <v>1970</v>
      </c>
      <c r="O2943">
        <v>346279900000</v>
      </c>
      <c r="P2943">
        <v>16018</v>
      </c>
      <c r="Q2943">
        <v>-4</v>
      </c>
      <c r="R2943">
        <v>1</v>
      </c>
      <c r="S2943">
        <v>66638308</v>
      </c>
      <c r="U2943" t="s">
        <v>1335</v>
      </c>
      <c r="W2943" t="s">
        <v>1336</v>
      </c>
      <c r="X2943">
        <v>346279900000</v>
      </c>
      <c r="Y2943" t="s">
        <v>65</v>
      </c>
      <c r="Z2943" t="s">
        <v>66</v>
      </c>
      <c r="AF2943" t="s">
        <v>1976</v>
      </c>
      <c r="AG2943" t="s">
        <v>1972</v>
      </c>
      <c r="AL2943">
        <v>5</v>
      </c>
      <c r="AN2943" t="s">
        <v>1974</v>
      </c>
      <c r="AO2943">
        <v>0</v>
      </c>
      <c r="AQ2943">
        <v>2258241</v>
      </c>
      <c r="AR2943" t="s">
        <v>4605</v>
      </c>
      <c r="AS2943" t="s">
        <v>5883</v>
      </c>
      <c r="AT2943" t="s">
        <v>2022</v>
      </c>
    </row>
    <row r="2944" spans="1:46" x14ac:dyDescent="0.25">
      <c r="A2944" t="str">
        <f>_xlfn.XLOOKUP(I2944,UTILIZADAS[Contacto1],UTILIZADAS[Source.Name],,0)</f>
        <v>Cobros Abril Canal Fijo</v>
      </c>
      <c r="B2944" s="18">
        <f>VLOOKUP(J2944,Ref!A:C,3,0)</f>
        <v>0</v>
      </c>
      <c r="C2944" s="18">
        <f>VLOOKUP(J2944,Ref!A:D,4,0)</f>
        <v>0</v>
      </c>
      <c r="D2944" s="18" t="str">
        <f t="shared" si="135"/>
        <v>20/may</v>
      </c>
      <c r="E2944" s="18">
        <f t="shared" si="136"/>
        <v>4</v>
      </c>
      <c r="F2944" s="18">
        <v>1</v>
      </c>
      <c r="G2944" s="18">
        <f t="shared" si="137"/>
        <v>1</v>
      </c>
      <c r="H2944" s="3">
        <v>46162.5158912037</v>
      </c>
      <c r="I2944">
        <v>66638308</v>
      </c>
      <c r="J2944">
        <v>6004</v>
      </c>
      <c r="K2944" t="s">
        <v>1983</v>
      </c>
      <c r="L2944" t="s">
        <v>1897</v>
      </c>
      <c r="M2944" t="s">
        <v>1970</v>
      </c>
      <c r="O2944">
        <v>346279900000</v>
      </c>
      <c r="P2944">
        <v>16018</v>
      </c>
      <c r="Q2944">
        <v>-4</v>
      </c>
      <c r="R2944">
        <v>1</v>
      </c>
      <c r="S2944">
        <v>66638308</v>
      </c>
      <c r="U2944" t="s">
        <v>1335</v>
      </c>
      <c r="W2944" t="s">
        <v>1336</v>
      </c>
      <c r="X2944">
        <v>346279900000</v>
      </c>
      <c r="Y2944" t="s">
        <v>65</v>
      </c>
      <c r="Z2944" t="s">
        <v>66</v>
      </c>
      <c r="AF2944" t="s">
        <v>1976</v>
      </c>
      <c r="AG2944" t="s">
        <v>1972</v>
      </c>
      <c r="AL2944">
        <v>139</v>
      </c>
      <c r="AM2944" t="s">
        <v>1979</v>
      </c>
      <c r="AN2944" t="s">
        <v>1987</v>
      </c>
      <c r="AO2944">
        <v>0</v>
      </c>
      <c r="AQ2944">
        <v>2258241</v>
      </c>
      <c r="AR2944" t="s">
        <v>4605</v>
      </c>
      <c r="AS2944" t="s">
        <v>5883</v>
      </c>
      <c r="AT2944" t="s">
        <v>1984</v>
      </c>
    </row>
    <row r="2945" spans="1:46" x14ac:dyDescent="0.25">
      <c r="A2945" t="str">
        <f>_xlfn.XLOOKUP(I2945,UTILIZADAS[Contacto1],UTILIZADAS[Source.Name],,0)</f>
        <v>Cobros Mayo</v>
      </c>
      <c r="B2945" s="18">
        <f>VLOOKUP(J2945,Ref!A:C,3,0)</f>
        <v>0</v>
      </c>
      <c r="C2945" s="18">
        <f>VLOOKUP(J2945,Ref!A:D,4,0)</f>
        <v>0</v>
      </c>
      <c r="D2945" s="18" t="str">
        <f t="shared" si="135"/>
        <v>12/may</v>
      </c>
      <c r="E2945" s="18">
        <f t="shared" si="136"/>
        <v>1</v>
      </c>
      <c r="F2945" s="18">
        <v>1</v>
      </c>
      <c r="G2945" s="18">
        <f t="shared" si="137"/>
        <v>1</v>
      </c>
      <c r="H2945" s="3">
        <v>46154.471898148149</v>
      </c>
      <c r="I2945">
        <v>66643639</v>
      </c>
      <c r="J2945">
        <v>6004</v>
      </c>
      <c r="K2945" t="s">
        <v>1983</v>
      </c>
      <c r="L2945" t="s">
        <v>1897</v>
      </c>
      <c r="M2945" t="s">
        <v>1970</v>
      </c>
      <c r="O2945">
        <v>363051380000</v>
      </c>
      <c r="P2945">
        <v>16018</v>
      </c>
      <c r="Q2945">
        <v>-4</v>
      </c>
      <c r="R2945">
        <v>1</v>
      </c>
      <c r="S2945">
        <v>66643639</v>
      </c>
      <c r="U2945" t="s">
        <v>5221</v>
      </c>
      <c r="W2945" t="s">
        <v>5222</v>
      </c>
      <c r="X2945">
        <v>363051380000</v>
      </c>
      <c r="Y2945" t="s">
        <v>65</v>
      </c>
      <c r="Z2945" t="s">
        <v>66</v>
      </c>
      <c r="AF2945" t="s">
        <v>1976</v>
      </c>
      <c r="AG2945" t="s">
        <v>1972</v>
      </c>
      <c r="AL2945">
        <v>99</v>
      </c>
      <c r="AM2945" t="s">
        <v>1979</v>
      </c>
      <c r="AN2945" t="s">
        <v>1987</v>
      </c>
      <c r="AO2945">
        <v>0</v>
      </c>
      <c r="AQ2945">
        <v>2258242</v>
      </c>
      <c r="AR2945" t="s">
        <v>4605</v>
      </c>
      <c r="AS2945" t="s">
        <v>5883</v>
      </c>
      <c r="AT2945" t="s">
        <v>1984</v>
      </c>
    </row>
    <row r="2946" spans="1:46" x14ac:dyDescent="0.25">
      <c r="A2946" t="str">
        <f>_xlfn.XLOOKUP(I2946,UTILIZADAS[Contacto1],UTILIZADAS[Source.Name],,0)</f>
        <v>Cobros Mayo</v>
      </c>
      <c r="B2946" s="18">
        <f>VLOOKUP(J2946,Ref!A:C,3,0)</f>
        <v>0</v>
      </c>
      <c r="C2946" s="18">
        <f>VLOOKUP(J2946,Ref!A:D,4,0)</f>
        <v>0</v>
      </c>
      <c r="D2946" s="18" t="str">
        <f t="shared" ref="D2946:D3009" si="138">TEXT(H2946,"dd/mmm")</f>
        <v>12/may</v>
      </c>
      <c r="E2946" s="18">
        <f t="shared" ref="E2946:E3009" si="139">+COUNTIF(I:I,I2946)</f>
        <v>6</v>
      </c>
      <c r="F2946" s="18">
        <v>1</v>
      </c>
      <c r="G2946" s="18">
        <f t="shared" si="137"/>
        <v>0</v>
      </c>
      <c r="H2946" s="3">
        <v>46154.47216435185</v>
      </c>
      <c r="I2946">
        <v>66644439</v>
      </c>
      <c r="J2946" t="s">
        <v>2021</v>
      </c>
      <c r="K2946" t="s">
        <v>1968</v>
      </c>
      <c r="L2946" t="s">
        <v>1969</v>
      </c>
      <c r="M2946" t="s">
        <v>1970</v>
      </c>
      <c r="O2946">
        <v>361084980000</v>
      </c>
      <c r="P2946">
        <v>16018</v>
      </c>
      <c r="Q2946">
        <v>-4</v>
      </c>
      <c r="R2946">
        <v>1</v>
      </c>
      <c r="S2946">
        <v>66644439</v>
      </c>
      <c r="U2946" t="s">
        <v>6111</v>
      </c>
      <c r="W2946" t="s">
        <v>5224</v>
      </c>
      <c r="X2946">
        <v>361084980000</v>
      </c>
      <c r="Y2946" t="s">
        <v>65</v>
      </c>
      <c r="Z2946" t="s">
        <v>66</v>
      </c>
      <c r="AG2946" t="s">
        <v>1972</v>
      </c>
      <c r="AL2946">
        <v>5</v>
      </c>
      <c r="AN2946" t="s">
        <v>1974</v>
      </c>
      <c r="AO2946">
        <v>0</v>
      </c>
      <c r="AQ2946">
        <v>2258243</v>
      </c>
      <c r="AR2946" t="s">
        <v>4605</v>
      </c>
      <c r="AS2946" t="s">
        <v>5883</v>
      </c>
      <c r="AT2946" t="s">
        <v>2022</v>
      </c>
    </row>
    <row r="2947" spans="1:46" x14ac:dyDescent="0.25">
      <c r="A2947" t="str">
        <f>_xlfn.XLOOKUP(I2947,UTILIZADAS[Contacto1],UTILIZADAS[Source.Name],,0)</f>
        <v>Cobros Mayo</v>
      </c>
      <c r="B2947" s="18">
        <f>VLOOKUP(J2947,Ref!A:C,3,0)</f>
        <v>0</v>
      </c>
      <c r="C2947" s="18">
        <f>VLOOKUP(J2947,Ref!A:D,4,0)</f>
        <v>0</v>
      </c>
      <c r="D2947" s="18" t="str">
        <f t="shared" si="138"/>
        <v>14/may</v>
      </c>
      <c r="E2947" s="18">
        <f t="shared" si="139"/>
        <v>6</v>
      </c>
      <c r="F2947" s="18">
        <v>1</v>
      </c>
      <c r="G2947" s="18">
        <f t="shared" ref="G2947:G3010" si="140">IF(I2947=I2948,0,1)</f>
        <v>0</v>
      </c>
      <c r="H2947" s="3">
        <v>46156.52076388889</v>
      </c>
      <c r="I2947">
        <v>66644439</v>
      </c>
      <c r="J2947" t="s">
        <v>2021</v>
      </c>
      <c r="K2947" t="s">
        <v>1968</v>
      </c>
      <c r="L2947" t="s">
        <v>1969</v>
      </c>
      <c r="M2947" t="s">
        <v>1970</v>
      </c>
      <c r="O2947">
        <v>361084980000</v>
      </c>
      <c r="P2947">
        <v>16018</v>
      </c>
      <c r="Q2947">
        <v>-4</v>
      </c>
      <c r="R2947">
        <v>1</v>
      </c>
      <c r="S2947">
        <v>66644439</v>
      </c>
      <c r="U2947" t="s">
        <v>6111</v>
      </c>
      <c r="W2947" t="s">
        <v>5224</v>
      </c>
      <c r="X2947">
        <v>361084980000</v>
      </c>
      <c r="Y2947" t="s">
        <v>65</v>
      </c>
      <c r="Z2947" t="s">
        <v>66</v>
      </c>
      <c r="AG2947" t="s">
        <v>1972</v>
      </c>
      <c r="AL2947">
        <v>5</v>
      </c>
      <c r="AN2947" t="s">
        <v>1974</v>
      </c>
      <c r="AO2947">
        <v>0</v>
      </c>
      <c r="AQ2947">
        <v>2258243</v>
      </c>
      <c r="AR2947" t="s">
        <v>4605</v>
      </c>
      <c r="AS2947" t="s">
        <v>5883</v>
      </c>
      <c r="AT2947" t="s">
        <v>2022</v>
      </c>
    </row>
    <row r="2948" spans="1:46" x14ac:dyDescent="0.25">
      <c r="A2948" t="str">
        <f>_xlfn.XLOOKUP(I2948,UTILIZADAS[Contacto1],UTILIZADAS[Source.Name],,0)</f>
        <v>Cobros Mayo</v>
      </c>
      <c r="B2948" s="18">
        <f>VLOOKUP(J2948,Ref!A:C,3,0)</f>
        <v>0</v>
      </c>
      <c r="C2948" s="18">
        <f>VLOOKUP(J2948,Ref!A:D,4,0)</f>
        <v>0</v>
      </c>
      <c r="D2948" s="18" t="str">
        <f t="shared" si="138"/>
        <v>18/may</v>
      </c>
      <c r="E2948" s="18">
        <f t="shared" si="139"/>
        <v>6</v>
      </c>
      <c r="F2948" s="18">
        <v>1</v>
      </c>
      <c r="G2948" s="18">
        <f t="shared" si="140"/>
        <v>0</v>
      </c>
      <c r="H2948" s="3">
        <v>46160.714270833334</v>
      </c>
      <c r="I2948">
        <v>66644439</v>
      </c>
      <c r="J2948" t="s">
        <v>2021</v>
      </c>
      <c r="K2948" t="s">
        <v>1968</v>
      </c>
      <c r="L2948" t="s">
        <v>1969</v>
      </c>
      <c r="M2948" t="s">
        <v>1970</v>
      </c>
      <c r="O2948">
        <v>361084980000</v>
      </c>
      <c r="P2948">
        <v>16018</v>
      </c>
      <c r="Q2948">
        <v>-4</v>
      </c>
      <c r="R2948">
        <v>1</v>
      </c>
      <c r="S2948">
        <v>66644439</v>
      </c>
      <c r="U2948" t="s">
        <v>6111</v>
      </c>
      <c r="W2948" t="s">
        <v>5224</v>
      </c>
      <c r="X2948">
        <v>361084980000</v>
      </c>
      <c r="Y2948" t="s">
        <v>65</v>
      </c>
      <c r="Z2948" t="s">
        <v>66</v>
      </c>
      <c r="AG2948" t="s">
        <v>1972</v>
      </c>
      <c r="AL2948">
        <v>5</v>
      </c>
      <c r="AN2948" t="s">
        <v>1974</v>
      </c>
      <c r="AO2948">
        <v>0</v>
      </c>
      <c r="AQ2948">
        <v>2258243</v>
      </c>
      <c r="AR2948" t="s">
        <v>4605</v>
      </c>
      <c r="AS2948" t="s">
        <v>5883</v>
      </c>
      <c r="AT2948" t="s">
        <v>2022</v>
      </c>
    </row>
    <row r="2949" spans="1:46" x14ac:dyDescent="0.25">
      <c r="A2949" t="str">
        <f>_xlfn.XLOOKUP(I2949,UTILIZADAS[Contacto1],UTILIZADAS[Source.Name],,0)</f>
        <v>Cobros Mayo</v>
      </c>
      <c r="B2949" s="18">
        <f>VLOOKUP(J2949,Ref!A:C,3,0)</f>
        <v>0</v>
      </c>
      <c r="C2949" s="18">
        <f>VLOOKUP(J2949,Ref!A:D,4,0)</f>
        <v>0</v>
      </c>
      <c r="D2949" s="18" t="str">
        <f t="shared" si="138"/>
        <v>20/may</v>
      </c>
      <c r="E2949" s="18">
        <f t="shared" si="139"/>
        <v>6</v>
      </c>
      <c r="F2949" s="18">
        <v>1</v>
      </c>
      <c r="G2949" s="18">
        <f t="shared" si="140"/>
        <v>0</v>
      </c>
      <c r="H2949" s="3">
        <v>46162.516053240739</v>
      </c>
      <c r="I2949">
        <v>66644439</v>
      </c>
      <c r="J2949" t="s">
        <v>1967</v>
      </c>
      <c r="K2949" t="s">
        <v>1968</v>
      </c>
      <c r="L2949" t="s">
        <v>1969</v>
      </c>
      <c r="M2949" t="s">
        <v>1970</v>
      </c>
      <c r="O2949">
        <v>361084980000</v>
      </c>
      <c r="P2949">
        <v>16018</v>
      </c>
      <c r="Q2949">
        <v>-4</v>
      </c>
      <c r="R2949">
        <v>1</v>
      </c>
      <c r="S2949">
        <v>66644439</v>
      </c>
      <c r="U2949" t="s">
        <v>6111</v>
      </c>
      <c r="W2949" t="s">
        <v>5224</v>
      </c>
      <c r="X2949">
        <v>361084980000</v>
      </c>
      <c r="Y2949" t="s">
        <v>65</v>
      </c>
      <c r="Z2949" t="s">
        <v>66</v>
      </c>
      <c r="AG2949" t="s">
        <v>1972</v>
      </c>
      <c r="AL2949">
        <v>0</v>
      </c>
      <c r="AN2949" t="s">
        <v>1974</v>
      </c>
      <c r="AO2949">
        <v>0</v>
      </c>
      <c r="AQ2949">
        <v>2258243</v>
      </c>
      <c r="AR2949" t="s">
        <v>4605</v>
      </c>
      <c r="AS2949" t="s">
        <v>5883</v>
      </c>
      <c r="AT2949" t="s">
        <v>1975</v>
      </c>
    </row>
    <row r="2950" spans="1:46" x14ac:dyDescent="0.25">
      <c r="A2950" t="str">
        <f>_xlfn.XLOOKUP(I2950,UTILIZADAS[Contacto1],UTILIZADAS[Source.Name],,0)</f>
        <v>Cobros Mayo</v>
      </c>
      <c r="B2950" s="18">
        <f>VLOOKUP(J2950,Ref!A:C,3,0)</f>
        <v>0</v>
      </c>
      <c r="C2950" s="18">
        <f>VLOOKUP(J2950,Ref!A:D,4,0)</f>
        <v>0</v>
      </c>
      <c r="D2950" s="18" t="str">
        <f t="shared" si="138"/>
        <v>21/may</v>
      </c>
      <c r="E2950" s="18">
        <f t="shared" si="139"/>
        <v>6</v>
      </c>
      <c r="F2950" s="18">
        <v>1</v>
      </c>
      <c r="G2950" s="18">
        <f t="shared" si="140"/>
        <v>0</v>
      </c>
      <c r="H2950" s="3">
        <v>46163.540798611109</v>
      </c>
      <c r="I2950">
        <v>66644439</v>
      </c>
      <c r="J2950" t="s">
        <v>1967</v>
      </c>
      <c r="K2950" t="s">
        <v>1968</v>
      </c>
      <c r="L2950" t="s">
        <v>1969</v>
      </c>
      <c r="M2950" t="s">
        <v>1970</v>
      </c>
      <c r="O2950">
        <v>361084980000</v>
      </c>
      <c r="P2950">
        <v>16018</v>
      </c>
      <c r="Q2950">
        <v>-4</v>
      </c>
      <c r="R2950">
        <v>1</v>
      </c>
      <c r="S2950">
        <v>66644439</v>
      </c>
      <c r="U2950" t="s">
        <v>6111</v>
      </c>
      <c r="W2950" t="s">
        <v>5224</v>
      </c>
      <c r="X2950">
        <v>361084980000</v>
      </c>
      <c r="Y2950" t="s">
        <v>65</v>
      </c>
      <c r="Z2950" t="s">
        <v>66</v>
      </c>
      <c r="AG2950" t="s">
        <v>1972</v>
      </c>
      <c r="AL2950">
        <v>0</v>
      </c>
      <c r="AN2950" t="s">
        <v>1974</v>
      </c>
      <c r="AO2950">
        <v>0</v>
      </c>
      <c r="AQ2950">
        <v>2258243</v>
      </c>
      <c r="AR2950" t="s">
        <v>4605</v>
      </c>
      <c r="AS2950" t="s">
        <v>5883</v>
      </c>
      <c r="AT2950" t="s">
        <v>1975</v>
      </c>
    </row>
    <row r="2951" spans="1:46" x14ac:dyDescent="0.25">
      <c r="A2951" t="str">
        <f>_xlfn.XLOOKUP(I2951,UTILIZADAS[Contacto1],UTILIZADAS[Source.Name],,0)</f>
        <v>Cobros Mayo</v>
      </c>
      <c r="B2951" s="18">
        <f>VLOOKUP(J2951,Ref!A:C,3,0)</f>
        <v>0</v>
      </c>
      <c r="C2951" s="18">
        <f>VLOOKUP(J2951,Ref!A:D,4,0)</f>
        <v>0</v>
      </c>
      <c r="D2951" s="18" t="str">
        <f t="shared" si="138"/>
        <v>22/may</v>
      </c>
      <c r="E2951" s="18">
        <f t="shared" si="139"/>
        <v>6</v>
      </c>
      <c r="F2951" s="18">
        <v>1</v>
      </c>
      <c r="G2951" s="18">
        <f t="shared" si="140"/>
        <v>1</v>
      </c>
      <c r="H2951" s="3">
        <v>46164.432997685188</v>
      </c>
      <c r="I2951">
        <v>66644439</v>
      </c>
      <c r="J2951" t="s">
        <v>2021</v>
      </c>
      <c r="K2951" t="s">
        <v>1968</v>
      </c>
      <c r="L2951" t="s">
        <v>1969</v>
      </c>
      <c r="M2951" t="s">
        <v>1970</v>
      </c>
      <c r="O2951">
        <v>361084980000</v>
      </c>
      <c r="P2951">
        <v>16018</v>
      </c>
      <c r="Q2951">
        <v>-4</v>
      </c>
      <c r="R2951">
        <v>1</v>
      </c>
      <c r="S2951">
        <v>66644439</v>
      </c>
      <c r="U2951" t="s">
        <v>6111</v>
      </c>
      <c r="W2951" t="s">
        <v>5224</v>
      </c>
      <c r="X2951">
        <v>361084980000</v>
      </c>
      <c r="Y2951" t="s">
        <v>65</v>
      </c>
      <c r="Z2951" t="s">
        <v>66</v>
      </c>
      <c r="AG2951" t="s">
        <v>1972</v>
      </c>
      <c r="AL2951">
        <v>5</v>
      </c>
      <c r="AN2951" t="s">
        <v>1974</v>
      </c>
      <c r="AO2951">
        <v>0</v>
      </c>
      <c r="AQ2951">
        <v>2258243</v>
      </c>
      <c r="AR2951" t="s">
        <v>4605</v>
      </c>
      <c r="AS2951" t="s">
        <v>5883</v>
      </c>
      <c r="AT2951" t="s">
        <v>2022</v>
      </c>
    </row>
    <row r="2952" spans="1:46" x14ac:dyDescent="0.25">
      <c r="A2952" t="str">
        <f>_xlfn.XLOOKUP(I2952,UTILIZADAS[Contacto1],UTILIZADAS[Source.Name],,0)</f>
        <v>Cobros Abril Canal Fijo</v>
      </c>
      <c r="B2952" s="18">
        <f>VLOOKUP(J2952,Ref!A:C,3,0)</f>
        <v>0</v>
      </c>
      <c r="C2952" s="18">
        <f>VLOOKUP(J2952,Ref!A:D,4,0)</f>
        <v>0</v>
      </c>
      <c r="D2952" s="18" t="str">
        <f t="shared" si="138"/>
        <v>04/may</v>
      </c>
      <c r="E2952" s="18">
        <f t="shared" si="139"/>
        <v>9</v>
      </c>
      <c r="F2952" s="18">
        <v>1</v>
      </c>
      <c r="G2952" s="18">
        <f t="shared" si="140"/>
        <v>0</v>
      </c>
      <c r="H2952" s="3">
        <v>46146.628865740742</v>
      </c>
      <c r="I2952">
        <v>66657682</v>
      </c>
      <c r="J2952" t="s">
        <v>2021</v>
      </c>
      <c r="K2952" t="s">
        <v>1968</v>
      </c>
      <c r="L2952" t="s">
        <v>1969</v>
      </c>
      <c r="M2952" t="s">
        <v>1970</v>
      </c>
      <c r="O2952">
        <v>355372700000</v>
      </c>
      <c r="P2952">
        <v>16017</v>
      </c>
      <c r="Q2952">
        <v>-4</v>
      </c>
      <c r="R2952">
        <v>1</v>
      </c>
      <c r="S2952">
        <v>66657682</v>
      </c>
      <c r="U2952" t="s">
        <v>429</v>
      </c>
      <c r="W2952" t="s">
        <v>430</v>
      </c>
      <c r="X2952" t="s">
        <v>2551</v>
      </c>
      <c r="Y2952" t="s">
        <v>65</v>
      </c>
      <c r="Z2952">
        <v>355372700000</v>
      </c>
      <c r="AG2952" t="s">
        <v>1972</v>
      </c>
      <c r="AI2952" t="s">
        <v>3672</v>
      </c>
      <c r="AL2952">
        <v>5</v>
      </c>
      <c r="AN2952" t="s">
        <v>1974</v>
      </c>
      <c r="AO2952">
        <v>0</v>
      </c>
      <c r="AQ2952">
        <v>2252773</v>
      </c>
      <c r="AR2952" t="s">
        <v>2241</v>
      </c>
      <c r="AS2952" t="s">
        <v>4163</v>
      </c>
      <c r="AT2952" t="s">
        <v>2022</v>
      </c>
    </row>
    <row r="2953" spans="1:46" x14ac:dyDescent="0.25">
      <c r="A2953" t="str">
        <f>_xlfn.XLOOKUP(I2953,UTILIZADAS[Contacto1],UTILIZADAS[Source.Name],,0)</f>
        <v>Cobros Abril Canal Fijo</v>
      </c>
      <c r="B2953" s="18">
        <f>VLOOKUP(J2953,Ref!A:C,3,0)</f>
        <v>0</v>
      </c>
      <c r="C2953" s="18">
        <f>VLOOKUP(J2953,Ref!A:D,4,0)</f>
        <v>0</v>
      </c>
      <c r="D2953" s="18" t="str">
        <f t="shared" si="138"/>
        <v>06/may</v>
      </c>
      <c r="E2953" s="18">
        <f t="shared" si="139"/>
        <v>9</v>
      </c>
      <c r="F2953" s="18">
        <v>1</v>
      </c>
      <c r="G2953" s="18">
        <f t="shared" si="140"/>
        <v>0</v>
      </c>
      <c r="H2953" s="3">
        <v>46148.615034722221</v>
      </c>
      <c r="I2953">
        <v>66657682</v>
      </c>
      <c r="J2953" t="s">
        <v>2021</v>
      </c>
      <c r="K2953" t="s">
        <v>1968</v>
      </c>
      <c r="L2953" t="s">
        <v>1969</v>
      </c>
      <c r="M2953" t="s">
        <v>1970</v>
      </c>
      <c r="O2953">
        <v>355372700000</v>
      </c>
      <c r="P2953">
        <v>16017</v>
      </c>
      <c r="Q2953">
        <v>-4</v>
      </c>
      <c r="R2953">
        <v>1</v>
      </c>
      <c r="S2953">
        <v>66657682</v>
      </c>
      <c r="U2953" t="s">
        <v>429</v>
      </c>
      <c r="W2953" t="s">
        <v>430</v>
      </c>
      <c r="X2953" t="s">
        <v>2551</v>
      </c>
      <c r="Y2953" t="s">
        <v>65</v>
      </c>
      <c r="Z2953">
        <v>355372700000</v>
      </c>
      <c r="AG2953" t="s">
        <v>1972</v>
      </c>
      <c r="AI2953" t="s">
        <v>3672</v>
      </c>
      <c r="AL2953">
        <v>5</v>
      </c>
      <c r="AN2953" t="s">
        <v>1974</v>
      </c>
      <c r="AO2953">
        <v>0</v>
      </c>
      <c r="AQ2953">
        <v>2252773</v>
      </c>
      <c r="AR2953" t="s">
        <v>2241</v>
      </c>
      <c r="AS2953" t="s">
        <v>4163</v>
      </c>
      <c r="AT2953" t="s">
        <v>2022</v>
      </c>
    </row>
    <row r="2954" spans="1:46" x14ac:dyDescent="0.25">
      <c r="A2954" t="str">
        <f>_xlfn.XLOOKUP(I2954,UTILIZADAS[Contacto1],UTILIZADAS[Source.Name],,0)</f>
        <v>Cobros Abril Canal Fijo</v>
      </c>
      <c r="B2954" s="18">
        <f>VLOOKUP(J2954,Ref!A:C,3,0)</f>
        <v>0</v>
      </c>
      <c r="C2954" s="18">
        <f>VLOOKUP(J2954,Ref!A:D,4,0)</f>
        <v>0</v>
      </c>
      <c r="D2954" s="18" t="str">
        <f t="shared" si="138"/>
        <v>09/may</v>
      </c>
      <c r="E2954" s="18">
        <f t="shared" si="139"/>
        <v>9</v>
      </c>
      <c r="F2954" s="18">
        <v>1</v>
      </c>
      <c r="G2954" s="18">
        <f t="shared" si="140"/>
        <v>0</v>
      </c>
      <c r="H2954" s="3">
        <v>46151.384062500001</v>
      </c>
      <c r="I2954">
        <v>66657682</v>
      </c>
      <c r="J2954" t="s">
        <v>2021</v>
      </c>
      <c r="K2954" t="s">
        <v>1968</v>
      </c>
      <c r="L2954" t="s">
        <v>1969</v>
      </c>
      <c r="M2954" t="s">
        <v>1970</v>
      </c>
      <c r="O2954">
        <v>355372700000</v>
      </c>
      <c r="P2954">
        <v>16017</v>
      </c>
      <c r="Q2954">
        <v>-4</v>
      </c>
      <c r="R2954">
        <v>1</v>
      </c>
      <c r="S2954">
        <v>66657682</v>
      </c>
      <c r="U2954" t="s">
        <v>429</v>
      </c>
      <c r="W2954" t="s">
        <v>430</v>
      </c>
      <c r="X2954" t="s">
        <v>2551</v>
      </c>
      <c r="Y2954" t="s">
        <v>65</v>
      </c>
      <c r="Z2954">
        <v>355372700000</v>
      </c>
      <c r="AG2954" t="s">
        <v>1972</v>
      </c>
      <c r="AI2954" t="s">
        <v>3672</v>
      </c>
      <c r="AL2954">
        <v>5</v>
      </c>
      <c r="AN2954" t="s">
        <v>1974</v>
      </c>
      <c r="AO2954">
        <v>0</v>
      </c>
      <c r="AQ2954">
        <v>2252773</v>
      </c>
      <c r="AR2954" t="s">
        <v>2241</v>
      </c>
      <c r="AS2954" t="s">
        <v>4163</v>
      </c>
      <c r="AT2954" t="s">
        <v>2022</v>
      </c>
    </row>
    <row r="2955" spans="1:46" x14ac:dyDescent="0.25">
      <c r="A2955" t="str">
        <f>_xlfn.XLOOKUP(I2955,UTILIZADAS[Contacto1],UTILIZADAS[Source.Name],,0)</f>
        <v>Cobros Abril Canal Fijo</v>
      </c>
      <c r="B2955" s="18">
        <f>VLOOKUP(J2955,Ref!A:C,3,0)</f>
        <v>0</v>
      </c>
      <c r="C2955" s="18">
        <f>VLOOKUP(J2955,Ref!A:D,4,0)</f>
        <v>0</v>
      </c>
      <c r="D2955" s="18" t="str">
        <f t="shared" si="138"/>
        <v>12/may</v>
      </c>
      <c r="E2955" s="18">
        <f t="shared" si="139"/>
        <v>9</v>
      </c>
      <c r="F2955" s="18">
        <v>1</v>
      </c>
      <c r="G2955" s="18">
        <f t="shared" si="140"/>
        <v>0</v>
      </c>
      <c r="H2955" s="3">
        <v>46154.472488425927</v>
      </c>
      <c r="I2955">
        <v>66657682</v>
      </c>
      <c r="J2955" t="s">
        <v>2021</v>
      </c>
      <c r="K2955" t="s">
        <v>1968</v>
      </c>
      <c r="L2955" t="s">
        <v>1969</v>
      </c>
      <c r="M2955" t="s">
        <v>1970</v>
      </c>
      <c r="O2955">
        <v>355372700000</v>
      </c>
      <c r="P2955">
        <v>16018</v>
      </c>
      <c r="Q2955">
        <v>-4</v>
      </c>
      <c r="R2955">
        <v>1</v>
      </c>
      <c r="S2955">
        <v>66657682</v>
      </c>
      <c r="U2955" t="s">
        <v>429</v>
      </c>
      <c r="W2955" t="s">
        <v>430</v>
      </c>
      <c r="X2955">
        <v>355372700000</v>
      </c>
      <c r="Y2955" t="s">
        <v>65</v>
      </c>
      <c r="Z2955" t="s">
        <v>597</v>
      </c>
      <c r="AG2955" t="s">
        <v>1972</v>
      </c>
      <c r="AL2955">
        <v>5</v>
      </c>
      <c r="AN2955" t="s">
        <v>1974</v>
      </c>
      <c r="AO2955">
        <v>0</v>
      </c>
      <c r="AQ2955">
        <v>2258244</v>
      </c>
      <c r="AR2955" t="s">
        <v>4605</v>
      </c>
      <c r="AS2955" t="s">
        <v>5883</v>
      </c>
      <c r="AT2955" t="s">
        <v>2022</v>
      </c>
    </row>
    <row r="2956" spans="1:46" x14ac:dyDescent="0.25">
      <c r="A2956" t="str">
        <f>_xlfn.XLOOKUP(I2956,UTILIZADAS[Contacto1],UTILIZADAS[Source.Name],,0)</f>
        <v>Cobros Abril Canal Fijo</v>
      </c>
      <c r="B2956" s="18">
        <f>VLOOKUP(J2956,Ref!A:C,3,0)</f>
        <v>0</v>
      </c>
      <c r="C2956" s="18">
        <f>VLOOKUP(J2956,Ref!A:D,4,0)</f>
        <v>0</v>
      </c>
      <c r="D2956" s="18" t="str">
        <f t="shared" si="138"/>
        <v>14/may</v>
      </c>
      <c r="E2956" s="18">
        <f t="shared" si="139"/>
        <v>9</v>
      </c>
      <c r="F2956" s="18">
        <v>1</v>
      </c>
      <c r="G2956" s="18">
        <f t="shared" si="140"/>
        <v>0</v>
      </c>
      <c r="H2956" s="3">
        <v>46156.521122685182</v>
      </c>
      <c r="I2956">
        <v>66657682</v>
      </c>
      <c r="J2956" t="s">
        <v>2021</v>
      </c>
      <c r="K2956" t="s">
        <v>1968</v>
      </c>
      <c r="L2956" t="s">
        <v>1969</v>
      </c>
      <c r="M2956" t="s">
        <v>1970</v>
      </c>
      <c r="O2956">
        <v>355372700000</v>
      </c>
      <c r="P2956">
        <v>16018</v>
      </c>
      <c r="Q2956">
        <v>-4</v>
      </c>
      <c r="R2956">
        <v>1</v>
      </c>
      <c r="S2956">
        <v>66657682</v>
      </c>
      <c r="U2956" t="s">
        <v>429</v>
      </c>
      <c r="W2956" t="s">
        <v>430</v>
      </c>
      <c r="X2956">
        <v>355372700000</v>
      </c>
      <c r="Y2956" t="s">
        <v>65</v>
      </c>
      <c r="Z2956" t="s">
        <v>597</v>
      </c>
      <c r="AG2956" t="s">
        <v>1972</v>
      </c>
      <c r="AL2956">
        <v>5</v>
      </c>
      <c r="AN2956" t="s">
        <v>1974</v>
      </c>
      <c r="AO2956">
        <v>0</v>
      </c>
      <c r="AQ2956">
        <v>2258244</v>
      </c>
      <c r="AR2956" t="s">
        <v>4605</v>
      </c>
      <c r="AS2956" t="s">
        <v>5883</v>
      </c>
      <c r="AT2956" t="s">
        <v>2022</v>
      </c>
    </row>
    <row r="2957" spans="1:46" x14ac:dyDescent="0.25">
      <c r="A2957" t="str">
        <f>_xlfn.XLOOKUP(I2957,UTILIZADAS[Contacto1],UTILIZADAS[Source.Name],,0)</f>
        <v>Cobros Abril Canal Fijo</v>
      </c>
      <c r="B2957" s="18">
        <f>VLOOKUP(J2957,Ref!A:C,3,0)</f>
        <v>0</v>
      </c>
      <c r="C2957" s="18">
        <f>VLOOKUP(J2957,Ref!A:D,4,0)</f>
        <v>0</v>
      </c>
      <c r="D2957" s="18" t="str">
        <f t="shared" si="138"/>
        <v>18/may</v>
      </c>
      <c r="E2957" s="18">
        <f t="shared" si="139"/>
        <v>9</v>
      </c>
      <c r="F2957" s="18">
        <v>1</v>
      </c>
      <c r="G2957" s="18">
        <f t="shared" si="140"/>
        <v>0</v>
      </c>
      <c r="H2957" s="3">
        <v>46160.714490740742</v>
      </c>
      <c r="I2957">
        <v>66657682</v>
      </c>
      <c r="J2957" t="s">
        <v>2021</v>
      </c>
      <c r="K2957" t="s">
        <v>1968</v>
      </c>
      <c r="L2957" t="s">
        <v>1969</v>
      </c>
      <c r="M2957" t="s">
        <v>1970</v>
      </c>
      <c r="O2957">
        <v>355372700000</v>
      </c>
      <c r="P2957">
        <v>16018</v>
      </c>
      <c r="Q2957">
        <v>-4</v>
      </c>
      <c r="R2957">
        <v>1</v>
      </c>
      <c r="S2957">
        <v>66657682</v>
      </c>
      <c r="U2957" t="s">
        <v>429</v>
      </c>
      <c r="W2957" t="s">
        <v>430</v>
      </c>
      <c r="X2957">
        <v>355372700000</v>
      </c>
      <c r="Y2957" t="s">
        <v>65</v>
      </c>
      <c r="Z2957" t="s">
        <v>597</v>
      </c>
      <c r="AG2957" t="s">
        <v>1972</v>
      </c>
      <c r="AL2957">
        <v>5</v>
      </c>
      <c r="AN2957" t="s">
        <v>1974</v>
      </c>
      <c r="AO2957">
        <v>0</v>
      </c>
      <c r="AQ2957">
        <v>2258244</v>
      </c>
      <c r="AR2957" t="s">
        <v>4605</v>
      </c>
      <c r="AS2957" t="s">
        <v>5883</v>
      </c>
      <c r="AT2957" t="s">
        <v>2022</v>
      </c>
    </row>
    <row r="2958" spans="1:46" x14ac:dyDescent="0.25">
      <c r="A2958" t="str">
        <f>_xlfn.XLOOKUP(I2958,UTILIZADAS[Contacto1],UTILIZADAS[Source.Name],,0)</f>
        <v>Cobros Abril Canal Fijo</v>
      </c>
      <c r="B2958" s="18">
        <f>VLOOKUP(J2958,Ref!A:C,3,0)</f>
        <v>0</v>
      </c>
      <c r="C2958" s="18">
        <f>VLOOKUP(J2958,Ref!A:D,4,0)</f>
        <v>0</v>
      </c>
      <c r="D2958" s="18" t="str">
        <f t="shared" si="138"/>
        <v>20/may</v>
      </c>
      <c r="E2958" s="18">
        <f t="shared" si="139"/>
        <v>9</v>
      </c>
      <c r="F2958" s="18">
        <v>1</v>
      </c>
      <c r="G2958" s="18">
        <f t="shared" si="140"/>
        <v>0</v>
      </c>
      <c r="H2958" s="3">
        <v>46162.516828703701</v>
      </c>
      <c r="I2958">
        <v>66657682</v>
      </c>
      <c r="J2958" t="s">
        <v>2021</v>
      </c>
      <c r="K2958" t="s">
        <v>1968</v>
      </c>
      <c r="L2958" t="s">
        <v>1969</v>
      </c>
      <c r="M2958" t="s">
        <v>1970</v>
      </c>
      <c r="O2958">
        <v>355372700000</v>
      </c>
      <c r="P2958">
        <v>16018</v>
      </c>
      <c r="Q2958">
        <v>-4</v>
      </c>
      <c r="R2958">
        <v>1</v>
      </c>
      <c r="S2958">
        <v>66657682</v>
      </c>
      <c r="U2958" t="s">
        <v>429</v>
      </c>
      <c r="W2958" t="s">
        <v>430</v>
      </c>
      <c r="X2958">
        <v>355372700000</v>
      </c>
      <c r="Y2958" t="s">
        <v>65</v>
      </c>
      <c r="Z2958" t="s">
        <v>597</v>
      </c>
      <c r="AG2958" t="s">
        <v>1972</v>
      </c>
      <c r="AL2958">
        <v>5</v>
      </c>
      <c r="AN2958" t="s">
        <v>1974</v>
      </c>
      <c r="AO2958">
        <v>0</v>
      </c>
      <c r="AQ2958">
        <v>2258244</v>
      </c>
      <c r="AR2958" t="s">
        <v>4605</v>
      </c>
      <c r="AS2958" t="s">
        <v>5883</v>
      </c>
      <c r="AT2958" t="s">
        <v>2022</v>
      </c>
    </row>
    <row r="2959" spans="1:46" x14ac:dyDescent="0.25">
      <c r="A2959" t="str">
        <f>_xlfn.XLOOKUP(I2959,UTILIZADAS[Contacto1],UTILIZADAS[Source.Name],,0)</f>
        <v>Cobros Abril Canal Fijo</v>
      </c>
      <c r="B2959" s="18">
        <f>VLOOKUP(J2959,Ref!A:C,3,0)</f>
        <v>0</v>
      </c>
      <c r="C2959" s="18">
        <f>VLOOKUP(J2959,Ref!A:D,4,0)</f>
        <v>0</v>
      </c>
      <c r="D2959" s="18" t="str">
        <f t="shared" si="138"/>
        <v>21/may</v>
      </c>
      <c r="E2959" s="18">
        <f t="shared" si="139"/>
        <v>9</v>
      </c>
      <c r="F2959" s="18">
        <v>1</v>
      </c>
      <c r="G2959" s="18">
        <f t="shared" si="140"/>
        <v>0</v>
      </c>
      <c r="H2959" s="3">
        <v>46163.540972222225</v>
      </c>
      <c r="I2959">
        <v>66657682</v>
      </c>
      <c r="J2959" t="s">
        <v>2021</v>
      </c>
      <c r="K2959" t="s">
        <v>1968</v>
      </c>
      <c r="L2959" t="s">
        <v>1969</v>
      </c>
      <c r="M2959" t="s">
        <v>1970</v>
      </c>
      <c r="O2959">
        <v>355372700000</v>
      </c>
      <c r="P2959">
        <v>16018</v>
      </c>
      <c r="Q2959">
        <v>-4</v>
      </c>
      <c r="R2959">
        <v>1</v>
      </c>
      <c r="S2959">
        <v>66657682</v>
      </c>
      <c r="U2959" t="s">
        <v>429</v>
      </c>
      <c r="W2959" t="s">
        <v>430</v>
      </c>
      <c r="X2959">
        <v>355372700000</v>
      </c>
      <c r="Y2959" t="s">
        <v>65</v>
      </c>
      <c r="Z2959" t="s">
        <v>597</v>
      </c>
      <c r="AG2959" t="s">
        <v>1972</v>
      </c>
      <c r="AL2959">
        <v>5</v>
      </c>
      <c r="AN2959" t="s">
        <v>1974</v>
      </c>
      <c r="AO2959">
        <v>0</v>
      </c>
      <c r="AQ2959">
        <v>2258244</v>
      </c>
      <c r="AR2959" t="s">
        <v>4605</v>
      </c>
      <c r="AS2959" t="s">
        <v>5883</v>
      </c>
      <c r="AT2959" t="s">
        <v>2022</v>
      </c>
    </row>
    <row r="2960" spans="1:46" x14ac:dyDescent="0.25">
      <c r="A2960" t="str">
        <f>_xlfn.XLOOKUP(I2960,UTILIZADAS[Contacto1],UTILIZADAS[Source.Name],,0)</f>
        <v>Cobros Abril Canal Fijo</v>
      </c>
      <c r="B2960" s="18">
        <f>VLOOKUP(J2960,Ref!A:C,3,0)</f>
        <v>0</v>
      </c>
      <c r="C2960" s="18">
        <f>VLOOKUP(J2960,Ref!A:D,4,0)</f>
        <v>0</v>
      </c>
      <c r="D2960" s="18" t="str">
        <f t="shared" si="138"/>
        <v>22/may</v>
      </c>
      <c r="E2960" s="18">
        <f t="shared" si="139"/>
        <v>9</v>
      </c>
      <c r="F2960" s="18">
        <v>1</v>
      </c>
      <c r="G2960" s="18">
        <f t="shared" si="140"/>
        <v>1</v>
      </c>
      <c r="H2960" s="3">
        <v>46164.433333333334</v>
      </c>
      <c r="I2960">
        <v>66657682</v>
      </c>
      <c r="J2960" t="s">
        <v>2021</v>
      </c>
      <c r="K2960" t="s">
        <v>1968</v>
      </c>
      <c r="L2960" t="s">
        <v>1969</v>
      </c>
      <c r="M2960" t="s">
        <v>1970</v>
      </c>
      <c r="O2960">
        <v>355372700000</v>
      </c>
      <c r="P2960">
        <v>16018</v>
      </c>
      <c r="Q2960">
        <v>-4</v>
      </c>
      <c r="R2960">
        <v>1</v>
      </c>
      <c r="S2960">
        <v>66657682</v>
      </c>
      <c r="U2960" t="s">
        <v>429</v>
      </c>
      <c r="W2960" t="s">
        <v>430</v>
      </c>
      <c r="X2960">
        <v>355372700000</v>
      </c>
      <c r="Y2960" t="s">
        <v>65</v>
      </c>
      <c r="Z2960" t="s">
        <v>597</v>
      </c>
      <c r="AG2960" t="s">
        <v>1972</v>
      </c>
      <c r="AL2960">
        <v>5</v>
      </c>
      <c r="AN2960" t="s">
        <v>1974</v>
      </c>
      <c r="AO2960">
        <v>0</v>
      </c>
      <c r="AQ2960">
        <v>2258244</v>
      </c>
      <c r="AR2960" t="s">
        <v>4605</v>
      </c>
      <c r="AS2960" t="s">
        <v>5883</v>
      </c>
      <c r="AT2960" t="s">
        <v>2022</v>
      </c>
    </row>
    <row r="2961" spans="1:46" x14ac:dyDescent="0.25">
      <c r="A2961" t="str">
        <f>_xlfn.XLOOKUP(I2961,UTILIZADAS[Contacto1],UTILIZADAS[Source.Name],,0)</f>
        <v>Cobros Mayo</v>
      </c>
      <c r="B2961" s="18">
        <f>VLOOKUP(J2961,Ref!A:C,3,0)</f>
        <v>0</v>
      </c>
      <c r="C2961" s="18">
        <f>VLOOKUP(J2961,Ref!A:D,4,0)</f>
        <v>0</v>
      </c>
      <c r="D2961" s="18" t="str">
        <f t="shared" si="138"/>
        <v>12/may</v>
      </c>
      <c r="E2961" s="18">
        <f t="shared" si="139"/>
        <v>6</v>
      </c>
      <c r="F2961" s="18">
        <v>1</v>
      </c>
      <c r="G2961" s="18">
        <f t="shared" si="140"/>
        <v>0</v>
      </c>
      <c r="H2961" s="3">
        <v>46154.472881944443</v>
      </c>
      <c r="I2961">
        <v>66662742</v>
      </c>
      <c r="J2961" t="s">
        <v>2021</v>
      </c>
      <c r="K2961" t="s">
        <v>1968</v>
      </c>
      <c r="L2961" t="s">
        <v>1969</v>
      </c>
      <c r="M2961" t="s">
        <v>1970</v>
      </c>
      <c r="O2961">
        <v>365006310000</v>
      </c>
      <c r="P2961">
        <v>16018</v>
      </c>
      <c r="Q2961">
        <v>-4</v>
      </c>
      <c r="R2961">
        <v>1</v>
      </c>
      <c r="S2961">
        <v>66662742</v>
      </c>
      <c r="U2961" t="s">
        <v>6112</v>
      </c>
      <c r="W2961" t="s">
        <v>6113</v>
      </c>
      <c r="X2961">
        <v>365006310000</v>
      </c>
      <c r="Y2961" t="s">
        <v>85</v>
      </c>
      <c r="Z2961" t="s">
        <v>4619</v>
      </c>
      <c r="AG2961" t="s">
        <v>1972</v>
      </c>
      <c r="AL2961">
        <v>5</v>
      </c>
      <c r="AN2961" t="s">
        <v>1974</v>
      </c>
      <c r="AO2961">
        <v>0</v>
      </c>
      <c r="AQ2961">
        <v>2258245</v>
      </c>
      <c r="AR2961" t="s">
        <v>4605</v>
      </c>
      <c r="AS2961" t="s">
        <v>5883</v>
      </c>
      <c r="AT2961" t="s">
        <v>2022</v>
      </c>
    </row>
    <row r="2962" spans="1:46" x14ac:dyDescent="0.25">
      <c r="A2962" t="str">
        <f>_xlfn.XLOOKUP(I2962,UTILIZADAS[Contacto1],UTILIZADAS[Source.Name],,0)</f>
        <v>Cobros Mayo</v>
      </c>
      <c r="B2962" s="18">
        <f>VLOOKUP(J2962,Ref!A:C,3,0)</f>
        <v>0</v>
      </c>
      <c r="C2962" s="18">
        <f>VLOOKUP(J2962,Ref!A:D,4,0)</f>
        <v>0</v>
      </c>
      <c r="D2962" s="18" t="str">
        <f t="shared" si="138"/>
        <v>14/may</v>
      </c>
      <c r="E2962" s="18">
        <f t="shared" si="139"/>
        <v>6</v>
      </c>
      <c r="F2962" s="18">
        <v>1</v>
      </c>
      <c r="G2962" s="18">
        <f t="shared" si="140"/>
        <v>0</v>
      </c>
      <c r="H2962" s="3">
        <v>46156.521493055552</v>
      </c>
      <c r="I2962">
        <v>66662742</v>
      </c>
      <c r="J2962" t="s">
        <v>2021</v>
      </c>
      <c r="K2962" t="s">
        <v>1968</v>
      </c>
      <c r="L2962" t="s">
        <v>1969</v>
      </c>
      <c r="M2962" t="s">
        <v>1970</v>
      </c>
      <c r="O2962">
        <v>365006310000</v>
      </c>
      <c r="P2962">
        <v>16018</v>
      </c>
      <c r="Q2962">
        <v>-4</v>
      </c>
      <c r="R2962">
        <v>1</v>
      </c>
      <c r="S2962">
        <v>66662742</v>
      </c>
      <c r="U2962" t="s">
        <v>6112</v>
      </c>
      <c r="W2962" t="s">
        <v>6113</v>
      </c>
      <c r="X2962">
        <v>365006310000</v>
      </c>
      <c r="Y2962" t="s">
        <v>85</v>
      </c>
      <c r="Z2962" t="s">
        <v>4619</v>
      </c>
      <c r="AG2962" t="s">
        <v>1972</v>
      </c>
      <c r="AL2962">
        <v>5</v>
      </c>
      <c r="AN2962" t="s">
        <v>1974</v>
      </c>
      <c r="AO2962">
        <v>0</v>
      </c>
      <c r="AQ2962">
        <v>2258245</v>
      </c>
      <c r="AR2962" t="s">
        <v>4605</v>
      </c>
      <c r="AS2962" t="s">
        <v>5883</v>
      </c>
      <c r="AT2962" t="s">
        <v>2022</v>
      </c>
    </row>
    <row r="2963" spans="1:46" x14ac:dyDescent="0.25">
      <c r="A2963" t="str">
        <f>_xlfn.XLOOKUP(I2963,UTILIZADAS[Contacto1],UTILIZADAS[Source.Name],,0)</f>
        <v>Cobros Mayo</v>
      </c>
      <c r="B2963" s="18">
        <f>VLOOKUP(J2963,Ref!A:C,3,0)</f>
        <v>0</v>
      </c>
      <c r="C2963" s="18">
        <f>VLOOKUP(J2963,Ref!A:D,4,0)</f>
        <v>0</v>
      </c>
      <c r="D2963" s="18" t="str">
        <f t="shared" si="138"/>
        <v>18/may</v>
      </c>
      <c r="E2963" s="18">
        <f t="shared" si="139"/>
        <v>6</v>
      </c>
      <c r="F2963" s="18">
        <v>1</v>
      </c>
      <c r="G2963" s="18">
        <f t="shared" si="140"/>
        <v>0</v>
      </c>
      <c r="H2963" s="3">
        <v>46160.714768518519</v>
      </c>
      <c r="I2963">
        <v>66662742</v>
      </c>
      <c r="J2963" t="s">
        <v>2021</v>
      </c>
      <c r="K2963" t="s">
        <v>1968</v>
      </c>
      <c r="L2963" t="s">
        <v>1969</v>
      </c>
      <c r="M2963" t="s">
        <v>1970</v>
      </c>
      <c r="O2963">
        <v>365006310000</v>
      </c>
      <c r="P2963">
        <v>16018</v>
      </c>
      <c r="Q2963">
        <v>-4</v>
      </c>
      <c r="R2963">
        <v>1</v>
      </c>
      <c r="S2963">
        <v>66662742</v>
      </c>
      <c r="U2963" t="s">
        <v>6112</v>
      </c>
      <c r="W2963" t="s">
        <v>6113</v>
      </c>
      <c r="X2963">
        <v>365006310000</v>
      </c>
      <c r="Y2963" t="s">
        <v>85</v>
      </c>
      <c r="Z2963" t="s">
        <v>4619</v>
      </c>
      <c r="AG2963" t="s">
        <v>1972</v>
      </c>
      <c r="AL2963">
        <v>5</v>
      </c>
      <c r="AN2963" t="s">
        <v>1974</v>
      </c>
      <c r="AO2963">
        <v>0</v>
      </c>
      <c r="AQ2963">
        <v>2258245</v>
      </c>
      <c r="AR2963" t="s">
        <v>4605</v>
      </c>
      <c r="AS2963" t="s">
        <v>5883</v>
      </c>
      <c r="AT2963" t="s">
        <v>2022</v>
      </c>
    </row>
    <row r="2964" spans="1:46" x14ac:dyDescent="0.25">
      <c r="A2964" t="str">
        <f>_xlfn.XLOOKUP(I2964,UTILIZADAS[Contacto1],UTILIZADAS[Source.Name],,0)</f>
        <v>Cobros Mayo</v>
      </c>
      <c r="B2964" s="18">
        <f>VLOOKUP(J2964,Ref!A:C,3,0)</f>
        <v>0</v>
      </c>
      <c r="C2964" s="18">
        <f>VLOOKUP(J2964,Ref!A:D,4,0)</f>
        <v>0</v>
      </c>
      <c r="D2964" s="18" t="str">
        <f t="shared" si="138"/>
        <v>20/may</v>
      </c>
      <c r="E2964" s="18">
        <f t="shared" si="139"/>
        <v>6</v>
      </c>
      <c r="F2964" s="18">
        <v>1</v>
      </c>
      <c r="G2964" s="18">
        <f t="shared" si="140"/>
        <v>0</v>
      </c>
      <c r="H2964" s="3">
        <v>46162.517129629632</v>
      </c>
      <c r="I2964">
        <v>66662742</v>
      </c>
      <c r="J2964" t="s">
        <v>2021</v>
      </c>
      <c r="K2964" t="s">
        <v>1968</v>
      </c>
      <c r="L2964" t="s">
        <v>1969</v>
      </c>
      <c r="M2964" t="s">
        <v>1970</v>
      </c>
      <c r="O2964">
        <v>365006310000</v>
      </c>
      <c r="P2964">
        <v>16018</v>
      </c>
      <c r="Q2964">
        <v>-4</v>
      </c>
      <c r="R2964">
        <v>1</v>
      </c>
      <c r="S2964">
        <v>66662742</v>
      </c>
      <c r="U2964" t="s">
        <v>6112</v>
      </c>
      <c r="W2964" t="s">
        <v>6113</v>
      </c>
      <c r="X2964">
        <v>365006310000</v>
      </c>
      <c r="Y2964" t="s">
        <v>85</v>
      </c>
      <c r="Z2964" t="s">
        <v>4619</v>
      </c>
      <c r="AG2964" t="s">
        <v>1972</v>
      </c>
      <c r="AL2964">
        <v>5</v>
      </c>
      <c r="AN2964" t="s">
        <v>1974</v>
      </c>
      <c r="AO2964">
        <v>0</v>
      </c>
      <c r="AQ2964">
        <v>2258245</v>
      </c>
      <c r="AR2964" t="s">
        <v>4605</v>
      </c>
      <c r="AS2964" t="s">
        <v>5883</v>
      </c>
      <c r="AT2964" t="s">
        <v>2022</v>
      </c>
    </row>
    <row r="2965" spans="1:46" x14ac:dyDescent="0.25">
      <c r="A2965" t="str">
        <f>_xlfn.XLOOKUP(I2965,UTILIZADAS[Contacto1],UTILIZADAS[Source.Name],,0)</f>
        <v>Cobros Mayo</v>
      </c>
      <c r="B2965" s="18">
        <f>VLOOKUP(J2965,Ref!A:C,3,0)</f>
        <v>0</v>
      </c>
      <c r="C2965" s="18">
        <f>VLOOKUP(J2965,Ref!A:D,4,0)</f>
        <v>0</v>
      </c>
      <c r="D2965" s="18" t="str">
        <f t="shared" si="138"/>
        <v>21/may</v>
      </c>
      <c r="E2965" s="18">
        <f t="shared" si="139"/>
        <v>6</v>
      </c>
      <c r="F2965" s="18">
        <v>1</v>
      </c>
      <c r="G2965" s="18">
        <f t="shared" si="140"/>
        <v>0</v>
      </c>
      <c r="H2965" s="3">
        <v>46163.541250000002</v>
      </c>
      <c r="I2965">
        <v>66662742</v>
      </c>
      <c r="J2965" t="s">
        <v>2021</v>
      </c>
      <c r="K2965" t="s">
        <v>1968</v>
      </c>
      <c r="L2965" t="s">
        <v>1969</v>
      </c>
      <c r="M2965" t="s">
        <v>1970</v>
      </c>
      <c r="O2965">
        <v>365006310000</v>
      </c>
      <c r="P2965">
        <v>16018</v>
      </c>
      <c r="Q2965">
        <v>-4</v>
      </c>
      <c r="R2965">
        <v>1</v>
      </c>
      <c r="S2965">
        <v>66662742</v>
      </c>
      <c r="U2965" t="s">
        <v>6112</v>
      </c>
      <c r="W2965" t="s">
        <v>6113</v>
      </c>
      <c r="X2965">
        <v>365006310000</v>
      </c>
      <c r="Y2965" t="s">
        <v>85</v>
      </c>
      <c r="Z2965" t="s">
        <v>4619</v>
      </c>
      <c r="AG2965" t="s">
        <v>1972</v>
      </c>
      <c r="AL2965">
        <v>5</v>
      </c>
      <c r="AN2965" t="s">
        <v>1974</v>
      </c>
      <c r="AO2965">
        <v>0</v>
      </c>
      <c r="AQ2965">
        <v>2258245</v>
      </c>
      <c r="AR2965" t="s">
        <v>4605</v>
      </c>
      <c r="AS2965" t="s">
        <v>5883</v>
      </c>
      <c r="AT2965" t="s">
        <v>2022</v>
      </c>
    </row>
    <row r="2966" spans="1:46" x14ac:dyDescent="0.25">
      <c r="A2966" t="str">
        <f>_xlfn.XLOOKUP(I2966,UTILIZADAS[Contacto1],UTILIZADAS[Source.Name],,0)</f>
        <v>Cobros Mayo</v>
      </c>
      <c r="B2966" s="18">
        <f>VLOOKUP(J2966,Ref!A:C,3,0)</f>
        <v>0</v>
      </c>
      <c r="C2966" s="18">
        <f>VLOOKUP(J2966,Ref!A:D,4,0)</f>
        <v>0</v>
      </c>
      <c r="D2966" s="18" t="str">
        <f t="shared" si="138"/>
        <v>22/may</v>
      </c>
      <c r="E2966" s="18">
        <f t="shared" si="139"/>
        <v>6</v>
      </c>
      <c r="F2966" s="18">
        <v>1</v>
      </c>
      <c r="G2966" s="18">
        <f t="shared" si="140"/>
        <v>1</v>
      </c>
      <c r="H2966" s="3">
        <v>46164.433587962965</v>
      </c>
      <c r="I2966">
        <v>66662742</v>
      </c>
      <c r="J2966" t="s">
        <v>2021</v>
      </c>
      <c r="K2966" t="s">
        <v>1968</v>
      </c>
      <c r="L2966" t="s">
        <v>1969</v>
      </c>
      <c r="M2966" t="s">
        <v>1970</v>
      </c>
      <c r="O2966">
        <v>365006310000</v>
      </c>
      <c r="P2966">
        <v>16018</v>
      </c>
      <c r="Q2966">
        <v>-4</v>
      </c>
      <c r="R2966">
        <v>1</v>
      </c>
      <c r="S2966">
        <v>66662742</v>
      </c>
      <c r="U2966" t="s">
        <v>6112</v>
      </c>
      <c r="W2966" t="s">
        <v>6113</v>
      </c>
      <c r="X2966">
        <v>365006310000</v>
      </c>
      <c r="Y2966" t="s">
        <v>85</v>
      </c>
      <c r="Z2966" t="s">
        <v>4619</v>
      </c>
      <c r="AG2966" t="s">
        <v>1972</v>
      </c>
      <c r="AL2966">
        <v>5</v>
      </c>
      <c r="AN2966" t="s">
        <v>1974</v>
      </c>
      <c r="AO2966">
        <v>0</v>
      </c>
      <c r="AQ2966">
        <v>2258245</v>
      </c>
      <c r="AR2966" t="s">
        <v>4605</v>
      </c>
      <c r="AS2966" t="s">
        <v>5883</v>
      </c>
      <c r="AT2966" t="s">
        <v>2022</v>
      </c>
    </row>
    <row r="2967" spans="1:46" x14ac:dyDescent="0.25">
      <c r="A2967" t="str">
        <f>_xlfn.XLOOKUP(I2967,UTILIZADAS[Contacto1],UTILIZADAS[Source.Name],,0)</f>
        <v>Cobros Abril Canal Fijo</v>
      </c>
      <c r="B2967" s="18">
        <f>VLOOKUP(J2967,Ref!A:C,3,0)</f>
        <v>1</v>
      </c>
      <c r="C2967" s="18">
        <f>VLOOKUP(J2967,Ref!A:D,4,0)</f>
        <v>1</v>
      </c>
      <c r="D2967" s="18" t="str">
        <f t="shared" si="138"/>
        <v>06/may</v>
      </c>
      <c r="E2967" s="18">
        <f t="shared" si="139"/>
        <v>1</v>
      </c>
      <c r="F2967" s="18">
        <v>1</v>
      </c>
      <c r="G2967" s="18">
        <f t="shared" si="140"/>
        <v>1</v>
      </c>
      <c r="H2967" s="3">
        <v>46148.430289351854</v>
      </c>
      <c r="I2967">
        <v>66662952</v>
      </c>
      <c r="J2967">
        <v>6007</v>
      </c>
      <c r="K2967" t="s">
        <v>1983</v>
      </c>
      <c r="L2967" t="s">
        <v>1897</v>
      </c>
      <c r="M2967" t="s">
        <v>1970</v>
      </c>
      <c r="O2967">
        <v>292092850000</v>
      </c>
      <c r="P2967">
        <v>16017</v>
      </c>
      <c r="Q2967">
        <v>-4</v>
      </c>
      <c r="R2967">
        <v>1</v>
      </c>
      <c r="S2967">
        <v>66662952</v>
      </c>
      <c r="U2967" t="s">
        <v>786</v>
      </c>
      <c r="W2967" t="s">
        <v>787</v>
      </c>
      <c r="X2967" t="s">
        <v>2551</v>
      </c>
      <c r="Y2967" t="s">
        <v>73</v>
      </c>
      <c r="Z2967">
        <v>292092850000</v>
      </c>
      <c r="AF2967" t="s">
        <v>1976</v>
      </c>
      <c r="AG2967" t="s">
        <v>1972</v>
      </c>
      <c r="AI2967" t="s">
        <v>3551</v>
      </c>
      <c r="AK2967" t="s">
        <v>2192</v>
      </c>
      <c r="AL2967">
        <v>43</v>
      </c>
      <c r="AM2967" t="s">
        <v>1979</v>
      </c>
      <c r="AN2967" t="s">
        <v>1987</v>
      </c>
      <c r="AO2967">
        <v>0</v>
      </c>
      <c r="AQ2967">
        <v>2252641</v>
      </c>
      <c r="AR2967" t="s">
        <v>2241</v>
      </c>
      <c r="AS2967" t="s">
        <v>4163</v>
      </c>
      <c r="AT2967" t="s">
        <v>1898</v>
      </c>
    </row>
    <row r="2968" spans="1:46" x14ac:dyDescent="0.25">
      <c r="A2968" t="str">
        <f>_xlfn.XLOOKUP(I2968,UTILIZADAS[Contacto1],UTILIZADAS[Source.Name],,0)</f>
        <v>Cobros Abril Canal Fijo</v>
      </c>
      <c r="B2968" s="18">
        <f>VLOOKUP(J2968,Ref!A:C,3,0)</f>
        <v>1</v>
      </c>
      <c r="C2968" s="18">
        <f>VLOOKUP(J2968,Ref!A:D,4,0)</f>
        <v>1</v>
      </c>
      <c r="D2968" s="18" t="str">
        <f t="shared" si="138"/>
        <v>12/may</v>
      </c>
      <c r="E2968" s="18">
        <f t="shared" si="139"/>
        <v>1</v>
      </c>
      <c r="F2968" s="18">
        <v>1</v>
      </c>
      <c r="G2968" s="18">
        <f t="shared" si="140"/>
        <v>1</v>
      </c>
      <c r="H2968" s="3">
        <v>46154.473749999997</v>
      </c>
      <c r="I2968">
        <v>66663505</v>
      </c>
      <c r="J2968">
        <v>6002</v>
      </c>
      <c r="K2968" t="s">
        <v>1983</v>
      </c>
      <c r="L2968" t="s">
        <v>1897</v>
      </c>
      <c r="M2968" t="s">
        <v>1970</v>
      </c>
      <c r="O2968">
        <v>356363530009</v>
      </c>
      <c r="P2968">
        <v>16018</v>
      </c>
      <c r="Q2968">
        <v>-4</v>
      </c>
      <c r="R2968">
        <v>1</v>
      </c>
      <c r="S2968">
        <v>66663505</v>
      </c>
      <c r="U2968" t="s">
        <v>2281</v>
      </c>
      <c r="W2968" t="s">
        <v>3828</v>
      </c>
      <c r="X2968">
        <v>356363530009</v>
      </c>
      <c r="Y2968" t="s">
        <v>65</v>
      </c>
      <c r="Z2968" t="s">
        <v>66</v>
      </c>
      <c r="AF2968" t="s">
        <v>1976</v>
      </c>
      <c r="AG2968" t="s">
        <v>1972</v>
      </c>
      <c r="AL2968">
        <v>157</v>
      </c>
      <c r="AM2968" t="s">
        <v>1979</v>
      </c>
      <c r="AN2968" t="s">
        <v>1987</v>
      </c>
      <c r="AO2968">
        <v>0</v>
      </c>
      <c r="AQ2968">
        <v>2258246</v>
      </c>
      <c r="AR2968" t="s">
        <v>4605</v>
      </c>
      <c r="AS2968" t="s">
        <v>5883</v>
      </c>
      <c r="AT2968" t="s">
        <v>1888</v>
      </c>
    </row>
    <row r="2969" spans="1:46" x14ac:dyDescent="0.25">
      <c r="A2969" t="str">
        <f>_xlfn.XLOOKUP(I2969,UTILIZADAS[Contacto1],UTILIZADAS[Source.Name],,0)</f>
        <v>Cobros Abril Canal Fijo</v>
      </c>
      <c r="B2969" s="18">
        <f>VLOOKUP(J2969,Ref!A:C,3,0)</f>
        <v>0</v>
      </c>
      <c r="C2969" s="18">
        <f>VLOOKUP(J2969,Ref!A:D,4,0)</f>
        <v>0</v>
      </c>
      <c r="D2969" s="18" t="str">
        <f t="shared" si="138"/>
        <v>12/may</v>
      </c>
      <c r="E2969" s="18">
        <f t="shared" si="139"/>
        <v>18</v>
      </c>
      <c r="F2969" s="18">
        <v>1</v>
      </c>
      <c r="G2969" s="18">
        <f t="shared" si="140"/>
        <v>0</v>
      </c>
      <c r="H2969" s="3">
        <v>46154.474398148152</v>
      </c>
      <c r="I2969">
        <v>66667283</v>
      </c>
      <c r="J2969" t="s">
        <v>2023</v>
      </c>
      <c r="K2969" t="s">
        <v>1968</v>
      </c>
      <c r="L2969" t="s">
        <v>1969</v>
      </c>
      <c r="M2969" t="s">
        <v>1970</v>
      </c>
      <c r="O2969">
        <v>357384990000</v>
      </c>
      <c r="P2969">
        <v>16018</v>
      </c>
      <c r="Q2969">
        <v>-4</v>
      </c>
      <c r="R2969">
        <v>1</v>
      </c>
      <c r="S2969">
        <v>66667283</v>
      </c>
      <c r="U2969" t="s">
        <v>2110</v>
      </c>
      <c r="W2969" t="s">
        <v>1189</v>
      </c>
      <c r="X2969">
        <v>357384990000</v>
      </c>
      <c r="Y2969" t="s">
        <v>85</v>
      </c>
      <c r="Z2969" t="s">
        <v>66</v>
      </c>
      <c r="AG2969" t="s">
        <v>1972</v>
      </c>
      <c r="AL2969">
        <v>0</v>
      </c>
      <c r="AN2969" t="s">
        <v>1974</v>
      </c>
      <c r="AO2969">
        <v>0</v>
      </c>
      <c r="AQ2969">
        <v>2258247</v>
      </c>
      <c r="AR2969" t="s">
        <v>4605</v>
      </c>
      <c r="AS2969" t="s">
        <v>5883</v>
      </c>
      <c r="AT2969" t="s">
        <v>2024</v>
      </c>
    </row>
    <row r="2970" spans="1:46" x14ac:dyDescent="0.25">
      <c r="A2970" t="str">
        <f>_xlfn.XLOOKUP(I2970,UTILIZADAS[Contacto1],UTILIZADAS[Source.Name],,0)</f>
        <v>Cobros Abril Canal Fijo</v>
      </c>
      <c r="B2970" s="18">
        <f>VLOOKUP(J2970,Ref!A:C,3,0)</f>
        <v>0</v>
      </c>
      <c r="C2970" s="18">
        <f>VLOOKUP(J2970,Ref!A:D,4,0)</f>
        <v>0</v>
      </c>
      <c r="D2970" s="18" t="str">
        <f t="shared" si="138"/>
        <v>12/may</v>
      </c>
      <c r="E2970" s="18">
        <f t="shared" si="139"/>
        <v>18</v>
      </c>
      <c r="F2970" s="18">
        <v>1</v>
      </c>
      <c r="G2970" s="18">
        <f t="shared" si="140"/>
        <v>0</v>
      </c>
      <c r="H2970" s="3">
        <v>46154.628946759258</v>
      </c>
      <c r="I2970">
        <v>66667283</v>
      </c>
      <c r="J2970" t="s">
        <v>2023</v>
      </c>
      <c r="K2970" t="s">
        <v>1968</v>
      </c>
      <c r="L2970" t="s">
        <v>1969</v>
      </c>
      <c r="M2970" t="s">
        <v>1970</v>
      </c>
      <c r="O2970">
        <v>357384990000</v>
      </c>
      <c r="P2970">
        <v>16018</v>
      </c>
      <c r="Q2970">
        <v>-4</v>
      </c>
      <c r="R2970">
        <v>1</v>
      </c>
      <c r="S2970">
        <v>66667283</v>
      </c>
      <c r="U2970" t="s">
        <v>2110</v>
      </c>
      <c r="W2970" t="s">
        <v>1189</v>
      </c>
      <c r="X2970">
        <v>357384990000</v>
      </c>
      <c r="Y2970" t="s">
        <v>85</v>
      </c>
      <c r="Z2970" t="s">
        <v>66</v>
      </c>
      <c r="AG2970" t="s">
        <v>1972</v>
      </c>
      <c r="AL2970">
        <v>0</v>
      </c>
      <c r="AN2970" t="s">
        <v>1974</v>
      </c>
      <c r="AO2970">
        <v>0</v>
      </c>
      <c r="AQ2970">
        <v>2258247</v>
      </c>
      <c r="AR2970" t="s">
        <v>4605</v>
      </c>
      <c r="AS2970" t="s">
        <v>5883</v>
      </c>
      <c r="AT2970" t="s">
        <v>2024</v>
      </c>
    </row>
    <row r="2971" spans="1:46" x14ac:dyDescent="0.25">
      <c r="A2971" t="str">
        <f>_xlfn.XLOOKUP(I2971,UTILIZADAS[Contacto1],UTILIZADAS[Source.Name],,0)</f>
        <v>Cobros Abril Canal Fijo</v>
      </c>
      <c r="B2971" s="18">
        <f>VLOOKUP(J2971,Ref!A:C,3,0)</f>
        <v>0</v>
      </c>
      <c r="C2971" s="18">
        <f>VLOOKUP(J2971,Ref!A:D,4,0)</f>
        <v>0</v>
      </c>
      <c r="D2971" s="18" t="str">
        <f t="shared" si="138"/>
        <v>12/may</v>
      </c>
      <c r="E2971" s="18">
        <f t="shared" si="139"/>
        <v>18</v>
      </c>
      <c r="F2971" s="18">
        <v>1</v>
      </c>
      <c r="G2971" s="18">
        <f t="shared" si="140"/>
        <v>0</v>
      </c>
      <c r="H2971" s="3">
        <v>46154.684293981481</v>
      </c>
      <c r="I2971">
        <v>66667283</v>
      </c>
      <c r="J2971" t="s">
        <v>1967</v>
      </c>
      <c r="K2971" t="s">
        <v>1968</v>
      </c>
      <c r="L2971" t="s">
        <v>1969</v>
      </c>
      <c r="M2971" t="s">
        <v>1970</v>
      </c>
      <c r="O2971">
        <v>357384990000</v>
      </c>
      <c r="P2971">
        <v>16018</v>
      </c>
      <c r="Q2971">
        <v>-4</v>
      </c>
      <c r="R2971">
        <v>1</v>
      </c>
      <c r="S2971">
        <v>66667283</v>
      </c>
      <c r="U2971" t="s">
        <v>2110</v>
      </c>
      <c r="W2971" t="s">
        <v>1189</v>
      </c>
      <c r="X2971">
        <v>357384990000</v>
      </c>
      <c r="Y2971" t="s">
        <v>85</v>
      </c>
      <c r="Z2971" t="s">
        <v>66</v>
      </c>
      <c r="AG2971" t="s">
        <v>1972</v>
      </c>
      <c r="AL2971">
        <v>0</v>
      </c>
      <c r="AN2971" t="s">
        <v>1974</v>
      </c>
      <c r="AO2971">
        <v>0</v>
      </c>
      <c r="AQ2971">
        <v>2258247</v>
      </c>
      <c r="AR2971" t="s">
        <v>4605</v>
      </c>
      <c r="AS2971" t="s">
        <v>5883</v>
      </c>
      <c r="AT2971" t="s">
        <v>1975</v>
      </c>
    </row>
    <row r="2972" spans="1:46" x14ac:dyDescent="0.25">
      <c r="A2972" t="str">
        <f>_xlfn.XLOOKUP(I2972,UTILIZADAS[Contacto1],UTILIZADAS[Source.Name],,0)</f>
        <v>Cobros Abril Canal Fijo</v>
      </c>
      <c r="B2972" s="18">
        <f>VLOOKUP(J2972,Ref!A:C,3,0)</f>
        <v>0</v>
      </c>
      <c r="C2972" s="18">
        <f>VLOOKUP(J2972,Ref!A:D,4,0)</f>
        <v>0</v>
      </c>
      <c r="D2972" s="18" t="str">
        <f t="shared" si="138"/>
        <v>14/may</v>
      </c>
      <c r="E2972" s="18">
        <f t="shared" si="139"/>
        <v>18</v>
      </c>
      <c r="F2972" s="18">
        <v>1</v>
      </c>
      <c r="G2972" s="18">
        <f t="shared" si="140"/>
        <v>0</v>
      </c>
      <c r="H2972" s="3">
        <v>46156.52239583333</v>
      </c>
      <c r="I2972">
        <v>66667283</v>
      </c>
      <c r="J2972" t="s">
        <v>2023</v>
      </c>
      <c r="K2972" t="s">
        <v>1968</v>
      </c>
      <c r="L2972" t="s">
        <v>1969</v>
      </c>
      <c r="M2972" t="s">
        <v>1970</v>
      </c>
      <c r="O2972">
        <v>357384990000</v>
      </c>
      <c r="P2972">
        <v>16018</v>
      </c>
      <c r="Q2972">
        <v>-4</v>
      </c>
      <c r="R2972">
        <v>1</v>
      </c>
      <c r="S2972">
        <v>66667283</v>
      </c>
      <c r="U2972" t="s">
        <v>2110</v>
      </c>
      <c r="W2972" t="s">
        <v>1189</v>
      </c>
      <c r="X2972">
        <v>357384990000</v>
      </c>
      <c r="Y2972" t="s">
        <v>85</v>
      </c>
      <c r="Z2972" t="s">
        <v>66</v>
      </c>
      <c r="AG2972" t="s">
        <v>1972</v>
      </c>
      <c r="AL2972">
        <v>0</v>
      </c>
      <c r="AN2972" t="s">
        <v>1974</v>
      </c>
      <c r="AO2972">
        <v>0</v>
      </c>
      <c r="AQ2972">
        <v>2258247</v>
      </c>
      <c r="AR2972" t="s">
        <v>4605</v>
      </c>
      <c r="AS2972" t="s">
        <v>5883</v>
      </c>
      <c r="AT2972" t="s">
        <v>2024</v>
      </c>
    </row>
    <row r="2973" spans="1:46" x14ac:dyDescent="0.25">
      <c r="A2973" t="str">
        <f>_xlfn.XLOOKUP(I2973,UTILIZADAS[Contacto1],UTILIZADAS[Source.Name],,0)</f>
        <v>Cobros Abril Canal Fijo</v>
      </c>
      <c r="B2973" s="18">
        <f>VLOOKUP(J2973,Ref!A:C,3,0)</f>
        <v>0</v>
      </c>
      <c r="C2973" s="18">
        <f>VLOOKUP(J2973,Ref!A:D,4,0)</f>
        <v>0</v>
      </c>
      <c r="D2973" s="18" t="str">
        <f t="shared" si="138"/>
        <v>14/may</v>
      </c>
      <c r="E2973" s="18">
        <f t="shared" si="139"/>
        <v>18</v>
      </c>
      <c r="F2973" s="18">
        <v>1</v>
      </c>
      <c r="G2973" s="18">
        <f t="shared" si="140"/>
        <v>0</v>
      </c>
      <c r="H2973" s="3">
        <v>46156.721342592595</v>
      </c>
      <c r="I2973">
        <v>66667283</v>
      </c>
      <c r="J2973" t="s">
        <v>2023</v>
      </c>
      <c r="K2973" t="s">
        <v>1968</v>
      </c>
      <c r="L2973" t="s">
        <v>1969</v>
      </c>
      <c r="M2973" t="s">
        <v>1970</v>
      </c>
      <c r="O2973">
        <v>357384990000</v>
      </c>
      <c r="P2973">
        <v>16018</v>
      </c>
      <c r="Q2973">
        <v>-4</v>
      </c>
      <c r="R2973">
        <v>1</v>
      </c>
      <c r="S2973">
        <v>66667283</v>
      </c>
      <c r="U2973" t="s">
        <v>2110</v>
      </c>
      <c r="W2973" t="s">
        <v>1189</v>
      </c>
      <c r="X2973">
        <v>357384990000</v>
      </c>
      <c r="Y2973" t="s">
        <v>85</v>
      </c>
      <c r="Z2973" t="s">
        <v>66</v>
      </c>
      <c r="AG2973" t="s">
        <v>1972</v>
      </c>
      <c r="AL2973">
        <v>0</v>
      </c>
      <c r="AN2973" t="s">
        <v>1974</v>
      </c>
      <c r="AO2973">
        <v>0</v>
      </c>
      <c r="AQ2973">
        <v>2258247</v>
      </c>
      <c r="AR2973" t="s">
        <v>4605</v>
      </c>
      <c r="AS2973" t="s">
        <v>5883</v>
      </c>
      <c r="AT2973" t="s">
        <v>2024</v>
      </c>
    </row>
    <row r="2974" spans="1:46" x14ac:dyDescent="0.25">
      <c r="A2974" t="str">
        <f>_xlfn.XLOOKUP(I2974,UTILIZADAS[Contacto1],UTILIZADAS[Source.Name],,0)</f>
        <v>Cobros Abril Canal Fijo</v>
      </c>
      <c r="B2974" s="18">
        <f>VLOOKUP(J2974,Ref!A:C,3,0)</f>
        <v>0</v>
      </c>
      <c r="C2974" s="18">
        <f>VLOOKUP(J2974,Ref!A:D,4,0)</f>
        <v>0</v>
      </c>
      <c r="D2974" s="18" t="str">
        <f t="shared" si="138"/>
        <v>15/may</v>
      </c>
      <c r="E2974" s="18">
        <f t="shared" si="139"/>
        <v>18</v>
      </c>
      <c r="F2974" s="18">
        <v>1</v>
      </c>
      <c r="G2974" s="18">
        <f t="shared" si="140"/>
        <v>0</v>
      </c>
      <c r="H2974" s="3">
        <v>46157.517488425925</v>
      </c>
      <c r="I2974">
        <v>66667283</v>
      </c>
      <c r="J2974" t="s">
        <v>2023</v>
      </c>
      <c r="K2974" t="s">
        <v>1968</v>
      </c>
      <c r="L2974" t="s">
        <v>1969</v>
      </c>
      <c r="M2974" t="s">
        <v>1970</v>
      </c>
      <c r="O2974">
        <v>357384990000</v>
      </c>
      <c r="P2974">
        <v>16018</v>
      </c>
      <c r="Q2974">
        <v>-4</v>
      </c>
      <c r="R2974">
        <v>1</v>
      </c>
      <c r="S2974">
        <v>66667283</v>
      </c>
      <c r="U2974" t="s">
        <v>2110</v>
      </c>
      <c r="W2974" t="s">
        <v>1189</v>
      </c>
      <c r="X2974">
        <v>357384990000</v>
      </c>
      <c r="Y2974" t="s">
        <v>85</v>
      </c>
      <c r="Z2974" t="s">
        <v>66</v>
      </c>
      <c r="AG2974" t="s">
        <v>1972</v>
      </c>
      <c r="AL2974">
        <v>0</v>
      </c>
      <c r="AN2974" t="s">
        <v>1974</v>
      </c>
      <c r="AO2974">
        <v>0</v>
      </c>
      <c r="AQ2974">
        <v>2258247</v>
      </c>
      <c r="AR2974" t="s">
        <v>4605</v>
      </c>
      <c r="AS2974" t="s">
        <v>5883</v>
      </c>
      <c r="AT2974" t="s">
        <v>2024</v>
      </c>
    </row>
    <row r="2975" spans="1:46" x14ac:dyDescent="0.25">
      <c r="A2975" t="str">
        <f>_xlfn.XLOOKUP(I2975,UTILIZADAS[Contacto1],UTILIZADAS[Source.Name],,0)</f>
        <v>Cobros Abril Canal Fijo</v>
      </c>
      <c r="B2975" s="18">
        <f>VLOOKUP(J2975,Ref!A:C,3,0)</f>
        <v>0</v>
      </c>
      <c r="C2975" s="18">
        <f>VLOOKUP(J2975,Ref!A:D,4,0)</f>
        <v>0</v>
      </c>
      <c r="D2975" s="18" t="str">
        <f t="shared" si="138"/>
        <v>15/may</v>
      </c>
      <c r="E2975" s="18">
        <f t="shared" si="139"/>
        <v>18</v>
      </c>
      <c r="F2975" s="18">
        <v>1</v>
      </c>
      <c r="G2975" s="18">
        <f t="shared" si="140"/>
        <v>0</v>
      </c>
      <c r="H2975" s="3">
        <v>46157.529317129629</v>
      </c>
      <c r="I2975">
        <v>66667283</v>
      </c>
      <c r="J2975" t="s">
        <v>1967</v>
      </c>
      <c r="K2975" t="s">
        <v>1968</v>
      </c>
      <c r="L2975" t="s">
        <v>1969</v>
      </c>
      <c r="M2975" t="s">
        <v>1970</v>
      </c>
      <c r="O2975">
        <v>357384990000</v>
      </c>
      <c r="P2975">
        <v>16018</v>
      </c>
      <c r="Q2975">
        <v>-4</v>
      </c>
      <c r="R2975">
        <v>1</v>
      </c>
      <c r="S2975">
        <v>66667283</v>
      </c>
      <c r="U2975" t="s">
        <v>2110</v>
      </c>
      <c r="W2975" t="s">
        <v>1189</v>
      </c>
      <c r="X2975">
        <v>357384990000</v>
      </c>
      <c r="Y2975" t="s">
        <v>85</v>
      </c>
      <c r="Z2975" t="s">
        <v>66</v>
      </c>
      <c r="AG2975" t="s">
        <v>1972</v>
      </c>
      <c r="AL2975">
        <v>0</v>
      </c>
      <c r="AN2975" t="s">
        <v>1974</v>
      </c>
      <c r="AO2975">
        <v>0</v>
      </c>
      <c r="AQ2975">
        <v>2258247</v>
      </c>
      <c r="AR2975" t="s">
        <v>4605</v>
      </c>
      <c r="AS2975" t="s">
        <v>5883</v>
      </c>
      <c r="AT2975" t="s">
        <v>1975</v>
      </c>
    </row>
    <row r="2976" spans="1:46" x14ac:dyDescent="0.25">
      <c r="A2976" t="str">
        <f>_xlfn.XLOOKUP(I2976,UTILIZADAS[Contacto1],UTILIZADAS[Source.Name],,0)</f>
        <v>Cobros Abril Canal Fijo</v>
      </c>
      <c r="B2976" s="18">
        <f>VLOOKUP(J2976,Ref!A:C,3,0)</f>
        <v>0</v>
      </c>
      <c r="C2976" s="18">
        <f>VLOOKUP(J2976,Ref!A:D,4,0)</f>
        <v>0</v>
      </c>
      <c r="D2976" s="18" t="str">
        <f t="shared" si="138"/>
        <v>18/may</v>
      </c>
      <c r="E2976" s="18">
        <f t="shared" si="139"/>
        <v>18</v>
      </c>
      <c r="F2976" s="18">
        <v>1</v>
      </c>
      <c r="G2976" s="18">
        <f t="shared" si="140"/>
        <v>0</v>
      </c>
      <c r="H2976" s="3">
        <v>46160.71570601852</v>
      </c>
      <c r="I2976">
        <v>66667283</v>
      </c>
      <c r="J2976" t="s">
        <v>2023</v>
      </c>
      <c r="K2976" t="s">
        <v>1968</v>
      </c>
      <c r="L2976" t="s">
        <v>1969</v>
      </c>
      <c r="M2976" t="s">
        <v>1970</v>
      </c>
      <c r="O2976">
        <v>357384990000</v>
      </c>
      <c r="P2976">
        <v>16018</v>
      </c>
      <c r="Q2976">
        <v>-4</v>
      </c>
      <c r="R2976">
        <v>1</v>
      </c>
      <c r="S2976">
        <v>66667283</v>
      </c>
      <c r="U2976" t="s">
        <v>2110</v>
      </c>
      <c r="W2976" t="s">
        <v>1189</v>
      </c>
      <c r="X2976">
        <v>357384990000</v>
      </c>
      <c r="Y2976" t="s">
        <v>85</v>
      </c>
      <c r="Z2976" t="s">
        <v>66</v>
      </c>
      <c r="AG2976" t="s">
        <v>1972</v>
      </c>
      <c r="AL2976">
        <v>0</v>
      </c>
      <c r="AN2976" t="s">
        <v>1974</v>
      </c>
      <c r="AO2976">
        <v>0</v>
      </c>
      <c r="AQ2976">
        <v>2258247</v>
      </c>
      <c r="AR2976" t="s">
        <v>4605</v>
      </c>
      <c r="AS2976" t="s">
        <v>5883</v>
      </c>
      <c r="AT2976" t="s">
        <v>2024</v>
      </c>
    </row>
    <row r="2977" spans="1:46" x14ac:dyDescent="0.25">
      <c r="A2977" t="str">
        <f>_xlfn.XLOOKUP(I2977,UTILIZADAS[Contacto1],UTILIZADAS[Source.Name],,0)</f>
        <v>Cobros Abril Canal Fijo</v>
      </c>
      <c r="B2977" s="18">
        <f>VLOOKUP(J2977,Ref!A:C,3,0)</f>
        <v>0</v>
      </c>
      <c r="C2977" s="18">
        <f>VLOOKUP(J2977,Ref!A:D,4,0)</f>
        <v>0</v>
      </c>
      <c r="D2977" s="18" t="str">
        <f t="shared" si="138"/>
        <v>19/may</v>
      </c>
      <c r="E2977" s="18">
        <f t="shared" si="139"/>
        <v>18</v>
      </c>
      <c r="F2977" s="18">
        <v>1</v>
      </c>
      <c r="G2977" s="18">
        <f t="shared" si="140"/>
        <v>0</v>
      </c>
      <c r="H2977" s="3">
        <v>46161.428055555552</v>
      </c>
      <c r="I2977">
        <v>66667283</v>
      </c>
      <c r="J2977" t="s">
        <v>2023</v>
      </c>
      <c r="K2977" t="s">
        <v>1968</v>
      </c>
      <c r="L2977" t="s">
        <v>1969</v>
      </c>
      <c r="M2977" t="s">
        <v>1970</v>
      </c>
      <c r="O2977">
        <v>357384990000</v>
      </c>
      <c r="P2977">
        <v>16018</v>
      </c>
      <c r="Q2977">
        <v>-4</v>
      </c>
      <c r="R2977">
        <v>1</v>
      </c>
      <c r="S2977">
        <v>66667283</v>
      </c>
      <c r="U2977" t="s">
        <v>2110</v>
      </c>
      <c r="W2977" t="s">
        <v>1189</v>
      </c>
      <c r="X2977">
        <v>357384990000</v>
      </c>
      <c r="Y2977" t="s">
        <v>85</v>
      </c>
      <c r="Z2977" t="s">
        <v>66</v>
      </c>
      <c r="AG2977" t="s">
        <v>1972</v>
      </c>
      <c r="AL2977">
        <v>0</v>
      </c>
      <c r="AN2977" t="s">
        <v>1974</v>
      </c>
      <c r="AO2977">
        <v>0</v>
      </c>
      <c r="AQ2977">
        <v>2258247</v>
      </c>
      <c r="AR2977" t="s">
        <v>4605</v>
      </c>
      <c r="AS2977" t="s">
        <v>5883</v>
      </c>
      <c r="AT2977" t="s">
        <v>2024</v>
      </c>
    </row>
    <row r="2978" spans="1:46" x14ac:dyDescent="0.25">
      <c r="A2978" t="str">
        <f>_xlfn.XLOOKUP(I2978,UTILIZADAS[Contacto1],UTILIZADAS[Source.Name],,0)</f>
        <v>Cobros Abril Canal Fijo</v>
      </c>
      <c r="B2978" s="18">
        <f>VLOOKUP(J2978,Ref!A:C,3,0)</f>
        <v>0</v>
      </c>
      <c r="C2978" s="18">
        <f>VLOOKUP(J2978,Ref!A:D,4,0)</f>
        <v>0</v>
      </c>
      <c r="D2978" s="18" t="str">
        <f t="shared" si="138"/>
        <v>19/may</v>
      </c>
      <c r="E2978" s="18">
        <f t="shared" si="139"/>
        <v>18</v>
      </c>
      <c r="F2978" s="18">
        <v>1</v>
      </c>
      <c r="G2978" s="18">
        <f t="shared" si="140"/>
        <v>0</v>
      </c>
      <c r="H2978" s="3">
        <v>46161.526134259257</v>
      </c>
      <c r="I2978">
        <v>66667283</v>
      </c>
      <c r="J2978" t="s">
        <v>2023</v>
      </c>
      <c r="K2978" t="s">
        <v>1968</v>
      </c>
      <c r="L2978" t="s">
        <v>1969</v>
      </c>
      <c r="M2978" t="s">
        <v>1970</v>
      </c>
      <c r="O2978">
        <v>357384990000</v>
      </c>
      <c r="P2978">
        <v>16018</v>
      </c>
      <c r="Q2978">
        <v>-4</v>
      </c>
      <c r="R2978">
        <v>1</v>
      </c>
      <c r="S2978">
        <v>66667283</v>
      </c>
      <c r="U2978" t="s">
        <v>2110</v>
      </c>
      <c r="W2978" t="s">
        <v>1189</v>
      </c>
      <c r="X2978">
        <v>357384990000</v>
      </c>
      <c r="Y2978" t="s">
        <v>85</v>
      </c>
      <c r="Z2978" t="s">
        <v>66</v>
      </c>
      <c r="AG2978" t="s">
        <v>1972</v>
      </c>
      <c r="AL2978">
        <v>0</v>
      </c>
      <c r="AN2978" t="s">
        <v>1974</v>
      </c>
      <c r="AO2978">
        <v>0</v>
      </c>
      <c r="AQ2978">
        <v>2258247</v>
      </c>
      <c r="AR2978" t="s">
        <v>4605</v>
      </c>
      <c r="AS2978" t="s">
        <v>5883</v>
      </c>
      <c r="AT2978" t="s">
        <v>2024</v>
      </c>
    </row>
    <row r="2979" spans="1:46" x14ac:dyDescent="0.25">
      <c r="A2979" t="str">
        <f>_xlfn.XLOOKUP(I2979,UTILIZADAS[Contacto1],UTILIZADAS[Source.Name],,0)</f>
        <v>Cobros Abril Canal Fijo</v>
      </c>
      <c r="B2979" s="18">
        <f>VLOOKUP(J2979,Ref!A:C,3,0)</f>
        <v>0</v>
      </c>
      <c r="C2979" s="18">
        <f>VLOOKUP(J2979,Ref!A:D,4,0)</f>
        <v>0</v>
      </c>
      <c r="D2979" s="18" t="str">
        <f t="shared" si="138"/>
        <v>19/may</v>
      </c>
      <c r="E2979" s="18">
        <f t="shared" si="139"/>
        <v>18</v>
      </c>
      <c r="F2979" s="18">
        <v>1</v>
      </c>
      <c r="G2979" s="18">
        <f t="shared" si="140"/>
        <v>0</v>
      </c>
      <c r="H2979" s="3">
        <v>46161.52920138889</v>
      </c>
      <c r="I2979">
        <v>66667283</v>
      </c>
      <c r="J2979" t="s">
        <v>1967</v>
      </c>
      <c r="K2979" t="s">
        <v>1968</v>
      </c>
      <c r="L2979" t="s">
        <v>1969</v>
      </c>
      <c r="M2979" t="s">
        <v>1970</v>
      </c>
      <c r="O2979">
        <v>357384990000</v>
      </c>
      <c r="P2979">
        <v>16018</v>
      </c>
      <c r="Q2979">
        <v>-4</v>
      </c>
      <c r="R2979">
        <v>1</v>
      </c>
      <c r="S2979">
        <v>66667283</v>
      </c>
      <c r="U2979" t="s">
        <v>2110</v>
      </c>
      <c r="W2979" t="s">
        <v>1189</v>
      </c>
      <c r="X2979">
        <v>357384990000</v>
      </c>
      <c r="Y2979" t="s">
        <v>85</v>
      </c>
      <c r="Z2979" t="s">
        <v>66</v>
      </c>
      <c r="AG2979" t="s">
        <v>1972</v>
      </c>
      <c r="AL2979">
        <v>0</v>
      </c>
      <c r="AN2979" t="s">
        <v>1974</v>
      </c>
      <c r="AO2979">
        <v>0</v>
      </c>
      <c r="AQ2979">
        <v>2258247</v>
      </c>
      <c r="AR2979" t="s">
        <v>4605</v>
      </c>
      <c r="AS2979" t="s">
        <v>5883</v>
      </c>
      <c r="AT2979" t="s">
        <v>1975</v>
      </c>
    </row>
    <row r="2980" spans="1:46" x14ac:dyDescent="0.25">
      <c r="A2980" t="str">
        <f>_xlfn.XLOOKUP(I2980,UTILIZADAS[Contacto1],UTILIZADAS[Source.Name],,0)</f>
        <v>Cobros Abril Canal Fijo</v>
      </c>
      <c r="B2980" s="18">
        <f>VLOOKUP(J2980,Ref!A:C,3,0)</f>
        <v>0</v>
      </c>
      <c r="C2980" s="18">
        <f>VLOOKUP(J2980,Ref!A:D,4,0)</f>
        <v>0</v>
      </c>
      <c r="D2980" s="18" t="str">
        <f t="shared" si="138"/>
        <v>20/may</v>
      </c>
      <c r="E2980" s="18">
        <f t="shared" si="139"/>
        <v>18</v>
      </c>
      <c r="F2980" s="18">
        <v>1</v>
      </c>
      <c r="G2980" s="18">
        <f t="shared" si="140"/>
        <v>0</v>
      </c>
      <c r="H2980" s="3">
        <v>46162.518055555556</v>
      </c>
      <c r="I2980">
        <v>66667283</v>
      </c>
      <c r="J2980" t="s">
        <v>2023</v>
      </c>
      <c r="K2980" t="s">
        <v>1968</v>
      </c>
      <c r="L2980" t="s">
        <v>1969</v>
      </c>
      <c r="M2980" t="s">
        <v>1970</v>
      </c>
      <c r="O2980">
        <v>357384990000</v>
      </c>
      <c r="P2980">
        <v>16018</v>
      </c>
      <c r="Q2980">
        <v>-4</v>
      </c>
      <c r="R2980">
        <v>1</v>
      </c>
      <c r="S2980">
        <v>66667283</v>
      </c>
      <c r="U2980" t="s">
        <v>2110</v>
      </c>
      <c r="W2980" t="s">
        <v>1189</v>
      </c>
      <c r="X2980">
        <v>357384990000</v>
      </c>
      <c r="Y2980" t="s">
        <v>85</v>
      </c>
      <c r="Z2980" t="s">
        <v>66</v>
      </c>
      <c r="AG2980" t="s">
        <v>1972</v>
      </c>
      <c r="AL2980">
        <v>0</v>
      </c>
      <c r="AN2980" t="s">
        <v>1974</v>
      </c>
      <c r="AO2980">
        <v>0</v>
      </c>
      <c r="AQ2980">
        <v>2258247</v>
      </c>
      <c r="AR2980" t="s">
        <v>4605</v>
      </c>
      <c r="AS2980" t="s">
        <v>5883</v>
      </c>
      <c r="AT2980" t="s">
        <v>2024</v>
      </c>
    </row>
    <row r="2981" spans="1:46" x14ac:dyDescent="0.25">
      <c r="A2981" t="str">
        <f>_xlfn.XLOOKUP(I2981,UTILIZADAS[Contacto1],UTILIZADAS[Source.Name],,0)</f>
        <v>Cobros Abril Canal Fijo</v>
      </c>
      <c r="B2981" s="18">
        <f>VLOOKUP(J2981,Ref!A:C,3,0)</f>
        <v>0</v>
      </c>
      <c r="C2981" s="18">
        <f>VLOOKUP(J2981,Ref!A:D,4,0)</f>
        <v>0</v>
      </c>
      <c r="D2981" s="18" t="str">
        <f t="shared" si="138"/>
        <v>20/may</v>
      </c>
      <c r="E2981" s="18">
        <f t="shared" si="139"/>
        <v>18</v>
      </c>
      <c r="F2981" s="18">
        <v>1</v>
      </c>
      <c r="G2981" s="18">
        <f t="shared" si="140"/>
        <v>0</v>
      </c>
      <c r="H2981" s="3">
        <v>46162.641944444447</v>
      </c>
      <c r="I2981">
        <v>66667283</v>
      </c>
      <c r="J2981" t="s">
        <v>2023</v>
      </c>
      <c r="K2981" t="s">
        <v>1968</v>
      </c>
      <c r="L2981" t="s">
        <v>1969</v>
      </c>
      <c r="M2981" t="s">
        <v>1970</v>
      </c>
      <c r="O2981">
        <v>357384990000</v>
      </c>
      <c r="P2981">
        <v>16018</v>
      </c>
      <c r="Q2981">
        <v>-4</v>
      </c>
      <c r="R2981">
        <v>1</v>
      </c>
      <c r="S2981">
        <v>66667283</v>
      </c>
      <c r="U2981" t="s">
        <v>2110</v>
      </c>
      <c r="W2981" t="s">
        <v>1189</v>
      </c>
      <c r="X2981">
        <v>357384990000</v>
      </c>
      <c r="Y2981" t="s">
        <v>85</v>
      </c>
      <c r="Z2981" t="s">
        <v>66</v>
      </c>
      <c r="AG2981" t="s">
        <v>1972</v>
      </c>
      <c r="AL2981">
        <v>0</v>
      </c>
      <c r="AN2981" t="s">
        <v>1974</v>
      </c>
      <c r="AO2981">
        <v>0</v>
      </c>
      <c r="AQ2981">
        <v>2258247</v>
      </c>
      <c r="AR2981" t="s">
        <v>4605</v>
      </c>
      <c r="AS2981" t="s">
        <v>5883</v>
      </c>
      <c r="AT2981" t="s">
        <v>2024</v>
      </c>
    </row>
    <row r="2982" spans="1:46" x14ac:dyDescent="0.25">
      <c r="A2982" t="str">
        <f>_xlfn.XLOOKUP(I2982,UTILIZADAS[Contacto1],UTILIZADAS[Source.Name],,0)</f>
        <v>Cobros Abril Canal Fijo</v>
      </c>
      <c r="B2982" s="18">
        <f>VLOOKUP(J2982,Ref!A:C,3,0)</f>
        <v>0</v>
      </c>
      <c r="C2982" s="18">
        <f>VLOOKUP(J2982,Ref!A:D,4,0)</f>
        <v>0</v>
      </c>
      <c r="D2982" s="18" t="str">
        <f t="shared" si="138"/>
        <v>20/may</v>
      </c>
      <c r="E2982" s="18">
        <f t="shared" si="139"/>
        <v>18</v>
      </c>
      <c r="F2982" s="18">
        <v>1</v>
      </c>
      <c r="G2982" s="18">
        <f t="shared" si="140"/>
        <v>0</v>
      </c>
      <c r="H2982" s="3">
        <v>46162.697337962964</v>
      </c>
      <c r="I2982">
        <v>66667283</v>
      </c>
      <c r="J2982" t="s">
        <v>2023</v>
      </c>
      <c r="K2982" t="s">
        <v>1968</v>
      </c>
      <c r="L2982" t="s">
        <v>1969</v>
      </c>
      <c r="M2982" t="s">
        <v>1970</v>
      </c>
      <c r="O2982">
        <v>357384990000</v>
      </c>
      <c r="P2982">
        <v>16018</v>
      </c>
      <c r="Q2982">
        <v>-4</v>
      </c>
      <c r="R2982">
        <v>1</v>
      </c>
      <c r="S2982">
        <v>66667283</v>
      </c>
      <c r="U2982" t="s">
        <v>2110</v>
      </c>
      <c r="W2982" t="s">
        <v>1189</v>
      </c>
      <c r="X2982">
        <v>357384990000</v>
      </c>
      <c r="Y2982" t="s">
        <v>85</v>
      </c>
      <c r="Z2982" t="s">
        <v>66</v>
      </c>
      <c r="AG2982" t="s">
        <v>1972</v>
      </c>
      <c r="AL2982">
        <v>0</v>
      </c>
      <c r="AN2982" t="s">
        <v>1974</v>
      </c>
      <c r="AO2982">
        <v>0</v>
      </c>
      <c r="AQ2982">
        <v>2258247</v>
      </c>
      <c r="AR2982" t="s">
        <v>4605</v>
      </c>
      <c r="AS2982" t="s">
        <v>5883</v>
      </c>
      <c r="AT2982" t="s">
        <v>2024</v>
      </c>
    </row>
    <row r="2983" spans="1:46" x14ac:dyDescent="0.25">
      <c r="A2983" t="str">
        <f>_xlfn.XLOOKUP(I2983,UTILIZADAS[Contacto1],UTILIZADAS[Source.Name],,0)</f>
        <v>Cobros Abril Canal Fijo</v>
      </c>
      <c r="B2983" s="18">
        <f>VLOOKUP(J2983,Ref!A:C,3,0)</f>
        <v>0</v>
      </c>
      <c r="C2983" s="18">
        <f>VLOOKUP(J2983,Ref!A:D,4,0)</f>
        <v>0</v>
      </c>
      <c r="D2983" s="18" t="str">
        <f t="shared" si="138"/>
        <v>20/may</v>
      </c>
      <c r="E2983" s="18">
        <f t="shared" si="139"/>
        <v>18</v>
      </c>
      <c r="F2983" s="18">
        <v>1</v>
      </c>
      <c r="G2983" s="18">
        <f t="shared" si="140"/>
        <v>0</v>
      </c>
      <c r="H2983" s="3">
        <v>46162.700057870374</v>
      </c>
      <c r="I2983">
        <v>66667283</v>
      </c>
      <c r="J2983" t="s">
        <v>1967</v>
      </c>
      <c r="K2983" t="s">
        <v>1968</v>
      </c>
      <c r="L2983" t="s">
        <v>1969</v>
      </c>
      <c r="M2983" t="s">
        <v>1970</v>
      </c>
      <c r="O2983">
        <v>357384990000</v>
      </c>
      <c r="P2983">
        <v>16018</v>
      </c>
      <c r="Q2983">
        <v>-4</v>
      </c>
      <c r="R2983">
        <v>1</v>
      </c>
      <c r="S2983">
        <v>66667283</v>
      </c>
      <c r="U2983" t="s">
        <v>2110</v>
      </c>
      <c r="W2983" t="s">
        <v>1189</v>
      </c>
      <c r="X2983">
        <v>357384990000</v>
      </c>
      <c r="Y2983" t="s">
        <v>85</v>
      </c>
      <c r="Z2983" t="s">
        <v>66</v>
      </c>
      <c r="AG2983" t="s">
        <v>1972</v>
      </c>
      <c r="AL2983">
        <v>0</v>
      </c>
      <c r="AN2983" t="s">
        <v>1974</v>
      </c>
      <c r="AO2983">
        <v>0</v>
      </c>
      <c r="AQ2983">
        <v>2258247</v>
      </c>
      <c r="AR2983" t="s">
        <v>4605</v>
      </c>
      <c r="AS2983" t="s">
        <v>5883</v>
      </c>
      <c r="AT2983" t="s">
        <v>1975</v>
      </c>
    </row>
    <row r="2984" spans="1:46" x14ac:dyDescent="0.25">
      <c r="A2984" t="str">
        <f>_xlfn.XLOOKUP(I2984,UTILIZADAS[Contacto1],UTILIZADAS[Source.Name],,0)</f>
        <v>Cobros Abril Canal Fijo</v>
      </c>
      <c r="B2984" s="18">
        <f>VLOOKUP(J2984,Ref!A:C,3,0)</f>
        <v>0</v>
      </c>
      <c r="C2984" s="18">
        <f>VLOOKUP(J2984,Ref!A:D,4,0)</f>
        <v>0</v>
      </c>
      <c r="D2984" s="18" t="str">
        <f t="shared" si="138"/>
        <v>21/may</v>
      </c>
      <c r="E2984" s="18">
        <f t="shared" si="139"/>
        <v>18</v>
      </c>
      <c r="F2984" s="18">
        <v>1</v>
      </c>
      <c r="G2984" s="18">
        <f t="shared" si="140"/>
        <v>0</v>
      </c>
      <c r="H2984" s="3">
        <v>46163.585925925923</v>
      </c>
      <c r="I2984">
        <v>66667283</v>
      </c>
      <c r="J2984" t="s">
        <v>2023</v>
      </c>
      <c r="K2984" t="s">
        <v>1968</v>
      </c>
      <c r="L2984" t="s">
        <v>1969</v>
      </c>
      <c r="M2984" t="s">
        <v>1970</v>
      </c>
      <c r="O2984">
        <v>357384990000</v>
      </c>
      <c r="P2984">
        <v>16018</v>
      </c>
      <c r="Q2984">
        <v>-4</v>
      </c>
      <c r="R2984">
        <v>1</v>
      </c>
      <c r="S2984">
        <v>66667283</v>
      </c>
      <c r="U2984" t="s">
        <v>2110</v>
      </c>
      <c r="W2984" t="s">
        <v>1189</v>
      </c>
      <c r="X2984">
        <v>357384990000</v>
      </c>
      <c r="Y2984" t="s">
        <v>85</v>
      </c>
      <c r="Z2984" t="s">
        <v>66</v>
      </c>
      <c r="AG2984" t="s">
        <v>1972</v>
      </c>
      <c r="AL2984">
        <v>0</v>
      </c>
      <c r="AN2984" t="s">
        <v>1974</v>
      </c>
      <c r="AO2984">
        <v>0</v>
      </c>
      <c r="AQ2984">
        <v>2258247</v>
      </c>
      <c r="AR2984" t="s">
        <v>4605</v>
      </c>
      <c r="AS2984" t="s">
        <v>5883</v>
      </c>
      <c r="AT2984" t="s">
        <v>2024</v>
      </c>
    </row>
    <row r="2985" spans="1:46" x14ac:dyDescent="0.25">
      <c r="A2985" t="str">
        <f>_xlfn.XLOOKUP(I2985,UTILIZADAS[Contacto1],UTILIZADAS[Source.Name],,0)</f>
        <v>Cobros Abril Canal Fijo</v>
      </c>
      <c r="B2985" s="18">
        <f>VLOOKUP(J2985,Ref!A:C,3,0)</f>
        <v>0</v>
      </c>
      <c r="C2985" s="18">
        <f>VLOOKUP(J2985,Ref!A:D,4,0)</f>
        <v>0</v>
      </c>
      <c r="D2985" s="18" t="str">
        <f t="shared" si="138"/>
        <v>21/may</v>
      </c>
      <c r="E2985" s="18">
        <f t="shared" si="139"/>
        <v>18</v>
      </c>
      <c r="F2985" s="18">
        <v>1</v>
      </c>
      <c r="G2985" s="18">
        <f t="shared" si="140"/>
        <v>0</v>
      </c>
      <c r="H2985" s="3">
        <v>46163.669328703705</v>
      </c>
      <c r="I2985">
        <v>66667283</v>
      </c>
      <c r="J2985" t="s">
        <v>1967</v>
      </c>
      <c r="K2985" t="s">
        <v>1968</v>
      </c>
      <c r="L2985" t="s">
        <v>1969</v>
      </c>
      <c r="M2985" t="s">
        <v>1970</v>
      </c>
      <c r="O2985">
        <v>357384990000</v>
      </c>
      <c r="P2985">
        <v>16018</v>
      </c>
      <c r="Q2985">
        <v>-4</v>
      </c>
      <c r="R2985">
        <v>1</v>
      </c>
      <c r="S2985">
        <v>66667283</v>
      </c>
      <c r="U2985" t="s">
        <v>2110</v>
      </c>
      <c r="W2985" t="s">
        <v>1189</v>
      </c>
      <c r="X2985">
        <v>357384990000</v>
      </c>
      <c r="Y2985" t="s">
        <v>85</v>
      </c>
      <c r="Z2985" t="s">
        <v>66</v>
      </c>
      <c r="AG2985" t="s">
        <v>1972</v>
      </c>
      <c r="AL2985">
        <v>0</v>
      </c>
      <c r="AN2985" t="s">
        <v>1974</v>
      </c>
      <c r="AO2985">
        <v>0</v>
      </c>
      <c r="AQ2985">
        <v>2258247</v>
      </c>
      <c r="AR2985" t="s">
        <v>4605</v>
      </c>
      <c r="AS2985" t="s">
        <v>5883</v>
      </c>
      <c r="AT2985" t="s">
        <v>1975</v>
      </c>
    </row>
    <row r="2986" spans="1:46" x14ac:dyDescent="0.25">
      <c r="A2986" t="str">
        <f>_xlfn.XLOOKUP(I2986,UTILIZADAS[Contacto1],UTILIZADAS[Source.Name],,0)</f>
        <v>Cobros Abril Canal Fijo</v>
      </c>
      <c r="B2986" s="18">
        <f>VLOOKUP(J2986,Ref!A:C,3,0)</f>
        <v>0</v>
      </c>
      <c r="C2986" s="18">
        <f>VLOOKUP(J2986,Ref!A:D,4,0)</f>
        <v>0</v>
      </c>
      <c r="D2986" s="18" t="str">
        <f t="shared" si="138"/>
        <v>22/may</v>
      </c>
      <c r="E2986" s="18">
        <f t="shared" si="139"/>
        <v>18</v>
      </c>
      <c r="F2986" s="18">
        <v>1</v>
      </c>
      <c r="G2986" s="18">
        <f t="shared" si="140"/>
        <v>1</v>
      </c>
      <c r="H2986" s="3">
        <v>46164.434525462966</v>
      </c>
      <c r="I2986">
        <v>66667283</v>
      </c>
      <c r="J2986" t="s">
        <v>2023</v>
      </c>
      <c r="K2986" t="s">
        <v>1968</v>
      </c>
      <c r="L2986" t="s">
        <v>1969</v>
      </c>
      <c r="M2986" t="s">
        <v>1970</v>
      </c>
      <c r="O2986">
        <v>357384990000</v>
      </c>
      <c r="P2986">
        <v>16018</v>
      </c>
      <c r="Q2986">
        <v>-4</v>
      </c>
      <c r="R2986">
        <v>1</v>
      </c>
      <c r="S2986">
        <v>66667283</v>
      </c>
      <c r="U2986" t="s">
        <v>2110</v>
      </c>
      <c r="W2986" t="s">
        <v>1189</v>
      </c>
      <c r="X2986">
        <v>357384990000</v>
      </c>
      <c r="Y2986" t="s">
        <v>85</v>
      </c>
      <c r="Z2986" t="s">
        <v>66</v>
      </c>
      <c r="AG2986" t="s">
        <v>1972</v>
      </c>
      <c r="AL2986">
        <v>0</v>
      </c>
      <c r="AN2986" t="s">
        <v>1974</v>
      </c>
      <c r="AO2986">
        <v>0</v>
      </c>
      <c r="AQ2986">
        <v>2258247</v>
      </c>
      <c r="AR2986" t="s">
        <v>4605</v>
      </c>
      <c r="AS2986" t="s">
        <v>5883</v>
      </c>
      <c r="AT2986" t="s">
        <v>2024</v>
      </c>
    </row>
    <row r="2987" spans="1:46" x14ac:dyDescent="0.25">
      <c r="A2987" t="e">
        <f>_xlfn.XLOOKUP(I2987,UTILIZADAS[Contacto1],UTILIZADAS[Source.Name],,0)</f>
        <v>#N/A</v>
      </c>
      <c r="B2987" s="18">
        <f>VLOOKUP(J2987,Ref!A:C,3,0)</f>
        <v>1</v>
      </c>
      <c r="C2987" s="18">
        <f>VLOOKUP(J2987,Ref!A:D,4,0)</f>
        <v>1</v>
      </c>
      <c r="D2987" s="18" t="str">
        <f t="shared" si="138"/>
        <v>09/may</v>
      </c>
      <c r="E2987" s="18">
        <f t="shared" si="139"/>
        <v>1</v>
      </c>
      <c r="F2987" s="18">
        <v>1</v>
      </c>
      <c r="G2987" s="18">
        <f t="shared" si="140"/>
        <v>1</v>
      </c>
      <c r="H2987" s="3">
        <v>46151.47729166667</v>
      </c>
      <c r="I2987">
        <v>66668457</v>
      </c>
      <c r="J2987">
        <v>6007</v>
      </c>
      <c r="K2987" t="s">
        <v>1983</v>
      </c>
      <c r="L2987" t="s">
        <v>1897</v>
      </c>
      <c r="M2987" t="s">
        <v>1970</v>
      </c>
      <c r="O2987">
        <v>348407550000</v>
      </c>
      <c r="P2987">
        <v>16016</v>
      </c>
      <c r="Q2987">
        <v>-4</v>
      </c>
      <c r="R2987">
        <v>1</v>
      </c>
      <c r="S2987">
        <v>66668457</v>
      </c>
      <c r="U2987" t="s">
        <v>6114</v>
      </c>
      <c r="W2987" t="s">
        <v>5847</v>
      </c>
      <c r="X2987">
        <v>348407550000</v>
      </c>
      <c r="Y2987" t="s">
        <v>65</v>
      </c>
      <c r="Z2987" t="s">
        <v>66</v>
      </c>
      <c r="AF2987" t="s">
        <v>1976</v>
      </c>
      <c r="AG2987" t="s">
        <v>1972</v>
      </c>
      <c r="AL2987">
        <v>57</v>
      </c>
      <c r="AM2987" t="s">
        <v>1979</v>
      </c>
      <c r="AN2987" t="s">
        <v>1977</v>
      </c>
      <c r="AO2987">
        <v>0</v>
      </c>
      <c r="AQ2987">
        <v>2198813</v>
      </c>
      <c r="AR2987" t="s">
        <v>2020</v>
      </c>
      <c r="AS2987" t="s">
        <v>2020</v>
      </c>
      <c r="AT2987" t="s">
        <v>1898</v>
      </c>
    </row>
    <row r="2988" spans="1:46" x14ac:dyDescent="0.25">
      <c r="A2988" t="str">
        <f>_xlfn.XLOOKUP(I2988,UTILIZADAS[Contacto1],UTILIZADAS[Source.Name],,0)</f>
        <v>Cobros Abril Canal Fijo</v>
      </c>
      <c r="B2988" s="18">
        <f>VLOOKUP(J2988,Ref!A:C,3,0)</f>
        <v>0</v>
      </c>
      <c r="C2988" s="18">
        <f>VLOOKUP(J2988,Ref!A:D,4,0)</f>
        <v>0</v>
      </c>
      <c r="D2988" s="18" t="str">
        <f t="shared" si="138"/>
        <v>12/may</v>
      </c>
      <c r="E2988" s="18">
        <f t="shared" si="139"/>
        <v>3</v>
      </c>
      <c r="F2988" s="18">
        <v>1</v>
      </c>
      <c r="G2988" s="18">
        <f t="shared" si="140"/>
        <v>0</v>
      </c>
      <c r="H2988" s="3">
        <v>46154.474768518521</v>
      </c>
      <c r="I2988">
        <v>66680118</v>
      </c>
      <c r="J2988" t="s">
        <v>2021</v>
      </c>
      <c r="K2988" t="s">
        <v>1968</v>
      </c>
      <c r="L2988" t="s">
        <v>1969</v>
      </c>
      <c r="M2988" t="s">
        <v>1970</v>
      </c>
      <c r="O2988">
        <v>367042770000</v>
      </c>
      <c r="P2988">
        <v>16018</v>
      </c>
      <c r="Q2988">
        <v>-4</v>
      </c>
      <c r="R2988">
        <v>1</v>
      </c>
      <c r="S2988">
        <v>66680118</v>
      </c>
      <c r="U2988" t="s">
        <v>2521</v>
      </c>
      <c r="W2988" t="s">
        <v>4126</v>
      </c>
      <c r="X2988">
        <v>367042770000</v>
      </c>
      <c r="Y2988" t="s">
        <v>85</v>
      </c>
      <c r="Z2988" t="s">
        <v>66</v>
      </c>
      <c r="AF2988" t="s">
        <v>1976</v>
      </c>
      <c r="AG2988" t="s">
        <v>1972</v>
      </c>
      <c r="AK2988" t="s">
        <v>6115</v>
      </c>
      <c r="AL2988">
        <v>5</v>
      </c>
      <c r="AN2988" t="s">
        <v>1974</v>
      </c>
      <c r="AO2988">
        <v>0</v>
      </c>
      <c r="AQ2988">
        <v>2258248</v>
      </c>
      <c r="AR2988" t="s">
        <v>4605</v>
      </c>
      <c r="AS2988" t="s">
        <v>5883</v>
      </c>
      <c r="AT2988" t="s">
        <v>2022</v>
      </c>
    </row>
    <row r="2989" spans="1:46" x14ac:dyDescent="0.25">
      <c r="A2989" t="str">
        <f>_xlfn.XLOOKUP(I2989,UTILIZADAS[Contacto1],UTILIZADAS[Source.Name],,0)</f>
        <v>Cobros Abril Canal Fijo</v>
      </c>
      <c r="B2989" s="18">
        <f>VLOOKUP(J2989,Ref!A:C,3,0)</f>
        <v>0</v>
      </c>
      <c r="C2989" s="18">
        <f>VLOOKUP(J2989,Ref!A:D,4,0)</f>
        <v>0</v>
      </c>
      <c r="D2989" s="18" t="str">
        <f t="shared" si="138"/>
        <v>14/may</v>
      </c>
      <c r="E2989" s="18">
        <f t="shared" si="139"/>
        <v>3</v>
      </c>
      <c r="F2989" s="18">
        <v>1</v>
      </c>
      <c r="G2989" s="18">
        <f t="shared" si="140"/>
        <v>0</v>
      </c>
      <c r="H2989" s="3">
        <v>46156.522152777776</v>
      </c>
      <c r="I2989">
        <v>66680118</v>
      </c>
      <c r="J2989" t="s">
        <v>1986</v>
      </c>
      <c r="K2989" t="s">
        <v>1983</v>
      </c>
      <c r="L2989" t="s">
        <v>1897</v>
      </c>
      <c r="M2989" t="s">
        <v>1970</v>
      </c>
      <c r="O2989">
        <v>367042770000</v>
      </c>
      <c r="P2989">
        <v>16018</v>
      </c>
      <c r="Q2989">
        <v>-4</v>
      </c>
      <c r="R2989">
        <v>1</v>
      </c>
      <c r="S2989">
        <v>66680118</v>
      </c>
      <c r="U2989" t="s">
        <v>2521</v>
      </c>
      <c r="W2989" t="s">
        <v>4126</v>
      </c>
      <c r="X2989">
        <v>367042770000</v>
      </c>
      <c r="Y2989" t="s">
        <v>85</v>
      </c>
      <c r="Z2989" t="s">
        <v>66</v>
      </c>
      <c r="AF2989" t="s">
        <v>1976</v>
      </c>
      <c r="AG2989" t="s">
        <v>1972</v>
      </c>
      <c r="AK2989" t="s">
        <v>6115</v>
      </c>
      <c r="AL2989">
        <v>366</v>
      </c>
      <c r="AM2989" t="s">
        <v>1979</v>
      </c>
      <c r="AN2989" t="s">
        <v>1987</v>
      </c>
      <c r="AO2989">
        <v>0</v>
      </c>
      <c r="AQ2989">
        <v>2258248</v>
      </c>
      <c r="AR2989" t="s">
        <v>4605</v>
      </c>
      <c r="AS2989" t="s">
        <v>5883</v>
      </c>
      <c r="AT2989" t="s">
        <v>1988</v>
      </c>
    </row>
    <row r="2990" spans="1:46" x14ac:dyDescent="0.25">
      <c r="A2990" t="str">
        <f>_xlfn.XLOOKUP(I2990,UTILIZADAS[Contacto1],UTILIZADAS[Source.Name],,0)</f>
        <v>Cobros Abril Canal Fijo</v>
      </c>
      <c r="B2990" s="18">
        <f>VLOOKUP(J2990,Ref!A:C,3,0)</f>
        <v>0</v>
      </c>
      <c r="C2990" s="18">
        <f>VLOOKUP(J2990,Ref!A:D,4,0)</f>
        <v>0</v>
      </c>
      <c r="D2990" s="18" t="str">
        <f t="shared" si="138"/>
        <v>18/may</v>
      </c>
      <c r="E2990" s="18">
        <f t="shared" si="139"/>
        <v>3</v>
      </c>
      <c r="F2990" s="18">
        <v>1</v>
      </c>
      <c r="G2990" s="18">
        <f t="shared" si="140"/>
        <v>1</v>
      </c>
      <c r="H2990" s="3">
        <v>46160.706030092595</v>
      </c>
      <c r="I2990">
        <v>66680118</v>
      </c>
      <c r="J2990">
        <v>6004</v>
      </c>
      <c r="K2990" t="s">
        <v>1983</v>
      </c>
      <c r="L2990" t="s">
        <v>1897</v>
      </c>
      <c r="M2990" t="s">
        <v>1970</v>
      </c>
      <c r="O2990">
        <v>367042770000</v>
      </c>
      <c r="P2990">
        <v>16018</v>
      </c>
      <c r="Q2990">
        <v>-4</v>
      </c>
      <c r="R2990">
        <v>1</v>
      </c>
      <c r="S2990">
        <v>66680118</v>
      </c>
      <c r="U2990" t="s">
        <v>2521</v>
      </c>
      <c r="W2990" t="s">
        <v>4126</v>
      </c>
      <c r="X2990">
        <v>367042770000</v>
      </c>
      <c r="Y2990" t="s">
        <v>85</v>
      </c>
      <c r="Z2990" t="s">
        <v>66</v>
      </c>
      <c r="AF2990" t="s">
        <v>1976</v>
      </c>
      <c r="AG2990" t="s">
        <v>1972</v>
      </c>
      <c r="AK2990" t="s">
        <v>6115</v>
      </c>
      <c r="AL2990">
        <v>96</v>
      </c>
      <c r="AM2990" t="s">
        <v>1979</v>
      </c>
      <c r="AN2990" t="s">
        <v>1987</v>
      </c>
      <c r="AO2990">
        <v>0</v>
      </c>
      <c r="AQ2990">
        <v>2258248</v>
      </c>
      <c r="AR2990" t="s">
        <v>4605</v>
      </c>
      <c r="AS2990" t="s">
        <v>5883</v>
      </c>
      <c r="AT2990" t="s">
        <v>1984</v>
      </c>
    </row>
    <row r="2991" spans="1:46" x14ac:dyDescent="0.25">
      <c r="A2991" t="str">
        <f>_xlfn.XLOOKUP(I2991,UTILIZADAS[Contacto1],UTILIZADAS[Source.Name],,0)</f>
        <v>Cobros Abril Canal Fijo</v>
      </c>
      <c r="B2991" s="18">
        <f>VLOOKUP(J2991,Ref!A:C,3,0)</f>
        <v>1</v>
      </c>
      <c r="C2991" s="18">
        <f>VLOOKUP(J2991,Ref!A:D,4,0)</f>
        <v>1</v>
      </c>
      <c r="D2991" s="18" t="str">
        <f t="shared" si="138"/>
        <v>12/may</v>
      </c>
      <c r="E2991" s="18">
        <f t="shared" si="139"/>
        <v>1</v>
      </c>
      <c r="F2991" s="18">
        <v>1</v>
      </c>
      <c r="G2991" s="18">
        <f t="shared" si="140"/>
        <v>1</v>
      </c>
      <c r="H2991" s="3">
        <v>46154.477071759262</v>
      </c>
      <c r="I2991">
        <v>66680977</v>
      </c>
      <c r="J2991">
        <v>6003</v>
      </c>
      <c r="K2991" t="s">
        <v>1983</v>
      </c>
      <c r="L2991" t="s">
        <v>1897</v>
      </c>
      <c r="M2991" t="s">
        <v>1970</v>
      </c>
      <c r="O2991">
        <v>355386550000</v>
      </c>
      <c r="P2991">
        <v>16018</v>
      </c>
      <c r="Q2991">
        <v>-4</v>
      </c>
      <c r="R2991">
        <v>1</v>
      </c>
      <c r="S2991">
        <v>66680977</v>
      </c>
      <c r="U2991" t="s">
        <v>2111</v>
      </c>
      <c r="W2991" t="s">
        <v>258</v>
      </c>
      <c r="X2991">
        <v>355386550000</v>
      </c>
      <c r="Y2991" t="s">
        <v>65</v>
      </c>
      <c r="Z2991" t="s">
        <v>66</v>
      </c>
      <c r="AF2991" t="s">
        <v>1976</v>
      </c>
      <c r="AG2991" t="s">
        <v>1972</v>
      </c>
      <c r="AL2991">
        <v>44</v>
      </c>
      <c r="AM2991" t="s">
        <v>1979</v>
      </c>
      <c r="AN2991" t="s">
        <v>1987</v>
      </c>
      <c r="AO2991">
        <v>0</v>
      </c>
      <c r="AQ2991">
        <v>2258249</v>
      </c>
      <c r="AR2991" t="s">
        <v>4605</v>
      </c>
      <c r="AS2991" t="s">
        <v>5883</v>
      </c>
      <c r="AT2991" t="s">
        <v>1892</v>
      </c>
    </row>
    <row r="2992" spans="1:46" x14ac:dyDescent="0.25">
      <c r="A2992" t="e">
        <f>_xlfn.XLOOKUP(I2992,UTILIZADAS[Contacto1],UTILIZADAS[Source.Name],,0)</f>
        <v>#N/A</v>
      </c>
      <c r="B2992" s="18">
        <f>VLOOKUP(J2992,Ref!A:C,3,0)</f>
        <v>1</v>
      </c>
      <c r="C2992" s="18">
        <f>VLOOKUP(J2992,Ref!A:D,4,0)</f>
        <v>1</v>
      </c>
      <c r="D2992" s="18" t="str">
        <f t="shared" si="138"/>
        <v>09/may</v>
      </c>
      <c r="E2992" s="18">
        <f t="shared" si="139"/>
        <v>1</v>
      </c>
      <c r="F2992" s="18">
        <v>1</v>
      </c>
      <c r="G2992" s="18">
        <f t="shared" si="140"/>
        <v>1</v>
      </c>
      <c r="H2992" s="3">
        <v>46151.486238425925</v>
      </c>
      <c r="I2992">
        <v>66688381</v>
      </c>
      <c r="J2992">
        <v>6007</v>
      </c>
      <c r="K2992" t="s">
        <v>1983</v>
      </c>
      <c r="L2992" t="s">
        <v>1897</v>
      </c>
      <c r="M2992" t="s">
        <v>1970</v>
      </c>
      <c r="P2992">
        <v>998</v>
      </c>
      <c r="Q2992">
        <v>0</v>
      </c>
      <c r="S2992">
        <v>66688381</v>
      </c>
      <c r="AF2992" t="s">
        <v>1976</v>
      </c>
      <c r="AG2992" t="s">
        <v>1972</v>
      </c>
      <c r="AL2992">
        <v>521</v>
      </c>
      <c r="AM2992" t="s">
        <v>1979</v>
      </c>
      <c r="AN2992" t="s">
        <v>1977</v>
      </c>
      <c r="AO2992">
        <v>0</v>
      </c>
      <c r="AQ2992">
        <v>2258699</v>
      </c>
      <c r="AR2992" t="s">
        <v>1978</v>
      </c>
      <c r="AT2992" t="s">
        <v>1898</v>
      </c>
    </row>
    <row r="2993" spans="1:46" x14ac:dyDescent="0.25">
      <c r="A2993" t="str">
        <f>_xlfn.XLOOKUP(I2993,UTILIZADAS[Contacto1],UTILIZADAS[Source.Name],,0)</f>
        <v>Cobros Mayo</v>
      </c>
      <c r="B2993" s="18">
        <f>VLOOKUP(J2993,Ref!A:C,3,0)</f>
        <v>0</v>
      </c>
      <c r="C2993" s="18">
        <f>VLOOKUP(J2993,Ref!A:D,4,0)</f>
        <v>0</v>
      </c>
      <c r="D2993" s="18" t="str">
        <f t="shared" si="138"/>
        <v>12/may</v>
      </c>
      <c r="E2993" s="18">
        <f t="shared" si="139"/>
        <v>7</v>
      </c>
      <c r="F2993" s="18">
        <v>1</v>
      </c>
      <c r="G2993" s="18">
        <f t="shared" si="140"/>
        <v>0</v>
      </c>
      <c r="H2993" s="3">
        <v>46154.476724537039</v>
      </c>
      <c r="I2993">
        <v>66693145</v>
      </c>
      <c r="J2993" t="s">
        <v>1967</v>
      </c>
      <c r="K2993" t="s">
        <v>1968</v>
      </c>
      <c r="L2993" t="s">
        <v>1969</v>
      </c>
      <c r="M2993" t="s">
        <v>1970</v>
      </c>
      <c r="O2993">
        <v>369004650000</v>
      </c>
      <c r="P2993">
        <v>16018</v>
      </c>
      <c r="Q2993">
        <v>-4</v>
      </c>
      <c r="R2993">
        <v>1</v>
      </c>
      <c r="S2993">
        <v>66693145</v>
      </c>
      <c r="U2993" t="s">
        <v>5226</v>
      </c>
      <c r="W2993" t="s">
        <v>5227</v>
      </c>
      <c r="X2993">
        <v>369004650000</v>
      </c>
      <c r="Y2993" t="s">
        <v>65</v>
      </c>
      <c r="Z2993" t="s">
        <v>4619</v>
      </c>
      <c r="AG2993" t="s">
        <v>1972</v>
      </c>
      <c r="AL2993">
        <v>0</v>
      </c>
      <c r="AN2993" t="s">
        <v>1974</v>
      </c>
      <c r="AO2993">
        <v>0</v>
      </c>
      <c r="AQ2993">
        <v>2258250</v>
      </c>
      <c r="AR2993" t="s">
        <v>4605</v>
      </c>
      <c r="AS2993" t="s">
        <v>5883</v>
      </c>
      <c r="AT2993" t="s">
        <v>1975</v>
      </c>
    </row>
    <row r="2994" spans="1:46" x14ac:dyDescent="0.25">
      <c r="A2994" t="str">
        <f>_xlfn.XLOOKUP(I2994,UTILIZADAS[Contacto1],UTILIZADAS[Source.Name],,0)</f>
        <v>Cobros Mayo</v>
      </c>
      <c r="B2994" s="18">
        <f>VLOOKUP(J2994,Ref!A:C,3,0)</f>
        <v>0</v>
      </c>
      <c r="C2994" s="18">
        <f>VLOOKUP(J2994,Ref!A:D,4,0)</f>
        <v>0</v>
      </c>
      <c r="D2994" s="18" t="str">
        <f t="shared" si="138"/>
        <v>14/may</v>
      </c>
      <c r="E2994" s="18">
        <f t="shared" si="139"/>
        <v>7</v>
      </c>
      <c r="F2994" s="18">
        <v>1</v>
      </c>
      <c r="G2994" s="18">
        <f t="shared" si="140"/>
        <v>0</v>
      </c>
      <c r="H2994" s="3">
        <v>46156.522430555553</v>
      </c>
      <c r="I2994">
        <v>66693145</v>
      </c>
      <c r="J2994" t="s">
        <v>1967</v>
      </c>
      <c r="K2994" t="s">
        <v>1968</v>
      </c>
      <c r="L2994" t="s">
        <v>1969</v>
      </c>
      <c r="M2994" t="s">
        <v>1970</v>
      </c>
      <c r="O2994">
        <v>369004650000</v>
      </c>
      <c r="P2994">
        <v>16018</v>
      </c>
      <c r="Q2994">
        <v>-4</v>
      </c>
      <c r="R2994">
        <v>1</v>
      </c>
      <c r="S2994">
        <v>66693145</v>
      </c>
      <c r="U2994" t="s">
        <v>5226</v>
      </c>
      <c r="W2994" t="s">
        <v>5227</v>
      </c>
      <c r="X2994">
        <v>369004650000</v>
      </c>
      <c r="Y2994" t="s">
        <v>65</v>
      </c>
      <c r="Z2994" t="s">
        <v>4619</v>
      </c>
      <c r="AG2994" t="s">
        <v>1972</v>
      </c>
      <c r="AL2994">
        <v>0</v>
      </c>
      <c r="AN2994" t="s">
        <v>1974</v>
      </c>
      <c r="AO2994">
        <v>0</v>
      </c>
      <c r="AQ2994">
        <v>2258250</v>
      </c>
      <c r="AR2994" t="s">
        <v>4605</v>
      </c>
      <c r="AS2994" t="s">
        <v>5883</v>
      </c>
      <c r="AT2994" t="s">
        <v>1975</v>
      </c>
    </row>
    <row r="2995" spans="1:46" x14ac:dyDescent="0.25">
      <c r="A2995" t="str">
        <f>_xlfn.XLOOKUP(I2995,UTILIZADAS[Contacto1],UTILIZADAS[Source.Name],,0)</f>
        <v>Cobros Mayo</v>
      </c>
      <c r="B2995" s="18">
        <f>VLOOKUP(J2995,Ref!A:C,3,0)</f>
        <v>0</v>
      </c>
      <c r="C2995" s="18">
        <f>VLOOKUP(J2995,Ref!A:D,4,0)</f>
        <v>0</v>
      </c>
      <c r="D2995" s="18" t="str">
        <f t="shared" si="138"/>
        <v>18/may</v>
      </c>
      <c r="E2995" s="18">
        <f t="shared" si="139"/>
        <v>7</v>
      </c>
      <c r="F2995" s="18">
        <v>1</v>
      </c>
      <c r="G2995" s="18">
        <f t="shared" si="140"/>
        <v>0</v>
      </c>
      <c r="H2995" s="3">
        <v>46160.715740740743</v>
      </c>
      <c r="I2995">
        <v>66693145</v>
      </c>
      <c r="J2995" t="s">
        <v>1967</v>
      </c>
      <c r="K2995" t="s">
        <v>1968</v>
      </c>
      <c r="L2995" t="s">
        <v>1969</v>
      </c>
      <c r="M2995" t="s">
        <v>1970</v>
      </c>
      <c r="O2995">
        <v>369004650000</v>
      </c>
      <c r="P2995">
        <v>16018</v>
      </c>
      <c r="Q2995">
        <v>-4</v>
      </c>
      <c r="R2995">
        <v>1</v>
      </c>
      <c r="S2995">
        <v>66693145</v>
      </c>
      <c r="U2995" t="s">
        <v>5226</v>
      </c>
      <c r="W2995" t="s">
        <v>5227</v>
      </c>
      <c r="X2995">
        <v>369004650000</v>
      </c>
      <c r="Y2995" t="s">
        <v>65</v>
      </c>
      <c r="Z2995" t="s">
        <v>4619</v>
      </c>
      <c r="AG2995" t="s">
        <v>1972</v>
      </c>
      <c r="AL2995">
        <v>0</v>
      </c>
      <c r="AN2995" t="s">
        <v>1974</v>
      </c>
      <c r="AO2995">
        <v>0</v>
      </c>
      <c r="AQ2995">
        <v>2258250</v>
      </c>
      <c r="AR2995" t="s">
        <v>4605</v>
      </c>
      <c r="AS2995" t="s">
        <v>5883</v>
      </c>
      <c r="AT2995" t="s">
        <v>1975</v>
      </c>
    </row>
    <row r="2996" spans="1:46" x14ac:dyDescent="0.25">
      <c r="A2996" t="str">
        <f>_xlfn.XLOOKUP(I2996,UTILIZADAS[Contacto1],UTILIZADAS[Source.Name],,0)</f>
        <v>Cobros Mayo</v>
      </c>
      <c r="B2996" s="18">
        <f>VLOOKUP(J2996,Ref!A:C,3,0)</f>
        <v>0</v>
      </c>
      <c r="C2996" s="18">
        <f>VLOOKUP(J2996,Ref!A:D,4,0)</f>
        <v>0</v>
      </c>
      <c r="D2996" s="18" t="str">
        <f t="shared" si="138"/>
        <v>20/may</v>
      </c>
      <c r="E2996" s="18">
        <f t="shared" si="139"/>
        <v>7</v>
      </c>
      <c r="F2996" s="18">
        <v>1</v>
      </c>
      <c r="G2996" s="18">
        <f t="shared" si="140"/>
        <v>0</v>
      </c>
      <c r="H2996" s="3">
        <v>46162.51829861111</v>
      </c>
      <c r="I2996">
        <v>66693145</v>
      </c>
      <c r="J2996" t="s">
        <v>1967</v>
      </c>
      <c r="K2996" t="s">
        <v>1968</v>
      </c>
      <c r="L2996" t="s">
        <v>1969</v>
      </c>
      <c r="M2996" t="s">
        <v>1970</v>
      </c>
      <c r="O2996">
        <v>369004650000</v>
      </c>
      <c r="P2996">
        <v>16018</v>
      </c>
      <c r="Q2996">
        <v>-4</v>
      </c>
      <c r="R2996">
        <v>1</v>
      </c>
      <c r="S2996">
        <v>66693145</v>
      </c>
      <c r="U2996" t="s">
        <v>5226</v>
      </c>
      <c r="W2996" t="s">
        <v>5227</v>
      </c>
      <c r="X2996">
        <v>369004650000</v>
      </c>
      <c r="Y2996" t="s">
        <v>65</v>
      </c>
      <c r="Z2996" t="s">
        <v>4619</v>
      </c>
      <c r="AG2996" t="s">
        <v>1972</v>
      </c>
      <c r="AL2996">
        <v>0</v>
      </c>
      <c r="AN2996" t="s">
        <v>1974</v>
      </c>
      <c r="AO2996">
        <v>0</v>
      </c>
      <c r="AQ2996">
        <v>2258250</v>
      </c>
      <c r="AR2996" t="s">
        <v>4605</v>
      </c>
      <c r="AS2996" t="s">
        <v>5883</v>
      </c>
      <c r="AT2996" t="s">
        <v>1975</v>
      </c>
    </row>
    <row r="2997" spans="1:46" x14ac:dyDescent="0.25">
      <c r="A2997" t="str">
        <f>_xlfn.XLOOKUP(I2997,UTILIZADAS[Contacto1],UTILIZADAS[Source.Name],,0)</f>
        <v>Cobros Mayo</v>
      </c>
      <c r="B2997" s="18">
        <f>VLOOKUP(J2997,Ref!A:C,3,0)</f>
        <v>0</v>
      </c>
      <c r="C2997" s="18">
        <f>VLOOKUP(J2997,Ref!A:D,4,0)</f>
        <v>0</v>
      </c>
      <c r="D2997" s="18" t="str">
        <f t="shared" si="138"/>
        <v>21/may</v>
      </c>
      <c r="E2997" s="18">
        <f t="shared" si="139"/>
        <v>7</v>
      </c>
      <c r="F2997" s="18">
        <v>1</v>
      </c>
      <c r="G2997" s="18">
        <f t="shared" si="140"/>
        <v>0</v>
      </c>
      <c r="H2997" s="3">
        <v>46163.585925925923</v>
      </c>
      <c r="I2997">
        <v>66693145</v>
      </c>
      <c r="J2997" t="s">
        <v>2023</v>
      </c>
      <c r="K2997" t="s">
        <v>1968</v>
      </c>
      <c r="L2997" t="s">
        <v>1969</v>
      </c>
      <c r="M2997" t="s">
        <v>1970</v>
      </c>
      <c r="O2997">
        <v>369004650000</v>
      </c>
      <c r="P2997">
        <v>16018</v>
      </c>
      <c r="Q2997">
        <v>-4</v>
      </c>
      <c r="R2997">
        <v>1</v>
      </c>
      <c r="S2997">
        <v>66693145</v>
      </c>
      <c r="U2997" t="s">
        <v>5226</v>
      </c>
      <c r="W2997" t="s">
        <v>5227</v>
      </c>
      <c r="X2997">
        <v>369004650000</v>
      </c>
      <c r="Y2997" t="s">
        <v>65</v>
      </c>
      <c r="Z2997" t="s">
        <v>4619</v>
      </c>
      <c r="AG2997" t="s">
        <v>1972</v>
      </c>
      <c r="AL2997">
        <v>0</v>
      </c>
      <c r="AN2997" t="s">
        <v>1974</v>
      </c>
      <c r="AO2997">
        <v>0</v>
      </c>
      <c r="AQ2997">
        <v>2258250</v>
      </c>
      <c r="AR2997" t="s">
        <v>4605</v>
      </c>
      <c r="AS2997" t="s">
        <v>5883</v>
      </c>
      <c r="AT2997" t="s">
        <v>2024</v>
      </c>
    </row>
    <row r="2998" spans="1:46" x14ac:dyDescent="0.25">
      <c r="A2998" t="str">
        <f>_xlfn.XLOOKUP(I2998,UTILIZADAS[Contacto1],UTILIZADAS[Source.Name],,0)</f>
        <v>Cobros Mayo</v>
      </c>
      <c r="B2998" s="18">
        <f>VLOOKUP(J2998,Ref!A:C,3,0)</f>
        <v>0</v>
      </c>
      <c r="C2998" s="18">
        <f>VLOOKUP(J2998,Ref!A:D,4,0)</f>
        <v>0</v>
      </c>
      <c r="D2998" s="18" t="str">
        <f t="shared" si="138"/>
        <v>21/may</v>
      </c>
      <c r="E2998" s="18">
        <f t="shared" si="139"/>
        <v>7</v>
      </c>
      <c r="F2998" s="18">
        <v>1</v>
      </c>
      <c r="G2998" s="18">
        <f t="shared" si="140"/>
        <v>0</v>
      </c>
      <c r="H2998" s="3">
        <v>46163.66946759259</v>
      </c>
      <c r="I2998">
        <v>66693145</v>
      </c>
      <c r="J2998" t="s">
        <v>1967</v>
      </c>
      <c r="K2998" t="s">
        <v>1968</v>
      </c>
      <c r="L2998" t="s">
        <v>1969</v>
      </c>
      <c r="M2998" t="s">
        <v>1970</v>
      </c>
      <c r="O2998">
        <v>369004650000</v>
      </c>
      <c r="P2998">
        <v>16018</v>
      </c>
      <c r="Q2998">
        <v>-4</v>
      </c>
      <c r="R2998">
        <v>1</v>
      </c>
      <c r="S2998">
        <v>66693145</v>
      </c>
      <c r="U2998" t="s">
        <v>5226</v>
      </c>
      <c r="W2998" t="s">
        <v>5227</v>
      </c>
      <c r="X2998">
        <v>369004650000</v>
      </c>
      <c r="Y2998" t="s">
        <v>65</v>
      </c>
      <c r="Z2998" t="s">
        <v>4619</v>
      </c>
      <c r="AG2998" t="s">
        <v>1972</v>
      </c>
      <c r="AL2998">
        <v>0</v>
      </c>
      <c r="AN2998" t="s">
        <v>1974</v>
      </c>
      <c r="AO2998">
        <v>0</v>
      </c>
      <c r="AQ2998">
        <v>2258250</v>
      </c>
      <c r="AR2998" t="s">
        <v>4605</v>
      </c>
      <c r="AS2998" t="s">
        <v>5883</v>
      </c>
      <c r="AT2998" t="s">
        <v>1975</v>
      </c>
    </row>
    <row r="2999" spans="1:46" x14ac:dyDescent="0.25">
      <c r="A2999" t="str">
        <f>_xlfn.XLOOKUP(I2999,UTILIZADAS[Contacto1],UTILIZADAS[Source.Name],,0)</f>
        <v>Cobros Mayo</v>
      </c>
      <c r="B2999" s="18">
        <f>VLOOKUP(J2999,Ref!A:C,3,0)</f>
        <v>0</v>
      </c>
      <c r="C2999" s="18">
        <f>VLOOKUP(J2999,Ref!A:D,4,0)</f>
        <v>0</v>
      </c>
      <c r="D2999" s="18" t="str">
        <f t="shared" si="138"/>
        <v>22/may</v>
      </c>
      <c r="E2999" s="18">
        <f t="shared" si="139"/>
        <v>7</v>
      </c>
      <c r="F2999" s="18">
        <v>1</v>
      </c>
      <c r="G2999" s="18">
        <f t="shared" si="140"/>
        <v>1</v>
      </c>
      <c r="H2999" s="3">
        <v>46164.43509259259</v>
      </c>
      <c r="I2999">
        <v>66693145</v>
      </c>
      <c r="J2999" t="s">
        <v>1967</v>
      </c>
      <c r="K2999" t="s">
        <v>1968</v>
      </c>
      <c r="L2999" t="s">
        <v>1969</v>
      </c>
      <c r="M2999" t="s">
        <v>1970</v>
      </c>
      <c r="O2999">
        <v>369004650000</v>
      </c>
      <c r="P2999">
        <v>16018</v>
      </c>
      <c r="Q2999">
        <v>-4</v>
      </c>
      <c r="R2999">
        <v>1</v>
      </c>
      <c r="S2999">
        <v>66693145</v>
      </c>
      <c r="U2999" t="s">
        <v>5226</v>
      </c>
      <c r="W2999" t="s">
        <v>5227</v>
      </c>
      <c r="X2999">
        <v>369004650000</v>
      </c>
      <c r="Y2999" t="s">
        <v>65</v>
      </c>
      <c r="Z2999" t="s">
        <v>4619</v>
      </c>
      <c r="AG2999" t="s">
        <v>1972</v>
      </c>
      <c r="AL2999">
        <v>0</v>
      </c>
      <c r="AN2999" t="s">
        <v>1974</v>
      </c>
      <c r="AO2999">
        <v>0</v>
      </c>
      <c r="AQ2999">
        <v>2258250</v>
      </c>
      <c r="AR2999" t="s">
        <v>4605</v>
      </c>
      <c r="AS2999" t="s">
        <v>5883</v>
      </c>
      <c r="AT2999" t="s">
        <v>1975</v>
      </c>
    </row>
    <row r="3000" spans="1:46" x14ac:dyDescent="0.25">
      <c r="A3000" t="str">
        <f>_xlfn.XLOOKUP(I3000,UTILIZADAS[Contacto1],UTILIZADAS[Source.Name],,0)</f>
        <v>Cobros Mayo</v>
      </c>
      <c r="B3000" s="18">
        <f>VLOOKUP(J3000,Ref!A:C,3,0)</f>
        <v>0</v>
      </c>
      <c r="C3000" s="18">
        <f>VLOOKUP(J3000,Ref!A:D,4,0)</f>
        <v>0</v>
      </c>
      <c r="D3000" s="18" t="str">
        <f t="shared" si="138"/>
        <v>12/may</v>
      </c>
      <c r="E3000" s="18">
        <f t="shared" si="139"/>
        <v>6</v>
      </c>
      <c r="F3000" s="18">
        <v>1</v>
      </c>
      <c r="G3000" s="18">
        <f t="shared" si="140"/>
        <v>0</v>
      </c>
      <c r="H3000" s="3">
        <v>46154.477060185185</v>
      </c>
      <c r="I3000">
        <v>66705356</v>
      </c>
      <c r="J3000" t="s">
        <v>1967</v>
      </c>
      <c r="K3000" t="s">
        <v>1968</v>
      </c>
      <c r="L3000" t="s">
        <v>1969</v>
      </c>
      <c r="M3000" t="s">
        <v>1970</v>
      </c>
      <c r="O3000">
        <v>366014530000</v>
      </c>
      <c r="P3000">
        <v>16018</v>
      </c>
      <c r="Q3000">
        <v>-4</v>
      </c>
      <c r="R3000">
        <v>1</v>
      </c>
      <c r="S3000">
        <v>66705356</v>
      </c>
      <c r="U3000" t="s">
        <v>2338</v>
      </c>
      <c r="W3000" t="s">
        <v>3894</v>
      </c>
      <c r="X3000">
        <v>366014530000</v>
      </c>
      <c r="Y3000" t="s">
        <v>65</v>
      </c>
      <c r="Z3000" t="s">
        <v>66</v>
      </c>
      <c r="AG3000" t="s">
        <v>1972</v>
      </c>
      <c r="AL3000">
        <v>0</v>
      </c>
      <c r="AN3000" t="s">
        <v>1974</v>
      </c>
      <c r="AO3000">
        <v>0</v>
      </c>
      <c r="AQ3000">
        <v>2258251</v>
      </c>
      <c r="AR3000" t="s">
        <v>4605</v>
      </c>
      <c r="AS3000" t="s">
        <v>5883</v>
      </c>
      <c r="AT3000" t="s">
        <v>1975</v>
      </c>
    </row>
    <row r="3001" spans="1:46" x14ac:dyDescent="0.25">
      <c r="A3001" t="str">
        <f>_xlfn.XLOOKUP(I3001,UTILIZADAS[Contacto1],UTILIZADAS[Source.Name],,0)</f>
        <v>Cobros Mayo</v>
      </c>
      <c r="B3001" s="18">
        <f>VLOOKUP(J3001,Ref!A:C,3,0)</f>
        <v>0</v>
      </c>
      <c r="C3001" s="18">
        <f>VLOOKUP(J3001,Ref!A:D,4,0)</f>
        <v>0</v>
      </c>
      <c r="D3001" s="18" t="str">
        <f t="shared" si="138"/>
        <v>14/may</v>
      </c>
      <c r="E3001" s="18">
        <f t="shared" si="139"/>
        <v>6</v>
      </c>
      <c r="F3001" s="18">
        <v>1</v>
      </c>
      <c r="G3001" s="18">
        <f t="shared" si="140"/>
        <v>0</v>
      </c>
      <c r="H3001" s="3">
        <v>46156.522719907407</v>
      </c>
      <c r="I3001">
        <v>66705356</v>
      </c>
      <c r="J3001" t="s">
        <v>1967</v>
      </c>
      <c r="K3001" t="s">
        <v>1968</v>
      </c>
      <c r="L3001" t="s">
        <v>1969</v>
      </c>
      <c r="M3001" t="s">
        <v>1970</v>
      </c>
      <c r="O3001">
        <v>366014530000</v>
      </c>
      <c r="P3001">
        <v>16018</v>
      </c>
      <c r="Q3001">
        <v>-4</v>
      </c>
      <c r="R3001">
        <v>1</v>
      </c>
      <c r="S3001">
        <v>66705356</v>
      </c>
      <c r="U3001" t="s">
        <v>2338</v>
      </c>
      <c r="W3001" t="s">
        <v>3894</v>
      </c>
      <c r="X3001">
        <v>366014530000</v>
      </c>
      <c r="Y3001" t="s">
        <v>65</v>
      </c>
      <c r="Z3001" t="s">
        <v>66</v>
      </c>
      <c r="AG3001" t="s">
        <v>1972</v>
      </c>
      <c r="AL3001">
        <v>0</v>
      </c>
      <c r="AN3001" t="s">
        <v>1974</v>
      </c>
      <c r="AO3001">
        <v>0</v>
      </c>
      <c r="AQ3001">
        <v>2258251</v>
      </c>
      <c r="AR3001" t="s">
        <v>4605</v>
      </c>
      <c r="AS3001" t="s">
        <v>5883</v>
      </c>
      <c r="AT3001" t="s">
        <v>1975</v>
      </c>
    </row>
    <row r="3002" spans="1:46" x14ac:dyDescent="0.25">
      <c r="A3002" t="str">
        <f>_xlfn.XLOOKUP(I3002,UTILIZADAS[Contacto1],UTILIZADAS[Source.Name],,0)</f>
        <v>Cobros Mayo</v>
      </c>
      <c r="B3002" s="18">
        <f>VLOOKUP(J3002,Ref!A:C,3,0)</f>
        <v>0</v>
      </c>
      <c r="C3002" s="18">
        <f>VLOOKUP(J3002,Ref!A:D,4,0)</f>
        <v>0</v>
      </c>
      <c r="D3002" s="18" t="str">
        <f t="shared" si="138"/>
        <v>18/may</v>
      </c>
      <c r="E3002" s="18">
        <f t="shared" si="139"/>
        <v>6</v>
      </c>
      <c r="F3002" s="18">
        <v>1</v>
      </c>
      <c r="G3002" s="18">
        <f t="shared" si="140"/>
        <v>0</v>
      </c>
      <c r="H3002" s="3">
        <v>46160.716064814813</v>
      </c>
      <c r="I3002">
        <v>66705356</v>
      </c>
      <c r="J3002" t="s">
        <v>1967</v>
      </c>
      <c r="K3002" t="s">
        <v>1968</v>
      </c>
      <c r="L3002" t="s">
        <v>1969</v>
      </c>
      <c r="M3002" t="s">
        <v>1970</v>
      </c>
      <c r="O3002">
        <v>366014530000</v>
      </c>
      <c r="P3002">
        <v>16018</v>
      </c>
      <c r="Q3002">
        <v>-4</v>
      </c>
      <c r="R3002">
        <v>1</v>
      </c>
      <c r="S3002">
        <v>66705356</v>
      </c>
      <c r="U3002" t="s">
        <v>2338</v>
      </c>
      <c r="W3002" t="s">
        <v>3894</v>
      </c>
      <c r="X3002">
        <v>366014530000</v>
      </c>
      <c r="Y3002" t="s">
        <v>65</v>
      </c>
      <c r="Z3002" t="s">
        <v>66</v>
      </c>
      <c r="AG3002" t="s">
        <v>1972</v>
      </c>
      <c r="AL3002">
        <v>0</v>
      </c>
      <c r="AN3002" t="s">
        <v>1974</v>
      </c>
      <c r="AO3002">
        <v>0</v>
      </c>
      <c r="AQ3002">
        <v>2258251</v>
      </c>
      <c r="AR3002" t="s">
        <v>4605</v>
      </c>
      <c r="AS3002" t="s">
        <v>5883</v>
      </c>
      <c r="AT3002" t="s">
        <v>1975</v>
      </c>
    </row>
    <row r="3003" spans="1:46" x14ac:dyDescent="0.25">
      <c r="A3003" t="str">
        <f>_xlfn.XLOOKUP(I3003,UTILIZADAS[Contacto1],UTILIZADAS[Source.Name],,0)</f>
        <v>Cobros Mayo</v>
      </c>
      <c r="B3003" s="18">
        <f>VLOOKUP(J3003,Ref!A:C,3,0)</f>
        <v>0</v>
      </c>
      <c r="C3003" s="18">
        <f>VLOOKUP(J3003,Ref!A:D,4,0)</f>
        <v>0</v>
      </c>
      <c r="D3003" s="18" t="str">
        <f t="shared" si="138"/>
        <v>20/may</v>
      </c>
      <c r="E3003" s="18">
        <f t="shared" si="139"/>
        <v>6</v>
      </c>
      <c r="F3003" s="18">
        <v>1</v>
      </c>
      <c r="G3003" s="18">
        <f t="shared" si="140"/>
        <v>0</v>
      </c>
      <c r="H3003" s="3">
        <v>46162.51829861111</v>
      </c>
      <c r="I3003">
        <v>66705356</v>
      </c>
      <c r="J3003" t="s">
        <v>1967</v>
      </c>
      <c r="K3003" t="s">
        <v>1968</v>
      </c>
      <c r="L3003" t="s">
        <v>1969</v>
      </c>
      <c r="M3003" t="s">
        <v>1970</v>
      </c>
      <c r="O3003">
        <v>366014530000</v>
      </c>
      <c r="P3003">
        <v>16018</v>
      </c>
      <c r="Q3003">
        <v>-4</v>
      </c>
      <c r="R3003">
        <v>1</v>
      </c>
      <c r="S3003">
        <v>66705356</v>
      </c>
      <c r="U3003" t="s">
        <v>2338</v>
      </c>
      <c r="W3003" t="s">
        <v>3894</v>
      </c>
      <c r="X3003">
        <v>366014530000</v>
      </c>
      <c r="Y3003" t="s">
        <v>65</v>
      </c>
      <c r="Z3003" t="s">
        <v>66</v>
      </c>
      <c r="AG3003" t="s">
        <v>1972</v>
      </c>
      <c r="AL3003">
        <v>0</v>
      </c>
      <c r="AN3003" t="s">
        <v>1974</v>
      </c>
      <c r="AO3003">
        <v>0</v>
      </c>
      <c r="AQ3003">
        <v>2258251</v>
      </c>
      <c r="AR3003" t="s">
        <v>4605</v>
      </c>
      <c r="AS3003" t="s">
        <v>5883</v>
      </c>
      <c r="AT3003" t="s">
        <v>1975</v>
      </c>
    </row>
    <row r="3004" spans="1:46" x14ac:dyDescent="0.25">
      <c r="A3004" t="str">
        <f>_xlfn.XLOOKUP(I3004,UTILIZADAS[Contacto1],UTILIZADAS[Source.Name],,0)</f>
        <v>Cobros Mayo</v>
      </c>
      <c r="B3004" s="18">
        <f>VLOOKUP(J3004,Ref!A:C,3,0)</f>
        <v>0</v>
      </c>
      <c r="C3004" s="18">
        <f>VLOOKUP(J3004,Ref!A:D,4,0)</f>
        <v>0</v>
      </c>
      <c r="D3004" s="18" t="str">
        <f t="shared" si="138"/>
        <v>21/may</v>
      </c>
      <c r="E3004" s="18">
        <f t="shared" si="139"/>
        <v>6</v>
      </c>
      <c r="F3004" s="18">
        <v>1</v>
      </c>
      <c r="G3004" s="18">
        <f t="shared" si="140"/>
        <v>0</v>
      </c>
      <c r="H3004" s="3">
        <v>46163.585949074077</v>
      </c>
      <c r="I3004">
        <v>66705356</v>
      </c>
      <c r="J3004" t="s">
        <v>1967</v>
      </c>
      <c r="K3004" t="s">
        <v>1968</v>
      </c>
      <c r="L3004" t="s">
        <v>1969</v>
      </c>
      <c r="M3004" t="s">
        <v>1970</v>
      </c>
      <c r="O3004">
        <v>366014530000</v>
      </c>
      <c r="P3004">
        <v>16018</v>
      </c>
      <c r="Q3004">
        <v>-4</v>
      </c>
      <c r="R3004">
        <v>1</v>
      </c>
      <c r="S3004">
        <v>66705356</v>
      </c>
      <c r="U3004" t="s">
        <v>2338</v>
      </c>
      <c r="W3004" t="s">
        <v>3894</v>
      </c>
      <c r="X3004">
        <v>366014530000</v>
      </c>
      <c r="Y3004" t="s">
        <v>65</v>
      </c>
      <c r="Z3004" t="s">
        <v>66</v>
      </c>
      <c r="AG3004" t="s">
        <v>1972</v>
      </c>
      <c r="AL3004">
        <v>0</v>
      </c>
      <c r="AN3004" t="s">
        <v>1974</v>
      </c>
      <c r="AO3004">
        <v>0</v>
      </c>
      <c r="AQ3004">
        <v>2258251</v>
      </c>
      <c r="AR3004" t="s">
        <v>4605</v>
      </c>
      <c r="AS3004" t="s">
        <v>5883</v>
      </c>
      <c r="AT3004" t="s">
        <v>1975</v>
      </c>
    </row>
    <row r="3005" spans="1:46" x14ac:dyDescent="0.25">
      <c r="A3005" t="str">
        <f>_xlfn.XLOOKUP(I3005,UTILIZADAS[Contacto1],UTILIZADAS[Source.Name],,0)</f>
        <v>Cobros Mayo</v>
      </c>
      <c r="B3005" s="18">
        <f>VLOOKUP(J3005,Ref!A:C,3,0)</f>
        <v>0</v>
      </c>
      <c r="C3005" s="18">
        <f>VLOOKUP(J3005,Ref!A:D,4,0)</f>
        <v>0</v>
      </c>
      <c r="D3005" s="18" t="str">
        <f t="shared" si="138"/>
        <v>22/may</v>
      </c>
      <c r="E3005" s="18">
        <f t="shared" si="139"/>
        <v>6</v>
      </c>
      <c r="F3005" s="18">
        <v>1</v>
      </c>
      <c r="G3005" s="18">
        <f t="shared" si="140"/>
        <v>1</v>
      </c>
      <c r="H3005" s="3">
        <v>46164.435925925929</v>
      </c>
      <c r="I3005">
        <v>66705356</v>
      </c>
      <c r="J3005" t="s">
        <v>2023</v>
      </c>
      <c r="K3005" t="s">
        <v>1968</v>
      </c>
      <c r="L3005" t="s">
        <v>1969</v>
      </c>
      <c r="M3005" t="s">
        <v>1970</v>
      </c>
      <c r="O3005">
        <v>366014530000</v>
      </c>
      <c r="P3005">
        <v>16018</v>
      </c>
      <c r="Q3005">
        <v>-4</v>
      </c>
      <c r="R3005">
        <v>1</v>
      </c>
      <c r="S3005">
        <v>66705356</v>
      </c>
      <c r="U3005" t="s">
        <v>2338</v>
      </c>
      <c r="W3005" t="s">
        <v>3894</v>
      </c>
      <c r="X3005">
        <v>366014530000</v>
      </c>
      <c r="Y3005" t="s">
        <v>65</v>
      </c>
      <c r="Z3005" t="s">
        <v>66</v>
      </c>
      <c r="AG3005" t="s">
        <v>1972</v>
      </c>
      <c r="AL3005">
        <v>0</v>
      </c>
      <c r="AN3005" t="s">
        <v>1974</v>
      </c>
      <c r="AO3005">
        <v>0</v>
      </c>
      <c r="AQ3005">
        <v>2258251</v>
      </c>
      <c r="AR3005" t="s">
        <v>4605</v>
      </c>
      <c r="AS3005" t="s">
        <v>5883</v>
      </c>
      <c r="AT3005" t="s">
        <v>2024</v>
      </c>
    </row>
    <row r="3006" spans="1:46" x14ac:dyDescent="0.25">
      <c r="A3006" t="str">
        <f>_xlfn.XLOOKUP(I3006,UTILIZADAS[Contacto1],UTILIZADAS[Source.Name],,0)</f>
        <v>Cobros Mayo</v>
      </c>
      <c r="B3006" s="18">
        <f>VLOOKUP(J3006,Ref!A:C,3,0)</f>
        <v>0</v>
      </c>
      <c r="C3006" s="18">
        <f>VLOOKUP(J3006,Ref!A:D,4,0)</f>
        <v>0</v>
      </c>
      <c r="D3006" s="18" t="str">
        <f t="shared" si="138"/>
        <v>12/may</v>
      </c>
      <c r="E3006" s="18">
        <f t="shared" si="139"/>
        <v>5</v>
      </c>
      <c r="F3006" s="18">
        <v>1</v>
      </c>
      <c r="G3006" s="18">
        <f t="shared" si="140"/>
        <v>0</v>
      </c>
      <c r="H3006" s="3">
        <v>46154.478773148148</v>
      </c>
      <c r="I3006">
        <v>66722995</v>
      </c>
      <c r="J3006" t="s">
        <v>2021</v>
      </c>
      <c r="K3006" t="s">
        <v>1968</v>
      </c>
      <c r="L3006" t="s">
        <v>1969</v>
      </c>
      <c r="M3006" t="s">
        <v>1970</v>
      </c>
      <c r="O3006">
        <v>362082050000</v>
      </c>
      <c r="P3006">
        <v>16018</v>
      </c>
      <c r="Q3006">
        <v>-4</v>
      </c>
      <c r="R3006">
        <v>1</v>
      </c>
      <c r="S3006">
        <v>66722995</v>
      </c>
      <c r="U3006" t="s">
        <v>6116</v>
      </c>
      <c r="W3006" t="s">
        <v>5229</v>
      </c>
      <c r="X3006">
        <v>362082050000</v>
      </c>
      <c r="Y3006" t="s">
        <v>85</v>
      </c>
      <c r="Z3006" t="s">
        <v>66</v>
      </c>
      <c r="AF3006" t="s">
        <v>1976</v>
      </c>
      <c r="AG3006" t="s">
        <v>1972</v>
      </c>
      <c r="AL3006">
        <v>5</v>
      </c>
      <c r="AN3006" t="s">
        <v>1974</v>
      </c>
      <c r="AO3006">
        <v>0</v>
      </c>
      <c r="AQ3006">
        <v>2258252</v>
      </c>
      <c r="AR3006" t="s">
        <v>4605</v>
      </c>
      <c r="AS3006" t="s">
        <v>5883</v>
      </c>
      <c r="AT3006" t="s">
        <v>2022</v>
      </c>
    </row>
    <row r="3007" spans="1:46" x14ac:dyDescent="0.25">
      <c r="A3007" t="str">
        <f>_xlfn.XLOOKUP(I3007,UTILIZADAS[Contacto1],UTILIZADAS[Source.Name],,0)</f>
        <v>Cobros Mayo</v>
      </c>
      <c r="B3007" s="18">
        <f>VLOOKUP(J3007,Ref!A:C,3,0)</f>
        <v>0</v>
      </c>
      <c r="C3007" s="18">
        <f>VLOOKUP(J3007,Ref!A:D,4,0)</f>
        <v>0</v>
      </c>
      <c r="D3007" s="18" t="str">
        <f t="shared" si="138"/>
        <v>14/may</v>
      </c>
      <c r="E3007" s="18">
        <f t="shared" si="139"/>
        <v>5</v>
      </c>
      <c r="F3007" s="18">
        <v>1</v>
      </c>
      <c r="G3007" s="18">
        <f t="shared" si="140"/>
        <v>0</v>
      </c>
      <c r="H3007" s="3">
        <v>46156.523622685185</v>
      </c>
      <c r="I3007">
        <v>66722995</v>
      </c>
      <c r="J3007" t="s">
        <v>2021</v>
      </c>
      <c r="K3007" t="s">
        <v>1968</v>
      </c>
      <c r="L3007" t="s">
        <v>1969</v>
      </c>
      <c r="M3007" t="s">
        <v>1970</v>
      </c>
      <c r="O3007">
        <v>362082050000</v>
      </c>
      <c r="P3007">
        <v>16018</v>
      </c>
      <c r="Q3007">
        <v>-4</v>
      </c>
      <c r="R3007">
        <v>1</v>
      </c>
      <c r="S3007">
        <v>66722995</v>
      </c>
      <c r="U3007" t="s">
        <v>6116</v>
      </c>
      <c r="W3007" t="s">
        <v>5229</v>
      </c>
      <c r="X3007">
        <v>362082050000</v>
      </c>
      <c r="Y3007" t="s">
        <v>85</v>
      </c>
      <c r="Z3007" t="s">
        <v>66</v>
      </c>
      <c r="AF3007" t="s">
        <v>1976</v>
      </c>
      <c r="AG3007" t="s">
        <v>1972</v>
      </c>
      <c r="AL3007">
        <v>5</v>
      </c>
      <c r="AN3007" t="s">
        <v>1974</v>
      </c>
      <c r="AO3007">
        <v>0</v>
      </c>
      <c r="AQ3007">
        <v>2258252</v>
      </c>
      <c r="AR3007" t="s">
        <v>4605</v>
      </c>
      <c r="AS3007" t="s">
        <v>5883</v>
      </c>
      <c r="AT3007" t="s">
        <v>2022</v>
      </c>
    </row>
    <row r="3008" spans="1:46" x14ac:dyDescent="0.25">
      <c r="A3008" t="str">
        <f>_xlfn.XLOOKUP(I3008,UTILIZADAS[Contacto1],UTILIZADAS[Source.Name],,0)</f>
        <v>Cobros Mayo</v>
      </c>
      <c r="B3008" s="18">
        <f>VLOOKUP(J3008,Ref!A:C,3,0)</f>
        <v>0</v>
      </c>
      <c r="C3008" s="18">
        <f>VLOOKUP(J3008,Ref!A:D,4,0)</f>
        <v>0</v>
      </c>
      <c r="D3008" s="18" t="str">
        <f t="shared" si="138"/>
        <v>18/may</v>
      </c>
      <c r="E3008" s="18">
        <f t="shared" si="139"/>
        <v>5</v>
      </c>
      <c r="F3008" s="18">
        <v>1</v>
      </c>
      <c r="G3008" s="18">
        <f t="shared" si="140"/>
        <v>0</v>
      </c>
      <c r="H3008" s="3">
        <v>46160.716990740744</v>
      </c>
      <c r="I3008">
        <v>66722995</v>
      </c>
      <c r="J3008" t="s">
        <v>2021</v>
      </c>
      <c r="K3008" t="s">
        <v>1968</v>
      </c>
      <c r="L3008" t="s">
        <v>1969</v>
      </c>
      <c r="M3008" t="s">
        <v>1970</v>
      </c>
      <c r="O3008">
        <v>362082050000</v>
      </c>
      <c r="P3008">
        <v>16018</v>
      </c>
      <c r="Q3008">
        <v>-4</v>
      </c>
      <c r="R3008">
        <v>1</v>
      </c>
      <c r="S3008">
        <v>66722995</v>
      </c>
      <c r="U3008" t="s">
        <v>6116</v>
      </c>
      <c r="W3008" t="s">
        <v>5229</v>
      </c>
      <c r="X3008">
        <v>362082050000</v>
      </c>
      <c r="Y3008" t="s">
        <v>85</v>
      </c>
      <c r="Z3008" t="s">
        <v>66</v>
      </c>
      <c r="AF3008" t="s">
        <v>1976</v>
      </c>
      <c r="AG3008" t="s">
        <v>1972</v>
      </c>
      <c r="AL3008">
        <v>5</v>
      </c>
      <c r="AN3008" t="s">
        <v>1974</v>
      </c>
      <c r="AO3008">
        <v>0</v>
      </c>
      <c r="AQ3008">
        <v>2258252</v>
      </c>
      <c r="AR3008" t="s">
        <v>4605</v>
      </c>
      <c r="AS3008" t="s">
        <v>5883</v>
      </c>
      <c r="AT3008" t="s">
        <v>2022</v>
      </c>
    </row>
    <row r="3009" spans="1:46" x14ac:dyDescent="0.25">
      <c r="A3009" t="str">
        <f>_xlfn.XLOOKUP(I3009,UTILIZADAS[Contacto1],UTILIZADAS[Source.Name],,0)</f>
        <v>Cobros Mayo</v>
      </c>
      <c r="B3009" s="18">
        <f>VLOOKUP(J3009,Ref!A:C,3,0)</f>
        <v>0</v>
      </c>
      <c r="C3009" s="18">
        <f>VLOOKUP(J3009,Ref!A:D,4,0)</f>
        <v>0</v>
      </c>
      <c r="D3009" s="18" t="str">
        <f t="shared" si="138"/>
        <v>20/may</v>
      </c>
      <c r="E3009" s="18">
        <f t="shared" si="139"/>
        <v>5</v>
      </c>
      <c r="F3009" s="18">
        <v>1</v>
      </c>
      <c r="G3009" s="18">
        <f t="shared" si="140"/>
        <v>0</v>
      </c>
      <c r="H3009" s="3">
        <v>46162.518969907411</v>
      </c>
      <c r="I3009">
        <v>66722995</v>
      </c>
      <c r="J3009" t="s">
        <v>2021</v>
      </c>
      <c r="K3009" t="s">
        <v>1968</v>
      </c>
      <c r="L3009" t="s">
        <v>1969</v>
      </c>
      <c r="M3009" t="s">
        <v>1970</v>
      </c>
      <c r="O3009">
        <v>362082050000</v>
      </c>
      <c r="P3009">
        <v>16018</v>
      </c>
      <c r="Q3009">
        <v>-4</v>
      </c>
      <c r="R3009">
        <v>1</v>
      </c>
      <c r="S3009">
        <v>66722995</v>
      </c>
      <c r="U3009" t="s">
        <v>6116</v>
      </c>
      <c r="W3009" t="s">
        <v>5229</v>
      </c>
      <c r="X3009">
        <v>362082050000</v>
      </c>
      <c r="Y3009" t="s">
        <v>85</v>
      </c>
      <c r="Z3009" t="s">
        <v>66</v>
      </c>
      <c r="AF3009" t="s">
        <v>1976</v>
      </c>
      <c r="AG3009" t="s">
        <v>1972</v>
      </c>
      <c r="AL3009">
        <v>5</v>
      </c>
      <c r="AN3009" t="s">
        <v>1974</v>
      </c>
      <c r="AO3009">
        <v>0</v>
      </c>
      <c r="AQ3009">
        <v>2258252</v>
      </c>
      <c r="AR3009" t="s">
        <v>4605</v>
      </c>
      <c r="AS3009" t="s">
        <v>5883</v>
      </c>
      <c r="AT3009" t="s">
        <v>2022</v>
      </c>
    </row>
    <row r="3010" spans="1:46" x14ac:dyDescent="0.25">
      <c r="A3010" t="str">
        <f>_xlfn.XLOOKUP(I3010,UTILIZADAS[Contacto1],UTILIZADAS[Source.Name],,0)</f>
        <v>Cobros Mayo</v>
      </c>
      <c r="B3010" s="18">
        <f>VLOOKUP(J3010,Ref!A:C,3,0)</f>
        <v>0</v>
      </c>
      <c r="C3010" s="18">
        <f>VLOOKUP(J3010,Ref!A:D,4,0)</f>
        <v>0</v>
      </c>
      <c r="D3010" s="18" t="str">
        <f t="shared" ref="D3010:D3073" si="141">TEXT(H3010,"dd/mmm")</f>
        <v>21/may</v>
      </c>
      <c r="E3010" s="18">
        <f t="shared" ref="E3010:E3073" si="142">+COUNTIF(I:I,I3010)</f>
        <v>5</v>
      </c>
      <c r="F3010" s="18">
        <v>1</v>
      </c>
      <c r="G3010" s="18">
        <f t="shared" si="140"/>
        <v>1</v>
      </c>
      <c r="H3010" s="3">
        <v>46163.586296296293</v>
      </c>
      <c r="I3010">
        <v>66722995</v>
      </c>
      <c r="J3010">
        <v>6004</v>
      </c>
      <c r="K3010" t="s">
        <v>1983</v>
      </c>
      <c r="L3010" t="s">
        <v>1897</v>
      </c>
      <c r="M3010" t="s">
        <v>1970</v>
      </c>
      <c r="O3010">
        <v>362082050000</v>
      </c>
      <c r="P3010">
        <v>16018</v>
      </c>
      <c r="Q3010">
        <v>-4</v>
      </c>
      <c r="R3010">
        <v>1</v>
      </c>
      <c r="S3010">
        <v>66722995</v>
      </c>
      <c r="U3010" t="s">
        <v>6116</v>
      </c>
      <c r="W3010" t="s">
        <v>5229</v>
      </c>
      <c r="X3010">
        <v>362082050000</v>
      </c>
      <c r="Y3010" t="s">
        <v>85</v>
      </c>
      <c r="Z3010" t="s">
        <v>66</v>
      </c>
      <c r="AF3010" t="s">
        <v>1976</v>
      </c>
      <c r="AG3010" t="s">
        <v>1972</v>
      </c>
      <c r="AL3010">
        <v>58</v>
      </c>
      <c r="AM3010" t="s">
        <v>1979</v>
      </c>
      <c r="AN3010" t="s">
        <v>1987</v>
      </c>
      <c r="AO3010">
        <v>0</v>
      </c>
      <c r="AQ3010">
        <v>2258252</v>
      </c>
      <c r="AR3010" t="s">
        <v>4605</v>
      </c>
      <c r="AS3010" t="s">
        <v>5883</v>
      </c>
      <c r="AT3010" t="s">
        <v>1984</v>
      </c>
    </row>
    <row r="3011" spans="1:46" x14ac:dyDescent="0.25">
      <c r="A3011" t="str">
        <f>_xlfn.XLOOKUP(I3011,UTILIZADAS[Contacto1],UTILIZADAS[Source.Name],,0)</f>
        <v>Cobros Mayo</v>
      </c>
      <c r="B3011" s="18">
        <f>VLOOKUP(J3011,Ref!A:C,3,0)</f>
        <v>1</v>
      </c>
      <c r="C3011" s="18">
        <f>VLOOKUP(J3011,Ref!A:D,4,0)</f>
        <v>0</v>
      </c>
      <c r="D3011" s="18" t="str">
        <f t="shared" si="141"/>
        <v>12/may</v>
      </c>
      <c r="E3011" s="18">
        <f t="shared" si="142"/>
        <v>1</v>
      </c>
      <c r="F3011" s="18">
        <v>1</v>
      </c>
      <c r="G3011" s="18">
        <f t="shared" ref="G3011:G3074" si="143">IF(I3011=I3012,0,1)</f>
        <v>1</v>
      </c>
      <c r="H3011" s="3">
        <v>46154.478587962964</v>
      </c>
      <c r="I3011">
        <v>66737890</v>
      </c>
      <c r="J3011">
        <v>6006</v>
      </c>
      <c r="K3011" t="s">
        <v>1983</v>
      </c>
      <c r="L3011" t="s">
        <v>1897</v>
      </c>
      <c r="M3011" t="s">
        <v>1970</v>
      </c>
      <c r="O3011">
        <v>368088930000</v>
      </c>
      <c r="P3011">
        <v>16018</v>
      </c>
      <c r="Q3011">
        <v>-4</v>
      </c>
      <c r="R3011">
        <v>1</v>
      </c>
      <c r="S3011">
        <v>66737890</v>
      </c>
      <c r="U3011" t="s">
        <v>6117</v>
      </c>
      <c r="W3011" t="s">
        <v>5231</v>
      </c>
      <c r="X3011">
        <v>368088930000</v>
      </c>
      <c r="Y3011" t="s">
        <v>65</v>
      </c>
      <c r="Z3011" t="s">
        <v>66</v>
      </c>
      <c r="AF3011" t="s">
        <v>1976</v>
      </c>
      <c r="AG3011" t="s">
        <v>1972</v>
      </c>
      <c r="AL3011">
        <v>150</v>
      </c>
      <c r="AM3011" t="s">
        <v>1979</v>
      </c>
      <c r="AN3011" t="s">
        <v>1987</v>
      </c>
      <c r="AO3011">
        <v>0</v>
      </c>
      <c r="AQ3011">
        <v>2258253</v>
      </c>
      <c r="AR3011" t="s">
        <v>4605</v>
      </c>
      <c r="AS3011" t="s">
        <v>5883</v>
      </c>
      <c r="AT3011" t="s">
        <v>1894</v>
      </c>
    </row>
    <row r="3012" spans="1:46" x14ac:dyDescent="0.25">
      <c r="A3012" t="str">
        <f>_xlfn.XLOOKUP(I3012,UTILIZADAS[Contacto1],UTILIZADAS[Source.Name],,0)</f>
        <v>Cobros Mayo</v>
      </c>
      <c r="B3012" s="18">
        <f>VLOOKUP(J3012,Ref!A:C,3,0)</f>
        <v>0</v>
      </c>
      <c r="C3012" s="18">
        <f>VLOOKUP(J3012,Ref!A:D,4,0)</f>
        <v>0</v>
      </c>
      <c r="D3012" s="18" t="str">
        <f t="shared" si="141"/>
        <v>12/may</v>
      </c>
      <c r="E3012" s="18">
        <f t="shared" si="142"/>
        <v>4</v>
      </c>
      <c r="F3012" s="18">
        <v>1</v>
      </c>
      <c r="G3012" s="18">
        <f t="shared" si="143"/>
        <v>0</v>
      </c>
      <c r="H3012" s="3">
        <v>46154.479004629633</v>
      </c>
      <c r="I3012">
        <v>66754357</v>
      </c>
      <c r="J3012" t="s">
        <v>2021</v>
      </c>
      <c r="K3012" t="s">
        <v>1968</v>
      </c>
      <c r="L3012" t="s">
        <v>1969</v>
      </c>
      <c r="M3012" t="s">
        <v>1970</v>
      </c>
      <c r="O3012">
        <v>368079730000</v>
      </c>
      <c r="P3012">
        <v>16018</v>
      </c>
      <c r="Q3012">
        <v>-4</v>
      </c>
      <c r="R3012">
        <v>1</v>
      </c>
      <c r="S3012">
        <v>66754357</v>
      </c>
      <c r="U3012" t="s">
        <v>5232</v>
      </c>
      <c r="W3012" t="s">
        <v>5233</v>
      </c>
      <c r="X3012">
        <v>368079730000</v>
      </c>
      <c r="Y3012" t="s">
        <v>85</v>
      </c>
      <c r="Z3012" t="s">
        <v>66</v>
      </c>
      <c r="AF3012" t="s">
        <v>1976</v>
      </c>
      <c r="AG3012" t="s">
        <v>1972</v>
      </c>
      <c r="AL3012">
        <v>5</v>
      </c>
      <c r="AN3012" t="s">
        <v>1974</v>
      </c>
      <c r="AO3012">
        <v>0</v>
      </c>
      <c r="AQ3012">
        <v>2258254</v>
      </c>
      <c r="AR3012" t="s">
        <v>4605</v>
      </c>
      <c r="AS3012" t="s">
        <v>5883</v>
      </c>
      <c r="AT3012" t="s">
        <v>2022</v>
      </c>
    </row>
    <row r="3013" spans="1:46" x14ac:dyDescent="0.25">
      <c r="A3013" t="str">
        <f>_xlfn.XLOOKUP(I3013,UTILIZADAS[Contacto1],UTILIZADAS[Source.Name],,0)</f>
        <v>Cobros Mayo</v>
      </c>
      <c r="B3013" s="18">
        <f>VLOOKUP(J3013,Ref!A:C,3,0)</f>
        <v>0</v>
      </c>
      <c r="C3013" s="18">
        <f>VLOOKUP(J3013,Ref!A:D,4,0)</f>
        <v>0</v>
      </c>
      <c r="D3013" s="18" t="str">
        <f t="shared" si="141"/>
        <v>14/may</v>
      </c>
      <c r="E3013" s="18">
        <f t="shared" si="142"/>
        <v>4</v>
      </c>
      <c r="F3013" s="18">
        <v>1</v>
      </c>
      <c r="G3013" s="18">
        <f t="shared" si="143"/>
        <v>0</v>
      </c>
      <c r="H3013" s="3">
        <v>46156.523935185185</v>
      </c>
      <c r="I3013">
        <v>66754357</v>
      </c>
      <c r="J3013" t="s">
        <v>2021</v>
      </c>
      <c r="K3013" t="s">
        <v>1968</v>
      </c>
      <c r="L3013" t="s">
        <v>1969</v>
      </c>
      <c r="M3013" t="s">
        <v>1970</v>
      </c>
      <c r="O3013">
        <v>368079730000</v>
      </c>
      <c r="P3013">
        <v>16018</v>
      </c>
      <c r="Q3013">
        <v>-4</v>
      </c>
      <c r="R3013">
        <v>1</v>
      </c>
      <c r="S3013">
        <v>66754357</v>
      </c>
      <c r="U3013" t="s">
        <v>5232</v>
      </c>
      <c r="W3013" t="s">
        <v>5233</v>
      </c>
      <c r="X3013">
        <v>368079730000</v>
      </c>
      <c r="Y3013" t="s">
        <v>85</v>
      </c>
      <c r="Z3013" t="s">
        <v>66</v>
      </c>
      <c r="AF3013" t="s">
        <v>1976</v>
      </c>
      <c r="AG3013" t="s">
        <v>1972</v>
      </c>
      <c r="AL3013">
        <v>5</v>
      </c>
      <c r="AN3013" t="s">
        <v>1974</v>
      </c>
      <c r="AO3013">
        <v>0</v>
      </c>
      <c r="AQ3013">
        <v>2258254</v>
      </c>
      <c r="AR3013" t="s">
        <v>4605</v>
      </c>
      <c r="AS3013" t="s">
        <v>5883</v>
      </c>
      <c r="AT3013" t="s">
        <v>2022</v>
      </c>
    </row>
    <row r="3014" spans="1:46" x14ac:dyDescent="0.25">
      <c r="A3014" t="str">
        <f>_xlfn.XLOOKUP(I3014,UTILIZADAS[Contacto1],UTILIZADAS[Source.Name],,0)</f>
        <v>Cobros Mayo</v>
      </c>
      <c r="B3014" s="18">
        <f>VLOOKUP(J3014,Ref!A:C,3,0)</f>
        <v>0</v>
      </c>
      <c r="C3014" s="18">
        <f>VLOOKUP(J3014,Ref!A:D,4,0)</f>
        <v>0</v>
      </c>
      <c r="D3014" s="18" t="str">
        <f t="shared" si="141"/>
        <v>18/may</v>
      </c>
      <c r="E3014" s="18">
        <f t="shared" si="142"/>
        <v>4</v>
      </c>
      <c r="F3014" s="18">
        <v>1</v>
      </c>
      <c r="G3014" s="18">
        <f t="shared" si="143"/>
        <v>0</v>
      </c>
      <c r="H3014" s="3">
        <v>46160.717407407406</v>
      </c>
      <c r="I3014">
        <v>66754357</v>
      </c>
      <c r="J3014" t="s">
        <v>2021</v>
      </c>
      <c r="K3014" t="s">
        <v>1968</v>
      </c>
      <c r="L3014" t="s">
        <v>1969</v>
      </c>
      <c r="M3014" t="s">
        <v>1970</v>
      </c>
      <c r="O3014">
        <v>368079730000</v>
      </c>
      <c r="P3014">
        <v>16018</v>
      </c>
      <c r="Q3014">
        <v>-4</v>
      </c>
      <c r="R3014">
        <v>1</v>
      </c>
      <c r="S3014">
        <v>66754357</v>
      </c>
      <c r="U3014" t="s">
        <v>5232</v>
      </c>
      <c r="W3014" t="s">
        <v>5233</v>
      </c>
      <c r="X3014">
        <v>368079730000</v>
      </c>
      <c r="Y3014" t="s">
        <v>85</v>
      </c>
      <c r="Z3014" t="s">
        <v>66</v>
      </c>
      <c r="AF3014" t="s">
        <v>1976</v>
      </c>
      <c r="AG3014" t="s">
        <v>1972</v>
      </c>
      <c r="AL3014">
        <v>5</v>
      </c>
      <c r="AN3014" t="s">
        <v>1974</v>
      </c>
      <c r="AO3014">
        <v>0</v>
      </c>
      <c r="AQ3014">
        <v>2258254</v>
      </c>
      <c r="AR3014" t="s">
        <v>4605</v>
      </c>
      <c r="AS3014" t="s">
        <v>5883</v>
      </c>
      <c r="AT3014" t="s">
        <v>2022</v>
      </c>
    </row>
    <row r="3015" spans="1:46" x14ac:dyDescent="0.25">
      <c r="A3015" t="str">
        <f>_xlfn.XLOOKUP(I3015,UTILIZADAS[Contacto1],UTILIZADAS[Source.Name],,0)</f>
        <v>Cobros Mayo</v>
      </c>
      <c r="B3015" s="18">
        <f>VLOOKUP(J3015,Ref!A:C,3,0)</f>
        <v>1</v>
      </c>
      <c r="C3015" s="18">
        <f>VLOOKUP(J3015,Ref!A:D,4,0)</f>
        <v>1</v>
      </c>
      <c r="D3015" s="18" t="str">
        <f t="shared" si="141"/>
        <v>20/may</v>
      </c>
      <c r="E3015" s="18">
        <f t="shared" si="142"/>
        <v>4</v>
      </c>
      <c r="F3015" s="18">
        <v>1</v>
      </c>
      <c r="G3015" s="18">
        <f t="shared" si="143"/>
        <v>1</v>
      </c>
      <c r="H3015" s="3">
        <v>46162.518958333334</v>
      </c>
      <c r="I3015">
        <v>66754357</v>
      </c>
      <c r="J3015">
        <v>6002</v>
      </c>
      <c r="K3015" t="s">
        <v>1983</v>
      </c>
      <c r="L3015" t="s">
        <v>1897</v>
      </c>
      <c r="M3015" t="s">
        <v>1970</v>
      </c>
      <c r="O3015">
        <v>368079730000</v>
      </c>
      <c r="P3015">
        <v>16018</v>
      </c>
      <c r="Q3015">
        <v>-4</v>
      </c>
      <c r="R3015">
        <v>1</v>
      </c>
      <c r="S3015">
        <v>66754357</v>
      </c>
      <c r="U3015" t="s">
        <v>5232</v>
      </c>
      <c r="W3015" t="s">
        <v>5233</v>
      </c>
      <c r="X3015">
        <v>368079730000</v>
      </c>
      <c r="Y3015" t="s">
        <v>85</v>
      </c>
      <c r="Z3015" t="s">
        <v>66</v>
      </c>
      <c r="AF3015" t="s">
        <v>1976</v>
      </c>
      <c r="AG3015" t="s">
        <v>1972</v>
      </c>
      <c r="AL3015">
        <v>47</v>
      </c>
      <c r="AM3015" t="s">
        <v>1979</v>
      </c>
      <c r="AN3015" t="s">
        <v>1987</v>
      </c>
      <c r="AO3015">
        <v>0</v>
      </c>
      <c r="AQ3015">
        <v>2258254</v>
      </c>
      <c r="AR3015" t="s">
        <v>4605</v>
      </c>
      <c r="AS3015" t="s">
        <v>5883</v>
      </c>
      <c r="AT3015" t="s">
        <v>1888</v>
      </c>
    </row>
    <row r="3016" spans="1:46" x14ac:dyDescent="0.25">
      <c r="A3016" t="str">
        <f>_xlfn.XLOOKUP(I3016,UTILIZADAS[Contacto1],UTILIZADAS[Source.Name],,0)</f>
        <v>Cobros Mayo</v>
      </c>
      <c r="B3016" s="18">
        <f>VLOOKUP(J3016,Ref!A:C,3,0)</f>
        <v>1</v>
      </c>
      <c r="C3016" s="18">
        <f>VLOOKUP(J3016,Ref!A:D,4,0)</f>
        <v>1</v>
      </c>
      <c r="D3016" s="18" t="str">
        <f t="shared" si="141"/>
        <v>12/may</v>
      </c>
      <c r="E3016" s="18">
        <f t="shared" si="142"/>
        <v>1</v>
      </c>
      <c r="F3016" s="18">
        <v>1</v>
      </c>
      <c r="G3016" s="18">
        <f t="shared" si="143"/>
        <v>1</v>
      </c>
      <c r="H3016" s="3">
        <v>46154.480636574073</v>
      </c>
      <c r="I3016">
        <v>66766082</v>
      </c>
      <c r="J3016">
        <v>6002</v>
      </c>
      <c r="K3016" t="s">
        <v>1983</v>
      </c>
      <c r="L3016" t="s">
        <v>1897</v>
      </c>
      <c r="M3016" t="s">
        <v>1970</v>
      </c>
      <c r="O3016">
        <v>365060660000</v>
      </c>
      <c r="P3016">
        <v>16018</v>
      </c>
      <c r="Q3016">
        <v>-4</v>
      </c>
      <c r="R3016">
        <v>1</v>
      </c>
      <c r="S3016">
        <v>66766082</v>
      </c>
      <c r="U3016" t="s">
        <v>6118</v>
      </c>
      <c r="W3016" t="s">
        <v>5235</v>
      </c>
      <c r="X3016">
        <v>365060660000</v>
      </c>
      <c r="Y3016" t="s">
        <v>65</v>
      </c>
      <c r="Z3016" t="s">
        <v>66</v>
      </c>
      <c r="AF3016" t="s">
        <v>1976</v>
      </c>
      <c r="AG3016" t="s">
        <v>1972</v>
      </c>
      <c r="AL3016">
        <v>65</v>
      </c>
      <c r="AM3016" t="s">
        <v>1979</v>
      </c>
      <c r="AN3016" t="s">
        <v>1987</v>
      </c>
      <c r="AO3016">
        <v>0</v>
      </c>
      <c r="AQ3016">
        <v>2258255</v>
      </c>
      <c r="AR3016" t="s">
        <v>4605</v>
      </c>
      <c r="AS3016" t="s">
        <v>5883</v>
      </c>
      <c r="AT3016" t="s">
        <v>1888</v>
      </c>
    </row>
    <row r="3017" spans="1:46" x14ac:dyDescent="0.25">
      <c r="A3017" t="str">
        <f>_xlfn.XLOOKUP(I3017,UTILIZADAS[Contacto1],UTILIZADAS[Source.Name],,0)</f>
        <v>Cobros Abril Canal Fijo</v>
      </c>
      <c r="B3017" s="18">
        <f>VLOOKUP(J3017,Ref!A:C,3,0)</f>
        <v>0</v>
      </c>
      <c r="C3017" s="18">
        <f>VLOOKUP(J3017,Ref!A:D,4,0)</f>
        <v>0</v>
      </c>
      <c r="D3017" s="18" t="str">
        <f t="shared" si="141"/>
        <v>12/may</v>
      </c>
      <c r="E3017" s="18">
        <f t="shared" si="142"/>
        <v>6</v>
      </c>
      <c r="F3017" s="18">
        <v>1</v>
      </c>
      <c r="G3017" s="18">
        <f t="shared" si="143"/>
        <v>0</v>
      </c>
      <c r="H3017" s="3">
        <v>46154.480902777781</v>
      </c>
      <c r="I3017">
        <v>66767187</v>
      </c>
      <c r="J3017" t="s">
        <v>2021</v>
      </c>
      <c r="K3017" t="s">
        <v>1968</v>
      </c>
      <c r="L3017" t="s">
        <v>1969</v>
      </c>
      <c r="M3017" t="s">
        <v>1970</v>
      </c>
      <c r="O3017">
        <v>369035140000</v>
      </c>
      <c r="P3017">
        <v>16018</v>
      </c>
      <c r="Q3017">
        <v>-4</v>
      </c>
      <c r="R3017">
        <v>1</v>
      </c>
      <c r="S3017">
        <v>66767187</v>
      </c>
      <c r="U3017" t="s">
        <v>5715</v>
      </c>
      <c r="W3017" t="s">
        <v>4048</v>
      </c>
      <c r="X3017">
        <v>369035140000</v>
      </c>
      <c r="Y3017" t="s">
        <v>65</v>
      </c>
      <c r="Z3017" t="s">
        <v>66</v>
      </c>
      <c r="AF3017" t="s">
        <v>1976</v>
      </c>
      <c r="AG3017" t="s">
        <v>1972</v>
      </c>
      <c r="AL3017">
        <v>5</v>
      </c>
      <c r="AN3017" t="s">
        <v>1974</v>
      </c>
      <c r="AO3017">
        <v>0</v>
      </c>
      <c r="AQ3017">
        <v>2258256</v>
      </c>
      <c r="AR3017" t="s">
        <v>4605</v>
      </c>
      <c r="AS3017" t="s">
        <v>5883</v>
      </c>
      <c r="AT3017" t="s">
        <v>2022</v>
      </c>
    </row>
    <row r="3018" spans="1:46" x14ac:dyDescent="0.25">
      <c r="A3018" t="str">
        <f>_xlfn.XLOOKUP(I3018,UTILIZADAS[Contacto1],UTILIZADAS[Source.Name],,0)</f>
        <v>Cobros Abril Canal Fijo</v>
      </c>
      <c r="B3018" s="18">
        <f>VLOOKUP(J3018,Ref!A:C,3,0)</f>
        <v>0</v>
      </c>
      <c r="C3018" s="18">
        <f>VLOOKUP(J3018,Ref!A:D,4,0)</f>
        <v>0</v>
      </c>
      <c r="D3018" s="18" t="str">
        <f t="shared" si="141"/>
        <v>14/may</v>
      </c>
      <c r="E3018" s="18">
        <f t="shared" si="142"/>
        <v>6</v>
      </c>
      <c r="F3018" s="18">
        <v>1</v>
      </c>
      <c r="G3018" s="18">
        <f t="shared" si="143"/>
        <v>0</v>
      </c>
      <c r="H3018" s="3">
        <v>46156.524259259262</v>
      </c>
      <c r="I3018">
        <v>66767187</v>
      </c>
      <c r="J3018" t="s">
        <v>2021</v>
      </c>
      <c r="K3018" t="s">
        <v>1968</v>
      </c>
      <c r="L3018" t="s">
        <v>1969</v>
      </c>
      <c r="M3018" t="s">
        <v>1970</v>
      </c>
      <c r="O3018">
        <v>369035140000</v>
      </c>
      <c r="P3018">
        <v>16018</v>
      </c>
      <c r="Q3018">
        <v>-4</v>
      </c>
      <c r="R3018">
        <v>1</v>
      </c>
      <c r="S3018">
        <v>66767187</v>
      </c>
      <c r="U3018" t="s">
        <v>5715</v>
      </c>
      <c r="W3018" t="s">
        <v>4048</v>
      </c>
      <c r="X3018">
        <v>369035140000</v>
      </c>
      <c r="Y3018" t="s">
        <v>65</v>
      </c>
      <c r="Z3018" t="s">
        <v>66</v>
      </c>
      <c r="AF3018" t="s">
        <v>1976</v>
      </c>
      <c r="AG3018" t="s">
        <v>1972</v>
      </c>
      <c r="AL3018">
        <v>5</v>
      </c>
      <c r="AN3018" t="s">
        <v>1974</v>
      </c>
      <c r="AO3018">
        <v>0</v>
      </c>
      <c r="AQ3018">
        <v>2258256</v>
      </c>
      <c r="AR3018" t="s">
        <v>4605</v>
      </c>
      <c r="AS3018" t="s">
        <v>5883</v>
      </c>
      <c r="AT3018" t="s">
        <v>2022</v>
      </c>
    </row>
    <row r="3019" spans="1:46" x14ac:dyDescent="0.25">
      <c r="A3019" t="str">
        <f>_xlfn.XLOOKUP(I3019,UTILIZADAS[Contacto1],UTILIZADAS[Source.Name],,0)</f>
        <v>Cobros Abril Canal Fijo</v>
      </c>
      <c r="B3019" s="18">
        <f>VLOOKUP(J3019,Ref!A:C,3,0)</f>
        <v>0</v>
      </c>
      <c r="C3019" s="18">
        <f>VLOOKUP(J3019,Ref!A:D,4,0)</f>
        <v>0</v>
      </c>
      <c r="D3019" s="18" t="str">
        <f t="shared" si="141"/>
        <v>18/may</v>
      </c>
      <c r="E3019" s="18">
        <f t="shared" si="142"/>
        <v>6</v>
      </c>
      <c r="F3019" s="18">
        <v>1</v>
      </c>
      <c r="G3019" s="18">
        <f t="shared" si="143"/>
        <v>0</v>
      </c>
      <c r="H3019" s="3">
        <v>46160.717673611114</v>
      </c>
      <c r="I3019">
        <v>66767187</v>
      </c>
      <c r="J3019" t="s">
        <v>2021</v>
      </c>
      <c r="K3019" t="s">
        <v>1968</v>
      </c>
      <c r="L3019" t="s">
        <v>1969</v>
      </c>
      <c r="M3019" t="s">
        <v>1970</v>
      </c>
      <c r="O3019">
        <v>369035140000</v>
      </c>
      <c r="P3019">
        <v>16018</v>
      </c>
      <c r="Q3019">
        <v>-4</v>
      </c>
      <c r="R3019">
        <v>1</v>
      </c>
      <c r="S3019">
        <v>66767187</v>
      </c>
      <c r="U3019" t="s">
        <v>5715</v>
      </c>
      <c r="W3019" t="s">
        <v>4048</v>
      </c>
      <c r="X3019">
        <v>369035140000</v>
      </c>
      <c r="Y3019" t="s">
        <v>65</v>
      </c>
      <c r="Z3019" t="s">
        <v>66</v>
      </c>
      <c r="AF3019" t="s">
        <v>1976</v>
      </c>
      <c r="AG3019" t="s">
        <v>1972</v>
      </c>
      <c r="AL3019">
        <v>5</v>
      </c>
      <c r="AN3019" t="s">
        <v>1974</v>
      </c>
      <c r="AO3019">
        <v>0</v>
      </c>
      <c r="AQ3019">
        <v>2258256</v>
      </c>
      <c r="AR3019" t="s">
        <v>4605</v>
      </c>
      <c r="AS3019" t="s">
        <v>5883</v>
      </c>
      <c r="AT3019" t="s">
        <v>2022</v>
      </c>
    </row>
    <row r="3020" spans="1:46" x14ac:dyDescent="0.25">
      <c r="A3020" t="str">
        <f>_xlfn.XLOOKUP(I3020,UTILIZADAS[Contacto1],UTILIZADAS[Source.Name],,0)</f>
        <v>Cobros Abril Canal Fijo</v>
      </c>
      <c r="B3020" s="18">
        <f>VLOOKUP(J3020,Ref!A:C,3,0)</f>
        <v>0</v>
      </c>
      <c r="C3020" s="18">
        <f>VLOOKUP(J3020,Ref!A:D,4,0)</f>
        <v>0</v>
      </c>
      <c r="D3020" s="18" t="str">
        <f t="shared" si="141"/>
        <v>20/may</v>
      </c>
      <c r="E3020" s="18">
        <f t="shared" si="142"/>
        <v>6</v>
      </c>
      <c r="F3020" s="18">
        <v>1</v>
      </c>
      <c r="G3020" s="18">
        <f t="shared" si="143"/>
        <v>0</v>
      </c>
      <c r="H3020" s="3">
        <v>46162.51935185185</v>
      </c>
      <c r="I3020">
        <v>66767187</v>
      </c>
      <c r="J3020" t="s">
        <v>2021</v>
      </c>
      <c r="K3020" t="s">
        <v>1968</v>
      </c>
      <c r="L3020" t="s">
        <v>1969</v>
      </c>
      <c r="M3020" t="s">
        <v>1970</v>
      </c>
      <c r="O3020">
        <v>369035140000</v>
      </c>
      <c r="P3020">
        <v>16018</v>
      </c>
      <c r="Q3020">
        <v>-4</v>
      </c>
      <c r="R3020">
        <v>1</v>
      </c>
      <c r="S3020">
        <v>66767187</v>
      </c>
      <c r="U3020" t="s">
        <v>5715</v>
      </c>
      <c r="W3020" t="s">
        <v>4048</v>
      </c>
      <c r="X3020">
        <v>369035140000</v>
      </c>
      <c r="Y3020" t="s">
        <v>65</v>
      </c>
      <c r="Z3020" t="s">
        <v>66</v>
      </c>
      <c r="AF3020" t="s">
        <v>1976</v>
      </c>
      <c r="AG3020" t="s">
        <v>1972</v>
      </c>
      <c r="AL3020">
        <v>5</v>
      </c>
      <c r="AN3020" t="s">
        <v>1974</v>
      </c>
      <c r="AO3020">
        <v>0</v>
      </c>
      <c r="AQ3020">
        <v>2258256</v>
      </c>
      <c r="AR3020" t="s">
        <v>4605</v>
      </c>
      <c r="AS3020" t="s">
        <v>5883</v>
      </c>
      <c r="AT3020" t="s">
        <v>2022</v>
      </c>
    </row>
    <row r="3021" spans="1:46" x14ac:dyDescent="0.25">
      <c r="A3021" t="str">
        <f>_xlfn.XLOOKUP(I3021,UTILIZADAS[Contacto1],UTILIZADAS[Source.Name],,0)</f>
        <v>Cobros Abril Canal Fijo</v>
      </c>
      <c r="B3021" s="18">
        <f>VLOOKUP(J3021,Ref!A:C,3,0)</f>
        <v>0</v>
      </c>
      <c r="C3021" s="18">
        <f>VLOOKUP(J3021,Ref!A:D,4,0)</f>
        <v>0</v>
      </c>
      <c r="D3021" s="18" t="str">
        <f t="shared" si="141"/>
        <v>21/may</v>
      </c>
      <c r="E3021" s="18">
        <f t="shared" si="142"/>
        <v>6</v>
      </c>
      <c r="F3021" s="18">
        <v>1</v>
      </c>
      <c r="G3021" s="18">
        <f t="shared" si="143"/>
        <v>0</v>
      </c>
      <c r="H3021" s="3">
        <v>46163.58662037037</v>
      </c>
      <c r="I3021">
        <v>66767187</v>
      </c>
      <c r="J3021" t="s">
        <v>2021</v>
      </c>
      <c r="K3021" t="s">
        <v>1968</v>
      </c>
      <c r="L3021" t="s">
        <v>1969</v>
      </c>
      <c r="M3021" t="s">
        <v>1970</v>
      </c>
      <c r="O3021">
        <v>369035140000</v>
      </c>
      <c r="P3021">
        <v>16018</v>
      </c>
      <c r="Q3021">
        <v>-4</v>
      </c>
      <c r="R3021">
        <v>1</v>
      </c>
      <c r="S3021">
        <v>66767187</v>
      </c>
      <c r="U3021" t="s">
        <v>5715</v>
      </c>
      <c r="W3021" t="s">
        <v>4048</v>
      </c>
      <c r="X3021">
        <v>369035140000</v>
      </c>
      <c r="Y3021" t="s">
        <v>65</v>
      </c>
      <c r="Z3021" t="s">
        <v>66</v>
      </c>
      <c r="AF3021" t="s">
        <v>1976</v>
      </c>
      <c r="AG3021" t="s">
        <v>1972</v>
      </c>
      <c r="AL3021">
        <v>5</v>
      </c>
      <c r="AN3021" t="s">
        <v>1974</v>
      </c>
      <c r="AO3021">
        <v>0</v>
      </c>
      <c r="AQ3021">
        <v>2258256</v>
      </c>
      <c r="AR3021" t="s">
        <v>4605</v>
      </c>
      <c r="AS3021" t="s">
        <v>5883</v>
      </c>
      <c r="AT3021" t="s">
        <v>2022</v>
      </c>
    </row>
    <row r="3022" spans="1:46" x14ac:dyDescent="0.25">
      <c r="A3022" t="str">
        <f>_xlfn.XLOOKUP(I3022,UTILIZADAS[Contacto1],UTILIZADAS[Source.Name],,0)</f>
        <v>Cobros Abril Canal Fijo</v>
      </c>
      <c r="B3022" s="18">
        <f>VLOOKUP(J3022,Ref!A:C,3,0)</f>
        <v>1</v>
      </c>
      <c r="C3022" s="18">
        <f>VLOOKUP(J3022,Ref!A:D,4,0)</f>
        <v>1</v>
      </c>
      <c r="D3022" s="18" t="str">
        <f t="shared" si="141"/>
        <v>22/may</v>
      </c>
      <c r="E3022" s="18">
        <f t="shared" si="142"/>
        <v>6</v>
      </c>
      <c r="F3022" s="18">
        <v>1</v>
      </c>
      <c r="G3022" s="18">
        <f t="shared" si="143"/>
        <v>1</v>
      </c>
      <c r="H3022" s="3">
        <v>46164.435752314814</v>
      </c>
      <c r="I3022">
        <v>66767187</v>
      </c>
      <c r="J3022">
        <v>6003</v>
      </c>
      <c r="K3022" t="s">
        <v>1983</v>
      </c>
      <c r="L3022" t="s">
        <v>1897</v>
      </c>
      <c r="M3022" t="s">
        <v>1970</v>
      </c>
      <c r="O3022">
        <v>369035140000</v>
      </c>
      <c r="P3022">
        <v>16018</v>
      </c>
      <c r="Q3022">
        <v>-4</v>
      </c>
      <c r="R3022">
        <v>1</v>
      </c>
      <c r="S3022">
        <v>66767187</v>
      </c>
      <c r="U3022" t="s">
        <v>5715</v>
      </c>
      <c r="W3022" t="s">
        <v>4048</v>
      </c>
      <c r="X3022">
        <v>369035140000</v>
      </c>
      <c r="Y3022" t="s">
        <v>65</v>
      </c>
      <c r="Z3022" t="s">
        <v>66</v>
      </c>
      <c r="AF3022" t="s">
        <v>1976</v>
      </c>
      <c r="AG3022" t="s">
        <v>1972</v>
      </c>
      <c r="AL3022">
        <v>66</v>
      </c>
      <c r="AM3022" t="s">
        <v>1979</v>
      </c>
      <c r="AN3022" t="s">
        <v>1987</v>
      </c>
      <c r="AO3022">
        <v>0</v>
      </c>
      <c r="AQ3022">
        <v>2258256</v>
      </c>
      <c r="AR3022" t="s">
        <v>4605</v>
      </c>
      <c r="AS3022" t="s">
        <v>5883</v>
      </c>
      <c r="AT3022" t="s">
        <v>1892</v>
      </c>
    </row>
    <row r="3023" spans="1:46" x14ac:dyDescent="0.25">
      <c r="A3023" t="str">
        <f>_xlfn.XLOOKUP(I3023,UTILIZADAS[Contacto1],UTILIZADAS[Source.Name],,0)</f>
        <v>Cobros Abril Canal Fijo</v>
      </c>
      <c r="B3023" s="18">
        <f>VLOOKUP(J3023,Ref!A:C,3,0)</f>
        <v>0</v>
      </c>
      <c r="C3023" s="18">
        <f>VLOOKUP(J3023,Ref!A:D,4,0)</f>
        <v>0</v>
      </c>
      <c r="D3023" s="18" t="str">
        <f t="shared" si="141"/>
        <v>04/may</v>
      </c>
      <c r="E3023" s="18">
        <f t="shared" si="142"/>
        <v>12</v>
      </c>
      <c r="F3023" s="18">
        <v>1</v>
      </c>
      <c r="G3023" s="18">
        <f t="shared" si="143"/>
        <v>0</v>
      </c>
      <c r="H3023" s="3">
        <v>46146.464259259257</v>
      </c>
      <c r="I3023">
        <v>66773797</v>
      </c>
      <c r="J3023" t="s">
        <v>1967</v>
      </c>
      <c r="K3023" t="s">
        <v>1968</v>
      </c>
      <c r="L3023" t="s">
        <v>1969</v>
      </c>
      <c r="M3023" t="s">
        <v>1970</v>
      </c>
      <c r="O3023">
        <v>361045600000</v>
      </c>
      <c r="P3023">
        <v>16017</v>
      </c>
      <c r="Q3023">
        <v>-4</v>
      </c>
      <c r="R3023">
        <v>1</v>
      </c>
      <c r="S3023">
        <v>66773797</v>
      </c>
      <c r="U3023" t="s">
        <v>2531</v>
      </c>
      <c r="W3023" t="s">
        <v>4139</v>
      </c>
      <c r="X3023" t="s">
        <v>66</v>
      </c>
      <c r="Y3023" t="s">
        <v>65</v>
      </c>
      <c r="Z3023">
        <v>361045600000</v>
      </c>
      <c r="AG3023" t="s">
        <v>1972</v>
      </c>
      <c r="AI3023" t="s">
        <v>3329</v>
      </c>
      <c r="AL3023">
        <v>0</v>
      </c>
      <c r="AN3023" t="s">
        <v>1974</v>
      </c>
      <c r="AO3023">
        <v>0</v>
      </c>
      <c r="AQ3023">
        <v>2252368</v>
      </c>
      <c r="AR3023" t="s">
        <v>2241</v>
      </c>
      <c r="AS3023" t="s">
        <v>4163</v>
      </c>
      <c r="AT3023" t="s">
        <v>1975</v>
      </c>
    </row>
    <row r="3024" spans="1:46" x14ac:dyDescent="0.25">
      <c r="A3024" t="str">
        <f>_xlfn.XLOOKUP(I3024,UTILIZADAS[Contacto1],UTILIZADAS[Source.Name],,0)</f>
        <v>Cobros Abril Canal Fijo</v>
      </c>
      <c r="B3024" s="18">
        <f>VLOOKUP(J3024,Ref!A:C,3,0)</f>
        <v>0</v>
      </c>
      <c r="C3024" s="18">
        <f>VLOOKUP(J3024,Ref!A:D,4,0)</f>
        <v>0</v>
      </c>
      <c r="D3024" s="18" t="str">
        <f t="shared" si="141"/>
        <v>06/may</v>
      </c>
      <c r="E3024" s="18">
        <f t="shared" si="142"/>
        <v>12</v>
      </c>
      <c r="F3024" s="18">
        <v>1</v>
      </c>
      <c r="G3024" s="18">
        <f t="shared" si="143"/>
        <v>0</v>
      </c>
      <c r="H3024" s="3">
        <v>46148.472303240742</v>
      </c>
      <c r="I3024">
        <v>66773797</v>
      </c>
      <c r="J3024" t="s">
        <v>1967</v>
      </c>
      <c r="K3024" t="s">
        <v>1968</v>
      </c>
      <c r="L3024" t="s">
        <v>1969</v>
      </c>
      <c r="M3024" t="s">
        <v>1970</v>
      </c>
      <c r="O3024">
        <v>361045600000</v>
      </c>
      <c r="P3024">
        <v>16017</v>
      </c>
      <c r="Q3024">
        <v>-4</v>
      </c>
      <c r="R3024">
        <v>1</v>
      </c>
      <c r="S3024">
        <v>66773797</v>
      </c>
      <c r="U3024" t="s">
        <v>2531</v>
      </c>
      <c r="W3024" t="s">
        <v>4139</v>
      </c>
      <c r="X3024" t="s">
        <v>66</v>
      </c>
      <c r="Y3024" t="s">
        <v>65</v>
      </c>
      <c r="Z3024">
        <v>361045600000</v>
      </c>
      <c r="AG3024" t="s">
        <v>1972</v>
      </c>
      <c r="AI3024" t="s">
        <v>3329</v>
      </c>
      <c r="AL3024">
        <v>0</v>
      </c>
      <c r="AN3024" t="s">
        <v>1974</v>
      </c>
      <c r="AO3024">
        <v>0</v>
      </c>
      <c r="AQ3024">
        <v>2252368</v>
      </c>
      <c r="AR3024" t="s">
        <v>2241</v>
      </c>
      <c r="AS3024" t="s">
        <v>4163</v>
      </c>
      <c r="AT3024" t="s">
        <v>1975</v>
      </c>
    </row>
    <row r="3025" spans="1:46" x14ac:dyDescent="0.25">
      <c r="A3025" t="str">
        <f>_xlfn.XLOOKUP(I3025,UTILIZADAS[Contacto1],UTILIZADAS[Source.Name],,0)</f>
        <v>Cobros Abril Canal Fijo</v>
      </c>
      <c r="B3025" s="18">
        <f>VLOOKUP(J3025,Ref!A:C,3,0)</f>
        <v>0</v>
      </c>
      <c r="C3025" s="18">
        <f>VLOOKUP(J3025,Ref!A:D,4,0)</f>
        <v>0</v>
      </c>
      <c r="D3025" s="18" t="str">
        <f t="shared" si="141"/>
        <v>07/may</v>
      </c>
      <c r="E3025" s="18">
        <f t="shared" si="142"/>
        <v>12</v>
      </c>
      <c r="F3025" s="18">
        <v>1</v>
      </c>
      <c r="G3025" s="18">
        <f t="shared" si="143"/>
        <v>0</v>
      </c>
      <c r="H3025" s="3">
        <v>46149.666886574072</v>
      </c>
      <c r="I3025">
        <v>66773797</v>
      </c>
      <c r="J3025" t="s">
        <v>2023</v>
      </c>
      <c r="K3025" t="s">
        <v>1968</v>
      </c>
      <c r="L3025" t="s">
        <v>1969</v>
      </c>
      <c r="M3025" t="s">
        <v>1970</v>
      </c>
      <c r="O3025">
        <v>361045600000</v>
      </c>
      <c r="P3025">
        <v>16017</v>
      </c>
      <c r="Q3025">
        <v>-4</v>
      </c>
      <c r="R3025">
        <v>1</v>
      </c>
      <c r="S3025">
        <v>66773797</v>
      </c>
      <c r="U3025" t="s">
        <v>2531</v>
      </c>
      <c r="W3025" t="s">
        <v>4139</v>
      </c>
      <c r="X3025" t="s">
        <v>66</v>
      </c>
      <c r="Y3025" t="s">
        <v>65</v>
      </c>
      <c r="Z3025">
        <v>361045600000</v>
      </c>
      <c r="AG3025" t="s">
        <v>1972</v>
      </c>
      <c r="AI3025" t="s">
        <v>3329</v>
      </c>
      <c r="AL3025">
        <v>0</v>
      </c>
      <c r="AN3025" t="s">
        <v>1974</v>
      </c>
      <c r="AO3025">
        <v>0</v>
      </c>
      <c r="AQ3025">
        <v>2252368</v>
      </c>
      <c r="AR3025" t="s">
        <v>2241</v>
      </c>
      <c r="AS3025" t="s">
        <v>4163</v>
      </c>
      <c r="AT3025" t="s">
        <v>2024</v>
      </c>
    </row>
    <row r="3026" spans="1:46" x14ac:dyDescent="0.25">
      <c r="A3026" t="str">
        <f>_xlfn.XLOOKUP(I3026,UTILIZADAS[Contacto1],UTILIZADAS[Source.Name],,0)</f>
        <v>Cobros Abril Canal Fijo</v>
      </c>
      <c r="B3026" s="18">
        <f>VLOOKUP(J3026,Ref!A:C,3,0)</f>
        <v>0</v>
      </c>
      <c r="C3026" s="18">
        <f>VLOOKUP(J3026,Ref!A:D,4,0)</f>
        <v>0</v>
      </c>
      <c r="D3026" s="18" t="str">
        <f t="shared" si="141"/>
        <v>08/may</v>
      </c>
      <c r="E3026" s="18">
        <f t="shared" si="142"/>
        <v>12</v>
      </c>
      <c r="F3026" s="18">
        <v>1</v>
      </c>
      <c r="G3026" s="18">
        <f t="shared" si="143"/>
        <v>0</v>
      </c>
      <c r="H3026" s="3">
        <v>46150.412118055552</v>
      </c>
      <c r="I3026">
        <v>66773797</v>
      </c>
      <c r="J3026" t="s">
        <v>1967</v>
      </c>
      <c r="K3026" t="s">
        <v>1968</v>
      </c>
      <c r="L3026" t="s">
        <v>1969</v>
      </c>
      <c r="M3026" t="s">
        <v>1970</v>
      </c>
      <c r="O3026">
        <v>361045600000</v>
      </c>
      <c r="P3026">
        <v>16017</v>
      </c>
      <c r="Q3026">
        <v>-4</v>
      </c>
      <c r="R3026">
        <v>1</v>
      </c>
      <c r="S3026">
        <v>66773797</v>
      </c>
      <c r="U3026" t="s">
        <v>2531</v>
      </c>
      <c r="W3026" t="s">
        <v>4139</v>
      </c>
      <c r="X3026" t="s">
        <v>66</v>
      </c>
      <c r="Y3026" t="s">
        <v>65</v>
      </c>
      <c r="Z3026">
        <v>361045600000</v>
      </c>
      <c r="AG3026" t="s">
        <v>1972</v>
      </c>
      <c r="AI3026" t="s">
        <v>3329</v>
      </c>
      <c r="AL3026">
        <v>0</v>
      </c>
      <c r="AN3026" t="s">
        <v>1974</v>
      </c>
      <c r="AO3026">
        <v>0</v>
      </c>
      <c r="AQ3026">
        <v>2252368</v>
      </c>
      <c r="AR3026" t="s">
        <v>2241</v>
      </c>
      <c r="AS3026" t="s">
        <v>4163</v>
      </c>
      <c r="AT3026" t="s">
        <v>1975</v>
      </c>
    </row>
    <row r="3027" spans="1:46" x14ac:dyDescent="0.25">
      <c r="A3027" t="str">
        <f>_xlfn.XLOOKUP(I3027,UTILIZADAS[Contacto1],UTILIZADAS[Source.Name],,0)</f>
        <v>Cobros Abril Canal Fijo</v>
      </c>
      <c r="B3027" s="18">
        <f>VLOOKUP(J3027,Ref!A:C,3,0)</f>
        <v>0</v>
      </c>
      <c r="C3027" s="18">
        <f>VLOOKUP(J3027,Ref!A:D,4,0)</f>
        <v>0</v>
      </c>
      <c r="D3027" s="18" t="str">
        <f t="shared" si="141"/>
        <v>08/may</v>
      </c>
      <c r="E3027" s="18">
        <f t="shared" si="142"/>
        <v>12</v>
      </c>
      <c r="F3027" s="18">
        <v>1</v>
      </c>
      <c r="G3027" s="18">
        <f t="shared" si="143"/>
        <v>0</v>
      </c>
      <c r="H3027" s="3">
        <v>46150.696932870371</v>
      </c>
      <c r="I3027">
        <v>66773797</v>
      </c>
      <c r="J3027" t="s">
        <v>1967</v>
      </c>
      <c r="K3027" t="s">
        <v>1968</v>
      </c>
      <c r="L3027" t="s">
        <v>1969</v>
      </c>
      <c r="M3027" t="s">
        <v>1970</v>
      </c>
      <c r="O3027">
        <v>361045600000</v>
      </c>
      <c r="P3027">
        <v>16017</v>
      </c>
      <c r="Q3027">
        <v>-4</v>
      </c>
      <c r="R3027">
        <v>1</v>
      </c>
      <c r="S3027">
        <v>66773797</v>
      </c>
      <c r="U3027" t="s">
        <v>2531</v>
      </c>
      <c r="W3027" t="s">
        <v>4139</v>
      </c>
      <c r="X3027" t="s">
        <v>66</v>
      </c>
      <c r="Y3027" t="s">
        <v>65</v>
      </c>
      <c r="Z3027">
        <v>361045600000</v>
      </c>
      <c r="AG3027" t="s">
        <v>1972</v>
      </c>
      <c r="AI3027" t="s">
        <v>3329</v>
      </c>
      <c r="AL3027">
        <v>0</v>
      </c>
      <c r="AN3027" t="s">
        <v>1974</v>
      </c>
      <c r="AO3027">
        <v>0</v>
      </c>
      <c r="AQ3027">
        <v>2252368</v>
      </c>
      <c r="AR3027" t="s">
        <v>2241</v>
      </c>
      <c r="AS3027" t="s">
        <v>4163</v>
      </c>
      <c r="AT3027" t="s">
        <v>1975</v>
      </c>
    </row>
    <row r="3028" spans="1:46" x14ac:dyDescent="0.25">
      <c r="A3028" t="str">
        <f>_xlfn.XLOOKUP(I3028,UTILIZADAS[Contacto1],UTILIZADAS[Source.Name],,0)</f>
        <v>Cobros Abril Canal Fijo</v>
      </c>
      <c r="B3028" s="18">
        <f>VLOOKUP(J3028,Ref!A:C,3,0)</f>
        <v>0</v>
      </c>
      <c r="C3028" s="18">
        <f>VLOOKUP(J3028,Ref!A:D,4,0)</f>
        <v>0</v>
      </c>
      <c r="D3028" s="18" t="str">
        <f t="shared" si="141"/>
        <v>12/may</v>
      </c>
      <c r="E3028" s="18">
        <f t="shared" si="142"/>
        <v>12</v>
      </c>
      <c r="F3028" s="18">
        <v>1</v>
      </c>
      <c r="G3028" s="18">
        <f t="shared" si="143"/>
        <v>0</v>
      </c>
      <c r="H3028" s="3">
        <v>46154.481006944443</v>
      </c>
      <c r="I3028">
        <v>66773797</v>
      </c>
      <c r="J3028" t="s">
        <v>1967</v>
      </c>
      <c r="K3028" t="s">
        <v>1968</v>
      </c>
      <c r="L3028" t="s">
        <v>1969</v>
      </c>
      <c r="M3028" t="s">
        <v>1970</v>
      </c>
      <c r="O3028">
        <v>361045600000</v>
      </c>
      <c r="P3028">
        <v>16018</v>
      </c>
      <c r="Q3028">
        <v>-4</v>
      </c>
      <c r="R3028">
        <v>1</v>
      </c>
      <c r="S3028">
        <v>66773797</v>
      </c>
      <c r="U3028" t="s">
        <v>2531</v>
      </c>
      <c r="W3028" t="s">
        <v>4139</v>
      </c>
      <c r="X3028">
        <v>361045600000</v>
      </c>
      <c r="Y3028" t="s">
        <v>65</v>
      </c>
      <c r="Z3028" t="s">
        <v>66</v>
      </c>
      <c r="AG3028" t="s">
        <v>1972</v>
      </c>
      <c r="AL3028">
        <v>0</v>
      </c>
      <c r="AN3028" t="s">
        <v>1974</v>
      </c>
      <c r="AO3028">
        <v>0</v>
      </c>
      <c r="AQ3028">
        <v>2258257</v>
      </c>
      <c r="AR3028" t="s">
        <v>4605</v>
      </c>
      <c r="AS3028" t="s">
        <v>5883</v>
      </c>
      <c r="AT3028" t="s">
        <v>1975</v>
      </c>
    </row>
    <row r="3029" spans="1:46" x14ac:dyDescent="0.25">
      <c r="A3029" t="str">
        <f>_xlfn.XLOOKUP(I3029,UTILIZADAS[Contacto1],UTILIZADAS[Source.Name],,0)</f>
        <v>Cobros Abril Canal Fijo</v>
      </c>
      <c r="B3029" s="18">
        <f>VLOOKUP(J3029,Ref!A:C,3,0)</f>
        <v>0</v>
      </c>
      <c r="C3029" s="18">
        <f>VLOOKUP(J3029,Ref!A:D,4,0)</f>
        <v>0</v>
      </c>
      <c r="D3029" s="18" t="str">
        <f t="shared" si="141"/>
        <v>14/may</v>
      </c>
      <c r="E3029" s="18">
        <f t="shared" si="142"/>
        <v>12</v>
      </c>
      <c r="F3029" s="18">
        <v>1</v>
      </c>
      <c r="G3029" s="18">
        <f t="shared" si="143"/>
        <v>0</v>
      </c>
      <c r="H3029" s="3">
        <v>46156.524340277778</v>
      </c>
      <c r="I3029">
        <v>66773797</v>
      </c>
      <c r="J3029" t="s">
        <v>1967</v>
      </c>
      <c r="K3029" t="s">
        <v>1968</v>
      </c>
      <c r="L3029" t="s">
        <v>1969</v>
      </c>
      <c r="M3029" t="s">
        <v>1970</v>
      </c>
      <c r="O3029">
        <v>361045600000</v>
      </c>
      <c r="P3029">
        <v>16018</v>
      </c>
      <c r="Q3029">
        <v>-4</v>
      </c>
      <c r="R3029">
        <v>1</v>
      </c>
      <c r="S3029">
        <v>66773797</v>
      </c>
      <c r="U3029" t="s">
        <v>2531</v>
      </c>
      <c r="W3029" t="s">
        <v>4139</v>
      </c>
      <c r="X3029">
        <v>361045600000</v>
      </c>
      <c r="Y3029" t="s">
        <v>65</v>
      </c>
      <c r="Z3029" t="s">
        <v>66</v>
      </c>
      <c r="AG3029" t="s">
        <v>1972</v>
      </c>
      <c r="AL3029">
        <v>0</v>
      </c>
      <c r="AN3029" t="s">
        <v>1974</v>
      </c>
      <c r="AO3029">
        <v>0</v>
      </c>
      <c r="AQ3029">
        <v>2258257</v>
      </c>
      <c r="AR3029" t="s">
        <v>4605</v>
      </c>
      <c r="AS3029" t="s">
        <v>5883</v>
      </c>
      <c r="AT3029" t="s">
        <v>1975</v>
      </c>
    </row>
    <row r="3030" spans="1:46" x14ac:dyDescent="0.25">
      <c r="A3030" t="str">
        <f>_xlfn.XLOOKUP(I3030,UTILIZADAS[Contacto1],UTILIZADAS[Source.Name],,0)</f>
        <v>Cobros Abril Canal Fijo</v>
      </c>
      <c r="B3030" s="18">
        <f>VLOOKUP(J3030,Ref!A:C,3,0)</f>
        <v>0</v>
      </c>
      <c r="C3030" s="18">
        <f>VLOOKUP(J3030,Ref!A:D,4,0)</f>
        <v>0</v>
      </c>
      <c r="D3030" s="18" t="str">
        <f t="shared" si="141"/>
        <v>18/may</v>
      </c>
      <c r="E3030" s="18">
        <f t="shared" si="142"/>
        <v>12</v>
      </c>
      <c r="F3030" s="18">
        <v>1</v>
      </c>
      <c r="G3030" s="18">
        <f t="shared" si="143"/>
        <v>0</v>
      </c>
      <c r="H3030" s="3">
        <v>46160.71775462963</v>
      </c>
      <c r="I3030">
        <v>66773797</v>
      </c>
      <c r="J3030" t="s">
        <v>1967</v>
      </c>
      <c r="K3030" t="s">
        <v>1968</v>
      </c>
      <c r="L3030" t="s">
        <v>1969</v>
      </c>
      <c r="M3030" t="s">
        <v>1970</v>
      </c>
      <c r="O3030">
        <v>361045600000</v>
      </c>
      <c r="P3030">
        <v>16018</v>
      </c>
      <c r="Q3030">
        <v>-4</v>
      </c>
      <c r="R3030">
        <v>1</v>
      </c>
      <c r="S3030">
        <v>66773797</v>
      </c>
      <c r="U3030" t="s">
        <v>2531</v>
      </c>
      <c r="W3030" t="s">
        <v>4139</v>
      </c>
      <c r="X3030">
        <v>361045600000</v>
      </c>
      <c r="Y3030" t="s">
        <v>65</v>
      </c>
      <c r="Z3030" t="s">
        <v>66</v>
      </c>
      <c r="AG3030" t="s">
        <v>1972</v>
      </c>
      <c r="AL3030">
        <v>0</v>
      </c>
      <c r="AN3030" t="s">
        <v>1974</v>
      </c>
      <c r="AO3030">
        <v>0</v>
      </c>
      <c r="AQ3030">
        <v>2258257</v>
      </c>
      <c r="AR3030" t="s">
        <v>4605</v>
      </c>
      <c r="AS3030" t="s">
        <v>5883</v>
      </c>
      <c r="AT3030" t="s">
        <v>1975</v>
      </c>
    </row>
    <row r="3031" spans="1:46" x14ac:dyDescent="0.25">
      <c r="A3031" t="str">
        <f>_xlfn.XLOOKUP(I3031,UTILIZADAS[Contacto1],UTILIZADAS[Source.Name],,0)</f>
        <v>Cobros Abril Canal Fijo</v>
      </c>
      <c r="B3031" s="18">
        <f>VLOOKUP(J3031,Ref!A:C,3,0)</f>
        <v>0</v>
      </c>
      <c r="C3031" s="18">
        <f>VLOOKUP(J3031,Ref!A:D,4,0)</f>
        <v>0</v>
      </c>
      <c r="D3031" s="18" t="str">
        <f t="shared" si="141"/>
        <v>20/may</v>
      </c>
      <c r="E3031" s="18">
        <f t="shared" si="142"/>
        <v>12</v>
      </c>
      <c r="F3031" s="18">
        <v>1</v>
      </c>
      <c r="G3031" s="18">
        <f t="shared" si="143"/>
        <v>0</v>
      </c>
      <c r="H3031" s="3">
        <v>46162.519444444442</v>
      </c>
      <c r="I3031">
        <v>66773797</v>
      </c>
      <c r="J3031" t="s">
        <v>1967</v>
      </c>
      <c r="K3031" t="s">
        <v>1968</v>
      </c>
      <c r="L3031" t="s">
        <v>1969</v>
      </c>
      <c r="M3031" t="s">
        <v>1970</v>
      </c>
      <c r="O3031">
        <v>361045600000</v>
      </c>
      <c r="P3031">
        <v>16018</v>
      </c>
      <c r="Q3031">
        <v>-4</v>
      </c>
      <c r="R3031">
        <v>1</v>
      </c>
      <c r="S3031">
        <v>66773797</v>
      </c>
      <c r="U3031" t="s">
        <v>2531</v>
      </c>
      <c r="W3031" t="s">
        <v>4139</v>
      </c>
      <c r="X3031">
        <v>361045600000</v>
      </c>
      <c r="Y3031" t="s">
        <v>65</v>
      </c>
      <c r="Z3031" t="s">
        <v>66</v>
      </c>
      <c r="AG3031" t="s">
        <v>1972</v>
      </c>
      <c r="AL3031">
        <v>0</v>
      </c>
      <c r="AN3031" t="s">
        <v>1974</v>
      </c>
      <c r="AO3031">
        <v>0</v>
      </c>
      <c r="AQ3031">
        <v>2258257</v>
      </c>
      <c r="AR3031" t="s">
        <v>4605</v>
      </c>
      <c r="AS3031" t="s">
        <v>5883</v>
      </c>
      <c r="AT3031" t="s">
        <v>1975</v>
      </c>
    </row>
    <row r="3032" spans="1:46" x14ac:dyDescent="0.25">
      <c r="A3032" t="str">
        <f>_xlfn.XLOOKUP(I3032,UTILIZADAS[Contacto1],UTILIZADAS[Source.Name],,0)</f>
        <v>Cobros Abril Canal Fijo</v>
      </c>
      <c r="B3032" s="18">
        <f>VLOOKUP(J3032,Ref!A:C,3,0)</f>
        <v>0</v>
      </c>
      <c r="C3032" s="18">
        <f>VLOOKUP(J3032,Ref!A:D,4,0)</f>
        <v>0</v>
      </c>
      <c r="D3032" s="18" t="str">
        <f t="shared" si="141"/>
        <v>21/may</v>
      </c>
      <c r="E3032" s="18">
        <f t="shared" si="142"/>
        <v>12</v>
      </c>
      <c r="F3032" s="18">
        <v>1</v>
      </c>
      <c r="G3032" s="18">
        <f t="shared" si="143"/>
        <v>0</v>
      </c>
      <c r="H3032" s="3">
        <v>46163.587569444448</v>
      </c>
      <c r="I3032">
        <v>66773797</v>
      </c>
      <c r="J3032" t="s">
        <v>2023</v>
      </c>
      <c r="K3032" t="s">
        <v>1968</v>
      </c>
      <c r="L3032" t="s">
        <v>1969</v>
      </c>
      <c r="M3032" t="s">
        <v>1970</v>
      </c>
      <c r="O3032">
        <v>361045600000</v>
      </c>
      <c r="P3032">
        <v>16018</v>
      </c>
      <c r="Q3032">
        <v>-4</v>
      </c>
      <c r="R3032">
        <v>1</v>
      </c>
      <c r="S3032">
        <v>66773797</v>
      </c>
      <c r="U3032" t="s">
        <v>2531</v>
      </c>
      <c r="W3032" t="s">
        <v>4139</v>
      </c>
      <c r="X3032">
        <v>361045600000</v>
      </c>
      <c r="Y3032" t="s">
        <v>65</v>
      </c>
      <c r="Z3032" t="s">
        <v>66</v>
      </c>
      <c r="AG3032" t="s">
        <v>1972</v>
      </c>
      <c r="AL3032">
        <v>0</v>
      </c>
      <c r="AN3032" t="s">
        <v>1974</v>
      </c>
      <c r="AO3032">
        <v>0</v>
      </c>
      <c r="AQ3032">
        <v>2258257</v>
      </c>
      <c r="AR3032" t="s">
        <v>4605</v>
      </c>
      <c r="AS3032" t="s">
        <v>5883</v>
      </c>
      <c r="AT3032" t="s">
        <v>2024</v>
      </c>
    </row>
    <row r="3033" spans="1:46" x14ac:dyDescent="0.25">
      <c r="A3033" t="str">
        <f>_xlfn.XLOOKUP(I3033,UTILIZADAS[Contacto1],UTILIZADAS[Source.Name],,0)</f>
        <v>Cobros Abril Canal Fijo</v>
      </c>
      <c r="B3033" s="18">
        <f>VLOOKUP(J3033,Ref!A:C,3,0)</f>
        <v>0</v>
      </c>
      <c r="C3033" s="18">
        <f>VLOOKUP(J3033,Ref!A:D,4,0)</f>
        <v>0</v>
      </c>
      <c r="D3033" s="18" t="str">
        <f t="shared" si="141"/>
        <v>21/may</v>
      </c>
      <c r="E3033" s="18">
        <f t="shared" si="142"/>
        <v>12</v>
      </c>
      <c r="F3033" s="18">
        <v>1</v>
      </c>
      <c r="G3033" s="18">
        <f t="shared" si="143"/>
        <v>0</v>
      </c>
      <c r="H3033" s="3">
        <v>46163.66978009259</v>
      </c>
      <c r="I3033">
        <v>66773797</v>
      </c>
      <c r="J3033" t="s">
        <v>1967</v>
      </c>
      <c r="K3033" t="s">
        <v>1968</v>
      </c>
      <c r="L3033" t="s">
        <v>1969</v>
      </c>
      <c r="M3033" t="s">
        <v>1970</v>
      </c>
      <c r="O3033">
        <v>361045600000</v>
      </c>
      <c r="P3033">
        <v>16018</v>
      </c>
      <c r="Q3033">
        <v>-4</v>
      </c>
      <c r="R3033">
        <v>1</v>
      </c>
      <c r="S3033">
        <v>66773797</v>
      </c>
      <c r="U3033" t="s">
        <v>2531</v>
      </c>
      <c r="W3033" t="s">
        <v>4139</v>
      </c>
      <c r="X3033">
        <v>361045600000</v>
      </c>
      <c r="Y3033" t="s">
        <v>65</v>
      </c>
      <c r="Z3033" t="s">
        <v>66</v>
      </c>
      <c r="AG3033" t="s">
        <v>1972</v>
      </c>
      <c r="AL3033">
        <v>0</v>
      </c>
      <c r="AN3033" t="s">
        <v>1974</v>
      </c>
      <c r="AO3033">
        <v>0</v>
      </c>
      <c r="AQ3033">
        <v>2258257</v>
      </c>
      <c r="AR3033" t="s">
        <v>4605</v>
      </c>
      <c r="AS3033" t="s">
        <v>5883</v>
      </c>
      <c r="AT3033" t="s">
        <v>1975</v>
      </c>
    </row>
    <row r="3034" spans="1:46" x14ac:dyDescent="0.25">
      <c r="A3034" t="str">
        <f>_xlfn.XLOOKUP(I3034,UTILIZADAS[Contacto1],UTILIZADAS[Source.Name],,0)</f>
        <v>Cobros Abril Canal Fijo</v>
      </c>
      <c r="B3034" s="18">
        <f>VLOOKUP(J3034,Ref!A:C,3,0)</f>
        <v>0</v>
      </c>
      <c r="C3034" s="18">
        <f>VLOOKUP(J3034,Ref!A:D,4,0)</f>
        <v>0</v>
      </c>
      <c r="D3034" s="18" t="str">
        <f t="shared" si="141"/>
        <v>22/may</v>
      </c>
      <c r="E3034" s="18">
        <f t="shared" si="142"/>
        <v>12</v>
      </c>
      <c r="F3034" s="18">
        <v>1</v>
      </c>
      <c r="G3034" s="18">
        <f t="shared" si="143"/>
        <v>1</v>
      </c>
      <c r="H3034" s="3">
        <v>46164.436782407407</v>
      </c>
      <c r="I3034">
        <v>66773797</v>
      </c>
      <c r="J3034" t="s">
        <v>2023</v>
      </c>
      <c r="K3034" t="s">
        <v>1968</v>
      </c>
      <c r="L3034" t="s">
        <v>1969</v>
      </c>
      <c r="M3034" t="s">
        <v>1970</v>
      </c>
      <c r="O3034">
        <v>361045600000</v>
      </c>
      <c r="P3034">
        <v>16018</v>
      </c>
      <c r="Q3034">
        <v>-4</v>
      </c>
      <c r="R3034">
        <v>1</v>
      </c>
      <c r="S3034">
        <v>66773797</v>
      </c>
      <c r="U3034" t="s">
        <v>2531</v>
      </c>
      <c r="W3034" t="s">
        <v>4139</v>
      </c>
      <c r="X3034">
        <v>361045600000</v>
      </c>
      <c r="Y3034" t="s">
        <v>65</v>
      </c>
      <c r="Z3034" t="s">
        <v>66</v>
      </c>
      <c r="AG3034" t="s">
        <v>1972</v>
      </c>
      <c r="AL3034">
        <v>0</v>
      </c>
      <c r="AN3034" t="s">
        <v>1974</v>
      </c>
      <c r="AO3034">
        <v>0</v>
      </c>
      <c r="AQ3034">
        <v>2258257</v>
      </c>
      <c r="AR3034" t="s">
        <v>4605</v>
      </c>
      <c r="AS3034" t="s">
        <v>5883</v>
      </c>
      <c r="AT3034" t="s">
        <v>2024</v>
      </c>
    </row>
    <row r="3035" spans="1:46" x14ac:dyDescent="0.25">
      <c r="A3035" t="str">
        <f>_xlfn.XLOOKUP(I3035,UTILIZADAS[Contacto1],UTILIZADAS[Source.Name],,0)</f>
        <v>Cobros Mayo</v>
      </c>
      <c r="B3035" s="18">
        <f>VLOOKUP(J3035,Ref!A:C,3,0)</f>
        <v>0</v>
      </c>
      <c r="C3035" s="18">
        <f>VLOOKUP(J3035,Ref!A:D,4,0)</f>
        <v>0</v>
      </c>
      <c r="D3035" s="18" t="str">
        <f t="shared" si="141"/>
        <v>04/may</v>
      </c>
      <c r="E3035" s="18">
        <f t="shared" si="142"/>
        <v>7</v>
      </c>
      <c r="F3035" s="18">
        <v>1</v>
      </c>
      <c r="G3035" s="18">
        <f t="shared" si="143"/>
        <v>0</v>
      </c>
      <c r="H3035" s="3">
        <v>46146.628703703704</v>
      </c>
      <c r="I3035">
        <v>66780484</v>
      </c>
      <c r="J3035">
        <v>6004</v>
      </c>
      <c r="K3035" t="s">
        <v>1983</v>
      </c>
      <c r="L3035" t="s">
        <v>1897</v>
      </c>
      <c r="M3035" t="s">
        <v>1970</v>
      </c>
      <c r="P3035">
        <v>998</v>
      </c>
      <c r="Q3035">
        <v>0</v>
      </c>
      <c r="S3035">
        <v>66780484</v>
      </c>
      <c r="AF3035" t="s">
        <v>1976</v>
      </c>
      <c r="AG3035" t="s">
        <v>1972</v>
      </c>
      <c r="AL3035">
        <v>89</v>
      </c>
      <c r="AM3035" t="s">
        <v>1979</v>
      </c>
      <c r="AN3035" t="s">
        <v>1977</v>
      </c>
      <c r="AO3035">
        <v>0</v>
      </c>
      <c r="AQ3035">
        <v>2257377</v>
      </c>
      <c r="AR3035" t="s">
        <v>1978</v>
      </c>
      <c r="AT3035" t="s">
        <v>1984</v>
      </c>
    </row>
    <row r="3036" spans="1:46" x14ac:dyDescent="0.25">
      <c r="A3036" t="str">
        <f>_xlfn.XLOOKUP(I3036,UTILIZADAS[Contacto1],UTILIZADAS[Source.Name],,0)</f>
        <v>Cobros Mayo</v>
      </c>
      <c r="B3036" s="18">
        <f>VLOOKUP(J3036,Ref!A:C,3,0)</f>
        <v>0</v>
      </c>
      <c r="C3036" s="18">
        <f>VLOOKUP(J3036,Ref!A:D,4,0)</f>
        <v>0</v>
      </c>
      <c r="D3036" s="18" t="str">
        <f t="shared" si="141"/>
        <v>12/may</v>
      </c>
      <c r="E3036" s="18">
        <f t="shared" si="142"/>
        <v>7</v>
      </c>
      <c r="F3036" s="18">
        <v>1</v>
      </c>
      <c r="G3036" s="18">
        <f t="shared" si="143"/>
        <v>0</v>
      </c>
      <c r="H3036" s="3">
        <v>46154.48170138889</v>
      </c>
      <c r="I3036">
        <v>66780484</v>
      </c>
      <c r="J3036" t="s">
        <v>2021</v>
      </c>
      <c r="K3036" t="s">
        <v>1968</v>
      </c>
      <c r="L3036" t="s">
        <v>1969</v>
      </c>
      <c r="M3036" t="s">
        <v>1970</v>
      </c>
      <c r="O3036">
        <v>313014210000</v>
      </c>
      <c r="P3036">
        <v>16018</v>
      </c>
      <c r="Q3036">
        <v>-4</v>
      </c>
      <c r="R3036">
        <v>1</v>
      </c>
      <c r="S3036">
        <v>66780484</v>
      </c>
      <c r="U3036" t="s">
        <v>5236</v>
      </c>
      <c r="W3036" t="s">
        <v>4591</v>
      </c>
      <c r="X3036">
        <v>313014210000</v>
      </c>
      <c r="Y3036" t="s">
        <v>2552</v>
      </c>
      <c r="Z3036" t="s">
        <v>66</v>
      </c>
      <c r="AF3036" t="s">
        <v>1976</v>
      </c>
      <c r="AG3036" t="s">
        <v>1972</v>
      </c>
      <c r="AL3036">
        <v>5</v>
      </c>
      <c r="AN3036" t="s">
        <v>1974</v>
      </c>
      <c r="AO3036">
        <v>0</v>
      </c>
      <c r="AQ3036">
        <v>2258258</v>
      </c>
      <c r="AR3036" t="s">
        <v>4605</v>
      </c>
      <c r="AS3036" t="s">
        <v>5883</v>
      </c>
      <c r="AT3036" t="s">
        <v>2022</v>
      </c>
    </row>
    <row r="3037" spans="1:46" x14ac:dyDescent="0.25">
      <c r="A3037" t="str">
        <f>_xlfn.XLOOKUP(I3037,UTILIZADAS[Contacto1],UTILIZADAS[Source.Name],,0)</f>
        <v>Cobros Mayo</v>
      </c>
      <c r="B3037" s="18">
        <f>VLOOKUP(J3037,Ref!A:C,3,0)</f>
        <v>0</v>
      </c>
      <c r="C3037" s="18">
        <f>VLOOKUP(J3037,Ref!A:D,4,0)</f>
        <v>0</v>
      </c>
      <c r="D3037" s="18" t="str">
        <f t="shared" si="141"/>
        <v>14/may</v>
      </c>
      <c r="E3037" s="18">
        <f t="shared" si="142"/>
        <v>7</v>
      </c>
      <c r="F3037" s="18">
        <v>1</v>
      </c>
      <c r="G3037" s="18">
        <f t="shared" si="143"/>
        <v>0</v>
      </c>
      <c r="H3037" s="3">
        <v>46156.525011574071</v>
      </c>
      <c r="I3037">
        <v>66780484</v>
      </c>
      <c r="J3037" t="s">
        <v>2021</v>
      </c>
      <c r="K3037" t="s">
        <v>1968</v>
      </c>
      <c r="L3037" t="s">
        <v>1969</v>
      </c>
      <c r="M3037" t="s">
        <v>1970</v>
      </c>
      <c r="O3037">
        <v>313014210000</v>
      </c>
      <c r="P3037">
        <v>16018</v>
      </c>
      <c r="Q3037">
        <v>-4</v>
      </c>
      <c r="R3037">
        <v>1</v>
      </c>
      <c r="S3037">
        <v>66780484</v>
      </c>
      <c r="U3037" t="s">
        <v>5236</v>
      </c>
      <c r="W3037" t="s">
        <v>4591</v>
      </c>
      <c r="X3037">
        <v>313014210000</v>
      </c>
      <c r="Y3037" t="s">
        <v>2552</v>
      </c>
      <c r="Z3037" t="s">
        <v>66</v>
      </c>
      <c r="AF3037" t="s">
        <v>1976</v>
      </c>
      <c r="AG3037" t="s">
        <v>1972</v>
      </c>
      <c r="AL3037">
        <v>5</v>
      </c>
      <c r="AN3037" t="s">
        <v>1974</v>
      </c>
      <c r="AO3037">
        <v>0</v>
      </c>
      <c r="AQ3037">
        <v>2258258</v>
      </c>
      <c r="AR3037" t="s">
        <v>4605</v>
      </c>
      <c r="AS3037" t="s">
        <v>5883</v>
      </c>
      <c r="AT3037" t="s">
        <v>2022</v>
      </c>
    </row>
    <row r="3038" spans="1:46" x14ac:dyDescent="0.25">
      <c r="A3038" t="str">
        <f>_xlfn.XLOOKUP(I3038,UTILIZADAS[Contacto1],UTILIZADAS[Source.Name],,0)</f>
        <v>Cobros Mayo</v>
      </c>
      <c r="B3038" s="18">
        <f>VLOOKUP(J3038,Ref!A:C,3,0)</f>
        <v>0</v>
      </c>
      <c r="C3038" s="18">
        <f>VLOOKUP(J3038,Ref!A:D,4,0)</f>
        <v>0</v>
      </c>
      <c r="D3038" s="18" t="str">
        <f t="shared" si="141"/>
        <v>18/may</v>
      </c>
      <c r="E3038" s="18">
        <f t="shared" si="142"/>
        <v>7</v>
      </c>
      <c r="F3038" s="18">
        <v>1</v>
      </c>
      <c r="G3038" s="18">
        <f t="shared" si="143"/>
        <v>0</v>
      </c>
      <c r="H3038" s="3">
        <v>46160.718425925923</v>
      </c>
      <c r="I3038">
        <v>66780484</v>
      </c>
      <c r="J3038" t="s">
        <v>2021</v>
      </c>
      <c r="K3038" t="s">
        <v>1968</v>
      </c>
      <c r="L3038" t="s">
        <v>1969</v>
      </c>
      <c r="M3038" t="s">
        <v>1970</v>
      </c>
      <c r="O3038">
        <v>313014210000</v>
      </c>
      <c r="P3038">
        <v>16018</v>
      </c>
      <c r="Q3038">
        <v>-4</v>
      </c>
      <c r="R3038">
        <v>1</v>
      </c>
      <c r="S3038">
        <v>66780484</v>
      </c>
      <c r="U3038" t="s">
        <v>5236</v>
      </c>
      <c r="W3038" t="s">
        <v>4591</v>
      </c>
      <c r="X3038">
        <v>313014210000</v>
      </c>
      <c r="Y3038" t="s">
        <v>2552</v>
      </c>
      <c r="Z3038" t="s">
        <v>66</v>
      </c>
      <c r="AF3038" t="s">
        <v>1976</v>
      </c>
      <c r="AG3038" t="s">
        <v>1972</v>
      </c>
      <c r="AL3038">
        <v>5</v>
      </c>
      <c r="AN3038" t="s">
        <v>1974</v>
      </c>
      <c r="AO3038">
        <v>0</v>
      </c>
      <c r="AQ3038">
        <v>2258258</v>
      </c>
      <c r="AR3038" t="s">
        <v>4605</v>
      </c>
      <c r="AS3038" t="s">
        <v>5883</v>
      </c>
      <c r="AT3038" t="s">
        <v>2022</v>
      </c>
    </row>
    <row r="3039" spans="1:46" x14ac:dyDescent="0.25">
      <c r="A3039" t="str">
        <f>_xlfn.XLOOKUP(I3039,UTILIZADAS[Contacto1],UTILIZADAS[Source.Name],,0)</f>
        <v>Cobros Mayo</v>
      </c>
      <c r="B3039" s="18">
        <f>VLOOKUP(J3039,Ref!A:C,3,0)</f>
        <v>0</v>
      </c>
      <c r="C3039" s="18">
        <f>VLOOKUP(J3039,Ref!A:D,4,0)</f>
        <v>0</v>
      </c>
      <c r="D3039" s="18" t="str">
        <f t="shared" si="141"/>
        <v>20/may</v>
      </c>
      <c r="E3039" s="18">
        <f t="shared" si="142"/>
        <v>7</v>
      </c>
      <c r="F3039" s="18">
        <v>1</v>
      </c>
      <c r="G3039" s="18">
        <f t="shared" si="143"/>
        <v>0</v>
      </c>
      <c r="H3039" s="3">
        <v>46162.522800925923</v>
      </c>
      <c r="I3039">
        <v>66780484</v>
      </c>
      <c r="J3039" t="s">
        <v>2021</v>
      </c>
      <c r="K3039" t="s">
        <v>1968</v>
      </c>
      <c r="L3039" t="s">
        <v>1969</v>
      </c>
      <c r="M3039" t="s">
        <v>1970</v>
      </c>
      <c r="O3039">
        <v>313014210000</v>
      </c>
      <c r="P3039">
        <v>16018</v>
      </c>
      <c r="Q3039">
        <v>-4</v>
      </c>
      <c r="R3039">
        <v>1</v>
      </c>
      <c r="S3039">
        <v>66780484</v>
      </c>
      <c r="U3039" t="s">
        <v>5236</v>
      </c>
      <c r="W3039" t="s">
        <v>4591</v>
      </c>
      <c r="X3039">
        <v>313014210000</v>
      </c>
      <c r="Y3039" t="s">
        <v>2552</v>
      </c>
      <c r="Z3039" t="s">
        <v>66</v>
      </c>
      <c r="AF3039" t="s">
        <v>1976</v>
      </c>
      <c r="AG3039" t="s">
        <v>1972</v>
      </c>
      <c r="AL3039">
        <v>5</v>
      </c>
      <c r="AN3039" t="s">
        <v>1974</v>
      </c>
      <c r="AO3039">
        <v>0</v>
      </c>
      <c r="AQ3039">
        <v>2258258</v>
      </c>
      <c r="AR3039" t="s">
        <v>4605</v>
      </c>
      <c r="AS3039" t="s">
        <v>5883</v>
      </c>
      <c r="AT3039" t="s">
        <v>2022</v>
      </c>
    </row>
    <row r="3040" spans="1:46" x14ac:dyDescent="0.25">
      <c r="A3040" t="str">
        <f>_xlfn.XLOOKUP(I3040,UTILIZADAS[Contacto1],UTILIZADAS[Source.Name],,0)</f>
        <v>Cobros Mayo</v>
      </c>
      <c r="B3040" s="18">
        <f>VLOOKUP(J3040,Ref!A:C,3,0)</f>
        <v>0</v>
      </c>
      <c r="C3040" s="18">
        <f>VLOOKUP(J3040,Ref!A:D,4,0)</f>
        <v>0</v>
      </c>
      <c r="D3040" s="18" t="str">
        <f t="shared" si="141"/>
        <v>21/may</v>
      </c>
      <c r="E3040" s="18">
        <f t="shared" si="142"/>
        <v>7</v>
      </c>
      <c r="F3040" s="18">
        <v>1</v>
      </c>
      <c r="G3040" s="18">
        <f t="shared" si="143"/>
        <v>0</v>
      </c>
      <c r="H3040" s="3">
        <v>46163.588703703703</v>
      </c>
      <c r="I3040">
        <v>66780484</v>
      </c>
      <c r="J3040" t="s">
        <v>2021</v>
      </c>
      <c r="K3040" t="s">
        <v>1968</v>
      </c>
      <c r="L3040" t="s">
        <v>1969</v>
      </c>
      <c r="M3040" t="s">
        <v>1970</v>
      </c>
      <c r="O3040">
        <v>313014210000</v>
      </c>
      <c r="P3040">
        <v>16018</v>
      </c>
      <c r="Q3040">
        <v>-4</v>
      </c>
      <c r="R3040">
        <v>1</v>
      </c>
      <c r="S3040">
        <v>66780484</v>
      </c>
      <c r="U3040" t="s">
        <v>5236</v>
      </c>
      <c r="W3040" t="s">
        <v>4591</v>
      </c>
      <c r="X3040">
        <v>313014210000</v>
      </c>
      <c r="Y3040" t="s">
        <v>2552</v>
      </c>
      <c r="Z3040" t="s">
        <v>66</v>
      </c>
      <c r="AF3040" t="s">
        <v>1976</v>
      </c>
      <c r="AG3040" t="s">
        <v>1972</v>
      </c>
      <c r="AL3040">
        <v>5</v>
      </c>
      <c r="AN3040" t="s">
        <v>1974</v>
      </c>
      <c r="AO3040">
        <v>0</v>
      </c>
      <c r="AQ3040">
        <v>2258258</v>
      </c>
      <c r="AR3040" t="s">
        <v>4605</v>
      </c>
      <c r="AS3040" t="s">
        <v>5883</v>
      </c>
      <c r="AT3040" t="s">
        <v>2022</v>
      </c>
    </row>
    <row r="3041" spans="1:46" x14ac:dyDescent="0.25">
      <c r="A3041" t="str">
        <f>_xlfn.XLOOKUP(I3041,UTILIZADAS[Contacto1],UTILIZADAS[Source.Name],,0)</f>
        <v>Cobros Mayo</v>
      </c>
      <c r="B3041" s="18">
        <f>VLOOKUP(J3041,Ref!A:C,3,0)</f>
        <v>0</v>
      </c>
      <c r="C3041" s="18">
        <f>VLOOKUP(J3041,Ref!A:D,4,0)</f>
        <v>0</v>
      </c>
      <c r="D3041" s="18" t="str">
        <f t="shared" si="141"/>
        <v>22/may</v>
      </c>
      <c r="E3041" s="18">
        <f t="shared" si="142"/>
        <v>7</v>
      </c>
      <c r="F3041" s="18">
        <v>1</v>
      </c>
      <c r="G3041" s="18">
        <f t="shared" si="143"/>
        <v>1</v>
      </c>
      <c r="H3041" s="3">
        <v>46164.437256944446</v>
      </c>
      <c r="I3041">
        <v>66780484</v>
      </c>
      <c r="J3041">
        <v>6004</v>
      </c>
      <c r="K3041" t="s">
        <v>1983</v>
      </c>
      <c r="L3041" t="s">
        <v>1897</v>
      </c>
      <c r="M3041" t="s">
        <v>1970</v>
      </c>
      <c r="O3041">
        <v>313014210000</v>
      </c>
      <c r="P3041">
        <v>16018</v>
      </c>
      <c r="Q3041">
        <v>-4</v>
      </c>
      <c r="R3041">
        <v>1</v>
      </c>
      <c r="S3041">
        <v>66780484</v>
      </c>
      <c r="U3041" t="s">
        <v>5236</v>
      </c>
      <c r="W3041" t="s">
        <v>4591</v>
      </c>
      <c r="X3041">
        <v>313014210000</v>
      </c>
      <c r="Y3041" t="s">
        <v>2552</v>
      </c>
      <c r="Z3041" t="s">
        <v>66</v>
      </c>
      <c r="AF3041" t="s">
        <v>1976</v>
      </c>
      <c r="AG3041" t="s">
        <v>1972</v>
      </c>
      <c r="AL3041">
        <v>140</v>
      </c>
      <c r="AM3041" t="s">
        <v>1979</v>
      </c>
      <c r="AN3041" t="s">
        <v>1987</v>
      </c>
      <c r="AO3041">
        <v>0</v>
      </c>
      <c r="AQ3041">
        <v>2258258</v>
      </c>
      <c r="AR3041" t="s">
        <v>4605</v>
      </c>
      <c r="AS3041" t="s">
        <v>5883</v>
      </c>
      <c r="AT3041" t="s">
        <v>1984</v>
      </c>
    </row>
    <row r="3042" spans="1:46" x14ac:dyDescent="0.25">
      <c r="A3042" t="e">
        <f>_xlfn.XLOOKUP(I3042,UTILIZADAS[Contacto1],UTILIZADAS[Source.Name],,0)</f>
        <v>#N/A</v>
      </c>
      <c r="B3042" s="18">
        <f>VLOOKUP(J3042,Ref!A:C,3,0)</f>
        <v>0</v>
      </c>
      <c r="C3042" s="18">
        <f>VLOOKUP(J3042,Ref!A:D,4,0)</f>
        <v>0</v>
      </c>
      <c r="D3042" s="18" t="str">
        <f t="shared" si="141"/>
        <v>12/may</v>
      </c>
      <c r="E3042" s="18">
        <f t="shared" si="142"/>
        <v>1</v>
      </c>
      <c r="F3042" s="18">
        <v>1</v>
      </c>
      <c r="G3042" s="18">
        <f t="shared" si="143"/>
        <v>1</v>
      </c>
      <c r="H3042" s="3">
        <v>46154.454872685186</v>
      </c>
      <c r="I3042">
        <v>66785483</v>
      </c>
      <c r="J3042">
        <v>6004</v>
      </c>
      <c r="K3042" t="s">
        <v>1983</v>
      </c>
      <c r="L3042" t="s">
        <v>1897</v>
      </c>
      <c r="M3042" t="s">
        <v>1970</v>
      </c>
      <c r="P3042">
        <v>998</v>
      </c>
      <c r="Q3042">
        <v>0</v>
      </c>
      <c r="S3042">
        <v>66785483</v>
      </c>
      <c r="AF3042" t="s">
        <v>1976</v>
      </c>
      <c r="AG3042" t="s">
        <v>1972</v>
      </c>
      <c r="AL3042">
        <v>90</v>
      </c>
      <c r="AM3042" t="s">
        <v>1979</v>
      </c>
      <c r="AN3042" t="s">
        <v>1977</v>
      </c>
      <c r="AO3042">
        <v>0</v>
      </c>
      <c r="AQ3042">
        <v>2258778</v>
      </c>
      <c r="AR3042" t="s">
        <v>1978</v>
      </c>
      <c r="AT3042" t="s">
        <v>1984</v>
      </c>
    </row>
    <row r="3043" spans="1:46" x14ac:dyDescent="0.25">
      <c r="A3043" t="str">
        <f>_xlfn.XLOOKUP(I3043,UTILIZADAS[Contacto1],UTILIZADAS[Source.Name],,0)</f>
        <v>Cobros Abril Canal Fijo</v>
      </c>
      <c r="B3043" s="18">
        <f>VLOOKUP(J3043,Ref!A:C,3,0)</f>
        <v>1</v>
      </c>
      <c r="C3043" s="18">
        <f>VLOOKUP(J3043,Ref!A:D,4,0)</f>
        <v>1</v>
      </c>
      <c r="D3043" s="18" t="str">
        <f t="shared" si="141"/>
        <v>12/may</v>
      </c>
      <c r="E3043" s="18">
        <f t="shared" si="142"/>
        <v>1</v>
      </c>
      <c r="F3043" s="18">
        <v>1</v>
      </c>
      <c r="G3043" s="18">
        <f t="shared" si="143"/>
        <v>1</v>
      </c>
      <c r="H3043" s="3">
        <v>46154.482372685183</v>
      </c>
      <c r="I3043">
        <v>66786577</v>
      </c>
      <c r="J3043">
        <v>6003</v>
      </c>
      <c r="K3043" t="s">
        <v>1983</v>
      </c>
      <c r="L3043" t="s">
        <v>1897</v>
      </c>
      <c r="M3043" t="s">
        <v>1970</v>
      </c>
      <c r="O3043">
        <v>361028770000</v>
      </c>
      <c r="P3043">
        <v>16018</v>
      </c>
      <c r="Q3043">
        <v>-4</v>
      </c>
      <c r="R3043">
        <v>1</v>
      </c>
      <c r="S3043">
        <v>66786577</v>
      </c>
      <c r="U3043" t="s">
        <v>2425</v>
      </c>
      <c r="W3043" t="s">
        <v>4002</v>
      </c>
      <c r="X3043">
        <v>361028770000</v>
      </c>
      <c r="Y3043" t="s">
        <v>65</v>
      </c>
      <c r="Z3043" t="s">
        <v>66</v>
      </c>
      <c r="AF3043" t="s">
        <v>1976</v>
      </c>
      <c r="AG3043" t="s">
        <v>1972</v>
      </c>
      <c r="AL3043">
        <v>127</v>
      </c>
      <c r="AM3043" t="s">
        <v>1979</v>
      </c>
      <c r="AN3043" t="s">
        <v>1987</v>
      </c>
      <c r="AO3043">
        <v>0</v>
      </c>
      <c r="AQ3043">
        <v>2258259</v>
      </c>
      <c r="AR3043" t="s">
        <v>4605</v>
      </c>
      <c r="AS3043" t="s">
        <v>5883</v>
      </c>
      <c r="AT3043" t="s">
        <v>1892</v>
      </c>
    </row>
    <row r="3044" spans="1:46" x14ac:dyDescent="0.25">
      <c r="A3044" t="str">
        <f>_xlfn.XLOOKUP(I3044,UTILIZADAS[Contacto1],UTILIZADAS[Source.Name],,0)</f>
        <v>Cobros Mayo</v>
      </c>
      <c r="B3044" s="18">
        <f>VLOOKUP(J3044,Ref!A:C,3,0)</f>
        <v>0</v>
      </c>
      <c r="C3044" s="18">
        <f>VLOOKUP(J3044,Ref!A:D,4,0)</f>
        <v>0</v>
      </c>
      <c r="D3044" s="18" t="str">
        <f t="shared" si="141"/>
        <v>12/may</v>
      </c>
      <c r="E3044" s="18">
        <f t="shared" si="142"/>
        <v>4</v>
      </c>
      <c r="F3044" s="18">
        <v>1</v>
      </c>
      <c r="G3044" s="18">
        <f t="shared" si="143"/>
        <v>0</v>
      </c>
      <c r="H3044" s="3">
        <v>46154.482557870368</v>
      </c>
      <c r="I3044">
        <v>66788947</v>
      </c>
      <c r="J3044" t="s">
        <v>2021</v>
      </c>
      <c r="K3044" t="s">
        <v>1968</v>
      </c>
      <c r="L3044" t="s">
        <v>1969</v>
      </c>
      <c r="M3044" t="s">
        <v>1970</v>
      </c>
      <c r="O3044">
        <v>363078930000</v>
      </c>
      <c r="P3044">
        <v>16018</v>
      </c>
      <c r="Q3044">
        <v>-4</v>
      </c>
      <c r="R3044">
        <v>1</v>
      </c>
      <c r="S3044">
        <v>66788947</v>
      </c>
      <c r="U3044" t="s">
        <v>6119</v>
      </c>
      <c r="W3044" t="s">
        <v>5238</v>
      </c>
      <c r="X3044">
        <v>363078930000</v>
      </c>
      <c r="Y3044" t="s">
        <v>65</v>
      </c>
      <c r="Z3044" t="s">
        <v>66</v>
      </c>
      <c r="AF3044" t="s">
        <v>1976</v>
      </c>
      <c r="AG3044" t="s">
        <v>1972</v>
      </c>
      <c r="AL3044">
        <v>5</v>
      </c>
      <c r="AN3044" t="s">
        <v>1974</v>
      </c>
      <c r="AO3044">
        <v>0</v>
      </c>
      <c r="AQ3044">
        <v>2258260</v>
      </c>
      <c r="AR3044" t="s">
        <v>4605</v>
      </c>
      <c r="AS3044" t="s">
        <v>5883</v>
      </c>
      <c r="AT3044" t="s">
        <v>2022</v>
      </c>
    </row>
    <row r="3045" spans="1:46" x14ac:dyDescent="0.25">
      <c r="A3045" t="str">
        <f>_xlfn.XLOOKUP(I3045,UTILIZADAS[Contacto1],UTILIZADAS[Source.Name],,0)</f>
        <v>Cobros Mayo</v>
      </c>
      <c r="B3045" s="18">
        <f>VLOOKUP(J3045,Ref!A:C,3,0)</f>
        <v>0</v>
      </c>
      <c r="C3045" s="18">
        <f>VLOOKUP(J3045,Ref!A:D,4,0)</f>
        <v>0</v>
      </c>
      <c r="D3045" s="18" t="str">
        <f t="shared" si="141"/>
        <v>14/may</v>
      </c>
      <c r="E3045" s="18">
        <f t="shared" si="142"/>
        <v>4</v>
      </c>
      <c r="F3045" s="18">
        <v>1</v>
      </c>
      <c r="G3045" s="18">
        <f t="shared" si="143"/>
        <v>0</v>
      </c>
      <c r="H3045" s="3">
        <v>46156.525462962964</v>
      </c>
      <c r="I3045">
        <v>66788947</v>
      </c>
      <c r="J3045" t="s">
        <v>2021</v>
      </c>
      <c r="K3045" t="s">
        <v>1968</v>
      </c>
      <c r="L3045" t="s">
        <v>1969</v>
      </c>
      <c r="M3045" t="s">
        <v>1970</v>
      </c>
      <c r="O3045">
        <v>363078930000</v>
      </c>
      <c r="P3045">
        <v>16018</v>
      </c>
      <c r="Q3045">
        <v>-4</v>
      </c>
      <c r="R3045">
        <v>1</v>
      </c>
      <c r="S3045">
        <v>66788947</v>
      </c>
      <c r="U3045" t="s">
        <v>6119</v>
      </c>
      <c r="W3045" t="s">
        <v>5238</v>
      </c>
      <c r="X3045">
        <v>363078930000</v>
      </c>
      <c r="Y3045" t="s">
        <v>65</v>
      </c>
      <c r="Z3045" t="s">
        <v>66</v>
      </c>
      <c r="AF3045" t="s">
        <v>1976</v>
      </c>
      <c r="AG3045" t="s">
        <v>1972</v>
      </c>
      <c r="AL3045">
        <v>5</v>
      </c>
      <c r="AN3045" t="s">
        <v>1974</v>
      </c>
      <c r="AO3045">
        <v>0</v>
      </c>
      <c r="AQ3045">
        <v>2258260</v>
      </c>
      <c r="AR3045" t="s">
        <v>4605</v>
      </c>
      <c r="AS3045" t="s">
        <v>5883</v>
      </c>
      <c r="AT3045" t="s">
        <v>2022</v>
      </c>
    </row>
    <row r="3046" spans="1:46" x14ac:dyDescent="0.25">
      <c r="A3046" t="str">
        <f>_xlfn.XLOOKUP(I3046,UTILIZADAS[Contacto1],UTILIZADAS[Source.Name],,0)</f>
        <v>Cobros Mayo</v>
      </c>
      <c r="B3046" s="18">
        <f>VLOOKUP(J3046,Ref!A:C,3,0)</f>
        <v>0</v>
      </c>
      <c r="C3046" s="18">
        <f>VLOOKUP(J3046,Ref!A:D,4,0)</f>
        <v>0</v>
      </c>
      <c r="D3046" s="18" t="str">
        <f t="shared" si="141"/>
        <v>18/may</v>
      </c>
      <c r="E3046" s="18">
        <f t="shared" si="142"/>
        <v>4</v>
      </c>
      <c r="F3046" s="18">
        <v>1</v>
      </c>
      <c r="G3046" s="18">
        <f t="shared" si="143"/>
        <v>0</v>
      </c>
      <c r="H3046" s="3">
        <v>46160.718854166669</v>
      </c>
      <c r="I3046">
        <v>66788947</v>
      </c>
      <c r="J3046" t="s">
        <v>2021</v>
      </c>
      <c r="K3046" t="s">
        <v>1968</v>
      </c>
      <c r="L3046" t="s">
        <v>1969</v>
      </c>
      <c r="M3046" t="s">
        <v>1970</v>
      </c>
      <c r="O3046">
        <v>363078930000</v>
      </c>
      <c r="P3046">
        <v>16018</v>
      </c>
      <c r="Q3046">
        <v>-4</v>
      </c>
      <c r="R3046">
        <v>1</v>
      </c>
      <c r="S3046">
        <v>66788947</v>
      </c>
      <c r="U3046" t="s">
        <v>6119</v>
      </c>
      <c r="W3046" t="s">
        <v>5238</v>
      </c>
      <c r="X3046">
        <v>363078930000</v>
      </c>
      <c r="Y3046" t="s">
        <v>65</v>
      </c>
      <c r="Z3046" t="s">
        <v>66</v>
      </c>
      <c r="AF3046" t="s">
        <v>1976</v>
      </c>
      <c r="AG3046" t="s">
        <v>1972</v>
      </c>
      <c r="AL3046">
        <v>5</v>
      </c>
      <c r="AN3046" t="s">
        <v>1974</v>
      </c>
      <c r="AO3046">
        <v>0</v>
      </c>
      <c r="AQ3046">
        <v>2258260</v>
      </c>
      <c r="AR3046" t="s">
        <v>4605</v>
      </c>
      <c r="AS3046" t="s">
        <v>5883</v>
      </c>
      <c r="AT3046" t="s">
        <v>2022</v>
      </c>
    </row>
    <row r="3047" spans="1:46" x14ac:dyDescent="0.25">
      <c r="A3047" t="str">
        <f>_xlfn.XLOOKUP(I3047,UTILIZADAS[Contacto1],UTILIZADAS[Source.Name],,0)</f>
        <v>Cobros Mayo</v>
      </c>
      <c r="B3047" s="18">
        <f>VLOOKUP(J3047,Ref!A:C,3,0)</f>
        <v>1</v>
      </c>
      <c r="C3047" s="18">
        <f>VLOOKUP(J3047,Ref!A:D,4,0)</f>
        <v>1</v>
      </c>
      <c r="D3047" s="18" t="str">
        <f t="shared" si="141"/>
        <v>20/may</v>
      </c>
      <c r="E3047" s="18">
        <f t="shared" si="142"/>
        <v>4</v>
      </c>
      <c r="F3047" s="18">
        <v>1</v>
      </c>
      <c r="G3047" s="18">
        <f t="shared" si="143"/>
        <v>1</v>
      </c>
      <c r="H3047" s="3">
        <v>46162.52270833333</v>
      </c>
      <c r="I3047">
        <v>66788947</v>
      </c>
      <c r="J3047">
        <v>6002</v>
      </c>
      <c r="K3047" t="s">
        <v>1983</v>
      </c>
      <c r="L3047" t="s">
        <v>1897</v>
      </c>
      <c r="M3047" t="s">
        <v>1970</v>
      </c>
      <c r="O3047">
        <v>363078930000</v>
      </c>
      <c r="P3047">
        <v>16018</v>
      </c>
      <c r="Q3047">
        <v>-4</v>
      </c>
      <c r="R3047">
        <v>1</v>
      </c>
      <c r="S3047">
        <v>66788947</v>
      </c>
      <c r="U3047" t="s">
        <v>6119</v>
      </c>
      <c r="W3047" t="s">
        <v>5238</v>
      </c>
      <c r="X3047">
        <v>363078930000</v>
      </c>
      <c r="Y3047" t="s">
        <v>65</v>
      </c>
      <c r="Z3047" t="s">
        <v>66</v>
      </c>
      <c r="AF3047" t="s">
        <v>1976</v>
      </c>
      <c r="AG3047" t="s">
        <v>1972</v>
      </c>
      <c r="AL3047">
        <v>35</v>
      </c>
      <c r="AM3047" t="s">
        <v>1979</v>
      </c>
      <c r="AN3047" t="s">
        <v>1987</v>
      </c>
      <c r="AO3047">
        <v>0</v>
      </c>
      <c r="AQ3047">
        <v>2258260</v>
      </c>
      <c r="AR3047" t="s">
        <v>4605</v>
      </c>
      <c r="AS3047" t="s">
        <v>5883</v>
      </c>
      <c r="AT3047" t="s">
        <v>1888</v>
      </c>
    </row>
    <row r="3048" spans="1:46" x14ac:dyDescent="0.25">
      <c r="A3048" t="str">
        <f>_xlfn.XLOOKUP(I3048,UTILIZADAS[Contacto1],UTILIZADAS[Source.Name],,0)</f>
        <v>Cobros Mayo</v>
      </c>
      <c r="B3048" s="18">
        <f>VLOOKUP(J3048,Ref!A:C,3,0)</f>
        <v>0</v>
      </c>
      <c r="C3048" s="18">
        <f>VLOOKUP(J3048,Ref!A:D,4,0)</f>
        <v>0</v>
      </c>
      <c r="D3048" s="18" t="str">
        <f t="shared" si="141"/>
        <v>12/may</v>
      </c>
      <c r="E3048" s="18">
        <f t="shared" si="142"/>
        <v>5</v>
      </c>
      <c r="F3048" s="18">
        <v>1</v>
      </c>
      <c r="G3048" s="18">
        <f t="shared" si="143"/>
        <v>0</v>
      </c>
      <c r="H3048" s="3">
        <v>46154.484247685185</v>
      </c>
      <c r="I3048">
        <v>66789087</v>
      </c>
      <c r="J3048" t="s">
        <v>2021</v>
      </c>
      <c r="K3048" t="s">
        <v>1968</v>
      </c>
      <c r="L3048" t="s">
        <v>1969</v>
      </c>
      <c r="M3048" t="s">
        <v>1970</v>
      </c>
      <c r="O3048">
        <v>363069600000</v>
      </c>
      <c r="P3048">
        <v>16018</v>
      </c>
      <c r="Q3048">
        <v>-4</v>
      </c>
      <c r="R3048">
        <v>1</v>
      </c>
      <c r="S3048">
        <v>66789087</v>
      </c>
      <c r="U3048" t="s">
        <v>5211</v>
      </c>
      <c r="W3048" t="s">
        <v>5212</v>
      </c>
      <c r="X3048">
        <v>363069600000</v>
      </c>
      <c r="Y3048" t="s">
        <v>65</v>
      </c>
      <c r="Z3048" t="s">
        <v>66</v>
      </c>
      <c r="AF3048" t="s">
        <v>1976</v>
      </c>
      <c r="AG3048" t="s">
        <v>1972</v>
      </c>
      <c r="AL3048">
        <v>5</v>
      </c>
      <c r="AN3048" t="s">
        <v>1974</v>
      </c>
      <c r="AO3048">
        <v>0</v>
      </c>
      <c r="AQ3048">
        <v>2258261</v>
      </c>
      <c r="AR3048" t="s">
        <v>4605</v>
      </c>
      <c r="AS3048" t="s">
        <v>5883</v>
      </c>
      <c r="AT3048" t="s">
        <v>2022</v>
      </c>
    </row>
    <row r="3049" spans="1:46" x14ac:dyDescent="0.25">
      <c r="A3049" t="str">
        <f>_xlfn.XLOOKUP(I3049,UTILIZADAS[Contacto1],UTILIZADAS[Source.Name],,0)</f>
        <v>Cobros Mayo</v>
      </c>
      <c r="B3049" s="18">
        <f>VLOOKUP(J3049,Ref!A:C,3,0)</f>
        <v>0</v>
      </c>
      <c r="C3049" s="18">
        <f>VLOOKUP(J3049,Ref!A:D,4,0)</f>
        <v>0</v>
      </c>
      <c r="D3049" s="18" t="str">
        <f t="shared" si="141"/>
        <v>14/may</v>
      </c>
      <c r="E3049" s="18">
        <f t="shared" si="142"/>
        <v>5</v>
      </c>
      <c r="F3049" s="18">
        <v>1</v>
      </c>
      <c r="G3049" s="18">
        <f t="shared" si="143"/>
        <v>0</v>
      </c>
      <c r="H3049" s="3">
        <v>46156.525868055556</v>
      </c>
      <c r="I3049">
        <v>66789087</v>
      </c>
      <c r="J3049" t="s">
        <v>2021</v>
      </c>
      <c r="K3049" t="s">
        <v>1968</v>
      </c>
      <c r="L3049" t="s">
        <v>1969</v>
      </c>
      <c r="M3049" t="s">
        <v>1970</v>
      </c>
      <c r="O3049">
        <v>363069600000</v>
      </c>
      <c r="P3049">
        <v>16018</v>
      </c>
      <c r="Q3049">
        <v>-4</v>
      </c>
      <c r="R3049">
        <v>1</v>
      </c>
      <c r="S3049">
        <v>66789087</v>
      </c>
      <c r="U3049" t="s">
        <v>5211</v>
      </c>
      <c r="W3049" t="s">
        <v>5212</v>
      </c>
      <c r="X3049">
        <v>363069600000</v>
      </c>
      <c r="Y3049" t="s">
        <v>65</v>
      </c>
      <c r="Z3049" t="s">
        <v>66</v>
      </c>
      <c r="AF3049" t="s">
        <v>1976</v>
      </c>
      <c r="AG3049" t="s">
        <v>1972</v>
      </c>
      <c r="AL3049">
        <v>5</v>
      </c>
      <c r="AN3049" t="s">
        <v>1974</v>
      </c>
      <c r="AO3049">
        <v>0</v>
      </c>
      <c r="AQ3049">
        <v>2258261</v>
      </c>
      <c r="AR3049" t="s">
        <v>4605</v>
      </c>
      <c r="AS3049" t="s">
        <v>5883</v>
      </c>
      <c r="AT3049" t="s">
        <v>2022</v>
      </c>
    </row>
    <row r="3050" spans="1:46" x14ac:dyDescent="0.25">
      <c r="A3050" t="str">
        <f>_xlfn.XLOOKUP(I3050,UTILIZADAS[Contacto1],UTILIZADAS[Source.Name],,0)</f>
        <v>Cobros Mayo</v>
      </c>
      <c r="B3050" s="18">
        <f>VLOOKUP(J3050,Ref!A:C,3,0)</f>
        <v>0</v>
      </c>
      <c r="C3050" s="18">
        <f>VLOOKUP(J3050,Ref!A:D,4,0)</f>
        <v>0</v>
      </c>
      <c r="D3050" s="18" t="str">
        <f t="shared" si="141"/>
        <v>18/may</v>
      </c>
      <c r="E3050" s="18">
        <f t="shared" si="142"/>
        <v>5</v>
      </c>
      <c r="F3050" s="18">
        <v>1</v>
      </c>
      <c r="G3050" s="18">
        <f t="shared" si="143"/>
        <v>0</v>
      </c>
      <c r="H3050" s="3">
        <v>46160.719247685185</v>
      </c>
      <c r="I3050">
        <v>66789087</v>
      </c>
      <c r="J3050" t="s">
        <v>2021</v>
      </c>
      <c r="K3050" t="s">
        <v>1968</v>
      </c>
      <c r="L3050" t="s">
        <v>1969</v>
      </c>
      <c r="M3050" t="s">
        <v>1970</v>
      </c>
      <c r="O3050">
        <v>363069600000</v>
      </c>
      <c r="P3050">
        <v>16018</v>
      </c>
      <c r="Q3050">
        <v>-4</v>
      </c>
      <c r="R3050">
        <v>1</v>
      </c>
      <c r="S3050">
        <v>66789087</v>
      </c>
      <c r="U3050" t="s">
        <v>5211</v>
      </c>
      <c r="W3050" t="s">
        <v>5212</v>
      </c>
      <c r="X3050">
        <v>363069600000</v>
      </c>
      <c r="Y3050" t="s">
        <v>65</v>
      </c>
      <c r="Z3050" t="s">
        <v>66</v>
      </c>
      <c r="AF3050" t="s">
        <v>1976</v>
      </c>
      <c r="AG3050" t="s">
        <v>1972</v>
      </c>
      <c r="AL3050">
        <v>5</v>
      </c>
      <c r="AN3050" t="s">
        <v>1974</v>
      </c>
      <c r="AO3050">
        <v>0</v>
      </c>
      <c r="AQ3050">
        <v>2258261</v>
      </c>
      <c r="AR3050" t="s">
        <v>4605</v>
      </c>
      <c r="AS3050" t="s">
        <v>5883</v>
      </c>
      <c r="AT3050" t="s">
        <v>2022</v>
      </c>
    </row>
    <row r="3051" spans="1:46" x14ac:dyDescent="0.25">
      <c r="A3051" t="str">
        <f>_xlfn.XLOOKUP(I3051,UTILIZADAS[Contacto1],UTILIZADAS[Source.Name],,0)</f>
        <v>Cobros Mayo</v>
      </c>
      <c r="B3051" s="18">
        <f>VLOOKUP(J3051,Ref!A:C,3,0)</f>
        <v>0</v>
      </c>
      <c r="C3051" s="18">
        <f>VLOOKUP(J3051,Ref!A:D,4,0)</f>
        <v>0</v>
      </c>
      <c r="D3051" s="18" t="str">
        <f t="shared" si="141"/>
        <v>20/may</v>
      </c>
      <c r="E3051" s="18">
        <f t="shared" si="142"/>
        <v>5</v>
      </c>
      <c r="F3051" s="18">
        <v>1</v>
      </c>
      <c r="G3051" s="18">
        <f t="shared" si="143"/>
        <v>0</v>
      </c>
      <c r="H3051" s="3">
        <v>46162.523194444446</v>
      </c>
      <c r="I3051">
        <v>66789087</v>
      </c>
      <c r="J3051" t="s">
        <v>2021</v>
      </c>
      <c r="K3051" t="s">
        <v>1968</v>
      </c>
      <c r="L3051" t="s">
        <v>1969</v>
      </c>
      <c r="M3051" t="s">
        <v>1970</v>
      </c>
      <c r="O3051">
        <v>363069600000</v>
      </c>
      <c r="P3051">
        <v>16018</v>
      </c>
      <c r="Q3051">
        <v>-4</v>
      </c>
      <c r="R3051">
        <v>1</v>
      </c>
      <c r="S3051">
        <v>66789087</v>
      </c>
      <c r="U3051" t="s">
        <v>5211</v>
      </c>
      <c r="W3051" t="s">
        <v>5212</v>
      </c>
      <c r="X3051">
        <v>363069600000</v>
      </c>
      <c r="Y3051" t="s">
        <v>65</v>
      </c>
      <c r="Z3051" t="s">
        <v>66</v>
      </c>
      <c r="AF3051" t="s">
        <v>1976</v>
      </c>
      <c r="AG3051" t="s">
        <v>1972</v>
      </c>
      <c r="AL3051">
        <v>5</v>
      </c>
      <c r="AN3051" t="s">
        <v>1974</v>
      </c>
      <c r="AO3051">
        <v>0</v>
      </c>
      <c r="AQ3051">
        <v>2258261</v>
      </c>
      <c r="AR3051" t="s">
        <v>4605</v>
      </c>
      <c r="AS3051" t="s">
        <v>5883</v>
      </c>
      <c r="AT3051" t="s">
        <v>2022</v>
      </c>
    </row>
    <row r="3052" spans="1:46" x14ac:dyDescent="0.25">
      <c r="A3052" t="str">
        <f>_xlfn.XLOOKUP(I3052,UTILIZADAS[Contacto1],UTILIZADAS[Source.Name],,0)</f>
        <v>Cobros Mayo</v>
      </c>
      <c r="B3052" s="18">
        <f>VLOOKUP(J3052,Ref!A:C,3,0)</f>
        <v>0</v>
      </c>
      <c r="C3052" s="18">
        <f>VLOOKUP(J3052,Ref!A:D,4,0)</f>
        <v>0</v>
      </c>
      <c r="D3052" s="18" t="str">
        <f t="shared" si="141"/>
        <v>21/may</v>
      </c>
      <c r="E3052" s="18">
        <f t="shared" si="142"/>
        <v>5</v>
      </c>
      <c r="F3052" s="18">
        <v>1</v>
      </c>
      <c r="G3052" s="18">
        <f t="shared" si="143"/>
        <v>1</v>
      </c>
      <c r="H3052" s="3">
        <v>46163.588680555556</v>
      </c>
      <c r="I3052">
        <v>66789087</v>
      </c>
      <c r="J3052">
        <v>6004</v>
      </c>
      <c r="K3052" t="s">
        <v>1983</v>
      </c>
      <c r="L3052" t="s">
        <v>1897</v>
      </c>
      <c r="M3052" t="s">
        <v>1970</v>
      </c>
      <c r="O3052">
        <v>363069600000</v>
      </c>
      <c r="P3052">
        <v>16018</v>
      </c>
      <c r="Q3052">
        <v>-4</v>
      </c>
      <c r="R3052">
        <v>1</v>
      </c>
      <c r="S3052">
        <v>66789087</v>
      </c>
      <c r="U3052" t="s">
        <v>5211</v>
      </c>
      <c r="W3052" t="s">
        <v>5212</v>
      </c>
      <c r="X3052">
        <v>363069600000</v>
      </c>
      <c r="Y3052" t="s">
        <v>65</v>
      </c>
      <c r="Z3052" t="s">
        <v>66</v>
      </c>
      <c r="AF3052" t="s">
        <v>1976</v>
      </c>
      <c r="AG3052" t="s">
        <v>1972</v>
      </c>
      <c r="AL3052">
        <v>70</v>
      </c>
      <c r="AM3052" t="s">
        <v>1979</v>
      </c>
      <c r="AN3052" t="s">
        <v>1987</v>
      </c>
      <c r="AO3052">
        <v>0</v>
      </c>
      <c r="AQ3052">
        <v>2258261</v>
      </c>
      <c r="AR3052" t="s">
        <v>4605</v>
      </c>
      <c r="AS3052" t="s">
        <v>5883</v>
      </c>
      <c r="AT3052" t="s">
        <v>1984</v>
      </c>
    </row>
    <row r="3053" spans="1:46" x14ac:dyDescent="0.25">
      <c r="A3053" t="str">
        <f>_xlfn.XLOOKUP(I3053,UTILIZADAS[Contacto1],UTILIZADAS[Source.Name],,0)</f>
        <v>Cobros Mayo</v>
      </c>
      <c r="B3053" s="18">
        <f>VLOOKUP(J3053,Ref!A:C,3,0)</f>
        <v>0</v>
      </c>
      <c r="C3053" s="18">
        <f>VLOOKUP(J3053,Ref!A:D,4,0)</f>
        <v>0</v>
      </c>
      <c r="D3053" s="18" t="str">
        <f t="shared" si="141"/>
        <v>12/may</v>
      </c>
      <c r="E3053" s="18">
        <f t="shared" si="142"/>
        <v>1</v>
      </c>
      <c r="F3053" s="18">
        <v>1</v>
      </c>
      <c r="G3053" s="18">
        <f t="shared" si="143"/>
        <v>1</v>
      </c>
      <c r="H3053" s="3">
        <v>46154.484074074076</v>
      </c>
      <c r="I3053">
        <v>66809593</v>
      </c>
      <c r="J3053">
        <v>6004</v>
      </c>
      <c r="K3053" t="s">
        <v>1983</v>
      </c>
      <c r="L3053" t="s">
        <v>1897</v>
      </c>
      <c r="M3053" t="s">
        <v>1970</v>
      </c>
      <c r="O3053">
        <v>355356060000</v>
      </c>
      <c r="P3053">
        <v>16018</v>
      </c>
      <c r="Q3053">
        <v>-4</v>
      </c>
      <c r="R3053">
        <v>1</v>
      </c>
      <c r="S3053">
        <v>66809593</v>
      </c>
      <c r="U3053" t="s">
        <v>6120</v>
      </c>
      <c r="W3053" t="s">
        <v>5240</v>
      </c>
      <c r="X3053">
        <v>355356060000</v>
      </c>
      <c r="Y3053" t="s">
        <v>65</v>
      </c>
      <c r="Z3053" t="s">
        <v>4619</v>
      </c>
      <c r="AF3053" t="s">
        <v>1976</v>
      </c>
      <c r="AG3053" t="s">
        <v>1972</v>
      </c>
      <c r="AL3053">
        <v>143</v>
      </c>
      <c r="AM3053" t="s">
        <v>1979</v>
      </c>
      <c r="AN3053" t="s">
        <v>1987</v>
      </c>
      <c r="AO3053">
        <v>0</v>
      </c>
      <c r="AQ3053">
        <v>2258262</v>
      </c>
      <c r="AR3053" t="s">
        <v>4605</v>
      </c>
      <c r="AS3053" t="s">
        <v>5883</v>
      </c>
      <c r="AT3053" t="s">
        <v>1984</v>
      </c>
    </row>
    <row r="3054" spans="1:46" x14ac:dyDescent="0.25">
      <c r="A3054" t="str">
        <f>_xlfn.XLOOKUP(I3054,UTILIZADAS[Contacto1],UTILIZADAS[Source.Name],,0)</f>
        <v>Cobros Abril Canal Fijo</v>
      </c>
      <c r="B3054" s="18">
        <f>VLOOKUP(J3054,Ref!A:C,3,0)</f>
        <v>0</v>
      </c>
      <c r="C3054" s="18">
        <f>VLOOKUP(J3054,Ref!A:D,4,0)</f>
        <v>0</v>
      </c>
      <c r="D3054" s="18" t="str">
        <f t="shared" si="141"/>
        <v>12/may</v>
      </c>
      <c r="E3054" s="18">
        <f t="shared" si="142"/>
        <v>5</v>
      </c>
      <c r="F3054" s="18">
        <v>1</v>
      </c>
      <c r="G3054" s="18">
        <f t="shared" si="143"/>
        <v>0</v>
      </c>
      <c r="H3054" s="3">
        <v>46154.484560185185</v>
      </c>
      <c r="I3054">
        <v>66810932</v>
      </c>
      <c r="J3054" t="s">
        <v>2021</v>
      </c>
      <c r="K3054" t="s">
        <v>1968</v>
      </c>
      <c r="L3054" t="s">
        <v>1969</v>
      </c>
      <c r="M3054" t="s">
        <v>1970</v>
      </c>
      <c r="O3054">
        <v>352382740000</v>
      </c>
      <c r="P3054">
        <v>16018</v>
      </c>
      <c r="Q3054">
        <v>-4</v>
      </c>
      <c r="R3054">
        <v>1</v>
      </c>
      <c r="S3054">
        <v>66810932</v>
      </c>
      <c r="U3054" t="s">
        <v>2112</v>
      </c>
      <c r="W3054" t="s">
        <v>1238</v>
      </c>
      <c r="X3054">
        <v>352382740000</v>
      </c>
      <c r="Y3054" t="s">
        <v>65</v>
      </c>
      <c r="Z3054" t="s">
        <v>66</v>
      </c>
      <c r="AF3054" t="s">
        <v>1976</v>
      </c>
      <c r="AG3054" t="s">
        <v>1972</v>
      </c>
      <c r="AL3054">
        <v>5</v>
      </c>
      <c r="AN3054" t="s">
        <v>1974</v>
      </c>
      <c r="AO3054">
        <v>0</v>
      </c>
      <c r="AQ3054">
        <v>2258263</v>
      </c>
      <c r="AR3054" t="s">
        <v>4605</v>
      </c>
      <c r="AS3054" t="s">
        <v>5883</v>
      </c>
      <c r="AT3054" t="s">
        <v>2022</v>
      </c>
    </row>
    <row r="3055" spans="1:46" x14ac:dyDescent="0.25">
      <c r="A3055" t="str">
        <f>_xlfn.XLOOKUP(I3055,UTILIZADAS[Contacto1],UTILIZADAS[Source.Name],,0)</f>
        <v>Cobros Abril Canal Fijo</v>
      </c>
      <c r="B3055" s="18">
        <f>VLOOKUP(J3055,Ref!A:C,3,0)</f>
        <v>0</v>
      </c>
      <c r="C3055" s="18">
        <f>VLOOKUP(J3055,Ref!A:D,4,0)</f>
        <v>0</v>
      </c>
      <c r="D3055" s="18" t="str">
        <f t="shared" si="141"/>
        <v>14/may</v>
      </c>
      <c r="E3055" s="18">
        <f t="shared" si="142"/>
        <v>5</v>
      </c>
      <c r="F3055" s="18">
        <v>1</v>
      </c>
      <c r="G3055" s="18">
        <f t="shared" si="143"/>
        <v>0</v>
      </c>
      <c r="H3055" s="3">
        <v>46156.526192129626</v>
      </c>
      <c r="I3055">
        <v>66810932</v>
      </c>
      <c r="J3055" t="s">
        <v>2021</v>
      </c>
      <c r="K3055" t="s">
        <v>1968</v>
      </c>
      <c r="L3055" t="s">
        <v>1969</v>
      </c>
      <c r="M3055" t="s">
        <v>1970</v>
      </c>
      <c r="O3055">
        <v>352382740000</v>
      </c>
      <c r="P3055">
        <v>16018</v>
      </c>
      <c r="Q3055">
        <v>-4</v>
      </c>
      <c r="R3055">
        <v>1</v>
      </c>
      <c r="S3055">
        <v>66810932</v>
      </c>
      <c r="U3055" t="s">
        <v>2112</v>
      </c>
      <c r="W3055" t="s">
        <v>1238</v>
      </c>
      <c r="X3055">
        <v>352382740000</v>
      </c>
      <c r="Y3055" t="s">
        <v>65</v>
      </c>
      <c r="Z3055" t="s">
        <v>66</v>
      </c>
      <c r="AF3055" t="s">
        <v>1976</v>
      </c>
      <c r="AG3055" t="s">
        <v>1972</v>
      </c>
      <c r="AL3055">
        <v>5</v>
      </c>
      <c r="AN3055" t="s">
        <v>1974</v>
      </c>
      <c r="AO3055">
        <v>0</v>
      </c>
      <c r="AQ3055">
        <v>2258263</v>
      </c>
      <c r="AR3055" t="s">
        <v>4605</v>
      </c>
      <c r="AS3055" t="s">
        <v>5883</v>
      </c>
      <c r="AT3055" t="s">
        <v>2022</v>
      </c>
    </row>
    <row r="3056" spans="1:46" x14ac:dyDescent="0.25">
      <c r="A3056" t="str">
        <f>_xlfn.XLOOKUP(I3056,UTILIZADAS[Contacto1],UTILIZADAS[Source.Name],,0)</f>
        <v>Cobros Abril Canal Fijo</v>
      </c>
      <c r="B3056" s="18">
        <f>VLOOKUP(J3056,Ref!A:C,3,0)</f>
        <v>0</v>
      </c>
      <c r="C3056" s="18">
        <f>VLOOKUP(J3056,Ref!A:D,4,0)</f>
        <v>0</v>
      </c>
      <c r="D3056" s="18" t="str">
        <f t="shared" si="141"/>
        <v>18/may</v>
      </c>
      <c r="E3056" s="18">
        <f t="shared" si="142"/>
        <v>5</v>
      </c>
      <c r="F3056" s="18">
        <v>1</v>
      </c>
      <c r="G3056" s="18">
        <f t="shared" si="143"/>
        <v>0</v>
      </c>
      <c r="H3056" s="3">
        <v>46160.720150462963</v>
      </c>
      <c r="I3056">
        <v>66810932</v>
      </c>
      <c r="J3056" t="s">
        <v>2023</v>
      </c>
      <c r="K3056" t="s">
        <v>1968</v>
      </c>
      <c r="L3056" t="s">
        <v>1969</v>
      </c>
      <c r="M3056" t="s">
        <v>1970</v>
      </c>
      <c r="O3056">
        <v>352382740000</v>
      </c>
      <c r="P3056">
        <v>16018</v>
      </c>
      <c r="Q3056">
        <v>-4</v>
      </c>
      <c r="R3056">
        <v>1</v>
      </c>
      <c r="S3056">
        <v>66810932</v>
      </c>
      <c r="U3056" t="s">
        <v>2112</v>
      </c>
      <c r="W3056" t="s">
        <v>1238</v>
      </c>
      <c r="X3056">
        <v>352382740000</v>
      </c>
      <c r="Y3056" t="s">
        <v>65</v>
      </c>
      <c r="Z3056" t="s">
        <v>66</v>
      </c>
      <c r="AF3056" t="s">
        <v>1976</v>
      </c>
      <c r="AG3056" t="s">
        <v>1972</v>
      </c>
      <c r="AL3056">
        <v>0</v>
      </c>
      <c r="AN3056" t="s">
        <v>1974</v>
      </c>
      <c r="AO3056">
        <v>0</v>
      </c>
      <c r="AQ3056">
        <v>2258263</v>
      </c>
      <c r="AR3056" t="s">
        <v>4605</v>
      </c>
      <c r="AS3056" t="s">
        <v>5883</v>
      </c>
      <c r="AT3056" t="s">
        <v>2024</v>
      </c>
    </row>
    <row r="3057" spans="1:46" x14ac:dyDescent="0.25">
      <c r="A3057" t="str">
        <f>_xlfn.XLOOKUP(I3057,UTILIZADAS[Contacto1],UTILIZADAS[Source.Name],,0)</f>
        <v>Cobros Abril Canal Fijo</v>
      </c>
      <c r="B3057" s="18">
        <f>VLOOKUP(J3057,Ref!A:C,3,0)</f>
        <v>0</v>
      </c>
      <c r="C3057" s="18">
        <f>VLOOKUP(J3057,Ref!A:D,4,0)</f>
        <v>0</v>
      </c>
      <c r="D3057" s="18" t="str">
        <f t="shared" si="141"/>
        <v>19/may</v>
      </c>
      <c r="E3057" s="18">
        <f t="shared" si="142"/>
        <v>5</v>
      </c>
      <c r="F3057" s="18">
        <v>1</v>
      </c>
      <c r="G3057" s="18">
        <f t="shared" si="143"/>
        <v>0</v>
      </c>
      <c r="H3057" s="3">
        <v>46161.428368055553</v>
      </c>
      <c r="I3057">
        <v>66810932</v>
      </c>
      <c r="J3057" t="s">
        <v>2021</v>
      </c>
      <c r="K3057" t="s">
        <v>1968</v>
      </c>
      <c r="L3057" t="s">
        <v>1969</v>
      </c>
      <c r="M3057" t="s">
        <v>1970</v>
      </c>
      <c r="O3057">
        <v>352382740000</v>
      </c>
      <c r="P3057">
        <v>16018</v>
      </c>
      <c r="Q3057">
        <v>-4</v>
      </c>
      <c r="R3057">
        <v>1</v>
      </c>
      <c r="S3057">
        <v>66810932</v>
      </c>
      <c r="U3057" t="s">
        <v>2112</v>
      </c>
      <c r="W3057" t="s">
        <v>1238</v>
      </c>
      <c r="X3057">
        <v>352382740000</v>
      </c>
      <c r="Y3057" t="s">
        <v>65</v>
      </c>
      <c r="Z3057" t="s">
        <v>66</v>
      </c>
      <c r="AF3057" t="s">
        <v>1976</v>
      </c>
      <c r="AG3057" t="s">
        <v>1972</v>
      </c>
      <c r="AL3057">
        <v>5</v>
      </c>
      <c r="AN3057" t="s">
        <v>1974</v>
      </c>
      <c r="AO3057">
        <v>0</v>
      </c>
      <c r="AQ3057">
        <v>2258263</v>
      </c>
      <c r="AR3057" t="s">
        <v>4605</v>
      </c>
      <c r="AS3057" t="s">
        <v>5883</v>
      </c>
      <c r="AT3057" t="s">
        <v>2022</v>
      </c>
    </row>
    <row r="3058" spans="1:46" x14ac:dyDescent="0.25">
      <c r="A3058" t="str">
        <f>_xlfn.XLOOKUP(I3058,UTILIZADAS[Contacto1],UTILIZADAS[Source.Name],,0)</f>
        <v>Cobros Abril Canal Fijo</v>
      </c>
      <c r="B3058" s="18">
        <f>VLOOKUP(J3058,Ref!A:C,3,0)</f>
        <v>1</v>
      </c>
      <c r="C3058" s="18">
        <f>VLOOKUP(J3058,Ref!A:D,4,0)</f>
        <v>1</v>
      </c>
      <c r="D3058" s="18" t="str">
        <f t="shared" si="141"/>
        <v>20/may</v>
      </c>
      <c r="E3058" s="18">
        <f t="shared" si="142"/>
        <v>5</v>
      </c>
      <c r="F3058" s="18">
        <v>1</v>
      </c>
      <c r="G3058" s="18">
        <f t="shared" si="143"/>
        <v>1</v>
      </c>
      <c r="H3058" s="3">
        <v>46162.523993055554</v>
      </c>
      <c r="I3058">
        <v>66810932</v>
      </c>
      <c r="J3058">
        <v>6003</v>
      </c>
      <c r="K3058" t="s">
        <v>1983</v>
      </c>
      <c r="L3058" t="s">
        <v>1897</v>
      </c>
      <c r="M3058" t="s">
        <v>1970</v>
      </c>
      <c r="O3058">
        <v>352382740000</v>
      </c>
      <c r="P3058">
        <v>16018</v>
      </c>
      <c r="Q3058">
        <v>-4</v>
      </c>
      <c r="R3058">
        <v>1</v>
      </c>
      <c r="S3058">
        <v>66810932</v>
      </c>
      <c r="U3058" t="s">
        <v>2112</v>
      </c>
      <c r="W3058" t="s">
        <v>1238</v>
      </c>
      <c r="X3058">
        <v>352382740000</v>
      </c>
      <c r="Y3058" t="s">
        <v>65</v>
      </c>
      <c r="Z3058" t="s">
        <v>66</v>
      </c>
      <c r="AF3058" t="s">
        <v>1976</v>
      </c>
      <c r="AG3058" t="s">
        <v>1972</v>
      </c>
      <c r="AL3058">
        <v>21</v>
      </c>
      <c r="AM3058" t="s">
        <v>1979</v>
      </c>
      <c r="AN3058" t="s">
        <v>1987</v>
      </c>
      <c r="AO3058">
        <v>0</v>
      </c>
      <c r="AQ3058">
        <v>2258263</v>
      </c>
      <c r="AR3058" t="s">
        <v>4605</v>
      </c>
      <c r="AS3058" t="s">
        <v>5883</v>
      </c>
      <c r="AT3058" t="s">
        <v>1892</v>
      </c>
    </row>
    <row r="3059" spans="1:46" x14ac:dyDescent="0.25">
      <c r="A3059" t="str">
        <f>_xlfn.XLOOKUP(I3059,UTILIZADAS[Contacto1],UTILIZADAS[Source.Name],,0)</f>
        <v>Cobros Abril Canal Fijo</v>
      </c>
      <c r="B3059" s="18">
        <f>VLOOKUP(J3059,Ref!A:C,3,0)</f>
        <v>0</v>
      </c>
      <c r="C3059" s="18">
        <f>VLOOKUP(J3059,Ref!A:D,4,0)</f>
        <v>0</v>
      </c>
      <c r="D3059" s="18" t="str">
        <f t="shared" si="141"/>
        <v>04/may</v>
      </c>
      <c r="E3059" s="18">
        <f t="shared" si="142"/>
        <v>4</v>
      </c>
      <c r="F3059" s="18">
        <v>1</v>
      </c>
      <c r="G3059" s="18">
        <f t="shared" si="143"/>
        <v>0</v>
      </c>
      <c r="H3059" s="3">
        <v>46146.490347222221</v>
      </c>
      <c r="I3059">
        <v>66816945</v>
      </c>
      <c r="J3059" t="s">
        <v>2021</v>
      </c>
      <c r="K3059" t="s">
        <v>1968</v>
      </c>
      <c r="L3059" t="s">
        <v>1969</v>
      </c>
      <c r="M3059" t="s">
        <v>1970</v>
      </c>
      <c r="O3059">
        <v>359317110000</v>
      </c>
      <c r="P3059">
        <v>16017</v>
      </c>
      <c r="Q3059">
        <v>-4</v>
      </c>
      <c r="R3059">
        <v>1</v>
      </c>
      <c r="S3059">
        <v>66816945</v>
      </c>
      <c r="U3059" t="s">
        <v>1144</v>
      </c>
      <c r="W3059" t="s">
        <v>1145</v>
      </c>
      <c r="X3059" t="s">
        <v>2550</v>
      </c>
      <c r="Y3059" t="s">
        <v>65</v>
      </c>
      <c r="Z3059">
        <v>359317110000</v>
      </c>
      <c r="AG3059" t="s">
        <v>1972</v>
      </c>
      <c r="AI3059" t="s">
        <v>3347</v>
      </c>
      <c r="AL3059">
        <v>5</v>
      </c>
      <c r="AN3059" t="s">
        <v>1974</v>
      </c>
      <c r="AO3059">
        <v>0</v>
      </c>
      <c r="AQ3059">
        <v>2252395</v>
      </c>
      <c r="AR3059" t="s">
        <v>2241</v>
      </c>
      <c r="AS3059" t="s">
        <v>4163</v>
      </c>
      <c r="AT3059" t="s">
        <v>2022</v>
      </c>
    </row>
    <row r="3060" spans="1:46" x14ac:dyDescent="0.25">
      <c r="A3060" t="str">
        <f>_xlfn.XLOOKUP(I3060,UTILIZADAS[Contacto1],UTILIZADAS[Source.Name],,0)</f>
        <v>Cobros Abril Canal Fijo</v>
      </c>
      <c r="B3060" s="18">
        <f>VLOOKUP(J3060,Ref!A:C,3,0)</f>
        <v>0</v>
      </c>
      <c r="C3060" s="18">
        <f>VLOOKUP(J3060,Ref!A:D,4,0)</f>
        <v>0</v>
      </c>
      <c r="D3060" s="18" t="str">
        <f t="shared" si="141"/>
        <v>06/may</v>
      </c>
      <c r="E3060" s="18">
        <f t="shared" si="142"/>
        <v>4</v>
      </c>
      <c r="F3060" s="18">
        <v>1</v>
      </c>
      <c r="G3060" s="18">
        <f t="shared" si="143"/>
        <v>0</v>
      </c>
      <c r="H3060" s="3">
        <v>46148.4925</v>
      </c>
      <c r="I3060">
        <v>66816945</v>
      </c>
      <c r="J3060" t="s">
        <v>2021</v>
      </c>
      <c r="K3060" t="s">
        <v>1968</v>
      </c>
      <c r="L3060" t="s">
        <v>1969</v>
      </c>
      <c r="M3060" t="s">
        <v>1970</v>
      </c>
      <c r="O3060">
        <v>359317110000</v>
      </c>
      <c r="P3060">
        <v>16017</v>
      </c>
      <c r="Q3060">
        <v>-4</v>
      </c>
      <c r="R3060">
        <v>1</v>
      </c>
      <c r="S3060">
        <v>66816945</v>
      </c>
      <c r="U3060" t="s">
        <v>1144</v>
      </c>
      <c r="W3060" t="s">
        <v>1145</v>
      </c>
      <c r="X3060" t="s">
        <v>2550</v>
      </c>
      <c r="Y3060" t="s">
        <v>65</v>
      </c>
      <c r="Z3060">
        <v>359317110000</v>
      </c>
      <c r="AG3060" t="s">
        <v>1972</v>
      </c>
      <c r="AI3060" t="s">
        <v>3347</v>
      </c>
      <c r="AL3060">
        <v>5</v>
      </c>
      <c r="AN3060" t="s">
        <v>1974</v>
      </c>
      <c r="AO3060">
        <v>0</v>
      </c>
      <c r="AQ3060">
        <v>2252395</v>
      </c>
      <c r="AR3060" t="s">
        <v>2241</v>
      </c>
      <c r="AS3060" t="s">
        <v>4163</v>
      </c>
      <c r="AT3060" t="s">
        <v>2022</v>
      </c>
    </row>
    <row r="3061" spans="1:46" x14ac:dyDescent="0.25">
      <c r="A3061" t="str">
        <f>_xlfn.XLOOKUP(I3061,UTILIZADAS[Contacto1],UTILIZADAS[Source.Name],,0)</f>
        <v>Cobros Abril Canal Fijo</v>
      </c>
      <c r="B3061" s="18">
        <f>VLOOKUP(J3061,Ref!A:C,3,0)</f>
        <v>0</v>
      </c>
      <c r="C3061" s="18">
        <f>VLOOKUP(J3061,Ref!A:D,4,0)</f>
        <v>0</v>
      </c>
      <c r="D3061" s="18" t="str">
        <f t="shared" si="141"/>
        <v>07/may</v>
      </c>
      <c r="E3061" s="18">
        <f t="shared" si="142"/>
        <v>4</v>
      </c>
      <c r="F3061" s="18">
        <v>1</v>
      </c>
      <c r="G3061" s="18">
        <f t="shared" si="143"/>
        <v>0</v>
      </c>
      <c r="H3061" s="3">
        <v>46149.680092592593</v>
      </c>
      <c r="I3061">
        <v>66816945</v>
      </c>
      <c r="J3061" t="s">
        <v>2021</v>
      </c>
      <c r="K3061" t="s">
        <v>1968</v>
      </c>
      <c r="L3061" t="s">
        <v>1969</v>
      </c>
      <c r="M3061" t="s">
        <v>1970</v>
      </c>
      <c r="O3061">
        <v>359317110000</v>
      </c>
      <c r="P3061">
        <v>16017</v>
      </c>
      <c r="Q3061">
        <v>-4</v>
      </c>
      <c r="R3061">
        <v>1</v>
      </c>
      <c r="S3061">
        <v>66816945</v>
      </c>
      <c r="U3061" t="s">
        <v>1144</v>
      </c>
      <c r="W3061" t="s">
        <v>1145</v>
      </c>
      <c r="X3061" t="s">
        <v>2550</v>
      </c>
      <c r="Y3061" t="s">
        <v>65</v>
      </c>
      <c r="Z3061">
        <v>359317110000</v>
      </c>
      <c r="AG3061" t="s">
        <v>1972</v>
      </c>
      <c r="AI3061" t="s">
        <v>3347</v>
      </c>
      <c r="AL3061">
        <v>5</v>
      </c>
      <c r="AN3061" t="s">
        <v>1974</v>
      </c>
      <c r="AO3061">
        <v>0</v>
      </c>
      <c r="AQ3061">
        <v>2252395</v>
      </c>
      <c r="AR3061" t="s">
        <v>2241</v>
      </c>
      <c r="AS3061" t="s">
        <v>4163</v>
      </c>
      <c r="AT3061" t="s">
        <v>2022</v>
      </c>
    </row>
    <row r="3062" spans="1:46" x14ac:dyDescent="0.25">
      <c r="A3062" t="str">
        <f>_xlfn.XLOOKUP(I3062,UTILIZADAS[Contacto1],UTILIZADAS[Source.Name],,0)</f>
        <v>Cobros Abril Canal Fijo</v>
      </c>
      <c r="B3062" s="18">
        <f>VLOOKUP(J3062,Ref!A:C,3,0)</f>
        <v>0</v>
      </c>
      <c r="C3062" s="18">
        <f>VLOOKUP(J3062,Ref!A:D,4,0)</f>
        <v>0</v>
      </c>
      <c r="D3062" s="18" t="str">
        <f t="shared" si="141"/>
        <v>08/may</v>
      </c>
      <c r="E3062" s="18">
        <f t="shared" si="142"/>
        <v>4</v>
      </c>
      <c r="F3062" s="18">
        <v>1</v>
      </c>
      <c r="G3062" s="18">
        <f t="shared" si="143"/>
        <v>1</v>
      </c>
      <c r="H3062" s="3">
        <v>46150.711388888885</v>
      </c>
      <c r="I3062">
        <v>66816945</v>
      </c>
      <c r="J3062" t="s">
        <v>2021</v>
      </c>
      <c r="K3062" t="s">
        <v>1968</v>
      </c>
      <c r="L3062" t="s">
        <v>1969</v>
      </c>
      <c r="M3062" t="s">
        <v>1970</v>
      </c>
      <c r="O3062">
        <v>359317110000</v>
      </c>
      <c r="P3062">
        <v>16017</v>
      </c>
      <c r="Q3062">
        <v>-4</v>
      </c>
      <c r="R3062">
        <v>1</v>
      </c>
      <c r="S3062">
        <v>66816945</v>
      </c>
      <c r="U3062" t="s">
        <v>1144</v>
      </c>
      <c r="W3062" t="s">
        <v>1145</v>
      </c>
      <c r="X3062" t="s">
        <v>2550</v>
      </c>
      <c r="Y3062" t="s">
        <v>65</v>
      </c>
      <c r="Z3062">
        <v>359317110000</v>
      </c>
      <c r="AG3062" t="s">
        <v>1972</v>
      </c>
      <c r="AI3062" t="s">
        <v>3347</v>
      </c>
      <c r="AL3062">
        <v>5</v>
      </c>
      <c r="AN3062" t="s">
        <v>1974</v>
      </c>
      <c r="AO3062">
        <v>0</v>
      </c>
      <c r="AQ3062">
        <v>2252395</v>
      </c>
      <c r="AR3062" t="s">
        <v>2241</v>
      </c>
      <c r="AS3062" t="s">
        <v>4163</v>
      </c>
      <c r="AT3062" t="s">
        <v>2022</v>
      </c>
    </row>
    <row r="3063" spans="1:46" x14ac:dyDescent="0.25">
      <c r="A3063" t="e">
        <f>_xlfn.XLOOKUP(I3063,UTILIZADAS[Contacto1],UTILIZADAS[Source.Name],,0)</f>
        <v>#N/A</v>
      </c>
      <c r="B3063" s="18">
        <f>VLOOKUP(J3063,Ref!A:C,3,0)</f>
        <v>0</v>
      </c>
      <c r="C3063" s="18">
        <f>VLOOKUP(J3063,Ref!A:D,4,0)</f>
        <v>0</v>
      </c>
      <c r="D3063" s="18" t="str">
        <f t="shared" si="141"/>
        <v>05/may</v>
      </c>
      <c r="E3063" s="18">
        <f t="shared" si="142"/>
        <v>2</v>
      </c>
      <c r="F3063" s="18">
        <v>1</v>
      </c>
      <c r="G3063" s="18">
        <f t="shared" si="143"/>
        <v>0</v>
      </c>
      <c r="H3063" s="3">
        <v>46147.465613425928</v>
      </c>
      <c r="I3063">
        <v>66819667</v>
      </c>
      <c r="J3063" t="s">
        <v>1986</v>
      </c>
      <c r="K3063" t="s">
        <v>1983</v>
      </c>
      <c r="L3063" t="s">
        <v>1897</v>
      </c>
      <c r="M3063" t="s">
        <v>1970</v>
      </c>
      <c r="P3063">
        <v>998</v>
      </c>
      <c r="Q3063">
        <v>0</v>
      </c>
      <c r="S3063">
        <v>66819667</v>
      </c>
      <c r="AF3063" t="s">
        <v>1976</v>
      </c>
      <c r="AG3063" t="s">
        <v>1972</v>
      </c>
      <c r="AK3063" t="s">
        <v>6121</v>
      </c>
      <c r="AL3063">
        <v>162</v>
      </c>
      <c r="AM3063" t="s">
        <v>1979</v>
      </c>
      <c r="AN3063" t="s">
        <v>1977</v>
      </c>
      <c r="AO3063">
        <v>0</v>
      </c>
      <c r="AQ3063">
        <v>2257503</v>
      </c>
      <c r="AR3063" t="s">
        <v>1978</v>
      </c>
      <c r="AT3063" t="s">
        <v>1988</v>
      </c>
    </row>
    <row r="3064" spans="1:46" x14ac:dyDescent="0.25">
      <c r="A3064" t="e">
        <f>_xlfn.XLOOKUP(I3064,UTILIZADAS[Contacto1],UTILIZADAS[Source.Name],,0)</f>
        <v>#N/A</v>
      </c>
      <c r="B3064" s="18">
        <f>VLOOKUP(J3064,Ref!A:C,3,0)</f>
        <v>1</v>
      </c>
      <c r="C3064" s="18">
        <f>VLOOKUP(J3064,Ref!A:D,4,0)</f>
        <v>1</v>
      </c>
      <c r="D3064" s="18" t="str">
        <f t="shared" si="141"/>
        <v>16/may</v>
      </c>
      <c r="E3064" s="18">
        <f t="shared" si="142"/>
        <v>2</v>
      </c>
      <c r="F3064" s="18">
        <v>1</v>
      </c>
      <c r="G3064" s="18">
        <f t="shared" si="143"/>
        <v>1</v>
      </c>
      <c r="H3064" s="3">
        <v>46158.45034722222</v>
      </c>
      <c r="I3064">
        <v>66819667</v>
      </c>
      <c r="J3064">
        <v>6002</v>
      </c>
      <c r="K3064" t="s">
        <v>1983</v>
      </c>
      <c r="L3064" t="s">
        <v>1897</v>
      </c>
      <c r="M3064" t="s">
        <v>1970</v>
      </c>
      <c r="P3064">
        <v>998</v>
      </c>
      <c r="Q3064">
        <v>0</v>
      </c>
      <c r="S3064">
        <v>66819667</v>
      </c>
      <c r="AF3064" t="s">
        <v>1976</v>
      </c>
      <c r="AG3064" t="s">
        <v>1972</v>
      </c>
      <c r="AK3064" t="s">
        <v>6121</v>
      </c>
      <c r="AL3064">
        <v>44</v>
      </c>
      <c r="AM3064" t="s">
        <v>1979</v>
      </c>
      <c r="AN3064" t="s">
        <v>1987</v>
      </c>
      <c r="AO3064">
        <v>0</v>
      </c>
      <c r="AQ3064">
        <v>2257503</v>
      </c>
      <c r="AR3064" t="s">
        <v>1978</v>
      </c>
      <c r="AT3064" t="s">
        <v>1888</v>
      </c>
    </row>
    <row r="3065" spans="1:46" x14ac:dyDescent="0.25">
      <c r="A3065" t="e">
        <f>_xlfn.XLOOKUP(I3065,UTILIZADAS[Contacto1],UTILIZADAS[Source.Name],,0)</f>
        <v>#N/A</v>
      </c>
      <c r="B3065" s="18">
        <f>VLOOKUP(J3065,Ref!A:C,3,0)</f>
        <v>1</v>
      </c>
      <c r="C3065" s="18">
        <f>VLOOKUP(J3065,Ref!A:D,4,0)</f>
        <v>0</v>
      </c>
      <c r="D3065" s="18" t="str">
        <f t="shared" si="141"/>
        <v>07/may</v>
      </c>
      <c r="E3065" s="18">
        <f t="shared" si="142"/>
        <v>1</v>
      </c>
      <c r="F3065" s="18">
        <v>1</v>
      </c>
      <c r="G3065" s="18">
        <f t="shared" si="143"/>
        <v>1</v>
      </c>
      <c r="H3065" s="3">
        <v>46149.612858796296</v>
      </c>
      <c r="I3065">
        <v>66827551</v>
      </c>
      <c r="J3065">
        <v>6000</v>
      </c>
      <c r="K3065" t="s">
        <v>1983</v>
      </c>
      <c r="L3065" t="s">
        <v>1897</v>
      </c>
      <c r="M3065" t="s">
        <v>1970</v>
      </c>
      <c r="P3065">
        <v>998</v>
      </c>
      <c r="Q3065">
        <v>0</v>
      </c>
      <c r="S3065">
        <v>66827551</v>
      </c>
      <c r="AF3065" t="s">
        <v>1976</v>
      </c>
      <c r="AG3065" t="s">
        <v>1972</v>
      </c>
      <c r="AL3065">
        <v>79</v>
      </c>
      <c r="AM3065" t="s">
        <v>1979</v>
      </c>
      <c r="AN3065" t="s">
        <v>1977</v>
      </c>
      <c r="AO3065">
        <v>0</v>
      </c>
      <c r="AQ3065">
        <v>2257575</v>
      </c>
      <c r="AR3065" t="s">
        <v>1978</v>
      </c>
      <c r="AT3065" t="s">
        <v>1895</v>
      </c>
    </row>
    <row r="3066" spans="1:46" x14ac:dyDescent="0.25">
      <c r="A3066" t="str">
        <f>_xlfn.XLOOKUP(I3066,UTILIZADAS[Contacto1],UTILIZADAS[Source.Name],,0)</f>
        <v>Cobros Abril Canal Fijo</v>
      </c>
      <c r="B3066" s="18">
        <f>VLOOKUP(J3066,Ref!A:C,3,0)</f>
        <v>0</v>
      </c>
      <c r="C3066" s="18">
        <f>VLOOKUP(J3066,Ref!A:D,4,0)</f>
        <v>0</v>
      </c>
      <c r="D3066" s="18" t="str">
        <f t="shared" si="141"/>
        <v>12/may</v>
      </c>
      <c r="E3066" s="18">
        <f t="shared" si="142"/>
        <v>6</v>
      </c>
      <c r="F3066" s="18">
        <v>1</v>
      </c>
      <c r="G3066" s="18">
        <f t="shared" si="143"/>
        <v>0</v>
      </c>
      <c r="H3066" s="3">
        <v>46154.484861111108</v>
      </c>
      <c r="I3066">
        <v>66831414</v>
      </c>
      <c r="J3066" t="s">
        <v>2021</v>
      </c>
      <c r="K3066" t="s">
        <v>1968</v>
      </c>
      <c r="L3066" t="s">
        <v>1969</v>
      </c>
      <c r="M3066" t="s">
        <v>1970</v>
      </c>
      <c r="O3066">
        <v>365006510000</v>
      </c>
      <c r="P3066">
        <v>16018</v>
      </c>
      <c r="Q3066">
        <v>-4</v>
      </c>
      <c r="R3066">
        <v>1</v>
      </c>
      <c r="S3066">
        <v>66831414</v>
      </c>
      <c r="U3066" t="s">
        <v>139</v>
      </c>
      <c r="W3066" t="s">
        <v>140</v>
      </c>
      <c r="X3066">
        <v>365006510000</v>
      </c>
      <c r="Y3066" t="s">
        <v>65</v>
      </c>
      <c r="Z3066" t="s">
        <v>66</v>
      </c>
      <c r="AG3066" t="s">
        <v>1972</v>
      </c>
      <c r="AL3066">
        <v>5</v>
      </c>
      <c r="AN3066" t="s">
        <v>1974</v>
      </c>
      <c r="AO3066">
        <v>0</v>
      </c>
      <c r="AQ3066">
        <v>2258264</v>
      </c>
      <c r="AR3066" t="s">
        <v>4605</v>
      </c>
      <c r="AS3066" t="s">
        <v>5883</v>
      </c>
      <c r="AT3066" t="s">
        <v>2022</v>
      </c>
    </row>
    <row r="3067" spans="1:46" x14ac:dyDescent="0.25">
      <c r="A3067" t="str">
        <f>_xlfn.XLOOKUP(I3067,UTILIZADAS[Contacto1],UTILIZADAS[Source.Name],,0)</f>
        <v>Cobros Abril Canal Fijo</v>
      </c>
      <c r="B3067" s="18">
        <f>VLOOKUP(J3067,Ref!A:C,3,0)</f>
        <v>0</v>
      </c>
      <c r="C3067" s="18">
        <f>VLOOKUP(J3067,Ref!A:D,4,0)</f>
        <v>0</v>
      </c>
      <c r="D3067" s="18" t="str">
        <f t="shared" si="141"/>
        <v>14/may</v>
      </c>
      <c r="E3067" s="18">
        <f t="shared" si="142"/>
        <v>6</v>
      </c>
      <c r="F3067" s="18">
        <v>1</v>
      </c>
      <c r="G3067" s="18">
        <f t="shared" si="143"/>
        <v>0</v>
      </c>
      <c r="H3067" s="3">
        <v>46156.52784722222</v>
      </c>
      <c r="I3067">
        <v>66831414</v>
      </c>
      <c r="J3067" t="s">
        <v>2021</v>
      </c>
      <c r="K3067" t="s">
        <v>1968</v>
      </c>
      <c r="L3067" t="s">
        <v>1969</v>
      </c>
      <c r="M3067" t="s">
        <v>1970</v>
      </c>
      <c r="O3067">
        <v>365006510000</v>
      </c>
      <c r="P3067">
        <v>16018</v>
      </c>
      <c r="Q3067">
        <v>-4</v>
      </c>
      <c r="R3067">
        <v>1</v>
      </c>
      <c r="S3067">
        <v>66831414</v>
      </c>
      <c r="U3067" t="s">
        <v>139</v>
      </c>
      <c r="W3067" t="s">
        <v>140</v>
      </c>
      <c r="X3067">
        <v>365006510000</v>
      </c>
      <c r="Y3067" t="s">
        <v>65</v>
      </c>
      <c r="Z3067" t="s">
        <v>66</v>
      </c>
      <c r="AG3067" t="s">
        <v>1972</v>
      </c>
      <c r="AL3067">
        <v>5</v>
      </c>
      <c r="AN3067" t="s">
        <v>1974</v>
      </c>
      <c r="AO3067">
        <v>0</v>
      </c>
      <c r="AQ3067">
        <v>2258264</v>
      </c>
      <c r="AR3067" t="s">
        <v>4605</v>
      </c>
      <c r="AS3067" t="s">
        <v>5883</v>
      </c>
      <c r="AT3067" t="s">
        <v>2022</v>
      </c>
    </row>
    <row r="3068" spans="1:46" x14ac:dyDescent="0.25">
      <c r="A3068" t="str">
        <f>_xlfn.XLOOKUP(I3068,UTILIZADAS[Contacto1],UTILIZADAS[Source.Name],,0)</f>
        <v>Cobros Abril Canal Fijo</v>
      </c>
      <c r="B3068" s="18">
        <f>VLOOKUP(J3068,Ref!A:C,3,0)</f>
        <v>0</v>
      </c>
      <c r="C3068" s="18">
        <f>VLOOKUP(J3068,Ref!A:D,4,0)</f>
        <v>0</v>
      </c>
      <c r="D3068" s="18" t="str">
        <f t="shared" si="141"/>
        <v>18/may</v>
      </c>
      <c r="E3068" s="18">
        <f t="shared" si="142"/>
        <v>6</v>
      </c>
      <c r="F3068" s="18">
        <v>1</v>
      </c>
      <c r="G3068" s="18">
        <f t="shared" si="143"/>
        <v>0</v>
      </c>
      <c r="H3068" s="3">
        <v>46160.720532407409</v>
      </c>
      <c r="I3068">
        <v>66831414</v>
      </c>
      <c r="J3068" t="s">
        <v>2021</v>
      </c>
      <c r="K3068" t="s">
        <v>1968</v>
      </c>
      <c r="L3068" t="s">
        <v>1969</v>
      </c>
      <c r="M3068" t="s">
        <v>1970</v>
      </c>
      <c r="O3068">
        <v>365006510000</v>
      </c>
      <c r="P3068">
        <v>16018</v>
      </c>
      <c r="Q3068">
        <v>-4</v>
      </c>
      <c r="R3068">
        <v>1</v>
      </c>
      <c r="S3068">
        <v>66831414</v>
      </c>
      <c r="U3068" t="s">
        <v>139</v>
      </c>
      <c r="W3068" t="s">
        <v>140</v>
      </c>
      <c r="X3068">
        <v>365006510000</v>
      </c>
      <c r="Y3068" t="s">
        <v>65</v>
      </c>
      <c r="Z3068" t="s">
        <v>66</v>
      </c>
      <c r="AG3068" t="s">
        <v>1972</v>
      </c>
      <c r="AL3068">
        <v>5</v>
      </c>
      <c r="AN3068" t="s">
        <v>1974</v>
      </c>
      <c r="AO3068">
        <v>0</v>
      </c>
      <c r="AQ3068">
        <v>2258264</v>
      </c>
      <c r="AR3068" t="s">
        <v>4605</v>
      </c>
      <c r="AS3068" t="s">
        <v>5883</v>
      </c>
      <c r="AT3068" t="s">
        <v>2022</v>
      </c>
    </row>
    <row r="3069" spans="1:46" x14ac:dyDescent="0.25">
      <c r="A3069" t="str">
        <f>_xlfn.XLOOKUP(I3069,UTILIZADAS[Contacto1],UTILIZADAS[Source.Name],,0)</f>
        <v>Cobros Abril Canal Fijo</v>
      </c>
      <c r="B3069" s="18">
        <f>VLOOKUP(J3069,Ref!A:C,3,0)</f>
        <v>0</v>
      </c>
      <c r="C3069" s="18">
        <f>VLOOKUP(J3069,Ref!A:D,4,0)</f>
        <v>0</v>
      </c>
      <c r="D3069" s="18" t="str">
        <f t="shared" si="141"/>
        <v>20/may</v>
      </c>
      <c r="E3069" s="18">
        <f t="shared" si="142"/>
        <v>6</v>
      </c>
      <c r="F3069" s="18">
        <v>1</v>
      </c>
      <c r="G3069" s="18">
        <f t="shared" si="143"/>
        <v>0</v>
      </c>
      <c r="H3069" s="3">
        <v>46162.524108796293</v>
      </c>
      <c r="I3069">
        <v>66831414</v>
      </c>
      <c r="J3069" t="s">
        <v>2021</v>
      </c>
      <c r="K3069" t="s">
        <v>1968</v>
      </c>
      <c r="L3069" t="s">
        <v>1969</v>
      </c>
      <c r="M3069" t="s">
        <v>1970</v>
      </c>
      <c r="O3069">
        <v>365006510000</v>
      </c>
      <c r="P3069">
        <v>16018</v>
      </c>
      <c r="Q3069">
        <v>-4</v>
      </c>
      <c r="R3069">
        <v>1</v>
      </c>
      <c r="S3069">
        <v>66831414</v>
      </c>
      <c r="U3069" t="s">
        <v>139</v>
      </c>
      <c r="W3069" t="s">
        <v>140</v>
      </c>
      <c r="X3069">
        <v>365006510000</v>
      </c>
      <c r="Y3069" t="s">
        <v>65</v>
      </c>
      <c r="Z3069" t="s">
        <v>66</v>
      </c>
      <c r="AG3069" t="s">
        <v>1972</v>
      </c>
      <c r="AL3069">
        <v>1</v>
      </c>
      <c r="AN3069" t="s">
        <v>1974</v>
      </c>
      <c r="AO3069">
        <v>0</v>
      </c>
      <c r="AQ3069">
        <v>2258264</v>
      </c>
      <c r="AR3069" t="s">
        <v>4605</v>
      </c>
      <c r="AS3069" t="s">
        <v>5883</v>
      </c>
      <c r="AT3069" t="s">
        <v>2022</v>
      </c>
    </row>
    <row r="3070" spans="1:46" x14ac:dyDescent="0.25">
      <c r="A3070" t="str">
        <f>_xlfn.XLOOKUP(I3070,UTILIZADAS[Contacto1],UTILIZADAS[Source.Name],,0)</f>
        <v>Cobros Abril Canal Fijo</v>
      </c>
      <c r="B3070" s="18">
        <f>VLOOKUP(J3070,Ref!A:C,3,0)</f>
        <v>0</v>
      </c>
      <c r="C3070" s="18">
        <f>VLOOKUP(J3070,Ref!A:D,4,0)</f>
        <v>0</v>
      </c>
      <c r="D3070" s="18" t="str">
        <f t="shared" si="141"/>
        <v>21/may</v>
      </c>
      <c r="E3070" s="18">
        <f t="shared" si="142"/>
        <v>6</v>
      </c>
      <c r="F3070" s="18">
        <v>1</v>
      </c>
      <c r="G3070" s="18">
        <f t="shared" si="143"/>
        <v>0</v>
      </c>
      <c r="H3070" s="3">
        <v>46163.588993055557</v>
      </c>
      <c r="I3070">
        <v>66831414</v>
      </c>
      <c r="J3070" t="s">
        <v>2021</v>
      </c>
      <c r="K3070" t="s">
        <v>1968</v>
      </c>
      <c r="L3070" t="s">
        <v>1969</v>
      </c>
      <c r="M3070" t="s">
        <v>1970</v>
      </c>
      <c r="O3070">
        <v>365006510000</v>
      </c>
      <c r="P3070">
        <v>16018</v>
      </c>
      <c r="Q3070">
        <v>-4</v>
      </c>
      <c r="R3070">
        <v>1</v>
      </c>
      <c r="S3070">
        <v>66831414</v>
      </c>
      <c r="U3070" t="s">
        <v>139</v>
      </c>
      <c r="W3070" t="s">
        <v>140</v>
      </c>
      <c r="X3070">
        <v>365006510000</v>
      </c>
      <c r="Y3070" t="s">
        <v>65</v>
      </c>
      <c r="Z3070" t="s">
        <v>66</v>
      </c>
      <c r="AG3070" t="s">
        <v>1972</v>
      </c>
      <c r="AL3070">
        <v>5</v>
      </c>
      <c r="AN3070" t="s">
        <v>1974</v>
      </c>
      <c r="AO3070">
        <v>0</v>
      </c>
      <c r="AQ3070">
        <v>2258264</v>
      </c>
      <c r="AR3070" t="s">
        <v>4605</v>
      </c>
      <c r="AS3070" t="s">
        <v>5883</v>
      </c>
      <c r="AT3070" t="s">
        <v>2022</v>
      </c>
    </row>
    <row r="3071" spans="1:46" x14ac:dyDescent="0.25">
      <c r="A3071" t="str">
        <f>_xlfn.XLOOKUP(I3071,UTILIZADAS[Contacto1],UTILIZADAS[Source.Name],,0)</f>
        <v>Cobros Abril Canal Fijo</v>
      </c>
      <c r="B3071" s="18">
        <f>VLOOKUP(J3071,Ref!A:C,3,0)</f>
        <v>0</v>
      </c>
      <c r="C3071" s="18">
        <f>VLOOKUP(J3071,Ref!A:D,4,0)</f>
        <v>0</v>
      </c>
      <c r="D3071" s="18" t="str">
        <f t="shared" si="141"/>
        <v>22/may</v>
      </c>
      <c r="E3071" s="18">
        <f t="shared" si="142"/>
        <v>6</v>
      </c>
      <c r="F3071" s="18">
        <v>1</v>
      </c>
      <c r="G3071" s="18">
        <f t="shared" si="143"/>
        <v>1</v>
      </c>
      <c r="H3071" s="3">
        <v>46164.437268518515</v>
      </c>
      <c r="I3071">
        <v>66831414</v>
      </c>
      <c r="J3071" t="s">
        <v>2021</v>
      </c>
      <c r="K3071" t="s">
        <v>1968</v>
      </c>
      <c r="L3071" t="s">
        <v>1969</v>
      </c>
      <c r="M3071" t="s">
        <v>1970</v>
      </c>
      <c r="O3071">
        <v>365006510000</v>
      </c>
      <c r="P3071">
        <v>16018</v>
      </c>
      <c r="Q3071">
        <v>-4</v>
      </c>
      <c r="R3071">
        <v>1</v>
      </c>
      <c r="S3071">
        <v>66831414</v>
      </c>
      <c r="U3071" t="s">
        <v>139</v>
      </c>
      <c r="W3071" t="s">
        <v>140</v>
      </c>
      <c r="X3071">
        <v>365006510000</v>
      </c>
      <c r="Y3071" t="s">
        <v>65</v>
      </c>
      <c r="Z3071" t="s">
        <v>66</v>
      </c>
      <c r="AG3071" t="s">
        <v>1972</v>
      </c>
      <c r="AL3071">
        <v>5</v>
      </c>
      <c r="AN3071" t="s">
        <v>1974</v>
      </c>
      <c r="AO3071">
        <v>0</v>
      </c>
      <c r="AQ3071">
        <v>2258264</v>
      </c>
      <c r="AR3071" t="s">
        <v>4605</v>
      </c>
      <c r="AS3071" t="s">
        <v>5883</v>
      </c>
      <c r="AT3071" t="s">
        <v>2022</v>
      </c>
    </row>
    <row r="3072" spans="1:46" x14ac:dyDescent="0.25">
      <c r="A3072" t="str">
        <f>_xlfn.XLOOKUP(I3072,UTILIZADAS[Contacto1],UTILIZADAS[Source.Name],,0)</f>
        <v>Cobros Abril Canal Fijo</v>
      </c>
      <c r="B3072" s="18">
        <f>VLOOKUP(J3072,Ref!A:C,3,0)</f>
        <v>0</v>
      </c>
      <c r="C3072" s="18">
        <f>VLOOKUP(J3072,Ref!A:D,4,0)</f>
        <v>0</v>
      </c>
      <c r="D3072" s="18" t="str">
        <f t="shared" si="141"/>
        <v>12/may</v>
      </c>
      <c r="E3072" s="18">
        <f t="shared" si="142"/>
        <v>2</v>
      </c>
      <c r="F3072" s="18">
        <v>1</v>
      </c>
      <c r="G3072" s="18">
        <f t="shared" si="143"/>
        <v>0</v>
      </c>
      <c r="H3072" s="3">
        <v>46154.485266203701</v>
      </c>
      <c r="I3072">
        <v>66838567</v>
      </c>
      <c r="J3072" t="s">
        <v>2021</v>
      </c>
      <c r="K3072" t="s">
        <v>1968</v>
      </c>
      <c r="L3072" t="s">
        <v>1969</v>
      </c>
      <c r="M3072" t="s">
        <v>1970</v>
      </c>
      <c r="O3072">
        <v>355385090000</v>
      </c>
      <c r="P3072">
        <v>16018</v>
      </c>
      <c r="Q3072">
        <v>-4</v>
      </c>
      <c r="R3072">
        <v>1</v>
      </c>
      <c r="S3072">
        <v>66838567</v>
      </c>
      <c r="U3072" t="s">
        <v>253</v>
      </c>
      <c r="W3072" t="s">
        <v>254</v>
      </c>
      <c r="X3072">
        <v>355385090000</v>
      </c>
      <c r="Y3072" t="s">
        <v>65</v>
      </c>
      <c r="Z3072" t="s">
        <v>66</v>
      </c>
      <c r="AF3072" t="s">
        <v>1976</v>
      </c>
      <c r="AG3072" t="s">
        <v>1972</v>
      </c>
      <c r="AL3072">
        <v>5</v>
      </c>
      <c r="AN3072" t="s">
        <v>1974</v>
      </c>
      <c r="AO3072">
        <v>0</v>
      </c>
      <c r="AQ3072">
        <v>2258265</v>
      </c>
      <c r="AR3072" t="s">
        <v>4605</v>
      </c>
      <c r="AS3072" t="s">
        <v>5883</v>
      </c>
      <c r="AT3072" t="s">
        <v>2022</v>
      </c>
    </row>
    <row r="3073" spans="1:46" x14ac:dyDescent="0.25">
      <c r="A3073" t="str">
        <f>_xlfn.XLOOKUP(I3073,UTILIZADAS[Contacto1],UTILIZADAS[Source.Name],,0)</f>
        <v>Cobros Abril Canal Fijo</v>
      </c>
      <c r="B3073" s="18">
        <f>VLOOKUP(J3073,Ref!A:C,3,0)</f>
        <v>1</v>
      </c>
      <c r="C3073" s="18">
        <f>VLOOKUP(J3073,Ref!A:D,4,0)</f>
        <v>1</v>
      </c>
      <c r="D3073" s="18" t="str">
        <f t="shared" si="141"/>
        <v>14/may</v>
      </c>
      <c r="E3073" s="18">
        <f t="shared" si="142"/>
        <v>2</v>
      </c>
      <c r="F3073" s="18">
        <v>1</v>
      </c>
      <c r="G3073" s="18">
        <f t="shared" si="143"/>
        <v>1</v>
      </c>
      <c r="H3073" s="3">
        <v>46156.527581018519</v>
      </c>
      <c r="I3073">
        <v>66838567</v>
      </c>
      <c r="J3073">
        <v>6003</v>
      </c>
      <c r="K3073" t="s">
        <v>1983</v>
      </c>
      <c r="L3073" t="s">
        <v>1897</v>
      </c>
      <c r="M3073" t="s">
        <v>1970</v>
      </c>
      <c r="O3073">
        <v>355385090000</v>
      </c>
      <c r="P3073">
        <v>16018</v>
      </c>
      <c r="Q3073">
        <v>-4</v>
      </c>
      <c r="R3073">
        <v>1</v>
      </c>
      <c r="S3073">
        <v>66838567</v>
      </c>
      <c r="U3073" t="s">
        <v>253</v>
      </c>
      <c r="W3073" t="s">
        <v>254</v>
      </c>
      <c r="X3073">
        <v>355385090000</v>
      </c>
      <c r="Y3073" t="s">
        <v>65</v>
      </c>
      <c r="Z3073" t="s">
        <v>66</v>
      </c>
      <c r="AF3073" t="s">
        <v>1976</v>
      </c>
      <c r="AG3073" t="s">
        <v>1972</v>
      </c>
      <c r="AL3073">
        <v>48</v>
      </c>
      <c r="AM3073" t="s">
        <v>1979</v>
      </c>
      <c r="AN3073" t="s">
        <v>1987</v>
      </c>
      <c r="AO3073">
        <v>0</v>
      </c>
      <c r="AQ3073">
        <v>2258265</v>
      </c>
      <c r="AR3073" t="s">
        <v>4605</v>
      </c>
      <c r="AS3073" t="s">
        <v>5883</v>
      </c>
      <c r="AT3073" t="s">
        <v>1892</v>
      </c>
    </row>
    <row r="3074" spans="1:46" x14ac:dyDescent="0.25">
      <c r="A3074" t="str">
        <f>_xlfn.XLOOKUP(I3074,UTILIZADAS[Contacto1],UTILIZADAS[Source.Name],,0)</f>
        <v>Cobros Mayo</v>
      </c>
      <c r="B3074" s="18">
        <f>VLOOKUP(J3074,Ref!A:C,3,0)</f>
        <v>0</v>
      </c>
      <c r="C3074" s="18">
        <f>VLOOKUP(J3074,Ref!A:D,4,0)</f>
        <v>0</v>
      </c>
      <c r="D3074" s="18" t="str">
        <f t="shared" ref="D3074:D3137" si="144">TEXT(H3074,"dd/mmm")</f>
        <v>12/may</v>
      </c>
      <c r="E3074" s="18">
        <f t="shared" ref="E3074:E3137" si="145">+COUNTIF(I:I,I3074)</f>
        <v>6</v>
      </c>
      <c r="F3074" s="18">
        <v>1</v>
      </c>
      <c r="G3074" s="18">
        <f t="shared" si="143"/>
        <v>0</v>
      </c>
      <c r="H3074" s="3">
        <v>46154.485717592594</v>
      </c>
      <c r="I3074">
        <v>66848000</v>
      </c>
      <c r="J3074" t="s">
        <v>2021</v>
      </c>
      <c r="K3074" t="s">
        <v>1968</v>
      </c>
      <c r="L3074" t="s">
        <v>1969</v>
      </c>
      <c r="M3074" t="s">
        <v>1970</v>
      </c>
      <c r="O3074">
        <v>352384670000</v>
      </c>
      <c r="P3074">
        <v>16018</v>
      </c>
      <c r="Q3074">
        <v>-4</v>
      </c>
      <c r="R3074">
        <v>1</v>
      </c>
      <c r="S3074">
        <v>66848000</v>
      </c>
      <c r="U3074" t="s">
        <v>6122</v>
      </c>
      <c r="W3074" t="s">
        <v>5242</v>
      </c>
      <c r="X3074">
        <v>352384670000</v>
      </c>
      <c r="Y3074" t="s">
        <v>65</v>
      </c>
      <c r="Z3074" t="s">
        <v>66</v>
      </c>
      <c r="AG3074" t="s">
        <v>1972</v>
      </c>
      <c r="AL3074">
        <v>5</v>
      </c>
      <c r="AN3074" t="s">
        <v>1974</v>
      </c>
      <c r="AO3074">
        <v>0</v>
      </c>
      <c r="AQ3074">
        <v>2258266</v>
      </c>
      <c r="AR3074" t="s">
        <v>4605</v>
      </c>
      <c r="AS3074" t="s">
        <v>5883</v>
      </c>
      <c r="AT3074" t="s">
        <v>2022</v>
      </c>
    </row>
    <row r="3075" spans="1:46" x14ac:dyDescent="0.25">
      <c r="A3075" t="str">
        <f>_xlfn.XLOOKUP(I3075,UTILIZADAS[Contacto1],UTILIZADAS[Source.Name],,0)</f>
        <v>Cobros Mayo</v>
      </c>
      <c r="B3075" s="18">
        <f>VLOOKUP(J3075,Ref!A:C,3,0)</f>
        <v>0</v>
      </c>
      <c r="C3075" s="18">
        <f>VLOOKUP(J3075,Ref!A:D,4,0)</f>
        <v>0</v>
      </c>
      <c r="D3075" s="18" t="str">
        <f t="shared" si="144"/>
        <v>14/may</v>
      </c>
      <c r="E3075" s="18">
        <f t="shared" si="145"/>
        <v>6</v>
      </c>
      <c r="F3075" s="18">
        <v>1</v>
      </c>
      <c r="G3075" s="18">
        <f t="shared" ref="G3075:G3138" si="146">IF(I3075=I3076,0,1)</f>
        <v>0</v>
      </c>
      <c r="H3075" s="3">
        <v>46156.528113425928</v>
      </c>
      <c r="I3075">
        <v>66848000</v>
      </c>
      <c r="J3075" t="s">
        <v>2021</v>
      </c>
      <c r="K3075" t="s">
        <v>1968</v>
      </c>
      <c r="L3075" t="s">
        <v>1969</v>
      </c>
      <c r="M3075" t="s">
        <v>1970</v>
      </c>
      <c r="O3075">
        <v>352384670000</v>
      </c>
      <c r="P3075">
        <v>16018</v>
      </c>
      <c r="Q3075">
        <v>-4</v>
      </c>
      <c r="R3075">
        <v>1</v>
      </c>
      <c r="S3075">
        <v>66848000</v>
      </c>
      <c r="U3075" t="s">
        <v>6122</v>
      </c>
      <c r="W3075" t="s">
        <v>5242</v>
      </c>
      <c r="X3075">
        <v>352384670000</v>
      </c>
      <c r="Y3075" t="s">
        <v>65</v>
      </c>
      <c r="Z3075" t="s">
        <v>66</v>
      </c>
      <c r="AG3075" t="s">
        <v>1972</v>
      </c>
      <c r="AL3075">
        <v>5</v>
      </c>
      <c r="AN3075" t="s">
        <v>1974</v>
      </c>
      <c r="AO3075">
        <v>0</v>
      </c>
      <c r="AQ3075">
        <v>2258266</v>
      </c>
      <c r="AR3075" t="s">
        <v>4605</v>
      </c>
      <c r="AS3075" t="s">
        <v>5883</v>
      </c>
      <c r="AT3075" t="s">
        <v>2022</v>
      </c>
    </row>
    <row r="3076" spans="1:46" x14ac:dyDescent="0.25">
      <c r="A3076" t="str">
        <f>_xlfn.XLOOKUP(I3076,UTILIZADAS[Contacto1],UTILIZADAS[Source.Name],,0)</f>
        <v>Cobros Mayo</v>
      </c>
      <c r="B3076" s="18">
        <f>VLOOKUP(J3076,Ref!A:C,3,0)</f>
        <v>0</v>
      </c>
      <c r="C3076" s="18">
        <f>VLOOKUP(J3076,Ref!A:D,4,0)</f>
        <v>0</v>
      </c>
      <c r="D3076" s="18" t="str">
        <f t="shared" si="144"/>
        <v>18/may</v>
      </c>
      <c r="E3076" s="18">
        <f t="shared" si="145"/>
        <v>6</v>
      </c>
      <c r="F3076" s="18">
        <v>1</v>
      </c>
      <c r="G3076" s="18">
        <f t="shared" si="146"/>
        <v>0</v>
      </c>
      <c r="H3076" s="3">
        <v>46160.72079861111</v>
      </c>
      <c r="I3076">
        <v>66848000</v>
      </c>
      <c r="J3076" t="s">
        <v>2021</v>
      </c>
      <c r="K3076" t="s">
        <v>1968</v>
      </c>
      <c r="L3076" t="s">
        <v>1969</v>
      </c>
      <c r="M3076" t="s">
        <v>1970</v>
      </c>
      <c r="O3076">
        <v>352384670000</v>
      </c>
      <c r="P3076">
        <v>16018</v>
      </c>
      <c r="Q3076">
        <v>-4</v>
      </c>
      <c r="R3076">
        <v>1</v>
      </c>
      <c r="S3076">
        <v>66848000</v>
      </c>
      <c r="U3076" t="s">
        <v>6122</v>
      </c>
      <c r="W3076" t="s">
        <v>5242</v>
      </c>
      <c r="X3076">
        <v>352384670000</v>
      </c>
      <c r="Y3076" t="s">
        <v>65</v>
      </c>
      <c r="Z3076" t="s">
        <v>66</v>
      </c>
      <c r="AG3076" t="s">
        <v>1972</v>
      </c>
      <c r="AL3076">
        <v>5</v>
      </c>
      <c r="AN3076" t="s">
        <v>1974</v>
      </c>
      <c r="AO3076">
        <v>0</v>
      </c>
      <c r="AQ3076">
        <v>2258266</v>
      </c>
      <c r="AR3076" t="s">
        <v>4605</v>
      </c>
      <c r="AS3076" t="s">
        <v>5883</v>
      </c>
      <c r="AT3076" t="s">
        <v>2022</v>
      </c>
    </row>
    <row r="3077" spans="1:46" x14ac:dyDescent="0.25">
      <c r="A3077" t="str">
        <f>_xlfn.XLOOKUP(I3077,UTILIZADAS[Contacto1],UTILIZADAS[Source.Name],,0)</f>
        <v>Cobros Mayo</v>
      </c>
      <c r="B3077" s="18">
        <f>VLOOKUP(J3077,Ref!A:C,3,0)</f>
        <v>0</v>
      </c>
      <c r="C3077" s="18">
        <f>VLOOKUP(J3077,Ref!A:D,4,0)</f>
        <v>0</v>
      </c>
      <c r="D3077" s="18" t="str">
        <f t="shared" si="144"/>
        <v>20/may</v>
      </c>
      <c r="E3077" s="18">
        <f t="shared" si="145"/>
        <v>6</v>
      </c>
      <c r="F3077" s="18">
        <v>1</v>
      </c>
      <c r="G3077" s="18">
        <f t="shared" si="146"/>
        <v>0</v>
      </c>
      <c r="H3077" s="3">
        <v>46162.524328703701</v>
      </c>
      <c r="I3077">
        <v>66848000</v>
      </c>
      <c r="J3077" t="s">
        <v>2021</v>
      </c>
      <c r="K3077" t="s">
        <v>1968</v>
      </c>
      <c r="L3077" t="s">
        <v>1969</v>
      </c>
      <c r="M3077" t="s">
        <v>1970</v>
      </c>
      <c r="O3077">
        <v>352384670000</v>
      </c>
      <c r="P3077">
        <v>16018</v>
      </c>
      <c r="Q3077">
        <v>-4</v>
      </c>
      <c r="R3077">
        <v>1</v>
      </c>
      <c r="S3077">
        <v>66848000</v>
      </c>
      <c r="U3077" t="s">
        <v>6122</v>
      </c>
      <c r="W3077" t="s">
        <v>5242</v>
      </c>
      <c r="X3077">
        <v>352384670000</v>
      </c>
      <c r="Y3077" t="s">
        <v>65</v>
      </c>
      <c r="Z3077" t="s">
        <v>66</v>
      </c>
      <c r="AG3077" t="s">
        <v>1972</v>
      </c>
      <c r="AL3077">
        <v>5</v>
      </c>
      <c r="AN3077" t="s">
        <v>1974</v>
      </c>
      <c r="AO3077">
        <v>0</v>
      </c>
      <c r="AQ3077">
        <v>2258266</v>
      </c>
      <c r="AR3077" t="s">
        <v>4605</v>
      </c>
      <c r="AS3077" t="s">
        <v>5883</v>
      </c>
      <c r="AT3077" t="s">
        <v>2022</v>
      </c>
    </row>
    <row r="3078" spans="1:46" x14ac:dyDescent="0.25">
      <c r="A3078" t="str">
        <f>_xlfn.XLOOKUP(I3078,UTILIZADAS[Contacto1],UTILIZADAS[Source.Name],,0)</f>
        <v>Cobros Mayo</v>
      </c>
      <c r="B3078" s="18">
        <f>VLOOKUP(J3078,Ref!A:C,3,0)</f>
        <v>0</v>
      </c>
      <c r="C3078" s="18">
        <f>VLOOKUP(J3078,Ref!A:D,4,0)</f>
        <v>0</v>
      </c>
      <c r="D3078" s="18" t="str">
        <f t="shared" si="144"/>
        <v>21/may</v>
      </c>
      <c r="E3078" s="18">
        <f t="shared" si="145"/>
        <v>6</v>
      </c>
      <c r="F3078" s="18">
        <v>1</v>
      </c>
      <c r="G3078" s="18">
        <f t="shared" si="146"/>
        <v>0</v>
      </c>
      <c r="H3078" s="3">
        <v>46163.589305555557</v>
      </c>
      <c r="I3078">
        <v>66848000</v>
      </c>
      <c r="J3078" t="s">
        <v>2021</v>
      </c>
      <c r="K3078" t="s">
        <v>1968</v>
      </c>
      <c r="L3078" t="s">
        <v>1969</v>
      </c>
      <c r="M3078" t="s">
        <v>1970</v>
      </c>
      <c r="O3078">
        <v>352384670000</v>
      </c>
      <c r="P3078">
        <v>16018</v>
      </c>
      <c r="Q3078">
        <v>-4</v>
      </c>
      <c r="R3078">
        <v>1</v>
      </c>
      <c r="S3078">
        <v>66848000</v>
      </c>
      <c r="U3078" t="s">
        <v>6122</v>
      </c>
      <c r="W3078" t="s">
        <v>5242</v>
      </c>
      <c r="X3078">
        <v>352384670000</v>
      </c>
      <c r="Y3078" t="s">
        <v>65</v>
      </c>
      <c r="Z3078" t="s">
        <v>66</v>
      </c>
      <c r="AG3078" t="s">
        <v>1972</v>
      </c>
      <c r="AL3078">
        <v>5</v>
      </c>
      <c r="AN3078" t="s">
        <v>1974</v>
      </c>
      <c r="AO3078">
        <v>0</v>
      </c>
      <c r="AQ3078">
        <v>2258266</v>
      </c>
      <c r="AR3078" t="s">
        <v>4605</v>
      </c>
      <c r="AS3078" t="s">
        <v>5883</v>
      </c>
      <c r="AT3078" t="s">
        <v>2022</v>
      </c>
    </row>
    <row r="3079" spans="1:46" x14ac:dyDescent="0.25">
      <c r="A3079" t="str">
        <f>_xlfn.XLOOKUP(I3079,UTILIZADAS[Contacto1],UTILIZADAS[Source.Name],,0)</f>
        <v>Cobros Mayo</v>
      </c>
      <c r="B3079" s="18">
        <f>VLOOKUP(J3079,Ref!A:C,3,0)</f>
        <v>0</v>
      </c>
      <c r="C3079" s="18">
        <f>VLOOKUP(J3079,Ref!A:D,4,0)</f>
        <v>0</v>
      </c>
      <c r="D3079" s="18" t="str">
        <f t="shared" si="144"/>
        <v>22/may</v>
      </c>
      <c r="E3079" s="18">
        <f t="shared" si="145"/>
        <v>6</v>
      </c>
      <c r="F3079" s="18">
        <v>1</v>
      </c>
      <c r="G3079" s="18">
        <f t="shared" si="146"/>
        <v>1</v>
      </c>
      <c r="H3079" s="3">
        <v>46164.437592592592</v>
      </c>
      <c r="I3079">
        <v>66848000</v>
      </c>
      <c r="J3079" t="s">
        <v>2021</v>
      </c>
      <c r="K3079" t="s">
        <v>1968</v>
      </c>
      <c r="L3079" t="s">
        <v>1969</v>
      </c>
      <c r="M3079" t="s">
        <v>1970</v>
      </c>
      <c r="O3079">
        <v>352384670000</v>
      </c>
      <c r="P3079">
        <v>16018</v>
      </c>
      <c r="Q3079">
        <v>-4</v>
      </c>
      <c r="R3079">
        <v>1</v>
      </c>
      <c r="S3079">
        <v>66848000</v>
      </c>
      <c r="U3079" t="s">
        <v>6122</v>
      </c>
      <c r="W3079" t="s">
        <v>5242</v>
      </c>
      <c r="X3079">
        <v>352384670000</v>
      </c>
      <c r="Y3079" t="s">
        <v>65</v>
      </c>
      <c r="Z3079" t="s">
        <v>66</v>
      </c>
      <c r="AG3079" t="s">
        <v>1972</v>
      </c>
      <c r="AL3079">
        <v>5</v>
      </c>
      <c r="AN3079" t="s">
        <v>1974</v>
      </c>
      <c r="AO3079">
        <v>0</v>
      </c>
      <c r="AQ3079">
        <v>2258266</v>
      </c>
      <c r="AR3079" t="s">
        <v>4605</v>
      </c>
      <c r="AS3079" t="s">
        <v>5883</v>
      </c>
      <c r="AT3079" t="s">
        <v>2022</v>
      </c>
    </row>
    <row r="3080" spans="1:46" x14ac:dyDescent="0.25">
      <c r="A3080" t="str">
        <f>_xlfn.XLOOKUP(I3080,UTILIZADAS[Contacto1],UTILIZADAS[Source.Name],,0)</f>
        <v>Cobros Mayo</v>
      </c>
      <c r="B3080" s="18">
        <f>VLOOKUP(J3080,Ref!A:C,3,0)</f>
        <v>1</v>
      </c>
      <c r="C3080" s="18">
        <f>VLOOKUP(J3080,Ref!A:D,4,0)</f>
        <v>0</v>
      </c>
      <c r="D3080" s="18" t="str">
        <f t="shared" si="144"/>
        <v>12/may</v>
      </c>
      <c r="E3080" s="18">
        <f t="shared" si="145"/>
        <v>1</v>
      </c>
      <c r="F3080" s="18">
        <v>1</v>
      </c>
      <c r="G3080" s="18">
        <f t="shared" si="146"/>
        <v>1</v>
      </c>
      <c r="H3080" s="3">
        <v>46154.486493055556</v>
      </c>
      <c r="I3080">
        <v>66857499</v>
      </c>
      <c r="J3080">
        <v>6000</v>
      </c>
      <c r="K3080" t="s">
        <v>1983</v>
      </c>
      <c r="L3080" t="s">
        <v>1897</v>
      </c>
      <c r="M3080" t="s">
        <v>1970</v>
      </c>
      <c r="O3080">
        <v>361065780000</v>
      </c>
      <c r="P3080">
        <v>16018</v>
      </c>
      <c r="Q3080">
        <v>-4</v>
      </c>
      <c r="R3080">
        <v>1</v>
      </c>
      <c r="S3080">
        <v>66857499</v>
      </c>
      <c r="U3080" t="s">
        <v>5243</v>
      </c>
      <c r="W3080" t="s">
        <v>5244</v>
      </c>
      <c r="X3080">
        <v>361065780000</v>
      </c>
      <c r="Y3080" t="s">
        <v>65</v>
      </c>
      <c r="Z3080" t="s">
        <v>66</v>
      </c>
      <c r="AF3080" t="s">
        <v>1976</v>
      </c>
      <c r="AG3080" t="s">
        <v>1972</v>
      </c>
      <c r="AL3080">
        <v>135</v>
      </c>
      <c r="AM3080" t="s">
        <v>1979</v>
      </c>
      <c r="AN3080" t="s">
        <v>1987</v>
      </c>
      <c r="AO3080">
        <v>0</v>
      </c>
      <c r="AQ3080">
        <v>2258267</v>
      </c>
      <c r="AR3080" t="s">
        <v>4605</v>
      </c>
      <c r="AS3080" t="s">
        <v>5883</v>
      </c>
      <c r="AT3080" t="s">
        <v>1895</v>
      </c>
    </row>
    <row r="3081" spans="1:46" x14ac:dyDescent="0.25">
      <c r="A3081" t="str">
        <f>_xlfn.XLOOKUP(I3081,UTILIZADAS[Contacto1],UTILIZADAS[Source.Name],,0)</f>
        <v>Cobros Abril Canal Fijo</v>
      </c>
      <c r="B3081" s="18">
        <f>VLOOKUP(J3081,Ref!A:C,3,0)</f>
        <v>0</v>
      </c>
      <c r="C3081" s="18">
        <f>VLOOKUP(J3081,Ref!A:D,4,0)</f>
        <v>0</v>
      </c>
      <c r="D3081" s="18" t="str">
        <f t="shared" si="144"/>
        <v>12/may</v>
      </c>
      <c r="E3081" s="18">
        <f t="shared" si="145"/>
        <v>6</v>
      </c>
      <c r="F3081" s="18">
        <v>1</v>
      </c>
      <c r="G3081" s="18">
        <f t="shared" si="146"/>
        <v>0</v>
      </c>
      <c r="H3081" s="3">
        <v>46154.486319444448</v>
      </c>
      <c r="I3081">
        <v>66861905</v>
      </c>
      <c r="J3081" t="s">
        <v>1967</v>
      </c>
      <c r="K3081" t="s">
        <v>1968</v>
      </c>
      <c r="L3081" t="s">
        <v>1969</v>
      </c>
      <c r="M3081" t="s">
        <v>1970</v>
      </c>
      <c r="O3081">
        <v>361023870000</v>
      </c>
      <c r="P3081">
        <v>16018</v>
      </c>
      <c r="Q3081">
        <v>-4</v>
      </c>
      <c r="R3081">
        <v>1</v>
      </c>
      <c r="S3081">
        <v>66861905</v>
      </c>
      <c r="U3081" t="s">
        <v>2381</v>
      </c>
      <c r="W3081" t="s">
        <v>3950</v>
      </c>
      <c r="X3081">
        <v>361023870000</v>
      </c>
      <c r="Y3081" t="s">
        <v>65</v>
      </c>
      <c r="Z3081" t="s">
        <v>66</v>
      </c>
      <c r="AG3081" t="s">
        <v>1972</v>
      </c>
      <c r="AL3081">
        <v>0</v>
      </c>
      <c r="AN3081" t="s">
        <v>1974</v>
      </c>
      <c r="AO3081">
        <v>0</v>
      </c>
      <c r="AQ3081">
        <v>2258268</v>
      </c>
      <c r="AR3081" t="s">
        <v>4605</v>
      </c>
      <c r="AS3081" t="s">
        <v>5883</v>
      </c>
      <c r="AT3081" t="s">
        <v>1975</v>
      </c>
    </row>
    <row r="3082" spans="1:46" x14ac:dyDescent="0.25">
      <c r="A3082" t="str">
        <f>_xlfn.XLOOKUP(I3082,UTILIZADAS[Contacto1],UTILIZADAS[Source.Name],,0)</f>
        <v>Cobros Abril Canal Fijo</v>
      </c>
      <c r="B3082" s="18">
        <f>VLOOKUP(J3082,Ref!A:C,3,0)</f>
        <v>0</v>
      </c>
      <c r="C3082" s="18">
        <f>VLOOKUP(J3082,Ref!A:D,4,0)</f>
        <v>0</v>
      </c>
      <c r="D3082" s="18" t="str">
        <f t="shared" si="144"/>
        <v>14/may</v>
      </c>
      <c r="E3082" s="18">
        <f t="shared" si="145"/>
        <v>6</v>
      </c>
      <c r="F3082" s="18">
        <v>1</v>
      </c>
      <c r="G3082" s="18">
        <f t="shared" si="146"/>
        <v>0</v>
      </c>
      <c r="H3082" s="3">
        <v>46156.528900462959</v>
      </c>
      <c r="I3082">
        <v>66861905</v>
      </c>
      <c r="J3082" t="s">
        <v>1967</v>
      </c>
      <c r="K3082" t="s">
        <v>1968</v>
      </c>
      <c r="L3082" t="s">
        <v>1969</v>
      </c>
      <c r="M3082" t="s">
        <v>1970</v>
      </c>
      <c r="O3082">
        <v>361023870000</v>
      </c>
      <c r="P3082">
        <v>16018</v>
      </c>
      <c r="Q3082">
        <v>-4</v>
      </c>
      <c r="R3082">
        <v>1</v>
      </c>
      <c r="S3082">
        <v>66861905</v>
      </c>
      <c r="U3082" t="s">
        <v>2381</v>
      </c>
      <c r="W3082" t="s">
        <v>3950</v>
      </c>
      <c r="X3082">
        <v>361023870000</v>
      </c>
      <c r="Y3082" t="s">
        <v>65</v>
      </c>
      <c r="Z3082" t="s">
        <v>66</v>
      </c>
      <c r="AG3082" t="s">
        <v>1972</v>
      </c>
      <c r="AL3082">
        <v>0</v>
      </c>
      <c r="AN3082" t="s">
        <v>1974</v>
      </c>
      <c r="AO3082">
        <v>0</v>
      </c>
      <c r="AQ3082">
        <v>2258268</v>
      </c>
      <c r="AR3082" t="s">
        <v>4605</v>
      </c>
      <c r="AS3082" t="s">
        <v>5883</v>
      </c>
      <c r="AT3082" t="s">
        <v>1975</v>
      </c>
    </row>
    <row r="3083" spans="1:46" x14ac:dyDescent="0.25">
      <c r="A3083" t="str">
        <f>_xlfn.XLOOKUP(I3083,UTILIZADAS[Contacto1],UTILIZADAS[Source.Name],,0)</f>
        <v>Cobros Abril Canal Fijo</v>
      </c>
      <c r="B3083" s="18">
        <f>VLOOKUP(J3083,Ref!A:C,3,0)</f>
        <v>0</v>
      </c>
      <c r="C3083" s="18">
        <f>VLOOKUP(J3083,Ref!A:D,4,0)</f>
        <v>0</v>
      </c>
      <c r="D3083" s="18" t="str">
        <f t="shared" si="144"/>
        <v>18/may</v>
      </c>
      <c r="E3083" s="18">
        <f t="shared" si="145"/>
        <v>6</v>
      </c>
      <c r="F3083" s="18">
        <v>1</v>
      </c>
      <c r="G3083" s="18">
        <f t="shared" si="146"/>
        <v>0</v>
      </c>
      <c r="H3083" s="3">
        <v>46160.721736111111</v>
      </c>
      <c r="I3083">
        <v>66861905</v>
      </c>
      <c r="J3083" t="s">
        <v>2023</v>
      </c>
      <c r="K3083" t="s">
        <v>1968</v>
      </c>
      <c r="L3083" t="s">
        <v>1969</v>
      </c>
      <c r="M3083" t="s">
        <v>1970</v>
      </c>
      <c r="O3083">
        <v>361023870000</v>
      </c>
      <c r="P3083">
        <v>16018</v>
      </c>
      <c r="Q3083">
        <v>-4</v>
      </c>
      <c r="R3083">
        <v>1</v>
      </c>
      <c r="S3083">
        <v>66861905</v>
      </c>
      <c r="U3083" t="s">
        <v>2381</v>
      </c>
      <c r="W3083" t="s">
        <v>3950</v>
      </c>
      <c r="X3083">
        <v>361023870000</v>
      </c>
      <c r="Y3083" t="s">
        <v>65</v>
      </c>
      <c r="Z3083" t="s">
        <v>66</v>
      </c>
      <c r="AG3083" t="s">
        <v>1972</v>
      </c>
      <c r="AL3083">
        <v>0</v>
      </c>
      <c r="AN3083" t="s">
        <v>1974</v>
      </c>
      <c r="AO3083">
        <v>0</v>
      </c>
      <c r="AQ3083">
        <v>2258268</v>
      </c>
      <c r="AR3083" t="s">
        <v>4605</v>
      </c>
      <c r="AS3083" t="s">
        <v>5883</v>
      </c>
      <c r="AT3083" t="s">
        <v>2024</v>
      </c>
    </row>
    <row r="3084" spans="1:46" x14ac:dyDescent="0.25">
      <c r="A3084" t="str">
        <f>_xlfn.XLOOKUP(I3084,UTILIZADAS[Contacto1],UTILIZADAS[Source.Name],,0)</f>
        <v>Cobros Abril Canal Fijo</v>
      </c>
      <c r="B3084" s="18">
        <f>VLOOKUP(J3084,Ref!A:C,3,0)</f>
        <v>0</v>
      </c>
      <c r="C3084" s="18">
        <f>VLOOKUP(J3084,Ref!A:D,4,0)</f>
        <v>0</v>
      </c>
      <c r="D3084" s="18" t="str">
        <f t="shared" si="144"/>
        <v>19/may</v>
      </c>
      <c r="E3084" s="18">
        <f t="shared" si="145"/>
        <v>6</v>
      </c>
      <c r="F3084" s="18">
        <v>1</v>
      </c>
      <c r="G3084" s="18">
        <f t="shared" si="146"/>
        <v>0</v>
      </c>
      <c r="H3084" s="3">
        <v>46161.43074074074</v>
      </c>
      <c r="I3084">
        <v>66861905</v>
      </c>
      <c r="J3084" t="s">
        <v>2023</v>
      </c>
      <c r="K3084" t="s">
        <v>1968</v>
      </c>
      <c r="L3084" t="s">
        <v>1969</v>
      </c>
      <c r="M3084" t="s">
        <v>1970</v>
      </c>
      <c r="O3084">
        <v>361023870000</v>
      </c>
      <c r="P3084">
        <v>16018</v>
      </c>
      <c r="Q3084">
        <v>-4</v>
      </c>
      <c r="R3084">
        <v>1</v>
      </c>
      <c r="S3084">
        <v>66861905</v>
      </c>
      <c r="U3084" t="s">
        <v>2381</v>
      </c>
      <c r="W3084" t="s">
        <v>3950</v>
      </c>
      <c r="X3084">
        <v>361023870000</v>
      </c>
      <c r="Y3084" t="s">
        <v>65</v>
      </c>
      <c r="Z3084" t="s">
        <v>66</v>
      </c>
      <c r="AG3084" t="s">
        <v>1972</v>
      </c>
      <c r="AL3084">
        <v>0</v>
      </c>
      <c r="AN3084" t="s">
        <v>1974</v>
      </c>
      <c r="AO3084">
        <v>0</v>
      </c>
      <c r="AQ3084">
        <v>2258268</v>
      </c>
      <c r="AR3084" t="s">
        <v>4605</v>
      </c>
      <c r="AS3084" t="s">
        <v>5883</v>
      </c>
      <c r="AT3084" t="s">
        <v>2024</v>
      </c>
    </row>
    <row r="3085" spans="1:46" x14ac:dyDescent="0.25">
      <c r="A3085" t="str">
        <f>_xlfn.XLOOKUP(I3085,UTILIZADAS[Contacto1],UTILIZADAS[Source.Name],,0)</f>
        <v>Cobros Abril Canal Fijo</v>
      </c>
      <c r="B3085" s="18">
        <f>VLOOKUP(J3085,Ref!A:C,3,0)</f>
        <v>0</v>
      </c>
      <c r="C3085" s="18">
        <f>VLOOKUP(J3085,Ref!A:D,4,0)</f>
        <v>0</v>
      </c>
      <c r="D3085" s="18" t="str">
        <f t="shared" si="144"/>
        <v>19/may</v>
      </c>
      <c r="E3085" s="18">
        <f t="shared" si="145"/>
        <v>6</v>
      </c>
      <c r="F3085" s="18">
        <v>1</v>
      </c>
      <c r="G3085" s="18">
        <f t="shared" si="146"/>
        <v>0</v>
      </c>
      <c r="H3085" s="3">
        <v>46161.52685185185</v>
      </c>
      <c r="I3085">
        <v>66861905</v>
      </c>
      <c r="J3085" t="s">
        <v>2023</v>
      </c>
      <c r="K3085" t="s">
        <v>1968</v>
      </c>
      <c r="L3085" t="s">
        <v>1969</v>
      </c>
      <c r="M3085" t="s">
        <v>1970</v>
      </c>
      <c r="O3085">
        <v>361023870000</v>
      </c>
      <c r="P3085">
        <v>16018</v>
      </c>
      <c r="Q3085">
        <v>-4</v>
      </c>
      <c r="R3085">
        <v>1</v>
      </c>
      <c r="S3085">
        <v>66861905</v>
      </c>
      <c r="U3085" t="s">
        <v>2381</v>
      </c>
      <c r="W3085" t="s">
        <v>3950</v>
      </c>
      <c r="X3085">
        <v>361023870000</v>
      </c>
      <c r="Y3085" t="s">
        <v>65</v>
      </c>
      <c r="Z3085" t="s">
        <v>66</v>
      </c>
      <c r="AG3085" t="s">
        <v>1972</v>
      </c>
      <c r="AL3085">
        <v>0</v>
      </c>
      <c r="AN3085" t="s">
        <v>1974</v>
      </c>
      <c r="AO3085">
        <v>0</v>
      </c>
      <c r="AQ3085">
        <v>2258268</v>
      </c>
      <c r="AR3085" t="s">
        <v>4605</v>
      </c>
      <c r="AS3085" t="s">
        <v>5883</v>
      </c>
      <c r="AT3085" t="s">
        <v>2024</v>
      </c>
    </row>
    <row r="3086" spans="1:46" x14ac:dyDescent="0.25">
      <c r="A3086" t="str">
        <f>_xlfn.XLOOKUP(I3086,UTILIZADAS[Contacto1],UTILIZADAS[Source.Name],,0)</f>
        <v>Cobros Abril Canal Fijo</v>
      </c>
      <c r="B3086" s="18">
        <f>VLOOKUP(J3086,Ref!A:C,3,0)</f>
        <v>0</v>
      </c>
      <c r="C3086" s="18">
        <f>VLOOKUP(J3086,Ref!A:D,4,0)</f>
        <v>0</v>
      </c>
      <c r="D3086" s="18" t="str">
        <f t="shared" si="144"/>
        <v>19/may</v>
      </c>
      <c r="E3086" s="18">
        <f t="shared" si="145"/>
        <v>6</v>
      </c>
      <c r="F3086" s="18">
        <v>1</v>
      </c>
      <c r="G3086" s="18">
        <f t="shared" si="146"/>
        <v>1</v>
      </c>
      <c r="H3086" s="3">
        <v>46161.534884259258</v>
      </c>
      <c r="I3086">
        <v>66861905</v>
      </c>
      <c r="J3086" t="s">
        <v>2023</v>
      </c>
      <c r="K3086" t="s">
        <v>1968</v>
      </c>
      <c r="L3086" t="s">
        <v>1969</v>
      </c>
      <c r="M3086" t="s">
        <v>1970</v>
      </c>
      <c r="O3086">
        <v>361023870000</v>
      </c>
      <c r="P3086">
        <v>16018</v>
      </c>
      <c r="Q3086">
        <v>-4</v>
      </c>
      <c r="R3086">
        <v>1</v>
      </c>
      <c r="S3086">
        <v>66861905</v>
      </c>
      <c r="U3086" t="s">
        <v>2381</v>
      </c>
      <c r="W3086" t="s">
        <v>3950</v>
      </c>
      <c r="X3086">
        <v>361023870000</v>
      </c>
      <c r="Y3086" t="s">
        <v>65</v>
      </c>
      <c r="Z3086" t="s">
        <v>66</v>
      </c>
      <c r="AG3086" t="s">
        <v>1972</v>
      </c>
      <c r="AL3086">
        <v>0</v>
      </c>
      <c r="AN3086" t="s">
        <v>1974</v>
      </c>
      <c r="AO3086">
        <v>0</v>
      </c>
      <c r="AQ3086">
        <v>2258268</v>
      </c>
      <c r="AR3086" t="s">
        <v>4605</v>
      </c>
      <c r="AS3086" t="s">
        <v>5883</v>
      </c>
      <c r="AT3086" t="s">
        <v>2024</v>
      </c>
    </row>
    <row r="3087" spans="1:46" x14ac:dyDescent="0.25">
      <c r="A3087" t="str">
        <f>_xlfn.XLOOKUP(I3087,UTILIZADAS[Contacto1],UTILIZADAS[Source.Name],,0)</f>
        <v>Cobros Abril Canal Fijo</v>
      </c>
      <c r="B3087" s="18">
        <f>VLOOKUP(J3087,Ref!A:C,3,0)</f>
        <v>0</v>
      </c>
      <c r="C3087" s="18">
        <f>VLOOKUP(J3087,Ref!A:D,4,0)</f>
        <v>0</v>
      </c>
      <c r="D3087" s="18" t="str">
        <f t="shared" si="144"/>
        <v>12/may</v>
      </c>
      <c r="E3087" s="18">
        <f t="shared" si="145"/>
        <v>2</v>
      </c>
      <c r="F3087" s="18">
        <v>1</v>
      </c>
      <c r="G3087" s="18">
        <f t="shared" si="146"/>
        <v>0</v>
      </c>
      <c r="H3087" s="3">
        <v>46154.486886574072</v>
      </c>
      <c r="I3087">
        <v>66862471</v>
      </c>
      <c r="J3087" t="s">
        <v>2021</v>
      </c>
      <c r="K3087" t="s">
        <v>1968</v>
      </c>
      <c r="L3087" t="s">
        <v>1969</v>
      </c>
      <c r="M3087" t="s">
        <v>1970</v>
      </c>
      <c r="O3087">
        <v>362036560000</v>
      </c>
      <c r="P3087">
        <v>16018</v>
      </c>
      <c r="Q3087">
        <v>-4</v>
      </c>
      <c r="R3087">
        <v>1</v>
      </c>
      <c r="S3087">
        <v>66862471</v>
      </c>
      <c r="U3087" t="s">
        <v>2479</v>
      </c>
      <c r="W3087" t="s">
        <v>4069</v>
      </c>
      <c r="X3087">
        <v>362036560000</v>
      </c>
      <c r="Y3087" t="s">
        <v>65</v>
      </c>
      <c r="Z3087" t="s">
        <v>66</v>
      </c>
      <c r="AF3087" t="s">
        <v>1976</v>
      </c>
      <c r="AG3087" t="s">
        <v>1972</v>
      </c>
      <c r="AL3087">
        <v>5</v>
      </c>
      <c r="AN3087" t="s">
        <v>1974</v>
      </c>
      <c r="AO3087">
        <v>0</v>
      </c>
      <c r="AQ3087">
        <v>2258269</v>
      </c>
      <c r="AR3087" t="s">
        <v>4605</v>
      </c>
      <c r="AS3087" t="s">
        <v>5883</v>
      </c>
      <c r="AT3087" t="s">
        <v>2022</v>
      </c>
    </row>
    <row r="3088" spans="1:46" x14ac:dyDescent="0.25">
      <c r="A3088" t="str">
        <f>_xlfn.XLOOKUP(I3088,UTILIZADAS[Contacto1],UTILIZADAS[Source.Name],,0)</f>
        <v>Cobros Abril Canal Fijo</v>
      </c>
      <c r="B3088" s="18">
        <f>VLOOKUP(J3088,Ref!A:C,3,0)</f>
        <v>1</v>
      </c>
      <c r="C3088" s="18">
        <f>VLOOKUP(J3088,Ref!A:D,4,0)</f>
        <v>1</v>
      </c>
      <c r="D3088" s="18" t="str">
        <f t="shared" si="144"/>
        <v>14/may</v>
      </c>
      <c r="E3088" s="18">
        <f t="shared" si="145"/>
        <v>2</v>
      </c>
      <c r="F3088" s="18">
        <v>1</v>
      </c>
      <c r="G3088" s="18">
        <f t="shared" si="146"/>
        <v>1</v>
      </c>
      <c r="H3088" s="3">
        <v>46156.529050925928</v>
      </c>
      <c r="I3088">
        <v>66862471</v>
      </c>
      <c r="J3088">
        <v>6003</v>
      </c>
      <c r="K3088" t="s">
        <v>1983</v>
      </c>
      <c r="L3088" t="s">
        <v>1897</v>
      </c>
      <c r="M3088" t="s">
        <v>1970</v>
      </c>
      <c r="O3088">
        <v>362036560000</v>
      </c>
      <c r="P3088">
        <v>16018</v>
      </c>
      <c r="Q3088">
        <v>-4</v>
      </c>
      <c r="R3088">
        <v>1</v>
      </c>
      <c r="S3088">
        <v>66862471</v>
      </c>
      <c r="U3088" t="s">
        <v>2479</v>
      </c>
      <c r="W3088" t="s">
        <v>4069</v>
      </c>
      <c r="X3088">
        <v>362036560000</v>
      </c>
      <c r="Y3088" t="s">
        <v>65</v>
      </c>
      <c r="Z3088" t="s">
        <v>66</v>
      </c>
      <c r="AF3088" t="s">
        <v>1976</v>
      </c>
      <c r="AG3088" t="s">
        <v>1972</v>
      </c>
      <c r="AL3088">
        <v>21</v>
      </c>
      <c r="AM3088" t="s">
        <v>1979</v>
      </c>
      <c r="AN3088" t="s">
        <v>1987</v>
      </c>
      <c r="AO3088">
        <v>0</v>
      </c>
      <c r="AQ3088">
        <v>2258269</v>
      </c>
      <c r="AR3088" t="s">
        <v>4605</v>
      </c>
      <c r="AS3088" t="s">
        <v>5883</v>
      </c>
      <c r="AT3088" t="s">
        <v>1892</v>
      </c>
    </row>
    <row r="3089" spans="1:46" x14ac:dyDescent="0.25">
      <c r="A3089" t="str">
        <f>_xlfn.XLOOKUP(I3089,UTILIZADAS[Contacto1],UTILIZADAS[Source.Name],,0)</f>
        <v>Cobros Mayo</v>
      </c>
      <c r="B3089" s="18">
        <f>VLOOKUP(J3089,Ref!A:C,3,0)</f>
        <v>1</v>
      </c>
      <c r="C3089" s="18">
        <f>VLOOKUP(J3089,Ref!A:D,4,0)</f>
        <v>0</v>
      </c>
      <c r="D3089" s="18" t="str">
        <f t="shared" si="144"/>
        <v>05/may</v>
      </c>
      <c r="E3089" s="18">
        <f t="shared" si="145"/>
        <v>6</v>
      </c>
      <c r="F3089" s="18">
        <v>1</v>
      </c>
      <c r="G3089" s="18">
        <f t="shared" si="146"/>
        <v>0</v>
      </c>
      <c r="H3089" s="3">
        <v>46147.692881944444</v>
      </c>
      <c r="I3089">
        <v>66875447</v>
      </c>
      <c r="J3089">
        <v>6006</v>
      </c>
      <c r="K3089" t="s">
        <v>1983</v>
      </c>
      <c r="L3089" t="s">
        <v>1897</v>
      </c>
      <c r="M3089" t="s">
        <v>1970</v>
      </c>
      <c r="P3089">
        <v>998</v>
      </c>
      <c r="Q3089">
        <v>0</v>
      </c>
      <c r="S3089">
        <v>66875447</v>
      </c>
      <c r="AF3089" t="s">
        <v>1976</v>
      </c>
      <c r="AG3089" t="s">
        <v>1972</v>
      </c>
      <c r="AL3089">
        <v>60</v>
      </c>
      <c r="AM3089" t="s">
        <v>1979</v>
      </c>
      <c r="AN3089" t="s">
        <v>1977</v>
      </c>
      <c r="AO3089">
        <v>0</v>
      </c>
      <c r="AQ3089">
        <v>2257515</v>
      </c>
      <c r="AR3089" t="s">
        <v>1978</v>
      </c>
      <c r="AT3089" t="s">
        <v>1894</v>
      </c>
    </row>
    <row r="3090" spans="1:46" x14ac:dyDescent="0.25">
      <c r="A3090" t="str">
        <f>_xlfn.XLOOKUP(I3090,UTILIZADAS[Contacto1],UTILIZADAS[Source.Name],,0)</f>
        <v>Cobros Mayo</v>
      </c>
      <c r="B3090" s="18">
        <f>VLOOKUP(J3090,Ref!A:C,3,0)</f>
        <v>1</v>
      </c>
      <c r="C3090" s="18">
        <f>VLOOKUP(J3090,Ref!A:D,4,0)</f>
        <v>0</v>
      </c>
      <c r="D3090" s="18" t="str">
        <f t="shared" si="144"/>
        <v>05/may</v>
      </c>
      <c r="E3090" s="18">
        <f t="shared" si="145"/>
        <v>6</v>
      </c>
      <c r="F3090" s="18">
        <v>1</v>
      </c>
      <c r="G3090" s="18">
        <f t="shared" si="146"/>
        <v>0</v>
      </c>
      <c r="H3090" s="3">
        <v>46147.69703703704</v>
      </c>
      <c r="I3090">
        <v>66875447</v>
      </c>
      <c r="J3090">
        <v>6006</v>
      </c>
      <c r="K3090" t="s">
        <v>1983</v>
      </c>
      <c r="L3090" t="s">
        <v>1897</v>
      </c>
      <c r="M3090" t="s">
        <v>1970</v>
      </c>
      <c r="P3090">
        <v>998</v>
      </c>
      <c r="Q3090">
        <v>0</v>
      </c>
      <c r="S3090">
        <v>66875447</v>
      </c>
      <c r="AF3090" t="s">
        <v>1976</v>
      </c>
      <c r="AG3090" t="s">
        <v>1972</v>
      </c>
      <c r="AL3090">
        <v>44</v>
      </c>
      <c r="AM3090" t="s">
        <v>1979</v>
      </c>
      <c r="AN3090" t="s">
        <v>1977</v>
      </c>
      <c r="AO3090">
        <v>0</v>
      </c>
      <c r="AQ3090">
        <v>2257515</v>
      </c>
      <c r="AR3090" t="s">
        <v>1978</v>
      </c>
      <c r="AT3090" t="s">
        <v>1894</v>
      </c>
    </row>
    <row r="3091" spans="1:46" x14ac:dyDescent="0.25">
      <c r="A3091" t="str">
        <f>_xlfn.XLOOKUP(I3091,UTILIZADAS[Contacto1],UTILIZADAS[Source.Name],,0)</f>
        <v>Cobros Mayo</v>
      </c>
      <c r="B3091" s="18">
        <f>VLOOKUP(J3091,Ref!A:C,3,0)</f>
        <v>0</v>
      </c>
      <c r="C3091" s="18">
        <f>VLOOKUP(J3091,Ref!A:D,4,0)</f>
        <v>0</v>
      </c>
      <c r="D3091" s="18" t="str">
        <f t="shared" si="144"/>
        <v>12/may</v>
      </c>
      <c r="E3091" s="18">
        <f t="shared" si="145"/>
        <v>6</v>
      </c>
      <c r="F3091" s="18">
        <v>1</v>
      </c>
      <c r="G3091" s="18">
        <f t="shared" si="146"/>
        <v>0</v>
      </c>
      <c r="H3091" s="3">
        <v>46154.487164351849</v>
      </c>
      <c r="I3091">
        <v>66875447</v>
      </c>
      <c r="J3091" t="s">
        <v>2021</v>
      </c>
      <c r="K3091" t="s">
        <v>1968</v>
      </c>
      <c r="L3091" t="s">
        <v>1969</v>
      </c>
      <c r="M3091" t="s">
        <v>1970</v>
      </c>
      <c r="O3091">
        <v>367019580000</v>
      </c>
      <c r="P3091">
        <v>16018</v>
      </c>
      <c r="Q3091">
        <v>-4</v>
      </c>
      <c r="R3091">
        <v>1</v>
      </c>
      <c r="S3091">
        <v>66875447</v>
      </c>
      <c r="U3091" t="s">
        <v>5245</v>
      </c>
      <c r="W3091" t="s">
        <v>5246</v>
      </c>
      <c r="X3091">
        <v>367019580000</v>
      </c>
      <c r="Y3091" t="s">
        <v>65</v>
      </c>
      <c r="Z3091" t="s">
        <v>4619</v>
      </c>
      <c r="AF3091" t="s">
        <v>1976</v>
      </c>
      <c r="AG3091" t="s">
        <v>1972</v>
      </c>
      <c r="AL3091">
        <v>5</v>
      </c>
      <c r="AN3091" t="s">
        <v>1974</v>
      </c>
      <c r="AO3091">
        <v>0</v>
      </c>
      <c r="AQ3091">
        <v>2258270</v>
      </c>
      <c r="AR3091" t="s">
        <v>4605</v>
      </c>
      <c r="AS3091" t="s">
        <v>5883</v>
      </c>
      <c r="AT3091" t="s">
        <v>2022</v>
      </c>
    </row>
    <row r="3092" spans="1:46" x14ac:dyDescent="0.25">
      <c r="A3092" t="str">
        <f>_xlfn.XLOOKUP(I3092,UTILIZADAS[Contacto1],UTILIZADAS[Source.Name],,0)</f>
        <v>Cobros Mayo</v>
      </c>
      <c r="B3092" s="18">
        <f>VLOOKUP(J3092,Ref!A:C,3,0)</f>
        <v>0</v>
      </c>
      <c r="C3092" s="18">
        <f>VLOOKUP(J3092,Ref!A:D,4,0)</f>
        <v>0</v>
      </c>
      <c r="D3092" s="18" t="str">
        <f t="shared" si="144"/>
        <v>14/may</v>
      </c>
      <c r="E3092" s="18">
        <f t="shared" si="145"/>
        <v>6</v>
      </c>
      <c r="F3092" s="18">
        <v>1</v>
      </c>
      <c r="G3092" s="18">
        <f t="shared" si="146"/>
        <v>0</v>
      </c>
      <c r="H3092" s="3">
        <v>46156.529143518521</v>
      </c>
      <c r="I3092">
        <v>66875447</v>
      </c>
      <c r="J3092" t="s">
        <v>2021</v>
      </c>
      <c r="K3092" t="s">
        <v>1968</v>
      </c>
      <c r="L3092" t="s">
        <v>1969</v>
      </c>
      <c r="M3092" t="s">
        <v>1970</v>
      </c>
      <c r="O3092">
        <v>367019580000</v>
      </c>
      <c r="P3092">
        <v>16018</v>
      </c>
      <c r="Q3092">
        <v>-4</v>
      </c>
      <c r="R3092">
        <v>1</v>
      </c>
      <c r="S3092">
        <v>66875447</v>
      </c>
      <c r="U3092" t="s">
        <v>5245</v>
      </c>
      <c r="W3092" t="s">
        <v>5246</v>
      </c>
      <c r="X3092">
        <v>367019580000</v>
      </c>
      <c r="Y3092" t="s">
        <v>65</v>
      </c>
      <c r="Z3092" t="s">
        <v>4619</v>
      </c>
      <c r="AF3092" t="s">
        <v>1976</v>
      </c>
      <c r="AG3092" t="s">
        <v>1972</v>
      </c>
      <c r="AL3092">
        <v>5</v>
      </c>
      <c r="AN3092" t="s">
        <v>1974</v>
      </c>
      <c r="AO3092">
        <v>0</v>
      </c>
      <c r="AQ3092">
        <v>2258270</v>
      </c>
      <c r="AR3092" t="s">
        <v>4605</v>
      </c>
      <c r="AS3092" t="s">
        <v>5883</v>
      </c>
      <c r="AT3092" t="s">
        <v>2022</v>
      </c>
    </row>
    <row r="3093" spans="1:46" x14ac:dyDescent="0.25">
      <c r="A3093" t="str">
        <f>_xlfn.XLOOKUP(I3093,UTILIZADAS[Contacto1],UTILIZADAS[Source.Name],,0)</f>
        <v>Cobros Mayo</v>
      </c>
      <c r="B3093" s="18">
        <f>VLOOKUP(J3093,Ref!A:C,3,0)</f>
        <v>0</v>
      </c>
      <c r="C3093" s="18">
        <f>VLOOKUP(J3093,Ref!A:D,4,0)</f>
        <v>0</v>
      </c>
      <c r="D3093" s="18" t="str">
        <f t="shared" si="144"/>
        <v>18/may</v>
      </c>
      <c r="E3093" s="18">
        <f t="shared" si="145"/>
        <v>6</v>
      </c>
      <c r="F3093" s="18">
        <v>1</v>
      </c>
      <c r="G3093" s="18">
        <f t="shared" si="146"/>
        <v>0</v>
      </c>
      <c r="H3093" s="3">
        <v>46160.722118055557</v>
      </c>
      <c r="I3093">
        <v>66875447</v>
      </c>
      <c r="J3093" t="s">
        <v>2021</v>
      </c>
      <c r="K3093" t="s">
        <v>1968</v>
      </c>
      <c r="L3093" t="s">
        <v>1969</v>
      </c>
      <c r="M3093" t="s">
        <v>1970</v>
      </c>
      <c r="O3093">
        <v>367019580000</v>
      </c>
      <c r="P3093">
        <v>16018</v>
      </c>
      <c r="Q3093">
        <v>-4</v>
      </c>
      <c r="R3093">
        <v>1</v>
      </c>
      <c r="S3093">
        <v>66875447</v>
      </c>
      <c r="U3093" t="s">
        <v>5245</v>
      </c>
      <c r="W3093" t="s">
        <v>5246</v>
      </c>
      <c r="X3093">
        <v>367019580000</v>
      </c>
      <c r="Y3093" t="s">
        <v>65</v>
      </c>
      <c r="Z3093" t="s">
        <v>4619</v>
      </c>
      <c r="AF3093" t="s">
        <v>1976</v>
      </c>
      <c r="AG3093" t="s">
        <v>1972</v>
      </c>
      <c r="AL3093">
        <v>5</v>
      </c>
      <c r="AN3093" t="s">
        <v>1974</v>
      </c>
      <c r="AO3093">
        <v>0</v>
      </c>
      <c r="AQ3093">
        <v>2258270</v>
      </c>
      <c r="AR3093" t="s">
        <v>4605</v>
      </c>
      <c r="AS3093" t="s">
        <v>5883</v>
      </c>
      <c r="AT3093" t="s">
        <v>2022</v>
      </c>
    </row>
    <row r="3094" spans="1:46" x14ac:dyDescent="0.25">
      <c r="A3094" t="str">
        <f>_xlfn.XLOOKUP(I3094,UTILIZADAS[Contacto1],UTILIZADAS[Source.Name],,0)</f>
        <v>Cobros Mayo</v>
      </c>
      <c r="B3094" s="18">
        <f>VLOOKUP(J3094,Ref!A:C,3,0)</f>
        <v>0</v>
      </c>
      <c r="C3094" s="18">
        <f>VLOOKUP(J3094,Ref!A:D,4,0)</f>
        <v>0</v>
      </c>
      <c r="D3094" s="18" t="str">
        <f t="shared" si="144"/>
        <v>20/may</v>
      </c>
      <c r="E3094" s="18">
        <f t="shared" si="145"/>
        <v>6</v>
      </c>
      <c r="F3094" s="18">
        <v>1</v>
      </c>
      <c r="G3094" s="18">
        <f t="shared" si="146"/>
        <v>1</v>
      </c>
      <c r="H3094" s="3">
        <v>46162.525763888887</v>
      </c>
      <c r="I3094">
        <v>66875447</v>
      </c>
      <c r="J3094">
        <v>6004</v>
      </c>
      <c r="K3094" t="s">
        <v>1983</v>
      </c>
      <c r="L3094" t="s">
        <v>1897</v>
      </c>
      <c r="M3094" t="s">
        <v>1970</v>
      </c>
      <c r="O3094">
        <v>367019580000</v>
      </c>
      <c r="P3094">
        <v>16018</v>
      </c>
      <c r="Q3094">
        <v>-4</v>
      </c>
      <c r="R3094">
        <v>1</v>
      </c>
      <c r="S3094">
        <v>66875447</v>
      </c>
      <c r="U3094" t="s">
        <v>5245</v>
      </c>
      <c r="W3094" t="s">
        <v>5246</v>
      </c>
      <c r="X3094">
        <v>367019580000</v>
      </c>
      <c r="Y3094" t="s">
        <v>65</v>
      </c>
      <c r="Z3094" t="s">
        <v>4619</v>
      </c>
      <c r="AF3094" t="s">
        <v>1976</v>
      </c>
      <c r="AG3094" t="s">
        <v>1972</v>
      </c>
      <c r="AL3094">
        <v>140</v>
      </c>
      <c r="AM3094" t="s">
        <v>1979</v>
      </c>
      <c r="AN3094" t="s">
        <v>1987</v>
      </c>
      <c r="AO3094">
        <v>0</v>
      </c>
      <c r="AQ3094">
        <v>2258270</v>
      </c>
      <c r="AR3094" t="s">
        <v>4605</v>
      </c>
      <c r="AS3094" t="s">
        <v>5883</v>
      </c>
      <c r="AT3094" t="s">
        <v>1984</v>
      </c>
    </row>
    <row r="3095" spans="1:46" x14ac:dyDescent="0.25">
      <c r="A3095" t="str">
        <f>_xlfn.XLOOKUP(I3095,UTILIZADAS[Contacto1],UTILIZADAS[Source.Name],,0)</f>
        <v>Cobros Abril Canal Fijo</v>
      </c>
      <c r="B3095" s="18">
        <f>VLOOKUP(J3095,Ref!A:C,3,0)</f>
        <v>0</v>
      </c>
      <c r="C3095" s="18">
        <f>VLOOKUP(J3095,Ref!A:D,4,0)</f>
        <v>0</v>
      </c>
      <c r="D3095" s="18" t="str">
        <f t="shared" si="144"/>
        <v>12/may</v>
      </c>
      <c r="E3095" s="18">
        <f t="shared" si="145"/>
        <v>6</v>
      </c>
      <c r="F3095" s="18">
        <v>1</v>
      </c>
      <c r="G3095" s="18">
        <f t="shared" si="146"/>
        <v>0</v>
      </c>
      <c r="H3095" s="3">
        <v>46154.488530092596</v>
      </c>
      <c r="I3095">
        <v>66885841</v>
      </c>
      <c r="J3095" t="s">
        <v>1967</v>
      </c>
      <c r="K3095" t="s">
        <v>1968</v>
      </c>
      <c r="L3095" t="s">
        <v>1969</v>
      </c>
      <c r="M3095" t="s">
        <v>1970</v>
      </c>
      <c r="O3095">
        <v>369041980000</v>
      </c>
      <c r="P3095">
        <v>16018</v>
      </c>
      <c r="Q3095">
        <v>-4</v>
      </c>
      <c r="R3095">
        <v>1</v>
      </c>
      <c r="S3095">
        <v>66885841</v>
      </c>
      <c r="U3095" t="s">
        <v>4466</v>
      </c>
      <c r="W3095" t="s">
        <v>4112</v>
      </c>
      <c r="X3095">
        <v>369041980000</v>
      </c>
      <c r="Y3095" t="s">
        <v>85</v>
      </c>
      <c r="Z3095" t="s">
        <v>66</v>
      </c>
      <c r="AG3095" t="s">
        <v>1972</v>
      </c>
      <c r="AL3095">
        <v>0</v>
      </c>
      <c r="AN3095" t="s">
        <v>1974</v>
      </c>
      <c r="AO3095">
        <v>0</v>
      </c>
      <c r="AQ3095">
        <v>2258271</v>
      </c>
      <c r="AR3095" t="s">
        <v>4605</v>
      </c>
      <c r="AS3095" t="s">
        <v>5883</v>
      </c>
      <c r="AT3095" t="s">
        <v>1975</v>
      </c>
    </row>
    <row r="3096" spans="1:46" x14ac:dyDescent="0.25">
      <c r="A3096" t="str">
        <f>_xlfn.XLOOKUP(I3096,UTILIZADAS[Contacto1],UTILIZADAS[Source.Name],,0)</f>
        <v>Cobros Abril Canal Fijo</v>
      </c>
      <c r="B3096" s="18">
        <f>VLOOKUP(J3096,Ref!A:C,3,0)</f>
        <v>0</v>
      </c>
      <c r="C3096" s="18">
        <f>VLOOKUP(J3096,Ref!A:D,4,0)</f>
        <v>0</v>
      </c>
      <c r="D3096" s="18" t="str">
        <f t="shared" si="144"/>
        <v>14/may</v>
      </c>
      <c r="E3096" s="18">
        <f t="shared" si="145"/>
        <v>6</v>
      </c>
      <c r="F3096" s="18">
        <v>1</v>
      </c>
      <c r="G3096" s="18">
        <f t="shared" si="146"/>
        <v>0</v>
      </c>
      <c r="H3096" s="3">
        <v>46156.529351851852</v>
      </c>
      <c r="I3096">
        <v>66885841</v>
      </c>
      <c r="J3096" t="s">
        <v>2021</v>
      </c>
      <c r="K3096" t="s">
        <v>1968</v>
      </c>
      <c r="L3096" t="s">
        <v>1969</v>
      </c>
      <c r="M3096" t="s">
        <v>1970</v>
      </c>
      <c r="O3096">
        <v>369041980000</v>
      </c>
      <c r="P3096">
        <v>16018</v>
      </c>
      <c r="Q3096">
        <v>-4</v>
      </c>
      <c r="R3096">
        <v>1</v>
      </c>
      <c r="S3096">
        <v>66885841</v>
      </c>
      <c r="U3096" t="s">
        <v>4466</v>
      </c>
      <c r="W3096" t="s">
        <v>4112</v>
      </c>
      <c r="X3096">
        <v>369041980000</v>
      </c>
      <c r="Y3096" t="s">
        <v>85</v>
      </c>
      <c r="Z3096" t="s">
        <v>66</v>
      </c>
      <c r="AG3096" t="s">
        <v>1972</v>
      </c>
      <c r="AL3096">
        <v>5</v>
      </c>
      <c r="AN3096" t="s">
        <v>1974</v>
      </c>
      <c r="AO3096">
        <v>0</v>
      </c>
      <c r="AQ3096">
        <v>2258271</v>
      </c>
      <c r="AR3096" t="s">
        <v>4605</v>
      </c>
      <c r="AS3096" t="s">
        <v>5883</v>
      </c>
      <c r="AT3096" t="s">
        <v>2022</v>
      </c>
    </row>
    <row r="3097" spans="1:46" x14ac:dyDescent="0.25">
      <c r="A3097" t="str">
        <f>_xlfn.XLOOKUP(I3097,UTILIZADAS[Contacto1],UTILIZADAS[Source.Name],,0)</f>
        <v>Cobros Abril Canal Fijo</v>
      </c>
      <c r="B3097" s="18">
        <f>VLOOKUP(J3097,Ref!A:C,3,0)</f>
        <v>0</v>
      </c>
      <c r="C3097" s="18">
        <f>VLOOKUP(J3097,Ref!A:D,4,0)</f>
        <v>0</v>
      </c>
      <c r="D3097" s="18" t="str">
        <f t="shared" si="144"/>
        <v>18/may</v>
      </c>
      <c r="E3097" s="18">
        <f t="shared" si="145"/>
        <v>6</v>
      </c>
      <c r="F3097" s="18">
        <v>1</v>
      </c>
      <c r="G3097" s="18">
        <f t="shared" si="146"/>
        <v>0</v>
      </c>
      <c r="H3097" s="3">
        <v>46160.722337962965</v>
      </c>
      <c r="I3097">
        <v>66885841</v>
      </c>
      <c r="J3097" t="s">
        <v>2021</v>
      </c>
      <c r="K3097" t="s">
        <v>1968</v>
      </c>
      <c r="L3097" t="s">
        <v>1969</v>
      </c>
      <c r="M3097" t="s">
        <v>1970</v>
      </c>
      <c r="O3097">
        <v>369041980000</v>
      </c>
      <c r="P3097">
        <v>16018</v>
      </c>
      <c r="Q3097">
        <v>-4</v>
      </c>
      <c r="R3097">
        <v>1</v>
      </c>
      <c r="S3097">
        <v>66885841</v>
      </c>
      <c r="U3097" t="s">
        <v>4466</v>
      </c>
      <c r="W3097" t="s">
        <v>4112</v>
      </c>
      <c r="X3097">
        <v>369041980000</v>
      </c>
      <c r="Y3097" t="s">
        <v>85</v>
      </c>
      <c r="Z3097" t="s">
        <v>66</v>
      </c>
      <c r="AG3097" t="s">
        <v>1972</v>
      </c>
      <c r="AL3097">
        <v>5</v>
      </c>
      <c r="AN3097" t="s">
        <v>1974</v>
      </c>
      <c r="AO3097">
        <v>0</v>
      </c>
      <c r="AQ3097">
        <v>2258271</v>
      </c>
      <c r="AR3097" t="s">
        <v>4605</v>
      </c>
      <c r="AS3097" t="s">
        <v>5883</v>
      </c>
      <c r="AT3097" t="s">
        <v>2022</v>
      </c>
    </row>
    <row r="3098" spans="1:46" x14ac:dyDescent="0.25">
      <c r="A3098" t="str">
        <f>_xlfn.XLOOKUP(I3098,UTILIZADAS[Contacto1],UTILIZADAS[Source.Name],,0)</f>
        <v>Cobros Abril Canal Fijo</v>
      </c>
      <c r="B3098" s="18">
        <f>VLOOKUP(J3098,Ref!A:C,3,0)</f>
        <v>0</v>
      </c>
      <c r="C3098" s="18">
        <f>VLOOKUP(J3098,Ref!A:D,4,0)</f>
        <v>0</v>
      </c>
      <c r="D3098" s="18" t="str">
        <f t="shared" si="144"/>
        <v>20/may</v>
      </c>
      <c r="E3098" s="18">
        <f t="shared" si="145"/>
        <v>6</v>
      </c>
      <c r="F3098" s="18">
        <v>1</v>
      </c>
      <c r="G3098" s="18">
        <f t="shared" si="146"/>
        <v>0</v>
      </c>
      <c r="H3098" s="3">
        <v>46162.525972222225</v>
      </c>
      <c r="I3098">
        <v>66885841</v>
      </c>
      <c r="J3098" t="s">
        <v>2021</v>
      </c>
      <c r="K3098" t="s">
        <v>1968</v>
      </c>
      <c r="L3098" t="s">
        <v>1969</v>
      </c>
      <c r="M3098" t="s">
        <v>1970</v>
      </c>
      <c r="O3098">
        <v>369041980000</v>
      </c>
      <c r="P3098">
        <v>16018</v>
      </c>
      <c r="Q3098">
        <v>-4</v>
      </c>
      <c r="R3098">
        <v>1</v>
      </c>
      <c r="S3098">
        <v>66885841</v>
      </c>
      <c r="U3098" t="s">
        <v>4466</v>
      </c>
      <c r="W3098" t="s">
        <v>4112</v>
      </c>
      <c r="X3098">
        <v>369041980000</v>
      </c>
      <c r="Y3098" t="s">
        <v>85</v>
      </c>
      <c r="Z3098" t="s">
        <v>66</v>
      </c>
      <c r="AG3098" t="s">
        <v>1972</v>
      </c>
      <c r="AL3098">
        <v>5</v>
      </c>
      <c r="AN3098" t="s">
        <v>1974</v>
      </c>
      <c r="AO3098">
        <v>0</v>
      </c>
      <c r="AQ3098">
        <v>2258271</v>
      </c>
      <c r="AR3098" t="s">
        <v>4605</v>
      </c>
      <c r="AS3098" t="s">
        <v>5883</v>
      </c>
      <c r="AT3098" t="s">
        <v>2022</v>
      </c>
    </row>
    <row r="3099" spans="1:46" x14ac:dyDescent="0.25">
      <c r="A3099" t="str">
        <f>_xlfn.XLOOKUP(I3099,UTILIZADAS[Contacto1],UTILIZADAS[Source.Name],,0)</f>
        <v>Cobros Abril Canal Fijo</v>
      </c>
      <c r="B3099" s="18">
        <f>VLOOKUP(J3099,Ref!A:C,3,0)</f>
        <v>0</v>
      </c>
      <c r="C3099" s="18">
        <f>VLOOKUP(J3099,Ref!A:D,4,0)</f>
        <v>0</v>
      </c>
      <c r="D3099" s="18" t="str">
        <f t="shared" si="144"/>
        <v>21/may</v>
      </c>
      <c r="E3099" s="18">
        <f t="shared" si="145"/>
        <v>6</v>
      </c>
      <c r="F3099" s="18">
        <v>1</v>
      </c>
      <c r="G3099" s="18">
        <f t="shared" si="146"/>
        <v>0</v>
      </c>
      <c r="H3099" s="3">
        <v>46163.589490740742</v>
      </c>
      <c r="I3099">
        <v>66885841</v>
      </c>
      <c r="J3099" t="s">
        <v>2021</v>
      </c>
      <c r="K3099" t="s">
        <v>1968</v>
      </c>
      <c r="L3099" t="s">
        <v>1969</v>
      </c>
      <c r="M3099" t="s">
        <v>1970</v>
      </c>
      <c r="O3099">
        <v>369041980000</v>
      </c>
      <c r="P3099">
        <v>16018</v>
      </c>
      <c r="Q3099">
        <v>-4</v>
      </c>
      <c r="R3099">
        <v>1</v>
      </c>
      <c r="S3099">
        <v>66885841</v>
      </c>
      <c r="U3099" t="s">
        <v>4466</v>
      </c>
      <c r="W3099" t="s">
        <v>4112</v>
      </c>
      <c r="X3099">
        <v>369041980000</v>
      </c>
      <c r="Y3099" t="s">
        <v>85</v>
      </c>
      <c r="Z3099" t="s">
        <v>66</v>
      </c>
      <c r="AG3099" t="s">
        <v>1972</v>
      </c>
      <c r="AL3099">
        <v>5</v>
      </c>
      <c r="AN3099" t="s">
        <v>1974</v>
      </c>
      <c r="AO3099">
        <v>0</v>
      </c>
      <c r="AQ3099">
        <v>2258271</v>
      </c>
      <c r="AR3099" t="s">
        <v>4605</v>
      </c>
      <c r="AS3099" t="s">
        <v>5883</v>
      </c>
      <c r="AT3099" t="s">
        <v>2022</v>
      </c>
    </row>
    <row r="3100" spans="1:46" x14ac:dyDescent="0.25">
      <c r="A3100" t="str">
        <f>_xlfn.XLOOKUP(I3100,UTILIZADAS[Contacto1],UTILIZADAS[Source.Name],,0)</f>
        <v>Cobros Abril Canal Fijo</v>
      </c>
      <c r="B3100" s="18">
        <f>VLOOKUP(J3100,Ref!A:C,3,0)</f>
        <v>0</v>
      </c>
      <c r="C3100" s="18">
        <f>VLOOKUP(J3100,Ref!A:D,4,0)</f>
        <v>0</v>
      </c>
      <c r="D3100" s="18" t="str">
        <f t="shared" si="144"/>
        <v>22/may</v>
      </c>
      <c r="E3100" s="18">
        <f t="shared" si="145"/>
        <v>6</v>
      </c>
      <c r="F3100" s="18">
        <v>1</v>
      </c>
      <c r="G3100" s="18">
        <f t="shared" si="146"/>
        <v>1</v>
      </c>
      <c r="H3100" s="3">
        <v>46164.437777777777</v>
      </c>
      <c r="I3100">
        <v>66885841</v>
      </c>
      <c r="J3100" t="s">
        <v>2021</v>
      </c>
      <c r="K3100" t="s">
        <v>1968</v>
      </c>
      <c r="L3100" t="s">
        <v>1969</v>
      </c>
      <c r="M3100" t="s">
        <v>1970</v>
      </c>
      <c r="O3100">
        <v>369041980000</v>
      </c>
      <c r="P3100">
        <v>16018</v>
      </c>
      <c r="Q3100">
        <v>-4</v>
      </c>
      <c r="R3100">
        <v>1</v>
      </c>
      <c r="S3100">
        <v>66885841</v>
      </c>
      <c r="U3100" t="s">
        <v>4466</v>
      </c>
      <c r="W3100" t="s">
        <v>4112</v>
      </c>
      <c r="X3100">
        <v>369041980000</v>
      </c>
      <c r="Y3100" t="s">
        <v>85</v>
      </c>
      <c r="Z3100" t="s">
        <v>66</v>
      </c>
      <c r="AG3100" t="s">
        <v>1972</v>
      </c>
      <c r="AL3100">
        <v>5</v>
      </c>
      <c r="AN3100" t="s">
        <v>1974</v>
      </c>
      <c r="AO3100">
        <v>0</v>
      </c>
      <c r="AQ3100">
        <v>2258271</v>
      </c>
      <c r="AR3100" t="s">
        <v>4605</v>
      </c>
      <c r="AS3100" t="s">
        <v>5883</v>
      </c>
      <c r="AT3100" t="s">
        <v>2022</v>
      </c>
    </row>
    <row r="3101" spans="1:46" x14ac:dyDescent="0.25">
      <c r="A3101" t="str">
        <f>_xlfn.XLOOKUP(I3101,UTILIZADAS[Contacto1],UTILIZADAS[Source.Name],,0)</f>
        <v>Cobros Abril Canal Fijo</v>
      </c>
      <c r="B3101" s="18">
        <f>VLOOKUP(J3101,Ref!A:C,3,0)</f>
        <v>0</v>
      </c>
      <c r="C3101" s="18">
        <f>VLOOKUP(J3101,Ref!A:D,4,0)</f>
        <v>0</v>
      </c>
      <c r="D3101" s="18" t="str">
        <f t="shared" si="144"/>
        <v>12/may</v>
      </c>
      <c r="E3101" s="18">
        <f t="shared" si="145"/>
        <v>6</v>
      </c>
      <c r="F3101" s="18">
        <v>1</v>
      </c>
      <c r="G3101" s="18">
        <f t="shared" si="146"/>
        <v>0</v>
      </c>
      <c r="H3101" s="3">
        <v>46154.488530092596</v>
      </c>
      <c r="I3101">
        <v>66888447</v>
      </c>
      <c r="J3101" t="s">
        <v>1967</v>
      </c>
      <c r="K3101" t="s">
        <v>1968</v>
      </c>
      <c r="L3101" t="s">
        <v>1969</v>
      </c>
      <c r="M3101" t="s">
        <v>1970</v>
      </c>
      <c r="O3101">
        <v>368046070000</v>
      </c>
      <c r="P3101">
        <v>16018</v>
      </c>
      <c r="Q3101">
        <v>-4</v>
      </c>
      <c r="R3101">
        <v>1</v>
      </c>
      <c r="S3101">
        <v>66888447</v>
      </c>
      <c r="U3101" t="s">
        <v>4478</v>
      </c>
      <c r="W3101" t="s">
        <v>4133</v>
      </c>
      <c r="X3101">
        <v>368046070000</v>
      </c>
      <c r="Y3101" t="s">
        <v>65</v>
      </c>
      <c r="Z3101" t="s">
        <v>66</v>
      </c>
      <c r="AG3101" t="s">
        <v>1972</v>
      </c>
      <c r="AL3101">
        <v>0</v>
      </c>
      <c r="AN3101" t="s">
        <v>1974</v>
      </c>
      <c r="AO3101">
        <v>0</v>
      </c>
      <c r="AQ3101">
        <v>2258272</v>
      </c>
      <c r="AR3101" t="s">
        <v>4605</v>
      </c>
      <c r="AS3101" t="s">
        <v>5883</v>
      </c>
      <c r="AT3101" t="s">
        <v>1975</v>
      </c>
    </row>
    <row r="3102" spans="1:46" x14ac:dyDescent="0.25">
      <c r="A3102" t="str">
        <f>_xlfn.XLOOKUP(I3102,UTILIZADAS[Contacto1],UTILIZADAS[Source.Name],,0)</f>
        <v>Cobros Abril Canal Fijo</v>
      </c>
      <c r="B3102" s="18">
        <f>VLOOKUP(J3102,Ref!A:C,3,0)</f>
        <v>0</v>
      </c>
      <c r="C3102" s="18">
        <f>VLOOKUP(J3102,Ref!A:D,4,0)</f>
        <v>0</v>
      </c>
      <c r="D3102" s="18" t="str">
        <f t="shared" si="144"/>
        <v>14/may</v>
      </c>
      <c r="E3102" s="18">
        <f t="shared" si="145"/>
        <v>6</v>
      </c>
      <c r="F3102" s="18">
        <v>1</v>
      </c>
      <c r="G3102" s="18">
        <f t="shared" si="146"/>
        <v>0</v>
      </c>
      <c r="H3102" s="3">
        <v>46156.530578703707</v>
      </c>
      <c r="I3102">
        <v>66888447</v>
      </c>
      <c r="J3102" t="s">
        <v>2021</v>
      </c>
      <c r="K3102" t="s">
        <v>1968</v>
      </c>
      <c r="L3102" t="s">
        <v>1969</v>
      </c>
      <c r="M3102" t="s">
        <v>1970</v>
      </c>
      <c r="O3102">
        <v>368046070000</v>
      </c>
      <c r="P3102">
        <v>16018</v>
      </c>
      <c r="Q3102">
        <v>-4</v>
      </c>
      <c r="R3102">
        <v>1</v>
      </c>
      <c r="S3102">
        <v>66888447</v>
      </c>
      <c r="U3102" t="s">
        <v>4478</v>
      </c>
      <c r="W3102" t="s">
        <v>4133</v>
      </c>
      <c r="X3102">
        <v>368046070000</v>
      </c>
      <c r="Y3102" t="s">
        <v>65</v>
      </c>
      <c r="Z3102" t="s">
        <v>66</v>
      </c>
      <c r="AG3102" t="s">
        <v>1972</v>
      </c>
      <c r="AL3102">
        <v>5</v>
      </c>
      <c r="AN3102" t="s">
        <v>1974</v>
      </c>
      <c r="AO3102">
        <v>0</v>
      </c>
      <c r="AQ3102">
        <v>2258272</v>
      </c>
      <c r="AR3102" t="s">
        <v>4605</v>
      </c>
      <c r="AS3102" t="s">
        <v>5883</v>
      </c>
      <c r="AT3102" t="s">
        <v>2022</v>
      </c>
    </row>
    <row r="3103" spans="1:46" x14ac:dyDescent="0.25">
      <c r="A3103" t="str">
        <f>_xlfn.XLOOKUP(I3103,UTILIZADAS[Contacto1],UTILIZADAS[Source.Name],,0)</f>
        <v>Cobros Abril Canal Fijo</v>
      </c>
      <c r="B3103" s="18">
        <f>VLOOKUP(J3103,Ref!A:C,3,0)</f>
        <v>0</v>
      </c>
      <c r="C3103" s="18">
        <f>VLOOKUP(J3103,Ref!A:D,4,0)</f>
        <v>0</v>
      </c>
      <c r="D3103" s="18" t="str">
        <f t="shared" si="144"/>
        <v>18/may</v>
      </c>
      <c r="E3103" s="18">
        <f t="shared" si="145"/>
        <v>6</v>
      </c>
      <c r="F3103" s="18">
        <v>1</v>
      </c>
      <c r="G3103" s="18">
        <f t="shared" si="146"/>
        <v>0</v>
      </c>
      <c r="H3103" s="3">
        <v>46160.722418981481</v>
      </c>
      <c r="I3103">
        <v>66888447</v>
      </c>
      <c r="J3103" t="s">
        <v>1967</v>
      </c>
      <c r="K3103" t="s">
        <v>1968</v>
      </c>
      <c r="L3103" t="s">
        <v>1969</v>
      </c>
      <c r="M3103" t="s">
        <v>1970</v>
      </c>
      <c r="O3103">
        <v>368046070000</v>
      </c>
      <c r="P3103">
        <v>16018</v>
      </c>
      <c r="Q3103">
        <v>-4</v>
      </c>
      <c r="R3103">
        <v>1</v>
      </c>
      <c r="S3103">
        <v>66888447</v>
      </c>
      <c r="U3103" t="s">
        <v>4478</v>
      </c>
      <c r="W3103" t="s">
        <v>4133</v>
      </c>
      <c r="X3103">
        <v>368046070000</v>
      </c>
      <c r="Y3103" t="s">
        <v>65</v>
      </c>
      <c r="Z3103" t="s">
        <v>66</v>
      </c>
      <c r="AG3103" t="s">
        <v>1972</v>
      </c>
      <c r="AL3103">
        <v>0</v>
      </c>
      <c r="AN3103" t="s">
        <v>1974</v>
      </c>
      <c r="AO3103">
        <v>0</v>
      </c>
      <c r="AQ3103">
        <v>2258272</v>
      </c>
      <c r="AR3103" t="s">
        <v>4605</v>
      </c>
      <c r="AS3103" t="s">
        <v>5883</v>
      </c>
      <c r="AT3103" t="s">
        <v>1975</v>
      </c>
    </row>
    <row r="3104" spans="1:46" x14ac:dyDescent="0.25">
      <c r="A3104" t="str">
        <f>_xlfn.XLOOKUP(I3104,UTILIZADAS[Contacto1],UTILIZADAS[Source.Name],,0)</f>
        <v>Cobros Abril Canal Fijo</v>
      </c>
      <c r="B3104" s="18">
        <f>VLOOKUP(J3104,Ref!A:C,3,0)</f>
        <v>0</v>
      </c>
      <c r="C3104" s="18">
        <f>VLOOKUP(J3104,Ref!A:D,4,0)</f>
        <v>0</v>
      </c>
      <c r="D3104" s="18" t="str">
        <f t="shared" si="144"/>
        <v>20/may</v>
      </c>
      <c r="E3104" s="18">
        <f t="shared" si="145"/>
        <v>6</v>
      </c>
      <c r="F3104" s="18">
        <v>1</v>
      </c>
      <c r="G3104" s="18">
        <f t="shared" si="146"/>
        <v>0</v>
      </c>
      <c r="H3104" s="3">
        <v>46162.526921296296</v>
      </c>
      <c r="I3104">
        <v>66888447</v>
      </c>
      <c r="J3104" t="s">
        <v>1967</v>
      </c>
      <c r="K3104" t="s">
        <v>1968</v>
      </c>
      <c r="L3104" t="s">
        <v>1969</v>
      </c>
      <c r="M3104" t="s">
        <v>1970</v>
      </c>
      <c r="O3104">
        <v>368046070000</v>
      </c>
      <c r="P3104">
        <v>16018</v>
      </c>
      <c r="Q3104">
        <v>-4</v>
      </c>
      <c r="R3104">
        <v>1</v>
      </c>
      <c r="S3104">
        <v>66888447</v>
      </c>
      <c r="U3104" t="s">
        <v>4478</v>
      </c>
      <c r="W3104" t="s">
        <v>4133</v>
      </c>
      <c r="X3104">
        <v>368046070000</v>
      </c>
      <c r="Y3104" t="s">
        <v>65</v>
      </c>
      <c r="Z3104" t="s">
        <v>66</v>
      </c>
      <c r="AG3104" t="s">
        <v>1972</v>
      </c>
      <c r="AL3104">
        <v>0</v>
      </c>
      <c r="AN3104" t="s">
        <v>1974</v>
      </c>
      <c r="AO3104">
        <v>0</v>
      </c>
      <c r="AQ3104">
        <v>2258272</v>
      </c>
      <c r="AR3104" t="s">
        <v>4605</v>
      </c>
      <c r="AS3104" t="s">
        <v>5883</v>
      </c>
      <c r="AT3104" t="s">
        <v>1975</v>
      </c>
    </row>
    <row r="3105" spans="1:46" x14ac:dyDescent="0.25">
      <c r="A3105" t="str">
        <f>_xlfn.XLOOKUP(I3105,UTILIZADAS[Contacto1],UTILIZADAS[Source.Name],,0)</f>
        <v>Cobros Abril Canal Fijo</v>
      </c>
      <c r="B3105" s="18">
        <f>VLOOKUP(J3105,Ref!A:C,3,0)</f>
        <v>0</v>
      </c>
      <c r="C3105" s="18">
        <f>VLOOKUP(J3105,Ref!A:D,4,0)</f>
        <v>0</v>
      </c>
      <c r="D3105" s="18" t="str">
        <f t="shared" si="144"/>
        <v>21/may</v>
      </c>
      <c r="E3105" s="18">
        <f t="shared" si="145"/>
        <v>6</v>
      </c>
      <c r="F3105" s="18">
        <v>1</v>
      </c>
      <c r="G3105" s="18">
        <f t="shared" si="146"/>
        <v>0</v>
      </c>
      <c r="H3105" s="3">
        <v>46163.59</v>
      </c>
      <c r="I3105">
        <v>66888447</v>
      </c>
      <c r="J3105" t="s">
        <v>2021</v>
      </c>
      <c r="K3105" t="s">
        <v>1968</v>
      </c>
      <c r="L3105" t="s">
        <v>1969</v>
      </c>
      <c r="M3105" t="s">
        <v>1970</v>
      </c>
      <c r="O3105">
        <v>368046070000</v>
      </c>
      <c r="P3105">
        <v>16018</v>
      </c>
      <c r="Q3105">
        <v>-4</v>
      </c>
      <c r="R3105">
        <v>1</v>
      </c>
      <c r="S3105">
        <v>66888447</v>
      </c>
      <c r="U3105" t="s">
        <v>4478</v>
      </c>
      <c r="W3105" t="s">
        <v>4133</v>
      </c>
      <c r="X3105">
        <v>368046070000</v>
      </c>
      <c r="Y3105" t="s">
        <v>65</v>
      </c>
      <c r="Z3105" t="s">
        <v>66</v>
      </c>
      <c r="AG3105" t="s">
        <v>1972</v>
      </c>
      <c r="AL3105">
        <v>5</v>
      </c>
      <c r="AN3105" t="s">
        <v>1974</v>
      </c>
      <c r="AO3105">
        <v>0</v>
      </c>
      <c r="AQ3105">
        <v>2258272</v>
      </c>
      <c r="AR3105" t="s">
        <v>4605</v>
      </c>
      <c r="AS3105" t="s">
        <v>5883</v>
      </c>
      <c r="AT3105" t="s">
        <v>2022</v>
      </c>
    </row>
    <row r="3106" spans="1:46" x14ac:dyDescent="0.25">
      <c r="A3106" t="str">
        <f>_xlfn.XLOOKUP(I3106,UTILIZADAS[Contacto1],UTILIZADAS[Source.Name],,0)</f>
        <v>Cobros Abril Canal Fijo</v>
      </c>
      <c r="B3106" s="18">
        <f>VLOOKUP(J3106,Ref!A:C,3,0)</f>
        <v>0</v>
      </c>
      <c r="C3106" s="18">
        <f>VLOOKUP(J3106,Ref!A:D,4,0)</f>
        <v>0</v>
      </c>
      <c r="D3106" s="18" t="str">
        <f t="shared" si="144"/>
        <v>22/may</v>
      </c>
      <c r="E3106" s="18">
        <f t="shared" si="145"/>
        <v>6</v>
      </c>
      <c r="F3106" s="18">
        <v>1</v>
      </c>
      <c r="G3106" s="18">
        <f t="shared" si="146"/>
        <v>1</v>
      </c>
      <c r="H3106" s="3">
        <v>46164.437847222223</v>
      </c>
      <c r="I3106">
        <v>66888447</v>
      </c>
      <c r="J3106" t="s">
        <v>1967</v>
      </c>
      <c r="K3106" t="s">
        <v>1968</v>
      </c>
      <c r="L3106" t="s">
        <v>1969</v>
      </c>
      <c r="M3106" t="s">
        <v>1970</v>
      </c>
      <c r="O3106">
        <v>368046070000</v>
      </c>
      <c r="P3106">
        <v>16018</v>
      </c>
      <c r="Q3106">
        <v>-4</v>
      </c>
      <c r="R3106">
        <v>1</v>
      </c>
      <c r="S3106">
        <v>66888447</v>
      </c>
      <c r="U3106" t="s">
        <v>4478</v>
      </c>
      <c r="W3106" t="s">
        <v>4133</v>
      </c>
      <c r="X3106">
        <v>368046070000</v>
      </c>
      <c r="Y3106" t="s">
        <v>65</v>
      </c>
      <c r="Z3106" t="s">
        <v>66</v>
      </c>
      <c r="AG3106" t="s">
        <v>1972</v>
      </c>
      <c r="AL3106">
        <v>0</v>
      </c>
      <c r="AN3106" t="s">
        <v>1974</v>
      </c>
      <c r="AO3106">
        <v>0</v>
      </c>
      <c r="AQ3106">
        <v>2258272</v>
      </c>
      <c r="AR3106" t="s">
        <v>4605</v>
      </c>
      <c r="AS3106" t="s">
        <v>5883</v>
      </c>
      <c r="AT3106" t="s">
        <v>1975</v>
      </c>
    </row>
    <row r="3107" spans="1:46" x14ac:dyDescent="0.25">
      <c r="A3107" t="str">
        <f>_xlfn.XLOOKUP(I3107,UTILIZADAS[Contacto1],UTILIZADAS[Source.Name],,0)</f>
        <v>Cobros Abril Canal Fijo</v>
      </c>
      <c r="B3107" s="18">
        <f>VLOOKUP(J3107,Ref!A:C,3,0)</f>
        <v>1</v>
      </c>
      <c r="C3107" s="18">
        <f>VLOOKUP(J3107,Ref!A:D,4,0)</f>
        <v>1</v>
      </c>
      <c r="D3107" s="18" t="str">
        <f t="shared" si="144"/>
        <v>12/may</v>
      </c>
      <c r="E3107" s="18">
        <f t="shared" si="145"/>
        <v>1</v>
      </c>
      <c r="F3107" s="18">
        <v>1</v>
      </c>
      <c r="G3107" s="18">
        <f t="shared" si="146"/>
        <v>1</v>
      </c>
      <c r="H3107" s="3">
        <v>46154.488900462966</v>
      </c>
      <c r="I3107">
        <v>66892012</v>
      </c>
      <c r="J3107">
        <v>6003</v>
      </c>
      <c r="K3107" t="s">
        <v>1983</v>
      </c>
      <c r="L3107" t="s">
        <v>1897</v>
      </c>
      <c r="M3107" t="s">
        <v>1970</v>
      </c>
      <c r="O3107">
        <v>365018880000</v>
      </c>
      <c r="P3107">
        <v>16018</v>
      </c>
      <c r="Q3107">
        <v>-4</v>
      </c>
      <c r="R3107">
        <v>1</v>
      </c>
      <c r="S3107">
        <v>66892012</v>
      </c>
      <c r="U3107" t="s">
        <v>2356</v>
      </c>
      <c r="W3107" t="s">
        <v>3918</v>
      </c>
      <c r="X3107">
        <v>365018880000</v>
      </c>
      <c r="Y3107" t="s">
        <v>65</v>
      </c>
      <c r="Z3107" t="s">
        <v>66</v>
      </c>
      <c r="AF3107" t="s">
        <v>1976</v>
      </c>
      <c r="AG3107" t="s">
        <v>1972</v>
      </c>
      <c r="AL3107">
        <v>19</v>
      </c>
      <c r="AM3107" t="s">
        <v>1979</v>
      </c>
      <c r="AN3107" t="s">
        <v>1987</v>
      </c>
      <c r="AO3107">
        <v>0</v>
      </c>
      <c r="AQ3107">
        <v>2258273</v>
      </c>
      <c r="AR3107" t="s">
        <v>4605</v>
      </c>
      <c r="AS3107" t="s">
        <v>5883</v>
      </c>
      <c r="AT3107" t="s">
        <v>1892</v>
      </c>
    </row>
    <row r="3108" spans="1:46" x14ac:dyDescent="0.25">
      <c r="A3108" t="str">
        <f>_xlfn.XLOOKUP(I3108,UTILIZADAS[Contacto1],UTILIZADAS[Source.Name],,0)</f>
        <v>Cobros Mayo</v>
      </c>
      <c r="B3108" s="18">
        <f>VLOOKUP(J3108,Ref!A:C,3,0)</f>
        <v>0</v>
      </c>
      <c r="C3108" s="18">
        <f>VLOOKUP(J3108,Ref!A:D,4,0)</f>
        <v>0</v>
      </c>
      <c r="D3108" s="18" t="str">
        <f t="shared" si="144"/>
        <v>12/may</v>
      </c>
      <c r="E3108" s="18">
        <f t="shared" si="145"/>
        <v>2</v>
      </c>
      <c r="F3108" s="18">
        <v>1</v>
      </c>
      <c r="G3108" s="18">
        <f t="shared" si="146"/>
        <v>0</v>
      </c>
      <c r="H3108" s="3">
        <v>46154.489270833335</v>
      </c>
      <c r="I3108">
        <v>66898270</v>
      </c>
      <c r="J3108" t="s">
        <v>2021</v>
      </c>
      <c r="K3108" t="s">
        <v>1968</v>
      </c>
      <c r="L3108" t="s">
        <v>1969</v>
      </c>
      <c r="M3108" t="s">
        <v>1970</v>
      </c>
      <c r="O3108">
        <v>337026240000</v>
      </c>
      <c r="P3108">
        <v>16018</v>
      </c>
      <c r="Q3108">
        <v>-4</v>
      </c>
      <c r="R3108">
        <v>1</v>
      </c>
      <c r="S3108">
        <v>66898270</v>
      </c>
      <c r="U3108" t="s">
        <v>5247</v>
      </c>
      <c r="W3108" t="s">
        <v>5248</v>
      </c>
      <c r="X3108">
        <v>337026240000</v>
      </c>
      <c r="Y3108" t="s">
        <v>65</v>
      </c>
      <c r="Z3108" t="s">
        <v>66</v>
      </c>
      <c r="AF3108" t="s">
        <v>1976</v>
      </c>
      <c r="AG3108" t="s">
        <v>1972</v>
      </c>
      <c r="AL3108">
        <v>5</v>
      </c>
      <c r="AN3108" t="s">
        <v>1974</v>
      </c>
      <c r="AO3108">
        <v>0</v>
      </c>
      <c r="AQ3108">
        <v>2258274</v>
      </c>
      <c r="AR3108" t="s">
        <v>4605</v>
      </c>
      <c r="AS3108" t="s">
        <v>5883</v>
      </c>
      <c r="AT3108" t="s">
        <v>2022</v>
      </c>
    </row>
    <row r="3109" spans="1:46" x14ac:dyDescent="0.25">
      <c r="A3109" t="str">
        <f>_xlfn.XLOOKUP(I3109,UTILIZADAS[Contacto1],UTILIZADAS[Source.Name],,0)</f>
        <v>Cobros Mayo</v>
      </c>
      <c r="B3109" s="18">
        <f>VLOOKUP(J3109,Ref!A:C,3,0)</f>
        <v>1</v>
      </c>
      <c r="C3109" s="18">
        <f>VLOOKUP(J3109,Ref!A:D,4,0)</f>
        <v>1</v>
      </c>
      <c r="D3109" s="18" t="str">
        <f t="shared" si="144"/>
        <v>14/may</v>
      </c>
      <c r="E3109" s="18">
        <f t="shared" si="145"/>
        <v>2</v>
      </c>
      <c r="F3109" s="18">
        <v>1</v>
      </c>
      <c r="G3109" s="18">
        <f t="shared" si="146"/>
        <v>1</v>
      </c>
      <c r="H3109" s="3">
        <v>46156.530474537038</v>
      </c>
      <c r="I3109">
        <v>66898270</v>
      </c>
      <c r="J3109">
        <v>6002</v>
      </c>
      <c r="K3109" t="s">
        <v>1983</v>
      </c>
      <c r="L3109" t="s">
        <v>1897</v>
      </c>
      <c r="M3109" t="s">
        <v>1970</v>
      </c>
      <c r="O3109">
        <v>337026240000</v>
      </c>
      <c r="P3109">
        <v>16018</v>
      </c>
      <c r="Q3109">
        <v>-4</v>
      </c>
      <c r="R3109">
        <v>1</v>
      </c>
      <c r="S3109">
        <v>66898270</v>
      </c>
      <c r="U3109" t="s">
        <v>5247</v>
      </c>
      <c r="W3109" t="s">
        <v>5248</v>
      </c>
      <c r="X3109">
        <v>337026240000</v>
      </c>
      <c r="Y3109" t="s">
        <v>65</v>
      </c>
      <c r="Z3109" t="s">
        <v>66</v>
      </c>
      <c r="AF3109" t="s">
        <v>1976</v>
      </c>
      <c r="AG3109" t="s">
        <v>1972</v>
      </c>
      <c r="AL3109">
        <v>124</v>
      </c>
      <c r="AM3109" t="s">
        <v>1979</v>
      </c>
      <c r="AN3109" t="s">
        <v>1987</v>
      </c>
      <c r="AO3109">
        <v>0</v>
      </c>
      <c r="AQ3109">
        <v>2258274</v>
      </c>
      <c r="AR3109" t="s">
        <v>4605</v>
      </c>
      <c r="AS3109" t="s">
        <v>5883</v>
      </c>
      <c r="AT3109" t="s">
        <v>1888</v>
      </c>
    </row>
    <row r="3110" spans="1:46" x14ac:dyDescent="0.25">
      <c r="A3110" t="str">
        <f>_xlfn.XLOOKUP(I3110,UTILIZADAS[Contacto1],UTILIZADAS[Source.Name],,0)</f>
        <v>Cobros Mayo</v>
      </c>
      <c r="B3110" s="18">
        <f>VLOOKUP(J3110,Ref!A:C,3,0)</f>
        <v>0</v>
      </c>
      <c r="C3110" s="18">
        <f>VLOOKUP(J3110,Ref!A:D,4,0)</f>
        <v>0</v>
      </c>
      <c r="D3110" s="18" t="str">
        <f t="shared" si="144"/>
        <v>12/may</v>
      </c>
      <c r="E3110" s="18">
        <f t="shared" si="145"/>
        <v>4</v>
      </c>
      <c r="F3110" s="18">
        <v>1</v>
      </c>
      <c r="G3110" s="18">
        <f t="shared" si="146"/>
        <v>0</v>
      </c>
      <c r="H3110" s="3">
        <v>46154.490729166668</v>
      </c>
      <c r="I3110">
        <v>66899635</v>
      </c>
      <c r="J3110" t="s">
        <v>1967</v>
      </c>
      <c r="K3110" t="s">
        <v>1968</v>
      </c>
      <c r="L3110" t="s">
        <v>1969</v>
      </c>
      <c r="M3110" t="s">
        <v>1970</v>
      </c>
      <c r="O3110">
        <v>365000670000</v>
      </c>
      <c r="P3110">
        <v>16018</v>
      </c>
      <c r="Q3110">
        <v>-4</v>
      </c>
      <c r="R3110">
        <v>1</v>
      </c>
      <c r="S3110">
        <v>66899635</v>
      </c>
      <c r="U3110" t="s">
        <v>5705</v>
      </c>
      <c r="W3110" t="s">
        <v>236</v>
      </c>
      <c r="X3110">
        <v>365000670000</v>
      </c>
      <c r="Y3110" t="s">
        <v>65</v>
      </c>
      <c r="Z3110" t="s">
        <v>66</v>
      </c>
      <c r="AF3110" t="s">
        <v>1976</v>
      </c>
      <c r="AG3110" t="s">
        <v>1972</v>
      </c>
      <c r="AL3110">
        <v>0</v>
      </c>
      <c r="AN3110" t="s">
        <v>1974</v>
      </c>
      <c r="AO3110">
        <v>0</v>
      </c>
      <c r="AQ3110">
        <v>2258275</v>
      </c>
      <c r="AR3110" t="s">
        <v>4605</v>
      </c>
      <c r="AS3110" t="s">
        <v>5883</v>
      </c>
      <c r="AT3110" t="s">
        <v>1975</v>
      </c>
    </row>
    <row r="3111" spans="1:46" x14ac:dyDescent="0.25">
      <c r="A3111" t="str">
        <f>_xlfn.XLOOKUP(I3111,UTILIZADAS[Contacto1],UTILIZADAS[Source.Name],,0)</f>
        <v>Cobros Mayo</v>
      </c>
      <c r="B3111" s="18">
        <f>VLOOKUP(J3111,Ref!A:C,3,0)</f>
        <v>0</v>
      </c>
      <c r="C3111" s="18">
        <f>VLOOKUP(J3111,Ref!A:D,4,0)</f>
        <v>0</v>
      </c>
      <c r="D3111" s="18" t="str">
        <f t="shared" si="144"/>
        <v>14/may</v>
      </c>
      <c r="E3111" s="18">
        <f t="shared" si="145"/>
        <v>4</v>
      </c>
      <c r="F3111" s="18">
        <v>1</v>
      </c>
      <c r="G3111" s="18">
        <f t="shared" si="146"/>
        <v>0</v>
      </c>
      <c r="H3111" s="3">
        <v>46156.530659722222</v>
      </c>
      <c r="I3111">
        <v>66899635</v>
      </c>
      <c r="J3111" t="s">
        <v>1967</v>
      </c>
      <c r="K3111" t="s">
        <v>1968</v>
      </c>
      <c r="L3111" t="s">
        <v>1969</v>
      </c>
      <c r="M3111" t="s">
        <v>1970</v>
      </c>
      <c r="O3111">
        <v>365000670000</v>
      </c>
      <c r="P3111">
        <v>16018</v>
      </c>
      <c r="Q3111">
        <v>-4</v>
      </c>
      <c r="R3111">
        <v>1</v>
      </c>
      <c r="S3111">
        <v>66899635</v>
      </c>
      <c r="U3111" t="s">
        <v>5705</v>
      </c>
      <c r="W3111" t="s">
        <v>236</v>
      </c>
      <c r="X3111">
        <v>365000670000</v>
      </c>
      <c r="Y3111" t="s">
        <v>65</v>
      </c>
      <c r="Z3111" t="s">
        <v>66</v>
      </c>
      <c r="AF3111" t="s">
        <v>1976</v>
      </c>
      <c r="AG3111" t="s">
        <v>1972</v>
      </c>
      <c r="AL3111">
        <v>0</v>
      </c>
      <c r="AN3111" t="s">
        <v>1974</v>
      </c>
      <c r="AO3111">
        <v>0</v>
      </c>
      <c r="AQ3111">
        <v>2258275</v>
      </c>
      <c r="AR3111" t="s">
        <v>4605</v>
      </c>
      <c r="AS3111" t="s">
        <v>5883</v>
      </c>
      <c r="AT3111" t="s">
        <v>1975</v>
      </c>
    </row>
    <row r="3112" spans="1:46" x14ac:dyDescent="0.25">
      <c r="A3112" t="str">
        <f>_xlfn.XLOOKUP(I3112,UTILIZADAS[Contacto1],UTILIZADAS[Source.Name],,0)</f>
        <v>Cobros Mayo</v>
      </c>
      <c r="B3112" s="18">
        <f>VLOOKUP(J3112,Ref!A:C,3,0)</f>
        <v>0</v>
      </c>
      <c r="C3112" s="18">
        <f>VLOOKUP(J3112,Ref!A:D,4,0)</f>
        <v>0</v>
      </c>
      <c r="D3112" s="18" t="str">
        <f t="shared" si="144"/>
        <v>18/may</v>
      </c>
      <c r="E3112" s="18">
        <f t="shared" si="145"/>
        <v>4</v>
      </c>
      <c r="F3112" s="18">
        <v>1</v>
      </c>
      <c r="G3112" s="18">
        <f t="shared" si="146"/>
        <v>0</v>
      </c>
      <c r="H3112" s="3">
        <v>46160.722893518519</v>
      </c>
      <c r="I3112">
        <v>66899635</v>
      </c>
      <c r="J3112" t="s">
        <v>2021</v>
      </c>
      <c r="K3112" t="s">
        <v>1968</v>
      </c>
      <c r="L3112" t="s">
        <v>1969</v>
      </c>
      <c r="M3112" t="s">
        <v>1970</v>
      </c>
      <c r="O3112">
        <v>365000670000</v>
      </c>
      <c r="P3112">
        <v>16018</v>
      </c>
      <c r="Q3112">
        <v>-4</v>
      </c>
      <c r="R3112">
        <v>1</v>
      </c>
      <c r="S3112">
        <v>66899635</v>
      </c>
      <c r="U3112" t="s">
        <v>5705</v>
      </c>
      <c r="W3112" t="s">
        <v>236</v>
      </c>
      <c r="X3112">
        <v>365000670000</v>
      </c>
      <c r="Y3112" t="s">
        <v>65</v>
      </c>
      <c r="Z3112" t="s">
        <v>66</v>
      </c>
      <c r="AF3112" t="s">
        <v>1976</v>
      </c>
      <c r="AG3112" t="s">
        <v>1972</v>
      </c>
      <c r="AL3112">
        <v>5</v>
      </c>
      <c r="AN3112" t="s">
        <v>1974</v>
      </c>
      <c r="AO3112">
        <v>0</v>
      </c>
      <c r="AQ3112">
        <v>2258275</v>
      </c>
      <c r="AR3112" t="s">
        <v>4605</v>
      </c>
      <c r="AS3112" t="s">
        <v>5883</v>
      </c>
      <c r="AT3112" t="s">
        <v>2022</v>
      </c>
    </row>
    <row r="3113" spans="1:46" x14ac:dyDescent="0.25">
      <c r="A3113" t="str">
        <f>_xlfn.XLOOKUP(I3113,UTILIZADAS[Contacto1],UTILIZADAS[Source.Name],,0)</f>
        <v>Cobros Mayo</v>
      </c>
      <c r="B3113" s="18">
        <f>VLOOKUP(J3113,Ref!A:C,3,0)</f>
        <v>1</v>
      </c>
      <c r="C3113" s="18">
        <f>VLOOKUP(J3113,Ref!A:D,4,0)</f>
        <v>1</v>
      </c>
      <c r="D3113" s="18" t="str">
        <f t="shared" si="144"/>
        <v>20/may</v>
      </c>
      <c r="E3113" s="18">
        <f t="shared" si="145"/>
        <v>4</v>
      </c>
      <c r="F3113" s="18">
        <v>1</v>
      </c>
      <c r="G3113" s="18">
        <f t="shared" si="146"/>
        <v>1</v>
      </c>
      <c r="H3113" s="3">
        <v>46162.527962962966</v>
      </c>
      <c r="I3113">
        <v>66899635</v>
      </c>
      <c r="J3113">
        <v>6003</v>
      </c>
      <c r="K3113" t="s">
        <v>1983</v>
      </c>
      <c r="L3113" t="s">
        <v>1897</v>
      </c>
      <c r="M3113" t="s">
        <v>1970</v>
      </c>
      <c r="O3113">
        <v>365000670000</v>
      </c>
      <c r="P3113">
        <v>16018</v>
      </c>
      <c r="Q3113">
        <v>-4</v>
      </c>
      <c r="R3113">
        <v>1</v>
      </c>
      <c r="S3113">
        <v>66899635</v>
      </c>
      <c r="U3113" t="s">
        <v>5705</v>
      </c>
      <c r="W3113" t="s">
        <v>236</v>
      </c>
      <c r="X3113">
        <v>365000670000</v>
      </c>
      <c r="Y3113" t="s">
        <v>65</v>
      </c>
      <c r="Z3113" t="s">
        <v>66</v>
      </c>
      <c r="AF3113" t="s">
        <v>1976</v>
      </c>
      <c r="AG3113" t="s">
        <v>1972</v>
      </c>
      <c r="AL3113">
        <v>99</v>
      </c>
      <c r="AM3113" t="s">
        <v>1979</v>
      </c>
      <c r="AN3113" t="s">
        <v>1987</v>
      </c>
      <c r="AO3113">
        <v>0</v>
      </c>
      <c r="AQ3113">
        <v>2258275</v>
      </c>
      <c r="AR3113" t="s">
        <v>4605</v>
      </c>
      <c r="AS3113" t="s">
        <v>5883</v>
      </c>
      <c r="AT3113" t="s">
        <v>1892</v>
      </c>
    </row>
    <row r="3114" spans="1:46" x14ac:dyDescent="0.25">
      <c r="A3114" t="str">
        <f>_xlfn.XLOOKUP(I3114,UTILIZADAS[Contacto1],UTILIZADAS[Source.Name],,0)</f>
        <v>Cobros Mayo</v>
      </c>
      <c r="B3114" s="18">
        <f>VLOOKUP(J3114,Ref!A:C,3,0)</f>
        <v>0</v>
      </c>
      <c r="C3114" s="18">
        <f>VLOOKUP(J3114,Ref!A:D,4,0)</f>
        <v>0</v>
      </c>
      <c r="D3114" s="18" t="str">
        <f t="shared" si="144"/>
        <v>12/may</v>
      </c>
      <c r="E3114" s="18">
        <f t="shared" si="145"/>
        <v>1</v>
      </c>
      <c r="F3114" s="18">
        <v>1</v>
      </c>
      <c r="G3114" s="18">
        <f t="shared" si="146"/>
        <v>1</v>
      </c>
      <c r="H3114" s="3">
        <v>46154.49082175926</v>
      </c>
      <c r="I3114">
        <v>66910678</v>
      </c>
      <c r="J3114">
        <v>6004</v>
      </c>
      <c r="K3114" t="s">
        <v>1983</v>
      </c>
      <c r="L3114" t="s">
        <v>1897</v>
      </c>
      <c r="M3114" t="s">
        <v>1970</v>
      </c>
      <c r="O3114">
        <v>369029410000</v>
      </c>
      <c r="P3114">
        <v>16018</v>
      </c>
      <c r="Q3114">
        <v>-7</v>
      </c>
      <c r="R3114">
        <v>1</v>
      </c>
      <c r="S3114">
        <v>66910678</v>
      </c>
      <c r="U3114" t="s">
        <v>6123</v>
      </c>
      <c r="W3114" t="s">
        <v>5250</v>
      </c>
      <c r="X3114">
        <v>369029410000</v>
      </c>
      <c r="Y3114" t="s">
        <v>65</v>
      </c>
      <c r="Z3114" t="s">
        <v>4619</v>
      </c>
      <c r="AF3114" t="s">
        <v>1976</v>
      </c>
      <c r="AG3114" t="s">
        <v>1972</v>
      </c>
      <c r="AL3114">
        <v>76</v>
      </c>
      <c r="AM3114" t="s">
        <v>1979</v>
      </c>
      <c r="AN3114" t="s">
        <v>1987</v>
      </c>
      <c r="AO3114">
        <v>0</v>
      </c>
      <c r="AQ3114">
        <v>2258276</v>
      </c>
      <c r="AR3114" t="s">
        <v>4605</v>
      </c>
      <c r="AS3114" t="s">
        <v>5883</v>
      </c>
      <c r="AT3114" t="s">
        <v>1984</v>
      </c>
    </row>
    <row r="3115" spans="1:46" x14ac:dyDescent="0.25">
      <c r="A3115" t="e">
        <f>_xlfn.XLOOKUP(I3115,UTILIZADAS[Contacto1],UTILIZADAS[Source.Name],,0)</f>
        <v>#N/A</v>
      </c>
      <c r="B3115" s="18">
        <f>VLOOKUP(J3115,Ref!A:C,3,0)</f>
        <v>0</v>
      </c>
      <c r="C3115" s="18">
        <f>VLOOKUP(J3115,Ref!A:D,4,0)</f>
        <v>0</v>
      </c>
      <c r="D3115" s="18" t="str">
        <f t="shared" si="144"/>
        <v>08/may</v>
      </c>
      <c r="E3115" s="18">
        <f t="shared" si="145"/>
        <v>1</v>
      </c>
      <c r="F3115" s="18">
        <v>1</v>
      </c>
      <c r="G3115" s="18">
        <f t="shared" si="146"/>
        <v>1</v>
      </c>
      <c r="H3115" s="3">
        <v>46150.530775462961</v>
      </c>
      <c r="I3115">
        <v>66917941</v>
      </c>
      <c r="J3115">
        <v>6004</v>
      </c>
      <c r="K3115" t="s">
        <v>1983</v>
      </c>
      <c r="L3115" t="s">
        <v>1897</v>
      </c>
      <c r="M3115" t="s">
        <v>1970</v>
      </c>
      <c r="O3115">
        <v>367007500000</v>
      </c>
      <c r="P3115">
        <v>16016</v>
      </c>
      <c r="Q3115">
        <v>-7</v>
      </c>
      <c r="R3115">
        <v>1</v>
      </c>
      <c r="S3115">
        <v>66917941</v>
      </c>
      <c r="U3115" t="s">
        <v>6124</v>
      </c>
      <c r="W3115" t="s">
        <v>5819</v>
      </c>
      <c r="X3115">
        <v>367007500000</v>
      </c>
      <c r="Y3115" t="s">
        <v>65</v>
      </c>
      <c r="Z3115" t="s">
        <v>66</v>
      </c>
      <c r="AF3115" t="s">
        <v>1976</v>
      </c>
      <c r="AG3115" t="s">
        <v>1972</v>
      </c>
      <c r="AL3115">
        <v>74</v>
      </c>
      <c r="AM3115" t="s">
        <v>1979</v>
      </c>
      <c r="AN3115" t="s">
        <v>1977</v>
      </c>
      <c r="AO3115">
        <v>0</v>
      </c>
      <c r="AQ3115">
        <v>2198668</v>
      </c>
      <c r="AR3115" t="s">
        <v>2020</v>
      </c>
      <c r="AS3115" t="s">
        <v>2020</v>
      </c>
      <c r="AT3115" t="s">
        <v>1984</v>
      </c>
    </row>
    <row r="3116" spans="1:46" x14ac:dyDescent="0.25">
      <c r="A3116" t="e">
        <f>_xlfn.XLOOKUP(I3116,UTILIZADAS[Contacto1],UTILIZADAS[Source.Name],,0)</f>
        <v>#N/A</v>
      </c>
      <c r="B3116" s="18">
        <f>VLOOKUP(J3116,Ref!A:C,3,0)</f>
        <v>1</v>
      </c>
      <c r="C3116" s="18">
        <f>VLOOKUP(J3116,Ref!A:D,4,0)</f>
        <v>1</v>
      </c>
      <c r="D3116" s="18" t="str">
        <f t="shared" si="144"/>
        <v>08/may</v>
      </c>
      <c r="E3116" s="18">
        <f t="shared" si="145"/>
        <v>1</v>
      </c>
      <c r="F3116" s="18">
        <v>1</v>
      </c>
      <c r="G3116" s="18">
        <f t="shared" si="146"/>
        <v>1</v>
      </c>
      <c r="H3116" s="3">
        <v>46150.498090277775</v>
      </c>
      <c r="I3116">
        <v>66923938</v>
      </c>
      <c r="J3116">
        <v>6007</v>
      </c>
      <c r="K3116" t="s">
        <v>1983</v>
      </c>
      <c r="L3116" t="s">
        <v>1897</v>
      </c>
      <c r="M3116" t="s">
        <v>1970</v>
      </c>
      <c r="O3116">
        <v>369008910000</v>
      </c>
      <c r="P3116">
        <v>16016</v>
      </c>
      <c r="Q3116">
        <v>-7</v>
      </c>
      <c r="R3116">
        <v>1</v>
      </c>
      <c r="S3116">
        <v>66923938</v>
      </c>
      <c r="U3116" t="s">
        <v>6125</v>
      </c>
      <c r="W3116" t="s">
        <v>5814</v>
      </c>
      <c r="X3116">
        <v>369008910000</v>
      </c>
      <c r="Y3116" t="s">
        <v>65</v>
      </c>
      <c r="Z3116" t="s">
        <v>66</v>
      </c>
      <c r="AF3116" t="s">
        <v>1976</v>
      </c>
      <c r="AG3116" t="s">
        <v>1972</v>
      </c>
      <c r="AL3116">
        <v>17</v>
      </c>
      <c r="AM3116" t="s">
        <v>1979</v>
      </c>
      <c r="AN3116" t="s">
        <v>1977</v>
      </c>
      <c r="AO3116">
        <v>0</v>
      </c>
      <c r="AQ3116">
        <v>2198622</v>
      </c>
      <c r="AR3116" t="s">
        <v>2020</v>
      </c>
      <c r="AS3116" t="s">
        <v>2020</v>
      </c>
      <c r="AT3116" t="s">
        <v>1898</v>
      </c>
    </row>
    <row r="3117" spans="1:46" x14ac:dyDescent="0.25">
      <c r="A3117" t="str">
        <f>_xlfn.XLOOKUP(I3117,UTILIZADAS[Contacto1],UTILIZADAS[Source.Name],,0)</f>
        <v>Cobros Mayo</v>
      </c>
      <c r="B3117" s="18">
        <f>VLOOKUP(J3117,Ref!A:C,3,0)</f>
        <v>0</v>
      </c>
      <c r="C3117" s="18">
        <f>VLOOKUP(J3117,Ref!A:D,4,0)</f>
        <v>0</v>
      </c>
      <c r="D3117" s="18" t="str">
        <f t="shared" si="144"/>
        <v>12/may</v>
      </c>
      <c r="E3117" s="18">
        <f t="shared" si="145"/>
        <v>5</v>
      </c>
      <c r="F3117" s="18">
        <v>1</v>
      </c>
      <c r="G3117" s="18">
        <f t="shared" si="146"/>
        <v>0</v>
      </c>
      <c r="H3117" s="3">
        <v>46154.491527777776</v>
      </c>
      <c r="I3117">
        <v>66930362</v>
      </c>
      <c r="J3117" t="s">
        <v>2021</v>
      </c>
      <c r="K3117" t="s">
        <v>1968</v>
      </c>
      <c r="L3117" t="s">
        <v>1969</v>
      </c>
      <c r="M3117" t="s">
        <v>1970</v>
      </c>
      <c r="O3117">
        <v>353325540000</v>
      </c>
      <c r="P3117">
        <v>16018</v>
      </c>
      <c r="Q3117">
        <v>-7</v>
      </c>
      <c r="R3117">
        <v>1</v>
      </c>
      <c r="S3117">
        <v>66930362</v>
      </c>
      <c r="U3117" t="s">
        <v>5251</v>
      </c>
      <c r="W3117" t="s">
        <v>5252</v>
      </c>
      <c r="X3117">
        <v>353325540000</v>
      </c>
      <c r="Y3117" t="s">
        <v>65</v>
      </c>
      <c r="Z3117" t="s">
        <v>4619</v>
      </c>
      <c r="AF3117" t="s">
        <v>1976</v>
      </c>
      <c r="AG3117" t="s">
        <v>1972</v>
      </c>
      <c r="AL3117">
        <v>5</v>
      </c>
      <c r="AN3117" t="s">
        <v>1974</v>
      </c>
      <c r="AO3117">
        <v>0</v>
      </c>
      <c r="AQ3117">
        <v>2258277</v>
      </c>
      <c r="AR3117" t="s">
        <v>4605</v>
      </c>
      <c r="AS3117" t="s">
        <v>5883</v>
      </c>
      <c r="AT3117" t="s">
        <v>2022</v>
      </c>
    </row>
    <row r="3118" spans="1:46" x14ac:dyDescent="0.25">
      <c r="A3118" t="str">
        <f>_xlfn.XLOOKUP(I3118,UTILIZADAS[Contacto1],UTILIZADAS[Source.Name],,0)</f>
        <v>Cobros Mayo</v>
      </c>
      <c r="B3118" s="18">
        <f>VLOOKUP(J3118,Ref!A:C,3,0)</f>
        <v>0</v>
      </c>
      <c r="C3118" s="18">
        <f>VLOOKUP(J3118,Ref!A:D,4,0)</f>
        <v>0</v>
      </c>
      <c r="D3118" s="18" t="str">
        <f t="shared" si="144"/>
        <v>14/may</v>
      </c>
      <c r="E3118" s="18">
        <f t="shared" si="145"/>
        <v>5</v>
      </c>
      <c r="F3118" s="18">
        <v>1</v>
      </c>
      <c r="G3118" s="18">
        <f t="shared" si="146"/>
        <v>0</v>
      </c>
      <c r="H3118" s="3">
        <v>46156.531493055554</v>
      </c>
      <c r="I3118">
        <v>66930362</v>
      </c>
      <c r="J3118" t="s">
        <v>2021</v>
      </c>
      <c r="K3118" t="s">
        <v>1968</v>
      </c>
      <c r="L3118" t="s">
        <v>1969</v>
      </c>
      <c r="M3118" t="s">
        <v>1970</v>
      </c>
      <c r="O3118">
        <v>353325540000</v>
      </c>
      <c r="P3118">
        <v>16018</v>
      </c>
      <c r="Q3118">
        <v>-7</v>
      </c>
      <c r="R3118">
        <v>1</v>
      </c>
      <c r="S3118">
        <v>66930362</v>
      </c>
      <c r="U3118" t="s">
        <v>5251</v>
      </c>
      <c r="W3118" t="s">
        <v>5252</v>
      </c>
      <c r="X3118">
        <v>353325540000</v>
      </c>
      <c r="Y3118" t="s">
        <v>65</v>
      </c>
      <c r="Z3118" t="s">
        <v>4619</v>
      </c>
      <c r="AF3118" t="s">
        <v>1976</v>
      </c>
      <c r="AG3118" t="s">
        <v>1972</v>
      </c>
      <c r="AL3118">
        <v>5</v>
      </c>
      <c r="AN3118" t="s">
        <v>1974</v>
      </c>
      <c r="AO3118">
        <v>0</v>
      </c>
      <c r="AQ3118">
        <v>2258277</v>
      </c>
      <c r="AR3118" t="s">
        <v>4605</v>
      </c>
      <c r="AS3118" t="s">
        <v>5883</v>
      </c>
      <c r="AT3118" t="s">
        <v>2022</v>
      </c>
    </row>
    <row r="3119" spans="1:46" x14ac:dyDescent="0.25">
      <c r="A3119" t="str">
        <f>_xlfn.XLOOKUP(I3119,UTILIZADAS[Contacto1],UTILIZADAS[Source.Name],,0)</f>
        <v>Cobros Mayo</v>
      </c>
      <c r="B3119" s="18">
        <f>VLOOKUP(J3119,Ref!A:C,3,0)</f>
        <v>0</v>
      </c>
      <c r="C3119" s="18">
        <f>VLOOKUP(J3119,Ref!A:D,4,0)</f>
        <v>0</v>
      </c>
      <c r="D3119" s="18" t="str">
        <f t="shared" si="144"/>
        <v>18/may</v>
      </c>
      <c r="E3119" s="18">
        <f t="shared" si="145"/>
        <v>5</v>
      </c>
      <c r="F3119" s="18">
        <v>1</v>
      </c>
      <c r="G3119" s="18">
        <f t="shared" si="146"/>
        <v>0</v>
      </c>
      <c r="H3119" s="3">
        <v>46160.723263888889</v>
      </c>
      <c r="I3119">
        <v>66930362</v>
      </c>
      <c r="J3119" t="s">
        <v>2021</v>
      </c>
      <c r="K3119" t="s">
        <v>1968</v>
      </c>
      <c r="L3119" t="s">
        <v>1969</v>
      </c>
      <c r="M3119" t="s">
        <v>1970</v>
      </c>
      <c r="O3119">
        <v>353325540000</v>
      </c>
      <c r="P3119">
        <v>16018</v>
      </c>
      <c r="Q3119">
        <v>-7</v>
      </c>
      <c r="R3119">
        <v>1</v>
      </c>
      <c r="S3119">
        <v>66930362</v>
      </c>
      <c r="U3119" t="s">
        <v>5251</v>
      </c>
      <c r="W3119" t="s">
        <v>5252</v>
      </c>
      <c r="X3119">
        <v>353325540000</v>
      </c>
      <c r="Y3119" t="s">
        <v>65</v>
      </c>
      <c r="Z3119" t="s">
        <v>4619</v>
      </c>
      <c r="AF3119" t="s">
        <v>1976</v>
      </c>
      <c r="AG3119" t="s">
        <v>1972</v>
      </c>
      <c r="AL3119">
        <v>5</v>
      </c>
      <c r="AN3119" t="s">
        <v>1974</v>
      </c>
      <c r="AO3119">
        <v>0</v>
      </c>
      <c r="AQ3119">
        <v>2258277</v>
      </c>
      <c r="AR3119" t="s">
        <v>4605</v>
      </c>
      <c r="AS3119" t="s">
        <v>5883</v>
      </c>
      <c r="AT3119" t="s">
        <v>2022</v>
      </c>
    </row>
    <row r="3120" spans="1:46" x14ac:dyDescent="0.25">
      <c r="A3120" t="str">
        <f>_xlfn.XLOOKUP(I3120,UTILIZADAS[Contacto1],UTILIZADAS[Source.Name],,0)</f>
        <v>Cobros Mayo</v>
      </c>
      <c r="B3120" s="18">
        <f>VLOOKUP(J3120,Ref!A:C,3,0)</f>
        <v>0</v>
      </c>
      <c r="C3120" s="18">
        <f>VLOOKUP(J3120,Ref!A:D,4,0)</f>
        <v>0</v>
      </c>
      <c r="D3120" s="18" t="str">
        <f t="shared" si="144"/>
        <v>20/may</v>
      </c>
      <c r="E3120" s="18">
        <f t="shared" si="145"/>
        <v>5</v>
      </c>
      <c r="F3120" s="18">
        <v>1</v>
      </c>
      <c r="G3120" s="18">
        <f t="shared" si="146"/>
        <v>0</v>
      </c>
      <c r="H3120" s="3">
        <v>46162.52957175926</v>
      </c>
      <c r="I3120">
        <v>66930362</v>
      </c>
      <c r="J3120" t="s">
        <v>2021</v>
      </c>
      <c r="K3120" t="s">
        <v>1968</v>
      </c>
      <c r="L3120" t="s">
        <v>1969</v>
      </c>
      <c r="M3120" t="s">
        <v>1970</v>
      </c>
      <c r="O3120">
        <v>353325540000</v>
      </c>
      <c r="P3120">
        <v>16018</v>
      </c>
      <c r="Q3120">
        <v>-7</v>
      </c>
      <c r="R3120">
        <v>1</v>
      </c>
      <c r="S3120">
        <v>66930362</v>
      </c>
      <c r="U3120" t="s">
        <v>5251</v>
      </c>
      <c r="W3120" t="s">
        <v>5252</v>
      </c>
      <c r="X3120">
        <v>353325540000</v>
      </c>
      <c r="Y3120" t="s">
        <v>65</v>
      </c>
      <c r="Z3120" t="s">
        <v>4619</v>
      </c>
      <c r="AF3120" t="s">
        <v>1976</v>
      </c>
      <c r="AG3120" t="s">
        <v>1972</v>
      </c>
      <c r="AL3120">
        <v>5</v>
      </c>
      <c r="AN3120" t="s">
        <v>1974</v>
      </c>
      <c r="AO3120">
        <v>0</v>
      </c>
      <c r="AQ3120">
        <v>2258277</v>
      </c>
      <c r="AR3120" t="s">
        <v>4605</v>
      </c>
      <c r="AS3120" t="s">
        <v>5883</v>
      </c>
      <c r="AT3120" t="s">
        <v>2022</v>
      </c>
    </row>
    <row r="3121" spans="1:46" x14ac:dyDescent="0.25">
      <c r="A3121" t="str">
        <f>_xlfn.XLOOKUP(I3121,UTILIZADAS[Contacto1],UTILIZADAS[Source.Name],,0)</f>
        <v>Cobros Mayo</v>
      </c>
      <c r="B3121" s="18">
        <f>VLOOKUP(J3121,Ref!A:C,3,0)</f>
        <v>1</v>
      </c>
      <c r="C3121" s="18">
        <f>VLOOKUP(J3121,Ref!A:D,4,0)</f>
        <v>1</v>
      </c>
      <c r="D3121" s="18" t="str">
        <f t="shared" si="144"/>
        <v>21/may</v>
      </c>
      <c r="E3121" s="18">
        <f t="shared" si="145"/>
        <v>5</v>
      </c>
      <c r="F3121" s="18">
        <v>1</v>
      </c>
      <c r="G3121" s="18">
        <f t="shared" si="146"/>
        <v>1</v>
      </c>
      <c r="H3121" s="3">
        <v>46163.589965277781</v>
      </c>
      <c r="I3121">
        <v>66930362</v>
      </c>
      <c r="J3121">
        <v>6003</v>
      </c>
      <c r="K3121" t="s">
        <v>1983</v>
      </c>
      <c r="L3121" t="s">
        <v>1897</v>
      </c>
      <c r="M3121" t="s">
        <v>1970</v>
      </c>
      <c r="O3121">
        <v>353325540000</v>
      </c>
      <c r="P3121">
        <v>16018</v>
      </c>
      <c r="Q3121">
        <v>-7</v>
      </c>
      <c r="R3121">
        <v>1</v>
      </c>
      <c r="S3121">
        <v>66930362</v>
      </c>
      <c r="U3121" t="s">
        <v>5251</v>
      </c>
      <c r="W3121" t="s">
        <v>5252</v>
      </c>
      <c r="X3121">
        <v>353325540000</v>
      </c>
      <c r="Y3121" t="s">
        <v>65</v>
      </c>
      <c r="Z3121" t="s">
        <v>4619</v>
      </c>
      <c r="AF3121" t="s">
        <v>1976</v>
      </c>
      <c r="AG3121" t="s">
        <v>1972</v>
      </c>
      <c r="AL3121">
        <v>39</v>
      </c>
      <c r="AM3121" t="s">
        <v>1979</v>
      </c>
      <c r="AN3121" t="s">
        <v>1987</v>
      </c>
      <c r="AO3121">
        <v>0</v>
      </c>
      <c r="AQ3121">
        <v>2258277</v>
      </c>
      <c r="AR3121" t="s">
        <v>4605</v>
      </c>
      <c r="AS3121" t="s">
        <v>5883</v>
      </c>
      <c r="AT3121" t="s">
        <v>1892</v>
      </c>
    </row>
    <row r="3122" spans="1:46" x14ac:dyDescent="0.25">
      <c r="A3122" t="str">
        <f>_xlfn.XLOOKUP(I3122,UTILIZADAS[Contacto1],UTILIZADAS[Source.Name],,0)</f>
        <v>Cobros Abril Canal Fijo</v>
      </c>
      <c r="B3122" s="18">
        <f>VLOOKUP(J3122,Ref!A:C,3,0)</f>
        <v>0</v>
      </c>
      <c r="C3122" s="18">
        <f>VLOOKUP(J3122,Ref!A:D,4,0)</f>
        <v>0</v>
      </c>
      <c r="D3122" s="18" t="str">
        <f t="shared" si="144"/>
        <v>04/may</v>
      </c>
      <c r="E3122" s="18">
        <f t="shared" si="145"/>
        <v>4</v>
      </c>
      <c r="F3122" s="18">
        <v>1</v>
      </c>
      <c r="G3122" s="18">
        <f t="shared" si="146"/>
        <v>0</v>
      </c>
      <c r="H3122" s="3">
        <v>46146.513321759259</v>
      </c>
      <c r="I3122">
        <v>66939894</v>
      </c>
      <c r="J3122" t="s">
        <v>2021</v>
      </c>
      <c r="K3122" t="s">
        <v>1968</v>
      </c>
      <c r="L3122" t="s">
        <v>1969</v>
      </c>
      <c r="M3122" t="s">
        <v>1970</v>
      </c>
      <c r="O3122">
        <v>357352250000</v>
      </c>
      <c r="P3122">
        <v>16017</v>
      </c>
      <c r="Q3122">
        <v>-7</v>
      </c>
      <c r="R3122">
        <v>1</v>
      </c>
      <c r="S3122">
        <v>66939894</v>
      </c>
      <c r="U3122" t="s">
        <v>776</v>
      </c>
      <c r="W3122" t="s">
        <v>777</v>
      </c>
      <c r="X3122" t="s">
        <v>2551</v>
      </c>
      <c r="Y3122" t="s">
        <v>65</v>
      </c>
      <c r="Z3122">
        <v>357352250000</v>
      </c>
      <c r="AG3122" t="s">
        <v>1972</v>
      </c>
      <c r="AI3122" t="s">
        <v>3549</v>
      </c>
      <c r="AL3122">
        <v>5</v>
      </c>
      <c r="AN3122" t="s">
        <v>1974</v>
      </c>
      <c r="AO3122">
        <v>0</v>
      </c>
      <c r="AQ3122">
        <v>2252639</v>
      </c>
      <c r="AR3122" t="s">
        <v>2241</v>
      </c>
      <c r="AS3122" t="s">
        <v>4163</v>
      </c>
      <c r="AT3122" t="s">
        <v>2022</v>
      </c>
    </row>
    <row r="3123" spans="1:46" x14ac:dyDescent="0.25">
      <c r="A3123" t="str">
        <f>_xlfn.XLOOKUP(I3123,UTILIZADAS[Contacto1],UTILIZADAS[Source.Name],,0)</f>
        <v>Cobros Abril Canal Fijo</v>
      </c>
      <c r="B3123" s="18">
        <f>VLOOKUP(J3123,Ref!A:C,3,0)</f>
        <v>0</v>
      </c>
      <c r="C3123" s="18">
        <f>VLOOKUP(J3123,Ref!A:D,4,0)</f>
        <v>0</v>
      </c>
      <c r="D3123" s="18" t="str">
        <f t="shared" si="144"/>
        <v>06/may</v>
      </c>
      <c r="E3123" s="18">
        <f t="shared" si="145"/>
        <v>4</v>
      </c>
      <c r="F3123" s="18">
        <v>1</v>
      </c>
      <c r="G3123" s="18">
        <f t="shared" si="146"/>
        <v>0</v>
      </c>
      <c r="H3123" s="3">
        <v>46148.522326388891</v>
      </c>
      <c r="I3123">
        <v>66939894</v>
      </c>
      <c r="J3123" t="s">
        <v>2021</v>
      </c>
      <c r="K3123" t="s">
        <v>1968</v>
      </c>
      <c r="L3123" t="s">
        <v>1969</v>
      </c>
      <c r="M3123" t="s">
        <v>1970</v>
      </c>
      <c r="O3123">
        <v>357352250000</v>
      </c>
      <c r="P3123">
        <v>16017</v>
      </c>
      <c r="Q3123">
        <v>-7</v>
      </c>
      <c r="R3123">
        <v>1</v>
      </c>
      <c r="S3123">
        <v>66939894</v>
      </c>
      <c r="U3123" t="s">
        <v>776</v>
      </c>
      <c r="W3123" t="s">
        <v>777</v>
      </c>
      <c r="X3123" t="s">
        <v>2551</v>
      </c>
      <c r="Y3123" t="s">
        <v>65</v>
      </c>
      <c r="Z3123">
        <v>357352250000</v>
      </c>
      <c r="AG3123" t="s">
        <v>1972</v>
      </c>
      <c r="AI3123" t="s">
        <v>3549</v>
      </c>
      <c r="AL3123">
        <v>5</v>
      </c>
      <c r="AN3123" t="s">
        <v>1974</v>
      </c>
      <c r="AO3123">
        <v>0</v>
      </c>
      <c r="AQ3123">
        <v>2252639</v>
      </c>
      <c r="AR3123" t="s">
        <v>2241</v>
      </c>
      <c r="AS3123" t="s">
        <v>4163</v>
      </c>
      <c r="AT3123" t="s">
        <v>2022</v>
      </c>
    </row>
    <row r="3124" spans="1:46" x14ac:dyDescent="0.25">
      <c r="A3124" t="str">
        <f>_xlfn.XLOOKUP(I3124,UTILIZADAS[Contacto1],UTILIZADAS[Source.Name],,0)</f>
        <v>Cobros Abril Canal Fijo</v>
      </c>
      <c r="B3124" s="18">
        <f>VLOOKUP(J3124,Ref!A:C,3,0)</f>
        <v>0</v>
      </c>
      <c r="C3124" s="18">
        <f>VLOOKUP(J3124,Ref!A:D,4,0)</f>
        <v>0</v>
      </c>
      <c r="D3124" s="18" t="str">
        <f t="shared" si="144"/>
        <v>07/may</v>
      </c>
      <c r="E3124" s="18">
        <f t="shared" si="145"/>
        <v>4</v>
      </c>
      <c r="F3124" s="18">
        <v>1</v>
      </c>
      <c r="G3124" s="18">
        <f t="shared" si="146"/>
        <v>0</v>
      </c>
      <c r="H3124" s="3">
        <v>46149.716793981483</v>
      </c>
      <c r="I3124">
        <v>66939894</v>
      </c>
      <c r="J3124" t="s">
        <v>2021</v>
      </c>
      <c r="K3124" t="s">
        <v>1968</v>
      </c>
      <c r="L3124" t="s">
        <v>1969</v>
      </c>
      <c r="M3124" t="s">
        <v>1970</v>
      </c>
      <c r="O3124">
        <v>357352250000</v>
      </c>
      <c r="P3124">
        <v>16017</v>
      </c>
      <c r="Q3124">
        <v>-7</v>
      </c>
      <c r="R3124">
        <v>1</v>
      </c>
      <c r="S3124">
        <v>66939894</v>
      </c>
      <c r="U3124" t="s">
        <v>776</v>
      </c>
      <c r="W3124" t="s">
        <v>777</v>
      </c>
      <c r="X3124" t="s">
        <v>2551</v>
      </c>
      <c r="Y3124" t="s">
        <v>65</v>
      </c>
      <c r="Z3124">
        <v>357352250000</v>
      </c>
      <c r="AG3124" t="s">
        <v>1972</v>
      </c>
      <c r="AI3124" t="s">
        <v>3549</v>
      </c>
      <c r="AL3124">
        <v>5</v>
      </c>
      <c r="AN3124" t="s">
        <v>1974</v>
      </c>
      <c r="AO3124">
        <v>0</v>
      </c>
      <c r="AQ3124">
        <v>2252639</v>
      </c>
      <c r="AR3124" t="s">
        <v>2241</v>
      </c>
      <c r="AS3124" t="s">
        <v>4163</v>
      </c>
      <c r="AT3124" t="s">
        <v>2022</v>
      </c>
    </row>
    <row r="3125" spans="1:46" x14ac:dyDescent="0.25">
      <c r="A3125" t="str">
        <f>_xlfn.XLOOKUP(I3125,UTILIZADAS[Contacto1],UTILIZADAS[Source.Name],,0)</f>
        <v>Cobros Abril Canal Fijo</v>
      </c>
      <c r="B3125" s="18">
        <f>VLOOKUP(J3125,Ref!A:C,3,0)</f>
        <v>0</v>
      </c>
      <c r="C3125" s="18">
        <f>VLOOKUP(J3125,Ref!A:D,4,0)</f>
        <v>0</v>
      </c>
      <c r="D3125" s="18" t="str">
        <f t="shared" si="144"/>
        <v>08/may</v>
      </c>
      <c r="E3125" s="18">
        <f t="shared" si="145"/>
        <v>4</v>
      </c>
      <c r="F3125" s="18">
        <v>1</v>
      </c>
      <c r="G3125" s="18">
        <f t="shared" si="146"/>
        <v>1</v>
      </c>
      <c r="H3125" s="3">
        <v>46150.733391203707</v>
      </c>
      <c r="I3125">
        <v>66939894</v>
      </c>
      <c r="J3125" t="s">
        <v>2021</v>
      </c>
      <c r="K3125" t="s">
        <v>1968</v>
      </c>
      <c r="L3125" t="s">
        <v>1969</v>
      </c>
      <c r="M3125" t="s">
        <v>1970</v>
      </c>
      <c r="O3125">
        <v>357352250000</v>
      </c>
      <c r="P3125">
        <v>16017</v>
      </c>
      <c r="Q3125">
        <v>-7</v>
      </c>
      <c r="R3125">
        <v>1</v>
      </c>
      <c r="S3125">
        <v>66939894</v>
      </c>
      <c r="U3125" t="s">
        <v>776</v>
      </c>
      <c r="W3125" t="s">
        <v>777</v>
      </c>
      <c r="X3125" t="s">
        <v>2551</v>
      </c>
      <c r="Y3125" t="s">
        <v>65</v>
      </c>
      <c r="Z3125">
        <v>357352250000</v>
      </c>
      <c r="AG3125" t="s">
        <v>1972</v>
      </c>
      <c r="AI3125" t="s">
        <v>3549</v>
      </c>
      <c r="AL3125">
        <v>5</v>
      </c>
      <c r="AN3125" t="s">
        <v>1974</v>
      </c>
      <c r="AO3125">
        <v>0</v>
      </c>
      <c r="AQ3125">
        <v>2252639</v>
      </c>
      <c r="AR3125" t="s">
        <v>2241</v>
      </c>
      <c r="AS3125" t="s">
        <v>4163</v>
      </c>
      <c r="AT3125" t="s">
        <v>2022</v>
      </c>
    </row>
    <row r="3126" spans="1:46" x14ac:dyDescent="0.25">
      <c r="A3126" t="str">
        <f>_xlfn.XLOOKUP(I3126,UTILIZADAS[Contacto1],UTILIZADAS[Source.Name],,0)</f>
        <v>Cobros Abril Canal Fijo</v>
      </c>
      <c r="B3126" s="18">
        <f>VLOOKUP(J3126,Ref!A:C,3,0)</f>
        <v>0</v>
      </c>
      <c r="C3126" s="18">
        <f>VLOOKUP(J3126,Ref!A:D,4,0)</f>
        <v>0</v>
      </c>
      <c r="D3126" s="18" t="str">
        <f t="shared" si="144"/>
        <v>04/may</v>
      </c>
      <c r="E3126" s="18">
        <f t="shared" si="145"/>
        <v>5</v>
      </c>
      <c r="F3126" s="18">
        <v>1</v>
      </c>
      <c r="G3126" s="18">
        <f t="shared" si="146"/>
        <v>0</v>
      </c>
      <c r="H3126" s="3">
        <v>46146.538043981483</v>
      </c>
      <c r="I3126">
        <v>66942993</v>
      </c>
      <c r="J3126" t="s">
        <v>1967</v>
      </c>
      <c r="K3126" t="s">
        <v>1968</v>
      </c>
      <c r="L3126" t="s">
        <v>1969</v>
      </c>
      <c r="M3126" t="s">
        <v>1970</v>
      </c>
      <c r="O3126">
        <v>354354340000</v>
      </c>
      <c r="P3126">
        <v>16017</v>
      </c>
      <c r="Q3126">
        <v>-7</v>
      </c>
      <c r="R3126">
        <v>1</v>
      </c>
      <c r="S3126">
        <v>66942993</v>
      </c>
      <c r="U3126" t="s">
        <v>616</v>
      </c>
      <c r="W3126" t="s">
        <v>617</v>
      </c>
      <c r="X3126" t="s">
        <v>2551</v>
      </c>
      <c r="Y3126" t="s">
        <v>65</v>
      </c>
      <c r="Z3126">
        <v>354354340000</v>
      </c>
      <c r="AG3126" t="s">
        <v>1972</v>
      </c>
      <c r="AI3126" t="s">
        <v>3579</v>
      </c>
      <c r="AL3126">
        <v>0</v>
      </c>
      <c r="AN3126" t="s">
        <v>1974</v>
      </c>
      <c r="AO3126">
        <v>0</v>
      </c>
      <c r="AQ3126">
        <v>2252670</v>
      </c>
      <c r="AR3126" t="s">
        <v>2241</v>
      </c>
      <c r="AS3126" t="s">
        <v>4163</v>
      </c>
      <c r="AT3126" t="s">
        <v>1975</v>
      </c>
    </row>
    <row r="3127" spans="1:46" x14ac:dyDescent="0.25">
      <c r="A3127" t="str">
        <f>_xlfn.XLOOKUP(I3127,UTILIZADAS[Contacto1],UTILIZADAS[Source.Name],,0)</f>
        <v>Cobros Abril Canal Fijo</v>
      </c>
      <c r="B3127" s="18">
        <f>VLOOKUP(J3127,Ref!A:C,3,0)</f>
        <v>0</v>
      </c>
      <c r="C3127" s="18">
        <f>VLOOKUP(J3127,Ref!A:D,4,0)</f>
        <v>0</v>
      </c>
      <c r="D3127" s="18" t="str">
        <f t="shared" si="144"/>
        <v>06/may</v>
      </c>
      <c r="E3127" s="18">
        <f t="shared" si="145"/>
        <v>5</v>
      </c>
      <c r="F3127" s="18">
        <v>1</v>
      </c>
      <c r="G3127" s="18">
        <f t="shared" si="146"/>
        <v>0</v>
      </c>
      <c r="H3127" s="3">
        <v>46148.533182870371</v>
      </c>
      <c r="I3127">
        <v>66942993</v>
      </c>
      <c r="J3127" t="s">
        <v>1967</v>
      </c>
      <c r="K3127" t="s">
        <v>1968</v>
      </c>
      <c r="L3127" t="s">
        <v>1969</v>
      </c>
      <c r="M3127" t="s">
        <v>1970</v>
      </c>
      <c r="O3127">
        <v>354354340000</v>
      </c>
      <c r="P3127">
        <v>16017</v>
      </c>
      <c r="Q3127">
        <v>-7</v>
      </c>
      <c r="R3127">
        <v>1</v>
      </c>
      <c r="S3127">
        <v>66942993</v>
      </c>
      <c r="U3127" t="s">
        <v>616</v>
      </c>
      <c r="W3127" t="s">
        <v>617</v>
      </c>
      <c r="X3127" t="s">
        <v>2551</v>
      </c>
      <c r="Y3127" t="s">
        <v>65</v>
      </c>
      <c r="Z3127">
        <v>354354340000</v>
      </c>
      <c r="AG3127" t="s">
        <v>1972</v>
      </c>
      <c r="AI3127" t="s">
        <v>3579</v>
      </c>
      <c r="AL3127">
        <v>0</v>
      </c>
      <c r="AN3127" t="s">
        <v>1974</v>
      </c>
      <c r="AO3127">
        <v>0</v>
      </c>
      <c r="AQ3127">
        <v>2252670</v>
      </c>
      <c r="AR3127" t="s">
        <v>2241</v>
      </c>
      <c r="AS3127" t="s">
        <v>4163</v>
      </c>
      <c r="AT3127" t="s">
        <v>1975</v>
      </c>
    </row>
    <row r="3128" spans="1:46" x14ac:dyDescent="0.25">
      <c r="A3128" t="str">
        <f>_xlfn.XLOOKUP(I3128,UTILIZADAS[Contacto1],UTILIZADAS[Source.Name],,0)</f>
        <v>Cobros Abril Canal Fijo</v>
      </c>
      <c r="B3128" s="18">
        <f>VLOOKUP(J3128,Ref!A:C,3,0)</f>
        <v>0</v>
      </c>
      <c r="C3128" s="18">
        <f>VLOOKUP(J3128,Ref!A:D,4,0)</f>
        <v>0</v>
      </c>
      <c r="D3128" s="18" t="str">
        <f t="shared" si="144"/>
        <v>07/may</v>
      </c>
      <c r="E3128" s="18">
        <f t="shared" si="145"/>
        <v>5</v>
      </c>
      <c r="F3128" s="18">
        <v>1</v>
      </c>
      <c r="G3128" s="18">
        <f t="shared" si="146"/>
        <v>0</v>
      </c>
      <c r="H3128" s="3">
        <v>46149.7344212963</v>
      </c>
      <c r="I3128">
        <v>66942993</v>
      </c>
      <c r="J3128" t="s">
        <v>1967</v>
      </c>
      <c r="K3128" t="s">
        <v>1968</v>
      </c>
      <c r="L3128" t="s">
        <v>1969</v>
      </c>
      <c r="M3128" t="s">
        <v>1970</v>
      </c>
      <c r="O3128">
        <v>354354340000</v>
      </c>
      <c r="P3128">
        <v>16017</v>
      </c>
      <c r="Q3128">
        <v>-7</v>
      </c>
      <c r="R3128">
        <v>1</v>
      </c>
      <c r="S3128">
        <v>66942993</v>
      </c>
      <c r="U3128" t="s">
        <v>616</v>
      </c>
      <c r="W3128" t="s">
        <v>617</v>
      </c>
      <c r="X3128" t="s">
        <v>2551</v>
      </c>
      <c r="Y3128" t="s">
        <v>65</v>
      </c>
      <c r="Z3128">
        <v>354354340000</v>
      </c>
      <c r="AG3128" t="s">
        <v>1972</v>
      </c>
      <c r="AI3128" t="s">
        <v>3579</v>
      </c>
      <c r="AL3128">
        <v>0</v>
      </c>
      <c r="AN3128" t="s">
        <v>1974</v>
      </c>
      <c r="AO3128">
        <v>0</v>
      </c>
      <c r="AQ3128">
        <v>2252670</v>
      </c>
      <c r="AR3128" t="s">
        <v>2241</v>
      </c>
      <c r="AS3128" t="s">
        <v>4163</v>
      </c>
      <c r="AT3128" t="s">
        <v>1975</v>
      </c>
    </row>
    <row r="3129" spans="1:46" x14ac:dyDescent="0.25">
      <c r="A3129" t="str">
        <f>_xlfn.XLOOKUP(I3129,UTILIZADAS[Contacto1],UTILIZADAS[Source.Name],,0)</f>
        <v>Cobros Abril Canal Fijo</v>
      </c>
      <c r="B3129" s="18">
        <f>VLOOKUP(J3129,Ref!A:C,3,0)</f>
        <v>0</v>
      </c>
      <c r="C3129" s="18">
        <f>VLOOKUP(J3129,Ref!A:D,4,0)</f>
        <v>0</v>
      </c>
      <c r="D3129" s="18" t="str">
        <f t="shared" si="144"/>
        <v>08/may</v>
      </c>
      <c r="E3129" s="18">
        <f t="shared" si="145"/>
        <v>5</v>
      </c>
      <c r="F3129" s="18">
        <v>1</v>
      </c>
      <c r="G3129" s="18">
        <f t="shared" si="146"/>
        <v>0</v>
      </c>
      <c r="H3129" s="3">
        <v>46150.748344907406</v>
      </c>
      <c r="I3129">
        <v>66942993</v>
      </c>
      <c r="J3129" t="s">
        <v>2023</v>
      </c>
      <c r="K3129" t="s">
        <v>1968</v>
      </c>
      <c r="L3129" t="s">
        <v>1969</v>
      </c>
      <c r="M3129" t="s">
        <v>1970</v>
      </c>
      <c r="O3129">
        <v>354354340000</v>
      </c>
      <c r="P3129">
        <v>16017</v>
      </c>
      <c r="Q3129">
        <v>-7</v>
      </c>
      <c r="R3129">
        <v>1</v>
      </c>
      <c r="S3129">
        <v>66942993</v>
      </c>
      <c r="U3129" t="s">
        <v>616</v>
      </c>
      <c r="W3129" t="s">
        <v>617</v>
      </c>
      <c r="X3129" t="s">
        <v>2551</v>
      </c>
      <c r="Y3129" t="s">
        <v>65</v>
      </c>
      <c r="Z3129">
        <v>354354340000</v>
      </c>
      <c r="AG3129" t="s">
        <v>1972</v>
      </c>
      <c r="AI3129" t="s">
        <v>3579</v>
      </c>
      <c r="AL3129">
        <v>0</v>
      </c>
      <c r="AN3129" t="s">
        <v>1974</v>
      </c>
      <c r="AO3129">
        <v>0</v>
      </c>
      <c r="AQ3129">
        <v>2252670</v>
      </c>
      <c r="AR3129" t="s">
        <v>2241</v>
      </c>
      <c r="AS3129" t="s">
        <v>4163</v>
      </c>
      <c r="AT3129" t="s">
        <v>2024</v>
      </c>
    </row>
    <row r="3130" spans="1:46" x14ac:dyDescent="0.25">
      <c r="A3130" t="str">
        <f>_xlfn.XLOOKUP(I3130,UTILIZADAS[Contacto1],UTILIZADAS[Source.Name],,0)</f>
        <v>Cobros Abril Canal Fijo</v>
      </c>
      <c r="B3130" s="18">
        <f>VLOOKUP(J3130,Ref!A:C,3,0)</f>
        <v>0</v>
      </c>
      <c r="C3130" s="18">
        <f>VLOOKUP(J3130,Ref!A:D,4,0)</f>
        <v>0</v>
      </c>
      <c r="D3130" s="18" t="str">
        <f t="shared" si="144"/>
        <v>09/may</v>
      </c>
      <c r="E3130" s="18">
        <f t="shared" si="145"/>
        <v>5</v>
      </c>
      <c r="F3130" s="18">
        <v>1</v>
      </c>
      <c r="G3130" s="18">
        <f t="shared" si="146"/>
        <v>1</v>
      </c>
      <c r="H3130" s="3">
        <v>46151.422511574077</v>
      </c>
      <c r="I3130">
        <v>66942993</v>
      </c>
      <c r="J3130" t="s">
        <v>1967</v>
      </c>
      <c r="K3130" t="s">
        <v>1968</v>
      </c>
      <c r="L3130" t="s">
        <v>1969</v>
      </c>
      <c r="M3130" t="s">
        <v>1970</v>
      </c>
      <c r="O3130">
        <v>354354340000</v>
      </c>
      <c r="P3130">
        <v>16017</v>
      </c>
      <c r="Q3130">
        <v>-7</v>
      </c>
      <c r="R3130">
        <v>1</v>
      </c>
      <c r="S3130">
        <v>66942993</v>
      </c>
      <c r="U3130" t="s">
        <v>616</v>
      </c>
      <c r="W3130" t="s">
        <v>617</v>
      </c>
      <c r="X3130" t="s">
        <v>2551</v>
      </c>
      <c r="Y3130" t="s">
        <v>65</v>
      </c>
      <c r="Z3130">
        <v>354354340000</v>
      </c>
      <c r="AG3130" t="s">
        <v>1972</v>
      </c>
      <c r="AI3130" t="s">
        <v>3579</v>
      </c>
      <c r="AL3130">
        <v>0</v>
      </c>
      <c r="AN3130" t="s">
        <v>1974</v>
      </c>
      <c r="AO3130">
        <v>0</v>
      </c>
      <c r="AQ3130">
        <v>2252670</v>
      </c>
      <c r="AR3130" t="s">
        <v>2241</v>
      </c>
      <c r="AS3130" t="s">
        <v>4163</v>
      </c>
      <c r="AT3130" t="s">
        <v>1975</v>
      </c>
    </row>
    <row r="3131" spans="1:46" x14ac:dyDescent="0.25">
      <c r="A3131" t="str">
        <f>_xlfn.XLOOKUP(I3131,UTILIZADAS[Contacto1],UTILIZADAS[Source.Name],,0)</f>
        <v>Cobros Mayo</v>
      </c>
      <c r="B3131" s="18">
        <f>VLOOKUP(J3131,Ref!A:C,3,0)</f>
        <v>0</v>
      </c>
      <c r="C3131" s="18">
        <f>VLOOKUP(J3131,Ref!A:D,4,0)</f>
        <v>0</v>
      </c>
      <c r="D3131" s="18" t="str">
        <f t="shared" si="144"/>
        <v>12/may</v>
      </c>
      <c r="E3131" s="18">
        <f t="shared" si="145"/>
        <v>6</v>
      </c>
      <c r="F3131" s="18">
        <v>1</v>
      </c>
      <c r="G3131" s="18">
        <f t="shared" si="146"/>
        <v>0</v>
      </c>
      <c r="H3131" s="3">
        <v>46154.491828703707</v>
      </c>
      <c r="I3131">
        <v>66945064</v>
      </c>
      <c r="J3131" t="s">
        <v>2021</v>
      </c>
      <c r="K3131" t="s">
        <v>1968</v>
      </c>
      <c r="L3131" t="s">
        <v>1969</v>
      </c>
      <c r="M3131" t="s">
        <v>1970</v>
      </c>
      <c r="O3131">
        <v>362092100000</v>
      </c>
      <c r="P3131">
        <v>16018</v>
      </c>
      <c r="Q3131">
        <v>-7</v>
      </c>
      <c r="R3131">
        <v>1</v>
      </c>
      <c r="S3131">
        <v>66945064</v>
      </c>
      <c r="U3131" t="s">
        <v>5253</v>
      </c>
      <c r="W3131" t="s">
        <v>5254</v>
      </c>
      <c r="X3131">
        <v>362092100000</v>
      </c>
      <c r="Y3131" t="s">
        <v>65</v>
      </c>
      <c r="Z3131" t="s">
        <v>66</v>
      </c>
      <c r="AG3131" t="s">
        <v>1972</v>
      </c>
      <c r="AL3131">
        <v>5</v>
      </c>
      <c r="AN3131" t="s">
        <v>1974</v>
      </c>
      <c r="AO3131">
        <v>0</v>
      </c>
      <c r="AQ3131">
        <v>2258278</v>
      </c>
      <c r="AR3131" t="s">
        <v>4605</v>
      </c>
      <c r="AS3131" t="s">
        <v>5883</v>
      </c>
      <c r="AT3131" t="s">
        <v>2022</v>
      </c>
    </row>
    <row r="3132" spans="1:46" x14ac:dyDescent="0.25">
      <c r="A3132" t="str">
        <f>_xlfn.XLOOKUP(I3132,UTILIZADAS[Contacto1],UTILIZADAS[Source.Name],,0)</f>
        <v>Cobros Mayo</v>
      </c>
      <c r="B3132" s="18">
        <f>VLOOKUP(J3132,Ref!A:C,3,0)</f>
        <v>0</v>
      </c>
      <c r="C3132" s="18">
        <f>VLOOKUP(J3132,Ref!A:D,4,0)</f>
        <v>0</v>
      </c>
      <c r="D3132" s="18" t="str">
        <f t="shared" si="144"/>
        <v>14/may</v>
      </c>
      <c r="E3132" s="18">
        <f t="shared" si="145"/>
        <v>6</v>
      </c>
      <c r="F3132" s="18">
        <v>1</v>
      </c>
      <c r="G3132" s="18">
        <f t="shared" si="146"/>
        <v>0</v>
      </c>
      <c r="H3132" s="3">
        <v>46156.531840277778</v>
      </c>
      <c r="I3132">
        <v>66945064</v>
      </c>
      <c r="J3132" t="s">
        <v>2021</v>
      </c>
      <c r="K3132" t="s">
        <v>1968</v>
      </c>
      <c r="L3132" t="s">
        <v>1969</v>
      </c>
      <c r="M3132" t="s">
        <v>1970</v>
      </c>
      <c r="O3132">
        <v>362092100000</v>
      </c>
      <c r="P3132">
        <v>16018</v>
      </c>
      <c r="Q3132">
        <v>-7</v>
      </c>
      <c r="R3132">
        <v>1</v>
      </c>
      <c r="S3132">
        <v>66945064</v>
      </c>
      <c r="U3132" t="s">
        <v>5253</v>
      </c>
      <c r="W3132" t="s">
        <v>5254</v>
      </c>
      <c r="X3132">
        <v>362092100000</v>
      </c>
      <c r="Y3132" t="s">
        <v>65</v>
      </c>
      <c r="Z3132" t="s">
        <v>66</v>
      </c>
      <c r="AG3132" t="s">
        <v>1972</v>
      </c>
      <c r="AL3132">
        <v>5</v>
      </c>
      <c r="AN3132" t="s">
        <v>1974</v>
      </c>
      <c r="AO3132">
        <v>0</v>
      </c>
      <c r="AQ3132">
        <v>2258278</v>
      </c>
      <c r="AR3132" t="s">
        <v>4605</v>
      </c>
      <c r="AS3132" t="s">
        <v>5883</v>
      </c>
      <c r="AT3132" t="s">
        <v>2022</v>
      </c>
    </row>
    <row r="3133" spans="1:46" x14ac:dyDescent="0.25">
      <c r="A3133" t="str">
        <f>_xlfn.XLOOKUP(I3133,UTILIZADAS[Contacto1],UTILIZADAS[Source.Name],,0)</f>
        <v>Cobros Mayo</v>
      </c>
      <c r="B3133" s="18">
        <f>VLOOKUP(J3133,Ref!A:C,3,0)</f>
        <v>0</v>
      </c>
      <c r="C3133" s="18">
        <f>VLOOKUP(J3133,Ref!A:D,4,0)</f>
        <v>0</v>
      </c>
      <c r="D3133" s="18" t="str">
        <f t="shared" si="144"/>
        <v>18/may</v>
      </c>
      <c r="E3133" s="18">
        <f t="shared" si="145"/>
        <v>6</v>
      </c>
      <c r="F3133" s="18">
        <v>1</v>
      </c>
      <c r="G3133" s="18">
        <f t="shared" si="146"/>
        <v>0</v>
      </c>
      <c r="H3133" s="3">
        <v>46160.723749999997</v>
      </c>
      <c r="I3133">
        <v>66945064</v>
      </c>
      <c r="J3133" t="s">
        <v>2021</v>
      </c>
      <c r="K3133" t="s">
        <v>1968</v>
      </c>
      <c r="L3133" t="s">
        <v>1969</v>
      </c>
      <c r="M3133" t="s">
        <v>1970</v>
      </c>
      <c r="O3133">
        <v>362092100000</v>
      </c>
      <c r="P3133">
        <v>16018</v>
      </c>
      <c r="Q3133">
        <v>-7</v>
      </c>
      <c r="R3133">
        <v>1</v>
      </c>
      <c r="S3133">
        <v>66945064</v>
      </c>
      <c r="U3133" t="s">
        <v>5253</v>
      </c>
      <c r="W3133" t="s">
        <v>5254</v>
      </c>
      <c r="X3133">
        <v>362092100000</v>
      </c>
      <c r="Y3133" t="s">
        <v>65</v>
      </c>
      <c r="Z3133" t="s">
        <v>66</v>
      </c>
      <c r="AG3133" t="s">
        <v>1972</v>
      </c>
      <c r="AL3133">
        <v>5</v>
      </c>
      <c r="AN3133" t="s">
        <v>1974</v>
      </c>
      <c r="AO3133">
        <v>0</v>
      </c>
      <c r="AQ3133">
        <v>2258278</v>
      </c>
      <c r="AR3133" t="s">
        <v>4605</v>
      </c>
      <c r="AS3133" t="s">
        <v>5883</v>
      </c>
      <c r="AT3133" t="s">
        <v>2022</v>
      </c>
    </row>
    <row r="3134" spans="1:46" x14ac:dyDescent="0.25">
      <c r="A3134" t="str">
        <f>_xlfn.XLOOKUP(I3134,UTILIZADAS[Contacto1],UTILIZADAS[Source.Name],,0)</f>
        <v>Cobros Mayo</v>
      </c>
      <c r="B3134" s="18">
        <f>VLOOKUP(J3134,Ref!A:C,3,0)</f>
        <v>0</v>
      </c>
      <c r="C3134" s="18">
        <f>VLOOKUP(J3134,Ref!A:D,4,0)</f>
        <v>0</v>
      </c>
      <c r="D3134" s="18" t="str">
        <f t="shared" si="144"/>
        <v>20/may</v>
      </c>
      <c r="E3134" s="18">
        <f t="shared" si="145"/>
        <v>6</v>
      </c>
      <c r="F3134" s="18">
        <v>1</v>
      </c>
      <c r="G3134" s="18">
        <f t="shared" si="146"/>
        <v>0</v>
      </c>
      <c r="H3134" s="3">
        <v>46162.529849537037</v>
      </c>
      <c r="I3134">
        <v>66945064</v>
      </c>
      <c r="J3134" t="s">
        <v>2021</v>
      </c>
      <c r="K3134" t="s">
        <v>1968</v>
      </c>
      <c r="L3134" t="s">
        <v>1969</v>
      </c>
      <c r="M3134" t="s">
        <v>1970</v>
      </c>
      <c r="O3134">
        <v>362092100000</v>
      </c>
      <c r="P3134">
        <v>16018</v>
      </c>
      <c r="Q3134">
        <v>-7</v>
      </c>
      <c r="R3134">
        <v>1</v>
      </c>
      <c r="S3134">
        <v>66945064</v>
      </c>
      <c r="U3134" t="s">
        <v>5253</v>
      </c>
      <c r="W3134" t="s">
        <v>5254</v>
      </c>
      <c r="X3134">
        <v>362092100000</v>
      </c>
      <c r="Y3134" t="s">
        <v>65</v>
      </c>
      <c r="Z3134" t="s">
        <v>66</v>
      </c>
      <c r="AG3134" t="s">
        <v>1972</v>
      </c>
      <c r="AL3134">
        <v>5</v>
      </c>
      <c r="AN3134" t="s">
        <v>1974</v>
      </c>
      <c r="AO3134">
        <v>0</v>
      </c>
      <c r="AQ3134">
        <v>2258278</v>
      </c>
      <c r="AR3134" t="s">
        <v>4605</v>
      </c>
      <c r="AS3134" t="s">
        <v>5883</v>
      </c>
      <c r="AT3134" t="s">
        <v>2022</v>
      </c>
    </row>
    <row r="3135" spans="1:46" x14ac:dyDescent="0.25">
      <c r="A3135" t="str">
        <f>_xlfn.XLOOKUP(I3135,UTILIZADAS[Contacto1],UTILIZADAS[Source.Name],,0)</f>
        <v>Cobros Mayo</v>
      </c>
      <c r="B3135" s="18">
        <f>VLOOKUP(J3135,Ref!A:C,3,0)</f>
        <v>0</v>
      </c>
      <c r="C3135" s="18">
        <f>VLOOKUP(J3135,Ref!A:D,4,0)</f>
        <v>0</v>
      </c>
      <c r="D3135" s="18" t="str">
        <f t="shared" si="144"/>
        <v>21/may</v>
      </c>
      <c r="E3135" s="18">
        <f t="shared" si="145"/>
        <v>6</v>
      </c>
      <c r="F3135" s="18">
        <v>1</v>
      </c>
      <c r="G3135" s="18">
        <f t="shared" si="146"/>
        <v>0</v>
      </c>
      <c r="H3135" s="3">
        <v>46163.590312499997</v>
      </c>
      <c r="I3135">
        <v>66945064</v>
      </c>
      <c r="J3135" t="s">
        <v>2021</v>
      </c>
      <c r="K3135" t="s">
        <v>1968</v>
      </c>
      <c r="L3135" t="s">
        <v>1969</v>
      </c>
      <c r="M3135" t="s">
        <v>1970</v>
      </c>
      <c r="O3135">
        <v>362092100000</v>
      </c>
      <c r="P3135">
        <v>16018</v>
      </c>
      <c r="Q3135">
        <v>-7</v>
      </c>
      <c r="R3135">
        <v>1</v>
      </c>
      <c r="S3135">
        <v>66945064</v>
      </c>
      <c r="U3135" t="s">
        <v>5253</v>
      </c>
      <c r="W3135" t="s">
        <v>5254</v>
      </c>
      <c r="X3135">
        <v>362092100000</v>
      </c>
      <c r="Y3135" t="s">
        <v>65</v>
      </c>
      <c r="Z3135" t="s">
        <v>66</v>
      </c>
      <c r="AG3135" t="s">
        <v>1972</v>
      </c>
      <c r="AL3135">
        <v>5</v>
      </c>
      <c r="AN3135" t="s">
        <v>1974</v>
      </c>
      <c r="AO3135">
        <v>0</v>
      </c>
      <c r="AQ3135">
        <v>2258278</v>
      </c>
      <c r="AR3135" t="s">
        <v>4605</v>
      </c>
      <c r="AS3135" t="s">
        <v>5883</v>
      </c>
      <c r="AT3135" t="s">
        <v>2022</v>
      </c>
    </row>
    <row r="3136" spans="1:46" x14ac:dyDescent="0.25">
      <c r="A3136" t="str">
        <f>_xlfn.XLOOKUP(I3136,UTILIZADAS[Contacto1],UTILIZADAS[Source.Name],,0)</f>
        <v>Cobros Mayo</v>
      </c>
      <c r="B3136" s="18">
        <f>VLOOKUP(J3136,Ref!A:C,3,0)</f>
        <v>0</v>
      </c>
      <c r="C3136" s="18">
        <f>VLOOKUP(J3136,Ref!A:D,4,0)</f>
        <v>0</v>
      </c>
      <c r="D3136" s="18" t="str">
        <f t="shared" si="144"/>
        <v>22/may</v>
      </c>
      <c r="E3136" s="18">
        <f t="shared" si="145"/>
        <v>6</v>
      </c>
      <c r="F3136" s="18">
        <v>1</v>
      </c>
      <c r="G3136" s="18">
        <f t="shared" si="146"/>
        <v>1</v>
      </c>
      <c r="H3136" s="3">
        <v>46164.438599537039</v>
      </c>
      <c r="I3136">
        <v>66945064</v>
      </c>
      <c r="J3136" t="s">
        <v>2021</v>
      </c>
      <c r="K3136" t="s">
        <v>1968</v>
      </c>
      <c r="L3136" t="s">
        <v>1969</v>
      </c>
      <c r="M3136" t="s">
        <v>1970</v>
      </c>
      <c r="O3136">
        <v>362092100000</v>
      </c>
      <c r="P3136">
        <v>16018</v>
      </c>
      <c r="Q3136">
        <v>-7</v>
      </c>
      <c r="R3136">
        <v>1</v>
      </c>
      <c r="S3136">
        <v>66945064</v>
      </c>
      <c r="U3136" t="s">
        <v>5253</v>
      </c>
      <c r="W3136" t="s">
        <v>5254</v>
      </c>
      <c r="X3136">
        <v>362092100000</v>
      </c>
      <c r="Y3136" t="s">
        <v>65</v>
      </c>
      <c r="Z3136" t="s">
        <v>66</v>
      </c>
      <c r="AG3136" t="s">
        <v>1972</v>
      </c>
      <c r="AL3136">
        <v>5</v>
      </c>
      <c r="AN3136" t="s">
        <v>1974</v>
      </c>
      <c r="AO3136">
        <v>0</v>
      </c>
      <c r="AQ3136">
        <v>2258278</v>
      </c>
      <c r="AR3136" t="s">
        <v>4605</v>
      </c>
      <c r="AS3136" t="s">
        <v>5883</v>
      </c>
      <c r="AT3136" t="s">
        <v>2022</v>
      </c>
    </row>
    <row r="3137" spans="1:46" x14ac:dyDescent="0.25">
      <c r="A3137" t="str">
        <f>_xlfn.XLOOKUP(I3137,UTILIZADAS[Contacto1],UTILIZADAS[Source.Name],,0)</f>
        <v>Cobros Mayo</v>
      </c>
      <c r="B3137" s="18">
        <f>VLOOKUP(J3137,Ref!A:C,3,0)</f>
        <v>0</v>
      </c>
      <c r="C3137" s="18">
        <f>VLOOKUP(J3137,Ref!A:D,4,0)</f>
        <v>0</v>
      </c>
      <c r="D3137" s="18" t="str">
        <f t="shared" si="144"/>
        <v>12/may</v>
      </c>
      <c r="E3137" s="18">
        <f t="shared" si="145"/>
        <v>7</v>
      </c>
      <c r="F3137" s="18">
        <v>1</v>
      </c>
      <c r="G3137" s="18">
        <f t="shared" si="146"/>
        <v>0</v>
      </c>
      <c r="H3137" s="3">
        <v>46154.493402777778</v>
      </c>
      <c r="I3137">
        <v>66948619</v>
      </c>
      <c r="J3137" t="s">
        <v>1967</v>
      </c>
      <c r="K3137" t="s">
        <v>1968</v>
      </c>
      <c r="L3137" t="s">
        <v>1969</v>
      </c>
      <c r="M3137" t="s">
        <v>1970</v>
      </c>
      <c r="O3137">
        <v>365001080000</v>
      </c>
      <c r="P3137">
        <v>16018</v>
      </c>
      <c r="Q3137">
        <v>-7</v>
      </c>
      <c r="R3137">
        <v>1</v>
      </c>
      <c r="S3137">
        <v>66948619</v>
      </c>
      <c r="U3137" t="s">
        <v>6126</v>
      </c>
      <c r="W3137" t="s">
        <v>5256</v>
      </c>
      <c r="X3137">
        <v>365001080000</v>
      </c>
      <c r="Y3137" t="s">
        <v>65</v>
      </c>
      <c r="Z3137" t="s">
        <v>4619</v>
      </c>
      <c r="AG3137" t="s">
        <v>1972</v>
      </c>
      <c r="AL3137">
        <v>0</v>
      </c>
      <c r="AN3137" t="s">
        <v>1974</v>
      </c>
      <c r="AO3137">
        <v>0</v>
      </c>
      <c r="AQ3137">
        <v>2258279</v>
      </c>
      <c r="AR3137" t="s">
        <v>4605</v>
      </c>
      <c r="AS3137" t="s">
        <v>5883</v>
      </c>
      <c r="AT3137" t="s">
        <v>1975</v>
      </c>
    </row>
    <row r="3138" spans="1:46" x14ac:dyDescent="0.25">
      <c r="A3138" t="str">
        <f>_xlfn.XLOOKUP(I3138,UTILIZADAS[Contacto1],UTILIZADAS[Source.Name],,0)</f>
        <v>Cobros Mayo</v>
      </c>
      <c r="B3138" s="18">
        <f>VLOOKUP(J3138,Ref!A:C,3,0)</f>
        <v>0</v>
      </c>
      <c r="C3138" s="18">
        <f>VLOOKUP(J3138,Ref!A:D,4,0)</f>
        <v>0</v>
      </c>
      <c r="D3138" s="18" t="str">
        <f t="shared" ref="D3138:D3201" si="147">TEXT(H3138,"dd/mmm")</f>
        <v>14/may</v>
      </c>
      <c r="E3138" s="18">
        <f t="shared" ref="E3138:E3201" si="148">+COUNTIF(I:I,I3138)</f>
        <v>7</v>
      </c>
      <c r="F3138" s="18">
        <v>1</v>
      </c>
      <c r="G3138" s="18">
        <f t="shared" si="146"/>
        <v>0</v>
      </c>
      <c r="H3138" s="3">
        <v>46156.532754629632</v>
      </c>
      <c r="I3138">
        <v>66948619</v>
      </c>
      <c r="J3138" t="s">
        <v>1967</v>
      </c>
      <c r="K3138" t="s">
        <v>1968</v>
      </c>
      <c r="L3138" t="s">
        <v>1969</v>
      </c>
      <c r="M3138" t="s">
        <v>1970</v>
      </c>
      <c r="O3138">
        <v>365001080000</v>
      </c>
      <c r="P3138">
        <v>16018</v>
      </c>
      <c r="Q3138">
        <v>-7</v>
      </c>
      <c r="R3138">
        <v>1</v>
      </c>
      <c r="S3138">
        <v>66948619</v>
      </c>
      <c r="U3138" t="s">
        <v>6126</v>
      </c>
      <c r="W3138" t="s">
        <v>5256</v>
      </c>
      <c r="X3138">
        <v>365001080000</v>
      </c>
      <c r="Y3138" t="s">
        <v>65</v>
      </c>
      <c r="Z3138" t="s">
        <v>4619</v>
      </c>
      <c r="AG3138" t="s">
        <v>1972</v>
      </c>
      <c r="AL3138">
        <v>0</v>
      </c>
      <c r="AN3138" t="s">
        <v>1974</v>
      </c>
      <c r="AO3138">
        <v>0</v>
      </c>
      <c r="AQ3138">
        <v>2258279</v>
      </c>
      <c r="AR3138" t="s">
        <v>4605</v>
      </c>
      <c r="AS3138" t="s">
        <v>5883</v>
      </c>
      <c r="AT3138" t="s">
        <v>1975</v>
      </c>
    </row>
    <row r="3139" spans="1:46" x14ac:dyDescent="0.25">
      <c r="A3139" t="str">
        <f>_xlfn.XLOOKUP(I3139,UTILIZADAS[Contacto1],UTILIZADAS[Source.Name],,0)</f>
        <v>Cobros Mayo</v>
      </c>
      <c r="B3139" s="18">
        <f>VLOOKUP(J3139,Ref!A:C,3,0)</f>
        <v>0</v>
      </c>
      <c r="C3139" s="18">
        <f>VLOOKUP(J3139,Ref!A:D,4,0)</f>
        <v>0</v>
      </c>
      <c r="D3139" s="18" t="str">
        <f t="shared" si="147"/>
        <v>18/may</v>
      </c>
      <c r="E3139" s="18">
        <f t="shared" si="148"/>
        <v>7</v>
      </c>
      <c r="F3139" s="18">
        <v>1</v>
      </c>
      <c r="G3139" s="18">
        <f t="shared" ref="G3139:G3202" si="149">IF(I3139=I3140,0,1)</f>
        <v>0</v>
      </c>
      <c r="H3139" s="3">
        <v>46160.72384259259</v>
      </c>
      <c r="I3139">
        <v>66948619</v>
      </c>
      <c r="J3139" t="s">
        <v>1967</v>
      </c>
      <c r="K3139" t="s">
        <v>1968</v>
      </c>
      <c r="L3139" t="s">
        <v>1969</v>
      </c>
      <c r="M3139" t="s">
        <v>1970</v>
      </c>
      <c r="O3139">
        <v>365001080000</v>
      </c>
      <c r="P3139">
        <v>16018</v>
      </c>
      <c r="Q3139">
        <v>-7</v>
      </c>
      <c r="R3139">
        <v>1</v>
      </c>
      <c r="S3139">
        <v>66948619</v>
      </c>
      <c r="U3139" t="s">
        <v>6126</v>
      </c>
      <c r="W3139" t="s">
        <v>5256</v>
      </c>
      <c r="X3139">
        <v>365001080000</v>
      </c>
      <c r="Y3139" t="s">
        <v>65</v>
      </c>
      <c r="Z3139" t="s">
        <v>4619</v>
      </c>
      <c r="AG3139" t="s">
        <v>1972</v>
      </c>
      <c r="AL3139">
        <v>0</v>
      </c>
      <c r="AN3139" t="s">
        <v>1974</v>
      </c>
      <c r="AO3139">
        <v>0</v>
      </c>
      <c r="AQ3139">
        <v>2258279</v>
      </c>
      <c r="AR3139" t="s">
        <v>4605</v>
      </c>
      <c r="AS3139" t="s">
        <v>5883</v>
      </c>
      <c r="AT3139" t="s">
        <v>1975</v>
      </c>
    </row>
    <row r="3140" spans="1:46" x14ac:dyDescent="0.25">
      <c r="A3140" t="str">
        <f>_xlfn.XLOOKUP(I3140,UTILIZADAS[Contacto1],UTILIZADAS[Source.Name],,0)</f>
        <v>Cobros Mayo</v>
      </c>
      <c r="B3140" s="18">
        <f>VLOOKUP(J3140,Ref!A:C,3,0)</f>
        <v>0</v>
      </c>
      <c r="C3140" s="18">
        <f>VLOOKUP(J3140,Ref!A:D,4,0)</f>
        <v>0</v>
      </c>
      <c r="D3140" s="18" t="str">
        <f t="shared" si="147"/>
        <v>20/may</v>
      </c>
      <c r="E3140" s="18">
        <f t="shared" si="148"/>
        <v>7</v>
      </c>
      <c r="F3140" s="18">
        <v>1</v>
      </c>
      <c r="G3140" s="18">
        <f t="shared" si="149"/>
        <v>0</v>
      </c>
      <c r="H3140" s="3">
        <v>46162.531111111108</v>
      </c>
      <c r="I3140">
        <v>66948619</v>
      </c>
      <c r="J3140" t="s">
        <v>2023</v>
      </c>
      <c r="K3140" t="s">
        <v>1968</v>
      </c>
      <c r="L3140" t="s">
        <v>1969</v>
      </c>
      <c r="M3140" t="s">
        <v>1970</v>
      </c>
      <c r="O3140">
        <v>365001080000</v>
      </c>
      <c r="P3140">
        <v>16018</v>
      </c>
      <c r="Q3140">
        <v>-7</v>
      </c>
      <c r="R3140">
        <v>1</v>
      </c>
      <c r="S3140">
        <v>66948619</v>
      </c>
      <c r="U3140" t="s">
        <v>6126</v>
      </c>
      <c r="W3140" t="s">
        <v>5256</v>
      </c>
      <c r="X3140">
        <v>365001080000</v>
      </c>
      <c r="Y3140" t="s">
        <v>65</v>
      </c>
      <c r="Z3140" t="s">
        <v>4619</v>
      </c>
      <c r="AG3140" t="s">
        <v>1972</v>
      </c>
      <c r="AL3140">
        <v>0</v>
      </c>
      <c r="AN3140" t="s">
        <v>1974</v>
      </c>
      <c r="AO3140">
        <v>0</v>
      </c>
      <c r="AQ3140">
        <v>2258279</v>
      </c>
      <c r="AR3140" t="s">
        <v>4605</v>
      </c>
      <c r="AS3140" t="s">
        <v>5883</v>
      </c>
      <c r="AT3140" t="s">
        <v>2024</v>
      </c>
    </row>
    <row r="3141" spans="1:46" x14ac:dyDescent="0.25">
      <c r="A3141" t="str">
        <f>_xlfn.XLOOKUP(I3141,UTILIZADAS[Contacto1],UTILIZADAS[Source.Name],,0)</f>
        <v>Cobros Mayo</v>
      </c>
      <c r="B3141" s="18">
        <f>VLOOKUP(J3141,Ref!A:C,3,0)</f>
        <v>0</v>
      </c>
      <c r="C3141" s="18">
        <f>VLOOKUP(J3141,Ref!A:D,4,0)</f>
        <v>0</v>
      </c>
      <c r="D3141" s="18" t="str">
        <f t="shared" si="147"/>
        <v>20/may</v>
      </c>
      <c r="E3141" s="18">
        <f t="shared" si="148"/>
        <v>7</v>
      </c>
      <c r="F3141" s="18">
        <v>1</v>
      </c>
      <c r="G3141" s="18">
        <f t="shared" si="149"/>
        <v>0</v>
      </c>
      <c r="H3141" s="3">
        <v>46162.689606481479</v>
      </c>
      <c r="I3141">
        <v>66948619</v>
      </c>
      <c r="J3141" t="s">
        <v>1967</v>
      </c>
      <c r="K3141" t="s">
        <v>1968</v>
      </c>
      <c r="L3141" t="s">
        <v>1969</v>
      </c>
      <c r="M3141" t="s">
        <v>1970</v>
      </c>
      <c r="O3141">
        <v>365001080000</v>
      </c>
      <c r="P3141">
        <v>16018</v>
      </c>
      <c r="Q3141">
        <v>-7</v>
      </c>
      <c r="R3141">
        <v>1</v>
      </c>
      <c r="S3141">
        <v>66948619</v>
      </c>
      <c r="U3141" t="s">
        <v>6126</v>
      </c>
      <c r="W3141" t="s">
        <v>5256</v>
      </c>
      <c r="X3141">
        <v>365001080000</v>
      </c>
      <c r="Y3141" t="s">
        <v>65</v>
      </c>
      <c r="Z3141" t="s">
        <v>4619</v>
      </c>
      <c r="AG3141" t="s">
        <v>1972</v>
      </c>
      <c r="AL3141">
        <v>0</v>
      </c>
      <c r="AN3141" t="s">
        <v>1974</v>
      </c>
      <c r="AO3141">
        <v>0</v>
      </c>
      <c r="AQ3141">
        <v>2258279</v>
      </c>
      <c r="AR3141" t="s">
        <v>4605</v>
      </c>
      <c r="AS3141" t="s">
        <v>5883</v>
      </c>
      <c r="AT3141" t="s">
        <v>1975</v>
      </c>
    </row>
    <row r="3142" spans="1:46" x14ac:dyDescent="0.25">
      <c r="A3142" t="str">
        <f>_xlfn.XLOOKUP(I3142,UTILIZADAS[Contacto1],UTILIZADAS[Source.Name],,0)</f>
        <v>Cobros Mayo</v>
      </c>
      <c r="B3142" s="18">
        <f>VLOOKUP(J3142,Ref!A:C,3,0)</f>
        <v>0</v>
      </c>
      <c r="C3142" s="18">
        <f>VLOOKUP(J3142,Ref!A:D,4,0)</f>
        <v>0</v>
      </c>
      <c r="D3142" s="18" t="str">
        <f t="shared" si="147"/>
        <v>21/may</v>
      </c>
      <c r="E3142" s="18">
        <f t="shared" si="148"/>
        <v>7</v>
      </c>
      <c r="F3142" s="18">
        <v>1</v>
      </c>
      <c r="G3142" s="18">
        <f t="shared" si="149"/>
        <v>0</v>
      </c>
      <c r="H3142" s="3">
        <v>46163.59039351852</v>
      </c>
      <c r="I3142">
        <v>66948619</v>
      </c>
      <c r="J3142" t="s">
        <v>1967</v>
      </c>
      <c r="K3142" t="s">
        <v>1968</v>
      </c>
      <c r="L3142" t="s">
        <v>1969</v>
      </c>
      <c r="M3142" t="s">
        <v>1970</v>
      </c>
      <c r="O3142">
        <v>365001080000</v>
      </c>
      <c r="P3142">
        <v>16018</v>
      </c>
      <c r="Q3142">
        <v>-7</v>
      </c>
      <c r="R3142">
        <v>1</v>
      </c>
      <c r="S3142">
        <v>66948619</v>
      </c>
      <c r="U3142" t="s">
        <v>6126</v>
      </c>
      <c r="W3142" t="s">
        <v>5256</v>
      </c>
      <c r="X3142">
        <v>365001080000</v>
      </c>
      <c r="Y3142" t="s">
        <v>65</v>
      </c>
      <c r="Z3142" t="s">
        <v>4619</v>
      </c>
      <c r="AG3142" t="s">
        <v>1972</v>
      </c>
      <c r="AL3142">
        <v>0</v>
      </c>
      <c r="AN3142" t="s">
        <v>1974</v>
      </c>
      <c r="AO3142">
        <v>0</v>
      </c>
      <c r="AQ3142">
        <v>2258279</v>
      </c>
      <c r="AR3142" t="s">
        <v>4605</v>
      </c>
      <c r="AS3142" t="s">
        <v>5883</v>
      </c>
      <c r="AT3142" t="s">
        <v>1975</v>
      </c>
    </row>
    <row r="3143" spans="1:46" x14ac:dyDescent="0.25">
      <c r="A3143" t="str">
        <f>_xlfn.XLOOKUP(I3143,UTILIZADAS[Contacto1],UTILIZADAS[Source.Name],,0)</f>
        <v>Cobros Mayo</v>
      </c>
      <c r="B3143" s="18">
        <f>VLOOKUP(J3143,Ref!A:C,3,0)</f>
        <v>0</v>
      </c>
      <c r="C3143" s="18">
        <f>VLOOKUP(J3143,Ref!A:D,4,0)</f>
        <v>0</v>
      </c>
      <c r="D3143" s="18" t="str">
        <f t="shared" si="147"/>
        <v>22/may</v>
      </c>
      <c r="E3143" s="18">
        <f t="shared" si="148"/>
        <v>7</v>
      </c>
      <c r="F3143" s="18">
        <v>1</v>
      </c>
      <c r="G3143" s="18">
        <f t="shared" si="149"/>
        <v>1</v>
      </c>
      <c r="H3143" s="3">
        <v>46164.438668981478</v>
      </c>
      <c r="I3143">
        <v>66948619</v>
      </c>
      <c r="J3143" t="s">
        <v>1967</v>
      </c>
      <c r="K3143" t="s">
        <v>1968</v>
      </c>
      <c r="L3143" t="s">
        <v>1969</v>
      </c>
      <c r="M3143" t="s">
        <v>1970</v>
      </c>
      <c r="O3143">
        <v>365001080000</v>
      </c>
      <c r="P3143">
        <v>16018</v>
      </c>
      <c r="Q3143">
        <v>-7</v>
      </c>
      <c r="R3143">
        <v>1</v>
      </c>
      <c r="S3143">
        <v>66948619</v>
      </c>
      <c r="U3143" t="s">
        <v>6126</v>
      </c>
      <c r="W3143" t="s">
        <v>5256</v>
      </c>
      <c r="X3143">
        <v>365001080000</v>
      </c>
      <c r="Y3143" t="s">
        <v>65</v>
      </c>
      <c r="Z3143" t="s">
        <v>4619</v>
      </c>
      <c r="AG3143" t="s">
        <v>1972</v>
      </c>
      <c r="AL3143">
        <v>0</v>
      </c>
      <c r="AN3143" t="s">
        <v>1974</v>
      </c>
      <c r="AO3143">
        <v>0</v>
      </c>
      <c r="AQ3143">
        <v>2258279</v>
      </c>
      <c r="AR3143" t="s">
        <v>4605</v>
      </c>
      <c r="AS3143" t="s">
        <v>5883</v>
      </c>
      <c r="AT3143" t="s">
        <v>1975</v>
      </c>
    </row>
    <row r="3144" spans="1:46" x14ac:dyDescent="0.25">
      <c r="A3144" t="str">
        <f>_xlfn.XLOOKUP(I3144,UTILIZADAS[Contacto1],UTILIZADAS[Source.Name],,0)</f>
        <v>Cobros Mayo</v>
      </c>
      <c r="B3144" s="18">
        <f>VLOOKUP(J3144,Ref!A:C,3,0)</f>
        <v>0</v>
      </c>
      <c r="C3144" s="18">
        <f>VLOOKUP(J3144,Ref!A:D,4,0)</f>
        <v>0</v>
      </c>
      <c r="D3144" s="18" t="str">
        <f t="shared" si="147"/>
        <v>12/may</v>
      </c>
      <c r="E3144" s="18">
        <f t="shared" si="148"/>
        <v>2</v>
      </c>
      <c r="F3144" s="18">
        <v>1</v>
      </c>
      <c r="G3144" s="18">
        <f t="shared" si="149"/>
        <v>0</v>
      </c>
      <c r="H3144" s="3">
        <v>46154.493645833332</v>
      </c>
      <c r="I3144">
        <v>66955631</v>
      </c>
      <c r="J3144" t="s">
        <v>1986</v>
      </c>
      <c r="K3144" t="s">
        <v>1983</v>
      </c>
      <c r="L3144" t="s">
        <v>1897</v>
      </c>
      <c r="M3144" t="s">
        <v>1970</v>
      </c>
      <c r="O3144">
        <v>361078820000</v>
      </c>
      <c r="P3144">
        <v>16018</v>
      </c>
      <c r="Q3144">
        <v>-7</v>
      </c>
      <c r="R3144">
        <v>1</v>
      </c>
      <c r="S3144">
        <v>66955631</v>
      </c>
      <c r="U3144" t="s">
        <v>5257</v>
      </c>
      <c r="W3144" t="s">
        <v>5258</v>
      </c>
      <c r="X3144">
        <v>361078820000</v>
      </c>
      <c r="Y3144" t="s">
        <v>65</v>
      </c>
      <c r="Z3144" t="s">
        <v>66</v>
      </c>
      <c r="AF3144" t="s">
        <v>1976</v>
      </c>
      <c r="AG3144" t="s">
        <v>1972</v>
      </c>
      <c r="AK3144" t="s">
        <v>6127</v>
      </c>
      <c r="AL3144">
        <v>166</v>
      </c>
      <c r="AM3144" t="s">
        <v>1979</v>
      </c>
      <c r="AN3144" t="s">
        <v>1987</v>
      </c>
      <c r="AO3144">
        <v>0</v>
      </c>
      <c r="AQ3144">
        <v>2258280</v>
      </c>
      <c r="AR3144" t="s">
        <v>4605</v>
      </c>
      <c r="AS3144" t="s">
        <v>5883</v>
      </c>
      <c r="AT3144" t="s">
        <v>1988</v>
      </c>
    </row>
    <row r="3145" spans="1:46" x14ac:dyDescent="0.25">
      <c r="A3145" t="str">
        <f>_xlfn.XLOOKUP(I3145,UTILIZADAS[Contacto1],UTILIZADAS[Source.Name],,0)</f>
        <v>Cobros Mayo</v>
      </c>
      <c r="B3145" s="18">
        <f>VLOOKUP(J3145,Ref!A:C,3,0)</f>
        <v>1</v>
      </c>
      <c r="C3145" s="18">
        <f>VLOOKUP(J3145,Ref!A:D,4,0)</f>
        <v>1</v>
      </c>
      <c r="D3145" s="18" t="str">
        <f t="shared" si="147"/>
        <v>18/may</v>
      </c>
      <c r="E3145" s="18">
        <f t="shared" si="148"/>
        <v>2</v>
      </c>
      <c r="F3145" s="18">
        <v>1</v>
      </c>
      <c r="G3145" s="18">
        <f t="shared" si="149"/>
        <v>1</v>
      </c>
      <c r="H3145" s="3">
        <v>46160.618807870371</v>
      </c>
      <c r="I3145">
        <v>66955631</v>
      </c>
      <c r="J3145">
        <v>6007</v>
      </c>
      <c r="K3145" t="s">
        <v>1983</v>
      </c>
      <c r="L3145" t="s">
        <v>1897</v>
      </c>
      <c r="M3145" t="s">
        <v>1970</v>
      </c>
      <c r="O3145">
        <v>361078820000</v>
      </c>
      <c r="P3145">
        <v>16018</v>
      </c>
      <c r="Q3145">
        <v>-7</v>
      </c>
      <c r="R3145">
        <v>1</v>
      </c>
      <c r="S3145">
        <v>66955631</v>
      </c>
      <c r="U3145" t="s">
        <v>5257</v>
      </c>
      <c r="W3145" t="s">
        <v>5258</v>
      </c>
      <c r="X3145">
        <v>361078820000</v>
      </c>
      <c r="Y3145" t="s">
        <v>65</v>
      </c>
      <c r="Z3145" t="s">
        <v>66</v>
      </c>
      <c r="AF3145" t="s">
        <v>1976</v>
      </c>
      <c r="AG3145" t="s">
        <v>1972</v>
      </c>
      <c r="AK3145" t="s">
        <v>6127</v>
      </c>
      <c r="AL3145">
        <v>11</v>
      </c>
      <c r="AM3145" t="s">
        <v>1979</v>
      </c>
      <c r="AN3145" t="s">
        <v>1987</v>
      </c>
      <c r="AO3145">
        <v>0</v>
      </c>
      <c r="AQ3145">
        <v>2258280</v>
      </c>
      <c r="AR3145" t="s">
        <v>4605</v>
      </c>
      <c r="AS3145" t="s">
        <v>5883</v>
      </c>
      <c r="AT3145" t="s">
        <v>1898</v>
      </c>
    </row>
    <row r="3146" spans="1:46" x14ac:dyDescent="0.25">
      <c r="A3146" t="e">
        <f>_xlfn.XLOOKUP(I3146,UTILIZADAS[Contacto1],UTILIZADAS[Source.Name],,0)</f>
        <v>#N/A</v>
      </c>
      <c r="B3146" s="18">
        <f>VLOOKUP(J3146,Ref!A:C,3,0)</f>
        <v>1</v>
      </c>
      <c r="C3146" s="18">
        <f>VLOOKUP(J3146,Ref!A:D,4,0)</f>
        <v>1</v>
      </c>
      <c r="D3146" s="18" t="str">
        <f t="shared" si="147"/>
        <v>19/may</v>
      </c>
      <c r="E3146" s="18">
        <f t="shared" si="148"/>
        <v>1</v>
      </c>
      <c r="F3146" s="18">
        <v>1</v>
      </c>
      <c r="G3146" s="18">
        <f t="shared" si="149"/>
        <v>1</v>
      </c>
      <c r="H3146" s="3">
        <v>46161.646481481483</v>
      </c>
      <c r="I3146">
        <v>66956427</v>
      </c>
      <c r="J3146">
        <v>6007</v>
      </c>
      <c r="K3146" t="s">
        <v>1983</v>
      </c>
      <c r="L3146" t="s">
        <v>1897</v>
      </c>
      <c r="M3146" t="s">
        <v>1970</v>
      </c>
      <c r="P3146">
        <v>8010</v>
      </c>
      <c r="Q3146">
        <v>-7</v>
      </c>
      <c r="R3146">
        <v>1</v>
      </c>
      <c r="S3146">
        <v>66956427</v>
      </c>
      <c r="U3146" t="s">
        <v>6128</v>
      </c>
      <c r="W3146" s="3">
        <v>45047</v>
      </c>
      <c r="X3146" s="3">
        <v>45045</v>
      </c>
      <c r="AF3146" t="s">
        <v>1976</v>
      </c>
      <c r="AG3146" t="s">
        <v>1972</v>
      </c>
      <c r="AK3146" t="s">
        <v>6128</v>
      </c>
      <c r="AL3146">
        <v>31</v>
      </c>
      <c r="AM3146" t="s">
        <v>1979</v>
      </c>
      <c r="AN3146" t="s">
        <v>1977</v>
      </c>
      <c r="AO3146">
        <v>0</v>
      </c>
      <c r="AQ3146">
        <v>1180193</v>
      </c>
      <c r="AR3146" t="s">
        <v>5669</v>
      </c>
      <c r="AT3146" t="s">
        <v>1898</v>
      </c>
    </row>
    <row r="3147" spans="1:46" x14ac:dyDescent="0.25">
      <c r="A3147" t="str">
        <f>_xlfn.XLOOKUP(I3147,UTILIZADAS[Contacto1],UTILIZADAS[Source.Name],,0)</f>
        <v>Cobros Mayo</v>
      </c>
      <c r="B3147" s="18">
        <f>VLOOKUP(J3147,Ref!A:C,3,0)</f>
        <v>0</v>
      </c>
      <c r="C3147" s="18">
        <f>VLOOKUP(J3147,Ref!A:D,4,0)</f>
        <v>0</v>
      </c>
      <c r="D3147" s="18" t="str">
        <f t="shared" si="147"/>
        <v>12/may</v>
      </c>
      <c r="E3147" s="18">
        <f t="shared" si="148"/>
        <v>2</v>
      </c>
      <c r="F3147" s="18">
        <v>1</v>
      </c>
      <c r="G3147" s="18">
        <f t="shared" si="149"/>
        <v>0</v>
      </c>
      <c r="H3147" s="3">
        <v>46154.493923611109</v>
      </c>
      <c r="I3147">
        <v>66959290</v>
      </c>
      <c r="J3147" t="s">
        <v>2021</v>
      </c>
      <c r="K3147" t="s">
        <v>1968</v>
      </c>
      <c r="L3147" t="s">
        <v>1969</v>
      </c>
      <c r="M3147" t="s">
        <v>1970</v>
      </c>
      <c r="O3147">
        <v>369057020000</v>
      </c>
      <c r="P3147">
        <v>16018</v>
      </c>
      <c r="Q3147">
        <v>-7</v>
      </c>
      <c r="R3147">
        <v>1</v>
      </c>
      <c r="S3147">
        <v>66959290</v>
      </c>
      <c r="U3147" t="s">
        <v>5259</v>
      </c>
      <c r="W3147" t="s">
        <v>5260</v>
      </c>
      <c r="X3147">
        <v>369057020000</v>
      </c>
      <c r="Y3147" t="s">
        <v>65</v>
      </c>
      <c r="Z3147" t="s">
        <v>66</v>
      </c>
      <c r="AF3147" t="s">
        <v>1976</v>
      </c>
      <c r="AG3147" t="s">
        <v>1972</v>
      </c>
      <c r="AL3147">
        <v>5</v>
      </c>
      <c r="AN3147" t="s">
        <v>1974</v>
      </c>
      <c r="AO3147">
        <v>0</v>
      </c>
      <c r="AQ3147">
        <v>2258281</v>
      </c>
      <c r="AR3147" t="s">
        <v>4605</v>
      </c>
      <c r="AS3147" t="s">
        <v>5883</v>
      </c>
      <c r="AT3147" t="s">
        <v>2022</v>
      </c>
    </row>
    <row r="3148" spans="1:46" x14ac:dyDescent="0.25">
      <c r="A3148" t="str">
        <f>_xlfn.XLOOKUP(I3148,UTILIZADAS[Contacto1],UTILIZADAS[Source.Name],,0)</f>
        <v>Cobros Mayo</v>
      </c>
      <c r="B3148" s="18">
        <f>VLOOKUP(J3148,Ref!A:C,3,0)</f>
        <v>1</v>
      </c>
      <c r="C3148" s="18">
        <f>VLOOKUP(J3148,Ref!A:D,4,0)</f>
        <v>0</v>
      </c>
      <c r="D3148" s="18" t="str">
        <f t="shared" si="147"/>
        <v>14/may</v>
      </c>
      <c r="E3148" s="18">
        <f t="shared" si="148"/>
        <v>2</v>
      </c>
      <c r="F3148" s="18">
        <v>1</v>
      </c>
      <c r="G3148" s="18">
        <f t="shared" si="149"/>
        <v>1</v>
      </c>
      <c r="H3148" s="3">
        <v>46156.53292824074</v>
      </c>
      <c r="I3148">
        <v>66959290</v>
      </c>
      <c r="J3148">
        <v>6000</v>
      </c>
      <c r="K3148" t="s">
        <v>1983</v>
      </c>
      <c r="L3148" t="s">
        <v>1897</v>
      </c>
      <c r="M3148" t="s">
        <v>1970</v>
      </c>
      <c r="O3148">
        <v>369057020000</v>
      </c>
      <c r="P3148">
        <v>16018</v>
      </c>
      <c r="Q3148">
        <v>-7</v>
      </c>
      <c r="R3148">
        <v>1</v>
      </c>
      <c r="S3148">
        <v>66959290</v>
      </c>
      <c r="U3148" t="s">
        <v>5259</v>
      </c>
      <c r="W3148" t="s">
        <v>5260</v>
      </c>
      <c r="X3148">
        <v>369057020000</v>
      </c>
      <c r="Y3148" t="s">
        <v>65</v>
      </c>
      <c r="Z3148" t="s">
        <v>66</v>
      </c>
      <c r="AF3148" t="s">
        <v>1976</v>
      </c>
      <c r="AG3148" t="s">
        <v>1972</v>
      </c>
      <c r="AL3148">
        <v>76</v>
      </c>
      <c r="AM3148" t="s">
        <v>1979</v>
      </c>
      <c r="AN3148" t="s">
        <v>1987</v>
      </c>
      <c r="AO3148">
        <v>0</v>
      </c>
      <c r="AQ3148">
        <v>2258281</v>
      </c>
      <c r="AR3148" t="s">
        <v>4605</v>
      </c>
      <c r="AS3148" t="s">
        <v>5883</v>
      </c>
      <c r="AT3148" t="s">
        <v>1895</v>
      </c>
    </row>
    <row r="3149" spans="1:46" x14ac:dyDescent="0.25">
      <c r="A3149" t="str">
        <f>_xlfn.XLOOKUP(I3149,UTILIZADAS[Contacto1],UTILIZADAS[Source.Name],,0)</f>
        <v>Cobros Abril Canal Fijo</v>
      </c>
      <c r="B3149" s="18">
        <f>VLOOKUP(J3149,Ref!A:C,3,0)</f>
        <v>0</v>
      </c>
      <c r="C3149" s="18">
        <f>VLOOKUP(J3149,Ref!A:D,4,0)</f>
        <v>0</v>
      </c>
      <c r="D3149" s="18" t="str">
        <f t="shared" si="147"/>
        <v>12/may</v>
      </c>
      <c r="E3149" s="18">
        <f t="shared" si="148"/>
        <v>2</v>
      </c>
      <c r="F3149" s="18">
        <v>1</v>
      </c>
      <c r="G3149" s="18">
        <f t="shared" si="149"/>
        <v>0</v>
      </c>
      <c r="H3149" s="3">
        <v>46154.494201388887</v>
      </c>
      <c r="I3149">
        <v>66960174</v>
      </c>
      <c r="J3149" t="s">
        <v>2021</v>
      </c>
      <c r="K3149" t="s">
        <v>1968</v>
      </c>
      <c r="L3149" t="s">
        <v>1969</v>
      </c>
      <c r="M3149" t="s">
        <v>1970</v>
      </c>
      <c r="O3149">
        <v>366044600000</v>
      </c>
      <c r="P3149">
        <v>16018</v>
      </c>
      <c r="Q3149">
        <v>-7</v>
      </c>
      <c r="R3149">
        <v>1</v>
      </c>
      <c r="S3149">
        <v>66960174</v>
      </c>
      <c r="U3149" t="s">
        <v>2537</v>
      </c>
      <c r="W3149" t="s">
        <v>4145</v>
      </c>
      <c r="X3149">
        <v>366044600000</v>
      </c>
      <c r="Y3149" t="s">
        <v>65</v>
      </c>
      <c r="Z3149" t="s">
        <v>66</v>
      </c>
      <c r="AF3149" t="s">
        <v>1976</v>
      </c>
      <c r="AG3149" t="s">
        <v>1972</v>
      </c>
      <c r="AL3149">
        <v>5</v>
      </c>
      <c r="AN3149" t="s">
        <v>1974</v>
      </c>
      <c r="AO3149">
        <v>0</v>
      </c>
      <c r="AQ3149">
        <v>2258282</v>
      </c>
      <c r="AR3149" t="s">
        <v>4605</v>
      </c>
      <c r="AS3149" t="s">
        <v>5883</v>
      </c>
      <c r="AT3149" t="s">
        <v>2022</v>
      </c>
    </row>
    <row r="3150" spans="1:46" x14ac:dyDescent="0.25">
      <c r="A3150" t="str">
        <f>_xlfn.XLOOKUP(I3150,UTILIZADAS[Contacto1],UTILIZADAS[Source.Name],,0)</f>
        <v>Cobros Abril Canal Fijo</v>
      </c>
      <c r="B3150" s="18">
        <f>VLOOKUP(J3150,Ref!A:C,3,0)</f>
        <v>1</v>
      </c>
      <c r="C3150" s="18">
        <f>VLOOKUP(J3150,Ref!A:D,4,0)</f>
        <v>0</v>
      </c>
      <c r="D3150" s="18" t="str">
        <f t="shared" si="147"/>
        <v>14/may</v>
      </c>
      <c r="E3150" s="18">
        <f t="shared" si="148"/>
        <v>2</v>
      </c>
      <c r="F3150" s="18">
        <v>1</v>
      </c>
      <c r="G3150" s="18">
        <f t="shared" si="149"/>
        <v>1</v>
      </c>
      <c r="H3150" s="3">
        <v>46156.53466435185</v>
      </c>
      <c r="I3150">
        <v>66960174</v>
      </c>
      <c r="J3150">
        <v>6006</v>
      </c>
      <c r="K3150" t="s">
        <v>1983</v>
      </c>
      <c r="L3150" t="s">
        <v>1897</v>
      </c>
      <c r="M3150" t="s">
        <v>1970</v>
      </c>
      <c r="O3150">
        <v>366044600000</v>
      </c>
      <c r="P3150">
        <v>16018</v>
      </c>
      <c r="Q3150">
        <v>-7</v>
      </c>
      <c r="R3150">
        <v>1</v>
      </c>
      <c r="S3150">
        <v>66960174</v>
      </c>
      <c r="U3150" t="s">
        <v>2537</v>
      </c>
      <c r="W3150" t="s">
        <v>4145</v>
      </c>
      <c r="X3150">
        <v>366044600000</v>
      </c>
      <c r="Y3150" t="s">
        <v>65</v>
      </c>
      <c r="Z3150" t="s">
        <v>66</v>
      </c>
      <c r="AF3150" t="s">
        <v>1976</v>
      </c>
      <c r="AG3150" t="s">
        <v>1972</v>
      </c>
      <c r="AL3150">
        <v>72</v>
      </c>
      <c r="AM3150" t="s">
        <v>1979</v>
      </c>
      <c r="AN3150" t="s">
        <v>1987</v>
      </c>
      <c r="AO3150">
        <v>0</v>
      </c>
      <c r="AQ3150">
        <v>2258282</v>
      </c>
      <c r="AR3150" t="s">
        <v>4605</v>
      </c>
      <c r="AS3150" t="s">
        <v>5883</v>
      </c>
      <c r="AT3150" t="s">
        <v>1894</v>
      </c>
    </row>
    <row r="3151" spans="1:46" x14ac:dyDescent="0.25">
      <c r="A3151" t="str">
        <f>_xlfn.XLOOKUP(I3151,UTILIZADAS[Contacto1],UTILIZADAS[Source.Name],,0)</f>
        <v>Cobros Abril Canal Fijo</v>
      </c>
      <c r="B3151" s="18">
        <f>VLOOKUP(J3151,Ref!A:C,3,0)</f>
        <v>0</v>
      </c>
      <c r="C3151" s="18">
        <f>VLOOKUP(J3151,Ref!A:D,4,0)</f>
        <v>0</v>
      </c>
      <c r="D3151" s="18" t="str">
        <f t="shared" si="147"/>
        <v>12/may</v>
      </c>
      <c r="E3151" s="18">
        <f t="shared" si="148"/>
        <v>10</v>
      </c>
      <c r="F3151" s="18">
        <v>1</v>
      </c>
      <c r="G3151" s="18">
        <f t="shared" si="149"/>
        <v>0</v>
      </c>
      <c r="H3151" s="3">
        <v>46154.495127314818</v>
      </c>
      <c r="I3151">
        <v>66960178</v>
      </c>
      <c r="J3151" t="s">
        <v>2023</v>
      </c>
      <c r="K3151" t="s">
        <v>1968</v>
      </c>
      <c r="L3151" t="s">
        <v>1969</v>
      </c>
      <c r="M3151" t="s">
        <v>1970</v>
      </c>
      <c r="O3151">
        <v>361037820000</v>
      </c>
      <c r="P3151">
        <v>16018</v>
      </c>
      <c r="Q3151">
        <v>-7</v>
      </c>
      <c r="R3151">
        <v>1</v>
      </c>
      <c r="S3151">
        <v>66960178</v>
      </c>
      <c r="U3151" t="s">
        <v>2489</v>
      </c>
      <c r="W3151" t="s">
        <v>4085</v>
      </c>
      <c r="X3151">
        <v>361037820000</v>
      </c>
      <c r="Y3151" t="s">
        <v>65</v>
      </c>
      <c r="Z3151" t="s">
        <v>66</v>
      </c>
      <c r="AG3151" t="s">
        <v>1972</v>
      </c>
      <c r="AL3151">
        <v>0</v>
      </c>
      <c r="AN3151" t="s">
        <v>1974</v>
      </c>
      <c r="AO3151">
        <v>0</v>
      </c>
      <c r="AQ3151">
        <v>2258283</v>
      </c>
      <c r="AR3151" t="s">
        <v>4605</v>
      </c>
      <c r="AS3151" t="s">
        <v>5883</v>
      </c>
      <c r="AT3151" t="s">
        <v>2024</v>
      </c>
    </row>
    <row r="3152" spans="1:46" x14ac:dyDescent="0.25">
      <c r="A3152" t="str">
        <f>_xlfn.XLOOKUP(I3152,UTILIZADAS[Contacto1],UTILIZADAS[Source.Name],,0)</f>
        <v>Cobros Abril Canal Fijo</v>
      </c>
      <c r="B3152" s="18">
        <f>VLOOKUP(J3152,Ref!A:C,3,0)</f>
        <v>0</v>
      </c>
      <c r="C3152" s="18">
        <f>VLOOKUP(J3152,Ref!A:D,4,0)</f>
        <v>0</v>
      </c>
      <c r="D3152" s="18" t="str">
        <f t="shared" si="147"/>
        <v>12/may</v>
      </c>
      <c r="E3152" s="18">
        <f t="shared" si="148"/>
        <v>10</v>
      </c>
      <c r="F3152" s="18">
        <v>1</v>
      </c>
      <c r="G3152" s="18">
        <f t="shared" si="149"/>
        <v>0</v>
      </c>
      <c r="H3152" s="3">
        <v>46154.629120370373</v>
      </c>
      <c r="I3152">
        <v>66960178</v>
      </c>
      <c r="J3152" t="s">
        <v>1967</v>
      </c>
      <c r="K3152" t="s">
        <v>1968</v>
      </c>
      <c r="L3152" t="s">
        <v>1969</v>
      </c>
      <c r="M3152" t="s">
        <v>1970</v>
      </c>
      <c r="O3152">
        <v>361037820000</v>
      </c>
      <c r="P3152">
        <v>16018</v>
      </c>
      <c r="Q3152">
        <v>-7</v>
      </c>
      <c r="R3152">
        <v>1</v>
      </c>
      <c r="S3152">
        <v>66960178</v>
      </c>
      <c r="U3152" t="s">
        <v>2489</v>
      </c>
      <c r="W3152" t="s">
        <v>4085</v>
      </c>
      <c r="X3152">
        <v>361037820000</v>
      </c>
      <c r="Y3152" t="s">
        <v>65</v>
      </c>
      <c r="Z3152" t="s">
        <v>66</v>
      </c>
      <c r="AG3152" t="s">
        <v>1972</v>
      </c>
      <c r="AL3152">
        <v>0</v>
      </c>
      <c r="AN3152" t="s">
        <v>1974</v>
      </c>
      <c r="AO3152">
        <v>0</v>
      </c>
      <c r="AQ3152">
        <v>2258283</v>
      </c>
      <c r="AR3152" t="s">
        <v>4605</v>
      </c>
      <c r="AS3152" t="s">
        <v>5883</v>
      </c>
      <c r="AT3152" t="s">
        <v>1975</v>
      </c>
    </row>
    <row r="3153" spans="1:46" x14ac:dyDescent="0.25">
      <c r="A3153" t="str">
        <f>_xlfn.XLOOKUP(I3153,UTILIZADAS[Contacto1],UTILIZADAS[Source.Name],,0)</f>
        <v>Cobros Abril Canal Fijo</v>
      </c>
      <c r="B3153" s="18">
        <f>VLOOKUP(J3153,Ref!A:C,3,0)</f>
        <v>0</v>
      </c>
      <c r="C3153" s="18">
        <f>VLOOKUP(J3153,Ref!A:D,4,0)</f>
        <v>0</v>
      </c>
      <c r="D3153" s="18" t="str">
        <f t="shared" si="147"/>
        <v>14/may</v>
      </c>
      <c r="E3153" s="18">
        <f t="shared" si="148"/>
        <v>10</v>
      </c>
      <c r="F3153" s="18">
        <v>1</v>
      </c>
      <c r="G3153" s="18">
        <f t="shared" si="149"/>
        <v>0</v>
      </c>
      <c r="H3153" s="3">
        <v>46156.536076388889</v>
      </c>
      <c r="I3153">
        <v>66960178</v>
      </c>
      <c r="J3153" t="s">
        <v>2023</v>
      </c>
      <c r="K3153" t="s">
        <v>1968</v>
      </c>
      <c r="L3153" t="s">
        <v>1969</v>
      </c>
      <c r="M3153" t="s">
        <v>1970</v>
      </c>
      <c r="O3153">
        <v>361037820000</v>
      </c>
      <c r="P3153">
        <v>16018</v>
      </c>
      <c r="Q3153">
        <v>-7</v>
      </c>
      <c r="R3153">
        <v>1</v>
      </c>
      <c r="S3153">
        <v>66960178</v>
      </c>
      <c r="U3153" t="s">
        <v>2489</v>
      </c>
      <c r="W3153" t="s">
        <v>4085</v>
      </c>
      <c r="X3153">
        <v>361037820000</v>
      </c>
      <c r="Y3153" t="s">
        <v>65</v>
      </c>
      <c r="Z3153" t="s">
        <v>66</v>
      </c>
      <c r="AG3153" t="s">
        <v>1972</v>
      </c>
      <c r="AL3153">
        <v>0</v>
      </c>
      <c r="AN3153" t="s">
        <v>1974</v>
      </c>
      <c r="AO3153">
        <v>0</v>
      </c>
      <c r="AQ3153">
        <v>2258283</v>
      </c>
      <c r="AR3153" t="s">
        <v>4605</v>
      </c>
      <c r="AS3153" t="s">
        <v>5883</v>
      </c>
      <c r="AT3153" t="s">
        <v>2024</v>
      </c>
    </row>
    <row r="3154" spans="1:46" x14ac:dyDescent="0.25">
      <c r="A3154" t="str">
        <f>_xlfn.XLOOKUP(I3154,UTILIZADAS[Contacto1],UTILIZADAS[Source.Name],,0)</f>
        <v>Cobros Abril Canal Fijo</v>
      </c>
      <c r="B3154" s="18">
        <f>VLOOKUP(J3154,Ref!A:C,3,0)</f>
        <v>0</v>
      </c>
      <c r="C3154" s="18">
        <f>VLOOKUP(J3154,Ref!A:D,4,0)</f>
        <v>0</v>
      </c>
      <c r="D3154" s="18" t="str">
        <f t="shared" si="147"/>
        <v>14/may</v>
      </c>
      <c r="E3154" s="18">
        <f t="shared" si="148"/>
        <v>10</v>
      </c>
      <c r="F3154" s="18">
        <v>1</v>
      </c>
      <c r="G3154" s="18">
        <f t="shared" si="149"/>
        <v>0</v>
      </c>
      <c r="H3154" s="3">
        <v>46156.722662037035</v>
      </c>
      <c r="I3154">
        <v>66960178</v>
      </c>
      <c r="J3154" t="s">
        <v>2023</v>
      </c>
      <c r="K3154" t="s">
        <v>1968</v>
      </c>
      <c r="L3154" t="s">
        <v>1969</v>
      </c>
      <c r="M3154" t="s">
        <v>1970</v>
      </c>
      <c r="O3154">
        <v>361037820000</v>
      </c>
      <c r="P3154">
        <v>16018</v>
      </c>
      <c r="Q3154">
        <v>-7</v>
      </c>
      <c r="R3154">
        <v>1</v>
      </c>
      <c r="S3154">
        <v>66960178</v>
      </c>
      <c r="U3154" t="s">
        <v>2489</v>
      </c>
      <c r="W3154" t="s">
        <v>4085</v>
      </c>
      <c r="X3154">
        <v>361037820000</v>
      </c>
      <c r="Y3154" t="s">
        <v>65</v>
      </c>
      <c r="Z3154" t="s">
        <v>66</v>
      </c>
      <c r="AG3154" t="s">
        <v>1972</v>
      </c>
      <c r="AL3154">
        <v>0</v>
      </c>
      <c r="AN3154" t="s">
        <v>1974</v>
      </c>
      <c r="AO3154">
        <v>0</v>
      </c>
      <c r="AQ3154">
        <v>2258283</v>
      </c>
      <c r="AR3154" t="s">
        <v>4605</v>
      </c>
      <c r="AS3154" t="s">
        <v>5883</v>
      </c>
      <c r="AT3154" t="s">
        <v>2024</v>
      </c>
    </row>
    <row r="3155" spans="1:46" x14ac:dyDescent="0.25">
      <c r="A3155" t="str">
        <f>_xlfn.XLOOKUP(I3155,UTILIZADAS[Contacto1],UTILIZADAS[Source.Name],,0)</f>
        <v>Cobros Abril Canal Fijo</v>
      </c>
      <c r="B3155" s="18">
        <f>VLOOKUP(J3155,Ref!A:C,3,0)</f>
        <v>0</v>
      </c>
      <c r="C3155" s="18">
        <f>VLOOKUP(J3155,Ref!A:D,4,0)</f>
        <v>0</v>
      </c>
      <c r="D3155" s="18" t="str">
        <f t="shared" si="147"/>
        <v>15/may</v>
      </c>
      <c r="E3155" s="18">
        <f t="shared" si="148"/>
        <v>10</v>
      </c>
      <c r="F3155" s="18">
        <v>1</v>
      </c>
      <c r="G3155" s="18">
        <f t="shared" si="149"/>
        <v>0</v>
      </c>
      <c r="H3155" s="3">
        <v>46157.517928240741</v>
      </c>
      <c r="I3155">
        <v>66960178</v>
      </c>
      <c r="J3155" t="s">
        <v>1967</v>
      </c>
      <c r="K3155" t="s">
        <v>1968</v>
      </c>
      <c r="L3155" t="s">
        <v>1969</v>
      </c>
      <c r="M3155" t="s">
        <v>1970</v>
      </c>
      <c r="O3155">
        <v>361037820000</v>
      </c>
      <c r="P3155">
        <v>16018</v>
      </c>
      <c r="Q3155">
        <v>-7</v>
      </c>
      <c r="R3155">
        <v>1</v>
      </c>
      <c r="S3155">
        <v>66960178</v>
      </c>
      <c r="U3155" t="s">
        <v>2489</v>
      </c>
      <c r="W3155" t="s">
        <v>4085</v>
      </c>
      <c r="X3155">
        <v>361037820000</v>
      </c>
      <c r="Y3155" t="s">
        <v>65</v>
      </c>
      <c r="Z3155" t="s">
        <v>66</v>
      </c>
      <c r="AG3155" t="s">
        <v>1972</v>
      </c>
      <c r="AL3155">
        <v>0</v>
      </c>
      <c r="AN3155" t="s">
        <v>1974</v>
      </c>
      <c r="AO3155">
        <v>0</v>
      </c>
      <c r="AQ3155">
        <v>2258283</v>
      </c>
      <c r="AR3155" t="s">
        <v>4605</v>
      </c>
      <c r="AS3155" t="s">
        <v>5883</v>
      </c>
      <c r="AT3155" t="s">
        <v>1975</v>
      </c>
    </row>
    <row r="3156" spans="1:46" x14ac:dyDescent="0.25">
      <c r="A3156" t="str">
        <f>_xlfn.XLOOKUP(I3156,UTILIZADAS[Contacto1],UTILIZADAS[Source.Name],,0)</f>
        <v>Cobros Abril Canal Fijo</v>
      </c>
      <c r="B3156" s="18">
        <f>VLOOKUP(J3156,Ref!A:C,3,0)</f>
        <v>0</v>
      </c>
      <c r="C3156" s="18">
        <f>VLOOKUP(J3156,Ref!A:D,4,0)</f>
        <v>0</v>
      </c>
      <c r="D3156" s="18" t="str">
        <f t="shared" si="147"/>
        <v>18/may</v>
      </c>
      <c r="E3156" s="18">
        <f t="shared" si="148"/>
        <v>10</v>
      </c>
      <c r="F3156" s="18">
        <v>1</v>
      </c>
      <c r="G3156" s="18">
        <f t="shared" si="149"/>
        <v>0</v>
      </c>
      <c r="H3156" s="3">
        <v>46160.724236111113</v>
      </c>
      <c r="I3156">
        <v>66960178</v>
      </c>
      <c r="J3156" t="s">
        <v>1967</v>
      </c>
      <c r="K3156" t="s">
        <v>1968</v>
      </c>
      <c r="L3156" t="s">
        <v>1969</v>
      </c>
      <c r="M3156" t="s">
        <v>1970</v>
      </c>
      <c r="O3156">
        <v>361037820000</v>
      </c>
      <c r="P3156">
        <v>16018</v>
      </c>
      <c r="Q3156">
        <v>-7</v>
      </c>
      <c r="R3156">
        <v>1</v>
      </c>
      <c r="S3156">
        <v>66960178</v>
      </c>
      <c r="U3156" t="s">
        <v>2489</v>
      </c>
      <c r="W3156" t="s">
        <v>4085</v>
      </c>
      <c r="X3156">
        <v>361037820000</v>
      </c>
      <c r="Y3156" t="s">
        <v>65</v>
      </c>
      <c r="Z3156" t="s">
        <v>66</v>
      </c>
      <c r="AG3156" t="s">
        <v>1972</v>
      </c>
      <c r="AL3156">
        <v>0</v>
      </c>
      <c r="AN3156" t="s">
        <v>1974</v>
      </c>
      <c r="AO3156">
        <v>0</v>
      </c>
      <c r="AQ3156">
        <v>2258283</v>
      </c>
      <c r="AR3156" t="s">
        <v>4605</v>
      </c>
      <c r="AS3156" t="s">
        <v>5883</v>
      </c>
      <c r="AT3156" t="s">
        <v>1975</v>
      </c>
    </row>
    <row r="3157" spans="1:46" x14ac:dyDescent="0.25">
      <c r="A3157" t="str">
        <f>_xlfn.XLOOKUP(I3157,UTILIZADAS[Contacto1],UTILIZADAS[Source.Name],,0)</f>
        <v>Cobros Abril Canal Fijo</v>
      </c>
      <c r="B3157" s="18">
        <f>VLOOKUP(J3157,Ref!A:C,3,0)</f>
        <v>0</v>
      </c>
      <c r="C3157" s="18">
        <f>VLOOKUP(J3157,Ref!A:D,4,0)</f>
        <v>0</v>
      </c>
      <c r="D3157" s="18" t="str">
        <f t="shared" si="147"/>
        <v>20/may</v>
      </c>
      <c r="E3157" s="18">
        <f t="shared" si="148"/>
        <v>10</v>
      </c>
      <c r="F3157" s="18">
        <v>1</v>
      </c>
      <c r="G3157" s="18">
        <f t="shared" si="149"/>
        <v>0</v>
      </c>
      <c r="H3157" s="3">
        <v>46162.531770833331</v>
      </c>
      <c r="I3157">
        <v>66960178</v>
      </c>
      <c r="J3157" t="s">
        <v>2023</v>
      </c>
      <c r="K3157" t="s">
        <v>1968</v>
      </c>
      <c r="L3157" t="s">
        <v>1969</v>
      </c>
      <c r="M3157" t="s">
        <v>1970</v>
      </c>
      <c r="O3157">
        <v>361037820000</v>
      </c>
      <c r="P3157">
        <v>16018</v>
      </c>
      <c r="Q3157">
        <v>-7</v>
      </c>
      <c r="R3157">
        <v>1</v>
      </c>
      <c r="S3157">
        <v>66960178</v>
      </c>
      <c r="U3157" t="s">
        <v>2489</v>
      </c>
      <c r="W3157" t="s">
        <v>4085</v>
      </c>
      <c r="X3157">
        <v>361037820000</v>
      </c>
      <c r="Y3157" t="s">
        <v>65</v>
      </c>
      <c r="Z3157" t="s">
        <v>66</v>
      </c>
      <c r="AG3157" t="s">
        <v>1972</v>
      </c>
      <c r="AL3157">
        <v>0</v>
      </c>
      <c r="AN3157" t="s">
        <v>1974</v>
      </c>
      <c r="AO3157">
        <v>0</v>
      </c>
      <c r="AQ3157">
        <v>2258283</v>
      </c>
      <c r="AR3157" t="s">
        <v>4605</v>
      </c>
      <c r="AS3157" t="s">
        <v>5883</v>
      </c>
      <c r="AT3157" t="s">
        <v>2024</v>
      </c>
    </row>
    <row r="3158" spans="1:46" x14ac:dyDescent="0.25">
      <c r="A3158" t="str">
        <f>_xlfn.XLOOKUP(I3158,UTILIZADAS[Contacto1],UTILIZADAS[Source.Name],,0)</f>
        <v>Cobros Abril Canal Fijo</v>
      </c>
      <c r="B3158" s="18">
        <f>VLOOKUP(J3158,Ref!A:C,3,0)</f>
        <v>0</v>
      </c>
      <c r="C3158" s="18">
        <f>VLOOKUP(J3158,Ref!A:D,4,0)</f>
        <v>0</v>
      </c>
      <c r="D3158" s="18" t="str">
        <f t="shared" si="147"/>
        <v>20/may</v>
      </c>
      <c r="E3158" s="18">
        <f t="shared" si="148"/>
        <v>10</v>
      </c>
      <c r="F3158" s="18">
        <v>1</v>
      </c>
      <c r="G3158" s="18">
        <f t="shared" si="149"/>
        <v>0</v>
      </c>
      <c r="H3158" s="3">
        <v>46162.69054398148</v>
      </c>
      <c r="I3158">
        <v>66960178</v>
      </c>
      <c r="J3158" t="s">
        <v>2023</v>
      </c>
      <c r="K3158" t="s">
        <v>1968</v>
      </c>
      <c r="L3158" t="s">
        <v>1969</v>
      </c>
      <c r="M3158" t="s">
        <v>1970</v>
      </c>
      <c r="O3158">
        <v>361037820000</v>
      </c>
      <c r="P3158">
        <v>16018</v>
      </c>
      <c r="Q3158">
        <v>-7</v>
      </c>
      <c r="R3158">
        <v>1</v>
      </c>
      <c r="S3158">
        <v>66960178</v>
      </c>
      <c r="U3158" t="s">
        <v>2489</v>
      </c>
      <c r="W3158" t="s">
        <v>4085</v>
      </c>
      <c r="X3158">
        <v>361037820000</v>
      </c>
      <c r="Y3158" t="s">
        <v>65</v>
      </c>
      <c r="Z3158" t="s">
        <v>66</v>
      </c>
      <c r="AG3158" t="s">
        <v>1972</v>
      </c>
      <c r="AL3158">
        <v>0</v>
      </c>
      <c r="AN3158" t="s">
        <v>1974</v>
      </c>
      <c r="AO3158">
        <v>0</v>
      </c>
      <c r="AQ3158">
        <v>2258283</v>
      </c>
      <c r="AR3158" t="s">
        <v>4605</v>
      </c>
      <c r="AS3158" t="s">
        <v>5883</v>
      </c>
      <c r="AT3158" t="s">
        <v>2024</v>
      </c>
    </row>
    <row r="3159" spans="1:46" x14ac:dyDescent="0.25">
      <c r="A3159" t="str">
        <f>_xlfn.XLOOKUP(I3159,UTILIZADAS[Contacto1],UTILIZADAS[Source.Name],,0)</f>
        <v>Cobros Abril Canal Fijo</v>
      </c>
      <c r="B3159" s="18">
        <f>VLOOKUP(J3159,Ref!A:C,3,0)</f>
        <v>0</v>
      </c>
      <c r="C3159" s="18">
        <f>VLOOKUP(J3159,Ref!A:D,4,0)</f>
        <v>0</v>
      </c>
      <c r="D3159" s="18" t="str">
        <f t="shared" si="147"/>
        <v>20/may</v>
      </c>
      <c r="E3159" s="18">
        <f t="shared" si="148"/>
        <v>10</v>
      </c>
      <c r="F3159" s="18">
        <v>1</v>
      </c>
      <c r="G3159" s="18">
        <f t="shared" si="149"/>
        <v>0</v>
      </c>
      <c r="H3159" s="3">
        <v>46162.69908564815</v>
      </c>
      <c r="I3159">
        <v>66960178</v>
      </c>
      <c r="J3159" t="s">
        <v>2023</v>
      </c>
      <c r="K3159" t="s">
        <v>1968</v>
      </c>
      <c r="L3159" t="s">
        <v>1969</v>
      </c>
      <c r="M3159" t="s">
        <v>1970</v>
      </c>
      <c r="O3159">
        <v>361037820000</v>
      </c>
      <c r="P3159">
        <v>16018</v>
      </c>
      <c r="Q3159">
        <v>-7</v>
      </c>
      <c r="R3159">
        <v>1</v>
      </c>
      <c r="S3159">
        <v>66960178</v>
      </c>
      <c r="U3159" t="s">
        <v>2489</v>
      </c>
      <c r="W3159" t="s">
        <v>4085</v>
      </c>
      <c r="X3159">
        <v>361037820000</v>
      </c>
      <c r="Y3159" t="s">
        <v>65</v>
      </c>
      <c r="Z3159" t="s">
        <v>66</v>
      </c>
      <c r="AG3159" t="s">
        <v>1972</v>
      </c>
      <c r="AL3159">
        <v>0</v>
      </c>
      <c r="AN3159" t="s">
        <v>1974</v>
      </c>
      <c r="AO3159">
        <v>0</v>
      </c>
      <c r="AQ3159">
        <v>2258283</v>
      </c>
      <c r="AR3159" t="s">
        <v>4605</v>
      </c>
      <c r="AS3159" t="s">
        <v>5883</v>
      </c>
      <c r="AT3159" t="s">
        <v>2024</v>
      </c>
    </row>
    <row r="3160" spans="1:46" x14ac:dyDescent="0.25">
      <c r="A3160" t="str">
        <f>_xlfn.XLOOKUP(I3160,UTILIZADAS[Contacto1],UTILIZADAS[Source.Name],,0)</f>
        <v>Cobros Abril Canal Fijo</v>
      </c>
      <c r="B3160" s="18">
        <f>VLOOKUP(J3160,Ref!A:C,3,0)</f>
        <v>0</v>
      </c>
      <c r="C3160" s="18">
        <f>VLOOKUP(J3160,Ref!A:D,4,0)</f>
        <v>0</v>
      </c>
      <c r="D3160" s="18" t="str">
        <f t="shared" si="147"/>
        <v>20/may</v>
      </c>
      <c r="E3160" s="18">
        <f t="shared" si="148"/>
        <v>10</v>
      </c>
      <c r="F3160" s="18">
        <v>1</v>
      </c>
      <c r="G3160" s="18">
        <f t="shared" si="149"/>
        <v>1</v>
      </c>
      <c r="H3160" s="3">
        <v>46162.702974537038</v>
      </c>
      <c r="I3160">
        <v>66960178</v>
      </c>
      <c r="J3160" t="s">
        <v>2023</v>
      </c>
      <c r="K3160" t="s">
        <v>1968</v>
      </c>
      <c r="L3160" t="s">
        <v>1969</v>
      </c>
      <c r="M3160" t="s">
        <v>1970</v>
      </c>
      <c r="O3160">
        <v>361037820000</v>
      </c>
      <c r="P3160">
        <v>16018</v>
      </c>
      <c r="Q3160">
        <v>-7</v>
      </c>
      <c r="R3160">
        <v>1</v>
      </c>
      <c r="S3160">
        <v>66960178</v>
      </c>
      <c r="U3160" t="s">
        <v>2489</v>
      </c>
      <c r="W3160" t="s">
        <v>4085</v>
      </c>
      <c r="X3160">
        <v>361037820000</v>
      </c>
      <c r="Y3160" t="s">
        <v>65</v>
      </c>
      <c r="Z3160" t="s">
        <v>66</v>
      </c>
      <c r="AG3160" t="s">
        <v>1972</v>
      </c>
      <c r="AL3160">
        <v>0</v>
      </c>
      <c r="AN3160" t="s">
        <v>1974</v>
      </c>
      <c r="AO3160">
        <v>0</v>
      </c>
      <c r="AQ3160">
        <v>2258283</v>
      </c>
      <c r="AR3160" t="s">
        <v>4605</v>
      </c>
      <c r="AS3160" t="s">
        <v>5883</v>
      </c>
      <c r="AT3160" t="s">
        <v>2024</v>
      </c>
    </row>
    <row r="3161" spans="1:46" x14ac:dyDescent="0.25">
      <c r="A3161" t="str">
        <f>_xlfn.XLOOKUP(I3161,UTILIZADAS[Contacto1],UTILIZADAS[Source.Name],,0)</f>
        <v>Cobros Mayo</v>
      </c>
      <c r="B3161" s="18">
        <f>VLOOKUP(J3161,Ref!A:C,3,0)</f>
        <v>0</v>
      </c>
      <c r="C3161" s="18">
        <f>VLOOKUP(J3161,Ref!A:D,4,0)</f>
        <v>0</v>
      </c>
      <c r="D3161" s="18" t="str">
        <f t="shared" si="147"/>
        <v>12/may</v>
      </c>
      <c r="E3161" s="18">
        <f t="shared" si="148"/>
        <v>8</v>
      </c>
      <c r="F3161" s="18">
        <v>1</v>
      </c>
      <c r="G3161" s="18">
        <f t="shared" si="149"/>
        <v>0</v>
      </c>
      <c r="H3161" s="3">
        <v>46154.498506944445</v>
      </c>
      <c r="I3161">
        <v>66973670</v>
      </c>
      <c r="J3161" t="s">
        <v>2023</v>
      </c>
      <c r="K3161" t="s">
        <v>1968</v>
      </c>
      <c r="L3161" t="s">
        <v>1969</v>
      </c>
      <c r="M3161" t="s">
        <v>1970</v>
      </c>
      <c r="O3161">
        <v>369057390000</v>
      </c>
      <c r="P3161">
        <v>16018</v>
      </c>
      <c r="Q3161">
        <v>-7</v>
      </c>
      <c r="R3161">
        <v>1</v>
      </c>
      <c r="S3161">
        <v>66973670</v>
      </c>
      <c r="U3161" t="s">
        <v>5261</v>
      </c>
      <c r="W3161" t="s">
        <v>5262</v>
      </c>
      <c r="X3161">
        <v>369057390000</v>
      </c>
      <c r="Y3161" t="s">
        <v>85</v>
      </c>
      <c r="Z3161" t="s">
        <v>66</v>
      </c>
      <c r="AG3161" t="s">
        <v>1972</v>
      </c>
      <c r="AL3161">
        <v>0</v>
      </c>
      <c r="AN3161" t="s">
        <v>1974</v>
      </c>
      <c r="AO3161">
        <v>0</v>
      </c>
      <c r="AQ3161">
        <v>2258284</v>
      </c>
      <c r="AR3161" t="s">
        <v>4605</v>
      </c>
      <c r="AS3161" t="s">
        <v>5883</v>
      </c>
      <c r="AT3161" t="s">
        <v>2024</v>
      </c>
    </row>
    <row r="3162" spans="1:46" x14ac:dyDescent="0.25">
      <c r="A3162" t="str">
        <f>_xlfn.XLOOKUP(I3162,UTILIZADAS[Contacto1],UTILIZADAS[Source.Name],,0)</f>
        <v>Cobros Mayo</v>
      </c>
      <c r="B3162" s="18">
        <f>VLOOKUP(J3162,Ref!A:C,3,0)</f>
        <v>0</v>
      </c>
      <c r="C3162" s="18">
        <f>VLOOKUP(J3162,Ref!A:D,4,0)</f>
        <v>0</v>
      </c>
      <c r="D3162" s="18" t="str">
        <f t="shared" si="147"/>
        <v>12/may</v>
      </c>
      <c r="E3162" s="18">
        <f t="shared" si="148"/>
        <v>8</v>
      </c>
      <c r="F3162" s="18">
        <v>1</v>
      </c>
      <c r="G3162" s="18">
        <f t="shared" si="149"/>
        <v>0</v>
      </c>
      <c r="H3162" s="3">
        <v>46154.629664351851</v>
      </c>
      <c r="I3162">
        <v>66973670</v>
      </c>
      <c r="J3162" t="s">
        <v>1967</v>
      </c>
      <c r="K3162" t="s">
        <v>1968</v>
      </c>
      <c r="L3162" t="s">
        <v>1969</v>
      </c>
      <c r="M3162" t="s">
        <v>1970</v>
      </c>
      <c r="O3162">
        <v>369057390000</v>
      </c>
      <c r="P3162">
        <v>16018</v>
      </c>
      <c r="Q3162">
        <v>-7</v>
      </c>
      <c r="R3162">
        <v>1</v>
      </c>
      <c r="S3162">
        <v>66973670</v>
      </c>
      <c r="U3162" t="s">
        <v>5261</v>
      </c>
      <c r="W3162" t="s">
        <v>5262</v>
      </c>
      <c r="X3162">
        <v>369057390000</v>
      </c>
      <c r="Y3162" t="s">
        <v>85</v>
      </c>
      <c r="Z3162" t="s">
        <v>66</v>
      </c>
      <c r="AG3162" t="s">
        <v>1972</v>
      </c>
      <c r="AL3162">
        <v>0</v>
      </c>
      <c r="AN3162" t="s">
        <v>1974</v>
      </c>
      <c r="AO3162">
        <v>0</v>
      </c>
      <c r="AQ3162">
        <v>2258284</v>
      </c>
      <c r="AR3162" t="s">
        <v>4605</v>
      </c>
      <c r="AS3162" t="s">
        <v>5883</v>
      </c>
      <c r="AT3162" t="s">
        <v>1975</v>
      </c>
    </row>
    <row r="3163" spans="1:46" x14ac:dyDescent="0.25">
      <c r="A3163" t="str">
        <f>_xlfn.XLOOKUP(I3163,UTILIZADAS[Contacto1],UTILIZADAS[Source.Name],,0)</f>
        <v>Cobros Mayo</v>
      </c>
      <c r="B3163" s="18">
        <f>VLOOKUP(J3163,Ref!A:C,3,0)</f>
        <v>0</v>
      </c>
      <c r="C3163" s="18">
        <f>VLOOKUP(J3163,Ref!A:D,4,0)</f>
        <v>0</v>
      </c>
      <c r="D3163" s="18" t="str">
        <f t="shared" si="147"/>
        <v>14/may</v>
      </c>
      <c r="E3163" s="18">
        <f t="shared" si="148"/>
        <v>8</v>
      </c>
      <c r="F3163" s="18">
        <v>1</v>
      </c>
      <c r="G3163" s="18">
        <f t="shared" si="149"/>
        <v>0</v>
      </c>
      <c r="H3163" s="3">
        <v>46156.536099537036</v>
      </c>
      <c r="I3163">
        <v>66973670</v>
      </c>
      <c r="J3163" t="s">
        <v>1967</v>
      </c>
      <c r="K3163" t="s">
        <v>1968</v>
      </c>
      <c r="L3163" t="s">
        <v>1969</v>
      </c>
      <c r="M3163" t="s">
        <v>1970</v>
      </c>
      <c r="O3163">
        <v>369057390000</v>
      </c>
      <c r="P3163">
        <v>16018</v>
      </c>
      <c r="Q3163">
        <v>-7</v>
      </c>
      <c r="R3163">
        <v>1</v>
      </c>
      <c r="S3163">
        <v>66973670</v>
      </c>
      <c r="U3163" t="s">
        <v>5261</v>
      </c>
      <c r="W3163" t="s">
        <v>5262</v>
      </c>
      <c r="X3163">
        <v>369057390000</v>
      </c>
      <c r="Y3163" t="s">
        <v>85</v>
      </c>
      <c r="Z3163" t="s">
        <v>66</v>
      </c>
      <c r="AG3163" t="s">
        <v>1972</v>
      </c>
      <c r="AL3163">
        <v>0</v>
      </c>
      <c r="AN3163" t="s">
        <v>1974</v>
      </c>
      <c r="AO3163">
        <v>0</v>
      </c>
      <c r="AQ3163">
        <v>2258284</v>
      </c>
      <c r="AR3163" t="s">
        <v>4605</v>
      </c>
      <c r="AS3163" t="s">
        <v>5883</v>
      </c>
      <c r="AT3163" t="s">
        <v>1975</v>
      </c>
    </row>
    <row r="3164" spans="1:46" x14ac:dyDescent="0.25">
      <c r="A3164" t="str">
        <f>_xlfn.XLOOKUP(I3164,UTILIZADAS[Contacto1],UTILIZADAS[Source.Name],,0)</f>
        <v>Cobros Mayo</v>
      </c>
      <c r="B3164" s="18">
        <f>VLOOKUP(J3164,Ref!A:C,3,0)</f>
        <v>0</v>
      </c>
      <c r="C3164" s="18">
        <f>VLOOKUP(J3164,Ref!A:D,4,0)</f>
        <v>0</v>
      </c>
      <c r="D3164" s="18" t="str">
        <f t="shared" si="147"/>
        <v>18/may</v>
      </c>
      <c r="E3164" s="18">
        <f t="shared" si="148"/>
        <v>8</v>
      </c>
      <c r="F3164" s="18">
        <v>1</v>
      </c>
      <c r="G3164" s="18">
        <f t="shared" si="149"/>
        <v>0</v>
      </c>
      <c r="H3164" s="3">
        <v>46160.725243055553</v>
      </c>
      <c r="I3164">
        <v>66973670</v>
      </c>
      <c r="J3164" t="s">
        <v>2023</v>
      </c>
      <c r="K3164" t="s">
        <v>1968</v>
      </c>
      <c r="L3164" t="s">
        <v>1969</v>
      </c>
      <c r="M3164" t="s">
        <v>1970</v>
      </c>
      <c r="O3164">
        <v>369057390000</v>
      </c>
      <c r="P3164">
        <v>16018</v>
      </c>
      <c r="Q3164">
        <v>-7</v>
      </c>
      <c r="R3164">
        <v>1</v>
      </c>
      <c r="S3164">
        <v>66973670</v>
      </c>
      <c r="U3164" t="s">
        <v>5261</v>
      </c>
      <c r="W3164" t="s">
        <v>5262</v>
      </c>
      <c r="X3164">
        <v>369057390000</v>
      </c>
      <c r="Y3164" t="s">
        <v>85</v>
      </c>
      <c r="Z3164" t="s">
        <v>66</v>
      </c>
      <c r="AG3164" t="s">
        <v>1972</v>
      </c>
      <c r="AL3164">
        <v>0</v>
      </c>
      <c r="AN3164" t="s">
        <v>1974</v>
      </c>
      <c r="AO3164">
        <v>0</v>
      </c>
      <c r="AQ3164">
        <v>2258284</v>
      </c>
      <c r="AR3164" t="s">
        <v>4605</v>
      </c>
      <c r="AS3164" t="s">
        <v>5883</v>
      </c>
      <c r="AT3164" t="s">
        <v>2024</v>
      </c>
    </row>
    <row r="3165" spans="1:46" x14ac:dyDescent="0.25">
      <c r="A3165" t="str">
        <f>_xlfn.XLOOKUP(I3165,UTILIZADAS[Contacto1],UTILIZADAS[Source.Name],,0)</f>
        <v>Cobros Mayo</v>
      </c>
      <c r="B3165" s="18">
        <f>VLOOKUP(J3165,Ref!A:C,3,0)</f>
        <v>0</v>
      </c>
      <c r="C3165" s="18">
        <f>VLOOKUP(J3165,Ref!A:D,4,0)</f>
        <v>0</v>
      </c>
      <c r="D3165" s="18" t="str">
        <f t="shared" si="147"/>
        <v>19/may</v>
      </c>
      <c r="E3165" s="18">
        <f t="shared" si="148"/>
        <v>8</v>
      </c>
      <c r="F3165" s="18">
        <v>1</v>
      </c>
      <c r="G3165" s="18">
        <f t="shared" si="149"/>
        <v>0</v>
      </c>
      <c r="H3165" s="3">
        <v>46161.431180555555</v>
      </c>
      <c r="I3165">
        <v>66973670</v>
      </c>
      <c r="J3165" t="s">
        <v>1967</v>
      </c>
      <c r="K3165" t="s">
        <v>1968</v>
      </c>
      <c r="L3165" t="s">
        <v>1969</v>
      </c>
      <c r="M3165" t="s">
        <v>1970</v>
      </c>
      <c r="O3165">
        <v>369057390000</v>
      </c>
      <c r="P3165">
        <v>16018</v>
      </c>
      <c r="Q3165">
        <v>-7</v>
      </c>
      <c r="R3165">
        <v>1</v>
      </c>
      <c r="S3165">
        <v>66973670</v>
      </c>
      <c r="U3165" t="s">
        <v>5261</v>
      </c>
      <c r="W3165" t="s">
        <v>5262</v>
      </c>
      <c r="X3165">
        <v>369057390000</v>
      </c>
      <c r="Y3165" t="s">
        <v>85</v>
      </c>
      <c r="Z3165" t="s">
        <v>66</v>
      </c>
      <c r="AG3165" t="s">
        <v>1972</v>
      </c>
      <c r="AL3165">
        <v>0</v>
      </c>
      <c r="AN3165" t="s">
        <v>1974</v>
      </c>
      <c r="AO3165">
        <v>0</v>
      </c>
      <c r="AQ3165">
        <v>2258284</v>
      </c>
      <c r="AR3165" t="s">
        <v>4605</v>
      </c>
      <c r="AS3165" t="s">
        <v>5883</v>
      </c>
      <c r="AT3165" t="s">
        <v>1975</v>
      </c>
    </row>
    <row r="3166" spans="1:46" x14ac:dyDescent="0.25">
      <c r="A3166" t="str">
        <f>_xlfn.XLOOKUP(I3166,UTILIZADAS[Contacto1],UTILIZADAS[Source.Name],,0)</f>
        <v>Cobros Mayo</v>
      </c>
      <c r="B3166" s="18">
        <f>VLOOKUP(J3166,Ref!A:C,3,0)</f>
        <v>0</v>
      </c>
      <c r="C3166" s="18">
        <f>VLOOKUP(J3166,Ref!A:D,4,0)</f>
        <v>0</v>
      </c>
      <c r="D3166" s="18" t="str">
        <f t="shared" si="147"/>
        <v>20/may</v>
      </c>
      <c r="E3166" s="18">
        <f t="shared" si="148"/>
        <v>8</v>
      </c>
      <c r="F3166" s="18">
        <v>1</v>
      </c>
      <c r="G3166" s="18">
        <f t="shared" si="149"/>
        <v>0</v>
      </c>
      <c r="H3166" s="3">
        <v>46162.531527777777</v>
      </c>
      <c r="I3166">
        <v>66973670</v>
      </c>
      <c r="J3166" t="s">
        <v>1967</v>
      </c>
      <c r="K3166" t="s">
        <v>1968</v>
      </c>
      <c r="L3166" t="s">
        <v>1969</v>
      </c>
      <c r="M3166" t="s">
        <v>1970</v>
      </c>
      <c r="O3166">
        <v>369057390000</v>
      </c>
      <c r="P3166">
        <v>16018</v>
      </c>
      <c r="Q3166">
        <v>-7</v>
      </c>
      <c r="R3166">
        <v>1</v>
      </c>
      <c r="S3166">
        <v>66973670</v>
      </c>
      <c r="U3166" t="s">
        <v>5261</v>
      </c>
      <c r="W3166" t="s">
        <v>5262</v>
      </c>
      <c r="X3166">
        <v>369057390000</v>
      </c>
      <c r="Y3166" t="s">
        <v>85</v>
      </c>
      <c r="Z3166" t="s">
        <v>66</v>
      </c>
      <c r="AG3166" t="s">
        <v>1972</v>
      </c>
      <c r="AL3166">
        <v>0</v>
      </c>
      <c r="AN3166" t="s">
        <v>1974</v>
      </c>
      <c r="AO3166">
        <v>0</v>
      </c>
      <c r="AQ3166">
        <v>2258284</v>
      </c>
      <c r="AR3166" t="s">
        <v>4605</v>
      </c>
      <c r="AS3166" t="s">
        <v>5883</v>
      </c>
      <c r="AT3166" t="s">
        <v>1975</v>
      </c>
    </row>
    <row r="3167" spans="1:46" x14ac:dyDescent="0.25">
      <c r="A3167" t="str">
        <f>_xlfn.XLOOKUP(I3167,UTILIZADAS[Contacto1],UTILIZADAS[Source.Name],,0)</f>
        <v>Cobros Mayo</v>
      </c>
      <c r="B3167" s="18">
        <f>VLOOKUP(J3167,Ref!A:C,3,0)</f>
        <v>0</v>
      </c>
      <c r="C3167" s="18">
        <f>VLOOKUP(J3167,Ref!A:D,4,0)</f>
        <v>0</v>
      </c>
      <c r="D3167" s="18" t="str">
        <f t="shared" si="147"/>
        <v>21/may</v>
      </c>
      <c r="E3167" s="18">
        <f t="shared" si="148"/>
        <v>8</v>
      </c>
      <c r="F3167" s="18">
        <v>1</v>
      </c>
      <c r="G3167" s="18">
        <f t="shared" si="149"/>
        <v>0</v>
      </c>
      <c r="H3167" s="3">
        <v>46163.592638888891</v>
      </c>
      <c r="I3167">
        <v>66973670</v>
      </c>
      <c r="J3167" t="s">
        <v>1967</v>
      </c>
      <c r="K3167" t="s">
        <v>1968</v>
      </c>
      <c r="L3167" t="s">
        <v>1969</v>
      </c>
      <c r="M3167" t="s">
        <v>1970</v>
      </c>
      <c r="O3167">
        <v>369057390000</v>
      </c>
      <c r="P3167">
        <v>16018</v>
      </c>
      <c r="Q3167">
        <v>-7</v>
      </c>
      <c r="R3167">
        <v>1</v>
      </c>
      <c r="S3167">
        <v>66973670</v>
      </c>
      <c r="U3167" t="s">
        <v>5261</v>
      </c>
      <c r="W3167" t="s">
        <v>5262</v>
      </c>
      <c r="X3167">
        <v>369057390000</v>
      </c>
      <c r="Y3167" t="s">
        <v>85</v>
      </c>
      <c r="Z3167" t="s">
        <v>66</v>
      </c>
      <c r="AG3167" t="s">
        <v>1972</v>
      </c>
      <c r="AL3167">
        <v>0</v>
      </c>
      <c r="AN3167" t="s">
        <v>1974</v>
      </c>
      <c r="AO3167">
        <v>0</v>
      </c>
      <c r="AQ3167">
        <v>2258284</v>
      </c>
      <c r="AR3167" t="s">
        <v>4605</v>
      </c>
      <c r="AS3167" t="s">
        <v>5883</v>
      </c>
      <c r="AT3167" t="s">
        <v>1975</v>
      </c>
    </row>
    <row r="3168" spans="1:46" x14ac:dyDescent="0.25">
      <c r="A3168" t="str">
        <f>_xlfn.XLOOKUP(I3168,UTILIZADAS[Contacto1],UTILIZADAS[Source.Name],,0)</f>
        <v>Cobros Mayo</v>
      </c>
      <c r="B3168" s="18">
        <f>VLOOKUP(J3168,Ref!A:C,3,0)</f>
        <v>0</v>
      </c>
      <c r="C3168" s="18">
        <f>VLOOKUP(J3168,Ref!A:D,4,0)</f>
        <v>0</v>
      </c>
      <c r="D3168" s="18" t="str">
        <f t="shared" si="147"/>
        <v>22/may</v>
      </c>
      <c r="E3168" s="18">
        <f t="shared" si="148"/>
        <v>8</v>
      </c>
      <c r="F3168" s="18">
        <v>1</v>
      </c>
      <c r="G3168" s="18">
        <f t="shared" si="149"/>
        <v>1</v>
      </c>
      <c r="H3168" s="3">
        <v>46164.445659722223</v>
      </c>
      <c r="I3168">
        <v>66973670</v>
      </c>
      <c r="J3168" t="s">
        <v>1967</v>
      </c>
      <c r="K3168" t="s">
        <v>1968</v>
      </c>
      <c r="L3168" t="s">
        <v>1969</v>
      </c>
      <c r="M3168" t="s">
        <v>1970</v>
      </c>
      <c r="O3168">
        <v>369057390000</v>
      </c>
      <c r="P3168">
        <v>16018</v>
      </c>
      <c r="Q3168">
        <v>-7</v>
      </c>
      <c r="R3168">
        <v>1</v>
      </c>
      <c r="S3168">
        <v>66973670</v>
      </c>
      <c r="U3168" t="s">
        <v>5261</v>
      </c>
      <c r="W3168" t="s">
        <v>5262</v>
      </c>
      <c r="X3168">
        <v>369057390000</v>
      </c>
      <c r="Y3168" t="s">
        <v>85</v>
      </c>
      <c r="Z3168" t="s">
        <v>66</v>
      </c>
      <c r="AG3168" t="s">
        <v>1972</v>
      </c>
      <c r="AL3168">
        <v>0</v>
      </c>
      <c r="AN3168" t="s">
        <v>1974</v>
      </c>
      <c r="AO3168">
        <v>0</v>
      </c>
      <c r="AQ3168">
        <v>2258284</v>
      </c>
      <c r="AR3168" t="s">
        <v>4605</v>
      </c>
      <c r="AS3168" t="s">
        <v>5883</v>
      </c>
      <c r="AT3168" t="s">
        <v>1975</v>
      </c>
    </row>
    <row r="3169" spans="1:46" x14ac:dyDescent="0.25">
      <c r="A3169" t="str">
        <f>_xlfn.XLOOKUP(I3169,UTILIZADAS[Contacto1],UTILIZADAS[Source.Name],,0)</f>
        <v>Cobros Abril Canal Fijo</v>
      </c>
      <c r="B3169" s="18">
        <f>VLOOKUP(J3169,Ref!A:C,3,0)</f>
        <v>0</v>
      </c>
      <c r="C3169" s="18">
        <f>VLOOKUP(J3169,Ref!A:D,4,0)</f>
        <v>0</v>
      </c>
      <c r="D3169" s="18" t="str">
        <f t="shared" si="147"/>
        <v>02/may</v>
      </c>
      <c r="E3169" s="18">
        <f t="shared" si="148"/>
        <v>4</v>
      </c>
      <c r="F3169" s="18">
        <v>1</v>
      </c>
      <c r="G3169" s="18">
        <f t="shared" si="149"/>
        <v>0</v>
      </c>
      <c r="H3169" s="3">
        <v>46144.457268518519</v>
      </c>
      <c r="I3169">
        <v>66974109</v>
      </c>
      <c r="J3169" t="s">
        <v>1967</v>
      </c>
      <c r="K3169" t="s">
        <v>1968</v>
      </c>
      <c r="L3169" t="s">
        <v>1969</v>
      </c>
      <c r="M3169" t="s">
        <v>1970</v>
      </c>
      <c r="O3169">
        <v>359352680000</v>
      </c>
      <c r="P3169">
        <v>16017</v>
      </c>
      <c r="Q3169">
        <v>-7</v>
      </c>
      <c r="R3169">
        <v>1</v>
      </c>
      <c r="S3169">
        <v>66974109</v>
      </c>
      <c r="U3169" t="s">
        <v>2260</v>
      </c>
      <c r="W3169" t="s">
        <v>3800</v>
      </c>
      <c r="X3169" t="s">
        <v>66</v>
      </c>
      <c r="Y3169" t="s">
        <v>65</v>
      </c>
      <c r="Z3169">
        <v>359352680000</v>
      </c>
      <c r="AC3169" t="s">
        <v>1981</v>
      </c>
      <c r="AG3169" t="s">
        <v>1972</v>
      </c>
      <c r="AI3169" t="s">
        <v>2687</v>
      </c>
      <c r="AL3169">
        <v>0</v>
      </c>
      <c r="AN3169" t="s">
        <v>1974</v>
      </c>
      <c r="AO3169">
        <v>0</v>
      </c>
      <c r="AQ3169">
        <v>2251683</v>
      </c>
      <c r="AR3169" t="s">
        <v>2241</v>
      </c>
      <c r="AS3169" t="s">
        <v>4163</v>
      </c>
      <c r="AT3169" t="s">
        <v>1975</v>
      </c>
    </row>
    <row r="3170" spans="1:46" x14ac:dyDescent="0.25">
      <c r="A3170" t="str">
        <f>_xlfn.XLOOKUP(I3170,UTILIZADAS[Contacto1],UTILIZADAS[Source.Name],,0)</f>
        <v>Cobros Abril Canal Fijo</v>
      </c>
      <c r="B3170" s="18">
        <f>VLOOKUP(J3170,Ref!A:C,3,0)</f>
        <v>0</v>
      </c>
      <c r="C3170" s="18">
        <f>VLOOKUP(J3170,Ref!A:D,4,0)</f>
        <v>0</v>
      </c>
      <c r="D3170" s="18" t="str">
        <f t="shared" si="147"/>
        <v>05/may</v>
      </c>
      <c r="E3170" s="18">
        <f t="shared" si="148"/>
        <v>4</v>
      </c>
      <c r="F3170" s="18">
        <v>1</v>
      </c>
      <c r="G3170" s="18">
        <f t="shared" si="149"/>
        <v>0</v>
      </c>
      <c r="H3170" s="3">
        <v>46147.626909722225</v>
      </c>
      <c r="I3170">
        <v>66974109</v>
      </c>
      <c r="J3170" t="s">
        <v>1967</v>
      </c>
      <c r="K3170" t="s">
        <v>1968</v>
      </c>
      <c r="L3170" t="s">
        <v>1969</v>
      </c>
      <c r="M3170" t="s">
        <v>1970</v>
      </c>
      <c r="O3170">
        <v>359352680000</v>
      </c>
      <c r="P3170">
        <v>16017</v>
      </c>
      <c r="Q3170">
        <v>-7</v>
      </c>
      <c r="R3170">
        <v>1</v>
      </c>
      <c r="S3170">
        <v>66974109</v>
      </c>
      <c r="U3170" t="s">
        <v>2260</v>
      </c>
      <c r="W3170" t="s">
        <v>3800</v>
      </c>
      <c r="X3170" t="s">
        <v>66</v>
      </c>
      <c r="Y3170" t="s">
        <v>65</v>
      </c>
      <c r="Z3170">
        <v>359352680000</v>
      </c>
      <c r="AC3170" t="s">
        <v>1981</v>
      </c>
      <c r="AG3170" t="s">
        <v>1972</v>
      </c>
      <c r="AI3170" t="s">
        <v>2687</v>
      </c>
      <c r="AL3170">
        <v>0</v>
      </c>
      <c r="AN3170" t="s">
        <v>1974</v>
      </c>
      <c r="AO3170">
        <v>0</v>
      </c>
      <c r="AQ3170">
        <v>2251683</v>
      </c>
      <c r="AR3170" t="s">
        <v>2241</v>
      </c>
      <c r="AS3170" t="s">
        <v>4163</v>
      </c>
      <c r="AT3170" t="s">
        <v>1975</v>
      </c>
    </row>
    <row r="3171" spans="1:46" x14ac:dyDescent="0.25">
      <c r="A3171" t="str">
        <f>_xlfn.XLOOKUP(I3171,UTILIZADAS[Contacto1],UTILIZADAS[Source.Name],,0)</f>
        <v>Cobros Abril Canal Fijo</v>
      </c>
      <c r="B3171" s="18">
        <f>VLOOKUP(J3171,Ref!A:C,3,0)</f>
        <v>0</v>
      </c>
      <c r="C3171" s="18">
        <f>VLOOKUP(J3171,Ref!A:D,4,0)</f>
        <v>0</v>
      </c>
      <c r="D3171" s="18" t="str">
        <f t="shared" si="147"/>
        <v>06/may</v>
      </c>
      <c r="E3171" s="18">
        <f t="shared" si="148"/>
        <v>4</v>
      </c>
      <c r="F3171" s="18">
        <v>1</v>
      </c>
      <c r="G3171" s="18">
        <f t="shared" si="149"/>
        <v>0</v>
      </c>
      <c r="H3171" s="3">
        <v>46148.727500000001</v>
      </c>
      <c r="I3171">
        <v>66974109</v>
      </c>
      <c r="J3171" t="s">
        <v>1967</v>
      </c>
      <c r="K3171" t="s">
        <v>1968</v>
      </c>
      <c r="L3171" t="s">
        <v>1969</v>
      </c>
      <c r="M3171" t="s">
        <v>1970</v>
      </c>
      <c r="O3171">
        <v>359352680000</v>
      </c>
      <c r="P3171">
        <v>16017</v>
      </c>
      <c r="Q3171">
        <v>-7</v>
      </c>
      <c r="R3171">
        <v>1</v>
      </c>
      <c r="S3171">
        <v>66974109</v>
      </c>
      <c r="U3171" t="s">
        <v>2260</v>
      </c>
      <c r="W3171" t="s">
        <v>3800</v>
      </c>
      <c r="X3171" t="s">
        <v>66</v>
      </c>
      <c r="Y3171" t="s">
        <v>65</v>
      </c>
      <c r="Z3171">
        <v>359352680000</v>
      </c>
      <c r="AC3171" t="s">
        <v>1981</v>
      </c>
      <c r="AG3171" t="s">
        <v>1972</v>
      </c>
      <c r="AI3171" t="s">
        <v>2687</v>
      </c>
      <c r="AL3171">
        <v>0</v>
      </c>
      <c r="AN3171" t="s">
        <v>1974</v>
      </c>
      <c r="AO3171">
        <v>0</v>
      </c>
      <c r="AQ3171">
        <v>2251683</v>
      </c>
      <c r="AR3171" t="s">
        <v>2241</v>
      </c>
      <c r="AS3171" t="s">
        <v>4163</v>
      </c>
      <c r="AT3171" t="s">
        <v>1975</v>
      </c>
    </row>
    <row r="3172" spans="1:46" x14ac:dyDescent="0.25">
      <c r="A3172" t="str">
        <f>_xlfn.XLOOKUP(I3172,UTILIZADAS[Contacto1],UTILIZADAS[Source.Name],,0)</f>
        <v>Cobros Abril Canal Fijo</v>
      </c>
      <c r="B3172" s="18">
        <f>VLOOKUP(J3172,Ref!A:C,3,0)</f>
        <v>0</v>
      </c>
      <c r="C3172" s="18">
        <f>VLOOKUP(J3172,Ref!A:D,4,0)</f>
        <v>0</v>
      </c>
      <c r="D3172" s="18" t="str">
        <f t="shared" si="147"/>
        <v>08/may</v>
      </c>
      <c r="E3172" s="18">
        <f t="shared" si="148"/>
        <v>4</v>
      </c>
      <c r="F3172" s="18">
        <v>1</v>
      </c>
      <c r="G3172" s="18">
        <f t="shared" si="149"/>
        <v>1</v>
      </c>
      <c r="H3172" s="3">
        <v>46150.50917824074</v>
      </c>
      <c r="I3172">
        <v>66974109</v>
      </c>
      <c r="J3172" t="s">
        <v>1967</v>
      </c>
      <c r="K3172" t="s">
        <v>1968</v>
      </c>
      <c r="L3172" t="s">
        <v>1969</v>
      </c>
      <c r="M3172" t="s">
        <v>1970</v>
      </c>
      <c r="O3172">
        <v>359352680000</v>
      </c>
      <c r="P3172">
        <v>16017</v>
      </c>
      <c r="Q3172">
        <v>-7</v>
      </c>
      <c r="R3172">
        <v>1</v>
      </c>
      <c r="S3172">
        <v>66974109</v>
      </c>
      <c r="U3172" t="s">
        <v>2260</v>
      </c>
      <c r="W3172" t="s">
        <v>3800</v>
      </c>
      <c r="X3172" t="s">
        <v>66</v>
      </c>
      <c r="Y3172" t="s">
        <v>65</v>
      </c>
      <c r="Z3172">
        <v>359352680000</v>
      </c>
      <c r="AC3172" t="s">
        <v>1981</v>
      </c>
      <c r="AG3172" t="s">
        <v>1972</v>
      </c>
      <c r="AI3172" t="s">
        <v>2687</v>
      </c>
      <c r="AL3172">
        <v>0</v>
      </c>
      <c r="AN3172" t="s">
        <v>1974</v>
      </c>
      <c r="AO3172">
        <v>0</v>
      </c>
      <c r="AQ3172">
        <v>2251683</v>
      </c>
      <c r="AR3172" t="s">
        <v>2241</v>
      </c>
      <c r="AS3172" t="s">
        <v>4163</v>
      </c>
      <c r="AT3172" t="s">
        <v>1975</v>
      </c>
    </row>
    <row r="3173" spans="1:46" x14ac:dyDescent="0.25">
      <c r="A3173" t="str">
        <f>_xlfn.XLOOKUP(I3173,UTILIZADAS[Contacto1],UTILIZADAS[Source.Name],,0)</f>
        <v>Cobros Mayo</v>
      </c>
      <c r="B3173" s="18">
        <f>VLOOKUP(J3173,Ref!A:C,3,0)</f>
        <v>1</v>
      </c>
      <c r="C3173" s="18">
        <f>VLOOKUP(J3173,Ref!A:D,4,0)</f>
        <v>0</v>
      </c>
      <c r="D3173" s="18" t="str">
        <f t="shared" si="147"/>
        <v>12/may</v>
      </c>
      <c r="E3173" s="18">
        <f t="shared" si="148"/>
        <v>1</v>
      </c>
      <c r="F3173" s="18">
        <v>1</v>
      </c>
      <c r="G3173" s="18">
        <f t="shared" si="149"/>
        <v>1</v>
      </c>
      <c r="H3173" s="3">
        <v>46154.497870370367</v>
      </c>
      <c r="I3173">
        <v>66975549</v>
      </c>
      <c r="J3173">
        <v>6006</v>
      </c>
      <c r="K3173" t="s">
        <v>1983</v>
      </c>
      <c r="L3173" t="s">
        <v>1897</v>
      </c>
      <c r="M3173" t="s">
        <v>1970</v>
      </c>
      <c r="O3173">
        <v>367089590000</v>
      </c>
      <c r="P3173">
        <v>16018</v>
      </c>
      <c r="Q3173">
        <v>-7</v>
      </c>
      <c r="R3173">
        <v>1</v>
      </c>
      <c r="S3173">
        <v>66975549</v>
      </c>
      <c r="U3173" t="s">
        <v>5263</v>
      </c>
      <c r="W3173">
        <v>77174440</v>
      </c>
      <c r="X3173">
        <v>367089590000</v>
      </c>
      <c r="Y3173" t="s">
        <v>65</v>
      </c>
      <c r="Z3173" t="s">
        <v>66</v>
      </c>
      <c r="AF3173" t="s">
        <v>1976</v>
      </c>
      <c r="AG3173" t="s">
        <v>1972</v>
      </c>
      <c r="AL3173">
        <v>107</v>
      </c>
      <c r="AM3173" t="s">
        <v>1979</v>
      </c>
      <c r="AN3173" t="s">
        <v>1987</v>
      </c>
      <c r="AO3173">
        <v>0</v>
      </c>
      <c r="AQ3173">
        <v>2258285</v>
      </c>
      <c r="AR3173" t="s">
        <v>4605</v>
      </c>
      <c r="AS3173" t="s">
        <v>5883</v>
      </c>
      <c r="AT3173" t="s">
        <v>1894</v>
      </c>
    </row>
    <row r="3174" spans="1:46" x14ac:dyDescent="0.25">
      <c r="A3174" t="str">
        <f>_xlfn.XLOOKUP(I3174,UTILIZADAS[Contacto1],UTILIZADAS[Source.Name],,0)</f>
        <v>Cobros Abril Canal Fijo</v>
      </c>
      <c r="B3174" s="18">
        <f>VLOOKUP(J3174,Ref!A:C,3,0)</f>
        <v>0</v>
      </c>
      <c r="C3174" s="18">
        <f>VLOOKUP(J3174,Ref!A:D,4,0)</f>
        <v>0</v>
      </c>
      <c r="D3174" s="18" t="str">
        <f t="shared" si="147"/>
        <v>02/may</v>
      </c>
      <c r="E3174" s="18">
        <f t="shared" si="148"/>
        <v>2</v>
      </c>
      <c r="F3174" s="18">
        <v>1</v>
      </c>
      <c r="G3174" s="18">
        <f t="shared" si="149"/>
        <v>0</v>
      </c>
      <c r="H3174" s="3">
        <v>46144.533761574072</v>
      </c>
      <c r="I3174">
        <v>66989352</v>
      </c>
      <c r="J3174">
        <v>6004</v>
      </c>
      <c r="K3174" t="s">
        <v>1983</v>
      </c>
      <c r="L3174" t="s">
        <v>1897</v>
      </c>
      <c r="M3174" t="s">
        <v>1970</v>
      </c>
      <c r="O3174">
        <v>368039340000</v>
      </c>
      <c r="P3174">
        <v>16017</v>
      </c>
      <c r="Q3174">
        <v>-7</v>
      </c>
      <c r="R3174">
        <v>1</v>
      </c>
      <c r="S3174">
        <v>66989352</v>
      </c>
      <c r="U3174" t="s">
        <v>2504</v>
      </c>
      <c r="W3174" t="s">
        <v>4102</v>
      </c>
      <c r="X3174" t="s">
        <v>66</v>
      </c>
      <c r="Y3174" t="s">
        <v>65</v>
      </c>
      <c r="Z3174">
        <v>368039340000</v>
      </c>
      <c r="AF3174" t="s">
        <v>1976</v>
      </c>
      <c r="AG3174" t="s">
        <v>1972</v>
      </c>
      <c r="AI3174" t="s">
        <v>3291</v>
      </c>
      <c r="AK3174" t="s">
        <v>4501</v>
      </c>
      <c r="AL3174">
        <v>78</v>
      </c>
      <c r="AM3174" t="s">
        <v>1979</v>
      </c>
      <c r="AN3174" t="s">
        <v>1987</v>
      </c>
      <c r="AO3174">
        <v>0</v>
      </c>
      <c r="AQ3174">
        <v>2252329</v>
      </c>
      <c r="AR3174" t="s">
        <v>2241</v>
      </c>
      <c r="AS3174" t="s">
        <v>4163</v>
      </c>
      <c r="AT3174" t="s">
        <v>1984</v>
      </c>
    </row>
    <row r="3175" spans="1:46" x14ac:dyDescent="0.25">
      <c r="A3175" t="str">
        <f>_xlfn.XLOOKUP(I3175,UTILIZADAS[Contacto1],UTILIZADAS[Source.Name],,0)</f>
        <v>Cobros Abril Canal Fijo</v>
      </c>
      <c r="B3175" s="18">
        <f>VLOOKUP(J3175,Ref!A:C,3,0)</f>
        <v>0</v>
      </c>
      <c r="C3175" s="18">
        <f>VLOOKUP(J3175,Ref!A:D,4,0)</f>
        <v>0</v>
      </c>
      <c r="D3175" s="18" t="str">
        <f t="shared" si="147"/>
        <v>12/may</v>
      </c>
      <c r="E3175" s="18">
        <f t="shared" si="148"/>
        <v>2</v>
      </c>
      <c r="F3175" s="18">
        <v>1</v>
      </c>
      <c r="G3175" s="18">
        <f t="shared" si="149"/>
        <v>1</v>
      </c>
      <c r="H3175" s="3">
        <v>46154.499513888892</v>
      </c>
      <c r="I3175">
        <v>66989352</v>
      </c>
      <c r="J3175">
        <v>6004</v>
      </c>
      <c r="K3175" t="s">
        <v>1983</v>
      </c>
      <c r="L3175" t="s">
        <v>1897</v>
      </c>
      <c r="M3175" t="s">
        <v>1970</v>
      </c>
      <c r="O3175">
        <v>368039340000</v>
      </c>
      <c r="P3175">
        <v>16018</v>
      </c>
      <c r="Q3175">
        <v>-7</v>
      </c>
      <c r="R3175">
        <v>1</v>
      </c>
      <c r="S3175">
        <v>66989352</v>
      </c>
      <c r="U3175" t="s">
        <v>2504</v>
      </c>
      <c r="W3175" t="s">
        <v>4102</v>
      </c>
      <c r="X3175">
        <v>368039340000</v>
      </c>
      <c r="Y3175" t="s">
        <v>65</v>
      </c>
      <c r="Z3175" t="s">
        <v>66</v>
      </c>
      <c r="AF3175" t="s">
        <v>1976</v>
      </c>
      <c r="AG3175" t="s">
        <v>1972</v>
      </c>
      <c r="AL3175">
        <v>129</v>
      </c>
      <c r="AM3175" t="s">
        <v>1979</v>
      </c>
      <c r="AN3175" t="s">
        <v>1987</v>
      </c>
      <c r="AO3175">
        <v>0</v>
      </c>
      <c r="AQ3175">
        <v>2258286</v>
      </c>
      <c r="AR3175" t="s">
        <v>4605</v>
      </c>
      <c r="AS3175" t="s">
        <v>5883</v>
      </c>
      <c r="AT3175" t="s">
        <v>1984</v>
      </c>
    </row>
    <row r="3176" spans="1:46" x14ac:dyDescent="0.25">
      <c r="A3176" t="str">
        <f>_xlfn.XLOOKUP(I3176,UTILIZADAS[Contacto1],UTILIZADAS[Source.Name],,0)</f>
        <v>Cobros Abril Canal Fijo</v>
      </c>
      <c r="B3176" s="18">
        <f>VLOOKUP(J3176,Ref!A:C,3,0)</f>
        <v>0</v>
      </c>
      <c r="C3176" s="18">
        <f>VLOOKUP(J3176,Ref!A:D,4,0)</f>
        <v>0</v>
      </c>
      <c r="D3176" s="18" t="str">
        <f t="shared" si="147"/>
        <v>12/may</v>
      </c>
      <c r="E3176" s="18">
        <f t="shared" si="148"/>
        <v>2</v>
      </c>
      <c r="F3176" s="18">
        <v>1</v>
      </c>
      <c r="G3176" s="18">
        <f t="shared" si="149"/>
        <v>0</v>
      </c>
      <c r="H3176" s="3">
        <v>46154.499606481484</v>
      </c>
      <c r="I3176">
        <v>67005858</v>
      </c>
      <c r="J3176" t="s">
        <v>2021</v>
      </c>
      <c r="K3176" t="s">
        <v>1968</v>
      </c>
      <c r="L3176" t="s">
        <v>1969</v>
      </c>
      <c r="M3176" t="s">
        <v>1970</v>
      </c>
      <c r="O3176">
        <v>357364590000</v>
      </c>
      <c r="P3176">
        <v>16018</v>
      </c>
      <c r="Q3176">
        <v>10</v>
      </c>
      <c r="R3176">
        <v>1</v>
      </c>
      <c r="S3176">
        <v>67005858</v>
      </c>
      <c r="U3176" t="s">
        <v>1259</v>
      </c>
      <c r="W3176" t="s">
        <v>1260</v>
      </c>
      <c r="X3176">
        <v>357364590000</v>
      </c>
      <c r="Y3176" t="s">
        <v>65</v>
      </c>
      <c r="Z3176" t="s">
        <v>66</v>
      </c>
      <c r="AF3176" t="s">
        <v>1976</v>
      </c>
      <c r="AG3176" t="s">
        <v>1972</v>
      </c>
      <c r="AL3176">
        <v>5</v>
      </c>
      <c r="AN3176" t="s">
        <v>1974</v>
      </c>
      <c r="AO3176">
        <v>0</v>
      </c>
      <c r="AQ3176">
        <v>2258287</v>
      </c>
      <c r="AR3176" t="s">
        <v>4605</v>
      </c>
      <c r="AS3176" t="s">
        <v>5883</v>
      </c>
      <c r="AT3176" t="s">
        <v>2022</v>
      </c>
    </row>
    <row r="3177" spans="1:46" x14ac:dyDescent="0.25">
      <c r="A3177" t="str">
        <f>_xlfn.XLOOKUP(I3177,UTILIZADAS[Contacto1],UTILIZADAS[Source.Name],,0)</f>
        <v>Cobros Abril Canal Fijo</v>
      </c>
      <c r="B3177" s="18">
        <f>VLOOKUP(J3177,Ref!A:C,3,0)</f>
        <v>0</v>
      </c>
      <c r="C3177" s="18">
        <f>VLOOKUP(J3177,Ref!A:D,4,0)</f>
        <v>0</v>
      </c>
      <c r="D3177" s="18" t="str">
        <f t="shared" si="147"/>
        <v>14/may</v>
      </c>
      <c r="E3177" s="18">
        <f t="shared" si="148"/>
        <v>2</v>
      </c>
      <c r="F3177" s="18">
        <v>1</v>
      </c>
      <c r="G3177" s="18">
        <f t="shared" si="149"/>
        <v>1</v>
      </c>
      <c r="H3177" s="3">
        <v>46156.537303240744</v>
      </c>
      <c r="I3177">
        <v>67005858</v>
      </c>
      <c r="J3177">
        <v>6004</v>
      </c>
      <c r="K3177" t="s">
        <v>1983</v>
      </c>
      <c r="L3177" t="s">
        <v>1897</v>
      </c>
      <c r="M3177" t="s">
        <v>1970</v>
      </c>
      <c r="O3177">
        <v>357364590000</v>
      </c>
      <c r="P3177">
        <v>16018</v>
      </c>
      <c r="Q3177">
        <v>10</v>
      </c>
      <c r="R3177">
        <v>1</v>
      </c>
      <c r="S3177">
        <v>67005858</v>
      </c>
      <c r="U3177" t="s">
        <v>1259</v>
      </c>
      <c r="W3177" t="s">
        <v>1260</v>
      </c>
      <c r="X3177">
        <v>357364590000</v>
      </c>
      <c r="Y3177" t="s">
        <v>65</v>
      </c>
      <c r="Z3177" t="s">
        <v>66</v>
      </c>
      <c r="AF3177" t="s">
        <v>1976</v>
      </c>
      <c r="AG3177" t="s">
        <v>1972</v>
      </c>
      <c r="AL3177">
        <v>128</v>
      </c>
      <c r="AM3177" t="s">
        <v>1979</v>
      </c>
      <c r="AN3177" t="s">
        <v>1987</v>
      </c>
      <c r="AO3177">
        <v>0</v>
      </c>
      <c r="AQ3177">
        <v>2258287</v>
      </c>
      <c r="AR3177" t="s">
        <v>4605</v>
      </c>
      <c r="AS3177" t="s">
        <v>5883</v>
      </c>
      <c r="AT3177" t="s">
        <v>1984</v>
      </c>
    </row>
    <row r="3178" spans="1:46" x14ac:dyDescent="0.25">
      <c r="A3178" t="str">
        <f>_xlfn.XLOOKUP(I3178,UTILIZADAS[Contacto1],UTILIZADAS[Source.Name],,0)</f>
        <v>Cobros Mayo</v>
      </c>
      <c r="B3178" s="18">
        <f>VLOOKUP(J3178,Ref!A:C,3,0)</f>
        <v>0</v>
      </c>
      <c r="C3178" s="18">
        <f>VLOOKUP(J3178,Ref!A:D,4,0)</f>
        <v>0</v>
      </c>
      <c r="D3178" s="18" t="str">
        <f t="shared" si="147"/>
        <v>12/may</v>
      </c>
      <c r="E3178" s="18">
        <f t="shared" si="148"/>
        <v>5</v>
      </c>
      <c r="F3178" s="18">
        <v>1</v>
      </c>
      <c r="G3178" s="18">
        <f t="shared" si="149"/>
        <v>0</v>
      </c>
      <c r="H3178" s="3">
        <v>46154.499942129631</v>
      </c>
      <c r="I3178">
        <v>67012008</v>
      </c>
      <c r="J3178" t="s">
        <v>2021</v>
      </c>
      <c r="K3178" t="s">
        <v>1968</v>
      </c>
      <c r="L3178" t="s">
        <v>1969</v>
      </c>
      <c r="M3178" t="s">
        <v>1970</v>
      </c>
      <c r="O3178">
        <v>369085370000</v>
      </c>
      <c r="P3178">
        <v>16018</v>
      </c>
      <c r="Q3178">
        <v>10</v>
      </c>
      <c r="R3178">
        <v>1</v>
      </c>
      <c r="S3178">
        <v>67012008</v>
      </c>
      <c r="U3178" t="s">
        <v>6129</v>
      </c>
      <c r="W3178" t="s">
        <v>5266</v>
      </c>
      <c r="X3178">
        <v>369085370000</v>
      </c>
      <c r="Y3178" t="s">
        <v>65</v>
      </c>
      <c r="Z3178" t="s">
        <v>66</v>
      </c>
      <c r="AF3178" t="s">
        <v>1976</v>
      </c>
      <c r="AG3178" t="s">
        <v>1972</v>
      </c>
      <c r="AL3178">
        <v>5</v>
      </c>
      <c r="AN3178" t="s">
        <v>1974</v>
      </c>
      <c r="AO3178">
        <v>0</v>
      </c>
      <c r="AQ3178">
        <v>2258288</v>
      </c>
      <c r="AR3178" t="s">
        <v>4605</v>
      </c>
      <c r="AS3178" t="s">
        <v>5883</v>
      </c>
      <c r="AT3178" t="s">
        <v>2022</v>
      </c>
    </row>
    <row r="3179" spans="1:46" x14ac:dyDescent="0.25">
      <c r="A3179" t="str">
        <f>_xlfn.XLOOKUP(I3179,UTILIZADAS[Contacto1],UTILIZADAS[Source.Name],,0)</f>
        <v>Cobros Mayo</v>
      </c>
      <c r="B3179" s="18">
        <f>VLOOKUP(J3179,Ref!A:C,3,0)</f>
        <v>0</v>
      </c>
      <c r="C3179" s="18">
        <f>VLOOKUP(J3179,Ref!A:D,4,0)</f>
        <v>0</v>
      </c>
      <c r="D3179" s="18" t="str">
        <f t="shared" si="147"/>
        <v>14/may</v>
      </c>
      <c r="E3179" s="18">
        <f t="shared" si="148"/>
        <v>5</v>
      </c>
      <c r="F3179" s="18">
        <v>1</v>
      </c>
      <c r="G3179" s="18">
        <f t="shared" si="149"/>
        <v>0</v>
      </c>
      <c r="H3179" s="3">
        <v>46156.538587962961</v>
      </c>
      <c r="I3179">
        <v>67012008</v>
      </c>
      <c r="J3179" t="s">
        <v>2021</v>
      </c>
      <c r="K3179" t="s">
        <v>1968</v>
      </c>
      <c r="L3179" t="s">
        <v>1969</v>
      </c>
      <c r="M3179" t="s">
        <v>1970</v>
      </c>
      <c r="O3179">
        <v>369085370000</v>
      </c>
      <c r="P3179">
        <v>16018</v>
      </c>
      <c r="Q3179">
        <v>10</v>
      </c>
      <c r="R3179">
        <v>1</v>
      </c>
      <c r="S3179">
        <v>67012008</v>
      </c>
      <c r="U3179" t="s">
        <v>6129</v>
      </c>
      <c r="W3179" t="s">
        <v>5266</v>
      </c>
      <c r="X3179">
        <v>369085370000</v>
      </c>
      <c r="Y3179" t="s">
        <v>65</v>
      </c>
      <c r="Z3179" t="s">
        <v>66</v>
      </c>
      <c r="AF3179" t="s">
        <v>1976</v>
      </c>
      <c r="AG3179" t="s">
        <v>1972</v>
      </c>
      <c r="AL3179">
        <v>5</v>
      </c>
      <c r="AN3179" t="s">
        <v>1974</v>
      </c>
      <c r="AO3179">
        <v>0</v>
      </c>
      <c r="AQ3179">
        <v>2258288</v>
      </c>
      <c r="AR3179" t="s">
        <v>4605</v>
      </c>
      <c r="AS3179" t="s">
        <v>5883</v>
      </c>
      <c r="AT3179" t="s">
        <v>2022</v>
      </c>
    </row>
    <row r="3180" spans="1:46" x14ac:dyDescent="0.25">
      <c r="A3180" t="str">
        <f>_xlfn.XLOOKUP(I3180,UTILIZADAS[Contacto1],UTILIZADAS[Source.Name],,0)</f>
        <v>Cobros Mayo</v>
      </c>
      <c r="B3180" s="18">
        <f>VLOOKUP(J3180,Ref!A:C,3,0)</f>
        <v>0</v>
      </c>
      <c r="C3180" s="18">
        <f>VLOOKUP(J3180,Ref!A:D,4,0)</f>
        <v>0</v>
      </c>
      <c r="D3180" s="18" t="str">
        <f t="shared" si="147"/>
        <v>18/may</v>
      </c>
      <c r="E3180" s="18">
        <f t="shared" si="148"/>
        <v>5</v>
      </c>
      <c r="F3180" s="18">
        <v>1</v>
      </c>
      <c r="G3180" s="18">
        <f t="shared" si="149"/>
        <v>0</v>
      </c>
      <c r="H3180" s="3">
        <v>46160.725613425922</v>
      </c>
      <c r="I3180">
        <v>67012008</v>
      </c>
      <c r="J3180" t="s">
        <v>2021</v>
      </c>
      <c r="K3180" t="s">
        <v>1968</v>
      </c>
      <c r="L3180" t="s">
        <v>1969</v>
      </c>
      <c r="M3180" t="s">
        <v>1970</v>
      </c>
      <c r="O3180">
        <v>369085370000</v>
      </c>
      <c r="P3180">
        <v>16018</v>
      </c>
      <c r="Q3180">
        <v>10</v>
      </c>
      <c r="R3180">
        <v>1</v>
      </c>
      <c r="S3180">
        <v>67012008</v>
      </c>
      <c r="U3180" t="s">
        <v>6129</v>
      </c>
      <c r="W3180" t="s">
        <v>5266</v>
      </c>
      <c r="X3180">
        <v>369085370000</v>
      </c>
      <c r="Y3180" t="s">
        <v>65</v>
      </c>
      <c r="Z3180" t="s">
        <v>66</v>
      </c>
      <c r="AF3180" t="s">
        <v>1976</v>
      </c>
      <c r="AG3180" t="s">
        <v>1972</v>
      </c>
      <c r="AL3180">
        <v>5</v>
      </c>
      <c r="AN3180" t="s">
        <v>1974</v>
      </c>
      <c r="AO3180">
        <v>0</v>
      </c>
      <c r="AQ3180">
        <v>2258288</v>
      </c>
      <c r="AR3180" t="s">
        <v>4605</v>
      </c>
      <c r="AS3180" t="s">
        <v>5883</v>
      </c>
      <c r="AT3180" t="s">
        <v>2022</v>
      </c>
    </row>
    <row r="3181" spans="1:46" x14ac:dyDescent="0.25">
      <c r="A3181" t="str">
        <f>_xlfn.XLOOKUP(I3181,UTILIZADAS[Contacto1],UTILIZADAS[Source.Name],,0)</f>
        <v>Cobros Mayo</v>
      </c>
      <c r="B3181" s="18">
        <f>VLOOKUP(J3181,Ref!A:C,3,0)</f>
        <v>0</v>
      </c>
      <c r="C3181" s="18">
        <f>VLOOKUP(J3181,Ref!A:D,4,0)</f>
        <v>0</v>
      </c>
      <c r="D3181" s="18" t="str">
        <f t="shared" si="147"/>
        <v>20/may</v>
      </c>
      <c r="E3181" s="18">
        <f t="shared" si="148"/>
        <v>5</v>
      </c>
      <c r="F3181" s="18">
        <v>1</v>
      </c>
      <c r="G3181" s="18">
        <f t="shared" si="149"/>
        <v>0</v>
      </c>
      <c r="H3181" s="3">
        <v>46162.532465277778</v>
      </c>
      <c r="I3181">
        <v>67012008</v>
      </c>
      <c r="J3181" t="s">
        <v>2021</v>
      </c>
      <c r="K3181" t="s">
        <v>1968</v>
      </c>
      <c r="L3181" t="s">
        <v>1969</v>
      </c>
      <c r="M3181" t="s">
        <v>1970</v>
      </c>
      <c r="O3181">
        <v>369085370000</v>
      </c>
      <c r="P3181">
        <v>16018</v>
      </c>
      <c r="Q3181">
        <v>10</v>
      </c>
      <c r="R3181">
        <v>1</v>
      </c>
      <c r="S3181">
        <v>67012008</v>
      </c>
      <c r="U3181" t="s">
        <v>6129</v>
      </c>
      <c r="W3181" t="s">
        <v>5266</v>
      </c>
      <c r="X3181">
        <v>369085370000</v>
      </c>
      <c r="Y3181" t="s">
        <v>65</v>
      </c>
      <c r="Z3181" t="s">
        <v>66</v>
      </c>
      <c r="AF3181" t="s">
        <v>1976</v>
      </c>
      <c r="AG3181" t="s">
        <v>1972</v>
      </c>
      <c r="AL3181">
        <v>5</v>
      </c>
      <c r="AN3181" t="s">
        <v>1974</v>
      </c>
      <c r="AO3181">
        <v>0</v>
      </c>
      <c r="AQ3181">
        <v>2258288</v>
      </c>
      <c r="AR3181" t="s">
        <v>4605</v>
      </c>
      <c r="AS3181" t="s">
        <v>5883</v>
      </c>
      <c r="AT3181" t="s">
        <v>2022</v>
      </c>
    </row>
    <row r="3182" spans="1:46" x14ac:dyDescent="0.25">
      <c r="A3182" t="str">
        <f>_xlfn.XLOOKUP(I3182,UTILIZADAS[Contacto1],UTILIZADAS[Source.Name],,0)</f>
        <v>Cobros Mayo</v>
      </c>
      <c r="B3182" s="18">
        <f>VLOOKUP(J3182,Ref!A:C,3,0)</f>
        <v>1</v>
      </c>
      <c r="C3182" s="18">
        <f>VLOOKUP(J3182,Ref!A:D,4,0)</f>
        <v>1</v>
      </c>
      <c r="D3182" s="18" t="str">
        <f t="shared" si="147"/>
        <v>21/may</v>
      </c>
      <c r="E3182" s="18">
        <f t="shared" si="148"/>
        <v>5</v>
      </c>
      <c r="F3182" s="18">
        <v>1</v>
      </c>
      <c r="G3182" s="18">
        <f t="shared" si="149"/>
        <v>1</v>
      </c>
      <c r="H3182" s="3">
        <v>46163.592916666668</v>
      </c>
      <c r="I3182">
        <v>67012008</v>
      </c>
      <c r="J3182">
        <v>6003</v>
      </c>
      <c r="K3182" t="s">
        <v>1983</v>
      </c>
      <c r="L3182" t="s">
        <v>1897</v>
      </c>
      <c r="M3182" t="s">
        <v>1970</v>
      </c>
      <c r="O3182">
        <v>369085370000</v>
      </c>
      <c r="P3182">
        <v>16018</v>
      </c>
      <c r="Q3182">
        <v>10</v>
      </c>
      <c r="R3182">
        <v>1</v>
      </c>
      <c r="S3182">
        <v>67012008</v>
      </c>
      <c r="U3182" t="s">
        <v>6129</v>
      </c>
      <c r="W3182" t="s">
        <v>5266</v>
      </c>
      <c r="X3182">
        <v>369085370000</v>
      </c>
      <c r="Y3182" t="s">
        <v>65</v>
      </c>
      <c r="Z3182" t="s">
        <v>66</v>
      </c>
      <c r="AF3182" t="s">
        <v>1976</v>
      </c>
      <c r="AG3182" t="s">
        <v>1972</v>
      </c>
      <c r="AL3182">
        <v>17</v>
      </c>
      <c r="AM3182" t="s">
        <v>1979</v>
      </c>
      <c r="AN3182" t="s">
        <v>1987</v>
      </c>
      <c r="AO3182">
        <v>0</v>
      </c>
      <c r="AQ3182">
        <v>2258288</v>
      </c>
      <c r="AR3182" t="s">
        <v>4605</v>
      </c>
      <c r="AS3182" t="s">
        <v>5883</v>
      </c>
      <c r="AT3182" t="s">
        <v>1892</v>
      </c>
    </row>
    <row r="3183" spans="1:46" x14ac:dyDescent="0.25">
      <c r="A3183" t="str">
        <f>_xlfn.XLOOKUP(I3183,UTILIZADAS[Contacto1],UTILIZADAS[Source.Name],,0)</f>
        <v>Cobros Abril Canal Fijo</v>
      </c>
      <c r="B3183" s="18">
        <f>VLOOKUP(J3183,Ref!A:C,3,0)</f>
        <v>0</v>
      </c>
      <c r="C3183" s="18">
        <f>VLOOKUP(J3183,Ref!A:D,4,0)</f>
        <v>0</v>
      </c>
      <c r="D3183" s="18" t="str">
        <f t="shared" si="147"/>
        <v>04/may</v>
      </c>
      <c r="E3183" s="18">
        <f t="shared" si="148"/>
        <v>5</v>
      </c>
      <c r="F3183" s="18">
        <v>1</v>
      </c>
      <c r="G3183" s="18">
        <f t="shared" si="149"/>
        <v>0</v>
      </c>
      <c r="H3183" s="3">
        <v>46146.629305555558</v>
      </c>
      <c r="I3183">
        <v>67016214</v>
      </c>
      <c r="J3183" t="s">
        <v>2021</v>
      </c>
      <c r="K3183" t="s">
        <v>1968</v>
      </c>
      <c r="L3183" t="s">
        <v>1969</v>
      </c>
      <c r="M3183" t="s">
        <v>1970</v>
      </c>
      <c r="O3183">
        <v>351370950000</v>
      </c>
      <c r="P3183">
        <v>16017</v>
      </c>
      <c r="Q3183">
        <v>10</v>
      </c>
      <c r="R3183">
        <v>1</v>
      </c>
      <c r="S3183">
        <v>67016214</v>
      </c>
      <c r="U3183" t="s">
        <v>5666</v>
      </c>
      <c r="W3183" t="s">
        <v>418</v>
      </c>
      <c r="X3183" t="s">
        <v>2551</v>
      </c>
      <c r="Y3183" t="s">
        <v>65</v>
      </c>
      <c r="Z3183">
        <v>351370950000</v>
      </c>
      <c r="AF3183" t="s">
        <v>1976</v>
      </c>
      <c r="AG3183" t="s">
        <v>1972</v>
      </c>
      <c r="AI3183" t="s">
        <v>3681</v>
      </c>
      <c r="AL3183">
        <v>5</v>
      </c>
      <c r="AN3183" t="s">
        <v>1974</v>
      </c>
      <c r="AO3183">
        <v>0</v>
      </c>
      <c r="AQ3183">
        <v>2252782</v>
      </c>
      <c r="AR3183" t="s">
        <v>2241</v>
      </c>
      <c r="AS3183" t="s">
        <v>4163</v>
      </c>
      <c r="AT3183" t="s">
        <v>2022</v>
      </c>
    </row>
    <row r="3184" spans="1:46" x14ac:dyDescent="0.25">
      <c r="A3184" t="str">
        <f>_xlfn.XLOOKUP(I3184,UTILIZADAS[Contacto1],UTILIZADAS[Source.Name],,0)</f>
        <v>Cobros Abril Canal Fijo</v>
      </c>
      <c r="B3184" s="18">
        <f>VLOOKUP(J3184,Ref!A:C,3,0)</f>
        <v>0</v>
      </c>
      <c r="C3184" s="18">
        <f>VLOOKUP(J3184,Ref!A:D,4,0)</f>
        <v>0</v>
      </c>
      <c r="D3184" s="18" t="str">
        <f t="shared" si="147"/>
        <v>06/may</v>
      </c>
      <c r="E3184" s="18">
        <f t="shared" si="148"/>
        <v>5</v>
      </c>
      <c r="F3184" s="18">
        <v>1</v>
      </c>
      <c r="G3184" s="18">
        <f t="shared" si="149"/>
        <v>0</v>
      </c>
      <c r="H3184" s="3">
        <v>46148.618460648147</v>
      </c>
      <c r="I3184">
        <v>67016214</v>
      </c>
      <c r="J3184" t="s">
        <v>2021</v>
      </c>
      <c r="K3184" t="s">
        <v>1968</v>
      </c>
      <c r="L3184" t="s">
        <v>1969</v>
      </c>
      <c r="M3184" t="s">
        <v>1970</v>
      </c>
      <c r="O3184">
        <v>351370950000</v>
      </c>
      <c r="P3184">
        <v>16017</v>
      </c>
      <c r="Q3184">
        <v>10</v>
      </c>
      <c r="R3184">
        <v>1</v>
      </c>
      <c r="S3184">
        <v>67016214</v>
      </c>
      <c r="U3184" t="s">
        <v>5666</v>
      </c>
      <c r="W3184" t="s">
        <v>418</v>
      </c>
      <c r="X3184" t="s">
        <v>2551</v>
      </c>
      <c r="Y3184" t="s">
        <v>65</v>
      </c>
      <c r="Z3184">
        <v>351370950000</v>
      </c>
      <c r="AF3184" t="s">
        <v>1976</v>
      </c>
      <c r="AG3184" t="s">
        <v>1972</v>
      </c>
      <c r="AI3184" t="s">
        <v>3681</v>
      </c>
      <c r="AL3184">
        <v>5</v>
      </c>
      <c r="AN3184" t="s">
        <v>1974</v>
      </c>
      <c r="AO3184">
        <v>0</v>
      </c>
      <c r="AQ3184">
        <v>2252782</v>
      </c>
      <c r="AR3184" t="s">
        <v>2241</v>
      </c>
      <c r="AS3184" t="s">
        <v>4163</v>
      </c>
      <c r="AT3184" t="s">
        <v>2022</v>
      </c>
    </row>
    <row r="3185" spans="1:46" x14ac:dyDescent="0.25">
      <c r="A3185" t="str">
        <f>_xlfn.XLOOKUP(I3185,UTILIZADAS[Contacto1],UTILIZADAS[Source.Name],,0)</f>
        <v>Cobros Abril Canal Fijo</v>
      </c>
      <c r="B3185" s="18">
        <f>VLOOKUP(J3185,Ref!A:C,3,0)</f>
        <v>0</v>
      </c>
      <c r="C3185" s="18">
        <f>VLOOKUP(J3185,Ref!A:D,4,0)</f>
        <v>0</v>
      </c>
      <c r="D3185" s="18" t="str">
        <f t="shared" si="147"/>
        <v>09/may</v>
      </c>
      <c r="E3185" s="18">
        <f t="shared" si="148"/>
        <v>5</v>
      </c>
      <c r="F3185" s="18">
        <v>1</v>
      </c>
      <c r="G3185" s="18">
        <f t="shared" si="149"/>
        <v>0</v>
      </c>
      <c r="H3185" s="3">
        <v>46151.38480324074</v>
      </c>
      <c r="I3185">
        <v>67016214</v>
      </c>
      <c r="J3185">
        <v>6004</v>
      </c>
      <c r="K3185" t="s">
        <v>1983</v>
      </c>
      <c r="L3185" t="s">
        <v>1897</v>
      </c>
      <c r="M3185" t="s">
        <v>1970</v>
      </c>
      <c r="O3185">
        <v>351370950000</v>
      </c>
      <c r="P3185">
        <v>16017</v>
      </c>
      <c r="Q3185">
        <v>10</v>
      </c>
      <c r="R3185">
        <v>1</v>
      </c>
      <c r="S3185">
        <v>67016214</v>
      </c>
      <c r="U3185" t="s">
        <v>5666</v>
      </c>
      <c r="W3185" t="s">
        <v>418</v>
      </c>
      <c r="X3185" t="s">
        <v>2551</v>
      </c>
      <c r="Y3185" t="s">
        <v>65</v>
      </c>
      <c r="Z3185">
        <v>351370950000</v>
      </c>
      <c r="AF3185" t="s">
        <v>1976</v>
      </c>
      <c r="AG3185" t="s">
        <v>1972</v>
      </c>
      <c r="AI3185" t="s">
        <v>3681</v>
      </c>
      <c r="AL3185">
        <v>64</v>
      </c>
      <c r="AM3185" t="s">
        <v>1979</v>
      </c>
      <c r="AN3185" t="s">
        <v>1987</v>
      </c>
      <c r="AO3185">
        <v>0</v>
      </c>
      <c r="AQ3185">
        <v>2252782</v>
      </c>
      <c r="AR3185" t="s">
        <v>2241</v>
      </c>
      <c r="AS3185" t="s">
        <v>4163</v>
      </c>
      <c r="AT3185" t="s">
        <v>1984</v>
      </c>
    </row>
    <row r="3186" spans="1:46" x14ac:dyDescent="0.25">
      <c r="A3186" t="str">
        <f>_xlfn.XLOOKUP(I3186,UTILIZADAS[Contacto1],UTILIZADAS[Source.Name],,0)</f>
        <v>Cobros Abril Canal Fijo</v>
      </c>
      <c r="B3186" s="18">
        <f>VLOOKUP(J3186,Ref!A:C,3,0)</f>
        <v>0</v>
      </c>
      <c r="C3186" s="18">
        <f>VLOOKUP(J3186,Ref!A:D,4,0)</f>
        <v>0</v>
      </c>
      <c r="D3186" s="18" t="str">
        <f t="shared" si="147"/>
        <v>12/may</v>
      </c>
      <c r="E3186" s="18">
        <f t="shared" si="148"/>
        <v>5</v>
      </c>
      <c r="F3186" s="18">
        <v>1</v>
      </c>
      <c r="G3186" s="18">
        <f t="shared" si="149"/>
        <v>0</v>
      </c>
      <c r="H3186" s="3">
        <v>46154.500405092593</v>
      </c>
      <c r="I3186">
        <v>67016214</v>
      </c>
      <c r="J3186" t="s">
        <v>2021</v>
      </c>
      <c r="K3186" t="s">
        <v>1968</v>
      </c>
      <c r="L3186" t="s">
        <v>1969</v>
      </c>
      <c r="M3186" t="s">
        <v>1970</v>
      </c>
      <c r="O3186">
        <v>351370950000</v>
      </c>
      <c r="P3186">
        <v>16018</v>
      </c>
      <c r="Q3186">
        <v>10</v>
      </c>
      <c r="R3186">
        <v>1</v>
      </c>
      <c r="S3186">
        <v>67016214</v>
      </c>
      <c r="U3186" t="s">
        <v>5666</v>
      </c>
      <c r="W3186" t="s">
        <v>418</v>
      </c>
      <c r="X3186">
        <v>351370950000</v>
      </c>
      <c r="Y3186" t="s">
        <v>65</v>
      </c>
      <c r="Z3186" t="s">
        <v>597</v>
      </c>
      <c r="AF3186" t="s">
        <v>1976</v>
      </c>
      <c r="AG3186" t="s">
        <v>1972</v>
      </c>
      <c r="AL3186">
        <v>5</v>
      </c>
      <c r="AN3186" t="s">
        <v>1974</v>
      </c>
      <c r="AO3186">
        <v>0</v>
      </c>
      <c r="AQ3186">
        <v>2258289</v>
      </c>
      <c r="AR3186" t="s">
        <v>4605</v>
      </c>
      <c r="AS3186" t="s">
        <v>5883</v>
      </c>
      <c r="AT3186" t="s">
        <v>2022</v>
      </c>
    </row>
    <row r="3187" spans="1:46" x14ac:dyDescent="0.25">
      <c r="A3187" t="str">
        <f>_xlfn.XLOOKUP(I3187,UTILIZADAS[Contacto1],UTILIZADAS[Source.Name],,0)</f>
        <v>Cobros Abril Canal Fijo</v>
      </c>
      <c r="B3187" s="18">
        <f>VLOOKUP(J3187,Ref!A:C,3,0)</f>
        <v>1</v>
      </c>
      <c r="C3187" s="18">
        <f>VLOOKUP(J3187,Ref!A:D,4,0)</f>
        <v>0</v>
      </c>
      <c r="D3187" s="18" t="str">
        <f t="shared" si="147"/>
        <v>14/may</v>
      </c>
      <c r="E3187" s="18">
        <f t="shared" si="148"/>
        <v>5</v>
      </c>
      <c r="F3187" s="18">
        <v>1</v>
      </c>
      <c r="G3187" s="18">
        <f t="shared" si="149"/>
        <v>1</v>
      </c>
      <c r="H3187" s="3">
        <v>46156.539085648146</v>
      </c>
      <c r="I3187">
        <v>67016214</v>
      </c>
      <c r="J3187">
        <v>6000</v>
      </c>
      <c r="K3187" t="s">
        <v>1983</v>
      </c>
      <c r="L3187" t="s">
        <v>1897</v>
      </c>
      <c r="M3187" t="s">
        <v>1970</v>
      </c>
      <c r="O3187">
        <v>351370950000</v>
      </c>
      <c r="P3187">
        <v>16018</v>
      </c>
      <c r="Q3187">
        <v>10</v>
      </c>
      <c r="R3187">
        <v>1</v>
      </c>
      <c r="S3187">
        <v>67016214</v>
      </c>
      <c r="U3187" t="s">
        <v>5666</v>
      </c>
      <c r="W3187" t="s">
        <v>418</v>
      </c>
      <c r="X3187">
        <v>351370950000</v>
      </c>
      <c r="Y3187" t="s">
        <v>65</v>
      </c>
      <c r="Z3187" t="s">
        <v>597</v>
      </c>
      <c r="AF3187" t="s">
        <v>1976</v>
      </c>
      <c r="AG3187" t="s">
        <v>1972</v>
      </c>
      <c r="AL3187">
        <v>91</v>
      </c>
      <c r="AM3187" t="s">
        <v>1979</v>
      </c>
      <c r="AN3187" t="s">
        <v>1987</v>
      </c>
      <c r="AO3187">
        <v>0</v>
      </c>
      <c r="AQ3187">
        <v>2258289</v>
      </c>
      <c r="AR3187" t="s">
        <v>4605</v>
      </c>
      <c r="AS3187" t="s">
        <v>5883</v>
      </c>
      <c r="AT3187" t="s">
        <v>1895</v>
      </c>
    </row>
    <row r="3188" spans="1:46" x14ac:dyDescent="0.25">
      <c r="A3188" t="e">
        <f>_xlfn.XLOOKUP(I3188,UTILIZADAS[Contacto1],UTILIZADAS[Source.Name],,0)</f>
        <v>#N/A</v>
      </c>
      <c r="B3188" s="18">
        <f>VLOOKUP(J3188,Ref!A:C,3,0)</f>
        <v>1</v>
      </c>
      <c r="C3188" s="18">
        <f>VLOOKUP(J3188,Ref!A:D,4,0)</f>
        <v>1</v>
      </c>
      <c r="D3188" s="18" t="str">
        <f t="shared" si="147"/>
        <v>08/may</v>
      </c>
      <c r="E3188" s="18">
        <f t="shared" si="148"/>
        <v>1</v>
      </c>
      <c r="F3188" s="18">
        <v>1</v>
      </c>
      <c r="G3188" s="18">
        <f t="shared" si="149"/>
        <v>1</v>
      </c>
      <c r="H3188" s="3">
        <v>46150.707476851851</v>
      </c>
      <c r="I3188">
        <v>67022119</v>
      </c>
      <c r="J3188">
        <v>6007</v>
      </c>
      <c r="K3188" t="s">
        <v>1983</v>
      </c>
      <c r="L3188" t="s">
        <v>1897</v>
      </c>
      <c r="M3188" t="s">
        <v>1970</v>
      </c>
      <c r="O3188">
        <v>366003700000</v>
      </c>
      <c r="P3188">
        <v>16016</v>
      </c>
      <c r="Q3188">
        <v>10</v>
      </c>
      <c r="R3188">
        <v>1</v>
      </c>
      <c r="S3188">
        <v>67022119</v>
      </c>
      <c r="U3188" t="s">
        <v>6130</v>
      </c>
      <c r="W3188" t="s">
        <v>5834</v>
      </c>
      <c r="X3188">
        <v>366003700000</v>
      </c>
      <c r="Y3188" t="s">
        <v>65</v>
      </c>
      <c r="Z3188" t="s">
        <v>66</v>
      </c>
      <c r="AF3188" t="s">
        <v>1976</v>
      </c>
      <c r="AG3188" t="s">
        <v>1972</v>
      </c>
      <c r="AL3188">
        <v>40</v>
      </c>
      <c r="AM3188" t="s">
        <v>1979</v>
      </c>
      <c r="AN3188" t="s">
        <v>1977</v>
      </c>
      <c r="AO3188">
        <v>0</v>
      </c>
      <c r="AQ3188">
        <v>2198771</v>
      </c>
      <c r="AR3188" t="s">
        <v>2020</v>
      </c>
      <c r="AS3188" t="s">
        <v>2020</v>
      </c>
      <c r="AT3188" t="s">
        <v>1898</v>
      </c>
    </row>
    <row r="3189" spans="1:46" x14ac:dyDescent="0.25">
      <c r="A3189" t="str">
        <f>_xlfn.XLOOKUP(I3189,UTILIZADAS[Contacto1],UTILIZADAS[Source.Name],,0)</f>
        <v>Cobros Abril Canal Fijo</v>
      </c>
      <c r="B3189" s="18">
        <f>VLOOKUP(J3189,Ref!A:C,3,0)</f>
        <v>0</v>
      </c>
      <c r="C3189" s="18">
        <f>VLOOKUP(J3189,Ref!A:D,4,0)</f>
        <v>0</v>
      </c>
      <c r="D3189" s="18" t="str">
        <f t="shared" si="147"/>
        <v>12/may</v>
      </c>
      <c r="E3189" s="18">
        <f t="shared" si="148"/>
        <v>4</v>
      </c>
      <c r="F3189" s="18">
        <v>1</v>
      </c>
      <c r="G3189" s="18">
        <f t="shared" si="149"/>
        <v>0</v>
      </c>
      <c r="H3189" s="3">
        <v>46154.500625000001</v>
      </c>
      <c r="I3189">
        <v>67028339</v>
      </c>
      <c r="J3189" t="s">
        <v>2021</v>
      </c>
      <c r="K3189" t="s">
        <v>1968</v>
      </c>
      <c r="L3189" t="s">
        <v>1969</v>
      </c>
      <c r="M3189" t="s">
        <v>1970</v>
      </c>
      <c r="O3189">
        <v>367002930000</v>
      </c>
      <c r="P3189">
        <v>16018</v>
      </c>
      <c r="Q3189">
        <v>10</v>
      </c>
      <c r="R3189">
        <v>1</v>
      </c>
      <c r="S3189">
        <v>67028339</v>
      </c>
      <c r="U3189" t="s">
        <v>213</v>
      </c>
      <c r="W3189" t="s">
        <v>214</v>
      </c>
      <c r="X3189">
        <v>367002930000</v>
      </c>
      <c r="Y3189" t="s">
        <v>65</v>
      </c>
      <c r="Z3189" t="s">
        <v>66</v>
      </c>
      <c r="AF3189" t="s">
        <v>1976</v>
      </c>
      <c r="AG3189" t="s">
        <v>1972</v>
      </c>
      <c r="AL3189">
        <v>5</v>
      </c>
      <c r="AN3189" t="s">
        <v>1974</v>
      </c>
      <c r="AO3189">
        <v>0</v>
      </c>
      <c r="AQ3189">
        <v>2258290</v>
      </c>
      <c r="AR3189" t="s">
        <v>4605</v>
      </c>
      <c r="AS3189" t="s">
        <v>5883</v>
      </c>
      <c r="AT3189" t="s">
        <v>2022</v>
      </c>
    </row>
    <row r="3190" spans="1:46" x14ac:dyDescent="0.25">
      <c r="A3190" t="str">
        <f>_xlfn.XLOOKUP(I3190,UTILIZADAS[Contacto1],UTILIZADAS[Source.Name],,0)</f>
        <v>Cobros Abril Canal Fijo</v>
      </c>
      <c r="B3190" s="18">
        <f>VLOOKUP(J3190,Ref!A:C,3,0)</f>
        <v>0</v>
      </c>
      <c r="C3190" s="18">
        <f>VLOOKUP(J3190,Ref!A:D,4,0)</f>
        <v>0</v>
      </c>
      <c r="D3190" s="18" t="str">
        <f t="shared" si="147"/>
        <v>14/may</v>
      </c>
      <c r="E3190" s="18">
        <f t="shared" si="148"/>
        <v>4</v>
      </c>
      <c r="F3190" s="18">
        <v>1</v>
      </c>
      <c r="G3190" s="18">
        <f t="shared" si="149"/>
        <v>0</v>
      </c>
      <c r="H3190" s="3">
        <v>46156.539583333331</v>
      </c>
      <c r="I3190">
        <v>67028339</v>
      </c>
      <c r="J3190" t="s">
        <v>2021</v>
      </c>
      <c r="K3190" t="s">
        <v>1968</v>
      </c>
      <c r="L3190" t="s">
        <v>1969</v>
      </c>
      <c r="M3190" t="s">
        <v>1970</v>
      </c>
      <c r="O3190">
        <v>367002930000</v>
      </c>
      <c r="P3190">
        <v>16018</v>
      </c>
      <c r="Q3190">
        <v>10</v>
      </c>
      <c r="R3190">
        <v>1</v>
      </c>
      <c r="S3190">
        <v>67028339</v>
      </c>
      <c r="U3190" t="s">
        <v>213</v>
      </c>
      <c r="W3190" t="s">
        <v>214</v>
      </c>
      <c r="X3190">
        <v>367002930000</v>
      </c>
      <c r="Y3190" t="s">
        <v>65</v>
      </c>
      <c r="Z3190" t="s">
        <v>66</v>
      </c>
      <c r="AF3190" t="s">
        <v>1976</v>
      </c>
      <c r="AG3190" t="s">
        <v>1972</v>
      </c>
      <c r="AL3190">
        <v>5</v>
      </c>
      <c r="AN3190" t="s">
        <v>1974</v>
      </c>
      <c r="AO3190">
        <v>0</v>
      </c>
      <c r="AQ3190">
        <v>2258290</v>
      </c>
      <c r="AR3190" t="s">
        <v>4605</v>
      </c>
      <c r="AS3190" t="s">
        <v>5883</v>
      </c>
      <c r="AT3190" t="s">
        <v>2022</v>
      </c>
    </row>
    <row r="3191" spans="1:46" x14ac:dyDescent="0.25">
      <c r="A3191" t="str">
        <f>_xlfn.XLOOKUP(I3191,UTILIZADAS[Contacto1],UTILIZADAS[Source.Name],,0)</f>
        <v>Cobros Abril Canal Fijo</v>
      </c>
      <c r="B3191" s="18">
        <f>VLOOKUP(J3191,Ref!A:C,3,0)</f>
        <v>0</v>
      </c>
      <c r="C3191" s="18">
        <f>VLOOKUP(J3191,Ref!A:D,4,0)</f>
        <v>0</v>
      </c>
      <c r="D3191" s="18" t="str">
        <f t="shared" si="147"/>
        <v>18/may</v>
      </c>
      <c r="E3191" s="18">
        <f t="shared" si="148"/>
        <v>4</v>
      </c>
      <c r="F3191" s="18">
        <v>1</v>
      </c>
      <c r="G3191" s="18">
        <f t="shared" si="149"/>
        <v>0</v>
      </c>
      <c r="H3191" s="3">
        <v>46160.726134259261</v>
      </c>
      <c r="I3191">
        <v>67028339</v>
      </c>
      <c r="J3191" t="s">
        <v>2021</v>
      </c>
      <c r="K3191" t="s">
        <v>1968</v>
      </c>
      <c r="L3191" t="s">
        <v>1969</v>
      </c>
      <c r="M3191" t="s">
        <v>1970</v>
      </c>
      <c r="O3191">
        <v>367002930000</v>
      </c>
      <c r="P3191">
        <v>16018</v>
      </c>
      <c r="Q3191">
        <v>10</v>
      </c>
      <c r="R3191">
        <v>1</v>
      </c>
      <c r="S3191">
        <v>67028339</v>
      </c>
      <c r="U3191" t="s">
        <v>213</v>
      </c>
      <c r="W3191" t="s">
        <v>214</v>
      </c>
      <c r="X3191">
        <v>367002930000</v>
      </c>
      <c r="Y3191" t="s">
        <v>65</v>
      </c>
      <c r="Z3191" t="s">
        <v>66</v>
      </c>
      <c r="AF3191" t="s">
        <v>1976</v>
      </c>
      <c r="AG3191" t="s">
        <v>1972</v>
      </c>
      <c r="AL3191">
        <v>5</v>
      </c>
      <c r="AN3191" t="s">
        <v>1974</v>
      </c>
      <c r="AO3191">
        <v>0</v>
      </c>
      <c r="AQ3191">
        <v>2258290</v>
      </c>
      <c r="AR3191" t="s">
        <v>4605</v>
      </c>
      <c r="AS3191" t="s">
        <v>5883</v>
      </c>
      <c r="AT3191" t="s">
        <v>2022</v>
      </c>
    </row>
    <row r="3192" spans="1:46" x14ac:dyDescent="0.25">
      <c r="A3192" t="str">
        <f>_xlfn.XLOOKUP(I3192,UTILIZADAS[Contacto1],UTILIZADAS[Source.Name],,0)</f>
        <v>Cobros Abril Canal Fijo</v>
      </c>
      <c r="B3192" s="18">
        <f>VLOOKUP(J3192,Ref!A:C,3,0)</f>
        <v>1</v>
      </c>
      <c r="C3192" s="18">
        <f>VLOOKUP(J3192,Ref!A:D,4,0)</f>
        <v>1</v>
      </c>
      <c r="D3192" s="18" t="str">
        <f t="shared" si="147"/>
        <v>20/may</v>
      </c>
      <c r="E3192" s="18">
        <f t="shared" si="148"/>
        <v>4</v>
      </c>
      <c r="F3192" s="18">
        <v>1</v>
      </c>
      <c r="G3192" s="18">
        <f t="shared" si="149"/>
        <v>1</v>
      </c>
      <c r="H3192" s="3">
        <v>46162.532372685186</v>
      </c>
      <c r="I3192">
        <v>67028339</v>
      </c>
      <c r="J3192">
        <v>6003</v>
      </c>
      <c r="K3192" t="s">
        <v>1983</v>
      </c>
      <c r="L3192" t="s">
        <v>1897</v>
      </c>
      <c r="M3192" t="s">
        <v>1970</v>
      </c>
      <c r="O3192">
        <v>367002930000</v>
      </c>
      <c r="P3192">
        <v>16018</v>
      </c>
      <c r="Q3192">
        <v>10</v>
      </c>
      <c r="R3192">
        <v>1</v>
      </c>
      <c r="S3192">
        <v>67028339</v>
      </c>
      <c r="U3192" t="s">
        <v>213</v>
      </c>
      <c r="W3192" t="s">
        <v>214</v>
      </c>
      <c r="X3192">
        <v>367002930000</v>
      </c>
      <c r="Y3192" t="s">
        <v>65</v>
      </c>
      <c r="Z3192" t="s">
        <v>66</v>
      </c>
      <c r="AF3192" t="s">
        <v>1976</v>
      </c>
      <c r="AG3192" t="s">
        <v>1972</v>
      </c>
      <c r="AL3192">
        <v>17</v>
      </c>
      <c r="AM3192" t="s">
        <v>1979</v>
      </c>
      <c r="AN3192" t="s">
        <v>1987</v>
      </c>
      <c r="AO3192">
        <v>0</v>
      </c>
      <c r="AQ3192">
        <v>2258290</v>
      </c>
      <c r="AR3192" t="s">
        <v>4605</v>
      </c>
      <c r="AS3192" t="s">
        <v>5883</v>
      </c>
      <c r="AT3192" t="s">
        <v>1892</v>
      </c>
    </row>
    <row r="3193" spans="1:46" x14ac:dyDescent="0.25">
      <c r="A3193" t="str">
        <f>_xlfn.XLOOKUP(I3193,UTILIZADAS[Contacto1],UTILIZADAS[Source.Name],,0)</f>
        <v>Cobros Abril Canal Fijo</v>
      </c>
      <c r="B3193" s="18">
        <f>VLOOKUP(J3193,Ref!A:C,3,0)</f>
        <v>0</v>
      </c>
      <c r="C3193" s="18">
        <f>VLOOKUP(J3193,Ref!A:D,4,0)</f>
        <v>0</v>
      </c>
      <c r="D3193" s="18" t="str">
        <f t="shared" si="147"/>
        <v>12/may</v>
      </c>
      <c r="E3193" s="18">
        <f t="shared" si="148"/>
        <v>2</v>
      </c>
      <c r="F3193" s="18">
        <v>1</v>
      </c>
      <c r="G3193" s="18">
        <f t="shared" si="149"/>
        <v>0</v>
      </c>
      <c r="H3193" s="3">
        <v>46154.501064814816</v>
      </c>
      <c r="I3193">
        <v>67031272</v>
      </c>
      <c r="J3193" t="s">
        <v>2021</v>
      </c>
      <c r="K3193" t="s">
        <v>1968</v>
      </c>
      <c r="L3193" t="s">
        <v>1969</v>
      </c>
      <c r="M3193" t="s">
        <v>1970</v>
      </c>
      <c r="O3193">
        <v>361004030000</v>
      </c>
      <c r="P3193">
        <v>16018</v>
      </c>
      <c r="Q3193">
        <v>10</v>
      </c>
      <c r="R3193">
        <v>1</v>
      </c>
      <c r="S3193">
        <v>67031272</v>
      </c>
      <c r="U3193" t="s">
        <v>193</v>
      </c>
      <c r="W3193" t="s">
        <v>194</v>
      </c>
      <c r="X3193">
        <v>361004030000</v>
      </c>
      <c r="Y3193" t="s">
        <v>65</v>
      </c>
      <c r="Z3193" t="s">
        <v>66</v>
      </c>
      <c r="AF3193" t="s">
        <v>1976</v>
      </c>
      <c r="AG3193" t="s">
        <v>1972</v>
      </c>
      <c r="AL3193">
        <v>5</v>
      </c>
      <c r="AN3193" t="s">
        <v>1974</v>
      </c>
      <c r="AO3193">
        <v>0</v>
      </c>
      <c r="AQ3193">
        <v>2258291</v>
      </c>
      <c r="AR3193" t="s">
        <v>4605</v>
      </c>
      <c r="AS3193" t="s">
        <v>5883</v>
      </c>
      <c r="AT3193" t="s">
        <v>2022</v>
      </c>
    </row>
    <row r="3194" spans="1:46" x14ac:dyDescent="0.25">
      <c r="A3194" t="str">
        <f>_xlfn.XLOOKUP(I3194,UTILIZADAS[Contacto1],UTILIZADAS[Source.Name],,0)</f>
        <v>Cobros Abril Canal Fijo</v>
      </c>
      <c r="B3194" s="18">
        <f>VLOOKUP(J3194,Ref!A:C,3,0)</f>
        <v>1</v>
      </c>
      <c r="C3194" s="18">
        <f>VLOOKUP(J3194,Ref!A:D,4,0)</f>
        <v>1</v>
      </c>
      <c r="D3194" s="18" t="str">
        <f t="shared" si="147"/>
        <v>14/may</v>
      </c>
      <c r="E3194" s="18">
        <f t="shared" si="148"/>
        <v>2</v>
      </c>
      <c r="F3194" s="18">
        <v>1</v>
      </c>
      <c r="G3194" s="18">
        <f t="shared" si="149"/>
        <v>1</v>
      </c>
      <c r="H3194" s="3">
        <v>46156.5858912037</v>
      </c>
      <c r="I3194">
        <v>67031272</v>
      </c>
      <c r="J3194">
        <v>6003</v>
      </c>
      <c r="K3194" t="s">
        <v>1983</v>
      </c>
      <c r="L3194" t="s">
        <v>1897</v>
      </c>
      <c r="M3194" t="s">
        <v>1970</v>
      </c>
      <c r="O3194">
        <v>361004030000</v>
      </c>
      <c r="P3194">
        <v>16018</v>
      </c>
      <c r="Q3194">
        <v>10</v>
      </c>
      <c r="R3194">
        <v>1</v>
      </c>
      <c r="S3194">
        <v>67031272</v>
      </c>
      <c r="U3194" t="s">
        <v>193</v>
      </c>
      <c r="W3194" t="s">
        <v>194</v>
      </c>
      <c r="X3194">
        <v>361004030000</v>
      </c>
      <c r="Y3194" t="s">
        <v>65</v>
      </c>
      <c r="Z3194" t="s">
        <v>66</v>
      </c>
      <c r="AF3194" t="s">
        <v>1976</v>
      </c>
      <c r="AG3194" t="s">
        <v>1972</v>
      </c>
      <c r="AL3194">
        <v>84</v>
      </c>
      <c r="AM3194" t="s">
        <v>1979</v>
      </c>
      <c r="AN3194" t="s">
        <v>1987</v>
      </c>
      <c r="AO3194">
        <v>0</v>
      </c>
      <c r="AQ3194">
        <v>2258291</v>
      </c>
      <c r="AR3194" t="s">
        <v>4605</v>
      </c>
      <c r="AS3194" t="s">
        <v>5883</v>
      </c>
      <c r="AT3194" t="s">
        <v>1892</v>
      </c>
    </row>
    <row r="3195" spans="1:46" x14ac:dyDescent="0.25">
      <c r="A3195" t="str">
        <f>_xlfn.XLOOKUP(I3195,UTILIZADAS[Contacto1],UTILIZADAS[Source.Name],,0)</f>
        <v>Cobros Abril Canal Fijo</v>
      </c>
      <c r="B3195" s="18">
        <f>VLOOKUP(J3195,Ref!A:C,3,0)</f>
        <v>0</v>
      </c>
      <c r="C3195" s="18">
        <f>VLOOKUP(J3195,Ref!A:D,4,0)</f>
        <v>0</v>
      </c>
      <c r="D3195" s="18" t="str">
        <f t="shared" si="147"/>
        <v>12/may</v>
      </c>
      <c r="E3195" s="18">
        <f t="shared" si="148"/>
        <v>4</v>
      </c>
      <c r="F3195" s="18">
        <v>1</v>
      </c>
      <c r="G3195" s="18">
        <f t="shared" si="149"/>
        <v>0</v>
      </c>
      <c r="H3195" s="3">
        <v>46154.502858796295</v>
      </c>
      <c r="I3195">
        <v>67042067</v>
      </c>
      <c r="J3195" t="s">
        <v>2023</v>
      </c>
      <c r="K3195" t="s">
        <v>1968</v>
      </c>
      <c r="L3195" t="s">
        <v>1969</v>
      </c>
      <c r="M3195" t="s">
        <v>1970</v>
      </c>
      <c r="O3195">
        <v>367018440000</v>
      </c>
      <c r="P3195">
        <v>16018</v>
      </c>
      <c r="Q3195">
        <v>10</v>
      </c>
      <c r="R3195">
        <v>1</v>
      </c>
      <c r="S3195">
        <v>67042067</v>
      </c>
      <c r="U3195" t="s">
        <v>2346</v>
      </c>
      <c r="W3195" t="s">
        <v>3904</v>
      </c>
      <c r="X3195">
        <v>367018440000</v>
      </c>
      <c r="Y3195" t="s">
        <v>65</v>
      </c>
      <c r="Z3195" t="s">
        <v>66</v>
      </c>
      <c r="AG3195" t="s">
        <v>1972</v>
      </c>
      <c r="AL3195">
        <v>0</v>
      </c>
      <c r="AN3195" t="s">
        <v>1974</v>
      </c>
      <c r="AO3195">
        <v>0</v>
      </c>
      <c r="AQ3195">
        <v>2258292</v>
      </c>
      <c r="AR3195" t="s">
        <v>4605</v>
      </c>
      <c r="AS3195" t="s">
        <v>5883</v>
      </c>
      <c r="AT3195" t="s">
        <v>2024</v>
      </c>
    </row>
    <row r="3196" spans="1:46" x14ac:dyDescent="0.25">
      <c r="A3196" t="str">
        <f>_xlfn.XLOOKUP(I3196,UTILIZADAS[Contacto1],UTILIZADAS[Source.Name],,0)</f>
        <v>Cobros Abril Canal Fijo</v>
      </c>
      <c r="B3196" s="18">
        <f>VLOOKUP(J3196,Ref!A:C,3,0)</f>
        <v>0</v>
      </c>
      <c r="C3196" s="18">
        <f>VLOOKUP(J3196,Ref!A:D,4,0)</f>
        <v>0</v>
      </c>
      <c r="D3196" s="18" t="str">
        <f t="shared" si="147"/>
        <v>12/may</v>
      </c>
      <c r="E3196" s="18">
        <f t="shared" si="148"/>
        <v>4</v>
      </c>
      <c r="F3196" s="18">
        <v>1</v>
      </c>
      <c r="G3196" s="18">
        <f t="shared" si="149"/>
        <v>0</v>
      </c>
      <c r="H3196" s="3">
        <v>46154.635682870372</v>
      </c>
      <c r="I3196">
        <v>67042067</v>
      </c>
      <c r="J3196" t="s">
        <v>2023</v>
      </c>
      <c r="K3196" t="s">
        <v>1968</v>
      </c>
      <c r="L3196" t="s">
        <v>1969</v>
      </c>
      <c r="M3196" t="s">
        <v>1970</v>
      </c>
      <c r="O3196">
        <v>367018440000</v>
      </c>
      <c r="P3196">
        <v>16018</v>
      </c>
      <c r="Q3196">
        <v>10</v>
      </c>
      <c r="R3196">
        <v>1</v>
      </c>
      <c r="S3196">
        <v>67042067</v>
      </c>
      <c r="U3196" t="s">
        <v>2346</v>
      </c>
      <c r="W3196" t="s">
        <v>3904</v>
      </c>
      <c r="X3196">
        <v>367018440000</v>
      </c>
      <c r="Y3196" t="s">
        <v>65</v>
      </c>
      <c r="Z3196" t="s">
        <v>66</v>
      </c>
      <c r="AG3196" t="s">
        <v>1972</v>
      </c>
      <c r="AL3196">
        <v>0</v>
      </c>
      <c r="AN3196" t="s">
        <v>1974</v>
      </c>
      <c r="AO3196">
        <v>0</v>
      </c>
      <c r="AQ3196">
        <v>2258292</v>
      </c>
      <c r="AR3196" t="s">
        <v>4605</v>
      </c>
      <c r="AS3196" t="s">
        <v>5883</v>
      </c>
      <c r="AT3196" t="s">
        <v>2024</v>
      </c>
    </row>
    <row r="3197" spans="1:46" x14ac:dyDescent="0.25">
      <c r="A3197" t="str">
        <f>_xlfn.XLOOKUP(I3197,UTILIZADAS[Contacto1],UTILIZADAS[Source.Name],,0)</f>
        <v>Cobros Abril Canal Fijo</v>
      </c>
      <c r="B3197" s="18">
        <f>VLOOKUP(J3197,Ref!A:C,3,0)</f>
        <v>0</v>
      </c>
      <c r="C3197" s="18">
        <f>VLOOKUP(J3197,Ref!A:D,4,0)</f>
        <v>0</v>
      </c>
      <c r="D3197" s="18" t="str">
        <f t="shared" si="147"/>
        <v>13/may</v>
      </c>
      <c r="E3197" s="18">
        <f t="shared" si="148"/>
        <v>4</v>
      </c>
      <c r="F3197" s="18">
        <v>1</v>
      </c>
      <c r="G3197" s="18">
        <f t="shared" si="149"/>
        <v>0</v>
      </c>
      <c r="H3197" s="3">
        <v>46155.432951388888</v>
      </c>
      <c r="I3197">
        <v>67042067</v>
      </c>
      <c r="J3197" t="s">
        <v>2023</v>
      </c>
      <c r="K3197" t="s">
        <v>1968</v>
      </c>
      <c r="L3197" t="s">
        <v>1969</v>
      </c>
      <c r="M3197" t="s">
        <v>1970</v>
      </c>
      <c r="O3197">
        <v>367018440000</v>
      </c>
      <c r="P3197">
        <v>16018</v>
      </c>
      <c r="Q3197">
        <v>10</v>
      </c>
      <c r="R3197">
        <v>1</v>
      </c>
      <c r="S3197">
        <v>67042067</v>
      </c>
      <c r="U3197" t="s">
        <v>2346</v>
      </c>
      <c r="W3197" t="s">
        <v>3904</v>
      </c>
      <c r="X3197">
        <v>367018440000</v>
      </c>
      <c r="Y3197" t="s">
        <v>65</v>
      </c>
      <c r="Z3197" t="s">
        <v>66</v>
      </c>
      <c r="AG3197" t="s">
        <v>1972</v>
      </c>
      <c r="AL3197">
        <v>0</v>
      </c>
      <c r="AN3197" t="s">
        <v>1974</v>
      </c>
      <c r="AO3197">
        <v>0</v>
      </c>
      <c r="AQ3197">
        <v>2258292</v>
      </c>
      <c r="AR3197" t="s">
        <v>4605</v>
      </c>
      <c r="AS3197" t="s">
        <v>5883</v>
      </c>
      <c r="AT3197" t="s">
        <v>2024</v>
      </c>
    </row>
    <row r="3198" spans="1:46" x14ac:dyDescent="0.25">
      <c r="A3198" t="str">
        <f>_xlfn.XLOOKUP(I3198,UTILIZADAS[Contacto1],UTILIZADAS[Source.Name],,0)</f>
        <v>Cobros Abril Canal Fijo</v>
      </c>
      <c r="B3198" s="18">
        <f>VLOOKUP(J3198,Ref!A:C,3,0)</f>
        <v>0</v>
      </c>
      <c r="C3198" s="18">
        <f>VLOOKUP(J3198,Ref!A:D,4,0)</f>
        <v>0</v>
      </c>
      <c r="D3198" s="18" t="str">
        <f t="shared" si="147"/>
        <v>13/may</v>
      </c>
      <c r="E3198" s="18">
        <f t="shared" si="148"/>
        <v>4</v>
      </c>
      <c r="F3198" s="18">
        <v>1</v>
      </c>
      <c r="G3198" s="18">
        <f t="shared" si="149"/>
        <v>1</v>
      </c>
      <c r="H3198" s="3">
        <v>46155.483923611115</v>
      </c>
      <c r="I3198">
        <v>67042067</v>
      </c>
      <c r="J3198" t="s">
        <v>2023</v>
      </c>
      <c r="K3198" t="s">
        <v>1968</v>
      </c>
      <c r="L3198" t="s">
        <v>1969</v>
      </c>
      <c r="M3198" t="s">
        <v>1970</v>
      </c>
      <c r="O3198">
        <v>367018440000</v>
      </c>
      <c r="P3198">
        <v>16018</v>
      </c>
      <c r="Q3198">
        <v>10</v>
      </c>
      <c r="R3198">
        <v>1</v>
      </c>
      <c r="S3198">
        <v>67042067</v>
      </c>
      <c r="U3198" t="s">
        <v>2346</v>
      </c>
      <c r="W3198" t="s">
        <v>3904</v>
      </c>
      <c r="X3198">
        <v>367018440000</v>
      </c>
      <c r="Y3198" t="s">
        <v>65</v>
      </c>
      <c r="Z3198" t="s">
        <v>66</v>
      </c>
      <c r="AG3198" t="s">
        <v>1972</v>
      </c>
      <c r="AL3198">
        <v>0</v>
      </c>
      <c r="AN3198" t="s">
        <v>1974</v>
      </c>
      <c r="AO3198">
        <v>0</v>
      </c>
      <c r="AQ3198">
        <v>2258292</v>
      </c>
      <c r="AR3198" t="s">
        <v>4605</v>
      </c>
      <c r="AS3198" t="s">
        <v>5883</v>
      </c>
      <c r="AT3198" t="s">
        <v>2024</v>
      </c>
    </row>
    <row r="3199" spans="1:46" x14ac:dyDescent="0.25">
      <c r="A3199" t="str">
        <f>_xlfn.XLOOKUP(I3199,UTILIZADAS[Contacto1],UTILIZADAS[Source.Name],,0)</f>
        <v>Cobros Abril Canal Fijo</v>
      </c>
      <c r="B3199" s="18">
        <f>VLOOKUP(J3199,Ref!A:C,3,0)</f>
        <v>1</v>
      </c>
      <c r="C3199" s="18">
        <f>VLOOKUP(J3199,Ref!A:D,4,0)</f>
        <v>1</v>
      </c>
      <c r="D3199" s="18" t="str">
        <f t="shared" si="147"/>
        <v>12/may</v>
      </c>
      <c r="E3199" s="18">
        <f t="shared" si="148"/>
        <v>1</v>
      </c>
      <c r="F3199" s="18">
        <v>1</v>
      </c>
      <c r="G3199" s="18">
        <f t="shared" si="149"/>
        <v>1</v>
      </c>
      <c r="H3199" s="3">
        <v>46154.502511574072</v>
      </c>
      <c r="I3199">
        <v>67049348</v>
      </c>
      <c r="J3199">
        <v>6003</v>
      </c>
      <c r="K3199" t="s">
        <v>1983</v>
      </c>
      <c r="L3199" t="s">
        <v>1897</v>
      </c>
      <c r="M3199" t="s">
        <v>1970</v>
      </c>
      <c r="O3199">
        <v>363003760000</v>
      </c>
      <c r="P3199">
        <v>16018</v>
      </c>
      <c r="Q3199">
        <v>10</v>
      </c>
      <c r="R3199">
        <v>1</v>
      </c>
      <c r="S3199">
        <v>67049348</v>
      </c>
      <c r="U3199" t="s">
        <v>205</v>
      </c>
      <c r="W3199" t="s">
        <v>206</v>
      </c>
      <c r="X3199">
        <v>363003760000</v>
      </c>
      <c r="Y3199" t="s">
        <v>65</v>
      </c>
      <c r="Z3199" t="s">
        <v>66</v>
      </c>
      <c r="AF3199" t="s">
        <v>1976</v>
      </c>
      <c r="AG3199" t="s">
        <v>1972</v>
      </c>
      <c r="AL3199">
        <v>81</v>
      </c>
      <c r="AM3199" t="s">
        <v>1979</v>
      </c>
      <c r="AN3199" t="s">
        <v>1987</v>
      </c>
      <c r="AO3199">
        <v>0</v>
      </c>
      <c r="AQ3199">
        <v>2258293</v>
      </c>
      <c r="AR3199" t="s">
        <v>4605</v>
      </c>
      <c r="AS3199" t="s">
        <v>5883</v>
      </c>
      <c r="AT3199" t="s">
        <v>1892</v>
      </c>
    </row>
    <row r="3200" spans="1:46" x14ac:dyDescent="0.25">
      <c r="A3200" t="str">
        <f>_xlfn.XLOOKUP(I3200,UTILIZADAS[Contacto1],UTILIZADAS[Source.Name],,0)</f>
        <v>Cobros Abril Canal Fijo</v>
      </c>
      <c r="B3200" s="18">
        <f>VLOOKUP(J3200,Ref!A:C,3,0)</f>
        <v>0</v>
      </c>
      <c r="C3200" s="18">
        <f>VLOOKUP(J3200,Ref!A:D,4,0)</f>
        <v>0</v>
      </c>
      <c r="D3200" s="18" t="str">
        <f t="shared" si="147"/>
        <v>12/may</v>
      </c>
      <c r="E3200" s="18">
        <f t="shared" si="148"/>
        <v>7</v>
      </c>
      <c r="F3200" s="18">
        <v>1</v>
      </c>
      <c r="G3200" s="18">
        <f t="shared" si="149"/>
        <v>0</v>
      </c>
      <c r="H3200" s="3">
        <v>46154.504374999997</v>
      </c>
      <c r="I3200">
        <v>67059028</v>
      </c>
      <c r="J3200" t="s">
        <v>2023</v>
      </c>
      <c r="K3200" t="s">
        <v>1968</v>
      </c>
      <c r="L3200" t="s">
        <v>1969</v>
      </c>
      <c r="M3200" t="s">
        <v>1970</v>
      </c>
      <c r="O3200">
        <v>354358340000</v>
      </c>
      <c r="P3200">
        <v>16018</v>
      </c>
      <c r="Q3200">
        <v>10</v>
      </c>
      <c r="R3200">
        <v>1</v>
      </c>
      <c r="S3200">
        <v>67059028</v>
      </c>
      <c r="U3200" t="s">
        <v>1554</v>
      </c>
      <c r="W3200" t="s">
        <v>1555</v>
      </c>
      <c r="X3200">
        <v>354358340000</v>
      </c>
      <c r="Y3200" t="s">
        <v>65</v>
      </c>
      <c r="Z3200" t="s">
        <v>66</v>
      </c>
      <c r="AG3200" t="s">
        <v>1972</v>
      </c>
      <c r="AL3200">
        <v>0</v>
      </c>
      <c r="AN3200" t="s">
        <v>1974</v>
      </c>
      <c r="AO3200">
        <v>0</v>
      </c>
      <c r="AQ3200">
        <v>2258294</v>
      </c>
      <c r="AR3200" t="s">
        <v>4605</v>
      </c>
      <c r="AS3200" t="s">
        <v>5883</v>
      </c>
      <c r="AT3200" t="s">
        <v>2024</v>
      </c>
    </row>
    <row r="3201" spans="1:46" x14ac:dyDescent="0.25">
      <c r="A3201" t="str">
        <f>_xlfn.XLOOKUP(I3201,UTILIZADAS[Contacto1],UTILIZADAS[Source.Name],,0)</f>
        <v>Cobros Abril Canal Fijo</v>
      </c>
      <c r="B3201" s="18">
        <f>VLOOKUP(J3201,Ref!A:C,3,0)</f>
        <v>0</v>
      </c>
      <c r="C3201" s="18">
        <f>VLOOKUP(J3201,Ref!A:D,4,0)</f>
        <v>0</v>
      </c>
      <c r="D3201" s="18" t="str">
        <f t="shared" si="147"/>
        <v>12/may</v>
      </c>
      <c r="E3201" s="18">
        <f t="shared" si="148"/>
        <v>7</v>
      </c>
      <c r="F3201" s="18">
        <v>1</v>
      </c>
      <c r="G3201" s="18">
        <f t="shared" si="149"/>
        <v>0</v>
      </c>
      <c r="H3201" s="3">
        <v>46154.637129629627</v>
      </c>
      <c r="I3201">
        <v>67059028</v>
      </c>
      <c r="J3201" t="s">
        <v>1967</v>
      </c>
      <c r="K3201" t="s">
        <v>1968</v>
      </c>
      <c r="L3201" t="s">
        <v>1969</v>
      </c>
      <c r="M3201" t="s">
        <v>1970</v>
      </c>
      <c r="O3201">
        <v>354358340000</v>
      </c>
      <c r="P3201">
        <v>16018</v>
      </c>
      <c r="Q3201">
        <v>10</v>
      </c>
      <c r="R3201">
        <v>1</v>
      </c>
      <c r="S3201">
        <v>67059028</v>
      </c>
      <c r="U3201" t="s">
        <v>1554</v>
      </c>
      <c r="W3201" t="s">
        <v>1555</v>
      </c>
      <c r="X3201">
        <v>354358340000</v>
      </c>
      <c r="Y3201" t="s">
        <v>65</v>
      </c>
      <c r="Z3201" t="s">
        <v>66</v>
      </c>
      <c r="AG3201" t="s">
        <v>1972</v>
      </c>
      <c r="AL3201">
        <v>0</v>
      </c>
      <c r="AN3201" t="s">
        <v>1974</v>
      </c>
      <c r="AO3201">
        <v>0</v>
      </c>
      <c r="AQ3201">
        <v>2258294</v>
      </c>
      <c r="AR3201" t="s">
        <v>4605</v>
      </c>
      <c r="AS3201" t="s">
        <v>5883</v>
      </c>
      <c r="AT3201" t="s">
        <v>1975</v>
      </c>
    </row>
    <row r="3202" spans="1:46" x14ac:dyDescent="0.25">
      <c r="A3202" t="str">
        <f>_xlfn.XLOOKUP(I3202,UTILIZADAS[Contacto1],UTILIZADAS[Source.Name],,0)</f>
        <v>Cobros Abril Canal Fijo</v>
      </c>
      <c r="B3202" s="18">
        <f>VLOOKUP(J3202,Ref!A:C,3,0)</f>
        <v>0</v>
      </c>
      <c r="C3202" s="18">
        <f>VLOOKUP(J3202,Ref!A:D,4,0)</f>
        <v>0</v>
      </c>
      <c r="D3202" s="18" t="str">
        <f t="shared" ref="D3202:D3265" si="150">TEXT(H3202,"dd/mmm")</f>
        <v>14/may</v>
      </c>
      <c r="E3202" s="18">
        <f t="shared" ref="E3202:E3265" si="151">+COUNTIF(I:I,I3202)</f>
        <v>7</v>
      </c>
      <c r="F3202" s="18">
        <v>1</v>
      </c>
      <c r="G3202" s="18">
        <f t="shared" si="149"/>
        <v>0</v>
      </c>
      <c r="H3202" s="3">
        <v>46156.585925925923</v>
      </c>
      <c r="I3202">
        <v>67059028</v>
      </c>
      <c r="J3202" t="s">
        <v>1967</v>
      </c>
      <c r="K3202" t="s">
        <v>1968</v>
      </c>
      <c r="L3202" t="s">
        <v>1969</v>
      </c>
      <c r="M3202" t="s">
        <v>1970</v>
      </c>
      <c r="O3202">
        <v>354358340000</v>
      </c>
      <c r="P3202">
        <v>16018</v>
      </c>
      <c r="Q3202">
        <v>10</v>
      </c>
      <c r="R3202">
        <v>1</v>
      </c>
      <c r="S3202">
        <v>67059028</v>
      </c>
      <c r="U3202" t="s">
        <v>1554</v>
      </c>
      <c r="W3202" t="s">
        <v>1555</v>
      </c>
      <c r="X3202">
        <v>354358340000</v>
      </c>
      <c r="Y3202" t="s">
        <v>65</v>
      </c>
      <c r="Z3202" t="s">
        <v>66</v>
      </c>
      <c r="AG3202" t="s">
        <v>1972</v>
      </c>
      <c r="AL3202">
        <v>0</v>
      </c>
      <c r="AN3202" t="s">
        <v>1974</v>
      </c>
      <c r="AO3202">
        <v>0</v>
      </c>
      <c r="AQ3202">
        <v>2258294</v>
      </c>
      <c r="AR3202" t="s">
        <v>4605</v>
      </c>
      <c r="AS3202" t="s">
        <v>5883</v>
      </c>
      <c r="AT3202" t="s">
        <v>1975</v>
      </c>
    </row>
    <row r="3203" spans="1:46" x14ac:dyDescent="0.25">
      <c r="A3203" t="str">
        <f>_xlfn.XLOOKUP(I3203,UTILIZADAS[Contacto1],UTILIZADAS[Source.Name],,0)</f>
        <v>Cobros Abril Canal Fijo</v>
      </c>
      <c r="B3203" s="18">
        <f>VLOOKUP(J3203,Ref!A:C,3,0)</f>
        <v>0</v>
      </c>
      <c r="C3203" s="18">
        <f>VLOOKUP(J3203,Ref!A:D,4,0)</f>
        <v>0</v>
      </c>
      <c r="D3203" s="18" t="str">
        <f t="shared" si="150"/>
        <v>18/may</v>
      </c>
      <c r="E3203" s="18">
        <f t="shared" si="151"/>
        <v>7</v>
      </c>
      <c r="F3203" s="18">
        <v>1</v>
      </c>
      <c r="G3203" s="18">
        <f t="shared" ref="G3203:G3266" si="152">IF(I3203=I3204,0,1)</f>
        <v>0</v>
      </c>
      <c r="H3203" s="3">
        <v>46160.726226851853</v>
      </c>
      <c r="I3203">
        <v>67059028</v>
      </c>
      <c r="J3203" t="s">
        <v>1967</v>
      </c>
      <c r="K3203" t="s">
        <v>1968</v>
      </c>
      <c r="L3203" t="s">
        <v>1969</v>
      </c>
      <c r="M3203" t="s">
        <v>1970</v>
      </c>
      <c r="O3203">
        <v>354358340000</v>
      </c>
      <c r="P3203">
        <v>16018</v>
      </c>
      <c r="Q3203">
        <v>10</v>
      </c>
      <c r="R3203">
        <v>1</v>
      </c>
      <c r="S3203">
        <v>67059028</v>
      </c>
      <c r="U3203" t="s">
        <v>1554</v>
      </c>
      <c r="W3203" t="s">
        <v>1555</v>
      </c>
      <c r="X3203">
        <v>354358340000</v>
      </c>
      <c r="Y3203" t="s">
        <v>65</v>
      </c>
      <c r="Z3203" t="s">
        <v>66</v>
      </c>
      <c r="AG3203" t="s">
        <v>1972</v>
      </c>
      <c r="AL3203">
        <v>0</v>
      </c>
      <c r="AN3203" t="s">
        <v>1974</v>
      </c>
      <c r="AO3203">
        <v>0</v>
      </c>
      <c r="AQ3203">
        <v>2258294</v>
      </c>
      <c r="AR3203" t="s">
        <v>4605</v>
      </c>
      <c r="AS3203" t="s">
        <v>5883</v>
      </c>
      <c r="AT3203" t="s">
        <v>1975</v>
      </c>
    </row>
    <row r="3204" spans="1:46" x14ac:dyDescent="0.25">
      <c r="A3204" t="str">
        <f>_xlfn.XLOOKUP(I3204,UTILIZADAS[Contacto1],UTILIZADAS[Source.Name],,0)</f>
        <v>Cobros Abril Canal Fijo</v>
      </c>
      <c r="B3204" s="18">
        <f>VLOOKUP(J3204,Ref!A:C,3,0)</f>
        <v>0</v>
      </c>
      <c r="C3204" s="18">
        <f>VLOOKUP(J3204,Ref!A:D,4,0)</f>
        <v>0</v>
      </c>
      <c r="D3204" s="18" t="str">
        <f t="shared" si="150"/>
        <v>20/may</v>
      </c>
      <c r="E3204" s="18">
        <f t="shared" si="151"/>
        <v>7</v>
      </c>
      <c r="F3204" s="18">
        <v>1</v>
      </c>
      <c r="G3204" s="18">
        <f t="shared" si="152"/>
        <v>0</v>
      </c>
      <c r="H3204" s="3">
        <v>46162.532546296294</v>
      </c>
      <c r="I3204">
        <v>67059028</v>
      </c>
      <c r="J3204" t="s">
        <v>1967</v>
      </c>
      <c r="K3204" t="s">
        <v>1968</v>
      </c>
      <c r="L3204" t="s">
        <v>1969</v>
      </c>
      <c r="M3204" t="s">
        <v>1970</v>
      </c>
      <c r="O3204">
        <v>354358340000</v>
      </c>
      <c r="P3204">
        <v>16018</v>
      </c>
      <c r="Q3204">
        <v>10</v>
      </c>
      <c r="R3204">
        <v>1</v>
      </c>
      <c r="S3204">
        <v>67059028</v>
      </c>
      <c r="U3204" t="s">
        <v>1554</v>
      </c>
      <c r="W3204" t="s">
        <v>1555</v>
      </c>
      <c r="X3204">
        <v>354358340000</v>
      </c>
      <c r="Y3204" t="s">
        <v>65</v>
      </c>
      <c r="Z3204" t="s">
        <v>66</v>
      </c>
      <c r="AG3204" t="s">
        <v>1972</v>
      </c>
      <c r="AL3204">
        <v>0</v>
      </c>
      <c r="AN3204" t="s">
        <v>1974</v>
      </c>
      <c r="AO3204">
        <v>0</v>
      </c>
      <c r="AQ3204">
        <v>2258294</v>
      </c>
      <c r="AR3204" t="s">
        <v>4605</v>
      </c>
      <c r="AS3204" t="s">
        <v>5883</v>
      </c>
      <c r="AT3204" t="s">
        <v>1975</v>
      </c>
    </row>
    <row r="3205" spans="1:46" x14ac:dyDescent="0.25">
      <c r="A3205" t="str">
        <f>_xlfn.XLOOKUP(I3205,UTILIZADAS[Contacto1],UTILIZADAS[Source.Name],,0)</f>
        <v>Cobros Abril Canal Fijo</v>
      </c>
      <c r="B3205" s="18">
        <f>VLOOKUP(J3205,Ref!A:C,3,0)</f>
        <v>0</v>
      </c>
      <c r="C3205" s="18">
        <f>VLOOKUP(J3205,Ref!A:D,4,0)</f>
        <v>0</v>
      </c>
      <c r="D3205" s="18" t="str">
        <f t="shared" si="150"/>
        <v>21/may</v>
      </c>
      <c r="E3205" s="18">
        <f t="shared" si="151"/>
        <v>7</v>
      </c>
      <c r="F3205" s="18">
        <v>1</v>
      </c>
      <c r="G3205" s="18">
        <f t="shared" si="152"/>
        <v>0</v>
      </c>
      <c r="H3205" s="3">
        <v>46163.595439814817</v>
      </c>
      <c r="I3205">
        <v>67059028</v>
      </c>
      <c r="J3205" t="s">
        <v>1967</v>
      </c>
      <c r="K3205" t="s">
        <v>1968</v>
      </c>
      <c r="L3205" t="s">
        <v>1969</v>
      </c>
      <c r="M3205" t="s">
        <v>1970</v>
      </c>
      <c r="O3205">
        <v>354358340000</v>
      </c>
      <c r="P3205">
        <v>16018</v>
      </c>
      <c r="Q3205">
        <v>10</v>
      </c>
      <c r="R3205">
        <v>1</v>
      </c>
      <c r="S3205">
        <v>67059028</v>
      </c>
      <c r="U3205" t="s">
        <v>1554</v>
      </c>
      <c r="W3205" t="s">
        <v>1555</v>
      </c>
      <c r="X3205">
        <v>354358340000</v>
      </c>
      <c r="Y3205" t="s">
        <v>65</v>
      </c>
      <c r="Z3205" t="s">
        <v>66</v>
      </c>
      <c r="AG3205" t="s">
        <v>1972</v>
      </c>
      <c r="AL3205">
        <v>0</v>
      </c>
      <c r="AN3205" t="s">
        <v>1974</v>
      </c>
      <c r="AO3205">
        <v>0</v>
      </c>
      <c r="AQ3205">
        <v>2258294</v>
      </c>
      <c r="AR3205" t="s">
        <v>4605</v>
      </c>
      <c r="AS3205" t="s">
        <v>5883</v>
      </c>
      <c r="AT3205" t="s">
        <v>1975</v>
      </c>
    </row>
    <row r="3206" spans="1:46" x14ac:dyDescent="0.25">
      <c r="A3206" t="str">
        <f>_xlfn.XLOOKUP(I3206,UTILIZADAS[Contacto1],UTILIZADAS[Source.Name],,0)</f>
        <v>Cobros Abril Canal Fijo</v>
      </c>
      <c r="B3206" s="18">
        <f>VLOOKUP(J3206,Ref!A:C,3,0)</f>
        <v>0</v>
      </c>
      <c r="C3206" s="18">
        <f>VLOOKUP(J3206,Ref!A:D,4,0)</f>
        <v>0</v>
      </c>
      <c r="D3206" s="18" t="str">
        <f t="shared" si="150"/>
        <v>22/may</v>
      </c>
      <c r="E3206" s="18">
        <f t="shared" si="151"/>
        <v>7</v>
      </c>
      <c r="F3206" s="18">
        <v>1</v>
      </c>
      <c r="G3206" s="18">
        <f t="shared" si="152"/>
        <v>1</v>
      </c>
      <c r="H3206" s="3">
        <v>46164.446087962962</v>
      </c>
      <c r="I3206">
        <v>67059028</v>
      </c>
      <c r="J3206" t="s">
        <v>1967</v>
      </c>
      <c r="K3206" t="s">
        <v>1968</v>
      </c>
      <c r="L3206" t="s">
        <v>1969</v>
      </c>
      <c r="M3206" t="s">
        <v>1970</v>
      </c>
      <c r="O3206">
        <v>354358340000</v>
      </c>
      <c r="P3206">
        <v>16018</v>
      </c>
      <c r="Q3206">
        <v>10</v>
      </c>
      <c r="R3206">
        <v>1</v>
      </c>
      <c r="S3206">
        <v>67059028</v>
      </c>
      <c r="U3206" t="s">
        <v>1554</v>
      </c>
      <c r="W3206" t="s">
        <v>1555</v>
      </c>
      <c r="X3206">
        <v>354358340000</v>
      </c>
      <c r="Y3206" t="s">
        <v>65</v>
      </c>
      <c r="Z3206" t="s">
        <v>66</v>
      </c>
      <c r="AG3206" t="s">
        <v>1972</v>
      </c>
      <c r="AL3206">
        <v>0</v>
      </c>
      <c r="AN3206" t="s">
        <v>1974</v>
      </c>
      <c r="AO3206">
        <v>0</v>
      </c>
      <c r="AQ3206">
        <v>2258294</v>
      </c>
      <c r="AR3206" t="s">
        <v>4605</v>
      </c>
      <c r="AS3206" t="s">
        <v>5883</v>
      </c>
      <c r="AT3206" t="s">
        <v>1975</v>
      </c>
    </row>
    <row r="3207" spans="1:46" x14ac:dyDescent="0.25">
      <c r="A3207" t="str">
        <f>_xlfn.XLOOKUP(I3207,UTILIZADAS[Contacto1],UTILIZADAS[Source.Name],,0)</f>
        <v>Cobros Mayo</v>
      </c>
      <c r="B3207" s="18">
        <f>VLOOKUP(J3207,Ref!A:C,3,0)</f>
        <v>1</v>
      </c>
      <c r="C3207" s="18">
        <f>VLOOKUP(J3207,Ref!A:D,4,0)</f>
        <v>0</v>
      </c>
      <c r="D3207" s="18" t="str">
        <f t="shared" si="150"/>
        <v>12/may</v>
      </c>
      <c r="E3207" s="18">
        <f t="shared" si="151"/>
        <v>1</v>
      </c>
      <c r="F3207" s="18">
        <v>1</v>
      </c>
      <c r="G3207" s="18">
        <f t="shared" si="152"/>
        <v>1</v>
      </c>
      <c r="H3207" s="3">
        <v>46154.50371527778</v>
      </c>
      <c r="I3207">
        <v>67071435</v>
      </c>
      <c r="J3207">
        <v>6000</v>
      </c>
      <c r="K3207" t="s">
        <v>1983</v>
      </c>
      <c r="L3207" t="s">
        <v>1897</v>
      </c>
      <c r="M3207" t="s">
        <v>1970</v>
      </c>
      <c r="O3207">
        <v>366056820000</v>
      </c>
      <c r="P3207">
        <v>16018</v>
      </c>
      <c r="Q3207">
        <v>10</v>
      </c>
      <c r="R3207">
        <v>1</v>
      </c>
      <c r="S3207">
        <v>67071435</v>
      </c>
      <c r="U3207" t="s">
        <v>6131</v>
      </c>
      <c r="W3207" t="s">
        <v>5268</v>
      </c>
      <c r="X3207">
        <v>366056820000</v>
      </c>
      <c r="Y3207" t="s">
        <v>65</v>
      </c>
      <c r="Z3207" t="s">
        <v>66</v>
      </c>
      <c r="AF3207" t="s">
        <v>1976</v>
      </c>
      <c r="AG3207" t="s">
        <v>1972</v>
      </c>
      <c r="AL3207">
        <v>100</v>
      </c>
      <c r="AM3207" t="s">
        <v>1979</v>
      </c>
      <c r="AN3207" t="s">
        <v>1987</v>
      </c>
      <c r="AO3207">
        <v>0</v>
      </c>
      <c r="AQ3207">
        <v>2258295</v>
      </c>
      <c r="AR3207" t="s">
        <v>4605</v>
      </c>
      <c r="AS3207" t="s">
        <v>5883</v>
      </c>
      <c r="AT3207" t="s">
        <v>1895</v>
      </c>
    </row>
    <row r="3208" spans="1:46" x14ac:dyDescent="0.25">
      <c r="A3208" t="str">
        <f>_xlfn.XLOOKUP(I3208,UTILIZADAS[Contacto1],UTILIZADAS[Source.Name],,0)</f>
        <v>Cobros Mayo</v>
      </c>
      <c r="B3208" s="18">
        <f>VLOOKUP(J3208,Ref!A:C,3,0)</f>
        <v>0</v>
      </c>
      <c r="C3208" s="18">
        <f>VLOOKUP(J3208,Ref!A:D,4,0)</f>
        <v>0</v>
      </c>
      <c r="D3208" s="18" t="str">
        <f t="shared" si="150"/>
        <v>12/may</v>
      </c>
      <c r="E3208" s="18">
        <f t="shared" si="151"/>
        <v>7</v>
      </c>
      <c r="F3208" s="18">
        <v>1</v>
      </c>
      <c r="G3208" s="18">
        <f t="shared" si="152"/>
        <v>0</v>
      </c>
      <c r="H3208" s="3">
        <v>46154.50440972222</v>
      </c>
      <c r="I3208">
        <v>67072266</v>
      </c>
      <c r="J3208" t="s">
        <v>1967</v>
      </c>
      <c r="K3208" t="s">
        <v>1968</v>
      </c>
      <c r="L3208" t="s">
        <v>1969</v>
      </c>
      <c r="M3208" t="s">
        <v>1970</v>
      </c>
      <c r="O3208">
        <v>369067380000</v>
      </c>
      <c r="P3208">
        <v>16018</v>
      </c>
      <c r="Q3208">
        <v>10</v>
      </c>
      <c r="R3208">
        <v>1</v>
      </c>
      <c r="S3208">
        <v>67072266</v>
      </c>
      <c r="U3208" t="s">
        <v>6132</v>
      </c>
      <c r="W3208" t="s">
        <v>5270</v>
      </c>
      <c r="X3208">
        <v>369067380000</v>
      </c>
      <c r="Y3208" t="s">
        <v>65</v>
      </c>
      <c r="Z3208" t="s">
        <v>66</v>
      </c>
      <c r="AG3208" t="s">
        <v>1972</v>
      </c>
      <c r="AL3208">
        <v>0</v>
      </c>
      <c r="AN3208" t="s">
        <v>1974</v>
      </c>
      <c r="AO3208">
        <v>0</v>
      </c>
      <c r="AQ3208">
        <v>2258296</v>
      </c>
      <c r="AR3208" t="s">
        <v>4605</v>
      </c>
      <c r="AS3208" t="s">
        <v>5883</v>
      </c>
      <c r="AT3208" t="s">
        <v>1975</v>
      </c>
    </row>
    <row r="3209" spans="1:46" x14ac:dyDescent="0.25">
      <c r="A3209" t="str">
        <f>_xlfn.XLOOKUP(I3209,UTILIZADAS[Contacto1],UTILIZADAS[Source.Name],,0)</f>
        <v>Cobros Mayo</v>
      </c>
      <c r="B3209" s="18">
        <f>VLOOKUP(J3209,Ref!A:C,3,0)</f>
        <v>0</v>
      </c>
      <c r="C3209" s="18">
        <f>VLOOKUP(J3209,Ref!A:D,4,0)</f>
        <v>0</v>
      </c>
      <c r="D3209" s="18" t="str">
        <f t="shared" si="150"/>
        <v>14/may</v>
      </c>
      <c r="E3209" s="18">
        <f t="shared" si="151"/>
        <v>7</v>
      </c>
      <c r="F3209" s="18">
        <v>1</v>
      </c>
      <c r="G3209" s="18">
        <f t="shared" si="152"/>
        <v>0</v>
      </c>
      <c r="H3209" s="3">
        <v>46156.58871527778</v>
      </c>
      <c r="I3209">
        <v>67072266</v>
      </c>
      <c r="J3209" t="s">
        <v>2023</v>
      </c>
      <c r="K3209" t="s">
        <v>1968</v>
      </c>
      <c r="L3209" t="s">
        <v>1969</v>
      </c>
      <c r="M3209" t="s">
        <v>1970</v>
      </c>
      <c r="O3209">
        <v>369067380000</v>
      </c>
      <c r="P3209">
        <v>16018</v>
      </c>
      <c r="Q3209">
        <v>10</v>
      </c>
      <c r="R3209">
        <v>1</v>
      </c>
      <c r="S3209">
        <v>67072266</v>
      </c>
      <c r="U3209" t="s">
        <v>6132</v>
      </c>
      <c r="W3209" t="s">
        <v>5270</v>
      </c>
      <c r="X3209">
        <v>369067380000</v>
      </c>
      <c r="Y3209" t="s">
        <v>65</v>
      </c>
      <c r="Z3209" t="s">
        <v>66</v>
      </c>
      <c r="AG3209" t="s">
        <v>1972</v>
      </c>
      <c r="AL3209">
        <v>0</v>
      </c>
      <c r="AN3209" t="s">
        <v>1974</v>
      </c>
      <c r="AO3209">
        <v>0</v>
      </c>
      <c r="AQ3209">
        <v>2258296</v>
      </c>
      <c r="AR3209" t="s">
        <v>4605</v>
      </c>
      <c r="AS3209" t="s">
        <v>5883</v>
      </c>
      <c r="AT3209" t="s">
        <v>2024</v>
      </c>
    </row>
    <row r="3210" spans="1:46" x14ac:dyDescent="0.25">
      <c r="A3210" t="str">
        <f>_xlfn.XLOOKUP(I3210,UTILIZADAS[Contacto1],UTILIZADAS[Source.Name],,0)</f>
        <v>Cobros Mayo</v>
      </c>
      <c r="B3210" s="18">
        <f>VLOOKUP(J3210,Ref!A:C,3,0)</f>
        <v>0</v>
      </c>
      <c r="C3210" s="18">
        <f>VLOOKUP(J3210,Ref!A:D,4,0)</f>
        <v>0</v>
      </c>
      <c r="D3210" s="18" t="str">
        <f t="shared" si="150"/>
        <v>15/may</v>
      </c>
      <c r="E3210" s="18">
        <f t="shared" si="151"/>
        <v>7</v>
      </c>
      <c r="F3210" s="18">
        <v>1</v>
      </c>
      <c r="G3210" s="18">
        <f t="shared" si="152"/>
        <v>0</v>
      </c>
      <c r="H3210" s="3">
        <v>46157.421666666669</v>
      </c>
      <c r="I3210">
        <v>67072266</v>
      </c>
      <c r="J3210" t="s">
        <v>1967</v>
      </c>
      <c r="K3210" t="s">
        <v>1968</v>
      </c>
      <c r="L3210" t="s">
        <v>1969</v>
      </c>
      <c r="M3210" t="s">
        <v>1970</v>
      </c>
      <c r="O3210">
        <v>369067380000</v>
      </c>
      <c r="P3210">
        <v>16018</v>
      </c>
      <c r="Q3210">
        <v>10</v>
      </c>
      <c r="R3210">
        <v>1</v>
      </c>
      <c r="S3210">
        <v>67072266</v>
      </c>
      <c r="U3210" t="s">
        <v>6132</v>
      </c>
      <c r="W3210" t="s">
        <v>5270</v>
      </c>
      <c r="X3210">
        <v>369067380000</v>
      </c>
      <c r="Y3210" t="s">
        <v>65</v>
      </c>
      <c r="Z3210" t="s">
        <v>66</v>
      </c>
      <c r="AG3210" t="s">
        <v>1972</v>
      </c>
      <c r="AL3210">
        <v>0</v>
      </c>
      <c r="AN3210" t="s">
        <v>1974</v>
      </c>
      <c r="AO3210">
        <v>0</v>
      </c>
      <c r="AQ3210">
        <v>2258296</v>
      </c>
      <c r="AR3210" t="s">
        <v>4605</v>
      </c>
      <c r="AS3210" t="s">
        <v>5883</v>
      </c>
      <c r="AT3210" t="s">
        <v>1975</v>
      </c>
    </row>
    <row r="3211" spans="1:46" x14ac:dyDescent="0.25">
      <c r="A3211" t="str">
        <f>_xlfn.XLOOKUP(I3211,UTILIZADAS[Contacto1],UTILIZADAS[Source.Name],,0)</f>
        <v>Cobros Mayo</v>
      </c>
      <c r="B3211" s="18">
        <f>VLOOKUP(J3211,Ref!A:C,3,0)</f>
        <v>0</v>
      </c>
      <c r="C3211" s="18">
        <f>VLOOKUP(J3211,Ref!A:D,4,0)</f>
        <v>0</v>
      </c>
      <c r="D3211" s="18" t="str">
        <f t="shared" si="150"/>
        <v>18/may</v>
      </c>
      <c r="E3211" s="18">
        <f t="shared" si="151"/>
        <v>7</v>
      </c>
      <c r="F3211" s="18">
        <v>1</v>
      </c>
      <c r="G3211" s="18">
        <f t="shared" si="152"/>
        <v>0</v>
      </c>
      <c r="H3211" s="3">
        <v>46160.726550925923</v>
      </c>
      <c r="I3211">
        <v>67072266</v>
      </c>
      <c r="J3211" t="s">
        <v>1967</v>
      </c>
      <c r="K3211" t="s">
        <v>1968</v>
      </c>
      <c r="L3211" t="s">
        <v>1969</v>
      </c>
      <c r="M3211" t="s">
        <v>1970</v>
      </c>
      <c r="O3211">
        <v>369067380000</v>
      </c>
      <c r="P3211">
        <v>16018</v>
      </c>
      <c r="Q3211">
        <v>10</v>
      </c>
      <c r="R3211">
        <v>1</v>
      </c>
      <c r="S3211">
        <v>67072266</v>
      </c>
      <c r="U3211" t="s">
        <v>6132</v>
      </c>
      <c r="W3211" t="s">
        <v>5270</v>
      </c>
      <c r="X3211">
        <v>369067380000</v>
      </c>
      <c r="Y3211" t="s">
        <v>65</v>
      </c>
      <c r="Z3211" t="s">
        <v>66</v>
      </c>
      <c r="AG3211" t="s">
        <v>1972</v>
      </c>
      <c r="AL3211">
        <v>0</v>
      </c>
      <c r="AN3211" t="s">
        <v>1974</v>
      </c>
      <c r="AO3211">
        <v>0</v>
      </c>
      <c r="AQ3211">
        <v>2258296</v>
      </c>
      <c r="AR3211" t="s">
        <v>4605</v>
      </c>
      <c r="AS3211" t="s">
        <v>5883</v>
      </c>
      <c r="AT3211" t="s">
        <v>1975</v>
      </c>
    </row>
    <row r="3212" spans="1:46" x14ac:dyDescent="0.25">
      <c r="A3212" t="str">
        <f>_xlfn.XLOOKUP(I3212,UTILIZADAS[Contacto1],UTILIZADAS[Source.Name],,0)</f>
        <v>Cobros Mayo</v>
      </c>
      <c r="B3212" s="18">
        <f>VLOOKUP(J3212,Ref!A:C,3,0)</f>
        <v>0</v>
      </c>
      <c r="C3212" s="18">
        <f>VLOOKUP(J3212,Ref!A:D,4,0)</f>
        <v>0</v>
      </c>
      <c r="D3212" s="18" t="str">
        <f t="shared" si="150"/>
        <v>20/may</v>
      </c>
      <c r="E3212" s="18">
        <f t="shared" si="151"/>
        <v>7</v>
      </c>
      <c r="F3212" s="18">
        <v>1</v>
      </c>
      <c r="G3212" s="18">
        <f t="shared" si="152"/>
        <v>0</v>
      </c>
      <c r="H3212" s="3">
        <v>46162.533587962964</v>
      </c>
      <c r="I3212">
        <v>67072266</v>
      </c>
      <c r="J3212" t="s">
        <v>1967</v>
      </c>
      <c r="K3212" t="s">
        <v>1968</v>
      </c>
      <c r="L3212" t="s">
        <v>1969</v>
      </c>
      <c r="M3212" t="s">
        <v>1970</v>
      </c>
      <c r="O3212">
        <v>369067380000</v>
      </c>
      <c r="P3212">
        <v>16018</v>
      </c>
      <c r="Q3212">
        <v>10</v>
      </c>
      <c r="R3212">
        <v>1</v>
      </c>
      <c r="S3212">
        <v>67072266</v>
      </c>
      <c r="U3212" t="s">
        <v>6132</v>
      </c>
      <c r="W3212" t="s">
        <v>5270</v>
      </c>
      <c r="X3212">
        <v>369067380000</v>
      </c>
      <c r="Y3212" t="s">
        <v>65</v>
      </c>
      <c r="Z3212" t="s">
        <v>66</v>
      </c>
      <c r="AG3212" t="s">
        <v>1972</v>
      </c>
      <c r="AL3212">
        <v>0</v>
      </c>
      <c r="AN3212" t="s">
        <v>1974</v>
      </c>
      <c r="AO3212">
        <v>0</v>
      </c>
      <c r="AQ3212">
        <v>2258296</v>
      </c>
      <c r="AR3212" t="s">
        <v>4605</v>
      </c>
      <c r="AS3212" t="s">
        <v>5883</v>
      </c>
      <c r="AT3212" t="s">
        <v>1975</v>
      </c>
    </row>
    <row r="3213" spans="1:46" x14ac:dyDescent="0.25">
      <c r="A3213" t="str">
        <f>_xlfn.XLOOKUP(I3213,UTILIZADAS[Contacto1],UTILIZADAS[Source.Name],,0)</f>
        <v>Cobros Mayo</v>
      </c>
      <c r="B3213" s="18">
        <f>VLOOKUP(J3213,Ref!A:C,3,0)</f>
        <v>0</v>
      </c>
      <c r="C3213" s="18">
        <f>VLOOKUP(J3213,Ref!A:D,4,0)</f>
        <v>0</v>
      </c>
      <c r="D3213" s="18" t="str">
        <f t="shared" si="150"/>
        <v>21/may</v>
      </c>
      <c r="E3213" s="18">
        <f t="shared" si="151"/>
        <v>7</v>
      </c>
      <c r="F3213" s="18">
        <v>1</v>
      </c>
      <c r="G3213" s="18">
        <f t="shared" si="152"/>
        <v>0</v>
      </c>
      <c r="H3213" s="3">
        <v>46163.595439814817</v>
      </c>
      <c r="I3213">
        <v>67072266</v>
      </c>
      <c r="J3213" t="s">
        <v>1967</v>
      </c>
      <c r="K3213" t="s">
        <v>1968</v>
      </c>
      <c r="L3213" t="s">
        <v>1969</v>
      </c>
      <c r="M3213" t="s">
        <v>1970</v>
      </c>
      <c r="O3213">
        <v>369067380000</v>
      </c>
      <c r="P3213">
        <v>16018</v>
      </c>
      <c r="Q3213">
        <v>10</v>
      </c>
      <c r="R3213">
        <v>1</v>
      </c>
      <c r="S3213">
        <v>67072266</v>
      </c>
      <c r="U3213" t="s">
        <v>6132</v>
      </c>
      <c r="W3213" t="s">
        <v>5270</v>
      </c>
      <c r="X3213">
        <v>369067380000</v>
      </c>
      <c r="Y3213" t="s">
        <v>65</v>
      </c>
      <c r="Z3213" t="s">
        <v>66</v>
      </c>
      <c r="AG3213" t="s">
        <v>1972</v>
      </c>
      <c r="AL3213">
        <v>0</v>
      </c>
      <c r="AN3213" t="s">
        <v>1974</v>
      </c>
      <c r="AO3213">
        <v>0</v>
      </c>
      <c r="AQ3213">
        <v>2258296</v>
      </c>
      <c r="AR3213" t="s">
        <v>4605</v>
      </c>
      <c r="AS3213" t="s">
        <v>5883</v>
      </c>
      <c r="AT3213" t="s">
        <v>1975</v>
      </c>
    </row>
    <row r="3214" spans="1:46" x14ac:dyDescent="0.25">
      <c r="A3214" t="str">
        <f>_xlfn.XLOOKUP(I3214,UTILIZADAS[Contacto1],UTILIZADAS[Source.Name],,0)</f>
        <v>Cobros Mayo</v>
      </c>
      <c r="B3214" s="18">
        <f>VLOOKUP(J3214,Ref!A:C,3,0)</f>
        <v>0</v>
      </c>
      <c r="C3214" s="18">
        <f>VLOOKUP(J3214,Ref!A:D,4,0)</f>
        <v>0</v>
      </c>
      <c r="D3214" s="18" t="str">
        <f t="shared" si="150"/>
        <v>22/may</v>
      </c>
      <c r="E3214" s="18">
        <f t="shared" si="151"/>
        <v>7</v>
      </c>
      <c r="F3214" s="18">
        <v>1</v>
      </c>
      <c r="G3214" s="18">
        <f t="shared" si="152"/>
        <v>1</v>
      </c>
      <c r="H3214" s="3">
        <v>46164.447280092594</v>
      </c>
      <c r="I3214">
        <v>67072266</v>
      </c>
      <c r="J3214" t="s">
        <v>2023</v>
      </c>
      <c r="K3214" t="s">
        <v>1968</v>
      </c>
      <c r="L3214" t="s">
        <v>1969</v>
      </c>
      <c r="M3214" t="s">
        <v>1970</v>
      </c>
      <c r="O3214">
        <v>369067380000</v>
      </c>
      <c r="P3214">
        <v>16018</v>
      </c>
      <c r="Q3214">
        <v>10</v>
      </c>
      <c r="R3214">
        <v>1</v>
      </c>
      <c r="S3214">
        <v>67072266</v>
      </c>
      <c r="U3214" t="s">
        <v>6132</v>
      </c>
      <c r="W3214" t="s">
        <v>5270</v>
      </c>
      <c r="X3214">
        <v>369067380000</v>
      </c>
      <c r="Y3214" t="s">
        <v>65</v>
      </c>
      <c r="Z3214" t="s">
        <v>66</v>
      </c>
      <c r="AG3214" t="s">
        <v>1972</v>
      </c>
      <c r="AL3214">
        <v>0</v>
      </c>
      <c r="AN3214" t="s">
        <v>1974</v>
      </c>
      <c r="AO3214">
        <v>0</v>
      </c>
      <c r="AQ3214">
        <v>2258296</v>
      </c>
      <c r="AR3214" t="s">
        <v>4605</v>
      </c>
      <c r="AS3214" t="s">
        <v>5883</v>
      </c>
      <c r="AT3214" t="s">
        <v>2024</v>
      </c>
    </row>
    <row r="3215" spans="1:46" x14ac:dyDescent="0.25">
      <c r="A3215" t="str">
        <f>_xlfn.XLOOKUP(I3215,UTILIZADAS[Contacto1],UTILIZADAS[Source.Name],,0)</f>
        <v>Cobros Abril Canal Fijo</v>
      </c>
      <c r="B3215" s="18">
        <f>VLOOKUP(J3215,Ref!A:C,3,0)</f>
        <v>0</v>
      </c>
      <c r="C3215" s="18">
        <f>VLOOKUP(J3215,Ref!A:D,4,0)</f>
        <v>0</v>
      </c>
      <c r="D3215" s="18" t="str">
        <f t="shared" si="150"/>
        <v>02/may</v>
      </c>
      <c r="E3215" s="18">
        <f t="shared" si="151"/>
        <v>8</v>
      </c>
      <c r="F3215" s="18">
        <v>1</v>
      </c>
      <c r="G3215" s="18">
        <f t="shared" si="152"/>
        <v>0</v>
      </c>
      <c r="H3215" s="3">
        <v>46144.458437499998</v>
      </c>
      <c r="I3215">
        <v>67079203</v>
      </c>
      <c r="J3215" t="s">
        <v>2023</v>
      </c>
      <c r="K3215" t="s">
        <v>1968</v>
      </c>
      <c r="L3215" t="s">
        <v>1969</v>
      </c>
      <c r="M3215" t="s">
        <v>1970</v>
      </c>
      <c r="O3215">
        <v>351354640000</v>
      </c>
      <c r="P3215">
        <v>16017</v>
      </c>
      <c r="Q3215">
        <v>10</v>
      </c>
      <c r="R3215">
        <v>1</v>
      </c>
      <c r="S3215">
        <v>67079203</v>
      </c>
      <c r="U3215" t="s">
        <v>6133</v>
      </c>
      <c r="W3215" t="s">
        <v>3802</v>
      </c>
      <c r="X3215" t="s">
        <v>66</v>
      </c>
      <c r="Y3215" t="s">
        <v>65</v>
      </c>
      <c r="Z3215">
        <v>351354640000</v>
      </c>
      <c r="AC3215" t="s">
        <v>1981</v>
      </c>
      <c r="AF3215" t="s">
        <v>1976</v>
      </c>
      <c r="AG3215" t="s">
        <v>1972</v>
      </c>
      <c r="AI3215" t="s">
        <v>2701</v>
      </c>
      <c r="AL3215">
        <v>0</v>
      </c>
      <c r="AN3215" t="s">
        <v>1974</v>
      </c>
      <c r="AO3215">
        <v>0</v>
      </c>
      <c r="AQ3215">
        <v>2251698</v>
      </c>
      <c r="AR3215" t="s">
        <v>2241</v>
      </c>
      <c r="AS3215" t="s">
        <v>4163</v>
      </c>
      <c r="AT3215" t="s">
        <v>2024</v>
      </c>
    </row>
    <row r="3216" spans="1:46" x14ac:dyDescent="0.25">
      <c r="A3216" t="str">
        <f>_xlfn.XLOOKUP(I3216,UTILIZADAS[Contacto1],UTILIZADAS[Source.Name],,0)</f>
        <v>Cobros Abril Canal Fijo</v>
      </c>
      <c r="B3216" s="18">
        <f>VLOOKUP(J3216,Ref!A:C,3,0)</f>
        <v>0</v>
      </c>
      <c r="C3216" s="18">
        <f>VLOOKUP(J3216,Ref!A:D,4,0)</f>
        <v>0</v>
      </c>
      <c r="D3216" s="18" t="str">
        <f t="shared" si="150"/>
        <v>04/may</v>
      </c>
      <c r="E3216" s="18">
        <f t="shared" si="151"/>
        <v>8</v>
      </c>
      <c r="F3216" s="18">
        <v>1</v>
      </c>
      <c r="G3216" s="18">
        <f t="shared" si="152"/>
        <v>0</v>
      </c>
      <c r="H3216" s="3">
        <v>46146.680046296293</v>
      </c>
      <c r="I3216">
        <v>67079203</v>
      </c>
      <c r="J3216" t="s">
        <v>1967</v>
      </c>
      <c r="K3216" t="s">
        <v>1968</v>
      </c>
      <c r="L3216" t="s">
        <v>1969</v>
      </c>
      <c r="M3216" t="s">
        <v>1970</v>
      </c>
      <c r="O3216">
        <v>351354640000</v>
      </c>
      <c r="P3216">
        <v>16017</v>
      </c>
      <c r="Q3216">
        <v>10</v>
      </c>
      <c r="R3216">
        <v>1</v>
      </c>
      <c r="S3216">
        <v>67079203</v>
      </c>
      <c r="U3216" t="s">
        <v>6133</v>
      </c>
      <c r="W3216" t="s">
        <v>3802</v>
      </c>
      <c r="X3216" t="s">
        <v>66</v>
      </c>
      <c r="Y3216" t="s">
        <v>65</v>
      </c>
      <c r="Z3216">
        <v>351354640000</v>
      </c>
      <c r="AC3216" t="s">
        <v>1981</v>
      </c>
      <c r="AF3216" t="s">
        <v>1976</v>
      </c>
      <c r="AG3216" t="s">
        <v>1972</v>
      </c>
      <c r="AI3216" t="s">
        <v>2701</v>
      </c>
      <c r="AL3216">
        <v>0</v>
      </c>
      <c r="AN3216" t="s">
        <v>1974</v>
      </c>
      <c r="AO3216">
        <v>0</v>
      </c>
      <c r="AQ3216">
        <v>2251698</v>
      </c>
      <c r="AR3216" t="s">
        <v>2241</v>
      </c>
      <c r="AS3216" t="s">
        <v>4163</v>
      </c>
      <c r="AT3216" t="s">
        <v>1975</v>
      </c>
    </row>
    <row r="3217" spans="1:46" x14ac:dyDescent="0.25">
      <c r="A3217" t="str">
        <f>_xlfn.XLOOKUP(I3217,UTILIZADAS[Contacto1],UTILIZADAS[Source.Name],,0)</f>
        <v>Cobros Abril Canal Fijo</v>
      </c>
      <c r="B3217" s="18">
        <f>VLOOKUP(J3217,Ref!A:C,3,0)</f>
        <v>0</v>
      </c>
      <c r="C3217" s="18">
        <f>VLOOKUP(J3217,Ref!A:D,4,0)</f>
        <v>0</v>
      </c>
      <c r="D3217" s="18" t="str">
        <f t="shared" si="150"/>
        <v>05/may</v>
      </c>
      <c r="E3217" s="18">
        <f t="shared" si="151"/>
        <v>8</v>
      </c>
      <c r="F3217" s="18">
        <v>1</v>
      </c>
      <c r="G3217" s="18">
        <f t="shared" si="152"/>
        <v>0</v>
      </c>
      <c r="H3217" s="3">
        <v>46147.628067129626</v>
      </c>
      <c r="I3217">
        <v>67079203</v>
      </c>
      <c r="J3217" t="s">
        <v>2023</v>
      </c>
      <c r="K3217" t="s">
        <v>1968</v>
      </c>
      <c r="L3217" t="s">
        <v>1969</v>
      </c>
      <c r="M3217" t="s">
        <v>1970</v>
      </c>
      <c r="O3217">
        <v>351354640000</v>
      </c>
      <c r="P3217">
        <v>16017</v>
      </c>
      <c r="Q3217">
        <v>10</v>
      </c>
      <c r="R3217">
        <v>1</v>
      </c>
      <c r="S3217">
        <v>67079203</v>
      </c>
      <c r="U3217" t="s">
        <v>6133</v>
      </c>
      <c r="W3217" t="s">
        <v>3802</v>
      </c>
      <c r="X3217" t="s">
        <v>66</v>
      </c>
      <c r="Y3217" t="s">
        <v>65</v>
      </c>
      <c r="Z3217">
        <v>351354640000</v>
      </c>
      <c r="AC3217" t="s">
        <v>1981</v>
      </c>
      <c r="AF3217" t="s">
        <v>1976</v>
      </c>
      <c r="AG3217" t="s">
        <v>1972</v>
      </c>
      <c r="AI3217" t="s">
        <v>2701</v>
      </c>
      <c r="AL3217">
        <v>0</v>
      </c>
      <c r="AN3217" t="s">
        <v>1974</v>
      </c>
      <c r="AO3217">
        <v>0</v>
      </c>
      <c r="AQ3217">
        <v>2251698</v>
      </c>
      <c r="AR3217" t="s">
        <v>2241</v>
      </c>
      <c r="AS3217" t="s">
        <v>4163</v>
      </c>
      <c r="AT3217" t="s">
        <v>2024</v>
      </c>
    </row>
    <row r="3218" spans="1:46" x14ac:dyDescent="0.25">
      <c r="A3218" t="str">
        <f>_xlfn.XLOOKUP(I3218,UTILIZADAS[Contacto1],UTILIZADAS[Source.Name],,0)</f>
        <v>Cobros Abril Canal Fijo</v>
      </c>
      <c r="B3218" s="18">
        <f>VLOOKUP(J3218,Ref!A:C,3,0)</f>
        <v>0</v>
      </c>
      <c r="C3218" s="18">
        <f>VLOOKUP(J3218,Ref!A:D,4,0)</f>
        <v>0</v>
      </c>
      <c r="D3218" s="18" t="str">
        <f t="shared" si="150"/>
        <v>06/may</v>
      </c>
      <c r="E3218" s="18">
        <f t="shared" si="151"/>
        <v>8</v>
      </c>
      <c r="F3218" s="18">
        <v>1</v>
      </c>
      <c r="G3218" s="18">
        <f t="shared" si="152"/>
        <v>0</v>
      </c>
      <c r="H3218" s="3">
        <v>46148.662916666668</v>
      </c>
      <c r="I3218">
        <v>67079203</v>
      </c>
      <c r="J3218" t="s">
        <v>1967</v>
      </c>
      <c r="K3218" t="s">
        <v>1968</v>
      </c>
      <c r="L3218" t="s">
        <v>1969</v>
      </c>
      <c r="M3218" t="s">
        <v>1970</v>
      </c>
      <c r="O3218">
        <v>351354640000</v>
      </c>
      <c r="P3218">
        <v>16017</v>
      </c>
      <c r="Q3218">
        <v>10</v>
      </c>
      <c r="R3218">
        <v>1</v>
      </c>
      <c r="S3218">
        <v>67079203</v>
      </c>
      <c r="U3218" t="s">
        <v>6133</v>
      </c>
      <c r="W3218" t="s">
        <v>3802</v>
      </c>
      <c r="X3218" t="s">
        <v>66</v>
      </c>
      <c r="Y3218" t="s">
        <v>65</v>
      </c>
      <c r="Z3218">
        <v>351354640000</v>
      </c>
      <c r="AC3218" t="s">
        <v>1981</v>
      </c>
      <c r="AF3218" t="s">
        <v>1976</v>
      </c>
      <c r="AG3218" t="s">
        <v>1972</v>
      </c>
      <c r="AI3218" t="s">
        <v>2701</v>
      </c>
      <c r="AL3218">
        <v>0</v>
      </c>
      <c r="AN3218" t="s">
        <v>1974</v>
      </c>
      <c r="AO3218">
        <v>0</v>
      </c>
      <c r="AQ3218">
        <v>2251698</v>
      </c>
      <c r="AR3218" t="s">
        <v>2241</v>
      </c>
      <c r="AS3218" t="s">
        <v>4163</v>
      </c>
      <c r="AT3218" t="s">
        <v>1975</v>
      </c>
    </row>
    <row r="3219" spans="1:46" x14ac:dyDescent="0.25">
      <c r="A3219" t="str">
        <f>_xlfn.XLOOKUP(I3219,UTILIZADAS[Contacto1],UTILIZADAS[Source.Name],,0)</f>
        <v>Cobros Abril Canal Fijo</v>
      </c>
      <c r="B3219" s="18">
        <f>VLOOKUP(J3219,Ref!A:C,3,0)</f>
        <v>0</v>
      </c>
      <c r="C3219" s="18">
        <f>VLOOKUP(J3219,Ref!A:D,4,0)</f>
        <v>0</v>
      </c>
      <c r="D3219" s="18" t="str">
        <f t="shared" si="150"/>
        <v>08/may</v>
      </c>
      <c r="E3219" s="18">
        <f t="shared" si="151"/>
        <v>8</v>
      </c>
      <c r="F3219" s="18">
        <v>1</v>
      </c>
      <c r="G3219" s="18">
        <f t="shared" si="152"/>
        <v>0</v>
      </c>
      <c r="H3219" s="3">
        <v>46150.510347222225</v>
      </c>
      <c r="I3219">
        <v>67079203</v>
      </c>
      <c r="J3219" t="s">
        <v>2023</v>
      </c>
      <c r="K3219" t="s">
        <v>1968</v>
      </c>
      <c r="L3219" t="s">
        <v>1969</v>
      </c>
      <c r="M3219" t="s">
        <v>1970</v>
      </c>
      <c r="O3219">
        <v>351354640000</v>
      </c>
      <c r="P3219">
        <v>16017</v>
      </c>
      <c r="Q3219">
        <v>10</v>
      </c>
      <c r="R3219">
        <v>1</v>
      </c>
      <c r="S3219">
        <v>67079203</v>
      </c>
      <c r="U3219" t="s">
        <v>6133</v>
      </c>
      <c r="W3219" t="s">
        <v>3802</v>
      </c>
      <c r="X3219" t="s">
        <v>66</v>
      </c>
      <c r="Y3219" t="s">
        <v>65</v>
      </c>
      <c r="Z3219">
        <v>351354640000</v>
      </c>
      <c r="AC3219" t="s">
        <v>1981</v>
      </c>
      <c r="AF3219" t="s">
        <v>1976</v>
      </c>
      <c r="AG3219" t="s">
        <v>1972</v>
      </c>
      <c r="AI3219" t="s">
        <v>2701</v>
      </c>
      <c r="AL3219">
        <v>0</v>
      </c>
      <c r="AN3219" t="s">
        <v>1974</v>
      </c>
      <c r="AO3219">
        <v>0</v>
      </c>
      <c r="AQ3219">
        <v>2251698</v>
      </c>
      <c r="AR3219" t="s">
        <v>2241</v>
      </c>
      <c r="AS3219" t="s">
        <v>4163</v>
      </c>
      <c r="AT3219" t="s">
        <v>2024</v>
      </c>
    </row>
    <row r="3220" spans="1:46" x14ac:dyDescent="0.25">
      <c r="A3220" t="str">
        <f>_xlfn.XLOOKUP(I3220,UTILIZADAS[Contacto1],UTILIZADAS[Source.Name],,0)</f>
        <v>Cobros Abril Canal Fijo</v>
      </c>
      <c r="B3220" s="18">
        <f>VLOOKUP(J3220,Ref!A:C,3,0)</f>
        <v>0</v>
      </c>
      <c r="C3220" s="18">
        <f>VLOOKUP(J3220,Ref!A:D,4,0)</f>
        <v>0</v>
      </c>
      <c r="D3220" s="18" t="str">
        <f t="shared" si="150"/>
        <v>09/may</v>
      </c>
      <c r="E3220" s="18">
        <f t="shared" si="151"/>
        <v>8</v>
      </c>
      <c r="F3220" s="18">
        <v>1</v>
      </c>
      <c r="G3220" s="18">
        <f t="shared" si="152"/>
        <v>0</v>
      </c>
      <c r="H3220" s="3">
        <v>46151.394988425927</v>
      </c>
      <c r="I3220">
        <v>67079203</v>
      </c>
      <c r="J3220" t="s">
        <v>2023</v>
      </c>
      <c r="K3220" t="s">
        <v>1968</v>
      </c>
      <c r="L3220" t="s">
        <v>1969</v>
      </c>
      <c r="M3220" t="s">
        <v>1970</v>
      </c>
      <c r="O3220">
        <v>351354640000</v>
      </c>
      <c r="P3220">
        <v>16017</v>
      </c>
      <c r="Q3220">
        <v>10</v>
      </c>
      <c r="R3220">
        <v>1</v>
      </c>
      <c r="S3220">
        <v>67079203</v>
      </c>
      <c r="U3220" t="s">
        <v>6133</v>
      </c>
      <c r="W3220" t="s">
        <v>3802</v>
      </c>
      <c r="X3220" t="s">
        <v>66</v>
      </c>
      <c r="Y3220" t="s">
        <v>65</v>
      </c>
      <c r="Z3220">
        <v>351354640000</v>
      </c>
      <c r="AC3220" t="s">
        <v>1981</v>
      </c>
      <c r="AF3220" t="s">
        <v>1976</v>
      </c>
      <c r="AG3220" t="s">
        <v>1972</v>
      </c>
      <c r="AI3220" t="s">
        <v>2701</v>
      </c>
      <c r="AL3220">
        <v>0</v>
      </c>
      <c r="AN3220" t="s">
        <v>1974</v>
      </c>
      <c r="AO3220">
        <v>0</v>
      </c>
      <c r="AQ3220">
        <v>2251698</v>
      </c>
      <c r="AR3220" t="s">
        <v>2241</v>
      </c>
      <c r="AS3220" t="s">
        <v>4163</v>
      </c>
      <c r="AT3220" t="s">
        <v>2024</v>
      </c>
    </row>
    <row r="3221" spans="1:46" x14ac:dyDescent="0.25">
      <c r="A3221" t="str">
        <f>_xlfn.XLOOKUP(I3221,UTILIZADAS[Contacto1],UTILIZADAS[Source.Name],,0)</f>
        <v>Cobros Abril Canal Fijo</v>
      </c>
      <c r="B3221" s="18">
        <f>VLOOKUP(J3221,Ref!A:C,3,0)</f>
        <v>0</v>
      </c>
      <c r="C3221" s="18">
        <f>VLOOKUP(J3221,Ref!A:D,4,0)</f>
        <v>0</v>
      </c>
      <c r="D3221" s="18" t="str">
        <f t="shared" si="150"/>
        <v>09/may</v>
      </c>
      <c r="E3221" s="18">
        <f t="shared" si="151"/>
        <v>8</v>
      </c>
      <c r="F3221" s="18">
        <v>1</v>
      </c>
      <c r="G3221" s="18">
        <f t="shared" si="152"/>
        <v>0</v>
      </c>
      <c r="H3221" s="3">
        <v>46151.434004629627</v>
      </c>
      <c r="I3221">
        <v>67079203</v>
      </c>
      <c r="J3221" t="s">
        <v>1967</v>
      </c>
      <c r="K3221" t="s">
        <v>1968</v>
      </c>
      <c r="L3221" t="s">
        <v>1969</v>
      </c>
      <c r="M3221" t="s">
        <v>1970</v>
      </c>
      <c r="O3221">
        <v>351354640000</v>
      </c>
      <c r="P3221">
        <v>16017</v>
      </c>
      <c r="Q3221">
        <v>10</v>
      </c>
      <c r="R3221">
        <v>1</v>
      </c>
      <c r="S3221">
        <v>67079203</v>
      </c>
      <c r="U3221" t="s">
        <v>6133</v>
      </c>
      <c r="W3221" t="s">
        <v>3802</v>
      </c>
      <c r="X3221" t="s">
        <v>66</v>
      </c>
      <c r="Y3221" t="s">
        <v>65</v>
      </c>
      <c r="Z3221">
        <v>351354640000</v>
      </c>
      <c r="AC3221" t="s">
        <v>1981</v>
      </c>
      <c r="AF3221" t="s">
        <v>1976</v>
      </c>
      <c r="AG3221" t="s">
        <v>1972</v>
      </c>
      <c r="AI3221" t="s">
        <v>2701</v>
      </c>
      <c r="AL3221">
        <v>0</v>
      </c>
      <c r="AN3221" t="s">
        <v>1974</v>
      </c>
      <c r="AO3221">
        <v>0</v>
      </c>
      <c r="AQ3221">
        <v>2251698</v>
      </c>
      <c r="AR3221" t="s">
        <v>2241</v>
      </c>
      <c r="AS3221" t="s">
        <v>4163</v>
      </c>
      <c r="AT3221" t="s">
        <v>1975</v>
      </c>
    </row>
    <row r="3222" spans="1:46" x14ac:dyDescent="0.25">
      <c r="A3222" t="str">
        <f>_xlfn.XLOOKUP(I3222,UTILIZADAS[Contacto1],UTILIZADAS[Source.Name],,0)</f>
        <v>Cobros Abril Canal Fijo</v>
      </c>
      <c r="B3222" s="18">
        <f>VLOOKUP(J3222,Ref!A:C,3,0)</f>
        <v>1</v>
      </c>
      <c r="C3222" s="18">
        <f>VLOOKUP(J3222,Ref!A:D,4,0)</f>
        <v>1</v>
      </c>
      <c r="D3222" s="18" t="str">
        <f t="shared" si="150"/>
        <v>19/may</v>
      </c>
      <c r="E3222" s="18">
        <f t="shared" si="151"/>
        <v>8</v>
      </c>
      <c r="F3222" s="18">
        <v>1</v>
      </c>
      <c r="G3222" s="18">
        <f t="shared" si="152"/>
        <v>1</v>
      </c>
      <c r="H3222" s="3">
        <v>46161.616631944446</v>
      </c>
      <c r="I3222">
        <v>67079203</v>
      </c>
      <c r="J3222">
        <v>6007</v>
      </c>
      <c r="K3222" t="s">
        <v>1983</v>
      </c>
      <c r="L3222" t="s">
        <v>1897</v>
      </c>
      <c r="M3222" t="s">
        <v>1970</v>
      </c>
      <c r="O3222">
        <v>351354640000</v>
      </c>
      <c r="P3222">
        <v>16017</v>
      </c>
      <c r="Q3222">
        <v>10</v>
      </c>
      <c r="R3222">
        <v>1</v>
      </c>
      <c r="S3222">
        <v>67079203</v>
      </c>
      <c r="U3222" t="s">
        <v>6133</v>
      </c>
      <c r="W3222" t="s">
        <v>3802</v>
      </c>
      <c r="X3222" t="s">
        <v>66</v>
      </c>
      <c r="Y3222" t="s">
        <v>65</v>
      </c>
      <c r="Z3222">
        <v>351354640000</v>
      </c>
      <c r="AC3222" t="s">
        <v>1981</v>
      </c>
      <c r="AF3222" t="s">
        <v>1976</v>
      </c>
      <c r="AG3222" t="s">
        <v>1972</v>
      </c>
      <c r="AI3222" t="s">
        <v>2701</v>
      </c>
      <c r="AL3222">
        <v>30</v>
      </c>
      <c r="AM3222" t="s">
        <v>1979</v>
      </c>
      <c r="AN3222" t="s">
        <v>1977</v>
      </c>
      <c r="AO3222">
        <v>0</v>
      </c>
      <c r="AQ3222">
        <v>2251698</v>
      </c>
      <c r="AR3222" t="s">
        <v>2241</v>
      </c>
      <c r="AS3222" t="s">
        <v>4163</v>
      </c>
      <c r="AT3222" t="s">
        <v>1898</v>
      </c>
    </row>
    <row r="3223" spans="1:46" x14ac:dyDescent="0.25">
      <c r="A3223" t="str">
        <f>_xlfn.XLOOKUP(I3223,UTILIZADAS[Contacto1],UTILIZADAS[Source.Name],,0)</f>
        <v>Cobros Mayo</v>
      </c>
      <c r="B3223" s="18">
        <f>VLOOKUP(J3223,Ref!A:C,3,0)</f>
        <v>1</v>
      </c>
      <c r="C3223" s="18">
        <f>VLOOKUP(J3223,Ref!A:D,4,0)</f>
        <v>1</v>
      </c>
      <c r="D3223" s="18" t="str">
        <f t="shared" si="150"/>
        <v>12/may</v>
      </c>
      <c r="E3223" s="18">
        <f t="shared" si="151"/>
        <v>1</v>
      </c>
      <c r="F3223" s="18">
        <v>1</v>
      </c>
      <c r="G3223" s="18">
        <f t="shared" si="152"/>
        <v>1</v>
      </c>
      <c r="H3223" s="3">
        <v>46154.512395833335</v>
      </c>
      <c r="I3223">
        <v>67081297</v>
      </c>
      <c r="J3223">
        <v>6007</v>
      </c>
      <c r="K3223" t="s">
        <v>1983</v>
      </c>
      <c r="L3223" t="s">
        <v>1897</v>
      </c>
      <c r="M3223" t="s">
        <v>1970</v>
      </c>
      <c r="O3223">
        <v>362074360000</v>
      </c>
      <c r="P3223">
        <v>16018</v>
      </c>
      <c r="Q3223">
        <v>10</v>
      </c>
      <c r="R3223">
        <v>1</v>
      </c>
      <c r="S3223">
        <v>67081297</v>
      </c>
      <c r="U3223" t="s">
        <v>6134</v>
      </c>
      <c r="W3223" t="s">
        <v>5849</v>
      </c>
      <c r="X3223">
        <v>362074360000</v>
      </c>
      <c r="Y3223" t="s">
        <v>85</v>
      </c>
      <c r="Z3223" t="s">
        <v>66</v>
      </c>
      <c r="AF3223" t="s">
        <v>1976</v>
      </c>
      <c r="AG3223" t="s">
        <v>1972</v>
      </c>
      <c r="AL3223">
        <v>521</v>
      </c>
      <c r="AM3223" t="s">
        <v>1979</v>
      </c>
      <c r="AN3223" t="s">
        <v>1987</v>
      </c>
      <c r="AO3223">
        <v>0</v>
      </c>
      <c r="AQ3223">
        <v>2258297</v>
      </c>
      <c r="AR3223" t="s">
        <v>4605</v>
      </c>
      <c r="AS3223" t="s">
        <v>5883</v>
      </c>
      <c r="AT3223" t="s">
        <v>1898</v>
      </c>
    </row>
    <row r="3224" spans="1:46" x14ac:dyDescent="0.25">
      <c r="A3224" t="str">
        <f>_xlfn.XLOOKUP(I3224,UTILIZADAS[Contacto1],UTILIZADAS[Source.Name],,0)</f>
        <v>Cobros Mayo</v>
      </c>
      <c r="B3224" s="18">
        <f>VLOOKUP(J3224,Ref!A:C,3,0)</f>
        <v>0</v>
      </c>
      <c r="C3224" s="18">
        <f>VLOOKUP(J3224,Ref!A:D,4,0)</f>
        <v>0</v>
      </c>
      <c r="D3224" s="18" t="str">
        <f t="shared" si="150"/>
        <v>12/may</v>
      </c>
      <c r="E3224" s="18">
        <f t="shared" si="151"/>
        <v>4</v>
      </c>
      <c r="F3224" s="18">
        <v>1</v>
      </c>
      <c r="G3224" s="18">
        <f t="shared" si="152"/>
        <v>0</v>
      </c>
      <c r="H3224" s="3">
        <v>46154.512442129628</v>
      </c>
      <c r="I3224">
        <v>67081870</v>
      </c>
      <c r="J3224" t="s">
        <v>2021</v>
      </c>
      <c r="K3224" t="s">
        <v>1968</v>
      </c>
      <c r="L3224" t="s">
        <v>1969</v>
      </c>
      <c r="M3224" t="s">
        <v>1970</v>
      </c>
      <c r="O3224">
        <v>356385490000</v>
      </c>
      <c r="P3224">
        <v>16018</v>
      </c>
      <c r="Q3224">
        <v>10</v>
      </c>
      <c r="R3224">
        <v>1</v>
      </c>
      <c r="S3224">
        <v>67081870</v>
      </c>
      <c r="U3224" t="s">
        <v>5273</v>
      </c>
      <c r="W3224" t="s">
        <v>5274</v>
      </c>
      <c r="X3224">
        <v>356385490000</v>
      </c>
      <c r="Y3224" t="s">
        <v>65</v>
      </c>
      <c r="Z3224" t="s">
        <v>4619</v>
      </c>
      <c r="AF3224" t="s">
        <v>1976</v>
      </c>
      <c r="AG3224" t="s">
        <v>1972</v>
      </c>
      <c r="AL3224">
        <v>5</v>
      </c>
      <c r="AN3224" t="s">
        <v>1974</v>
      </c>
      <c r="AO3224">
        <v>0</v>
      </c>
      <c r="AQ3224">
        <v>2258298</v>
      </c>
      <c r="AR3224" t="s">
        <v>4605</v>
      </c>
      <c r="AS3224" t="s">
        <v>5883</v>
      </c>
      <c r="AT3224" t="s">
        <v>2022</v>
      </c>
    </row>
    <row r="3225" spans="1:46" x14ac:dyDescent="0.25">
      <c r="A3225" t="str">
        <f>_xlfn.XLOOKUP(I3225,UTILIZADAS[Contacto1],UTILIZADAS[Source.Name],,0)</f>
        <v>Cobros Mayo</v>
      </c>
      <c r="B3225" s="18">
        <f>VLOOKUP(J3225,Ref!A:C,3,0)</f>
        <v>0</v>
      </c>
      <c r="C3225" s="18">
        <f>VLOOKUP(J3225,Ref!A:D,4,0)</f>
        <v>0</v>
      </c>
      <c r="D3225" s="18" t="str">
        <f t="shared" si="150"/>
        <v>14/may</v>
      </c>
      <c r="E3225" s="18">
        <f t="shared" si="151"/>
        <v>4</v>
      </c>
      <c r="F3225" s="18">
        <v>1</v>
      </c>
      <c r="G3225" s="18">
        <f t="shared" si="152"/>
        <v>0</v>
      </c>
      <c r="H3225" s="3">
        <v>46156.590370370373</v>
      </c>
      <c r="I3225">
        <v>67081870</v>
      </c>
      <c r="J3225" t="s">
        <v>1967</v>
      </c>
      <c r="K3225" t="s">
        <v>1968</v>
      </c>
      <c r="L3225" t="s">
        <v>1969</v>
      </c>
      <c r="M3225" t="s">
        <v>1970</v>
      </c>
      <c r="O3225">
        <v>356385490000</v>
      </c>
      <c r="P3225">
        <v>16018</v>
      </c>
      <c r="Q3225">
        <v>10</v>
      </c>
      <c r="R3225">
        <v>1</v>
      </c>
      <c r="S3225">
        <v>67081870</v>
      </c>
      <c r="U3225" t="s">
        <v>5273</v>
      </c>
      <c r="W3225" t="s">
        <v>5274</v>
      </c>
      <c r="X3225">
        <v>356385490000</v>
      </c>
      <c r="Y3225" t="s">
        <v>65</v>
      </c>
      <c r="Z3225" t="s">
        <v>4619</v>
      </c>
      <c r="AF3225" t="s">
        <v>1976</v>
      </c>
      <c r="AG3225" t="s">
        <v>1972</v>
      </c>
      <c r="AL3225">
        <v>0</v>
      </c>
      <c r="AN3225" t="s">
        <v>1974</v>
      </c>
      <c r="AO3225">
        <v>0</v>
      </c>
      <c r="AQ3225">
        <v>2258298</v>
      </c>
      <c r="AR3225" t="s">
        <v>4605</v>
      </c>
      <c r="AS3225" t="s">
        <v>5883</v>
      </c>
      <c r="AT3225" t="s">
        <v>1975</v>
      </c>
    </row>
    <row r="3226" spans="1:46" x14ac:dyDescent="0.25">
      <c r="A3226" t="str">
        <f>_xlfn.XLOOKUP(I3226,UTILIZADAS[Contacto1],UTILIZADAS[Source.Name],,0)</f>
        <v>Cobros Mayo</v>
      </c>
      <c r="B3226" s="18">
        <f>VLOOKUP(J3226,Ref!A:C,3,0)</f>
        <v>1</v>
      </c>
      <c r="C3226" s="18">
        <f>VLOOKUP(J3226,Ref!A:D,4,0)</f>
        <v>0</v>
      </c>
      <c r="D3226" s="18" t="str">
        <f t="shared" si="150"/>
        <v>18/may</v>
      </c>
      <c r="E3226" s="18">
        <f t="shared" si="151"/>
        <v>4</v>
      </c>
      <c r="F3226" s="18">
        <v>1</v>
      </c>
      <c r="G3226" s="18">
        <f t="shared" si="152"/>
        <v>0</v>
      </c>
      <c r="H3226" s="3">
        <v>46160.727962962963</v>
      </c>
      <c r="I3226">
        <v>67081870</v>
      </c>
      <c r="J3226">
        <v>6000</v>
      </c>
      <c r="K3226" t="s">
        <v>1983</v>
      </c>
      <c r="L3226" t="s">
        <v>1897</v>
      </c>
      <c r="M3226" t="s">
        <v>1970</v>
      </c>
      <c r="O3226">
        <v>356385490000</v>
      </c>
      <c r="P3226">
        <v>16018</v>
      </c>
      <c r="Q3226">
        <v>10</v>
      </c>
      <c r="R3226">
        <v>1</v>
      </c>
      <c r="S3226">
        <v>67081870</v>
      </c>
      <c r="U3226" t="s">
        <v>5273</v>
      </c>
      <c r="W3226" t="s">
        <v>5274</v>
      </c>
      <c r="X3226">
        <v>356385490000</v>
      </c>
      <c r="Y3226" t="s">
        <v>65</v>
      </c>
      <c r="Z3226" t="s">
        <v>4619</v>
      </c>
      <c r="AF3226" t="s">
        <v>1976</v>
      </c>
      <c r="AG3226" t="s">
        <v>1972</v>
      </c>
      <c r="AL3226">
        <v>98</v>
      </c>
      <c r="AM3226" t="s">
        <v>1979</v>
      </c>
      <c r="AN3226" t="s">
        <v>1987</v>
      </c>
      <c r="AO3226">
        <v>0</v>
      </c>
      <c r="AQ3226">
        <v>2258298</v>
      </c>
      <c r="AR3226" t="s">
        <v>4605</v>
      </c>
      <c r="AS3226" t="s">
        <v>5883</v>
      </c>
      <c r="AT3226" t="s">
        <v>1895</v>
      </c>
    </row>
    <row r="3227" spans="1:46" x14ac:dyDescent="0.25">
      <c r="A3227" t="str">
        <f>_xlfn.XLOOKUP(I3227,UTILIZADAS[Contacto1],UTILIZADAS[Source.Name],,0)</f>
        <v>Cobros Mayo</v>
      </c>
      <c r="B3227" s="18">
        <f>VLOOKUP(J3227,Ref!A:C,3,0)</f>
        <v>1</v>
      </c>
      <c r="C3227" s="18">
        <f>VLOOKUP(J3227,Ref!A:D,4,0)</f>
        <v>0</v>
      </c>
      <c r="D3227" s="18" t="str">
        <f t="shared" si="150"/>
        <v>19/may</v>
      </c>
      <c r="E3227" s="18">
        <f t="shared" si="151"/>
        <v>4</v>
      </c>
      <c r="F3227" s="18">
        <v>1</v>
      </c>
      <c r="G3227" s="18">
        <f t="shared" si="152"/>
        <v>1</v>
      </c>
      <c r="H3227" s="3">
        <v>46161.537638888891</v>
      </c>
      <c r="I3227">
        <v>67081870</v>
      </c>
      <c r="J3227">
        <v>6000</v>
      </c>
      <c r="K3227" t="s">
        <v>1983</v>
      </c>
      <c r="L3227" t="s">
        <v>1897</v>
      </c>
      <c r="M3227" t="s">
        <v>1970</v>
      </c>
      <c r="O3227">
        <v>356385490000</v>
      </c>
      <c r="P3227">
        <v>16018</v>
      </c>
      <c r="Q3227">
        <v>10</v>
      </c>
      <c r="R3227">
        <v>1</v>
      </c>
      <c r="S3227">
        <v>67081870</v>
      </c>
      <c r="U3227" t="s">
        <v>5273</v>
      </c>
      <c r="W3227" t="s">
        <v>5274</v>
      </c>
      <c r="X3227">
        <v>356385490000</v>
      </c>
      <c r="Y3227" t="s">
        <v>65</v>
      </c>
      <c r="Z3227" t="s">
        <v>4619</v>
      </c>
      <c r="AF3227" t="s">
        <v>1976</v>
      </c>
      <c r="AG3227" t="s">
        <v>1972</v>
      </c>
      <c r="AL3227">
        <v>73</v>
      </c>
      <c r="AM3227" t="s">
        <v>1979</v>
      </c>
      <c r="AN3227" t="s">
        <v>1977</v>
      </c>
      <c r="AO3227">
        <v>0</v>
      </c>
      <c r="AQ3227">
        <v>2258298</v>
      </c>
      <c r="AR3227" t="s">
        <v>4605</v>
      </c>
      <c r="AS3227" t="s">
        <v>5883</v>
      </c>
      <c r="AT3227" t="s">
        <v>1895</v>
      </c>
    </row>
    <row r="3228" spans="1:46" x14ac:dyDescent="0.25">
      <c r="A3228" t="str">
        <f>_xlfn.XLOOKUP(I3228,UTILIZADAS[Contacto1],UTILIZADAS[Source.Name],,0)</f>
        <v>Cobros Mayo</v>
      </c>
      <c r="B3228" s="18">
        <f>VLOOKUP(J3228,Ref!A:C,3,0)</f>
        <v>0</v>
      </c>
      <c r="C3228" s="18">
        <f>VLOOKUP(J3228,Ref!A:D,4,0)</f>
        <v>0</v>
      </c>
      <c r="D3228" s="18" t="str">
        <f t="shared" si="150"/>
        <v>12/may</v>
      </c>
      <c r="E3228" s="18">
        <f t="shared" si="151"/>
        <v>2</v>
      </c>
      <c r="F3228" s="18">
        <v>1</v>
      </c>
      <c r="G3228" s="18">
        <f t="shared" si="152"/>
        <v>0</v>
      </c>
      <c r="H3228" s="3">
        <v>46154.512604166666</v>
      </c>
      <c r="I3228">
        <v>67082235</v>
      </c>
      <c r="J3228" t="s">
        <v>2021</v>
      </c>
      <c r="K3228" t="s">
        <v>1968</v>
      </c>
      <c r="L3228" t="s">
        <v>1969</v>
      </c>
      <c r="M3228" t="s">
        <v>1970</v>
      </c>
      <c r="O3228">
        <v>367055060000</v>
      </c>
      <c r="P3228">
        <v>16018</v>
      </c>
      <c r="Q3228">
        <v>10</v>
      </c>
      <c r="R3228">
        <v>1</v>
      </c>
      <c r="S3228">
        <v>67082235</v>
      </c>
      <c r="U3228" t="s">
        <v>5275</v>
      </c>
      <c r="W3228" t="s">
        <v>5276</v>
      </c>
      <c r="X3228">
        <v>367055060000</v>
      </c>
      <c r="Y3228" t="s">
        <v>65</v>
      </c>
      <c r="Z3228" t="s">
        <v>66</v>
      </c>
      <c r="AF3228" t="s">
        <v>1976</v>
      </c>
      <c r="AG3228" t="s">
        <v>1972</v>
      </c>
      <c r="AL3228">
        <v>5</v>
      </c>
      <c r="AN3228" t="s">
        <v>1974</v>
      </c>
      <c r="AO3228">
        <v>0</v>
      </c>
      <c r="AQ3228">
        <v>2258299</v>
      </c>
      <c r="AR3228" t="s">
        <v>4605</v>
      </c>
      <c r="AS3228" t="s">
        <v>5883</v>
      </c>
      <c r="AT3228" t="s">
        <v>2022</v>
      </c>
    </row>
    <row r="3229" spans="1:46" x14ac:dyDescent="0.25">
      <c r="A3229" t="str">
        <f>_xlfn.XLOOKUP(I3229,UTILIZADAS[Contacto1],UTILIZADAS[Source.Name],,0)</f>
        <v>Cobros Mayo</v>
      </c>
      <c r="B3229" s="18">
        <f>VLOOKUP(J3229,Ref!A:C,3,0)</f>
        <v>0</v>
      </c>
      <c r="C3229" s="18">
        <f>VLOOKUP(J3229,Ref!A:D,4,0)</f>
        <v>0</v>
      </c>
      <c r="D3229" s="18" t="str">
        <f t="shared" si="150"/>
        <v>14/may</v>
      </c>
      <c r="E3229" s="18">
        <f t="shared" si="151"/>
        <v>2</v>
      </c>
      <c r="F3229" s="18">
        <v>1</v>
      </c>
      <c r="G3229" s="18">
        <f t="shared" si="152"/>
        <v>1</v>
      </c>
      <c r="H3229" s="3">
        <v>46156.590763888889</v>
      </c>
      <c r="I3229">
        <v>67082235</v>
      </c>
      <c r="J3229">
        <v>6004</v>
      </c>
      <c r="K3229" t="s">
        <v>1983</v>
      </c>
      <c r="L3229" t="s">
        <v>1897</v>
      </c>
      <c r="M3229" t="s">
        <v>1970</v>
      </c>
      <c r="O3229">
        <v>367055060000</v>
      </c>
      <c r="P3229">
        <v>16018</v>
      </c>
      <c r="Q3229">
        <v>10</v>
      </c>
      <c r="R3229">
        <v>1</v>
      </c>
      <c r="S3229">
        <v>67082235</v>
      </c>
      <c r="U3229" t="s">
        <v>5275</v>
      </c>
      <c r="W3229" t="s">
        <v>5276</v>
      </c>
      <c r="X3229">
        <v>367055060000</v>
      </c>
      <c r="Y3229" t="s">
        <v>65</v>
      </c>
      <c r="Z3229" t="s">
        <v>66</v>
      </c>
      <c r="AF3229" t="s">
        <v>1976</v>
      </c>
      <c r="AG3229" t="s">
        <v>1972</v>
      </c>
      <c r="AL3229">
        <v>69</v>
      </c>
      <c r="AM3229" t="s">
        <v>1979</v>
      </c>
      <c r="AN3229" t="s">
        <v>1987</v>
      </c>
      <c r="AO3229">
        <v>0</v>
      </c>
      <c r="AQ3229">
        <v>2258299</v>
      </c>
      <c r="AR3229" t="s">
        <v>4605</v>
      </c>
      <c r="AS3229" t="s">
        <v>5883</v>
      </c>
      <c r="AT3229" t="s">
        <v>1984</v>
      </c>
    </row>
    <row r="3230" spans="1:46" x14ac:dyDescent="0.25">
      <c r="A3230" t="str">
        <f>_xlfn.XLOOKUP(I3230,UTILIZADAS[Contacto1],UTILIZADAS[Source.Name],,0)</f>
        <v>Cobros Abril Canal Fijo</v>
      </c>
      <c r="B3230" s="18">
        <f>VLOOKUP(J3230,Ref!A:C,3,0)</f>
        <v>0</v>
      </c>
      <c r="C3230" s="18">
        <f>VLOOKUP(J3230,Ref!A:D,4,0)</f>
        <v>0</v>
      </c>
      <c r="D3230" s="18" t="str">
        <f t="shared" si="150"/>
        <v>12/may</v>
      </c>
      <c r="E3230" s="18">
        <f t="shared" si="151"/>
        <v>4</v>
      </c>
      <c r="F3230" s="18">
        <v>1</v>
      </c>
      <c r="G3230" s="18">
        <f t="shared" si="152"/>
        <v>0</v>
      </c>
      <c r="H3230" s="3">
        <v>46154.513043981482</v>
      </c>
      <c r="I3230">
        <v>67085126</v>
      </c>
      <c r="J3230" t="s">
        <v>2021</v>
      </c>
      <c r="K3230" t="s">
        <v>1968</v>
      </c>
      <c r="L3230" t="s">
        <v>1969</v>
      </c>
      <c r="M3230" t="s">
        <v>1970</v>
      </c>
      <c r="O3230">
        <v>356373900000</v>
      </c>
      <c r="P3230">
        <v>16018</v>
      </c>
      <c r="Q3230">
        <v>10</v>
      </c>
      <c r="R3230">
        <v>1</v>
      </c>
      <c r="S3230">
        <v>67085126</v>
      </c>
      <c r="U3230" t="s">
        <v>5716</v>
      </c>
      <c r="W3230" t="s">
        <v>3841</v>
      </c>
      <c r="X3230">
        <v>356373900000</v>
      </c>
      <c r="Y3230" t="s">
        <v>65</v>
      </c>
      <c r="Z3230" t="s">
        <v>66</v>
      </c>
      <c r="AF3230" t="s">
        <v>1976</v>
      </c>
      <c r="AG3230" t="s">
        <v>1972</v>
      </c>
      <c r="AL3230">
        <v>5</v>
      </c>
      <c r="AN3230" t="s">
        <v>1974</v>
      </c>
      <c r="AO3230">
        <v>0</v>
      </c>
      <c r="AQ3230">
        <v>2258300</v>
      </c>
      <c r="AR3230" t="s">
        <v>4605</v>
      </c>
      <c r="AS3230" t="s">
        <v>5883</v>
      </c>
      <c r="AT3230" t="s">
        <v>2022</v>
      </c>
    </row>
    <row r="3231" spans="1:46" x14ac:dyDescent="0.25">
      <c r="A3231" t="str">
        <f>_xlfn.XLOOKUP(I3231,UTILIZADAS[Contacto1],UTILIZADAS[Source.Name],,0)</f>
        <v>Cobros Abril Canal Fijo</v>
      </c>
      <c r="B3231" s="18">
        <f>VLOOKUP(J3231,Ref!A:C,3,0)</f>
        <v>0</v>
      </c>
      <c r="C3231" s="18">
        <f>VLOOKUP(J3231,Ref!A:D,4,0)</f>
        <v>0</v>
      </c>
      <c r="D3231" s="18" t="str">
        <f t="shared" si="150"/>
        <v>14/may</v>
      </c>
      <c r="E3231" s="18">
        <f t="shared" si="151"/>
        <v>4</v>
      </c>
      <c r="F3231" s="18">
        <v>1</v>
      </c>
      <c r="G3231" s="18">
        <f t="shared" si="152"/>
        <v>0</v>
      </c>
      <c r="H3231" s="3">
        <v>46156.591180555559</v>
      </c>
      <c r="I3231">
        <v>67085126</v>
      </c>
      <c r="J3231" t="s">
        <v>2021</v>
      </c>
      <c r="K3231" t="s">
        <v>1968</v>
      </c>
      <c r="L3231" t="s">
        <v>1969</v>
      </c>
      <c r="M3231" t="s">
        <v>1970</v>
      </c>
      <c r="O3231">
        <v>356373900000</v>
      </c>
      <c r="P3231">
        <v>16018</v>
      </c>
      <c r="Q3231">
        <v>10</v>
      </c>
      <c r="R3231">
        <v>1</v>
      </c>
      <c r="S3231">
        <v>67085126</v>
      </c>
      <c r="U3231" t="s">
        <v>5716</v>
      </c>
      <c r="W3231" t="s">
        <v>3841</v>
      </c>
      <c r="X3231">
        <v>356373900000</v>
      </c>
      <c r="Y3231" t="s">
        <v>65</v>
      </c>
      <c r="Z3231" t="s">
        <v>66</v>
      </c>
      <c r="AF3231" t="s">
        <v>1976</v>
      </c>
      <c r="AG3231" t="s">
        <v>1972</v>
      </c>
      <c r="AL3231">
        <v>5</v>
      </c>
      <c r="AN3231" t="s">
        <v>1974</v>
      </c>
      <c r="AO3231">
        <v>0</v>
      </c>
      <c r="AQ3231">
        <v>2258300</v>
      </c>
      <c r="AR3231" t="s">
        <v>4605</v>
      </c>
      <c r="AS3231" t="s">
        <v>5883</v>
      </c>
      <c r="AT3231" t="s">
        <v>2022</v>
      </c>
    </row>
    <row r="3232" spans="1:46" x14ac:dyDescent="0.25">
      <c r="A3232" t="str">
        <f>_xlfn.XLOOKUP(I3232,UTILIZADAS[Contacto1],UTILIZADAS[Source.Name],,0)</f>
        <v>Cobros Abril Canal Fijo</v>
      </c>
      <c r="B3232" s="18">
        <f>VLOOKUP(J3232,Ref!A:C,3,0)</f>
        <v>0</v>
      </c>
      <c r="C3232" s="18">
        <f>VLOOKUP(J3232,Ref!A:D,4,0)</f>
        <v>0</v>
      </c>
      <c r="D3232" s="18" t="str">
        <f t="shared" si="150"/>
        <v>18/may</v>
      </c>
      <c r="E3232" s="18">
        <f t="shared" si="151"/>
        <v>4</v>
      </c>
      <c r="F3232" s="18">
        <v>1</v>
      </c>
      <c r="G3232" s="18">
        <f t="shared" si="152"/>
        <v>0</v>
      </c>
      <c r="H3232" s="3">
        <v>46160.728078703702</v>
      </c>
      <c r="I3232">
        <v>67085126</v>
      </c>
      <c r="J3232" t="s">
        <v>2021</v>
      </c>
      <c r="K3232" t="s">
        <v>1968</v>
      </c>
      <c r="L3232" t="s">
        <v>1969</v>
      </c>
      <c r="M3232" t="s">
        <v>1970</v>
      </c>
      <c r="O3232">
        <v>356373900000</v>
      </c>
      <c r="P3232">
        <v>16018</v>
      </c>
      <c r="Q3232">
        <v>10</v>
      </c>
      <c r="R3232">
        <v>1</v>
      </c>
      <c r="S3232">
        <v>67085126</v>
      </c>
      <c r="U3232" t="s">
        <v>5716</v>
      </c>
      <c r="W3232" t="s">
        <v>3841</v>
      </c>
      <c r="X3232">
        <v>356373900000</v>
      </c>
      <c r="Y3232" t="s">
        <v>65</v>
      </c>
      <c r="Z3232" t="s">
        <v>66</v>
      </c>
      <c r="AF3232" t="s">
        <v>1976</v>
      </c>
      <c r="AG3232" t="s">
        <v>1972</v>
      </c>
      <c r="AL3232">
        <v>5</v>
      </c>
      <c r="AN3232" t="s">
        <v>1974</v>
      </c>
      <c r="AO3232">
        <v>0</v>
      </c>
      <c r="AQ3232">
        <v>2258300</v>
      </c>
      <c r="AR3232" t="s">
        <v>4605</v>
      </c>
      <c r="AS3232" t="s">
        <v>5883</v>
      </c>
      <c r="AT3232" t="s">
        <v>2022</v>
      </c>
    </row>
    <row r="3233" spans="1:46" x14ac:dyDescent="0.25">
      <c r="A3233" t="str">
        <f>_xlfn.XLOOKUP(I3233,UTILIZADAS[Contacto1],UTILIZADAS[Source.Name],,0)</f>
        <v>Cobros Abril Canal Fijo</v>
      </c>
      <c r="B3233" s="18">
        <f>VLOOKUP(J3233,Ref!A:C,3,0)</f>
        <v>1</v>
      </c>
      <c r="C3233" s="18">
        <f>VLOOKUP(J3233,Ref!A:D,4,0)</f>
        <v>1</v>
      </c>
      <c r="D3233" s="18" t="str">
        <f t="shared" si="150"/>
        <v>20/may</v>
      </c>
      <c r="E3233" s="18">
        <f t="shared" si="151"/>
        <v>4</v>
      </c>
      <c r="F3233" s="18">
        <v>1</v>
      </c>
      <c r="G3233" s="18">
        <f t="shared" si="152"/>
        <v>1</v>
      </c>
      <c r="H3233" s="3">
        <v>46162.534004629626</v>
      </c>
      <c r="I3233">
        <v>67085126</v>
      </c>
      <c r="J3233">
        <v>6003</v>
      </c>
      <c r="K3233" t="s">
        <v>1983</v>
      </c>
      <c r="L3233" t="s">
        <v>1897</v>
      </c>
      <c r="M3233" t="s">
        <v>1970</v>
      </c>
      <c r="O3233">
        <v>356373900000</v>
      </c>
      <c r="P3233">
        <v>16018</v>
      </c>
      <c r="Q3233">
        <v>10</v>
      </c>
      <c r="R3233">
        <v>1</v>
      </c>
      <c r="S3233">
        <v>67085126</v>
      </c>
      <c r="U3233" t="s">
        <v>5716</v>
      </c>
      <c r="W3233" t="s">
        <v>3841</v>
      </c>
      <c r="X3233">
        <v>356373900000</v>
      </c>
      <c r="Y3233" t="s">
        <v>65</v>
      </c>
      <c r="Z3233" t="s">
        <v>66</v>
      </c>
      <c r="AF3233" t="s">
        <v>1976</v>
      </c>
      <c r="AG3233" t="s">
        <v>1972</v>
      </c>
      <c r="AL3233">
        <v>40</v>
      </c>
      <c r="AM3233" t="s">
        <v>1979</v>
      </c>
      <c r="AN3233" t="s">
        <v>1987</v>
      </c>
      <c r="AO3233">
        <v>0</v>
      </c>
      <c r="AQ3233">
        <v>2258300</v>
      </c>
      <c r="AR3233" t="s">
        <v>4605</v>
      </c>
      <c r="AS3233" t="s">
        <v>5883</v>
      </c>
      <c r="AT3233" t="s">
        <v>1892</v>
      </c>
    </row>
    <row r="3234" spans="1:46" x14ac:dyDescent="0.25">
      <c r="A3234" t="str">
        <f>_xlfn.XLOOKUP(I3234,UTILIZADAS[Contacto1],UTILIZADAS[Source.Name],,0)</f>
        <v>Cobros Mayo</v>
      </c>
      <c r="B3234" s="18">
        <f>VLOOKUP(J3234,Ref!A:C,3,0)</f>
        <v>0</v>
      </c>
      <c r="C3234" s="18">
        <f>VLOOKUP(J3234,Ref!A:D,4,0)</f>
        <v>0</v>
      </c>
      <c r="D3234" s="18" t="str">
        <f t="shared" si="150"/>
        <v>12/may</v>
      </c>
      <c r="E3234" s="18">
        <f t="shared" si="151"/>
        <v>7</v>
      </c>
      <c r="F3234" s="18">
        <v>1</v>
      </c>
      <c r="G3234" s="18">
        <f t="shared" si="152"/>
        <v>0</v>
      </c>
      <c r="H3234" s="3">
        <v>46154.513113425928</v>
      </c>
      <c r="I3234">
        <v>67088784</v>
      </c>
      <c r="J3234" t="s">
        <v>1967</v>
      </c>
      <c r="K3234" t="s">
        <v>1968</v>
      </c>
      <c r="L3234" t="s">
        <v>1969</v>
      </c>
      <c r="M3234" t="s">
        <v>1970</v>
      </c>
      <c r="O3234">
        <v>219029460000</v>
      </c>
      <c r="P3234">
        <v>16018</v>
      </c>
      <c r="Q3234">
        <v>10</v>
      </c>
      <c r="R3234">
        <v>1</v>
      </c>
      <c r="S3234">
        <v>67088784</v>
      </c>
      <c r="U3234" t="s">
        <v>5277</v>
      </c>
      <c r="W3234" t="s">
        <v>5278</v>
      </c>
      <c r="X3234">
        <v>219029460000</v>
      </c>
      <c r="Y3234" t="s">
        <v>65</v>
      </c>
      <c r="Z3234" t="s">
        <v>66</v>
      </c>
      <c r="AG3234" t="s">
        <v>1972</v>
      </c>
      <c r="AL3234">
        <v>0</v>
      </c>
      <c r="AN3234" t="s">
        <v>1974</v>
      </c>
      <c r="AO3234">
        <v>0</v>
      </c>
      <c r="AQ3234">
        <v>2258301</v>
      </c>
      <c r="AR3234" t="s">
        <v>4605</v>
      </c>
      <c r="AS3234" t="s">
        <v>5883</v>
      </c>
      <c r="AT3234" t="s">
        <v>1975</v>
      </c>
    </row>
    <row r="3235" spans="1:46" x14ac:dyDescent="0.25">
      <c r="A3235" t="str">
        <f>_xlfn.XLOOKUP(I3235,UTILIZADAS[Contacto1],UTILIZADAS[Source.Name],,0)</f>
        <v>Cobros Mayo</v>
      </c>
      <c r="B3235" s="18">
        <f>VLOOKUP(J3235,Ref!A:C,3,0)</f>
        <v>0</v>
      </c>
      <c r="C3235" s="18">
        <f>VLOOKUP(J3235,Ref!A:D,4,0)</f>
        <v>0</v>
      </c>
      <c r="D3235" s="18" t="str">
        <f t="shared" si="150"/>
        <v>14/may</v>
      </c>
      <c r="E3235" s="18">
        <f t="shared" si="151"/>
        <v>7</v>
      </c>
      <c r="F3235" s="18">
        <v>1</v>
      </c>
      <c r="G3235" s="18">
        <f t="shared" si="152"/>
        <v>0</v>
      </c>
      <c r="H3235" s="3">
        <v>46156.592268518521</v>
      </c>
      <c r="I3235">
        <v>67088784</v>
      </c>
      <c r="J3235" t="s">
        <v>1967</v>
      </c>
      <c r="K3235" t="s">
        <v>1968</v>
      </c>
      <c r="L3235" t="s">
        <v>1969</v>
      </c>
      <c r="M3235" t="s">
        <v>1970</v>
      </c>
      <c r="O3235">
        <v>219029460000</v>
      </c>
      <c r="P3235">
        <v>16018</v>
      </c>
      <c r="Q3235">
        <v>10</v>
      </c>
      <c r="R3235">
        <v>1</v>
      </c>
      <c r="S3235">
        <v>67088784</v>
      </c>
      <c r="U3235" t="s">
        <v>5277</v>
      </c>
      <c r="W3235" t="s">
        <v>5278</v>
      </c>
      <c r="X3235">
        <v>219029460000</v>
      </c>
      <c r="Y3235" t="s">
        <v>65</v>
      </c>
      <c r="Z3235" t="s">
        <v>66</v>
      </c>
      <c r="AG3235" t="s">
        <v>1972</v>
      </c>
      <c r="AL3235">
        <v>0</v>
      </c>
      <c r="AN3235" t="s">
        <v>1974</v>
      </c>
      <c r="AO3235">
        <v>0</v>
      </c>
      <c r="AQ3235">
        <v>2258301</v>
      </c>
      <c r="AR3235" t="s">
        <v>4605</v>
      </c>
      <c r="AS3235" t="s">
        <v>5883</v>
      </c>
      <c r="AT3235" t="s">
        <v>1975</v>
      </c>
    </row>
    <row r="3236" spans="1:46" x14ac:dyDescent="0.25">
      <c r="A3236" t="str">
        <f>_xlfn.XLOOKUP(I3236,UTILIZADAS[Contacto1],UTILIZADAS[Source.Name],,0)</f>
        <v>Cobros Mayo</v>
      </c>
      <c r="B3236" s="18">
        <f>VLOOKUP(J3236,Ref!A:C,3,0)</f>
        <v>0</v>
      </c>
      <c r="C3236" s="18">
        <f>VLOOKUP(J3236,Ref!A:D,4,0)</f>
        <v>0</v>
      </c>
      <c r="D3236" s="18" t="str">
        <f t="shared" si="150"/>
        <v>18/may</v>
      </c>
      <c r="E3236" s="18">
        <f t="shared" si="151"/>
        <v>7</v>
      </c>
      <c r="F3236" s="18">
        <v>1</v>
      </c>
      <c r="G3236" s="18">
        <f t="shared" si="152"/>
        <v>0</v>
      </c>
      <c r="H3236" s="3">
        <v>46160.728993055556</v>
      </c>
      <c r="I3236">
        <v>67088784</v>
      </c>
      <c r="J3236" t="s">
        <v>2023</v>
      </c>
      <c r="K3236" t="s">
        <v>1968</v>
      </c>
      <c r="L3236" t="s">
        <v>1969</v>
      </c>
      <c r="M3236" t="s">
        <v>1970</v>
      </c>
      <c r="O3236">
        <v>219029460000</v>
      </c>
      <c r="P3236">
        <v>16018</v>
      </c>
      <c r="Q3236">
        <v>10</v>
      </c>
      <c r="R3236">
        <v>1</v>
      </c>
      <c r="S3236">
        <v>67088784</v>
      </c>
      <c r="U3236" t="s">
        <v>5277</v>
      </c>
      <c r="W3236" t="s">
        <v>5278</v>
      </c>
      <c r="X3236">
        <v>219029460000</v>
      </c>
      <c r="Y3236" t="s">
        <v>65</v>
      </c>
      <c r="Z3236" t="s">
        <v>66</v>
      </c>
      <c r="AG3236" t="s">
        <v>1972</v>
      </c>
      <c r="AL3236">
        <v>0</v>
      </c>
      <c r="AN3236" t="s">
        <v>1974</v>
      </c>
      <c r="AO3236">
        <v>0</v>
      </c>
      <c r="AQ3236">
        <v>2258301</v>
      </c>
      <c r="AR3236" t="s">
        <v>4605</v>
      </c>
      <c r="AS3236" t="s">
        <v>5883</v>
      </c>
      <c r="AT3236" t="s">
        <v>2024</v>
      </c>
    </row>
    <row r="3237" spans="1:46" x14ac:dyDescent="0.25">
      <c r="A3237" t="str">
        <f>_xlfn.XLOOKUP(I3237,UTILIZADAS[Contacto1],UTILIZADAS[Source.Name],,0)</f>
        <v>Cobros Mayo</v>
      </c>
      <c r="B3237" s="18">
        <f>VLOOKUP(J3237,Ref!A:C,3,0)</f>
        <v>0</v>
      </c>
      <c r="C3237" s="18">
        <f>VLOOKUP(J3237,Ref!A:D,4,0)</f>
        <v>0</v>
      </c>
      <c r="D3237" s="18" t="str">
        <f t="shared" si="150"/>
        <v>19/may</v>
      </c>
      <c r="E3237" s="18">
        <f t="shared" si="151"/>
        <v>7</v>
      </c>
      <c r="F3237" s="18">
        <v>1</v>
      </c>
      <c r="G3237" s="18">
        <f t="shared" si="152"/>
        <v>0</v>
      </c>
      <c r="H3237" s="3">
        <v>46161.431851851848</v>
      </c>
      <c r="I3237">
        <v>67088784</v>
      </c>
      <c r="J3237" t="s">
        <v>1967</v>
      </c>
      <c r="K3237" t="s">
        <v>1968</v>
      </c>
      <c r="L3237" t="s">
        <v>1969</v>
      </c>
      <c r="M3237" t="s">
        <v>1970</v>
      </c>
      <c r="O3237">
        <v>219029460000</v>
      </c>
      <c r="P3237">
        <v>16018</v>
      </c>
      <c r="Q3237">
        <v>10</v>
      </c>
      <c r="R3237">
        <v>1</v>
      </c>
      <c r="S3237">
        <v>67088784</v>
      </c>
      <c r="U3237" t="s">
        <v>5277</v>
      </c>
      <c r="W3237" t="s">
        <v>5278</v>
      </c>
      <c r="X3237">
        <v>219029460000</v>
      </c>
      <c r="Y3237" t="s">
        <v>65</v>
      </c>
      <c r="Z3237" t="s">
        <v>66</v>
      </c>
      <c r="AG3237" t="s">
        <v>1972</v>
      </c>
      <c r="AL3237">
        <v>0</v>
      </c>
      <c r="AN3237" t="s">
        <v>1974</v>
      </c>
      <c r="AO3237">
        <v>0</v>
      </c>
      <c r="AQ3237">
        <v>2258301</v>
      </c>
      <c r="AR3237" t="s">
        <v>4605</v>
      </c>
      <c r="AS3237" t="s">
        <v>5883</v>
      </c>
      <c r="AT3237" t="s">
        <v>1975</v>
      </c>
    </row>
    <row r="3238" spans="1:46" x14ac:dyDescent="0.25">
      <c r="A3238" t="str">
        <f>_xlfn.XLOOKUP(I3238,UTILIZADAS[Contacto1],UTILIZADAS[Source.Name],,0)</f>
        <v>Cobros Mayo</v>
      </c>
      <c r="B3238" s="18">
        <f>VLOOKUP(J3238,Ref!A:C,3,0)</f>
        <v>0</v>
      </c>
      <c r="C3238" s="18">
        <f>VLOOKUP(J3238,Ref!A:D,4,0)</f>
        <v>0</v>
      </c>
      <c r="D3238" s="18" t="str">
        <f t="shared" si="150"/>
        <v>20/may</v>
      </c>
      <c r="E3238" s="18">
        <f t="shared" si="151"/>
        <v>7</v>
      </c>
      <c r="F3238" s="18">
        <v>1</v>
      </c>
      <c r="G3238" s="18">
        <f t="shared" si="152"/>
        <v>0</v>
      </c>
      <c r="H3238" s="3">
        <v>46162.53392361111</v>
      </c>
      <c r="I3238">
        <v>67088784</v>
      </c>
      <c r="J3238" t="s">
        <v>1967</v>
      </c>
      <c r="K3238" t="s">
        <v>1968</v>
      </c>
      <c r="L3238" t="s">
        <v>1969</v>
      </c>
      <c r="M3238" t="s">
        <v>1970</v>
      </c>
      <c r="O3238">
        <v>219029460000</v>
      </c>
      <c r="P3238">
        <v>16018</v>
      </c>
      <c r="Q3238">
        <v>10</v>
      </c>
      <c r="R3238">
        <v>1</v>
      </c>
      <c r="S3238">
        <v>67088784</v>
      </c>
      <c r="U3238" t="s">
        <v>5277</v>
      </c>
      <c r="W3238" t="s">
        <v>5278</v>
      </c>
      <c r="X3238">
        <v>219029460000</v>
      </c>
      <c r="Y3238" t="s">
        <v>65</v>
      </c>
      <c r="Z3238" t="s">
        <v>66</v>
      </c>
      <c r="AG3238" t="s">
        <v>1972</v>
      </c>
      <c r="AL3238">
        <v>0</v>
      </c>
      <c r="AN3238" t="s">
        <v>1974</v>
      </c>
      <c r="AO3238">
        <v>0</v>
      </c>
      <c r="AQ3238">
        <v>2258301</v>
      </c>
      <c r="AR3238" t="s">
        <v>4605</v>
      </c>
      <c r="AS3238" t="s">
        <v>5883</v>
      </c>
      <c r="AT3238" t="s">
        <v>1975</v>
      </c>
    </row>
    <row r="3239" spans="1:46" x14ac:dyDescent="0.25">
      <c r="A3239" t="str">
        <f>_xlfn.XLOOKUP(I3239,UTILIZADAS[Contacto1],UTILIZADAS[Source.Name],,0)</f>
        <v>Cobros Mayo</v>
      </c>
      <c r="B3239" s="18">
        <f>VLOOKUP(J3239,Ref!A:C,3,0)</f>
        <v>0</v>
      </c>
      <c r="C3239" s="18">
        <f>VLOOKUP(J3239,Ref!A:D,4,0)</f>
        <v>0</v>
      </c>
      <c r="D3239" s="18" t="str">
        <f t="shared" si="150"/>
        <v>21/may</v>
      </c>
      <c r="E3239" s="18">
        <f t="shared" si="151"/>
        <v>7</v>
      </c>
      <c r="F3239" s="18">
        <v>1</v>
      </c>
      <c r="G3239" s="18">
        <f t="shared" si="152"/>
        <v>0</v>
      </c>
      <c r="H3239" s="3">
        <v>46163.595752314817</v>
      </c>
      <c r="I3239">
        <v>67088784</v>
      </c>
      <c r="J3239" t="s">
        <v>1967</v>
      </c>
      <c r="K3239" t="s">
        <v>1968</v>
      </c>
      <c r="L3239" t="s">
        <v>1969</v>
      </c>
      <c r="M3239" t="s">
        <v>1970</v>
      </c>
      <c r="O3239">
        <v>219029460000</v>
      </c>
      <c r="P3239">
        <v>16018</v>
      </c>
      <c r="Q3239">
        <v>10</v>
      </c>
      <c r="R3239">
        <v>1</v>
      </c>
      <c r="S3239">
        <v>67088784</v>
      </c>
      <c r="U3239" t="s">
        <v>5277</v>
      </c>
      <c r="W3239" t="s">
        <v>5278</v>
      </c>
      <c r="X3239">
        <v>219029460000</v>
      </c>
      <c r="Y3239" t="s">
        <v>65</v>
      </c>
      <c r="Z3239" t="s">
        <v>66</v>
      </c>
      <c r="AG3239" t="s">
        <v>1972</v>
      </c>
      <c r="AL3239">
        <v>0</v>
      </c>
      <c r="AN3239" t="s">
        <v>1974</v>
      </c>
      <c r="AO3239">
        <v>0</v>
      </c>
      <c r="AQ3239">
        <v>2258301</v>
      </c>
      <c r="AR3239" t="s">
        <v>4605</v>
      </c>
      <c r="AS3239" t="s">
        <v>5883</v>
      </c>
      <c r="AT3239" t="s">
        <v>1975</v>
      </c>
    </row>
    <row r="3240" spans="1:46" x14ac:dyDescent="0.25">
      <c r="A3240" t="str">
        <f>_xlfn.XLOOKUP(I3240,UTILIZADAS[Contacto1],UTILIZADAS[Source.Name],,0)</f>
        <v>Cobros Mayo</v>
      </c>
      <c r="B3240" s="18">
        <f>VLOOKUP(J3240,Ref!A:C,3,0)</f>
        <v>0</v>
      </c>
      <c r="C3240" s="18">
        <f>VLOOKUP(J3240,Ref!A:D,4,0)</f>
        <v>0</v>
      </c>
      <c r="D3240" s="18" t="str">
        <f t="shared" si="150"/>
        <v>22/may</v>
      </c>
      <c r="E3240" s="18">
        <f t="shared" si="151"/>
        <v>7</v>
      </c>
      <c r="F3240" s="18">
        <v>1</v>
      </c>
      <c r="G3240" s="18">
        <f t="shared" si="152"/>
        <v>1</v>
      </c>
      <c r="H3240" s="3">
        <v>46164.446886574071</v>
      </c>
      <c r="I3240">
        <v>67088784</v>
      </c>
      <c r="J3240" t="s">
        <v>1967</v>
      </c>
      <c r="K3240" t="s">
        <v>1968</v>
      </c>
      <c r="L3240" t="s">
        <v>1969</v>
      </c>
      <c r="M3240" t="s">
        <v>1970</v>
      </c>
      <c r="O3240">
        <v>219029460000</v>
      </c>
      <c r="P3240">
        <v>16018</v>
      </c>
      <c r="Q3240">
        <v>10</v>
      </c>
      <c r="R3240">
        <v>1</v>
      </c>
      <c r="S3240">
        <v>67088784</v>
      </c>
      <c r="U3240" t="s">
        <v>5277</v>
      </c>
      <c r="W3240" t="s">
        <v>5278</v>
      </c>
      <c r="X3240">
        <v>219029460000</v>
      </c>
      <c r="Y3240" t="s">
        <v>65</v>
      </c>
      <c r="Z3240" t="s">
        <v>66</v>
      </c>
      <c r="AG3240" t="s">
        <v>1972</v>
      </c>
      <c r="AL3240">
        <v>0</v>
      </c>
      <c r="AN3240" t="s">
        <v>1974</v>
      </c>
      <c r="AO3240">
        <v>0</v>
      </c>
      <c r="AQ3240">
        <v>2258301</v>
      </c>
      <c r="AR3240" t="s">
        <v>4605</v>
      </c>
      <c r="AS3240" t="s">
        <v>5883</v>
      </c>
      <c r="AT3240" t="s">
        <v>1975</v>
      </c>
    </row>
    <row r="3241" spans="1:46" x14ac:dyDescent="0.25">
      <c r="A3241" t="str">
        <f>_xlfn.XLOOKUP(I3241,UTILIZADAS[Contacto1],UTILIZADAS[Source.Name],,0)</f>
        <v>Cobros Mayo</v>
      </c>
      <c r="B3241" s="18">
        <f>VLOOKUP(J3241,Ref!A:C,3,0)</f>
        <v>0</v>
      </c>
      <c r="C3241" s="18">
        <f>VLOOKUP(J3241,Ref!A:D,4,0)</f>
        <v>0</v>
      </c>
      <c r="D3241" s="18" t="str">
        <f t="shared" si="150"/>
        <v>12/may</v>
      </c>
      <c r="E3241" s="18">
        <f t="shared" si="151"/>
        <v>3</v>
      </c>
      <c r="F3241" s="18">
        <v>1</v>
      </c>
      <c r="G3241" s="18">
        <f t="shared" si="152"/>
        <v>0</v>
      </c>
      <c r="H3241" s="3">
        <v>46154.513958333337</v>
      </c>
      <c r="I3241">
        <v>67089173</v>
      </c>
      <c r="J3241" t="s">
        <v>2021</v>
      </c>
      <c r="K3241" t="s">
        <v>1968</v>
      </c>
      <c r="L3241" t="s">
        <v>1969</v>
      </c>
      <c r="M3241" t="s">
        <v>1970</v>
      </c>
      <c r="O3241">
        <v>366015700000</v>
      </c>
      <c r="P3241">
        <v>16018</v>
      </c>
      <c r="Q3241">
        <v>10</v>
      </c>
      <c r="R3241">
        <v>1</v>
      </c>
      <c r="S3241">
        <v>67089173</v>
      </c>
      <c r="U3241" t="s">
        <v>2340</v>
      </c>
      <c r="W3241" t="s">
        <v>3896</v>
      </c>
      <c r="X3241">
        <v>366015700000</v>
      </c>
      <c r="Y3241" t="s">
        <v>65</v>
      </c>
      <c r="Z3241" t="s">
        <v>66</v>
      </c>
      <c r="AF3241" t="s">
        <v>1976</v>
      </c>
      <c r="AG3241" t="s">
        <v>1972</v>
      </c>
      <c r="AL3241">
        <v>5</v>
      </c>
      <c r="AN3241" t="s">
        <v>1974</v>
      </c>
      <c r="AO3241">
        <v>0</v>
      </c>
      <c r="AQ3241">
        <v>2258302</v>
      </c>
      <c r="AR3241" t="s">
        <v>4605</v>
      </c>
      <c r="AS3241" t="s">
        <v>5883</v>
      </c>
      <c r="AT3241" t="s">
        <v>2022</v>
      </c>
    </row>
    <row r="3242" spans="1:46" x14ac:dyDescent="0.25">
      <c r="A3242" t="str">
        <f>_xlfn.XLOOKUP(I3242,UTILIZADAS[Contacto1],UTILIZADAS[Source.Name],,0)</f>
        <v>Cobros Mayo</v>
      </c>
      <c r="B3242" s="18">
        <f>VLOOKUP(J3242,Ref!A:C,3,0)</f>
        <v>0</v>
      </c>
      <c r="C3242" s="18">
        <f>VLOOKUP(J3242,Ref!A:D,4,0)</f>
        <v>0</v>
      </c>
      <c r="D3242" s="18" t="str">
        <f t="shared" si="150"/>
        <v>14/may</v>
      </c>
      <c r="E3242" s="18">
        <f t="shared" si="151"/>
        <v>3</v>
      </c>
      <c r="F3242" s="18">
        <v>1</v>
      </c>
      <c r="G3242" s="18">
        <f t="shared" si="152"/>
        <v>0</v>
      </c>
      <c r="H3242" s="3">
        <v>46156.593344907407</v>
      </c>
      <c r="I3242">
        <v>67089173</v>
      </c>
      <c r="J3242" t="s">
        <v>2023</v>
      </c>
      <c r="K3242" t="s">
        <v>1968</v>
      </c>
      <c r="L3242" t="s">
        <v>1969</v>
      </c>
      <c r="M3242" t="s">
        <v>1970</v>
      </c>
      <c r="O3242">
        <v>366015700000</v>
      </c>
      <c r="P3242">
        <v>16018</v>
      </c>
      <c r="Q3242">
        <v>10</v>
      </c>
      <c r="R3242">
        <v>1</v>
      </c>
      <c r="S3242">
        <v>67089173</v>
      </c>
      <c r="U3242" t="s">
        <v>2340</v>
      </c>
      <c r="W3242" t="s">
        <v>3896</v>
      </c>
      <c r="X3242">
        <v>366015700000</v>
      </c>
      <c r="Y3242" t="s">
        <v>65</v>
      </c>
      <c r="Z3242" t="s">
        <v>66</v>
      </c>
      <c r="AF3242" t="s">
        <v>1976</v>
      </c>
      <c r="AG3242" t="s">
        <v>1972</v>
      </c>
      <c r="AL3242">
        <v>0</v>
      </c>
      <c r="AN3242" t="s">
        <v>1974</v>
      </c>
      <c r="AO3242">
        <v>0</v>
      </c>
      <c r="AQ3242">
        <v>2258302</v>
      </c>
      <c r="AR3242" t="s">
        <v>4605</v>
      </c>
      <c r="AS3242" t="s">
        <v>5883</v>
      </c>
      <c r="AT3242" t="s">
        <v>2024</v>
      </c>
    </row>
    <row r="3243" spans="1:46" x14ac:dyDescent="0.25">
      <c r="A3243" t="str">
        <f>_xlfn.XLOOKUP(I3243,UTILIZADAS[Contacto1],UTILIZADAS[Source.Name],,0)</f>
        <v>Cobros Mayo</v>
      </c>
      <c r="B3243" s="18">
        <f>VLOOKUP(J3243,Ref!A:C,3,0)</f>
        <v>1</v>
      </c>
      <c r="C3243" s="18">
        <f>VLOOKUP(J3243,Ref!A:D,4,0)</f>
        <v>1</v>
      </c>
      <c r="D3243" s="18" t="str">
        <f t="shared" si="150"/>
        <v>15/may</v>
      </c>
      <c r="E3243" s="18">
        <f t="shared" si="151"/>
        <v>3</v>
      </c>
      <c r="F3243" s="18">
        <v>1</v>
      </c>
      <c r="G3243" s="18">
        <f t="shared" si="152"/>
        <v>1</v>
      </c>
      <c r="H3243" s="3">
        <v>46157.422534722224</v>
      </c>
      <c r="I3243">
        <v>67089173</v>
      </c>
      <c r="J3243">
        <v>6003</v>
      </c>
      <c r="K3243" t="s">
        <v>1983</v>
      </c>
      <c r="L3243" t="s">
        <v>1897</v>
      </c>
      <c r="M3243" t="s">
        <v>1970</v>
      </c>
      <c r="O3243">
        <v>366015700000</v>
      </c>
      <c r="P3243">
        <v>16018</v>
      </c>
      <c r="Q3243">
        <v>10</v>
      </c>
      <c r="R3243">
        <v>1</v>
      </c>
      <c r="S3243">
        <v>67089173</v>
      </c>
      <c r="U3243" t="s">
        <v>2340</v>
      </c>
      <c r="W3243" t="s">
        <v>3896</v>
      </c>
      <c r="X3243">
        <v>366015700000</v>
      </c>
      <c r="Y3243" t="s">
        <v>65</v>
      </c>
      <c r="Z3243" t="s">
        <v>66</v>
      </c>
      <c r="AF3243" t="s">
        <v>1976</v>
      </c>
      <c r="AG3243" t="s">
        <v>1972</v>
      </c>
      <c r="AL3243">
        <v>18</v>
      </c>
      <c r="AM3243" t="s">
        <v>1979</v>
      </c>
      <c r="AN3243" t="s">
        <v>1987</v>
      </c>
      <c r="AO3243">
        <v>0</v>
      </c>
      <c r="AQ3243">
        <v>2258302</v>
      </c>
      <c r="AR3243" t="s">
        <v>4605</v>
      </c>
      <c r="AS3243" t="s">
        <v>5883</v>
      </c>
      <c r="AT3243" t="s">
        <v>1892</v>
      </c>
    </row>
    <row r="3244" spans="1:46" x14ac:dyDescent="0.25">
      <c r="A3244" t="str">
        <f>_xlfn.XLOOKUP(I3244,UTILIZADAS[Contacto1],UTILIZADAS[Source.Name],,0)</f>
        <v>Cobros Abril Canal Fijo</v>
      </c>
      <c r="B3244" s="18">
        <f>VLOOKUP(J3244,Ref!A:C,3,0)</f>
        <v>0</v>
      </c>
      <c r="C3244" s="18">
        <f>VLOOKUP(J3244,Ref!A:D,4,0)</f>
        <v>0</v>
      </c>
      <c r="D3244" s="18" t="str">
        <f t="shared" si="150"/>
        <v>12/may</v>
      </c>
      <c r="E3244" s="18">
        <f t="shared" si="151"/>
        <v>3</v>
      </c>
      <c r="F3244" s="18">
        <v>1</v>
      </c>
      <c r="G3244" s="18">
        <f t="shared" si="152"/>
        <v>0</v>
      </c>
      <c r="H3244" s="3">
        <v>46154.514317129629</v>
      </c>
      <c r="I3244">
        <v>67091518</v>
      </c>
      <c r="J3244" t="s">
        <v>2021</v>
      </c>
      <c r="K3244" t="s">
        <v>1968</v>
      </c>
      <c r="L3244" t="s">
        <v>1969</v>
      </c>
      <c r="M3244" t="s">
        <v>1970</v>
      </c>
      <c r="O3244">
        <v>348413180000</v>
      </c>
      <c r="P3244">
        <v>16018</v>
      </c>
      <c r="Q3244">
        <v>10</v>
      </c>
      <c r="R3244">
        <v>1</v>
      </c>
      <c r="S3244">
        <v>67091518</v>
      </c>
      <c r="U3244" t="s">
        <v>5717</v>
      </c>
      <c r="W3244" t="s">
        <v>4092</v>
      </c>
      <c r="X3244">
        <v>348413180000</v>
      </c>
      <c r="Y3244" t="s">
        <v>65</v>
      </c>
      <c r="Z3244" t="s">
        <v>66</v>
      </c>
      <c r="AF3244" t="s">
        <v>1976</v>
      </c>
      <c r="AG3244" t="s">
        <v>1972</v>
      </c>
      <c r="AL3244">
        <v>5</v>
      </c>
      <c r="AN3244" t="s">
        <v>1974</v>
      </c>
      <c r="AO3244">
        <v>0</v>
      </c>
      <c r="AQ3244">
        <v>2258303</v>
      </c>
      <c r="AR3244" t="s">
        <v>4605</v>
      </c>
      <c r="AS3244" t="s">
        <v>5883</v>
      </c>
      <c r="AT3244" t="s">
        <v>2022</v>
      </c>
    </row>
    <row r="3245" spans="1:46" x14ac:dyDescent="0.25">
      <c r="A3245" t="str">
        <f>_xlfn.XLOOKUP(I3245,UTILIZADAS[Contacto1],UTILIZADAS[Source.Name],,0)</f>
        <v>Cobros Abril Canal Fijo</v>
      </c>
      <c r="B3245" s="18">
        <f>VLOOKUP(J3245,Ref!A:C,3,0)</f>
        <v>0</v>
      </c>
      <c r="C3245" s="18">
        <f>VLOOKUP(J3245,Ref!A:D,4,0)</f>
        <v>0</v>
      </c>
      <c r="D3245" s="18" t="str">
        <f t="shared" si="150"/>
        <v>14/may</v>
      </c>
      <c r="E3245" s="18">
        <f t="shared" si="151"/>
        <v>3</v>
      </c>
      <c r="F3245" s="18">
        <v>1</v>
      </c>
      <c r="G3245" s="18">
        <f t="shared" si="152"/>
        <v>0</v>
      </c>
      <c r="H3245" s="3">
        <v>46156.593460648146</v>
      </c>
      <c r="I3245">
        <v>67091518</v>
      </c>
      <c r="J3245" t="s">
        <v>2021</v>
      </c>
      <c r="K3245" t="s">
        <v>1968</v>
      </c>
      <c r="L3245" t="s">
        <v>1969</v>
      </c>
      <c r="M3245" t="s">
        <v>1970</v>
      </c>
      <c r="O3245">
        <v>348413180000</v>
      </c>
      <c r="P3245">
        <v>16018</v>
      </c>
      <c r="Q3245">
        <v>10</v>
      </c>
      <c r="R3245">
        <v>1</v>
      </c>
      <c r="S3245">
        <v>67091518</v>
      </c>
      <c r="U3245" t="s">
        <v>5717</v>
      </c>
      <c r="W3245" t="s">
        <v>4092</v>
      </c>
      <c r="X3245">
        <v>348413180000</v>
      </c>
      <c r="Y3245" t="s">
        <v>65</v>
      </c>
      <c r="Z3245" t="s">
        <v>66</v>
      </c>
      <c r="AF3245" t="s">
        <v>1976</v>
      </c>
      <c r="AG3245" t="s">
        <v>1972</v>
      </c>
      <c r="AL3245">
        <v>5</v>
      </c>
      <c r="AN3245" t="s">
        <v>1974</v>
      </c>
      <c r="AO3245">
        <v>0</v>
      </c>
      <c r="AQ3245">
        <v>2258303</v>
      </c>
      <c r="AR3245" t="s">
        <v>4605</v>
      </c>
      <c r="AS3245" t="s">
        <v>5883</v>
      </c>
      <c r="AT3245" t="s">
        <v>2022</v>
      </c>
    </row>
    <row r="3246" spans="1:46" x14ac:dyDescent="0.25">
      <c r="A3246" t="str">
        <f>_xlfn.XLOOKUP(I3246,UTILIZADAS[Contacto1],UTILIZADAS[Source.Name],,0)</f>
        <v>Cobros Abril Canal Fijo</v>
      </c>
      <c r="B3246" s="18">
        <f>VLOOKUP(J3246,Ref!A:C,3,0)</f>
        <v>1</v>
      </c>
      <c r="C3246" s="18">
        <f>VLOOKUP(J3246,Ref!A:D,4,0)</f>
        <v>0</v>
      </c>
      <c r="D3246" s="18" t="str">
        <f t="shared" si="150"/>
        <v>18/may</v>
      </c>
      <c r="E3246" s="18">
        <f t="shared" si="151"/>
        <v>3</v>
      </c>
      <c r="F3246" s="18">
        <v>1</v>
      </c>
      <c r="G3246" s="18">
        <f t="shared" si="152"/>
        <v>1</v>
      </c>
      <c r="H3246" s="3">
        <v>46160.729363425926</v>
      </c>
      <c r="I3246">
        <v>67091518</v>
      </c>
      <c r="J3246">
        <v>6010</v>
      </c>
      <c r="K3246" t="s">
        <v>1983</v>
      </c>
      <c r="L3246" t="s">
        <v>1897</v>
      </c>
      <c r="M3246" t="s">
        <v>1970</v>
      </c>
      <c r="O3246">
        <v>348413180000</v>
      </c>
      <c r="P3246">
        <v>16018</v>
      </c>
      <c r="Q3246">
        <v>10</v>
      </c>
      <c r="R3246">
        <v>1</v>
      </c>
      <c r="S3246">
        <v>67091518</v>
      </c>
      <c r="U3246" t="s">
        <v>5717</v>
      </c>
      <c r="W3246" t="s">
        <v>4092</v>
      </c>
      <c r="X3246">
        <v>348413180000</v>
      </c>
      <c r="Y3246" t="s">
        <v>65</v>
      </c>
      <c r="Z3246" t="s">
        <v>66</v>
      </c>
      <c r="AF3246" t="s">
        <v>1976</v>
      </c>
      <c r="AG3246" t="s">
        <v>1972</v>
      </c>
      <c r="AL3246">
        <v>47</v>
      </c>
      <c r="AM3246" t="s">
        <v>1979</v>
      </c>
      <c r="AN3246" t="s">
        <v>1987</v>
      </c>
      <c r="AO3246">
        <v>0</v>
      </c>
      <c r="AQ3246">
        <v>2258303</v>
      </c>
      <c r="AR3246" t="s">
        <v>4605</v>
      </c>
      <c r="AS3246" t="s">
        <v>5883</v>
      </c>
      <c r="AT3246" t="s">
        <v>1896</v>
      </c>
    </row>
    <row r="3247" spans="1:46" x14ac:dyDescent="0.25">
      <c r="A3247" t="str">
        <f>_xlfn.XLOOKUP(I3247,UTILIZADAS[Contacto1],UTILIZADAS[Source.Name],,0)</f>
        <v>Cobros Mayo</v>
      </c>
      <c r="B3247" s="18">
        <f>VLOOKUP(J3247,Ref!A:C,3,0)</f>
        <v>0</v>
      </c>
      <c r="C3247" s="18">
        <f>VLOOKUP(J3247,Ref!A:D,4,0)</f>
        <v>0</v>
      </c>
      <c r="D3247" s="18" t="str">
        <f t="shared" si="150"/>
        <v>12/may</v>
      </c>
      <c r="E3247" s="18">
        <f t="shared" si="151"/>
        <v>2</v>
      </c>
      <c r="F3247" s="18">
        <v>1</v>
      </c>
      <c r="G3247" s="18">
        <f t="shared" si="152"/>
        <v>0</v>
      </c>
      <c r="H3247" s="3">
        <v>46154.51457175926</v>
      </c>
      <c r="I3247">
        <v>67095666</v>
      </c>
      <c r="J3247" t="s">
        <v>2021</v>
      </c>
      <c r="K3247" t="s">
        <v>1968</v>
      </c>
      <c r="L3247" t="s">
        <v>1969</v>
      </c>
      <c r="M3247" t="s">
        <v>1970</v>
      </c>
      <c r="O3247">
        <v>364063540000</v>
      </c>
      <c r="P3247">
        <v>16018</v>
      </c>
      <c r="Q3247">
        <v>10</v>
      </c>
      <c r="R3247">
        <v>1</v>
      </c>
      <c r="S3247">
        <v>67095666</v>
      </c>
      <c r="U3247" t="s">
        <v>5279</v>
      </c>
      <c r="W3247" t="s">
        <v>5280</v>
      </c>
      <c r="X3247">
        <v>364063540000</v>
      </c>
      <c r="Y3247" t="s">
        <v>65</v>
      </c>
      <c r="Z3247" t="s">
        <v>66</v>
      </c>
      <c r="AF3247" t="s">
        <v>1976</v>
      </c>
      <c r="AG3247" t="s">
        <v>1972</v>
      </c>
      <c r="AL3247">
        <v>5</v>
      </c>
      <c r="AN3247" t="s">
        <v>1974</v>
      </c>
      <c r="AO3247">
        <v>0</v>
      </c>
      <c r="AQ3247">
        <v>2258304</v>
      </c>
      <c r="AR3247" t="s">
        <v>4605</v>
      </c>
      <c r="AS3247" t="s">
        <v>5883</v>
      </c>
      <c r="AT3247" t="s">
        <v>2022</v>
      </c>
    </row>
    <row r="3248" spans="1:46" x14ac:dyDescent="0.25">
      <c r="A3248" t="str">
        <f>_xlfn.XLOOKUP(I3248,UTILIZADAS[Contacto1],UTILIZADAS[Source.Name],,0)</f>
        <v>Cobros Mayo</v>
      </c>
      <c r="B3248" s="18">
        <f>VLOOKUP(J3248,Ref!A:C,3,0)</f>
        <v>1</v>
      </c>
      <c r="C3248" s="18">
        <f>VLOOKUP(J3248,Ref!A:D,4,0)</f>
        <v>1</v>
      </c>
      <c r="D3248" s="18" t="str">
        <f t="shared" si="150"/>
        <v>14/may</v>
      </c>
      <c r="E3248" s="18">
        <f t="shared" si="151"/>
        <v>2</v>
      </c>
      <c r="F3248" s="18">
        <v>1</v>
      </c>
      <c r="G3248" s="18">
        <f t="shared" si="152"/>
        <v>1</v>
      </c>
      <c r="H3248" s="3">
        <v>46156.59542824074</v>
      </c>
      <c r="I3248">
        <v>67095666</v>
      </c>
      <c r="J3248">
        <v>6003</v>
      </c>
      <c r="K3248" t="s">
        <v>1983</v>
      </c>
      <c r="L3248" t="s">
        <v>1897</v>
      </c>
      <c r="M3248" t="s">
        <v>1970</v>
      </c>
      <c r="O3248">
        <v>364063540000</v>
      </c>
      <c r="P3248">
        <v>16018</v>
      </c>
      <c r="Q3248">
        <v>10</v>
      </c>
      <c r="R3248">
        <v>1</v>
      </c>
      <c r="S3248">
        <v>67095666</v>
      </c>
      <c r="U3248" t="s">
        <v>5279</v>
      </c>
      <c r="W3248" t="s">
        <v>5280</v>
      </c>
      <c r="X3248">
        <v>364063540000</v>
      </c>
      <c r="Y3248" t="s">
        <v>65</v>
      </c>
      <c r="Z3248" t="s">
        <v>66</v>
      </c>
      <c r="AF3248" t="s">
        <v>1976</v>
      </c>
      <c r="AG3248" t="s">
        <v>1972</v>
      </c>
      <c r="AL3248">
        <v>19</v>
      </c>
      <c r="AM3248" t="s">
        <v>1979</v>
      </c>
      <c r="AN3248" t="s">
        <v>1987</v>
      </c>
      <c r="AO3248">
        <v>0</v>
      </c>
      <c r="AQ3248">
        <v>2258304</v>
      </c>
      <c r="AR3248" t="s">
        <v>4605</v>
      </c>
      <c r="AS3248" t="s">
        <v>5883</v>
      </c>
      <c r="AT3248" t="s">
        <v>1892</v>
      </c>
    </row>
    <row r="3249" spans="1:46" x14ac:dyDescent="0.25">
      <c r="A3249" t="str">
        <f>_xlfn.XLOOKUP(I3249,UTILIZADAS[Contacto1],UTILIZADAS[Source.Name],,0)</f>
        <v>Cobros Mayo</v>
      </c>
      <c r="B3249" s="18">
        <f>VLOOKUP(J3249,Ref!A:C,3,0)</f>
        <v>0</v>
      </c>
      <c r="C3249" s="18">
        <f>VLOOKUP(J3249,Ref!A:D,4,0)</f>
        <v>0</v>
      </c>
      <c r="D3249" s="18" t="str">
        <f t="shared" si="150"/>
        <v>12/may</v>
      </c>
      <c r="E3249" s="18">
        <f t="shared" si="151"/>
        <v>5</v>
      </c>
      <c r="F3249" s="18">
        <v>1</v>
      </c>
      <c r="G3249" s="18">
        <f t="shared" si="152"/>
        <v>0</v>
      </c>
      <c r="H3249" s="3">
        <v>46154.514803240738</v>
      </c>
      <c r="I3249">
        <v>67101082</v>
      </c>
      <c r="J3249" t="s">
        <v>2021</v>
      </c>
      <c r="K3249" t="s">
        <v>1968</v>
      </c>
      <c r="L3249" t="s">
        <v>1969</v>
      </c>
      <c r="M3249" t="s">
        <v>1970</v>
      </c>
      <c r="O3249">
        <v>388089020000</v>
      </c>
      <c r="P3249">
        <v>16018</v>
      </c>
      <c r="Q3249">
        <v>10</v>
      </c>
      <c r="R3249">
        <v>1</v>
      </c>
      <c r="S3249">
        <v>67101082</v>
      </c>
      <c r="U3249" t="s">
        <v>5281</v>
      </c>
      <c r="W3249" t="s">
        <v>5282</v>
      </c>
      <c r="X3249">
        <v>388089020000</v>
      </c>
      <c r="Y3249" t="s">
        <v>85</v>
      </c>
      <c r="Z3249" t="s">
        <v>66</v>
      </c>
      <c r="AF3249" t="s">
        <v>1976</v>
      </c>
      <c r="AG3249" t="s">
        <v>1972</v>
      </c>
      <c r="AL3249">
        <v>5</v>
      </c>
      <c r="AN3249" t="s">
        <v>1974</v>
      </c>
      <c r="AO3249">
        <v>0</v>
      </c>
      <c r="AQ3249">
        <v>2258305</v>
      </c>
      <c r="AR3249" t="s">
        <v>4605</v>
      </c>
      <c r="AS3249" t="s">
        <v>5883</v>
      </c>
      <c r="AT3249" t="s">
        <v>2022</v>
      </c>
    </row>
    <row r="3250" spans="1:46" x14ac:dyDescent="0.25">
      <c r="A3250" t="str">
        <f>_xlfn.XLOOKUP(I3250,UTILIZADAS[Contacto1],UTILIZADAS[Source.Name],,0)</f>
        <v>Cobros Mayo</v>
      </c>
      <c r="B3250" s="18">
        <f>VLOOKUP(J3250,Ref!A:C,3,0)</f>
        <v>0</v>
      </c>
      <c r="C3250" s="18">
        <f>VLOOKUP(J3250,Ref!A:D,4,0)</f>
        <v>0</v>
      </c>
      <c r="D3250" s="18" t="str">
        <f t="shared" si="150"/>
        <v>14/may</v>
      </c>
      <c r="E3250" s="18">
        <f t="shared" si="151"/>
        <v>5</v>
      </c>
      <c r="F3250" s="18">
        <v>1</v>
      </c>
      <c r="G3250" s="18">
        <f t="shared" si="152"/>
        <v>0</v>
      </c>
      <c r="H3250" s="3">
        <v>46156.595532407409</v>
      </c>
      <c r="I3250">
        <v>67101082</v>
      </c>
      <c r="J3250" t="s">
        <v>2021</v>
      </c>
      <c r="K3250" t="s">
        <v>1968</v>
      </c>
      <c r="L3250" t="s">
        <v>1969</v>
      </c>
      <c r="M3250" t="s">
        <v>1970</v>
      </c>
      <c r="O3250">
        <v>388089020000</v>
      </c>
      <c r="P3250">
        <v>16018</v>
      </c>
      <c r="Q3250">
        <v>10</v>
      </c>
      <c r="R3250">
        <v>1</v>
      </c>
      <c r="S3250">
        <v>67101082</v>
      </c>
      <c r="U3250" t="s">
        <v>5281</v>
      </c>
      <c r="W3250" t="s">
        <v>5282</v>
      </c>
      <c r="X3250">
        <v>388089020000</v>
      </c>
      <c r="Y3250" t="s">
        <v>85</v>
      </c>
      <c r="Z3250" t="s">
        <v>66</v>
      </c>
      <c r="AF3250" t="s">
        <v>1976</v>
      </c>
      <c r="AG3250" t="s">
        <v>1972</v>
      </c>
      <c r="AL3250">
        <v>5</v>
      </c>
      <c r="AN3250" t="s">
        <v>1974</v>
      </c>
      <c r="AO3250">
        <v>0</v>
      </c>
      <c r="AQ3250">
        <v>2258305</v>
      </c>
      <c r="AR3250" t="s">
        <v>4605</v>
      </c>
      <c r="AS3250" t="s">
        <v>5883</v>
      </c>
      <c r="AT3250" t="s">
        <v>2022</v>
      </c>
    </row>
    <row r="3251" spans="1:46" x14ac:dyDescent="0.25">
      <c r="A3251" t="str">
        <f>_xlfn.XLOOKUP(I3251,UTILIZADAS[Contacto1],UTILIZADAS[Source.Name],,0)</f>
        <v>Cobros Mayo</v>
      </c>
      <c r="B3251" s="18">
        <f>VLOOKUP(J3251,Ref!A:C,3,0)</f>
        <v>0</v>
      </c>
      <c r="C3251" s="18">
        <f>VLOOKUP(J3251,Ref!A:D,4,0)</f>
        <v>0</v>
      </c>
      <c r="D3251" s="18" t="str">
        <f t="shared" si="150"/>
        <v>18/may</v>
      </c>
      <c r="E3251" s="18">
        <f t="shared" si="151"/>
        <v>5</v>
      </c>
      <c r="F3251" s="18">
        <v>1</v>
      </c>
      <c r="G3251" s="18">
        <f t="shared" si="152"/>
        <v>0</v>
      </c>
      <c r="H3251" s="3">
        <v>46160.729386574072</v>
      </c>
      <c r="I3251">
        <v>67101082</v>
      </c>
      <c r="J3251" t="s">
        <v>2021</v>
      </c>
      <c r="K3251" t="s">
        <v>1968</v>
      </c>
      <c r="L3251" t="s">
        <v>1969</v>
      </c>
      <c r="M3251" t="s">
        <v>1970</v>
      </c>
      <c r="O3251">
        <v>388089020000</v>
      </c>
      <c r="P3251">
        <v>16018</v>
      </c>
      <c r="Q3251">
        <v>10</v>
      </c>
      <c r="R3251">
        <v>1</v>
      </c>
      <c r="S3251">
        <v>67101082</v>
      </c>
      <c r="U3251" t="s">
        <v>5281</v>
      </c>
      <c r="W3251" t="s">
        <v>5282</v>
      </c>
      <c r="X3251">
        <v>388089020000</v>
      </c>
      <c r="Y3251" t="s">
        <v>85</v>
      </c>
      <c r="Z3251" t="s">
        <v>66</v>
      </c>
      <c r="AF3251" t="s">
        <v>1976</v>
      </c>
      <c r="AG3251" t="s">
        <v>1972</v>
      </c>
      <c r="AL3251">
        <v>5</v>
      </c>
      <c r="AN3251" t="s">
        <v>1974</v>
      </c>
      <c r="AO3251">
        <v>0</v>
      </c>
      <c r="AQ3251">
        <v>2258305</v>
      </c>
      <c r="AR3251" t="s">
        <v>4605</v>
      </c>
      <c r="AS3251" t="s">
        <v>5883</v>
      </c>
      <c r="AT3251" t="s">
        <v>2022</v>
      </c>
    </row>
    <row r="3252" spans="1:46" x14ac:dyDescent="0.25">
      <c r="A3252" t="str">
        <f>_xlfn.XLOOKUP(I3252,UTILIZADAS[Contacto1],UTILIZADAS[Source.Name],,0)</f>
        <v>Cobros Mayo</v>
      </c>
      <c r="B3252" s="18">
        <f>VLOOKUP(J3252,Ref!A:C,3,0)</f>
        <v>0</v>
      </c>
      <c r="C3252" s="18">
        <f>VLOOKUP(J3252,Ref!A:D,4,0)</f>
        <v>0</v>
      </c>
      <c r="D3252" s="18" t="str">
        <f t="shared" si="150"/>
        <v>20/may</v>
      </c>
      <c r="E3252" s="18">
        <f t="shared" si="151"/>
        <v>5</v>
      </c>
      <c r="F3252" s="18">
        <v>1</v>
      </c>
      <c r="G3252" s="18">
        <f t="shared" si="152"/>
        <v>0</v>
      </c>
      <c r="H3252" s="3">
        <v>46162.534618055557</v>
      </c>
      <c r="I3252">
        <v>67101082</v>
      </c>
      <c r="J3252" t="s">
        <v>2021</v>
      </c>
      <c r="K3252" t="s">
        <v>1968</v>
      </c>
      <c r="L3252" t="s">
        <v>1969</v>
      </c>
      <c r="M3252" t="s">
        <v>1970</v>
      </c>
      <c r="O3252">
        <v>388089020000</v>
      </c>
      <c r="P3252">
        <v>16018</v>
      </c>
      <c r="Q3252">
        <v>10</v>
      </c>
      <c r="R3252">
        <v>1</v>
      </c>
      <c r="S3252">
        <v>67101082</v>
      </c>
      <c r="U3252" t="s">
        <v>5281</v>
      </c>
      <c r="W3252" t="s">
        <v>5282</v>
      </c>
      <c r="X3252">
        <v>388089020000</v>
      </c>
      <c r="Y3252" t="s">
        <v>85</v>
      </c>
      <c r="Z3252" t="s">
        <v>66</v>
      </c>
      <c r="AF3252" t="s">
        <v>1976</v>
      </c>
      <c r="AG3252" t="s">
        <v>1972</v>
      </c>
      <c r="AL3252">
        <v>5</v>
      </c>
      <c r="AN3252" t="s">
        <v>1974</v>
      </c>
      <c r="AO3252">
        <v>0</v>
      </c>
      <c r="AQ3252">
        <v>2258305</v>
      </c>
      <c r="AR3252" t="s">
        <v>4605</v>
      </c>
      <c r="AS3252" t="s">
        <v>5883</v>
      </c>
      <c r="AT3252" t="s">
        <v>2022</v>
      </c>
    </row>
    <row r="3253" spans="1:46" x14ac:dyDescent="0.25">
      <c r="A3253" t="str">
        <f>_xlfn.XLOOKUP(I3253,UTILIZADAS[Contacto1],UTILIZADAS[Source.Name],,0)</f>
        <v>Cobros Mayo</v>
      </c>
      <c r="B3253" s="18">
        <f>VLOOKUP(J3253,Ref!A:C,3,0)</f>
        <v>1</v>
      </c>
      <c r="C3253" s="18">
        <f>VLOOKUP(J3253,Ref!A:D,4,0)</f>
        <v>1</v>
      </c>
      <c r="D3253" s="18" t="str">
        <f t="shared" si="150"/>
        <v>21/may</v>
      </c>
      <c r="E3253" s="18">
        <f t="shared" si="151"/>
        <v>5</v>
      </c>
      <c r="F3253" s="18">
        <v>1</v>
      </c>
      <c r="G3253" s="18">
        <f t="shared" si="152"/>
        <v>1</v>
      </c>
      <c r="H3253" s="3">
        <v>46163.595995370371</v>
      </c>
      <c r="I3253">
        <v>67101082</v>
      </c>
      <c r="J3253">
        <v>6002</v>
      </c>
      <c r="K3253" t="s">
        <v>1983</v>
      </c>
      <c r="L3253" t="s">
        <v>1897</v>
      </c>
      <c r="M3253" t="s">
        <v>1970</v>
      </c>
      <c r="O3253">
        <v>388089020000</v>
      </c>
      <c r="P3253">
        <v>16018</v>
      </c>
      <c r="Q3253">
        <v>10</v>
      </c>
      <c r="R3253">
        <v>1</v>
      </c>
      <c r="S3253">
        <v>67101082</v>
      </c>
      <c r="U3253" t="s">
        <v>5281</v>
      </c>
      <c r="W3253" t="s">
        <v>5282</v>
      </c>
      <c r="X3253">
        <v>388089020000</v>
      </c>
      <c r="Y3253" t="s">
        <v>85</v>
      </c>
      <c r="Z3253" t="s">
        <v>66</v>
      </c>
      <c r="AF3253" t="s">
        <v>1976</v>
      </c>
      <c r="AG3253" t="s">
        <v>1972</v>
      </c>
      <c r="AL3253">
        <v>191</v>
      </c>
      <c r="AM3253" t="s">
        <v>1979</v>
      </c>
      <c r="AN3253" t="s">
        <v>1987</v>
      </c>
      <c r="AO3253">
        <v>0</v>
      </c>
      <c r="AQ3253">
        <v>2258305</v>
      </c>
      <c r="AR3253" t="s">
        <v>4605</v>
      </c>
      <c r="AS3253" t="s">
        <v>5883</v>
      </c>
      <c r="AT3253" t="s">
        <v>1888</v>
      </c>
    </row>
    <row r="3254" spans="1:46" x14ac:dyDescent="0.25">
      <c r="A3254" t="str">
        <f>_xlfn.XLOOKUP(I3254,UTILIZADAS[Contacto1],UTILIZADAS[Source.Name],,0)</f>
        <v>Cobros Mayo</v>
      </c>
      <c r="B3254" s="18">
        <f>VLOOKUP(J3254,Ref!A:C,3,0)</f>
        <v>0</v>
      </c>
      <c r="C3254" s="18">
        <f>VLOOKUP(J3254,Ref!A:D,4,0)</f>
        <v>0</v>
      </c>
      <c r="D3254" s="18" t="str">
        <f t="shared" si="150"/>
        <v>12/may</v>
      </c>
      <c r="E3254" s="18">
        <f t="shared" si="151"/>
        <v>4</v>
      </c>
      <c r="F3254" s="18">
        <v>1</v>
      </c>
      <c r="G3254" s="18">
        <f t="shared" si="152"/>
        <v>0</v>
      </c>
      <c r="H3254" s="3">
        <v>46154.515057870369</v>
      </c>
      <c r="I3254">
        <v>67106042</v>
      </c>
      <c r="J3254" t="s">
        <v>2021</v>
      </c>
      <c r="K3254" t="s">
        <v>1968</v>
      </c>
      <c r="L3254" t="s">
        <v>1969</v>
      </c>
      <c r="M3254" t="s">
        <v>1970</v>
      </c>
      <c r="O3254">
        <v>361027750000</v>
      </c>
      <c r="P3254">
        <v>16018</v>
      </c>
      <c r="Q3254">
        <v>10</v>
      </c>
      <c r="R3254">
        <v>1</v>
      </c>
      <c r="S3254">
        <v>67106042</v>
      </c>
      <c r="U3254" t="s">
        <v>5283</v>
      </c>
      <c r="W3254" t="s">
        <v>4596</v>
      </c>
      <c r="X3254">
        <v>361027750000</v>
      </c>
      <c r="Y3254" t="s">
        <v>65</v>
      </c>
      <c r="Z3254" t="s">
        <v>4619</v>
      </c>
      <c r="AF3254" t="s">
        <v>1976</v>
      </c>
      <c r="AG3254" t="s">
        <v>1972</v>
      </c>
      <c r="AL3254">
        <v>5</v>
      </c>
      <c r="AN3254" t="s">
        <v>1974</v>
      </c>
      <c r="AO3254">
        <v>0</v>
      </c>
      <c r="AQ3254">
        <v>2258306</v>
      </c>
      <c r="AR3254" t="s">
        <v>4605</v>
      </c>
      <c r="AS3254" t="s">
        <v>5883</v>
      </c>
      <c r="AT3254" t="s">
        <v>2022</v>
      </c>
    </row>
    <row r="3255" spans="1:46" x14ac:dyDescent="0.25">
      <c r="A3255" t="str">
        <f>_xlfn.XLOOKUP(I3255,UTILIZADAS[Contacto1],UTILIZADAS[Source.Name],,0)</f>
        <v>Cobros Mayo</v>
      </c>
      <c r="B3255" s="18">
        <f>VLOOKUP(J3255,Ref!A:C,3,0)</f>
        <v>0</v>
      </c>
      <c r="C3255" s="18">
        <f>VLOOKUP(J3255,Ref!A:D,4,0)</f>
        <v>0</v>
      </c>
      <c r="D3255" s="18" t="str">
        <f t="shared" si="150"/>
        <v>14/may</v>
      </c>
      <c r="E3255" s="18">
        <f t="shared" si="151"/>
        <v>4</v>
      </c>
      <c r="F3255" s="18">
        <v>1</v>
      </c>
      <c r="G3255" s="18">
        <f t="shared" si="152"/>
        <v>0</v>
      </c>
      <c r="H3255" s="3">
        <v>46156.595856481479</v>
      </c>
      <c r="I3255">
        <v>67106042</v>
      </c>
      <c r="J3255" t="s">
        <v>2021</v>
      </c>
      <c r="K3255" t="s">
        <v>1968</v>
      </c>
      <c r="L3255" t="s">
        <v>1969</v>
      </c>
      <c r="M3255" t="s">
        <v>1970</v>
      </c>
      <c r="O3255">
        <v>361027750000</v>
      </c>
      <c r="P3255">
        <v>16018</v>
      </c>
      <c r="Q3255">
        <v>10</v>
      </c>
      <c r="R3255">
        <v>1</v>
      </c>
      <c r="S3255">
        <v>67106042</v>
      </c>
      <c r="U3255" t="s">
        <v>5283</v>
      </c>
      <c r="W3255" t="s">
        <v>4596</v>
      </c>
      <c r="X3255">
        <v>361027750000</v>
      </c>
      <c r="Y3255" t="s">
        <v>65</v>
      </c>
      <c r="Z3255" t="s">
        <v>4619</v>
      </c>
      <c r="AF3255" t="s">
        <v>1976</v>
      </c>
      <c r="AG3255" t="s">
        <v>1972</v>
      </c>
      <c r="AL3255">
        <v>5</v>
      </c>
      <c r="AN3255" t="s">
        <v>1974</v>
      </c>
      <c r="AO3255">
        <v>0</v>
      </c>
      <c r="AQ3255">
        <v>2258306</v>
      </c>
      <c r="AR3255" t="s">
        <v>4605</v>
      </c>
      <c r="AS3255" t="s">
        <v>5883</v>
      </c>
      <c r="AT3255" t="s">
        <v>2022</v>
      </c>
    </row>
    <row r="3256" spans="1:46" x14ac:dyDescent="0.25">
      <c r="A3256" t="str">
        <f>_xlfn.XLOOKUP(I3256,UTILIZADAS[Contacto1],UTILIZADAS[Source.Name],,0)</f>
        <v>Cobros Mayo</v>
      </c>
      <c r="B3256" s="18">
        <f>VLOOKUP(J3256,Ref!A:C,3,0)</f>
        <v>0</v>
      </c>
      <c r="C3256" s="18">
        <f>VLOOKUP(J3256,Ref!A:D,4,0)</f>
        <v>0</v>
      </c>
      <c r="D3256" s="18" t="str">
        <f t="shared" si="150"/>
        <v>18/may</v>
      </c>
      <c r="E3256" s="18">
        <f t="shared" si="151"/>
        <v>4</v>
      </c>
      <c r="F3256" s="18">
        <v>1</v>
      </c>
      <c r="G3256" s="18">
        <f t="shared" si="152"/>
        <v>0</v>
      </c>
      <c r="H3256" s="3">
        <v>46160.72965277778</v>
      </c>
      <c r="I3256">
        <v>67106042</v>
      </c>
      <c r="J3256" t="s">
        <v>2021</v>
      </c>
      <c r="K3256" t="s">
        <v>1968</v>
      </c>
      <c r="L3256" t="s">
        <v>1969</v>
      </c>
      <c r="M3256" t="s">
        <v>1970</v>
      </c>
      <c r="O3256">
        <v>361027750000</v>
      </c>
      <c r="P3256">
        <v>16018</v>
      </c>
      <c r="Q3256">
        <v>10</v>
      </c>
      <c r="R3256">
        <v>1</v>
      </c>
      <c r="S3256">
        <v>67106042</v>
      </c>
      <c r="U3256" t="s">
        <v>5283</v>
      </c>
      <c r="W3256" t="s">
        <v>4596</v>
      </c>
      <c r="X3256">
        <v>361027750000</v>
      </c>
      <c r="Y3256" t="s">
        <v>65</v>
      </c>
      <c r="Z3256" t="s">
        <v>4619</v>
      </c>
      <c r="AF3256" t="s">
        <v>1976</v>
      </c>
      <c r="AG3256" t="s">
        <v>1972</v>
      </c>
      <c r="AL3256">
        <v>5</v>
      </c>
      <c r="AN3256" t="s">
        <v>1974</v>
      </c>
      <c r="AO3256">
        <v>0</v>
      </c>
      <c r="AQ3256">
        <v>2258306</v>
      </c>
      <c r="AR3256" t="s">
        <v>4605</v>
      </c>
      <c r="AS3256" t="s">
        <v>5883</v>
      </c>
      <c r="AT3256" t="s">
        <v>2022</v>
      </c>
    </row>
    <row r="3257" spans="1:46" x14ac:dyDescent="0.25">
      <c r="A3257" t="str">
        <f>_xlfn.XLOOKUP(I3257,UTILIZADAS[Contacto1],UTILIZADAS[Source.Name],,0)</f>
        <v>Cobros Mayo</v>
      </c>
      <c r="B3257" s="18">
        <f>VLOOKUP(J3257,Ref!A:C,3,0)</f>
        <v>1</v>
      </c>
      <c r="C3257" s="18">
        <f>VLOOKUP(J3257,Ref!A:D,4,0)</f>
        <v>0</v>
      </c>
      <c r="D3257" s="18" t="str">
        <f t="shared" si="150"/>
        <v>20/may</v>
      </c>
      <c r="E3257" s="18">
        <f t="shared" si="151"/>
        <v>4</v>
      </c>
      <c r="F3257" s="18">
        <v>1</v>
      </c>
      <c r="G3257" s="18">
        <f t="shared" si="152"/>
        <v>1</v>
      </c>
      <c r="H3257" s="3">
        <v>46162.535324074073</v>
      </c>
      <c r="I3257">
        <v>67106042</v>
      </c>
      <c r="J3257">
        <v>6010</v>
      </c>
      <c r="K3257" t="s">
        <v>1983</v>
      </c>
      <c r="L3257" t="s">
        <v>1897</v>
      </c>
      <c r="M3257" t="s">
        <v>1970</v>
      </c>
      <c r="O3257">
        <v>361027750000</v>
      </c>
      <c r="P3257">
        <v>16018</v>
      </c>
      <c r="Q3257">
        <v>10</v>
      </c>
      <c r="R3257">
        <v>1</v>
      </c>
      <c r="S3257">
        <v>67106042</v>
      </c>
      <c r="U3257" t="s">
        <v>5283</v>
      </c>
      <c r="W3257" t="s">
        <v>4596</v>
      </c>
      <c r="X3257">
        <v>361027750000</v>
      </c>
      <c r="Y3257" t="s">
        <v>65</v>
      </c>
      <c r="Z3257" t="s">
        <v>4619</v>
      </c>
      <c r="AF3257" t="s">
        <v>1976</v>
      </c>
      <c r="AG3257" t="s">
        <v>1972</v>
      </c>
      <c r="AL3257">
        <v>62</v>
      </c>
      <c r="AM3257" t="s">
        <v>1979</v>
      </c>
      <c r="AN3257" t="s">
        <v>1987</v>
      </c>
      <c r="AO3257">
        <v>0</v>
      </c>
      <c r="AQ3257">
        <v>2258306</v>
      </c>
      <c r="AR3257" t="s">
        <v>4605</v>
      </c>
      <c r="AS3257" t="s">
        <v>5883</v>
      </c>
      <c r="AT3257" t="s">
        <v>1896</v>
      </c>
    </row>
    <row r="3258" spans="1:46" x14ac:dyDescent="0.25">
      <c r="A3258" t="str">
        <f>_xlfn.XLOOKUP(I3258,UTILIZADAS[Contacto1],UTILIZADAS[Source.Name],,0)</f>
        <v>Cobros Abril Canal Fijo</v>
      </c>
      <c r="B3258" s="18">
        <f>VLOOKUP(J3258,Ref!A:C,3,0)</f>
        <v>0</v>
      </c>
      <c r="C3258" s="18">
        <f>VLOOKUP(J3258,Ref!A:D,4,0)</f>
        <v>0</v>
      </c>
      <c r="D3258" s="18" t="str">
        <f t="shared" si="150"/>
        <v>12/may</v>
      </c>
      <c r="E3258" s="18">
        <f t="shared" si="151"/>
        <v>4</v>
      </c>
      <c r="F3258" s="18">
        <v>1</v>
      </c>
      <c r="G3258" s="18">
        <f t="shared" si="152"/>
        <v>0</v>
      </c>
      <c r="H3258" s="3">
        <v>46154.515138888892</v>
      </c>
      <c r="I3258">
        <v>67113267</v>
      </c>
      <c r="J3258" t="s">
        <v>1967</v>
      </c>
      <c r="K3258" t="s">
        <v>1968</v>
      </c>
      <c r="L3258" t="s">
        <v>1969</v>
      </c>
      <c r="M3258" t="s">
        <v>1970</v>
      </c>
      <c r="O3258">
        <v>356120640000</v>
      </c>
      <c r="P3258">
        <v>16018</v>
      </c>
      <c r="Q3258">
        <v>10</v>
      </c>
      <c r="R3258">
        <v>1</v>
      </c>
      <c r="S3258">
        <v>67113267</v>
      </c>
      <c r="U3258" t="s">
        <v>2443</v>
      </c>
      <c r="W3258" t="s">
        <v>4022</v>
      </c>
      <c r="X3258">
        <v>356120640000</v>
      </c>
      <c r="Y3258" t="s">
        <v>65</v>
      </c>
      <c r="Z3258" t="s">
        <v>66</v>
      </c>
      <c r="AG3258" t="s">
        <v>1972</v>
      </c>
      <c r="AL3258">
        <v>0</v>
      </c>
      <c r="AN3258" t="s">
        <v>1974</v>
      </c>
      <c r="AO3258">
        <v>0</v>
      </c>
      <c r="AQ3258">
        <v>2258307</v>
      </c>
      <c r="AR3258" t="s">
        <v>4605</v>
      </c>
      <c r="AS3258" t="s">
        <v>5883</v>
      </c>
      <c r="AT3258" t="s">
        <v>1975</v>
      </c>
    </row>
    <row r="3259" spans="1:46" x14ac:dyDescent="0.25">
      <c r="A3259" t="str">
        <f>_xlfn.XLOOKUP(I3259,UTILIZADAS[Contacto1],UTILIZADAS[Source.Name],,0)</f>
        <v>Cobros Abril Canal Fijo</v>
      </c>
      <c r="B3259" s="18">
        <f>VLOOKUP(J3259,Ref!A:C,3,0)</f>
        <v>0</v>
      </c>
      <c r="C3259" s="18">
        <f>VLOOKUP(J3259,Ref!A:D,4,0)</f>
        <v>0</v>
      </c>
      <c r="D3259" s="18" t="str">
        <f t="shared" si="150"/>
        <v>14/may</v>
      </c>
      <c r="E3259" s="18">
        <f t="shared" si="151"/>
        <v>4</v>
      </c>
      <c r="F3259" s="18">
        <v>1</v>
      </c>
      <c r="G3259" s="18">
        <f t="shared" si="152"/>
        <v>0</v>
      </c>
      <c r="H3259" s="3">
        <v>46156.600324074076</v>
      </c>
      <c r="I3259">
        <v>67113267</v>
      </c>
      <c r="J3259" t="s">
        <v>2021</v>
      </c>
      <c r="K3259" t="s">
        <v>1968</v>
      </c>
      <c r="L3259" t="s">
        <v>1969</v>
      </c>
      <c r="M3259" t="s">
        <v>1970</v>
      </c>
      <c r="O3259">
        <v>356120640000</v>
      </c>
      <c r="P3259">
        <v>16018</v>
      </c>
      <c r="Q3259">
        <v>10</v>
      </c>
      <c r="R3259">
        <v>1</v>
      </c>
      <c r="S3259">
        <v>67113267</v>
      </c>
      <c r="U3259" t="s">
        <v>2443</v>
      </c>
      <c r="W3259" t="s">
        <v>4022</v>
      </c>
      <c r="X3259">
        <v>356120640000</v>
      </c>
      <c r="Y3259" t="s">
        <v>65</v>
      </c>
      <c r="Z3259" t="s">
        <v>66</v>
      </c>
      <c r="AG3259" t="s">
        <v>1972</v>
      </c>
      <c r="AL3259">
        <v>5</v>
      </c>
      <c r="AN3259" t="s">
        <v>1974</v>
      </c>
      <c r="AO3259">
        <v>0</v>
      </c>
      <c r="AQ3259">
        <v>2258307</v>
      </c>
      <c r="AR3259" t="s">
        <v>4605</v>
      </c>
      <c r="AS3259" t="s">
        <v>5883</v>
      </c>
      <c r="AT3259" t="s">
        <v>2022</v>
      </c>
    </row>
    <row r="3260" spans="1:46" x14ac:dyDescent="0.25">
      <c r="A3260" t="str">
        <f>_xlfn.XLOOKUP(I3260,UTILIZADAS[Contacto1],UTILIZADAS[Source.Name],,0)</f>
        <v>Cobros Abril Canal Fijo</v>
      </c>
      <c r="B3260" s="18">
        <f>VLOOKUP(J3260,Ref!A:C,3,0)</f>
        <v>0</v>
      </c>
      <c r="C3260" s="18">
        <f>VLOOKUP(J3260,Ref!A:D,4,0)</f>
        <v>0</v>
      </c>
      <c r="D3260" s="18" t="str">
        <f t="shared" si="150"/>
        <v>18/may</v>
      </c>
      <c r="E3260" s="18">
        <f t="shared" si="151"/>
        <v>4</v>
      </c>
      <c r="F3260" s="18">
        <v>1</v>
      </c>
      <c r="G3260" s="18">
        <f t="shared" si="152"/>
        <v>0</v>
      </c>
      <c r="H3260" s="3">
        <v>46160.729849537034</v>
      </c>
      <c r="I3260">
        <v>67113267</v>
      </c>
      <c r="J3260" t="s">
        <v>2021</v>
      </c>
      <c r="K3260" t="s">
        <v>1968</v>
      </c>
      <c r="L3260" t="s">
        <v>1969</v>
      </c>
      <c r="M3260" t="s">
        <v>1970</v>
      </c>
      <c r="O3260">
        <v>356120640000</v>
      </c>
      <c r="P3260">
        <v>16018</v>
      </c>
      <c r="Q3260">
        <v>10</v>
      </c>
      <c r="R3260">
        <v>1</v>
      </c>
      <c r="S3260">
        <v>67113267</v>
      </c>
      <c r="U3260" t="s">
        <v>2443</v>
      </c>
      <c r="W3260" t="s">
        <v>4022</v>
      </c>
      <c r="X3260">
        <v>356120640000</v>
      </c>
      <c r="Y3260" t="s">
        <v>65</v>
      </c>
      <c r="Z3260" t="s">
        <v>66</v>
      </c>
      <c r="AG3260" t="s">
        <v>1972</v>
      </c>
      <c r="AL3260">
        <v>5</v>
      </c>
      <c r="AN3260" t="s">
        <v>1974</v>
      </c>
      <c r="AO3260">
        <v>0</v>
      </c>
      <c r="AQ3260">
        <v>2258307</v>
      </c>
      <c r="AR3260" t="s">
        <v>4605</v>
      </c>
      <c r="AS3260" t="s">
        <v>5883</v>
      </c>
      <c r="AT3260" t="s">
        <v>2022</v>
      </c>
    </row>
    <row r="3261" spans="1:46" x14ac:dyDescent="0.25">
      <c r="A3261" t="str">
        <f>_xlfn.XLOOKUP(I3261,UTILIZADAS[Contacto1],UTILIZADAS[Source.Name],,0)</f>
        <v>Cobros Abril Canal Fijo</v>
      </c>
      <c r="B3261" s="18">
        <f>VLOOKUP(J3261,Ref!A:C,3,0)</f>
        <v>0</v>
      </c>
      <c r="C3261" s="18">
        <f>VLOOKUP(J3261,Ref!A:D,4,0)</f>
        <v>0</v>
      </c>
      <c r="D3261" s="18" t="str">
        <f t="shared" si="150"/>
        <v>20/may</v>
      </c>
      <c r="E3261" s="18">
        <f t="shared" si="151"/>
        <v>4</v>
      </c>
      <c r="F3261" s="18">
        <v>1</v>
      </c>
      <c r="G3261" s="18">
        <f t="shared" si="152"/>
        <v>1</v>
      </c>
      <c r="H3261" s="3">
        <v>46162.535127314812</v>
      </c>
      <c r="I3261">
        <v>67113267</v>
      </c>
      <c r="J3261" t="s">
        <v>2226</v>
      </c>
      <c r="K3261" t="s">
        <v>1968</v>
      </c>
      <c r="L3261" t="s">
        <v>1969</v>
      </c>
      <c r="M3261" t="s">
        <v>1970</v>
      </c>
      <c r="O3261">
        <v>356120640000</v>
      </c>
      <c r="P3261">
        <v>16018</v>
      </c>
      <c r="Q3261">
        <v>10</v>
      </c>
      <c r="R3261">
        <v>1</v>
      </c>
      <c r="S3261">
        <v>67113267</v>
      </c>
      <c r="U3261" t="s">
        <v>2443</v>
      </c>
      <c r="W3261" t="s">
        <v>4022</v>
      </c>
      <c r="X3261">
        <v>356120640000</v>
      </c>
      <c r="Y3261" t="s">
        <v>65</v>
      </c>
      <c r="Z3261" t="s">
        <v>66</v>
      </c>
      <c r="AG3261" t="s">
        <v>1972</v>
      </c>
      <c r="AL3261">
        <v>0</v>
      </c>
      <c r="AN3261" t="s">
        <v>1974</v>
      </c>
      <c r="AO3261">
        <v>0</v>
      </c>
      <c r="AQ3261">
        <v>2258307</v>
      </c>
      <c r="AR3261" t="s">
        <v>4605</v>
      </c>
      <c r="AS3261" t="s">
        <v>5883</v>
      </c>
      <c r="AT3261" t="s">
        <v>6135</v>
      </c>
    </row>
    <row r="3262" spans="1:46" x14ac:dyDescent="0.25">
      <c r="A3262" t="str">
        <f>_xlfn.XLOOKUP(I3262,UTILIZADAS[Contacto1],UTILIZADAS[Source.Name],,0)</f>
        <v>Cobros Abril Canal Fijo</v>
      </c>
      <c r="B3262" s="18">
        <f>VLOOKUP(J3262,Ref!A:C,3,0)</f>
        <v>0</v>
      </c>
      <c r="C3262" s="18">
        <f>VLOOKUP(J3262,Ref!A:D,4,0)</f>
        <v>0</v>
      </c>
      <c r="D3262" s="18" t="str">
        <f t="shared" si="150"/>
        <v>12/may</v>
      </c>
      <c r="E3262" s="18">
        <f t="shared" si="151"/>
        <v>6</v>
      </c>
      <c r="F3262" s="18">
        <v>1</v>
      </c>
      <c r="G3262" s="18">
        <f t="shared" si="152"/>
        <v>0</v>
      </c>
      <c r="H3262" s="3">
        <v>46154.515428240738</v>
      </c>
      <c r="I3262">
        <v>67114742</v>
      </c>
      <c r="J3262" t="s">
        <v>2021</v>
      </c>
      <c r="K3262" t="s">
        <v>1968</v>
      </c>
      <c r="L3262" t="s">
        <v>1969</v>
      </c>
      <c r="M3262" t="s">
        <v>1970</v>
      </c>
      <c r="O3262">
        <v>355379060000</v>
      </c>
      <c r="P3262">
        <v>16018</v>
      </c>
      <c r="Q3262">
        <v>10</v>
      </c>
      <c r="R3262">
        <v>1</v>
      </c>
      <c r="S3262">
        <v>67114742</v>
      </c>
      <c r="U3262" t="s">
        <v>1285</v>
      </c>
      <c r="W3262" t="s">
        <v>1286</v>
      </c>
      <c r="X3262">
        <v>355379060000</v>
      </c>
      <c r="Y3262" t="s">
        <v>65</v>
      </c>
      <c r="Z3262" t="s">
        <v>66</v>
      </c>
      <c r="AG3262" t="s">
        <v>1972</v>
      </c>
      <c r="AL3262">
        <v>5</v>
      </c>
      <c r="AN3262" t="s">
        <v>1974</v>
      </c>
      <c r="AO3262">
        <v>0</v>
      </c>
      <c r="AQ3262">
        <v>2258308</v>
      </c>
      <c r="AR3262" t="s">
        <v>4605</v>
      </c>
      <c r="AS3262" t="s">
        <v>5883</v>
      </c>
      <c r="AT3262" t="s">
        <v>2022</v>
      </c>
    </row>
    <row r="3263" spans="1:46" x14ac:dyDescent="0.25">
      <c r="A3263" t="str">
        <f>_xlfn.XLOOKUP(I3263,UTILIZADAS[Contacto1],UTILIZADAS[Source.Name],,0)</f>
        <v>Cobros Abril Canal Fijo</v>
      </c>
      <c r="B3263" s="18">
        <f>VLOOKUP(J3263,Ref!A:C,3,0)</f>
        <v>0</v>
      </c>
      <c r="C3263" s="18">
        <f>VLOOKUP(J3263,Ref!A:D,4,0)</f>
        <v>0</v>
      </c>
      <c r="D3263" s="18" t="str">
        <f t="shared" si="150"/>
        <v>14/may</v>
      </c>
      <c r="E3263" s="18">
        <f t="shared" si="151"/>
        <v>6</v>
      </c>
      <c r="F3263" s="18">
        <v>1</v>
      </c>
      <c r="G3263" s="18">
        <f t="shared" si="152"/>
        <v>0</v>
      </c>
      <c r="H3263" s="3">
        <v>46156.600601851853</v>
      </c>
      <c r="I3263">
        <v>67114742</v>
      </c>
      <c r="J3263" t="s">
        <v>2021</v>
      </c>
      <c r="K3263" t="s">
        <v>1968</v>
      </c>
      <c r="L3263" t="s">
        <v>1969</v>
      </c>
      <c r="M3263" t="s">
        <v>1970</v>
      </c>
      <c r="O3263">
        <v>355379060000</v>
      </c>
      <c r="P3263">
        <v>16018</v>
      </c>
      <c r="Q3263">
        <v>10</v>
      </c>
      <c r="R3263">
        <v>1</v>
      </c>
      <c r="S3263">
        <v>67114742</v>
      </c>
      <c r="U3263" t="s">
        <v>1285</v>
      </c>
      <c r="W3263" t="s">
        <v>1286</v>
      </c>
      <c r="X3263">
        <v>355379060000</v>
      </c>
      <c r="Y3263" t="s">
        <v>65</v>
      </c>
      <c r="Z3263" t="s">
        <v>66</v>
      </c>
      <c r="AG3263" t="s">
        <v>1972</v>
      </c>
      <c r="AL3263">
        <v>5</v>
      </c>
      <c r="AN3263" t="s">
        <v>1974</v>
      </c>
      <c r="AO3263">
        <v>0</v>
      </c>
      <c r="AQ3263">
        <v>2258308</v>
      </c>
      <c r="AR3263" t="s">
        <v>4605</v>
      </c>
      <c r="AS3263" t="s">
        <v>5883</v>
      </c>
      <c r="AT3263" t="s">
        <v>2022</v>
      </c>
    </row>
    <row r="3264" spans="1:46" x14ac:dyDescent="0.25">
      <c r="A3264" t="str">
        <f>_xlfn.XLOOKUP(I3264,UTILIZADAS[Contacto1],UTILIZADAS[Source.Name],,0)</f>
        <v>Cobros Abril Canal Fijo</v>
      </c>
      <c r="B3264" s="18">
        <f>VLOOKUP(J3264,Ref!A:C,3,0)</f>
        <v>0</v>
      </c>
      <c r="C3264" s="18">
        <f>VLOOKUP(J3264,Ref!A:D,4,0)</f>
        <v>0</v>
      </c>
      <c r="D3264" s="18" t="str">
        <f t="shared" si="150"/>
        <v>18/may</v>
      </c>
      <c r="E3264" s="18">
        <f t="shared" si="151"/>
        <v>6</v>
      </c>
      <c r="F3264" s="18">
        <v>1</v>
      </c>
      <c r="G3264" s="18">
        <f t="shared" si="152"/>
        <v>0</v>
      </c>
      <c r="H3264" s="3">
        <v>46160.731030092589</v>
      </c>
      <c r="I3264">
        <v>67114742</v>
      </c>
      <c r="J3264" t="s">
        <v>1967</v>
      </c>
      <c r="K3264" t="s">
        <v>1968</v>
      </c>
      <c r="L3264" t="s">
        <v>1969</v>
      </c>
      <c r="M3264" t="s">
        <v>1970</v>
      </c>
      <c r="O3264">
        <v>355379060000</v>
      </c>
      <c r="P3264">
        <v>16018</v>
      </c>
      <c r="Q3264">
        <v>10</v>
      </c>
      <c r="R3264">
        <v>1</v>
      </c>
      <c r="S3264">
        <v>67114742</v>
      </c>
      <c r="U3264" t="s">
        <v>1285</v>
      </c>
      <c r="W3264" t="s">
        <v>1286</v>
      </c>
      <c r="X3264">
        <v>355379060000</v>
      </c>
      <c r="Y3264" t="s">
        <v>65</v>
      </c>
      <c r="Z3264" t="s">
        <v>66</v>
      </c>
      <c r="AG3264" t="s">
        <v>1972</v>
      </c>
      <c r="AL3264">
        <v>0</v>
      </c>
      <c r="AN3264" t="s">
        <v>1974</v>
      </c>
      <c r="AO3264">
        <v>0</v>
      </c>
      <c r="AQ3264">
        <v>2258308</v>
      </c>
      <c r="AR3264" t="s">
        <v>4605</v>
      </c>
      <c r="AS3264" t="s">
        <v>5883</v>
      </c>
      <c r="AT3264" t="s">
        <v>1975</v>
      </c>
    </row>
    <row r="3265" spans="1:46" x14ac:dyDescent="0.25">
      <c r="A3265" t="str">
        <f>_xlfn.XLOOKUP(I3265,UTILIZADAS[Contacto1],UTILIZADAS[Source.Name],,0)</f>
        <v>Cobros Abril Canal Fijo</v>
      </c>
      <c r="B3265" s="18">
        <f>VLOOKUP(J3265,Ref!A:C,3,0)</f>
        <v>0</v>
      </c>
      <c r="C3265" s="18">
        <f>VLOOKUP(J3265,Ref!A:D,4,0)</f>
        <v>0</v>
      </c>
      <c r="D3265" s="18" t="str">
        <f t="shared" si="150"/>
        <v>20/may</v>
      </c>
      <c r="E3265" s="18">
        <f t="shared" si="151"/>
        <v>6</v>
      </c>
      <c r="F3265" s="18">
        <v>1</v>
      </c>
      <c r="G3265" s="18">
        <f t="shared" si="152"/>
        <v>0</v>
      </c>
      <c r="H3265" s="3">
        <v>46162.535300925927</v>
      </c>
      <c r="I3265">
        <v>67114742</v>
      </c>
      <c r="J3265" t="s">
        <v>1967</v>
      </c>
      <c r="K3265" t="s">
        <v>1968</v>
      </c>
      <c r="L3265" t="s">
        <v>1969</v>
      </c>
      <c r="M3265" t="s">
        <v>1970</v>
      </c>
      <c r="O3265">
        <v>355379060000</v>
      </c>
      <c r="P3265">
        <v>16018</v>
      </c>
      <c r="Q3265">
        <v>10</v>
      </c>
      <c r="R3265">
        <v>1</v>
      </c>
      <c r="S3265">
        <v>67114742</v>
      </c>
      <c r="U3265" t="s">
        <v>1285</v>
      </c>
      <c r="W3265" t="s">
        <v>1286</v>
      </c>
      <c r="X3265">
        <v>355379060000</v>
      </c>
      <c r="Y3265" t="s">
        <v>65</v>
      </c>
      <c r="Z3265" t="s">
        <v>66</v>
      </c>
      <c r="AG3265" t="s">
        <v>1972</v>
      </c>
      <c r="AL3265">
        <v>0</v>
      </c>
      <c r="AN3265" t="s">
        <v>1974</v>
      </c>
      <c r="AO3265">
        <v>0</v>
      </c>
      <c r="AQ3265">
        <v>2258308</v>
      </c>
      <c r="AR3265" t="s">
        <v>4605</v>
      </c>
      <c r="AS3265" t="s">
        <v>5883</v>
      </c>
      <c r="AT3265" t="s">
        <v>1975</v>
      </c>
    </row>
    <row r="3266" spans="1:46" x14ac:dyDescent="0.25">
      <c r="A3266" t="str">
        <f>_xlfn.XLOOKUP(I3266,UTILIZADAS[Contacto1],UTILIZADAS[Source.Name],,0)</f>
        <v>Cobros Abril Canal Fijo</v>
      </c>
      <c r="B3266" s="18">
        <f>VLOOKUP(J3266,Ref!A:C,3,0)</f>
        <v>0</v>
      </c>
      <c r="C3266" s="18">
        <f>VLOOKUP(J3266,Ref!A:D,4,0)</f>
        <v>0</v>
      </c>
      <c r="D3266" s="18" t="str">
        <f t="shared" ref="D3266:D3329" si="153">TEXT(H3266,"dd/mmm")</f>
        <v>21/may</v>
      </c>
      <c r="E3266" s="18">
        <f t="shared" ref="E3266:E3329" si="154">+COUNTIF(I:I,I3266)</f>
        <v>6</v>
      </c>
      <c r="F3266" s="18">
        <v>1</v>
      </c>
      <c r="G3266" s="18">
        <f t="shared" si="152"/>
        <v>0</v>
      </c>
      <c r="H3266" s="3">
        <v>46163.598240740743</v>
      </c>
      <c r="I3266">
        <v>67114742</v>
      </c>
      <c r="J3266" t="s">
        <v>1967</v>
      </c>
      <c r="K3266" t="s">
        <v>1968</v>
      </c>
      <c r="L3266" t="s">
        <v>1969</v>
      </c>
      <c r="M3266" t="s">
        <v>1970</v>
      </c>
      <c r="O3266">
        <v>355379060000</v>
      </c>
      <c r="P3266">
        <v>16018</v>
      </c>
      <c r="Q3266">
        <v>10</v>
      </c>
      <c r="R3266">
        <v>1</v>
      </c>
      <c r="S3266">
        <v>67114742</v>
      </c>
      <c r="U3266" t="s">
        <v>1285</v>
      </c>
      <c r="W3266" t="s">
        <v>1286</v>
      </c>
      <c r="X3266">
        <v>355379060000</v>
      </c>
      <c r="Y3266" t="s">
        <v>65</v>
      </c>
      <c r="Z3266" t="s">
        <v>66</v>
      </c>
      <c r="AG3266" t="s">
        <v>1972</v>
      </c>
      <c r="AL3266">
        <v>0</v>
      </c>
      <c r="AN3266" t="s">
        <v>1974</v>
      </c>
      <c r="AO3266">
        <v>0</v>
      </c>
      <c r="AQ3266">
        <v>2258308</v>
      </c>
      <c r="AR3266" t="s">
        <v>4605</v>
      </c>
      <c r="AS3266" t="s">
        <v>5883</v>
      </c>
      <c r="AT3266" t="s">
        <v>1975</v>
      </c>
    </row>
    <row r="3267" spans="1:46" x14ac:dyDescent="0.25">
      <c r="A3267" t="str">
        <f>_xlfn.XLOOKUP(I3267,UTILIZADAS[Contacto1],UTILIZADAS[Source.Name],,0)</f>
        <v>Cobros Abril Canal Fijo</v>
      </c>
      <c r="B3267" s="18">
        <f>VLOOKUP(J3267,Ref!A:C,3,0)</f>
        <v>0</v>
      </c>
      <c r="C3267" s="18">
        <f>VLOOKUP(J3267,Ref!A:D,4,0)</f>
        <v>0</v>
      </c>
      <c r="D3267" s="18" t="str">
        <f t="shared" si="153"/>
        <v>22/may</v>
      </c>
      <c r="E3267" s="18">
        <f t="shared" si="154"/>
        <v>6</v>
      </c>
      <c r="F3267" s="18">
        <v>1</v>
      </c>
      <c r="G3267" s="18">
        <f t="shared" ref="G3267:G3330" si="155">IF(I3267=I3268,0,1)</f>
        <v>1</v>
      </c>
      <c r="H3267" s="3">
        <v>46164.447430555556</v>
      </c>
      <c r="I3267">
        <v>67114742</v>
      </c>
      <c r="J3267" t="s">
        <v>1967</v>
      </c>
      <c r="K3267" t="s">
        <v>1968</v>
      </c>
      <c r="L3267" t="s">
        <v>1969</v>
      </c>
      <c r="M3267" t="s">
        <v>1970</v>
      </c>
      <c r="O3267">
        <v>355379060000</v>
      </c>
      <c r="P3267">
        <v>16018</v>
      </c>
      <c r="Q3267">
        <v>10</v>
      </c>
      <c r="R3267">
        <v>1</v>
      </c>
      <c r="S3267">
        <v>67114742</v>
      </c>
      <c r="U3267" t="s">
        <v>1285</v>
      </c>
      <c r="W3267" t="s">
        <v>1286</v>
      </c>
      <c r="X3267">
        <v>355379060000</v>
      </c>
      <c r="Y3267" t="s">
        <v>65</v>
      </c>
      <c r="Z3267" t="s">
        <v>66</v>
      </c>
      <c r="AG3267" t="s">
        <v>1972</v>
      </c>
      <c r="AL3267">
        <v>0</v>
      </c>
      <c r="AN3267" t="s">
        <v>1974</v>
      </c>
      <c r="AO3267">
        <v>0</v>
      </c>
      <c r="AQ3267">
        <v>2258308</v>
      </c>
      <c r="AR3267" t="s">
        <v>4605</v>
      </c>
      <c r="AS3267" t="s">
        <v>5883</v>
      </c>
      <c r="AT3267" t="s">
        <v>1975</v>
      </c>
    </row>
    <row r="3268" spans="1:46" x14ac:dyDescent="0.25">
      <c r="A3268" t="str">
        <f>_xlfn.XLOOKUP(I3268,UTILIZADAS[Contacto1],UTILIZADAS[Source.Name],,0)</f>
        <v>Cobros Abril Canal Fijo</v>
      </c>
      <c r="B3268" s="18">
        <f>VLOOKUP(J3268,Ref!A:C,3,0)</f>
        <v>0</v>
      </c>
      <c r="C3268" s="18">
        <f>VLOOKUP(J3268,Ref!A:D,4,0)</f>
        <v>0</v>
      </c>
      <c r="D3268" s="18" t="str">
        <f t="shared" si="153"/>
        <v>12/may</v>
      </c>
      <c r="E3268" s="18">
        <f t="shared" si="154"/>
        <v>6</v>
      </c>
      <c r="F3268" s="18">
        <v>1</v>
      </c>
      <c r="G3268" s="18">
        <f t="shared" si="155"/>
        <v>0</v>
      </c>
      <c r="H3268" s="3">
        <v>46154.515659722223</v>
      </c>
      <c r="I3268">
        <v>67115436</v>
      </c>
      <c r="J3268" t="s">
        <v>2021</v>
      </c>
      <c r="K3268" t="s">
        <v>1968</v>
      </c>
      <c r="L3268" t="s">
        <v>1969</v>
      </c>
      <c r="M3268" t="s">
        <v>1970</v>
      </c>
      <c r="O3268">
        <v>364018050000</v>
      </c>
      <c r="P3268">
        <v>16018</v>
      </c>
      <c r="Q3268">
        <v>10</v>
      </c>
      <c r="R3268">
        <v>1</v>
      </c>
      <c r="S3268">
        <v>67115436</v>
      </c>
      <c r="U3268" t="s">
        <v>2349</v>
      </c>
      <c r="W3268" t="s">
        <v>3907</v>
      </c>
      <c r="X3268">
        <v>364018050000</v>
      </c>
      <c r="Y3268" t="s">
        <v>86</v>
      </c>
      <c r="Z3268" t="s">
        <v>66</v>
      </c>
      <c r="AF3268" t="s">
        <v>1976</v>
      </c>
      <c r="AG3268" t="s">
        <v>1972</v>
      </c>
      <c r="AL3268">
        <v>5</v>
      </c>
      <c r="AN3268" t="s">
        <v>1974</v>
      </c>
      <c r="AO3268">
        <v>0</v>
      </c>
      <c r="AQ3268">
        <v>2258309</v>
      </c>
      <c r="AR3268" t="s">
        <v>4605</v>
      </c>
      <c r="AS3268" t="s">
        <v>5883</v>
      </c>
      <c r="AT3268" t="s">
        <v>2022</v>
      </c>
    </row>
    <row r="3269" spans="1:46" x14ac:dyDescent="0.25">
      <c r="A3269" t="str">
        <f>_xlfn.XLOOKUP(I3269,UTILIZADAS[Contacto1],UTILIZADAS[Source.Name],,0)</f>
        <v>Cobros Abril Canal Fijo</v>
      </c>
      <c r="B3269" s="18">
        <f>VLOOKUP(J3269,Ref!A:C,3,0)</f>
        <v>0</v>
      </c>
      <c r="C3269" s="18">
        <f>VLOOKUP(J3269,Ref!A:D,4,0)</f>
        <v>0</v>
      </c>
      <c r="D3269" s="18" t="str">
        <f t="shared" si="153"/>
        <v>14/may</v>
      </c>
      <c r="E3269" s="18">
        <f t="shared" si="154"/>
        <v>6</v>
      </c>
      <c r="F3269" s="18">
        <v>1</v>
      </c>
      <c r="G3269" s="18">
        <f t="shared" si="155"/>
        <v>0</v>
      </c>
      <c r="H3269" s="3">
        <v>46156.600682870368</v>
      </c>
      <c r="I3269">
        <v>67115436</v>
      </c>
      <c r="J3269" t="s">
        <v>1967</v>
      </c>
      <c r="K3269" t="s">
        <v>1968</v>
      </c>
      <c r="L3269" t="s">
        <v>1969</v>
      </c>
      <c r="M3269" t="s">
        <v>1970</v>
      </c>
      <c r="O3269">
        <v>364018050000</v>
      </c>
      <c r="P3269">
        <v>16018</v>
      </c>
      <c r="Q3269">
        <v>10</v>
      </c>
      <c r="R3269">
        <v>1</v>
      </c>
      <c r="S3269">
        <v>67115436</v>
      </c>
      <c r="U3269" t="s">
        <v>2349</v>
      </c>
      <c r="W3269" t="s">
        <v>3907</v>
      </c>
      <c r="X3269">
        <v>364018050000</v>
      </c>
      <c r="Y3269" t="s">
        <v>86</v>
      </c>
      <c r="Z3269" t="s">
        <v>66</v>
      </c>
      <c r="AF3269" t="s">
        <v>1976</v>
      </c>
      <c r="AG3269" t="s">
        <v>1972</v>
      </c>
      <c r="AL3269">
        <v>0</v>
      </c>
      <c r="AN3269" t="s">
        <v>1974</v>
      </c>
      <c r="AO3269">
        <v>0</v>
      </c>
      <c r="AQ3269">
        <v>2258309</v>
      </c>
      <c r="AR3269" t="s">
        <v>4605</v>
      </c>
      <c r="AS3269" t="s">
        <v>5883</v>
      </c>
      <c r="AT3269" t="s">
        <v>1975</v>
      </c>
    </row>
    <row r="3270" spans="1:46" x14ac:dyDescent="0.25">
      <c r="A3270" t="str">
        <f>_xlfn.XLOOKUP(I3270,UTILIZADAS[Contacto1],UTILIZADAS[Source.Name],,0)</f>
        <v>Cobros Abril Canal Fijo</v>
      </c>
      <c r="B3270" s="18">
        <f>VLOOKUP(J3270,Ref!A:C,3,0)</f>
        <v>0</v>
      </c>
      <c r="C3270" s="18">
        <f>VLOOKUP(J3270,Ref!A:D,4,0)</f>
        <v>0</v>
      </c>
      <c r="D3270" s="18" t="str">
        <f t="shared" si="153"/>
        <v>18/may</v>
      </c>
      <c r="E3270" s="18">
        <f t="shared" si="154"/>
        <v>6</v>
      </c>
      <c r="F3270" s="18">
        <v>1</v>
      </c>
      <c r="G3270" s="18">
        <f t="shared" si="155"/>
        <v>0</v>
      </c>
      <c r="H3270" s="3">
        <v>46160.731030092589</v>
      </c>
      <c r="I3270">
        <v>67115436</v>
      </c>
      <c r="J3270" t="s">
        <v>1967</v>
      </c>
      <c r="K3270" t="s">
        <v>1968</v>
      </c>
      <c r="L3270" t="s">
        <v>1969</v>
      </c>
      <c r="M3270" t="s">
        <v>1970</v>
      </c>
      <c r="O3270">
        <v>364018050000</v>
      </c>
      <c r="P3270">
        <v>16018</v>
      </c>
      <c r="Q3270">
        <v>10</v>
      </c>
      <c r="R3270">
        <v>1</v>
      </c>
      <c r="S3270">
        <v>67115436</v>
      </c>
      <c r="U3270" t="s">
        <v>2349</v>
      </c>
      <c r="W3270" t="s">
        <v>3907</v>
      </c>
      <c r="X3270">
        <v>364018050000</v>
      </c>
      <c r="Y3270" t="s">
        <v>86</v>
      </c>
      <c r="Z3270" t="s">
        <v>66</v>
      </c>
      <c r="AF3270" t="s">
        <v>1976</v>
      </c>
      <c r="AG3270" t="s">
        <v>1972</v>
      </c>
      <c r="AL3270">
        <v>0</v>
      </c>
      <c r="AN3270" t="s">
        <v>1974</v>
      </c>
      <c r="AO3270">
        <v>0</v>
      </c>
      <c r="AQ3270">
        <v>2258309</v>
      </c>
      <c r="AR3270" t="s">
        <v>4605</v>
      </c>
      <c r="AS3270" t="s">
        <v>5883</v>
      </c>
      <c r="AT3270" t="s">
        <v>1975</v>
      </c>
    </row>
    <row r="3271" spans="1:46" x14ac:dyDescent="0.25">
      <c r="A3271" t="str">
        <f>_xlfn.XLOOKUP(I3271,UTILIZADAS[Contacto1],UTILIZADAS[Source.Name],,0)</f>
        <v>Cobros Abril Canal Fijo</v>
      </c>
      <c r="B3271" s="18">
        <f>VLOOKUP(J3271,Ref!A:C,3,0)</f>
        <v>0</v>
      </c>
      <c r="C3271" s="18">
        <f>VLOOKUP(J3271,Ref!A:D,4,0)</f>
        <v>0</v>
      </c>
      <c r="D3271" s="18" t="str">
        <f t="shared" si="153"/>
        <v>20/may</v>
      </c>
      <c r="E3271" s="18">
        <f t="shared" si="154"/>
        <v>6</v>
      </c>
      <c r="F3271" s="18">
        <v>1</v>
      </c>
      <c r="G3271" s="18">
        <f t="shared" si="155"/>
        <v>0</v>
      </c>
      <c r="H3271" s="3">
        <v>46162.536956018521</v>
      </c>
      <c r="I3271">
        <v>67115436</v>
      </c>
      <c r="J3271" t="s">
        <v>2023</v>
      </c>
      <c r="K3271" t="s">
        <v>1968</v>
      </c>
      <c r="L3271" t="s">
        <v>1969</v>
      </c>
      <c r="M3271" t="s">
        <v>1970</v>
      </c>
      <c r="O3271">
        <v>364018050000</v>
      </c>
      <c r="P3271">
        <v>16018</v>
      </c>
      <c r="Q3271">
        <v>10</v>
      </c>
      <c r="R3271">
        <v>1</v>
      </c>
      <c r="S3271">
        <v>67115436</v>
      </c>
      <c r="U3271" t="s">
        <v>2349</v>
      </c>
      <c r="W3271" t="s">
        <v>3907</v>
      </c>
      <c r="X3271">
        <v>364018050000</v>
      </c>
      <c r="Y3271" t="s">
        <v>86</v>
      </c>
      <c r="Z3271" t="s">
        <v>66</v>
      </c>
      <c r="AF3271" t="s">
        <v>1976</v>
      </c>
      <c r="AG3271" t="s">
        <v>1972</v>
      </c>
      <c r="AL3271">
        <v>0</v>
      </c>
      <c r="AN3271" t="s">
        <v>1974</v>
      </c>
      <c r="AO3271">
        <v>0</v>
      </c>
      <c r="AQ3271">
        <v>2258309</v>
      </c>
      <c r="AR3271" t="s">
        <v>4605</v>
      </c>
      <c r="AS3271" t="s">
        <v>5883</v>
      </c>
      <c r="AT3271" t="s">
        <v>2024</v>
      </c>
    </row>
    <row r="3272" spans="1:46" x14ac:dyDescent="0.25">
      <c r="A3272" t="str">
        <f>_xlfn.XLOOKUP(I3272,UTILIZADAS[Contacto1],UTILIZADAS[Source.Name],,0)</f>
        <v>Cobros Abril Canal Fijo</v>
      </c>
      <c r="B3272" s="18">
        <f>VLOOKUP(J3272,Ref!A:C,3,0)</f>
        <v>0</v>
      </c>
      <c r="C3272" s="18">
        <f>VLOOKUP(J3272,Ref!A:D,4,0)</f>
        <v>0</v>
      </c>
      <c r="D3272" s="18" t="str">
        <f t="shared" si="153"/>
        <v>20/may</v>
      </c>
      <c r="E3272" s="18">
        <f t="shared" si="154"/>
        <v>6</v>
      </c>
      <c r="F3272" s="18">
        <v>1</v>
      </c>
      <c r="G3272" s="18">
        <f t="shared" si="155"/>
        <v>0</v>
      </c>
      <c r="H3272" s="3">
        <v>46162.69</v>
      </c>
      <c r="I3272">
        <v>67115436</v>
      </c>
      <c r="J3272" t="s">
        <v>1967</v>
      </c>
      <c r="K3272" t="s">
        <v>1968</v>
      </c>
      <c r="L3272" t="s">
        <v>1969</v>
      </c>
      <c r="M3272" t="s">
        <v>1970</v>
      </c>
      <c r="O3272">
        <v>364018050000</v>
      </c>
      <c r="P3272">
        <v>16018</v>
      </c>
      <c r="Q3272">
        <v>10</v>
      </c>
      <c r="R3272">
        <v>1</v>
      </c>
      <c r="S3272">
        <v>67115436</v>
      </c>
      <c r="U3272" t="s">
        <v>2349</v>
      </c>
      <c r="W3272" t="s">
        <v>3907</v>
      </c>
      <c r="X3272">
        <v>364018050000</v>
      </c>
      <c r="Y3272" t="s">
        <v>86</v>
      </c>
      <c r="Z3272" t="s">
        <v>66</v>
      </c>
      <c r="AF3272" t="s">
        <v>1976</v>
      </c>
      <c r="AG3272" t="s">
        <v>1972</v>
      </c>
      <c r="AL3272">
        <v>0</v>
      </c>
      <c r="AN3272" t="s">
        <v>1974</v>
      </c>
      <c r="AO3272">
        <v>0</v>
      </c>
      <c r="AQ3272">
        <v>2258309</v>
      </c>
      <c r="AR3272" t="s">
        <v>4605</v>
      </c>
      <c r="AS3272" t="s">
        <v>5883</v>
      </c>
      <c r="AT3272" t="s">
        <v>1975</v>
      </c>
    </row>
    <row r="3273" spans="1:46" x14ac:dyDescent="0.25">
      <c r="A3273" t="str">
        <f>_xlfn.XLOOKUP(I3273,UTILIZADAS[Contacto1],UTILIZADAS[Source.Name],,0)</f>
        <v>Cobros Abril Canal Fijo</v>
      </c>
      <c r="B3273" s="18">
        <f>VLOOKUP(J3273,Ref!A:C,3,0)</f>
        <v>1</v>
      </c>
      <c r="C3273" s="18">
        <f>VLOOKUP(J3273,Ref!A:D,4,0)</f>
        <v>1</v>
      </c>
      <c r="D3273" s="18" t="str">
        <f t="shared" si="153"/>
        <v>21/may</v>
      </c>
      <c r="E3273" s="18">
        <f t="shared" si="154"/>
        <v>6</v>
      </c>
      <c r="F3273" s="18">
        <v>1</v>
      </c>
      <c r="G3273" s="18">
        <f t="shared" si="155"/>
        <v>1</v>
      </c>
      <c r="H3273" s="3">
        <v>46163.598425925928</v>
      </c>
      <c r="I3273">
        <v>67115436</v>
      </c>
      <c r="J3273">
        <v>6003</v>
      </c>
      <c r="K3273" t="s">
        <v>1983</v>
      </c>
      <c r="L3273" t="s">
        <v>1897</v>
      </c>
      <c r="M3273" t="s">
        <v>1970</v>
      </c>
      <c r="O3273">
        <v>364018050000</v>
      </c>
      <c r="P3273">
        <v>16018</v>
      </c>
      <c r="Q3273">
        <v>10</v>
      </c>
      <c r="R3273">
        <v>1</v>
      </c>
      <c r="S3273">
        <v>67115436</v>
      </c>
      <c r="U3273" t="s">
        <v>2349</v>
      </c>
      <c r="W3273" t="s">
        <v>3907</v>
      </c>
      <c r="X3273">
        <v>364018050000</v>
      </c>
      <c r="Y3273" t="s">
        <v>86</v>
      </c>
      <c r="Z3273" t="s">
        <v>66</v>
      </c>
      <c r="AF3273" t="s">
        <v>1976</v>
      </c>
      <c r="AG3273" t="s">
        <v>1972</v>
      </c>
      <c r="AL3273">
        <v>304</v>
      </c>
      <c r="AM3273" t="s">
        <v>1979</v>
      </c>
      <c r="AN3273" t="s">
        <v>1987</v>
      </c>
      <c r="AO3273">
        <v>0</v>
      </c>
      <c r="AQ3273">
        <v>2258309</v>
      </c>
      <c r="AR3273" t="s">
        <v>4605</v>
      </c>
      <c r="AS3273" t="s">
        <v>5883</v>
      </c>
      <c r="AT3273" t="s">
        <v>1892</v>
      </c>
    </row>
    <row r="3274" spans="1:46" x14ac:dyDescent="0.25">
      <c r="A3274" t="str">
        <f>_xlfn.XLOOKUP(I3274,UTILIZADAS[Contacto1],UTILIZADAS[Source.Name],,0)</f>
        <v>Cobros Mayo</v>
      </c>
      <c r="B3274" s="18">
        <f>VLOOKUP(J3274,Ref!A:C,3,0)</f>
        <v>0</v>
      </c>
      <c r="C3274" s="18">
        <f>VLOOKUP(J3274,Ref!A:D,4,0)</f>
        <v>0</v>
      </c>
      <c r="D3274" s="18" t="str">
        <f t="shared" si="153"/>
        <v>12/may</v>
      </c>
      <c r="E3274" s="18">
        <f t="shared" si="154"/>
        <v>4</v>
      </c>
      <c r="F3274" s="18">
        <v>1</v>
      </c>
      <c r="G3274" s="18">
        <f t="shared" si="155"/>
        <v>0</v>
      </c>
      <c r="H3274" s="3">
        <v>46154.516574074078</v>
      </c>
      <c r="I3274">
        <v>67122687</v>
      </c>
      <c r="J3274" t="s">
        <v>2023</v>
      </c>
      <c r="K3274" t="s">
        <v>1968</v>
      </c>
      <c r="L3274" t="s">
        <v>1969</v>
      </c>
      <c r="M3274" t="s">
        <v>1970</v>
      </c>
      <c r="O3274">
        <v>362071690000</v>
      </c>
      <c r="P3274">
        <v>16018</v>
      </c>
      <c r="Q3274">
        <v>10</v>
      </c>
      <c r="R3274">
        <v>1</v>
      </c>
      <c r="S3274">
        <v>67122687</v>
      </c>
      <c r="U3274" t="s">
        <v>6136</v>
      </c>
      <c r="W3274">
        <v>160136722</v>
      </c>
      <c r="X3274">
        <v>362071690000</v>
      </c>
      <c r="Y3274" t="s">
        <v>4720</v>
      </c>
      <c r="Z3274" t="s">
        <v>66</v>
      </c>
      <c r="AG3274" t="s">
        <v>1972</v>
      </c>
      <c r="AL3274">
        <v>0</v>
      </c>
      <c r="AN3274" t="s">
        <v>1974</v>
      </c>
      <c r="AO3274">
        <v>0</v>
      </c>
      <c r="AQ3274">
        <v>2258310</v>
      </c>
      <c r="AR3274" t="s">
        <v>4605</v>
      </c>
      <c r="AS3274" t="s">
        <v>5883</v>
      </c>
      <c r="AT3274" t="s">
        <v>2024</v>
      </c>
    </row>
    <row r="3275" spans="1:46" x14ac:dyDescent="0.25">
      <c r="A3275" t="str">
        <f>_xlfn.XLOOKUP(I3275,UTILIZADAS[Contacto1],UTILIZADAS[Source.Name],,0)</f>
        <v>Cobros Mayo</v>
      </c>
      <c r="B3275" s="18">
        <f>VLOOKUP(J3275,Ref!A:C,3,0)</f>
        <v>0</v>
      </c>
      <c r="C3275" s="18">
        <f>VLOOKUP(J3275,Ref!A:D,4,0)</f>
        <v>0</v>
      </c>
      <c r="D3275" s="18" t="str">
        <f t="shared" si="153"/>
        <v>12/may</v>
      </c>
      <c r="E3275" s="18">
        <f t="shared" si="154"/>
        <v>4</v>
      </c>
      <c r="F3275" s="18">
        <v>1</v>
      </c>
      <c r="G3275" s="18">
        <f t="shared" si="155"/>
        <v>0</v>
      </c>
      <c r="H3275" s="3">
        <v>46154.638842592591</v>
      </c>
      <c r="I3275">
        <v>67122687</v>
      </c>
      <c r="J3275" t="s">
        <v>2023</v>
      </c>
      <c r="K3275" t="s">
        <v>1968</v>
      </c>
      <c r="L3275" t="s">
        <v>1969</v>
      </c>
      <c r="M3275" t="s">
        <v>1970</v>
      </c>
      <c r="O3275">
        <v>362071690000</v>
      </c>
      <c r="P3275">
        <v>16018</v>
      </c>
      <c r="Q3275">
        <v>10</v>
      </c>
      <c r="R3275">
        <v>1</v>
      </c>
      <c r="S3275">
        <v>67122687</v>
      </c>
      <c r="U3275" t="s">
        <v>6136</v>
      </c>
      <c r="W3275">
        <v>160136722</v>
      </c>
      <c r="X3275">
        <v>362071690000</v>
      </c>
      <c r="Y3275" t="s">
        <v>4720</v>
      </c>
      <c r="Z3275" t="s">
        <v>66</v>
      </c>
      <c r="AG3275" t="s">
        <v>1972</v>
      </c>
      <c r="AL3275">
        <v>0</v>
      </c>
      <c r="AN3275" t="s">
        <v>1974</v>
      </c>
      <c r="AO3275">
        <v>0</v>
      </c>
      <c r="AQ3275">
        <v>2258310</v>
      </c>
      <c r="AR3275" t="s">
        <v>4605</v>
      </c>
      <c r="AS3275" t="s">
        <v>5883</v>
      </c>
      <c r="AT3275" t="s">
        <v>2024</v>
      </c>
    </row>
    <row r="3276" spans="1:46" x14ac:dyDescent="0.25">
      <c r="A3276" t="str">
        <f>_xlfn.XLOOKUP(I3276,UTILIZADAS[Contacto1],UTILIZADAS[Source.Name],,0)</f>
        <v>Cobros Mayo</v>
      </c>
      <c r="B3276" s="18">
        <f>VLOOKUP(J3276,Ref!A:C,3,0)</f>
        <v>0</v>
      </c>
      <c r="C3276" s="18">
        <f>VLOOKUP(J3276,Ref!A:D,4,0)</f>
        <v>0</v>
      </c>
      <c r="D3276" s="18" t="str">
        <f t="shared" si="153"/>
        <v>13/may</v>
      </c>
      <c r="E3276" s="18">
        <f t="shared" si="154"/>
        <v>4</v>
      </c>
      <c r="F3276" s="18">
        <v>1</v>
      </c>
      <c r="G3276" s="18">
        <f t="shared" si="155"/>
        <v>0</v>
      </c>
      <c r="H3276" s="3">
        <v>46155.434004629627</v>
      </c>
      <c r="I3276">
        <v>67122687</v>
      </c>
      <c r="J3276" t="s">
        <v>2023</v>
      </c>
      <c r="K3276" t="s">
        <v>1968</v>
      </c>
      <c r="L3276" t="s">
        <v>1969</v>
      </c>
      <c r="M3276" t="s">
        <v>1970</v>
      </c>
      <c r="O3276">
        <v>362071690000</v>
      </c>
      <c r="P3276">
        <v>16018</v>
      </c>
      <c r="Q3276">
        <v>10</v>
      </c>
      <c r="R3276">
        <v>1</v>
      </c>
      <c r="S3276">
        <v>67122687</v>
      </c>
      <c r="U3276" t="s">
        <v>6136</v>
      </c>
      <c r="W3276">
        <v>160136722</v>
      </c>
      <c r="X3276">
        <v>362071690000</v>
      </c>
      <c r="Y3276" t="s">
        <v>4720</v>
      </c>
      <c r="Z3276" t="s">
        <v>66</v>
      </c>
      <c r="AG3276" t="s">
        <v>1972</v>
      </c>
      <c r="AL3276">
        <v>0</v>
      </c>
      <c r="AN3276" t="s">
        <v>1974</v>
      </c>
      <c r="AO3276">
        <v>0</v>
      </c>
      <c r="AQ3276">
        <v>2258310</v>
      </c>
      <c r="AR3276" t="s">
        <v>4605</v>
      </c>
      <c r="AS3276" t="s">
        <v>5883</v>
      </c>
      <c r="AT3276" t="s">
        <v>2024</v>
      </c>
    </row>
    <row r="3277" spans="1:46" x14ac:dyDescent="0.25">
      <c r="A3277" t="str">
        <f>_xlfn.XLOOKUP(I3277,UTILIZADAS[Contacto1],UTILIZADAS[Source.Name],,0)</f>
        <v>Cobros Mayo</v>
      </c>
      <c r="B3277" s="18">
        <f>VLOOKUP(J3277,Ref!A:C,3,0)</f>
        <v>0</v>
      </c>
      <c r="C3277" s="18">
        <f>VLOOKUP(J3277,Ref!A:D,4,0)</f>
        <v>0</v>
      </c>
      <c r="D3277" s="18" t="str">
        <f t="shared" si="153"/>
        <v>13/may</v>
      </c>
      <c r="E3277" s="18">
        <f t="shared" si="154"/>
        <v>4</v>
      </c>
      <c r="F3277" s="18">
        <v>1</v>
      </c>
      <c r="G3277" s="18">
        <f t="shared" si="155"/>
        <v>1</v>
      </c>
      <c r="H3277" s="3">
        <v>46155.485300925924</v>
      </c>
      <c r="I3277">
        <v>67122687</v>
      </c>
      <c r="J3277" t="s">
        <v>2023</v>
      </c>
      <c r="K3277" t="s">
        <v>1968</v>
      </c>
      <c r="L3277" t="s">
        <v>1969</v>
      </c>
      <c r="M3277" t="s">
        <v>1970</v>
      </c>
      <c r="O3277">
        <v>362071690000</v>
      </c>
      <c r="P3277">
        <v>16018</v>
      </c>
      <c r="Q3277">
        <v>10</v>
      </c>
      <c r="R3277">
        <v>1</v>
      </c>
      <c r="S3277">
        <v>67122687</v>
      </c>
      <c r="U3277" t="s">
        <v>6136</v>
      </c>
      <c r="W3277">
        <v>160136722</v>
      </c>
      <c r="X3277">
        <v>362071690000</v>
      </c>
      <c r="Y3277" t="s">
        <v>4720</v>
      </c>
      <c r="Z3277" t="s">
        <v>66</v>
      </c>
      <c r="AG3277" t="s">
        <v>1972</v>
      </c>
      <c r="AL3277">
        <v>0</v>
      </c>
      <c r="AN3277" t="s">
        <v>1974</v>
      </c>
      <c r="AO3277">
        <v>0</v>
      </c>
      <c r="AQ3277">
        <v>2258310</v>
      </c>
      <c r="AR3277" t="s">
        <v>4605</v>
      </c>
      <c r="AS3277" t="s">
        <v>5883</v>
      </c>
      <c r="AT3277" t="s">
        <v>2024</v>
      </c>
    </row>
    <row r="3278" spans="1:46" x14ac:dyDescent="0.25">
      <c r="A3278" t="str">
        <f>_xlfn.XLOOKUP(I3278,UTILIZADAS[Contacto1],UTILIZADAS[Source.Name],,0)</f>
        <v>Cobros Abril Canal Fijo</v>
      </c>
      <c r="B3278" s="18">
        <f>VLOOKUP(J3278,Ref!A:C,3,0)</f>
        <v>0</v>
      </c>
      <c r="C3278" s="18">
        <f>VLOOKUP(J3278,Ref!A:D,4,0)</f>
        <v>0</v>
      </c>
      <c r="D3278" s="18" t="str">
        <f t="shared" si="153"/>
        <v>12/may</v>
      </c>
      <c r="E3278" s="18">
        <f t="shared" si="154"/>
        <v>6</v>
      </c>
      <c r="F3278" s="18">
        <v>1</v>
      </c>
      <c r="G3278" s="18">
        <f t="shared" si="155"/>
        <v>0</v>
      </c>
      <c r="H3278" s="3">
        <v>46154.516597222224</v>
      </c>
      <c r="I3278">
        <v>67123494</v>
      </c>
      <c r="J3278" t="s">
        <v>1967</v>
      </c>
      <c r="K3278" t="s">
        <v>1968</v>
      </c>
      <c r="L3278" t="s">
        <v>1969</v>
      </c>
      <c r="M3278" t="s">
        <v>1970</v>
      </c>
      <c r="O3278">
        <v>361037430000</v>
      </c>
      <c r="P3278">
        <v>16018</v>
      </c>
      <c r="Q3278">
        <v>10</v>
      </c>
      <c r="R3278">
        <v>1</v>
      </c>
      <c r="S3278">
        <v>67123494</v>
      </c>
      <c r="U3278" t="s">
        <v>2473</v>
      </c>
      <c r="W3278" t="s">
        <v>4061</v>
      </c>
      <c r="X3278">
        <v>361037430000</v>
      </c>
      <c r="Y3278" t="s">
        <v>65</v>
      </c>
      <c r="Z3278" t="s">
        <v>66</v>
      </c>
      <c r="AG3278" t="s">
        <v>1972</v>
      </c>
      <c r="AL3278">
        <v>0</v>
      </c>
      <c r="AN3278" t="s">
        <v>1974</v>
      </c>
      <c r="AO3278">
        <v>0</v>
      </c>
      <c r="AQ3278">
        <v>2258311</v>
      </c>
      <c r="AR3278" t="s">
        <v>4605</v>
      </c>
      <c r="AS3278" t="s">
        <v>5883</v>
      </c>
      <c r="AT3278" t="s">
        <v>1975</v>
      </c>
    </row>
    <row r="3279" spans="1:46" x14ac:dyDescent="0.25">
      <c r="A3279" t="str">
        <f>_xlfn.XLOOKUP(I3279,UTILIZADAS[Contacto1],UTILIZADAS[Source.Name],,0)</f>
        <v>Cobros Abril Canal Fijo</v>
      </c>
      <c r="B3279" s="18">
        <f>VLOOKUP(J3279,Ref!A:C,3,0)</f>
        <v>0</v>
      </c>
      <c r="C3279" s="18">
        <f>VLOOKUP(J3279,Ref!A:D,4,0)</f>
        <v>0</v>
      </c>
      <c r="D3279" s="18" t="str">
        <f t="shared" si="153"/>
        <v>14/may</v>
      </c>
      <c r="E3279" s="18">
        <f t="shared" si="154"/>
        <v>6</v>
      </c>
      <c r="F3279" s="18">
        <v>1</v>
      </c>
      <c r="G3279" s="18">
        <f t="shared" si="155"/>
        <v>0</v>
      </c>
      <c r="H3279" s="3">
        <v>46156.601215277777</v>
      </c>
      <c r="I3279">
        <v>67123494</v>
      </c>
      <c r="J3279" t="s">
        <v>1967</v>
      </c>
      <c r="K3279" t="s">
        <v>1968</v>
      </c>
      <c r="L3279" t="s">
        <v>1969</v>
      </c>
      <c r="M3279" t="s">
        <v>1970</v>
      </c>
      <c r="O3279">
        <v>361037430000</v>
      </c>
      <c r="P3279">
        <v>16018</v>
      </c>
      <c r="Q3279">
        <v>10</v>
      </c>
      <c r="R3279">
        <v>1</v>
      </c>
      <c r="S3279">
        <v>67123494</v>
      </c>
      <c r="U3279" t="s">
        <v>2473</v>
      </c>
      <c r="W3279" t="s">
        <v>4061</v>
      </c>
      <c r="X3279">
        <v>361037430000</v>
      </c>
      <c r="Y3279" t="s">
        <v>65</v>
      </c>
      <c r="Z3279" t="s">
        <v>66</v>
      </c>
      <c r="AG3279" t="s">
        <v>1972</v>
      </c>
      <c r="AL3279">
        <v>0</v>
      </c>
      <c r="AN3279" t="s">
        <v>1974</v>
      </c>
      <c r="AO3279">
        <v>0</v>
      </c>
      <c r="AQ3279">
        <v>2258311</v>
      </c>
      <c r="AR3279" t="s">
        <v>4605</v>
      </c>
      <c r="AS3279" t="s">
        <v>5883</v>
      </c>
      <c r="AT3279" t="s">
        <v>1975</v>
      </c>
    </row>
    <row r="3280" spans="1:46" x14ac:dyDescent="0.25">
      <c r="A3280" t="str">
        <f>_xlfn.XLOOKUP(I3280,UTILIZADAS[Contacto1],UTILIZADAS[Source.Name],,0)</f>
        <v>Cobros Abril Canal Fijo</v>
      </c>
      <c r="B3280" s="18">
        <f>VLOOKUP(J3280,Ref!A:C,3,0)</f>
        <v>0</v>
      </c>
      <c r="C3280" s="18">
        <f>VLOOKUP(J3280,Ref!A:D,4,0)</f>
        <v>0</v>
      </c>
      <c r="D3280" s="18" t="str">
        <f t="shared" si="153"/>
        <v>18/may</v>
      </c>
      <c r="E3280" s="18">
        <f t="shared" si="154"/>
        <v>6</v>
      </c>
      <c r="F3280" s="18">
        <v>1</v>
      </c>
      <c r="G3280" s="18">
        <f t="shared" si="155"/>
        <v>0</v>
      </c>
      <c r="H3280" s="3">
        <v>46160.731562499997</v>
      </c>
      <c r="I3280">
        <v>67123494</v>
      </c>
      <c r="J3280" t="s">
        <v>1967</v>
      </c>
      <c r="K3280" t="s">
        <v>1968</v>
      </c>
      <c r="L3280" t="s">
        <v>1969</v>
      </c>
      <c r="M3280" t="s">
        <v>1970</v>
      </c>
      <c r="O3280">
        <v>361037430000</v>
      </c>
      <c r="P3280">
        <v>16018</v>
      </c>
      <c r="Q3280">
        <v>10</v>
      </c>
      <c r="R3280">
        <v>1</v>
      </c>
      <c r="S3280">
        <v>67123494</v>
      </c>
      <c r="U3280" t="s">
        <v>2473</v>
      </c>
      <c r="W3280" t="s">
        <v>4061</v>
      </c>
      <c r="X3280">
        <v>361037430000</v>
      </c>
      <c r="Y3280" t="s">
        <v>65</v>
      </c>
      <c r="Z3280" t="s">
        <v>66</v>
      </c>
      <c r="AG3280" t="s">
        <v>1972</v>
      </c>
      <c r="AL3280">
        <v>0</v>
      </c>
      <c r="AN3280" t="s">
        <v>1974</v>
      </c>
      <c r="AO3280">
        <v>0</v>
      </c>
      <c r="AQ3280">
        <v>2258311</v>
      </c>
      <c r="AR3280" t="s">
        <v>4605</v>
      </c>
      <c r="AS3280" t="s">
        <v>5883</v>
      </c>
      <c r="AT3280" t="s">
        <v>1975</v>
      </c>
    </row>
    <row r="3281" spans="1:46" x14ac:dyDescent="0.25">
      <c r="A3281" t="str">
        <f>_xlfn.XLOOKUP(I3281,UTILIZADAS[Contacto1],UTILIZADAS[Source.Name],,0)</f>
        <v>Cobros Abril Canal Fijo</v>
      </c>
      <c r="B3281" s="18">
        <f>VLOOKUP(J3281,Ref!A:C,3,0)</f>
        <v>0</v>
      </c>
      <c r="C3281" s="18">
        <f>VLOOKUP(J3281,Ref!A:D,4,0)</f>
        <v>0</v>
      </c>
      <c r="D3281" s="18" t="str">
        <f t="shared" si="153"/>
        <v>20/may</v>
      </c>
      <c r="E3281" s="18">
        <f t="shared" si="154"/>
        <v>6</v>
      </c>
      <c r="F3281" s="18">
        <v>1</v>
      </c>
      <c r="G3281" s="18">
        <f t="shared" si="155"/>
        <v>0</v>
      </c>
      <c r="H3281" s="3">
        <v>46162.536111111112</v>
      </c>
      <c r="I3281">
        <v>67123494</v>
      </c>
      <c r="J3281" t="s">
        <v>1967</v>
      </c>
      <c r="K3281" t="s">
        <v>1968</v>
      </c>
      <c r="L3281" t="s">
        <v>1969</v>
      </c>
      <c r="M3281" t="s">
        <v>1970</v>
      </c>
      <c r="O3281">
        <v>361037430000</v>
      </c>
      <c r="P3281">
        <v>16018</v>
      </c>
      <c r="Q3281">
        <v>10</v>
      </c>
      <c r="R3281">
        <v>1</v>
      </c>
      <c r="S3281">
        <v>67123494</v>
      </c>
      <c r="U3281" t="s">
        <v>2473</v>
      </c>
      <c r="W3281" t="s">
        <v>4061</v>
      </c>
      <c r="X3281">
        <v>361037430000</v>
      </c>
      <c r="Y3281" t="s">
        <v>65</v>
      </c>
      <c r="Z3281" t="s">
        <v>66</v>
      </c>
      <c r="AG3281" t="s">
        <v>1972</v>
      </c>
      <c r="AL3281">
        <v>0</v>
      </c>
      <c r="AN3281" t="s">
        <v>1974</v>
      </c>
      <c r="AO3281">
        <v>0</v>
      </c>
      <c r="AQ3281">
        <v>2258311</v>
      </c>
      <c r="AR3281" t="s">
        <v>4605</v>
      </c>
      <c r="AS3281" t="s">
        <v>5883</v>
      </c>
      <c r="AT3281" t="s">
        <v>1975</v>
      </c>
    </row>
    <row r="3282" spans="1:46" x14ac:dyDescent="0.25">
      <c r="A3282" t="str">
        <f>_xlfn.XLOOKUP(I3282,UTILIZADAS[Contacto1],UTILIZADAS[Source.Name],,0)</f>
        <v>Cobros Abril Canal Fijo</v>
      </c>
      <c r="B3282" s="18">
        <f>VLOOKUP(J3282,Ref!A:C,3,0)</f>
        <v>0</v>
      </c>
      <c r="C3282" s="18">
        <f>VLOOKUP(J3282,Ref!A:D,4,0)</f>
        <v>0</v>
      </c>
      <c r="D3282" s="18" t="str">
        <f t="shared" si="153"/>
        <v>21/may</v>
      </c>
      <c r="E3282" s="18">
        <f t="shared" si="154"/>
        <v>6</v>
      </c>
      <c r="F3282" s="18">
        <v>1</v>
      </c>
      <c r="G3282" s="18">
        <f t="shared" si="155"/>
        <v>0</v>
      </c>
      <c r="H3282" s="3">
        <v>46163.602523148147</v>
      </c>
      <c r="I3282">
        <v>67123494</v>
      </c>
      <c r="J3282" t="s">
        <v>1967</v>
      </c>
      <c r="K3282" t="s">
        <v>1968</v>
      </c>
      <c r="L3282" t="s">
        <v>1969</v>
      </c>
      <c r="M3282" t="s">
        <v>1970</v>
      </c>
      <c r="O3282">
        <v>361037430000</v>
      </c>
      <c r="P3282">
        <v>16018</v>
      </c>
      <c r="Q3282">
        <v>10</v>
      </c>
      <c r="R3282">
        <v>1</v>
      </c>
      <c r="S3282">
        <v>67123494</v>
      </c>
      <c r="U3282" t="s">
        <v>2473</v>
      </c>
      <c r="W3282" t="s">
        <v>4061</v>
      </c>
      <c r="X3282">
        <v>361037430000</v>
      </c>
      <c r="Y3282" t="s">
        <v>65</v>
      </c>
      <c r="Z3282" t="s">
        <v>66</v>
      </c>
      <c r="AG3282" t="s">
        <v>1972</v>
      </c>
      <c r="AL3282">
        <v>0</v>
      </c>
      <c r="AN3282" t="s">
        <v>1974</v>
      </c>
      <c r="AO3282">
        <v>0</v>
      </c>
      <c r="AQ3282">
        <v>2258311</v>
      </c>
      <c r="AR3282" t="s">
        <v>4605</v>
      </c>
      <c r="AS3282" t="s">
        <v>5883</v>
      </c>
      <c r="AT3282" t="s">
        <v>1975</v>
      </c>
    </row>
    <row r="3283" spans="1:46" x14ac:dyDescent="0.25">
      <c r="A3283" t="str">
        <f>_xlfn.XLOOKUP(I3283,UTILIZADAS[Contacto1],UTILIZADAS[Source.Name],,0)</f>
        <v>Cobros Abril Canal Fijo</v>
      </c>
      <c r="B3283" s="18">
        <f>VLOOKUP(J3283,Ref!A:C,3,0)</f>
        <v>0</v>
      </c>
      <c r="C3283" s="18">
        <f>VLOOKUP(J3283,Ref!A:D,4,0)</f>
        <v>0</v>
      </c>
      <c r="D3283" s="18" t="str">
        <f t="shared" si="153"/>
        <v>22/may</v>
      </c>
      <c r="E3283" s="18">
        <f t="shared" si="154"/>
        <v>6</v>
      </c>
      <c r="F3283" s="18">
        <v>1</v>
      </c>
      <c r="G3283" s="18">
        <f t="shared" si="155"/>
        <v>1</v>
      </c>
      <c r="H3283" s="3">
        <v>46164.44902777778</v>
      </c>
      <c r="I3283">
        <v>67123494</v>
      </c>
      <c r="J3283" t="s">
        <v>2023</v>
      </c>
      <c r="K3283" t="s">
        <v>1968</v>
      </c>
      <c r="L3283" t="s">
        <v>1969</v>
      </c>
      <c r="M3283" t="s">
        <v>1970</v>
      </c>
      <c r="O3283">
        <v>361037430000</v>
      </c>
      <c r="P3283">
        <v>16018</v>
      </c>
      <c r="Q3283">
        <v>10</v>
      </c>
      <c r="R3283">
        <v>1</v>
      </c>
      <c r="S3283">
        <v>67123494</v>
      </c>
      <c r="U3283" t="s">
        <v>2473</v>
      </c>
      <c r="W3283" t="s">
        <v>4061</v>
      </c>
      <c r="X3283">
        <v>361037430000</v>
      </c>
      <c r="Y3283" t="s">
        <v>65</v>
      </c>
      <c r="Z3283" t="s">
        <v>66</v>
      </c>
      <c r="AG3283" t="s">
        <v>1972</v>
      </c>
      <c r="AL3283">
        <v>0</v>
      </c>
      <c r="AN3283" t="s">
        <v>1974</v>
      </c>
      <c r="AO3283">
        <v>0</v>
      </c>
      <c r="AQ3283">
        <v>2258311</v>
      </c>
      <c r="AR3283" t="s">
        <v>4605</v>
      </c>
      <c r="AS3283" t="s">
        <v>5883</v>
      </c>
      <c r="AT3283" t="s">
        <v>2024</v>
      </c>
    </row>
    <row r="3284" spans="1:46" x14ac:dyDescent="0.25">
      <c r="A3284" t="str">
        <f>_xlfn.XLOOKUP(I3284,UTILIZADAS[Contacto1],UTILIZADAS[Source.Name],,0)</f>
        <v>Cobros Abril Canal Fijo</v>
      </c>
      <c r="B3284" s="18">
        <f>VLOOKUP(J3284,Ref!A:C,3,0)</f>
        <v>0</v>
      </c>
      <c r="C3284" s="18">
        <f>VLOOKUP(J3284,Ref!A:D,4,0)</f>
        <v>0</v>
      </c>
      <c r="D3284" s="18" t="str">
        <f t="shared" si="153"/>
        <v>12/may</v>
      </c>
      <c r="E3284" s="18">
        <f t="shared" si="154"/>
        <v>2</v>
      </c>
      <c r="F3284" s="18">
        <v>1</v>
      </c>
      <c r="G3284" s="18">
        <f t="shared" si="155"/>
        <v>0</v>
      </c>
      <c r="H3284" s="3">
        <v>46154.517407407409</v>
      </c>
      <c r="I3284">
        <v>67130824</v>
      </c>
      <c r="J3284" t="s">
        <v>2021</v>
      </c>
      <c r="K3284" t="s">
        <v>1968</v>
      </c>
      <c r="L3284" t="s">
        <v>1969</v>
      </c>
      <c r="M3284" t="s">
        <v>1970</v>
      </c>
      <c r="O3284">
        <v>352363030000</v>
      </c>
      <c r="P3284">
        <v>16018</v>
      </c>
      <c r="Q3284">
        <v>10</v>
      </c>
      <c r="R3284">
        <v>1</v>
      </c>
      <c r="S3284">
        <v>67130824</v>
      </c>
      <c r="U3284" t="s">
        <v>2286</v>
      </c>
      <c r="W3284" t="s">
        <v>3833</v>
      </c>
      <c r="X3284">
        <v>352363030000</v>
      </c>
      <c r="Y3284" t="s">
        <v>65</v>
      </c>
      <c r="Z3284" t="s">
        <v>66</v>
      </c>
      <c r="AF3284" t="s">
        <v>1976</v>
      </c>
      <c r="AG3284" t="s">
        <v>1972</v>
      </c>
      <c r="AL3284">
        <v>5</v>
      </c>
      <c r="AN3284" t="s">
        <v>1974</v>
      </c>
      <c r="AO3284">
        <v>0</v>
      </c>
      <c r="AQ3284">
        <v>2258312</v>
      </c>
      <c r="AR3284" t="s">
        <v>4605</v>
      </c>
      <c r="AS3284" t="s">
        <v>5883</v>
      </c>
      <c r="AT3284" t="s">
        <v>2022</v>
      </c>
    </row>
    <row r="3285" spans="1:46" x14ac:dyDescent="0.25">
      <c r="A3285" t="str">
        <f>_xlfn.XLOOKUP(I3285,UTILIZADAS[Contacto1],UTILIZADAS[Source.Name],,0)</f>
        <v>Cobros Abril Canal Fijo</v>
      </c>
      <c r="B3285" s="18">
        <f>VLOOKUP(J3285,Ref!A:C,3,0)</f>
        <v>1</v>
      </c>
      <c r="C3285" s="18">
        <f>VLOOKUP(J3285,Ref!A:D,4,0)</f>
        <v>1</v>
      </c>
      <c r="D3285" s="18" t="str">
        <f t="shared" si="153"/>
        <v>14/may</v>
      </c>
      <c r="E3285" s="18">
        <f t="shared" si="154"/>
        <v>2</v>
      </c>
      <c r="F3285" s="18">
        <v>1</v>
      </c>
      <c r="G3285" s="18">
        <f t="shared" si="155"/>
        <v>1</v>
      </c>
      <c r="H3285" s="3">
        <v>46156.605624999997</v>
      </c>
      <c r="I3285">
        <v>67130824</v>
      </c>
      <c r="J3285">
        <v>6003</v>
      </c>
      <c r="K3285" t="s">
        <v>1983</v>
      </c>
      <c r="L3285" t="s">
        <v>1897</v>
      </c>
      <c r="M3285" t="s">
        <v>1970</v>
      </c>
      <c r="O3285">
        <v>352363030000</v>
      </c>
      <c r="P3285">
        <v>16018</v>
      </c>
      <c r="Q3285">
        <v>10</v>
      </c>
      <c r="R3285">
        <v>1</v>
      </c>
      <c r="S3285">
        <v>67130824</v>
      </c>
      <c r="U3285" t="s">
        <v>2286</v>
      </c>
      <c r="W3285" t="s">
        <v>3833</v>
      </c>
      <c r="X3285">
        <v>352363030000</v>
      </c>
      <c r="Y3285" t="s">
        <v>65</v>
      </c>
      <c r="Z3285" t="s">
        <v>66</v>
      </c>
      <c r="AF3285" t="s">
        <v>1976</v>
      </c>
      <c r="AG3285" t="s">
        <v>1972</v>
      </c>
      <c r="AL3285">
        <v>57</v>
      </c>
      <c r="AM3285" t="s">
        <v>1979</v>
      </c>
      <c r="AN3285" t="s">
        <v>1987</v>
      </c>
      <c r="AO3285">
        <v>0</v>
      </c>
      <c r="AQ3285">
        <v>2258312</v>
      </c>
      <c r="AR3285" t="s">
        <v>4605</v>
      </c>
      <c r="AS3285" t="s">
        <v>5883</v>
      </c>
      <c r="AT3285" t="s">
        <v>1892</v>
      </c>
    </row>
    <row r="3286" spans="1:46" x14ac:dyDescent="0.25">
      <c r="A3286" t="str">
        <f>_xlfn.XLOOKUP(I3286,UTILIZADAS[Contacto1],UTILIZADAS[Source.Name],,0)</f>
        <v>Cobros Mayo</v>
      </c>
      <c r="B3286" s="18">
        <f>VLOOKUP(J3286,Ref!A:C,3,0)</f>
        <v>0</v>
      </c>
      <c r="C3286" s="18">
        <f>VLOOKUP(J3286,Ref!A:D,4,0)</f>
        <v>0</v>
      </c>
      <c r="D3286" s="18" t="str">
        <f t="shared" si="153"/>
        <v>12/may</v>
      </c>
      <c r="E3286" s="18">
        <f t="shared" si="154"/>
        <v>3</v>
      </c>
      <c r="F3286" s="18">
        <v>1</v>
      </c>
      <c r="G3286" s="18">
        <f t="shared" si="155"/>
        <v>0</v>
      </c>
      <c r="H3286" s="3">
        <v>46154.519293981481</v>
      </c>
      <c r="I3286">
        <v>67131544</v>
      </c>
      <c r="J3286" t="s">
        <v>1967</v>
      </c>
      <c r="K3286" t="s">
        <v>1968</v>
      </c>
      <c r="L3286" t="s">
        <v>1969</v>
      </c>
      <c r="M3286" t="s">
        <v>1970</v>
      </c>
      <c r="O3286">
        <v>198066980000</v>
      </c>
      <c r="P3286">
        <v>16018</v>
      </c>
      <c r="Q3286">
        <v>10</v>
      </c>
      <c r="R3286">
        <v>1</v>
      </c>
      <c r="S3286">
        <v>67131544</v>
      </c>
      <c r="U3286" t="s">
        <v>5286</v>
      </c>
      <c r="W3286" t="s">
        <v>5287</v>
      </c>
      <c r="X3286">
        <v>198066980000</v>
      </c>
      <c r="Y3286" t="s">
        <v>65</v>
      </c>
      <c r="Z3286" t="s">
        <v>66</v>
      </c>
      <c r="AF3286" t="s">
        <v>1976</v>
      </c>
      <c r="AG3286" t="s">
        <v>1972</v>
      </c>
      <c r="AL3286">
        <v>0</v>
      </c>
      <c r="AN3286" t="s">
        <v>1974</v>
      </c>
      <c r="AO3286">
        <v>0</v>
      </c>
      <c r="AQ3286">
        <v>2258313</v>
      </c>
      <c r="AR3286" t="s">
        <v>4605</v>
      </c>
      <c r="AS3286" t="s">
        <v>5883</v>
      </c>
      <c r="AT3286" t="s">
        <v>1975</v>
      </c>
    </row>
    <row r="3287" spans="1:46" x14ac:dyDescent="0.25">
      <c r="A3287" t="str">
        <f>_xlfn.XLOOKUP(I3287,UTILIZADAS[Contacto1],UTILIZADAS[Source.Name],,0)</f>
        <v>Cobros Mayo</v>
      </c>
      <c r="B3287" s="18">
        <f>VLOOKUP(J3287,Ref!A:C,3,0)</f>
        <v>0</v>
      </c>
      <c r="C3287" s="18">
        <f>VLOOKUP(J3287,Ref!A:D,4,0)</f>
        <v>0</v>
      </c>
      <c r="D3287" s="18" t="str">
        <f t="shared" si="153"/>
        <v>14/may</v>
      </c>
      <c r="E3287" s="18">
        <f t="shared" si="154"/>
        <v>3</v>
      </c>
      <c r="F3287" s="18">
        <v>1</v>
      </c>
      <c r="G3287" s="18">
        <f t="shared" si="155"/>
        <v>0</v>
      </c>
      <c r="H3287" s="3">
        <v>46156.605185185188</v>
      </c>
      <c r="I3287">
        <v>67131544</v>
      </c>
      <c r="J3287" t="s">
        <v>1967</v>
      </c>
      <c r="K3287" t="s">
        <v>1968</v>
      </c>
      <c r="L3287" t="s">
        <v>1969</v>
      </c>
      <c r="M3287" t="s">
        <v>1970</v>
      </c>
      <c r="O3287">
        <v>198066980000</v>
      </c>
      <c r="P3287">
        <v>16018</v>
      </c>
      <c r="Q3287">
        <v>10</v>
      </c>
      <c r="R3287">
        <v>1</v>
      </c>
      <c r="S3287">
        <v>67131544</v>
      </c>
      <c r="U3287" t="s">
        <v>5286</v>
      </c>
      <c r="W3287" t="s">
        <v>5287</v>
      </c>
      <c r="X3287">
        <v>198066980000</v>
      </c>
      <c r="Y3287" t="s">
        <v>65</v>
      </c>
      <c r="Z3287" t="s">
        <v>66</v>
      </c>
      <c r="AF3287" t="s">
        <v>1976</v>
      </c>
      <c r="AG3287" t="s">
        <v>1972</v>
      </c>
      <c r="AL3287">
        <v>0</v>
      </c>
      <c r="AN3287" t="s">
        <v>1974</v>
      </c>
      <c r="AO3287">
        <v>0</v>
      </c>
      <c r="AQ3287">
        <v>2258313</v>
      </c>
      <c r="AR3287" t="s">
        <v>4605</v>
      </c>
      <c r="AS3287" t="s">
        <v>5883</v>
      </c>
      <c r="AT3287" t="s">
        <v>1975</v>
      </c>
    </row>
    <row r="3288" spans="1:46" x14ac:dyDescent="0.25">
      <c r="A3288" t="str">
        <f>_xlfn.XLOOKUP(I3288,UTILIZADAS[Contacto1],UTILIZADAS[Source.Name],,0)</f>
        <v>Cobros Mayo</v>
      </c>
      <c r="B3288" s="18">
        <f>VLOOKUP(J3288,Ref!A:C,3,0)</f>
        <v>1</v>
      </c>
      <c r="C3288" s="18">
        <f>VLOOKUP(J3288,Ref!A:D,4,0)</f>
        <v>1</v>
      </c>
      <c r="D3288" s="18" t="str">
        <f t="shared" si="153"/>
        <v>18/may</v>
      </c>
      <c r="E3288" s="18">
        <f t="shared" si="154"/>
        <v>3</v>
      </c>
      <c r="F3288" s="18">
        <v>1</v>
      </c>
      <c r="G3288" s="18">
        <f t="shared" si="155"/>
        <v>1</v>
      </c>
      <c r="H3288" s="3">
        <v>46160.731840277775</v>
      </c>
      <c r="I3288">
        <v>67131544</v>
      </c>
      <c r="J3288">
        <v>6003</v>
      </c>
      <c r="K3288" t="s">
        <v>1983</v>
      </c>
      <c r="L3288" t="s">
        <v>1897</v>
      </c>
      <c r="M3288" t="s">
        <v>1970</v>
      </c>
      <c r="O3288">
        <v>198066980000</v>
      </c>
      <c r="P3288">
        <v>16018</v>
      </c>
      <c r="Q3288">
        <v>10</v>
      </c>
      <c r="R3288">
        <v>1</v>
      </c>
      <c r="S3288">
        <v>67131544</v>
      </c>
      <c r="U3288" t="s">
        <v>5286</v>
      </c>
      <c r="W3288" t="s">
        <v>5287</v>
      </c>
      <c r="X3288">
        <v>198066980000</v>
      </c>
      <c r="Y3288" t="s">
        <v>65</v>
      </c>
      <c r="Z3288" t="s">
        <v>66</v>
      </c>
      <c r="AF3288" t="s">
        <v>1976</v>
      </c>
      <c r="AG3288" t="s">
        <v>1972</v>
      </c>
      <c r="AL3288">
        <v>51</v>
      </c>
      <c r="AM3288" t="s">
        <v>1979</v>
      </c>
      <c r="AN3288" t="s">
        <v>1987</v>
      </c>
      <c r="AO3288">
        <v>0</v>
      </c>
      <c r="AQ3288">
        <v>2258313</v>
      </c>
      <c r="AR3288" t="s">
        <v>4605</v>
      </c>
      <c r="AS3288" t="s">
        <v>5883</v>
      </c>
      <c r="AT3288" t="s">
        <v>1892</v>
      </c>
    </row>
    <row r="3289" spans="1:46" x14ac:dyDescent="0.25">
      <c r="A3289" t="str">
        <f>_xlfn.XLOOKUP(I3289,UTILIZADAS[Contacto1],UTILIZADAS[Source.Name],,0)</f>
        <v>Cobros Mayo</v>
      </c>
      <c r="B3289" s="18">
        <f>VLOOKUP(J3289,Ref!A:C,3,0)</f>
        <v>0</v>
      </c>
      <c r="C3289" s="18">
        <f>VLOOKUP(J3289,Ref!A:D,4,0)</f>
        <v>0</v>
      </c>
      <c r="D3289" s="18" t="str">
        <f t="shared" si="153"/>
        <v>12/may</v>
      </c>
      <c r="E3289" s="18">
        <f t="shared" si="154"/>
        <v>1</v>
      </c>
      <c r="F3289" s="18">
        <v>1</v>
      </c>
      <c r="G3289" s="18">
        <f t="shared" si="155"/>
        <v>1</v>
      </c>
      <c r="H3289" s="3">
        <v>46154.519409722219</v>
      </c>
      <c r="I3289">
        <v>67136569</v>
      </c>
      <c r="J3289">
        <v>6004</v>
      </c>
      <c r="K3289" t="s">
        <v>1983</v>
      </c>
      <c r="L3289" t="s">
        <v>1897</v>
      </c>
      <c r="M3289" t="s">
        <v>1970</v>
      </c>
      <c r="O3289">
        <v>364058780000</v>
      </c>
      <c r="P3289">
        <v>16018</v>
      </c>
      <c r="Q3289">
        <v>10</v>
      </c>
      <c r="R3289">
        <v>1</v>
      </c>
      <c r="S3289">
        <v>67136569</v>
      </c>
      <c r="U3289" t="s">
        <v>6137</v>
      </c>
      <c r="W3289" t="s">
        <v>5289</v>
      </c>
      <c r="X3289">
        <v>364058780000</v>
      </c>
      <c r="Y3289" t="s">
        <v>65</v>
      </c>
      <c r="Z3289" t="s">
        <v>66</v>
      </c>
      <c r="AF3289" t="s">
        <v>1976</v>
      </c>
      <c r="AG3289" t="s">
        <v>1972</v>
      </c>
      <c r="AL3289">
        <v>133</v>
      </c>
      <c r="AM3289" t="s">
        <v>1979</v>
      </c>
      <c r="AN3289" t="s">
        <v>1987</v>
      </c>
      <c r="AO3289">
        <v>0</v>
      </c>
      <c r="AQ3289">
        <v>2258314</v>
      </c>
      <c r="AR3289" t="s">
        <v>4605</v>
      </c>
      <c r="AS3289" t="s">
        <v>5883</v>
      </c>
      <c r="AT3289" t="s">
        <v>1984</v>
      </c>
    </row>
    <row r="3290" spans="1:46" x14ac:dyDescent="0.25">
      <c r="A3290" t="str">
        <f>_xlfn.XLOOKUP(I3290,UTILIZADAS[Contacto1],UTILIZADAS[Source.Name],,0)</f>
        <v>Cobros Mayo</v>
      </c>
      <c r="B3290" s="18">
        <f>VLOOKUP(J3290,Ref!A:C,3,0)</f>
        <v>0</v>
      </c>
      <c r="C3290" s="18">
        <f>VLOOKUP(J3290,Ref!A:D,4,0)</f>
        <v>0</v>
      </c>
      <c r="D3290" s="18" t="str">
        <f t="shared" si="153"/>
        <v>12/may</v>
      </c>
      <c r="E3290" s="18">
        <f t="shared" si="154"/>
        <v>4</v>
      </c>
      <c r="F3290" s="18">
        <v>1</v>
      </c>
      <c r="G3290" s="18">
        <f t="shared" si="155"/>
        <v>0</v>
      </c>
      <c r="H3290" s="3">
        <v>46154.520092592589</v>
      </c>
      <c r="I3290">
        <v>67138045</v>
      </c>
      <c r="J3290" t="s">
        <v>2021</v>
      </c>
      <c r="K3290" t="s">
        <v>1968</v>
      </c>
      <c r="L3290" t="s">
        <v>1969</v>
      </c>
      <c r="M3290" t="s">
        <v>1970</v>
      </c>
      <c r="O3290">
        <v>368057530000</v>
      </c>
      <c r="P3290">
        <v>16018</v>
      </c>
      <c r="Q3290">
        <v>10</v>
      </c>
      <c r="R3290">
        <v>1</v>
      </c>
      <c r="S3290">
        <v>67138045</v>
      </c>
      <c r="U3290" t="s">
        <v>6138</v>
      </c>
      <c r="W3290" t="s">
        <v>5291</v>
      </c>
      <c r="X3290">
        <v>368057530000</v>
      </c>
      <c r="Y3290" t="s">
        <v>65</v>
      </c>
      <c r="Z3290" t="s">
        <v>66</v>
      </c>
      <c r="AF3290" t="s">
        <v>1976</v>
      </c>
      <c r="AG3290" t="s">
        <v>1972</v>
      </c>
      <c r="AL3290">
        <v>5</v>
      </c>
      <c r="AN3290" t="s">
        <v>1974</v>
      </c>
      <c r="AO3290">
        <v>0</v>
      </c>
      <c r="AQ3290">
        <v>2258315</v>
      </c>
      <c r="AR3290" t="s">
        <v>4605</v>
      </c>
      <c r="AS3290" t="s">
        <v>5883</v>
      </c>
      <c r="AT3290" t="s">
        <v>2022</v>
      </c>
    </row>
    <row r="3291" spans="1:46" x14ac:dyDescent="0.25">
      <c r="A3291" t="str">
        <f>_xlfn.XLOOKUP(I3291,UTILIZADAS[Contacto1],UTILIZADAS[Source.Name],,0)</f>
        <v>Cobros Mayo</v>
      </c>
      <c r="B3291" s="18">
        <f>VLOOKUP(J3291,Ref!A:C,3,0)</f>
        <v>0</v>
      </c>
      <c r="C3291" s="18">
        <f>VLOOKUP(J3291,Ref!A:D,4,0)</f>
        <v>0</v>
      </c>
      <c r="D3291" s="18" t="str">
        <f t="shared" si="153"/>
        <v>14/may</v>
      </c>
      <c r="E3291" s="18">
        <f t="shared" si="154"/>
        <v>4</v>
      </c>
      <c r="F3291" s="18">
        <v>1</v>
      </c>
      <c r="G3291" s="18">
        <f t="shared" si="155"/>
        <v>0</v>
      </c>
      <c r="H3291" s="3">
        <v>46156.605995370373</v>
      </c>
      <c r="I3291">
        <v>67138045</v>
      </c>
      <c r="J3291" t="s">
        <v>2021</v>
      </c>
      <c r="K3291" t="s">
        <v>1968</v>
      </c>
      <c r="L3291" t="s">
        <v>1969</v>
      </c>
      <c r="M3291" t="s">
        <v>1970</v>
      </c>
      <c r="O3291">
        <v>368057530000</v>
      </c>
      <c r="P3291">
        <v>16018</v>
      </c>
      <c r="Q3291">
        <v>10</v>
      </c>
      <c r="R3291">
        <v>1</v>
      </c>
      <c r="S3291">
        <v>67138045</v>
      </c>
      <c r="U3291" t="s">
        <v>6138</v>
      </c>
      <c r="W3291" t="s">
        <v>5291</v>
      </c>
      <c r="X3291">
        <v>368057530000</v>
      </c>
      <c r="Y3291" t="s">
        <v>65</v>
      </c>
      <c r="Z3291" t="s">
        <v>66</v>
      </c>
      <c r="AF3291" t="s">
        <v>1976</v>
      </c>
      <c r="AG3291" t="s">
        <v>1972</v>
      </c>
      <c r="AL3291">
        <v>5</v>
      </c>
      <c r="AN3291" t="s">
        <v>1974</v>
      </c>
      <c r="AO3291">
        <v>0</v>
      </c>
      <c r="AQ3291">
        <v>2258315</v>
      </c>
      <c r="AR3291" t="s">
        <v>4605</v>
      </c>
      <c r="AS3291" t="s">
        <v>5883</v>
      </c>
      <c r="AT3291" t="s">
        <v>2022</v>
      </c>
    </row>
    <row r="3292" spans="1:46" x14ac:dyDescent="0.25">
      <c r="A3292" t="str">
        <f>_xlfn.XLOOKUP(I3292,UTILIZADAS[Contacto1],UTILIZADAS[Source.Name],,0)</f>
        <v>Cobros Mayo</v>
      </c>
      <c r="B3292" s="18">
        <f>VLOOKUP(J3292,Ref!A:C,3,0)</f>
        <v>0</v>
      </c>
      <c r="C3292" s="18">
        <f>VLOOKUP(J3292,Ref!A:D,4,0)</f>
        <v>0</v>
      </c>
      <c r="D3292" s="18" t="str">
        <f t="shared" si="153"/>
        <v>18/may</v>
      </c>
      <c r="E3292" s="18">
        <f t="shared" si="154"/>
        <v>4</v>
      </c>
      <c r="F3292" s="18">
        <v>1</v>
      </c>
      <c r="G3292" s="18">
        <f t="shared" si="155"/>
        <v>0</v>
      </c>
      <c r="H3292" s="3">
        <v>46160.732303240744</v>
      </c>
      <c r="I3292">
        <v>67138045</v>
      </c>
      <c r="J3292" t="s">
        <v>2021</v>
      </c>
      <c r="K3292" t="s">
        <v>1968</v>
      </c>
      <c r="L3292" t="s">
        <v>1969</v>
      </c>
      <c r="M3292" t="s">
        <v>1970</v>
      </c>
      <c r="O3292">
        <v>368057530000</v>
      </c>
      <c r="P3292">
        <v>16018</v>
      </c>
      <c r="Q3292">
        <v>10</v>
      </c>
      <c r="R3292">
        <v>1</v>
      </c>
      <c r="S3292">
        <v>67138045</v>
      </c>
      <c r="U3292" t="s">
        <v>6138</v>
      </c>
      <c r="W3292" t="s">
        <v>5291</v>
      </c>
      <c r="X3292">
        <v>368057530000</v>
      </c>
      <c r="Y3292" t="s">
        <v>65</v>
      </c>
      <c r="Z3292" t="s">
        <v>66</v>
      </c>
      <c r="AF3292" t="s">
        <v>1976</v>
      </c>
      <c r="AG3292" t="s">
        <v>1972</v>
      </c>
      <c r="AL3292">
        <v>5</v>
      </c>
      <c r="AN3292" t="s">
        <v>1974</v>
      </c>
      <c r="AO3292">
        <v>0</v>
      </c>
      <c r="AQ3292">
        <v>2258315</v>
      </c>
      <c r="AR3292" t="s">
        <v>4605</v>
      </c>
      <c r="AS3292" t="s">
        <v>5883</v>
      </c>
      <c r="AT3292" t="s">
        <v>2022</v>
      </c>
    </row>
    <row r="3293" spans="1:46" x14ac:dyDescent="0.25">
      <c r="A3293" t="str">
        <f>_xlfn.XLOOKUP(I3293,UTILIZADAS[Contacto1],UTILIZADAS[Source.Name],,0)</f>
        <v>Cobros Mayo</v>
      </c>
      <c r="B3293" s="18">
        <f>VLOOKUP(J3293,Ref!A:C,3,0)</f>
        <v>1</v>
      </c>
      <c r="C3293" s="18">
        <f>VLOOKUP(J3293,Ref!A:D,4,0)</f>
        <v>1</v>
      </c>
      <c r="D3293" s="18" t="str">
        <f t="shared" si="153"/>
        <v>20/may</v>
      </c>
      <c r="E3293" s="18">
        <f t="shared" si="154"/>
        <v>4</v>
      </c>
      <c r="F3293" s="18">
        <v>1</v>
      </c>
      <c r="G3293" s="18">
        <f t="shared" si="155"/>
        <v>1</v>
      </c>
      <c r="H3293" s="3">
        <v>46162.536747685182</v>
      </c>
      <c r="I3293">
        <v>67138045</v>
      </c>
      <c r="J3293">
        <v>6003</v>
      </c>
      <c r="K3293" t="s">
        <v>1983</v>
      </c>
      <c r="L3293" t="s">
        <v>1897</v>
      </c>
      <c r="M3293" t="s">
        <v>1970</v>
      </c>
      <c r="O3293">
        <v>368057530000</v>
      </c>
      <c r="P3293">
        <v>16018</v>
      </c>
      <c r="Q3293">
        <v>10</v>
      </c>
      <c r="R3293">
        <v>1</v>
      </c>
      <c r="S3293">
        <v>67138045</v>
      </c>
      <c r="U3293" t="s">
        <v>6138</v>
      </c>
      <c r="W3293" t="s">
        <v>5291</v>
      </c>
      <c r="X3293">
        <v>368057530000</v>
      </c>
      <c r="Y3293" t="s">
        <v>65</v>
      </c>
      <c r="Z3293" t="s">
        <v>66</v>
      </c>
      <c r="AF3293" t="s">
        <v>1976</v>
      </c>
      <c r="AG3293" t="s">
        <v>1972</v>
      </c>
      <c r="AL3293">
        <v>16</v>
      </c>
      <c r="AM3293" t="s">
        <v>1979</v>
      </c>
      <c r="AN3293" t="s">
        <v>1987</v>
      </c>
      <c r="AO3293">
        <v>0</v>
      </c>
      <c r="AQ3293">
        <v>2258315</v>
      </c>
      <c r="AR3293" t="s">
        <v>4605</v>
      </c>
      <c r="AS3293" t="s">
        <v>5883</v>
      </c>
      <c r="AT3293" t="s">
        <v>1892</v>
      </c>
    </row>
    <row r="3294" spans="1:46" x14ac:dyDescent="0.25">
      <c r="A3294" t="str">
        <f>_xlfn.XLOOKUP(I3294,UTILIZADAS[Contacto1],UTILIZADAS[Source.Name],,0)</f>
        <v>Cobros Mayo</v>
      </c>
      <c r="B3294" s="18">
        <f>VLOOKUP(J3294,Ref!A:C,3,0)</f>
        <v>1</v>
      </c>
      <c r="C3294" s="18">
        <f>VLOOKUP(J3294,Ref!A:D,4,0)</f>
        <v>1</v>
      </c>
      <c r="D3294" s="18" t="str">
        <f t="shared" si="153"/>
        <v>06/may</v>
      </c>
      <c r="E3294" s="18">
        <f t="shared" si="154"/>
        <v>4</v>
      </c>
      <c r="F3294" s="18">
        <v>1</v>
      </c>
      <c r="G3294" s="18">
        <f t="shared" si="155"/>
        <v>0</v>
      </c>
      <c r="H3294" s="3">
        <v>46148.45789351852</v>
      </c>
      <c r="I3294">
        <v>67147458</v>
      </c>
      <c r="J3294">
        <v>6007</v>
      </c>
      <c r="K3294" t="s">
        <v>1983</v>
      </c>
      <c r="L3294" t="s">
        <v>1897</v>
      </c>
      <c r="M3294" t="s">
        <v>1970</v>
      </c>
      <c r="P3294">
        <v>998</v>
      </c>
      <c r="Q3294">
        <v>0</v>
      </c>
      <c r="S3294">
        <v>67147458</v>
      </c>
      <c r="AF3294" t="s">
        <v>1976</v>
      </c>
      <c r="AG3294" t="s">
        <v>1972</v>
      </c>
      <c r="AL3294">
        <v>35</v>
      </c>
      <c r="AM3294" t="s">
        <v>1979</v>
      </c>
      <c r="AN3294" t="s">
        <v>1977</v>
      </c>
      <c r="AO3294">
        <v>0</v>
      </c>
      <c r="AQ3294">
        <v>2257524</v>
      </c>
      <c r="AR3294" t="s">
        <v>1978</v>
      </c>
      <c r="AT3294" t="s">
        <v>1898</v>
      </c>
    </row>
    <row r="3295" spans="1:46" x14ac:dyDescent="0.25">
      <c r="A3295" t="str">
        <f>_xlfn.XLOOKUP(I3295,UTILIZADAS[Contacto1],UTILIZADAS[Source.Name],,0)</f>
        <v>Cobros Mayo</v>
      </c>
      <c r="B3295" s="18">
        <f>VLOOKUP(J3295,Ref!A:C,3,0)</f>
        <v>0</v>
      </c>
      <c r="C3295" s="18">
        <f>VLOOKUP(J3295,Ref!A:D,4,0)</f>
        <v>0</v>
      </c>
      <c r="D3295" s="18" t="str">
        <f t="shared" si="153"/>
        <v>12/may</v>
      </c>
      <c r="E3295" s="18">
        <f t="shared" si="154"/>
        <v>4</v>
      </c>
      <c r="F3295" s="18">
        <v>1</v>
      </c>
      <c r="G3295" s="18">
        <f t="shared" si="155"/>
        <v>0</v>
      </c>
      <c r="H3295" s="3">
        <v>46154.520474537036</v>
      </c>
      <c r="I3295">
        <v>67147458</v>
      </c>
      <c r="J3295" t="s">
        <v>2021</v>
      </c>
      <c r="K3295" t="s">
        <v>1968</v>
      </c>
      <c r="L3295" t="s">
        <v>1969</v>
      </c>
      <c r="M3295" t="s">
        <v>1970</v>
      </c>
      <c r="O3295">
        <v>362019070000</v>
      </c>
      <c r="P3295">
        <v>16018</v>
      </c>
      <c r="Q3295">
        <v>10</v>
      </c>
      <c r="R3295">
        <v>1</v>
      </c>
      <c r="S3295">
        <v>67147458</v>
      </c>
      <c r="U3295" t="s">
        <v>6139</v>
      </c>
      <c r="W3295" t="s">
        <v>5293</v>
      </c>
      <c r="X3295">
        <v>362019070000</v>
      </c>
      <c r="Y3295" t="s">
        <v>65</v>
      </c>
      <c r="Z3295" t="s">
        <v>4619</v>
      </c>
      <c r="AF3295" t="s">
        <v>1976</v>
      </c>
      <c r="AG3295" t="s">
        <v>1972</v>
      </c>
      <c r="AL3295">
        <v>5</v>
      </c>
      <c r="AN3295" t="s">
        <v>1974</v>
      </c>
      <c r="AO3295">
        <v>0</v>
      </c>
      <c r="AQ3295">
        <v>2258316</v>
      </c>
      <c r="AR3295" t="s">
        <v>4605</v>
      </c>
      <c r="AS3295" t="s">
        <v>5883</v>
      </c>
      <c r="AT3295" t="s">
        <v>2022</v>
      </c>
    </row>
    <row r="3296" spans="1:46" x14ac:dyDescent="0.25">
      <c r="A3296" t="str">
        <f>_xlfn.XLOOKUP(I3296,UTILIZADAS[Contacto1],UTILIZADAS[Source.Name],,0)</f>
        <v>Cobros Mayo</v>
      </c>
      <c r="B3296" s="18">
        <f>VLOOKUP(J3296,Ref!A:C,3,0)</f>
        <v>0</v>
      </c>
      <c r="C3296" s="18">
        <f>VLOOKUP(J3296,Ref!A:D,4,0)</f>
        <v>0</v>
      </c>
      <c r="D3296" s="18" t="str">
        <f t="shared" si="153"/>
        <v>14/may</v>
      </c>
      <c r="E3296" s="18">
        <f t="shared" si="154"/>
        <v>4</v>
      </c>
      <c r="F3296" s="18">
        <v>1</v>
      </c>
      <c r="G3296" s="18">
        <f t="shared" si="155"/>
        <v>0</v>
      </c>
      <c r="H3296" s="3">
        <v>46156.606145833335</v>
      </c>
      <c r="I3296">
        <v>67147458</v>
      </c>
      <c r="J3296" t="s">
        <v>2021</v>
      </c>
      <c r="K3296" t="s">
        <v>1968</v>
      </c>
      <c r="L3296" t="s">
        <v>1969</v>
      </c>
      <c r="M3296" t="s">
        <v>1970</v>
      </c>
      <c r="O3296">
        <v>362019070000</v>
      </c>
      <c r="P3296">
        <v>16018</v>
      </c>
      <c r="Q3296">
        <v>10</v>
      </c>
      <c r="R3296">
        <v>1</v>
      </c>
      <c r="S3296">
        <v>67147458</v>
      </c>
      <c r="U3296" t="s">
        <v>6139</v>
      </c>
      <c r="W3296" t="s">
        <v>5293</v>
      </c>
      <c r="X3296">
        <v>362019070000</v>
      </c>
      <c r="Y3296" t="s">
        <v>65</v>
      </c>
      <c r="Z3296" t="s">
        <v>4619</v>
      </c>
      <c r="AF3296" t="s">
        <v>1976</v>
      </c>
      <c r="AG3296" t="s">
        <v>1972</v>
      </c>
      <c r="AL3296">
        <v>5</v>
      </c>
      <c r="AN3296" t="s">
        <v>1974</v>
      </c>
      <c r="AO3296">
        <v>0</v>
      </c>
      <c r="AQ3296">
        <v>2258316</v>
      </c>
      <c r="AR3296" t="s">
        <v>4605</v>
      </c>
      <c r="AS3296" t="s">
        <v>5883</v>
      </c>
      <c r="AT3296" t="s">
        <v>2022</v>
      </c>
    </row>
    <row r="3297" spans="1:46" x14ac:dyDescent="0.25">
      <c r="A3297" t="str">
        <f>_xlfn.XLOOKUP(I3297,UTILIZADAS[Contacto1],UTILIZADAS[Source.Name],,0)</f>
        <v>Cobros Mayo</v>
      </c>
      <c r="B3297" s="18">
        <f>VLOOKUP(J3297,Ref!A:C,3,0)</f>
        <v>1</v>
      </c>
      <c r="C3297" s="18">
        <f>VLOOKUP(J3297,Ref!A:D,4,0)</f>
        <v>1</v>
      </c>
      <c r="D3297" s="18" t="str">
        <f t="shared" si="153"/>
        <v>18/may</v>
      </c>
      <c r="E3297" s="18">
        <f t="shared" si="154"/>
        <v>4</v>
      </c>
      <c r="F3297" s="18">
        <v>1</v>
      </c>
      <c r="G3297" s="18">
        <f t="shared" si="155"/>
        <v>1</v>
      </c>
      <c r="H3297" s="3">
        <v>46160.732974537037</v>
      </c>
      <c r="I3297">
        <v>67147458</v>
      </c>
      <c r="J3297">
        <v>6007</v>
      </c>
      <c r="K3297" t="s">
        <v>1983</v>
      </c>
      <c r="L3297" t="s">
        <v>1897</v>
      </c>
      <c r="M3297" t="s">
        <v>1970</v>
      </c>
      <c r="O3297">
        <v>362019070000</v>
      </c>
      <c r="P3297">
        <v>16018</v>
      </c>
      <c r="Q3297">
        <v>10</v>
      </c>
      <c r="R3297">
        <v>1</v>
      </c>
      <c r="S3297">
        <v>67147458</v>
      </c>
      <c r="U3297" t="s">
        <v>6139</v>
      </c>
      <c r="W3297" t="s">
        <v>5293</v>
      </c>
      <c r="X3297">
        <v>362019070000</v>
      </c>
      <c r="Y3297" t="s">
        <v>65</v>
      </c>
      <c r="Z3297" t="s">
        <v>4619</v>
      </c>
      <c r="AF3297" t="s">
        <v>1976</v>
      </c>
      <c r="AG3297" t="s">
        <v>1972</v>
      </c>
      <c r="AL3297">
        <v>50</v>
      </c>
      <c r="AM3297" t="s">
        <v>1979</v>
      </c>
      <c r="AN3297" t="s">
        <v>1987</v>
      </c>
      <c r="AO3297">
        <v>0</v>
      </c>
      <c r="AQ3297">
        <v>2258316</v>
      </c>
      <c r="AR3297" t="s">
        <v>4605</v>
      </c>
      <c r="AS3297" t="s">
        <v>5883</v>
      </c>
      <c r="AT3297" t="s">
        <v>1898</v>
      </c>
    </row>
    <row r="3298" spans="1:46" x14ac:dyDescent="0.25">
      <c r="A3298" t="str">
        <f>_xlfn.XLOOKUP(I3298,UTILIZADAS[Contacto1],UTILIZADAS[Source.Name],,0)</f>
        <v>Cobros Abril Canal Fijo</v>
      </c>
      <c r="B3298" s="18">
        <f>VLOOKUP(J3298,Ref!A:C,3,0)</f>
        <v>0</v>
      </c>
      <c r="C3298" s="18">
        <f>VLOOKUP(J3298,Ref!A:D,4,0)</f>
        <v>0</v>
      </c>
      <c r="D3298" s="18" t="str">
        <f t="shared" si="153"/>
        <v>12/may</v>
      </c>
      <c r="E3298" s="18">
        <f t="shared" si="154"/>
        <v>6</v>
      </c>
      <c r="F3298" s="18">
        <v>1</v>
      </c>
      <c r="G3298" s="18">
        <f t="shared" si="155"/>
        <v>0</v>
      </c>
      <c r="H3298" s="3">
        <v>46154.520937499998</v>
      </c>
      <c r="I3298">
        <v>67148256</v>
      </c>
      <c r="J3298" t="s">
        <v>2021</v>
      </c>
      <c r="K3298" t="s">
        <v>1968</v>
      </c>
      <c r="L3298" t="s">
        <v>1969</v>
      </c>
      <c r="M3298" t="s">
        <v>1970</v>
      </c>
      <c r="O3298">
        <v>362028790000</v>
      </c>
      <c r="P3298">
        <v>16018</v>
      </c>
      <c r="Q3298">
        <v>10</v>
      </c>
      <c r="R3298">
        <v>1</v>
      </c>
      <c r="S3298">
        <v>67148256</v>
      </c>
      <c r="U3298" t="s">
        <v>2427</v>
      </c>
      <c r="W3298" t="s">
        <v>4005</v>
      </c>
      <c r="X3298">
        <v>362028790000</v>
      </c>
      <c r="Y3298" t="s">
        <v>65</v>
      </c>
      <c r="Z3298" t="s">
        <v>66</v>
      </c>
      <c r="AG3298" t="s">
        <v>1972</v>
      </c>
      <c r="AL3298">
        <v>5</v>
      </c>
      <c r="AN3298" t="s">
        <v>1974</v>
      </c>
      <c r="AO3298">
        <v>0</v>
      </c>
      <c r="AQ3298">
        <v>2258317</v>
      </c>
      <c r="AR3298" t="s">
        <v>4605</v>
      </c>
      <c r="AS3298" t="s">
        <v>5883</v>
      </c>
      <c r="AT3298" t="s">
        <v>2022</v>
      </c>
    </row>
    <row r="3299" spans="1:46" x14ac:dyDescent="0.25">
      <c r="A3299" t="str">
        <f>_xlfn.XLOOKUP(I3299,UTILIZADAS[Contacto1],UTILIZADAS[Source.Name],,0)</f>
        <v>Cobros Abril Canal Fijo</v>
      </c>
      <c r="B3299" s="18">
        <f>VLOOKUP(J3299,Ref!A:C,3,0)</f>
        <v>0</v>
      </c>
      <c r="C3299" s="18">
        <f>VLOOKUP(J3299,Ref!A:D,4,0)</f>
        <v>0</v>
      </c>
      <c r="D3299" s="18" t="str">
        <f t="shared" si="153"/>
        <v>14/may</v>
      </c>
      <c r="E3299" s="18">
        <f t="shared" si="154"/>
        <v>6</v>
      </c>
      <c r="F3299" s="18">
        <v>1</v>
      </c>
      <c r="G3299" s="18">
        <f t="shared" si="155"/>
        <v>0</v>
      </c>
      <c r="H3299" s="3">
        <v>46156.606319444443</v>
      </c>
      <c r="I3299">
        <v>67148256</v>
      </c>
      <c r="J3299" t="s">
        <v>2021</v>
      </c>
      <c r="K3299" t="s">
        <v>1968</v>
      </c>
      <c r="L3299" t="s">
        <v>1969</v>
      </c>
      <c r="M3299" t="s">
        <v>1970</v>
      </c>
      <c r="O3299">
        <v>362028790000</v>
      </c>
      <c r="P3299">
        <v>16018</v>
      </c>
      <c r="Q3299">
        <v>10</v>
      </c>
      <c r="R3299">
        <v>1</v>
      </c>
      <c r="S3299">
        <v>67148256</v>
      </c>
      <c r="U3299" t="s">
        <v>2427</v>
      </c>
      <c r="W3299" t="s">
        <v>4005</v>
      </c>
      <c r="X3299">
        <v>362028790000</v>
      </c>
      <c r="Y3299" t="s">
        <v>65</v>
      </c>
      <c r="Z3299" t="s">
        <v>66</v>
      </c>
      <c r="AG3299" t="s">
        <v>1972</v>
      </c>
      <c r="AL3299">
        <v>5</v>
      </c>
      <c r="AN3299" t="s">
        <v>1974</v>
      </c>
      <c r="AO3299">
        <v>0</v>
      </c>
      <c r="AQ3299">
        <v>2258317</v>
      </c>
      <c r="AR3299" t="s">
        <v>4605</v>
      </c>
      <c r="AS3299" t="s">
        <v>5883</v>
      </c>
      <c r="AT3299" t="s">
        <v>2022</v>
      </c>
    </row>
    <row r="3300" spans="1:46" x14ac:dyDescent="0.25">
      <c r="A3300" t="str">
        <f>_xlfn.XLOOKUP(I3300,UTILIZADAS[Contacto1],UTILIZADAS[Source.Name],,0)</f>
        <v>Cobros Abril Canal Fijo</v>
      </c>
      <c r="B3300" s="18">
        <f>VLOOKUP(J3300,Ref!A:C,3,0)</f>
        <v>0</v>
      </c>
      <c r="C3300" s="18">
        <f>VLOOKUP(J3300,Ref!A:D,4,0)</f>
        <v>0</v>
      </c>
      <c r="D3300" s="18" t="str">
        <f t="shared" si="153"/>
        <v>18/may</v>
      </c>
      <c r="E3300" s="18">
        <f t="shared" si="154"/>
        <v>6</v>
      </c>
      <c r="F3300" s="18">
        <v>1</v>
      </c>
      <c r="G3300" s="18">
        <f t="shared" si="155"/>
        <v>0</v>
      </c>
      <c r="H3300" s="3">
        <v>46160.733020833337</v>
      </c>
      <c r="I3300">
        <v>67148256</v>
      </c>
      <c r="J3300" t="s">
        <v>2021</v>
      </c>
      <c r="K3300" t="s">
        <v>1968</v>
      </c>
      <c r="L3300" t="s">
        <v>1969</v>
      </c>
      <c r="M3300" t="s">
        <v>1970</v>
      </c>
      <c r="O3300">
        <v>362028790000</v>
      </c>
      <c r="P3300">
        <v>16018</v>
      </c>
      <c r="Q3300">
        <v>10</v>
      </c>
      <c r="R3300">
        <v>1</v>
      </c>
      <c r="S3300">
        <v>67148256</v>
      </c>
      <c r="U3300" t="s">
        <v>2427</v>
      </c>
      <c r="W3300" t="s">
        <v>4005</v>
      </c>
      <c r="X3300">
        <v>362028790000</v>
      </c>
      <c r="Y3300" t="s">
        <v>65</v>
      </c>
      <c r="Z3300" t="s">
        <v>66</v>
      </c>
      <c r="AG3300" t="s">
        <v>1972</v>
      </c>
      <c r="AL3300">
        <v>5</v>
      </c>
      <c r="AN3300" t="s">
        <v>1974</v>
      </c>
      <c r="AO3300">
        <v>0</v>
      </c>
      <c r="AQ3300">
        <v>2258317</v>
      </c>
      <c r="AR3300" t="s">
        <v>4605</v>
      </c>
      <c r="AS3300" t="s">
        <v>5883</v>
      </c>
      <c r="AT3300" t="s">
        <v>2022</v>
      </c>
    </row>
    <row r="3301" spans="1:46" x14ac:dyDescent="0.25">
      <c r="A3301" t="str">
        <f>_xlfn.XLOOKUP(I3301,UTILIZADAS[Contacto1],UTILIZADAS[Source.Name],,0)</f>
        <v>Cobros Abril Canal Fijo</v>
      </c>
      <c r="B3301" s="18">
        <f>VLOOKUP(J3301,Ref!A:C,3,0)</f>
        <v>0</v>
      </c>
      <c r="C3301" s="18">
        <f>VLOOKUP(J3301,Ref!A:D,4,0)</f>
        <v>0</v>
      </c>
      <c r="D3301" s="18" t="str">
        <f t="shared" si="153"/>
        <v>20/may</v>
      </c>
      <c r="E3301" s="18">
        <f t="shared" si="154"/>
        <v>6</v>
      </c>
      <c r="F3301" s="18">
        <v>1</v>
      </c>
      <c r="G3301" s="18">
        <f t="shared" si="155"/>
        <v>0</v>
      </c>
      <c r="H3301" s="3">
        <v>46162.537499999999</v>
      </c>
      <c r="I3301">
        <v>67148256</v>
      </c>
      <c r="J3301" t="s">
        <v>1967</v>
      </c>
      <c r="K3301" t="s">
        <v>1968</v>
      </c>
      <c r="L3301" t="s">
        <v>1969</v>
      </c>
      <c r="M3301" t="s">
        <v>1970</v>
      </c>
      <c r="O3301">
        <v>362028790000</v>
      </c>
      <c r="P3301">
        <v>16018</v>
      </c>
      <c r="Q3301">
        <v>10</v>
      </c>
      <c r="R3301">
        <v>1</v>
      </c>
      <c r="S3301">
        <v>67148256</v>
      </c>
      <c r="U3301" t="s">
        <v>2427</v>
      </c>
      <c r="W3301" t="s">
        <v>4005</v>
      </c>
      <c r="X3301">
        <v>362028790000</v>
      </c>
      <c r="Y3301" t="s">
        <v>65</v>
      </c>
      <c r="Z3301" t="s">
        <v>66</v>
      </c>
      <c r="AG3301" t="s">
        <v>1972</v>
      </c>
      <c r="AL3301">
        <v>0</v>
      </c>
      <c r="AN3301" t="s">
        <v>1974</v>
      </c>
      <c r="AO3301">
        <v>0</v>
      </c>
      <c r="AQ3301">
        <v>2258317</v>
      </c>
      <c r="AR3301" t="s">
        <v>4605</v>
      </c>
      <c r="AS3301" t="s">
        <v>5883</v>
      </c>
      <c r="AT3301" t="s">
        <v>1975</v>
      </c>
    </row>
    <row r="3302" spans="1:46" x14ac:dyDescent="0.25">
      <c r="A3302" t="str">
        <f>_xlfn.XLOOKUP(I3302,UTILIZADAS[Contacto1],UTILIZADAS[Source.Name],,0)</f>
        <v>Cobros Abril Canal Fijo</v>
      </c>
      <c r="B3302" s="18">
        <f>VLOOKUP(J3302,Ref!A:C,3,0)</f>
        <v>0</v>
      </c>
      <c r="C3302" s="18">
        <f>VLOOKUP(J3302,Ref!A:D,4,0)</f>
        <v>0</v>
      </c>
      <c r="D3302" s="18" t="str">
        <f t="shared" si="153"/>
        <v>21/may</v>
      </c>
      <c r="E3302" s="18">
        <f t="shared" si="154"/>
        <v>6</v>
      </c>
      <c r="F3302" s="18">
        <v>1</v>
      </c>
      <c r="G3302" s="18">
        <f t="shared" si="155"/>
        <v>0</v>
      </c>
      <c r="H3302" s="3">
        <v>46163.602523148147</v>
      </c>
      <c r="I3302">
        <v>67148256</v>
      </c>
      <c r="J3302" t="s">
        <v>1967</v>
      </c>
      <c r="K3302" t="s">
        <v>1968</v>
      </c>
      <c r="L3302" t="s">
        <v>1969</v>
      </c>
      <c r="M3302" t="s">
        <v>1970</v>
      </c>
      <c r="O3302">
        <v>362028790000</v>
      </c>
      <c r="P3302">
        <v>16018</v>
      </c>
      <c r="Q3302">
        <v>10</v>
      </c>
      <c r="R3302">
        <v>1</v>
      </c>
      <c r="S3302">
        <v>67148256</v>
      </c>
      <c r="U3302" t="s">
        <v>2427</v>
      </c>
      <c r="W3302" t="s">
        <v>4005</v>
      </c>
      <c r="X3302">
        <v>362028790000</v>
      </c>
      <c r="Y3302" t="s">
        <v>65</v>
      </c>
      <c r="Z3302" t="s">
        <v>66</v>
      </c>
      <c r="AG3302" t="s">
        <v>1972</v>
      </c>
      <c r="AL3302">
        <v>0</v>
      </c>
      <c r="AN3302" t="s">
        <v>1974</v>
      </c>
      <c r="AO3302">
        <v>0</v>
      </c>
      <c r="AQ3302">
        <v>2258317</v>
      </c>
      <c r="AR3302" t="s">
        <v>4605</v>
      </c>
      <c r="AS3302" t="s">
        <v>5883</v>
      </c>
      <c r="AT3302" t="s">
        <v>1975</v>
      </c>
    </row>
    <row r="3303" spans="1:46" x14ac:dyDescent="0.25">
      <c r="A3303" t="str">
        <f>_xlfn.XLOOKUP(I3303,UTILIZADAS[Contacto1],UTILIZADAS[Source.Name],,0)</f>
        <v>Cobros Abril Canal Fijo</v>
      </c>
      <c r="B3303" s="18">
        <f>VLOOKUP(J3303,Ref!A:C,3,0)</f>
        <v>0</v>
      </c>
      <c r="C3303" s="18">
        <f>VLOOKUP(J3303,Ref!A:D,4,0)</f>
        <v>0</v>
      </c>
      <c r="D3303" s="18" t="str">
        <f t="shared" si="153"/>
        <v>22/may</v>
      </c>
      <c r="E3303" s="18">
        <f t="shared" si="154"/>
        <v>6</v>
      </c>
      <c r="F3303" s="18">
        <v>1</v>
      </c>
      <c r="G3303" s="18">
        <f t="shared" si="155"/>
        <v>1</v>
      </c>
      <c r="H3303" s="3">
        <v>46164.44872685185</v>
      </c>
      <c r="I3303">
        <v>67148256</v>
      </c>
      <c r="J3303" t="s">
        <v>1967</v>
      </c>
      <c r="K3303" t="s">
        <v>1968</v>
      </c>
      <c r="L3303" t="s">
        <v>1969</v>
      </c>
      <c r="M3303" t="s">
        <v>1970</v>
      </c>
      <c r="O3303">
        <v>362028790000</v>
      </c>
      <c r="P3303">
        <v>16018</v>
      </c>
      <c r="Q3303">
        <v>10</v>
      </c>
      <c r="R3303">
        <v>1</v>
      </c>
      <c r="S3303">
        <v>67148256</v>
      </c>
      <c r="U3303" t="s">
        <v>2427</v>
      </c>
      <c r="W3303" t="s">
        <v>4005</v>
      </c>
      <c r="X3303">
        <v>362028790000</v>
      </c>
      <c r="Y3303" t="s">
        <v>65</v>
      </c>
      <c r="Z3303" t="s">
        <v>66</v>
      </c>
      <c r="AG3303" t="s">
        <v>1972</v>
      </c>
      <c r="AL3303">
        <v>0</v>
      </c>
      <c r="AN3303" t="s">
        <v>1974</v>
      </c>
      <c r="AO3303">
        <v>0</v>
      </c>
      <c r="AQ3303">
        <v>2258317</v>
      </c>
      <c r="AR3303" t="s">
        <v>4605</v>
      </c>
      <c r="AS3303" t="s">
        <v>5883</v>
      </c>
      <c r="AT3303" t="s">
        <v>1975</v>
      </c>
    </row>
    <row r="3304" spans="1:46" x14ac:dyDescent="0.25">
      <c r="A3304" t="e">
        <f>_xlfn.XLOOKUP(I3304,UTILIZADAS[Contacto1],UTILIZADAS[Source.Name],,0)</f>
        <v>#N/A</v>
      </c>
      <c r="B3304" s="18">
        <f>VLOOKUP(J3304,Ref!A:C,3,0)</f>
        <v>0</v>
      </c>
      <c r="C3304" s="18">
        <f>VLOOKUP(J3304,Ref!A:D,4,0)</f>
        <v>0</v>
      </c>
      <c r="D3304" s="18" t="str">
        <f t="shared" si="153"/>
        <v>19/may</v>
      </c>
      <c r="E3304" s="18">
        <f t="shared" si="154"/>
        <v>1</v>
      </c>
      <c r="F3304" s="18">
        <v>1</v>
      </c>
      <c r="G3304" s="18">
        <f t="shared" si="155"/>
        <v>1</v>
      </c>
      <c r="H3304" s="3">
        <v>46161.661168981482</v>
      </c>
      <c r="I3304">
        <v>67148817</v>
      </c>
      <c r="J3304">
        <v>6004</v>
      </c>
      <c r="K3304" t="s">
        <v>1983</v>
      </c>
      <c r="L3304" t="s">
        <v>1897</v>
      </c>
      <c r="M3304" t="s">
        <v>1970</v>
      </c>
      <c r="O3304">
        <v>356382260000</v>
      </c>
      <c r="P3304">
        <v>16016</v>
      </c>
      <c r="Q3304">
        <v>10</v>
      </c>
      <c r="R3304">
        <v>1</v>
      </c>
      <c r="S3304">
        <v>67148817</v>
      </c>
      <c r="U3304" t="s">
        <v>6140</v>
      </c>
      <c r="W3304" t="s">
        <v>5860</v>
      </c>
      <c r="X3304">
        <v>356382260000</v>
      </c>
      <c r="Y3304" t="s">
        <v>65</v>
      </c>
      <c r="Z3304" t="s">
        <v>261</v>
      </c>
      <c r="AF3304" t="s">
        <v>1976</v>
      </c>
      <c r="AG3304" t="s">
        <v>1972</v>
      </c>
      <c r="AL3304">
        <v>85</v>
      </c>
      <c r="AM3304" t="s">
        <v>1979</v>
      </c>
      <c r="AN3304" t="s">
        <v>1977</v>
      </c>
      <c r="AO3304">
        <v>0</v>
      </c>
      <c r="AQ3304">
        <v>2198873</v>
      </c>
      <c r="AR3304" t="s">
        <v>2020</v>
      </c>
      <c r="AS3304" t="s">
        <v>2020</v>
      </c>
      <c r="AT3304" t="s">
        <v>1984</v>
      </c>
    </row>
    <row r="3305" spans="1:46" x14ac:dyDescent="0.25">
      <c r="A3305" t="e">
        <f>_xlfn.XLOOKUP(I3305,UTILIZADAS[Contacto1],UTILIZADAS[Source.Name],,0)</f>
        <v>#N/A</v>
      </c>
      <c r="B3305" s="18">
        <f>VLOOKUP(J3305,Ref!A:C,3,0)</f>
        <v>1</v>
      </c>
      <c r="C3305" s="18">
        <f>VLOOKUP(J3305,Ref!A:D,4,0)</f>
        <v>1</v>
      </c>
      <c r="D3305" s="18" t="str">
        <f t="shared" si="153"/>
        <v>09/may</v>
      </c>
      <c r="E3305" s="18">
        <f t="shared" si="154"/>
        <v>1</v>
      </c>
      <c r="F3305" s="18">
        <v>1</v>
      </c>
      <c r="G3305" s="18">
        <f t="shared" si="155"/>
        <v>1</v>
      </c>
      <c r="H3305" s="3">
        <v>46151.41238425926</v>
      </c>
      <c r="I3305">
        <v>67151328</v>
      </c>
      <c r="J3305">
        <v>6007</v>
      </c>
      <c r="K3305" t="s">
        <v>1983</v>
      </c>
      <c r="L3305" t="s">
        <v>1897</v>
      </c>
      <c r="M3305" t="s">
        <v>1970</v>
      </c>
      <c r="P3305">
        <v>998</v>
      </c>
      <c r="Q3305">
        <v>0</v>
      </c>
      <c r="S3305">
        <v>67151328</v>
      </c>
      <c r="AF3305" t="s">
        <v>1976</v>
      </c>
      <c r="AG3305" t="s">
        <v>1972</v>
      </c>
      <c r="AL3305">
        <v>74</v>
      </c>
      <c r="AM3305" t="s">
        <v>1979</v>
      </c>
      <c r="AN3305" t="s">
        <v>1977</v>
      </c>
      <c r="AO3305">
        <v>0</v>
      </c>
      <c r="AQ3305">
        <v>2257619</v>
      </c>
      <c r="AR3305" t="s">
        <v>1978</v>
      </c>
      <c r="AT3305" t="s">
        <v>1898</v>
      </c>
    </row>
    <row r="3306" spans="1:46" x14ac:dyDescent="0.25">
      <c r="A3306" t="str">
        <f>_xlfn.XLOOKUP(I3306,UTILIZADAS[Contacto1],UTILIZADAS[Source.Name],,0)</f>
        <v>Cobros Mayo</v>
      </c>
      <c r="B3306" s="18">
        <f>VLOOKUP(J3306,Ref!A:C,3,0)</f>
        <v>0</v>
      </c>
      <c r="C3306" s="18">
        <f>VLOOKUP(J3306,Ref!A:D,4,0)</f>
        <v>0</v>
      </c>
      <c r="D3306" s="18" t="str">
        <f t="shared" si="153"/>
        <v>12/may</v>
      </c>
      <c r="E3306" s="18">
        <f t="shared" si="154"/>
        <v>3</v>
      </c>
      <c r="F3306" s="18">
        <v>1</v>
      </c>
      <c r="G3306" s="18">
        <f t="shared" si="155"/>
        <v>0</v>
      </c>
      <c r="H3306" s="3">
        <v>46154.521655092591</v>
      </c>
      <c r="I3306">
        <v>67158965</v>
      </c>
      <c r="J3306" t="s">
        <v>2021</v>
      </c>
      <c r="K3306" t="s">
        <v>1968</v>
      </c>
      <c r="L3306" t="s">
        <v>1969</v>
      </c>
      <c r="M3306" t="s">
        <v>1970</v>
      </c>
      <c r="O3306">
        <v>362055490000</v>
      </c>
      <c r="P3306">
        <v>16018</v>
      </c>
      <c r="Q3306">
        <v>10</v>
      </c>
      <c r="R3306">
        <v>1</v>
      </c>
      <c r="S3306">
        <v>67158965</v>
      </c>
      <c r="U3306" t="s">
        <v>5294</v>
      </c>
      <c r="W3306" t="s">
        <v>5295</v>
      </c>
      <c r="X3306">
        <v>362055490000</v>
      </c>
      <c r="Y3306" t="s">
        <v>65</v>
      </c>
      <c r="Z3306" t="s">
        <v>66</v>
      </c>
      <c r="AF3306" t="s">
        <v>1976</v>
      </c>
      <c r="AG3306" t="s">
        <v>1972</v>
      </c>
      <c r="AK3306" t="s">
        <v>6141</v>
      </c>
      <c r="AL3306">
        <v>5</v>
      </c>
      <c r="AN3306" t="s">
        <v>1974</v>
      </c>
      <c r="AO3306">
        <v>0</v>
      </c>
      <c r="AQ3306">
        <v>2258318</v>
      </c>
      <c r="AR3306" t="s">
        <v>4605</v>
      </c>
      <c r="AS3306" t="s">
        <v>5883</v>
      </c>
      <c r="AT3306" t="s">
        <v>2022</v>
      </c>
    </row>
    <row r="3307" spans="1:46" x14ac:dyDescent="0.25">
      <c r="A3307" t="str">
        <f>_xlfn.XLOOKUP(I3307,UTILIZADAS[Contacto1],UTILIZADAS[Source.Name],,0)</f>
        <v>Cobros Mayo</v>
      </c>
      <c r="B3307" s="18">
        <f>VLOOKUP(J3307,Ref!A:C,3,0)</f>
        <v>0</v>
      </c>
      <c r="C3307" s="18">
        <f>VLOOKUP(J3307,Ref!A:D,4,0)</f>
        <v>0</v>
      </c>
      <c r="D3307" s="18" t="str">
        <f t="shared" si="153"/>
        <v>14/may</v>
      </c>
      <c r="E3307" s="18">
        <f t="shared" si="154"/>
        <v>3</v>
      </c>
      <c r="F3307" s="18">
        <v>1</v>
      </c>
      <c r="G3307" s="18">
        <f t="shared" si="155"/>
        <v>0</v>
      </c>
      <c r="H3307" s="3">
        <v>46156.608437499999</v>
      </c>
      <c r="I3307">
        <v>67158965</v>
      </c>
      <c r="J3307" t="s">
        <v>2021</v>
      </c>
      <c r="K3307" t="s">
        <v>1968</v>
      </c>
      <c r="L3307" t="s">
        <v>1969</v>
      </c>
      <c r="M3307" t="s">
        <v>1970</v>
      </c>
      <c r="O3307">
        <v>362055490000</v>
      </c>
      <c r="P3307">
        <v>16018</v>
      </c>
      <c r="Q3307">
        <v>10</v>
      </c>
      <c r="R3307">
        <v>1</v>
      </c>
      <c r="S3307">
        <v>67158965</v>
      </c>
      <c r="U3307" t="s">
        <v>5294</v>
      </c>
      <c r="W3307" t="s">
        <v>5295</v>
      </c>
      <c r="X3307">
        <v>362055490000</v>
      </c>
      <c r="Y3307" t="s">
        <v>65</v>
      </c>
      <c r="Z3307" t="s">
        <v>66</v>
      </c>
      <c r="AF3307" t="s">
        <v>1976</v>
      </c>
      <c r="AG3307" t="s">
        <v>1972</v>
      </c>
      <c r="AK3307" t="s">
        <v>6141</v>
      </c>
      <c r="AL3307">
        <v>5</v>
      </c>
      <c r="AN3307" t="s">
        <v>1974</v>
      </c>
      <c r="AO3307">
        <v>0</v>
      </c>
      <c r="AQ3307">
        <v>2258318</v>
      </c>
      <c r="AR3307" t="s">
        <v>4605</v>
      </c>
      <c r="AS3307" t="s">
        <v>5883</v>
      </c>
      <c r="AT3307" t="s">
        <v>2022</v>
      </c>
    </row>
    <row r="3308" spans="1:46" x14ac:dyDescent="0.25">
      <c r="A3308" t="str">
        <f>_xlfn.XLOOKUP(I3308,UTILIZADAS[Contacto1],UTILIZADAS[Source.Name],,0)</f>
        <v>Cobros Mayo</v>
      </c>
      <c r="B3308" s="18">
        <f>VLOOKUP(J3308,Ref!A:C,3,0)</f>
        <v>0</v>
      </c>
      <c r="C3308" s="18">
        <f>VLOOKUP(J3308,Ref!A:D,4,0)</f>
        <v>0</v>
      </c>
      <c r="D3308" s="18" t="str">
        <f t="shared" si="153"/>
        <v>18/may</v>
      </c>
      <c r="E3308" s="18">
        <f t="shared" si="154"/>
        <v>3</v>
      </c>
      <c r="F3308" s="18">
        <v>1</v>
      </c>
      <c r="G3308" s="18">
        <f t="shared" si="155"/>
        <v>1</v>
      </c>
      <c r="H3308" s="3">
        <v>46160.742372685185</v>
      </c>
      <c r="I3308">
        <v>67158965</v>
      </c>
      <c r="J3308" t="s">
        <v>1986</v>
      </c>
      <c r="K3308" t="s">
        <v>1983</v>
      </c>
      <c r="L3308" t="s">
        <v>1897</v>
      </c>
      <c r="M3308" t="s">
        <v>1970</v>
      </c>
      <c r="O3308">
        <v>362055490000</v>
      </c>
      <c r="P3308">
        <v>16018</v>
      </c>
      <c r="Q3308">
        <v>10</v>
      </c>
      <c r="R3308">
        <v>1</v>
      </c>
      <c r="S3308">
        <v>67158965</v>
      </c>
      <c r="U3308" t="s">
        <v>5294</v>
      </c>
      <c r="W3308" t="s">
        <v>5295</v>
      </c>
      <c r="X3308">
        <v>362055490000</v>
      </c>
      <c r="Y3308" t="s">
        <v>65</v>
      </c>
      <c r="Z3308" t="s">
        <v>66</v>
      </c>
      <c r="AF3308" t="s">
        <v>1976</v>
      </c>
      <c r="AG3308" t="s">
        <v>1972</v>
      </c>
      <c r="AK3308" t="s">
        <v>6141</v>
      </c>
      <c r="AL3308">
        <v>122</v>
      </c>
      <c r="AM3308" t="s">
        <v>1979</v>
      </c>
      <c r="AN3308" t="s">
        <v>1987</v>
      </c>
      <c r="AO3308">
        <v>0</v>
      </c>
      <c r="AQ3308">
        <v>2258318</v>
      </c>
      <c r="AR3308" t="s">
        <v>4605</v>
      </c>
      <c r="AS3308" t="s">
        <v>5883</v>
      </c>
      <c r="AT3308" t="s">
        <v>1988</v>
      </c>
    </row>
    <row r="3309" spans="1:46" x14ac:dyDescent="0.25">
      <c r="A3309" t="str">
        <f>_xlfn.XLOOKUP(I3309,UTILIZADAS[Contacto1],UTILIZADAS[Source.Name],,0)</f>
        <v>Cobros Abril Canal Fijo</v>
      </c>
      <c r="B3309" s="18">
        <f>VLOOKUP(J3309,Ref!A:C,3,0)</f>
        <v>1</v>
      </c>
      <c r="C3309" s="18">
        <f>VLOOKUP(J3309,Ref!A:D,4,0)</f>
        <v>1</v>
      </c>
      <c r="D3309" s="18" t="str">
        <f t="shared" si="153"/>
        <v>12/may</v>
      </c>
      <c r="E3309" s="18">
        <f t="shared" si="154"/>
        <v>1</v>
      </c>
      <c r="F3309" s="18">
        <v>1</v>
      </c>
      <c r="G3309" s="18">
        <f t="shared" si="155"/>
        <v>1</v>
      </c>
      <c r="H3309" s="3">
        <v>46154.52138888889</v>
      </c>
      <c r="I3309">
        <v>67160698</v>
      </c>
      <c r="J3309">
        <v>6003</v>
      </c>
      <c r="K3309" t="s">
        <v>1983</v>
      </c>
      <c r="L3309" t="s">
        <v>1897</v>
      </c>
      <c r="M3309" t="s">
        <v>1970</v>
      </c>
      <c r="O3309">
        <v>358381690000</v>
      </c>
      <c r="P3309">
        <v>16018</v>
      </c>
      <c r="Q3309">
        <v>10</v>
      </c>
      <c r="R3309">
        <v>1</v>
      </c>
      <c r="S3309">
        <v>67160698</v>
      </c>
      <c r="U3309" t="s">
        <v>4507</v>
      </c>
      <c r="W3309" t="s">
        <v>1248</v>
      </c>
      <c r="X3309">
        <v>358381690000</v>
      </c>
      <c r="Y3309" t="s">
        <v>73</v>
      </c>
      <c r="Z3309" t="s">
        <v>66</v>
      </c>
      <c r="AF3309" t="s">
        <v>1976</v>
      </c>
      <c r="AG3309" t="s">
        <v>1972</v>
      </c>
      <c r="AL3309">
        <v>118</v>
      </c>
      <c r="AM3309" t="s">
        <v>1979</v>
      </c>
      <c r="AN3309" t="s">
        <v>1987</v>
      </c>
      <c r="AO3309">
        <v>0</v>
      </c>
      <c r="AQ3309">
        <v>2258319</v>
      </c>
      <c r="AR3309" t="s">
        <v>4605</v>
      </c>
      <c r="AS3309" t="s">
        <v>5883</v>
      </c>
      <c r="AT3309" t="s">
        <v>1892</v>
      </c>
    </row>
    <row r="3310" spans="1:46" x14ac:dyDescent="0.25">
      <c r="A3310" t="str">
        <f>_xlfn.XLOOKUP(I3310,UTILIZADAS[Contacto1],UTILIZADAS[Source.Name],,0)</f>
        <v>Cobros Abril Canal Fijo</v>
      </c>
      <c r="B3310" s="18">
        <f>VLOOKUP(J3310,Ref!A:C,3,0)</f>
        <v>0</v>
      </c>
      <c r="C3310" s="18">
        <f>VLOOKUP(J3310,Ref!A:D,4,0)</f>
        <v>0</v>
      </c>
      <c r="D3310" s="18" t="str">
        <f t="shared" si="153"/>
        <v>12/may</v>
      </c>
      <c r="E3310" s="18">
        <f t="shared" si="154"/>
        <v>2</v>
      </c>
      <c r="F3310" s="18">
        <v>1</v>
      </c>
      <c r="G3310" s="18">
        <f t="shared" si="155"/>
        <v>0</v>
      </c>
      <c r="H3310" s="3">
        <v>46154.52202546296</v>
      </c>
      <c r="I3310">
        <v>67161815</v>
      </c>
      <c r="J3310" t="s">
        <v>2021</v>
      </c>
      <c r="K3310" t="s">
        <v>1968</v>
      </c>
      <c r="L3310" t="s">
        <v>1969</v>
      </c>
      <c r="M3310" t="s">
        <v>1970</v>
      </c>
      <c r="O3310">
        <v>363042870000</v>
      </c>
      <c r="P3310">
        <v>16018</v>
      </c>
      <c r="Q3310">
        <v>10</v>
      </c>
      <c r="R3310">
        <v>1</v>
      </c>
      <c r="S3310">
        <v>67161815</v>
      </c>
      <c r="U3310" t="s">
        <v>2519</v>
      </c>
      <c r="W3310" t="s">
        <v>4125</v>
      </c>
      <c r="X3310">
        <v>363042870000</v>
      </c>
      <c r="Y3310" t="s">
        <v>85</v>
      </c>
      <c r="Z3310" t="s">
        <v>66</v>
      </c>
      <c r="AF3310" t="s">
        <v>1976</v>
      </c>
      <c r="AG3310" t="s">
        <v>1972</v>
      </c>
      <c r="AL3310">
        <v>5</v>
      </c>
      <c r="AN3310" t="s">
        <v>1974</v>
      </c>
      <c r="AO3310">
        <v>0</v>
      </c>
      <c r="AQ3310">
        <v>2258320</v>
      </c>
      <c r="AR3310" t="s">
        <v>4605</v>
      </c>
      <c r="AS3310" t="s">
        <v>5883</v>
      </c>
      <c r="AT3310" t="s">
        <v>2022</v>
      </c>
    </row>
    <row r="3311" spans="1:46" x14ac:dyDescent="0.25">
      <c r="A3311" t="str">
        <f>_xlfn.XLOOKUP(I3311,UTILIZADAS[Contacto1],UTILIZADAS[Source.Name],,0)</f>
        <v>Cobros Abril Canal Fijo</v>
      </c>
      <c r="B3311" s="18">
        <f>VLOOKUP(J3311,Ref!A:C,3,0)</f>
        <v>1</v>
      </c>
      <c r="C3311" s="18">
        <f>VLOOKUP(J3311,Ref!A:D,4,0)</f>
        <v>1</v>
      </c>
      <c r="D3311" s="18" t="str">
        <f t="shared" si="153"/>
        <v>14/may</v>
      </c>
      <c r="E3311" s="18">
        <f t="shared" si="154"/>
        <v>2</v>
      </c>
      <c r="F3311" s="18">
        <v>1</v>
      </c>
      <c r="G3311" s="18">
        <f t="shared" si="155"/>
        <v>1</v>
      </c>
      <c r="H3311" s="3">
        <v>46156.608240740738</v>
      </c>
      <c r="I3311">
        <v>67161815</v>
      </c>
      <c r="J3311">
        <v>6007</v>
      </c>
      <c r="K3311" t="s">
        <v>1983</v>
      </c>
      <c r="L3311" t="s">
        <v>1897</v>
      </c>
      <c r="M3311" t="s">
        <v>1970</v>
      </c>
      <c r="O3311">
        <v>363042870000</v>
      </c>
      <c r="P3311">
        <v>16018</v>
      </c>
      <c r="Q3311">
        <v>10</v>
      </c>
      <c r="R3311">
        <v>1</v>
      </c>
      <c r="S3311">
        <v>67161815</v>
      </c>
      <c r="U3311" t="s">
        <v>2519</v>
      </c>
      <c r="W3311" t="s">
        <v>4125</v>
      </c>
      <c r="X3311">
        <v>363042870000</v>
      </c>
      <c r="Y3311" t="s">
        <v>85</v>
      </c>
      <c r="Z3311" t="s">
        <v>66</v>
      </c>
      <c r="AF3311" t="s">
        <v>1976</v>
      </c>
      <c r="AG3311" t="s">
        <v>1972</v>
      </c>
      <c r="AL3311">
        <v>309</v>
      </c>
      <c r="AM3311" t="s">
        <v>1979</v>
      </c>
      <c r="AN3311" t="s">
        <v>1987</v>
      </c>
      <c r="AO3311">
        <v>0</v>
      </c>
      <c r="AQ3311">
        <v>2258320</v>
      </c>
      <c r="AR3311" t="s">
        <v>4605</v>
      </c>
      <c r="AS3311" t="s">
        <v>5883</v>
      </c>
      <c r="AT3311" t="s">
        <v>1898</v>
      </c>
    </row>
    <row r="3312" spans="1:46" x14ac:dyDescent="0.25">
      <c r="A3312" t="str">
        <f>_xlfn.XLOOKUP(I3312,UTILIZADAS[Contacto1],UTILIZADAS[Source.Name],,0)</f>
        <v>Cobros Mayo</v>
      </c>
      <c r="B3312" s="18">
        <f>VLOOKUP(J3312,Ref!A:C,3,0)</f>
        <v>0</v>
      </c>
      <c r="C3312" s="18">
        <f>VLOOKUP(J3312,Ref!A:D,4,0)</f>
        <v>0</v>
      </c>
      <c r="D3312" s="18" t="str">
        <f t="shared" si="153"/>
        <v>12/may</v>
      </c>
      <c r="E3312" s="18">
        <f t="shared" si="154"/>
        <v>4</v>
      </c>
      <c r="F3312" s="18">
        <v>1</v>
      </c>
      <c r="G3312" s="18">
        <f t="shared" si="155"/>
        <v>0</v>
      </c>
      <c r="H3312" s="3">
        <v>46154.522280092591</v>
      </c>
      <c r="I3312">
        <v>67171508</v>
      </c>
      <c r="J3312" t="s">
        <v>2021</v>
      </c>
      <c r="K3312" t="s">
        <v>1968</v>
      </c>
      <c r="L3312" t="s">
        <v>1969</v>
      </c>
      <c r="M3312" t="s">
        <v>1970</v>
      </c>
      <c r="O3312">
        <v>361027110000</v>
      </c>
      <c r="P3312">
        <v>16018</v>
      </c>
      <c r="Q3312">
        <v>10</v>
      </c>
      <c r="R3312">
        <v>1</v>
      </c>
      <c r="S3312">
        <v>67171508</v>
      </c>
      <c r="U3312" t="s">
        <v>6142</v>
      </c>
      <c r="W3312" t="s">
        <v>5297</v>
      </c>
      <c r="X3312">
        <v>361027110000</v>
      </c>
      <c r="Y3312" t="s">
        <v>65</v>
      </c>
      <c r="Z3312" t="s">
        <v>4619</v>
      </c>
      <c r="AF3312" t="s">
        <v>1976</v>
      </c>
      <c r="AG3312" t="s">
        <v>1972</v>
      </c>
      <c r="AL3312">
        <v>5</v>
      </c>
      <c r="AN3312" t="s">
        <v>1974</v>
      </c>
      <c r="AO3312">
        <v>0</v>
      </c>
      <c r="AQ3312">
        <v>2258321</v>
      </c>
      <c r="AR3312" t="s">
        <v>4605</v>
      </c>
      <c r="AS3312" t="s">
        <v>5883</v>
      </c>
      <c r="AT3312" t="s">
        <v>2022</v>
      </c>
    </row>
    <row r="3313" spans="1:46" x14ac:dyDescent="0.25">
      <c r="A3313" t="str">
        <f>_xlfn.XLOOKUP(I3313,UTILIZADAS[Contacto1],UTILIZADAS[Source.Name],,0)</f>
        <v>Cobros Mayo</v>
      </c>
      <c r="B3313" s="18">
        <f>VLOOKUP(J3313,Ref!A:C,3,0)</f>
        <v>0</v>
      </c>
      <c r="C3313" s="18">
        <f>VLOOKUP(J3313,Ref!A:D,4,0)</f>
        <v>0</v>
      </c>
      <c r="D3313" s="18" t="str">
        <f t="shared" si="153"/>
        <v>14/may</v>
      </c>
      <c r="E3313" s="18">
        <f t="shared" si="154"/>
        <v>4</v>
      </c>
      <c r="F3313" s="18">
        <v>1</v>
      </c>
      <c r="G3313" s="18">
        <f t="shared" si="155"/>
        <v>0</v>
      </c>
      <c r="H3313" s="3">
        <v>46156.608819444446</v>
      </c>
      <c r="I3313">
        <v>67171508</v>
      </c>
      <c r="J3313" t="s">
        <v>2021</v>
      </c>
      <c r="K3313" t="s">
        <v>1968</v>
      </c>
      <c r="L3313" t="s">
        <v>1969</v>
      </c>
      <c r="M3313" t="s">
        <v>1970</v>
      </c>
      <c r="O3313">
        <v>361027110000</v>
      </c>
      <c r="P3313">
        <v>16018</v>
      </c>
      <c r="Q3313">
        <v>10</v>
      </c>
      <c r="R3313">
        <v>1</v>
      </c>
      <c r="S3313">
        <v>67171508</v>
      </c>
      <c r="U3313" t="s">
        <v>6142</v>
      </c>
      <c r="W3313" t="s">
        <v>5297</v>
      </c>
      <c r="X3313">
        <v>361027110000</v>
      </c>
      <c r="Y3313" t="s">
        <v>65</v>
      </c>
      <c r="Z3313" t="s">
        <v>4619</v>
      </c>
      <c r="AF3313" t="s">
        <v>1976</v>
      </c>
      <c r="AG3313" t="s">
        <v>1972</v>
      </c>
      <c r="AL3313">
        <v>5</v>
      </c>
      <c r="AN3313" t="s">
        <v>1974</v>
      </c>
      <c r="AO3313">
        <v>0</v>
      </c>
      <c r="AQ3313">
        <v>2258321</v>
      </c>
      <c r="AR3313" t="s">
        <v>4605</v>
      </c>
      <c r="AS3313" t="s">
        <v>5883</v>
      </c>
      <c r="AT3313" t="s">
        <v>2022</v>
      </c>
    </row>
    <row r="3314" spans="1:46" x14ac:dyDescent="0.25">
      <c r="A3314" t="str">
        <f>_xlfn.XLOOKUP(I3314,UTILIZADAS[Contacto1],UTILIZADAS[Source.Name],,0)</f>
        <v>Cobros Mayo</v>
      </c>
      <c r="B3314" s="18">
        <f>VLOOKUP(J3314,Ref!A:C,3,0)</f>
        <v>0</v>
      </c>
      <c r="C3314" s="18">
        <f>VLOOKUP(J3314,Ref!A:D,4,0)</f>
        <v>0</v>
      </c>
      <c r="D3314" s="18" t="str">
        <f t="shared" si="153"/>
        <v>18/may</v>
      </c>
      <c r="E3314" s="18">
        <f t="shared" si="154"/>
        <v>4</v>
      </c>
      <c r="F3314" s="18">
        <v>1</v>
      </c>
      <c r="G3314" s="18">
        <f t="shared" si="155"/>
        <v>0</v>
      </c>
      <c r="H3314" s="3">
        <v>46160.742384259262</v>
      </c>
      <c r="I3314">
        <v>67171508</v>
      </c>
      <c r="J3314" t="s">
        <v>2021</v>
      </c>
      <c r="K3314" t="s">
        <v>1968</v>
      </c>
      <c r="L3314" t="s">
        <v>1969</v>
      </c>
      <c r="M3314" t="s">
        <v>1970</v>
      </c>
      <c r="O3314">
        <v>361027110000</v>
      </c>
      <c r="P3314">
        <v>16018</v>
      </c>
      <c r="Q3314">
        <v>10</v>
      </c>
      <c r="R3314">
        <v>1</v>
      </c>
      <c r="S3314">
        <v>67171508</v>
      </c>
      <c r="U3314" t="s">
        <v>6142</v>
      </c>
      <c r="W3314" t="s">
        <v>5297</v>
      </c>
      <c r="X3314">
        <v>361027110000</v>
      </c>
      <c r="Y3314" t="s">
        <v>65</v>
      </c>
      <c r="Z3314" t="s">
        <v>4619</v>
      </c>
      <c r="AF3314" t="s">
        <v>1976</v>
      </c>
      <c r="AG3314" t="s">
        <v>1972</v>
      </c>
      <c r="AL3314">
        <v>5</v>
      </c>
      <c r="AN3314" t="s">
        <v>1974</v>
      </c>
      <c r="AO3314">
        <v>0</v>
      </c>
      <c r="AQ3314">
        <v>2258321</v>
      </c>
      <c r="AR3314" t="s">
        <v>4605</v>
      </c>
      <c r="AS3314" t="s">
        <v>5883</v>
      </c>
      <c r="AT3314" t="s">
        <v>2022</v>
      </c>
    </row>
    <row r="3315" spans="1:46" x14ac:dyDescent="0.25">
      <c r="A3315" t="str">
        <f>_xlfn.XLOOKUP(I3315,UTILIZADAS[Contacto1],UTILIZADAS[Source.Name],,0)</f>
        <v>Cobros Mayo</v>
      </c>
      <c r="B3315" s="18">
        <f>VLOOKUP(J3315,Ref!A:C,3,0)</f>
        <v>1</v>
      </c>
      <c r="C3315" s="18">
        <f>VLOOKUP(J3315,Ref!A:D,4,0)</f>
        <v>1</v>
      </c>
      <c r="D3315" s="18" t="str">
        <f t="shared" si="153"/>
        <v>20/may</v>
      </c>
      <c r="E3315" s="18">
        <f t="shared" si="154"/>
        <v>4</v>
      </c>
      <c r="F3315" s="18">
        <v>1</v>
      </c>
      <c r="G3315" s="18">
        <f t="shared" si="155"/>
        <v>1</v>
      </c>
      <c r="H3315" s="3">
        <v>46162.537858796299</v>
      </c>
      <c r="I3315">
        <v>67171508</v>
      </c>
      <c r="J3315">
        <v>6003</v>
      </c>
      <c r="K3315" t="s">
        <v>1983</v>
      </c>
      <c r="L3315" t="s">
        <v>1897</v>
      </c>
      <c r="M3315" t="s">
        <v>1970</v>
      </c>
      <c r="O3315">
        <v>361027110000</v>
      </c>
      <c r="P3315">
        <v>16018</v>
      </c>
      <c r="Q3315">
        <v>10</v>
      </c>
      <c r="R3315">
        <v>1</v>
      </c>
      <c r="S3315">
        <v>67171508</v>
      </c>
      <c r="U3315" t="s">
        <v>6142</v>
      </c>
      <c r="W3315" t="s">
        <v>5297</v>
      </c>
      <c r="X3315">
        <v>361027110000</v>
      </c>
      <c r="Y3315" t="s">
        <v>65</v>
      </c>
      <c r="Z3315" t="s">
        <v>4619</v>
      </c>
      <c r="AF3315" t="s">
        <v>1976</v>
      </c>
      <c r="AG3315" t="s">
        <v>1972</v>
      </c>
      <c r="AL3315">
        <v>50</v>
      </c>
      <c r="AM3315" t="s">
        <v>1979</v>
      </c>
      <c r="AN3315" t="s">
        <v>1987</v>
      </c>
      <c r="AO3315">
        <v>0</v>
      </c>
      <c r="AQ3315">
        <v>2258321</v>
      </c>
      <c r="AR3315" t="s">
        <v>4605</v>
      </c>
      <c r="AS3315" t="s">
        <v>5883</v>
      </c>
      <c r="AT3315" t="s">
        <v>1892</v>
      </c>
    </row>
    <row r="3316" spans="1:46" x14ac:dyDescent="0.25">
      <c r="A3316" t="str">
        <f>_xlfn.XLOOKUP(I3316,UTILIZADAS[Contacto1],UTILIZADAS[Source.Name],,0)</f>
        <v>Cobros Abril Canal Fijo</v>
      </c>
      <c r="B3316" s="18">
        <f>VLOOKUP(J3316,Ref!A:C,3,0)</f>
        <v>0</v>
      </c>
      <c r="C3316" s="18">
        <f>VLOOKUP(J3316,Ref!A:D,4,0)</f>
        <v>0</v>
      </c>
      <c r="D3316" s="18" t="str">
        <f t="shared" si="153"/>
        <v>12/may</v>
      </c>
      <c r="E3316" s="18">
        <f t="shared" si="154"/>
        <v>4</v>
      </c>
      <c r="F3316" s="18">
        <v>1</v>
      </c>
      <c r="G3316" s="18">
        <f t="shared" si="155"/>
        <v>0</v>
      </c>
      <c r="H3316" s="3">
        <v>46154.522604166668</v>
      </c>
      <c r="I3316">
        <v>67176750</v>
      </c>
      <c r="J3316" t="s">
        <v>2021</v>
      </c>
      <c r="K3316" t="s">
        <v>1968</v>
      </c>
      <c r="L3316" t="s">
        <v>1969</v>
      </c>
      <c r="M3316" t="s">
        <v>1970</v>
      </c>
      <c r="O3316">
        <v>369036530000</v>
      </c>
      <c r="P3316">
        <v>16018</v>
      </c>
      <c r="Q3316">
        <v>10</v>
      </c>
      <c r="R3316">
        <v>1</v>
      </c>
      <c r="S3316">
        <v>67176750</v>
      </c>
      <c r="U3316" t="s">
        <v>2485</v>
      </c>
      <c r="W3316" t="s">
        <v>4078</v>
      </c>
      <c r="X3316">
        <v>369036530000</v>
      </c>
      <c r="Y3316" t="s">
        <v>65</v>
      </c>
      <c r="Z3316" t="s">
        <v>66</v>
      </c>
      <c r="AF3316" t="s">
        <v>1976</v>
      </c>
      <c r="AG3316" t="s">
        <v>1972</v>
      </c>
      <c r="AK3316" t="s">
        <v>4499</v>
      </c>
      <c r="AL3316">
        <v>5</v>
      </c>
      <c r="AN3316" t="s">
        <v>1974</v>
      </c>
      <c r="AO3316">
        <v>0</v>
      </c>
      <c r="AQ3316">
        <v>2258322</v>
      </c>
      <c r="AR3316" t="s">
        <v>4605</v>
      </c>
      <c r="AS3316" t="s">
        <v>5883</v>
      </c>
      <c r="AT3316" t="s">
        <v>2022</v>
      </c>
    </row>
    <row r="3317" spans="1:46" x14ac:dyDescent="0.25">
      <c r="A3317" t="str">
        <f>_xlfn.XLOOKUP(I3317,UTILIZADAS[Contacto1],UTILIZADAS[Source.Name],,0)</f>
        <v>Cobros Abril Canal Fijo</v>
      </c>
      <c r="B3317" s="18">
        <f>VLOOKUP(J3317,Ref!A:C,3,0)</f>
        <v>0</v>
      </c>
      <c r="C3317" s="18">
        <f>VLOOKUP(J3317,Ref!A:D,4,0)</f>
        <v>0</v>
      </c>
      <c r="D3317" s="18" t="str">
        <f t="shared" si="153"/>
        <v>14/may</v>
      </c>
      <c r="E3317" s="18">
        <f t="shared" si="154"/>
        <v>4</v>
      </c>
      <c r="F3317" s="18">
        <v>1</v>
      </c>
      <c r="G3317" s="18">
        <f t="shared" si="155"/>
        <v>0</v>
      </c>
      <c r="H3317" s="3">
        <v>46156.612164351849</v>
      </c>
      <c r="I3317">
        <v>67176750</v>
      </c>
      <c r="J3317" t="s">
        <v>1986</v>
      </c>
      <c r="K3317" t="s">
        <v>1983</v>
      </c>
      <c r="L3317" t="s">
        <v>1897</v>
      </c>
      <c r="M3317" t="s">
        <v>1970</v>
      </c>
      <c r="O3317">
        <v>369036530000</v>
      </c>
      <c r="P3317">
        <v>16018</v>
      </c>
      <c r="Q3317">
        <v>10</v>
      </c>
      <c r="R3317">
        <v>1</v>
      </c>
      <c r="S3317">
        <v>67176750</v>
      </c>
      <c r="U3317" t="s">
        <v>2485</v>
      </c>
      <c r="W3317" t="s">
        <v>4078</v>
      </c>
      <c r="X3317">
        <v>369036530000</v>
      </c>
      <c r="Y3317" t="s">
        <v>65</v>
      </c>
      <c r="Z3317" t="s">
        <v>66</v>
      </c>
      <c r="AF3317" t="s">
        <v>1976</v>
      </c>
      <c r="AG3317" t="s">
        <v>1972</v>
      </c>
      <c r="AK3317" t="s">
        <v>4499</v>
      </c>
      <c r="AL3317">
        <v>97</v>
      </c>
      <c r="AM3317" t="s">
        <v>1979</v>
      </c>
      <c r="AN3317" t="s">
        <v>1987</v>
      </c>
      <c r="AO3317">
        <v>0</v>
      </c>
      <c r="AQ3317">
        <v>2258322</v>
      </c>
      <c r="AR3317" t="s">
        <v>4605</v>
      </c>
      <c r="AS3317" t="s">
        <v>5883</v>
      </c>
      <c r="AT3317" t="s">
        <v>1988</v>
      </c>
    </row>
    <row r="3318" spans="1:46" x14ac:dyDescent="0.25">
      <c r="A3318" t="str">
        <f>_xlfn.XLOOKUP(I3318,UTILIZADAS[Contacto1],UTILIZADAS[Source.Name],,0)</f>
        <v>Cobros Abril Canal Fijo</v>
      </c>
      <c r="B3318" s="18">
        <f>VLOOKUP(J3318,Ref!A:C,3,0)</f>
        <v>0</v>
      </c>
      <c r="C3318" s="18">
        <f>VLOOKUP(J3318,Ref!A:D,4,0)</f>
        <v>0</v>
      </c>
      <c r="D3318" s="18" t="str">
        <f t="shared" si="153"/>
        <v>18/may</v>
      </c>
      <c r="E3318" s="18">
        <f t="shared" si="154"/>
        <v>4</v>
      </c>
      <c r="F3318" s="18">
        <v>1</v>
      </c>
      <c r="G3318" s="18">
        <f t="shared" si="155"/>
        <v>0</v>
      </c>
      <c r="H3318" s="3">
        <v>46160.686782407407</v>
      </c>
      <c r="I3318">
        <v>67176750</v>
      </c>
      <c r="J3318" t="s">
        <v>1986</v>
      </c>
      <c r="K3318" t="s">
        <v>1983</v>
      </c>
      <c r="L3318" t="s">
        <v>1897</v>
      </c>
      <c r="M3318" t="s">
        <v>1970</v>
      </c>
      <c r="O3318">
        <v>369036530000</v>
      </c>
      <c r="P3318">
        <v>16018</v>
      </c>
      <c r="Q3318">
        <v>10</v>
      </c>
      <c r="R3318">
        <v>1</v>
      </c>
      <c r="S3318">
        <v>67176750</v>
      </c>
      <c r="U3318" t="s">
        <v>2485</v>
      </c>
      <c r="W3318" t="s">
        <v>4078</v>
      </c>
      <c r="X3318">
        <v>369036530000</v>
      </c>
      <c r="Y3318" t="s">
        <v>65</v>
      </c>
      <c r="Z3318" t="s">
        <v>66</v>
      </c>
      <c r="AF3318" t="s">
        <v>1976</v>
      </c>
      <c r="AG3318" t="s">
        <v>1972</v>
      </c>
      <c r="AK3318" t="s">
        <v>4499</v>
      </c>
      <c r="AL3318">
        <v>54</v>
      </c>
      <c r="AM3318" t="s">
        <v>1979</v>
      </c>
      <c r="AN3318" t="s">
        <v>1987</v>
      </c>
      <c r="AO3318">
        <v>0</v>
      </c>
      <c r="AQ3318">
        <v>2258322</v>
      </c>
      <c r="AR3318" t="s">
        <v>4605</v>
      </c>
      <c r="AS3318" t="s">
        <v>5883</v>
      </c>
      <c r="AT3318" t="s">
        <v>1988</v>
      </c>
    </row>
    <row r="3319" spans="1:46" x14ac:dyDescent="0.25">
      <c r="A3319" t="str">
        <f>_xlfn.XLOOKUP(I3319,UTILIZADAS[Contacto1],UTILIZADAS[Source.Name],,0)</f>
        <v>Cobros Abril Canal Fijo</v>
      </c>
      <c r="B3319" s="18">
        <f>VLOOKUP(J3319,Ref!A:C,3,0)</f>
        <v>0</v>
      </c>
      <c r="C3319" s="18">
        <f>VLOOKUP(J3319,Ref!A:D,4,0)</f>
        <v>0</v>
      </c>
      <c r="D3319" s="18" t="str">
        <f t="shared" si="153"/>
        <v>18/may</v>
      </c>
      <c r="E3319" s="18">
        <f t="shared" si="154"/>
        <v>4</v>
      </c>
      <c r="F3319" s="18">
        <v>1</v>
      </c>
      <c r="G3319" s="18">
        <f t="shared" si="155"/>
        <v>1</v>
      </c>
      <c r="H3319" s="3">
        <v>46160.701168981483</v>
      </c>
      <c r="I3319">
        <v>67176750</v>
      </c>
      <c r="J3319">
        <v>6004</v>
      </c>
      <c r="K3319" t="s">
        <v>1983</v>
      </c>
      <c r="L3319" t="s">
        <v>1897</v>
      </c>
      <c r="M3319" t="s">
        <v>1970</v>
      </c>
      <c r="O3319">
        <v>369036530000</v>
      </c>
      <c r="P3319">
        <v>16018</v>
      </c>
      <c r="Q3319">
        <v>10</v>
      </c>
      <c r="R3319">
        <v>1</v>
      </c>
      <c r="S3319">
        <v>67176750</v>
      </c>
      <c r="U3319" t="s">
        <v>2485</v>
      </c>
      <c r="W3319" t="s">
        <v>4078</v>
      </c>
      <c r="X3319">
        <v>369036530000</v>
      </c>
      <c r="Y3319" t="s">
        <v>65</v>
      </c>
      <c r="Z3319" t="s">
        <v>66</v>
      </c>
      <c r="AF3319" t="s">
        <v>1976</v>
      </c>
      <c r="AG3319" t="s">
        <v>1972</v>
      </c>
      <c r="AK3319" t="s">
        <v>4499</v>
      </c>
      <c r="AL3319">
        <v>132</v>
      </c>
      <c r="AM3319" t="s">
        <v>1979</v>
      </c>
      <c r="AN3319" t="s">
        <v>1987</v>
      </c>
      <c r="AO3319">
        <v>0</v>
      </c>
      <c r="AQ3319">
        <v>2258322</v>
      </c>
      <c r="AR3319" t="s">
        <v>4605</v>
      </c>
      <c r="AS3319" t="s">
        <v>5883</v>
      </c>
      <c r="AT3319" t="s">
        <v>1984</v>
      </c>
    </row>
    <row r="3320" spans="1:46" x14ac:dyDescent="0.25">
      <c r="A3320" t="str">
        <f>_xlfn.XLOOKUP(I3320,UTILIZADAS[Contacto1],UTILIZADAS[Source.Name],,0)</f>
        <v>Cobros Abril Canal Fijo</v>
      </c>
      <c r="B3320" s="18">
        <f>VLOOKUP(J3320,Ref!A:C,3,0)</f>
        <v>1</v>
      </c>
      <c r="C3320" s="18">
        <f>VLOOKUP(J3320,Ref!A:D,4,0)</f>
        <v>1</v>
      </c>
      <c r="D3320" s="18" t="str">
        <f t="shared" si="153"/>
        <v>12/may</v>
      </c>
      <c r="E3320" s="18">
        <f t="shared" si="154"/>
        <v>1</v>
      </c>
      <c r="F3320" s="18">
        <v>1</v>
      </c>
      <c r="G3320" s="18">
        <f t="shared" si="155"/>
        <v>1</v>
      </c>
      <c r="H3320" s="3">
        <v>46154.523321759261</v>
      </c>
      <c r="I3320">
        <v>67180582</v>
      </c>
      <c r="J3320">
        <v>6003</v>
      </c>
      <c r="K3320" t="s">
        <v>1983</v>
      </c>
      <c r="L3320" t="s">
        <v>1897</v>
      </c>
      <c r="M3320" t="s">
        <v>1970</v>
      </c>
      <c r="O3320">
        <v>355459610000</v>
      </c>
      <c r="P3320">
        <v>16018</v>
      </c>
      <c r="Q3320">
        <v>10</v>
      </c>
      <c r="R3320">
        <v>1</v>
      </c>
      <c r="S3320">
        <v>67180582</v>
      </c>
      <c r="U3320" t="s">
        <v>2304</v>
      </c>
      <c r="W3320" t="s">
        <v>1258</v>
      </c>
      <c r="X3320">
        <v>355459610000</v>
      </c>
      <c r="Y3320" t="s">
        <v>65</v>
      </c>
      <c r="Z3320" t="s">
        <v>66</v>
      </c>
      <c r="AF3320" t="s">
        <v>1976</v>
      </c>
      <c r="AG3320" t="s">
        <v>1972</v>
      </c>
      <c r="AL3320">
        <v>194</v>
      </c>
      <c r="AM3320" t="s">
        <v>1979</v>
      </c>
      <c r="AN3320" t="s">
        <v>1987</v>
      </c>
      <c r="AO3320">
        <v>0</v>
      </c>
      <c r="AQ3320">
        <v>2258323</v>
      </c>
      <c r="AR3320" t="s">
        <v>4605</v>
      </c>
      <c r="AS3320" t="s">
        <v>5883</v>
      </c>
      <c r="AT3320" t="s">
        <v>1892</v>
      </c>
    </row>
    <row r="3321" spans="1:46" x14ac:dyDescent="0.25">
      <c r="A3321" t="str">
        <f>_xlfn.XLOOKUP(I3321,UTILIZADAS[Contacto1],UTILIZADAS[Source.Name],,0)</f>
        <v>Cobros Mayo</v>
      </c>
      <c r="B3321" s="18">
        <f>VLOOKUP(J3321,Ref!A:C,3,0)</f>
        <v>0</v>
      </c>
      <c r="C3321" s="18">
        <f>VLOOKUP(J3321,Ref!A:D,4,0)</f>
        <v>0</v>
      </c>
      <c r="D3321" s="18" t="str">
        <f t="shared" si="153"/>
        <v>12/may</v>
      </c>
      <c r="E3321" s="18">
        <f t="shared" si="154"/>
        <v>9</v>
      </c>
      <c r="F3321" s="18">
        <v>1</v>
      </c>
      <c r="G3321" s="18">
        <f t="shared" si="155"/>
        <v>0</v>
      </c>
      <c r="H3321" s="3">
        <v>46154.526574074072</v>
      </c>
      <c r="I3321">
        <v>67181741</v>
      </c>
      <c r="J3321" t="s">
        <v>2023</v>
      </c>
      <c r="K3321" t="s">
        <v>1968</v>
      </c>
      <c r="L3321" t="s">
        <v>1969</v>
      </c>
      <c r="M3321" t="s">
        <v>1970</v>
      </c>
      <c r="O3321">
        <v>329052850000</v>
      </c>
      <c r="P3321">
        <v>16018</v>
      </c>
      <c r="Q3321">
        <v>10</v>
      </c>
      <c r="R3321">
        <v>1</v>
      </c>
      <c r="S3321">
        <v>67181741</v>
      </c>
      <c r="U3321" t="s">
        <v>5298</v>
      </c>
      <c r="W3321" t="s">
        <v>5299</v>
      </c>
      <c r="X3321">
        <v>329052850000</v>
      </c>
      <c r="Y3321" t="s">
        <v>65</v>
      </c>
      <c r="Z3321" t="s">
        <v>4619</v>
      </c>
      <c r="AG3321" t="s">
        <v>1972</v>
      </c>
      <c r="AL3321">
        <v>0</v>
      </c>
      <c r="AN3321" t="s">
        <v>1974</v>
      </c>
      <c r="AO3321">
        <v>0</v>
      </c>
      <c r="AQ3321">
        <v>2258324</v>
      </c>
      <c r="AR3321" t="s">
        <v>4605</v>
      </c>
      <c r="AS3321" t="s">
        <v>5883</v>
      </c>
      <c r="AT3321" t="s">
        <v>2024</v>
      </c>
    </row>
    <row r="3322" spans="1:46" x14ac:dyDescent="0.25">
      <c r="A3322" t="str">
        <f>_xlfn.XLOOKUP(I3322,UTILIZADAS[Contacto1],UTILIZADAS[Source.Name],,0)</f>
        <v>Cobros Mayo</v>
      </c>
      <c r="B3322" s="18">
        <f>VLOOKUP(J3322,Ref!A:C,3,0)</f>
        <v>0</v>
      </c>
      <c r="C3322" s="18">
        <f>VLOOKUP(J3322,Ref!A:D,4,0)</f>
        <v>0</v>
      </c>
      <c r="D3322" s="18" t="str">
        <f t="shared" si="153"/>
        <v>12/may</v>
      </c>
      <c r="E3322" s="18">
        <f t="shared" si="154"/>
        <v>9</v>
      </c>
      <c r="F3322" s="18">
        <v>1</v>
      </c>
      <c r="G3322" s="18">
        <f t="shared" si="155"/>
        <v>0</v>
      </c>
      <c r="H3322" s="3">
        <v>46154.639722222222</v>
      </c>
      <c r="I3322">
        <v>67181741</v>
      </c>
      <c r="J3322" t="s">
        <v>1967</v>
      </c>
      <c r="K3322" t="s">
        <v>1968</v>
      </c>
      <c r="L3322" t="s">
        <v>1969</v>
      </c>
      <c r="M3322" t="s">
        <v>1970</v>
      </c>
      <c r="O3322">
        <v>329052850000</v>
      </c>
      <c r="P3322">
        <v>16018</v>
      </c>
      <c r="Q3322">
        <v>10</v>
      </c>
      <c r="R3322">
        <v>1</v>
      </c>
      <c r="S3322">
        <v>67181741</v>
      </c>
      <c r="U3322" t="s">
        <v>5298</v>
      </c>
      <c r="W3322" t="s">
        <v>5299</v>
      </c>
      <c r="X3322">
        <v>329052850000</v>
      </c>
      <c r="Y3322" t="s">
        <v>65</v>
      </c>
      <c r="Z3322" t="s">
        <v>4619</v>
      </c>
      <c r="AG3322" t="s">
        <v>1972</v>
      </c>
      <c r="AL3322">
        <v>0</v>
      </c>
      <c r="AN3322" t="s">
        <v>1974</v>
      </c>
      <c r="AO3322">
        <v>0</v>
      </c>
      <c r="AQ3322">
        <v>2258324</v>
      </c>
      <c r="AR3322" t="s">
        <v>4605</v>
      </c>
      <c r="AS3322" t="s">
        <v>5883</v>
      </c>
      <c r="AT3322" t="s">
        <v>1975</v>
      </c>
    </row>
    <row r="3323" spans="1:46" x14ac:dyDescent="0.25">
      <c r="A3323" t="str">
        <f>_xlfn.XLOOKUP(I3323,UTILIZADAS[Contacto1],UTILIZADAS[Source.Name],,0)</f>
        <v>Cobros Mayo</v>
      </c>
      <c r="B3323" s="18">
        <f>VLOOKUP(J3323,Ref!A:C,3,0)</f>
        <v>0</v>
      </c>
      <c r="C3323" s="18">
        <f>VLOOKUP(J3323,Ref!A:D,4,0)</f>
        <v>0</v>
      </c>
      <c r="D3323" s="18" t="str">
        <f t="shared" si="153"/>
        <v>14/may</v>
      </c>
      <c r="E3323" s="18">
        <f t="shared" si="154"/>
        <v>9</v>
      </c>
      <c r="F3323" s="18">
        <v>1</v>
      </c>
      <c r="G3323" s="18">
        <f t="shared" si="155"/>
        <v>0</v>
      </c>
      <c r="H3323" s="3">
        <v>46156.611909722225</v>
      </c>
      <c r="I3323">
        <v>67181741</v>
      </c>
      <c r="J3323" t="s">
        <v>1967</v>
      </c>
      <c r="K3323" t="s">
        <v>1968</v>
      </c>
      <c r="L3323" t="s">
        <v>1969</v>
      </c>
      <c r="M3323" t="s">
        <v>1970</v>
      </c>
      <c r="O3323">
        <v>329052850000</v>
      </c>
      <c r="P3323">
        <v>16018</v>
      </c>
      <c r="Q3323">
        <v>10</v>
      </c>
      <c r="R3323">
        <v>1</v>
      </c>
      <c r="S3323">
        <v>67181741</v>
      </c>
      <c r="U3323" t="s">
        <v>5298</v>
      </c>
      <c r="W3323" t="s">
        <v>5299</v>
      </c>
      <c r="X3323">
        <v>329052850000</v>
      </c>
      <c r="Y3323" t="s">
        <v>65</v>
      </c>
      <c r="Z3323" t="s">
        <v>4619</v>
      </c>
      <c r="AG3323" t="s">
        <v>1972</v>
      </c>
      <c r="AL3323">
        <v>0</v>
      </c>
      <c r="AN3323" t="s">
        <v>1974</v>
      </c>
      <c r="AO3323">
        <v>0</v>
      </c>
      <c r="AQ3323">
        <v>2258324</v>
      </c>
      <c r="AR3323" t="s">
        <v>4605</v>
      </c>
      <c r="AS3323" t="s">
        <v>5883</v>
      </c>
      <c r="AT3323" t="s">
        <v>1975</v>
      </c>
    </row>
    <row r="3324" spans="1:46" x14ac:dyDescent="0.25">
      <c r="A3324" t="str">
        <f>_xlfn.XLOOKUP(I3324,UTILIZADAS[Contacto1],UTILIZADAS[Source.Name],,0)</f>
        <v>Cobros Mayo</v>
      </c>
      <c r="B3324" s="18">
        <f>VLOOKUP(J3324,Ref!A:C,3,0)</f>
        <v>0</v>
      </c>
      <c r="C3324" s="18">
        <f>VLOOKUP(J3324,Ref!A:D,4,0)</f>
        <v>0</v>
      </c>
      <c r="D3324" s="18" t="str">
        <f t="shared" si="153"/>
        <v>18/may</v>
      </c>
      <c r="E3324" s="18">
        <f t="shared" si="154"/>
        <v>9</v>
      </c>
      <c r="F3324" s="18">
        <v>1</v>
      </c>
      <c r="G3324" s="18">
        <f t="shared" si="155"/>
        <v>0</v>
      </c>
      <c r="H3324" s="3">
        <v>46160.742476851854</v>
      </c>
      <c r="I3324">
        <v>67181741</v>
      </c>
      <c r="J3324" t="s">
        <v>1967</v>
      </c>
      <c r="K3324" t="s">
        <v>1968</v>
      </c>
      <c r="L3324" t="s">
        <v>1969</v>
      </c>
      <c r="M3324" t="s">
        <v>1970</v>
      </c>
      <c r="O3324">
        <v>329052850000</v>
      </c>
      <c r="P3324">
        <v>16018</v>
      </c>
      <c r="Q3324">
        <v>10</v>
      </c>
      <c r="R3324">
        <v>1</v>
      </c>
      <c r="S3324">
        <v>67181741</v>
      </c>
      <c r="U3324" t="s">
        <v>5298</v>
      </c>
      <c r="W3324" t="s">
        <v>5299</v>
      </c>
      <c r="X3324">
        <v>329052850000</v>
      </c>
      <c r="Y3324" t="s">
        <v>65</v>
      </c>
      <c r="Z3324" t="s">
        <v>4619</v>
      </c>
      <c r="AG3324" t="s">
        <v>1972</v>
      </c>
      <c r="AL3324">
        <v>0</v>
      </c>
      <c r="AN3324" t="s">
        <v>1974</v>
      </c>
      <c r="AO3324">
        <v>0</v>
      </c>
      <c r="AQ3324">
        <v>2258324</v>
      </c>
      <c r="AR3324" t="s">
        <v>4605</v>
      </c>
      <c r="AS3324" t="s">
        <v>5883</v>
      </c>
      <c r="AT3324" t="s">
        <v>1975</v>
      </c>
    </row>
    <row r="3325" spans="1:46" x14ac:dyDescent="0.25">
      <c r="A3325" t="str">
        <f>_xlfn.XLOOKUP(I3325,UTILIZADAS[Contacto1],UTILIZADAS[Source.Name],,0)</f>
        <v>Cobros Mayo</v>
      </c>
      <c r="B3325" s="18">
        <f>VLOOKUP(J3325,Ref!A:C,3,0)</f>
        <v>0</v>
      </c>
      <c r="C3325" s="18">
        <f>VLOOKUP(J3325,Ref!A:D,4,0)</f>
        <v>0</v>
      </c>
      <c r="D3325" s="18" t="str">
        <f t="shared" si="153"/>
        <v>20/may</v>
      </c>
      <c r="E3325" s="18">
        <f t="shared" si="154"/>
        <v>9</v>
      </c>
      <c r="F3325" s="18">
        <v>1</v>
      </c>
      <c r="G3325" s="18">
        <f t="shared" si="155"/>
        <v>0</v>
      </c>
      <c r="H3325" s="3">
        <v>46162.538773148146</v>
      </c>
      <c r="I3325">
        <v>67181741</v>
      </c>
      <c r="J3325" t="s">
        <v>2023</v>
      </c>
      <c r="K3325" t="s">
        <v>1968</v>
      </c>
      <c r="L3325" t="s">
        <v>1969</v>
      </c>
      <c r="M3325" t="s">
        <v>1970</v>
      </c>
      <c r="O3325">
        <v>329052850000</v>
      </c>
      <c r="P3325">
        <v>16018</v>
      </c>
      <c r="Q3325">
        <v>10</v>
      </c>
      <c r="R3325">
        <v>1</v>
      </c>
      <c r="S3325">
        <v>67181741</v>
      </c>
      <c r="U3325" t="s">
        <v>5298</v>
      </c>
      <c r="W3325" t="s">
        <v>5299</v>
      </c>
      <c r="X3325">
        <v>329052850000</v>
      </c>
      <c r="Y3325" t="s">
        <v>65</v>
      </c>
      <c r="Z3325" t="s">
        <v>4619</v>
      </c>
      <c r="AG3325" t="s">
        <v>1972</v>
      </c>
      <c r="AL3325">
        <v>0</v>
      </c>
      <c r="AN3325" t="s">
        <v>1974</v>
      </c>
      <c r="AO3325">
        <v>0</v>
      </c>
      <c r="AQ3325">
        <v>2258324</v>
      </c>
      <c r="AR3325" t="s">
        <v>4605</v>
      </c>
      <c r="AS3325" t="s">
        <v>5883</v>
      </c>
      <c r="AT3325" t="s">
        <v>2024</v>
      </c>
    </row>
    <row r="3326" spans="1:46" x14ac:dyDescent="0.25">
      <c r="A3326" t="str">
        <f>_xlfn.XLOOKUP(I3326,UTILIZADAS[Contacto1],UTILIZADAS[Source.Name],,0)</f>
        <v>Cobros Mayo</v>
      </c>
      <c r="B3326" s="18">
        <f>VLOOKUP(J3326,Ref!A:C,3,0)</f>
        <v>0</v>
      </c>
      <c r="C3326" s="18">
        <f>VLOOKUP(J3326,Ref!A:D,4,0)</f>
        <v>0</v>
      </c>
      <c r="D3326" s="18" t="str">
        <f t="shared" si="153"/>
        <v>20/may</v>
      </c>
      <c r="E3326" s="18">
        <f t="shared" si="154"/>
        <v>9</v>
      </c>
      <c r="F3326" s="18">
        <v>1</v>
      </c>
      <c r="G3326" s="18">
        <f t="shared" si="155"/>
        <v>0</v>
      </c>
      <c r="H3326" s="3">
        <v>46162.69054398148</v>
      </c>
      <c r="I3326">
        <v>67181741</v>
      </c>
      <c r="J3326" t="s">
        <v>1967</v>
      </c>
      <c r="K3326" t="s">
        <v>1968</v>
      </c>
      <c r="L3326" t="s">
        <v>1969</v>
      </c>
      <c r="M3326" t="s">
        <v>1970</v>
      </c>
      <c r="O3326">
        <v>329052850000</v>
      </c>
      <c r="P3326">
        <v>16018</v>
      </c>
      <c r="Q3326">
        <v>10</v>
      </c>
      <c r="R3326">
        <v>1</v>
      </c>
      <c r="S3326">
        <v>67181741</v>
      </c>
      <c r="U3326" t="s">
        <v>5298</v>
      </c>
      <c r="W3326" t="s">
        <v>5299</v>
      </c>
      <c r="X3326">
        <v>329052850000</v>
      </c>
      <c r="Y3326" t="s">
        <v>65</v>
      </c>
      <c r="Z3326" t="s">
        <v>4619</v>
      </c>
      <c r="AG3326" t="s">
        <v>1972</v>
      </c>
      <c r="AL3326">
        <v>0</v>
      </c>
      <c r="AN3326" t="s">
        <v>1974</v>
      </c>
      <c r="AO3326">
        <v>0</v>
      </c>
      <c r="AQ3326">
        <v>2258324</v>
      </c>
      <c r="AR3326" t="s">
        <v>4605</v>
      </c>
      <c r="AS3326" t="s">
        <v>5883</v>
      </c>
      <c r="AT3326" t="s">
        <v>1975</v>
      </c>
    </row>
    <row r="3327" spans="1:46" x14ac:dyDescent="0.25">
      <c r="A3327" t="str">
        <f>_xlfn.XLOOKUP(I3327,UTILIZADAS[Contacto1],UTILIZADAS[Source.Name],,0)</f>
        <v>Cobros Mayo</v>
      </c>
      <c r="B3327" s="18">
        <f>VLOOKUP(J3327,Ref!A:C,3,0)</f>
        <v>0</v>
      </c>
      <c r="C3327" s="18">
        <f>VLOOKUP(J3327,Ref!A:D,4,0)</f>
        <v>0</v>
      </c>
      <c r="D3327" s="18" t="str">
        <f t="shared" si="153"/>
        <v>21/may</v>
      </c>
      <c r="E3327" s="18">
        <f t="shared" si="154"/>
        <v>9</v>
      </c>
      <c r="F3327" s="18">
        <v>1</v>
      </c>
      <c r="G3327" s="18">
        <f t="shared" si="155"/>
        <v>0</v>
      </c>
      <c r="H3327" s="3">
        <v>46163.603738425925</v>
      </c>
      <c r="I3327">
        <v>67181741</v>
      </c>
      <c r="J3327" t="s">
        <v>2023</v>
      </c>
      <c r="K3327" t="s">
        <v>1968</v>
      </c>
      <c r="L3327" t="s">
        <v>1969</v>
      </c>
      <c r="M3327" t="s">
        <v>1970</v>
      </c>
      <c r="O3327">
        <v>329052850000</v>
      </c>
      <c r="P3327">
        <v>16018</v>
      </c>
      <c r="Q3327">
        <v>10</v>
      </c>
      <c r="R3327">
        <v>1</v>
      </c>
      <c r="S3327">
        <v>67181741</v>
      </c>
      <c r="U3327" t="s">
        <v>5298</v>
      </c>
      <c r="W3327" t="s">
        <v>5299</v>
      </c>
      <c r="X3327">
        <v>329052850000</v>
      </c>
      <c r="Y3327" t="s">
        <v>65</v>
      </c>
      <c r="Z3327" t="s">
        <v>4619</v>
      </c>
      <c r="AG3327" t="s">
        <v>1972</v>
      </c>
      <c r="AL3327">
        <v>0</v>
      </c>
      <c r="AN3327" t="s">
        <v>1974</v>
      </c>
      <c r="AO3327">
        <v>0</v>
      </c>
      <c r="AQ3327">
        <v>2258324</v>
      </c>
      <c r="AR3327" t="s">
        <v>4605</v>
      </c>
      <c r="AS3327" t="s">
        <v>5883</v>
      </c>
      <c r="AT3327" t="s">
        <v>2024</v>
      </c>
    </row>
    <row r="3328" spans="1:46" x14ac:dyDescent="0.25">
      <c r="A3328" t="str">
        <f>_xlfn.XLOOKUP(I3328,UTILIZADAS[Contacto1],UTILIZADAS[Source.Name],,0)</f>
        <v>Cobros Mayo</v>
      </c>
      <c r="B3328" s="18">
        <f>VLOOKUP(J3328,Ref!A:C,3,0)</f>
        <v>0</v>
      </c>
      <c r="C3328" s="18">
        <f>VLOOKUP(J3328,Ref!A:D,4,0)</f>
        <v>0</v>
      </c>
      <c r="D3328" s="18" t="str">
        <f t="shared" si="153"/>
        <v>21/may</v>
      </c>
      <c r="E3328" s="18">
        <f t="shared" si="154"/>
        <v>9</v>
      </c>
      <c r="F3328" s="18">
        <v>1</v>
      </c>
      <c r="G3328" s="18">
        <f t="shared" si="155"/>
        <v>0</v>
      </c>
      <c r="H3328" s="3">
        <v>46163.67</v>
      </c>
      <c r="I3328">
        <v>67181741</v>
      </c>
      <c r="J3328" t="s">
        <v>1967</v>
      </c>
      <c r="K3328" t="s">
        <v>1968</v>
      </c>
      <c r="L3328" t="s">
        <v>1969</v>
      </c>
      <c r="M3328" t="s">
        <v>1970</v>
      </c>
      <c r="O3328">
        <v>329052850000</v>
      </c>
      <c r="P3328">
        <v>16018</v>
      </c>
      <c r="Q3328">
        <v>10</v>
      </c>
      <c r="R3328">
        <v>1</v>
      </c>
      <c r="S3328">
        <v>67181741</v>
      </c>
      <c r="U3328" t="s">
        <v>5298</v>
      </c>
      <c r="W3328" t="s">
        <v>5299</v>
      </c>
      <c r="X3328">
        <v>329052850000</v>
      </c>
      <c r="Y3328" t="s">
        <v>65</v>
      </c>
      <c r="Z3328" t="s">
        <v>4619</v>
      </c>
      <c r="AG3328" t="s">
        <v>1972</v>
      </c>
      <c r="AL3328">
        <v>0</v>
      </c>
      <c r="AN3328" t="s">
        <v>1974</v>
      </c>
      <c r="AO3328">
        <v>0</v>
      </c>
      <c r="AQ3328">
        <v>2258324</v>
      </c>
      <c r="AR3328" t="s">
        <v>4605</v>
      </c>
      <c r="AS3328" t="s">
        <v>5883</v>
      </c>
      <c r="AT3328" t="s">
        <v>1975</v>
      </c>
    </row>
    <row r="3329" spans="1:46" x14ac:dyDescent="0.25">
      <c r="A3329" t="str">
        <f>_xlfn.XLOOKUP(I3329,UTILIZADAS[Contacto1],UTILIZADAS[Source.Name],,0)</f>
        <v>Cobros Mayo</v>
      </c>
      <c r="B3329" s="18">
        <f>VLOOKUP(J3329,Ref!A:C,3,0)</f>
        <v>0</v>
      </c>
      <c r="C3329" s="18">
        <f>VLOOKUP(J3329,Ref!A:D,4,0)</f>
        <v>0</v>
      </c>
      <c r="D3329" s="18" t="str">
        <f t="shared" si="153"/>
        <v>22/may</v>
      </c>
      <c r="E3329" s="18">
        <f t="shared" si="154"/>
        <v>9</v>
      </c>
      <c r="F3329" s="18">
        <v>1</v>
      </c>
      <c r="G3329" s="18">
        <f t="shared" si="155"/>
        <v>1</v>
      </c>
      <c r="H3329" s="3">
        <v>46164.449178240742</v>
      </c>
      <c r="I3329">
        <v>67181741</v>
      </c>
      <c r="J3329" t="s">
        <v>1967</v>
      </c>
      <c r="K3329" t="s">
        <v>1968</v>
      </c>
      <c r="L3329" t="s">
        <v>1969</v>
      </c>
      <c r="M3329" t="s">
        <v>1970</v>
      </c>
      <c r="O3329">
        <v>329052850000</v>
      </c>
      <c r="P3329">
        <v>16018</v>
      </c>
      <c r="Q3329">
        <v>10</v>
      </c>
      <c r="R3329">
        <v>1</v>
      </c>
      <c r="S3329">
        <v>67181741</v>
      </c>
      <c r="U3329" t="s">
        <v>5298</v>
      </c>
      <c r="W3329" t="s">
        <v>5299</v>
      </c>
      <c r="X3329">
        <v>329052850000</v>
      </c>
      <c r="Y3329" t="s">
        <v>65</v>
      </c>
      <c r="Z3329" t="s">
        <v>4619</v>
      </c>
      <c r="AG3329" t="s">
        <v>1972</v>
      </c>
      <c r="AL3329">
        <v>0</v>
      </c>
      <c r="AN3329" t="s">
        <v>1974</v>
      </c>
      <c r="AO3329">
        <v>0</v>
      </c>
      <c r="AQ3329">
        <v>2258324</v>
      </c>
      <c r="AR3329" t="s">
        <v>4605</v>
      </c>
      <c r="AS3329" t="s">
        <v>5883</v>
      </c>
      <c r="AT3329" t="s">
        <v>1975</v>
      </c>
    </row>
    <row r="3330" spans="1:46" x14ac:dyDescent="0.25">
      <c r="A3330" t="str">
        <f>_xlfn.XLOOKUP(I3330,UTILIZADAS[Contacto1],UTILIZADAS[Source.Name],,0)</f>
        <v>Cobros Abril Canal Fijo</v>
      </c>
      <c r="B3330" s="18">
        <f>VLOOKUP(J3330,Ref!A:C,3,0)</f>
        <v>0</v>
      </c>
      <c r="C3330" s="18">
        <f>VLOOKUP(J3330,Ref!A:D,4,0)</f>
        <v>0</v>
      </c>
      <c r="D3330" s="18" t="str">
        <f t="shared" ref="D3330:D3377" si="156">TEXT(H3330,"dd/mmm")</f>
        <v>04/may</v>
      </c>
      <c r="E3330" s="18">
        <f t="shared" ref="E3330:E3377" si="157">+COUNTIF(I:I,I3330)</f>
        <v>5</v>
      </c>
      <c r="F3330" s="18">
        <v>1</v>
      </c>
      <c r="G3330" s="18">
        <f t="shared" si="155"/>
        <v>0</v>
      </c>
      <c r="H3330" s="3">
        <v>46146.512037037035</v>
      </c>
      <c r="I3330">
        <v>67189141</v>
      </c>
      <c r="J3330" t="s">
        <v>1967</v>
      </c>
      <c r="K3330" t="s">
        <v>1968</v>
      </c>
      <c r="L3330" t="s">
        <v>1969</v>
      </c>
      <c r="M3330" t="s">
        <v>1970</v>
      </c>
      <c r="O3330">
        <v>353347410000</v>
      </c>
      <c r="P3330">
        <v>16017</v>
      </c>
      <c r="Q3330">
        <v>10</v>
      </c>
      <c r="R3330">
        <v>1</v>
      </c>
      <c r="S3330">
        <v>67189141</v>
      </c>
      <c r="U3330" t="s">
        <v>896</v>
      </c>
      <c r="W3330" t="s">
        <v>897</v>
      </c>
      <c r="X3330" t="s">
        <v>2551</v>
      </c>
      <c r="Y3330" t="s">
        <v>65</v>
      </c>
      <c r="Z3330">
        <v>353347410000</v>
      </c>
      <c r="AG3330" t="s">
        <v>1972</v>
      </c>
      <c r="AI3330" t="s">
        <v>3525</v>
      </c>
      <c r="AL3330">
        <v>0</v>
      </c>
      <c r="AN3330" t="s">
        <v>1974</v>
      </c>
      <c r="AO3330">
        <v>0</v>
      </c>
      <c r="AQ3330">
        <v>2252611</v>
      </c>
      <c r="AR3330" t="s">
        <v>2241</v>
      </c>
      <c r="AS3330" t="s">
        <v>4163</v>
      </c>
      <c r="AT3330" t="s">
        <v>1975</v>
      </c>
    </row>
    <row r="3331" spans="1:46" x14ac:dyDescent="0.25">
      <c r="A3331" t="str">
        <f>_xlfn.XLOOKUP(I3331,UTILIZADAS[Contacto1],UTILIZADAS[Source.Name],,0)</f>
        <v>Cobros Abril Canal Fijo</v>
      </c>
      <c r="B3331" s="18">
        <f>VLOOKUP(J3331,Ref!A:C,3,0)</f>
        <v>0</v>
      </c>
      <c r="C3331" s="18">
        <f>VLOOKUP(J3331,Ref!A:D,4,0)</f>
        <v>0</v>
      </c>
      <c r="D3331" s="18" t="str">
        <f t="shared" si="156"/>
        <v>06/may</v>
      </c>
      <c r="E3331" s="18">
        <f t="shared" si="157"/>
        <v>5</v>
      </c>
      <c r="F3331" s="18">
        <v>1</v>
      </c>
      <c r="G3331" s="18">
        <f t="shared" ref="G3331:G3376" si="158">IF(I3331=I3332,0,1)</f>
        <v>0</v>
      </c>
      <c r="H3331" s="3">
        <v>46148.517928240741</v>
      </c>
      <c r="I3331">
        <v>67189141</v>
      </c>
      <c r="J3331" t="s">
        <v>1967</v>
      </c>
      <c r="K3331" t="s">
        <v>1968</v>
      </c>
      <c r="L3331" t="s">
        <v>1969</v>
      </c>
      <c r="M3331" t="s">
        <v>1970</v>
      </c>
      <c r="O3331">
        <v>353347410000</v>
      </c>
      <c r="P3331">
        <v>16017</v>
      </c>
      <c r="Q3331">
        <v>10</v>
      </c>
      <c r="R3331">
        <v>1</v>
      </c>
      <c r="S3331">
        <v>67189141</v>
      </c>
      <c r="U3331" t="s">
        <v>896</v>
      </c>
      <c r="W3331" t="s">
        <v>897</v>
      </c>
      <c r="X3331" t="s">
        <v>2551</v>
      </c>
      <c r="Y3331" t="s">
        <v>65</v>
      </c>
      <c r="Z3331">
        <v>353347410000</v>
      </c>
      <c r="AG3331" t="s">
        <v>1972</v>
      </c>
      <c r="AI3331" t="s">
        <v>3525</v>
      </c>
      <c r="AL3331">
        <v>0</v>
      </c>
      <c r="AN3331" t="s">
        <v>1974</v>
      </c>
      <c r="AO3331">
        <v>0</v>
      </c>
      <c r="AQ3331">
        <v>2252611</v>
      </c>
      <c r="AR3331" t="s">
        <v>2241</v>
      </c>
      <c r="AS3331" t="s">
        <v>4163</v>
      </c>
      <c r="AT3331" t="s">
        <v>1975</v>
      </c>
    </row>
    <row r="3332" spans="1:46" x14ac:dyDescent="0.25">
      <c r="A3332" t="str">
        <f>_xlfn.XLOOKUP(I3332,UTILIZADAS[Contacto1],UTILIZADAS[Source.Name],,0)</f>
        <v>Cobros Abril Canal Fijo</v>
      </c>
      <c r="B3332" s="18">
        <f>VLOOKUP(J3332,Ref!A:C,3,0)</f>
        <v>0</v>
      </c>
      <c r="C3332" s="18">
        <f>VLOOKUP(J3332,Ref!A:D,4,0)</f>
        <v>0</v>
      </c>
      <c r="D3332" s="18" t="str">
        <f t="shared" si="156"/>
        <v>07/may</v>
      </c>
      <c r="E3332" s="18">
        <f t="shared" si="157"/>
        <v>5</v>
      </c>
      <c r="F3332" s="18">
        <v>1</v>
      </c>
      <c r="G3332" s="18">
        <f t="shared" si="158"/>
        <v>0</v>
      </c>
      <c r="H3332" s="3">
        <v>46149.708738425928</v>
      </c>
      <c r="I3332">
        <v>67189141</v>
      </c>
      <c r="J3332" t="s">
        <v>2023</v>
      </c>
      <c r="K3332" t="s">
        <v>1968</v>
      </c>
      <c r="L3332" t="s">
        <v>1969</v>
      </c>
      <c r="M3332" t="s">
        <v>1970</v>
      </c>
      <c r="O3332">
        <v>353347410000</v>
      </c>
      <c r="P3332">
        <v>16017</v>
      </c>
      <c r="Q3332">
        <v>10</v>
      </c>
      <c r="R3332">
        <v>1</v>
      </c>
      <c r="S3332">
        <v>67189141</v>
      </c>
      <c r="U3332" t="s">
        <v>896</v>
      </c>
      <c r="W3332" t="s">
        <v>897</v>
      </c>
      <c r="X3332" t="s">
        <v>2551</v>
      </c>
      <c r="Y3332" t="s">
        <v>65</v>
      </c>
      <c r="Z3332">
        <v>353347410000</v>
      </c>
      <c r="AG3332" t="s">
        <v>1972</v>
      </c>
      <c r="AI3332" t="s">
        <v>3525</v>
      </c>
      <c r="AL3332">
        <v>0</v>
      </c>
      <c r="AN3332" t="s">
        <v>1974</v>
      </c>
      <c r="AO3332">
        <v>0</v>
      </c>
      <c r="AQ3332">
        <v>2252611</v>
      </c>
      <c r="AR3332" t="s">
        <v>2241</v>
      </c>
      <c r="AS3332" t="s">
        <v>4163</v>
      </c>
      <c r="AT3332" t="s">
        <v>2024</v>
      </c>
    </row>
    <row r="3333" spans="1:46" x14ac:dyDescent="0.25">
      <c r="A3333" t="str">
        <f>_xlfn.XLOOKUP(I3333,UTILIZADAS[Contacto1],UTILIZADAS[Source.Name],,0)</f>
        <v>Cobros Abril Canal Fijo</v>
      </c>
      <c r="B3333" s="18">
        <f>VLOOKUP(J3333,Ref!A:C,3,0)</f>
        <v>0</v>
      </c>
      <c r="C3333" s="18">
        <f>VLOOKUP(J3333,Ref!A:D,4,0)</f>
        <v>0</v>
      </c>
      <c r="D3333" s="18" t="str">
        <f t="shared" si="156"/>
        <v>08/may</v>
      </c>
      <c r="E3333" s="18">
        <f t="shared" si="157"/>
        <v>5</v>
      </c>
      <c r="F3333" s="18">
        <v>1</v>
      </c>
      <c r="G3333" s="18">
        <f t="shared" si="158"/>
        <v>0</v>
      </c>
      <c r="H3333" s="3">
        <v>46150.416956018518</v>
      </c>
      <c r="I3333">
        <v>67189141</v>
      </c>
      <c r="J3333" t="s">
        <v>1967</v>
      </c>
      <c r="K3333" t="s">
        <v>1968</v>
      </c>
      <c r="L3333" t="s">
        <v>1969</v>
      </c>
      <c r="M3333" t="s">
        <v>1970</v>
      </c>
      <c r="O3333">
        <v>353347410000</v>
      </c>
      <c r="P3333">
        <v>16017</v>
      </c>
      <c r="Q3333">
        <v>10</v>
      </c>
      <c r="R3333">
        <v>1</v>
      </c>
      <c r="S3333">
        <v>67189141</v>
      </c>
      <c r="U3333" t="s">
        <v>896</v>
      </c>
      <c r="W3333" t="s">
        <v>897</v>
      </c>
      <c r="X3333" t="s">
        <v>2551</v>
      </c>
      <c r="Y3333" t="s">
        <v>65</v>
      </c>
      <c r="Z3333">
        <v>353347410000</v>
      </c>
      <c r="AG3333" t="s">
        <v>1972</v>
      </c>
      <c r="AI3333" t="s">
        <v>3525</v>
      </c>
      <c r="AL3333">
        <v>0</v>
      </c>
      <c r="AN3333" t="s">
        <v>1974</v>
      </c>
      <c r="AO3333">
        <v>0</v>
      </c>
      <c r="AQ3333">
        <v>2252611</v>
      </c>
      <c r="AR3333" t="s">
        <v>2241</v>
      </c>
      <c r="AS3333" t="s">
        <v>4163</v>
      </c>
      <c r="AT3333" t="s">
        <v>1975</v>
      </c>
    </row>
    <row r="3334" spans="1:46" x14ac:dyDescent="0.25">
      <c r="A3334" t="str">
        <f>_xlfn.XLOOKUP(I3334,UTILIZADAS[Contacto1],UTILIZADAS[Source.Name],,0)</f>
        <v>Cobros Abril Canal Fijo</v>
      </c>
      <c r="B3334" s="18">
        <f>VLOOKUP(J3334,Ref!A:C,3,0)</f>
        <v>0</v>
      </c>
      <c r="C3334" s="18">
        <f>VLOOKUP(J3334,Ref!A:D,4,0)</f>
        <v>0</v>
      </c>
      <c r="D3334" s="18" t="str">
        <f t="shared" si="156"/>
        <v>08/may</v>
      </c>
      <c r="E3334" s="18">
        <f t="shared" si="157"/>
        <v>5</v>
      </c>
      <c r="F3334" s="18">
        <v>1</v>
      </c>
      <c r="G3334" s="18">
        <f t="shared" si="158"/>
        <v>1</v>
      </c>
      <c r="H3334" s="3">
        <v>46150.727754629632</v>
      </c>
      <c r="I3334">
        <v>67189141</v>
      </c>
      <c r="J3334" t="s">
        <v>1967</v>
      </c>
      <c r="K3334" t="s">
        <v>1968</v>
      </c>
      <c r="L3334" t="s">
        <v>1969</v>
      </c>
      <c r="M3334" t="s">
        <v>1970</v>
      </c>
      <c r="O3334">
        <v>353347410000</v>
      </c>
      <c r="P3334">
        <v>16017</v>
      </c>
      <c r="Q3334">
        <v>10</v>
      </c>
      <c r="R3334">
        <v>1</v>
      </c>
      <c r="S3334">
        <v>67189141</v>
      </c>
      <c r="U3334" t="s">
        <v>896</v>
      </c>
      <c r="W3334" t="s">
        <v>897</v>
      </c>
      <c r="X3334" t="s">
        <v>2551</v>
      </c>
      <c r="Y3334" t="s">
        <v>65</v>
      </c>
      <c r="Z3334">
        <v>353347410000</v>
      </c>
      <c r="AG3334" t="s">
        <v>1972</v>
      </c>
      <c r="AI3334" t="s">
        <v>3525</v>
      </c>
      <c r="AL3334">
        <v>0</v>
      </c>
      <c r="AN3334" t="s">
        <v>1974</v>
      </c>
      <c r="AO3334">
        <v>0</v>
      </c>
      <c r="AQ3334">
        <v>2252611</v>
      </c>
      <c r="AR3334" t="s">
        <v>2241</v>
      </c>
      <c r="AS3334" t="s">
        <v>4163</v>
      </c>
      <c r="AT3334" t="s">
        <v>1975</v>
      </c>
    </row>
    <row r="3335" spans="1:46" x14ac:dyDescent="0.25">
      <c r="A3335" t="str">
        <f>_xlfn.XLOOKUP(I3335,UTILIZADAS[Contacto1],UTILIZADAS[Source.Name],,0)</f>
        <v>Cobros Mayo</v>
      </c>
      <c r="B3335" s="18">
        <f>VLOOKUP(J3335,Ref!A:C,3,0)</f>
        <v>0</v>
      </c>
      <c r="C3335" s="18">
        <f>VLOOKUP(J3335,Ref!A:D,4,0)</f>
        <v>0</v>
      </c>
      <c r="D3335" s="18" t="str">
        <f t="shared" si="156"/>
        <v>12/may</v>
      </c>
      <c r="E3335" s="18">
        <f t="shared" si="157"/>
        <v>2</v>
      </c>
      <c r="F3335" s="18">
        <v>1</v>
      </c>
      <c r="G3335" s="18">
        <f t="shared" si="158"/>
        <v>0</v>
      </c>
      <c r="H3335" s="3">
        <v>46154.526666666665</v>
      </c>
      <c r="I3335">
        <v>67195746</v>
      </c>
      <c r="J3335" t="s">
        <v>1986</v>
      </c>
      <c r="K3335" t="s">
        <v>1983</v>
      </c>
      <c r="L3335" t="s">
        <v>1897</v>
      </c>
      <c r="M3335" t="s">
        <v>1970</v>
      </c>
      <c r="O3335">
        <v>363076480000</v>
      </c>
      <c r="P3335">
        <v>16018</v>
      </c>
      <c r="Q3335">
        <v>10</v>
      </c>
      <c r="R3335">
        <v>1</v>
      </c>
      <c r="S3335">
        <v>67195746</v>
      </c>
      <c r="U3335" t="s">
        <v>6143</v>
      </c>
      <c r="W3335" t="s">
        <v>5301</v>
      </c>
      <c r="X3335">
        <v>363076480000</v>
      </c>
      <c r="Y3335" t="s">
        <v>65</v>
      </c>
      <c r="Z3335" t="s">
        <v>66</v>
      </c>
      <c r="AF3335" t="s">
        <v>1976</v>
      </c>
      <c r="AG3335" t="s">
        <v>1972</v>
      </c>
      <c r="AK3335" t="s">
        <v>6144</v>
      </c>
      <c r="AL3335">
        <v>93</v>
      </c>
      <c r="AM3335" t="s">
        <v>1979</v>
      </c>
      <c r="AN3335" t="s">
        <v>1987</v>
      </c>
      <c r="AO3335">
        <v>0</v>
      </c>
      <c r="AQ3335">
        <v>2258325</v>
      </c>
      <c r="AR3335" t="s">
        <v>4605</v>
      </c>
      <c r="AS3335" t="s">
        <v>5883</v>
      </c>
      <c r="AT3335" t="s">
        <v>1988</v>
      </c>
    </row>
    <row r="3336" spans="1:46" x14ac:dyDescent="0.25">
      <c r="A3336" t="str">
        <f>_xlfn.XLOOKUP(I3336,UTILIZADAS[Contacto1],UTILIZADAS[Source.Name],,0)</f>
        <v>Cobros Mayo</v>
      </c>
      <c r="B3336" s="18">
        <f>VLOOKUP(J3336,Ref!A:C,3,0)</f>
        <v>1</v>
      </c>
      <c r="C3336" s="18">
        <f>VLOOKUP(J3336,Ref!A:D,4,0)</f>
        <v>1</v>
      </c>
      <c r="D3336" s="18" t="str">
        <f t="shared" si="156"/>
        <v>13/may</v>
      </c>
      <c r="E3336" s="18">
        <f t="shared" si="157"/>
        <v>2</v>
      </c>
      <c r="F3336" s="18">
        <v>1</v>
      </c>
      <c r="G3336" s="18">
        <f t="shared" si="158"/>
        <v>1</v>
      </c>
      <c r="H3336" s="3">
        <v>46155.52516203704</v>
      </c>
      <c r="I3336">
        <v>67195746</v>
      </c>
      <c r="J3336">
        <v>6002</v>
      </c>
      <c r="K3336" t="s">
        <v>1983</v>
      </c>
      <c r="L3336" t="s">
        <v>1897</v>
      </c>
      <c r="M3336" t="s">
        <v>1970</v>
      </c>
      <c r="O3336">
        <v>363076480000</v>
      </c>
      <c r="P3336">
        <v>16018</v>
      </c>
      <c r="Q3336">
        <v>10</v>
      </c>
      <c r="R3336">
        <v>1</v>
      </c>
      <c r="S3336">
        <v>67195746</v>
      </c>
      <c r="U3336" t="s">
        <v>6143</v>
      </c>
      <c r="W3336" t="s">
        <v>5301</v>
      </c>
      <c r="X3336">
        <v>363076480000</v>
      </c>
      <c r="Y3336" t="s">
        <v>65</v>
      </c>
      <c r="Z3336" t="s">
        <v>66</v>
      </c>
      <c r="AF3336" t="s">
        <v>1976</v>
      </c>
      <c r="AG3336" t="s">
        <v>1972</v>
      </c>
      <c r="AK3336" t="s">
        <v>6144</v>
      </c>
      <c r="AL3336">
        <v>26</v>
      </c>
      <c r="AM3336" t="s">
        <v>1979</v>
      </c>
      <c r="AN3336" t="s">
        <v>1987</v>
      </c>
      <c r="AO3336">
        <v>0</v>
      </c>
      <c r="AQ3336">
        <v>2258325</v>
      </c>
      <c r="AR3336" t="s">
        <v>4605</v>
      </c>
      <c r="AS3336" t="s">
        <v>5883</v>
      </c>
      <c r="AT3336" t="s">
        <v>1888</v>
      </c>
    </row>
    <row r="3337" spans="1:46" x14ac:dyDescent="0.25">
      <c r="A3337" t="str">
        <f>_xlfn.XLOOKUP(I3337,UTILIZADAS[Contacto1],UTILIZADAS[Source.Name],,0)</f>
        <v>Cobros Mayo</v>
      </c>
      <c r="B3337" s="18">
        <f>VLOOKUP(J3337,Ref!A:C,3,0)</f>
        <v>0</v>
      </c>
      <c r="C3337" s="18">
        <f>VLOOKUP(J3337,Ref!A:D,4,0)</f>
        <v>0</v>
      </c>
      <c r="D3337" s="18" t="str">
        <f t="shared" si="156"/>
        <v>12/may</v>
      </c>
      <c r="E3337" s="18">
        <f t="shared" si="157"/>
        <v>4</v>
      </c>
      <c r="F3337" s="18">
        <v>1</v>
      </c>
      <c r="G3337" s="18">
        <f t="shared" si="158"/>
        <v>0</v>
      </c>
      <c r="H3337" s="3">
        <v>46154.526782407411</v>
      </c>
      <c r="I3337">
        <v>67196614</v>
      </c>
      <c r="J3337" t="s">
        <v>2021</v>
      </c>
      <c r="K3337" t="s">
        <v>1968</v>
      </c>
      <c r="L3337" t="s">
        <v>1969</v>
      </c>
      <c r="M3337" t="s">
        <v>1970</v>
      </c>
      <c r="O3337">
        <v>260319800000</v>
      </c>
      <c r="P3337">
        <v>16018</v>
      </c>
      <c r="Q3337">
        <v>10</v>
      </c>
      <c r="R3337">
        <v>1</v>
      </c>
      <c r="S3337">
        <v>67196614</v>
      </c>
      <c r="U3337" t="s">
        <v>5302</v>
      </c>
      <c r="W3337" t="s">
        <v>5303</v>
      </c>
      <c r="X3337">
        <v>260319800000</v>
      </c>
      <c r="Y3337" t="s">
        <v>65</v>
      </c>
      <c r="Z3337" t="s">
        <v>66</v>
      </c>
      <c r="AF3337" t="s">
        <v>1976</v>
      </c>
      <c r="AG3337" t="s">
        <v>1972</v>
      </c>
      <c r="AL3337">
        <v>5</v>
      </c>
      <c r="AN3337" t="s">
        <v>1974</v>
      </c>
      <c r="AO3337">
        <v>0</v>
      </c>
      <c r="AQ3337">
        <v>2258326</v>
      </c>
      <c r="AR3337" t="s">
        <v>4605</v>
      </c>
      <c r="AS3337" t="s">
        <v>5883</v>
      </c>
      <c r="AT3337" t="s">
        <v>2022</v>
      </c>
    </row>
    <row r="3338" spans="1:46" x14ac:dyDescent="0.25">
      <c r="A3338" t="str">
        <f>_xlfn.XLOOKUP(I3338,UTILIZADAS[Contacto1],UTILIZADAS[Source.Name],,0)</f>
        <v>Cobros Mayo</v>
      </c>
      <c r="B3338" s="18">
        <f>VLOOKUP(J3338,Ref!A:C,3,0)</f>
        <v>0</v>
      </c>
      <c r="C3338" s="18">
        <f>VLOOKUP(J3338,Ref!A:D,4,0)</f>
        <v>0</v>
      </c>
      <c r="D3338" s="18" t="str">
        <f t="shared" si="156"/>
        <v>14/may</v>
      </c>
      <c r="E3338" s="18">
        <f t="shared" si="157"/>
        <v>4</v>
      </c>
      <c r="F3338" s="18">
        <v>1</v>
      </c>
      <c r="G3338" s="18">
        <f t="shared" si="158"/>
        <v>0</v>
      </c>
      <c r="H3338" s="3">
        <v>46156.612581018519</v>
      </c>
      <c r="I3338">
        <v>67196614</v>
      </c>
      <c r="J3338" t="s">
        <v>2021</v>
      </c>
      <c r="K3338" t="s">
        <v>1968</v>
      </c>
      <c r="L3338" t="s">
        <v>1969</v>
      </c>
      <c r="M3338" t="s">
        <v>1970</v>
      </c>
      <c r="O3338">
        <v>260319800000</v>
      </c>
      <c r="P3338">
        <v>16018</v>
      </c>
      <c r="Q3338">
        <v>10</v>
      </c>
      <c r="R3338">
        <v>1</v>
      </c>
      <c r="S3338">
        <v>67196614</v>
      </c>
      <c r="U3338" t="s">
        <v>5302</v>
      </c>
      <c r="W3338" t="s">
        <v>5303</v>
      </c>
      <c r="X3338">
        <v>260319800000</v>
      </c>
      <c r="Y3338" t="s">
        <v>65</v>
      </c>
      <c r="Z3338" t="s">
        <v>66</v>
      </c>
      <c r="AF3338" t="s">
        <v>1976</v>
      </c>
      <c r="AG3338" t="s">
        <v>1972</v>
      </c>
      <c r="AL3338">
        <v>5</v>
      </c>
      <c r="AN3338" t="s">
        <v>1974</v>
      </c>
      <c r="AO3338">
        <v>0</v>
      </c>
      <c r="AQ3338">
        <v>2258326</v>
      </c>
      <c r="AR3338" t="s">
        <v>4605</v>
      </c>
      <c r="AS3338" t="s">
        <v>5883</v>
      </c>
      <c r="AT3338" t="s">
        <v>2022</v>
      </c>
    </row>
    <row r="3339" spans="1:46" x14ac:dyDescent="0.25">
      <c r="A3339" t="str">
        <f>_xlfn.XLOOKUP(I3339,UTILIZADAS[Contacto1],UTILIZADAS[Source.Name],,0)</f>
        <v>Cobros Mayo</v>
      </c>
      <c r="B3339" s="18">
        <f>VLOOKUP(J3339,Ref!A:C,3,0)</f>
        <v>0</v>
      </c>
      <c r="C3339" s="18">
        <f>VLOOKUP(J3339,Ref!A:D,4,0)</f>
        <v>0</v>
      </c>
      <c r="D3339" s="18" t="str">
        <f t="shared" si="156"/>
        <v>18/may</v>
      </c>
      <c r="E3339" s="18">
        <f t="shared" si="157"/>
        <v>4</v>
      </c>
      <c r="F3339" s="18">
        <v>1</v>
      </c>
      <c r="G3339" s="18">
        <f t="shared" si="158"/>
        <v>0</v>
      </c>
      <c r="H3339" s="3">
        <v>46160.743032407408</v>
      </c>
      <c r="I3339">
        <v>67196614</v>
      </c>
      <c r="J3339" t="s">
        <v>2021</v>
      </c>
      <c r="K3339" t="s">
        <v>1968</v>
      </c>
      <c r="L3339" t="s">
        <v>1969</v>
      </c>
      <c r="M3339" t="s">
        <v>1970</v>
      </c>
      <c r="O3339">
        <v>260319800000</v>
      </c>
      <c r="P3339">
        <v>16018</v>
      </c>
      <c r="Q3339">
        <v>10</v>
      </c>
      <c r="R3339">
        <v>1</v>
      </c>
      <c r="S3339">
        <v>67196614</v>
      </c>
      <c r="U3339" t="s">
        <v>5302</v>
      </c>
      <c r="W3339" t="s">
        <v>5303</v>
      </c>
      <c r="X3339">
        <v>260319800000</v>
      </c>
      <c r="Y3339" t="s">
        <v>65</v>
      </c>
      <c r="Z3339" t="s">
        <v>66</v>
      </c>
      <c r="AF3339" t="s">
        <v>1976</v>
      </c>
      <c r="AG3339" t="s">
        <v>1972</v>
      </c>
      <c r="AL3339">
        <v>5</v>
      </c>
      <c r="AN3339" t="s">
        <v>1974</v>
      </c>
      <c r="AO3339">
        <v>0</v>
      </c>
      <c r="AQ3339">
        <v>2258326</v>
      </c>
      <c r="AR3339" t="s">
        <v>4605</v>
      </c>
      <c r="AS3339" t="s">
        <v>5883</v>
      </c>
      <c r="AT3339" t="s">
        <v>2022</v>
      </c>
    </row>
    <row r="3340" spans="1:46" x14ac:dyDescent="0.25">
      <c r="A3340" t="str">
        <f>_xlfn.XLOOKUP(I3340,UTILIZADAS[Contacto1],UTILIZADAS[Source.Name],,0)</f>
        <v>Cobros Mayo</v>
      </c>
      <c r="B3340" s="18">
        <f>VLOOKUP(J3340,Ref!A:C,3,0)</f>
        <v>1</v>
      </c>
      <c r="C3340" s="18">
        <f>VLOOKUP(J3340,Ref!A:D,4,0)</f>
        <v>1</v>
      </c>
      <c r="D3340" s="18" t="str">
        <f t="shared" si="156"/>
        <v>20/may</v>
      </c>
      <c r="E3340" s="18">
        <f t="shared" si="157"/>
        <v>4</v>
      </c>
      <c r="F3340" s="18">
        <v>1</v>
      </c>
      <c r="G3340" s="18">
        <f t="shared" si="158"/>
        <v>1</v>
      </c>
      <c r="H3340" s="3">
        <v>46162.538773148146</v>
      </c>
      <c r="I3340">
        <v>67196614</v>
      </c>
      <c r="J3340">
        <v>6002</v>
      </c>
      <c r="K3340" t="s">
        <v>1983</v>
      </c>
      <c r="L3340" t="s">
        <v>1897</v>
      </c>
      <c r="M3340" t="s">
        <v>1970</v>
      </c>
      <c r="O3340">
        <v>260319800000</v>
      </c>
      <c r="P3340">
        <v>16018</v>
      </c>
      <c r="Q3340">
        <v>10</v>
      </c>
      <c r="R3340">
        <v>1</v>
      </c>
      <c r="S3340">
        <v>67196614</v>
      </c>
      <c r="U3340" t="s">
        <v>5302</v>
      </c>
      <c r="W3340" t="s">
        <v>5303</v>
      </c>
      <c r="X3340">
        <v>260319800000</v>
      </c>
      <c r="Y3340" t="s">
        <v>65</v>
      </c>
      <c r="Z3340" t="s">
        <v>66</v>
      </c>
      <c r="AF3340" t="s">
        <v>1976</v>
      </c>
      <c r="AG3340" t="s">
        <v>1972</v>
      </c>
      <c r="AL3340">
        <v>202</v>
      </c>
      <c r="AM3340" t="s">
        <v>1979</v>
      </c>
      <c r="AN3340" t="s">
        <v>1987</v>
      </c>
      <c r="AO3340">
        <v>0</v>
      </c>
      <c r="AQ3340">
        <v>2258326</v>
      </c>
      <c r="AR3340" t="s">
        <v>4605</v>
      </c>
      <c r="AS3340" t="s">
        <v>5883</v>
      </c>
      <c r="AT3340" t="s">
        <v>1888</v>
      </c>
    </row>
    <row r="3341" spans="1:46" x14ac:dyDescent="0.25">
      <c r="A3341" t="str">
        <f>_xlfn.XLOOKUP(I3341,UTILIZADAS[Contacto1],UTILIZADAS[Source.Name],,0)</f>
        <v>Cobros Mayo</v>
      </c>
      <c r="B3341" s="18">
        <f>VLOOKUP(J3341,Ref!A:C,3,0)</f>
        <v>0</v>
      </c>
      <c r="C3341" s="18">
        <f>VLOOKUP(J3341,Ref!A:D,4,0)</f>
        <v>0</v>
      </c>
      <c r="D3341" s="18" t="str">
        <f t="shared" si="156"/>
        <v>12/may</v>
      </c>
      <c r="E3341" s="18">
        <f t="shared" si="157"/>
        <v>3</v>
      </c>
      <c r="F3341" s="18">
        <v>1</v>
      </c>
      <c r="G3341" s="18">
        <f t="shared" si="158"/>
        <v>0</v>
      </c>
      <c r="H3341" s="3">
        <v>46154.531319444446</v>
      </c>
      <c r="I3341">
        <v>67204484</v>
      </c>
      <c r="J3341" t="s">
        <v>1967</v>
      </c>
      <c r="K3341" t="s">
        <v>1968</v>
      </c>
      <c r="L3341" t="s">
        <v>1969</v>
      </c>
      <c r="M3341" t="s">
        <v>1970</v>
      </c>
      <c r="O3341">
        <v>366057790000</v>
      </c>
      <c r="P3341">
        <v>16018</v>
      </c>
      <c r="Q3341">
        <v>-7</v>
      </c>
      <c r="R3341">
        <v>1</v>
      </c>
      <c r="S3341">
        <v>67204484</v>
      </c>
      <c r="U3341" t="s">
        <v>6145</v>
      </c>
      <c r="W3341" t="s">
        <v>5305</v>
      </c>
      <c r="X3341">
        <v>366057790000</v>
      </c>
      <c r="Y3341" t="s">
        <v>65</v>
      </c>
      <c r="Z3341" t="s">
        <v>66</v>
      </c>
      <c r="AF3341" t="s">
        <v>1976</v>
      </c>
      <c r="AG3341" t="s">
        <v>1972</v>
      </c>
      <c r="AL3341">
        <v>0</v>
      </c>
      <c r="AN3341" t="s">
        <v>1974</v>
      </c>
      <c r="AO3341">
        <v>0</v>
      </c>
      <c r="AQ3341">
        <v>2258327</v>
      </c>
      <c r="AR3341" t="s">
        <v>4605</v>
      </c>
      <c r="AS3341" t="s">
        <v>5883</v>
      </c>
      <c r="AT3341" t="s">
        <v>1975</v>
      </c>
    </row>
    <row r="3342" spans="1:46" x14ac:dyDescent="0.25">
      <c r="A3342" t="str">
        <f>_xlfn.XLOOKUP(I3342,UTILIZADAS[Contacto1],UTILIZADAS[Source.Name],,0)</f>
        <v>Cobros Mayo</v>
      </c>
      <c r="B3342" s="18">
        <f>VLOOKUP(J3342,Ref!A:C,3,0)</f>
        <v>0</v>
      </c>
      <c r="C3342" s="18">
        <f>VLOOKUP(J3342,Ref!A:D,4,0)</f>
        <v>0</v>
      </c>
      <c r="D3342" s="18" t="str">
        <f t="shared" si="156"/>
        <v>14/may</v>
      </c>
      <c r="E3342" s="18">
        <f t="shared" si="157"/>
        <v>3</v>
      </c>
      <c r="F3342" s="18">
        <v>1</v>
      </c>
      <c r="G3342" s="18">
        <f t="shared" si="158"/>
        <v>0</v>
      </c>
      <c r="H3342" s="3">
        <v>46156.612916666665</v>
      </c>
      <c r="I3342">
        <v>67204484</v>
      </c>
      <c r="J3342" t="s">
        <v>2021</v>
      </c>
      <c r="K3342" t="s">
        <v>1968</v>
      </c>
      <c r="L3342" t="s">
        <v>1969</v>
      </c>
      <c r="M3342" t="s">
        <v>1970</v>
      </c>
      <c r="O3342">
        <v>366057790000</v>
      </c>
      <c r="P3342">
        <v>16018</v>
      </c>
      <c r="Q3342">
        <v>-7</v>
      </c>
      <c r="R3342">
        <v>1</v>
      </c>
      <c r="S3342">
        <v>67204484</v>
      </c>
      <c r="U3342" t="s">
        <v>6145</v>
      </c>
      <c r="W3342" t="s">
        <v>5305</v>
      </c>
      <c r="X3342">
        <v>366057790000</v>
      </c>
      <c r="Y3342" t="s">
        <v>65</v>
      </c>
      <c r="Z3342" t="s">
        <v>66</v>
      </c>
      <c r="AF3342" t="s">
        <v>1976</v>
      </c>
      <c r="AG3342" t="s">
        <v>1972</v>
      </c>
      <c r="AL3342">
        <v>5</v>
      </c>
      <c r="AN3342" t="s">
        <v>1974</v>
      </c>
      <c r="AO3342">
        <v>0</v>
      </c>
      <c r="AQ3342">
        <v>2258327</v>
      </c>
      <c r="AR3342" t="s">
        <v>4605</v>
      </c>
      <c r="AS3342" t="s">
        <v>5883</v>
      </c>
      <c r="AT3342" t="s">
        <v>2022</v>
      </c>
    </row>
    <row r="3343" spans="1:46" x14ac:dyDescent="0.25">
      <c r="A3343" t="str">
        <f>_xlfn.XLOOKUP(I3343,UTILIZADAS[Contacto1],UTILIZADAS[Source.Name],,0)</f>
        <v>Cobros Mayo</v>
      </c>
      <c r="B3343" s="18">
        <f>VLOOKUP(J3343,Ref!A:C,3,0)</f>
        <v>1</v>
      </c>
      <c r="C3343" s="18">
        <f>VLOOKUP(J3343,Ref!A:D,4,0)</f>
        <v>0</v>
      </c>
      <c r="D3343" s="18" t="str">
        <f t="shared" si="156"/>
        <v>18/may</v>
      </c>
      <c r="E3343" s="18">
        <f t="shared" si="157"/>
        <v>3</v>
      </c>
      <c r="F3343" s="18">
        <v>1</v>
      </c>
      <c r="G3343" s="18">
        <f t="shared" si="158"/>
        <v>1</v>
      </c>
      <c r="H3343" s="3">
        <v>46160.744351851848</v>
      </c>
      <c r="I3343">
        <v>67204484</v>
      </c>
      <c r="J3343">
        <v>6000</v>
      </c>
      <c r="K3343" t="s">
        <v>1983</v>
      </c>
      <c r="L3343" t="s">
        <v>1897</v>
      </c>
      <c r="M3343" t="s">
        <v>1970</v>
      </c>
      <c r="O3343">
        <v>366057790000</v>
      </c>
      <c r="P3343">
        <v>16018</v>
      </c>
      <c r="Q3343">
        <v>-7</v>
      </c>
      <c r="R3343">
        <v>1</v>
      </c>
      <c r="S3343">
        <v>67204484</v>
      </c>
      <c r="U3343" t="s">
        <v>6145</v>
      </c>
      <c r="W3343" t="s">
        <v>5305</v>
      </c>
      <c r="X3343">
        <v>366057790000</v>
      </c>
      <c r="Y3343" t="s">
        <v>65</v>
      </c>
      <c r="Z3343" t="s">
        <v>66</v>
      </c>
      <c r="AF3343" t="s">
        <v>1976</v>
      </c>
      <c r="AG3343" t="s">
        <v>1972</v>
      </c>
      <c r="AL3343">
        <v>185</v>
      </c>
      <c r="AM3343" t="s">
        <v>1979</v>
      </c>
      <c r="AN3343" t="s">
        <v>1987</v>
      </c>
      <c r="AO3343">
        <v>0</v>
      </c>
      <c r="AQ3343">
        <v>2258327</v>
      </c>
      <c r="AR3343" t="s">
        <v>4605</v>
      </c>
      <c r="AS3343" t="s">
        <v>5883</v>
      </c>
      <c r="AT3343" t="s">
        <v>1895</v>
      </c>
    </row>
    <row r="3344" spans="1:46" x14ac:dyDescent="0.25">
      <c r="A3344" t="str">
        <f>_xlfn.XLOOKUP(I3344,UTILIZADAS[Contacto1],UTILIZADAS[Source.Name],,0)</f>
        <v>Cobros Mayo</v>
      </c>
      <c r="B3344" s="18">
        <f>VLOOKUP(J3344,Ref!A:C,3,0)</f>
        <v>0</v>
      </c>
      <c r="C3344" s="18">
        <f>VLOOKUP(J3344,Ref!A:D,4,0)</f>
        <v>0</v>
      </c>
      <c r="D3344" s="18" t="str">
        <f t="shared" si="156"/>
        <v>12/may</v>
      </c>
      <c r="E3344" s="18">
        <f t="shared" si="157"/>
        <v>1</v>
      </c>
      <c r="F3344" s="18">
        <v>1</v>
      </c>
      <c r="G3344" s="18">
        <f t="shared" si="158"/>
        <v>1</v>
      </c>
      <c r="H3344" s="3">
        <v>46154.531863425924</v>
      </c>
      <c r="I3344">
        <v>67208780</v>
      </c>
      <c r="J3344">
        <v>6004</v>
      </c>
      <c r="K3344" t="s">
        <v>1983</v>
      </c>
      <c r="L3344" t="s">
        <v>1897</v>
      </c>
      <c r="M3344" t="s">
        <v>1970</v>
      </c>
      <c r="O3344">
        <v>369080710000</v>
      </c>
      <c r="P3344">
        <v>16018</v>
      </c>
      <c r="Q3344">
        <v>-7</v>
      </c>
      <c r="R3344">
        <v>1</v>
      </c>
      <c r="S3344">
        <v>67208780</v>
      </c>
      <c r="U3344" t="s">
        <v>6146</v>
      </c>
      <c r="W3344" t="s">
        <v>5307</v>
      </c>
      <c r="X3344">
        <v>369080710000</v>
      </c>
      <c r="Y3344" t="s">
        <v>65</v>
      </c>
      <c r="Z3344" t="s">
        <v>66</v>
      </c>
      <c r="AF3344" t="s">
        <v>1976</v>
      </c>
      <c r="AG3344" t="s">
        <v>1972</v>
      </c>
      <c r="AL3344">
        <v>69</v>
      </c>
      <c r="AM3344" t="s">
        <v>1979</v>
      </c>
      <c r="AN3344" t="s">
        <v>1987</v>
      </c>
      <c r="AO3344">
        <v>0</v>
      </c>
      <c r="AQ3344">
        <v>2258328</v>
      </c>
      <c r="AR3344" t="s">
        <v>4605</v>
      </c>
      <c r="AS3344" t="s">
        <v>5883</v>
      </c>
      <c r="AT3344" t="s">
        <v>1984</v>
      </c>
    </row>
    <row r="3345" spans="1:46" x14ac:dyDescent="0.25">
      <c r="A3345" t="str">
        <f>_xlfn.XLOOKUP(I3345,UTILIZADAS[Contacto1],UTILIZADAS[Source.Name],,0)</f>
        <v>Cobros Mayo</v>
      </c>
      <c r="B3345" s="18">
        <f>VLOOKUP(J3345,Ref!A:C,3,0)</f>
        <v>1</v>
      </c>
      <c r="C3345" s="18">
        <f>VLOOKUP(J3345,Ref!A:D,4,0)</f>
        <v>0</v>
      </c>
      <c r="D3345" s="18" t="str">
        <f t="shared" si="156"/>
        <v>12/may</v>
      </c>
      <c r="E3345" s="18">
        <f t="shared" si="157"/>
        <v>1</v>
      </c>
      <c r="F3345" s="18">
        <v>1</v>
      </c>
      <c r="G3345" s="18">
        <f t="shared" si="158"/>
        <v>1</v>
      </c>
      <c r="H3345" s="3">
        <v>46154.533865740741</v>
      </c>
      <c r="I3345">
        <v>67209412</v>
      </c>
      <c r="J3345">
        <v>6006</v>
      </c>
      <c r="K3345" t="s">
        <v>1983</v>
      </c>
      <c r="L3345" t="s">
        <v>1897</v>
      </c>
      <c r="M3345" t="s">
        <v>1970</v>
      </c>
      <c r="O3345">
        <v>351328870000</v>
      </c>
      <c r="P3345">
        <v>16018</v>
      </c>
      <c r="Q3345">
        <v>-7</v>
      </c>
      <c r="R3345">
        <v>1</v>
      </c>
      <c r="S3345">
        <v>67209412</v>
      </c>
      <c r="U3345" t="s">
        <v>6147</v>
      </c>
      <c r="W3345" t="s">
        <v>5309</v>
      </c>
      <c r="X3345">
        <v>351328870000</v>
      </c>
      <c r="Y3345" t="s">
        <v>65</v>
      </c>
      <c r="Z3345" t="s">
        <v>66</v>
      </c>
      <c r="AF3345" t="s">
        <v>1976</v>
      </c>
      <c r="AG3345" t="s">
        <v>1972</v>
      </c>
      <c r="AL3345">
        <v>208</v>
      </c>
      <c r="AM3345" t="s">
        <v>1979</v>
      </c>
      <c r="AN3345" t="s">
        <v>1987</v>
      </c>
      <c r="AO3345">
        <v>0</v>
      </c>
      <c r="AQ3345">
        <v>2258329</v>
      </c>
      <c r="AR3345" t="s">
        <v>4605</v>
      </c>
      <c r="AS3345" t="s">
        <v>5883</v>
      </c>
      <c r="AT3345" t="s">
        <v>1894</v>
      </c>
    </row>
    <row r="3346" spans="1:46" x14ac:dyDescent="0.25">
      <c r="A3346" t="str">
        <f>_xlfn.XLOOKUP(I3346,UTILIZADAS[Contacto1],UTILIZADAS[Source.Name],,0)</f>
        <v>Cobros Mayo</v>
      </c>
      <c r="B3346" s="18">
        <f>VLOOKUP(J3346,Ref!A:C,3,0)</f>
        <v>0</v>
      </c>
      <c r="C3346" s="18">
        <f>VLOOKUP(J3346,Ref!A:D,4,0)</f>
        <v>0</v>
      </c>
      <c r="D3346" s="18" t="str">
        <f t="shared" si="156"/>
        <v>12/may</v>
      </c>
      <c r="E3346" s="18">
        <f t="shared" si="157"/>
        <v>5</v>
      </c>
      <c r="F3346" s="18">
        <v>1</v>
      </c>
      <c r="G3346" s="18">
        <f t="shared" si="158"/>
        <v>0</v>
      </c>
      <c r="H3346" s="3">
        <v>46154.53670138889</v>
      </c>
      <c r="I3346">
        <v>67214083</v>
      </c>
      <c r="J3346" t="s">
        <v>2021</v>
      </c>
      <c r="K3346" t="s">
        <v>1968</v>
      </c>
      <c r="L3346" t="s">
        <v>1969</v>
      </c>
      <c r="M3346" t="s">
        <v>1970</v>
      </c>
      <c r="O3346">
        <v>363093830000</v>
      </c>
      <c r="P3346">
        <v>16018</v>
      </c>
      <c r="Q3346">
        <v>-7</v>
      </c>
      <c r="R3346">
        <v>1</v>
      </c>
      <c r="S3346">
        <v>67214083</v>
      </c>
      <c r="U3346" t="s">
        <v>5310</v>
      </c>
      <c r="W3346" t="s">
        <v>5311</v>
      </c>
      <c r="X3346">
        <v>363093830000</v>
      </c>
      <c r="Y3346" t="s">
        <v>65</v>
      </c>
      <c r="Z3346" t="s">
        <v>66</v>
      </c>
      <c r="AF3346" t="s">
        <v>1976</v>
      </c>
      <c r="AG3346" t="s">
        <v>1972</v>
      </c>
      <c r="AL3346">
        <v>5</v>
      </c>
      <c r="AN3346" t="s">
        <v>1974</v>
      </c>
      <c r="AO3346">
        <v>0</v>
      </c>
      <c r="AQ3346">
        <v>2258330</v>
      </c>
      <c r="AR3346" t="s">
        <v>4605</v>
      </c>
      <c r="AS3346" t="s">
        <v>5883</v>
      </c>
      <c r="AT3346" t="s">
        <v>2022</v>
      </c>
    </row>
    <row r="3347" spans="1:46" x14ac:dyDescent="0.25">
      <c r="A3347" t="str">
        <f>_xlfn.XLOOKUP(I3347,UTILIZADAS[Contacto1],UTILIZADAS[Source.Name],,0)</f>
        <v>Cobros Mayo</v>
      </c>
      <c r="B3347" s="18">
        <f>VLOOKUP(J3347,Ref!A:C,3,0)</f>
        <v>0</v>
      </c>
      <c r="C3347" s="18">
        <f>VLOOKUP(J3347,Ref!A:D,4,0)</f>
        <v>0</v>
      </c>
      <c r="D3347" s="18" t="str">
        <f t="shared" si="156"/>
        <v>14/may</v>
      </c>
      <c r="E3347" s="18">
        <f t="shared" si="157"/>
        <v>5</v>
      </c>
      <c r="F3347" s="18">
        <v>1</v>
      </c>
      <c r="G3347" s="18">
        <f t="shared" si="158"/>
        <v>0</v>
      </c>
      <c r="H3347" s="3">
        <v>46156.613344907404</v>
      </c>
      <c r="I3347">
        <v>67214083</v>
      </c>
      <c r="J3347" t="s">
        <v>2021</v>
      </c>
      <c r="K3347" t="s">
        <v>1968</v>
      </c>
      <c r="L3347" t="s">
        <v>1969</v>
      </c>
      <c r="M3347" t="s">
        <v>1970</v>
      </c>
      <c r="O3347">
        <v>363093830000</v>
      </c>
      <c r="P3347">
        <v>16018</v>
      </c>
      <c r="Q3347">
        <v>-7</v>
      </c>
      <c r="R3347">
        <v>1</v>
      </c>
      <c r="S3347">
        <v>67214083</v>
      </c>
      <c r="U3347" t="s">
        <v>5310</v>
      </c>
      <c r="W3347" t="s">
        <v>5311</v>
      </c>
      <c r="X3347">
        <v>363093830000</v>
      </c>
      <c r="Y3347" t="s">
        <v>65</v>
      </c>
      <c r="Z3347" t="s">
        <v>66</v>
      </c>
      <c r="AF3347" t="s">
        <v>1976</v>
      </c>
      <c r="AG3347" t="s">
        <v>1972</v>
      </c>
      <c r="AL3347">
        <v>5</v>
      </c>
      <c r="AN3347" t="s">
        <v>1974</v>
      </c>
      <c r="AO3347">
        <v>0</v>
      </c>
      <c r="AQ3347">
        <v>2258330</v>
      </c>
      <c r="AR3347" t="s">
        <v>4605</v>
      </c>
      <c r="AS3347" t="s">
        <v>5883</v>
      </c>
      <c r="AT3347" t="s">
        <v>2022</v>
      </c>
    </row>
    <row r="3348" spans="1:46" x14ac:dyDescent="0.25">
      <c r="A3348" t="str">
        <f>_xlfn.XLOOKUP(I3348,UTILIZADAS[Contacto1],UTILIZADAS[Source.Name],,0)</f>
        <v>Cobros Mayo</v>
      </c>
      <c r="B3348" s="18">
        <f>VLOOKUP(J3348,Ref!A:C,3,0)</f>
        <v>0</v>
      </c>
      <c r="C3348" s="18">
        <f>VLOOKUP(J3348,Ref!A:D,4,0)</f>
        <v>0</v>
      </c>
      <c r="D3348" s="18" t="str">
        <f t="shared" si="156"/>
        <v>18/may</v>
      </c>
      <c r="E3348" s="18">
        <f t="shared" si="157"/>
        <v>5</v>
      </c>
      <c r="F3348" s="18">
        <v>1</v>
      </c>
      <c r="G3348" s="18">
        <f t="shared" si="158"/>
        <v>0</v>
      </c>
      <c r="H3348" s="3">
        <v>46160.745104166665</v>
      </c>
      <c r="I3348">
        <v>67214083</v>
      </c>
      <c r="J3348" t="s">
        <v>2021</v>
      </c>
      <c r="K3348" t="s">
        <v>1968</v>
      </c>
      <c r="L3348" t="s">
        <v>1969</v>
      </c>
      <c r="M3348" t="s">
        <v>1970</v>
      </c>
      <c r="O3348">
        <v>363093830000</v>
      </c>
      <c r="P3348">
        <v>16018</v>
      </c>
      <c r="Q3348">
        <v>-7</v>
      </c>
      <c r="R3348">
        <v>1</v>
      </c>
      <c r="S3348">
        <v>67214083</v>
      </c>
      <c r="U3348" t="s">
        <v>5310</v>
      </c>
      <c r="W3348" t="s">
        <v>5311</v>
      </c>
      <c r="X3348">
        <v>363093830000</v>
      </c>
      <c r="Y3348" t="s">
        <v>65</v>
      </c>
      <c r="Z3348" t="s">
        <v>66</v>
      </c>
      <c r="AF3348" t="s">
        <v>1976</v>
      </c>
      <c r="AG3348" t="s">
        <v>1972</v>
      </c>
      <c r="AL3348">
        <v>5</v>
      </c>
      <c r="AN3348" t="s">
        <v>1974</v>
      </c>
      <c r="AO3348">
        <v>0</v>
      </c>
      <c r="AQ3348">
        <v>2258330</v>
      </c>
      <c r="AR3348" t="s">
        <v>4605</v>
      </c>
      <c r="AS3348" t="s">
        <v>5883</v>
      </c>
      <c r="AT3348" t="s">
        <v>2022</v>
      </c>
    </row>
    <row r="3349" spans="1:46" x14ac:dyDescent="0.25">
      <c r="A3349" t="str">
        <f>_xlfn.XLOOKUP(I3349,UTILIZADAS[Contacto1],UTILIZADAS[Source.Name],,0)</f>
        <v>Cobros Mayo</v>
      </c>
      <c r="B3349" s="18">
        <f>VLOOKUP(J3349,Ref!A:C,3,0)</f>
        <v>0</v>
      </c>
      <c r="C3349" s="18">
        <f>VLOOKUP(J3349,Ref!A:D,4,0)</f>
        <v>0</v>
      </c>
      <c r="D3349" s="18" t="str">
        <f t="shared" si="156"/>
        <v>20/may</v>
      </c>
      <c r="E3349" s="18">
        <f t="shared" si="157"/>
        <v>5</v>
      </c>
      <c r="F3349" s="18">
        <v>1</v>
      </c>
      <c r="G3349" s="18">
        <f t="shared" si="158"/>
        <v>0</v>
      </c>
      <c r="H3349" s="3">
        <v>46162.538888888892</v>
      </c>
      <c r="I3349">
        <v>67214083</v>
      </c>
      <c r="J3349" t="s">
        <v>2021</v>
      </c>
      <c r="K3349" t="s">
        <v>1968</v>
      </c>
      <c r="L3349" t="s">
        <v>1969</v>
      </c>
      <c r="M3349" t="s">
        <v>1970</v>
      </c>
      <c r="O3349">
        <v>363093830000</v>
      </c>
      <c r="P3349">
        <v>16018</v>
      </c>
      <c r="Q3349">
        <v>-7</v>
      </c>
      <c r="R3349">
        <v>1</v>
      </c>
      <c r="S3349">
        <v>67214083</v>
      </c>
      <c r="U3349" t="s">
        <v>5310</v>
      </c>
      <c r="W3349" t="s">
        <v>5311</v>
      </c>
      <c r="X3349">
        <v>363093830000</v>
      </c>
      <c r="Y3349" t="s">
        <v>65</v>
      </c>
      <c r="Z3349" t="s">
        <v>66</v>
      </c>
      <c r="AF3349" t="s">
        <v>1976</v>
      </c>
      <c r="AG3349" t="s">
        <v>1972</v>
      </c>
      <c r="AL3349">
        <v>5</v>
      </c>
      <c r="AN3349" t="s">
        <v>1974</v>
      </c>
      <c r="AO3349">
        <v>0</v>
      </c>
      <c r="AQ3349">
        <v>2258330</v>
      </c>
      <c r="AR3349" t="s">
        <v>4605</v>
      </c>
      <c r="AS3349" t="s">
        <v>5883</v>
      </c>
      <c r="AT3349" t="s">
        <v>2022</v>
      </c>
    </row>
    <row r="3350" spans="1:46" x14ac:dyDescent="0.25">
      <c r="A3350" t="str">
        <f>_xlfn.XLOOKUP(I3350,UTILIZADAS[Contacto1],UTILIZADAS[Source.Name],,0)</f>
        <v>Cobros Mayo</v>
      </c>
      <c r="B3350" s="18">
        <f>VLOOKUP(J3350,Ref!A:C,3,0)</f>
        <v>0</v>
      </c>
      <c r="C3350" s="18">
        <f>VLOOKUP(J3350,Ref!A:D,4,0)</f>
        <v>0</v>
      </c>
      <c r="D3350" s="18" t="str">
        <f t="shared" si="156"/>
        <v>21/may</v>
      </c>
      <c r="E3350" s="18">
        <f t="shared" si="157"/>
        <v>5</v>
      </c>
      <c r="F3350" s="18">
        <v>1</v>
      </c>
      <c r="G3350" s="18">
        <f t="shared" si="158"/>
        <v>1</v>
      </c>
      <c r="H3350" s="3">
        <v>46163.603055555555</v>
      </c>
      <c r="I3350">
        <v>67214083</v>
      </c>
      <c r="J3350">
        <v>6004</v>
      </c>
      <c r="K3350" t="s">
        <v>1983</v>
      </c>
      <c r="L3350" t="s">
        <v>1897</v>
      </c>
      <c r="M3350" t="s">
        <v>1970</v>
      </c>
      <c r="O3350">
        <v>363093830000</v>
      </c>
      <c r="P3350">
        <v>16018</v>
      </c>
      <c r="Q3350">
        <v>-7</v>
      </c>
      <c r="R3350">
        <v>1</v>
      </c>
      <c r="S3350">
        <v>67214083</v>
      </c>
      <c r="U3350" t="s">
        <v>5310</v>
      </c>
      <c r="W3350" t="s">
        <v>5311</v>
      </c>
      <c r="X3350">
        <v>363093830000</v>
      </c>
      <c r="Y3350" t="s">
        <v>65</v>
      </c>
      <c r="Z3350" t="s">
        <v>66</v>
      </c>
      <c r="AF3350" t="s">
        <v>1976</v>
      </c>
      <c r="AG3350" t="s">
        <v>1972</v>
      </c>
      <c r="AL3350">
        <v>67</v>
      </c>
      <c r="AM3350" t="s">
        <v>1979</v>
      </c>
      <c r="AN3350" t="s">
        <v>1987</v>
      </c>
      <c r="AO3350">
        <v>0</v>
      </c>
      <c r="AQ3350">
        <v>2258330</v>
      </c>
      <c r="AR3350" t="s">
        <v>4605</v>
      </c>
      <c r="AS3350" t="s">
        <v>5883</v>
      </c>
      <c r="AT3350" t="s">
        <v>1984</v>
      </c>
    </row>
    <row r="3351" spans="1:46" x14ac:dyDescent="0.25">
      <c r="A3351" t="str">
        <f>_xlfn.XLOOKUP(I3351,UTILIZADAS[Contacto1],UTILIZADAS[Source.Name],,0)</f>
        <v>Cobros Mayo</v>
      </c>
      <c r="B3351" s="18">
        <f>VLOOKUP(J3351,Ref!A:C,3,0)</f>
        <v>0</v>
      </c>
      <c r="C3351" s="18">
        <f>VLOOKUP(J3351,Ref!A:D,4,0)</f>
        <v>0</v>
      </c>
      <c r="D3351" s="18" t="str">
        <f t="shared" si="156"/>
        <v>12/may</v>
      </c>
      <c r="E3351" s="18">
        <f t="shared" si="157"/>
        <v>2</v>
      </c>
      <c r="F3351" s="18">
        <v>1</v>
      </c>
      <c r="G3351" s="18">
        <f t="shared" si="158"/>
        <v>0</v>
      </c>
      <c r="H3351" s="3">
        <v>46154.536944444444</v>
      </c>
      <c r="I3351">
        <v>67220324</v>
      </c>
      <c r="J3351" t="s">
        <v>2021</v>
      </c>
      <c r="K3351" t="s">
        <v>1968</v>
      </c>
      <c r="L3351" t="s">
        <v>1969</v>
      </c>
      <c r="M3351" t="s">
        <v>1970</v>
      </c>
      <c r="O3351">
        <v>359360090000</v>
      </c>
      <c r="P3351">
        <v>16018</v>
      </c>
      <c r="Q3351">
        <v>-7</v>
      </c>
      <c r="R3351">
        <v>1</v>
      </c>
      <c r="S3351">
        <v>67220324</v>
      </c>
      <c r="U3351" t="s">
        <v>6148</v>
      </c>
      <c r="W3351" t="s">
        <v>5313</v>
      </c>
      <c r="X3351">
        <v>359360090000</v>
      </c>
      <c r="Y3351" t="s">
        <v>65</v>
      </c>
      <c r="Z3351" t="s">
        <v>4619</v>
      </c>
      <c r="AF3351" t="s">
        <v>1976</v>
      </c>
      <c r="AG3351" t="s">
        <v>1972</v>
      </c>
      <c r="AL3351">
        <v>1</v>
      </c>
      <c r="AN3351" t="s">
        <v>1974</v>
      </c>
      <c r="AO3351">
        <v>0</v>
      </c>
      <c r="AQ3351">
        <v>2258331</v>
      </c>
      <c r="AR3351" t="s">
        <v>4605</v>
      </c>
      <c r="AS3351" t="s">
        <v>5883</v>
      </c>
      <c r="AT3351" t="s">
        <v>2022</v>
      </c>
    </row>
    <row r="3352" spans="1:46" x14ac:dyDescent="0.25">
      <c r="A3352" t="str">
        <f>_xlfn.XLOOKUP(I3352,UTILIZADAS[Contacto1],UTILIZADAS[Source.Name],,0)</f>
        <v>Cobros Mayo</v>
      </c>
      <c r="B3352" s="18">
        <f>VLOOKUP(J3352,Ref!A:C,3,0)</f>
        <v>1</v>
      </c>
      <c r="C3352" s="18">
        <f>VLOOKUP(J3352,Ref!A:D,4,0)</f>
        <v>1</v>
      </c>
      <c r="D3352" s="18" t="str">
        <f t="shared" si="156"/>
        <v>14/may</v>
      </c>
      <c r="E3352" s="18">
        <f t="shared" si="157"/>
        <v>2</v>
      </c>
      <c r="F3352" s="18">
        <v>1</v>
      </c>
      <c r="G3352" s="18">
        <f t="shared" si="158"/>
        <v>1</v>
      </c>
      <c r="H3352" s="3">
        <v>46156.615405092591</v>
      </c>
      <c r="I3352">
        <v>67220324</v>
      </c>
      <c r="J3352">
        <v>6003</v>
      </c>
      <c r="K3352" t="s">
        <v>1983</v>
      </c>
      <c r="L3352" t="s">
        <v>1897</v>
      </c>
      <c r="M3352" t="s">
        <v>1970</v>
      </c>
      <c r="O3352">
        <v>359360090000</v>
      </c>
      <c r="P3352">
        <v>16018</v>
      </c>
      <c r="Q3352">
        <v>-7</v>
      </c>
      <c r="R3352">
        <v>1</v>
      </c>
      <c r="S3352">
        <v>67220324</v>
      </c>
      <c r="U3352" t="s">
        <v>6148</v>
      </c>
      <c r="W3352" t="s">
        <v>5313</v>
      </c>
      <c r="X3352">
        <v>359360090000</v>
      </c>
      <c r="Y3352" t="s">
        <v>65</v>
      </c>
      <c r="Z3352" t="s">
        <v>4619</v>
      </c>
      <c r="AF3352" t="s">
        <v>1976</v>
      </c>
      <c r="AG3352" t="s">
        <v>1972</v>
      </c>
      <c r="AL3352">
        <v>159</v>
      </c>
      <c r="AM3352" t="s">
        <v>1979</v>
      </c>
      <c r="AN3352" t="s">
        <v>1987</v>
      </c>
      <c r="AO3352">
        <v>0</v>
      </c>
      <c r="AQ3352">
        <v>2258331</v>
      </c>
      <c r="AR3352" t="s">
        <v>4605</v>
      </c>
      <c r="AS3352" t="s">
        <v>5883</v>
      </c>
      <c r="AT3352" t="s">
        <v>1892</v>
      </c>
    </row>
    <row r="3353" spans="1:46" x14ac:dyDescent="0.25">
      <c r="A3353" t="str">
        <f>_xlfn.XLOOKUP(I3353,UTILIZADAS[Contacto1],UTILIZADAS[Source.Name],,0)</f>
        <v>Cobros Mayo</v>
      </c>
      <c r="B3353" s="18">
        <f>VLOOKUP(J3353,Ref!A:C,3,0)</f>
        <v>0</v>
      </c>
      <c r="C3353" s="18">
        <f>VLOOKUP(J3353,Ref!A:D,4,0)</f>
        <v>0</v>
      </c>
      <c r="D3353" s="18" t="str">
        <f t="shared" si="156"/>
        <v>12/may</v>
      </c>
      <c r="E3353" s="18">
        <f t="shared" si="157"/>
        <v>1</v>
      </c>
      <c r="F3353" s="18">
        <v>1</v>
      </c>
      <c r="G3353" s="18">
        <f t="shared" si="158"/>
        <v>1</v>
      </c>
      <c r="H3353" s="3">
        <v>46154.538356481484</v>
      </c>
      <c r="I3353">
        <v>67224350</v>
      </c>
      <c r="J3353">
        <v>6004</v>
      </c>
      <c r="K3353" t="s">
        <v>1983</v>
      </c>
      <c r="L3353" t="s">
        <v>1897</v>
      </c>
      <c r="M3353" t="s">
        <v>1970</v>
      </c>
      <c r="O3353">
        <v>367054000000</v>
      </c>
      <c r="P3353">
        <v>16018</v>
      </c>
      <c r="Q3353">
        <v>-7</v>
      </c>
      <c r="R3353">
        <v>1</v>
      </c>
      <c r="S3353">
        <v>67224350</v>
      </c>
      <c r="U3353" t="s">
        <v>5314</v>
      </c>
      <c r="W3353" t="s">
        <v>5315</v>
      </c>
      <c r="X3353">
        <v>367054000000</v>
      </c>
      <c r="Y3353" t="s">
        <v>65</v>
      </c>
      <c r="Z3353" t="s">
        <v>66</v>
      </c>
      <c r="AF3353" t="s">
        <v>1976</v>
      </c>
      <c r="AG3353" t="s">
        <v>1972</v>
      </c>
      <c r="AL3353">
        <v>64</v>
      </c>
      <c r="AM3353" t="s">
        <v>1979</v>
      </c>
      <c r="AN3353" t="s">
        <v>1987</v>
      </c>
      <c r="AO3353">
        <v>0</v>
      </c>
      <c r="AQ3353">
        <v>2258332</v>
      </c>
      <c r="AR3353" t="s">
        <v>4605</v>
      </c>
      <c r="AS3353" t="s">
        <v>5883</v>
      </c>
      <c r="AT3353" t="s">
        <v>1984</v>
      </c>
    </row>
    <row r="3354" spans="1:46" x14ac:dyDescent="0.25">
      <c r="A3354" t="str">
        <f>_xlfn.XLOOKUP(I3354,UTILIZADAS[Contacto1],UTILIZADAS[Source.Name],,0)</f>
        <v>Cobros Mayo</v>
      </c>
      <c r="B3354" s="18">
        <f>VLOOKUP(J3354,Ref!A:C,3,0)</f>
        <v>0</v>
      </c>
      <c r="C3354" s="18">
        <f>VLOOKUP(J3354,Ref!A:D,4,0)</f>
        <v>0</v>
      </c>
      <c r="D3354" s="18" t="str">
        <f t="shared" si="156"/>
        <v>12/may</v>
      </c>
      <c r="E3354" s="18">
        <f t="shared" si="157"/>
        <v>4</v>
      </c>
      <c r="F3354" s="18">
        <v>1</v>
      </c>
      <c r="G3354" s="18">
        <f t="shared" si="158"/>
        <v>0</v>
      </c>
      <c r="H3354" s="3">
        <v>46154.5391087963</v>
      </c>
      <c r="I3354">
        <v>67229457</v>
      </c>
      <c r="J3354" t="s">
        <v>2023</v>
      </c>
      <c r="K3354" t="s">
        <v>1968</v>
      </c>
      <c r="L3354" t="s">
        <v>1969</v>
      </c>
      <c r="M3354" t="s">
        <v>1970</v>
      </c>
      <c r="O3354">
        <v>361090500000</v>
      </c>
      <c r="P3354">
        <v>16018</v>
      </c>
      <c r="Q3354">
        <v>-7</v>
      </c>
      <c r="R3354">
        <v>1</v>
      </c>
      <c r="S3354">
        <v>67229457</v>
      </c>
      <c r="U3354" t="s">
        <v>5316</v>
      </c>
      <c r="W3354" t="s">
        <v>5317</v>
      </c>
      <c r="X3354">
        <v>361090500000</v>
      </c>
      <c r="Y3354" t="s">
        <v>65</v>
      </c>
      <c r="Z3354" t="s">
        <v>66</v>
      </c>
      <c r="AG3354" t="s">
        <v>1972</v>
      </c>
      <c r="AL3354">
        <v>0</v>
      </c>
      <c r="AN3354" t="s">
        <v>1974</v>
      </c>
      <c r="AO3354">
        <v>0</v>
      </c>
      <c r="AQ3354">
        <v>2258333</v>
      </c>
      <c r="AR3354" t="s">
        <v>4605</v>
      </c>
      <c r="AS3354" t="s">
        <v>5883</v>
      </c>
      <c r="AT3354" t="s">
        <v>2024</v>
      </c>
    </row>
    <row r="3355" spans="1:46" x14ac:dyDescent="0.25">
      <c r="A3355" t="str">
        <f>_xlfn.XLOOKUP(I3355,UTILIZADAS[Contacto1],UTILIZADAS[Source.Name],,0)</f>
        <v>Cobros Mayo</v>
      </c>
      <c r="B3355" s="18">
        <f>VLOOKUP(J3355,Ref!A:C,3,0)</f>
        <v>0</v>
      </c>
      <c r="C3355" s="18">
        <f>VLOOKUP(J3355,Ref!A:D,4,0)</f>
        <v>0</v>
      </c>
      <c r="D3355" s="18" t="str">
        <f t="shared" si="156"/>
        <v>12/may</v>
      </c>
      <c r="E3355" s="18">
        <f t="shared" si="157"/>
        <v>4</v>
      </c>
      <c r="F3355" s="18">
        <v>1</v>
      </c>
      <c r="G3355" s="18">
        <f t="shared" si="158"/>
        <v>0</v>
      </c>
      <c r="H3355" s="3">
        <v>46154.685613425929</v>
      </c>
      <c r="I3355">
        <v>67229457</v>
      </c>
      <c r="J3355" t="s">
        <v>2023</v>
      </c>
      <c r="K3355" t="s">
        <v>1968</v>
      </c>
      <c r="L3355" t="s">
        <v>1969</v>
      </c>
      <c r="M3355" t="s">
        <v>1970</v>
      </c>
      <c r="O3355">
        <v>361090500000</v>
      </c>
      <c r="P3355">
        <v>16018</v>
      </c>
      <c r="Q3355">
        <v>-7</v>
      </c>
      <c r="R3355">
        <v>1</v>
      </c>
      <c r="S3355">
        <v>67229457</v>
      </c>
      <c r="U3355" t="s">
        <v>5316</v>
      </c>
      <c r="W3355" t="s">
        <v>5317</v>
      </c>
      <c r="X3355">
        <v>361090500000</v>
      </c>
      <c r="Y3355" t="s">
        <v>65</v>
      </c>
      <c r="Z3355" t="s">
        <v>66</v>
      </c>
      <c r="AG3355" t="s">
        <v>1972</v>
      </c>
      <c r="AL3355">
        <v>0</v>
      </c>
      <c r="AN3355" t="s">
        <v>1974</v>
      </c>
      <c r="AO3355">
        <v>0</v>
      </c>
      <c r="AQ3355">
        <v>2258333</v>
      </c>
      <c r="AR3355" t="s">
        <v>4605</v>
      </c>
      <c r="AS3355" t="s">
        <v>5883</v>
      </c>
      <c r="AT3355" t="s">
        <v>2024</v>
      </c>
    </row>
    <row r="3356" spans="1:46" x14ac:dyDescent="0.25">
      <c r="A3356" t="str">
        <f>_xlfn.XLOOKUP(I3356,UTILIZADAS[Contacto1],UTILIZADAS[Source.Name],,0)</f>
        <v>Cobros Mayo</v>
      </c>
      <c r="B3356" s="18">
        <f>VLOOKUP(J3356,Ref!A:C,3,0)</f>
        <v>0</v>
      </c>
      <c r="C3356" s="18">
        <f>VLOOKUP(J3356,Ref!A:D,4,0)</f>
        <v>0</v>
      </c>
      <c r="D3356" s="18" t="str">
        <f t="shared" si="156"/>
        <v>13/may</v>
      </c>
      <c r="E3356" s="18">
        <f t="shared" si="157"/>
        <v>4</v>
      </c>
      <c r="F3356" s="18">
        <v>1</v>
      </c>
      <c r="G3356" s="18">
        <f t="shared" si="158"/>
        <v>0</v>
      </c>
      <c r="H3356" s="3">
        <v>46155.481458333335</v>
      </c>
      <c r="I3356">
        <v>67229457</v>
      </c>
      <c r="J3356" t="s">
        <v>2023</v>
      </c>
      <c r="K3356" t="s">
        <v>1968</v>
      </c>
      <c r="L3356" t="s">
        <v>1969</v>
      </c>
      <c r="M3356" t="s">
        <v>1970</v>
      </c>
      <c r="O3356">
        <v>361090500000</v>
      </c>
      <c r="P3356">
        <v>16018</v>
      </c>
      <c r="Q3356">
        <v>-7</v>
      </c>
      <c r="R3356">
        <v>1</v>
      </c>
      <c r="S3356">
        <v>67229457</v>
      </c>
      <c r="U3356" t="s">
        <v>5316</v>
      </c>
      <c r="W3356" t="s">
        <v>5317</v>
      </c>
      <c r="X3356">
        <v>361090500000</v>
      </c>
      <c r="Y3356" t="s">
        <v>65</v>
      </c>
      <c r="Z3356" t="s">
        <v>66</v>
      </c>
      <c r="AG3356" t="s">
        <v>1972</v>
      </c>
      <c r="AL3356">
        <v>0</v>
      </c>
      <c r="AN3356" t="s">
        <v>1974</v>
      </c>
      <c r="AO3356">
        <v>0</v>
      </c>
      <c r="AQ3356">
        <v>2258333</v>
      </c>
      <c r="AR3356" t="s">
        <v>4605</v>
      </c>
      <c r="AS3356" t="s">
        <v>5883</v>
      </c>
      <c r="AT3356" t="s">
        <v>2024</v>
      </c>
    </row>
    <row r="3357" spans="1:46" x14ac:dyDescent="0.25">
      <c r="A3357" t="str">
        <f>_xlfn.XLOOKUP(I3357,UTILIZADAS[Contacto1],UTILIZADAS[Source.Name],,0)</f>
        <v>Cobros Mayo</v>
      </c>
      <c r="B3357" s="18">
        <f>VLOOKUP(J3357,Ref!A:C,3,0)</f>
        <v>0</v>
      </c>
      <c r="C3357" s="18">
        <f>VLOOKUP(J3357,Ref!A:D,4,0)</f>
        <v>0</v>
      </c>
      <c r="D3357" s="18" t="str">
        <f t="shared" si="156"/>
        <v>13/may</v>
      </c>
      <c r="E3357" s="18">
        <f t="shared" si="157"/>
        <v>4</v>
      </c>
      <c r="F3357" s="18">
        <v>1</v>
      </c>
      <c r="G3357" s="18">
        <f t="shared" si="158"/>
        <v>1</v>
      </c>
      <c r="H3357" s="3">
        <v>46155.488217592596</v>
      </c>
      <c r="I3357">
        <v>67229457</v>
      </c>
      <c r="J3357" t="s">
        <v>2023</v>
      </c>
      <c r="K3357" t="s">
        <v>1968</v>
      </c>
      <c r="L3357" t="s">
        <v>1969</v>
      </c>
      <c r="M3357" t="s">
        <v>1970</v>
      </c>
      <c r="O3357">
        <v>361090500000</v>
      </c>
      <c r="P3357">
        <v>16018</v>
      </c>
      <c r="Q3357">
        <v>-7</v>
      </c>
      <c r="R3357">
        <v>1</v>
      </c>
      <c r="S3357">
        <v>67229457</v>
      </c>
      <c r="U3357" t="s">
        <v>5316</v>
      </c>
      <c r="W3357" t="s">
        <v>5317</v>
      </c>
      <c r="X3357">
        <v>361090500000</v>
      </c>
      <c r="Y3357" t="s">
        <v>65</v>
      </c>
      <c r="Z3357" t="s">
        <v>66</v>
      </c>
      <c r="AG3357" t="s">
        <v>1972</v>
      </c>
      <c r="AL3357">
        <v>0</v>
      </c>
      <c r="AN3357" t="s">
        <v>1974</v>
      </c>
      <c r="AO3357">
        <v>0</v>
      </c>
      <c r="AQ3357">
        <v>2258333</v>
      </c>
      <c r="AR3357" t="s">
        <v>4605</v>
      </c>
      <c r="AS3357" t="s">
        <v>5883</v>
      </c>
      <c r="AT3357" t="s">
        <v>2024</v>
      </c>
    </row>
    <row r="3358" spans="1:46" x14ac:dyDescent="0.25">
      <c r="A3358" t="str">
        <f>_xlfn.XLOOKUP(I3358,UTILIZADAS[Contacto1],UTILIZADAS[Source.Name],,0)</f>
        <v>Cobros Abril Canal Fijo</v>
      </c>
      <c r="B3358" s="18">
        <f>VLOOKUP(J3358,Ref!A:C,3,0)</f>
        <v>0</v>
      </c>
      <c r="C3358" s="18">
        <f>VLOOKUP(J3358,Ref!A:D,4,0)</f>
        <v>0</v>
      </c>
      <c r="D3358" s="18" t="str">
        <f t="shared" si="156"/>
        <v>04/may</v>
      </c>
      <c r="E3358" s="18">
        <f t="shared" si="157"/>
        <v>6</v>
      </c>
      <c r="F3358" s="18">
        <v>1</v>
      </c>
      <c r="G3358" s="18">
        <f t="shared" si="158"/>
        <v>0</v>
      </c>
      <c r="H3358" s="3">
        <v>46146.541122685187</v>
      </c>
      <c r="I3358">
        <v>67237216</v>
      </c>
      <c r="J3358" t="s">
        <v>2023</v>
      </c>
      <c r="K3358" t="s">
        <v>1968</v>
      </c>
      <c r="L3358" t="s">
        <v>1969</v>
      </c>
      <c r="M3358" t="s">
        <v>1970</v>
      </c>
      <c r="O3358">
        <v>351361340000</v>
      </c>
      <c r="P3358">
        <v>16017</v>
      </c>
      <c r="Q3358">
        <v>-7</v>
      </c>
      <c r="R3358">
        <v>1</v>
      </c>
      <c r="S3358">
        <v>67237216</v>
      </c>
      <c r="U3358" t="s">
        <v>539</v>
      </c>
      <c r="W3358" t="s">
        <v>540</v>
      </c>
      <c r="X3358" t="s">
        <v>2551</v>
      </c>
      <c r="Y3358" t="s">
        <v>65</v>
      </c>
      <c r="Z3358">
        <v>351361340000</v>
      </c>
      <c r="AG3358" t="s">
        <v>1972</v>
      </c>
      <c r="AI3358" t="s">
        <v>3617</v>
      </c>
      <c r="AL3358">
        <v>0</v>
      </c>
      <c r="AN3358" t="s">
        <v>1974</v>
      </c>
      <c r="AO3358">
        <v>0</v>
      </c>
      <c r="AQ3358">
        <v>2252709</v>
      </c>
      <c r="AR3358" t="s">
        <v>2241</v>
      </c>
      <c r="AS3358" t="s">
        <v>4163</v>
      </c>
      <c r="AT3358" t="s">
        <v>2024</v>
      </c>
    </row>
    <row r="3359" spans="1:46" x14ac:dyDescent="0.25">
      <c r="A3359" t="str">
        <f>_xlfn.XLOOKUP(I3359,UTILIZADAS[Contacto1],UTILIZADAS[Source.Name],,0)</f>
        <v>Cobros Abril Canal Fijo</v>
      </c>
      <c r="B3359" s="18">
        <f>VLOOKUP(J3359,Ref!A:C,3,0)</f>
        <v>0</v>
      </c>
      <c r="C3359" s="18">
        <f>VLOOKUP(J3359,Ref!A:D,4,0)</f>
        <v>0</v>
      </c>
      <c r="D3359" s="18" t="str">
        <f t="shared" si="156"/>
        <v>04/may</v>
      </c>
      <c r="E3359" s="18">
        <f t="shared" si="157"/>
        <v>6</v>
      </c>
      <c r="F3359" s="18">
        <v>1</v>
      </c>
      <c r="G3359" s="18">
        <f t="shared" si="158"/>
        <v>0</v>
      </c>
      <c r="H3359" s="3">
        <v>46146.717638888891</v>
      </c>
      <c r="I3359">
        <v>67237216</v>
      </c>
      <c r="J3359" t="s">
        <v>1967</v>
      </c>
      <c r="K3359" t="s">
        <v>1968</v>
      </c>
      <c r="L3359" t="s">
        <v>1969</v>
      </c>
      <c r="M3359" t="s">
        <v>1970</v>
      </c>
      <c r="O3359">
        <v>351361340000</v>
      </c>
      <c r="P3359">
        <v>16017</v>
      </c>
      <c r="Q3359">
        <v>-7</v>
      </c>
      <c r="R3359">
        <v>1</v>
      </c>
      <c r="S3359">
        <v>67237216</v>
      </c>
      <c r="U3359" t="s">
        <v>539</v>
      </c>
      <c r="W3359" t="s">
        <v>540</v>
      </c>
      <c r="X3359" t="s">
        <v>2551</v>
      </c>
      <c r="Y3359" t="s">
        <v>65</v>
      </c>
      <c r="Z3359">
        <v>351361340000</v>
      </c>
      <c r="AG3359" t="s">
        <v>1972</v>
      </c>
      <c r="AI3359" t="s">
        <v>3617</v>
      </c>
      <c r="AL3359">
        <v>0</v>
      </c>
      <c r="AN3359" t="s">
        <v>1974</v>
      </c>
      <c r="AO3359">
        <v>0</v>
      </c>
      <c r="AQ3359">
        <v>2252709</v>
      </c>
      <c r="AR3359" t="s">
        <v>2241</v>
      </c>
      <c r="AS3359" t="s">
        <v>4163</v>
      </c>
      <c r="AT3359" t="s">
        <v>1975</v>
      </c>
    </row>
    <row r="3360" spans="1:46" x14ac:dyDescent="0.25">
      <c r="A3360" t="str">
        <f>_xlfn.XLOOKUP(I3360,UTILIZADAS[Contacto1],UTILIZADAS[Source.Name],,0)</f>
        <v>Cobros Abril Canal Fijo</v>
      </c>
      <c r="B3360" s="18">
        <f>VLOOKUP(J3360,Ref!A:C,3,0)</f>
        <v>0</v>
      </c>
      <c r="C3360" s="18">
        <f>VLOOKUP(J3360,Ref!A:D,4,0)</f>
        <v>0</v>
      </c>
      <c r="D3360" s="18" t="str">
        <f t="shared" si="156"/>
        <v>06/may</v>
      </c>
      <c r="E3360" s="18">
        <f t="shared" si="157"/>
        <v>6</v>
      </c>
      <c r="F3360" s="18">
        <v>1</v>
      </c>
      <c r="G3360" s="18">
        <f t="shared" si="158"/>
        <v>0</v>
      </c>
      <c r="H3360" s="3">
        <v>46148.540694444448</v>
      </c>
      <c r="I3360">
        <v>67237216</v>
      </c>
      <c r="J3360" t="s">
        <v>1967</v>
      </c>
      <c r="K3360" t="s">
        <v>1968</v>
      </c>
      <c r="L3360" t="s">
        <v>1969</v>
      </c>
      <c r="M3360" t="s">
        <v>1970</v>
      </c>
      <c r="O3360">
        <v>351361340000</v>
      </c>
      <c r="P3360">
        <v>16017</v>
      </c>
      <c r="Q3360">
        <v>-7</v>
      </c>
      <c r="R3360">
        <v>1</v>
      </c>
      <c r="S3360">
        <v>67237216</v>
      </c>
      <c r="U3360" t="s">
        <v>539</v>
      </c>
      <c r="W3360" t="s">
        <v>540</v>
      </c>
      <c r="X3360" t="s">
        <v>2551</v>
      </c>
      <c r="Y3360" t="s">
        <v>65</v>
      </c>
      <c r="Z3360">
        <v>351361340000</v>
      </c>
      <c r="AG3360" t="s">
        <v>1972</v>
      </c>
      <c r="AI3360" t="s">
        <v>3617</v>
      </c>
      <c r="AL3360">
        <v>0</v>
      </c>
      <c r="AN3360" t="s">
        <v>1974</v>
      </c>
      <c r="AO3360">
        <v>0</v>
      </c>
      <c r="AQ3360">
        <v>2252709</v>
      </c>
      <c r="AR3360" t="s">
        <v>2241</v>
      </c>
      <c r="AS3360" t="s">
        <v>4163</v>
      </c>
      <c r="AT3360" t="s">
        <v>1975</v>
      </c>
    </row>
    <row r="3361" spans="1:46" x14ac:dyDescent="0.25">
      <c r="A3361" t="str">
        <f>_xlfn.XLOOKUP(I3361,UTILIZADAS[Contacto1],UTILIZADAS[Source.Name],,0)</f>
        <v>Cobros Abril Canal Fijo</v>
      </c>
      <c r="B3361" s="18">
        <f>VLOOKUP(J3361,Ref!A:C,3,0)</f>
        <v>0</v>
      </c>
      <c r="C3361" s="18">
        <f>VLOOKUP(J3361,Ref!A:D,4,0)</f>
        <v>0</v>
      </c>
      <c r="D3361" s="18" t="str">
        <f t="shared" si="156"/>
        <v>07/may</v>
      </c>
      <c r="E3361" s="18">
        <f t="shared" si="157"/>
        <v>6</v>
      </c>
      <c r="F3361" s="18">
        <v>1</v>
      </c>
      <c r="G3361" s="18">
        <f t="shared" si="158"/>
        <v>0</v>
      </c>
      <c r="H3361" s="3">
        <v>46149.738888888889</v>
      </c>
      <c r="I3361">
        <v>67237216</v>
      </c>
      <c r="J3361" t="s">
        <v>1967</v>
      </c>
      <c r="K3361" t="s">
        <v>1968</v>
      </c>
      <c r="L3361" t="s">
        <v>1969</v>
      </c>
      <c r="M3361" t="s">
        <v>1970</v>
      </c>
      <c r="O3361">
        <v>351361340000</v>
      </c>
      <c r="P3361">
        <v>16017</v>
      </c>
      <c r="Q3361">
        <v>-7</v>
      </c>
      <c r="R3361">
        <v>1</v>
      </c>
      <c r="S3361">
        <v>67237216</v>
      </c>
      <c r="U3361" t="s">
        <v>539</v>
      </c>
      <c r="W3361" t="s">
        <v>540</v>
      </c>
      <c r="X3361" t="s">
        <v>2551</v>
      </c>
      <c r="Y3361" t="s">
        <v>65</v>
      </c>
      <c r="Z3361">
        <v>351361340000</v>
      </c>
      <c r="AG3361" t="s">
        <v>1972</v>
      </c>
      <c r="AI3361" t="s">
        <v>3617</v>
      </c>
      <c r="AL3361">
        <v>0</v>
      </c>
      <c r="AN3361" t="s">
        <v>1974</v>
      </c>
      <c r="AO3361">
        <v>0</v>
      </c>
      <c r="AQ3361">
        <v>2252709</v>
      </c>
      <c r="AR3361" t="s">
        <v>2241</v>
      </c>
      <c r="AS3361" t="s">
        <v>4163</v>
      </c>
      <c r="AT3361" t="s">
        <v>1975</v>
      </c>
    </row>
    <row r="3362" spans="1:46" x14ac:dyDescent="0.25">
      <c r="A3362" t="str">
        <f>_xlfn.XLOOKUP(I3362,UTILIZADAS[Contacto1],UTILIZADAS[Source.Name],,0)</f>
        <v>Cobros Abril Canal Fijo</v>
      </c>
      <c r="B3362" s="18">
        <f>VLOOKUP(J3362,Ref!A:C,3,0)</f>
        <v>0</v>
      </c>
      <c r="C3362" s="18">
        <f>VLOOKUP(J3362,Ref!A:D,4,0)</f>
        <v>0</v>
      </c>
      <c r="D3362" s="18" t="str">
        <f t="shared" si="156"/>
        <v>09/may</v>
      </c>
      <c r="E3362" s="18">
        <f t="shared" si="157"/>
        <v>6</v>
      </c>
      <c r="F3362" s="18">
        <v>1</v>
      </c>
      <c r="G3362" s="18">
        <f t="shared" si="158"/>
        <v>0</v>
      </c>
      <c r="H3362" s="3">
        <v>46151.377199074072</v>
      </c>
      <c r="I3362">
        <v>67237216</v>
      </c>
      <c r="J3362" t="s">
        <v>1967</v>
      </c>
      <c r="K3362" t="s">
        <v>1968</v>
      </c>
      <c r="L3362" t="s">
        <v>1969</v>
      </c>
      <c r="M3362" t="s">
        <v>1970</v>
      </c>
      <c r="O3362">
        <v>351361340000</v>
      </c>
      <c r="P3362">
        <v>16017</v>
      </c>
      <c r="Q3362">
        <v>-7</v>
      </c>
      <c r="R3362">
        <v>1</v>
      </c>
      <c r="S3362">
        <v>67237216</v>
      </c>
      <c r="U3362" t="s">
        <v>539</v>
      </c>
      <c r="W3362" t="s">
        <v>540</v>
      </c>
      <c r="X3362" t="s">
        <v>2551</v>
      </c>
      <c r="Y3362" t="s">
        <v>65</v>
      </c>
      <c r="Z3362">
        <v>351361340000</v>
      </c>
      <c r="AG3362" t="s">
        <v>1972</v>
      </c>
      <c r="AI3362" t="s">
        <v>3617</v>
      </c>
      <c r="AL3362">
        <v>0</v>
      </c>
      <c r="AN3362" t="s">
        <v>1974</v>
      </c>
      <c r="AO3362">
        <v>0</v>
      </c>
      <c r="AQ3362">
        <v>2252709</v>
      </c>
      <c r="AR3362" t="s">
        <v>2241</v>
      </c>
      <c r="AS3362" t="s">
        <v>4163</v>
      </c>
      <c r="AT3362" t="s">
        <v>1975</v>
      </c>
    </row>
    <row r="3363" spans="1:46" x14ac:dyDescent="0.25">
      <c r="A3363" t="str">
        <f>_xlfn.XLOOKUP(I3363,UTILIZADAS[Contacto1],UTILIZADAS[Source.Name],,0)</f>
        <v>Cobros Abril Canal Fijo</v>
      </c>
      <c r="B3363" s="18">
        <f>VLOOKUP(J3363,Ref!A:C,3,0)</f>
        <v>1</v>
      </c>
      <c r="C3363" s="18">
        <f>VLOOKUP(J3363,Ref!A:D,4,0)</f>
        <v>1</v>
      </c>
      <c r="D3363" s="18" t="str">
        <f t="shared" si="156"/>
        <v>12/may</v>
      </c>
      <c r="E3363" s="18">
        <f t="shared" si="157"/>
        <v>6</v>
      </c>
      <c r="F3363" s="18">
        <v>1</v>
      </c>
      <c r="G3363" s="18">
        <f t="shared" si="158"/>
        <v>1</v>
      </c>
      <c r="H3363" s="3">
        <v>46154.585902777777</v>
      </c>
      <c r="I3363">
        <v>67237216</v>
      </c>
      <c r="J3363">
        <v>6007</v>
      </c>
      <c r="K3363" t="s">
        <v>1983</v>
      </c>
      <c r="L3363" t="s">
        <v>1897</v>
      </c>
      <c r="M3363" t="s">
        <v>1970</v>
      </c>
      <c r="O3363">
        <v>351361340000</v>
      </c>
      <c r="P3363">
        <v>16018</v>
      </c>
      <c r="Q3363">
        <v>-7</v>
      </c>
      <c r="R3363">
        <v>1</v>
      </c>
      <c r="S3363">
        <v>67237216</v>
      </c>
      <c r="U3363" t="s">
        <v>539</v>
      </c>
      <c r="W3363" t="s">
        <v>540</v>
      </c>
      <c r="X3363">
        <v>351361340000</v>
      </c>
      <c r="Y3363" t="s">
        <v>65</v>
      </c>
      <c r="Z3363" t="s">
        <v>597</v>
      </c>
      <c r="AF3363" t="s">
        <v>1976</v>
      </c>
      <c r="AG3363" t="s">
        <v>1972</v>
      </c>
      <c r="AL3363">
        <v>124</v>
      </c>
      <c r="AM3363" t="s">
        <v>1979</v>
      </c>
      <c r="AN3363" t="s">
        <v>1987</v>
      </c>
      <c r="AO3363">
        <v>0</v>
      </c>
      <c r="AQ3363">
        <v>2258334</v>
      </c>
      <c r="AR3363" t="s">
        <v>4605</v>
      </c>
      <c r="AS3363" t="s">
        <v>5883</v>
      </c>
      <c r="AT3363" t="s">
        <v>1898</v>
      </c>
    </row>
    <row r="3364" spans="1:46" x14ac:dyDescent="0.25">
      <c r="A3364" t="e">
        <f>_xlfn.XLOOKUP(I3364,UTILIZADAS[Contacto1],UTILIZADAS[Source.Name],,0)</f>
        <v>#N/A</v>
      </c>
      <c r="B3364" s="18">
        <f>VLOOKUP(J3364,Ref!A:C,3,0)</f>
        <v>0</v>
      </c>
      <c r="C3364" s="18">
        <f>VLOOKUP(J3364,Ref!A:D,4,0)</f>
        <v>0</v>
      </c>
      <c r="D3364" s="18" t="str">
        <f t="shared" si="156"/>
        <v>19/may</v>
      </c>
      <c r="E3364" s="18">
        <f t="shared" si="157"/>
        <v>2</v>
      </c>
      <c r="F3364" s="18">
        <v>1</v>
      </c>
      <c r="G3364" s="18">
        <f t="shared" si="158"/>
        <v>0</v>
      </c>
      <c r="H3364" s="3">
        <v>46161.630416666667</v>
      </c>
      <c r="I3364">
        <v>67238138</v>
      </c>
      <c r="J3364" t="s">
        <v>1986</v>
      </c>
      <c r="K3364" t="s">
        <v>1983</v>
      </c>
      <c r="L3364" t="s">
        <v>1897</v>
      </c>
      <c r="M3364" t="s">
        <v>1970</v>
      </c>
      <c r="P3364">
        <v>9011</v>
      </c>
      <c r="Q3364">
        <v>-7</v>
      </c>
      <c r="R3364">
        <v>1</v>
      </c>
      <c r="S3364">
        <v>67238138</v>
      </c>
      <c r="U3364" t="s">
        <v>6149</v>
      </c>
      <c r="W3364">
        <v>30</v>
      </c>
      <c r="X3364" t="s">
        <v>5660</v>
      </c>
      <c r="Y3364" t="s">
        <v>6081</v>
      </c>
      <c r="AF3364" t="s">
        <v>1976</v>
      </c>
      <c r="AG3364" t="s">
        <v>1972</v>
      </c>
      <c r="AI3364" t="s">
        <v>6150</v>
      </c>
      <c r="AK3364" t="s">
        <v>6151</v>
      </c>
      <c r="AL3364">
        <v>178</v>
      </c>
      <c r="AM3364" t="s">
        <v>1979</v>
      </c>
      <c r="AN3364" t="s">
        <v>1977</v>
      </c>
      <c r="AO3364">
        <v>0</v>
      </c>
      <c r="AQ3364">
        <v>1515873</v>
      </c>
      <c r="AR3364" t="s">
        <v>6083</v>
      </c>
      <c r="AT3364" t="s">
        <v>1988</v>
      </c>
    </row>
    <row r="3365" spans="1:46" x14ac:dyDescent="0.25">
      <c r="A3365" t="e">
        <f>_xlfn.XLOOKUP(I3365,UTILIZADAS[Contacto1],UTILIZADAS[Source.Name],,0)</f>
        <v>#N/A</v>
      </c>
      <c r="B3365" s="18">
        <f>VLOOKUP(J3365,Ref!A:C,3,0)</f>
        <v>1</v>
      </c>
      <c r="C3365" s="18">
        <f>VLOOKUP(J3365,Ref!A:D,4,0)</f>
        <v>1</v>
      </c>
      <c r="D3365" s="18" t="str">
        <f t="shared" si="156"/>
        <v>21/may</v>
      </c>
      <c r="E3365" s="18">
        <f t="shared" si="157"/>
        <v>2</v>
      </c>
      <c r="F3365" s="18">
        <v>1</v>
      </c>
      <c r="G3365" s="18">
        <f t="shared" si="158"/>
        <v>1</v>
      </c>
      <c r="H3365" s="3">
        <v>46163.688692129632</v>
      </c>
      <c r="I3365">
        <v>67238138</v>
      </c>
      <c r="J3365">
        <v>6002</v>
      </c>
      <c r="K3365" t="s">
        <v>1983</v>
      </c>
      <c r="L3365" t="s">
        <v>1897</v>
      </c>
      <c r="M3365" t="s">
        <v>1970</v>
      </c>
      <c r="P3365">
        <v>9011</v>
      </c>
      <c r="Q3365">
        <v>-7</v>
      </c>
      <c r="R3365">
        <v>1</v>
      </c>
      <c r="S3365">
        <v>67238138</v>
      </c>
      <c r="U3365" t="s">
        <v>6149</v>
      </c>
      <c r="W3365">
        <v>30</v>
      </c>
      <c r="X3365" t="s">
        <v>5660</v>
      </c>
      <c r="Y3365" t="s">
        <v>6081</v>
      </c>
      <c r="AF3365" t="s">
        <v>1976</v>
      </c>
      <c r="AG3365" t="s">
        <v>1972</v>
      </c>
      <c r="AI3365" t="s">
        <v>6150</v>
      </c>
      <c r="AK3365" t="s">
        <v>6151</v>
      </c>
      <c r="AL3365">
        <v>44</v>
      </c>
      <c r="AM3365" t="s">
        <v>1979</v>
      </c>
      <c r="AN3365" t="s">
        <v>1987</v>
      </c>
      <c r="AO3365">
        <v>0</v>
      </c>
      <c r="AQ3365">
        <v>1515873</v>
      </c>
      <c r="AR3365" t="s">
        <v>6083</v>
      </c>
      <c r="AT3365" t="s">
        <v>1888</v>
      </c>
    </row>
    <row r="3366" spans="1:46" x14ac:dyDescent="0.25">
      <c r="A3366" t="str">
        <f>_xlfn.XLOOKUP(I3366,UTILIZADAS[Contacto1],UTILIZADAS[Source.Name],,0)</f>
        <v>Cobros Mayo</v>
      </c>
      <c r="B3366" s="18">
        <f>VLOOKUP(J3366,Ref!A:C,3,0)</f>
        <v>0</v>
      </c>
      <c r="C3366" s="18">
        <f>VLOOKUP(J3366,Ref!A:D,4,0)</f>
        <v>0</v>
      </c>
      <c r="D3366" s="18" t="str">
        <f t="shared" si="156"/>
        <v>12/may</v>
      </c>
      <c r="E3366" s="18">
        <f t="shared" si="157"/>
        <v>4</v>
      </c>
      <c r="F3366" s="18">
        <v>1</v>
      </c>
      <c r="G3366" s="18">
        <f t="shared" si="158"/>
        <v>0</v>
      </c>
      <c r="H3366" s="3">
        <v>46154.5859375</v>
      </c>
      <c r="I3366">
        <v>67241317</v>
      </c>
      <c r="J3366" t="s">
        <v>2021</v>
      </c>
      <c r="K3366" t="s">
        <v>1968</v>
      </c>
      <c r="L3366" t="s">
        <v>1969</v>
      </c>
      <c r="M3366" t="s">
        <v>1970</v>
      </c>
      <c r="O3366">
        <v>368080310000</v>
      </c>
      <c r="P3366">
        <v>16018</v>
      </c>
      <c r="Q3366">
        <v>-7</v>
      </c>
      <c r="R3366">
        <v>1</v>
      </c>
      <c r="S3366">
        <v>67241317</v>
      </c>
      <c r="U3366" t="s">
        <v>6152</v>
      </c>
      <c r="W3366" t="s">
        <v>5319</v>
      </c>
      <c r="X3366">
        <v>368080310000</v>
      </c>
      <c r="Y3366" t="s">
        <v>65</v>
      </c>
      <c r="Z3366" t="s">
        <v>66</v>
      </c>
      <c r="AF3366" t="s">
        <v>1976</v>
      </c>
      <c r="AG3366" t="s">
        <v>1972</v>
      </c>
      <c r="AL3366">
        <v>5</v>
      </c>
      <c r="AN3366" t="s">
        <v>1974</v>
      </c>
      <c r="AO3366">
        <v>0</v>
      </c>
      <c r="AQ3366">
        <v>2258335</v>
      </c>
      <c r="AR3366" t="s">
        <v>4605</v>
      </c>
      <c r="AS3366" t="s">
        <v>5883</v>
      </c>
      <c r="AT3366" t="s">
        <v>2022</v>
      </c>
    </row>
    <row r="3367" spans="1:46" x14ac:dyDescent="0.25">
      <c r="A3367" t="str">
        <f>_xlfn.XLOOKUP(I3367,UTILIZADAS[Contacto1],UTILIZADAS[Source.Name],,0)</f>
        <v>Cobros Mayo</v>
      </c>
      <c r="B3367" s="18">
        <f>VLOOKUP(J3367,Ref!A:C,3,0)</f>
        <v>0</v>
      </c>
      <c r="C3367" s="18">
        <f>VLOOKUP(J3367,Ref!A:D,4,0)</f>
        <v>0</v>
      </c>
      <c r="D3367" s="18" t="str">
        <f t="shared" si="156"/>
        <v>14/may</v>
      </c>
      <c r="E3367" s="18">
        <f t="shared" si="157"/>
        <v>4</v>
      </c>
      <c r="F3367" s="18">
        <v>1</v>
      </c>
      <c r="G3367" s="18">
        <f t="shared" si="158"/>
        <v>0</v>
      </c>
      <c r="H3367" s="3">
        <v>46156.615567129629</v>
      </c>
      <c r="I3367">
        <v>67241317</v>
      </c>
      <c r="J3367" t="s">
        <v>2021</v>
      </c>
      <c r="K3367" t="s">
        <v>1968</v>
      </c>
      <c r="L3367" t="s">
        <v>1969</v>
      </c>
      <c r="M3367" t="s">
        <v>1970</v>
      </c>
      <c r="O3367">
        <v>368080310000</v>
      </c>
      <c r="P3367">
        <v>16018</v>
      </c>
      <c r="Q3367">
        <v>-7</v>
      </c>
      <c r="R3367">
        <v>1</v>
      </c>
      <c r="S3367">
        <v>67241317</v>
      </c>
      <c r="U3367" t="s">
        <v>6152</v>
      </c>
      <c r="W3367" t="s">
        <v>5319</v>
      </c>
      <c r="X3367">
        <v>368080310000</v>
      </c>
      <c r="Y3367" t="s">
        <v>65</v>
      </c>
      <c r="Z3367" t="s">
        <v>66</v>
      </c>
      <c r="AF3367" t="s">
        <v>1976</v>
      </c>
      <c r="AG3367" t="s">
        <v>1972</v>
      </c>
      <c r="AL3367">
        <v>5</v>
      </c>
      <c r="AN3367" t="s">
        <v>1974</v>
      </c>
      <c r="AO3367">
        <v>0</v>
      </c>
      <c r="AQ3367">
        <v>2258335</v>
      </c>
      <c r="AR3367" t="s">
        <v>4605</v>
      </c>
      <c r="AS3367" t="s">
        <v>5883</v>
      </c>
      <c r="AT3367" t="s">
        <v>2022</v>
      </c>
    </row>
    <row r="3368" spans="1:46" x14ac:dyDescent="0.25">
      <c r="A3368" t="str">
        <f>_xlfn.XLOOKUP(I3368,UTILIZADAS[Contacto1],UTILIZADAS[Source.Name],,0)</f>
        <v>Cobros Mayo</v>
      </c>
      <c r="B3368" s="18">
        <f>VLOOKUP(J3368,Ref!A:C,3,0)</f>
        <v>1</v>
      </c>
      <c r="C3368" s="18">
        <f>VLOOKUP(J3368,Ref!A:D,4,0)</f>
        <v>1</v>
      </c>
      <c r="D3368" s="18" t="str">
        <f t="shared" si="156"/>
        <v>18/may</v>
      </c>
      <c r="E3368" s="18">
        <f t="shared" si="157"/>
        <v>4</v>
      </c>
      <c r="F3368" s="18">
        <v>1</v>
      </c>
      <c r="G3368" s="18">
        <f t="shared" si="158"/>
        <v>0</v>
      </c>
      <c r="H3368" s="3">
        <v>46160.746828703705</v>
      </c>
      <c r="I3368">
        <v>67241317</v>
      </c>
      <c r="J3368">
        <v>6007</v>
      </c>
      <c r="K3368" t="s">
        <v>1983</v>
      </c>
      <c r="L3368" t="s">
        <v>1897</v>
      </c>
      <c r="M3368" t="s">
        <v>1970</v>
      </c>
      <c r="O3368">
        <v>368080310000</v>
      </c>
      <c r="P3368">
        <v>16018</v>
      </c>
      <c r="Q3368">
        <v>-7</v>
      </c>
      <c r="R3368">
        <v>1</v>
      </c>
      <c r="S3368">
        <v>67241317</v>
      </c>
      <c r="U3368" t="s">
        <v>6152</v>
      </c>
      <c r="W3368" t="s">
        <v>5319</v>
      </c>
      <c r="X3368">
        <v>368080310000</v>
      </c>
      <c r="Y3368" t="s">
        <v>65</v>
      </c>
      <c r="Z3368" t="s">
        <v>66</v>
      </c>
      <c r="AF3368" t="s">
        <v>1976</v>
      </c>
      <c r="AG3368" t="s">
        <v>1972</v>
      </c>
      <c r="AL3368">
        <v>88</v>
      </c>
      <c r="AM3368" t="s">
        <v>1979</v>
      </c>
      <c r="AN3368" t="s">
        <v>1987</v>
      </c>
      <c r="AO3368">
        <v>0</v>
      </c>
      <c r="AQ3368">
        <v>2258335</v>
      </c>
      <c r="AR3368" t="s">
        <v>4605</v>
      </c>
      <c r="AS3368" t="s">
        <v>5883</v>
      </c>
      <c r="AT3368" t="s">
        <v>1898</v>
      </c>
    </row>
    <row r="3369" spans="1:46" x14ac:dyDescent="0.25">
      <c r="A3369" t="str">
        <f>_xlfn.XLOOKUP(I3369,UTILIZADAS[Contacto1],UTILIZADAS[Source.Name],,0)</f>
        <v>Cobros Mayo</v>
      </c>
      <c r="B3369" s="18">
        <f>VLOOKUP(J3369,Ref!A:C,3,0)</f>
        <v>1</v>
      </c>
      <c r="C3369" s="18">
        <f>VLOOKUP(J3369,Ref!A:D,4,0)</f>
        <v>1</v>
      </c>
      <c r="D3369" s="18" t="str">
        <f t="shared" si="156"/>
        <v>18/may</v>
      </c>
      <c r="E3369" s="18">
        <f t="shared" si="157"/>
        <v>4</v>
      </c>
      <c r="F3369" s="18">
        <v>1</v>
      </c>
      <c r="G3369" s="18">
        <f t="shared" si="158"/>
        <v>1</v>
      </c>
      <c r="H3369" s="3">
        <v>46160.74796296296</v>
      </c>
      <c r="I3369">
        <v>67241317</v>
      </c>
      <c r="J3369">
        <v>6007</v>
      </c>
      <c r="K3369" t="s">
        <v>1983</v>
      </c>
      <c r="L3369" t="s">
        <v>1897</v>
      </c>
      <c r="M3369" t="s">
        <v>1970</v>
      </c>
      <c r="O3369">
        <v>368080310000</v>
      </c>
      <c r="P3369">
        <v>16018</v>
      </c>
      <c r="Q3369">
        <v>-7</v>
      </c>
      <c r="R3369">
        <v>1</v>
      </c>
      <c r="S3369">
        <v>67241317</v>
      </c>
      <c r="U3369" t="s">
        <v>6152</v>
      </c>
      <c r="W3369" t="s">
        <v>5319</v>
      </c>
      <c r="X3369">
        <v>368080310000</v>
      </c>
      <c r="Y3369" t="s">
        <v>65</v>
      </c>
      <c r="Z3369" t="s">
        <v>66</v>
      </c>
      <c r="AF3369" t="s">
        <v>1976</v>
      </c>
      <c r="AG3369" t="s">
        <v>1972</v>
      </c>
      <c r="AL3369">
        <v>3</v>
      </c>
      <c r="AM3369" t="s">
        <v>1979</v>
      </c>
      <c r="AN3369" t="s">
        <v>1977</v>
      </c>
      <c r="AO3369">
        <v>0</v>
      </c>
      <c r="AQ3369">
        <v>2258335</v>
      </c>
      <c r="AR3369" t="s">
        <v>4605</v>
      </c>
      <c r="AS3369" t="s">
        <v>5883</v>
      </c>
      <c r="AT3369" t="s">
        <v>1898</v>
      </c>
    </row>
    <row r="3370" spans="1:46" x14ac:dyDescent="0.25">
      <c r="A3370" t="str">
        <f>_xlfn.XLOOKUP(I3370,UTILIZADAS[Contacto1],UTILIZADAS[Source.Name],,0)</f>
        <v>Cobros Mayo</v>
      </c>
      <c r="B3370" s="18">
        <f>VLOOKUP(J3370,Ref!A:C,3,0)</f>
        <v>0</v>
      </c>
      <c r="C3370" s="18">
        <f>VLOOKUP(J3370,Ref!A:D,4,0)</f>
        <v>0</v>
      </c>
      <c r="D3370" s="18" t="str">
        <f t="shared" si="156"/>
        <v>12/may</v>
      </c>
      <c r="E3370" s="18">
        <f t="shared" si="157"/>
        <v>2</v>
      </c>
      <c r="F3370" s="18">
        <v>1</v>
      </c>
      <c r="G3370" s="18">
        <f t="shared" si="158"/>
        <v>0</v>
      </c>
      <c r="H3370" s="3">
        <v>46154.586365740739</v>
      </c>
      <c r="I3370">
        <v>67241498</v>
      </c>
      <c r="J3370" t="s">
        <v>2021</v>
      </c>
      <c r="K3370" t="s">
        <v>1968</v>
      </c>
      <c r="L3370" t="s">
        <v>1969</v>
      </c>
      <c r="M3370" t="s">
        <v>1970</v>
      </c>
      <c r="O3370">
        <v>366010560000</v>
      </c>
      <c r="P3370">
        <v>16018</v>
      </c>
      <c r="Q3370">
        <v>-7</v>
      </c>
      <c r="R3370">
        <v>1</v>
      </c>
      <c r="S3370">
        <v>67241498</v>
      </c>
      <c r="U3370" t="s">
        <v>6153</v>
      </c>
      <c r="W3370" t="s">
        <v>5321</v>
      </c>
      <c r="X3370">
        <v>366010560000</v>
      </c>
      <c r="Y3370" t="s">
        <v>65</v>
      </c>
      <c r="Z3370" t="s">
        <v>4619</v>
      </c>
      <c r="AF3370" t="s">
        <v>1976</v>
      </c>
      <c r="AG3370" t="s">
        <v>1972</v>
      </c>
      <c r="AL3370">
        <v>5</v>
      </c>
      <c r="AN3370" t="s">
        <v>1974</v>
      </c>
      <c r="AO3370">
        <v>0</v>
      </c>
      <c r="AQ3370">
        <v>2258336</v>
      </c>
      <c r="AR3370" t="s">
        <v>4605</v>
      </c>
      <c r="AS3370" t="s">
        <v>5883</v>
      </c>
      <c r="AT3370" t="s">
        <v>2022</v>
      </c>
    </row>
    <row r="3371" spans="1:46" x14ac:dyDescent="0.25">
      <c r="A3371" t="str">
        <f>_xlfn.XLOOKUP(I3371,UTILIZADAS[Contacto1],UTILIZADAS[Source.Name],,0)</f>
        <v>Cobros Mayo</v>
      </c>
      <c r="B3371" s="18">
        <f>VLOOKUP(J3371,Ref!A:C,3,0)</f>
        <v>1</v>
      </c>
      <c r="C3371" s="18">
        <f>VLOOKUP(J3371,Ref!A:D,4,0)</f>
        <v>1</v>
      </c>
      <c r="D3371" s="18" t="str">
        <f t="shared" si="156"/>
        <v>14/may</v>
      </c>
      <c r="E3371" s="18">
        <f t="shared" si="157"/>
        <v>2</v>
      </c>
      <c r="F3371" s="18">
        <v>1</v>
      </c>
      <c r="G3371" s="18">
        <f t="shared" si="158"/>
        <v>1</v>
      </c>
      <c r="H3371" s="3">
        <v>46156.617986111109</v>
      </c>
      <c r="I3371">
        <v>67241498</v>
      </c>
      <c r="J3371">
        <v>6003</v>
      </c>
      <c r="K3371" t="s">
        <v>1983</v>
      </c>
      <c r="L3371" t="s">
        <v>1897</v>
      </c>
      <c r="M3371" t="s">
        <v>1970</v>
      </c>
      <c r="O3371">
        <v>366010560000</v>
      </c>
      <c r="P3371">
        <v>16018</v>
      </c>
      <c r="Q3371">
        <v>-7</v>
      </c>
      <c r="R3371">
        <v>1</v>
      </c>
      <c r="S3371">
        <v>67241498</v>
      </c>
      <c r="U3371" t="s">
        <v>6153</v>
      </c>
      <c r="W3371" t="s">
        <v>5321</v>
      </c>
      <c r="X3371">
        <v>366010560000</v>
      </c>
      <c r="Y3371" t="s">
        <v>65</v>
      </c>
      <c r="Z3371" t="s">
        <v>4619</v>
      </c>
      <c r="AF3371" t="s">
        <v>1976</v>
      </c>
      <c r="AG3371" t="s">
        <v>1972</v>
      </c>
      <c r="AL3371">
        <v>114</v>
      </c>
      <c r="AM3371" t="s">
        <v>1979</v>
      </c>
      <c r="AN3371" t="s">
        <v>1987</v>
      </c>
      <c r="AO3371">
        <v>0</v>
      </c>
      <c r="AQ3371">
        <v>2258336</v>
      </c>
      <c r="AR3371" t="s">
        <v>4605</v>
      </c>
      <c r="AS3371" t="s">
        <v>5883</v>
      </c>
      <c r="AT3371" t="s">
        <v>1892</v>
      </c>
    </row>
    <row r="3372" spans="1:46" x14ac:dyDescent="0.25">
      <c r="A3372" t="str">
        <f>_xlfn.XLOOKUP(I3372,UTILIZADAS[Contacto1],UTILIZADAS[Source.Name],,0)</f>
        <v>Cobros Abril Canal Fijo</v>
      </c>
      <c r="B3372" s="18">
        <f>VLOOKUP(J3372,Ref!A:C,3,0)</f>
        <v>0</v>
      </c>
      <c r="C3372" s="18">
        <f>VLOOKUP(J3372,Ref!A:D,4,0)</f>
        <v>0</v>
      </c>
      <c r="D3372" s="18" t="str">
        <f t="shared" si="156"/>
        <v>02/may</v>
      </c>
      <c r="E3372" s="18">
        <f t="shared" si="157"/>
        <v>10</v>
      </c>
      <c r="F3372" s="18">
        <v>1</v>
      </c>
      <c r="G3372" s="18">
        <f t="shared" si="158"/>
        <v>0</v>
      </c>
      <c r="H3372" s="3">
        <v>46144.480474537035</v>
      </c>
      <c r="I3372">
        <v>67248799</v>
      </c>
      <c r="J3372" t="s">
        <v>1967</v>
      </c>
      <c r="K3372" t="s">
        <v>1968</v>
      </c>
      <c r="L3372" t="s">
        <v>1969</v>
      </c>
      <c r="M3372" t="s">
        <v>1970</v>
      </c>
      <c r="O3372">
        <v>357369770000</v>
      </c>
      <c r="P3372">
        <v>16017</v>
      </c>
      <c r="Q3372">
        <v>-7</v>
      </c>
      <c r="R3372">
        <v>1</v>
      </c>
      <c r="S3372">
        <v>67248799</v>
      </c>
      <c r="U3372" t="s">
        <v>1414</v>
      </c>
      <c r="W3372">
        <v>72172508</v>
      </c>
      <c r="X3372" t="s">
        <v>66</v>
      </c>
      <c r="Y3372" t="s">
        <v>65</v>
      </c>
      <c r="Z3372">
        <v>357369770000</v>
      </c>
      <c r="AG3372" t="s">
        <v>1972</v>
      </c>
      <c r="AI3372" t="s">
        <v>2837</v>
      </c>
      <c r="AL3372">
        <v>0</v>
      </c>
      <c r="AN3372" t="s">
        <v>1974</v>
      </c>
      <c r="AO3372">
        <v>0</v>
      </c>
      <c r="AQ3372">
        <v>2251844</v>
      </c>
      <c r="AR3372" t="s">
        <v>2241</v>
      </c>
      <c r="AS3372" t="s">
        <v>4163</v>
      </c>
      <c r="AT3372" t="s">
        <v>1975</v>
      </c>
    </row>
    <row r="3373" spans="1:46" x14ac:dyDescent="0.25">
      <c r="A3373" t="str">
        <f>_xlfn.XLOOKUP(I3373,UTILIZADAS[Contacto1],UTILIZADAS[Source.Name],,0)</f>
        <v>Cobros Abril Canal Fijo</v>
      </c>
      <c r="B3373" s="18">
        <f>VLOOKUP(J3373,Ref!A:C,3,0)</f>
        <v>0</v>
      </c>
      <c r="C3373" s="18">
        <f>VLOOKUP(J3373,Ref!A:D,4,0)</f>
        <v>0</v>
      </c>
      <c r="D3373" s="18" t="str">
        <f t="shared" si="156"/>
        <v>05/may</v>
      </c>
      <c r="E3373" s="18">
        <f t="shared" si="157"/>
        <v>10</v>
      </c>
      <c r="F3373" s="18">
        <v>1</v>
      </c>
      <c r="G3373" s="18">
        <f t="shared" si="158"/>
        <v>0</v>
      </c>
      <c r="H3373" s="3">
        <v>46147.662627314814</v>
      </c>
      <c r="I3373">
        <v>67248799</v>
      </c>
      <c r="J3373" t="s">
        <v>1967</v>
      </c>
      <c r="K3373" t="s">
        <v>1968</v>
      </c>
      <c r="L3373" t="s">
        <v>1969</v>
      </c>
      <c r="M3373" t="s">
        <v>1970</v>
      </c>
      <c r="O3373">
        <v>357369770000</v>
      </c>
      <c r="P3373">
        <v>16017</v>
      </c>
      <c r="Q3373">
        <v>-7</v>
      </c>
      <c r="R3373">
        <v>1</v>
      </c>
      <c r="S3373">
        <v>67248799</v>
      </c>
      <c r="U3373" t="s">
        <v>1414</v>
      </c>
      <c r="W3373">
        <v>72172508</v>
      </c>
      <c r="X3373" t="s">
        <v>66</v>
      </c>
      <c r="Y3373" t="s">
        <v>65</v>
      </c>
      <c r="Z3373">
        <v>357369770000</v>
      </c>
      <c r="AG3373" t="s">
        <v>1972</v>
      </c>
      <c r="AI3373" t="s">
        <v>2837</v>
      </c>
      <c r="AL3373">
        <v>0</v>
      </c>
      <c r="AN3373" t="s">
        <v>1974</v>
      </c>
      <c r="AO3373">
        <v>0</v>
      </c>
      <c r="AQ3373">
        <v>2251844</v>
      </c>
      <c r="AR3373" t="s">
        <v>2241</v>
      </c>
      <c r="AS3373" t="s">
        <v>4163</v>
      </c>
      <c r="AT3373" t="s">
        <v>1975</v>
      </c>
    </row>
    <row r="3374" spans="1:46" x14ac:dyDescent="0.25">
      <c r="A3374" t="str">
        <f>_xlfn.XLOOKUP(I3374,UTILIZADAS[Contacto1],UTILIZADAS[Source.Name],,0)</f>
        <v>Cobros Abril Canal Fijo</v>
      </c>
      <c r="B3374" s="18">
        <f>VLOOKUP(J3374,Ref!A:C,3,0)</f>
        <v>0</v>
      </c>
      <c r="C3374" s="18">
        <f>VLOOKUP(J3374,Ref!A:D,4,0)</f>
        <v>0</v>
      </c>
      <c r="D3374" s="18" t="str">
        <f t="shared" si="156"/>
        <v>06/may</v>
      </c>
      <c r="E3374" s="18">
        <f t="shared" si="157"/>
        <v>10</v>
      </c>
      <c r="F3374" s="18">
        <v>1</v>
      </c>
      <c r="G3374" s="18">
        <f t="shared" si="158"/>
        <v>0</v>
      </c>
      <c r="H3374" s="3">
        <v>46148.746886574074</v>
      </c>
      <c r="I3374">
        <v>67248799</v>
      </c>
      <c r="J3374" t="s">
        <v>2021</v>
      </c>
      <c r="K3374" t="s">
        <v>1968</v>
      </c>
      <c r="L3374" t="s">
        <v>1969</v>
      </c>
      <c r="M3374" t="s">
        <v>1970</v>
      </c>
      <c r="O3374">
        <v>357369770000</v>
      </c>
      <c r="P3374">
        <v>16017</v>
      </c>
      <c r="Q3374">
        <v>-7</v>
      </c>
      <c r="R3374">
        <v>1</v>
      </c>
      <c r="S3374">
        <v>67248799</v>
      </c>
      <c r="U3374" t="s">
        <v>1414</v>
      </c>
      <c r="W3374">
        <v>72172508</v>
      </c>
      <c r="X3374" t="s">
        <v>66</v>
      </c>
      <c r="Y3374" t="s">
        <v>65</v>
      </c>
      <c r="Z3374">
        <v>357369770000</v>
      </c>
      <c r="AG3374" t="s">
        <v>1972</v>
      </c>
      <c r="AI3374" t="s">
        <v>2837</v>
      </c>
      <c r="AL3374">
        <v>5</v>
      </c>
      <c r="AN3374" t="s">
        <v>1974</v>
      </c>
      <c r="AO3374">
        <v>0</v>
      </c>
      <c r="AQ3374">
        <v>2251844</v>
      </c>
      <c r="AR3374" t="s">
        <v>2241</v>
      </c>
      <c r="AS3374" t="s">
        <v>4163</v>
      </c>
      <c r="AT3374" t="s">
        <v>2022</v>
      </c>
    </row>
    <row r="3375" spans="1:46" x14ac:dyDescent="0.25">
      <c r="A3375" t="str">
        <f>_xlfn.XLOOKUP(I3375,UTILIZADAS[Contacto1],UTILIZADAS[Source.Name],,0)</f>
        <v>Cobros Abril Canal Fijo</v>
      </c>
      <c r="B3375" s="18">
        <f>VLOOKUP(J3375,Ref!A:C,3,0)</f>
        <v>0</v>
      </c>
      <c r="C3375" s="18">
        <f>VLOOKUP(J3375,Ref!A:D,4,0)</f>
        <v>0</v>
      </c>
      <c r="D3375" s="18" t="str">
        <f t="shared" si="156"/>
        <v>08/may</v>
      </c>
      <c r="E3375" s="18">
        <f t="shared" si="157"/>
        <v>10</v>
      </c>
      <c r="F3375" s="18">
        <v>1</v>
      </c>
      <c r="G3375" s="18">
        <f t="shared" si="158"/>
        <v>0</v>
      </c>
      <c r="H3375" s="3">
        <v>46150.540300925924</v>
      </c>
      <c r="I3375">
        <v>67248799</v>
      </c>
      <c r="J3375" t="s">
        <v>1967</v>
      </c>
      <c r="K3375" t="s">
        <v>1968</v>
      </c>
      <c r="L3375" t="s">
        <v>1969</v>
      </c>
      <c r="M3375" t="s">
        <v>1970</v>
      </c>
      <c r="O3375">
        <v>357369770000</v>
      </c>
      <c r="P3375">
        <v>16017</v>
      </c>
      <c r="Q3375">
        <v>-7</v>
      </c>
      <c r="R3375">
        <v>1</v>
      </c>
      <c r="S3375">
        <v>67248799</v>
      </c>
      <c r="U3375" t="s">
        <v>1414</v>
      </c>
      <c r="W3375">
        <v>72172508</v>
      </c>
      <c r="X3375" t="s">
        <v>66</v>
      </c>
      <c r="Y3375" t="s">
        <v>65</v>
      </c>
      <c r="Z3375">
        <v>357369770000</v>
      </c>
      <c r="AG3375" t="s">
        <v>1972</v>
      </c>
      <c r="AI3375" t="s">
        <v>2837</v>
      </c>
      <c r="AL3375">
        <v>0</v>
      </c>
      <c r="AN3375" t="s">
        <v>1974</v>
      </c>
      <c r="AO3375">
        <v>0</v>
      </c>
      <c r="AQ3375">
        <v>2251844</v>
      </c>
      <c r="AR3375" t="s">
        <v>2241</v>
      </c>
      <c r="AS3375" t="s">
        <v>4163</v>
      </c>
      <c r="AT3375" t="s">
        <v>1975</v>
      </c>
    </row>
    <row r="3376" spans="1:46" x14ac:dyDescent="0.25">
      <c r="A3376" t="str">
        <f>_xlfn.XLOOKUP(I3376,UTILIZADAS[Contacto1],UTILIZADAS[Source.Name],,0)</f>
        <v>Cobros Abril Canal Fijo</v>
      </c>
      <c r="B3376" s="18">
        <f>VLOOKUP(J3376,Ref!A:C,3,0)</f>
        <v>0</v>
      </c>
      <c r="C3376" s="18">
        <f>VLOOKUP(J3376,Ref!A:D,4,0)</f>
        <v>0</v>
      </c>
      <c r="D3376" s="18" t="str">
        <f t="shared" si="156"/>
        <v>12/may</v>
      </c>
      <c r="E3376" s="18">
        <f t="shared" si="157"/>
        <v>10</v>
      </c>
      <c r="F3376" s="18">
        <v>1</v>
      </c>
      <c r="G3376" s="18">
        <f t="shared" si="158"/>
        <v>0</v>
      </c>
      <c r="H3376" s="3">
        <v>46154.587858796294</v>
      </c>
      <c r="I3376">
        <v>67248799</v>
      </c>
      <c r="J3376" t="s">
        <v>1967</v>
      </c>
      <c r="K3376" t="s">
        <v>1968</v>
      </c>
      <c r="L3376" t="s">
        <v>1969</v>
      </c>
      <c r="M3376" t="s">
        <v>1970</v>
      </c>
      <c r="O3376">
        <v>357369770000</v>
      </c>
      <c r="P3376">
        <v>16018</v>
      </c>
      <c r="Q3376">
        <v>-7</v>
      </c>
      <c r="R3376">
        <v>1</v>
      </c>
      <c r="S3376">
        <v>67248799</v>
      </c>
      <c r="U3376" t="s">
        <v>1414</v>
      </c>
      <c r="W3376">
        <v>72172508</v>
      </c>
      <c r="X3376">
        <v>357369770000</v>
      </c>
      <c r="Y3376" t="s">
        <v>65</v>
      </c>
      <c r="Z3376" t="s">
        <v>66</v>
      </c>
      <c r="AG3376" t="s">
        <v>1972</v>
      </c>
      <c r="AL3376">
        <v>0</v>
      </c>
      <c r="AN3376" t="s">
        <v>1974</v>
      </c>
      <c r="AO3376">
        <v>0</v>
      </c>
      <c r="AQ3376">
        <v>2258337</v>
      </c>
      <c r="AR3376" t="s">
        <v>4605</v>
      </c>
      <c r="AS3376" t="s">
        <v>5883</v>
      </c>
      <c r="AT3376" t="s">
        <v>1975</v>
      </c>
    </row>
    <row r="3377" spans="1:46" x14ac:dyDescent="0.25">
      <c r="A3377" t="str">
        <f>_xlfn.XLOOKUP(I3377,UTILIZADAS[Contacto1],UTILIZADAS[Source.Name],,0)</f>
        <v>Cobros Abril Canal Fijo</v>
      </c>
      <c r="B3377" s="18">
        <f>VLOOKUP(J3377,Ref!A:C,3,0)</f>
        <v>0</v>
      </c>
      <c r="C3377" s="18">
        <f>VLOOKUP(J3377,Ref!A:D,4,0)</f>
        <v>0</v>
      </c>
      <c r="D3377" s="18" t="str">
        <f t="shared" si="156"/>
        <v>14/may</v>
      </c>
      <c r="E3377" s="18">
        <f t="shared" si="157"/>
        <v>10</v>
      </c>
      <c r="F3377" s="18">
        <v>1</v>
      </c>
      <c r="G3377" s="18">
        <f>IF(I3377=I4945,0,1)</f>
        <v>1</v>
      </c>
      <c r="H3377" s="3">
        <v>46156.617627314816</v>
      </c>
      <c r="I3377">
        <v>67248799</v>
      </c>
      <c r="J3377" t="s">
        <v>1967</v>
      </c>
      <c r="K3377" t="s">
        <v>1968</v>
      </c>
      <c r="L3377" t="s">
        <v>1969</v>
      </c>
      <c r="M3377" t="s">
        <v>1970</v>
      </c>
      <c r="O3377">
        <v>357369770000</v>
      </c>
      <c r="P3377">
        <v>16018</v>
      </c>
      <c r="Q3377">
        <v>-7</v>
      </c>
      <c r="R3377">
        <v>1</v>
      </c>
      <c r="S3377">
        <v>67248799</v>
      </c>
      <c r="U3377" t="s">
        <v>1414</v>
      </c>
      <c r="W3377">
        <v>72172508</v>
      </c>
      <c r="X3377">
        <v>357369770000</v>
      </c>
      <c r="Y3377" t="s">
        <v>65</v>
      </c>
      <c r="Z3377" t="s">
        <v>66</v>
      </c>
      <c r="AG3377" t="s">
        <v>1972</v>
      </c>
      <c r="AL3377">
        <v>0</v>
      </c>
      <c r="AN3377" t="s">
        <v>1974</v>
      </c>
      <c r="AO3377">
        <v>0</v>
      </c>
      <c r="AQ3377">
        <v>2258337</v>
      </c>
      <c r="AR3377" t="s">
        <v>4605</v>
      </c>
      <c r="AS3377" t="s">
        <v>5883</v>
      </c>
      <c r="AT3377" t="s">
        <v>1975</v>
      </c>
    </row>
    <row r="3378" spans="1:46" x14ac:dyDescent="0.25">
      <c r="A3378" t="str">
        <f>_xlfn.XLOOKUP(I3378,UTILIZADAS[Contacto1],UTILIZADAS[Source.Name],,0)</f>
        <v>Cobros Abril Canal Fijo</v>
      </c>
      <c r="B3378" s="18">
        <f>VLOOKUP(J3378,Ref!A:C,3,0)</f>
        <v>0</v>
      </c>
      <c r="C3378" s="18">
        <f>VLOOKUP(J3378,Ref!A:D,4,0)</f>
        <v>0</v>
      </c>
      <c r="D3378" s="18" t="str">
        <f t="shared" ref="D3378:D3441" si="159">TEXT(H3378,"dd/mmm")</f>
        <v>18/may</v>
      </c>
      <c r="E3378" s="18">
        <f t="shared" ref="E3378:E3441" si="160">+COUNTIF(I:I,I3378)</f>
        <v>10</v>
      </c>
      <c r="F3378" s="18">
        <v>1</v>
      </c>
      <c r="G3378" s="18">
        <f t="shared" ref="G3378:G3441" si="161">IF(I3378=I3379,0,1)</f>
        <v>0</v>
      </c>
      <c r="H3378" s="3">
        <v>46160.748506944445</v>
      </c>
      <c r="I3378">
        <v>67248799</v>
      </c>
      <c r="J3378" t="s">
        <v>1967</v>
      </c>
      <c r="K3378" t="s">
        <v>1968</v>
      </c>
      <c r="L3378" t="s">
        <v>1969</v>
      </c>
      <c r="M3378" t="s">
        <v>1970</v>
      </c>
      <c r="O3378">
        <v>357369770000</v>
      </c>
      <c r="P3378">
        <v>16018</v>
      </c>
      <c r="Q3378">
        <v>-7</v>
      </c>
      <c r="R3378">
        <v>1</v>
      </c>
      <c r="S3378">
        <v>67248799</v>
      </c>
      <c r="U3378" t="s">
        <v>1414</v>
      </c>
      <c r="W3378">
        <v>72172508</v>
      </c>
      <c r="X3378">
        <v>357369770000</v>
      </c>
      <c r="Y3378" t="s">
        <v>65</v>
      </c>
      <c r="Z3378" t="s">
        <v>66</v>
      </c>
      <c r="AG3378" t="s">
        <v>1972</v>
      </c>
      <c r="AL3378">
        <v>0</v>
      </c>
      <c r="AN3378" t="s">
        <v>1974</v>
      </c>
      <c r="AO3378">
        <v>0</v>
      </c>
      <c r="AQ3378">
        <v>2258337</v>
      </c>
      <c r="AR3378" t="s">
        <v>4605</v>
      </c>
      <c r="AS3378" t="s">
        <v>5883</v>
      </c>
      <c r="AT3378" t="s">
        <v>1975</v>
      </c>
    </row>
    <row r="3379" spans="1:46" x14ac:dyDescent="0.25">
      <c r="A3379" t="str">
        <f>_xlfn.XLOOKUP(I3379,UTILIZADAS[Contacto1],UTILIZADAS[Source.Name],,0)</f>
        <v>Cobros Abril Canal Fijo</v>
      </c>
      <c r="B3379" s="18">
        <f>VLOOKUP(J3379,Ref!A:C,3,0)</f>
        <v>0</v>
      </c>
      <c r="C3379" s="18">
        <f>VLOOKUP(J3379,Ref!A:D,4,0)</f>
        <v>0</v>
      </c>
      <c r="D3379" s="18" t="str">
        <f t="shared" si="159"/>
        <v>20/may</v>
      </c>
      <c r="E3379" s="18">
        <f t="shared" si="160"/>
        <v>10</v>
      </c>
      <c r="F3379" s="18">
        <v>1</v>
      </c>
      <c r="G3379" s="18">
        <f t="shared" si="161"/>
        <v>0</v>
      </c>
      <c r="H3379" s="3">
        <v>46162.538981481484</v>
      </c>
      <c r="I3379">
        <v>67248799</v>
      </c>
      <c r="J3379" t="s">
        <v>1967</v>
      </c>
      <c r="K3379" t="s">
        <v>1968</v>
      </c>
      <c r="L3379" t="s">
        <v>1969</v>
      </c>
      <c r="M3379" t="s">
        <v>1970</v>
      </c>
      <c r="O3379">
        <v>357369770000</v>
      </c>
      <c r="P3379">
        <v>16018</v>
      </c>
      <c r="Q3379">
        <v>-7</v>
      </c>
      <c r="R3379">
        <v>1</v>
      </c>
      <c r="S3379">
        <v>67248799</v>
      </c>
      <c r="U3379" t="s">
        <v>1414</v>
      </c>
      <c r="W3379">
        <v>72172508</v>
      </c>
      <c r="X3379">
        <v>357369770000</v>
      </c>
      <c r="Y3379" t="s">
        <v>65</v>
      </c>
      <c r="Z3379" t="s">
        <v>66</v>
      </c>
      <c r="AG3379" t="s">
        <v>1972</v>
      </c>
      <c r="AL3379">
        <v>0</v>
      </c>
      <c r="AN3379" t="s">
        <v>1974</v>
      </c>
      <c r="AO3379">
        <v>0</v>
      </c>
      <c r="AQ3379">
        <v>2258337</v>
      </c>
      <c r="AR3379" t="s">
        <v>4605</v>
      </c>
      <c r="AS3379" t="s">
        <v>5883</v>
      </c>
      <c r="AT3379" t="s">
        <v>1975</v>
      </c>
    </row>
    <row r="3380" spans="1:46" x14ac:dyDescent="0.25">
      <c r="A3380" t="str">
        <f>_xlfn.XLOOKUP(I3380,UTILIZADAS[Contacto1],UTILIZADAS[Source.Name],,0)</f>
        <v>Cobros Abril Canal Fijo</v>
      </c>
      <c r="B3380" s="18">
        <f>VLOOKUP(J3380,Ref!A:C,3,0)</f>
        <v>0</v>
      </c>
      <c r="C3380" s="18">
        <f>VLOOKUP(J3380,Ref!A:D,4,0)</f>
        <v>0</v>
      </c>
      <c r="D3380" s="18" t="str">
        <f t="shared" si="159"/>
        <v>21/may</v>
      </c>
      <c r="E3380" s="18">
        <f t="shared" si="160"/>
        <v>10</v>
      </c>
      <c r="F3380" s="18">
        <v>1</v>
      </c>
      <c r="G3380" s="18">
        <f t="shared" si="161"/>
        <v>0</v>
      </c>
      <c r="H3380" s="3">
        <v>46163.603946759256</v>
      </c>
      <c r="I3380">
        <v>67248799</v>
      </c>
      <c r="J3380" t="s">
        <v>2021</v>
      </c>
      <c r="K3380" t="s">
        <v>1968</v>
      </c>
      <c r="L3380" t="s">
        <v>1969</v>
      </c>
      <c r="M3380" t="s">
        <v>1970</v>
      </c>
      <c r="O3380">
        <v>357369770000</v>
      </c>
      <c r="P3380">
        <v>16018</v>
      </c>
      <c r="Q3380">
        <v>-7</v>
      </c>
      <c r="R3380">
        <v>1</v>
      </c>
      <c r="S3380">
        <v>67248799</v>
      </c>
      <c r="U3380" t="s">
        <v>1414</v>
      </c>
      <c r="W3380">
        <v>72172508</v>
      </c>
      <c r="X3380">
        <v>357369770000</v>
      </c>
      <c r="Y3380" t="s">
        <v>65</v>
      </c>
      <c r="Z3380" t="s">
        <v>66</v>
      </c>
      <c r="AG3380" t="s">
        <v>1972</v>
      </c>
      <c r="AL3380">
        <v>5</v>
      </c>
      <c r="AN3380" t="s">
        <v>1974</v>
      </c>
      <c r="AO3380">
        <v>0</v>
      </c>
      <c r="AQ3380">
        <v>2258337</v>
      </c>
      <c r="AR3380" t="s">
        <v>4605</v>
      </c>
      <c r="AS3380" t="s">
        <v>5883</v>
      </c>
      <c r="AT3380" t="s">
        <v>2022</v>
      </c>
    </row>
    <row r="3381" spans="1:46" x14ac:dyDescent="0.25">
      <c r="A3381" t="str">
        <f>_xlfn.XLOOKUP(I3381,UTILIZADAS[Contacto1],UTILIZADAS[Source.Name],,0)</f>
        <v>Cobros Abril Canal Fijo</v>
      </c>
      <c r="B3381" s="18">
        <f>VLOOKUP(J3381,Ref!A:C,3,0)</f>
        <v>0</v>
      </c>
      <c r="C3381" s="18">
        <f>VLOOKUP(J3381,Ref!A:D,4,0)</f>
        <v>0</v>
      </c>
      <c r="D3381" s="18" t="str">
        <f t="shared" si="159"/>
        <v>22/may</v>
      </c>
      <c r="E3381" s="18">
        <f t="shared" si="160"/>
        <v>10</v>
      </c>
      <c r="F3381" s="18">
        <v>1</v>
      </c>
      <c r="G3381" s="18">
        <f t="shared" si="161"/>
        <v>1</v>
      </c>
      <c r="H3381" s="3">
        <v>46164.449571759258</v>
      </c>
      <c r="I3381">
        <v>67248799</v>
      </c>
      <c r="J3381" t="s">
        <v>1967</v>
      </c>
      <c r="K3381" t="s">
        <v>1968</v>
      </c>
      <c r="L3381" t="s">
        <v>1969</v>
      </c>
      <c r="M3381" t="s">
        <v>1970</v>
      </c>
      <c r="O3381">
        <v>357369770000</v>
      </c>
      <c r="P3381">
        <v>16018</v>
      </c>
      <c r="Q3381">
        <v>-7</v>
      </c>
      <c r="R3381">
        <v>1</v>
      </c>
      <c r="S3381">
        <v>67248799</v>
      </c>
      <c r="U3381" t="s">
        <v>1414</v>
      </c>
      <c r="W3381">
        <v>72172508</v>
      </c>
      <c r="X3381">
        <v>357369770000</v>
      </c>
      <c r="Y3381" t="s">
        <v>65</v>
      </c>
      <c r="Z3381" t="s">
        <v>66</v>
      </c>
      <c r="AG3381" t="s">
        <v>1972</v>
      </c>
      <c r="AL3381">
        <v>0</v>
      </c>
      <c r="AN3381" t="s">
        <v>1974</v>
      </c>
      <c r="AO3381">
        <v>0</v>
      </c>
      <c r="AQ3381">
        <v>2258337</v>
      </c>
      <c r="AR3381" t="s">
        <v>4605</v>
      </c>
      <c r="AS3381" t="s">
        <v>5883</v>
      </c>
      <c r="AT3381" t="s">
        <v>1975</v>
      </c>
    </row>
    <row r="3382" spans="1:46" x14ac:dyDescent="0.25">
      <c r="A3382" t="str">
        <f>_xlfn.XLOOKUP(I3382,UTILIZADAS[Contacto1],UTILIZADAS[Source.Name],,0)</f>
        <v>Cobros Mayo</v>
      </c>
      <c r="B3382" s="18">
        <f>VLOOKUP(J3382,Ref!A:C,3,0)</f>
        <v>1</v>
      </c>
      <c r="C3382" s="18">
        <f>VLOOKUP(J3382,Ref!A:D,4,0)</f>
        <v>1</v>
      </c>
      <c r="D3382" s="18" t="str">
        <f t="shared" si="159"/>
        <v>07/may</v>
      </c>
      <c r="E3382" s="18">
        <f t="shared" si="160"/>
        <v>3</v>
      </c>
      <c r="F3382" s="18">
        <v>1</v>
      </c>
      <c r="G3382" s="18">
        <f t="shared" si="161"/>
        <v>0</v>
      </c>
      <c r="H3382" s="3">
        <v>46149.594270833331</v>
      </c>
      <c r="I3382">
        <v>67254445</v>
      </c>
      <c r="J3382">
        <v>6007</v>
      </c>
      <c r="K3382" t="s">
        <v>1983</v>
      </c>
      <c r="L3382" t="s">
        <v>1897</v>
      </c>
      <c r="M3382" t="s">
        <v>1970</v>
      </c>
      <c r="P3382">
        <v>10001</v>
      </c>
      <c r="Q3382">
        <v>-7</v>
      </c>
      <c r="R3382">
        <v>1</v>
      </c>
      <c r="S3382">
        <v>67254445</v>
      </c>
      <c r="X3382" t="s">
        <v>4573</v>
      </c>
      <c r="AF3382" t="s">
        <v>1976</v>
      </c>
      <c r="AG3382" t="s">
        <v>1972</v>
      </c>
      <c r="AL3382">
        <v>4</v>
      </c>
      <c r="AM3382" t="s">
        <v>1979</v>
      </c>
      <c r="AN3382" t="s">
        <v>1977</v>
      </c>
      <c r="AO3382">
        <v>0</v>
      </c>
      <c r="AQ3382">
        <v>1301350</v>
      </c>
      <c r="AR3382" t="s">
        <v>1891</v>
      </c>
      <c r="AT3382" t="s">
        <v>1898</v>
      </c>
    </row>
    <row r="3383" spans="1:46" x14ac:dyDescent="0.25">
      <c r="A3383" t="str">
        <f>_xlfn.XLOOKUP(I3383,UTILIZADAS[Contacto1],UTILIZADAS[Source.Name],,0)</f>
        <v>Cobros Mayo</v>
      </c>
      <c r="B3383" s="18">
        <f>VLOOKUP(J3383,Ref!A:C,3,0)</f>
        <v>1</v>
      </c>
      <c r="C3383" s="18">
        <f>VLOOKUP(J3383,Ref!A:D,4,0)</f>
        <v>0</v>
      </c>
      <c r="D3383" s="18" t="str">
        <f t="shared" si="159"/>
        <v>07/may</v>
      </c>
      <c r="E3383" s="18">
        <f t="shared" si="160"/>
        <v>3</v>
      </c>
      <c r="F3383" s="18">
        <v>1</v>
      </c>
      <c r="G3383" s="18">
        <f t="shared" si="161"/>
        <v>0</v>
      </c>
      <c r="H3383" s="3">
        <v>46149.594699074078</v>
      </c>
      <c r="I3383">
        <v>67254445</v>
      </c>
      <c r="J3383">
        <v>6000</v>
      </c>
      <c r="K3383" t="s">
        <v>1983</v>
      </c>
      <c r="L3383" t="s">
        <v>1897</v>
      </c>
      <c r="M3383" t="s">
        <v>1970</v>
      </c>
      <c r="P3383">
        <v>10001</v>
      </c>
      <c r="Q3383">
        <v>-7</v>
      </c>
      <c r="R3383">
        <v>1</v>
      </c>
      <c r="S3383">
        <v>67254445</v>
      </c>
      <c r="X3383" t="s">
        <v>4573</v>
      </c>
      <c r="AF3383" t="s">
        <v>1976</v>
      </c>
      <c r="AG3383" t="s">
        <v>1972</v>
      </c>
      <c r="AL3383">
        <v>81</v>
      </c>
      <c r="AM3383" t="s">
        <v>1979</v>
      </c>
      <c r="AN3383" t="s">
        <v>1977</v>
      </c>
      <c r="AO3383">
        <v>0</v>
      </c>
      <c r="AQ3383">
        <v>1301350</v>
      </c>
      <c r="AR3383" t="s">
        <v>1891</v>
      </c>
      <c r="AT3383" t="s">
        <v>1895</v>
      </c>
    </row>
    <row r="3384" spans="1:46" x14ac:dyDescent="0.25">
      <c r="A3384" t="str">
        <f>_xlfn.XLOOKUP(I3384,UTILIZADAS[Contacto1],UTILIZADAS[Source.Name],,0)</f>
        <v>Cobros Mayo</v>
      </c>
      <c r="B3384" s="18">
        <f>VLOOKUP(J3384,Ref!A:C,3,0)</f>
        <v>0</v>
      </c>
      <c r="C3384" s="18">
        <f>VLOOKUP(J3384,Ref!A:D,4,0)</f>
        <v>0</v>
      </c>
      <c r="D3384" s="18" t="str">
        <f t="shared" si="159"/>
        <v>12/may</v>
      </c>
      <c r="E3384" s="18">
        <f t="shared" si="160"/>
        <v>3</v>
      </c>
      <c r="F3384" s="18">
        <v>1</v>
      </c>
      <c r="G3384" s="18">
        <f t="shared" si="161"/>
        <v>1</v>
      </c>
      <c r="H3384" s="3">
        <v>46154.588252314818</v>
      </c>
      <c r="I3384">
        <v>67254445</v>
      </c>
      <c r="J3384">
        <v>6004</v>
      </c>
      <c r="K3384" t="s">
        <v>1983</v>
      </c>
      <c r="L3384" t="s">
        <v>1897</v>
      </c>
      <c r="M3384" t="s">
        <v>1970</v>
      </c>
      <c r="O3384">
        <v>367040470000</v>
      </c>
      <c r="P3384">
        <v>16018</v>
      </c>
      <c r="Q3384">
        <v>-7</v>
      </c>
      <c r="R3384">
        <v>1</v>
      </c>
      <c r="S3384">
        <v>67254445</v>
      </c>
      <c r="U3384" t="s">
        <v>5322</v>
      </c>
      <c r="W3384" t="s">
        <v>5323</v>
      </c>
      <c r="X3384">
        <v>367040470000</v>
      </c>
      <c r="Y3384" t="s">
        <v>4720</v>
      </c>
      <c r="Z3384" t="s">
        <v>66</v>
      </c>
      <c r="AF3384" t="s">
        <v>1976</v>
      </c>
      <c r="AG3384" t="s">
        <v>1972</v>
      </c>
      <c r="AL3384">
        <v>137</v>
      </c>
      <c r="AM3384" t="s">
        <v>1979</v>
      </c>
      <c r="AN3384" t="s">
        <v>1987</v>
      </c>
      <c r="AO3384">
        <v>0</v>
      </c>
      <c r="AQ3384">
        <v>2258338</v>
      </c>
      <c r="AR3384" t="s">
        <v>4605</v>
      </c>
      <c r="AS3384" t="s">
        <v>5883</v>
      </c>
      <c r="AT3384" t="s">
        <v>1984</v>
      </c>
    </row>
    <row r="3385" spans="1:46" x14ac:dyDescent="0.25">
      <c r="A3385" t="str">
        <f>_xlfn.XLOOKUP(I3385,UTILIZADAS[Contacto1],UTILIZADAS[Source.Name],,0)</f>
        <v>Cobros Mayo</v>
      </c>
      <c r="B3385" s="18">
        <f>VLOOKUP(J3385,Ref!A:C,3,0)</f>
        <v>1</v>
      </c>
      <c r="C3385" s="18">
        <f>VLOOKUP(J3385,Ref!A:D,4,0)</f>
        <v>1</v>
      </c>
      <c r="D3385" s="18" t="str">
        <f t="shared" si="159"/>
        <v>06/may</v>
      </c>
      <c r="E3385" s="18">
        <f t="shared" si="160"/>
        <v>5</v>
      </c>
      <c r="F3385" s="18">
        <v>1</v>
      </c>
      <c r="G3385" s="18">
        <f t="shared" si="161"/>
        <v>0</v>
      </c>
      <c r="H3385" s="3">
        <v>46148.705636574072</v>
      </c>
      <c r="I3385">
        <v>67255071</v>
      </c>
      <c r="J3385">
        <v>6007</v>
      </c>
      <c r="K3385" t="s">
        <v>1983</v>
      </c>
      <c r="L3385" t="s">
        <v>1897</v>
      </c>
      <c r="M3385" t="s">
        <v>1970</v>
      </c>
      <c r="P3385">
        <v>998</v>
      </c>
      <c r="Q3385">
        <v>0</v>
      </c>
      <c r="S3385">
        <v>67255071</v>
      </c>
      <c r="AF3385" t="s">
        <v>1976</v>
      </c>
      <c r="AG3385" t="s">
        <v>1972</v>
      </c>
      <c r="AL3385">
        <v>115</v>
      </c>
      <c r="AM3385" t="s">
        <v>1979</v>
      </c>
      <c r="AN3385" t="s">
        <v>1977</v>
      </c>
      <c r="AO3385">
        <v>0</v>
      </c>
      <c r="AQ3385">
        <v>2257557</v>
      </c>
      <c r="AR3385" t="s">
        <v>1978</v>
      </c>
      <c r="AT3385" t="s">
        <v>1898</v>
      </c>
    </row>
    <row r="3386" spans="1:46" x14ac:dyDescent="0.25">
      <c r="A3386" t="str">
        <f>_xlfn.XLOOKUP(I3386,UTILIZADAS[Contacto1],UTILIZADAS[Source.Name],,0)</f>
        <v>Cobros Mayo</v>
      </c>
      <c r="B3386" s="18">
        <f>VLOOKUP(J3386,Ref!A:C,3,0)</f>
        <v>0</v>
      </c>
      <c r="C3386" s="18">
        <f>VLOOKUP(J3386,Ref!A:D,4,0)</f>
        <v>0</v>
      </c>
      <c r="D3386" s="18" t="str">
        <f t="shared" si="159"/>
        <v>12/may</v>
      </c>
      <c r="E3386" s="18">
        <f t="shared" si="160"/>
        <v>5</v>
      </c>
      <c r="F3386" s="18">
        <v>1</v>
      </c>
      <c r="G3386" s="18">
        <f t="shared" si="161"/>
        <v>0</v>
      </c>
      <c r="H3386" s="3">
        <v>46154.588761574072</v>
      </c>
      <c r="I3386">
        <v>67255071</v>
      </c>
      <c r="J3386" t="s">
        <v>2021</v>
      </c>
      <c r="K3386" t="s">
        <v>1968</v>
      </c>
      <c r="L3386" t="s">
        <v>1969</v>
      </c>
      <c r="M3386" t="s">
        <v>1970</v>
      </c>
      <c r="O3386">
        <v>361015950000</v>
      </c>
      <c r="P3386">
        <v>16018</v>
      </c>
      <c r="Q3386">
        <v>-7</v>
      </c>
      <c r="R3386">
        <v>1</v>
      </c>
      <c r="S3386">
        <v>67255071</v>
      </c>
      <c r="U3386" t="s">
        <v>6154</v>
      </c>
      <c r="W3386" t="s">
        <v>5325</v>
      </c>
      <c r="X3386">
        <v>361015950000</v>
      </c>
      <c r="Y3386" t="s">
        <v>65</v>
      </c>
      <c r="Z3386" t="s">
        <v>4619</v>
      </c>
      <c r="AF3386" t="s">
        <v>1976</v>
      </c>
      <c r="AG3386" t="s">
        <v>1972</v>
      </c>
      <c r="AL3386">
        <v>5</v>
      </c>
      <c r="AN3386" t="s">
        <v>1974</v>
      </c>
      <c r="AO3386">
        <v>0</v>
      </c>
      <c r="AQ3386">
        <v>2258339</v>
      </c>
      <c r="AR3386" t="s">
        <v>4605</v>
      </c>
      <c r="AS3386" t="s">
        <v>5883</v>
      </c>
      <c r="AT3386" t="s">
        <v>2022</v>
      </c>
    </row>
    <row r="3387" spans="1:46" x14ac:dyDescent="0.25">
      <c r="A3387" t="str">
        <f>_xlfn.XLOOKUP(I3387,UTILIZADAS[Contacto1],UTILIZADAS[Source.Name],,0)</f>
        <v>Cobros Mayo</v>
      </c>
      <c r="B3387" s="18">
        <f>VLOOKUP(J3387,Ref!A:C,3,0)</f>
        <v>0</v>
      </c>
      <c r="C3387" s="18">
        <f>VLOOKUP(J3387,Ref!A:D,4,0)</f>
        <v>0</v>
      </c>
      <c r="D3387" s="18" t="str">
        <f t="shared" si="159"/>
        <v>14/may</v>
      </c>
      <c r="E3387" s="18">
        <f t="shared" si="160"/>
        <v>5</v>
      </c>
      <c r="F3387" s="18">
        <v>1</v>
      </c>
      <c r="G3387" s="18">
        <f t="shared" si="161"/>
        <v>0</v>
      </c>
      <c r="H3387" s="3">
        <v>46156.618425925924</v>
      </c>
      <c r="I3387">
        <v>67255071</v>
      </c>
      <c r="J3387" t="s">
        <v>2021</v>
      </c>
      <c r="K3387" t="s">
        <v>1968</v>
      </c>
      <c r="L3387" t="s">
        <v>1969</v>
      </c>
      <c r="M3387" t="s">
        <v>1970</v>
      </c>
      <c r="O3387">
        <v>361015950000</v>
      </c>
      <c r="P3387">
        <v>16018</v>
      </c>
      <c r="Q3387">
        <v>-7</v>
      </c>
      <c r="R3387">
        <v>1</v>
      </c>
      <c r="S3387">
        <v>67255071</v>
      </c>
      <c r="U3387" t="s">
        <v>6154</v>
      </c>
      <c r="W3387" t="s">
        <v>5325</v>
      </c>
      <c r="X3387">
        <v>361015950000</v>
      </c>
      <c r="Y3387" t="s">
        <v>65</v>
      </c>
      <c r="Z3387" t="s">
        <v>4619</v>
      </c>
      <c r="AF3387" t="s">
        <v>1976</v>
      </c>
      <c r="AG3387" t="s">
        <v>1972</v>
      </c>
      <c r="AL3387">
        <v>5</v>
      </c>
      <c r="AN3387" t="s">
        <v>1974</v>
      </c>
      <c r="AO3387">
        <v>0</v>
      </c>
      <c r="AQ3387">
        <v>2258339</v>
      </c>
      <c r="AR3387" t="s">
        <v>4605</v>
      </c>
      <c r="AS3387" t="s">
        <v>5883</v>
      </c>
      <c r="AT3387" t="s">
        <v>2022</v>
      </c>
    </row>
    <row r="3388" spans="1:46" x14ac:dyDescent="0.25">
      <c r="A3388" t="str">
        <f>_xlfn.XLOOKUP(I3388,UTILIZADAS[Contacto1],UTILIZADAS[Source.Name],,0)</f>
        <v>Cobros Mayo</v>
      </c>
      <c r="B3388" s="18">
        <f>VLOOKUP(J3388,Ref!A:C,3,0)</f>
        <v>1</v>
      </c>
      <c r="C3388" s="18">
        <f>VLOOKUP(J3388,Ref!A:D,4,0)</f>
        <v>1</v>
      </c>
      <c r="D3388" s="18" t="str">
        <f t="shared" si="159"/>
        <v>18/may</v>
      </c>
      <c r="E3388" s="18">
        <f t="shared" si="160"/>
        <v>5</v>
      </c>
      <c r="F3388" s="18">
        <v>1</v>
      </c>
      <c r="G3388" s="18">
        <f t="shared" si="161"/>
        <v>0</v>
      </c>
      <c r="H3388" s="3">
        <v>46160.749664351853</v>
      </c>
      <c r="I3388">
        <v>67255071</v>
      </c>
      <c r="J3388">
        <v>6007</v>
      </c>
      <c r="K3388" t="s">
        <v>1983</v>
      </c>
      <c r="L3388" t="s">
        <v>1897</v>
      </c>
      <c r="M3388" t="s">
        <v>1970</v>
      </c>
      <c r="O3388">
        <v>361015950000</v>
      </c>
      <c r="P3388">
        <v>16018</v>
      </c>
      <c r="Q3388">
        <v>-7</v>
      </c>
      <c r="R3388">
        <v>1</v>
      </c>
      <c r="S3388">
        <v>67255071</v>
      </c>
      <c r="U3388" t="s">
        <v>6154</v>
      </c>
      <c r="W3388" t="s">
        <v>5325</v>
      </c>
      <c r="X3388">
        <v>361015950000</v>
      </c>
      <c r="Y3388" t="s">
        <v>65</v>
      </c>
      <c r="Z3388" t="s">
        <v>4619</v>
      </c>
      <c r="AF3388" t="s">
        <v>1976</v>
      </c>
      <c r="AG3388" t="s">
        <v>1972</v>
      </c>
      <c r="AL3388">
        <v>62</v>
      </c>
      <c r="AM3388" t="s">
        <v>1979</v>
      </c>
      <c r="AN3388" t="s">
        <v>1987</v>
      </c>
      <c r="AO3388">
        <v>0</v>
      </c>
      <c r="AQ3388">
        <v>2258339</v>
      </c>
      <c r="AR3388" t="s">
        <v>4605</v>
      </c>
      <c r="AS3388" t="s">
        <v>5883</v>
      </c>
      <c r="AT3388" t="s">
        <v>1898</v>
      </c>
    </row>
    <row r="3389" spans="1:46" x14ac:dyDescent="0.25">
      <c r="A3389" t="str">
        <f>_xlfn.XLOOKUP(I3389,UTILIZADAS[Contacto1],UTILIZADAS[Source.Name],,0)</f>
        <v>Cobros Mayo</v>
      </c>
      <c r="B3389" s="18">
        <f>VLOOKUP(J3389,Ref!A:C,3,0)</f>
        <v>1</v>
      </c>
      <c r="C3389" s="18">
        <f>VLOOKUP(J3389,Ref!A:D,4,0)</f>
        <v>1</v>
      </c>
      <c r="D3389" s="18" t="str">
        <f t="shared" si="159"/>
        <v>18/may</v>
      </c>
      <c r="E3389" s="18">
        <f t="shared" si="160"/>
        <v>5</v>
      </c>
      <c r="F3389" s="18">
        <v>1</v>
      </c>
      <c r="G3389" s="18">
        <f t="shared" si="161"/>
        <v>1</v>
      </c>
      <c r="H3389" s="3">
        <v>46160.750671296293</v>
      </c>
      <c r="I3389">
        <v>67255071</v>
      </c>
      <c r="J3389">
        <v>6007</v>
      </c>
      <c r="K3389" t="s">
        <v>1983</v>
      </c>
      <c r="L3389" t="s">
        <v>1897</v>
      </c>
      <c r="M3389" t="s">
        <v>1970</v>
      </c>
      <c r="O3389">
        <v>361015950000</v>
      </c>
      <c r="P3389">
        <v>16018</v>
      </c>
      <c r="Q3389">
        <v>-7</v>
      </c>
      <c r="R3389">
        <v>1</v>
      </c>
      <c r="S3389">
        <v>67255071</v>
      </c>
      <c r="U3389" t="s">
        <v>6154</v>
      </c>
      <c r="W3389" t="s">
        <v>5325</v>
      </c>
      <c r="X3389">
        <v>361015950000</v>
      </c>
      <c r="Y3389" t="s">
        <v>65</v>
      </c>
      <c r="Z3389" t="s">
        <v>4619</v>
      </c>
      <c r="AF3389" t="s">
        <v>1976</v>
      </c>
      <c r="AG3389" t="s">
        <v>1972</v>
      </c>
      <c r="AL3389">
        <v>25</v>
      </c>
      <c r="AM3389" t="s">
        <v>1979</v>
      </c>
      <c r="AN3389" t="s">
        <v>1977</v>
      </c>
      <c r="AO3389">
        <v>0</v>
      </c>
      <c r="AQ3389">
        <v>2258339</v>
      </c>
      <c r="AR3389" t="s">
        <v>4605</v>
      </c>
      <c r="AS3389" t="s">
        <v>5883</v>
      </c>
      <c r="AT3389" t="s">
        <v>1898</v>
      </c>
    </row>
    <row r="3390" spans="1:46" x14ac:dyDescent="0.25">
      <c r="A3390" t="str">
        <f>_xlfn.XLOOKUP(I3390,UTILIZADAS[Contacto1],UTILIZADAS[Source.Name],,0)</f>
        <v>Cobros Abril Canal Fijo</v>
      </c>
      <c r="B3390" s="18">
        <f>VLOOKUP(J3390,Ref!A:C,3,0)</f>
        <v>0</v>
      </c>
      <c r="C3390" s="18">
        <f>VLOOKUP(J3390,Ref!A:D,4,0)</f>
        <v>0</v>
      </c>
      <c r="D3390" s="18" t="str">
        <f t="shared" si="159"/>
        <v>02/may</v>
      </c>
      <c r="E3390" s="18">
        <f t="shared" si="160"/>
        <v>11</v>
      </c>
      <c r="F3390" s="18">
        <v>1</v>
      </c>
      <c r="G3390" s="18">
        <f t="shared" si="161"/>
        <v>0</v>
      </c>
      <c r="H3390" s="3">
        <v>46144.538043981483</v>
      </c>
      <c r="I3390">
        <v>67255943</v>
      </c>
      <c r="J3390" t="s">
        <v>1967</v>
      </c>
      <c r="K3390" t="s">
        <v>1968</v>
      </c>
      <c r="L3390" t="s">
        <v>1969</v>
      </c>
      <c r="M3390" t="s">
        <v>1970</v>
      </c>
      <c r="O3390">
        <v>357290680000</v>
      </c>
      <c r="P3390">
        <v>16017</v>
      </c>
      <c r="Q3390">
        <v>-7</v>
      </c>
      <c r="R3390">
        <v>1</v>
      </c>
      <c r="S3390">
        <v>67255943</v>
      </c>
      <c r="U3390" t="s">
        <v>2388</v>
      </c>
      <c r="W3390" t="s">
        <v>3958</v>
      </c>
      <c r="X3390" t="s">
        <v>66</v>
      </c>
      <c r="Y3390" t="s">
        <v>65</v>
      </c>
      <c r="Z3390">
        <v>357290680000</v>
      </c>
      <c r="AG3390" t="s">
        <v>1972</v>
      </c>
      <c r="AI3390" t="s">
        <v>3153</v>
      </c>
      <c r="AL3390">
        <v>0</v>
      </c>
      <c r="AN3390" t="s">
        <v>1974</v>
      </c>
      <c r="AO3390">
        <v>0</v>
      </c>
      <c r="AQ3390">
        <v>2252178</v>
      </c>
      <c r="AR3390" t="s">
        <v>2241</v>
      </c>
      <c r="AS3390" t="s">
        <v>4163</v>
      </c>
      <c r="AT3390" t="s">
        <v>1975</v>
      </c>
    </row>
    <row r="3391" spans="1:46" x14ac:dyDescent="0.25">
      <c r="A3391" t="str">
        <f>_xlfn.XLOOKUP(I3391,UTILIZADAS[Contacto1],UTILIZADAS[Source.Name],,0)</f>
        <v>Cobros Abril Canal Fijo</v>
      </c>
      <c r="B3391" s="18">
        <f>VLOOKUP(J3391,Ref!A:C,3,0)</f>
        <v>0</v>
      </c>
      <c r="C3391" s="18">
        <f>VLOOKUP(J3391,Ref!A:D,4,0)</f>
        <v>0</v>
      </c>
      <c r="D3391" s="18" t="str">
        <f t="shared" si="159"/>
        <v>06/may</v>
      </c>
      <c r="E3391" s="18">
        <f t="shared" si="160"/>
        <v>11</v>
      </c>
      <c r="F3391" s="18">
        <v>1</v>
      </c>
      <c r="G3391" s="18">
        <f t="shared" si="161"/>
        <v>0</v>
      </c>
      <c r="H3391" s="3">
        <v>46148.39539351852</v>
      </c>
      <c r="I3391">
        <v>67255943</v>
      </c>
      <c r="J3391" t="s">
        <v>2023</v>
      </c>
      <c r="K3391" t="s">
        <v>1968</v>
      </c>
      <c r="L3391" t="s">
        <v>1969</v>
      </c>
      <c r="M3391" t="s">
        <v>1970</v>
      </c>
      <c r="O3391">
        <v>357290680000</v>
      </c>
      <c r="P3391">
        <v>16017</v>
      </c>
      <c r="Q3391">
        <v>-7</v>
      </c>
      <c r="R3391">
        <v>1</v>
      </c>
      <c r="S3391">
        <v>67255943</v>
      </c>
      <c r="U3391" t="s">
        <v>2388</v>
      </c>
      <c r="W3391" t="s">
        <v>3958</v>
      </c>
      <c r="X3391" t="s">
        <v>66</v>
      </c>
      <c r="Y3391" t="s">
        <v>65</v>
      </c>
      <c r="Z3391">
        <v>357290680000</v>
      </c>
      <c r="AG3391" t="s">
        <v>1972</v>
      </c>
      <c r="AI3391" t="s">
        <v>3153</v>
      </c>
      <c r="AL3391">
        <v>0</v>
      </c>
      <c r="AN3391" t="s">
        <v>1974</v>
      </c>
      <c r="AO3391">
        <v>0</v>
      </c>
      <c r="AQ3391">
        <v>2252178</v>
      </c>
      <c r="AR3391" t="s">
        <v>2241</v>
      </c>
      <c r="AS3391" t="s">
        <v>4163</v>
      </c>
      <c r="AT3391" t="s">
        <v>2024</v>
      </c>
    </row>
    <row r="3392" spans="1:46" x14ac:dyDescent="0.25">
      <c r="A3392" t="str">
        <f>_xlfn.XLOOKUP(I3392,UTILIZADAS[Contacto1],UTILIZADAS[Source.Name],,0)</f>
        <v>Cobros Abril Canal Fijo</v>
      </c>
      <c r="B3392" s="18">
        <f>VLOOKUP(J3392,Ref!A:C,3,0)</f>
        <v>0</v>
      </c>
      <c r="C3392" s="18">
        <f>VLOOKUP(J3392,Ref!A:D,4,0)</f>
        <v>0</v>
      </c>
      <c r="D3392" s="18" t="str">
        <f t="shared" si="159"/>
        <v>06/may</v>
      </c>
      <c r="E3392" s="18">
        <f t="shared" si="160"/>
        <v>11</v>
      </c>
      <c r="F3392" s="18">
        <v>1</v>
      </c>
      <c r="G3392" s="18">
        <f t="shared" si="161"/>
        <v>0</v>
      </c>
      <c r="H3392" s="3">
        <v>46148.682199074072</v>
      </c>
      <c r="I3392">
        <v>67255943</v>
      </c>
      <c r="J3392" t="s">
        <v>2023</v>
      </c>
      <c r="K3392" t="s">
        <v>1968</v>
      </c>
      <c r="L3392" t="s">
        <v>1969</v>
      </c>
      <c r="M3392" t="s">
        <v>1970</v>
      </c>
      <c r="O3392">
        <v>357290680000</v>
      </c>
      <c r="P3392">
        <v>16017</v>
      </c>
      <c r="Q3392">
        <v>-7</v>
      </c>
      <c r="R3392">
        <v>1</v>
      </c>
      <c r="S3392">
        <v>67255943</v>
      </c>
      <c r="U3392" t="s">
        <v>2388</v>
      </c>
      <c r="W3392" t="s">
        <v>3958</v>
      </c>
      <c r="X3392" t="s">
        <v>66</v>
      </c>
      <c r="Y3392" t="s">
        <v>65</v>
      </c>
      <c r="Z3392">
        <v>357290680000</v>
      </c>
      <c r="AG3392" t="s">
        <v>1972</v>
      </c>
      <c r="AI3392" t="s">
        <v>3153</v>
      </c>
      <c r="AL3392">
        <v>0</v>
      </c>
      <c r="AN3392" t="s">
        <v>1974</v>
      </c>
      <c r="AO3392">
        <v>0</v>
      </c>
      <c r="AQ3392">
        <v>2252178</v>
      </c>
      <c r="AR3392" t="s">
        <v>2241</v>
      </c>
      <c r="AS3392" t="s">
        <v>4163</v>
      </c>
      <c r="AT3392" t="s">
        <v>2024</v>
      </c>
    </row>
    <row r="3393" spans="1:46" x14ac:dyDescent="0.25">
      <c r="A3393" t="str">
        <f>_xlfn.XLOOKUP(I3393,UTILIZADAS[Contacto1],UTILIZADAS[Source.Name],,0)</f>
        <v>Cobros Abril Canal Fijo</v>
      </c>
      <c r="B3393" s="18">
        <f>VLOOKUP(J3393,Ref!A:C,3,0)</f>
        <v>0</v>
      </c>
      <c r="C3393" s="18">
        <f>VLOOKUP(J3393,Ref!A:D,4,0)</f>
        <v>0</v>
      </c>
      <c r="D3393" s="18" t="str">
        <f t="shared" si="159"/>
        <v>07/may</v>
      </c>
      <c r="E3393" s="18">
        <f t="shared" si="160"/>
        <v>11</v>
      </c>
      <c r="F3393" s="18">
        <v>1</v>
      </c>
      <c r="G3393" s="18">
        <f t="shared" si="161"/>
        <v>0</v>
      </c>
      <c r="H3393" s="3">
        <v>46149.748379629629</v>
      </c>
      <c r="I3393">
        <v>67255943</v>
      </c>
      <c r="J3393" t="s">
        <v>1967</v>
      </c>
      <c r="K3393" t="s">
        <v>1968</v>
      </c>
      <c r="L3393" t="s">
        <v>1969</v>
      </c>
      <c r="M3393" t="s">
        <v>1970</v>
      </c>
      <c r="O3393">
        <v>357290680000</v>
      </c>
      <c r="P3393">
        <v>16017</v>
      </c>
      <c r="Q3393">
        <v>-7</v>
      </c>
      <c r="R3393">
        <v>1</v>
      </c>
      <c r="S3393">
        <v>67255943</v>
      </c>
      <c r="U3393" t="s">
        <v>2388</v>
      </c>
      <c r="W3393" t="s">
        <v>3958</v>
      </c>
      <c r="X3393" t="s">
        <v>66</v>
      </c>
      <c r="Y3393" t="s">
        <v>65</v>
      </c>
      <c r="Z3393">
        <v>357290680000</v>
      </c>
      <c r="AG3393" t="s">
        <v>1972</v>
      </c>
      <c r="AI3393" t="s">
        <v>3153</v>
      </c>
      <c r="AL3393">
        <v>0</v>
      </c>
      <c r="AN3393" t="s">
        <v>1974</v>
      </c>
      <c r="AO3393">
        <v>0</v>
      </c>
      <c r="AQ3393">
        <v>2252178</v>
      </c>
      <c r="AR3393" t="s">
        <v>2241</v>
      </c>
      <c r="AS3393" t="s">
        <v>4163</v>
      </c>
      <c r="AT3393" t="s">
        <v>1975</v>
      </c>
    </row>
    <row r="3394" spans="1:46" x14ac:dyDescent="0.25">
      <c r="A3394" t="str">
        <f>_xlfn.XLOOKUP(I3394,UTILIZADAS[Contacto1],UTILIZADAS[Source.Name],,0)</f>
        <v>Cobros Abril Canal Fijo</v>
      </c>
      <c r="B3394" s="18">
        <f>VLOOKUP(J3394,Ref!A:C,3,0)</f>
        <v>0</v>
      </c>
      <c r="C3394" s="18">
        <f>VLOOKUP(J3394,Ref!A:D,4,0)</f>
        <v>0</v>
      </c>
      <c r="D3394" s="18" t="str">
        <f t="shared" si="159"/>
        <v>08/may</v>
      </c>
      <c r="E3394" s="18">
        <f t="shared" si="160"/>
        <v>11</v>
      </c>
      <c r="F3394" s="18">
        <v>1</v>
      </c>
      <c r="G3394" s="18">
        <f t="shared" si="161"/>
        <v>0</v>
      </c>
      <c r="H3394" s="3">
        <v>46150.641134259262</v>
      </c>
      <c r="I3394">
        <v>67255943</v>
      </c>
      <c r="J3394" t="s">
        <v>1967</v>
      </c>
      <c r="K3394" t="s">
        <v>1968</v>
      </c>
      <c r="L3394" t="s">
        <v>1969</v>
      </c>
      <c r="M3394" t="s">
        <v>1970</v>
      </c>
      <c r="O3394">
        <v>357290680000</v>
      </c>
      <c r="P3394">
        <v>16017</v>
      </c>
      <c r="Q3394">
        <v>-7</v>
      </c>
      <c r="R3394">
        <v>1</v>
      </c>
      <c r="S3394">
        <v>67255943</v>
      </c>
      <c r="U3394" t="s">
        <v>2388</v>
      </c>
      <c r="W3394" t="s">
        <v>3958</v>
      </c>
      <c r="X3394" t="s">
        <v>66</v>
      </c>
      <c r="Y3394" t="s">
        <v>65</v>
      </c>
      <c r="Z3394">
        <v>357290680000</v>
      </c>
      <c r="AG3394" t="s">
        <v>1972</v>
      </c>
      <c r="AI3394" t="s">
        <v>3153</v>
      </c>
      <c r="AL3394">
        <v>0</v>
      </c>
      <c r="AN3394" t="s">
        <v>1974</v>
      </c>
      <c r="AO3394">
        <v>0</v>
      </c>
      <c r="AQ3394">
        <v>2252178</v>
      </c>
      <c r="AR3394" t="s">
        <v>2241</v>
      </c>
      <c r="AS3394" t="s">
        <v>4163</v>
      </c>
      <c r="AT3394" t="s">
        <v>1975</v>
      </c>
    </row>
    <row r="3395" spans="1:46" x14ac:dyDescent="0.25">
      <c r="A3395" t="str">
        <f>_xlfn.XLOOKUP(I3395,UTILIZADAS[Contacto1],UTILIZADAS[Source.Name],,0)</f>
        <v>Cobros Abril Canal Fijo</v>
      </c>
      <c r="B3395" s="18">
        <f>VLOOKUP(J3395,Ref!A:C,3,0)</f>
        <v>0</v>
      </c>
      <c r="C3395" s="18">
        <f>VLOOKUP(J3395,Ref!A:D,4,0)</f>
        <v>0</v>
      </c>
      <c r="D3395" s="18" t="str">
        <f t="shared" si="159"/>
        <v>12/may</v>
      </c>
      <c r="E3395" s="18">
        <f t="shared" si="160"/>
        <v>11</v>
      </c>
      <c r="F3395" s="18">
        <v>1</v>
      </c>
      <c r="G3395" s="18">
        <f t="shared" si="161"/>
        <v>0</v>
      </c>
      <c r="H3395" s="3">
        <v>46154.589675925927</v>
      </c>
      <c r="I3395">
        <v>67255943</v>
      </c>
      <c r="J3395" t="s">
        <v>2023</v>
      </c>
      <c r="K3395" t="s">
        <v>1968</v>
      </c>
      <c r="L3395" t="s">
        <v>1969</v>
      </c>
      <c r="M3395" t="s">
        <v>1970</v>
      </c>
      <c r="O3395">
        <v>357290680000</v>
      </c>
      <c r="P3395">
        <v>16018</v>
      </c>
      <c r="Q3395">
        <v>-7</v>
      </c>
      <c r="R3395">
        <v>1</v>
      </c>
      <c r="S3395">
        <v>67255943</v>
      </c>
      <c r="U3395" t="s">
        <v>2388</v>
      </c>
      <c r="W3395" t="s">
        <v>3958</v>
      </c>
      <c r="X3395">
        <v>357290680000</v>
      </c>
      <c r="Y3395" t="s">
        <v>65</v>
      </c>
      <c r="Z3395" t="s">
        <v>66</v>
      </c>
      <c r="AF3395" t="s">
        <v>1976</v>
      </c>
      <c r="AG3395" t="s">
        <v>1972</v>
      </c>
      <c r="AL3395">
        <v>0</v>
      </c>
      <c r="AN3395" t="s">
        <v>1974</v>
      </c>
      <c r="AO3395">
        <v>0</v>
      </c>
      <c r="AQ3395">
        <v>2258340</v>
      </c>
      <c r="AR3395" t="s">
        <v>4605</v>
      </c>
      <c r="AS3395" t="s">
        <v>5883</v>
      </c>
      <c r="AT3395" t="s">
        <v>2024</v>
      </c>
    </row>
    <row r="3396" spans="1:46" x14ac:dyDescent="0.25">
      <c r="A3396" t="str">
        <f>_xlfn.XLOOKUP(I3396,UTILIZADAS[Contacto1],UTILIZADAS[Source.Name],,0)</f>
        <v>Cobros Abril Canal Fijo</v>
      </c>
      <c r="B3396" s="18">
        <f>VLOOKUP(J3396,Ref!A:C,3,0)</f>
        <v>0</v>
      </c>
      <c r="C3396" s="18">
        <f>VLOOKUP(J3396,Ref!A:D,4,0)</f>
        <v>0</v>
      </c>
      <c r="D3396" s="18" t="str">
        <f t="shared" si="159"/>
        <v>12/may</v>
      </c>
      <c r="E3396" s="18">
        <f t="shared" si="160"/>
        <v>11</v>
      </c>
      <c r="F3396" s="18">
        <v>1</v>
      </c>
      <c r="G3396" s="18">
        <f t="shared" si="161"/>
        <v>0</v>
      </c>
      <c r="H3396" s="3">
        <v>46154.686296296299</v>
      </c>
      <c r="I3396">
        <v>67255943</v>
      </c>
      <c r="J3396" t="s">
        <v>1967</v>
      </c>
      <c r="K3396" t="s">
        <v>1968</v>
      </c>
      <c r="L3396" t="s">
        <v>1969</v>
      </c>
      <c r="M3396" t="s">
        <v>1970</v>
      </c>
      <c r="O3396">
        <v>357290680000</v>
      </c>
      <c r="P3396">
        <v>16018</v>
      </c>
      <c r="Q3396">
        <v>-7</v>
      </c>
      <c r="R3396">
        <v>1</v>
      </c>
      <c r="S3396">
        <v>67255943</v>
      </c>
      <c r="U3396" t="s">
        <v>2388</v>
      </c>
      <c r="W3396" t="s">
        <v>3958</v>
      </c>
      <c r="X3396">
        <v>357290680000</v>
      </c>
      <c r="Y3396" t="s">
        <v>65</v>
      </c>
      <c r="Z3396" t="s">
        <v>66</v>
      </c>
      <c r="AF3396" t="s">
        <v>1976</v>
      </c>
      <c r="AG3396" t="s">
        <v>1972</v>
      </c>
      <c r="AL3396">
        <v>0</v>
      </c>
      <c r="AN3396" t="s">
        <v>1974</v>
      </c>
      <c r="AO3396">
        <v>0</v>
      </c>
      <c r="AQ3396">
        <v>2258340</v>
      </c>
      <c r="AR3396" t="s">
        <v>4605</v>
      </c>
      <c r="AS3396" t="s">
        <v>5883</v>
      </c>
      <c r="AT3396" t="s">
        <v>1975</v>
      </c>
    </row>
    <row r="3397" spans="1:46" x14ac:dyDescent="0.25">
      <c r="A3397" t="str">
        <f>_xlfn.XLOOKUP(I3397,UTILIZADAS[Contacto1],UTILIZADAS[Source.Name],,0)</f>
        <v>Cobros Abril Canal Fijo</v>
      </c>
      <c r="B3397" s="18">
        <f>VLOOKUP(J3397,Ref!A:C,3,0)</f>
        <v>0</v>
      </c>
      <c r="C3397" s="18">
        <f>VLOOKUP(J3397,Ref!A:D,4,0)</f>
        <v>0</v>
      </c>
      <c r="D3397" s="18" t="str">
        <f t="shared" si="159"/>
        <v>14/may</v>
      </c>
      <c r="E3397" s="18">
        <f t="shared" si="160"/>
        <v>11</v>
      </c>
      <c r="F3397" s="18">
        <v>1</v>
      </c>
      <c r="G3397" s="18">
        <f t="shared" si="161"/>
        <v>0</v>
      </c>
      <c r="H3397" s="3">
        <v>46156.618506944447</v>
      </c>
      <c r="I3397">
        <v>67255943</v>
      </c>
      <c r="J3397" t="s">
        <v>1967</v>
      </c>
      <c r="K3397" t="s">
        <v>1968</v>
      </c>
      <c r="L3397" t="s">
        <v>1969</v>
      </c>
      <c r="M3397" t="s">
        <v>1970</v>
      </c>
      <c r="O3397">
        <v>357290680000</v>
      </c>
      <c r="P3397">
        <v>16018</v>
      </c>
      <c r="Q3397">
        <v>-7</v>
      </c>
      <c r="R3397">
        <v>1</v>
      </c>
      <c r="S3397">
        <v>67255943</v>
      </c>
      <c r="U3397" t="s">
        <v>2388</v>
      </c>
      <c r="W3397" t="s">
        <v>3958</v>
      </c>
      <c r="X3397">
        <v>357290680000</v>
      </c>
      <c r="Y3397" t="s">
        <v>65</v>
      </c>
      <c r="Z3397" t="s">
        <v>66</v>
      </c>
      <c r="AF3397" t="s">
        <v>1976</v>
      </c>
      <c r="AG3397" t="s">
        <v>1972</v>
      </c>
      <c r="AL3397">
        <v>0</v>
      </c>
      <c r="AN3397" t="s">
        <v>1974</v>
      </c>
      <c r="AO3397">
        <v>0</v>
      </c>
      <c r="AQ3397">
        <v>2258340</v>
      </c>
      <c r="AR3397" t="s">
        <v>4605</v>
      </c>
      <c r="AS3397" t="s">
        <v>5883</v>
      </c>
      <c r="AT3397" t="s">
        <v>1975</v>
      </c>
    </row>
    <row r="3398" spans="1:46" x14ac:dyDescent="0.25">
      <c r="A3398" t="str">
        <f>_xlfn.XLOOKUP(I3398,UTILIZADAS[Contacto1],UTILIZADAS[Source.Name],,0)</f>
        <v>Cobros Abril Canal Fijo</v>
      </c>
      <c r="B3398" s="18">
        <f>VLOOKUP(J3398,Ref!A:C,3,0)</f>
        <v>0</v>
      </c>
      <c r="C3398" s="18">
        <f>VLOOKUP(J3398,Ref!A:D,4,0)</f>
        <v>0</v>
      </c>
      <c r="D3398" s="18" t="str">
        <f t="shared" si="159"/>
        <v>18/may</v>
      </c>
      <c r="E3398" s="18">
        <f t="shared" si="160"/>
        <v>11</v>
      </c>
      <c r="F3398" s="18">
        <v>1</v>
      </c>
      <c r="G3398" s="18">
        <f t="shared" si="161"/>
        <v>0</v>
      </c>
      <c r="H3398" s="3">
        <v>46160.751203703701</v>
      </c>
      <c r="I3398">
        <v>67255943</v>
      </c>
      <c r="J3398" t="s">
        <v>1967</v>
      </c>
      <c r="K3398" t="s">
        <v>1968</v>
      </c>
      <c r="L3398" t="s">
        <v>1969</v>
      </c>
      <c r="M3398" t="s">
        <v>1970</v>
      </c>
      <c r="O3398">
        <v>357290680000</v>
      </c>
      <c r="P3398">
        <v>16018</v>
      </c>
      <c r="Q3398">
        <v>-7</v>
      </c>
      <c r="R3398">
        <v>1</v>
      </c>
      <c r="S3398">
        <v>67255943</v>
      </c>
      <c r="U3398" t="s">
        <v>2388</v>
      </c>
      <c r="W3398" t="s">
        <v>3958</v>
      </c>
      <c r="X3398">
        <v>357290680000</v>
      </c>
      <c r="Y3398" t="s">
        <v>65</v>
      </c>
      <c r="Z3398" t="s">
        <v>66</v>
      </c>
      <c r="AF3398" t="s">
        <v>1976</v>
      </c>
      <c r="AG3398" t="s">
        <v>1972</v>
      </c>
      <c r="AL3398">
        <v>0</v>
      </c>
      <c r="AN3398" t="s">
        <v>1974</v>
      </c>
      <c r="AO3398">
        <v>0</v>
      </c>
      <c r="AQ3398">
        <v>2258340</v>
      </c>
      <c r="AR3398" t="s">
        <v>4605</v>
      </c>
      <c r="AS3398" t="s">
        <v>5883</v>
      </c>
      <c r="AT3398" t="s">
        <v>1975</v>
      </c>
    </row>
    <row r="3399" spans="1:46" x14ac:dyDescent="0.25">
      <c r="A3399" t="str">
        <f>_xlfn.XLOOKUP(I3399,UTILIZADAS[Contacto1],UTILIZADAS[Source.Name],,0)</f>
        <v>Cobros Abril Canal Fijo</v>
      </c>
      <c r="B3399" s="18">
        <f>VLOOKUP(J3399,Ref!A:C,3,0)</f>
        <v>0</v>
      </c>
      <c r="C3399" s="18">
        <f>VLOOKUP(J3399,Ref!A:D,4,0)</f>
        <v>0</v>
      </c>
      <c r="D3399" s="18" t="str">
        <f t="shared" si="159"/>
        <v>20/may</v>
      </c>
      <c r="E3399" s="18">
        <f t="shared" si="160"/>
        <v>11</v>
      </c>
      <c r="F3399" s="18">
        <v>1</v>
      </c>
      <c r="G3399" s="18">
        <f t="shared" si="161"/>
        <v>0</v>
      </c>
      <c r="H3399" s="3">
        <v>46162.586365740739</v>
      </c>
      <c r="I3399">
        <v>67255943</v>
      </c>
      <c r="J3399" t="s">
        <v>2023</v>
      </c>
      <c r="K3399" t="s">
        <v>1968</v>
      </c>
      <c r="L3399" t="s">
        <v>1969</v>
      </c>
      <c r="M3399" t="s">
        <v>1970</v>
      </c>
      <c r="O3399">
        <v>357290680000</v>
      </c>
      <c r="P3399">
        <v>16018</v>
      </c>
      <c r="Q3399">
        <v>-7</v>
      </c>
      <c r="R3399">
        <v>1</v>
      </c>
      <c r="S3399">
        <v>67255943</v>
      </c>
      <c r="U3399" t="s">
        <v>2388</v>
      </c>
      <c r="W3399" t="s">
        <v>3958</v>
      </c>
      <c r="X3399">
        <v>357290680000</v>
      </c>
      <c r="Y3399" t="s">
        <v>65</v>
      </c>
      <c r="Z3399" t="s">
        <v>66</v>
      </c>
      <c r="AF3399" t="s">
        <v>1976</v>
      </c>
      <c r="AG3399" t="s">
        <v>1972</v>
      </c>
      <c r="AL3399">
        <v>0</v>
      </c>
      <c r="AN3399" t="s">
        <v>1974</v>
      </c>
      <c r="AO3399">
        <v>0</v>
      </c>
      <c r="AQ3399">
        <v>2258340</v>
      </c>
      <c r="AR3399" t="s">
        <v>4605</v>
      </c>
      <c r="AS3399" t="s">
        <v>5883</v>
      </c>
      <c r="AT3399" t="s">
        <v>2024</v>
      </c>
    </row>
    <row r="3400" spans="1:46" x14ac:dyDescent="0.25">
      <c r="A3400" t="str">
        <f>_xlfn.XLOOKUP(I3400,UTILIZADAS[Contacto1],UTILIZADAS[Source.Name],,0)</f>
        <v>Cobros Abril Canal Fijo</v>
      </c>
      <c r="B3400" s="18">
        <f>VLOOKUP(J3400,Ref!A:C,3,0)</f>
        <v>1</v>
      </c>
      <c r="C3400" s="18">
        <f>VLOOKUP(J3400,Ref!A:D,4,0)</f>
        <v>1</v>
      </c>
      <c r="D3400" s="18" t="str">
        <f t="shared" si="159"/>
        <v>20/may</v>
      </c>
      <c r="E3400" s="18">
        <f t="shared" si="160"/>
        <v>11</v>
      </c>
      <c r="F3400" s="18">
        <v>1</v>
      </c>
      <c r="G3400" s="18">
        <f t="shared" si="161"/>
        <v>1</v>
      </c>
      <c r="H3400" s="3">
        <v>46162.690729166665</v>
      </c>
      <c r="I3400">
        <v>67255943</v>
      </c>
      <c r="J3400">
        <v>6003</v>
      </c>
      <c r="K3400" t="s">
        <v>1983</v>
      </c>
      <c r="L3400" t="s">
        <v>1897</v>
      </c>
      <c r="M3400" t="s">
        <v>1970</v>
      </c>
      <c r="O3400">
        <v>357290680000</v>
      </c>
      <c r="P3400">
        <v>16018</v>
      </c>
      <c r="Q3400">
        <v>-7</v>
      </c>
      <c r="R3400">
        <v>1</v>
      </c>
      <c r="S3400">
        <v>67255943</v>
      </c>
      <c r="U3400" t="s">
        <v>2388</v>
      </c>
      <c r="W3400" t="s">
        <v>3958</v>
      </c>
      <c r="X3400">
        <v>357290680000</v>
      </c>
      <c r="Y3400" t="s">
        <v>65</v>
      </c>
      <c r="Z3400" t="s">
        <v>66</v>
      </c>
      <c r="AF3400" t="s">
        <v>1976</v>
      </c>
      <c r="AG3400" t="s">
        <v>1972</v>
      </c>
      <c r="AL3400">
        <v>19</v>
      </c>
      <c r="AM3400" t="s">
        <v>1979</v>
      </c>
      <c r="AN3400" t="s">
        <v>1987</v>
      </c>
      <c r="AO3400">
        <v>0</v>
      </c>
      <c r="AQ3400">
        <v>2258340</v>
      </c>
      <c r="AR3400" t="s">
        <v>4605</v>
      </c>
      <c r="AS3400" t="s">
        <v>5883</v>
      </c>
      <c r="AT3400" t="s">
        <v>1892</v>
      </c>
    </row>
    <row r="3401" spans="1:46" x14ac:dyDescent="0.25">
      <c r="A3401" t="str">
        <f>_xlfn.XLOOKUP(I3401,UTILIZADAS[Contacto1],UTILIZADAS[Source.Name],,0)</f>
        <v>Cobros Mayo</v>
      </c>
      <c r="B3401" s="18">
        <f>VLOOKUP(J3401,Ref!A:C,3,0)</f>
        <v>0</v>
      </c>
      <c r="C3401" s="18">
        <f>VLOOKUP(J3401,Ref!A:D,4,0)</f>
        <v>0</v>
      </c>
      <c r="D3401" s="18" t="str">
        <f t="shared" si="159"/>
        <v>12/may</v>
      </c>
      <c r="E3401" s="18">
        <f t="shared" si="160"/>
        <v>3</v>
      </c>
      <c r="F3401" s="18">
        <v>1</v>
      </c>
      <c r="G3401" s="18">
        <f t="shared" si="161"/>
        <v>0</v>
      </c>
      <c r="H3401" s="3">
        <v>46154.589803240742</v>
      </c>
      <c r="I3401">
        <v>67260264</v>
      </c>
      <c r="J3401" t="s">
        <v>2021</v>
      </c>
      <c r="K3401" t="s">
        <v>1968</v>
      </c>
      <c r="L3401" t="s">
        <v>1969</v>
      </c>
      <c r="M3401" t="s">
        <v>1970</v>
      </c>
      <c r="O3401">
        <v>363070630000</v>
      </c>
      <c r="P3401">
        <v>16018</v>
      </c>
      <c r="Q3401">
        <v>-7</v>
      </c>
      <c r="R3401">
        <v>1</v>
      </c>
      <c r="S3401">
        <v>67260264</v>
      </c>
      <c r="U3401" t="s">
        <v>6155</v>
      </c>
      <c r="W3401" t="s">
        <v>5327</v>
      </c>
      <c r="X3401">
        <v>363070630000</v>
      </c>
      <c r="Y3401" t="s">
        <v>86</v>
      </c>
      <c r="Z3401" t="s">
        <v>66</v>
      </c>
      <c r="AF3401" t="s">
        <v>1976</v>
      </c>
      <c r="AG3401" t="s">
        <v>1972</v>
      </c>
      <c r="AL3401">
        <v>5</v>
      </c>
      <c r="AN3401" t="s">
        <v>1974</v>
      </c>
      <c r="AO3401">
        <v>0</v>
      </c>
      <c r="AQ3401">
        <v>2258341</v>
      </c>
      <c r="AR3401" t="s">
        <v>4605</v>
      </c>
      <c r="AS3401" t="s">
        <v>5883</v>
      </c>
      <c r="AT3401" t="s">
        <v>2022</v>
      </c>
    </row>
    <row r="3402" spans="1:46" x14ac:dyDescent="0.25">
      <c r="A3402" t="str">
        <f>_xlfn.XLOOKUP(I3402,UTILIZADAS[Contacto1],UTILIZADAS[Source.Name],,0)</f>
        <v>Cobros Mayo</v>
      </c>
      <c r="B3402" s="18">
        <f>VLOOKUP(J3402,Ref!A:C,3,0)</f>
        <v>0</v>
      </c>
      <c r="C3402" s="18">
        <f>VLOOKUP(J3402,Ref!A:D,4,0)</f>
        <v>0</v>
      </c>
      <c r="D3402" s="18" t="str">
        <f t="shared" si="159"/>
        <v>14/may</v>
      </c>
      <c r="E3402" s="18">
        <f t="shared" si="160"/>
        <v>3</v>
      </c>
      <c r="F3402" s="18">
        <v>1</v>
      </c>
      <c r="G3402" s="18">
        <f t="shared" si="161"/>
        <v>0</v>
      </c>
      <c r="H3402" s="3">
        <v>46156.619108796294</v>
      </c>
      <c r="I3402">
        <v>67260264</v>
      </c>
      <c r="J3402" t="s">
        <v>2021</v>
      </c>
      <c r="K3402" t="s">
        <v>1968</v>
      </c>
      <c r="L3402" t="s">
        <v>1969</v>
      </c>
      <c r="M3402" t="s">
        <v>1970</v>
      </c>
      <c r="O3402">
        <v>363070630000</v>
      </c>
      <c r="P3402">
        <v>16018</v>
      </c>
      <c r="Q3402">
        <v>-7</v>
      </c>
      <c r="R3402">
        <v>1</v>
      </c>
      <c r="S3402">
        <v>67260264</v>
      </c>
      <c r="U3402" t="s">
        <v>6155</v>
      </c>
      <c r="W3402" t="s">
        <v>5327</v>
      </c>
      <c r="X3402">
        <v>363070630000</v>
      </c>
      <c r="Y3402" t="s">
        <v>86</v>
      </c>
      <c r="Z3402" t="s">
        <v>66</v>
      </c>
      <c r="AF3402" t="s">
        <v>1976</v>
      </c>
      <c r="AG3402" t="s">
        <v>1972</v>
      </c>
      <c r="AL3402">
        <v>5</v>
      </c>
      <c r="AN3402" t="s">
        <v>1974</v>
      </c>
      <c r="AO3402">
        <v>0</v>
      </c>
      <c r="AQ3402">
        <v>2258341</v>
      </c>
      <c r="AR3402" t="s">
        <v>4605</v>
      </c>
      <c r="AS3402" t="s">
        <v>5883</v>
      </c>
      <c r="AT3402" t="s">
        <v>2022</v>
      </c>
    </row>
    <row r="3403" spans="1:46" x14ac:dyDescent="0.25">
      <c r="A3403" t="str">
        <f>_xlfn.XLOOKUP(I3403,UTILIZADAS[Contacto1],UTILIZADAS[Source.Name],,0)</f>
        <v>Cobros Mayo</v>
      </c>
      <c r="B3403" s="18">
        <f>VLOOKUP(J3403,Ref!A:C,3,0)</f>
        <v>0</v>
      </c>
      <c r="C3403" s="18">
        <f>VLOOKUP(J3403,Ref!A:D,4,0)</f>
        <v>0</v>
      </c>
      <c r="D3403" s="18" t="str">
        <f t="shared" si="159"/>
        <v>18/may</v>
      </c>
      <c r="E3403" s="18">
        <f t="shared" si="160"/>
        <v>3</v>
      </c>
      <c r="F3403" s="18">
        <v>1</v>
      </c>
      <c r="G3403" s="18">
        <f t="shared" si="161"/>
        <v>1</v>
      </c>
      <c r="H3403" s="3">
        <v>46160.751782407409</v>
      </c>
      <c r="I3403">
        <v>67260264</v>
      </c>
      <c r="J3403">
        <v>6004</v>
      </c>
      <c r="K3403" t="s">
        <v>1983</v>
      </c>
      <c r="L3403" t="s">
        <v>1897</v>
      </c>
      <c r="M3403" t="s">
        <v>1970</v>
      </c>
      <c r="O3403">
        <v>363070630000</v>
      </c>
      <c r="P3403">
        <v>16018</v>
      </c>
      <c r="Q3403">
        <v>-7</v>
      </c>
      <c r="R3403">
        <v>1</v>
      </c>
      <c r="S3403">
        <v>67260264</v>
      </c>
      <c r="U3403" t="s">
        <v>6155</v>
      </c>
      <c r="W3403" t="s">
        <v>5327</v>
      </c>
      <c r="X3403">
        <v>363070630000</v>
      </c>
      <c r="Y3403" t="s">
        <v>86</v>
      </c>
      <c r="Z3403" t="s">
        <v>66</v>
      </c>
      <c r="AF3403" t="s">
        <v>1976</v>
      </c>
      <c r="AG3403" t="s">
        <v>1972</v>
      </c>
      <c r="AL3403">
        <v>105</v>
      </c>
      <c r="AM3403" t="s">
        <v>1979</v>
      </c>
      <c r="AN3403" t="s">
        <v>1987</v>
      </c>
      <c r="AO3403">
        <v>0</v>
      </c>
      <c r="AQ3403">
        <v>2258341</v>
      </c>
      <c r="AR3403" t="s">
        <v>4605</v>
      </c>
      <c r="AS3403" t="s">
        <v>5883</v>
      </c>
      <c r="AT3403" t="s">
        <v>1984</v>
      </c>
    </row>
    <row r="3404" spans="1:46" x14ac:dyDescent="0.25">
      <c r="A3404" t="str">
        <f>_xlfn.XLOOKUP(I3404,UTILIZADAS[Contacto1],UTILIZADAS[Source.Name],,0)</f>
        <v>Cobros Mayo</v>
      </c>
      <c r="B3404" s="18">
        <f>VLOOKUP(J3404,Ref!A:C,3,0)</f>
        <v>0</v>
      </c>
      <c r="C3404" s="18">
        <f>VLOOKUP(J3404,Ref!A:D,4,0)</f>
        <v>0</v>
      </c>
      <c r="D3404" s="18" t="str">
        <f t="shared" si="159"/>
        <v>12/may</v>
      </c>
      <c r="E3404" s="18">
        <f t="shared" si="160"/>
        <v>6</v>
      </c>
      <c r="F3404" s="18">
        <v>1</v>
      </c>
      <c r="G3404" s="18">
        <f t="shared" si="161"/>
        <v>0</v>
      </c>
      <c r="H3404" s="3">
        <v>46154.590324074074</v>
      </c>
      <c r="I3404">
        <v>67269179</v>
      </c>
      <c r="J3404" t="s">
        <v>1967</v>
      </c>
      <c r="K3404" t="s">
        <v>1968</v>
      </c>
      <c r="L3404" t="s">
        <v>1969</v>
      </c>
      <c r="M3404" t="s">
        <v>1970</v>
      </c>
      <c r="O3404">
        <v>369087400000</v>
      </c>
      <c r="P3404">
        <v>16018</v>
      </c>
      <c r="Q3404">
        <v>-7</v>
      </c>
      <c r="R3404">
        <v>1</v>
      </c>
      <c r="S3404">
        <v>67269179</v>
      </c>
      <c r="U3404" t="s">
        <v>6156</v>
      </c>
      <c r="W3404" t="s">
        <v>5329</v>
      </c>
      <c r="X3404">
        <v>369087400000</v>
      </c>
      <c r="Y3404" t="s">
        <v>65</v>
      </c>
      <c r="Z3404" t="s">
        <v>66</v>
      </c>
      <c r="AG3404" t="s">
        <v>1972</v>
      </c>
      <c r="AL3404">
        <v>0</v>
      </c>
      <c r="AN3404" t="s">
        <v>1974</v>
      </c>
      <c r="AO3404">
        <v>0</v>
      </c>
      <c r="AQ3404">
        <v>2258342</v>
      </c>
      <c r="AR3404" t="s">
        <v>4605</v>
      </c>
      <c r="AS3404" t="s">
        <v>5883</v>
      </c>
      <c r="AT3404" t="s">
        <v>1975</v>
      </c>
    </row>
    <row r="3405" spans="1:46" x14ac:dyDescent="0.25">
      <c r="A3405" t="str">
        <f>_xlfn.XLOOKUP(I3405,UTILIZADAS[Contacto1],UTILIZADAS[Source.Name],,0)</f>
        <v>Cobros Mayo</v>
      </c>
      <c r="B3405" s="18">
        <f>VLOOKUP(J3405,Ref!A:C,3,0)</f>
        <v>0</v>
      </c>
      <c r="C3405" s="18">
        <f>VLOOKUP(J3405,Ref!A:D,4,0)</f>
        <v>0</v>
      </c>
      <c r="D3405" s="18" t="str">
        <f t="shared" si="159"/>
        <v>14/may</v>
      </c>
      <c r="E3405" s="18">
        <f t="shared" si="160"/>
        <v>6</v>
      </c>
      <c r="F3405" s="18">
        <v>1</v>
      </c>
      <c r="G3405" s="18">
        <f t="shared" si="161"/>
        <v>0</v>
      </c>
      <c r="H3405" s="3">
        <v>46156.619212962964</v>
      </c>
      <c r="I3405">
        <v>67269179</v>
      </c>
      <c r="J3405" t="s">
        <v>1967</v>
      </c>
      <c r="K3405" t="s">
        <v>1968</v>
      </c>
      <c r="L3405" t="s">
        <v>1969</v>
      </c>
      <c r="M3405" t="s">
        <v>1970</v>
      </c>
      <c r="O3405">
        <v>369087400000</v>
      </c>
      <c r="P3405">
        <v>16018</v>
      </c>
      <c r="Q3405">
        <v>-7</v>
      </c>
      <c r="R3405">
        <v>1</v>
      </c>
      <c r="S3405">
        <v>67269179</v>
      </c>
      <c r="U3405" t="s">
        <v>6156</v>
      </c>
      <c r="W3405" t="s">
        <v>5329</v>
      </c>
      <c r="X3405">
        <v>369087400000</v>
      </c>
      <c r="Y3405" t="s">
        <v>65</v>
      </c>
      <c r="Z3405" t="s">
        <v>66</v>
      </c>
      <c r="AG3405" t="s">
        <v>1972</v>
      </c>
      <c r="AL3405">
        <v>0</v>
      </c>
      <c r="AN3405" t="s">
        <v>1974</v>
      </c>
      <c r="AO3405">
        <v>0</v>
      </c>
      <c r="AQ3405">
        <v>2258342</v>
      </c>
      <c r="AR3405" t="s">
        <v>4605</v>
      </c>
      <c r="AS3405" t="s">
        <v>5883</v>
      </c>
      <c r="AT3405" t="s">
        <v>1975</v>
      </c>
    </row>
    <row r="3406" spans="1:46" x14ac:dyDescent="0.25">
      <c r="A3406" t="str">
        <f>_xlfn.XLOOKUP(I3406,UTILIZADAS[Contacto1],UTILIZADAS[Source.Name],,0)</f>
        <v>Cobros Mayo</v>
      </c>
      <c r="B3406" s="18">
        <f>VLOOKUP(J3406,Ref!A:C,3,0)</f>
        <v>0</v>
      </c>
      <c r="C3406" s="18">
        <f>VLOOKUP(J3406,Ref!A:D,4,0)</f>
        <v>0</v>
      </c>
      <c r="D3406" s="18" t="str">
        <f t="shared" si="159"/>
        <v>18/may</v>
      </c>
      <c r="E3406" s="18">
        <f t="shared" si="160"/>
        <v>6</v>
      </c>
      <c r="F3406" s="18">
        <v>1</v>
      </c>
      <c r="G3406" s="18">
        <f t="shared" si="161"/>
        <v>0</v>
      </c>
      <c r="H3406" s="3">
        <v>46160.752199074072</v>
      </c>
      <c r="I3406">
        <v>67269179</v>
      </c>
      <c r="J3406" t="s">
        <v>1967</v>
      </c>
      <c r="K3406" t="s">
        <v>1968</v>
      </c>
      <c r="L3406" t="s">
        <v>1969</v>
      </c>
      <c r="M3406" t="s">
        <v>1970</v>
      </c>
      <c r="O3406">
        <v>369087400000</v>
      </c>
      <c r="P3406">
        <v>16018</v>
      </c>
      <c r="Q3406">
        <v>-7</v>
      </c>
      <c r="R3406">
        <v>1</v>
      </c>
      <c r="S3406">
        <v>67269179</v>
      </c>
      <c r="U3406" t="s">
        <v>6156</v>
      </c>
      <c r="W3406" t="s">
        <v>5329</v>
      </c>
      <c r="X3406">
        <v>369087400000</v>
      </c>
      <c r="Y3406" t="s">
        <v>65</v>
      </c>
      <c r="Z3406" t="s">
        <v>66</v>
      </c>
      <c r="AG3406" t="s">
        <v>1972</v>
      </c>
      <c r="AL3406">
        <v>0</v>
      </c>
      <c r="AN3406" t="s">
        <v>1974</v>
      </c>
      <c r="AO3406">
        <v>0</v>
      </c>
      <c r="AQ3406">
        <v>2258342</v>
      </c>
      <c r="AR3406" t="s">
        <v>4605</v>
      </c>
      <c r="AS3406" t="s">
        <v>5883</v>
      </c>
      <c r="AT3406" t="s">
        <v>1975</v>
      </c>
    </row>
    <row r="3407" spans="1:46" x14ac:dyDescent="0.25">
      <c r="A3407" t="str">
        <f>_xlfn.XLOOKUP(I3407,UTILIZADAS[Contacto1],UTILIZADAS[Source.Name],,0)</f>
        <v>Cobros Mayo</v>
      </c>
      <c r="B3407" s="18">
        <f>VLOOKUP(J3407,Ref!A:C,3,0)</f>
        <v>0</v>
      </c>
      <c r="C3407" s="18">
        <f>VLOOKUP(J3407,Ref!A:D,4,0)</f>
        <v>0</v>
      </c>
      <c r="D3407" s="18" t="str">
        <f t="shared" si="159"/>
        <v>20/may</v>
      </c>
      <c r="E3407" s="18">
        <f t="shared" si="160"/>
        <v>6</v>
      </c>
      <c r="F3407" s="18">
        <v>1</v>
      </c>
      <c r="G3407" s="18">
        <f t="shared" si="161"/>
        <v>0</v>
      </c>
      <c r="H3407" s="3">
        <v>46162.585532407407</v>
      </c>
      <c r="I3407">
        <v>67269179</v>
      </c>
      <c r="J3407" t="s">
        <v>1967</v>
      </c>
      <c r="K3407" t="s">
        <v>1968</v>
      </c>
      <c r="L3407" t="s">
        <v>1969</v>
      </c>
      <c r="M3407" t="s">
        <v>1970</v>
      </c>
      <c r="O3407">
        <v>369087400000</v>
      </c>
      <c r="P3407">
        <v>16018</v>
      </c>
      <c r="Q3407">
        <v>-7</v>
      </c>
      <c r="R3407">
        <v>1</v>
      </c>
      <c r="S3407">
        <v>67269179</v>
      </c>
      <c r="U3407" t="s">
        <v>6156</v>
      </c>
      <c r="W3407" t="s">
        <v>5329</v>
      </c>
      <c r="X3407">
        <v>369087400000</v>
      </c>
      <c r="Y3407" t="s">
        <v>65</v>
      </c>
      <c r="Z3407" t="s">
        <v>66</v>
      </c>
      <c r="AG3407" t="s">
        <v>1972</v>
      </c>
      <c r="AL3407">
        <v>0</v>
      </c>
      <c r="AN3407" t="s">
        <v>1974</v>
      </c>
      <c r="AO3407">
        <v>0</v>
      </c>
      <c r="AQ3407">
        <v>2258342</v>
      </c>
      <c r="AR3407" t="s">
        <v>4605</v>
      </c>
      <c r="AS3407" t="s">
        <v>5883</v>
      </c>
      <c r="AT3407" t="s">
        <v>1975</v>
      </c>
    </row>
    <row r="3408" spans="1:46" x14ac:dyDescent="0.25">
      <c r="A3408" t="str">
        <f>_xlfn.XLOOKUP(I3408,UTILIZADAS[Contacto1],UTILIZADAS[Source.Name],,0)</f>
        <v>Cobros Mayo</v>
      </c>
      <c r="B3408" s="18">
        <f>VLOOKUP(J3408,Ref!A:C,3,0)</f>
        <v>0</v>
      </c>
      <c r="C3408" s="18">
        <f>VLOOKUP(J3408,Ref!A:D,4,0)</f>
        <v>0</v>
      </c>
      <c r="D3408" s="18" t="str">
        <f t="shared" si="159"/>
        <v>21/may</v>
      </c>
      <c r="E3408" s="18">
        <f t="shared" si="160"/>
        <v>6</v>
      </c>
      <c r="F3408" s="18">
        <v>1</v>
      </c>
      <c r="G3408" s="18">
        <f t="shared" si="161"/>
        <v>0</v>
      </c>
      <c r="H3408" s="3">
        <v>46163.605486111112</v>
      </c>
      <c r="I3408">
        <v>67269179</v>
      </c>
      <c r="J3408" t="s">
        <v>1967</v>
      </c>
      <c r="K3408" t="s">
        <v>1968</v>
      </c>
      <c r="L3408" t="s">
        <v>1969</v>
      </c>
      <c r="M3408" t="s">
        <v>1970</v>
      </c>
      <c r="O3408">
        <v>369087400000</v>
      </c>
      <c r="P3408">
        <v>16018</v>
      </c>
      <c r="Q3408">
        <v>-7</v>
      </c>
      <c r="R3408">
        <v>1</v>
      </c>
      <c r="S3408">
        <v>67269179</v>
      </c>
      <c r="U3408" t="s">
        <v>6156</v>
      </c>
      <c r="W3408" t="s">
        <v>5329</v>
      </c>
      <c r="X3408">
        <v>369087400000</v>
      </c>
      <c r="Y3408" t="s">
        <v>65</v>
      </c>
      <c r="Z3408" t="s">
        <v>66</v>
      </c>
      <c r="AG3408" t="s">
        <v>1972</v>
      </c>
      <c r="AL3408">
        <v>0</v>
      </c>
      <c r="AN3408" t="s">
        <v>1974</v>
      </c>
      <c r="AO3408">
        <v>0</v>
      </c>
      <c r="AQ3408">
        <v>2258342</v>
      </c>
      <c r="AR3408" t="s">
        <v>4605</v>
      </c>
      <c r="AS3408" t="s">
        <v>5883</v>
      </c>
      <c r="AT3408" t="s">
        <v>1975</v>
      </c>
    </row>
    <row r="3409" spans="1:46" x14ac:dyDescent="0.25">
      <c r="A3409" t="str">
        <f>_xlfn.XLOOKUP(I3409,UTILIZADAS[Contacto1],UTILIZADAS[Source.Name],,0)</f>
        <v>Cobros Mayo</v>
      </c>
      <c r="B3409" s="18">
        <f>VLOOKUP(J3409,Ref!A:C,3,0)</f>
        <v>0</v>
      </c>
      <c r="C3409" s="18">
        <f>VLOOKUP(J3409,Ref!A:D,4,0)</f>
        <v>0</v>
      </c>
      <c r="D3409" s="18" t="str">
        <f t="shared" si="159"/>
        <v>22/may</v>
      </c>
      <c r="E3409" s="18">
        <f t="shared" si="160"/>
        <v>6</v>
      </c>
      <c r="F3409" s="18">
        <v>1</v>
      </c>
      <c r="G3409" s="18">
        <f t="shared" si="161"/>
        <v>1</v>
      </c>
      <c r="H3409" s="3">
        <v>46164.44972222222</v>
      </c>
      <c r="I3409">
        <v>67269179</v>
      </c>
      <c r="J3409" t="s">
        <v>1967</v>
      </c>
      <c r="K3409" t="s">
        <v>1968</v>
      </c>
      <c r="L3409" t="s">
        <v>1969</v>
      </c>
      <c r="M3409" t="s">
        <v>1970</v>
      </c>
      <c r="O3409">
        <v>369087400000</v>
      </c>
      <c r="P3409">
        <v>16018</v>
      </c>
      <c r="Q3409">
        <v>-7</v>
      </c>
      <c r="R3409">
        <v>1</v>
      </c>
      <c r="S3409">
        <v>67269179</v>
      </c>
      <c r="U3409" t="s">
        <v>6156</v>
      </c>
      <c r="W3409" t="s">
        <v>5329</v>
      </c>
      <c r="X3409">
        <v>369087400000</v>
      </c>
      <c r="Y3409" t="s">
        <v>65</v>
      </c>
      <c r="Z3409" t="s">
        <v>66</v>
      </c>
      <c r="AG3409" t="s">
        <v>1972</v>
      </c>
      <c r="AL3409">
        <v>0</v>
      </c>
      <c r="AN3409" t="s">
        <v>1974</v>
      </c>
      <c r="AO3409">
        <v>0</v>
      </c>
      <c r="AQ3409">
        <v>2258342</v>
      </c>
      <c r="AR3409" t="s">
        <v>4605</v>
      </c>
      <c r="AS3409" t="s">
        <v>5883</v>
      </c>
      <c r="AT3409" t="s">
        <v>1975</v>
      </c>
    </row>
    <row r="3410" spans="1:46" x14ac:dyDescent="0.25">
      <c r="A3410" t="str">
        <f>_xlfn.XLOOKUP(I3410,UTILIZADAS[Contacto1],UTILIZADAS[Source.Name],,0)</f>
        <v>Cobros Abril Canal Fijo</v>
      </c>
      <c r="B3410" s="18">
        <f>VLOOKUP(J3410,Ref!A:C,3,0)</f>
        <v>1</v>
      </c>
      <c r="C3410" s="18">
        <f>VLOOKUP(J3410,Ref!A:D,4,0)</f>
        <v>1</v>
      </c>
      <c r="D3410" s="18" t="str">
        <f t="shared" si="159"/>
        <v>12/may</v>
      </c>
      <c r="E3410" s="18">
        <f t="shared" si="160"/>
        <v>1</v>
      </c>
      <c r="F3410" s="18">
        <v>1</v>
      </c>
      <c r="G3410" s="18">
        <f t="shared" si="161"/>
        <v>1</v>
      </c>
      <c r="H3410" s="3">
        <v>46154.590567129628</v>
      </c>
      <c r="I3410">
        <v>67282492</v>
      </c>
      <c r="J3410">
        <v>6003</v>
      </c>
      <c r="K3410" t="s">
        <v>1983</v>
      </c>
      <c r="L3410" t="s">
        <v>1897</v>
      </c>
      <c r="M3410" t="s">
        <v>1970</v>
      </c>
      <c r="O3410">
        <v>364001020000</v>
      </c>
      <c r="P3410">
        <v>16018</v>
      </c>
      <c r="Q3410">
        <v>-7</v>
      </c>
      <c r="R3410">
        <v>1</v>
      </c>
      <c r="S3410">
        <v>67282492</v>
      </c>
      <c r="U3410" t="s">
        <v>2115</v>
      </c>
      <c r="W3410" t="s">
        <v>242</v>
      </c>
      <c r="X3410">
        <v>364001020000</v>
      </c>
      <c r="Y3410" t="s">
        <v>65</v>
      </c>
      <c r="Z3410" t="s">
        <v>66</v>
      </c>
      <c r="AF3410" t="s">
        <v>1976</v>
      </c>
      <c r="AG3410" t="s">
        <v>1972</v>
      </c>
      <c r="AL3410">
        <v>20</v>
      </c>
      <c r="AM3410" t="s">
        <v>1979</v>
      </c>
      <c r="AN3410" t="s">
        <v>1987</v>
      </c>
      <c r="AO3410">
        <v>0</v>
      </c>
      <c r="AQ3410">
        <v>2258343</v>
      </c>
      <c r="AR3410" t="s">
        <v>4605</v>
      </c>
      <c r="AS3410" t="s">
        <v>5883</v>
      </c>
      <c r="AT3410" t="s">
        <v>1892</v>
      </c>
    </row>
    <row r="3411" spans="1:46" x14ac:dyDescent="0.25">
      <c r="A3411" t="e">
        <f>_xlfn.XLOOKUP(I3411,UTILIZADAS[Contacto1],UTILIZADAS[Source.Name],,0)</f>
        <v>#N/A</v>
      </c>
      <c r="B3411" s="18">
        <f>VLOOKUP(J3411,Ref!A:C,3,0)</f>
        <v>1</v>
      </c>
      <c r="C3411" s="18">
        <f>VLOOKUP(J3411,Ref!A:D,4,0)</f>
        <v>1</v>
      </c>
      <c r="D3411" s="18" t="str">
        <f t="shared" si="159"/>
        <v>04/may</v>
      </c>
      <c r="E3411" s="18">
        <f t="shared" si="160"/>
        <v>1</v>
      </c>
      <c r="F3411" s="18">
        <v>1</v>
      </c>
      <c r="G3411" s="18">
        <f t="shared" si="161"/>
        <v>1</v>
      </c>
      <c r="H3411" s="3">
        <v>46146.65047453704</v>
      </c>
      <c r="I3411">
        <v>67283336</v>
      </c>
      <c r="J3411">
        <v>6007</v>
      </c>
      <c r="K3411" t="s">
        <v>1983</v>
      </c>
      <c r="L3411" t="s">
        <v>1897</v>
      </c>
      <c r="M3411" t="s">
        <v>1970</v>
      </c>
      <c r="P3411">
        <v>998</v>
      </c>
      <c r="Q3411">
        <v>0</v>
      </c>
      <c r="S3411">
        <v>67283336</v>
      </c>
      <c r="AF3411" t="s">
        <v>1976</v>
      </c>
      <c r="AG3411" t="s">
        <v>1972</v>
      </c>
      <c r="AL3411">
        <v>142</v>
      </c>
      <c r="AM3411" t="s">
        <v>1979</v>
      </c>
      <c r="AN3411" t="s">
        <v>1977</v>
      </c>
      <c r="AO3411">
        <v>0</v>
      </c>
      <c r="AQ3411">
        <v>2257477</v>
      </c>
      <c r="AR3411" t="s">
        <v>1978</v>
      </c>
      <c r="AT3411" t="s">
        <v>1898</v>
      </c>
    </row>
    <row r="3412" spans="1:46" x14ac:dyDescent="0.25">
      <c r="A3412" t="str">
        <f>_xlfn.XLOOKUP(I3412,UTILIZADAS[Contacto1],UTILIZADAS[Source.Name],,0)</f>
        <v>Cobros Mayo</v>
      </c>
      <c r="B3412" s="18">
        <f>VLOOKUP(J3412,Ref!A:C,3,0)</f>
        <v>1</v>
      </c>
      <c r="C3412" s="18">
        <f>VLOOKUP(J3412,Ref!A:D,4,0)</f>
        <v>1</v>
      </c>
      <c r="D3412" s="18" t="str">
        <f t="shared" si="159"/>
        <v>07/may</v>
      </c>
      <c r="E3412" s="18">
        <f t="shared" si="160"/>
        <v>3</v>
      </c>
      <c r="F3412" s="18">
        <v>1</v>
      </c>
      <c r="G3412" s="18">
        <f t="shared" si="161"/>
        <v>0</v>
      </c>
      <c r="H3412" s="3">
        <v>46149.716562499998</v>
      </c>
      <c r="I3412">
        <v>67286431</v>
      </c>
      <c r="J3412">
        <v>6007</v>
      </c>
      <c r="K3412" t="s">
        <v>1983</v>
      </c>
      <c r="L3412" t="s">
        <v>1897</v>
      </c>
      <c r="M3412" t="s">
        <v>1970</v>
      </c>
      <c r="O3412">
        <v>364009800000</v>
      </c>
      <c r="P3412">
        <v>16016</v>
      </c>
      <c r="Q3412">
        <v>-7</v>
      </c>
      <c r="R3412">
        <v>1</v>
      </c>
      <c r="S3412">
        <v>67286431</v>
      </c>
      <c r="U3412" t="s">
        <v>6157</v>
      </c>
      <c r="W3412" t="s">
        <v>5331</v>
      </c>
      <c r="X3412">
        <v>364009800000</v>
      </c>
      <c r="Y3412" t="s">
        <v>65</v>
      </c>
      <c r="Z3412" t="s">
        <v>66</v>
      </c>
      <c r="AF3412" t="s">
        <v>1976</v>
      </c>
      <c r="AG3412" t="s">
        <v>1972</v>
      </c>
      <c r="AK3412" t="s">
        <v>6158</v>
      </c>
      <c r="AL3412">
        <v>41</v>
      </c>
      <c r="AM3412" t="s">
        <v>1979</v>
      </c>
      <c r="AN3412" t="s">
        <v>1977</v>
      </c>
      <c r="AO3412">
        <v>0</v>
      </c>
      <c r="AQ3412">
        <v>2198599</v>
      </c>
      <c r="AR3412" t="s">
        <v>2020</v>
      </c>
      <c r="AS3412" t="s">
        <v>2020</v>
      </c>
      <c r="AT3412" t="s">
        <v>1898</v>
      </c>
    </row>
    <row r="3413" spans="1:46" x14ac:dyDescent="0.25">
      <c r="A3413" t="str">
        <f>_xlfn.XLOOKUP(I3413,UTILIZADAS[Contacto1],UTILIZADAS[Source.Name],,0)</f>
        <v>Cobros Mayo</v>
      </c>
      <c r="B3413" s="18">
        <f>VLOOKUP(J3413,Ref!A:C,3,0)</f>
        <v>0</v>
      </c>
      <c r="C3413" s="18">
        <f>VLOOKUP(J3413,Ref!A:D,4,0)</f>
        <v>0</v>
      </c>
      <c r="D3413" s="18" t="str">
        <f t="shared" si="159"/>
        <v>12/may</v>
      </c>
      <c r="E3413" s="18">
        <f t="shared" si="160"/>
        <v>3</v>
      </c>
      <c r="F3413" s="18">
        <v>1</v>
      </c>
      <c r="G3413" s="18">
        <f t="shared" si="161"/>
        <v>0</v>
      </c>
      <c r="H3413" s="3">
        <v>46154.591134259259</v>
      </c>
      <c r="I3413">
        <v>67286431</v>
      </c>
      <c r="J3413" t="s">
        <v>2021</v>
      </c>
      <c r="K3413" t="s">
        <v>1968</v>
      </c>
      <c r="L3413" t="s">
        <v>1969</v>
      </c>
      <c r="M3413" t="s">
        <v>1970</v>
      </c>
      <c r="O3413">
        <v>364009800000</v>
      </c>
      <c r="P3413">
        <v>16018</v>
      </c>
      <c r="Q3413">
        <v>-7</v>
      </c>
      <c r="R3413">
        <v>1</v>
      </c>
      <c r="S3413">
        <v>67286431</v>
      </c>
      <c r="U3413" t="s">
        <v>6157</v>
      </c>
      <c r="W3413" t="s">
        <v>5331</v>
      </c>
      <c r="X3413">
        <v>364009800000</v>
      </c>
      <c r="Y3413" t="s">
        <v>65</v>
      </c>
      <c r="Z3413" t="s">
        <v>4619</v>
      </c>
      <c r="AF3413" t="s">
        <v>1976</v>
      </c>
      <c r="AG3413" t="s">
        <v>1972</v>
      </c>
      <c r="AL3413">
        <v>5</v>
      </c>
      <c r="AN3413" t="s">
        <v>1974</v>
      </c>
      <c r="AO3413">
        <v>0</v>
      </c>
      <c r="AQ3413">
        <v>2258344</v>
      </c>
      <c r="AR3413" t="s">
        <v>4605</v>
      </c>
      <c r="AS3413" t="s">
        <v>5883</v>
      </c>
      <c r="AT3413" t="s">
        <v>2022</v>
      </c>
    </row>
    <row r="3414" spans="1:46" x14ac:dyDescent="0.25">
      <c r="A3414" t="str">
        <f>_xlfn.XLOOKUP(I3414,UTILIZADAS[Contacto1],UTILIZADAS[Source.Name],,0)</f>
        <v>Cobros Mayo</v>
      </c>
      <c r="B3414" s="18">
        <f>VLOOKUP(J3414,Ref!A:C,3,0)</f>
        <v>1</v>
      </c>
      <c r="C3414" s="18">
        <f>VLOOKUP(J3414,Ref!A:D,4,0)</f>
        <v>1</v>
      </c>
      <c r="D3414" s="18" t="str">
        <f t="shared" si="159"/>
        <v>14/may</v>
      </c>
      <c r="E3414" s="18">
        <f t="shared" si="160"/>
        <v>3</v>
      </c>
      <c r="F3414" s="18">
        <v>1</v>
      </c>
      <c r="G3414" s="18">
        <f t="shared" si="161"/>
        <v>1</v>
      </c>
      <c r="H3414" s="3">
        <v>46156.620497685188</v>
      </c>
      <c r="I3414">
        <v>67286431</v>
      </c>
      <c r="J3414">
        <v>6007</v>
      </c>
      <c r="K3414" t="s">
        <v>1983</v>
      </c>
      <c r="L3414" t="s">
        <v>1897</v>
      </c>
      <c r="M3414" t="s">
        <v>1970</v>
      </c>
      <c r="O3414">
        <v>364009800000</v>
      </c>
      <c r="P3414">
        <v>16018</v>
      </c>
      <c r="Q3414">
        <v>-7</v>
      </c>
      <c r="R3414">
        <v>1</v>
      </c>
      <c r="S3414">
        <v>67286431</v>
      </c>
      <c r="U3414" t="s">
        <v>6157</v>
      </c>
      <c r="W3414" t="s">
        <v>5331</v>
      </c>
      <c r="X3414">
        <v>364009800000</v>
      </c>
      <c r="Y3414" t="s">
        <v>65</v>
      </c>
      <c r="Z3414" t="s">
        <v>4619</v>
      </c>
      <c r="AF3414" t="s">
        <v>1976</v>
      </c>
      <c r="AG3414" t="s">
        <v>1972</v>
      </c>
      <c r="AL3414">
        <v>118</v>
      </c>
      <c r="AM3414" t="s">
        <v>1979</v>
      </c>
      <c r="AN3414" t="s">
        <v>1987</v>
      </c>
      <c r="AO3414">
        <v>0</v>
      </c>
      <c r="AQ3414">
        <v>2258344</v>
      </c>
      <c r="AR3414" t="s">
        <v>4605</v>
      </c>
      <c r="AS3414" t="s">
        <v>5883</v>
      </c>
      <c r="AT3414" t="s">
        <v>1898</v>
      </c>
    </row>
    <row r="3415" spans="1:46" x14ac:dyDescent="0.25">
      <c r="A3415" t="str">
        <f>_xlfn.XLOOKUP(I3415,UTILIZADAS[Contacto1],UTILIZADAS[Source.Name],,0)</f>
        <v>Cobros Mayo</v>
      </c>
      <c r="B3415" s="18">
        <f>VLOOKUP(J3415,Ref!A:C,3,0)</f>
        <v>0</v>
      </c>
      <c r="C3415" s="18">
        <f>VLOOKUP(J3415,Ref!A:D,4,0)</f>
        <v>0</v>
      </c>
      <c r="D3415" s="18" t="str">
        <f t="shared" si="159"/>
        <v>12/may</v>
      </c>
      <c r="E3415" s="18">
        <f t="shared" si="160"/>
        <v>5</v>
      </c>
      <c r="F3415" s="18">
        <v>1</v>
      </c>
      <c r="G3415" s="18">
        <f t="shared" si="161"/>
        <v>0</v>
      </c>
      <c r="H3415" s="3">
        <v>46154.592094907406</v>
      </c>
      <c r="I3415">
        <v>67288491</v>
      </c>
      <c r="J3415" t="s">
        <v>2021</v>
      </c>
      <c r="K3415" t="s">
        <v>1968</v>
      </c>
      <c r="L3415" t="s">
        <v>1969</v>
      </c>
      <c r="M3415" t="s">
        <v>1970</v>
      </c>
      <c r="O3415">
        <v>366021820000</v>
      </c>
      <c r="P3415">
        <v>16018</v>
      </c>
      <c r="Q3415">
        <v>-7</v>
      </c>
      <c r="R3415">
        <v>1</v>
      </c>
      <c r="S3415">
        <v>67288491</v>
      </c>
      <c r="U3415" t="s">
        <v>2363</v>
      </c>
      <c r="W3415" t="s">
        <v>3926</v>
      </c>
      <c r="X3415">
        <v>366021820000</v>
      </c>
      <c r="Y3415" t="s">
        <v>65</v>
      </c>
      <c r="Z3415" t="s">
        <v>66</v>
      </c>
      <c r="AF3415" t="s">
        <v>1976</v>
      </c>
      <c r="AG3415" t="s">
        <v>1972</v>
      </c>
      <c r="AL3415">
        <v>5</v>
      </c>
      <c r="AN3415" t="s">
        <v>1974</v>
      </c>
      <c r="AO3415">
        <v>0</v>
      </c>
      <c r="AQ3415">
        <v>2258345</v>
      </c>
      <c r="AR3415" t="s">
        <v>4605</v>
      </c>
      <c r="AS3415" t="s">
        <v>5883</v>
      </c>
      <c r="AT3415" t="s">
        <v>2022</v>
      </c>
    </row>
    <row r="3416" spans="1:46" x14ac:dyDescent="0.25">
      <c r="A3416" t="str">
        <f>_xlfn.XLOOKUP(I3416,UTILIZADAS[Contacto1],UTILIZADAS[Source.Name],,0)</f>
        <v>Cobros Mayo</v>
      </c>
      <c r="B3416" s="18">
        <f>VLOOKUP(J3416,Ref!A:C,3,0)</f>
        <v>0</v>
      </c>
      <c r="C3416" s="18">
        <f>VLOOKUP(J3416,Ref!A:D,4,0)</f>
        <v>0</v>
      </c>
      <c r="D3416" s="18" t="str">
        <f t="shared" si="159"/>
        <v>14/may</v>
      </c>
      <c r="E3416" s="18">
        <f t="shared" si="160"/>
        <v>5</v>
      </c>
      <c r="F3416" s="18">
        <v>1</v>
      </c>
      <c r="G3416" s="18">
        <f t="shared" si="161"/>
        <v>0</v>
      </c>
      <c r="H3416" s="3">
        <v>46156.620196759257</v>
      </c>
      <c r="I3416">
        <v>67288491</v>
      </c>
      <c r="J3416" t="s">
        <v>1967</v>
      </c>
      <c r="K3416" t="s">
        <v>1968</v>
      </c>
      <c r="L3416" t="s">
        <v>1969</v>
      </c>
      <c r="M3416" t="s">
        <v>1970</v>
      </c>
      <c r="O3416">
        <v>366021820000</v>
      </c>
      <c r="P3416">
        <v>16018</v>
      </c>
      <c r="Q3416">
        <v>-7</v>
      </c>
      <c r="R3416">
        <v>1</v>
      </c>
      <c r="S3416">
        <v>67288491</v>
      </c>
      <c r="U3416" t="s">
        <v>2363</v>
      </c>
      <c r="W3416" t="s">
        <v>3926</v>
      </c>
      <c r="X3416">
        <v>366021820000</v>
      </c>
      <c r="Y3416" t="s">
        <v>65</v>
      </c>
      <c r="Z3416" t="s">
        <v>66</v>
      </c>
      <c r="AF3416" t="s">
        <v>1976</v>
      </c>
      <c r="AG3416" t="s">
        <v>1972</v>
      </c>
      <c r="AL3416">
        <v>0</v>
      </c>
      <c r="AN3416" t="s">
        <v>1974</v>
      </c>
      <c r="AO3416">
        <v>0</v>
      </c>
      <c r="AQ3416">
        <v>2258345</v>
      </c>
      <c r="AR3416" t="s">
        <v>4605</v>
      </c>
      <c r="AS3416" t="s">
        <v>5883</v>
      </c>
      <c r="AT3416" t="s">
        <v>1975</v>
      </c>
    </row>
    <row r="3417" spans="1:46" x14ac:dyDescent="0.25">
      <c r="A3417" t="str">
        <f>_xlfn.XLOOKUP(I3417,UTILIZADAS[Contacto1],UTILIZADAS[Source.Name],,0)</f>
        <v>Cobros Mayo</v>
      </c>
      <c r="B3417" s="18">
        <f>VLOOKUP(J3417,Ref!A:C,3,0)</f>
        <v>0</v>
      </c>
      <c r="C3417" s="18">
        <f>VLOOKUP(J3417,Ref!A:D,4,0)</f>
        <v>0</v>
      </c>
      <c r="D3417" s="18" t="str">
        <f t="shared" si="159"/>
        <v>18/may</v>
      </c>
      <c r="E3417" s="18">
        <f t="shared" si="160"/>
        <v>5</v>
      </c>
      <c r="F3417" s="18">
        <v>1</v>
      </c>
      <c r="G3417" s="18">
        <f t="shared" si="161"/>
        <v>0</v>
      </c>
      <c r="H3417" s="3">
        <v>46160.753101851849</v>
      </c>
      <c r="I3417">
        <v>67288491</v>
      </c>
      <c r="J3417" t="s">
        <v>1967</v>
      </c>
      <c r="K3417" t="s">
        <v>1968</v>
      </c>
      <c r="L3417" t="s">
        <v>1969</v>
      </c>
      <c r="M3417" t="s">
        <v>1970</v>
      </c>
      <c r="O3417">
        <v>366021820000</v>
      </c>
      <c r="P3417">
        <v>16018</v>
      </c>
      <c r="Q3417">
        <v>-7</v>
      </c>
      <c r="R3417">
        <v>1</v>
      </c>
      <c r="S3417">
        <v>67288491</v>
      </c>
      <c r="U3417" t="s">
        <v>2363</v>
      </c>
      <c r="W3417" t="s">
        <v>3926</v>
      </c>
      <c r="X3417">
        <v>366021820000</v>
      </c>
      <c r="Y3417" t="s">
        <v>65</v>
      </c>
      <c r="Z3417" t="s">
        <v>66</v>
      </c>
      <c r="AF3417" t="s">
        <v>1976</v>
      </c>
      <c r="AG3417" t="s">
        <v>1972</v>
      </c>
      <c r="AL3417">
        <v>0</v>
      </c>
      <c r="AN3417" t="s">
        <v>1974</v>
      </c>
      <c r="AO3417">
        <v>0</v>
      </c>
      <c r="AQ3417">
        <v>2258345</v>
      </c>
      <c r="AR3417" t="s">
        <v>4605</v>
      </c>
      <c r="AS3417" t="s">
        <v>5883</v>
      </c>
      <c r="AT3417" t="s">
        <v>1975</v>
      </c>
    </row>
    <row r="3418" spans="1:46" x14ac:dyDescent="0.25">
      <c r="A3418" t="str">
        <f>_xlfn.XLOOKUP(I3418,UTILIZADAS[Contacto1],UTILIZADAS[Source.Name],,0)</f>
        <v>Cobros Mayo</v>
      </c>
      <c r="B3418" s="18">
        <f>VLOOKUP(J3418,Ref!A:C,3,0)</f>
        <v>0</v>
      </c>
      <c r="C3418" s="18">
        <f>VLOOKUP(J3418,Ref!A:D,4,0)</f>
        <v>0</v>
      </c>
      <c r="D3418" s="18" t="str">
        <f t="shared" si="159"/>
        <v>20/may</v>
      </c>
      <c r="E3418" s="18">
        <f t="shared" si="160"/>
        <v>5</v>
      </c>
      <c r="F3418" s="18">
        <v>1</v>
      </c>
      <c r="G3418" s="18">
        <f t="shared" si="161"/>
        <v>0</v>
      </c>
      <c r="H3418" s="3">
        <v>46162.586192129631</v>
      </c>
      <c r="I3418">
        <v>67288491</v>
      </c>
      <c r="J3418" t="s">
        <v>1967</v>
      </c>
      <c r="K3418" t="s">
        <v>1968</v>
      </c>
      <c r="L3418" t="s">
        <v>1969</v>
      </c>
      <c r="M3418" t="s">
        <v>1970</v>
      </c>
      <c r="O3418">
        <v>366021820000</v>
      </c>
      <c r="P3418">
        <v>16018</v>
      </c>
      <c r="Q3418">
        <v>-7</v>
      </c>
      <c r="R3418">
        <v>1</v>
      </c>
      <c r="S3418">
        <v>67288491</v>
      </c>
      <c r="U3418" t="s">
        <v>2363</v>
      </c>
      <c r="W3418" t="s">
        <v>3926</v>
      </c>
      <c r="X3418">
        <v>366021820000</v>
      </c>
      <c r="Y3418" t="s">
        <v>65</v>
      </c>
      <c r="Z3418" t="s">
        <v>66</v>
      </c>
      <c r="AF3418" t="s">
        <v>1976</v>
      </c>
      <c r="AG3418" t="s">
        <v>1972</v>
      </c>
      <c r="AL3418">
        <v>0</v>
      </c>
      <c r="AN3418" t="s">
        <v>1974</v>
      </c>
      <c r="AO3418">
        <v>0</v>
      </c>
      <c r="AQ3418">
        <v>2258345</v>
      </c>
      <c r="AR3418" t="s">
        <v>4605</v>
      </c>
      <c r="AS3418" t="s">
        <v>5883</v>
      </c>
      <c r="AT3418" t="s">
        <v>1975</v>
      </c>
    </row>
    <row r="3419" spans="1:46" x14ac:dyDescent="0.25">
      <c r="A3419" t="str">
        <f>_xlfn.XLOOKUP(I3419,UTILIZADAS[Contacto1],UTILIZADAS[Source.Name],,0)</f>
        <v>Cobros Mayo</v>
      </c>
      <c r="B3419" s="18">
        <f>VLOOKUP(J3419,Ref!A:C,3,0)</f>
        <v>1</v>
      </c>
      <c r="C3419" s="18">
        <f>VLOOKUP(J3419,Ref!A:D,4,0)</f>
        <v>1</v>
      </c>
      <c r="D3419" s="18" t="str">
        <f t="shared" si="159"/>
        <v>21/may</v>
      </c>
      <c r="E3419" s="18">
        <f t="shared" si="160"/>
        <v>5</v>
      </c>
      <c r="F3419" s="18">
        <v>1</v>
      </c>
      <c r="G3419" s="18">
        <f t="shared" si="161"/>
        <v>1</v>
      </c>
      <c r="H3419" s="3">
        <v>46163.605717592596</v>
      </c>
      <c r="I3419">
        <v>67288491</v>
      </c>
      <c r="J3419">
        <v>6003</v>
      </c>
      <c r="K3419" t="s">
        <v>1983</v>
      </c>
      <c r="L3419" t="s">
        <v>1897</v>
      </c>
      <c r="M3419" t="s">
        <v>1970</v>
      </c>
      <c r="O3419">
        <v>366021820000</v>
      </c>
      <c r="P3419">
        <v>16018</v>
      </c>
      <c r="Q3419">
        <v>-7</v>
      </c>
      <c r="R3419">
        <v>1</v>
      </c>
      <c r="S3419">
        <v>67288491</v>
      </c>
      <c r="U3419" t="s">
        <v>2363</v>
      </c>
      <c r="W3419" t="s">
        <v>3926</v>
      </c>
      <c r="X3419">
        <v>366021820000</v>
      </c>
      <c r="Y3419" t="s">
        <v>65</v>
      </c>
      <c r="Z3419" t="s">
        <v>66</v>
      </c>
      <c r="AF3419" t="s">
        <v>1976</v>
      </c>
      <c r="AG3419" t="s">
        <v>1972</v>
      </c>
      <c r="AL3419">
        <v>24</v>
      </c>
      <c r="AM3419" t="s">
        <v>1979</v>
      </c>
      <c r="AN3419" t="s">
        <v>1987</v>
      </c>
      <c r="AO3419">
        <v>0</v>
      </c>
      <c r="AQ3419">
        <v>2258345</v>
      </c>
      <c r="AR3419" t="s">
        <v>4605</v>
      </c>
      <c r="AS3419" t="s">
        <v>5883</v>
      </c>
      <c r="AT3419" t="s">
        <v>1892</v>
      </c>
    </row>
    <row r="3420" spans="1:46" x14ac:dyDescent="0.25">
      <c r="A3420" t="str">
        <f>_xlfn.XLOOKUP(I3420,UTILIZADAS[Contacto1],UTILIZADAS[Source.Name],,0)</f>
        <v>Cobros Abril Canal Fijo</v>
      </c>
      <c r="B3420" s="18">
        <f>VLOOKUP(J3420,Ref!A:C,3,0)</f>
        <v>1</v>
      </c>
      <c r="C3420" s="18">
        <f>VLOOKUP(J3420,Ref!A:D,4,0)</f>
        <v>1</v>
      </c>
      <c r="D3420" s="18" t="str">
        <f t="shared" si="159"/>
        <v>12/may</v>
      </c>
      <c r="E3420" s="18">
        <f t="shared" si="160"/>
        <v>1</v>
      </c>
      <c r="F3420" s="18">
        <v>1</v>
      </c>
      <c r="G3420" s="18">
        <f t="shared" si="161"/>
        <v>1</v>
      </c>
      <c r="H3420" s="3">
        <v>46154.592002314814</v>
      </c>
      <c r="I3420">
        <v>67293087</v>
      </c>
      <c r="J3420">
        <v>6003</v>
      </c>
      <c r="K3420" t="s">
        <v>1983</v>
      </c>
      <c r="L3420" t="s">
        <v>1897</v>
      </c>
      <c r="M3420" t="s">
        <v>1970</v>
      </c>
      <c r="O3420">
        <v>356379510000</v>
      </c>
      <c r="P3420">
        <v>16018</v>
      </c>
      <c r="Q3420">
        <v>-7</v>
      </c>
      <c r="R3420">
        <v>1</v>
      </c>
      <c r="S3420">
        <v>67293087</v>
      </c>
      <c r="U3420" t="s">
        <v>1245</v>
      </c>
      <c r="W3420" t="s">
        <v>1246</v>
      </c>
      <c r="X3420">
        <v>356379510000</v>
      </c>
      <c r="Y3420" t="s">
        <v>65</v>
      </c>
      <c r="Z3420" t="s">
        <v>66</v>
      </c>
      <c r="AF3420" t="s">
        <v>1976</v>
      </c>
      <c r="AG3420" t="s">
        <v>1972</v>
      </c>
      <c r="AL3420">
        <v>43</v>
      </c>
      <c r="AM3420" t="s">
        <v>1979</v>
      </c>
      <c r="AN3420" t="s">
        <v>1987</v>
      </c>
      <c r="AO3420">
        <v>0</v>
      </c>
      <c r="AQ3420">
        <v>2258346</v>
      </c>
      <c r="AR3420" t="s">
        <v>4605</v>
      </c>
      <c r="AS3420" t="s">
        <v>5883</v>
      </c>
      <c r="AT3420" t="s">
        <v>1892</v>
      </c>
    </row>
    <row r="3421" spans="1:46" x14ac:dyDescent="0.25">
      <c r="A3421" t="str">
        <f>_xlfn.XLOOKUP(I3421,UTILIZADAS[Contacto1],UTILIZADAS[Source.Name],,0)</f>
        <v>Cobros Mayo</v>
      </c>
      <c r="B3421" s="18">
        <f>VLOOKUP(J3421,Ref!A:C,3,0)</f>
        <v>0</v>
      </c>
      <c r="C3421" s="18">
        <f>VLOOKUP(J3421,Ref!A:D,4,0)</f>
        <v>0</v>
      </c>
      <c r="D3421" s="18" t="str">
        <f t="shared" si="159"/>
        <v>12/may</v>
      </c>
      <c r="E3421" s="18">
        <f t="shared" si="160"/>
        <v>3</v>
      </c>
      <c r="F3421" s="18">
        <v>1</v>
      </c>
      <c r="G3421" s="18">
        <f t="shared" si="161"/>
        <v>0</v>
      </c>
      <c r="H3421" s="3">
        <v>46154.59233796296</v>
      </c>
      <c r="I3421">
        <v>67305133</v>
      </c>
      <c r="J3421" t="s">
        <v>2021</v>
      </c>
      <c r="K3421" t="s">
        <v>1968</v>
      </c>
      <c r="L3421" t="s">
        <v>1969</v>
      </c>
      <c r="M3421" t="s">
        <v>1970</v>
      </c>
      <c r="O3421">
        <v>369079060000</v>
      </c>
      <c r="P3421">
        <v>16018</v>
      </c>
      <c r="Q3421">
        <v>-4</v>
      </c>
      <c r="R3421">
        <v>1</v>
      </c>
      <c r="S3421">
        <v>67305133</v>
      </c>
      <c r="U3421" t="s">
        <v>5332</v>
      </c>
      <c r="W3421" t="s">
        <v>5333</v>
      </c>
      <c r="X3421">
        <v>369079060000</v>
      </c>
      <c r="Y3421" t="s">
        <v>65</v>
      </c>
      <c r="Z3421" t="s">
        <v>66</v>
      </c>
      <c r="AF3421" t="s">
        <v>1976</v>
      </c>
      <c r="AG3421" t="s">
        <v>1972</v>
      </c>
      <c r="AL3421">
        <v>5</v>
      </c>
      <c r="AN3421" t="s">
        <v>1974</v>
      </c>
      <c r="AO3421">
        <v>0</v>
      </c>
      <c r="AQ3421">
        <v>2258347</v>
      </c>
      <c r="AR3421" t="s">
        <v>4605</v>
      </c>
      <c r="AS3421" t="s">
        <v>5883</v>
      </c>
      <c r="AT3421" t="s">
        <v>2022</v>
      </c>
    </row>
    <row r="3422" spans="1:46" x14ac:dyDescent="0.25">
      <c r="A3422" t="str">
        <f>_xlfn.XLOOKUP(I3422,UTILIZADAS[Contacto1],UTILIZADAS[Source.Name],,0)</f>
        <v>Cobros Mayo</v>
      </c>
      <c r="B3422" s="18">
        <f>VLOOKUP(J3422,Ref!A:C,3,0)</f>
        <v>0</v>
      </c>
      <c r="C3422" s="18">
        <f>VLOOKUP(J3422,Ref!A:D,4,0)</f>
        <v>0</v>
      </c>
      <c r="D3422" s="18" t="str">
        <f t="shared" si="159"/>
        <v>14/may</v>
      </c>
      <c r="E3422" s="18">
        <f t="shared" si="160"/>
        <v>3</v>
      </c>
      <c r="F3422" s="18">
        <v>1</v>
      </c>
      <c r="G3422" s="18">
        <f t="shared" si="161"/>
        <v>0</v>
      </c>
      <c r="H3422" s="3">
        <v>46156.620844907404</v>
      </c>
      <c r="I3422">
        <v>67305133</v>
      </c>
      <c r="J3422" t="s">
        <v>2021</v>
      </c>
      <c r="K3422" t="s">
        <v>1968</v>
      </c>
      <c r="L3422" t="s">
        <v>1969</v>
      </c>
      <c r="M3422" t="s">
        <v>1970</v>
      </c>
      <c r="O3422">
        <v>369079060000</v>
      </c>
      <c r="P3422">
        <v>16018</v>
      </c>
      <c r="Q3422">
        <v>-4</v>
      </c>
      <c r="R3422">
        <v>1</v>
      </c>
      <c r="S3422">
        <v>67305133</v>
      </c>
      <c r="U3422" t="s">
        <v>5332</v>
      </c>
      <c r="W3422" t="s">
        <v>5333</v>
      </c>
      <c r="X3422">
        <v>369079060000</v>
      </c>
      <c r="Y3422" t="s">
        <v>65</v>
      </c>
      <c r="Z3422" t="s">
        <v>66</v>
      </c>
      <c r="AF3422" t="s">
        <v>1976</v>
      </c>
      <c r="AG3422" t="s">
        <v>1972</v>
      </c>
      <c r="AL3422">
        <v>5</v>
      </c>
      <c r="AN3422" t="s">
        <v>1974</v>
      </c>
      <c r="AO3422">
        <v>0</v>
      </c>
      <c r="AQ3422">
        <v>2258347</v>
      </c>
      <c r="AR3422" t="s">
        <v>4605</v>
      </c>
      <c r="AS3422" t="s">
        <v>5883</v>
      </c>
      <c r="AT3422" t="s">
        <v>2022</v>
      </c>
    </row>
    <row r="3423" spans="1:46" x14ac:dyDescent="0.25">
      <c r="A3423" t="str">
        <f>_xlfn.XLOOKUP(I3423,UTILIZADAS[Contacto1],UTILIZADAS[Source.Name],,0)</f>
        <v>Cobros Mayo</v>
      </c>
      <c r="B3423" s="18">
        <f>VLOOKUP(J3423,Ref!A:C,3,0)</f>
        <v>0</v>
      </c>
      <c r="C3423" s="18">
        <f>VLOOKUP(J3423,Ref!A:D,4,0)</f>
        <v>0</v>
      </c>
      <c r="D3423" s="18" t="str">
        <f t="shared" si="159"/>
        <v>18/may</v>
      </c>
      <c r="E3423" s="18">
        <f t="shared" si="160"/>
        <v>3</v>
      </c>
      <c r="F3423" s="18">
        <v>1</v>
      </c>
      <c r="G3423" s="18">
        <f t="shared" si="161"/>
        <v>1</v>
      </c>
      <c r="H3423" s="3">
        <v>46160.754386574074</v>
      </c>
      <c r="I3423">
        <v>67305133</v>
      </c>
      <c r="J3423">
        <v>6004</v>
      </c>
      <c r="K3423" t="s">
        <v>1983</v>
      </c>
      <c r="L3423" t="s">
        <v>1897</v>
      </c>
      <c r="M3423" t="s">
        <v>1970</v>
      </c>
      <c r="O3423">
        <v>369079060000</v>
      </c>
      <c r="P3423">
        <v>16018</v>
      </c>
      <c r="Q3423">
        <v>-4</v>
      </c>
      <c r="R3423">
        <v>1</v>
      </c>
      <c r="S3423">
        <v>67305133</v>
      </c>
      <c r="U3423" t="s">
        <v>5332</v>
      </c>
      <c r="W3423" t="s">
        <v>5333</v>
      </c>
      <c r="X3423">
        <v>369079060000</v>
      </c>
      <c r="Y3423" t="s">
        <v>65</v>
      </c>
      <c r="Z3423" t="s">
        <v>66</v>
      </c>
      <c r="AF3423" t="s">
        <v>1976</v>
      </c>
      <c r="AG3423" t="s">
        <v>1972</v>
      </c>
      <c r="AL3423">
        <v>70</v>
      </c>
      <c r="AM3423" t="s">
        <v>1979</v>
      </c>
      <c r="AN3423" t="s">
        <v>1987</v>
      </c>
      <c r="AO3423">
        <v>0</v>
      </c>
      <c r="AQ3423">
        <v>2258347</v>
      </c>
      <c r="AR3423" t="s">
        <v>4605</v>
      </c>
      <c r="AS3423" t="s">
        <v>5883</v>
      </c>
      <c r="AT3423" t="s">
        <v>1984</v>
      </c>
    </row>
    <row r="3424" spans="1:46" x14ac:dyDescent="0.25">
      <c r="A3424" t="str">
        <f>_xlfn.XLOOKUP(I3424,UTILIZADAS[Contacto1],UTILIZADAS[Source.Name],,0)</f>
        <v>Cobros Abril Canal Fijo</v>
      </c>
      <c r="B3424" s="18">
        <f>VLOOKUP(J3424,Ref!A:C,3,0)</f>
        <v>0</v>
      </c>
      <c r="C3424" s="18">
        <f>VLOOKUP(J3424,Ref!A:D,4,0)</f>
        <v>0</v>
      </c>
      <c r="D3424" s="18" t="str">
        <f t="shared" si="159"/>
        <v>12/may</v>
      </c>
      <c r="E3424" s="18">
        <f t="shared" si="160"/>
        <v>7</v>
      </c>
      <c r="F3424" s="18">
        <v>1</v>
      </c>
      <c r="G3424" s="18">
        <f t="shared" si="161"/>
        <v>0</v>
      </c>
      <c r="H3424" s="3">
        <v>46154.592592592591</v>
      </c>
      <c r="I3424">
        <v>67305396</v>
      </c>
      <c r="J3424" t="s">
        <v>2021</v>
      </c>
      <c r="K3424" t="s">
        <v>1968</v>
      </c>
      <c r="L3424" t="s">
        <v>1969</v>
      </c>
      <c r="M3424" t="s">
        <v>1970</v>
      </c>
      <c r="O3424">
        <v>354380920000</v>
      </c>
      <c r="P3424">
        <v>16018</v>
      </c>
      <c r="Q3424">
        <v>-4</v>
      </c>
      <c r="R3424">
        <v>1</v>
      </c>
      <c r="S3424">
        <v>67305396</v>
      </c>
      <c r="U3424" t="s">
        <v>6159</v>
      </c>
      <c r="W3424" t="s">
        <v>1216</v>
      </c>
      <c r="X3424">
        <v>354380920000</v>
      </c>
      <c r="Y3424" t="s">
        <v>73</v>
      </c>
      <c r="Z3424" t="s">
        <v>66</v>
      </c>
      <c r="AG3424" t="s">
        <v>1972</v>
      </c>
      <c r="AL3424">
        <v>5</v>
      </c>
      <c r="AN3424" t="s">
        <v>1974</v>
      </c>
      <c r="AO3424">
        <v>0</v>
      </c>
      <c r="AQ3424">
        <v>2258348</v>
      </c>
      <c r="AR3424" t="s">
        <v>4605</v>
      </c>
      <c r="AS3424" t="s">
        <v>5883</v>
      </c>
      <c r="AT3424" t="s">
        <v>2022</v>
      </c>
    </row>
    <row r="3425" spans="1:46" x14ac:dyDescent="0.25">
      <c r="A3425" t="str">
        <f>_xlfn.XLOOKUP(I3425,UTILIZADAS[Contacto1],UTILIZADAS[Source.Name],,0)</f>
        <v>Cobros Abril Canal Fijo</v>
      </c>
      <c r="B3425" s="18">
        <f>VLOOKUP(J3425,Ref!A:C,3,0)</f>
        <v>0</v>
      </c>
      <c r="C3425" s="18">
        <f>VLOOKUP(J3425,Ref!A:D,4,0)</f>
        <v>0</v>
      </c>
      <c r="D3425" s="18" t="str">
        <f t="shared" si="159"/>
        <v>14/may</v>
      </c>
      <c r="E3425" s="18">
        <f t="shared" si="160"/>
        <v>7</v>
      </c>
      <c r="F3425" s="18">
        <v>1</v>
      </c>
      <c r="G3425" s="18">
        <f t="shared" si="161"/>
        <v>0</v>
      </c>
      <c r="H3425" s="3">
        <v>46156.623379629629</v>
      </c>
      <c r="I3425">
        <v>67305396</v>
      </c>
      <c r="J3425" t="s">
        <v>2023</v>
      </c>
      <c r="K3425" t="s">
        <v>1968</v>
      </c>
      <c r="L3425" t="s">
        <v>1969</v>
      </c>
      <c r="M3425" t="s">
        <v>1970</v>
      </c>
      <c r="O3425">
        <v>354380920000</v>
      </c>
      <c r="P3425">
        <v>16018</v>
      </c>
      <c r="Q3425">
        <v>-4</v>
      </c>
      <c r="R3425">
        <v>1</v>
      </c>
      <c r="S3425">
        <v>67305396</v>
      </c>
      <c r="U3425" t="s">
        <v>6159</v>
      </c>
      <c r="W3425" t="s">
        <v>1216</v>
      </c>
      <c r="X3425">
        <v>354380920000</v>
      </c>
      <c r="Y3425" t="s">
        <v>73</v>
      </c>
      <c r="Z3425" t="s">
        <v>66</v>
      </c>
      <c r="AG3425" t="s">
        <v>1972</v>
      </c>
      <c r="AL3425">
        <v>0</v>
      </c>
      <c r="AN3425" t="s">
        <v>1974</v>
      </c>
      <c r="AO3425">
        <v>0</v>
      </c>
      <c r="AQ3425">
        <v>2258348</v>
      </c>
      <c r="AR3425" t="s">
        <v>4605</v>
      </c>
      <c r="AS3425" t="s">
        <v>5883</v>
      </c>
      <c r="AT3425" t="s">
        <v>2024</v>
      </c>
    </row>
    <row r="3426" spans="1:46" x14ac:dyDescent="0.25">
      <c r="A3426" t="str">
        <f>_xlfn.XLOOKUP(I3426,UTILIZADAS[Contacto1],UTILIZADAS[Source.Name],,0)</f>
        <v>Cobros Abril Canal Fijo</v>
      </c>
      <c r="B3426" s="18">
        <f>VLOOKUP(J3426,Ref!A:C,3,0)</f>
        <v>0</v>
      </c>
      <c r="C3426" s="18">
        <f>VLOOKUP(J3426,Ref!A:D,4,0)</f>
        <v>0</v>
      </c>
      <c r="D3426" s="18" t="str">
        <f t="shared" si="159"/>
        <v>15/may</v>
      </c>
      <c r="E3426" s="18">
        <f t="shared" si="160"/>
        <v>7</v>
      </c>
      <c r="F3426" s="18">
        <v>1</v>
      </c>
      <c r="G3426" s="18">
        <f t="shared" si="161"/>
        <v>0</v>
      </c>
      <c r="H3426" s="3">
        <v>46157.423356481479</v>
      </c>
      <c r="I3426">
        <v>67305396</v>
      </c>
      <c r="J3426" t="s">
        <v>1967</v>
      </c>
      <c r="K3426" t="s">
        <v>1968</v>
      </c>
      <c r="L3426" t="s">
        <v>1969</v>
      </c>
      <c r="M3426" t="s">
        <v>1970</v>
      </c>
      <c r="O3426">
        <v>354380920000</v>
      </c>
      <c r="P3426">
        <v>16018</v>
      </c>
      <c r="Q3426">
        <v>-4</v>
      </c>
      <c r="R3426">
        <v>1</v>
      </c>
      <c r="S3426">
        <v>67305396</v>
      </c>
      <c r="U3426" t="s">
        <v>6159</v>
      </c>
      <c r="W3426" t="s">
        <v>1216</v>
      </c>
      <c r="X3426">
        <v>354380920000</v>
      </c>
      <c r="Y3426" t="s">
        <v>73</v>
      </c>
      <c r="Z3426" t="s">
        <v>66</v>
      </c>
      <c r="AG3426" t="s">
        <v>1972</v>
      </c>
      <c r="AL3426">
        <v>0</v>
      </c>
      <c r="AN3426" t="s">
        <v>1974</v>
      </c>
      <c r="AO3426">
        <v>0</v>
      </c>
      <c r="AQ3426">
        <v>2258348</v>
      </c>
      <c r="AR3426" t="s">
        <v>4605</v>
      </c>
      <c r="AS3426" t="s">
        <v>5883</v>
      </c>
      <c r="AT3426" t="s">
        <v>1975</v>
      </c>
    </row>
    <row r="3427" spans="1:46" x14ac:dyDescent="0.25">
      <c r="A3427" t="str">
        <f>_xlfn.XLOOKUP(I3427,UTILIZADAS[Contacto1],UTILIZADAS[Source.Name],,0)</f>
        <v>Cobros Abril Canal Fijo</v>
      </c>
      <c r="B3427" s="18">
        <f>VLOOKUP(J3427,Ref!A:C,3,0)</f>
        <v>0</v>
      </c>
      <c r="C3427" s="18">
        <f>VLOOKUP(J3427,Ref!A:D,4,0)</f>
        <v>0</v>
      </c>
      <c r="D3427" s="18" t="str">
        <f t="shared" si="159"/>
        <v>18/may</v>
      </c>
      <c r="E3427" s="18">
        <f t="shared" si="160"/>
        <v>7</v>
      </c>
      <c r="F3427" s="18">
        <v>1</v>
      </c>
      <c r="G3427" s="18">
        <f t="shared" si="161"/>
        <v>0</v>
      </c>
      <c r="H3427" s="3">
        <v>46160.75445601852</v>
      </c>
      <c r="I3427">
        <v>67305396</v>
      </c>
      <c r="J3427" t="s">
        <v>1967</v>
      </c>
      <c r="K3427" t="s">
        <v>1968</v>
      </c>
      <c r="L3427" t="s">
        <v>1969</v>
      </c>
      <c r="M3427" t="s">
        <v>1970</v>
      </c>
      <c r="O3427">
        <v>354380920000</v>
      </c>
      <c r="P3427">
        <v>16018</v>
      </c>
      <c r="Q3427">
        <v>-4</v>
      </c>
      <c r="R3427">
        <v>1</v>
      </c>
      <c r="S3427">
        <v>67305396</v>
      </c>
      <c r="U3427" t="s">
        <v>6159</v>
      </c>
      <c r="W3427" t="s">
        <v>1216</v>
      </c>
      <c r="X3427">
        <v>354380920000</v>
      </c>
      <c r="Y3427" t="s">
        <v>73</v>
      </c>
      <c r="Z3427" t="s">
        <v>66</v>
      </c>
      <c r="AG3427" t="s">
        <v>1972</v>
      </c>
      <c r="AL3427">
        <v>0</v>
      </c>
      <c r="AN3427" t="s">
        <v>1974</v>
      </c>
      <c r="AO3427">
        <v>0</v>
      </c>
      <c r="AQ3427">
        <v>2258348</v>
      </c>
      <c r="AR3427" t="s">
        <v>4605</v>
      </c>
      <c r="AS3427" t="s">
        <v>5883</v>
      </c>
      <c r="AT3427" t="s">
        <v>1975</v>
      </c>
    </row>
    <row r="3428" spans="1:46" x14ac:dyDescent="0.25">
      <c r="A3428" t="str">
        <f>_xlfn.XLOOKUP(I3428,UTILIZADAS[Contacto1],UTILIZADAS[Source.Name],,0)</f>
        <v>Cobros Abril Canal Fijo</v>
      </c>
      <c r="B3428" s="18">
        <f>VLOOKUP(J3428,Ref!A:C,3,0)</f>
        <v>0</v>
      </c>
      <c r="C3428" s="18">
        <f>VLOOKUP(J3428,Ref!A:D,4,0)</f>
        <v>0</v>
      </c>
      <c r="D3428" s="18" t="str">
        <f t="shared" si="159"/>
        <v>20/may</v>
      </c>
      <c r="E3428" s="18">
        <f t="shared" si="160"/>
        <v>7</v>
      </c>
      <c r="F3428" s="18">
        <v>1</v>
      </c>
      <c r="G3428" s="18">
        <f t="shared" si="161"/>
        <v>0</v>
      </c>
      <c r="H3428" s="3">
        <v>46162.586215277777</v>
      </c>
      <c r="I3428">
        <v>67305396</v>
      </c>
      <c r="J3428" t="s">
        <v>1967</v>
      </c>
      <c r="K3428" t="s">
        <v>1968</v>
      </c>
      <c r="L3428" t="s">
        <v>1969</v>
      </c>
      <c r="M3428" t="s">
        <v>1970</v>
      </c>
      <c r="O3428">
        <v>354380920000</v>
      </c>
      <c r="P3428">
        <v>16018</v>
      </c>
      <c r="Q3428">
        <v>-4</v>
      </c>
      <c r="R3428">
        <v>1</v>
      </c>
      <c r="S3428">
        <v>67305396</v>
      </c>
      <c r="U3428" t="s">
        <v>6159</v>
      </c>
      <c r="W3428" t="s">
        <v>1216</v>
      </c>
      <c r="X3428">
        <v>354380920000</v>
      </c>
      <c r="Y3428" t="s">
        <v>73</v>
      </c>
      <c r="Z3428" t="s">
        <v>66</v>
      </c>
      <c r="AG3428" t="s">
        <v>1972</v>
      </c>
      <c r="AL3428">
        <v>0</v>
      </c>
      <c r="AN3428" t="s">
        <v>1974</v>
      </c>
      <c r="AO3428">
        <v>0</v>
      </c>
      <c r="AQ3428">
        <v>2258348</v>
      </c>
      <c r="AR3428" t="s">
        <v>4605</v>
      </c>
      <c r="AS3428" t="s">
        <v>5883</v>
      </c>
      <c r="AT3428" t="s">
        <v>1975</v>
      </c>
    </row>
    <row r="3429" spans="1:46" x14ac:dyDescent="0.25">
      <c r="A3429" t="str">
        <f>_xlfn.XLOOKUP(I3429,UTILIZADAS[Contacto1],UTILIZADAS[Source.Name],,0)</f>
        <v>Cobros Abril Canal Fijo</v>
      </c>
      <c r="B3429" s="18">
        <f>VLOOKUP(J3429,Ref!A:C,3,0)</f>
        <v>0</v>
      </c>
      <c r="C3429" s="18">
        <f>VLOOKUP(J3429,Ref!A:D,4,0)</f>
        <v>0</v>
      </c>
      <c r="D3429" s="18" t="str">
        <f t="shared" si="159"/>
        <v>21/may</v>
      </c>
      <c r="E3429" s="18">
        <f t="shared" si="160"/>
        <v>7</v>
      </c>
      <c r="F3429" s="18">
        <v>1</v>
      </c>
      <c r="G3429" s="18">
        <f t="shared" si="161"/>
        <v>0</v>
      </c>
      <c r="H3429" s="3">
        <v>46163.607245370367</v>
      </c>
      <c r="I3429">
        <v>67305396</v>
      </c>
      <c r="J3429" t="s">
        <v>1967</v>
      </c>
      <c r="K3429" t="s">
        <v>1968</v>
      </c>
      <c r="L3429" t="s">
        <v>1969</v>
      </c>
      <c r="M3429" t="s">
        <v>1970</v>
      </c>
      <c r="O3429">
        <v>354380920000</v>
      </c>
      <c r="P3429">
        <v>16018</v>
      </c>
      <c r="Q3429">
        <v>-4</v>
      </c>
      <c r="R3429">
        <v>1</v>
      </c>
      <c r="S3429">
        <v>67305396</v>
      </c>
      <c r="U3429" t="s">
        <v>6159</v>
      </c>
      <c r="W3429" t="s">
        <v>1216</v>
      </c>
      <c r="X3429">
        <v>354380920000</v>
      </c>
      <c r="Y3429" t="s">
        <v>73</v>
      </c>
      <c r="Z3429" t="s">
        <v>66</v>
      </c>
      <c r="AG3429" t="s">
        <v>1972</v>
      </c>
      <c r="AL3429">
        <v>0</v>
      </c>
      <c r="AN3429" t="s">
        <v>1974</v>
      </c>
      <c r="AO3429">
        <v>0</v>
      </c>
      <c r="AQ3429">
        <v>2258348</v>
      </c>
      <c r="AR3429" t="s">
        <v>4605</v>
      </c>
      <c r="AS3429" t="s">
        <v>5883</v>
      </c>
      <c r="AT3429" t="s">
        <v>1975</v>
      </c>
    </row>
    <row r="3430" spans="1:46" x14ac:dyDescent="0.25">
      <c r="A3430" t="str">
        <f>_xlfn.XLOOKUP(I3430,UTILIZADAS[Contacto1],UTILIZADAS[Source.Name],,0)</f>
        <v>Cobros Abril Canal Fijo</v>
      </c>
      <c r="B3430" s="18">
        <f>VLOOKUP(J3430,Ref!A:C,3,0)</f>
        <v>0</v>
      </c>
      <c r="C3430" s="18">
        <f>VLOOKUP(J3430,Ref!A:D,4,0)</f>
        <v>0</v>
      </c>
      <c r="D3430" s="18" t="str">
        <f t="shared" si="159"/>
        <v>22/may</v>
      </c>
      <c r="E3430" s="18">
        <f t="shared" si="160"/>
        <v>7</v>
      </c>
      <c r="F3430" s="18">
        <v>1</v>
      </c>
      <c r="G3430" s="18">
        <f t="shared" si="161"/>
        <v>1</v>
      </c>
      <c r="H3430" s="3">
        <v>46164.449814814812</v>
      </c>
      <c r="I3430">
        <v>67305396</v>
      </c>
      <c r="J3430" t="s">
        <v>1967</v>
      </c>
      <c r="K3430" t="s">
        <v>1968</v>
      </c>
      <c r="L3430" t="s">
        <v>1969</v>
      </c>
      <c r="M3430" t="s">
        <v>1970</v>
      </c>
      <c r="O3430">
        <v>354380920000</v>
      </c>
      <c r="P3430">
        <v>16018</v>
      </c>
      <c r="Q3430">
        <v>-4</v>
      </c>
      <c r="R3430">
        <v>1</v>
      </c>
      <c r="S3430">
        <v>67305396</v>
      </c>
      <c r="U3430" t="s">
        <v>6159</v>
      </c>
      <c r="W3430" t="s">
        <v>1216</v>
      </c>
      <c r="X3430">
        <v>354380920000</v>
      </c>
      <c r="Y3430" t="s">
        <v>73</v>
      </c>
      <c r="Z3430" t="s">
        <v>66</v>
      </c>
      <c r="AG3430" t="s">
        <v>1972</v>
      </c>
      <c r="AL3430">
        <v>0</v>
      </c>
      <c r="AN3430" t="s">
        <v>1974</v>
      </c>
      <c r="AO3430">
        <v>0</v>
      </c>
      <c r="AQ3430">
        <v>2258348</v>
      </c>
      <c r="AR3430" t="s">
        <v>4605</v>
      </c>
      <c r="AS3430" t="s">
        <v>5883</v>
      </c>
      <c r="AT3430" t="s">
        <v>1975</v>
      </c>
    </row>
    <row r="3431" spans="1:46" x14ac:dyDescent="0.25">
      <c r="A3431" t="str">
        <f>_xlfn.XLOOKUP(I3431,UTILIZADAS[Contacto1],UTILIZADAS[Source.Name],,0)</f>
        <v>Cobros Abril Canal Fijo</v>
      </c>
      <c r="B3431" s="18">
        <f>VLOOKUP(J3431,Ref!A:C,3,0)</f>
        <v>1</v>
      </c>
      <c r="C3431" s="18">
        <f>VLOOKUP(J3431,Ref!A:D,4,0)</f>
        <v>1</v>
      </c>
      <c r="D3431" s="18" t="str">
        <f t="shared" si="159"/>
        <v>12/may</v>
      </c>
      <c r="E3431" s="18">
        <f t="shared" si="160"/>
        <v>1</v>
      </c>
      <c r="F3431" s="18">
        <v>1</v>
      </c>
      <c r="G3431" s="18">
        <f t="shared" si="161"/>
        <v>1</v>
      </c>
      <c r="H3431" s="3">
        <v>46154.593101851853</v>
      </c>
      <c r="I3431">
        <v>67313117</v>
      </c>
      <c r="J3431">
        <v>6003</v>
      </c>
      <c r="K3431" t="s">
        <v>1983</v>
      </c>
      <c r="L3431" t="s">
        <v>1897</v>
      </c>
      <c r="M3431" t="s">
        <v>1970</v>
      </c>
      <c r="O3431">
        <v>365002870000</v>
      </c>
      <c r="P3431">
        <v>16018</v>
      </c>
      <c r="Q3431">
        <v>-4</v>
      </c>
      <c r="R3431">
        <v>1</v>
      </c>
      <c r="S3431">
        <v>67313117</v>
      </c>
      <c r="U3431" t="s">
        <v>223</v>
      </c>
      <c r="W3431" t="s">
        <v>224</v>
      </c>
      <c r="X3431">
        <v>365002870000</v>
      </c>
      <c r="Y3431" t="s">
        <v>65</v>
      </c>
      <c r="Z3431" t="s">
        <v>66</v>
      </c>
      <c r="AF3431" t="s">
        <v>1976</v>
      </c>
      <c r="AG3431" t="s">
        <v>1972</v>
      </c>
      <c r="AL3431">
        <v>45</v>
      </c>
      <c r="AM3431" t="s">
        <v>1979</v>
      </c>
      <c r="AN3431" t="s">
        <v>1987</v>
      </c>
      <c r="AO3431">
        <v>0</v>
      </c>
      <c r="AQ3431">
        <v>2258349</v>
      </c>
      <c r="AR3431" t="s">
        <v>4605</v>
      </c>
      <c r="AS3431" t="s">
        <v>5883</v>
      </c>
      <c r="AT3431" t="s">
        <v>1892</v>
      </c>
    </row>
    <row r="3432" spans="1:46" x14ac:dyDescent="0.25">
      <c r="A3432" t="str">
        <f>_xlfn.XLOOKUP(I3432,UTILIZADAS[Contacto1],UTILIZADAS[Source.Name],,0)</f>
        <v>Cobros Abril Canal Fijo</v>
      </c>
      <c r="B3432" s="18">
        <f>VLOOKUP(J3432,Ref!A:C,3,0)</f>
        <v>0</v>
      </c>
      <c r="C3432" s="18">
        <f>VLOOKUP(J3432,Ref!A:D,4,0)</f>
        <v>0</v>
      </c>
      <c r="D3432" s="18" t="str">
        <f t="shared" si="159"/>
        <v>02/may</v>
      </c>
      <c r="E3432" s="18">
        <f t="shared" si="160"/>
        <v>11</v>
      </c>
      <c r="F3432" s="18">
        <v>1</v>
      </c>
      <c r="G3432" s="18">
        <f t="shared" si="161"/>
        <v>0</v>
      </c>
      <c r="H3432" s="3">
        <v>46144.499942129631</v>
      </c>
      <c r="I3432">
        <v>67315962</v>
      </c>
      <c r="J3432" t="s">
        <v>1967</v>
      </c>
      <c r="K3432" t="s">
        <v>1968</v>
      </c>
      <c r="L3432" t="s">
        <v>1969</v>
      </c>
      <c r="M3432" t="s">
        <v>1970</v>
      </c>
      <c r="O3432">
        <v>355384240000</v>
      </c>
      <c r="P3432">
        <v>16017</v>
      </c>
      <c r="Q3432">
        <v>-4</v>
      </c>
      <c r="R3432">
        <v>1</v>
      </c>
      <c r="S3432">
        <v>67315962</v>
      </c>
      <c r="U3432" t="s">
        <v>1193</v>
      </c>
      <c r="W3432" t="s">
        <v>1194</v>
      </c>
      <c r="X3432" t="s">
        <v>66</v>
      </c>
      <c r="Y3432" t="s">
        <v>86</v>
      </c>
      <c r="Z3432">
        <v>355384240000</v>
      </c>
      <c r="AG3432" t="s">
        <v>1972</v>
      </c>
      <c r="AI3432" t="s">
        <v>2962</v>
      </c>
      <c r="AL3432">
        <v>0</v>
      </c>
      <c r="AN3432" t="s">
        <v>1974</v>
      </c>
      <c r="AO3432">
        <v>0</v>
      </c>
      <c r="AQ3432">
        <v>2251977</v>
      </c>
      <c r="AR3432" t="s">
        <v>2241</v>
      </c>
      <c r="AS3432" t="s">
        <v>4163</v>
      </c>
      <c r="AT3432" t="s">
        <v>1975</v>
      </c>
    </row>
    <row r="3433" spans="1:46" x14ac:dyDescent="0.25">
      <c r="A3433" t="str">
        <f>_xlfn.XLOOKUP(I3433,UTILIZADAS[Contacto1],UTILIZADAS[Source.Name],,0)</f>
        <v>Cobros Abril Canal Fijo</v>
      </c>
      <c r="B3433" s="18">
        <f>VLOOKUP(J3433,Ref!A:C,3,0)</f>
        <v>0</v>
      </c>
      <c r="C3433" s="18">
        <f>VLOOKUP(J3433,Ref!A:D,4,0)</f>
        <v>0</v>
      </c>
      <c r="D3433" s="18" t="str">
        <f t="shared" si="159"/>
        <v>05/may</v>
      </c>
      <c r="E3433" s="18">
        <f t="shared" si="160"/>
        <v>11</v>
      </c>
      <c r="F3433" s="18">
        <v>1</v>
      </c>
      <c r="G3433" s="18">
        <f t="shared" si="161"/>
        <v>0</v>
      </c>
      <c r="H3433" s="3">
        <v>46147.682164351849</v>
      </c>
      <c r="I3433">
        <v>67315962</v>
      </c>
      <c r="J3433" t="s">
        <v>1967</v>
      </c>
      <c r="K3433" t="s">
        <v>1968</v>
      </c>
      <c r="L3433" t="s">
        <v>1969</v>
      </c>
      <c r="M3433" t="s">
        <v>1970</v>
      </c>
      <c r="O3433">
        <v>355384240000</v>
      </c>
      <c r="P3433">
        <v>16017</v>
      </c>
      <c r="Q3433">
        <v>-4</v>
      </c>
      <c r="R3433">
        <v>1</v>
      </c>
      <c r="S3433">
        <v>67315962</v>
      </c>
      <c r="U3433" t="s">
        <v>1193</v>
      </c>
      <c r="W3433" t="s">
        <v>1194</v>
      </c>
      <c r="X3433" t="s">
        <v>66</v>
      </c>
      <c r="Y3433" t="s">
        <v>86</v>
      </c>
      <c r="Z3433">
        <v>355384240000</v>
      </c>
      <c r="AG3433" t="s">
        <v>1972</v>
      </c>
      <c r="AI3433" t="s">
        <v>2962</v>
      </c>
      <c r="AL3433">
        <v>0</v>
      </c>
      <c r="AN3433" t="s">
        <v>1974</v>
      </c>
      <c r="AO3433">
        <v>0</v>
      </c>
      <c r="AQ3433">
        <v>2251977</v>
      </c>
      <c r="AR3433" t="s">
        <v>2241</v>
      </c>
      <c r="AS3433" t="s">
        <v>4163</v>
      </c>
      <c r="AT3433" t="s">
        <v>1975</v>
      </c>
    </row>
    <row r="3434" spans="1:46" x14ac:dyDescent="0.25">
      <c r="A3434" t="str">
        <f>_xlfn.XLOOKUP(I3434,UTILIZADAS[Contacto1],UTILIZADAS[Source.Name],,0)</f>
        <v>Cobros Abril Canal Fijo</v>
      </c>
      <c r="B3434" s="18">
        <f>VLOOKUP(J3434,Ref!A:C,3,0)</f>
        <v>0</v>
      </c>
      <c r="C3434" s="18">
        <f>VLOOKUP(J3434,Ref!A:D,4,0)</f>
        <v>0</v>
      </c>
      <c r="D3434" s="18" t="str">
        <f t="shared" si="159"/>
        <v>07/may</v>
      </c>
      <c r="E3434" s="18">
        <f t="shared" si="160"/>
        <v>11</v>
      </c>
      <c r="F3434" s="18">
        <v>1</v>
      </c>
      <c r="G3434" s="18">
        <f t="shared" si="161"/>
        <v>0</v>
      </c>
      <c r="H3434" s="3">
        <v>46149.530590277776</v>
      </c>
      <c r="I3434">
        <v>67315962</v>
      </c>
      <c r="J3434" t="s">
        <v>1967</v>
      </c>
      <c r="K3434" t="s">
        <v>1968</v>
      </c>
      <c r="L3434" t="s">
        <v>1969</v>
      </c>
      <c r="M3434" t="s">
        <v>1970</v>
      </c>
      <c r="O3434">
        <v>355384240000</v>
      </c>
      <c r="P3434">
        <v>16017</v>
      </c>
      <c r="Q3434">
        <v>-4</v>
      </c>
      <c r="R3434">
        <v>1</v>
      </c>
      <c r="S3434">
        <v>67315962</v>
      </c>
      <c r="U3434" t="s">
        <v>1193</v>
      </c>
      <c r="W3434" t="s">
        <v>1194</v>
      </c>
      <c r="X3434" t="s">
        <v>66</v>
      </c>
      <c r="Y3434" t="s">
        <v>86</v>
      </c>
      <c r="Z3434">
        <v>355384240000</v>
      </c>
      <c r="AG3434" t="s">
        <v>1972</v>
      </c>
      <c r="AI3434" t="s">
        <v>2962</v>
      </c>
      <c r="AL3434">
        <v>0</v>
      </c>
      <c r="AN3434" t="s">
        <v>1974</v>
      </c>
      <c r="AO3434">
        <v>0</v>
      </c>
      <c r="AQ3434">
        <v>2251977</v>
      </c>
      <c r="AR3434" t="s">
        <v>2241</v>
      </c>
      <c r="AS3434" t="s">
        <v>4163</v>
      </c>
      <c r="AT3434" t="s">
        <v>1975</v>
      </c>
    </row>
    <row r="3435" spans="1:46" x14ac:dyDescent="0.25">
      <c r="A3435" t="str">
        <f>_xlfn.XLOOKUP(I3435,UTILIZADAS[Contacto1],UTILIZADAS[Source.Name],,0)</f>
        <v>Cobros Abril Canal Fijo</v>
      </c>
      <c r="B3435" s="18">
        <f>VLOOKUP(J3435,Ref!A:C,3,0)</f>
        <v>0</v>
      </c>
      <c r="C3435" s="18">
        <f>VLOOKUP(J3435,Ref!A:D,4,0)</f>
        <v>0</v>
      </c>
      <c r="D3435" s="18" t="str">
        <f t="shared" si="159"/>
        <v>08/may</v>
      </c>
      <c r="E3435" s="18">
        <f t="shared" si="160"/>
        <v>11</v>
      </c>
      <c r="F3435" s="18">
        <v>1</v>
      </c>
      <c r="G3435" s="18">
        <f t="shared" si="161"/>
        <v>0</v>
      </c>
      <c r="H3435" s="3">
        <v>46150.593368055554</v>
      </c>
      <c r="I3435">
        <v>67315962</v>
      </c>
      <c r="J3435" t="s">
        <v>1967</v>
      </c>
      <c r="K3435" t="s">
        <v>1968</v>
      </c>
      <c r="L3435" t="s">
        <v>1969</v>
      </c>
      <c r="M3435" t="s">
        <v>1970</v>
      </c>
      <c r="O3435">
        <v>355384240000</v>
      </c>
      <c r="P3435">
        <v>16017</v>
      </c>
      <c r="Q3435">
        <v>-4</v>
      </c>
      <c r="R3435">
        <v>1</v>
      </c>
      <c r="S3435">
        <v>67315962</v>
      </c>
      <c r="U3435" t="s">
        <v>1193</v>
      </c>
      <c r="W3435" t="s">
        <v>1194</v>
      </c>
      <c r="X3435" t="s">
        <v>66</v>
      </c>
      <c r="Y3435" t="s">
        <v>86</v>
      </c>
      <c r="Z3435">
        <v>355384240000</v>
      </c>
      <c r="AG3435" t="s">
        <v>1972</v>
      </c>
      <c r="AI3435" t="s">
        <v>2962</v>
      </c>
      <c r="AL3435">
        <v>0</v>
      </c>
      <c r="AN3435" t="s">
        <v>1974</v>
      </c>
      <c r="AO3435">
        <v>0</v>
      </c>
      <c r="AQ3435">
        <v>2251977</v>
      </c>
      <c r="AR3435" t="s">
        <v>2241</v>
      </c>
      <c r="AS3435" t="s">
        <v>4163</v>
      </c>
      <c r="AT3435" t="s">
        <v>1975</v>
      </c>
    </row>
    <row r="3436" spans="1:46" x14ac:dyDescent="0.25">
      <c r="A3436" t="str">
        <f>_xlfn.XLOOKUP(I3436,UTILIZADAS[Contacto1],UTILIZADAS[Source.Name],,0)</f>
        <v>Cobros Abril Canal Fijo</v>
      </c>
      <c r="B3436" s="18">
        <f>VLOOKUP(J3436,Ref!A:C,3,0)</f>
        <v>0</v>
      </c>
      <c r="C3436" s="18">
        <f>VLOOKUP(J3436,Ref!A:D,4,0)</f>
        <v>0</v>
      </c>
      <c r="D3436" s="18" t="str">
        <f t="shared" si="159"/>
        <v>12/may</v>
      </c>
      <c r="E3436" s="18">
        <f t="shared" si="160"/>
        <v>11</v>
      </c>
      <c r="F3436" s="18">
        <v>1</v>
      </c>
      <c r="G3436" s="18">
        <f t="shared" si="161"/>
        <v>0</v>
      </c>
      <c r="H3436" s="3">
        <v>46154.59302083333</v>
      </c>
      <c r="I3436">
        <v>67315962</v>
      </c>
      <c r="J3436" t="s">
        <v>1967</v>
      </c>
      <c r="K3436" t="s">
        <v>1968</v>
      </c>
      <c r="L3436" t="s">
        <v>1969</v>
      </c>
      <c r="M3436" t="s">
        <v>1970</v>
      </c>
      <c r="O3436">
        <v>355384240000</v>
      </c>
      <c r="P3436">
        <v>16018</v>
      </c>
      <c r="Q3436">
        <v>-4</v>
      </c>
      <c r="R3436">
        <v>1</v>
      </c>
      <c r="S3436">
        <v>67315962</v>
      </c>
      <c r="U3436" t="s">
        <v>1193</v>
      </c>
      <c r="W3436" t="s">
        <v>1194</v>
      </c>
      <c r="X3436">
        <v>355384240000</v>
      </c>
      <c r="Y3436" t="s">
        <v>86</v>
      </c>
      <c r="Z3436" t="s">
        <v>66</v>
      </c>
      <c r="AG3436" t="s">
        <v>1972</v>
      </c>
      <c r="AL3436">
        <v>0</v>
      </c>
      <c r="AN3436" t="s">
        <v>1974</v>
      </c>
      <c r="AO3436">
        <v>0</v>
      </c>
      <c r="AQ3436">
        <v>2258350</v>
      </c>
      <c r="AR3436" t="s">
        <v>4605</v>
      </c>
      <c r="AS3436" t="s">
        <v>5883</v>
      </c>
      <c r="AT3436" t="s">
        <v>1975</v>
      </c>
    </row>
    <row r="3437" spans="1:46" x14ac:dyDescent="0.25">
      <c r="A3437" t="str">
        <f>_xlfn.XLOOKUP(I3437,UTILIZADAS[Contacto1],UTILIZADAS[Source.Name],,0)</f>
        <v>Cobros Abril Canal Fijo</v>
      </c>
      <c r="B3437" s="18">
        <f>VLOOKUP(J3437,Ref!A:C,3,0)</f>
        <v>0</v>
      </c>
      <c r="C3437" s="18">
        <f>VLOOKUP(J3437,Ref!A:D,4,0)</f>
        <v>0</v>
      </c>
      <c r="D3437" s="18" t="str">
        <f t="shared" si="159"/>
        <v>14/may</v>
      </c>
      <c r="E3437" s="18">
        <f t="shared" si="160"/>
        <v>11</v>
      </c>
      <c r="F3437" s="18">
        <v>1</v>
      </c>
      <c r="G3437" s="18">
        <f t="shared" si="161"/>
        <v>0</v>
      </c>
      <c r="H3437" s="3">
        <v>46156.622534722221</v>
      </c>
      <c r="I3437">
        <v>67315962</v>
      </c>
      <c r="J3437" t="s">
        <v>1967</v>
      </c>
      <c r="K3437" t="s">
        <v>1968</v>
      </c>
      <c r="L3437" t="s">
        <v>1969</v>
      </c>
      <c r="M3437" t="s">
        <v>1970</v>
      </c>
      <c r="O3437">
        <v>355384240000</v>
      </c>
      <c r="P3437">
        <v>16018</v>
      </c>
      <c r="Q3437">
        <v>-4</v>
      </c>
      <c r="R3437">
        <v>1</v>
      </c>
      <c r="S3437">
        <v>67315962</v>
      </c>
      <c r="U3437" t="s">
        <v>1193</v>
      </c>
      <c r="W3437" t="s">
        <v>1194</v>
      </c>
      <c r="X3437">
        <v>355384240000</v>
      </c>
      <c r="Y3437" t="s">
        <v>86</v>
      </c>
      <c r="Z3437" t="s">
        <v>66</v>
      </c>
      <c r="AG3437" t="s">
        <v>1972</v>
      </c>
      <c r="AL3437">
        <v>0</v>
      </c>
      <c r="AN3437" t="s">
        <v>1974</v>
      </c>
      <c r="AO3437">
        <v>0</v>
      </c>
      <c r="AQ3437">
        <v>2258350</v>
      </c>
      <c r="AR3437" t="s">
        <v>4605</v>
      </c>
      <c r="AS3437" t="s">
        <v>5883</v>
      </c>
      <c r="AT3437" t="s">
        <v>1975</v>
      </c>
    </row>
    <row r="3438" spans="1:46" x14ac:dyDescent="0.25">
      <c r="A3438" t="str">
        <f>_xlfn.XLOOKUP(I3438,UTILIZADAS[Contacto1],UTILIZADAS[Source.Name],,0)</f>
        <v>Cobros Abril Canal Fijo</v>
      </c>
      <c r="B3438" s="18">
        <f>VLOOKUP(J3438,Ref!A:C,3,0)</f>
        <v>0</v>
      </c>
      <c r="C3438" s="18">
        <f>VLOOKUP(J3438,Ref!A:D,4,0)</f>
        <v>0</v>
      </c>
      <c r="D3438" s="18" t="str">
        <f t="shared" si="159"/>
        <v>18/may</v>
      </c>
      <c r="E3438" s="18">
        <f t="shared" si="160"/>
        <v>11</v>
      </c>
      <c r="F3438" s="18">
        <v>1</v>
      </c>
      <c r="G3438" s="18">
        <f t="shared" si="161"/>
        <v>0</v>
      </c>
      <c r="H3438" s="3">
        <v>46160.756469907406</v>
      </c>
      <c r="I3438">
        <v>67315962</v>
      </c>
      <c r="J3438" t="s">
        <v>2023</v>
      </c>
      <c r="K3438" t="s">
        <v>1968</v>
      </c>
      <c r="L3438" t="s">
        <v>1969</v>
      </c>
      <c r="M3438" t="s">
        <v>1970</v>
      </c>
      <c r="O3438">
        <v>355384240000</v>
      </c>
      <c r="P3438">
        <v>16018</v>
      </c>
      <c r="Q3438">
        <v>-4</v>
      </c>
      <c r="R3438">
        <v>1</v>
      </c>
      <c r="S3438">
        <v>67315962</v>
      </c>
      <c r="U3438" t="s">
        <v>1193</v>
      </c>
      <c r="W3438" t="s">
        <v>1194</v>
      </c>
      <c r="X3438">
        <v>355384240000</v>
      </c>
      <c r="Y3438" t="s">
        <v>86</v>
      </c>
      <c r="Z3438" t="s">
        <v>66</v>
      </c>
      <c r="AG3438" t="s">
        <v>1972</v>
      </c>
      <c r="AL3438">
        <v>0</v>
      </c>
      <c r="AN3438" t="s">
        <v>1974</v>
      </c>
      <c r="AO3438">
        <v>0</v>
      </c>
      <c r="AQ3438">
        <v>2258350</v>
      </c>
      <c r="AR3438" t="s">
        <v>4605</v>
      </c>
      <c r="AS3438" t="s">
        <v>5883</v>
      </c>
      <c r="AT3438" t="s">
        <v>2024</v>
      </c>
    </row>
    <row r="3439" spans="1:46" x14ac:dyDescent="0.25">
      <c r="A3439" t="str">
        <f>_xlfn.XLOOKUP(I3439,UTILIZADAS[Contacto1],UTILIZADAS[Source.Name],,0)</f>
        <v>Cobros Abril Canal Fijo</v>
      </c>
      <c r="B3439" s="18">
        <f>VLOOKUP(J3439,Ref!A:C,3,0)</f>
        <v>0</v>
      </c>
      <c r="C3439" s="18">
        <f>VLOOKUP(J3439,Ref!A:D,4,0)</f>
        <v>0</v>
      </c>
      <c r="D3439" s="18" t="str">
        <f t="shared" si="159"/>
        <v>19/may</v>
      </c>
      <c r="E3439" s="18">
        <f t="shared" si="160"/>
        <v>11</v>
      </c>
      <c r="F3439" s="18">
        <v>1</v>
      </c>
      <c r="G3439" s="18">
        <f t="shared" si="161"/>
        <v>0</v>
      </c>
      <c r="H3439" s="3">
        <v>46161.521319444444</v>
      </c>
      <c r="I3439">
        <v>67315962</v>
      </c>
      <c r="J3439" t="s">
        <v>1967</v>
      </c>
      <c r="K3439" t="s">
        <v>1968</v>
      </c>
      <c r="L3439" t="s">
        <v>1969</v>
      </c>
      <c r="M3439" t="s">
        <v>1970</v>
      </c>
      <c r="O3439">
        <v>355384240000</v>
      </c>
      <c r="P3439">
        <v>16018</v>
      </c>
      <c r="Q3439">
        <v>-4</v>
      </c>
      <c r="R3439">
        <v>1</v>
      </c>
      <c r="S3439">
        <v>67315962</v>
      </c>
      <c r="U3439" t="s">
        <v>1193</v>
      </c>
      <c r="W3439" t="s">
        <v>1194</v>
      </c>
      <c r="X3439">
        <v>355384240000</v>
      </c>
      <c r="Y3439" t="s">
        <v>86</v>
      </c>
      <c r="Z3439" t="s">
        <v>66</v>
      </c>
      <c r="AG3439" t="s">
        <v>1972</v>
      </c>
      <c r="AL3439">
        <v>0</v>
      </c>
      <c r="AN3439" t="s">
        <v>1974</v>
      </c>
      <c r="AO3439">
        <v>0</v>
      </c>
      <c r="AQ3439">
        <v>2258350</v>
      </c>
      <c r="AR3439" t="s">
        <v>4605</v>
      </c>
      <c r="AS3439" t="s">
        <v>5883</v>
      </c>
      <c r="AT3439" t="s">
        <v>1975</v>
      </c>
    </row>
    <row r="3440" spans="1:46" x14ac:dyDescent="0.25">
      <c r="A3440" t="str">
        <f>_xlfn.XLOOKUP(I3440,UTILIZADAS[Contacto1],UTILIZADAS[Source.Name],,0)</f>
        <v>Cobros Abril Canal Fijo</v>
      </c>
      <c r="B3440" s="18">
        <f>VLOOKUP(J3440,Ref!A:C,3,0)</f>
        <v>0</v>
      </c>
      <c r="C3440" s="18">
        <f>VLOOKUP(J3440,Ref!A:D,4,0)</f>
        <v>0</v>
      </c>
      <c r="D3440" s="18" t="str">
        <f t="shared" si="159"/>
        <v>20/may</v>
      </c>
      <c r="E3440" s="18">
        <f t="shared" si="160"/>
        <v>11</v>
      </c>
      <c r="F3440" s="18">
        <v>1</v>
      </c>
      <c r="G3440" s="18">
        <f t="shared" si="161"/>
        <v>0</v>
      </c>
      <c r="H3440" s="3">
        <v>46162.586400462962</v>
      </c>
      <c r="I3440">
        <v>67315962</v>
      </c>
      <c r="J3440" t="s">
        <v>1967</v>
      </c>
      <c r="K3440" t="s">
        <v>1968</v>
      </c>
      <c r="L3440" t="s">
        <v>1969</v>
      </c>
      <c r="M3440" t="s">
        <v>1970</v>
      </c>
      <c r="O3440">
        <v>355384240000</v>
      </c>
      <c r="P3440">
        <v>16018</v>
      </c>
      <c r="Q3440">
        <v>-4</v>
      </c>
      <c r="R3440">
        <v>1</v>
      </c>
      <c r="S3440">
        <v>67315962</v>
      </c>
      <c r="U3440" t="s">
        <v>1193</v>
      </c>
      <c r="W3440" t="s">
        <v>1194</v>
      </c>
      <c r="X3440">
        <v>355384240000</v>
      </c>
      <c r="Y3440" t="s">
        <v>86</v>
      </c>
      <c r="Z3440" t="s">
        <v>66</v>
      </c>
      <c r="AG3440" t="s">
        <v>1972</v>
      </c>
      <c r="AL3440">
        <v>0</v>
      </c>
      <c r="AN3440" t="s">
        <v>1974</v>
      </c>
      <c r="AO3440">
        <v>0</v>
      </c>
      <c r="AQ3440">
        <v>2258350</v>
      </c>
      <c r="AR3440" t="s">
        <v>4605</v>
      </c>
      <c r="AS3440" t="s">
        <v>5883</v>
      </c>
      <c r="AT3440" t="s">
        <v>1975</v>
      </c>
    </row>
    <row r="3441" spans="1:46" x14ac:dyDescent="0.25">
      <c r="A3441" t="str">
        <f>_xlfn.XLOOKUP(I3441,UTILIZADAS[Contacto1],UTILIZADAS[Source.Name],,0)</f>
        <v>Cobros Abril Canal Fijo</v>
      </c>
      <c r="B3441" s="18">
        <f>VLOOKUP(J3441,Ref!A:C,3,0)</f>
        <v>0</v>
      </c>
      <c r="C3441" s="18">
        <f>VLOOKUP(J3441,Ref!A:D,4,0)</f>
        <v>0</v>
      </c>
      <c r="D3441" s="18" t="str">
        <f t="shared" si="159"/>
        <v>21/may</v>
      </c>
      <c r="E3441" s="18">
        <f t="shared" si="160"/>
        <v>11</v>
      </c>
      <c r="F3441" s="18">
        <v>1</v>
      </c>
      <c r="G3441" s="18">
        <f t="shared" si="161"/>
        <v>0</v>
      </c>
      <c r="H3441" s="3">
        <v>46163.607245370367</v>
      </c>
      <c r="I3441">
        <v>67315962</v>
      </c>
      <c r="J3441" t="s">
        <v>1967</v>
      </c>
      <c r="K3441" t="s">
        <v>1968</v>
      </c>
      <c r="L3441" t="s">
        <v>1969</v>
      </c>
      <c r="M3441" t="s">
        <v>1970</v>
      </c>
      <c r="O3441">
        <v>355384240000</v>
      </c>
      <c r="P3441">
        <v>16018</v>
      </c>
      <c r="Q3441">
        <v>-4</v>
      </c>
      <c r="R3441">
        <v>1</v>
      </c>
      <c r="S3441">
        <v>67315962</v>
      </c>
      <c r="U3441" t="s">
        <v>1193</v>
      </c>
      <c r="W3441" t="s">
        <v>1194</v>
      </c>
      <c r="X3441">
        <v>355384240000</v>
      </c>
      <c r="Y3441" t="s">
        <v>86</v>
      </c>
      <c r="Z3441" t="s">
        <v>66</v>
      </c>
      <c r="AG3441" t="s">
        <v>1972</v>
      </c>
      <c r="AL3441">
        <v>0</v>
      </c>
      <c r="AN3441" t="s">
        <v>1974</v>
      </c>
      <c r="AO3441">
        <v>0</v>
      </c>
      <c r="AQ3441">
        <v>2258350</v>
      </c>
      <c r="AR3441" t="s">
        <v>4605</v>
      </c>
      <c r="AS3441" t="s">
        <v>5883</v>
      </c>
      <c r="AT3441" t="s">
        <v>1975</v>
      </c>
    </row>
    <row r="3442" spans="1:46" x14ac:dyDescent="0.25">
      <c r="A3442" t="str">
        <f>_xlfn.XLOOKUP(I3442,UTILIZADAS[Contacto1],UTILIZADAS[Source.Name],,0)</f>
        <v>Cobros Abril Canal Fijo</v>
      </c>
      <c r="B3442" s="18">
        <f>VLOOKUP(J3442,Ref!A:C,3,0)</f>
        <v>0</v>
      </c>
      <c r="C3442" s="18">
        <f>VLOOKUP(J3442,Ref!A:D,4,0)</f>
        <v>0</v>
      </c>
      <c r="D3442" s="18" t="str">
        <f t="shared" ref="D3442:D3505" si="162">TEXT(H3442,"dd/mmm")</f>
        <v>22/may</v>
      </c>
      <c r="E3442" s="18">
        <f t="shared" ref="E3442:E3505" si="163">+COUNTIF(I:I,I3442)</f>
        <v>11</v>
      </c>
      <c r="F3442" s="18">
        <v>1</v>
      </c>
      <c r="G3442" s="18">
        <f t="shared" ref="G3442:G3505" si="164">IF(I3442=I3443,0,1)</f>
        <v>1</v>
      </c>
      <c r="H3442" s="3">
        <v>46164.451018518521</v>
      </c>
      <c r="I3442">
        <v>67315962</v>
      </c>
      <c r="J3442" t="s">
        <v>2023</v>
      </c>
      <c r="K3442" t="s">
        <v>1968</v>
      </c>
      <c r="L3442" t="s">
        <v>1969</v>
      </c>
      <c r="M3442" t="s">
        <v>1970</v>
      </c>
      <c r="O3442">
        <v>355384240000</v>
      </c>
      <c r="P3442">
        <v>16018</v>
      </c>
      <c r="Q3442">
        <v>-4</v>
      </c>
      <c r="R3442">
        <v>1</v>
      </c>
      <c r="S3442">
        <v>67315962</v>
      </c>
      <c r="U3442" t="s">
        <v>1193</v>
      </c>
      <c r="W3442" t="s">
        <v>1194</v>
      </c>
      <c r="X3442">
        <v>355384240000</v>
      </c>
      <c r="Y3442" t="s">
        <v>86</v>
      </c>
      <c r="Z3442" t="s">
        <v>66</v>
      </c>
      <c r="AG3442" t="s">
        <v>1972</v>
      </c>
      <c r="AL3442">
        <v>0</v>
      </c>
      <c r="AN3442" t="s">
        <v>1974</v>
      </c>
      <c r="AO3442">
        <v>0</v>
      </c>
      <c r="AQ3442">
        <v>2258350</v>
      </c>
      <c r="AR3442" t="s">
        <v>4605</v>
      </c>
      <c r="AS3442" t="s">
        <v>5883</v>
      </c>
      <c r="AT3442" t="s">
        <v>2024</v>
      </c>
    </row>
    <row r="3443" spans="1:46" x14ac:dyDescent="0.25">
      <c r="A3443" t="str">
        <f>_xlfn.XLOOKUP(I3443,UTILIZADAS[Contacto1],UTILIZADAS[Source.Name],,0)</f>
        <v>Cobros Abril Canal Fijo</v>
      </c>
      <c r="B3443" s="18">
        <f>VLOOKUP(J3443,Ref!A:C,3,0)</f>
        <v>0</v>
      </c>
      <c r="C3443" s="18">
        <f>VLOOKUP(J3443,Ref!A:D,4,0)</f>
        <v>0</v>
      </c>
      <c r="D3443" s="18" t="str">
        <f t="shared" si="162"/>
        <v>12/may</v>
      </c>
      <c r="E3443" s="18">
        <f t="shared" si="163"/>
        <v>2</v>
      </c>
      <c r="F3443" s="18">
        <v>1</v>
      </c>
      <c r="G3443" s="18">
        <f t="shared" si="164"/>
        <v>0</v>
      </c>
      <c r="H3443" s="3">
        <v>46154.593449074076</v>
      </c>
      <c r="I3443">
        <v>67322843</v>
      </c>
      <c r="J3443" t="s">
        <v>2021</v>
      </c>
      <c r="K3443" t="s">
        <v>1968</v>
      </c>
      <c r="L3443" t="s">
        <v>1969</v>
      </c>
      <c r="M3443" t="s">
        <v>1970</v>
      </c>
      <c r="O3443">
        <v>355372380000</v>
      </c>
      <c r="P3443">
        <v>16018</v>
      </c>
      <c r="Q3443">
        <v>-4</v>
      </c>
      <c r="R3443">
        <v>1</v>
      </c>
      <c r="S3443">
        <v>67322843</v>
      </c>
      <c r="U3443" t="s">
        <v>1211</v>
      </c>
      <c r="W3443" t="s">
        <v>1212</v>
      </c>
      <c r="X3443">
        <v>355372380000</v>
      </c>
      <c r="Y3443" t="s">
        <v>65</v>
      </c>
      <c r="Z3443" t="s">
        <v>66</v>
      </c>
      <c r="AF3443" t="s">
        <v>1976</v>
      </c>
      <c r="AG3443" t="s">
        <v>1972</v>
      </c>
      <c r="AL3443">
        <v>5</v>
      </c>
      <c r="AN3443" t="s">
        <v>1974</v>
      </c>
      <c r="AO3443">
        <v>0</v>
      </c>
      <c r="AQ3443">
        <v>2258351</v>
      </c>
      <c r="AR3443" t="s">
        <v>4605</v>
      </c>
      <c r="AS3443" t="s">
        <v>5883</v>
      </c>
      <c r="AT3443" t="s">
        <v>2022</v>
      </c>
    </row>
    <row r="3444" spans="1:46" x14ac:dyDescent="0.25">
      <c r="A3444" t="str">
        <f>_xlfn.XLOOKUP(I3444,UTILIZADAS[Contacto1],UTILIZADAS[Source.Name],,0)</f>
        <v>Cobros Abril Canal Fijo</v>
      </c>
      <c r="B3444" s="18">
        <f>VLOOKUP(J3444,Ref!A:C,3,0)</f>
        <v>1</v>
      </c>
      <c r="C3444" s="18">
        <f>VLOOKUP(J3444,Ref!A:D,4,0)</f>
        <v>1</v>
      </c>
      <c r="D3444" s="18" t="str">
        <f t="shared" si="162"/>
        <v>14/may</v>
      </c>
      <c r="E3444" s="18">
        <f t="shared" si="163"/>
        <v>2</v>
      </c>
      <c r="F3444" s="18">
        <v>1</v>
      </c>
      <c r="G3444" s="18">
        <f t="shared" si="164"/>
        <v>1</v>
      </c>
      <c r="H3444" s="3">
        <v>46156.62296296296</v>
      </c>
      <c r="I3444">
        <v>67322843</v>
      </c>
      <c r="J3444">
        <v>6003</v>
      </c>
      <c r="K3444" t="s">
        <v>1983</v>
      </c>
      <c r="L3444" t="s">
        <v>1897</v>
      </c>
      <c r="M3444" t="s">
        <v>1970</v>
      </c>
      <c r="O3444">
        <v>355372380000</v>
      </c>
      <c r="P3444">
        <v>16018</v>
      </c>
      <c r="Q3444">
        <v>-4</v>
      </c>
      <c r="R3444">
        <v>1</v>
      </c>
      <c r="S3444">
        <v>67322843</v>
      </c>
      <c r="U3444" t="s">
        <v>1211</v>
      </c>
      <c r="W3444" t="s">
        <v>1212</v>
      </c>
      <c r="X3444">
        <v>355372380000</v>
      </c>
      <c r="Y3444" t="s">
        <v>65</v>
      </c>
      <c r="Z3444" t="s">
        <v>66</v>
      </c>
      <c r="AF3444" t="s">
        <v>1976</v>
      </c>
      <c r="AG3444" t="s">
        <v>1972</v>
      </c>
      <c r="AL3444">
        <v>41</v>
      </c>
      <c r="AM3444" t="s">
        <v>1979</v>
      </c>
      <c r="AN3444" t="s">
        <v>1987</v>
      </c>
      <c r="AO3444">
        <v>0</v>
      </c>
      <c r="AQ3444">
        <v>2258351</v>
      </c>
      <c r="AR3444" t="s">
        <v>4605</v>
      </c>
      <c r="AS3444" t="s">
        <v>5883</v>
      </c>
      <c r="AT3444" t="s">
        <v>1892</v>
      </c>
    </row>
    <row r="3445" spans="1:46" x14ac:dyDescent="0.25">
      <c r="A3445" t="str">
        <f>_xlfn.XLOOKUP(I3445,UTILIZADAS[Contacto1],UTILIZADAS[Source.Name],,0)</f>
        <v>Cobros Abril Canal Fijo</v>
      </c>
      <c r="B3445" s="18">
        <f>VLOOKUP(J3445,Ref!A:C,3,0)</f>
        <v>0</v>
      </c>
      <c r="C3445" s="18">
        <f>VLOOKUP(J3445,Ref!A:D,4,0)</f>
        <v>0</v>
      </c>
      <c r="D3445" s="18" t="str">
        <f t="shared" si="162"/>
        <v>12/may</v>
      </c>
      <c r="E3445" s="18">
        <f t="shared" si="163"/>
        <v>3</v>
      </c>
      <c r="F3445" s="18">
        <v>1</v>
      </c>
      <c r="G3445" s="18">
        <f t="shared" si="164"/>
        <v>0</v>
      </c>
      <c r="H3445" s="3">
        <v>46154.593877314815</v>
      </c>
      <c r="I3445">
        <v>67323047</v>
      </c>
      <c r="J3445" t="s">
        <v>2021</v>
      </c>
      <c r="K3445" t="s">
        <v>1968</v>
      </c>
      <c r="L3445" t="s">
        <v>1969</v>
      </c>
      <c r="M3445" t="s">
        <v>1970</v>
      </c>
      <c r="O3445">
        <v>369041900000</v>
      </c>
      <c r="P3445">
        <v>16018</v>
      </c>
      <c r="Q3445">
        <v>-4</v>
      </c>
      <c r="R3445">
        <v>1</v>
      </c>
      <c r="S3445">
        <v>67323047</v>
      </c>
      <c r="U3445" t="s">
        <v>2512</v>
      </c>
      <c r="W3445" t="s">
        <v>4111</v>
      </c>
      <c r="X3445">
        <v>369041900000</v>
      </c>
      <c r="Y3445" t="s">
        <v>65</v>
      </c>
      <c r="Z3445" t="s">
        <v>66</v>
      </c>
      <c r="AF3445" t="s">
        <v>1976</v>
      </c>
      <c r="AG3445" t="s">
        <v>1972</v>
      </c>
      <c r="AL3445">
        <v>5</v>
      </c>
      <c r="AN3445" t="s">
        <v>1974</v>
      </c>
      <c r="AO3445">
        <v>0</v>
      </c>
      <c r="AQ3445">
        <v>2258352</v>
      </c>
      <c r="AR3445" t="s">
        <v>4605</v>
      </c>
      <c r="AS3445" t="s">
        <v>5883</v>
      </c>
      <c r="AT3445" t="s">
        <v>2022</v>
      </c>
    </row>
    <row r="3446" spans="1:46" x14ac:dyDescent="0.25">
      <c r="A3446" t="str">
        <f>_xlfn.XLOOKUP(I3446,UTILIZADAS[Contacto1],UTILIZADAS[Source.Name],,0)</f>
        <v>Cobros Abril Canal Fijo</v>
      </c>
      <c r="B3446" s="18">
        <f>VLOOKUP(J3446,Ref!A:C,3,0)</f>
        <v>0</v>
      </c>
      <c r="C3446" s="18">
        <f>VLOOKUP(J3446,Ref!A:D,4,0)</f>
        <v>0</v>
      </c>
      <c r="D3446" s="18" t="str">
        <f t="shared" si="162"/>
        <v>14/may</v>
      </c>
      <c r="E3446" s="18">
        <f t="shared" si="163"/>
        <v>3</v>
      </c>
      <c r="F3446" s="18">
        <v>1</v>
      </c>
      <c r="G3446" s="18">
        <f t="shared" si="164"/>
        <v>0</v>
      </c>
      <c r="H3446" s="3">
        <v>46156.623599537037</v>
      </c>
      <c r="I3446">
        <v>67323047</v>
      </c>
      <c r="J3446" t="s">
        <v>2021</v>
      </c>
      <c r="K3446" t="s">
        <v>1968</v>
      </c>
      <c r="L3446" t="s">
        <v>1969</v>
      </c>
      <c r="M3446" t="s">
        <v>1970</v>
      </c>
      <c r="O3446">
        <v>369041900000</v>
      </c>
      <c r="P3446">
        <v>16018</v>
      </c>
      <c r="Q3446">
        <v>-4</v>
      </c>
      <c r="R3446">
        <v>1</v>
      </c>
      <c r="S3446">
        <v>67323047</v>
      </c>
      <c r="U3446" t="s">
        <v>2512</v>
      </c>
      <c r="W3446" t="s">
        <v>4111</v>
      </c>
      <c r="X3446">
        <v>369041900000</v>
      </c>
      <c r="Y3446" t="s">
        <v>65</v>
      </c>
      <c r="Z3446" t="s">
        <v>66</v>
      </c>
      <c r="AF3446" t="s">
        <v>1976</v>
      </c>
      <c r="AG3446" t="s">
        <v>1972</v>
      </c>
      <c r="AL3446">
        <v>5</v>
      </c>
      <c r="AN3446" t="s">
        <v>1974</v>
      </c>
      <c r="AO3446">
        <v>0</v>
      </c>
      <c r="AQ3446">
        <v>2258352</v>
      </c>
      <c r="AR3446" t="s">
        <v>4605</v>
      </c>
      <c r="AS3446" t="s">
        <v>5883</v>
      </c>
      <c r="AT3446" t="s">
        <v>2022</v>
      </c>
    </row>
    <row r="3447" spans="1:46" x14ac:dyDescent="0.25">
      <c r="A3447" t="str">
        <f>_xlfn.XLOOKUP(I3447,UTILIZADAS[Contacto1],UTILIZADAS[Source.Name],,0)</f>
        <v>Cobros Abril Canal Fijo</v>
      </c>
      <c r="B3447" s="18">
        <f>VLOOKUP(J3447,Ref!A:C,3,0)</f>
        <v>0</v>
      </c>
      <c r="C3447" s="18">
        <f>VLOOKUP(J3447,Ref!A:D,4,0)</f>
        <v>0</v>
      </c>
      <c r="D3447" s="18" t="str">
        <f t="shared" si="162"/>
        <v>18/may</v>
      </c>
      <c r="E3447" s="18">
        <f t="shared" si="163"/>
        <v>3</v>
      </c>
      <c r="F3447" s="18">
        <v>1</v>
      </c>
      <c r="G3447" s="18">
        <f t="shared" si="164"/>
        <v>1</v>
      </c>
      <c r="H3447" s="3">
        <v>46160.75608796296</v>
      </c>
      <c r="I3447">
        <v>67323047</v>
      </c>
      <c r="J3447">
        <v>6004</v>
      </c>
      <c r="K3447" t="s">
        <v>1983</v>
      </c>
      <c r="L3447" t="s">
        <v>1897</v>
      </c>
      <c r="M3447" t="s">
        <v>1970</v>
      </c>
      <c r="O3447">
        <v>369041900000</v>
      </c>
      <c r="P3447">
        <v>16018</v>
      </c>
      <c r="Q3447">
        <v>-4</v>
      </c>
      <c r="R3447">
        <v>1</v>
      </c>
      <c r="S3447">
        <v>67323047</v>
      </c>
      <c r="U3447" t="s">
        <v>2512</v>
      </c>
      <c r="W3447" t="s">
        <v>4111</v>
      </c>
      <c r="X3447">
        <v>369041900000</v>
      </c>
      <c r="Y3447" t="s">
        <v>65</v>
      </c>
      <c r="Z3447" t="s">
        <v>66</v>
      </c>
      <c r="AF3447" t="s">
        <v>1976</v>
      </c>
      <c r="AG3447" t="s">
        <v>1972</v>
      </c>
      <c r="AL3447">
        <v>63</v>
      </c>
      <c r="AM3447" t="s">
        <v>1979</v>
      </c>
      <c r="AN3447" t="s">
        <v>1987</v>
      </c>
      <c r="AO3447">
        <v>0</v>
      </c>
      <c r="AQ3447">
        <v>2258352</v>
      </c>
      <c r="AR3447" t="s">
        <v>4605</v>
      </c>
      <c r="AS3447" t="s">
        <v>5883</v>
      </c>
      <c r="AT3447" t="s">
        <v>1984</v>
      </c>
    </row>
    <row r="3448" spans="1:46" x14ac:dyDescent="0.25">
      <c r="A3448" t="str">
        <f>_xlfn.XLOOKUP(I3448,UTILIZADAS[Contacto1],UTILIZADAS[Source.Name],,0)</f>
        <v>Cobros Mayo</v>
      </c>
      <c r="B3448" s="18">
        <f>VLOOKUP(J3448,Ref!A:C,3,0)</f>
        <v>0</v>
      </c>
      <c r="C3448" s="18">
        <f>VLOOKUP(J3448,Ref!A:D,4,0)</f>
        <v>0</v>
      </c>
      <c r="D3448" s="18" t="str">
        <f t="shared" si="162"/>
        <v>12/may</v>
      </c>
      <c r="E3448" s="18">
        <f t="shared" si="163"/>
        <v>4</v>
      </c>
      <c r="F3448" s="18">
        <v>1</v>
      </c>
      <c r="G3448" s="18">
        <f t="shared" si="164"/>
        <v>0</v>
      </c>
      <c r="H3448" s="3">
        <v>46154.595300925925</v>
      </c>
      <c r="I3448">
        <v>67325227</v>
      </c>
      <c r="J3448" t="s">
        <v>2021</v>
      </c>
      <c r="K3448" t="s">
        <v>1968</v>
      </c>
      <c r="L3448" t="s">
        <v>1969</v>
      </c>
      <c r="M3448" t="s">
        <v>1970</v>
      </c>
      <c r="O3448">
        <v>363019400000</v>
      </c>
      <c r="P3448">
        <v>16018</v>
      </c>
      <c r="Q3448">
        <v>-4</v>
      </c>
      <c r="R3448">
        <v>1</v>
      </c>
      <c r="S3448">
        <v>67325227</v>
      </c>
      <c r="U3448" t="s">
        <v>2357</v>
      </c>
      <c r="W3448" t="s">
        <v>3919</v>
      </c>
      <c r="X3448">
        <v>363019400000</v>
      </c>
      <c r="Y3448" t="s">
        <v>65</v>
      </c>
      <c r="Z3448" t="s">
        <v>66</v>
      </c>
      <c r="AF3448" t="s">
        <v>1976</v>
      </c>
      <c r="AG3448" t="s">
        <v>1972</v>
      </c>
      <c r="AL3448">
        <v>5</v>
      </c>
      <c r="AN3448" t="s">
        <v>1974</v>
      </c>
      <c r="AO3448">
        <v>0</v>
      </c>
      <c r="AQ3448">
        <v>2258353</v>
      </c>
      <c r="AR3448" t="s">
        <v>4605</v>
      </c>
      <c r="AS3448" t="s">
        <v>5883</v>
      </c>
      <c r="AT3448" t="s">
        <v>2022</v>
      </c>
    </row>
    <row r="3449" spans="1:46" x14ac:dyDescent="0.25">
      <c r="A3449" t="str">
        <f>_xlfn.XLOOKUP(I3449,UTILIZADAS[Contacto1],UTILIZADAS[Source.Name],,0)</f>
        <v>Cobros Mayo</v>
      </c>
      <c r="B3449" s="18">
        <f>VLOOKUP(J3449,Ref!A:C,3,0)</f>
        <v>0</v>
      </c>
      <c r="C3449" s="18">
        <f>VLOOKUP(J3449,Ref!A:D,4,0)</f>
        <v>0</v>
      </c>
      <c r="D3449" s="18" t="str">
        <f t="shared" si="162"/>
        <v>14/may</v>
      </c>
      <c r="E3449" s="18">
        <f t="shared" si="163"/>
        <v>4</v>
      </c>
      <c r="F3449" s="18">
        <v>1</v>
      </c>
      <c r="G3449" s="18">
        <f t="shared" si="164"/>
        <v>0</v>
      </c>
      <c r="H3449" s="3">
        <v>46156.624363425923</v>
      </c>
      <c r="I3449">
        <v>67325227</v>
      </c>
      <c r="J3449" t="s">
        <v>2021</v>
      </c>
      <c r="K3449" t="s">
        <v>1968</v>
      </c>
      <c r="L3449" t="s">
        <v>1969</v>
      </c>
      <c r="M3449" t="s">
        <v>1970</v>
      </c>
      <c r="O3449">
        <v>363019400000</v>
      </c>
      <c r="P3449">
        <v>16018</v>
      </c>
      <c r="Q3449">
        <v>-4</v>
      </c>
      <c r="R3449">
        <v>1</v>
      </c>
      <c r="S3449">
        <v>67325227</v>
      </c>
      <c r="U3449" t="s">
        <v>2357</v>
      </c>
      <c r="W3449" t="s">
        <v>3919</v>
      </c>
      <c r="X3449">
        <v>363019400000</v>
      </c>
      <c r="Y3449" t="s">
        <v>65</v>
      </c>
      <c r="Z3449" t="s">
        <v>66</v>
      </c>
      <c r="AF3449" t="s">
        <v>1976</v>
      </c>
      <c r="AG3449" t="s">
        <v>1972</v>
      </c>
      <c r="AL3449">
        <v>5</v>
      </c>
      <c r="AN3449" t="s">
        <v>1974</v>
      </c>
      <c r="AO3449">
        <v>0</v>
      </c>
      <c r="AQ3449">
        <v>2258353</v>
      </c>
      <c r="AR3449" t="s">
        <v>4605</v>
      </c>
      <c r="AS3449" t="s">
        <v>5883</v>
      </c>
      <c r="AT3449" t="s">
        <v>2022</v>
      </c>
    </row>
    <row r="3450" spans="1:46" x14ac:dyDescent="0.25">
      <c r="A3450" t="str">
        <f>_xlfn.XLOOKUP(I3450,UTILIZADAS[Contacto1],UTILIZADAS[Source.Name],,0)</f>
        <v>Cobros Mayo</v>
      </c>
      <c r="B3450" s="18">
        <f>VLOOKUP(J3450,Ref!A:C,3,0)</f>
        <v>0</v>
      </c>
      <c r="C3450" s="18">
        <f>VLOOKUP(J3450,Ref!A:D,4,0)</f>
        <v>0</v>
      </c>
      <c r="D3450" s="18" t="str">
        <f t="shared" si="162"/>
        <v>18/may</v>
      </c>
      <c r="E3450" s="18">
        <f t="shared" si="163"/>
        <v>4</v>
      </c>
      <c r="F3450" s="18">
        <v>1</v>
      </c>
      <c r="G3450" s="18">
        <f t="shared" si="164"/>
        <v>0</v>
      </c>
      <c r="H3450" s="3">
        <v>46160.75708333333</v>
      </c>
      <c r="I3450">
        <v>67325227</v>
      </c>
      <c r="J3450" t="s">
        <v>2021</v>
      </c>
      <c r="K3450" t="s">
        <v>1968</v>
      </c>
      <c r="L3450" t="s">
        <v>1969</v>
      </c>
      <c r="M3450" t="s">
        <v>1970</v>
      </c>
      <c r="O3450">
        <v>363019400000</v>
      </c>
      <c r="P3450">
        <v>16018</v>
      </c>
      <c r="Q3450">
        <v>-4</v>
      </c>
      <c r="R3450">
        <v>1</v>
      </c>
      <c r="S3450">
        <v>67325227</v>
      </c>
      <c r="U3450" t="s">
        <v>2357</v>
      </c>
      <c r="W3450" t="s">
        <v>3919</v>
      </c>
      <c r="X3450">
        <v>363019400000</v>
      </c>
      <c r="Y3450" t="s">
        <v>65</v>
      </c>
      <c r="Z3450" t="s">
        <v>66</v>
      </c>
      <c r="AF3450" t="s">
        <v>1976</v>
      </c>
      <c r="AG3450" t="s">
        <v>1972</v>
      </c>
      <c r="AL3450">
        <v>5</v>
      </c>
      <c r="AN3450" t="s">
        <v>1974</v>
      </c>
      <c r="AO3450">
        <v>0</v>
      </c>
      <c r="AQ3450">
        <v>2258353</v>
      </c>
      <c r="AR3450" t="s">
        <v>4605</v>
      </c>
      <c r="AS3450" t="s">
        <v>5883</v>
      </c>
      <c r="AT3450" t="s">
        <v>2022</v>
      </c>
    </row>
    <row r="3451" spans="1:46" x14ac:dyDescent="0.25">
      <c r="A3451" t="str">
        <f>_xlfn.XLOOKUP(I3451,UTILIZADAS[Contacto1],UTILIZADAS[Source.Name],,0)</f>
        <v>Cobros Mayo</v>
      </c>
      <c r="B3451" s="18">
        <f>VLOOKUP(J3451,Ref!A:C,3,0)</f>
        <v>1</v>
      </c>
      <c r="C3451" s="18">
        <f>VLOOKUP(J3451,Ref!A:D,4,0)</f>
        <v>1</v>
      </c>
      <c r="D3451" s="18" t="str">
        <f t="shared" si="162"/>
        <v>20/may</v>
      </c>
      <c r="E3451" s="18">
        <f t="shared" si="163"/>
        <v>4</v>
      </c>
      <c r="F3451" s="18">
        <v>1</v>
      </c>
      <c r="G3451" s="18">
        <f t="shared" si="164"/>
        <v>1</v>
      </c>
      <c r="H3451" s="3">
        <v>46162.586747685185</v>
      </c>
      <c r="I3451">
        <v>67325227</v>
      </c>
      <c r="J3451">
        <v>6003</v>
      </c>
      <c r="K3451" t="s">
        <v>1983</v>
      </c>
      <c r="L3451" t="s">
        <v>1897</v>
      </c>
      <c r="M3451" t="s">
        <v>1970</v>
      </c>
      <c r="O3451">
        <v>363019400000</v>
      </c>
      <c r="P3451">
        <v>16018</v>
      </c>
      <c r="Q3451">
        <v>-4</v>
      </c>
      <c r="R3451">
        <v>1</v>
      </c>
      <c r="S3451">
        <v>67325227</v>
      </c>
      <c r="U3451" t="s">
        <v>2357</v>
      </c>
      <c r="W3451" t="s">
        <v>3919</v>
      </c>
      <c r="X3451">
        <v>363019400000</v>
      </c>
      <c r="Y3451" t="s">
        <v>65</v>
      </c>
      <c r="Z3451" t="s">
        <v>66</v>
      </c>
      <c r="AF3451" t="s">
        <v>1976</v>
      </c>
      <c r="AG3451" t="s">
        <v>1972</v>
      </c>
      <c r="AL3451">
        <v>119</v>
      </c>
      <c r="AM3451" t="s">
        <v>1979</v>
      </c>
      <c r="AN3451" t="s">
        <v>1987</v>
      </c>
      <c r="AO3451">
        <v>0</v>
      </c>
      <c r="AQ3451">
        <v>2258353</v>
      </c>
      <c r="AR3451" t="s">
        <v>4605</v>
      </c>
      <c r="AS3451" t="s">
        <v>5883</v>
      </c>
      <c r="AT3451" t="s">
        <v>1892</v>
      </c>
    </row>
    <row r="3452" spans="1:46" x14ac:dyDescent="0.25">
      <c r="A3452" t="str">
        <f>_xlfn.XLOOKUP(I3452,UTILIZADAS[Contacto1],UTILIZADAS[Source.Name],,0)</f>
        <v>Cobros Abril Canal Fijo</v>
      </c>
      <c r="B3452" s="18">
        <f>VLOOKUP(J3452,Ref!A:C,3,0)</f>
        <v>1</v>
      </c>
      <c r="C3452" s="18">
        <f>VLOOKUP(J3452,Ref!A:D,4,0)</f>
        <v>1</v>
      </c>
      <c r="D3452" s="18" t="str">
        <f t="shared" si="162"/>
        <v>12/may</v>
      </c>
      <c r="E3452" s="18">
        <f t="shared" si="163"/>
        <v>1</v>
      </c>
      <c r="F3452" s="18">
        <v>1</v>
      </c>
      <c r="G3452" s="18">
        <f t="shared" si="164"/>
        <v>1</v>
      </c>
      <c r="H3452" s="3">
        <v>46154.595219907409</v>
      </c>
      <c r="I3452">
        <v>67331934</v>
      </c>
      <c r="J3452">
        <v>6007</v>
      </c>
      <c r="K3452" t="s">
        <v>1983</v>
      </c>
      <c r="L3452" t="s">
        <v>1897</v>
      </c>
      <c r="M3452" t="s">
        <v>1970</v>
      </c>
      <c r="O3452">
        <v>365036310000</v>
      </c>
      <c r="P3452">
        <v>16018</v>
      </c>
      <c r="Q3452">
        <v>-4</v>
      </c>
      <c r="R3452">
        <v>1</v>
      </c>
      <c r="S3452">
        <v>67331934</v>
      </c>
      <c r="U3452" t="s">
        <v>2483</v>
      </c>
      <c r="W3452" t="s">
        <v>4076</v>
      </c>
      <c r="X3452">
        <v>365036310000</v>
      </c>
      <c r="Y3452" t="s">
        <v>65</v>
      </c>
      <c r="Z3452" t="s">
        <v>66</v>
      </c>
      <c r="AF3452" t="s">
        <v>1976</v>
      </c>
      <c r="AG3452" t="s">
        <v>1972</v>
      </c>
      <c r="AL3452">
        <v>40</v>
      </c>
      <c r="AM3452" t="s">
        <v>1979</v>
      </c>
      <c r="AN3452" t="s">
        <v>1987</v>
      </c>
      <c r="AO3452">
        <v>0</v>
      </c>
      <c r="AQ3452">
        <v>2258354</v>
      </c>
      <c r="AR3452" t="s">
        <v>4605</v>
      </c>
      <c r="AS3452" t="s">
        <v>5883</v>
      </c>
      <c r="AT3452" t="s">
        <v>1898</v>
      </c>
    </row>
    <row r="3453" spans="1:46" x14ac:dyDescent="0.25">
      <c r="A3453" t="str">
        <f>_xlfn.XLOOKUP(I3453,UTILIZADAS[Contacto1],UTILIZADAS[Source.Name],,0)</f>
        <v>Cobros Abril Canal Fijo</v>
      </c>
      <c r="B3453" s="18">
        <f>VLOOKUP(J3453,Ref!A:C,3,0)</f>
        <v>0</v>
      </c>
      <c r="C3453" s="18">
        <f>VLOOKUP(J3453,Ref!A:D,4,0)</f>
        <v>0</v>
      </c>
      <c r="D3453" s="18" t="str">
        <f t="shared" si="162"/>
        <v>12/may</v>
      </c>
      <c r="E3453" s="18">
        <f t="shared" si="163"/>
        <v>2</v>
      </c>
      <c r="F3453" s="18">
        <v>1</v>
      </c>
      <c r="G3453" s="18">
        <f t="shared" si="164"/>
        <v>0</v>
      </c>
      <c r="H3453" s="3">
        <v>46154.595462962963</v>
      </c>
      <c r="I3453">
        <v>67336577</v>
      </c>
      <c r="J3453" t="s">
        <v>2021</v>
      </c>
      <c r="K3453" t="s">
        <v>1968</v>
      </c>
      <c r="L3453" t="s">
        <v>1969</v>
      </c>
      <c r="M3453" t="s">
        <v>1970</v>
      </c>
      <c r="O3453">
        <v>354379990000</v>
      </c>
      <c r="P3453">
        <v>16018</v>
      </c>
      <c r="Q3453">
        <v>-4</v>
      </c>
      <c r="R3453">
        <v>1</v>
      </c>
      <c r="S3453">
        <v>67336577</v>
      </c>
      <c r="U3453" t="s">
        <v>2116</v>
      </c>
      <c r="W3453" t="s">
        <v>1252</v>
      </c>
      <c r="X3453">
        <v>354379990000</v>
      </c>
      <c r="Y3453" t="s">
        <v>86</v>
      </c>
      <c r="Z3453" t="s">
        <v>66</v>
      </c>
      <c r="AF3453" t="s">
        <v>1976</v>
      </c>
      <c r="AG3453" t="s">
        <v>1972</v>
      </c>
      <c r="AL3453">
        <v>5</v>
      </c>
      <c r="AN3453" t="s">
        <v>1974</v>
      </c>
      <c r="AO3453">
        <v>0</v>
      </c>
      <c r="AQ3453">
        <v>2258355</v>
      </c>
      <c r="AR3453" t="s">
        <v>4605</v>
      </c>
      <c r="AS3453" t="s">
        <v>5883</v>
      </c>
      <c r="AT3453" t="s">
        <v>2022</v>
      </c>
    </row>
    <row r="3454" spans="1:46" x14ac:dyDescent="0.25">
      <c r="A3454" t="str">
        <f>_xlfn.XLOOKUP(I3454,UTILIZADAS[Contacto1],UTILIZADAS[Source.Name],,0)</f>
        <v>Cobros Abril Canal Fijo</v>
      </c>
      <c r="B3454" s="18">
        <f>VLOOKUP(J3454,Ref!A:C,3,0)</f>
        <v>1</v>
      </c>
      <c r="C3454" s="18">
        <f>VLOOKUP(J3454,Ref!A:D,4,0)</f>
        <v>1</v>
      </c>
      <c r="D3454" s="18" t="str">
        <f t="shared" si="162"/>
        <v>14/may</v>
      </c>
      <c r="E3454" s="18">
        <f t="shared" si="163"/>
        <v>2</v>
      </c>
      <c r="F3454" s="18">
        <v>1</v>
      </c>
      <c r="G3454" s="18">
        <f t="shared" si="164"/>
        <v>1</v>
      </c>
      <c r="H3454" s="3">
        <v>46156.624236111114</v>
      </c>
      <c r="I3454">
        <v>67336577</v>
      </c>
      <c r="J3454">
        <v>6003</v>
      </c>
      <c r="K3454" t="s">
        <v>1983</v>
      </c>
      <c r="L3454" t="s">
        <v>1897</v>
      </c>
      <c r="M3454" t="s">
        <v>1970</v>
      </c>
      <c r="O3454">
        <v>354379990000</v>
      </c>
      <c r="P3454">
        <v>16018</v>
      </c>
      <c r="Q3454">
        <v>-4</v>
      </c>
      <c r="R3454">
        <v>1</v>
      </c>
      <c r="S3454">
        <v>67336577</v>
      </c>
      <c r="U3454" t="s">
        <v>2116</v>
      </c>
      <c r="W3454" t="s">
        <v>1252</v>
      </c>
      <c r="X3454">
        <v>354379990000</v>
      </c>
      <c r="Y3454" t="s">
        <v>86</v>
      </c>
      <c r="Z3454" t="s">
        <v>66</v>
      </c>
      <c r="AF3454" t="s">
        <v>1976</v>
      </c>
      <c r="AG3454" t="s">
        <v>1972</v>
      </c>
      <c r="AL3454">
        <v>39</v>
      </c>
      <c r="AM3454" t="s">
        <v>1979</v>
      </c>
      <c r="AN3454" t="s">
        <v>1987</v>
      </c>
      <c r="AO3454">
        <v>0</v>
      </c>
      <c r="AQ3454">
        <v>2258355</v>
      </c>
      <c r="AR3454" t="s">
        <v>4605</v>
      </c>
      <c r="AS3454" t="s">
        <v>5883</v>
      </c>
      <c r="AT3454" t="s">
        <v>1892</v>
      </c>
    </row>
    <row r="3455" spans="1:46" x14ac:dyDescent="0.25">
      <c r="A3455" t="str">
        <f>_xlfn.XLOOKUP(I3455,UTILIZADAS[Contacto1],UTILIZADAS[Source.Name],,0)</f>
        <v>Cobros Mayo</v>
      </c>
      <c r="B3455" s="18">
        <f>VLOOKUP(J3455,Ref!A:C,3,0)</f>
        <v>0</v>
      </c>
      <c r="C3455" s="18">
        <f>VLOOKUP(J3455,Ref!A:D,4,0)</f>
        <v>0</v>
      </c>
      <c r="D3455" s="18" t="str">
        <f t="shared" si="162"/>
        <v>12/may</v>
      </c>
      <c r="E3455" s="18">
        <f t="shared" si="163"/>
        <v>6</v>
      </c>
      <c r="F3455" s="18">
        <v>1</v>
      </c>
      <c r="G3455" s="18">
        <f t="shared" si="164"/>
        <v>0</v>
      </c>
      <c r="H3455" s="3">
        <v>46154.595775462964</v>
      </c>
      <c r="I3455">
        <v>67337532</v>
      </c>
      <c r="J3455" t="s">
        <v>2021</v>
      </c>
      <c r="K3455" t="s">
        <v>1968</v>
      </c>
      <c r="L3455" t="s">
        <v>1969</v>
      </c>
      <c r="M3455" t="s">
        <v>1970</v>
      </c>
      <c r="O3455">
        <v>364082230000</v>
      </c>
      <c r="P3455">
        <v>16018</v>
      </c>
      <c r="Q3455">
        <v>-4</v>
      </c>
      <c r="R3455">
        <v>1</v>
      </c>
      <c r="S3455">
        <v>67337532</v>
      </c>
      <c r="U3455" t="s">
        <v>5334</v>
      </c>
      <c r="W3455" t="s">
        <v>5335</v>
      </c>
      <c r="X3455">
        <v>364082230000</v>
      </c>
      <c r="Y3455" t="s">
        <v>65</v>
      </c>
      <c r="Z3455" t="s">
        <v>66</v>
      </c>
      <c r="AF3455" t="s">
        <v>1976</v>
      </c>
      <c r="AG3455" t="s">
        <v>1972</v>
      </c>
      <c r="AL3455">
        <v>4</v>
      </c>
      <c r="AN3455" t="s">
        <v>1974</v>
      </c>
      <c r="AO3455">
        <v>0</v>
      </c>
      <c r="AQ3455">
        <v>2258356</v>
      </c>
      <c r="AR3455" t="s">
        <v>4605</v>
      </c>
      <c r="AS3455" t="s">
        <v>5883</v>
      </c>
      <c r="AT3455" t="s">
        <v>2022</v>
      </c>
    </row>
    <row r="3456" spans="1:46" x14ac:dyDescent="0.25">
      <c r="A3456" t="str">
        <f>_xlfn.XLOOKUP(I3456,UTILIZADAS[Contacto1],UTILIZADAS[Source.Name],,0)</f>
        <v>Cobros Mayo</v>
      </c>
      <c r="B3456" s="18">
        <f>VLOOKUP(J3456,Ref!A:C,3,0)</f>
        <v>0</v>
      </c>
      <c r="C3456" s="18">
        <f>VLOOKUP(J3456,Ref!A:D,4,0)</f>
        <v>0</v>
      </c>
      <c r="D3456" s="18" t="str">
        <f t="shared" si="162"/>
        <v>14/may</v>
      </c>
      <c r="E3456" s="18">
        <f t="shared" si="163"/>
        <v>6</v>
      </c>
      <c r="F3456" s="18">
        <v>1</v>
      </c>
      <c r="G3456" s="18">
        <f t="shared" si="164"/>
        <v>0</v>
      </c>
      <c r="H3456" s="3">
        <v>46156.6247337963</v>
      </c>
      <c r="I3456">
        <v>67337532</v>
      </c>
      <c r="J3456" t="s">
        <v>2021</v>
      </c>
      <c r="K3456" t="s">
        <v>1968</v>
      </c>
      <c r="L3456" t="s">
        <v>1969</v>
      </c>
      <c r="M3456" t="s">
        <v>1970</v>
      </c>
      <c r="O3456">
        <v>364082230000</v>
      </c>
      <c r="P3456">
        <v>16018</v>
      </c>
      <c r="Q3456">
        <v>-4</v>
      </c>
      <c r="R3456">
        <v>1</v>
      </c>
      <c r="S3456">
        <v>67337532</v>
      </c>
      <c r="U3456" t="s">
        <v>5334</v>
      </c>
      <c r="W3456" t="s">
        <v>5335</v>
      </c>
      <c r="X3456">
        <v>364082230000</v>
      </c>
      <c r="Y3456" t="s">
        <v>65</v>
      </c>
      <c r="Z3456" t="s">
        <v>66</v>
      </c>
      <c r="AF3456" t="s">
        <v>1976</v>
      </c>
      <c r="AG3456" t="s">
        <v>1972</v>
      </c>
      <c r="AL3456">
        <v>5</v>
      </c>
      <c r="AN3456" t="s">
        <v>1974</v>
      </c>
      <c r="AO3456">
        <v>0</v>
      </c>
      <c r="AQ3456">
        <v>2258356</v>
      </c>
      <c r="AR3456" t="s">
        <v>4605</v>
      </c>
      <c r="AS3456" t="s">
        <v>5883</v>
      </c>
      <c r="AT3456" t="s">
        <v>2022</v>
      </c>
    </row>
    <row r="3457" spans="1:46" x14ac:dyDescent="0.25">
      <c r="A3457" t="str">
        <f>_xlfn.XLOOKUP(I3457,UTILIZADAS[Contacto1],UTILIZADAS[Source.Name],,0)</f>
        <v>Cobros Mayo</v>
      </c>
      <c r="B3457" s="18">
        <f>VLOOKUP(J3457,Ref!A:C,3,0)</f>
        <v>0</v>
      </c>
      <c r="C3457" s="18">
        <f>VLOOKUP(J3457,Ref!A:D,4,0)</f>
        <v>0</v>
      </c>
      <c r="D3457" s="18" t="str">
        <f t="shared" si="162"/>
        <v>19/may</v>
      </c>
      <c r="E3457" s="18">
        <f t="shared" si="163"/>
        <v>6</v>
      </c>
      <c r="F3457" s="18">
        <v>1</v>
      </c>
      <c r="G3457" s="18">
        <f t="shared" si="164"/>
        <v>0</v>
      </c>
      <c r="H3457" s="3">
        <v>46161.37908564815</v>
      </c>
      <c r="I3457">
        <v>67337532</v>
      </c>
      <c r="J3457" t="s">
        <v>2021</v>
      </c>
      <c r="K3457" t="s">
        <v>1968</v>
      </c>
      <c r="L3457" t="s">
        <v>1969</v>
      </c>
      <c r="M3457" t="s">
        <v>1970</v>
      </c>
      <c r="O3457">
        <v>364082230000</v>
      </c>
      <c r="P3457">
        <v>16018</v>
      </c>
      <c r="Q3457">
        <v>-4</v>
      </c>
      <c r="R3457">
        <v>1</v>
      </c>
      <c r="S3457">
        <v>67337532</v>
      </c>
      <c r="U3457" t="s">
        <v>5334</v>
      </c>
      <c r="W3457" t="s">
        <v>5335</v>
      </c>
      <c r="X3457">
        <v>364082230000</v>
      </c>
      <c r="Y3457" t="s">
        <v>65</v>
      </c>
      <c r="Z3457" t="s">
        <v>66</v>
      </c>
      <c r="AF3457" t="s">
        <v>1976</v>
      </c>
      <c r="AG3457" t="s">
        <v>1972</v>
      </c>
      <c r="AL3457">
        <v>5</v>
      </c>
      <c r="AN3457" t="s">
        <v>1974</v>
      </c>
      <c r="AO3457">
        <v>0</v>
      </c>
      <c r="AQ3457">
        <v>2258356</v>
      </c>
      <c r="AR3457" t="s">
        <v>4605</v>
      </c>
      <c r="AS3457" t="s">
        <v>5883</v>
      </c>
      <c r="AT3457" t="s">
        <v>2022</v>
      </c>
    </row>
    <row r="3458" spans="1:46" x14ac:dyDescent="0.25">
      <c r="A3458" t="str">
        <f>_xlfn.XLOOKUP(I3458,UTILIZADAS[Contacto1],UTILIZADAS[Source.Name],,0)</f>
        <v>Cobros Mayo</v>
      </c>
      <c r="B3458" s="18">
        <f>VLOOKUP(J3458,Ref!A:C,3,0)</f>
        <v>0</v>
      </c>
      <c r="C3458" s="18">
        <f>VLOOKUP(J3458,Ref!A:D,4,0)</f>
        <v>0</v>
      </c>
      <c r="D3458" s="18" t="str">
        <f t="shared" si="162"/>
        <v>20/may</v>
      </c>
      <c r="E3458" s="18">
        <f t="shared" si="163"/>
        <v>6</v>
      </c>
      <c r="F3458" s="18">
        <v>1</v>
      </c>
      <c r="G3458" s="18">
        <f t="shared" si="164"/>
        <v>0</v>
      </c>
      <c r="H3458" s="3">
        <v>46162.586967592593</v>
      </c>
      <c r="I3458">
        <v>67337532</v>
      </c>
      <c r="J3458" t="s">
        <v>2021</v>
      </c>
      <c r="K3458" t="s">
        <v>1968</v>
      </c>
      <c r="L3458" t="s">
        <v>1969</v>
      </c>
      <c r="M3458" t="s">
        <v>1970</v>
      </c>
      <c r="O3458">
        <v>364082230000</v>
      </c>
      <c r="P3458">
        <v>16018</v>
      </c>
      <c r="Q3458">
        <v>-4</v>
      </c>
      <c r="R3458">
        <v>1</v>
      </c>
      <c r="S3458">
        <v>67337532</v>
      </c>
      <c r="U3458" t="s">
        <v>5334</v>
      </c>
      <c r="W3458" t="s">
        <v>5335</v>
      </c>
      <c r="X3458">
        <v>364082230000</v>
      </c>
      <c r="Y3458" t="s">
        <v>65</v>
      </c>
      <c r="Z3458" t="s">
        <v>66</v>
      </c>
      <c r="AF3458" t="s">
        <v>1976</v>
      </c>
      <c r="AG3458" t="s">
        <v>1972</v>
      </c>
      <c r="AL3458">
        <v>5</v>
      </c>
      <c r="AN3458" t="s">
        <v>1974</v>
      </c>
      <c r="AO3458">
        <v>0</v>
      </c>
      <c r="AQ3458">
        <v>2258356</v>
      </c>
      <c r="AR3458" t="s">
        <v>4605</v>
      </c>
      <c r="AS3458" t="s">
        <v>5883</v>
      </c>
      <c r="AT3458" t="s">
        <v>2022</v>
      </c>
    </row>
    <row r="3459" spans="1:46" x14ac:dyDescent="0.25">
      <c r="A3459" t="str">
        <f>_xlfn.XLOOKUP(I3459,UTILIZADAS[Contacto1],UTILIZADAS[Source.Name],,0)</f>
        <v>Cobros Mayo</v>
      </c>
      <c r="B3459" s="18">
        <f>VLOOKUP(J3459,Ref!A:C,3,0)</f>
        <v>0</v>
      </c>
      <c r="C3459" s="18">
        <f>VLOOKUP(J3459,Ref!A:D,4,0)</f>
        <v>0</v>
      </c>
      <c r="D3459" s="18" t="str">
        <f t="shared" si="162"/>
        <v>21/may</v>
      </c>
      <c r="E3459" s="18">
        <f t="shared" si="163"/>
        <v>6</v>
      </c>
      <c r="F3459" s="18">
        <v>1</v>
      </c>
      <c r="G3459" s="18">
        <f t="shared" si="164"/>
        <v>0</v>
      </c>
      <c r="H3459" s="3">
        <v>46163.607754629629</v>
      </c>
      <c r="I3459">
        <v>67337532</v>
      </c>
      <c r="J3459" t="s">
        <v>2021</v>
      </c>
      <c r="K3459" t="s">
        <v>1968</v>
      </c>
      <c r="L3459" t="s">
        <v>1969</v>
      </c>
      <c r="M3459" t="s">
        <v>1970</v>
      </c>
      <c r="O3459">
        <v>364082230000</v>
      </c>
      <c r="P3459">
        <v>16018</v>
      </c>
      <c r="Q3459">
        <v>-4</v>
      </c>
      <c r="R3459">
        <v>1</v>
      </c>
      <c r="S3459">
        <v>67337532</v>
      </c>
      <c r="U3459" t="s">
        <v>5334</v>
      </c>
      <c r="W3459" t="s">
        <v>5335</v>
      </c>
      <c r="X3459">
        <v>364082230000</v>
      </c>
      <c r="Y3459" t="s">
        <v>65</v>
      </c>
      <c r="Z3459" t="s">
        <v>66</v>
      </c>
      <c r="AF3459" t="s">
        <v>1976</v>
      </c>
      <c r="AG3459" t="s">
        <v>1972</v>
      </c>
      <c r="AL3459">
        <v>5</v>
      </c>
      <c r="AN3459" t="s">
        <v>1974</v>
      </c>
      <c r="AO3459">
        <v>0</v>
      </c>
      <c r="AQ3459">
        <v>2258356</v>
      </c>
      <c r="AR3459" t="s">
        <v>4605</v>
      </c>
      <c r="AS3459" t="s">
        <v>5883</v>
      </c>
      <c r="AT3459" t="s">
        <v>2022</v>
      </c>
    </row>
    <row r="3460" spans="1:46" x14ac:dyDescent="0.25">
      <c r="A3460" t="str">
        <f>_xlfn.XLOOKUP(I3460,UTILIZADAS[Contacto1],UTILIZADAS[Source.Name],,0)</f>
        <v>Cobros Mayo</v>
      </c>
      <c r="B3460" s="18">
        <f>VLOOKUP(J3460,Ref!A:C,3,0)</f>
        <v>1</v>
      </c>
      <c r="C3460" s="18">
        <f>VLOOKUP(J3460,Ref!A:D,4,0)</f>
        <v>1</v>
      </c>
      <c r="D3460" s="18" t="str">
        <f t="shared" si="162"/>
        <v>22/may</v>
      </c>
      <c r="E3460" s="18">
        <f t="shared" si="163"/>
        <v>6</v>
      </c>
      <c r="F3460" s="18">
        <v>1</v>
      </c>
      <c r="G3460" s="18">
        <f t="shared" si="164"/>
        <v>1</v>
      </c>
      <c r="H3460" s="3">
        <v>46164.450532407405</v>
      </c>
      <c r="I3460">
        <v>67337532</v>
      </c>
      <c r="J3460">
        <v>6007</v>
      </c>
      <c r="K3460" t="s">
        <v>1983</v>
      </c>
      <c r="L3460" t="s">
        <v>1897</v>
      </c>
      <c r="M3460" t="s">
        <v>1970</v>
      </c>
      <c r="O3460">
        <v>364082230000</v>
      </c>
      <c r="P3460">
        <v>16018</v>
      </c>
      <c r="Q3460">
        <v>-4</v>
      </c>
      <c r="R3460">
        <v>1</v>
      </c>
      <c r="S3460">
        <v>67337532</v>
      </c>
      <c r="U3460" t="s">
        <v>5334</v>
      </c>
      <c r="W3460" t="s">
        <v>5335</v>
      </c>
      <c r="X3460">
        <v>364082230000</v>
      </c>
      <c r="Y3460" t="s">
        <v>65</v>
      </c>
      <c r="Z3460" t="s">
        <v>66</v>
      </c>
      <c r="AF3460" t="s">
        <v>1976</v>
      </c>
      <c r="AG3460" t="s">
        <v>1972</v>
      </c>
      <c r="AL3460">
        <v>146</v>
      </c>
      <c r="AM3460" t="s">
        <v>1979</v>
      </c>
      <c r="AN3460" t="s">
        <v>1987</v>
      </c>
      <c r="AO3460">
        <v>0</v>
      </c>
      <c r="AQ3460">
        <v>2258356</v>
      </c>
      <c r="AR3460" t="s">
        <v>4605</v>
      </c>
      <c r="AS3460" t="s">
        <v>5883</v>
      </c>
      <c r="AT3460" t="s">
        <v>1898</v>
      </c>
    </row>
    <row r="3461" spans="1:46" x14ac:dyDescent="0.25">
      <c r="A3461" t="str">
        <f>_xlfn.XLOOKUP(I3461,UTILIZADAS[Contacto1],UTILIZADAS[Source.Name],,0)</f>
        <v>Cobros Mayo</v>
      </c>
      <c r="B3461" s="18">
        <f>VLOOKUP(J3461,Ref!A:C,3,0)</f>
        <v>0</v>
      </c>
      <c r="C3461" s="18">
        <f>VLOOKUP(J3461,Ref!A:D,4,0)</f>
        <v>0</v>
      </c>
      <c r="D3461" s="18" t="str">
        <f t="shared" si="162"/>
        <v>12/may</v>
      </c>
      <c r="E3461" s="18">
        <f t="shared" si="163"/>
        <v>1</v>
      </c>
      <c r="F3461" s="18">
        <v>1</v>
      </c>
      <c r="G3461" s="18">
        <f t="shared" si="164"/>
        <v>1</v>
      </c>
      <c r="H3461" s="3">
        <v>46154.596516203703</v>
      </c>
      <c r="I3461">
        <v>67348721</v>
      </c>
      <c r="J3461">
        <v>6004</v>
      </c>
      <c r="K3461" t="s">
        <v>1983</v>
      </c>
      <c r="L3461" t="s">
        <v>1897</v>
      </c>
      <c r="M3461" t="s">
        <v>1970</v>
      </c>
      <c r="O3461">
        <v>369058970000</v>
      </c>
      <c r="P3461">
        <v>16018</v>
      </c>
      <c r="Q3461">
        <v>-4</v>
      </c>
      <c r="R3461">
        <v>1</v>
      </c>
      <c r="S3461">
        <v>67348721</v>
      </c>
      <c r="U3461" t="s">
        <v>5336</v>
      </c>
      <c r="W3461" t="s">
        <v>5337</v>
      </c>
      <c r="X3461">
        <v>369058970000</v>
      </c>
      <c r="Y3461" t="s">
        <v>65</v>
      </c>
      <c r="Z3461" t="s">
        <v>66</v>
      </c>
      <c r="AF3461" t="s">
        <v>1976</v>
      </c>
      <c r="AG3461" t="s">
        <v>1972</v>
      </c>
      <c r="AL3461">
        <v>67</v>
      </c>
      <c r="AM3461" t="s">
        <v>1979</v>
      </c>
      <c r="AN3461" t="s">
        <v>1987</v>
      </c>
      <c r="AO3461">
        <v>0</v>
      </c>
      <c r="AQ3461">
        <v>2258357</v>
      </c>
      <c r="AR3461" t="s">
        <v>4605</v>
      </c>
      <c r="AS3461" t="s">
        <v>5883</v>
      </c>
      <c r="AT3461" t="s">
        <v>1984</v>
      </c>
    </row>
    <row r="3462" spans="1:46" x14ac:dyDescent="0.25">
      <c r="A3462" t="str">
        <f>_xlfn.XLOOKUP(I3462,UTILIZADAS[Contacto1],UTILIZADAS[Source.Name],,0)</f>
        <v>Cobros Abril Canal Fijo</v>
      </c>
      <c r="B3462" s="18">
        <f>VLOOKUP(J3462,Ref!A:C,3,0)</f>
        <v>0</v>
      </c>
      <c r="C3462" s="18">
        <f>VLOOKUP(J3462,Ref!A:D,4,0)</f>
        <v>0</v>
      </c>
      <c r="D3462" s="18" t="str">
        <f t="shared" si="162"/>
        <v>12/may</v>
      </c>
      <c r="E3462" s="18">
        <f t="shared" si="163"/>
        <v>4</v>
      </c>
      <c r="F3462" s="18">
        <v>1</v>
      </c>
      <c r="G3462" s="18">
        <f t="shared" si="164"/>
        <v>0</v>
      </c>
      <c r="H3462" s="3">
        <v>46154.596851851849</v>
      </c>
      <c r="I3462">
        <v>67351722</v>
      </c>
      <c r="J3462" t="s">
        <v>2021</v>
      </c>
      <c r="K3462" t="s">
        <v>1968</v>
      </c>
      <c r="L3462" t="s">
        <v>1969</v>
      </c>
      <c r="M3462" t="s">
        <v>1970</v>
      </c>
      <c r="O3462">
        <v>351374740000</v>
      </c>
      <c r="P3462">
        <v>16018</v>
      </c>
      <c r="Q3462">
        <v>-4</v>
      </c>
      <c r="R3462">
        <v>1</v>
      </c>
      <c r="S3462">
        <v>67351722</v>
      </c>
      <c r="U3462" t="s">
        <v>2294</v>
      </c>
      <c r="W3462" t="s">
        <v>3845</v>
      </c>
      <c r="X3462">
        <v>351374740000</v>
      </c>
      <c r="Y3462" t="s">
        <v>65</v>
      </c>
      <c r="Z3462" t="s">
        <v>66</v>
      </c>
      <c r="AF3462" t="s">
        <v>1976</v>
      </c>
      <c r="AG3462" t="s">
        <v>1972</v>
      </c>
      <c r="AL3462">
        <v>5</v>
      </c>
      <c r="AN3462" t="s">
        <v>1974</v>
      </c>
      <c r="AO3462">
        <v>0</v>
      </c>
      <c r="AQ3462">
        <v>2258358</v>
      </c>
      <c r="AR3462" t="s">
        <v>4605</v>
      </c>
      <c r="AS3462" t="s">
        <v>5883</v>
      </c>
      <c r="AT3462" t="s">
        <v>2022</v>
      </c>
    </row>
    <row r="3463" spans="1:46" x14ac:dyDescent="0.25">
      <c r="A3463" t="str">
        <f>_xlfn.XLOOKUP(I3463,UTILIZADAS[Contacto1],UTILIZADAS[Source.Name],,0)</f>
        <v>Cobros Abril Canal Fijo</v>
      </c>
      <c r="B3463" s="18">
        <f>VLOOKUP(J3463,Ref!A:C,3,0)</f>
        <v>0</v>
      </c>
      <c r="C3463" s="18">
        <f>VLOOKUP(J3463,Ref!A:D,4,0)</f>
        <v>0</v>
      </c>
      <c r="D3463" s="18" t="str">
        <f t="shared" si="162"/>
        <v>14/may</v>
      </c>
      <c r="E3463" s="18">
        <f t="shared" si="163"/>
        <v>4</v>
      </c>
      <c r="F3463" s="18">
        <v>1</v>
      </c>
      <c r="G3463" s="18">
        <f t="shared" si="164"/>
        <v>0</v>
      </c>
      <c r="H3463" s="3">
        <v>46156.626076388886</v>
      </c>
      <c r="I3463">
        <v>67351722</v>
      </c>
      <c r="J3463" t="s">
        <v>2023</v>
      </c>
      <c r="K3463" t="s">
        <v>1968</v>
      </c>
      <c r="L3463" t="s">
        <v>1969</v>
      </c>
      <c r="M3463" t="s">
        <v>1970</v>
      </c>
      <c r="O3463">
        <v>351374740000</v>
      </c>
      <c r="P3463">
        <v>16018</v>
      </c>
      <c r="Q3463">
        <v>-4</v>
      </c>
      <c r="R3463">
        <v>1</v>
      </c>
      <c r="S3463">
        <v>67351722</v>
      </c>
      <c r="U3463" t="s">
        <v>2294</v>
      </c>
      <c r="W3463" t="s">
        <v>3845</v>
      </c>
      <c r="X3463">
        <v>351374740000</v>
      </c>
      <c r="Y3463" t="s">
        <v>65</v>
      </c>
      <c r="Z3463" t="s">
        <v>66</v>
      </c>
      <c r="AF3463" t="s">
        <v>1976</v>
      </c>
      <c r="AG3463" t="s">
        <v>1972</v>
      </c>
      <c r="AL3463">
        <v>0</v>
      </c>
      <c r="AN3463" t="s">
        <v>1974</v>
      </c>
      <c r="AO3463">
        <v>0</v>
      </c>
      <c r="AQ3463">
        <v>2258358</v>
      </c>
      <c r="AR3463" t="s">
        <v>4605</v>
      </c>
      <c r="AS3463" t="s">
        <v>5883</v>
      </c>
      <c r="AT3463" t="s">
        <v>2024</v>
      </c>
    </row>
    <row r="3464" spans="1:46" x14ac:dyDescent="0.25">
      <c r="A3464" t="str">
        <f>_xlfn.XLOOKUP(I3464,UTILIZADAS[Contacto1],UTILIZADAS[Source.Name],,0)</f>
        <v>Cobros Abril Canal Fijo</v>
      </c>
      <c r="B3464" s="18">
        <f>VLOOKUP(J3464,Ref!A:C,3,0)</f>
        <v>0</v>
      </c>
      <c r="C3464" s="18">
        <f>VLOOKUP(J3464,Ref!A:D,4,0)</f>
        <v>0</v>
      </c>
      <c r="D3464" s="18" t="str">
        <f t="shared" si="162"/>
        <v>15/may</v>
      </c>
      <c r="E3464" s="18">
        <f t="shared" si="163"/>
        <v>4</v>
      </c>
      <c r="F3464" s="18">
        <v>1</v>
      </c>
      <c r="G3464" s="18">
        <f t="shared" si="164"/>
        <v>0</v>
      </c>
      <c r="H3464" s="3">
        <v>46157.423680555556</v>
      </c>
      <c r="I3464">
        <v>67351722</v>
      </c>
      <c r="J3464" t="s">
        <v>1967</v>
      </c>
      <c r="K3464" t="s">
        <v>1968</v>
      </c>
      <c r="L3464" t="s">
        <v>1969</v>
      </c>
      <c r="M3464" t="s">
        <v>1970</v>
      </c>
      <c r="O3464">
        <v>351374740000</v>
      </c>
      <c r="P3464">
        <v>16018</v>
      </c>
      <c r="Q3464">
        <v>-4</v>
      </c>
      <c r="R3464">
        <v>1</v>
      </c>
      <c r="S3464">
        <v>67351722</v>
      </c>
      <c r="U3464" t="s">
        <v>2294</v>
      </c>
      <c r="W3464" t="s">
        <v>3845</v>
      </c>
      <c r="X3464">
        <v>351374740000</v>
      </c>
      <c r="Y3464" t="s">
        <v>65</v>
      </c>
      <c r="Z3464" t="s">
        <v>66</v>
      </c>
      <c r="AF3464" t="s">
        <v>1976</v>
      </c>
      <c r="AG3464" t="s">
        <v>1972</v>
      </c>
      <c r="AL3464">
        <v>0</v>
      </c>
      <c r="AN3464" t="s">
        <v>1974</v>
      </c>
      <c r="AO3464">
        <v>0</v>
      </c>
      <c r="AQ3464">
        <v>2258358</v>
      </c>
      <c r="AR3464" t="s">
        <v>4605</v>
      </c>
      <c r="AS3464" t="s">
        <v>5883</v>
      </c>
      <c r="AT3464" t="s">
        <v>1975</v>
      </c>
    </row>
    <row r="3465" spans="1:46" x14ac:dyDescent="0.25">
      <c r="A3465" t="str">
        <f>_xlfn.XLOOKUP(I3465,UTILIZADAS[Contacto1],UTILIZADAS[Source.Name],,0)</f>
        <v>Cobros Abril Canal Fijo</v>
      </c>
      <c r="B3465" s="18">
        <f>VLOOKUP(J3465,Ref!A:C,3,0)</f>
        <v>1</v>
      </c>
      <c r="C3465" s="18">
        <f>VLOOKUP(J3465,Ref!A:D,4,0)</f>
        <v>1</v>
      </c>
      <c r="D3465" s="18" t="str">
        <f t="shared" si="162"/>
        <v>19/may</v>
      </c>
      <c r="E3465" s="18">
        <f t="shared" si="163"/>
        <v>4</v>
      </c>
      <c r="F3465" s="18">
        <v>1</v>
      </c>
      <c r="G3465" s="18">
        <f t="shared" si="164"/>
        <v>1</v>
      </c>
      <c r="H3465" s="3">
        <v>46161.378923611112</v>
      </c>
      <c r="I3465">
        <v>67351722</v>
      </c>
      <c r="J3465">
        <v>6003</v>
      </c>
      <c r="K3465" t="s">
        <v>1983</v>
      </c>
      <c r="L3465" t="s">
        <v>1897</v>
      </c>
      <c r="M3465" t="s">
        <v>1970</v>
      </c>
      <c r="O3465">
        <v>351374740000</v>
      </c>
      <c r="P3465">
        <v>16018</v>
      </c>
      <c r="Q3465">
        <v>-4</v>
      </c>
      <c r="R3465">
        <v>1</v>
      </c>
      <c r="S3465">
        <v>67351722</v>
      </c>
      <c r="U3465" t="s">
        <v>2294</v>
      </c>
      <c r="W3465" t="s">
        <v>3845</v>
      </c>
      <c r="X3465">
        <v>351374740000</v>
      </c>
      <c r="Y3465" t="s">
        <v>65</v>
      </c>
      <c r="Z3465" t="s">
        <v>66</v>
      </c>
      <c r="AF3465" t="s">
        <v>1976</v>
      </c>
      <c r="AG3465" t="s">
        <v>1972</v>
      </c>
      <c r="AL3465">
        <v>101</v>
      </c>
      <c r="AM3465" t="s">
        <v>1979</v>
      </c>
      <c r="AN3465" t="s">
        <v>1987</v>
      </c>
      <c r="AO3465">
        <v>0</v>
      </c>
      <c r="AQ3465">
        <v>2258358</v>
      </c>
      <c r="AR3465" t="s">
        <v>4605</v>
      </c>
      <c r="AS3465" t="s">
        <v>5883</v>
      </c>
      <c r="AT3465" t="s">
        <v>1892</v>
      </c>
    </row>
    <row r="3466" spans="1:46" x14ac:dyDescent="0.25">
      <c r="A3466" t="str">
        <f>_xlfn.XLOOKUP(I3466,UTILIZADAS[Contacto1],UTILIZADAS[Source.Name],,0)</f>
        <v>Cobros Mayo</v>
      </c>
      <c r="B3466" s="18">
        <f>VLOOKUP(J3466,Ref!A:C,3,0)</f>
        <v>0</v>
      </c>
      <c r="C3466" s="18">
        <f>VLOOKUP(J3466,Ref!A:D,4,0)</f>
        <v>0</v>
      </c>
      <c r="D3466" s="18" t="str">
        <f t="shared" si="162"/>
        <v>12/may</v>
      </c>
      <c r="E3466" s="18">
        <f t="shared" si="163"/>
        <v>2</v>
      </c>
      <c r="F3466" s="18">
        <v>1</v>
      </c>
      <c r="G3466" s="18">
        <f t="shared" si="164"/>
        <v>0</v>
      </c>
      <c r="H3466" s="3">
        <v>46154.597199074073</v>
      </c>
      <c r="I3466">
        <v>67353215</v>
      </c>
      <c r="J3466" t="s">
        <v>2021</v>
      </c>
      <c r="K3466" t="s">
        <v>1968</v>
      </c>
      <c r="L3466" t="s">
        <v>1969</v>
      </c>
      <c r="M3466" t="s">
        <v>1970</v>
      </c>
      <c r="O3466">
        <v>361048040000</v>
      </c>
      <c r="P3466">
        <v>16018</v>
      </c>
      <c r="Q3466">
        <v>-4</v>
      </c>
      <c r="R3466">
        <v>1</v>
      </c>
      <c r="S3466">
        <v>67353215</v>
      </c>
      <c r="U3466" t="s">
        <v>5339</v>
      </c>
      <c r="W3466" t="s">
        <v>5340</v>
      </c>
      <c r="X3466">
        <v>361048040000</v>
      </c>
      <c r="Y3466" t="s">
        <v>65</v>
      </c>
      <c r="Z3466" t="s">
        <v>66</v>
      </c>
      <c r="AF3466" t="s">
        <v>1976</v>
      </c>
      <c r="AG3466" t="s">
        <v>1972</v>
      </c>
      <c r="AL3466">
        <v>5</v>
      </c>
      <c r="AN3466" t="s">
        <v>1974</v>
      </c>
      <c r="AO3466">
        <v>0</v>
      </c>
      <c r="AQ3466">
        <v>2258359</v>
      </c>
      <c r="AR3466" t="s">
        <v>4605</v>
      </c>
      <c r="AS3466" t="s">
        <v>5883</v>
      </c>
      <c r="AT3466" t="s">
        <v>2022</v>
      </c>
    </row>
    <row r="3467" spans="1:46" x14ac:dyDescent="0.25">
      <c r="A3467" t="str">
        <f>_xlfn.XLOOKUP(I3467,UTILIZADAS[Contacto1],UTILIZADAS[Source.Name],,0)</f>
        <v>Cobros Mayo</v>
      </c>
      <c r="B3467" s="18">
        <f>VLOOKUP(J3467,Ref!A:C,3,0)</f>
        <v>0</v>
      </c>
      <c r="C3467" s="18">
        <f>VLOOKUP(J3467,Ref!A:D,4,0)</f>
        <v>0</v>
      </c>
      <c r="D3467" s="18" t="str">
        <f t="shared" si="162"/>
        <v>14/may</v>
      </c>
      <c r="E3467" s="18">
        <f t="shared" si="163"/>
        <v>2</v>
      </c>
      <c r="F3467" s="18">
        <v>1</v>
      </c>
      <c r="G3467" s="18">
        <f t="shared" si="164"/>
        <v>1</v>
      </c>
      <c r="H3467" s="3">
        <v>46156.625439814816</v>
      </c>
      <c r="I3467">
        <v>67353215</v>
      </c>
      <c r="J3467">
        <v>6004</v>
      </c>
      <c r="K3467" t="s">
        <v>1983</v>
      </c>
      <c r="L3467" t="s">
        <v>1897</v>
      </c>
      <c r="M3467" t="s">
        <v>1970</v>
      </c>
      <c r="O3467">
        <v>361048040000</v>
      </c>
      <c r="P3467">
        <v>16018</v>
      </c>
      <c r="Q3467">
        <v>-4</v>
      </c>
      <c r="R3467">
        <v>1</v>
      </c>
      <c r="S3467">
        <v>67353215</v>
      </c>
      <c r="U3467" t="s">
        <v>5339</v>
      </c>
      <c r="W3467" t="s">
        <v>5340</v>
      </c>
      <c r="X3467">
        <v>361048040000</v>
      </c>
      <c r="Y3467" t="s">
        <v>65</v>
      </c>
      <c r="Z3467" t="s">
        <v>66</v>
      </c>
      <c r="AF3467" t="s">
        <v>1976</v>
      </c>
      <c r="AG3467" t="s">
        <v>1972</v>
      </c>
      <c r="AL3467">
        <v>132</v>
      </c>
      <c r="AM3467" t="s">
        <v>1979</v>
      </c>
      <c r="AN3467" t="s">
        <v>1987</v>
      </c>
      <c r="AO3467">
        <v>0</v>
      </c>
      <c r="AQ3467">
        <v>2258359</v>
      </c>
      <c r="AR3467" t="s">
        <v>4605</v>
      </c>
      <c r="AS3467" t="s">
        <v>5883</v>
      </c>
      <c r="AT3467" t="s">
        <v>1984</v>
      </c>
    </row>
    <row r="3468" spans="1:46" x14ac:dyDescent="0.25">
      <c r="A3468" t="str">
        <f>_xlfn.XLOOKUP(I3468,UTILIZADAS[Contacto1],UTILIZADAS[Source.Name],,0)</f>
        <v>Cobros Abril Canal Fijo</v>
      </c>
      <c r="B3468" s="18">
        <f>VLOOKUP(J3468,Ref!A:C,3,0)</f>
        <v>1</v>
      </c>
      <c r="C3468" s="18">
        <f>VLOOKUP(J3468,Ref!A:D,4,0)</f>
        <v>1</v>
      </c>
      <c r="D3468" s="18" t="str">
        <f t="shared" si="162"/>
        <v>08/may</v>
      </c>
      <c r="E3468" s="18">
        <f t="shared" si="163"/>
        <v>5</v>
      </c>
      <c r="F3468" s="18">
        <v>1</v>
      </c>
      <c r="G3468" s="18">
        <f t="shared" si="164"/>
        <v>0</v>
      </c>
      <c r="H3468" s="3">
        <v>46150.414803240739</v>
      </c>
      <c r="I3468">
        <v>67361909</v>
      </c>
      <c r="J3468">
        <v>6007</v>
      </c>
      <c r="K3468" t="s">
        <v>1983</v>
      </c>
      <c r="L3468" t="s">
        <v>1897</v>
      </c>
      <c r="M3468" t="s">
        <v>1970</v>
      </c>
      <c r="O3468">
        <v>366014750000</v>
      </c>
      <c r="P3468">
        <v>16017</v>
      </c>
      <c r="Q3468">
        <v>-4</v>
      </c>
      <c r="R3468">
        <v>1</v>
      </c>
      <c r="S3468">
        <v>67361909</v>
      </c>
      <c r="U3468" t="s">
        <v>2464</v>
      </c>
      <c r="W3468" t="s">
        <v>4047</v>
      </c>
      <c r="X3468" t="s">
        <v>66</v>
      </c>
      <c r="Y3468" t="s">
        <v>2552</v>
      </c>
      <c r="Z3468">
        <v>366014750000</v>
      </c>
      <c r="AF3468" t="s">
        <v>1976</v>
      </c>
      <c r="AG3468" t="s">
        <v>1972</v>
      </c>
      <c r="AI3468" t="s">
        <v>3238</v>
      </c>
      <c r="AK3468" t="s">
        <v>4552</v>
      </c>
      <c r="AL3468">
        <v>74</v>
      </c>
      <c r="AM3468" t="s">
        <v>1979</v>
      </c>
      <c r="AN3468" t="s">
        <v>1987</v>
      </c>
      <c r="AO3468">
        <v>0</v>
      </c>
      <c r="AQ3468">
        <v>2252270</v>
      </c>
      <c r="AR3468" t="s">
        <v>2241</v>
      </c>
      <c r="AS3468" t="s">
        <v>4163</v>
      </c>
      <c r="AT3468" t="s">
        <v>1898</v>
      </c>
    </row>
    <row r="3469" spans="1:46" x14ac:dyDescent="0.25">
      <c r="A3469" t="str">
        <f>_xlfn.XLOOKUP(I3469,UTILIZADAS[Contacto1],UTILIZADAS[Source.Name],,0)</f>
        <v>Cobros Abril Canal Fijo</v>
      </c>
      <c r="B3469" s="18">
        <f>VLOOKUP(J3469,Ref!A:C,3,0)</f>
        <v>0</v>
      </c>
      <c r="C3469" s="18">
        <f>VLOOKUP(J3469,Ref!A:D,4,0)</f>
        <v>0</v>
      </c>
      <c r="D3469" s="18" t="str">
        <f t="shared" si="162"/>
        <v>12/may</v>
      </c>
      <c r="E3469" s="18">
        <f t="shared" si="163"/>
        <v>5</v>
      </c>
      <c r="F3469" s="18">
        <v>1</v>
      </c>
      <c r="G3469" s="18">
        <f t="shared" si="164"/>
        <v>0</v>
      </c>
      <c r="H3469" s="3">
        <v>46154.597453703704</v>
      </c>
      <c r="I3469">
        <v>67361909</v>
      </c>
      <c r="J3469" t="s">
        <v>2021</v>
      </c>
      <c r="K3469" t="s">
        <v>1968</v>
      </c>
      <c r="L3469" t="s">
        <v>1969</v>
      </c>
      <c r="M3469" t="s">
        <v>1970</v>
      </c>
      <c r="O3469">
        <v>366014750000</v>
      </c>
      <c r="P3469">
        <v>16018</v>
      </c>
      <c r="Q3469">
        <v>-4</v>
      </c>
      <c r="R3469">
        <v>1</v>
      </c>
      <c r="S3469">
        <v>67361909</v>
      </c>
      <c r="U3469" t="s">
        <v>2464</v>
      </c>
      <c r="W3469" t="s">
        <v>4047</v>
      </c>
      <c r="X3469">
        <v>366014750000</v>
      </c>
      <c r="Y3469" t="s">
        <v>2552</v>
      </c>
      <c r="Z3469" t="s">
        <v>66</v>
      </c>
      <c r="AF3469" t="s">
        <v>1976</v>
      </c>
      <c r="AG3469" t="s">
        <v>1972</v>
      </c>
      <c r="AL3469">
        <v>5</v>
      </c>
      <c r="AN3469" t="s">
        <v>1974</v>
      </c>
      <c r="AO3469">
        <v>0</v>
      </c>
      <c r="AQ3469">
        <v>2258360</v>
      </c>
      <c r="AR3469" t="s">
        <v>4605</v>
      </c>
      <c r="AS3469" t="s">
        <v>5883</v>
      </c>
      <c r="AT3469" t="s">
        <v>2022</v>
      </c>
    </row>
    <row r="3470" spans="1:46" x14ac:dyDescent="0.25">
      <c r="A3470" t="str">
        <f>_xlfn.XLOOKUP(I3470,UTILIZADAS[Contacto1],UTILIZADAS[Source.Name],,0)</f>
        <v>Cobros Abril Canal Fijo</v>
      </c>
      <c r="B3470" s="18">
        <f>VLOOKUP(J3470,Ref!A:C,3,0)</f>
        <v>0</v>
      </c>
      <c r="C3470" s="18">
        <f>VLOOKUP(J3470,Ref!A:D,4,0)</f>
        <v>0</v>
      </c>
      <c r="D3470" s="18" t="str">
        <f t="shared" si="162"/>
        <v>14/may</v>
      </c>
      <c r="E3470" s="18">
        <f t="shared" si="163"/>
        <v>5</v>
      </c>
      <c r="F3470" s="18">
        <v>1</v>
      </c>
      <c r="G3470" s="18">
        <f t="shared" si="164"/>
        <v>0</v>
      </c>
      <c r="H3470" s="3">
        <v>46156.626469907409</v>
      </c>
      <c r="I3470">
        <v>67361909</v>
      </c>
      <c r="J3470" t="s">
        <v>2021</v>
      </c>
      <c r="K3470" t="s">
        <v>1968</v>
      </c>
      <c r="L3470" t="s">
        <v>1969</v>
      </c>
      <c r="M3470" t="s">
        <v>1970</v>
      </c>
      <c r="O3470">
        <v>366014750000</v>
      </c>
      <c r="P3470">
        <v>16018</v>
      </c>
      <c r="Q3470">
        <v>-4</v>
      </c>
      <c r="R3470">
        <v>1</v>
      </c>
      <c r="S3470">
        <v>67361909</v>
      </c>
      <c r="U3470" t="s">
        <v>2464</v>
      </c>
      <c r="W3470" t="s">
        <v>4047</v>
      </c>
      <c r="X3470">
        <v>366014750000</v>
      </c>
      <c r="Y3470" t="s">
        <v>2552</v>
      </c>
      <c r="Z3470" t="s">
        <v>66</v>
      </c>
      <c r="AF3470" t="s">
        <v>1976</v>
      </c>
      <c r="AG3470" t="s">
        <v>1972</v>
      </c>
      <c r="AL3470">
        <v>5</v>
      </c>
      <c r="AN3470" t="s">
        <v>1974</v>
      </c>
      <c r="AO3470">
        <v>0</v>
      </c>
      <c r="AQ3470">
        <v>2258360</v>
      </c>
      <c r="AR3470" t="s">
        <v>4605</v>
      </c>
      <c r="AS3470" t="s">
        <v>5883</v>
      </c>
      <c r="AT3470" t="s">
        <v>2022</v>
      </c>
    </row>
    <row r="3471" spans="1:46" x14ac:dyDescent="0.25">
      <c r="A3471" t="str">
        <f>_xlfn.XLOOKUP(I3471,UTILIZADAS[Contacto1],UTILIZADAS[Source.Name],,0)</f>
        <v>Cobros Abril Canal Fijo</v>
      </c>
      <c r="B3471" s="18">
        <f>VLOOKUP(J3471,Ref!A:C,3,0)</f>
        <v>0</v>
      </c>
      <c r="C3471" s="18">
        <f>VLOOKUP(J3471,Ref!A:D,4,0)</f>
        <v>0</v>
      </c>
      <c r="D3471" s="18" t="str">
        <f t="shared" si="162"/>
        <v>19/may</v>
      </c>
      <c r="E3471" s="18">
        <f t="shared" si="163"/>
        <v>5</v>
      </c>
      <c r="F3471" s="18">
        <v>1</v>
      </c>
      <c r="G3471" s="18">
        <f t="shared" si="164"/>
        <v>0</v>
      </c>
      <c r="H3471" s="3">
        <v>46161.379328703704</v>
      </c>
      <c r="I3471">
        <v>67361909</v>
      </c>
      <c r="J3471" t="s">
        <v>2021</v>
      </c>
      <c r="K3471" t="s">
        <v>1968</v>
      </c>
      <c r="L3471" t="s">
        <v>1969</v>
      </c>
      <c r="M3471" t="s">
        <v>1970</v>
      </c>
      <c r="O3471">
        <v>366014750000</v>
      </c>
      <c r="P3471">
        <v>16018</v>
      </c>
      <c r="Q3471">
        <v>-4</v>
      </c>
      <c r="R3471">
        <v>1</v>
      </c>
      <c r="S3471">
        <v>67361909</v>
      </c>
      <c r="U3471" t="s">
        <v>2464</v>
      </c>
      <c r="W3471" t="s">
        <v>4047</v>
      </c>
      <c r="X3471">
        <v>366014750000</v>
      </c>
      <c r="Y3471" t="s">
        <v>2552</v>
      </c>
      <c r="Z3471" t="s">
        <v>66</v>
      </c>
      <c r="AF3471" t="s">
        <v>1976</v>
      </c>
      <c r="AG3471" t="s">
        <v>1972</v>
      </c>
      <c r="AL3471">
        <v>5</v>
      </c>
      <c r="AN3471" t="s">
        <v>1974</v>
      </c>
      <c r="AO3471">
        <v>0</v>
      </c>
      <c r="AQ3471">
        <v>2258360</v>
      </c>
      <c r="AR3471" t="s">
        <v>4605</v>
      </c>
      <c r="AS3471" t="s">
        <v>5883</v>
      </c>
      <c r="AT3471" t="s">
        <v>2022</v>
      </c>
    </row>
    <row r="3472" spans="1:46" x14ac:dyDescent="0.25">
      <c r="A3472" t="str">
        <f>_xlfn.XLOOKUP(I3472,UTILIZADAS[Contacto1],UTILIZADAS[Source.Name],,0)</f>
        <v>Cobros Abril Canal Fijo</v>
      </c>
      <c r="B3472" s="18">
        <f>VLOOKUP(J3472,Ref!A:C,3,0)</f>
        <v>1</v>
      </c>
      <c r="C3472" s="18">
        <f>VLOOKUP(J3472,Ref!A:D,4,0)</f>
        <v>1</v>
      </c>
      <c r="D3472" s="18" t="str">
        <f t="shared" si="162"/>
        <v>20/may</v>
      </c>
      <c r="E3472" s="18">
        <f t="shared" si="163"/>
        <v>5</v>
      </c>
      <c r="F3472" s="18">
        <v>1</v>
      </c>
      <c r="G3472" s="18">
        <f t="shared" si="164"/>
        <v>1</v>
      </c>
      <c r="H3472" s="3">
        <v>46162.588402777779</v>
      </c>
      <c r="I3472">
        <v>67361909</v>
      </c>
      <c r="J3472">
        <v>6003</v>
      </c>
      <c r="K3472" t="s">
        <v>1983</v>
      </c>
      <c r="L3472" t="s">
        <v>1897</v>
      </c>
      <c r="M3472" t="s">
        <v>1970</v>
      </c>
      <c r="O3472">
        <v>366014750000</v>
      </c>
      <c r="P3472">
        <v>16018</v>
      </c>
      <c r="Q3472">
        <v>-4</v>
      </c>
      <c r="R3472">
        <v>1</v>
      </c>
      <c r="S3472">
        <v>67361909</v>
      </c>
      <c r="U3472" t="s">
        <v>2464</v>
      </c>
      <c r="W3472" t="s">
        <v>4047</v>
      </c>
      <c r="X3472">
        <v>366014750000</v>
      </c>
      <c r="Y3472" t="s">
        <v>2552</v>
      </c>
      <c r="Z3472" t="s">
        <v>66</v>
      </c>
      <c r="AF3472" t="s">
        <v>1976</v>
      </c>
      <c r="AG3472" t="s">
        <v>1972</v>
      </c>
      <c r="AL3472">
        <v>49</v>
      </c>
      <c r="AM3472" t="s">
        <v>1979</v>
      </c>
      <c r="AN3472" t="s">
        <v>1987</v>
      </c>
      <c r="AO3472">
        <v>0</v>
      </c>
      <c r="AQ3472">
        <v>2258360</v>
      </c>
      <c r="AR3472" t="s">
        <v>4605</v>
      </c>
      <c r="AS3472" t="s">
        <v>5883</v>
      </c>
      <c r="AT3472" t="s">
        <v>1892</v>
      </c>
    </row>
    <row r="3473" spans="1:46" x14ac:dyDescent="0.25">
      <c r="A3473" t="str">
        <f>_xlfn.XLOOKUP(I3473,UTILIZADAS[Contacto1],UTILIZADAS[Source.Name],,0)</f>
        <v>Cobros Abril Canal Fijo</v>
      </c>
      <c r="B3473" s="18">
        <f>VLOOKUP(J3473,Ref!A:C,3,0)</f>
        <v>1</v>
      </c>
      <c r="C3473" s="18">
        <f>VLOOKUP(J3473,Ref!A:D,4,0)</f>
        <v>1</v>
      </c>
      <c r="D3473" s="18" t="str">
        <f t="shared" si="162"/>
        <v>12/may</v>
      </c>
      <c r="E3473" s="18">
        <f t="shared" si="163"/>
        <v>1</v>
      </c>
      <c r="F3473" s="18">
        <v>1</v>
      </c>
      <c r="G3473" s="18">
        <f t="shared" si="164"/>
        <v>1</v>
      </c>
      <c r="H3473" s="3">
        <v>46154.59783564815</v>
      </c>
      <c r="I3473">
        <v>67370576</v>
      </c>
      <c r="J3473">
        <v>6003</v>
      </c>
      <c r="K3473" t="s">
        <v>1983</v>
      </c>
      <c r="L3473" t="s">
        <v>1897</v>
      </c>
      <c r="M3473" t="s">
        <v>1970</v>
      </c>
      <c r="O3473">
        <v>186074840000</v>
      </c>
      <c r="P3473">
        <v>16018</v>
      </c>
      <c r="Q3473">
        <v>-4</v>
      </c>
      <c r="R3473">
        <v>1</v>
      </c>
      <c r="S3473">
        <v>67370576</v>
      </c>
      <c r="U3473" t="s">
        <v>2005</v>
      </c>
      <c r="W3473" t="s">
        <v>1474</v>
      </c>
      <c r="X3473">
        <v>186074840000</v>
      </c>
      <c r="Y3473" t="s">
        <v>65</v>
      </c>
      <c r="Z3473" t="s">
        <v>66</v>
      </c>
      <c r="AF3473" t="s">
        <v>1976</v>
      </c>
      <c r="AG3473" t="s">
        <v>1972</v>
      </c>
      <c r="AL3473">
        <v>29</v>
      </c>
      <c r="AM3473" t="s">
        <v>1979</v>
      </c>
      <c r="AN3473" t="s">
        <v>1987</v>
      </c>
      <c r="AO3473">
        <v>0</v>
      </c>
      <c r="AQ3473">
        <v>2258361</v>
      </c>
      <c r="AR3473" t="s">
        <v>4605</v>
      </c>
      <c r="AS3473" t="s">
        <v>5883</v>
      </c>
      <c r="AT3473" t="s">
        <v>1892</v>
      </c>
    </row>
    <row r="3474" spans="1:46" x14ac:dyDescent="0.25">
      <c r="A3474" t="str">
        <f>_xlfn.XLOOKUP(I3474,UTILIZADAS[Contacto1],UTILIZADAS[Source.Name],,0)</f>
        <v>Cobros Mayo</v>
      </c>
      <c r="B3474" s="18">
        <f>VLOOKUP(J3474,Ref!A:C,3,0)</f>
        <v>0</v>
      </c>
      <c r="C3474" s="18">
        <f>VLOOKUP(J3474,Ref!A:D,4,0)</f>
        <v>0</v>
      </c>
      <c r="D3474" s="18" t="str">
        <f t="shared" si="162"/>
        <v>12/may</v>
      </c>
      <c r="E3474" s="18">
        <f t="shared" si="163"/>
        <v>3</v>
      </c>
      <c r="F3474" s="18">
        <v>1</v>
      </c>
      <c r="G3474" s="18">
        <f t="shared" si="164"/>
        <v>0</v>
      </c>
      <c r="H3474" s="3">
        <v>46154.597650462965</v>
      </c>
      <c r="I3474">
        <v>67374223</v>
      </c>
      <c r="J3474" t="s">
        <v>1967</v>
      </c>
      <c r="K3474" t="s">
        <v>1968</v>
      </c>
      <c r="L3474" t="s">
        <v>1969</v>
      </c>
      <c r="M3474" t="s">
        <v>1970</v>
      </c>
      <c r="O3474">
        <v>364055230000</v>
      </c>
      <c r="P3474">
        <v>16018</v>
      </c>
      <c r="Q3474">
        <v>-4</v>
      </c>
      <c r="R3474">
        <v>1</v>
      </c>
      <c r="S3474">
        <v>67374223</v>
      </c>
      <c r="U3474" t="s">
        <v>6160</v>
      </c>
      <c r="W3474">
        <v>172881506</v>
      </c>
      <c r="X3474">
        <v>364055230000</v>
      </c>
      <c r="Y3474" t="s">
        <v>85</v>
      </c>
      <c r="Z3474" t="s">
        <v>66</v>
      </c>
      <c r="AF3474" t="s">
        <v>1976</v>
      </c>
      <c r="AG3474" t="s">
        <v>1972</v>
      </c>
      <c r="AL3474">
        <v>0</v>
      </c>
      <c r="AN3474" t="s">
        <v>1974</v>
      </c>
      <c r="AO3474">
        <v>0</v>
      </c>
      <c r="AQ3474">
        <v>2258362</v>
      </c>
      <c r="AR3474" t="s">
        <v>4605</v>
      </c>
      <c r="AS3474" t="s">
        <v>5883</v>
      </c>
      <c r="AT3474" t="s">
        <v>1975</v>
      </c>
    </row>
    <row r="3475" spans="1:46" x14ac:dyDescent="0.25">
      <c r="A3475" t="str">
        <f>_xlfn.XLOOKUP(I3475,UTILIZADAS[Contacto1],UTILIZADAS[Source.Name],,0)</f>
        <v>Cobros Mayo</v>
      </c>
      <c r="B3475" s="18">
        <f>VLOOKUP(J3475,Ref!A:C,3,0)</f>
        <v>0</v>
      </c>
      <c r="C3475" s="18">
        <f>VLOOKUP(J3475,Ref!A:D,4,0)</f>
        <v>0</v>
      </c>
      <c r="D3475" s="18" t="str">
        <f t="shared" si="162"/>
        <v>14/may</v>
      </c>
      <c r="E3475" s="18">
        <f t="shared" si="163"/>
        <v>3</v>
      </c>
      <c r="F3475" s="18">
        <v>1</v>
      </c>
      <c r="G3475" s="18">
        <f t="shared" si="164"/>
        <v>0</v>
      </c>
      <c r="H3475" s="3">
        <v>46156.626793981479</v>
      </c>
      <c r="I3475">
        <v>67374223</v>
      </c>
      <c r="J3475" t="s">
        <v>2021</v>
      </c>
      <c r="K3475" t="s">
        <v>1968</v>
      </c>
      <c r="L3475" t="s">
        <v>1969</v>
      </c>
      <c r="M3475" t="s">
        <v>1970</v>
      </c>
      <c r="O3475">
        <v>364055230000</v>
      </c>
      <c r="P3475">
        <v>16018</v>
      </c>
      <c r="Q3475">
        <v>-4</v>
      </c>
      <c r="R3475">
        <v>1</v>
      </c>
      <c r="S3475">
        <v>67374223</v>
      </c>
      <c r="U3475" t="s">
        <v>6160</v>
      </c>
      <c r="W3475">
        <v>172881506</v>
      </c>
      <c r="X3475">
        <v>364055230000</v>
      </c>
      <c r="Y3475" t="s">
        <v>85</v>
      </c>
      <c r="Z3475" t="s">
        <v>66</v>
      </c>
      <c r="AF3475" t="s">
        <v>1976</v>
      </c>
      <c r="AG3475" t="s">
        <v>1972</v>
      </c>
      <c r="AL3475">
        <v>5</v>
      </c>
      <c r="AN3475" t="s">
        <v>1974</v>
      </c>
      <c r="AO3475">
        <v>0</v>
      </c>
      <c r="AQ3475">
        <v>2258362</v>
      </c>
      <c r="AR3475" t="s">
        <v>4605</v>
      </c>
      <c r="AS3475" t="s">
        <v>5883</v>
      </c>
      <c r="AT3475" t="s">
        <v>2022</v>
      </c>
    </row>
    <row r="3476" spans="1:46" x14ac:dyDescent="0.25">
      <c r="A3476" t="str">
        <f>_xlfn.XLOOKUP(I3476,UTILIZADAS[Contacto1],UTILIZADAS[Source.Name],,0)</f>
        <v>Cobros Mayo</v>
      </c>
      <c r="B3476" s="18">
        <f>VLOOKUP(J3476,Ref!A:C,3,0)</f>
        <v>1</v>
      </c>
      <c r="C3476" s="18">
        <f>VLOOKUP(J3476,Ref!A:D,4,0)</f>
        <v>1</v>
      </c>
      <c r="D3476" s="18" t="str">
        <f t="shared" si="162"/>
        <v>19/may</v>
      </c>
      <c r="E3476" s="18">
        <f t="shared" si="163"/>
        <v>3</v>
      </c>
      <c r="F3476" s="18">
        <v>1</v>
      </c>
      <c r="G3476" s="18">
        <f t="shared" si="164"/>
        <v>1</v>
      </c>
      <c r="H3476" s="3">
        <v>46161.380393518521</v>
      </c>
      <c r="I3476">
        <v>67374223</v>
      </c>
      <c r="J3476">
        <v>6007</v>
      </c>
      <c r="K3476" t="s">
        <v>1983</v>
      </c>
      <c r="L3476" t="s">
        <v>1897</v>
      </c>
      <c r="M3476" t="s">
        <v>1970</v>
      </c>
      <c r="O3476">
        <v>364055230000</v>
      </c>
      <c r="P3476">
        <v>16018</v>
      </c>
      <c r="Q3476">
        <v>-4</v>
      </c>
      <c r="R3476">
        <v>1</v>
      </c>
      <c r="S3476">
        <v>67374223</v>
      </c>
      <c r="U3476" t="s">
        <v>6160</v>
      </c>
      <c r="W3476">
        <v>172881506</v>
      </c>
      <c r="X3476">
        <v>364055230000</v>
      </c>
      <c r="Y3476" t="s">
        <v>85</v>
      </c>
      <c r="Z3476" t="s">
        <v>66</v>
      </c>
      <c r="AF3476" t="s">
        <v>1976</v>
      </c>
      <c r="AG3476" t="s">
        <v>1972</v>
      </c>
      <c r="AL3476">
        <v>333</v>
      </c>
      <c r="AM3476" t="s">
        <v>1979</v>
      </c>
      <c r="AN3476" t="s">
        <v>1987</v>
      </c>
      <c r="AO3476">
        <v>0</v>
      </c>
      <c r="AQ3476">
        <v>2258362</v>
      </c>
      <c r="AR3476" t="s">
        <v>4605</v>
      </c>
      <c r="AS3476" t="s">
        <v>5883</v>
      </c>
      <c r="AT3476" t="s">
        <v>1898</v>
      </c>
    </row>
    <row r="3477" spans="1:46" x14ac:dyDescent="0.25">
      <c r="A3477" t="str">
        <f>_xlfn.XLOOKUP(I3477,UTILIZADAS[Contacto1],UTILIZADAS[Source.Name],,0)</f>
        <v>Cobros Mayo</v>
      </c>
      <c r="B3477" s="18">
        <f>VLOOKUP(J3477,Ref!A:C,3,0)</f>
        <v>0</v>
      </c>
      <c r="C3477" s="18">
        <f>VLOOKUP(J3477,Ref!A:D,4,0)</f>
        <v>0</v>
      </c>
      <c r="D3477" s="18" t="str">
        <f t="shared" si="162"/>
        <v>12/may</v>
      </c>
      <c r="E3477" s="18">
        <f t="shared" si="163"/>
        <v>5</v>
      </c>
      <c r="F3477" s="18">
        <v>1</v>
      </c>
      <c r="G3477" s="18">
        <f t="shared" si="164"/>
        <v>0</v>
      </c>
      <c r="H3477" s="3">
        <v>46154.598078703704</v>
      </c>
      <c r="I3477">
        <v>67383939</v>
      </c>
      <c r="J3477" t="s">
        <v>2021</v>
      </c>
      <c r="K3477" t="s">
        <v>1968</v>
      </c>
      <c r="L3477" t="s">
        <v>1969</v>
      </c>
      <c r="M3477" t="s">
        <v>1970</v>
      </c>
      <c r="O3477">
        <v>361059320000</v>
      </c>
      <c r="P3477">
        <v>16018</v>
      </c>
      <c r="Q3477">
        <v>-4</v>
      </c>
      <c r="R3477">
        <v>1</v>
      </c>
      <c r="S3477">
        <v>67383939</v>
      </c>
      <c r="U3477" t="s">
        <v>6161</v>
      </c>
      <c r="W3477" t="s">
        <v>5344</v>
      </c>
      <c r="X3477">
        <v>361059320000</v>
      </c>
      <c r="Y3477" t="s">
        <v>85</v>
      </c>
      <c r="Z3477" t="s">
        <v>66</v>
      </c>
      <c r="AF3477" t="s">
        <v>1976</v>
      </c>
      <c r="AG3477" t="s">
        <v>1972</v>
      </c>
      <c r="AL3477">
        <v>5</v>
      </c>
      <c r="AN3477" t="s">
        <v>1974</v>
      </c>
      <c r="AO3477">
        <v>0</v>
      </c>
      <c r="AQ3477">
        <v>2258363</v>
      </c>
      <c r="AR3477" t="s">
        <v>4605</v>
      </c>
      <c r="AS3477" t="s">
        <v>5883</v>
      </c>
      <c r="AT3477" t="s">
        <v>2022</v>
      </c>
    </row>
    <row r="3478" spans="1:46" x14ac:dyDescent="0.25">
      <c r="A3478" t="str">
        <f>_xlfn.XLOOKUP(I3478,UTILIZADAS[Contacto1],UTILIZADAS[Source.Name],,0)</f>
        <v>Cobros Mayo</v>
      </c>
      <c r="B3478" s="18">
        <f>VLOOKUP(J3478,Ref!A:C,3,0)</f>
        <v>0</v>
      </c>
      <c r="C3478" s="18">
        <f>VLOOKUP(J3478,Ref!A:D,4,0)</f>
        <v>0</v>
      </c>
      <c r="D3478" s="18" t="str">
        <f t="shared" si="162"/>
        <v>14/may</v>
      </c>
      <c r="E3478" s="18">
        <f t="shared" si="163"/>
        <v>5</v>
      </c>
      <c r="F3478" s="18">
        <v>1</v>
      </c>
      <c r="G3478" s="18">
        <f t="shared" si="164"/>
        <v>0</v>
      </c>
      <c r="H3478" s="3">
        <v>46156.626863425925</v>
      </c>
      <c r="I3478">
        <v>67383939</v>
      </c>
      <c r="J3478" t="s">
        <v>1967</v>
      </c>
      <c r="K3478" t="s">
        <v>1968</v>
      </c>
      <c r="L3478" t="s">
        <v>1969</v>
      </c>
      <c r="M3478" t="s">
        <v>1970</v>
      </c>
      <c r="O3478">
        <v>361059320000</v>
      </c>
      <c r="P3478">
        <v>16018</v>
      </c>
      <c r="Q3478">
        <v>-4</v>
      </c>
      <c r="R3478">
        <v>1</v>
      </c>
      <c r="S3478">
        <v>67383939</v>
      </c>
      <c r="U3478" t="s">
        <v>6161</v>
      </c>
      <c r="W3478" t="s">
        <v>5344</v>
      </c>
      <c r="X3478">
        <v>361059320000</v>
      </c>
      <c r="Y3478" t="s">
        <v>85</v>
      </c>
      <c r="Z3478" t="s">
        <v>66</v>
      </c>
      <c r="AF3478" t="s">
        <v>1976</v>
      </c>
      <c r="AG3478" t="s">
        <v>1972</v>
      </c>
      <c r="AL3478">
        <v>0</v>
      </c>
      <c r="AN3478" t="s">
        <v>1974</v>
      </c>
      <c r="AO3478">
        <v>0</v>
      </c>
      <c r="AQ3478">
        <v>2258363</v>
      </c>
      <c r="AR3478" t="s">
        <v>4605</v>
      </c>
      <c r="AS3478" t="s">
        <v>5883</v>
      </c>
      <c r="AT3478" t="s">
        <v>1975</v>
      </c>
    </row>
    <row r="3479" spans="1:46" x14ac:dyDescent="0.25">
      <c r="A3479" t="str">
        <f>_xlfn.XLOOKUP(I3479,UTILIZADAS[Contacto1],UTILIZADAS[Source.Name],,0)</f>
        <v>Cobros Mayo</v>
      </c>
      <c r="B3479" s="18">
        <f>VLOOKUP(J3479,Ref!A:C,3,0)</f>
        <v>0</v>
      </c>
      <c r="C3479" s="18">
        <f>VLOOKUP(J3479,Ref!A:D,4,0)</f>
        <v>0</v>
      </c>
      <c r="D3479" s="18" t="str">
        <f t="shared" si="162"/>
        <v>19/may</v>
      </c>
      <c r="E3479" s="18">
        <f t="shared" si="163"/>
        <v>5</v>
      </c>
      <c r="F3479" s="18">
        <v>1</v>
      </c>
      <c r="G3479" s="18">
        <f t="shared" si="164"/>
        <v>0</v>
      </c>
      <c r="H3479" s="3">
        <v>46161.38013888889</v>
      </c>
      <c r="I3479">
        <v>67383939</v>
      </c>
      <c r="J3479" t="s">
        <v>1967</v>
      </c>
      <c r="K3479" t="s">
        <v>1968</v>
      </c>
      <c r="L3479" t="s">
        <v>1969</v>
      </c>
      <c r="M3479" t="s">
        <v>1970</v>
      </c>
      <c r="O3479">
        <v>361059320000</v>
      </c>
      <c r="P3479">
        <v>16018</v>
      </c>
      <c r="Q3479">
        <v>-4</v>
      </c>
      <c r="R3479">
        <v>1</v>
      </c>
      <c r="S3479">
        <v>67383939</v>
      </c>
      <c r="U3479" t="s">
        <v>6161</v>
      </c>
      <c r="W3479" t="s">
        <v>5344</v>
      </c>
      <c r="X3479">
        <v>361059320000</v>
      </c>
      <c r="Y3479" t="s">
        <v>85</v>
      </c>
      <c r="Z3479" t="s">
        <v>66</v>
      </c>
      <c r="AF3479" t="s">
        <v>1976</v>
      </c>
      <c r="AG3479" t="s">
        <v>1972</v>
      </c>
      <c r="AL3479">
        <v>0</v>
      </c>
      <c r="AN3479" t="s">
        <v>1974</v>
      </c>
      <c r="AO3479">
        <v>0</v>
      </c>
      <c r="AQ3479">
        <v>2258363</v>
      </c>
      <c r="AR3479" t="s">
        <v>4605</v>
      </c>
      <c r="AS3479" t="s">
        <v>5883</v>
      </c>
      <c r="AT3479" t="s">
        <v>1975</v>
      </c>
    </row>
    <row r="3480" spans="1:46" x14ac:dyDescent="0.25">
      <c r="A3480" t="str">
        <f>_xlfn.XLOOKUP(I3480,UTILIZADAS[Contacto1],UTILIZADAS[Source.Name],,0)</f>
        <v>Cobros Mayo</v>
      </c>
      <c r="B3480" s="18">
        <f>VLOOKUP(J3480,Ref!A:C,3,0)</f>
        <v>0</v>
      </c>
      <c r="C3480" s="18">
        <f>VLOOKUP(J3480,Ref!A:D,4,0)</f>
        <v>0</v>
      </c>
      <c r="D3480" s="18" t="str">
        <f t="shared" si="162"/>
        <v>20/may</v>
      </c>
      <c r="E3480" s="18">
        <f t="shared" si="163"/>
        <v>5</v>
      </c>
      <c r="F3480" s="18">
        <v>1</v>
      </c>
      <c r="G3480" s="18">
        <f t="shared" si="164"/>
        <v>0</v>
      </c>
      <c r="H3480" s="3">
        <v>46162.588182870371</v>
      </c>
      <c r="I3480">
        <v>67383939</v>
      </c>
      <c r="J3480" t="s">
        <v>1967</v>
      </c>
      <c r="K3480" t="s">
        <v>1968</v>
      </c>
      <c r="L3480" t="s">
        <v>1969</v>
      </c>
      <c r="M3480" t="s">
        <v>1970</v>
      </c>
      <c r="O3480">
        <v>361059320000</v>
      </c>
      <c r="P3480">
        <v>16018</v>
      </c>
      <c r="Q3480">
        <v>-4</v>
      </c>
      <c r="R3480">
        <v>1</v>
      </c>
      <c r="S3480">
        <v>67383939</v>
      </c>
      <c r="U3480" t="s">
        <v>6161</v>
      </c>
      <c r="W3480" t="s">
        <v>5344</v>
      </c>
      <c r="X3480">
        <v>361059320000</v>
      </c>
      <c r="Y3480" t="s">
        <v>85</v>
      </c>
      <c r="Z3480" t="s">
        <v>66</v>
      </c>
      <c r="AF3480" t="s">
        <v>1976</v>
      </c>
      <c r="AG3480" t="s">
        <v>1972</v>
      </c>
      <c r="AL3480">
        <v>0</v>
      </c>
      <c r="AN3480" t="s">
        <v>1974</v>
      </c>
      <c r="AO3480">
        <v>0</v>
      </c>
      <c r="AQ3480">
        <v>2258363</v>
      </c>
      <c r="AR3480" t="s">
        <v>4605</v>
      </c>
      <c r="AS3480" t="s">
        <v>5883</v>
      </c>
      <c r="AT3480" t="s">
        <v>1975</v>
      </c>
    </row>
    <row r="3481" spans="1:46" x14ac:dyDescent="0.25">
      <c r="A3481" t="str">
        <f>_xlfn.XLOOKUP(I3481,UTILIZADAS[Contacto1],UTILIZADAS[Source.Name],,0)</f>
        <v>Cobros Mayo</v>
      </c>
      <c r="B3481" s="18">
        <f>VLOOKUP(J3481,Ref!A:C,3,0)</f>
        <v>1</v>
      </c>
      <c r="C3481" s="18">
        <f>VLOOKUP(J3481,Ref!A:D,4,0)</f>
        <v>1</v>
      </c>
      <c r="D3481" s="18" t="str">
        <f t="shared" si="162"/>
        <v>21/may</v>
      </c>
      <c r="E3481" s="18">
        <f t="shared" si="163"/>
        <v>5</v>
      </c>
      <c r="F3481" s="18">
        <v>1</v>
      </c>
      <c r="G3481" s="18">
        <f t="shared" si="164"/>
        <v>1</v>
      </c>
      <c r="H3481" s="3">
        <v>46163.607743055552</v>
      </c>
      <c r="I3481">
        <v>67383939</v>
      </c>
      <c r="J3481">
        <v>6007</v>
      </c>
      <c r="K3481" t="s">
        <v>1983</v>
      </c>
      <c r="L3481" t="s">
        <v>1897</v>
      </c>
      <c r="M3481" t="s">
        <v>1970</v>
      </c>
      <c r="O3481">
        <v>361059320000</v>
      </c>
      <c r="P3481">
        <v>16018</v>
      </c>
      <c r="Q3481">
        <v>-4</v>
      </c>
      <c r="R3481">
        <v>1</v>
      </c>
      <c r="S3481">
        <v>67383939</v>
      </c>
      <c r="U3481" t="s">
        <v>6161</v>
      </c>
      <c r="W3481" t="s">
        <v>5344</v>
      </c>
      <c r="X3481">
        <v>361059320000</v>
      </c>
      <c r="Y3481" t="s">
        <v>85</v>
      </c>
      <c r="Z3481" t="s">
        <v>66</v>
      </c>
      <c r="AF3481" t="s">
        <v>1976</v>
      </c>
      <c r="AG3481" t="s">
        <v>1972</v>
      </c>
      <c r="AL3481">
        <v>66</v>
      </c>
      <c r="AM3481" t="s">
        <v>1979</v>
      </c>
      <c r="AN3481" t="s">
        <v>1987</v>
      </c>
      <c r="AO3481">
        <v>0</v>
      </c>
      <c r="AQ3481">
        <v>2258363</v>
      </c>
      <c r="AR3481" t="s">
        <v>4605</v>
      </c>
      <c r="AS3481" t="s">
        <v>5883</v>
      </c>
      <c r="AT3481" t="s">
        <v>1898</v>
      </c>
    </row>
    <row r="3482" spans="1:46" x14ac:dyDescent="0.25">
      <c r="A3482" t="str">
        <f>_xlfn.XLOOKUP(I3482,UTILIZADAS[Contacto1],UTILIZADAS[Source.Name],,0)</f>
        <v>Cobros Mayo</v>
      </c>
      <c r="B3482" s="18">
        <f>VLOOKUP(J3482,Ref!A:C,3,0)</f>
        <v>0</v>
      </c>
      <c r="C3482" s="18">
        <f>VLOOKUP(J3482,Ref!A:D,4,0)</f>
        <v>0</v>
      </c>
      <c r="D3482" s="18" t="str">
        <f t="shared" si="162"/>
        <v>12/may</v>
      </c>
      <c r="E3482" s="18">
        <f t="shared" si="163"/>
        <v>4</v>
      </c>
      <c r="F3482" s="18">
        <v>1</v>
      </c>
      <c r="G3482" s="18">
        <f t="shared" si="164"/>
        <v>0</v>
      </c>
      <c r="H3482" s="3">
        <v>46154.599027777775</v>
      </c>
      <c r="I3482">
        <v>67394428</v>
      </c>
      <c r="J3482" t="s">
        <v>2023</v>
      </c>
      <c r="K3482" t="s">
        <v>1968</v>
      </c>
      <c r="L3482" t="s">
        <v>1969</v>
      </c>
      <c r="M3482" t="s">
        <v>1970</v>
      </c>
      <c r="O3482">
        <v>365088760000</v>
      </c>
      <c r="P3482">
        <v>16018</v>
      </c>
      <c r="Q3482">
        <v>-4</v>
      </c>
      <c r="R3482">
        <v>1</v>
      </c>
      <c r="S3482">
        <v>67394428</v>
      </c>
      <c r="U3482" t="s">
        <v>6162</v>
      </c>
      <c r="W3482" t="s">
        <v>5346</v>
      </c>
      <c r="X3482">
        <v>365088760000</v>
      </c>
      <c r="Y3482" t="s">
        <v>85</v>
      </c>
      <c r="Z3482" t="s">
        <v>66</v>
      </c>
      <c r="AF3482" t="s">
        <v>1976</v>
      </c>
      <c r="AG3482" t="s">
        <v>1972</v>
      </c>
      <c r="AK3482" t="s">
        <v>6163</v>
      </c>
      <c r="AL3482">
        <v>0</v>
      </c>
      <c r="AN3482" t="s">
        <v>1974</v>
      </c>
      <c r="AO3482">
        <v>0</v>
      </c>
      <c r="AQ3482">
        <v>2258364</v>
      </c>
      <c r="AR3482" t="s">
        <v>4605</v>
      </c>
      <c r="AS3482" t="s">
        <v>5883</v>
      </c>
      <c r="AT3482" t="s">
        <v>2024</v>
      </c>
    </row>
    <row r="3483" spans="1:46" x14ac:dyDescent="0.25">
      <c r="A3483" t="str">
        <f>_xlfn.XLOOKUP(I3483,UTILIZADAS[Contacto1],UTILIZADAS[Source.Name],,0)</f>
        <v>Cobros Mayo</v>
      </c>
      <c r="B3483" s="18">
        <f>VLOOKUP(J3483,Ref!A:C,3,0)</f>
        <v>0</v>
      </c>
      <c r="C3483" s="18">
        <f>VLOOKUP(J3483,Ref!A:D,4,0)</f>
        <v>0</v>
      </c>
      <c r="D3483" s="18" t="str">
        <f t="shared" si="162"/>
        <v>12/may</v>
      </c>
      <c r="E3483" s="18">
        <f t="shared" si="163"/>
        <v>4</v>
      </c>
      <c r="F3483" s="18">
        <v>1</v>
      </c>
      <c r="G3483" s="18">
        <f t="shared" si="164"/>
        <v>0</v>
      </c>
      <c r="H3483" s="3">
        <v>46154.687025462961</v>
      </c>
      <c r="I3483">
        <v>67394428</v>
      </c>
      <c r="J3483" t="s">
        <v>2021</v>
      </c>
      <c r="K3483" t="s">
        <v>1968</v>
      </c>
      <c r="L3483" t="s">
        <v>1969</v>
      </c>
      <c r="M3483" t="s">
        <v>1970</v>
      </c>
      <c r="O3483">
        <v>365088760000</v>
      </c>
      <c r="P3483">
        <v>16018</v>
      </c>
      <c r="Q3483">
        <v>-4</v>
      </c>
      <c r="R3483">
        <v>1</v>
      </c>
      <c r="S3483">
        <v>67394428</v>
      </c>
      <c r="U3483" t="s">
        <v>6162</v>
      </c>
      <c r="W3483" t="s">
        <v>5346</v>
      </c>
      <c r="X3483">
        <v>365088760000</v>
      </c>
      <c r="Y3483" t="s">
        <v>85</v>
      </c>
      <c r="Z3483" t="s">
        <v>66</v>
      </c>
      <c r="AF3483" t="s">
        <v>1976</v>
      </c>
      <c r="AG3483" t="s">
        <v>1972</v>
      </c>
      <c r="AK3483" t="s">
        <v>6163</v>
      </c>
      <c r="AL3483">
        <v>5</v>
      </c>
      <c r="AN3483" t="s">
        <v>1974</v>
      </c>
      <c r="AO3483">
        <v>0</v>
      </c>
      <c r="AQ3483">
        <v>2258364</v>
      </c>
      <c r="AR3483" t="s">
        <v>4605</v>
      </c>
      <c r="AS3483" t="s">
        <v>5883</v>
      </c>
      <c r="AT3483" t="s">
        <v>2022</v>
      </c>
    </row>
    <row r="3484" spans="1:46" x14ac:dyDescent="0.25">
      <c r="A3484" t="str">
        <f>_xlfn.XLOOKUP(I3484,UTILIZADAS[Contacto1],UTILIZADAS[Source.Name],,0)</f>
        <v>Cobros Mayo</v>
      </c>
      <c r="B3484" s="18">
        <f>VLOOKUP(J3484,Ref!A:C,3,0)</f>
        <v>0</v>
      </c>
      <c r="C3484" s="18">
        <f>VLOOKUP(J3484,Ref!A:D,4,0)</f>
        <v>0</v>
      </c>
      <c r="D3484" s="18" t="str">
        <f t="shared" si="162"/>
        <v>14/may</v>
      </c>
      <c r="E3484" s="18">
        <f t="shared" si="163"/>
        <v>4</v>
      </c>
      <c r="F3484" s="18">
        <v>1</v>
      </c>
      <c r="G3484" s="18">
        <f t="shared" si="164"/>
        <v>0</v>
      </c>
      <c r="H3484" s="3">
        <v>46156.627916666665</v>
      </c>
      <c r="I3484">
        <v>67394428</v>
      </c>
      <c r="J3484" t="s">
        <v>1986</v>
      </c>
      <c r="K3484" t="s">
        <v>1983</v>
      </c>
      <c r="L3484" t="s">
        <v>1897</v>
      </c>
      <c r="M3484" t="s">
        <v>1970</v>
      </c>
      <c r="O3484">
        <v>365088760000</v>
      </c>
      <c r="P3484">
        <v>16018</v>
      </c>
      <c r="Q3484">
        <v>-4</v>
      </c>
      <c r="R3484">
        <v>1</v>
      </c>
      <c r="S3484">
        <v>67394428</v>
      </c>
      <c r="U3484" t="s">
        <v>6162</v>
      </c>
      <c r="W3484" t="s">
        <v>5346</v>
      </c>
      <c r="X3484">
        <v>365088760000</v>
      </c>
      <c r="Y3484" t="s">
        <v>85</v>
      </c>
      <c r="Z3484" t="s">
        <v>66</v>
      </c>
      <c r="AF3484" t="s">
        <v>1976</v>
      </c>
      <c r="AG3484" t="s">
        <v>1972</v>
      </c>
      <c r="AK3484" t="s">
        <v>6163</v>
      </c>
      <c r="AL3484">
        <v>337</v>
      </c>
      <c r="AM3484" t="s">
        <v>1979</v>
      </c>
      <c r="AN3484" t="s">
        <v>1987</v>
      </c>
      <c r="AO3484">
        <v>0</v>
      </c>
      <c r="AQ3484">
        <v>2258364</v>
      </c>
      <c r="AR3484" t="s">
        <v>4605</v>
      </c>
      <c r="AS3484" t="s">
        <v>5883</v>
      </c>
      <c r="AT3484" t="s">
        <v>1988</v>
      </c>
    </row>
    <row r="3485" spans="1:46" x14ac:dyDescent="0.25">
      <c r="A3485" t="str">
        <f>_xlfn.XLOOKUP(I3485,UTILIZADAS[Contacto1],UTILIZADAS[Source.Name],,0)</f>
        <v>Cobros Mayo</v>
      </c>
      <c r="B3485" s="18">
        <f>VLOOKUP(J3485,Ref!A:C,3,0)</f>
        <v>1</v>
      </c>
      <c r="C3485" s="18">
        <f>VLOOKUP(J3485,Ref!A:D,4,0)</f>
        <v>1</v>
      </c>
      <c r="D3485" s="18" t="str">
        <f t="shared" si="162"/>
        <v>19/may</v>
      </c>
      <c r="E3485" s="18">
        <f t="shared" si="163"/>
        <v>4</v>
      </c>
      <c r="F3485" s="18">
        <v>1</v>
      </c>
      <c r="G3485" s="18">
        <f t="shared" si="164"/>
        <v>1</v>
      </c>
      <c r="H3485" s="3">
        <v>46161.716145833336</v>
      </c>
      <c r="I3485">
        <v>67394428</v>
      </c>
      <c r="J3485">
        <v>6007</v>
      </c>
      <c r="K3485" t="s">
        <v>1983</v>
      </c>
      <c r="L3485" t="s">
        <v>1897</v>
      </c>
      <c r="M3485" t="s">
        <v>1970</v>
      </c>
      <c r="O3485">
        <v>365088760000</v>
      </c>
      <c r="P3485">
        <v>16018</v>
      </c>
      <c r="Q3485">
        <v>-4</v>
      </c>
      <c r="R3485">
        <v>1</v>
      </c>
      <c r="S3485">
        <v>67394428</v>
      </c>
      <c r="U3485" t="s">
        <v>6162</v>
      </c>
      <c r="W3485" t="s">
        <v>5346</v>
      </c>
      <c r="X3485">
        <v>365088760000</v>
      </c>
      <c r="Y3485" t="s">
        <v>85</v>
      </c>
      <c r="Z3485" t="s">
        <v>66</v>
      </c>
      <c r="AF3485" t="s">
        <v>1976</v>
      </c>
      <c r="AG3485" t="s">
        <v>1972</v>
      </c>
      <c r="AK3485" t="s">
        <v>6163</v>
      </c>
      <c r="AL3485">
        <v>38</v>
      </c>
      <c r="AM3485" t="s">
        <v>1979</v>
      </c>
      <c r="AN3485" t="s">
        <v>1987</v>
      </c>
      <c r="AO3485">
        <v>0</v>
      </c>
      <c r="AQ3485">
        <v>2258364</v>
      </c>
      <c r="AR3485" t="s">
        <v>4605</v>
      </c>
      <c r="AS3485" t="s">
        <v>5883</v>
      </c>
      <c r="AT3485" t="s">
        <v>1898</v>
      </c>
    </row>
    <row r="3486" spans="1:46" x14ac:dyDescent="0.25">
      <c r="A3486" t="str">
        <f>_xlfn.XLOOKUP(I3486,UTILIZADAS[Contacto1],UTILIZADAS[Source.Name],,0)</f>
        <v>Cobros Abril Canal Fijo</v>
      </c>
      <c r="B3486" s="18">
        <f>VLOOKUP(J3486,Ref!A:C,3,0)</f>
        <v>0</v>
      </c>
      <c r="C3486" s="18">
        <f>VLOOKUP(J3486,Ref!A:D,4,0)</f>
        <v>0</v>
      </c>
      <c r="D3486" s="18" t="str">
        <f t="shared" si="162"/>
        <v>12/may</v>
      </c>
      <c r="E3486" s="18">
        <f t="shared" si="163"/>
        <v>7</v>
      </c>
      <c r="F3486" s="18">
        <v>1</v>
      </c>
      <c r="G3486" s="18">
        <f t="shared" si="164"/>
        <v>0</v>
      </c>
      <c r="H3486" s="3">
        <v>46154.598495370374</v>
      </c>
      <c r="I3486">
        <v>67410940</v>
      </c>
      <c r="J3486" t="s">
        <v>1967</v>
      </c>
      <c r="K3486" t="s">
        <v>1968</v>
      </c>
      <c r="L3486" t="s">
        <v>1969</v>
      </c>
      <c r="M3486" t="s">
        <v>1970</v>
      </c>
      <c r="O3486">
        <v>249025170000</v>
      </c>
      <c r="P3486">
        <v>16018</v>
      </c>
      <c r="Q3486">
        <v>-4</v>
      </c>
      <c r="R3486">
        <v>1</v>
      </c>
      <c r="S3486">
        <v>67410940</v>
      </c>
      <c r="U3486" t="s">
        <v>1491</v>
      </c>
      <c r="W3486" t="s">
        <v>1492</v>
      </c>
      <c r="X3486">
        <v>249025170000</v>
      </c>
      <c r="Y3486" t="s">
        <v>86</v>
      </c>
      <c r="Z3486" t="s">
        <v>66</v>
      </c>
      <c r="AG3486" t="s">
        <v>1972</v>
      </c>
      <c r="AL3486">
        <v>0</v>
      </c>
      <c r="AN3486" t="s">
        <v>1974</v>
      </c>
      <c r="AO3486">
        <v>0</v>
      </c>
      <c r="AQ3486">
        <v>2258365</v>
      </c>
      <c r="AR3486" t="s">
        <v>4605</v>
      </c>
      <c r="AS3486" t="s">
        <v>5883</v>
      </c>
      <c r="AT3486" t="s">
        <v>1975</v>
      </c>
    </row>
    <row r="3487" spans="1:46" x14ac:dyDescent="0.25">
      <c r="A3487" t="str">
        <f>_xlfn.XLOOKUP(I3487,UTILIZADAS[Contacto1],UTILIZADAS[Source.Name],,0)</f>
        <v>Cobros Abril Canal Fijo</v>
      </c>
      <c r="B3487" s="18">
        <f>VLOOKUP(J3487,Ref!A:C,3,0)</f>
        <v>0</v>
      </c>
      <c r="C3487" s="18">
        <f>VLOOKUP(J3487,Ref!A:D,4,0)</f>
        <v>0</v>
      </c>
      <c r="D3487" s="18" t="str">
        <f t="shared" si="162"/>
        <v>14/may</v>
      </c>
      <c r="E3487" s="18">
        <f t="shared" si="163"/>
        <v>7</v>
      </c>
      <c r="F3487" s="18">
        <v>1</v>
      </c>
      <c r="G3487" s="18">
        <f t="shared" si="164"/>
        <v>0</v>
      </c>
      <c r="H3487" s="3">
        <v>46156.628611111111</v>
      </c>
      <c r="I3487">
        <v>67410940</v>
      </c>
      <c r="J3487" t="s">
        <v>2023</v>
      </c>
      <c r="K3487" t="s">
        <v>1968</v>
      </c>
      <c r="L3487" t="s">
        <v>1969</v>
      </c>
      <c r="M3487" t="s">
        <v>1970</v>
      </c>
      <c r="O3487">
        <v>249025170000</v>
      </c>
      <c r="P3487">
        <v>16018</v>
      </c>
      <c r="Q3487">
        <v>-4</v>
      </c>
      <c r="R3487">
        <v>1</v>
      </c>
      <c r="S3487">
        <v>67410940</v>
      </c>
      <c r="U3487" t="s">
        <v>1491</v>
      </c>
      <c r="W3487" t="s">
        <v>1492</v>
      </c>
      <c r="X3487">
        <v>249025170000</v>
      </c>
      <c r="Y3487" t="s">
        <v>86</v>
      </c>
      <c r="Z3487" t="s">
        <v>66</v>
      </c>
      <c r="AG3487" t="s">
        <v>1972</v>
      </c>
      <c r="AL3487">
        <v>0</v>
      </c>
      <c r="AN3487" t="s">
        <v>1974</v>
      </c>
      <c r="AO3487">
        <v>0</v>
      </c>
      <c r="AQ3487">
        <v>2258365</v>
      </c>
      <c r="AR3487" t="s">
        <v>4605</v>
      </c>
      <c r="AS3487" t="s">
        <v>5883</v>
      </c>
      <c r="AT3487" t="s">
        <v>2024</v>
      </c>
    </row>
    <row r="3488" spans="1:46" x14ac:dyDescent="0.25">
      <c r="A3488" t="str">
        <f>_xlfn.XLOOKUP(I3488,UTILIZADAS[Contacto1],UTILIZADAS[Source.Name],,0)</f>
        <v>Cobros Abril Canal Fijo</v>
      </c>
      <c r="B3488" s="18">
        <f>VLOOKUP(J3488,Ref!A:C,3,0)</f>
        <v>0</v>
      </c>
      <c r="C3488" s="18">
        <f>VLOOKUP(J3488,Ref!A:D,4,0)</f>
        <v>0</v>
      </c>
      <c r="D3488" s="18" t="str">
        <f t="shared" si="162"/>
        <v>15/may</v>
      </c>
      <c r="E3488" s="18">
        <f t="shared" si="163"/>
        <v>7</v>
      </c>
      <c r="F3488" s="18">
        <v>1</v>
      </c>
      <c r="G3488" s="18">
        <f t="shared" si="164"/>
        <v>0</v>
      </c>
      <c r="H3488" s="3">
        <v>46157.424733796295</v>
      </c>
      <c r="I3488">
        <v>67410940</v>
      </c>
      <c r="J3488" t="s">
        <v>2021</v>
      </c>
      <c r="K3488" t="s">
        <v>1968</v>
      </c>
      <c r="L3488" t="s">
        <v>1969</v>
      </c>
      <c r="M3488" t="s">
        <v>1970</v>
      </c>
      <c r="O3488">
        <v>249025170000</v>
      </c>
      <c r="P3488">
        <v>16018</v>
      </c>
      <c r="Q3488">
        <v>-4</v>
      </c>
      <c r="R3488">
        <v>1</v>
      </c>
      <c r="S3488">
        <v>67410940</v>
      </c>
      <c r="U3488" t="s">
        <v>1491</v>
      </c>
      <c r="W3488" t="s">
        <v>1492</v>
      </c>
      <c r="X3488">
        <v>249025170000</v>
      </c>
      <c r="Y3488" t="s">
        <v>86</v>
      </c>
      <c r="Z3488" t="s">
        <v>66</v>
      </c>
      <c r="AG3488" t="s">
        <v>1972</v>
      </c>
      <c r="AL3488">
        <v>5</v>
      </c>
      <c r="AN3488" t="s">
        <v>1974</v>
      </c>
      <c r="AO3488">
        <v>0</v>
      </c>
      <c r="AQ3488">
        <v>2258365</v>
      </c>
      <c r="AR3488" t="s">
        <v>4605</v>
      </c>
      <c r="AS3488" t="s">
        <v>5883</v>
      </c>
      <c r="AT3488" t="s">
        <v>2022</v>
      </c>
    </row>
    <row r="3489" spans="1:46" x14ac:dyDescent="0.25">
      <c r="A3489" t="str">
        <f>_xlfn.XLOOKUP(I3489,UTILIZADAS[Contacto1],UTILIZADAS[Source.Name],,0)</f>
        <v>Cobros Abril Canal Fijo</v>
      </c>
      <c r="B3489" s="18">
        <f>VLOOKUP(J3489,Ref!A:C,3,0)</f>
        <v>0</v>
      </c>
      <c r="C3489" s="18">
        <f>VLOOKUP(J3489,Ref!A:D,4,0)</f>
        <v>0</v>
      </c>
      <c r="D3489" s="18" t="str">
        <f t="shared" si="162"/>
        <v>19/may</v>
      </c>
      <c r="E3489" s="18">
        <f t="shared" si="163"/>
        <v>7</v>
      </c>
      <c r="F3489" s="18">
        <v>1</v>
      </c>
      <c r="G3489" s="18">
        <f t="shared" si="164"/>
        <v>0</v>
      </c>
      <c r="H3489" s="3">
        <v>46161.380497685182</v>
      </c>
      <c r="I3489">
        <v>67410940</v>
      </c>
      <c r="J3489" t="s">
        <v>1967</v>
      </c>
      <c r="K3489" t="s">
        <v>1968</v>
      </c>
      <c r="L3489" t="s">
        <v>1969</v>
      </c>
      <c r="M3489" t="s">
        <v>1970</v>
      </c>
      <c r="O3489">
        <v>249025170000</v>
      </c>
      <c r="P3489">
        <v>16018</v>
      </c>
      <c r="Q3489">
        <v>-4</v>
      </c>
      <c r="R3489">
        <v>1</v>
      </c>
      <c r="S3489">
        <v>67410940</v>
      </c>
      <c r="U3489" t="s">
        <v>1491</v>
      </c>
      <c r="W3489" t="s">
        <v>1492</v>
      </c>
      <c r="X3489">
        <v>249025170000</v>
      </c>
      <c r="Y3489" t="s">
        <v>86</v>
      </c>
      <c r="Z3489" t="s">
        <v>66</v>
      </c>
      <c r="AG3489" t="s">
        <v>1972</v>
      </c>
      <c r="AL3489">
        <v>0</v>
      </c>
      <c r="AN3489" t="s">
        <v>1974</v>
      </c>
      <c r="AO3489">
        <v>0</v>
      </c>
      <c r="AQ3489">
        <v>2258365</v>
      </c>
      <c r="AR3489" t="s">
        <v>4605</v>
      </c>
      <c r="AS3489" t="s">
        <v>5883</v>
      </c>
      <c r="AT3489" t="s">
        <v>1975</v>
      </c>
    </row>
    <row r="3490" spans="1:46" x14ac:dyDescent="0.25">
      <c r="A3490" t="str">
        <f>_xlfn.XLOOKUP(I3490,UTILIZADAS[Contacto1],UTILIZADAS[Source.Name],,0)</f>
        <v>Cobros Abril Canal Fijo</v>
      </c>
      <c r="B3490" s="18">
        <f>VLOOKUP(J3490,Ref!A:C,3,0)</f>
        <v>0</v>
      </c>
      <c r="C3490" s="18">
        <f>VLOOKUP(J3490,Ref!A:D,4,0)</f>
        <v>0</v>
      </c>
      <c r="D3490" s="18" t="str">
        <f t="shared" si="162"/>
        <v>20/may</v>
      </c>
      <c r="E3490" s="18">
        <f t="shared" si="163"/>
        <v>7</v>
      </c>
      <c r="F3490" s="18">
        <v>1</v>
      </c>
      <c r="G3490" s="18">
        <f t="shared" si="164"/>
        <v>0</v>
      </c>
      <c r="H3490" s="3">
        <v>46162.58871527778</v>
      </c>
      <c r="I3490">
        <v>67410940</v>
      </c>
      <c r="J3490" t="s">
        <v>2021</v>
      </c>
      <c r="K3490" t="s">
        <v>1968</v>
      </c>
      <c r="L3490" t="s">
        <v>1969</v>
      </c>
      <c r="M3490" t="s">
        <v>1970</v>
      </c>
      <c r="O3490">
        <v>249025170000</v>
      </c>
      <c r="P3490">
        <v>16018</v>
      </c>
      <c r="Q3490">
        <v>-4</v>
      </c>
      <c r="R3490">
        <v>1</v>
      </c>
      <c r="S3490">
        <v>67410940</v>
      </c>
      <c r="U3490" t="s">
        <v>1491</v>
      </c>
      <c r="W3490" t="s">
        <v>1492</v>
      </c>
      <c r="X3490">
        <v>249025170000</v>
      </c>
      <c r="Y3490" t="s">
        <v>86</v>
      </c>
      <c r="Z3490" t="s">
        <v>66</v>
      </c>
      <c r="AG3490" t="s">
        <v>1972</v>
      </c>
      <c r="AL3490">
        <v>5</v>
      </c>
      <c r="AN3490" t="s">
        <v>1974</v>
      </c>
      <c r="AO3490">
        <v>0</v>
      </c>
      <c r="AQ3490">
        <v>2258365</v>
      </c>
      <c r="AR3490" t="s">
        <v>4605</v>
      </c>
      <c r="AS3490" t="s">
        <v>5883</v>
      </c>
      <c r="AT3490" t="s">
        <v>2022</v>
      </c>
    </row>
    <row r="3491" spans="1:46" x14ac:dyDescent="0.25">
      <c r="A3491" t="str">
        <f>_xlfn.XLOOKUP(I3491,UTILIZADAS[Contacto1],UTILIZADAS[Source.Name],,0)</f>
        <v>Cobros Abril Canal Fijo</v>
      </c>
      <c r="B3491" s="18">
        <f>VLOOKUP(J3491,Ref!A:C,3,0)</f>
        <v>0</v>
      </c>
      <c r="C3491" s="18">
        <f>VLOOKUP(J3491,Ref!A:D,4,0)</f>
        <v>0</v>
      </c>
      <c r="D3491" s="18" t="str">
        <f t="shared" si="162"/>
        <v>21/may</v>
      </c>
      <c r="E3491" s="18">
        <f t="shared" si="163"/>
        <v>7</v>
      </c>
      <c r="F3491" s="18">
        <v>1</v>
      </c>
      <c r="G3491" s="18">
        <f t="shared" si="164"/>
        <v>0</v>
      </c>
      <c r="H3491" s="3">
        <v>46163.607824074075</v>
      </c>
      <c r="I3491">
        <v>67410940</v>
      </c>
      <c r="J3491" t="s">
        <v>1967</v>
      </c>
      <c r="K3491" t="s">
        <v>1968</v>
      </c>
      <c r="L3491" t="s">
        <v>1969</v>
      </c>
      <c r="M3491" t="s">
        <v>1970</v>
      </c>
      <c r="O3491">
        <v>249025170000</v>
      </c>
      <c r="P3491">
        <v>16018</v>
      </c>
      <c r="Q3491">
        <v>-4</v>
      </c>
      <c r="R3491">
        <v>1</v>
      </c>
      <c r="S3491">
        <v>67410940</v>
      </c>
      <c r="U3491" t="s">
        <v>1491</v>
      </c>
      <c r="W3491" t="s">
        <v>1492</v>
      </c>
      <c r="X3491">
        <v>249025170000</v>
      </c>
      <c r="Y3491" t="s">
        <v>86</v>
      </c>
      <c r="Z3491" t="s">
        <v>66</v>
      </c>
      <c r="AG3491" t="s">
        <v>1972</v>
      </c>
      <c r="AL3491">
        <v>0</v>
      </c>
      <c r="AN3491" t="s">
        <v>1974</v>
      </c>
      <c r="AO3491">
        <v>0</v>
      </c>
      <c r="AQ3491">
        <v>2258365</v>
      </c>
      <c r="AR3491" t="s">
        <v>4605</v>
      </c>
      <c r="AS3491" t="s">
        <v>5883</v>
      </c>
      <c r="AT3491" t="s">
        <v>1975</v>
      </c>
    </row>
    <row r="3492" spans="1:46" x14ac:dyDescent="0.25">
      <c r="A3492" t="str">
        <f>_xlfn.XLOOKUP(I3492,UTILIZADAS[Contacto1],UTILIZADAS[Source.Name],,0)</f>
        <v>Cobros Abril Canal Fijo</v>
      </c>
      <c r="B3492" s="18">
        <f>VLOOKUP(J3492,Ref!A:C,3,0)</f>
        <v>0</v>
      </c>
      <c r="C3492" s="18">
        <f>VLOOKUP(J3492,Ref!A:D,4,0)</f>
        <v>0</v>
      </c>
      <c r="D3492" s="18" t="str">
        <f t="shared" si="162"/>
        <v>22/may</v>
      </c>
      <c r="E3492" s="18">
        <f t="shared" si="163"/>
        <v>7</v>
      </c>
      <c r="F3492" s="18">
        <v>1</v>
      </c>
      <c r="G3492" s="18">
        <f t="shared" si="164"/>
        <v>1</v>
      </c>
      <c r="H3492" s="3">
        <v>46164.45244212963</v>
      </c>
      <c r="I3492">
        <v>67410940</v>
      </c>
      <c r="J3492" t="s">
        <v>1967</v>
      </c>
      <c r="K3492" t="s">
        <v>1968</v>
      </c>
      <c r="L3492" t="s">
        <v>1969</v>
      </c>
      <c r="M3492" t="s">
        <v>1970</v>
      </c>
      <c r="O3492">
        <v>249025170000</v>
      </c>
      <c r="P3492">
        <v>16018</v>
      </c>
      <c r="Q3492">
        <v>-4</v>
      </c>
      <c r="R3492">
        <v>1</v>
      </c>
      <c r="S3492">
        <v>67410940</v>
      </c>
      <c r="U3492" t="s">
        <v>1491</v>
      </c>
      <c r="W3492" t="s">
        <v>1492</v>
      </c>
      <c r="X3492">
        <v>249025170000</v>
      </c>
      <c r="Y3492" t="s">
        <v>86</v>
      </c>
      <c r="Z3492" t="s">
        <v>66</v>
      </c>
      <c r="AG3492" t="s">
        <v>1972</v>
      </c>
      <c r="AL3492">
        <v>0</v>
      </c>
      <c r="AN3492" t="s">
        <v>1974</v>
      </c>
      <c r="AO3492">
        <v>0</v>
      </c>
      <c r="AQ3492">
        <v>2258365</v>
      </c>
      <c r="AR3492" t="s">
        <v>4605</v>
      </c>
      <c r="AS3492" t="s">
        <v>5883</v>
      </c>
      <c r="AT3492" t="s">
        <v>1975</v>
      </c>
    </row>
    <row r="3493" spans="1:46" x14ac:dyDescent="0.25">
      <c r="A3493" t="str">
        <f>_xlfn.XLOOKUP(I3493,UTILIZADAS[Contacto1],UTILIZADAS[Source.Name],,0)</f>
        <v>Cobros Mayo</v>
      </c>
      <c r="B3493" s="18">
        <f>VLOOKUP(J3493,Ref!A:C,3,0)</f>
        <v>1</v>
      </c>
      <c r="C3493" s="18">
        <f>VLOOKUP(J3493,Ref!A:D,4,0)</f>
        <v>1</v>
      </c>
      <c r="D3493" s="18" t="str">
        <f t="shared" si="162"/>
        <v>12/may</v>
      </c>
      <c r="E3493" s="18">
        <f t="shared" si="163"/>
        <v>1</v>
      </c>
      <c r="F3493" s="18">
        <v>1</v>
      </c>
      <c r="G3493" s="18">
        <f t="shared" si="164"/>
        <v>1</v>
      </c>
      <c r="H3493" s="3">
        <v>46154.599328703705</v>
      </c>
      <c r="I3493">
        <v>67418170</v>
      </c>
      <c r="J3493">
        <v>6003</v>
      </c>
      <c r="K3493" t="s">
        <v>1983</v>
      </c>
      <c r="L3493" t="s">
        <v>1897</v>
      </c>
      <c r="M3493" t="s">
        <v>1970</v>
      </c>
      <c r="O3493">
        <v>316012930000</v>
      </c>
      <c r="P3493">
        <v>16018</v>
      </c>
      <c r="Q3493">
        <v>-4</v>
      </c>
      <c r="R3493">
        <v>1</v>
      </c>
      <c r="S3493">
        <v>67418170</v>
      </c>
      <c r="U3493" t="s">
        <v>5347</v>
      </c>
      <c r="W3493" t="s">
        <v>5348</v>
      </c>
      <c r="X3493">
        <v>316012930000</v>
      </c>
      <c r="Y3493" t="s">
        <v>65</v>
      </c>
      <c r="Z3493" t="s">
        <v>66</v>
      </c>
      <c r="AF3493" t="s">
        <v>1976</v>
      </c>
      <c r="AG3493" t="s">
        <v>1972</v>
      </c>
      <c r="AL3493">
        <v>38</v>
      </c>
      <c r="AM3493" t="s">
        <v>1979</v>
      </c>
      <c r="AN3493" t="s">
        <v>1987</v>
      </c>
      <c r="AO3493">
        <v>0</v>
      </c>
      <c r="AQ3493">
        <v>2258366</v>
      </c>
      <c r="AR3493" t="s">
        <v>4605</v>
      </c>
      <c r="AS3493" t="s">
        <v>5883</v>
      </c>
      <c r="AT3493" t="s">
        <v>1892</v>
      </c>
    </row>
    <row r="3494" spans="1:46" x14ac:dyDescent="0.25">
      <c r="A3494" t="str">
        <f>_xlfn.XLOOKUP(I3494,UTILIZADAS[Contacto1],UTILIZADAS[Source.Name],,0)</f>
        <v>Cobros Abril Canal Fijo</v>
      </c>
      <c r="B3494" s="18">
        <f>VLOOKUP(J3494,Ref!A:C,3,0)</f>
        <v>0</v>
      </c>
      <c r="C3494" s="18">
        <f>VLOOKUP(J3494,Ref!A:D,4,0)</f>
        <v>0</v>
      </c>
      <c r="D3494" s="18" t="str">
        <f t="shared" si="162"/>
        <v>12/may</v>
      </c>
      <c r="E3494" s="18">
        <f t="shared" si="163"/>
        <v>4</v>
      </c>
      <c r="F3494" s="18">
        <v>1</v>
      </c>
      <c r="G3494" s="18">
        <f t="shared" si="164"/>
        <v>0</v>
      </c>
      <c r="H3494" s="3">
        <v>46154.599386574075</v>
      </c>
      <c r="I3494">
        <v>67430506</v>
      </c>
      <c r="J3494" t="s">
        <v>2021</v>
      </c>
      <c r="K3494" t="s">
        <v>1968</v>
      </c>
      <c r="L3494" t="s">
        <v>1969</v>
      </c>
      <c r="M3494" t="s">
        <v>1970</v>
      </c>
      <c r="O3494">
        <v>364039060000</v>
      </c>
      <c r="P3494">
        <v>16018</v>
      </c>
      <c r="Q3494">
        <v>-4</v>
      </c>
      <c r="R3494">
        <v>1</v>
      </c>
      <c r="S3494">
        <v>67430506</v>
      </c>
      <c r="U3494" t="s">
        <v>5718</v>
      </c>
      <c r="W3494" t="s">
        <v>4071</v>
      </c>
      <c r="X3494">
        <v>364039060000</v>
      </c>
      <c r="Y3494" t="s">
        <v>65</v>
      </c>
      <c r="Z3494" t="s">
        <v>66</v>
      </c>
      <c r="AF3494" t="s">
        <v>1976</v>
      </c>
      <c r="AG3494" t="s">
        <v>1972</v>
      </c>
      <c r="AL3494">
        <v>5</v>
      </c>
      <c r="AN3494" t="s">
        <v>1974</v>
      </c>
      <c r="AO3494">
        <v>0</v>
      </c>
      <c r="AQ3494">
        <v>2258367</v>
      </c>
      <c r="AR3494" t="s">
        <v>4605</v>
      </c>
      <c r="AS3494" t="s">
        <v>5883</v>
      </c>
      <c r="AT3494" t="s">
        <v>2022</v>
      </c>
    </row>
    <row r="3495" spans="1:46" x14ac:dyDescent="0.25">
      <c r="A3495" t="str">
        <f>_xlfn.XLOOKUP(I3495,UTILIZADAS[Contacto1],UTILIZADAS[Source.Name],,0)</f>
        <v>Cobros Abril Canal Fijo</v>
      </c>
      <c r="B3495" s="18">
        <f>VLOOKUP(J3495,Ref!A:C,3,0)</f>
        <v>0</v>
      </c>
      <c r="C3495" s="18">
        <f>VLOOKUP(J3495,Ref!A:D,4,0)</f>
        <v>0</v>
      </c>
      <c r="D3495" s="18" t="str">
        <f t="shared" si="162"/>
        <v>14/may</v>
      </c>
      <c r="E3495" s="18">
        <f t="shared" si="163"/>
        <v>4</v>
      </c>
      <c r="F3495" s="18">
        <v>1</v>
      </c>
      <c r="G3495" s="18">
        <f t="shared" si="164"/>
        <v>0</v>
      </c>
      <c r="H3495" s="3">
        <v>46156.628750000003</v>
      </c>
      <c r="I3495">
        <v>67430506</v>
      </c>
      <c r="J3495" t="s">
        <v>2021</v>
      </c>
      <c r="K3495" t="s">
        <v>1968</v>
      </c>
      <c r="L3495" t="s">
        <v>1969</v>
      </c>
      <c r="M3495" t="s">
        <v>1970</v>
      </c>
      <c r="O3495">
        <v>364039060000</v>
      </c>
      <c r="P3495">
        <v>16018</v>
      </c>
      <c r="Q3495">
        <v>-4</v>
      </c>
      <c r="R3495">
        <v>1</v>
      </c>
      <c r="S3495">
        <v>67430506</v>
      </c>
      <c r="U3495" t="s">
        <v>5718</v>
      </c>
      <c r="W3495" t="s">
        <v>4071</v>
      </c>
      <c r="X3495">
        <v>364039060000</v>
      </c>
      <c r="Y3495" t="s">
        <v>65</v>
      </c>
      <c r="Z3495" t="s">
        <v>66</v>
      </c>
      <c r="AF3495" t="s">
        <v>1976</v>
      </c>
      <c r="AG3495" t="s">
        <v>1972</v>
      </c>
      <c r="AL3495">
        <v>5</v>
      </c>
      <c r="AN3495" t="s">
        <v>1974</v>
      </c>
      <c r="AO3495">
        <v>0</v>
      </c>
      <c r="AQ3495">
        <v>2258367</v>
      </c>
      <c r="AR3495" t="s">
        <v>4605</v>
      </c>
      <c r="AS3495" t="s">
        <v>5883</v>
      </c>
      <c r="AT3495" t="s">
        <v>2022</v>
      </c>
    </row>
    <row r="3496" spans="1:46" x14ac:dyDescent="0.25">
      <c r="A3496" t="str">
        <f>_xlfn.XLOOKUP(I3496,UTILIZADAS[Contacto1],UTILIZADAS[Source.Name],,0)</f>
        <v>Cobros Abril Canal Fijo</v>
      </c>
      <c r="B3496" s="18">
        <f>VLOOKUP(J3496,Ref!A:C,3,0)</f>
        <v>0</v>
      </c>
      <c r="C3496" s="18">
        <f>VLOOKUP(J3496,Ref!A:D,4,0)</f>
        <v>0</v>
      </c>
      <c r="D3496" s="18" t="str">
        <f t="shared" si="162"/>
        <v>19/may</v>
      </c>
      <c r="E3496" s="18">
        <f t="shared" si="163"/>
        <v>4</v>
      </c>
      <c r="F3496" s="18">
        <v>1</v>
      </c>
      <c r="G3496" s="18">
        <f t="shared" si="164"/>
        <v>0</v>
      </c>
      <c r="H3496" s="3">
        <v>46161.381215277775</v>
      </c>
      <c r="I3496">
        <v>67430506</v>
      </c>
      <c r="J3496" t="s">
        <v>2021</v>
      </c>
      <c r="K3496" t="s">
        <v>1968</v>
      </c>
      <c r="L3496" t="s">
        <v>1969</v>
      </c>
      <c r="M3496" t="s">
        <v>1970</v>
      </c>
      <c r="O3496">
        <v>364039060000</v>
      </c>
      <c r="P3496">
        <v>16018</v>
      </c>
      <c r="Q3496">
        <v>-4</v>
      </c>
      <c r="R3496">
        <v>1</v>
      </c>
      <c r="S3496">
        <v>67430506</v>
      </c>
      <c r="U3496" t="s">
        <v>5718</v>
      </c>
      <c r="W3496" t="s">
        <v>4071</v>
      </c>
      <c r="X3496">
        <v>364039060000</v>
      </c>
      <c r="Y3496" t="s">
        <v>65</v>
      </c>
      <c r="Z3496" t="s">
        <v>66</v>
      </c>
      <c r="AF3496" t="s">
        <v>1976</v>
      </c>
      <c r="AG3496" t="s">
        <v>1972</v>
      </c>
      <c r="AL3496">
        <v>5</v>
      </c>
      <c r="AN3496" t="s">
        <v>1974</v>
      </c>
      <c r="AO3496">
        <v>0</v>
      </c>
      <c r="AQ3496">
        <v>2258367</v>
      </c>
      <c r="AR3496" t="s">
        <v>4605</v>
      </c>
      <c r="AS3496" t="s">
        <v>5883</v>
      </c>
      <c r="AT3496" t="s">
        <v>2022</v>
      </c>
    </row>
    <row r="3497" spans="1:46" x14ac:dyDescent="0.25">
      <c r="A3497" t="str">
        <f>_xlfn.XLOOKUP(I3497,UTILIZADAS[Contacto1],UTILIZADAS[Source.Name],,0)</f>
        <v>Cobros Abril Canal Fijo</v>
      </c>
      <c r="B3497" s="18">
        <f>VLOOKUP(J3497,Ref!A:C,3,0)</f>
        <v>1</v>
      </c>
      <c r="C3497" s="18">
        <f>VLOOKUP(J3497,Ref!A:D,4,0)</f>
        <v>1</v>
      </c>
      <c r="D3497" s="18" t="str">
        <f t="shared" si="162"/>
        <v>20/may</v>
      </c>
      <c r="E3497" s="18">
        <f t="shared" si="163"/>
        <v>4</v>
      </c>
      <c r="F3497" s="18">
        <v>1</v>
      </c>
      <c r="G3497" s="18">
        <f t="shared" si="164"/>
        <v>1</v>
      </c>
      <c r="H3497" s="3">
        <v>46162.589247685188</v>
      </c>
      <c r="I3497">
        <v>67430506</v>
      </c>
      <c r="J3497">
        <v>6007</v>
      </c>
      <c r="K3497" t="s">
        <v>1983</v>
      </c>
      <c r="L3497" t="s">
        <v>1897</v>
      </c>
      <c r="M3497" t="s">
        <v>1970</v>
      </c>
      <c r="O3497">
        <v>364039060000</v>
      </c>
      <c r="P3497">
        <v>16018</v>
      </c>
      <c r="Q3497">
        <v>-4</v>
      </c>
      <c r="R3497">
        <v>1</v>
      </c>
      <c r="S3497">
        <v>67430506</v>
      </c>
      <c r="U3497" t="s">
        <v>5718</v>
      </c>
      <c r="W3497" t="s">
        <v>4071</v>
      </c>
      <c r="X3497">
        <v>364039060000</v>
      </c>
      <c r="Y3497" t="s">
        <v>65</v>
      </c>
      <c r="Z3497" t="s">
        <v>66</v>
      </c>
      <c r="AF3497" t="s">
        <v>1976</v>
      </c>
      <c r="AG3497" t="s">
        <v>1972</v>
      </c>
      <c r="AL3497">
        <v>114</v>
      </c>
      <c r="AM3497" t="s">
        <v>1979</v>
      </c>
      <c r="AN3497" t="s">
        <v>1987</v>
      </c>
      <c r="AO3497">
        <v>0</v>
      </c>
      <c r="AQ3497">
        <v>2258367</v>
      </c>
      <c r="AR3497" t="s">
        <v>4605</v>
      </c>
      <c r="AS3497" t="s">
        <v>5883</v>
      </c>
      <c r="AT3497" t="s">
        <v>1898</v>
      </c>
    </row>
    <row r="3498" spans="1:46" x14ac:dyDescent="0.25">
      <c r="A3498" t="e">
        <f>_xlfn.XLOOKUP(I3498,UTILIZADAS[Contacto1],UTILIZADAS[Source.Name],,0)</f>
        <v>#N/A</v>
      </c>
      <c r="B3498" s="18">
        <f>VLOOKUP(J3498,Ref!A:C,3,0)</f>
        <v>1</v>
      </c>
      <c r="C3498" s="18">
        <f>VLOOKUP(J3498,Ref!A:D,4,0)</f>
        <v>0</v>
      </c>
      <c r="D3498" s="18" t="str">
        <f t="shared" si="162"/>
        <v>04/may</v>
      </c>
      <c r="E3498" s="18">
        <f t="shared" si="163"/>
        <v>1</v>
      </c>
      <c r="F3498" s="18">
        <v>1</v>
      </c>
      <c r="G3498" s="18">
        <f t="shared" si="164"/>
        <v>1</v>
      </c>
      <c r="H3498" s="3">
        <v>46146.739687499998</v>
      </c>
      <c r="I3498">
        <v>67432803</v>
      </c>
      <c r="J3498">
        <v>6000</v>
      </c>
      <c r="K3498" t="s">
        <v>1983</v>
      </c>
      <c r="L3498" t="s">
        <v>1897</v>
      </c>
      <c r="M3498" t="s">
        <v>1970</v>
      </c>
      <c r="P3498">
        <v>998</v>
      </c>
      <c r="Q3498">
        <v>0</v>
      </c>
      <c r="S3498">
        <v>67432803</v>
      </c>
      <c r="AF3498" t="s">
        <v>1976</v>
      </c>
      <c r="AG3498" t="s">
        <v>1972</v>
      </c>
      <c r="AL3498">
        <v>98</v>
      </c>
      <c r="AM3498" t="s">
        <v>1979</v>
      </c>
      <c r="AN3498" t="s">
        <v>1977</v>
      </c>
      <c r="AO3498">
        <v>0</v>
      </c>
      <c r="AQ3498">
        <v>2257494</v>
      </c>
      <c r="AR3498" t="s">
        <v>1978</v>
      </c>
      <c r="AT3498" t="s">
        <v>1895</v>
      </c>
    </row>
    <row r="3499" spans="1:46" x14ac:dyDescent="0.25">
      <c r="A3499" t="str">
        <f>_xlfn.XLOOKUP(I3499,UTILIZADAS[Contacto1],UTILIZADAS[Source.Name],,0)</f>
        <v>Cobros Abril Canal Fijo</v>
      </c>
      <c r="B3499" s="18">
        <f>VLOOKUP(J3499,Ref!A:C,3,0)</f>
        <v>0</v>
      </c>
      <c r="C3499" s="18">
        <f>VLOOKUP(J3499,Ref!A:D,4,0)</f>
        <v>0</v>
      </c>
      <c r="D3499" s="18" t="str">
        <f t="shared" si="162"/>
        <v>12/may</v>
      </c>
      <c r="E3499" s="18">
        <f t="shared" si="163"/>
        <v>5</v>
      </c>
      <c r="F3499" s="18">
        <v>1</v>
      </c>
      <c r="G3499" s="18">
        <f t="shared" si="164"/>
        <v>0</v>
      </c>
      <c r="H3499" s="3">
        <v>46154.599722222221</v>
      </c>
      <c r="I3499">
        <v>67433978</v>
      </c>
      <c r="J3499" t="s">
        <v>2021</v>
      </c>
      <c r="K3499" t="s">
        <v>1968</v>
      </c>
      <c r="L3499" t="s">
        <v>1969</v>
      </c>
      <c r="M3499" t="s">
        <v>1970</v>
      </c>
      <c r="O3499">
        <v>352371680000</v>
      </c>
      <c r="P3499">
        <v>16018</v>
      </c>
      <c r="Q3499">
        <v>-4</v>
      </c>
      <c r="R3499">
        <v>1</v>
      </c>
      <c r="S3499">
        <v>67433978</v>
      </c>
      <c r="U3499" t="s">
        <v>2017</v>
      </c>
      <c r="W3499" t="s">
        <v>1396</v>
      </c>
      <c r="X3499">
        <v>352371680000</v>
      </c>
      <c r="Y3499" t="s">
        <v>65</v>
      </c>
      <c r="Z3499" t="s">
        <v>66</v>
      </c>
      <c r="AF3499" t="s">
        <v>1976</v>
      </c>
      <c r="AG3499" t="s">
        <v>1972</v>
      </c>
      <c r="AK3499" t="s">
        <v>6164</v>
      </c>
      <c r="AL3499">
        <v>5</v>
      </c>
      <c r="AN3499" t="s">
        <v>1974</v>
      </c>
      <c r="AO3499">
        <v>0</v>
      </c>
      <c r="AQ3499">
        <v>2258368</v>
      </c>
      <c r="AR3499" t="s">
        <v>4605</v>
      </c>
      <c r="AS3499" t="s">
        <v>5883</v>
      </c>
      <c r="AT3499" t="s">
        <v>2022</v>
      </c>
    </row>
    <row r="3500" spans="1:46" x14ac:dyDescent="0.25">
      <c r="A3500" t="str">
        <f>_xlfn.XLOOKUP(I3500,UTILIZADAS[Contacto1],UTILIZADAS[Source.Name],,0)</f>
        <v>Cobros Abril Canal Fijo</v>
      </c>
      <c r="B3500" s="18">
        <f>VLOOKUP(J3500,Ref!A:C,3,0)</f>
        <v>0</v>
      </c>
      <c r="C3500" s="18">
        <f>VLOOKUP(J3500,Ref!A:D,4,0)</f>
        <v>0</v>
      </c>
      <c r="D3500" s="18" t="str">
        <f t="shared" si="162"/>
        <v>14/may</v>
      </c>
      <c r="E3500" s="18">
        <f t="shared" si="163"/>
        <v>5</v>
      </c>
      <c r="F3500" s="18">
        <v>1</v>
      </c>
      <c r="G3500" s="18">
        <f t="shared" si="164"/>
        <v>0</v>
      </c>
      <c r="H3500" s="3">
        <v>46156.629016203704</v>
      </c>
      <c r="I3500">
        <v>67433978</v>
      </c>
      <c r="J3500" t="s">
        <v>2021</v>
      </c>
      <c r="K3500" t="s">
        <v>1968</v>
      </c>
      <c r="L3500" t="s">
        <v>1969</v>
      </c>
      <c r="M3500" t="s">
        <v>1970</v>
      </c>
      <c r="O3500">
        <v>352371680000</v>
      </c>
      <c r="P3500">
        <v>16018</v>
      </c>
      <c r="Q3500">
        <v>-4</v>
      </c>
      <c r="R3500">
        <v>1</v>
      </c>
      <c r="S3500">
        <v>67433978</v>
      </c>
      <c r="U3500" t="s">
        <v>2017</v>
      </c>
      <c r="W3500" t="s">
        <v>1396</v>
      </c>
      <c r="X3500">
        <v>352371680000</v>
      </c>
      <c r="Y3500" t="s">
        <v>65</v>
      </c>
      <c r="Z3500" t="s">
        <v>66</v>
      </c>
      <c r="AF3500" t="s">
        <v>1976</v>
      </c>
      <c r="AG3500" t="s">
        <v>1972</v>
      </c>
      <c r="AK3500" t="s">
        <v>6164</v>
      </c>
      <c r="AL3500">
        <v>5</v>
      </c>
      <c r="AN3500" t="s">
        <v>1974</v>
      </c>
      <c r="AO3500">
        <v>0</v>
      </c>
      <c r="AQ3500">
        <v>2258368</v>
      </c>
      <c r="AR3500" t="s">
        <v>4605</v>
      </c>
      <c r="AS3500" t="s">
        <v>5883</v>
      </c>
      <c r="AT3500" t="s">
        <v>2022</v>
      </c>
    </row>
    <row r="3501" spans="1:46" x14ac:dyDescent="0.25">
      <c r="A3501" t="str">
        <f>_xlfn.XLOOKUP(I3501,UTILIZADAS[Contacto1],UTILIZADAS[Source.Name],,0)</f>
        <v>Cobros Abril Canal Fijo</v>
      </c>
      <c r="B3501" s="18">
        <f>VLOOKUP(J3501,Ref!A:C,3,0)</f>
        <v>0</v>
      </c>
      <c r="C3501" s="18">
        <f>VLOOKUP(J3501,Ref!A:D,4,0)</f>
        <v>0</v>
      </c>
      <c r="D3501" s="18" t="str">
        <f t="shared" si="162"/>
        <v>19/may</v>
      </c>
      <c r="E3501" s="18">
        <f t="shared" si="163"/>
        <v>5</v>
      </c>
      <c r="F3501" s="18">
        <v>1</v>
      </c>
      <c r="G3501" s="18">
        <f t="shared" si="164"/>
        <v>0</v>
      </c>
      <c r="H3501" s="3">
        <v>46161.381481481483</v>
      </c>
      <c r="I3501">
        <v>67433978</v>
      </c>
      <c r="J3501" t="s">
        <v>2021</v>
      </c>
      <c r="K3501" t="s">
        <v>1968</v>
      </c>
      <c r="L3501" t="s">
        <v>1969</v>
      </c>
      <c r="M3501" t="s">
        <v>1970</v>
      </c>
      <c r="O3501">
        <v>352371680000</v>
      </c>
      <c r="P3501">
        <v>16018</v>
      </c>
      <c r="Q3501">
        <v>-4</v>
      </c>
      <c r="R3501">
        <v>1</v>
      </c>
      <c r="S3501">
        <v>67433978</v>
      </c>
      <c r="U3501" t="s">
        <v>2017</v>
      </c>
      <c r="W3501" t="s">
        <v>1396</v>
      </c>
      <c r="X3501">
        <v>352371680000</v>
      </c>
      <c r="Y3501" t="s">
        <v>65</v>
      </c>
      <c r="Z3501" t="s">
        <v>66</v>
      </c>
      <c r="AF3501" t="s">
        <v>1976</v>
      </c>
      <c r="AG3501" t="s">
        <v>1972</v>
      </c>
      <c r="AK3501" t="s">
        <v>6164</v>
      </c>
      <c r="AL3501">
        <v>5</v>
      </c>
      <c r="AN3501" t="s">
        <v>1974</v>
      </c>
      <c r="AO3501">
        <v>0</v>
      </c>
      <c r="AQ3501">
        <v>2258368</v>
      </c>
      <c r="AR3501" t="s">
        <v>4605</v>
      </c>
      <c r="AS3501" t="s">
        <v>5883</v>
      </c>
      <c r="AT3501" t="s">
        <v>2022</v>
      </c>
    </row>
    <row r="3502" spans="1:46" x14ac:dyDescent="0.25">
      <c r="A3502" t="str">
        <f>_xlfn.XLOOKUP(I3502,UTILIZADAS[Contacto1],UTILIZADAS[Source.Name],,0)</f>
        <v>Cobros Abril Canal Fijo</v>
      </c>
      <c r="B3502" s="18">
        <f>VLOOKUP(J3502,Ref!A:C,3,0)</f>
        <v>0</v>
      </c>
      <c r="C3502" s="18">
        <f>VLOOKUP(J3502,Ref!A:D,4,0)</f>
        <v>0</v>
      </c>
      <c r="D3502" s="18" t="str">
        <f t="shared" si="162"/>
        <v>20/may</v>
      </c>
      <c r="E3502" s="18">
        <f t="shared" si="163"/>
        <v>5</v>
      </c>
      <c r="F3502" s="18">
        <v>1</v>
      </c>
      <c r="G3502" s="18">
        <f t="shared" si="164"/>
        <v>0</v>
      </c>
      <c r="H3502" s="3">
        <v>46162.589247685188</v>
      </c>
      <c r="I3502">
        <v>67433978</v>
      </c>
      <c r="J3502" t="s">
        <v>2021</v>
      </c>
      <c r="K3502" t="s">
        <v>1968</v>
      </c>
      <c r="L3502" t="s">
        <v>1969</v>
      </c>
      <c r="M3502" t="s">
        <v>1970</v>
      </c>
      <c r="O3502">
        <v>352371680000</v>
      </c>
      <c r="P3502">
        <v>16018</v>
      </c>
      <c r="Q3502">
        <v>-4</v>
      </c>
      <c r="R3502">
        <v>1</v>
      </c>
      <c r="S3502">
        <v>67433978</v>
      </c>
      <c r="U3502" t="s">
        <v>2017</v>
      </c>
      <c r="W3502" t="s">
        <v>1396</v>
      </c>
      <c r="X3502">
        <v>352371680000</v>
      </c>
      <c r="Y3502" t="s">
        <v>65</v>
      </c>
      <c r="Z3502" t="s">
        <v>66</v>
      </c>
      <c r="AF3502" t="s">
        <v>1976</v>
      </c>
      <c r="AG3502" t="s">
        <v>1972</v>
      </c>
      <c r="AK3502" t="s">
        <v>6164</v>
      </c>
      <c r="AL3502">
        <v>5</v>
      </c>
      <c r="AN3502" t="s">
        <v>1974</v>
      </c>
      <c r="AO3502">
        <v>0</v>
      </c>
      <c r="AQ3502">
        <v>2258368</v>
      </c>
      <c r="AR3502" t="s">
        <v>4605</v>
      </c>
      <c r="AS3502" t="s">
        <v>5883</v>
      </c>
      <c r="AT3502" t="s">
        <v>2022</v>
      </c>
    </row>
    <row r="3503" spans="1:46" x14ac:dyDescent="0.25">
      <c r="A3503" t="str">
        <f>_xlfn.XLOOKUP(I3503,UTILIZADAS[Contacto1],UTILIZADAS[Source.Name],,0)</f>
        <v>Cobros Abril Canal Fijo</v>
      </c>
      <c r="B3503" s="18">
        <f>VLOOKUP(J3503,Ref!A:C,3,0)</f>
        <v>0</v>
      </c>
      <c r="C3503" s="18">
        <f>VLOOKUP(J3503,Ref!A:D,4,0)</f>
        <v>0</v>
      </c>
      <c r="D3503" s="18" t="str">
        <f t="shared" si="162"/>
        <v>21/may</v>
      </c>
      <c r="E3503" s="18">
        <f t="shared" si="163"/>
        <v>5</v>
      </c>
      <c r="F3503" s="18">
        <v>1</v>
      </c>
      <c r="G3503" s="18">
        <f t="shared" si="164"/>
        <v>1</v>
      </c>
      <c r="H3503" s="3">
        <v>46163.608819444446</v>
      </c>
      <c r="I3503">
        <v>67433978</v>
      </c>
      <c r="J3503" t="s">
        <v>1986</v>
      </c>
      <c r="K3503" t="s">
        <v>1983</v>
      </c>
      <c r="L3503" t="s">
        <v>1897</v>
      </c>
      <c r="M3503" t="s">
        <v>1970</v>
      </c>
      <c r="O3503">
        <v>352371680000</v>
      </c>
      <c r="P3503">
        <v>16018</v>
      </c>
      <c r="Q3503">
        <v>-4</v>
      </c>
      <c r="R3503">
        <v>1</v>
      </c>
      <c r="S3503">
        <v>67433978</v>
      </c>
      <c r="U3503" t="s">
        <v>2017</v>
      </c>
      <c r="W3503" t="s">
        <v>1396</v>
      </c>
      <c r="X3503">
        <v>352371680000</v>
      </c>
      <c r="Y3503" t="s">
        <v>65</v>
      </c>
      <c r="Z3503" t="s">
        <v>66</v>
      </c>
      <c r="AF3503" t="s">
        <v>1976</v>
      </c>
      <c r="AG3503" t="s">
        <v>1972</v>
      </c>
      <c r="AK3503" t="s">
        <v>6164</v>
      </c>
      <c r="AL3503">
        <v>253</v>
      </c>
      <c r="AM3503" t="s">
        <v>1979</v>
      </c>
      <c r="AN3503" t="s">
        <v>1987</v>
      </c>
      <c r="AO3503">
        <v>0</v>
      </c>
      <c r="AQ3503">
        <v>2258368</v>
      </c>
      <c r="AR3503" t="s">
        <v>4605</v>
      </c>
      <c r="AS3503" t="s">
        <v>5883</v>
      </c>
      <c r="AT3503" t="s">
        <v>1988</v>
      </c>
    </row>
    <row r="3504" spans="1:46" x14ac:dyDescent="0.25">
      <c r="A3504" t="str">
        <f>_xlfn.XLOOKUP(I3504,UTILIZADAS[Contacto1],UTILIZADAS[Source.Name],,0)</f>
        <v>Cobros Mayo</v>
      </c>
      <c r="B3504" s="18">
        <f>VLOOKUP(J3504,Ref!A:C,3,0)</f>
        <v>1</v>
      </c>
      <c r="C3504" s="18">
        <f>VLOOKUP(J3504,Ref!A:D,4,0)</f>
        <v>1</v>
      </c>
      <c r="D3504" s="18" t="str">
        <f t="shared" si="162"/>
        <v>12/may</v>
      </c>
      <c r="E3504" s="18">
        <f t="shared" si="163"/>
        <v>1</v>
      </c>
      <c r="F3504" s="18">
        <v>1</v>
      </c>
      <c r="G3504" s="18">
        <f t="shared" si="164"/>
        <v>1</v>
      </c>
      <c r="H3504" s="3">
        <v>46154.600115740737</v>
      </c>
      <c r="I3504">
        <v>67435533</v>
      </c>
      <c r="J3504">
        <v>6002</v>
      </c>
      <c r="K3504" t="s">
        <v>1983</v>
      </c>
      <c r="L3504" t="s">
        <v>1897</v>
      </c>
      <c r="M3504" t="s">
        <v>1970</v>
      </c>
      <c r="O3504">
        <v>260319800000</v>
      </c>
      <c r="P3504">
        <v>16018</v>
      </c>
      <c r="Q3504">
        <v>-4</v>
      </c>
      <c r="R3504">
        <v>1</v>
      </c>
      <c r="S3504">
        <v>67435533</v>
      </c>
      <c r="U3504" t="s">
        <v>5349</v>
      </c>
      <c r="W3504" t="s">
        <v>5303</v>
      </c>
      <c r="X3504">
        <v>260319800000</v>
      </c>
      <c r="Y3504" t="s">
        <v>65</v>
      </c>
      <c r="Z3504" t="s">
        <v>66</v>
      </c>
      <c r="AF3504" t="s">
        <v>1976</v>
      </c>
      <c r="AG3504" t="s">
        <v>1972</v>
      </c>
      <c r="AL3504">
        <v>139</v>
      </c>
      <c r="AM3504" t="s">
        <v>1979</v>
      </c>
      <c r="AN3504" t="s">
        <v>1987</v>
      </c>
      <c r="AO3504">
        <v>0</v>
      </c>
      <c r="AQ3504">
        <v>2258369</v>
      </c>
      <c r="AR3504" t="s">
        <v>4605</v>
      </c>
      <c r="AS3504" t="s">
        <v>5883</v>
      </c>
      <c r="AT3504" t="s">
        <v>1888</v>
      </c>
    </row>
    <row r="3505" spans="1:46" x14ac:dyDescent="0.25">
      <c r="A3505" t="str">
        <f>_xlfn.XLOOKUP(I3505,UTILIZADAS[Contacto1],UTILIZADAS[Source.Name],,0)</f>
        <v>Cobros Abril Canal Fijo</v>
      </c>
      <c r="B3505" s="18">
        <f>VLOOKUP(J3505,Ref!A:C,3,0)</f>
        <v>0</v>
      </c>
      <c r="C3505" s="18">
        <f>VLOOKUP(J3505,Ref!A:D,4,0)</f>
        <v>0</v>
      </c>
      <c r="D3505" s="18" t="str">
        <f t="shared" si="162"/>
        <v>12/may</v>
      </c>
      <c r="E3505" s="18">
        <f t="shared" si="163"/>
        <v>6</v>
      </c>
      <c r="F3505" s="18">
        <v>1</v>
      </c>
      <c r="G3505" s="18">
        <f t="shared" si="164"/>
        <v>0</v>
      </c>
      <c r="H3505" s="3">
        <v>46154.599976851852</v>
      </c>
      <c r="I3505">
        <v>67447725</v>
      </c>
      <c r="J3505" t="s">
        <v>1967</v>
      </c>
      <c r="K3505" t="s">
        <v>1968</v>
      </c>
      <c r="L3505" t="s">
        <v>1969</v>
      </c>
      <c r="M3505" t="s">
        <v>1970</v>
      </c>
      <c r="O3505">
        <v>358385390000</v>
      </c>
      <c r="P3505">
        <v>16018</v>
      </c>
      <c r="Q3505">
        <v>-4</v>
      </c>
      <c r="R3505">
        <v>1</v>
      </c>
      <c r="S3505">
        <v>67447725</v>
      </c>
      <c r="U3505" t="s">
        <v>1199</v>
      </c>
      <c r="W3505" t="s">
        <v>1200</v>
      </c>
      <c r="X3505">
        <v>358385390000</v>
      </c>
      <c r="Y3505" t="s">
        <v>65</v>
      </c>
      <c r="Z3505" t="s">
        <v>66</v>
      </c>
      <c r="AG3505" t="s">
        <v>1972</v>
      </c>
      <c r="AL3505">
        <v>0</v>
      </c>
      <c r="AN3505" t="s">
        <v>1974</v>
      </c>
      <c r="AO3505">
        <v>0</v>
      </c>
      <c r="AQ3505">
        <v>2258370</v>
      </c>
      <c r="AR3505" t="s">
        <v>4605</v>
      </c>
      <c r="AS3505" t="s">
        <v>5883</v>
      </c>
      <c r="AT3505" t="s">
        <v>1975</v>
      </c>
    </row>
    <row r="3506" spans="1:46" x14ac:dyDescent="0.25">
      <c r="A3506" t="str">
        <f>_xlfn.XLOOKUP(I3506,UTILIZADAS[Contacto1],UTILIZADAS[Source.Name],,0)</f>
        <v>Cobros Abril Canal Fijo</v>
      </c>
      <c r="B3506" s="18">
        <f>VLOOKUP(J3506,Ref!A:C,3,0)</f>
        <v>0</v>
      </c>
      <c r="C3506" s="18">
        <f>VLOOKUP(J3506,Ref!A:D,4,0)</f>
        <v>0</v>
      </c>
      <c r="D3506" s="18" t="str">
        <f t="shared" ref="D3506:D3569" si="165">TEXT(H3506,"dd/mmm")</f>
        <v>14/may</v>
      </c>
      <c r="E3506" s="18">
        <f t="shared" ref="E3506:E3569" si="166">+COUNTIF(I:I,I3506)</f>
        <v>6</v>
      </c>
      <c r="F3506" s="18">
        <v>1</v>
      </c>
      <c r="G3506" s="18">
        <f t="shared" ref="G3506:G3569" si="167">IF(I3506=I3507,0,1)</f>
        <v>0</v>
      </c>
      <c r="H3506" s="3">
        <v>46156.62908564815</v>
      </c>
      <c r="I3506">
        <v>67447725</v>
      </c>
      <c r="J3506" t="s">
        <v>1967</v>
      </c>
      <c r="K3506" t="s">
        <v>1968</v>
      </c>
      <c r="L3506" t="s">
        <v>1969</v>
      </c>
      <c r="M3506" t="s">
        <v>1970</v>
      </c>
      <c r="O3506">
        <v>358385390000</v>
      </c>
      <c r="P3506">
        <v>16018</v>
      </c>
      <c r="Q3506">
        <v>-4</v>
      </c>
      <c r="R3506">
        <v>1</v>
      </c>
      <c r="S3506">
        <v>67447725</v>
      </c>
      <c r="U3506" t="s">
        <v>1199</v>
      </c>
      <c r="W3506" t="s">
        <v>1200</v>
      </c>
      <c r="X3506">
        <v>358385390000</v>
      </c>
      <c r="Y3506" t="s">
        <v>65</v>
      </c>
      <c r="Z3506" t="s">
        <v>66</v>
      </c>
      <c r="AG3506" t="s">
        <v>1972</v>
      </c>
      <c r="AL3506">
        <v>0</v>
      </c>
      <c r="AN3506" t="s">
        <v>1974</v>
      </c>
      <c r="AO3506">
        <v>0</v>
      </c>
      <c r="AQ3506">
        <v>2258370</v>
      </c>
      <c r="AR3506" t="s">
        <v>4605</v>
      </c>
      <c r="AS3506" t="s">
        <v>5883</v>
      </c>
      <c r="AT3506" t="s">
        <v>1975</v>
      </c>
    </row>
    <row r="3507" spans="1:46" x14ac:dyDescent="0.25">
      <c r="A3507" t="str">
        <f>_xlfn.XLOOKUP(I3507,UTILIZADAS[Contacto1],UTILIZADAS[Source.Name],,0)</f>
        <v>Cobros Abril Canal Fijo</v>
      </c>
      <c r="B3507" s="18">
        <f>VLOOKUP(J3507,Ref!A:C,3,0)</f>
        <v>0</v>
      </c>
      <c r="C3507" s="18">
        <f>VLOOKUP(J3507,Ref!A:D,4,0)</f>
        <v>0</v>
      </c>
      <c r="D3507" s="18" t="str">
        <f t="shared" si="165"/>
        <v>19/may</v>
      </c>
      <c r="E3507" s="18">
        <f t="shared" si="166"/>
        <v>6</v>
      </c>
      <c r="F3507" s="18">
        <v>1</v>
      </c>
      <c r="G3507" s="18">
        <f t="shared" si="167"/>
        <v>0</v>
      </c>
      <c r="H3507" s="3">
        <v>46161.381550925929</v>
      </c>
      <c r="I3507">
        <v>67447725</v>
      </c>
      <c r="J3507" t="s">
        <v>1967</v>
      </c>
      <c r="K3507" t="s">
        <v>1968</v>
      </c>
      <c r="L3507" t="s">
        <v>1969</v>
      </c>
      <c r="M3507" t="s">
        <v>1970</v>
      </c>
      <c r="O3507">
        <v>358385390000</v>
      </c>
      <c r="P3507">
        <v>16018</v>
      </c>
      <c r="Q3507">
        <v>-4</v>
      </c>
      <c r="R3507">
        <v>1</v>
      </c>
      <c r="S3507">
        <v>67447725</v>
      </c>
      <c r="U3507" t="s">
        <v>1199</v>
      </c>
      <c r="W3507" t="s">
        <v>1200</v>
      </c>
      <c r="X3507">
        <v>358385390000</v>
      </c>
      <c r="Y3507" t="s">
        <v>65</v>
      </c>
      <c r="Z3507" t="s">
        <v>66</v>
      </c>
      <c r="AG3507" t="s">
        <v>1972</v>
      </c>
      <c r="AL3507">
        <v>0</v>
      </c>
      <c r="AN3507" t="s">
        <v>1974</v>
      </c>
      <c r="AO3507">
        <v>0</v>
      </c>
      <c r="AQ3507">
        <v>2258370</v>
      </c>
      <c r="AR3507" t="s">
        <v>4605</v>
      </c>
      <c r="AS3507" t="s">
        <v>5883</v>
      </c>
      <c r="AT3507" t="s">
        <v>1975</v>
      </c>
    </row>
    <row r="3508" spans="1:46" x14ac:dyDescent="0.25">
      <c r="A3508" t="str">
        <f>_xlfn.XLOOKUP(I3508,UTILIZADAS[Contacto1],UTILIZADAS[Source.Name],,0)</f>
        <v>Cobros Abril Canal Fijo</v>
      </c>
      <c r="B3508" s="18">
        <f>VLOOKUP(J3508,Ref!A:C,3,0)</f>
        <v>0</v>
      </c>
      <c r="C3508" s="18">
        <f>VLOOKUP(J3508,Ref!A:D,4,0)</f>
        <v>0</v>
      </c>
      <c r="D3508" s="18" t="str">
        <f t="shared" si="165"/>
        <v>20/may</v>
      </c>
      <c r="E3508" s="18">
        <f t="shared" si="166"/>
        <v>6</v>
      </c>
      <c r="F3508" s="18">
        <v>1</v>
      </c>
      <c r="G3508" s="18">
        <f t="shared" si="167"/>
        <v>0</v>
      </c>
      <c r="H3508" s="3">
        <v>46162.591203703705</v>
      </c>
      <c r="I3508">
        <v>67447725</v>
      </c>
      <c r="J3508" t="s">
        <v>1967</v>
      </c>
      <c r="K3508" t="s">
        <v>1968</v>
      </c>
      <c r="L3508" t="s">
        <v>1969</v>
      </c>
      <c r="M3508" t="s">
        <v>1970</v>
      </c>
      <c r="O3508">
        <v>358385390000</v>
      </c>
      <c r="P3508">
        <v>16018</v>
      </c>
      <c r="Q3508">
        <v>-4</v>
      </c>
      <c r="R3508">
        <v>1</v>
      </c>
      <c r="S3508">
        <v>67447725</v>
      </c>
      <c r="U3508" t="s">
        <v>1199</v>
      </c>
      <c r="W3508" t="s">
        <v>1200</v>
      </c>
      <c r="X3508">
        <v>358385390000</v>
      </c>
      <c r="Y3508" t="s">
        <v>65</v>
      </c>
      <c r="Z3508" t="s">
        <v>66</v>
      </c>
      <c r="AG3508" t="s">
        <v>1972</v>
      </c>
      <c r="AL3508">
        <v>0</v>
      </c>
      <c r="AN3508" t="s">
        <v>1974</v>
      </c>
      <c r="AO3508">
        <v>0</v>
      </c>
      <c r="AQ3508">
        <v>2258370</v>
      </c>
      <c r="AR3508" t="s">
        <v>4605</v>
      </c>
      <c r="AS3508" t="s">
        <v>5883</v>
      </c>
      <c r="AT3508" t="s">
        <v>1975</v>
      </c>
    </row>
    <row r="3509" spans="1:46" x14ac:dyDescent="0.25">
      <c r="A3509" t="str">
        <f>_xlfn.XLOOKUP(I3509,UTILIZADAS[Contacto1],UTILIZADAS[Source.Name],,0)</f>
        <v>Cobros Abril Canal Fijo</v>
      </c>
      <c r="B3509" s="18">
        <f>VLOOKUP(J3509,Ref!A:C,3,0)</f>
        <v>0</v>
      </c>
      <c r="C3509" s="18">
        <f>VLOOKUP(J3509,Ref!A:D,4,0)</f>
        <v>0</v>
      </c>
      <c r="D3509" s="18" t="str">
        <f t="shared" si="165"/>
        <v>21/may</v>
      </c>
      <c r="E3509" s="18">
        <f t="shared" si="166"/>
        <v>6</v>
      </c>
      <c r="F3509" s="18">
        <v>1</v>
      </c>
      <c r="G3509" s="18">
        <f t="shared" si="167"/>
        <v>0</v>
      </c>
      <c r="H3509" s="3">
        <v>46163.608576388891</v>
      </c>
      <c r="I3509">
        <v>67447725</v>
      </c>
      <c r="J3509" t="s">
        <v>1967</v>
      </c>
      <c r="K3509" t="s">
        <v>1968</v>
      </c>
      <c r="L3509" t="s">
        <v>1969</v>
      </c>
      <c r="M3509" t="s">
        <v>1970</v>
      </c>
      <c r="O3509">
        <v>358385390000</v>
      </c>
      <c r="P3509">
        <v>16018</v>
      </c>
      <c r="Q3509">
        <v>-4</v>
      </c>
      <c r="R3509">
        <v>1</v>
      </c>
      <c r="S3509">
        <v>67447725</v>
      </c>
      <c r="U3509" t="s">
        <v>1199</v>
      </c>
      <c r="W3509" t="s">
        <v>1200</v>
      </c>
      <c r="X3509">
        <v>358385390000</v>
      </c>
      <c r="Y3509" t="s">
        <v>65</v>
      </c>
      <c r="Z3509" t="s">
        <v>66</v>
      </c>
      <c r="AG3509" t="s">
        <v>1972</v>
      </c>
      <c r="AL3509">
        <v>0</v>
      </c>
      <c r="AN3509" t="s">
        <v>1974</v>
      </c>
      <c r="AO3509">
        <v>0</v>
      </c>
      <c r="AQ3509">
        <v>2258370</v>
      </c>
      <c r="AR3509" t="s">
        <v>4605</v>
      </c>
      <c r="AS3509" t="s">
        <v>5883</v>
      </c>
      <c r="AT3509" t="s">
        <v>1975</v>
      </c>
    </row>
    <row r="3510" spans="1:46" x14ac:dyDescent="0.25">
      <c r="A3510" t="str">
        <f>_xlfn.XLOOKUP(I3510,UTILIZADAS[Contacto1],UTILIZADAS[Source.Name],,0)</f>
        <v>Cobros Abril Canal Fijo</v>
      </c>
      <c r="B3510" s="18">
        <f>VLOOKUP(J3510,Ref!A:C,3,0)</f>
        <v>0</v>
      </c>
      <c r="C3510" s="18">
        <f>VLOOKUP(J3510,Ref!A:D,4,0)</f>
        <v>0</v>
      </c>
      <c r="D3510" s="18" t="str">
        <f t="shared" si="165"/>
        <v>22/may</v>
      </c>
      <c r="E3510" s="18">
        <f t="shared" si="166"/>
        <v>6</v>
      </c>
      <c r="F3510" s="18">
        <v>1</v>
      </c>
      <c r="G3510" s="18">
        <f t="shared" si="167"/>
        <v>1</v>
      </c>
      <c r="H3510" s="3">
        <v>46164.45244212963</v>
      </c>
      <c r="I3510">
        <v>67447725</v>
      </c>
      <c r="J3510" t="s">
        <v>1967</v>
      </c>
      <c r="K3510" t="s">
        <v>1968</v>
      </c>
      <c r="L3510" t="s">
        <v>1969</v>
      </c>
      <c r="M3510" t="s">
        <v>1970</v>
      </c>
      <c r="O3510">
        <v>358385390000</v>
      </c>
      <c r="P3510">
        <v>16018</v>
      </c>
      <c r="Q3510">
        <v>-4</v>
      </c>
      <c r="R3510">
        <v>1</v>
      </c>
      <c r="S3510">
        <v>67447725</v>
      </c>
      <c r="U3510" t="s">
        <v>1199</v>
      </c>
      <c r="W3510" t="s">
        <v>1200</v>
      </c>
      <c r="X3510">
        <v>358385390000</v>
      </c>
      <c r="Y3510" t="s">
        <v>65</v>
      </c>
      <c r="Z3510" t="s">
        <v>66</v>
      </c>
      <c r="AG3510" t="s">
        <v>1972</v>
      </c>
      <c r="AL3510">
        <v>0</v>
      </c>
      <c r="AN3510" t="s">
        <v>1974</v>
      </c>
      <c r="AO3510">
        <v>0</v>
      </c>
      <c r="AQ3510">
        <v>2258370</v>
      </c>
      <c r="AR3510" t="s">
        <v>4605</v>
      </c>
      <c r="AS3510" t="s">
        <v>5883</v>
      </c>
      <c r="AT3510" t="s">
        <v>1975</v>
      </c>
    </row>
    <row r="3511" spans="1:46" x14ac:dyDescent="0.25">
      <c r="A3511" t="str">
        <f>_xlfn.XLOOKUP(I3511,UTILIZADAS[Contacto1],UTILIZADAS[Source.Name],,0)</f>
        <v>Cobros Abril Canal Fijo</v>
      </c>
      <c r="B3511" s="18">
        <f>VLOOKUP(J3511,Ref!A:C,3,0)</f>
        <v>1</v>
      </c>
      <c r="C3511" s="18">
        <f>VLOOKUP(J3511,Ref!A:D,4,0)</f>
        <v>1</v>
      </c>
      <c r="D3511" s="18" t="str">
        <f t="shared" si="165"/>
        <v>04/may</v>
      </c>
      <c r="E3511" s="18">
        <f t="shared" si="166"/>
        <v>5</v>
      </c>
      <c r="F3511" s="18">
        <v>1</v>
      </c>
      <c r="G3511" s="18">
        <f t="shared" si="167"/>
        <v>0</v>
      </c>
      <c r="H3511" s="3">
        <v>46146.439652777779</v>
      </c>
      <c r="I3511">
        <v>67450828</v>
      </c>
      <c r="J3511">
        <v>6007</v>
      </c>
      <c r="K3511" t="s">
        <v>1983</v>
      </c>
      <c r="L3511" t="s">
        <v>1897</v>
      </c>
      <c r="M3511" t="s">
        <v>1970</v>
      </c>
      <c r="O3511">
        <v>357317130000</v>
      </c>
      <c r="P3511">
        <v>16017</v>
      </c>
      <c r="Q3511">
        <v>-4</v>
      </c>
      <c r="R3511">
        <v>1</v>
      </c>
      <c r="S3511">
        <v>67450828</v>
      </c>
      <c r="U3511" t="s">
        <v>4554</v>
      </c>
      <c r="W3511" t="s">
        <v>538</v>
      </c>
      <c r="X3511" t="s">
        <v>2551</v>
      </c>
      <c r="Y3511" t="s">
        <v>65</v>
      </c>
      <c r="Z3511">
        <v>357317130000</v>
      </c>
      <c r="AF3511" t="s">
        <v>1976</v>
      </c>
      <c r="AG3511" t="s">
        <v>1972</v>
      </c>
      <c r="AI3511" t="s">
        <v>3616</v>
      </c>
      <c r="AK3511" t="s">
        <v>4555</v>
      </c>
      <c r="AL3511">
        <v>59</v>
      </c>
      <c r="AM3511" t="s">
        <v>1979</v>
      </c>
      <c r="AN3511" t="s">
        <v>1987</v>
      </c>
      <c r="AO3511">
        <v>0</v>
      </c>
      <c r="AQ3511">
        <v>2252708</v>
      </c>
      <c r="AR3511" t="s">
        <v>2241</v>
      </c>
      <c r="AS3511" t="s">
        <v>4163</v>
      </c>
      <c r="AT3511" t="s">
        <v>1898</v>
      </c>
    </row>
    <row r="3512" spans="1:46" x14ac:dyDescent="0.25">
      <c r="A3512" t="str">
        <f>_xlfn.XLOOKUP(I3512,UTILIZADAS[Contacto1],UTILIZADAS[Source.Name],,0)</f>
        <v>Cobros Abril Canal Fijo</v>
      </c>
      <c r="B3512" s="18">
        <f>VLOOKUP(J3512,Ref!A:C,3,0)</f>
        <v>0</v>
      </c>
      <c r="C3512" s="18">
        <f>VLOOKUP(J3512,Ref!A:D,4,0)</f>
        <v>0</v>
      </c>
      <c r="D3512" s="18" t="str">
        <f t="shared" si="165"/>
        <v>12/may</v>
      </c>
      <c r="E3512" s="18">
        <f t="shared" si="166"/>
        <v>5</v>
      </c>
      <c r="F3512" s="18">
        <v>1</v>
      </c>
      <c r="G3512" s="18">
        <f t="shared" si="167"/>
        <v>0</v>
      </c>
      <c r="H3512" s="3">
        <v>46154.600775462961</v>
      </c>
      <c r="I3512">
        <v>67450828</v>
      </c>
      <c r="J3512" t="s">
        <v>2021</v>
      </c>
      <c r="K3512" t="s">
        <v>1968</v>
      </c>
      <c r="L3512" t="s">
        <v>1969</v>
      </c>
      <c r="M3512" t="s">
        <v>1970</v>
      </c>
      <c r="O3512">
        <v>357317130000</v>
      </c>
      <c r="P3512">
        <v>16018</v>
      </c>
      <c r="Q3512">
        <v>-4</v>
      </c>
      <c r="R3512">
        <v>1</v>
      </c>
      <c r="S3512">
        <v>67450828</v>
      </c>
      <c r="U3512" t="s">
        <v>4554</v>
      </c>
      <c r="W3512" t="s">
        <v>538</v>
      </c>
      <c r="X3512">
        <v>357317130000</v>
      </c>
      <c r="Y3512" t="s">
        <v>65</v>
      </c>
      <c r="Z3512" t="s">
        <v>597</v>
      </c>
      <c r="AF3512" t="s">
        <v>1976</v>
      </c>
      <c r="AG3512" t="s">
        <v>1972</v>
      </c>
      <c r="AL3512">
        <v>5</v>
      </c>
      <c r="AN3512" t="s">
        <v>1974</v>
      </c>
      <c r="AO3512">
        <v>0</v>
      </c>
      <c r="AQ3512">
        <v>2258371</v>
      </c>
      <c r="AR3512" t="s">
        <v>4605</v>
      </c>
      <c r="AS3512" t="s">
        <v>5883</v>
      </c>
      <c r="AT3512" t="s">
        <v>2022</v>
      </c>
    </row>
    <row r="3513" spans="1:46" x14ac:dyDescent="0.25">
      <c r="A3513" t="str">
        <f>_xlfn.XLOOKUP(I3513,UTILIZADAS[Contacto1],UTILIZADAS[Source.Name],,0)</f>
        <v>Cobros Abril Canal Fijo</v>
      </c>
      <c r="B3513" s="18">
        <f>VLOOKUP(J3513,Ref!A:C,3,0)</f>
        <v>0</v>
      </c>
      <c r="C3513" s="18">
        <f>VLOOKUP(J3513,Ref!A:D,4,0)</f>
        <v>0</v>
      </c>
      <c r="D3513" s="18" t="str">
        <f t="shared" si="165"/>
        <v>14/may</v>
      </c>
      <c r="E3513" s="18">
        <f t="shared" si="166"/>
        <v>5</v>
      </c>
      <c r="F3513" s="18">
        <v>1</v>
      </c>
      <c r="G3513" s="18">
        <f t="shared" si="167"/>
        <v>0</v>
      </c>
      <c r="H3513" s="3">
        <v>46156.629826388889</v>
      </c>
      <c r="I3513">
        <v>67450828</v>
      </c>
      <c r="J3513" t="s">
        <v>2021</v>
      </c>
      <c r="K3513" t="s">
        <v>1968</v>
      </c>
      <c r="L3513" t="s">
        <v>1969</v>
      </c>
      <c r="M3513" t="s">
        <v>1970</v>
      </c>
      <c r="O3513">
        <v>357317130000</v>
      </c>
      <c r="P3513">
        <v>16018</v>
      </c>
      <c r="Q3513">
        <v>-4</v>
      </c>
      <c r="R3513">
        <v>1</v>
      </c>
      <c r="S3513">
        <v>67450828</v>
      </c>
      <c r="U3513" t="s">
        <v>4554</v>
      </c>
      <c r="W3513" t="s">
        <v>538</v>
      </c>
      <c r="X3513">
        <v>357317130000</v>
      </c>
      <c r="Y3513" t="s">
        <v>65</v>
      </c>
      <c r="Z3513" t="s">
        <v>597</v>
      </c>
      <c r="AF3513" t="s">
        <v>1976</v>
      </c>
      <c r="AG3513" t="s">
        <v>1972</v>
      </c>
      <c r="AL3513">
        <v>5</v>
      </c>
      <c r="AN3513" t="s">
        <v>1974</v>
      </c>
      <c r="AO3513">
        <v>0</v>
      </c>
      <c r="AQ3513">
        <v>2258371</v>
      </c>
      <c r="AR3513" t="s">
        <v>4605</v>
      </c>
      <c r="AS3513" t="s">
        <v>5883</v>
      </c>
      <c r="AT3513" t="s">
        <v>2022</v>
      </c>
    </row>
    <row r="3514" spans="1:46" x14ac:dyDescent="0.25">
      <c r="A3514" t="str">
        <f>_xlfn.XLOOKUP(I3514,UTILIZADAS[Contacto1],UTILIZADAS[Source.Name],,0)</f>
        <v>Cobros Abril Canal Fijo</v>
      </c>
      <c r="B3514" s="18">
        <f>VLOOKUP(J3514,Ref!A:C,3,0)</f>
        <v>0</v>
      </c>
      <c r="C3514" s="18">
        <f>VLOOKUP(J3514,Ref!A:D,4,0)</f>
        <v>0</v>
      </c>
      <c r="D3514" s="18" t="str">
        <f t="shared" si="165"/>
        <v>19/may</v>
      </c>
      <c r="E3514" s="18">
        <f t="shared" si="166"/>
        <v>5</v>
      </c>
      <c r="F3514" s="18">
        <v>1</v>
      </c>
      <c r="G3514" s="18">
        <f t="shared" si="167"/>
        <v>0</v>
      </c>
      <c r="H3514" s="3">
        <v>46161.381840277776</v>
      </c>
      <c r="I3514">
        <v>67450828</v>
      </c>
      <c r="J3514" t="s">
        <v>2021</v>
      </c>
      <c r="K3514" t="s">
        <v>1968</v>
      </c>
      <c r="L3514" t="s">
        <v>1969</v>
      </c>
      <c r="M3514" t="s">
        <v>1970</v>
      </c>
      <c r="O3514">
        <v>357317130000</v>
      </c>
      <c r="P3514">
        <v>16018</v>
      </c>
      <c r="Q3514">
        <v>-4</v>
      </c>
      <c r="R3514">
        <v>1</v>
      </c>
      <c r="S3514">
        <v>67450828</v>
      </c>
      <c r="U3514" t="s">
        <v>4554</v>
      </c>
      <c r="W3514" t="s">
        <v>538</v>
      </c>
      <c r="X3514">
        <v>357317130000</v>
      </c>
      <c r="Y3514" t="s">
        <v>65</v>
      </c>
      <c r="Z3514" t="s">
        <v>597</v>
      </c>
      <c r="AF3514" t="s">
        <v>1976</v>
      </c>
      <c r="AG3514" t="s">
        <v>1972</v>
      </c>
      <c r="AL3514">
        <v>5</v>
      </c>
      <c r="AN3514" t="s">
        <v>1974</v>
      </c>
      <c r="AO3514">
        <v>0</v>
      </c>
      <c r="AQ3514">
        <v>2258371</v>
      </c>
      <c r="AR3514" t="s">
        <v>4605</v>
      </c>
      <c r="AS3514" t="s">
        <v>5883</v>
      </c>
      <c r="AT3514" t="s">
        <v>2022</v>
      </c>
    </row>
    <row r="3515" spans="1:46" x14ac:dyDescent="0.25">
      <c r="A3515" t="str">
        <f>_xlfn.XLOOKUP(I3515,UTILIZADAS[Contacto1],UTILIZADAS[Source.Name],,0)</f>
        <v>Cobros Abril Canal Fijo</v>
      </c>
      <c r="B3515" s="18">
        <f>VLOOKUP(J3515,Ref!A:C,3,0)</f>
        <v>1</v>
      </c>
      <c r="C3515" s="18">
        <f>VLOOKUP(J3515,Ref!A:D,4,0)</f>
        <v>0</v>
      </c>
      <c r="D3515" s="18" t="str">
        <f t="shared" si="165"/>
        <v>20/may</v>
      </c>
      <c r="E3515" s="18">
        <f t="shared" si="166"/>
        <v>5</v>
      </c>
      <c r="F3515" s="18">
        <v>1</v>
      </c>
      <c r="G3515" s="18">
        <f t="shared" si="167"/>
        <v>1</v>
      </c>
      <c r="H3515" s="3">
        <v>46162.591481481482</v>
      </c>
      <c r="I3515">
        <v>67450828</v>
      </c>
      <c r="J3515">
        <v>6000</v>
      </c>
      <c r="K3515" t="s">
        <v>1983</v>
      </c>
      <c r="L3515" t="s">
        <v>1897</v>
      </c>
      <c r="M3515" t="s">
        <v>1970</v>
      </c>
      <c r="O3515">
        <v>357317130000</v>
      </c>
      <c r="P3515">
        <v>16018</v>
      </c>
      <c r="Q3515">
        <v>-4</v>
      </c>
      <c r="R3515">
        <v>1</v>
      </c>
      <c r="S3515">
        <v>67450828</v>
      </c>
      <c r="U3515" t="s">
        <v>4554</v>
      </c>
      <c r="W3515" t="s">
        <v>538</v>
      </c>
      <c r="X3515">
        <v>357317130000</v>
      </c>
      <c r="Y3515" t="s">
        <v>65</v>
      </c>
      <c r="Z3515" t="s">
        <v>597</v>
      </c>
      <c r="AF3515" t="s">
        <v>1976</v>
      </c>
      <c r="AG3515" t="s">
        <v>1972</v>
      </c>
      <c r="AL3515">
        <v>70</v>
      </c>
      <c r="AM3515" t="s">
        <v>1979</v>
      </c>
      <c r="AN3515" t="s">
        <v>1987</v>
      </c>
      <c r="AO3515">
        <v>0</v>
      </c>
      <c r="AQ3515">
        <v>2258371</v>
      </c>
      <c r="AR3515" t="s">
        <v>4605</v>
      </c>
      <c r="AS3515" t="s">
        <v>5883</v>
      </c>
      <c r="AT3515" t="s">
        <v>1895</v>
      </c>
    </row>
    <row r="3516" spans="1:46" x14ac:dyDescent="0.25">
      <c r="A3516" t="str">
        <f>_xlfn.XLOOKUP(I3516,UTILIZADAS[Contacto1],UTILIZADAS[Source.Name],,0)</f>
        <v>Cobros Abril Canal Fijo</v>
      </c>
      <c r="B3516" s="18">
        <f>VLOOKUP(J3516,Ref!A:C,3,0)</f>
        <v>0</v>
      </c>
      <c r="C3516" s="18">
        <f>VLOOKUP(J3516,Ref!A:D,4,0)</f>
        <v>0</v>
      </c>
      <c r="D3516" s="18" t="str">
        <f t="shared" si="165"/>
        <v>12/may</v>
      </c>
      <c r="E3516" s="18">
        <f t="shared" si="166"/>
        <v>1</v>
      </c>
      <c r="F3516" s="18">
        <v>1</v>
      </c>
      <c r="G3516" s="18">
        <f t="shared" si="167"/>
        <v>1</v>
      </c>
      <c r="H3516" s="3">
        <v>46154.602106481485</v>
      </c>
      <c r="I3516">
        <v>67453214</v>
      </c>
      <c r="J3516">
        <v>6004</v>
      </c>
      <c r="K3516" t="s">
        <v>1983</v>
      </c>
      <c r="L3516" t="s">
        <v>1897</v>
      </c>
      <c r="M3516" t="s">
        <v>1970</v>
      </c>
      <c r="O3516">
        <v>359346870000</v>
      </c>
      <c r="P3516">
        <v>16018</v>
      </c>
      <c r="Q3516">
        <v>-4</v>
      </c>
      <c r="R3516">
        <v>1</v>
      </c>
      <c r="S3516">
        <v>67453214</v>
      </c>
      <c r="U3516" t="s">
        <v>2408</v>
      </c>
      <c r="W3516" t="s">
        <v>266</v>
      </c>
      <c r="X3516">
        <v>359346870000</v>
      </c>
      <c r="Y3516" t="s">
        <v>65</v>
      </c>
      <c r="Z3516" t="s">
        <v>66</v>
      </c>
      <c r="AF3516" t="s">
        <v>1976</v>
      </c>
      <c r="AG3516" t="s">
        <v>1972</v>
      </c>
      <c r="AL3516">
        <v>69</v>
      </c>
      <c r="AM3516" t="s">
        <v>1979</v>
      </c>
      <c r="AN3516" t="s">
        <v>1987</v>
      </c>
      <c r="AO3516">
        <v>0</v>
      </c>
      <c r="AQ3516">
        <v>2258372</v>
      </c>
      <c r="AR3516" t="s">
        <v>4605</v>
      </c>
      <c r="AS3516" t="s">
        <v>5883</v>
      </c>
      <c r="AT3516" t="s">
        <v>1984</v>
      </c>
    </row>
    <row r="3517" spans="1:46" x14ac:dyDescent="0.25">
      <c r="A3517" t="str">
        <f>_xlfn.XLOOKUP(I3517,UTILIZADAS[Contacto1],UTILIZADAS[Source.Name],,0)</f>
        <v>Cobros Mayo</v>
      </c>
      <c r="B3517" s="18">
        <f>VLOOKUP(J3517,Ref!A:C,3,0)</f>
        <v>0</v>
      </c>
      <c r="C3517" s="18">
        <f>VLOOKUP(J3517,Ref!A:D,4,0)</f>
        <v>0</v>
      </c>
      <c r="D3517" s="18" t="str">
        <f t="shared" si="165"/>
        <v>12/may</v>
      </c>
      <c r="E3517" s="18">
        <f t="shared" si="166"/>
        <v>7</v>
      </c>
      <c r="F3517" s="18">
        <v>1</v>
      </c>
      <c r="G3517" s="18">
        <f t="shared" si="167"/>
        <v>0</v>
      </c>
      <c r="H3517" s="3">
        <v>46154.602025462962</v>
      </c>
      <c r="I3517">
        <v>67455177</v>
      </c>
      <c r="J3517" t="s">
        <v>1967</v>
      </c>
      <c r="K3517" t="s">
        <v>1968</v>
      </c>
      <c r="L3517" t="s">
        <v>1969</v>
      </c>
      <c r="M3517" t="s">
        <v>1970</v>
      </c>
      <c r="O3517">
        <v>362061040000</v>
      </c>
      <c r="P3517">
        <v>16018</v>
      </c>
      <c r="Q3517">
        <v>-4</v>
      </c>
      <c r="R3517">
        <v>1</v>
      </c>
      <c r="S3517">
        <v>67455177</v>
      </c>
      <c r="U3517" t="s">
        <v>5350</v>
      </c>
      <c r="W3517" t="s">
        <v>5351</v>
      </c>
      <c r="X3517">
        <v>362061040000</v>
      </c>
      <c r="Y3517" t="s">
        <v>65</v>
      </c>
      <c r="Z3517" t="s">
        <v>66</v>
      </c>
      <c r="AG3517" t="s">
        <v>1972</v>
      </c>
      <c r="AL3517">
        <v>0</v>
      </c>
      <c r="AN3517" t="s">
        <v>1974</v>
      </c>
      <c r="AO3517">
        <v>0</v>
      </c>
      <c r="AQ3517">
        <v>2258373</v>
      </c>
      <c r="AR3517" t="s">
        <v>4605</v>
      </c>
      <c r="AS3517" t="s">
        <v>5883</v>
      </c>
      <c r="AT3517" t="s">
        <v>1975</v>
      </c>
    </row>
    <row r="3518" spans="1:46" x14ac:dyDescent="0.25">
      <c r="A3518" t="str">
        <f>_xlfn.XLOOKUP(I3518,UTILIZADAS[Contacto1],UTILIZADAS[Source.Name],,0)</f>
        <v>Cobros Mayo</v>
      </c>
      <c r="B3518" s="18">
        <f>VLOOKUP(J3518,Ref!A:C,3,0)</f>
        <v>0</v>
      </c>
      <c r="C3518" s="18">
        <f>VLOOKUP(J3518,Ref!A:D,4,0)</f>
        <v>0</v>
      </c>
      <c r="D3518" s="18" t="str">
        <f t="shared" si="165"/>
        <v>14/may</v>
      </c>
      <c r="E3518" s="18">
        <f t="shared" si="166"/>
        <v>7</v>
      </c>
      <c r="F3518" s="18">
        <v>1</v>
      </c>
      <c r="G3518" s="18">
        <f t="shared" si="167"/>
        <v>0</v>
      </c>
      <c r="H3518" s="3">
        <v>46156.630752314813</v>
      </c>
      <c r="I3518">
        <v>67455177</v>
      </c>
      <c r="J3518" t="s">
        <v>2023</v>
      </c>
      <c r="K3518" t="s">
        <v>1968</v>
      </c>
      <c r="L3518" t="s">
        <v>1969</v>
      </c>
      <c r="M3518" t="s">
        <v>1970</v>
      </c>
      <c r="O3518">
        <v>362061040000</v>
      </c>
      <c r="P3518">
        <v>16018</v>
      </c>
      <c r="Q3518">
        <v>-4</v>
      </c>
      <c r="R3518">
        <v>1</v>
      </c>
      <c r="S3518">
        <v>67455177</v>
      </c>
      <c r="U3518" t="s">
        <v>5350</v>
      </c>
      <c r="W3518" t="s">
        <v>5351</v>
      </c>
      <c r="X3518">
        <v>362061040000</v>
      </c>
      <c r="Y3518" t="s">
        <v>65</v>
      </c>
      <c r="Z3518" t="s">
        <v>66</v>
      </c>
      <c r="AG3518" t="s">
        <v>1972</v>
      </c>
      <c r="AL3518">
        <v>0</v>
      </c>
      <c r="AN3518" t="s">
        <v>1974</v>
      </c>
      <c r="AO3518">
        <v>0</v>
      </c>
      <c r="AQ3518">
        <v>2258373</v>
      </c>
      <c r="AR3518" t="s">
        <v>4605</v>
      </c>
      <c r="AS3518" t="s">
        <v>5883</v>
      </c>
      <c r="AT3518" t="s">
        <v>2024</v>
      </c>
    </row>
    <row r="3519" spans="1:46" x14ac:dyDescent="0.25">
      <c r="A3519" t="str">
        <f>_xlfn.XLOOKUP(I3519,UTILIZADAS[Contacto1],UTILIZADAS[Source.Name],,0)</f>
        <v>Cobros Mayo</v>
      </c>
      <c r="B3519" s="18">
        <f>VLOOKUP(J3519,Ref!A:C,3,0)</f>
        <v>0</v>
      </c>
      <c r="C3519" s="18">
        <f>VLOOKUP(J3519,Ref!A:D,4,0)</f>
        <v>0</v>
      </c>
      <c r="D3519" s="18" t="str">
        <f t="shared" si="165"/>
        <v>15/may</v>
      </c>
      <c r="E3519" s="18">
        <f t="shared" si="166"/>
        <v>7</v>
      </c>
      <c r="F3519" s="18">
        <v>1</v>
      </c>
      <c r="G3519" s="18">
        <f t="shared" si="167"/>
        <v>0</v>
      </c>
      <c r="H3519" s="3">
        <v>46157.425011574072</v>
      </c>
      <c r="I3519">
        <v>67455177</v>
      </c>
      <c r="J3519" t="s">
        <v>1967</v>
      </c>
      <c r="K3519" t="s">
        <v>1968</v>
      </c>
      <c r="L3519" t="s">
        <v>1969</v>
      </c>
      <c r="M3519" t="s">
        <v>1970</v>
      </c>
      <c r="O3519">
        <v>362061040000</v>
      </c>
      <c r="P3519">
        <v>16018</v>
      </c>
      <c r="Q3519">
        <v>-4</v>
      </c>
      <c r="R3519">
        <v>1</v>
      </c>
      <c r="S3519">
        <v>67455177</v>
      </c>
      <c r="U3519" t="s">
        <v>5350</v>
      </c>
      <c r="W3519" t="s">
        <v>5351</v>
      </c>
      <c r="X3519">
        <v>362061040000</v>
      </c>
      <c r="Y3519" t="s">
        <v>65</v>
      </c>
      <c r="Z3519" t="s">
        <v>66</v>
      </c>
      <c r="AG3519" t="s">
        <v>1972</v>
      </c>
      <c r="AL3519">
        <v>0</v>
      </c>
      <c r="AN3519" t="s">
        <v>1974</v>
      </c>
      <c r="AO3519">
        <v>0</v>
      </c>
      <c r="AQ3519">
        <v>2258373</v>
      </c>
      <c r="AR3519" t="s">
        <v>4605</v>
      </c>
      <c r="AS3519" t="s">
        <v>5883</v>
      </c>
      <c r="AT3519" t="s">
        <v>1975</v>
      </c>
    </row>
    <row r="3520" spans="1:46" x14ac:dyDescent="0.25">
      <c r="A3520" t="str">
        <f>_xlfn.XLOOKUP(I3520,UTILIZADAS[Contacto1],UTILIZADAS[Source.Name],,0)</f>
        <v>Cobros Mayo</v>
      </c>
      <c r="B3520" s="18">
        <f>VLOOKUP(J3520,Ref!A:C,3,0)</f>
        <v>0</v>
      </c>
      <c r="C3520" s="18">
        <f>VLOOKUP(J3520,Ref!A:D,4,0)</f>
        <v>0</v>
      </c>
      <c r="D3520" s="18" t="str">
        <f t="shared" si="165"/>
        <v>19/may</v>
      </c>
      <c r="E3520" s="18">
        <f t="shared" si="166"/>
        <v>7</v>
      </c>
      <c r="F3520" s="18">
        <v>1</v>
      </c>
      <c r="G3520" s="18">
        <f t="shared" si="167"/>
        <v>0</v>
      </c>
      <c r="H3520" s="3">
        <v>46161.381909722222</v>
      </c>
      <c r="I3520">
        <v>67455177</v>
      </c>
      <c r="J3520" t="s">
        <v>1967</v>
      </c>
      <c r="K3520" t="s">
        <v>1968</v>
      </c>
      <c r="L3520" t="s">
        <v>1969</v>
      </c>
      <c r="M3520" t="s">
        <v>1970</v>
      </c>
      <c r="O3520">
        <v>362061040000</v>
      </c>
      <c r="P3520">
        <v>16018</v>
      </c>
      <c r="Q3520">
        <v>-4</v>
      </c>
      <c r="R3520">
        <v>1</v>
      </c>
      <c r="S3520">
        <v>67455177</v>
      </c>
      <c r="U3520" t="s">
        <v>5350</v>
      </c>
      <c r="W3520" t="s">
        <v>5351</v>
      </c>
      <c r="X3520">
        <v>362061040000</v>
      </c>
      <c r="Y3520" t="s">
        <v>65</v>
      </c>
      <c r="Z3520" t="s">
        <v>66</v>
      </c>
      <c r="AG3520" t="s">
        <v>1972</v>
      </c>
      <c r="AL3520">
        <v>0</v>
      </c>
      <c r="AN3520" t="s">
        <v>1974</v>
      </c>
      <c r="AO3520">
        <v>0</v>
      </c>
      <c r="AQ3520">
        <v>2258373</v>
      </c>
      <c r="AR3520" t="s">
        <v>4605</v>
      </c>
      <c r="AS3520" t="s">
        <v>5883</v>
      </c>
      <c r="AT3520" t="s">
        <v>1975</v>
      </c>
    </row>
    <row r="3521" spans="1:46" x14ac:dyDescent="0.25">
      <c r="A3521" t="str">
        <f>_xlfn.XLOOKUP(I3521,UTILIZADAS[Contacto1],UTILIZADAS[Source.Name],,0)</f>
        <v>Cobros Mayo</v>
      </c>
      <c r="B3521" s="18">
        <f>VLOOKUP(J3521,Ref!A:C,3,0)</f>
        <v>0</v>
      </c>
      <c r="C3521" s="18">
        <f>VLOOKUP(J3521,Ref!A:D,4,0)</f>
        <v>0</v>
      </c>
      <c r="D3521" s="18" t="str">
        <f t="shared" si="165"/>
        <v>20/may</v>
      </c>
      <c r="E3521" s="18">
        <f t="shared" si="166"/>
        <v>7</v>
      </c>
      <c r="F3521" s="18">
        <v>1</v>
      </c>
      <c r="G3521" s="18">
        <f t="shared" si="167"/>
        <v>0</v>
      </c>
      <c r="H3521" s="3">
        <v>46162.591620370367</v>
      </c>
      <c r="I3521">
        <v>67455177</v>
      </c>
      <c r="J3521" t="s">
        <v>1967</v>
      </c>
      <c r="K3521" t="s">
        <v>1968</v>
      </c>
      <c r="L3521" t="s">
        <v>1969</v>
      </c>
      <c r="M3521" t="s">
        <v>1970</v>
      </c>
      <c r="O3521">
        <v>362061040000</v>
      </c>
      <c r="P3521">
        <v>16018</v>
      </c>
      <c r="Q3521">
        <v>-4</v>
      </c>
      <c r="R3521">
        <v>1</v>
      </c>
      <c r="S3521">
        <v>67455177</v>
      </c>
      <c r="U3521" t="s">
        <v>5350</v>
      </c>
      <c r="W3521" t="s">
        <v>5351</v>
      </c>
      <c r="X3521">
        <v>362061040000</v>
      </c>
      <c r="Y3521" t="s">
        <v>65</v>
      </c>
      <c r="Z3521" t="s">
        <v>66</v>
      </c>
      <c r="AG3521" t="s">
        <v>1972</v>
      </c>
      <c r="AL3521">
        <v>0</v>
      </c>
      <c r="AN3521" t="s">
        <v>1974</v>
      </c>
      <c r="AO3521">
        <v>0</v>
      </c>
      <c r="AQ3521">
        <v>2258373</v>
      </c>
      <c r="AR3521" t="s">
        <v>4605</v>
      </c>
      <c r="AS3521" t="s">
        <v>5883</v>
      </c>
      <c r="AT3521" t="s">
        <v>1975</v>
      </c>
    </row>
    <row r="3522" spans="1:46" x14ac:dyDescent="0.25">
      <c r="A3522" t="str">
        <f>_xlfn.XLOOKUP(I3522,UTILIZADAS[Contacto1],UTILIZADAS[Source.Name],,0)</f>
        <v>Cobros Mayo</v>
      </c>
      <c r="B3522" s="18">
        <f>VLOOKUP(J3522,Ref!A:C,3,0)</f>
        <v>0</v>
      </c>
      <c r="C3522" s="18">
        <f>VLOOKUP(J3522,Ref!A:D,4,0)</f>
        <v>0</v>
      </c>
      <c r="D3522" s="18" t="str">
        <f t="shared" si="165"/>
        <v>21/may</v>
      </c>
      <c r="E3522" s="18">
        <f t="shared" si="166"/>
        <v>7</v>
      </c>
      <c r="F3522" s="18">
        <v>1</v>
      </c>
      <c r="G3522" s="18">
        <f t="shared" si="167"/>
        <v>0</v>
      </c>
      <c r="H3522" s="3">
        <v>46163.609016203707</v>
      </c>
      <c r="I3522">
        <v>67455177</v>
      </c>
      <c r="J3522" t="s">
        <v>1967</v>
      </c>
      <c r="K3522" t="s">
        <v>1968</v>
      </c>
      <c r="L3522" t="s">
        <v>1969</v>
      </c>
      <c r="M3522" t="s">
        <v>1970</v>
      </c>
      <c r="O3522">
        <v>362061040000</v>
      </c>
      <c r="P3522">
        <v>16018</v>
      </c>
      <c r="Q3522">
        <v>-4</v>
      </c>
      <c r="R3522">
        <v>1</v>
      </c>
      <c r="S3522">
        <v>67455177</v>
      </c>
      <c r="U3522" t="s">
        <v>5350</v>
      </c>
      <c r="W3522" t="s">
        <v>5351</v>
      </c>
      <c r="X3522">
        <v>362061040000</v>
      </c>
      <c r="Y3522" t="s">
        <v>65</v>
      </c>
      <c r="Z3522" t="s">
        <v>66</v>
      </c>
      <c r="AG3522" t="s">
        <v>1972</v>
      </c>
      <c r="AL3522">
        <v>0</v>
      </c>
      <c r="AN3522" t="s">
        <v>1974</v>
      </c>
      <c r="AO3522">
        <v>0</v>
      </c>
      <c r="AQ3522">
        <v>2258373</v>
      </c>
      <c r="AR3522" t="s">
        <v>4605</v>
      </c>
      <c r="AS3522" t="s">
        <v>5883</v>
      </c>
      <c r="AT3522" t="s">
        <v>1975</v>
      </c>
    </row>
    <row r="3523" spans="1:46" x14ac:dyDescent="0.25">
      <c r="A3523" t="str">
        <f>_xlfn.XLOOKUP(I3523,UTILIZADAS[Contacto1],UTILIZADAS[Source.Name],,0)</f>
        <v>Cobros Mayo</v>
      </c>
      <c r="B3523" s="18">
        <f>VLOOKUP(J3523,Ref!A:C,3,0)</f>
        <v>0</v>
      </c>
      <c r="C3523" s="18">
        <f>VLOOKUP(J3523,Ref!A:D,4,0)</f>
        <v>0</v>
      </c>
      <c r="D3523" s="18" t="str">
        <f t="shared" si="165"/>
        <v>22/may</v>
      </c>
      <c r="E3523" s="18">
        <f t="shared" si="166"/>
        <v>7</v>
      </c>
      <c r="F3523" s="18">
        <v>1</v>
      </c>
      <c r="G3523" s="18">
        <f t="shared" si="167"/>
        <v>1</v>
      </c>
      <c r="H3523" s="3">
        <v>46164.452870370369</v>
      </c>
      <c r="I3523">
        <v>67455177</v>
      </c>
      <c r="J3523" t="s">
        <v>1967</v>
      </c>
      <c r="K3523" t="s">
        <v>1968</v>
      </c>
      <c r="L3523" t="s">
        <v>1969</v>
      </c>
      <c r="M3523" t="s">
        <v>1970</v>
      </c>
      <c r="O3523">
        <v>362061040000</v>
      </c>
      <c r="P3523">
        <v>16018</v>
      </c>
      <c r="Q3523">
        <v>-4</v>
      </c>
      <c r="R3523">
        <v>1</v>
      </c>
      <c r="S3523">
        <v>67455177</v>
      </c>
      <c r="U3523" t="s">
        <v>5350</v>
      </c>
      <c r="W3523" t="s">
        <v>5351</v>
      </c>
      <c r="X3523">
        <v>362061040000</v>
      </c>
      <c r="Y3523" t="s">
        <v>65</v>
      </c>
      <c r="Z3523" t="s">
        <v>66</v>
      </c>
      <c r="AG3523" t="s">
        <v>1972</v>
      </c>
      <c r="AL3523">
        <v>0</v>
      </c>
      <c r="AN3523" t="s">
        <v>1974</v>
      </c>
      <c r="AO3523">
        <v>0</v>
      </c>
      <c r="AQ3523">
        <v>2258373</v>
      </c>
      <c r="AR3523" t="s">
        <v>4605</v>
      </c>
      <c r="AS3523" t="s">
        <v>5883</v>
      </c>
      <c r="AT3523" t="s">
        <v>1975</v>
      </c>
    </row>
    <row r="3524" spans="1:46" x14ac:dyDescent="0.25">
      <c r="A3524" t="e">
        <f>_xlfn.XLOOKUP(I3524,UTILIZADAS[Contacto1],UTILIZADAS[Source.Name],,0)</f>
        <v>#N/A</v>
      </c>
      <c r="B3524" s="18">
        <f>VLOOKUP(J3524,Ref!A:C,3,0)</f>
        <v>0</v>
      </c>
      <c r="C3524" s="18">
        <f>VLOOKUP(J3524,Ref!A:D,4,0)</f>
        <v>0</v>
      </c>
      <c r="D3524" s="18" t="str">
        <f t="shared" si="165"/>
        <v>08/may</v>
      </c>
      <c r="E3524" s="18">
        <f t="shared" si="166"/>
        <v>1</v>
      </c>
      <c r="F3524" s="18">
        <v>1</v>
      </c>
      <c r="G3524" s="18">
        <f t="shared" si="167"/>
        <v>1</v>
      </c>
      <c r="H3524" s="3">
        <v>46150.515752314815</v>
      </c>
      <c r="I3524">
        <v>67455723</v>
      </c>
      <c r="J3524">
        <v>6004</v>
      </c>
      <c r="K3524" t="s">
        <v>1983</v>
      </c>
      <c r="L3524" t="s">
        <v>1897</v>
      </c>
      <c r="M3524" t="s">
        <v>1970</v>
      </c>
      <c r="P3524">
        <v>998</v>
      </c>
      <c r="Q3524">
        <v>0</v>
      </c>
      <c r="S3524">
        <v>67455723</v>
      </c>
      <c r="AF3524" t="s">
        <v>1976</v>
      </c>
      <c r="AG3524" t="s">
        <v>1972</v>
      </c>
      <c r="AL3524">
        <v>76</v>
      </c>
      <c r="AM3524" t="s">
        <v>1979</v>
      </c>
      <c r="AN3524" t="s">
        <v>1977</v>
      </c>
      <c r="AO3524">
        <v>0</v>
      </c>
      <c r="AQ3524">
        <v>2257600</v>
      </c>
      <c r="AR3524" t="s">
        <v>1978</v>
      </c>
      <c r="AT3524" t="s">
        <v>1984</v>
      </c>
    </row>
    <row r="3525" spans="1:46" x14ac:dyDescent="0.25">
      <c r="A3525" t="str">
        <f>_xlfn.XLOOKUP(I3525,UTILIZADAS[Contacto1],UTILIZADAS[Source.Name],,0)</f>
        <v>Cobros Abril Canal Fijo</v>
      </c>
      <c r="B3525" s="18">
        <f>VLOOKUP(J3525,Ref!A:C,3,0)</f>
        <v>0</v>
      </c>
      <c r="C3525" s="18">
        <f>VLOOKUP(J3525,Ref!A:D,4,0)</f>
        <v>0</v>
      </c>
      <c r="D3525" s="18" t="str">
        <f t="shared" si="165"/>
        <v>12/may</v>
      </c>
      <c r="E3525" s="18">
        <f t="shared" si="166"/>
        <v>4</v>
      </c>
      <c r="F3525" s="18">
        <v>1</v>
      </c>
      <c r="G3525" s="18">
        <f t="shared" si="167"/>
        <v>0</v>
      </c>
      <c r="H3525" s="3">
        <v>46154.602743055555</v>
      </c>
      <c r="I3525">
        <v>67456777</v>
      </c>
      <c r="J3525" t="s">
        <v>2021</v>
      </c>
      <c r="K3525" t="s">
        <v>1968</v>
      </c>
      <c r="L3525" t="s">
        <v>1969</v>
      </c>
      <c r="M3525" t="s">
        <v>1970</v>
      </c>
      <c r="O3525">
        <v>368029950000</v>
      </c>
      <c r="P3525">
        <v>16018</v>
      </c>
      <c r="Q3525">
        <v>-4</v>
      </c>
      <c r="R3525">
        <v>1</v>
      </c>
      <c r="S3525">
        <v>67456777</v>
      </c>
      <c r="U3525" t="s">
        <v>2424</v>
      </c>
      <c r="W3525" t="s">
        <v>4001</v>
      </c>
      <c r="X3525">
        <v>368029950000</v>
      </c>
      <c r="Y3525" t="s">
        <v>65</v>
      </c>
      <c r="Z3525" t="s">
        <v>66</v>
      </c>
      <c r="AF3525" t="s">
        <v>1976</v>
      </c>
      <c r="AG3525" t="s">
        <v>1972</v>
      </c>
      <c r="AL3525">
        <v>5</v>
      </c>
      <c r="AN3525" t="s">
        <v>1974</v>
      </c>
      <c r="AO3525">
        <v>0</v>
      </c>
      <c r="AQ3525">
        <v>2258374</v>
      </c>
      <c r="AR3525" t="s">
        <v>4605</v>
      </c>
      <c r="AS3525" t="s">
        <v>5883</v>
      </c>
      <c r="AT3525" t="s">
        <v>2022</v>
      </c>
    </row>
    <row r="3526" spans="1:46" x14ac:dyDescent="0.25">
      <c r="A3526" t="str">
        <f>_xlfn.XLOOKUP(I3526,UTILIZADAS[Contacto1],UTILIZADAS[Source.Name],,0)</f>
        <v>Cobros Abril Canal Fijo</v>
      </c>
      <c r="B3526" s="18">
        <f>VLOOKUP(J3526,Ref!A:C,3,0)</f>
        <v>0</v>
      </c>
      <c r="C3526" s="18">
        <f>VLOOKUP(J3526,Ref!A:D,4,0)</f>
        <v>0</v>
      </c>
      <c r="D3526" s="18" t="str">
        <f t="shared" si="165"/>
        <v>14/may</v>
      </c>
      <c r="E3526" s="18">
        <f t="shared" si="166"/>
        <v>4</v>
      </c>
      <c r="F3526" s="18">
        <v>1</v>
      </c>
      <c r="G3526" s="18">
        <f t="shared" si="167"/>
        <v>0</v>
      </c>
      <c r="H3526" s="3">
        <v>46156.631064814814</v>
      </c>
      <c r="I3526">
        <v>67456777</v>
      </c>
      <c r="J3526" t="s">
        <v>2021</v>
      </c>
      <c r="K3526" t="s">
        <v>1968</v>
      </c>
      <c r="L3526" t="s">
        <v>1969</v>
      </c>
      <c r="M3526" t="s">
        <v>1970</v>
      </c>
      <c r="O3526">
        <v>368029950000</v>
      </c>
      <c r="P3526">
        <v>16018</v>
      </c>
      <c r="Q3526">
        <v>-4</v>
      </c>
      <c r="R3526">
        <v>1</v>
      </c>
      <c r="S3526">
        <v>67456777</v>
      </c>
      <c r="U3526" t="s">
        <v>2424</v>
      </c>
      <c r="W3526" t="s">
        <v>4001</v>
      </c>
      <c r="X3526">
        <v>368029950000</v>
      </c>
      <c r="Y3526" t="s">
        <v>65</v>
      </c>
      <c r="Z3526" t="s">
        <v>66</v>
      </c>
      <c r="AF3526" t="s">
        <v>1976</v>
      </c>
      <c r="AG3526" t="s">
        <v>1972</v>
      </c>
      <c r="AL3526">
        <v>5</v>
      </c>
      <c r="AN3526" t="s">
        <v>1974</v>
      </c>
      <c r="AO3526">
        <v>0</v>
      </c>
      <c r="AQ3526">
        <v>2258374</v>
      </c>
      <c r="AR3526" t="s">
        <v>4605</v>
      </c>
      <c r="AS3526" t="s">
        <v>5883</v>
      </c>
      <c r="AT3526" t="s">
        <v>2022</v>
      </c>
    </row>
    <row r="3527" spans="1:46" x14ac:dyDescent="0.25">
      <c r="A3527" t="str">
        <f>_xlfn.XLOOKUP(I3527,UTILIZADAS[Contacto1],UTILIZADAS[Source.Name],,0)</f>
        <v>Cobros Abril Canal Fijo</v>
      </c>
      <c r="B3527" s="18">
        <f>VLOOKUP(J3527,Ref!A:C,3,0)</f>
        <v>0</v>
      </c>
      <c r="C3527" s="18">
        <f>VLOOKUP(J3527,Ref!A:D,4,0)</f>
        <v>0</v>
      </c>
      <c r="D3527" s="18" t="str">
        <f t="shared" si="165"/>
        <v>19/may</v>
      </c>
      <c r="E3527" s="18">
        <f t="shared" si="166"/>
        <v>4</v>
      </c>
      <c r="F3527" s="18">
        <v>1</v>
      </c>
      <c r="G3527" s="18">
        <f t="shared" si="167"/>
        <v>0</v>
      </c>
      <c r="H3527" s="3">
        <v>46161.382650462961</v>
      </c>
      <c r="I3527">
        <v>67456777</v>
      </c>
      <c r="J3527" t="s">
        <v>2021</v>
      </c>
      <c r="K3527" t="s">
        <v>1968</v>
      </c>
      <c r="L3527" t="s">
        <v>1969</v>
      </c>
      <c r="M3527" t="s">
        <v>1970</v>
      </c>
      <c r="O3527">
        <v>368029950000</v>
      </c>
      <c r="P3527">
        <v>16018</v>
      </c>
      <c r="Q3527">
        <v>-4</v>
      </c>
      <c r="R3527">
        <v>1</v>
      </c>
      <c r="S3527">
        <v>67456777</v>
      </c>
      <c r="U3527" t="s">
        <v>2424</v>
      </c>
      <c r="W3527" t="s">
        <v>4001</v>
      </c>
      <c r="X3527">
        <v>368029950000</v>
      </c>
      <c r="Y3527" t="s">
        <v>65</v>
      </c>
      <c r="Z3527" t="s">
        <v>66</v>
      </c>
      <c r="AF3527" t="s">
        <v>1976</v>
      </c>
      <c r="AG3527" t="s">
        <v>1972</v>
      </c>
      <c r="AL3527">
        <v>5</v>
      </c>
      <c r="AN3527" t="s">
        <v>1974</v>
      </c>
      <c r="AO3527">
        <v>0</v>
      </c>
      <c r="AQ3527">
        <v>2258374</v>
      </c>
      <c r="AR3527" t="s">
        <v>4605</v>
      </c>
      <c r="AS3527" t="s">
        <v>5883</v>
      </c>
      <c r="AT3527" t="s">
        <v>2022</v>
      </c>
    </row>
    <row r="3528" spans="1:46" x14ac:dyDescent="0.25">
      <c r="A3528" t="str">
        <f>_xlfn.XLOOKUP(I3528,UTILIZADAS[Contacto1],UTILIZADAS[Source.Name],,0)</f>
        <v>Cobros Abril Canal Fijo</v>
      </c>
      <c r="B3528" s="18">
        <f>VLOOKUP(J3528,Ref!A:C,3,0)</f>
        <v>1</v>
      </c>
      <c r="C3528" s="18">
        <f>VLOOKUP(J3528,Ref!A:D,4,0)</f>
        <v>1</v>
      </c>
      <c r="D3528" s="18" t="str">
        <f t="shared" si="165"/>
        <v>20/may</v>
      </c>
      <c r="E3528" s="18">
        <f t="shared" si="166"/>
        <v>4</v>
      </c>
      <c r="F3528" s="18">
        <v>1</v>
      </c>
      <c r="G3528" s="18">
        <f t="shared" si="167"/>
        <v>1</v>
      </c>
      <c r="H3528" s="3">
        <v>46162.59511574074</v>
      </c>
      <c r="I3528">
        <v>67456777</v>
      </c>
      <c r="J3528">
        <v>6003</v>
      </c>
      <c r="K3528" t="s">
        <v>1983</v>
      </c>
      <c r="L3528" t="s">
        <v>1897</v>
      </c>
      <c r="M3528" t="s">
        <v>1970</v>
      </c>
      <c r="O3528">
        <v>368029950000</v>
      </c>
      <c r="P3528">
        <v>16018</v>
      </c>
      <c r="Q3528">
        <v>-4</v>
      </c>
      <c r="R3528">
        <v>1</v>
      </c>
      <c r="S3528">
        <v>67456777</v>
      </c>
      <c r="U3528" t="s">
        <v>2424</v>
      </c>
      <c r="W3528" t="s">
        <v>4001</v>
      </c>
      <c r="X3528">
        <v>368029950000</v>
      </c>
      <c r="Y3528" t="s">
        <v>65</v>
      </c>
      <c r="Z3528" t="s">
        <v>66</v>
      </c>
      <c r="AF3528" t="s">
        <v>1976</v>
      </c>
      <c r="AG3528" t="s">
        <v>1972</v>
      </c>
      <c r="AL3528">
        <v>28</v>
      </c>
      <c r="AM3528" t="s">
        <v>1979</v>
      </c>
      <c r="AN3528" t="s">
        <v>1987</v>
      </c>
      <c r="AO3528">
        <v>0</v>
      </c>
      <c r="AQ3528">
        <v>2258374</v>
      </c>
      <c r="AR3528" t="s">
        <v>4605</v>
      </c>
      <c r="AS3528" t="s">
        <v>5883</v>
      </c>
      <c r="AT3528" t="s">
        <v>1892</v>
      </c>
    </row>
    <row r="3529" spans="1:46" x14ac:dyDescent="0.25">
      <c r="A3529" t="str">
        <f>_xlfn.XLOOKUP(I3529,UTILIZADAS[Contacto1],UTILIZADAS[Source.Name],,0)</f>
        <v>Cobros Abril Canal Fijo</v>
      </c>
      <c r="B3529" s="18">
        <f>VLOOKUP(J3529,Ref!A:C,3,0)</f>
        <v>0</v>
      </c>
      <c r="C3529" s="18">
        <f>VLOOKUP(J3529,Ref!A:D,4,0)</f>
        <v>0</v>
      </c>
      <c r="D3529" s="18" t="str">
        <f t="shared" si="165"/>
        <v>12/may</v>
      </c>
      <c r="E3529" s="18">
        <f t="shared" si="166"/>
        <v>6</v>
      </c>
      <c r="F3529" s="18">
        <v>1</v>
      </c>
      <c r="G3529" s="18">
        <f t="shared" si="167"/>
        <v>0</v>
      </c>
      <c r="H3529" s="3">
        <v>46154.602812500001</v>
      </c>
      <c r="I3529">
        <v>67464275</v>
      </c>
      <c r="J3529" t="s">
        <v>1967</v>
      </c>
      <c r="K3529" t="s">
        <v>1968</v>
      </c>
      <c r="L3529" t="s">
        <v>1969</v>
      </c>
      <c r="M3529" t="s">
        <v>1970</v>
      </c>
      <c r="O3529">
        <v>369024060000</v>
      </c>
      <c r="P3529">
        <v>16018</v>
      </c>
      <c r="Q3529">
        <v>-4</v>
      </c>
      <c r="R3529">
        <v>1</v>
      </c>
      <c r="S3529">
        <v>67464275</v>
      </c>
      <c r="U3529" t="s">
        <v>5719</v>
      </c>
      <c r="W3529" t="s">
        <v>3953</v>
      </c>
      <c r="X3529">
        <v>369024060000</v>
      </c>
      <c r="Y3529" t="s">
        <v>86</v>
      </c>
      <c r="Z3529" t="s">
        <v>66</v>
      </c>
      <c r="AF3529" t="s">
        <v>1976</v>
      </c>
      <c r="AG3529" t="s">
        <v>1972</v>
      </c>
      <c r="AL3529">
        <v>0</v>
      </c>
      <c r="AN3529" t="s">
        <v>1974</v>
      </c>
      <c r="AO3529">
        <v>0</v>
      </c>
      <c r="AQ3529">
        <v>2258375</v>
      </c>
      <c r="AR3529" t="s">
        <v>4605</v>
      </c>
      <c r="AS3529" t="s">
        <v>5883</v>
      </c>
      <c r="AT3529" t="s">
        <v>1975</v>
      </c>
    </row>
    <row r="3530" spans="1:46" x14ac:dyDescent="0.25">
      <c r="A3530" t="str">
        <f>_xlfn.XLOOKUP(I3530,UTILIZADAS[Contacto1],UTILIZADAS[Source.Name],,0)</f>
        <v>Cobros Abril Canal Fijo</v>
      </c>
      <c r="B3530" s="18">
        <f>VLOOKUP(J3530,Ref!A:C,3,0)</f>
        <v>0</v>
      </c>
      <c r="C3530" s="18">
        <f>VLOOKUP(J3530,Ref!A:D,4,0)</f>
        <v>0</v>
      </c>
      <c r="D3530" s="18" t="str">
        <f t="shared" si="165"/>
        <v>14/may</v>
      </c>
      <c r="E3530" s="18">
        <f t="shared" si="166"/>
        <v>6</v>
      </c>
      <c r="F3530" s="18">
        <v>1</v>
      </c>
      <c r="G3530" s="18">
        <f t="shared" si="167"/>
        <v>0</v>
      </c>
      <c r="H3530" s="3">
        <v>46156.631157407406</v>
      </c>
      <c r="I3530">
        <v>67464275</v>
      </c>
      <c r="J3530" t="s">
        <v>1967</v>
      </c>
      <c r="K3530" t="s">
        <v>1968</v>
      </c>
      <c r="L3530" t="s">
        <v>1969</v>
      </c>
      <c r="M3530" t="s">
        <v>1970</v>
      </c>
      <c r="O3530">
        <v>369024060000</v>
      </c>
      <c r="P3530">
        <v>16018</v>
      </c>
      <c r="Q3530">
        <v>-4</v>
      </c>
      <c r="R3530">
        <v>1</v>
      </c>
      <c r="S3530">
        <v>67464275</v>
      </c>
      <c r="U3530" t="s">
        <v>5719</v>
      </c>
      <c r="W3530" t="s">
        <v>3953</v>
      </c>
      <c r="X3530">
        <v>369024060000</v>
      </c>
      <c r="Y3530" t="s">
        <v>86</v>
      </c>
      <c r="Z3530" t="s">
        <v>66</v>
      </c>
      <c r="AF3530" t="s">
        <v>1976</v>
      </c>
      <c r="AG3530" t="s">
        <v>1972</v>
      </c>
      <c r="AL3530">
        <v>0</v>
      </c>
      <c r="AN3530" t="s">
        <v>1974</v>
      </c>
      <c r="AO3530">
        <v>0</v>
      </c>
      <c r="AQ3530">
        <v>2258375</v>
      </c>
      <c r="AR3530" t="s">
        <v>4605</v>
      </c>
      <c r="AS3530" t="s">
        <v>5883</v>
      </c>
      <c r="AT3530" t="s">
        <v>1975</v>
      </c>
    </row>
    <row r="3531" spans="1:46" x14ac:dyDescent="0.25">
      <c r="A3531" t="str">
        <f>_xlfn.XLOOKUP(I3531,UTILIZADAS[Contacto1],UTILIZADAS[Source.Name],,0)</f>
        <v>Cobros Abril Canal Fijo</v>
      </c>
      <c r="B3531" s="18">
        <f>VLOOKUP(J3531,Ref!A:C,3,0)</f>
        <v>0</v>
      </c>
      <c r="C3531" s="18">
        <f>VLOOKUP(J3531,Ref!A:D,4,0)</f>
        <v>0</v>
      </c>
      <c r="D3531" s="18" t="str">
        <f t="shared" si="165"/>
        <v>19/may</v>
      </c>
      <c r="E3531" s="18">
        <f t="shared" si="166"/>
        <v>6</v>
      </c>
      <c r="F3531" s="18">
        <v>1</v>
      </c>
      <c r="G3531" s="18">
        <f t="shared" si="167"/>
        <v>0</v>
      </c>
      <c r="H3531" s="3">
        <v>46161.382719907408</v>
      </c>
      <c r="I3531">
        <v>67464275</v>
      </c>
      <c r="J3531" t="s">
        <v>1967</v>
      </c>
      <c r="K3531" t="s">
        <v>1968</v>
      </c>
      <c r="L3531" t="s">
        <v>1969</v>
      </c>
      <c r="M3531" t="s">
        <v>1970</v>
      </c>
      <c r="O3531">
        <v>369024060000</v>
      </c>
      <c r="P3531">
        <v>16018</v>
      </c>
      <c r="Q3531">
        <v>-4</v>
      </c>
      <c r="R3531">
        <v>1</v>
      </c>
      <c r="S3531">
        <v>67464275</v>
      </c>
      <c r="U3531" t="s">
        <v>5719</v>
      </c>
      <c r="W3531" t="s">
        <v>3953</v>
      </c>
      <c r="X3531">
        <v>369024060000</v>
      </c>
      <c r="Y3531" t="s">
        <v>86</v>
      </c>
      <c r="Z3531" t="s">
        <v>66</v>
      </c>
      <c r="AF3531" t="s">
        <v>1976</v>
      </c>
      <c r="AG3531" t="s">
        <v>1972</v>
      </c>
      <c r="AL3531">
        <v>0</v>
      </c>
      <c r="AN3531" t="s">
        <v>1974</v>
      </c>
      <c r="AO3531">
        <v>0</v>
      </c>
      <c r="AQ3531">
        <v>2258375</v>
      </c>
      <c r="AR3531" t="s">
        <v>4605</v>
      </c>
      <c r="AS3531" t="s">
        <v>5883</v>
      </c>
      <c r="AT3531" t="s">
        <v>1975</v>
      </c>
    </row>
    <row r="3532" spans="1:46" x14ac:dyDescent="0.25">
      <c r="A3532" t="str">
        <f>_xlfn.XLOOKUP(I3532,UTILIZADAS[Contacto1],UTILIZADAS[Source.Name],,0)</f>
        <v>Cobros Abril Canal Fijo</v>
      </c>
      <c r="B3532" s="18">
        <f>VLOOKUP(J3532,Ref!A:C,3,0)</f>
        <v>0</v>
      </c>
      <c r="C3532" s="18">
        <f>VLOOKUP(J3532,Ref!A:D,4,0)</f>
        <v>0</v>
      </c>
      <c r="D3532" s="18" t="str">
        <f t="shared" si="165"/>
        <v>20/may</v>
      </c>
      <c r="E3532" s="18">
        <f t="shared" si="166"/>
        <v>6</v>
      </c>
      <c r="F3532" s="18">
        <v>1</v>
      </c>
      <c r="G3532" s="18">
        <f t="shared" si="167"/>
        <v>0</v>
      </c>
      <c r="H3532" s="3">
        <v>46162.595127314817</v>
      </c>
      <c r="I3532">
        <v>67464275</v>
      </c>
      <c r="J3532" t="s">
        <v>2021</v>
      </c>
      <c r="K3532" t="s">
        <v>1968</v>
      </c>
      <c r="L3532" t="s">
        <v>1969</v>
      </c>
      <c r="M3532" t="s">
        <v>1970</v>
      </c>
      <c r="O3532">
        <v>369024060000</v>
      </c>
      <c r="P3532">
        <v>16018</v>
      </c>
      <c r="Q3532">
        <v>-4</v>
      </c>
      <c r="R3532">
        <v>1</v>
      </c>
      <c r="S3532">
        <v>67464275</v>
      </c>
      <c r="U3532" t="s">
        <v>5719</v>
      </c>
      <c r="W3532" t="s">
        <v>3953</v>
      </c>
      <c r="X3532">
        <v>369024060000</v>
      </c>
      <c r="Y3532" t="s">
        <v>86</v>
      </c>
      <c r="Z3532" t="s">
        <v>66</v>
      </c>
      <c r="AF3532" t="s">
        <v>1976</v>
      </c>
      <c r="AG3532" t="s">
        <v>1972</v>
      </c>
      <c r="AL3532">
        <v>5</v>
      </c>
      <c r="AN3532" t="s">
        <v>1974</v>
      </c>
      <c r="AO3532">
        <v>0</v>
      </c>
      <c r="AQ3532">
        <v>2258375</v>
      </c>
      <c r="AR3532" t="s">
        <v>4605</v>
      </c>
      <c r="AS3532" t="s">
        <v>5883</v>
      </c>
      <c r="AT3532" t="s">
        <v>2022</v>
      </c>
    </row>
    <row r="3533" spans="1:46" x14ac:dyDescent="0.25">
      <c r="A3533" t="str">
        <f>_xlfn.XLOOKUP(I3533,UTILIZADAS[Contacto1],UTILIZADAS[Source.Name],,0)</f>
        <v>Cobros Abril Canal Fijo</v>
      </c>
      <c r="B3533" s="18">
        <f>VLOOKUP(J3533,Ref!A:C,3,0)</f>
        <v>0</v>
      </c>
      <c r="C3533" s="18">
        <f>VLOOKUP(J3533,Ref!A:D,4,0)</f>
        <v>0</v>
      </c>
      <c r="D3533" s="18" t="str">
        <f t="shared" si="165"/>
        <v>21/may</v>
      </c>
      <c r="E3533" s="18">
        <f t="shared" si="166"/>
        <v>6</v>
      </c>
      <c r="F3533" s="18">
        <v>1</v>
      </c>
      <c r="G3533" s="18">
        <f t="shared" si="167"/>
        <v>0</v>
      </c>
      <c r="H3533" s="3">
        <v>46163.609675925924</v>
      </c>
      <c r="I3533">
        <v>67464275</v>
      </c>
      <c r="J3533" t="s">
        <v>2021</v>
      </c>
      <c r="K3533" t="s">
        <v>1968</v>
      </c>
      <c r="L3533" t="s">
        <v>1969</v>
      </c>
      <c r="M3533" t="s">
        <v>1970</v>
      </c>
      <c r="O3533">
        <v>369024060000</v>
      </c>
      <c r="P3533">
        <v>16018</v>
      </c>
      <c r="Q3533">
        <v>-4</v>
      </c>
      <c r="R3533">
        <v>1</v>
      </c>
      <c r="S3533">
        <v>67464275</v>
      </c>
      <c r="U3533" t="s">
        <v>5719</v>
      </c>
      <c r="W3533" t="s">
        <v>3953</v>
      </c>
      <c r="X3533">
        <v>369024060000</v>
      </c>
      <c r="Y3533" t="s">
        <v>86</v>
      </c>
      <c r="Z3533" t="s">
        <v>66</v>
      </c>
      <c r="AF3533" t="s">
        <v>1976</v>
      </c>
      <c r="AG3533" t="s">
        <v>1972</v>
      </c>
      <c r="AL3533">
        <v>5</v>
      </c>
      <c r="AN3533" t="s">
        <v>1974</v>
      </c>
      <c r="AO3533">
        <v>0</v>
      </c>
      <c r="AQ3533">
        <v>2258375</v>
      </c>
      <c r="AR3533" t="s">
        <v>4605</v>
      </c>
      <c r="AS3533" t="s">
        <v>5883</v>
      </c>
      <c r="AT3533" t="s">
        <v>2022</v>
      </c>
    </row>
    <row r="3534" spans="1:46" x14ac:dyDescent="0.25">
      <c r="A3534" t="str">
        <f>_xlfn.XLOOKUP(I3534,UTILIZADAS[Contacto1],UTILIZADAS[Source.Name],,0)</f>
        <v>Cobros Abril Canal Fijo</v>
      </c>
      <c r="B3534" s="18">
        <f>VLOOKUP(J3534,Ref!A:C,3,0)</f>
        <v>1</v>
      </c>
      <c r="C3534" s="18">
        <f>VLOOKUP(J3534,Ref!A:D,4,0)</f>
        <v>1</v>
      </c>
      <c r="D3534" s="18" t="str">
        <f t="shared" si="165"/>
        <v>22/may</v>
      </c>
      <c r="E3534" s="18">
        <f t="shared" si="166"/>
        <v>6</v>
      </c>
      <c r="F3534" s="18">
        <v>1</v>
      </c>
      <c r="G3534" s="18">
        <f t="shared" si="167"/>
        <v>1</v>
      </c>
      <c r="H3534" s="3">
        <v>46164.453159722223</v>
      </c>
      <c r="I3534">
        <v>67464275</v>
      </c>
      <c r="J3534">
        <v>6003</v>
      </c>
      <c r="K3534" t="s">
        <v>1983</v>
      </c>
      <c r="L3534" t="s">
        <v>1897</v>
      </c>
      <c r="M3534" t="s">
        <v>1970</v>
      </c>
      <c r="O3534">
        <v>369024060000</v>
      </c>
      <c r="P3534">
        <v>16018</v>
      </c>
      <c r="Q3534">
        <v>-4</v>
      </c>
      <c r="R3534">
        <v>1</v>
      </c>
      <c r="S3534">
        <v>67464275</v>
      </c>
      <c r="U3534" t="s">
        <v>5719</v>
      </c>
      <c r="W3534" t="s">
        <v>3953</v>
      </c>
      <c r="X3534">
        <v>369024060000</v>
      </c>
      <c r="Y3534" t="s">
        <v>86</v>
      </c>
      <c r="Z3534" t="s">
        <v>66</v>
      </c>
      <c r="AF3534" t="s">
        <v>1976</v>
      </c>
      <c r="AG3534" t="s">
        <v>1972</v>
      </c>
      <c r="AL3534">
        <v>22</v>
      </c>
      <c r="AM3534" t="s">
        <v>1979</v>
      </c>
      <c r="AN3534" t="s">
        <v>1987</v>
      </c>
      <c r="AO3534">
        <v>0</v>
      </c>
      <c r="AQ3534">
        <v>2258375</v>
      </c>
      <c r="AR3534" t="s">
        <v>4605</v>
      </c>
      <c r="AS3534" t="s">
        <v>5883</v>
      </c>
      <c r="AT3534" t="s">
        <v>1892</v>
      </c>
    </row>
    <row r="3535" spans="1:46" x14ac:dyDescent="0.25">
      <c r="A3535" t="str">
        <f>_xlfn.XLOOKUP(I3535,UTILIZADAS[Contacto1],UTILIZADAS[Source.Name],,0)</f>
        <v>Cobros Abril Canal Fijo</v>
      </c>
      <c r="B3535" s="18">
        <f>VLOOKUP(J3535,Ref!A:C,3,0)</f>
        <v>1</v>
      </c>
      <c r="C3535" s="18">
        <f>VLOOKUP(J3535,Ref!A:D,4,0)</f>
        <v>0</v>
      </c>
      <c r="D3535" s="18" t="str">
        <f t="shared" si="165"/>
        <v>12/may</v>
      </c>
      <c r="E3535" s="18">
        <f t="shared" si="166"/>
        <v>1</v>
      </c>
      <c r="F3535" s="18">
        <v>1</v>
      </c>
      <c r="G3535" s="18">
        <f t="shared" si="167"/>
        <v>1</v>
      </c>
      <c r="H3535" s="3">
        <v>46154.604247685187</v>
      </c>
      <c r="I3535">
        <v>67465348</v>
      </c>
      <c r="J3535">
        <v>6000</v>
      </c>
      <c r="K3535" t="s">
        <v>1983</v>
      </c>
      <c r="L3535" t="s">
        <v>1897</v>
      </c>
      <c r="M3535" t="s">
        <v>1970</v>
      </c>
      <c r="O3535">
        <v>366041300000</v>
      </c>
      <c r="P3535">
        <v>16018</v>
      </c>
      <c r="Q3535">
        <v>-4</v>
      </c>
      <c r="R3535">
        <v>1</v>
      </c>
      <c r="S3535">
        <v>67465348</v>
      </c>
      <c r="U3535" t="s">
        <v>2506</v>
      </c>
      <c r="W3535" t="s">
        <v>4104</v>
      </c>
      <c r="X3535">
        <v>366041300000</v>
      </c>
      <c r="Y3535" t="s">
        <v>65</v>
      </c>
      <c r="Z3535" t="s">
        <v>66</v>
      </c>
      <c r="AF3535" t="s">
        <v>1976</v>
      </c>
      <c r="AG3535" t="s">
        <v>1972</v>
      </c>
      <c r="AL3535">
        <v>92</v>
      </c>
      <c r="AM3535" t="s">
        <v>1979</v>
      </c>
      <c r="AN3535" t="s">
        <v>1987</v>
      </c>
      <c r="AO3535">
        <v>0</v>
      </c>
      <c r="AQ3535">
        <v>2258376</v>
      </c>
      <c r="AR3535" t="s">
        <v>4605</v>
      </c>
      <c r="AS3535" t="s">
        <v>5883</v>
      </c>
      <c r="AT3535" t="s">
        <v>1895</v>
      </c>
    </row>
    <row r="3536" spans="1:46" x14ac:dyDescent="0.25">
      <c r="A3536" t="e">
        <f>_xlfn.XLOOKUP(I3536,UTILIZADAS[Contacto1],UTILIZADAS[Source.Name],,0)</f>
        <v>#N/A</v>
      </c>
      <c r="B3536" s="18">
        <f>VLOOKUP(J3536,Ref!A:C,3,0)</f>
        <v>0</v>
      </c>
      <c r="C3536" s="18">
        <f>VLOOKUP(J3536,Ref!A:D,4,0)</f>
        <v>0</v>
      </c>
      <c r="D3536" s="18" t="str">
        <f t="shared" si="165"/>
        <v>04/may</v>
      </c>
      <c r="E3536" s="18">
        <f t="shared" si="166"/>
        <v>1</v>
      </c>
      <c r="F3536" s="18">
        <v>1</v>
      </c>
      <c r="G3536" s="18">
        <f t="shared" si="167"/>
        <v>1</v>
      </c>
      <c r="H3536" s="3">
        <v>46146.679155092592</v>
      </c>
      <c r="I3536">
        <v>67467158</v>
      </c>
      <c r="J3536">
        <v>6004</v>
      </c>
      <c r="K3536" t="s">
        <v>1983</v>
      </c>
      <c r="L3536" t="s">
        <v>1897</v>
      </c>
      <c r="M3536" t="s">
        <v>1970</v>
      </c>
      <c r="P3536">
        <v>998</v>
      </c>
      <c r="Q3536">
        <v>0</v>
      </c>
      <c r="S3536">
        <v>67467158</v>
      </c>
      <c r="AF3536" t="s">
        <v>1976</v>
      </c>
      <c r="AG3536" t="s">
        <v>1972</v>
      </c>
      <c r="AL3536">
        <v>93</v>
      </c>
      <c r="AM3536" t="s">
        <v>1979</v>
      </c>
      <c r="AN3536" t="s">
        <v>1977</v>
      </c>
      <c r="AO3536">
        <v>0</v>
      </c>
      <c r="AQ3536">
        <v>2257483</v>
      </c>
      <c r="AR3536" t="s">
        <v>1978</v>
      </c>
      <c r="AT3536" t="s">
        <v>1984</v>
      </c>
    </row>
    <row r="3537" spans="1:46" x14ac:dyDescent="0.25">
      <c r="A3537" t="str">
        <f>_xlfn.XLOOKUP(I3537,UTILIZADAS[Contacto1],UTILIZADAS[Source.Name],,0)</f>
        <v>Cobros Abril Canal Fijo</v>
      </c>
      <c r="B3537" s="18">
        <f>VLOOKUP(J3537,Ref!A:C,3,0)</f>
        <v>0</v>
      </c>
      <c r="C3537" s="18">
        <f>VLOOKUP(J3537,Ref!A:D,4,0)</f>
        <v>0</v>
      </c>
      <c r="D3537" s="18" t="str">
        <f t="shared" si="165"/>
        <v>02/may</v>
      </c>
      <c r="E3537" s="18">
        <f t="shared" si="166"/>
        <v>14</v>
      </c>
      <c r="F3537" s="18">
        <v>1</v>
      </c>
      <c r="G3537" s="18">
        <f t="shared" si="167"/>
        <v>0</v>
      </c>
      <c r="H3537" s="3">
        <v>46144.474398148152</v>
      </c>
      <c r="I3537">
        <v>67472824</v>
      </c>
      <c r="J3537" t="s">
        <v>1967</v>
      </c>
      <c r="K3537" t="s">
        <v>1968</v>
      </c>
      <c r="L3537" t="s">
        <v>1969</v>
      </c>
      <c r="M3537" t="s">
        <v>1970</v>
      </c>
      <c r="O3537">
        <v>353362830000</v>
      </c>
      <c r="P3537">
        <v>16017</v>
      </c>
      <c r="Q3537">
        <v>-4</v>
      </c>
      <c r="R3537">
        <v>1</v>
      </c>
      <c r="S3537">
        <v>67472824</v>
      </c>
      <c r="U3537" t="s">
        <v>1483</v>
      </c>
      <c r="W3537" t="s">
        <v>1484</v>
      </c>
      <c r="X3537" t="s">
        <v>66</v>
      </c>
      <c r="Y3537" t="s">
        <v>65</v>
      </c>
      <c r="Z3537">
        <v>353362830000</v>
      </c>
      <c r="AG3537" t="s">
        <v>1972</v>
      </c>
      <c r="AI3537" t="s">
        <v>2786</v>
      </c>
      <c r="AL3537">
        <v>0</v>
      </c>
      <c r="AN3537" t="s">
        <v>1974</v>
      </c>
      <c r="AO3537">
        <v>0</v>
      </c>
      <c r="AQ3537">
        <v>2251790</v>
      </c>
      <c r="AR3537" t="s">
        <v>2241</v>
      </c>
      <c r="AS3537" t="s">
        <v>4163</v>
      </c>
      <c r="AT3537" t="s">
        <v>1975</v>
      </c>
    </row>
    <row r="3538" spans="1:46" x14ac:dyDescent="0.25">
      <c r="A3538" t="str">
        <f>_xlfn.XLOOKUP(I3538,UTILIZADAS[Contacto1],UTILIZADAS[Source.Name],,0)</f>
        <v>Cobros Abril Canal Fijo</v>
      </c>
      <c r="B3538" s="18">
        <f>VLOOKUP(J3538,Ref!A:C,3,0)</f>
        <v>0</v>
      </c>
      <c r="C3538" s="18">
        <f>VLOOKUP(J3538,Ref!A:D,4,0)</f>
        <v>0</v>
      </c>
      <c r="D3538" s="18" t="str">
        <f t="shared" si="165"/>
        <v>05/may</v>
      </c>
      <c r="E3538" s="18">
        <f t="shared" si="166"/>
        <v>14</v>
      </c>
      <c r="F3538" s="18">
        <v>1</v>
      </c>
      <c r="G3538" s="18">
        <f t="shared" si="167"/>
        <v>0</v>
      </c>
      <c r="H3538" s="3">
        <v>46147.647465277776</v>
      </c>
      <c r="I3538">
        <v>67472824</v>
      </c>
      <c r="J3538" t="s">
        <v>1967</v>
      </c>
      <c r="K3538" t="s">
        <v>1968</v>
      </c>
      <c r="L3538" t="s">
        <v>1969</v>
      </c>
      <c r="M3538" t="s">
        <v>1970</v>
      </c>
      <c r="O3538">
        <v>353362830000</v>
      </c>
      <c r="P3538">
        <v>16017</v>
      </c>
      <c r="Q3538">
        <v>-4</v>
      </c>
      <c r="R3538">
        <v>1</v>
      </c>
      <c r="S3538">
        <v>67472824</v>
      </c>
      <c r="U3538" t="s">
        <v>1483</v>
      </c>
      <c r="W3538" t="s">
        <v>1484</v>
      </c>
      <c r="X3538" t="s">
        <v>66</v>
      </c>
      <c r="Y3538" t="s">
        <v>65</v>
      </c>
      <c r="Z3538">
        <v>353362830000</v>
      </c>
      <c r="AG3538" t="s">
        <v>1972</v>
      </c>
      <c r="AI3538" t="s">
        <v>2786</v>
      </c>
      <c r="AL3538">
        <v>0</v>
      </c>
      <c r="AN3538" t="s">
        <v>1974</v>
      </c>
      <c r="AO3538">
        <v>0</v>
      </c>
      <c r="AQ3538">
        <v>2251790</v>
      </c>
      <c r="AR3538" t="s">
        <v>2241</v>
      </c>
      <c r="AS3538" t="s">
        <v>4163</v>
      </c>
      <c r="AT3538" t="s">
        <v>1975</v>
      </c>
    </row>
    <row r="3539" spans="1:46" x14ac:dyDescent="0.25">
      <c r="A3539" t="str">
        <f>_xlfn.XLOOKUP(I3539,UTILIZADAS[Contacto1],UTILIZADAS[Source.Name],,0)</f>
        <v>Cobros Abril Canal Fijo</v>
      </c>
      <c r="B3539" s="18">
        <f>VLOOKUP(J3539,Ref!A:C,3,0)</f>
        <v>0</v>
      </c>
      <c r="C3539" s="18">
        <f>VLOOKUP(J3539,Ref!A:D,4,0)</f>
        <v>0</v>
      </c>
      <c r="D3539" s="18" t="str">
        <f t="shared" si="165"/>
        <v>06/may</v>
      </c>
      <c r="E3539" s="18">
        <f t="shared" si="166"/>
        <v>14</v>
      </c>
      <c r="F3539" s="18">
        <v>1</v>
      </c>
      <c r="G3539" s="18">
        <f t="shared" si="167"/>
        <v>0</v>
      </c>
      <c r="H3539" s="3">
        <v>46148.742442129631</v>
      </c>
      <c r="I3539">
        <v>67472824</v>
      </c>
      <c r="J3539" t="s">
        <v>2023</v>
      </c>
      <c r="K3539" t="s">
        <v>1968</v>
      </c>
      <c r="L3539" t="s">
        <v>1969</v>
      </c>
      <c r="M3539" t="s">
        <v>1970</v>
      </c>
      <c r="O3539">
        <v>353362830000</v>
      </c>
      <c r="P3539">
        <v>16017</v>
      </c>
      <c r="Q3539">
        <v>-4</v>
      </c>
      <c r="R3539">
        <v>1</v>
      </c>
      <c r="S3539">
        <v>67472824</v>
      </c>
      <c r="U3539" t="s">
        <v>1483</v>
      </c>
      <c r="W3539" t="s">
        <v>1484</v>
      </c>
      <c r="X3539" t="s">
        <v>66</v>
      </c>
      <c r="Y3539" t="s">
        <v>65</v>
      </c>
      <c r="Z3539">
        <v>353362830000</v>
      </c>
      <c r="AG3539" t="s">
        <v>1972</v>
      </c>
      <c r="AI3539" t="s">
        <v>2786</v>
      </c>
      <c r="AL3539">
        <v>0</v>
      </c>
      <c r="AN3539" t="s">
        <v>1974</v>
      </c>
      <c r="AO3539">
        <v>0</v>
      </c>
      <c r="AQ3539">
        <v>2251790</v>
      </c>
      <c r="AR3539" t="s">
        <v>2241</v>
      </c>
      <c r="AS3539" t="s">
        <v>4163</v>
      </c>
      <c r="AT3539" t="s">
        <v>2024</v>
      </c>
    </row>
    <row r="3540" spans="1:46" x14ac:dyDescent="0.25">
      <c r="A3540" t="str">
        <f>_xlfn.XLOOKUP(I3540,UTILIZADAS[Contacto1],UTILIZADAS[Source.Name],,0)</f>
        <v>Cobros Abril Canal Fijo</v>
      </c>
      <c r="B3540" s="18">
        <f>VLOOKUP(J3540,Ref!A:C,3,0)</f>
        <v>0</v>
      </c>
      <c r="C3540" s="18">
        <f>VLOOKUP(J3540,Ref!A:D,4,0)</f>
        <v>0</v>
      </c>
      <c r="D3540" s="18" t="str">
        <f t="shared" si="165"/>
        <v>08/may</v>
      </c>
      <c r="E3540" s="18">
        <f t="shared" si="166"/>
        <v>14</v>
      </c>
      <c r="F3540" s="18">
        <v>1</v>
      </c>
      <c r="G3540" s="18">
        <f t="shared" si="167"/>
        <v>0</v>
      </c>
      <c r="H3540" s="3">
        <v>46150.402372685188</v>
      </c>
      <c r="I3540">
        <v>67472824</v>
      </c>
      <c r="J3540" t="s">
        <v>1967</v>
      </c>
      <c r="K3540" t="s">
        <v>1968</v>
      </c>
      <c r="L3540" t="s">
        <v>1969</v>
      </c>
      <c r="M3540" t="s">
        <v>1970</v>
      </c>
      <c r="O3540">
        <v>353362830000</v>
      </c>
      <c r="P3540">
        <v>16017</v>
      </c>
      <c r="Q3540">
        <v>-4</v>
      </c>
      <c r="R3540">
        <v>1</v>
      </c>
      <c r="S3540">
        <v>67472824</v>
      </c>
      <c r="U3540" t="s">
        <v>1483</v>
      </c>
      <c r="W3540" t="s">
        <v>1484</v>
      </c>
      <c r="X3540" t="s">
        <v>66</v>
      </c>
      <c r="Y3540" t="s">
        <v>65</v>
      </c>
      <c r="Z3540">
        <v>353362830000</v>
      </c>
      <c r="AG3540" t="s">
        <v>1972</v>
      </c>
      <c r="AI3540" t="s">
        <v>2786</v>
      </c>
      <c r="AL3540">
        <v>0</v>
      </c>
      <c r="AN3540" t="s">
        <v>1974</v>
      </c>
      <c r="AO3540">
        <v>0</v>
      </c>
      <c r="AQ3540">
        <v>2251790</v>
      </c>
      <c r="AR3540" t="s">
        <v>2241</v>
      </c>
      <c r="AS3540" t="s">
        <v>4163</v>
      </c>
      <c r="AT3540" t="s">
        <v>1975</v>
      </c>
    </row>
    <row r="3541" spans="1:46" x14ac:dyDescent="0.25">
      <c r="A3541" t="str">
        <f>_xlfn.XLOOKUP(I3541,UTILIZADAS[Contacto1],UTILIZADAS[Source.Name],,0)</f>
        <v>Cobros Abril Canal Fijo</v>
      </c>
      <c r="B3541" s="18">
        <f>VLOOKUP(J3541,Ref!A:C,3,0)</f>
        <v>0</v>
      </c>
      <c r="C3541" s="18">
        <f>VLOOKUP(J3541,Ref!A:D,4,0)</f>
        <v>0</v>
      </c>
      <c r="D3541" s="18" t="str">
        <f t="shared" si="165"/>
        <v>08/may</v>
      </c>
      <c r="E3541" s="18">
        <f t="shared" si="166"/>
        <v>14</v>
      </c>
      <c r="F3541" s="18">
        <v>1</v>
      </c>
      <c r="G3541" s="18">
        <f t="shared" si="167"/>
        <v>0</v>
      </c>
      <c r="H3541" s="3">
        <v>46150.531643518516</v>
      </c>
      <c r="I3541">
        <v>67472824</v>
      </c>
      <c r="J3541" t="s">
        <v>2023</v>
      </c>
      <c r="K3541" t="s">
        <v>1968</v>
      </c>
      <c r="L3541" t="s">
        <v>1969</v>
      </c>
      <c r="M3541" t="s">
        <v>1970</v>
      </c>
      <c r="O3541">
        <v>353362830000</v>
      </c>
      <c r="P3541">
        <v>16017</v>
      </c>
      <c r="Q3541">
        <v>-4</v>
      </c>
      <c r="R3541">
        <v>1</v>
      </c>
      <c r="S3541">
        <v>67472824</v>
      </c>
      <c r="U3541" t="s">
        <v>1483</v>
      </c>
      <c r="W3541" t="s">
        <v>1484</v>
      </c>
      <c r="X3541" t="s">
        <v>66</v>
      </c>
      <c r="Y3541" t="s">
        <v>65</v>
      </c>
      <c r="Z3541">
        <v>353362830000</v>
      </c>
      <c r="AG3541" t="s">
        <v>1972</v>
      </c>
      <c r="AI3541" t="s">
        <v>2786</v>
      </c>
      <c r="AL3541">
        <v>0</v>
      </c>
      <c r="AN3541" t="s">
        <v>1974</v>
      </c>
      <c r="AO3541">
        <v>0</v>
      </c>
      <c r="AQ3541">
        <v>2251790</v>
      </c>
      <c r="AR3541" t="s">
        <v>2241</v>
      </c>
      <c r="AS3541" t="s">
        <v>4163</v>
      </c>
      <c r="AT3541" t="s">
        <v>2024</v>
      </c>
    </row>
    <row r="3542" spans="1:46" x14ac:dyDescent="0.25">
      <c r="A3542" t="str">
        <f>_xlfn.XLOOKUP(I3542,UTILIZADAS[Contacto1],UTILIZADAS[Source.Name],,0)</f>
        <v>Cobros Abril Canal Fijo</v>
      </c>
      <c r="B3542" s="18">
        <f>VLOOKUP(J3542,Ref!A:C,3,0)</f>
        <v>0</v>
      </c>
      <c r="C3542" s="18">
        <f>VLOOKUP(J3542,Ref!A:D,4,0)</f>
        <v>0</v>
      </c>
      <c r="D3542" s="18" t="str">
        <f t="shared" si="165"/>
        <v>09/may</v>
      </c>
      <c r="E3542" s="18">
        <f t="shared" si="166"/>
        <v>14</v>
      </c>
      <c r="F3542" s="18">
        <v>1</v>
      </c>
      <c r="G3542" s="18">
        <f t="shared" si="167"/>
        <v>0</v>
      </c>
      <c r="H3542" s="3">
        <v>46151.399710648147</v>
      </c>
      <c r="I3542">
        <v>67472824</v>
      </c>
      <c r="J3542" t="s">
        <v>2023</v>
      </c>
      <c r="K3542" t="s">
        <v>1968</v>
      </c>
      <c r="L3542" t="s">
        <v>1969</v>
      </c>
      <c r="M3542" t="s">
        <v>1970</v>
      </c>
      <c r="O3542">
        <v>353362830000</v>
      </c>
      <c r="P3542">
        <v>16017</v>
      </c>
      <c r="Q3542">
        <v>-4</v>
      </c>
      <c r="R3542">
        <v>1</v>
      </c>
      <c r="S3542">
        <v>67472824</v>
      </c>
      <c r="U3542" t="s">
        <v>1483</v>
      </c>
      <c r="W3542" t="s">
        <v>1484</v>
      </c>
      <c r="X3542" t="s">
        <v>66</v>
      </c>
      <c r="Y3542" t="s">
        <v>65</v>
      </c>
      <c r="Z3542">
        <v>353362830000</v>
      </c>
      <c r="AG3542" t="s">
        <v>1972</v>
      </c>
      <c r="AI3542" t="s">
        <v>2786</v>
      </c>
      <c r="AL3542">
        <v>0</v>
      </c>
      <c r="AN3542" t="s">
        <v>1974</v>
      </c>
      <c r="AO3542">
        <v>0</v>
      </c>
      <c r="AQ3542">
        <v>2251790</v>
      </c>
      <c r="AR3542" t="s">
        <v>2241</v>
      </c>
      <c r="AS3542" t="s">
        <v>4163</v>
      </c>
      <c r="AT3542" t="s">
        <v>2024</v>
      </c>
    </row>
    <row r="3543" spans="1:46" x14ac:dyDescent="0.25">
      <c r="A3543" t="str">
        <f>_xlfn.XLOOKUP(I3543,UTILIZADAS[Contacto1],UTILIZADAS[Source.Name],,0)</f>
        <v>Cobros Abril Canal Fijo</v>
      </c>
      <c r="B3543" s="18">
        <f>VLOOKUP(J3543,Ref!A:C,3,0)</f>
        <v>0</v>
      </c>
      <c r="C3543" s="18">
        <f>VLOOKUP(J3543,Ref!A:D,4,0)</f>
        <v>0</v>
      </c>
      <c r="D3543" s="18" t="str">
        <f t="shared" si="165"/>
        <v>09/may</v>
      </c>
      <c r="E3543" s="18">
        <f t="shared" si="166"/>
        <v>14</v>
      </c>
      <c r="F3543" s="18">
        <v>1</v>
      </c>
      <c r="G3543" s="18">
        <f t="shared" si="167"/>
        <v>0</v>
      </c>
      <c r="H3543" s="3">
        <v>46151.434305555558</v>
      </c>
      <c r="I3543">
        <v>67472824</v>
      </c>
      <c r="J3543" t="s">
        <v>1967</v>
      </c>
      <c r="K3543" t="s">
        <v>1968</v>
      </c>
      <c r="L3543" t="s">
        <v>1969</v>
      </c>
      <c r="M3543" t="s">
        <v>1970</v>
      </c>
      <c r="O3543">
        <v>353362830000</v>
      </c>
      <c r="P3543">
        <v>16017</v>
      </c>
      <c r="Q3543">
        <v>-4</v>
      </c>
      <c r="R3543">
        <v>1</v>
      </c>
      <c r="S3543">
        <v>67472824</v>
      </c>
      <c r="U3543" t="s">
        <v>1483</v>
      </c>
      <c r="W3543" t="s">
        <v>1484</v>
      </c>
      <c r="X3543" t="s">
        <v>66</v>
      </c>
      <c r="Y3543" t="s">
        <v>65</v>
      </c>
      <c r="Z3543">
        <v>353362830000</v>
      </c>
      <c r="AG3543" t="s">
        <v>1972</v>
      </c>
      <c r="AI3543" t="s">
        <v>2786</v>
      </c>
      <c r="AL3543">
        <v>0</v>
      </c>
      <c r="AN3543" t="s">
        <v>1974</v>
      </c>
      <c r="AO3543">
        <v>0</v>
      </c>
      <c r="AQ3543">
        <v>2251790</v>
      </c>
      <c r="AR3543" t="s">
        <v>2241</v>
      </c>
      <c r="AS3543" t="s">
        <v>4163</v>
      </c>
      <c r="AT3543" t="s">
        <v>1975</v>
      </c>
    </row>
    <row r="3544" spans="1:46" x14ac:dyDescent="0.25">
      <c r="A3544" t="str">
        <f>_xlfn.XLOOKUP(I3544,UTILIZADAS[Contacto1],UTILIZADAS[Source.Name],,0)</f>
        <v>Cobros Abril Canal Fijo</v>
      </c>
      <c r="B3544" s="18">
        <f>VLOOKUP(J3544,Ref!A:C,3,0)</f>
        <v>0</v>
      </c>
      <c r="C3544" s="18">
        <f>VLOOKUP(J3544,Ref!A:D,4,0)</f>
        <v>0</v>
      </c>
      <c r="D3544" s="18" t="str">
        <f t="shared" si="165"/>
        <v>12/may</v>
      </c>
      <c r="E3544" s="18">
        <f t="shared" si="166"/>
        <v>14</v>
      </c>
      <c r="F3544" s="18">
        <v>1</v>
      </c>
      <c r="G3544" s="18">
        <f t="shared" si="167"/>
        <v>0</v>
      </c>
      <c r="H3544" s="3">
        <v>46154.60396990741</v>
      </c>
      <c r="I3544">
        <v>67472824</v>
      </c>
      <c r="J3544" t="s">
        <v>1967</v>
      </c>
      <c r="K3544" t="s">
        <v>1968</v>
      </c>
      <c r="L3544" t="s">
        <v>1969</v>
      </c>
      <c r="M3544" t="s">
        <v>1970</v>
      </c>
      <c r="O3544">
        <v>353362830000</v>
      </c>
      <c r="P3544">
        <v>16018</v>
      </c>
      <c r="Q3544">
        <v>-4</v>
      </c>
      <c r="R3544">
        <v>1</v>
      </c>
      <c r="S3544">
        <v>67472824</v>
      </c>
      <c r="U3544" t="s">
        <v>1483</v>
      </c>
      <c r="W3544" t="s">
        <v>1484</v>
      </c>
      <c r="X3544">
        <v>353362830000</v>
      </c>
      <c r="Y3544" t="s">
        <v>65</v>
      </c>
      <c r="Z3544" t="s">
        <v>66</v>
      </c>
      <c r="AG3544" t="s">
        <v>1972</v>
      </c>
      <c r="AL3544">
        <v>0</v>
      </c>
      <c r="AN3544" t="s">
        <v>1974</v>
      </c>
      <c r="AO3544">
        <v>0</v>
      </c>
      <c r="AQ3544">
        <v>2258377</v>
      </c>
      <c r="AR3544" t="s">
        <v>4605</v>
      </c>
      <c r="AS3544" t="s">
        <v>5883</v>
      </c>
      <c r="AT3544" t="s">
        <v>1975</v>
      </c>
    </row>
    <row r="3545" spans="1:46" x14ac:dyDescent="0.25">
      <c r="A3545" t="str">
        <f>_xlfn.XLOOKUP(I3545,UTILIZADAS[Contacto1],UTILIZADAS[Source.Name],,0)</f>
        <v>Cobros Abril Canal Fijo</v>
      </c>
      <c r="B3545" s="18">
        <f>VLOOKUP(J3545,Ref!A:C,3,0)</f>
        <v>0</v>
      </c>
      <c r="C3545" s="18">
        <f>VLOOKUP(J3545,Ref!A:D,4,0)</f>
        <v>0</v>
      </c>
      <c r="D3545" s="18" t="str">
        <f t="shared" si="165"/>
        <v>14/may</v>
      </c>
      <c r="E3545" s="18">
        <f t="shared" si="166"/>
        <v>14</v>
      </c>
      <c r="F3545" s="18">
        <v>1</v>
      </c>
      <c r="G3545" s="18">
        <f t="shared" si="167"/>
        <v>0</v>
      </c>
      <c r="H3545" s="3">
        <v>46156.631226851852</v>
      </c>
      <c r="I3545">
        <v>67472824</v>
      </c>
      <c r="J3545" t="s">
        <v>1967</v>
      </c>
      <c r="K3545" t="s">
        <v>1968</v>
      </c>
      <c r="L3545" t="s">
        <v>1969</v>
      </c>
      <c r="M3545" t="s">
        <v>1970</v>
      </c>
      <c r="O3545">
        <v>353362830000</v>
      </c>
      <c r="P3545">
        <v>16018</v>
      </c>
      <c r="Q3545">
        <v>-4</v>
      </c>
      <c r="R3545">
        <v>1</v>
      </c>
      <c r="S3545">
        <v>67472824</v>
      </c>
      <c r="U3545" t="s">
        <v>1483</v>
      </c>
      <c r="W3545" t="s">
        <v>1484</v>
      </c>
      <c r="X3545">
        <v>353362830000</v>
      </c>
      <c r="Y3545" t="s">
        <v>65</v>
      </c>
      <c r="Z3545" t="s">
        <v>66</v>
      </c>
      <c r="AG3545" t="s">
        <v>1972</v>
      </c>
      <c r="AL3545">
        <v>0</v>
      </c>
      <c r="AN3545" t="s">
        <v>1974</v>
      </c>
      <c r="AO3545">
        <v>0</v>
      </c>
      <c r="AQ3545">
        <v>2258377</v>
      </c>
      <c r="AR3545" t="s">
        <v>4605</v>
      </c>
      <c r="AS3545" t="s">
        <v>5883</v>
      </c>
      <c r="AT3545" t="s">
        <v>1975</v>
      </c>
    </row>
    <row r="3546" spans="1:46" x14ac:dyDescent="0.25">
      <c r="A3546" t="str">
        <f>_xlfn.XLOOKUP(I3546,UTILIZADAS[Contacto1],UTILIZADAS[Source.Name],,0)</f>
        <v>Cobros Abril Canal Fijo</v>
      </c>
      <c r="B3546" s="18">
        <f>VLOOKUP(J3546,Ref!A:C,3,0)</f>
        <v>0</v>
      </c>
      <c r="C3546" s="18">
        <f>VLOOKUP(J3546,Ref!A:D,4,0)</f>
        <v>0</v>
      </c>
      <c r="D3546" s="18" t="str">
        <f t="shared" si="165"/>
        <v>19/may</v>
      </c>
      <c r="E3546" s="18">
        <f t="shared" si="166"/>
        <v>14</v>
      </c>
      <c r="F3546" s="18">
        <v>1</v>
      </c>
      <c r="G3546" s="18">
        <f t="shared" si="167"/>
        <v>0</v>
      </c>
      <c r="H3546" s="3">
        <v>46161.3828125</v>
      </c>
      <c r="I3546">
        <v>67472824</v>
      </c>
      <c r="J3546" t="s">
        <v>1967</v>
      </c>
      <c r="K3546" t="s">
        <v>1968</v>
      </c>
      <c r="L3546" t="s">
        <v>1969</v>
      </c>
      <c r="M3546" t="s">
        <v>1970</v>
      </c>
      <c r="O3546">
        <v>353362830000</v>
      </c>
      <c r="P3546">
        <v>16018</v>
      </c>
      <c r="Q3546">
        <v>-4</v>
      </c>
      <c r="R3546">
        <v>1</v>
      </c>
      <c r="S3546">
        <v>67472824</v>
      </c>
      <c r="U3546" t="s">
        <v>1483</v>
      </c>
      <c r="W3546" t="s">
        <v>1484</v>
      </c>
      <c r="X3546">
        <v>353362830000</v>
      </c>
      <c r="Y3546" t="s">
        <v>65</v>
      </c>
      <c r="Z3546" t="s">
        <v>66</v>
      </c>
      <c r="AG3546" t="s">
        <v>1972</v>
      </c>
      <c r="AL3546">
        <v>0</v>
      </c>
      <c r="AN3546" t="s">
        <v>1974</v>
      </c>
      <c r="AO3546">
        <v>0</v>
      </c>
      <c r="AQ3546">
        <v>2258377</v>
      </c>
      <c r="AR3546" t="s">
        <v>4605</v>
      </c>
      <c r="AS3546" t="s">
        <v>5883</v>
      </c>
      <c r="AT3546" t="s">
        <v>1975</v>
      </c>
    </row>
    <row r="3547" spans="1:46" x14ac:dyDescent="0.25">
      <c r="A3547" t="str">
        <f>_xlfn.XLOOKUP(I3547,UTILIZADAS[Contacto1],UTILIZADAS[Source.Name],,0)</f>
        <v>Cobros Abril Canal Fijo</v>
      </c>
      <c r="B3547" s="18">
        <f>VLOOKUP(J3547,Ref!A:C,3,0)</f>
        <v>0</v>
      </c>
      <c r="C3547" s="18">
        <f>VLOOKUP(J3547,Ref!A:D,4,0)</f>
        <v>0</v>
      </c>
      <c r="D3547" s="18" t="str">
        <f t="shared" si="165"/>
        <v>20/may</v>
      </c>
      <c r="E3547" s="18">
        <f t="shared" si="166"/>
        <v>14</v>
      </c>
      <c r="F3547" s="18">
        <v>1</v>
      </c>
      <c r="G3547" s="18">
        <f t="shared" si="167"/>
        <v>0</v>
      </c>
      <c r="H3547" s="3">
        <v>46162.595219907409</v>
      </c>
      <c r="I3547">
        <v>67472824</v>
      </c>
      <c r="J3547" t="s">
        <v>1967</v>
      </c>
      <c r="K3547" t="s">
        <v>1968</v>
      </c>
      <c r="L3547" t="s">
        <v>1969</v>
      </c>
      <c r="M3547" t="s">
        <v>1970</v>
      </c>
      <c r="O3547">
        <v>353362830000</v>
      </c>
      <c r="P3547">
        <v>16018</v>
      </c>
      <c r="Q3547">
        <v>-4</v>
      </c>
      <c r="R3547">
        <v>1</v>
      </c>
      <c r="S3547">
        <v>67472824</v>
      </c>
      <c r="U3547" t="s">
        <v>1483</v>
      </c>
      <c r="W3547" t="s">
        <v>1484</v>
      </c>
      <c r="X3547">
        <v>353362830000</v>
      </c>
      <c r="Y3547" t="s">
        <v>65</v>
      </c>
      <c r="Z3547" t="s">
        <v>66</v>
      </c>
      <c r="AG3547" t="s">
        <v>1972</v>
      </c>
      <c r="AL3547">
        <v>0</v>
      </c>
      <c r="AN3547" t="s">
        <v>1974</v>
      </c>
      <c r="AO3547">
        <v>0</v>
      </c>
      <c r="AQ3547">
        <v>2258377</v>
      </c>
      <c r="AR3547" t="s">
        <v>4605</v>
      </c>
      <c r="AS3547" t="s">
        <v>5883</v>
      </c>
      <c r="AT3547" t="s">
        <v>1975</v>
      </c>
    </row>
    <row r="3548" spans="1:46" x14ac:dyDescent="0.25">
      <c r="A3548" t="str">
        <f>_xlfn.XLOOKUP(I3548,UTILIZADAS[Contacto1],UTILIZADAS[Source.Name],,0)</f>
        <v>Cobros Abril Canal Fijo</v>
      </c>
      <c r="B3548" s="18">
        <f>VLOOKUP(J3548,Ref!A:C,3,0)</f>
        <v>0</v>
      </c>
      <c r="C3548" s="18">
        <f>VLOOKUP(J3548,Ref!A:D,4,0)</f>
        <v>0</v>
      </c>
      <c r="D3548" s="18" t="str">
        <f t="shared" si="165"/>
        <v>21/may</v>
      </c>
      <c r="E3548" s="18">
        <f t="shared" si="166"/>
        <v>14</v>
      </c>
      <c r="F3548" s="18">
        <v>1</v>
      </c>
      <c r="G3548" s="18">
        <f t="shared" si="167"/>
        <v>0</v>
      </c>
      <c r="H3548" s="3">
        <v>46163.610625000001</v>
      </c>
      <c r="I3548">
        <v>67472824</v>
      </c>
      <c r="J3548" t="s">
        <v>2023</v>
      </c>
      <c r="K3548" t="s">
        <v>1968</v>
      </c>
      <c r="L3548" t="s">
        <v>1969</v>
      </c>
      <c r="M3548" t="s">
        <v>1970</v>
      </c>
      <c r="O3548">
        <v>353362830000</v>
      </c>
      <c r="P3548">
        <v>16018</v>
      </c>
      <c r="Q3548">
        <v>-4</v>
      </c>
      <c r="R3548">
        <v>1</v>
      </c>
      <c r="S3548">
        <v>67472824</v>
      </c>
      <c r="U3548" t="s">
        <v>1483</v>
      </c>
      <c r="W3548" t="s">
        <v>1484</v>
      </c>
      <c r="X3548">
        <v>353362830000</v>
      </c>
      <c r="Y3548" t="s">
        <v>65</v>
      </c>
      <c r="Z3548" t="s">
        <v>66</v>
      </c>
      <c r="AG3548" t="s">
        <v>1972</v>
      </c>
      <c r="AL3548">
        <v>0</v>
      </c>
      <c r="AN3548" t="s">
        <v>1974</v>
      </c>
      <c r="AO3548">
        <v>0</v>
      </c>
      <c r="AQ3548">
        <v>2258377</v>
      </c>
      <c r="AR3548" t="s">
        <v>4605</v>
      </c>
      <c r="AS3548" t="s">
        <v>5883</v>
      </c>
      <c r="AT3548" t="s">
        <v>2024</v>
      </c>
    </row>
    <row r="3549" spans="1:46" x14ac:dyDescent="0.25">
      <c r="A3549" t="str">
        <f>_xlfn.XLOOKUP(I3549,UTILIZADAS[Contacto1],UTILIZADAS[Source.Name],,0)</f>
        <v>Cobros Abril Canal Fijo</v>
      </c>
      <c r="B3549" s="18">
        <f>VLOOKUP(J3549,Ref!A:C,3,0)</f>
        <v>0</v>
      </c>
      <c r="C3549" s="18">
        <f>VLOOKUP(J3549,Ref!A:D,4,0)</f>
        <v>0</v>
      </c>
      <c r="D3549" s="18" t="str">
        <f t="shared" si="165"/>
        <v>21/may</v>
      </c>
      <c r="E3549" s="18">
        <f t="shared" si="166"/>
        <v>14</v>
      </c>
      <c r="F3549" s="18">
        <v>1</v>
      </c>
      <c r="G3549" s="18">
        <f t="shared" si="167"/>
        <v>0</v>
      </c>
      <c r="H3549" s="3">
        <v>46163.670057870368</v>
      </c>
      <c r="I3549">
        <v>67472824</v>
      </c>
      <c r="J3549" t="s">
        <v>1967</v>
      </c>
      <c r="K3549" t="s">
        <v>1968</v>
      </c>
      <c r="L3549" t="s">
        <v>1969</v>
      </c>
      <c r="M3549" t="s">
        <v>1970</v>
      </c>
      <c r="O3549">
        <v>353362830000</v>
      </c>
      <c r="P3549">
        <v>16018</v>
      </c>
      <c r="Q3549">
        <v>-4</v>
      </c>
      <c r="R3549">
        <v>1</v>
      </c>
      <c r="S3549">
        <v>67472824</v>
      </c>
      <c r="U3549" t="s">
        <v>1483</v>
      </c>
      <c r="W3549" t="s">
        <v>1484</v>
      </c>
      <c r="X3549">
        <v>353362830000</v>
      </c>
      <c r="Y3549" t="s">
        <v>65</v>
      </c>
      <c r="Z3549" t="s">
        <v>66</v>
      </c>
      <c r="AG3549" t="s">
        <v>1972</v>
      </c>
      <c r="AL3549">
        <v>0</v>
      </c>
      <c r="AN3549" t="s">
        <v>1974</v>
      </c>
      <c r="AO3549">
        <v>0</v>
      </c>
      <c r="AQ3549">
        <v>2258377</v>
      </c>
      <c r="AR3549" t="s">
        <v>4605</v>
      </c>
      <c r="AS3549" t="s">
        <v>5883</v>
      </c>
      <c r="AT3549" t="s">
        <v>1975</v>
      </c>
    </row>
    <row r="3550" spans="1:46" x14ac:dyDescent="0.25">
      <c r="A3550" t="str">
        <f>_xlfn.XLOOKUP(I3550,UTILIZADAS[Contacto1],UTILIZADAS[Source.Name],,0)</f>
        <v>Cobros Abril Canal Fijo</v>
      </c>
      <c r="B3550" s="18">
        <f>VLOOKUP(J3550,Ref!A:C,3,0)</f>
        <v>0</v>
      </c>
      <c r="C3550" s="18">
        <f>VLOOKUP(J3550,Ref!A:D,4,0)</f>
        <v>0</v>
      </c>
      <c r="D3550" s="18" t="str">
        <f t="shared" si="165"/>
        <v>22/may</v>
      </c>
      <c r="E3550" s="18">
        <f t="shared" si="166"/>
        <v>14</v>
      </c>
      <c r="F3550" s="18">
        <v>1</v>
      </c>
      <c r="G3550" s="18">
        <f t="shared" si="167"/>
        <v>1</v>
      </c>
      <c r="H3550" s="3">
        <v>46164.453379629631</v>
      </c>
      <c r="I3550">
        <v>67472824</v>
      </c>
      <c r="J3550" t="s">
        <v>1967</v>
      </c>
      <c r="K3550" t="s">
        <v>1968</v>
      </c>
      <c r="L3550" t="s">
        <v>1969</v>
      </c>
      <c r="M3550" t="s">
        <v>1970</v>
      </c>
      <c r="O3550">
        <v>353362830000</v>
      </c>
      <c r="P3550">
        <v>16018</v>
      </c>
      <c r="Q3550">
        <v>-4</v>
      </c>
      <c r="R3550">
        <v>1</v>
      </c>
      <c r="S3550">
        <v>67472824</v>
      </c>
      <c r="U3550" t="s">
        <v>1483</v>
      </c>
      <c r="W3550" t="s">
        <v>1484</v>
      </c>
      <c r="X3550">
        <v>353362830000</v>
      </c>
      <c r="Y3550" t="s">
        <v>65</v>
      </c>
      <c r="Z3550" t="s">
        <v>66</v>
      </c>
      <c r="AG3550" t="s">
        <v>1972</v>
      </c>
      <c r="AL3550">
        <v>0</v>
      </c>
      <c r="AN3550" t="s">
        <v>1974</v>
      </c>
      <c r="AO3550">
        <v>0</v>
      </c>
      <c r="AQ3550">
        <v>2258377</v>
      </c>
      <c r="AR3550" t="s">
        <v>4605</v>
      </c>
      <c r="AS3550" t="s">
        <v>5883</v>
      </c>
      <c r="AT3550" t="s">
        <v>1975</v>
      </c>
    </row>
    <row r="3551" spans="1:46" x14ac:dyDescent="0.25">
      <c r="A3551" t="str">
        <f>_xlfn.XLOOKUP(I3551,UTILIZADAS[Contacto1],UTILIZADAS[Source.Name],,0)</f>
        <v>Cobros Abril Canal Fijo</v>
      </c>
      <c r="B3551" s="18">
        <f>VLOOKUP(J3551,Ref!A:C,3,0)</f>
        <v>0</v>
      </c>
      <c r="C3551" s="18">
        <f>VLOOKUP(J3551,Ref!A:D,4,0)</f>
        <v>0</v>
      </c>
      <c r="D3551" s="18" t="str">
        <f t="shared" si="165"/>
        <v>12/may</v>
      </c>
      <c r="E3551" s="18">
        <f t="shared" si="166"/>
        <v>6</v>
      </c>
      <c r="F3551" s="18">
        <v>1</v>
      </c>
      <c r="G3551" s="18">
        <f t="shared" si="167"/>
        <v>0</v>
      </c>
      <c r="H3551" s="3">
        <v>46154.604467592595</v>
      </c>
      <c r="I3551">
        <v>67477868</v>
      </c>
      <c r="J3551" t="s">
        <v>1967</v>
      </c>
      <c r="K3551" t="s">
        <v>1968</v>
      </c>
      <c r="L3551" t="s">
        <v>1969</v>
      </c>
      <c r="M3551" t="s">
        <v>1970</v>
      </c>
      <c r="O3551">
        <v>369039810000</v>
      </c>
      <c r="P3551">
        <v>16018</v>
      </c>
      <c r="Q3551">
        <v>-4</v>
      </c>
      <c r="R3551">
        <v>1</v>
      </c>
      <c r="S3551">
        <v>67477868</v>
      </c>
      <c r="U3551" t="s">
        <v>2503</v>
      </c>
      <c r="W3551" t="s">
        <v>4101</v>
      </c>
      <c r="X3551">
        <v>369039810000</v>
      </c>
      <c r="Y3551" t="s">
        <v>65</v>
      </c>
      <c r="Z3551" t="s">
        <v>66</v>
      </c>
      <c r="AG3551" t="s">
        <v>1972</v>
      </c>
      <c r="AL3551">
        <v>0</v>
      </c>
      <c r="AN3551" t="s">
        <v>1974</v>
      </c>
      <c r="AO3551">
        <v>0</v>
      </c>
      <c r="AQ3551">
        <v>2258378</v>
      </c>
      <c r="AR3551" t="s">
        <v>4605</v>
      </c>
      <c r="AS3551" t="s">
        <v>5883</v>
      </c>
      <c r="AT3551" t="s">
        <v>1975</v>
      </c>
    </row>
    <row r="3552" spans="1:46" x14ac:dyDescent="0.25">
      <c r="A3552" t="str">
        <f>_xlfn.XLOOKUP(I3552,UTILIZADAS[Contacto1],UTILIZADAS[Source.Name],,0)</f>
        <v>Cobros Abril Canal Fijo</v>
      </c>
      <c r="B3552" s="18">
        <f>VLOOKUP(J3552,Ref!A:C,3,0)</f>
        <v>0</v>
      </c>
      <c r="C3552" s="18">
        <f>VLOOKUP(J3552,Ref!A:D,4,0)</f>
        <v>0</v>
      </c>
      <c r="D3552" s="18" t="str">
        <f t="shared" si="165"/>
        <v>14/may</v>
      </c>
      <c r="E3552" s="18">
        <f t="shared" si="166"/>
        <v>6</v>
      </c>
      <c r="F3552" s="18">
        <v>1</v>
      </c>
      <c r="G3552" s="18">
        <f t="shared" si="167"/>
        <v>0</v>
      </c>
      <c r="H3552" s="3">
        <v>46156.633506944447</v>
      </c>
      <c r="I3552">
        <v>67477868</v>
      </c>
      <c r="J3552" t="s">
        <v>1967</v>
      </c>
      <c r="K3552" t="s">
        <v>1968</v>
      </c>
      <c r="L3552" t="s">
        <v>1969</v>
      </c>
      <c r="M3552" t="s">
        <v>1970</v>
      </c>
      <c r="O3552">
        <v>369039810000</v>
      </c>
      <c r="P3552">
        <v>16018</v>
      </c>
      <c r="Q3552">
        <v>-4</v>
      </c>
      <c r="R3552">
        <v>1</v>
      </c>
      <c r="S3552">
        <v>67477868</v>
      </c>
      <c r="U3552" t="s">
        <v>2503</v>
      </c>
      <c r="W3552" t="s">
        <v>4101</v>
      </c>
      <c r="X3552">
        <v>369039810000</v>
      </c>
      <c r="Y3552" t="s">
        <v>65</v>
      </c>
      <c r="Z3552" t="s">
        <v>66</v>
      </c>
      <c r="AG3552" t="s">
        <v>1972</v>
      </c>
      <c r="AL3552">
        <v>0</v>
      </c>
      <c r="AN3552" t="s">
        <v>1974</v>
      </c>
      <c r="AO3552">
        <v>0</v>
      </c>
      <c r="AQ3552">
        <v>2258378</v>
      </c>
      <c r="AR3552" t="s">
        <v>4605</v>
      </c>
      <c r="AS3552" t="s">
        <v>5883</v>
      </c>
      <c r="AT3552" t="s">
        <v>1975</v>
      </c>
    </row>
    <row r="3553" spans="1:46" x14ac:dyDescent="0.25">
      <c r="A3553" t="str">
        <f>_xlfn.XLOOKUP(I3553,UTILIZADAS[Contacto1],UTILIZADAS[Source.Name],,0)</f>
        <v>Cobros Abril Canal Fijo</v>
      </c>
      <c r="B3553" s="18">
        <f>VLOOKUP(J3553,Ref!A:C,3,0)</f>
        <v>0</v>
      </c>
      <c r="C3553" s="18">
        <f>VLOOKUP(J3553,Ref!A:D,4,0)</f>
        <v>0</v>
      </c>
      <c r="D3553" s="18" t="str">
        <f t="shared" si="165"/>
        <v>19/may</v>
      </c>
      <c r="E3553" s="18">
        <f t="shared" si="166"/>
        <v>6</v>
      </c>
      <c r="F3553" s="18">
        <v>1</v>
      </c>
      <c r="G3553" s="18">
        <f t="shared" si="167"/>
        <v>0</v>
      </c>
      <c r="H3553" s="3">
        <v>46161.383344907408</v>
      </c>
      <c r="I3553">
        <v>67477868</v>
      </c>
      <c r="J3553" t="s">
        <v>1967</v>
      </c>
      <c r="K3553" t="s">
        <v>1968</v>
      </c>
      <c r="L3553" t="s">
        <v>1969</v>
      </c>
      <c r="M3553" t="s">
        <v>1970</v>
      </c>
      <c r="O3553">
        <v>369039810000</v>
      </c>
      <c r="P3553">
        <v>16018</v>
      </c>
      <c r="Q3553">
        <v>-4</v>
      </c>
      <c r="R3553">
        <v>1</v>
      </c>
      <c r="S3553">
        <v>67477868</v>
      </c>
      <c r="U3553" t="s">
        <v>2503</v>
      </c>
      <c r="W3553" t="s">
        <v>4101</v>
      </c>
      <c r="X3553">
        <v>369039810000</v>
      </c>
      <c r="Y3553" t="s">
        <v>65</v>
      </c>
      <c r="Z3553" t="s">
        <v>66</v>
      </c>
      <c r="AG3553" t="s">
        <v>1972</v>
      </c>
      <c r="AL3553">
        <v>0</v>
      </c>
      <c r="AN3553" t="s">
        <v>1974</v>
      </c>
      <c r="AO3553">
        <v>0</v>
      </c>
      <c r="AQ3553">
        <v>2258378</v>
      </c>
      <c r="AR3553" t="s">
        <v>4605</v>
      </c>
      <c r="AS3553" t="s">
        <v>5883</v>
      </c>
      <c r="AT3553" t="s">
        <v>1975</v>
      </c>
    </row>
    <row r="3554" spans="1:46" x14ac:dyDescent="0.25">
      <c r="A3554" t="str">
        <f>_xlfn.XLOOKUP(I3554,UTILIZADAS[Contacto1],UTILIZADAS[Source.Name],,0)</f>
        <v>Cobros Abril Canal Fijo</v>
      </c>
      <c r="B3554" s="18">
        <f>VLOOKUP(J3554,Ref!A:C,3,0)</f>
        <v>0</v>
      </c>
      <c r="C3554" s="18">
        <f>VLOOKUP(J3554,Ref!A:D,4,0)</f>
        <v>0</v>
      </c>
      <c r="D3554" s="18" t="str">
        <f t="shared" si="165"/>
        <v>20/may</v>
      </c>
      <c r="E3554" s="18">
        <f t="shared" si="166"/>
        <v>6</v>
      </c>
      <c r="F3554" s="18">
        <v>1</v>
      </c>
      <c r="G3554" s="18">
        <f t="shared" si="167"/>
        <v>0</v>
      </c>
      <c r="H3554" s="3">
        <v>46162.597604166665</v>
      </c>
      <c r="I3554">
        <v>67477868</v>
      </c>
      <c r="J3554" t="s">
        <v>1967</v>
      </c>
      <c r="K3554" t="s">
        <v>1968</v>
      </c>
      <c r="L3554" t="s">
        <v>1969</v>
      </c>
      <c r="M3554" t="s">
        <v>1970</v>
      </c>
      <c r="O3554">
        <v>369039810000</v>
      </c>
      <c r="P3554">
        <v>16018</v>
      </c>
      <c r="Q3554">
        <v>-4</v>
      </c>
      <c r="R3554">
        <v>1</v>
      </c>
      <c r="S3554">
        <v>67477868</v>
      </c>
      <c r="U3554" t="s">
        <v>2503</v>
      </c>
      <c r="W3554" t="s">
        <v>4101</v>
      </c>
      <c r="X3554">
        <v>369039810000</v>
      </c>
      <c r="Y3554" t="s">
        <v>65</v>
      </c>
      <c r="Z3554" t="s">
        <v>66</v>
      </c>
      <c r="AG3554" t="s">
        <v>1972</v>
      </c>
      <c r="AL3554">
        <v>0</v>
      </c>
      <c r="AN3554" t="s">
        <v>1974</v>
      </c>
      <c r="AO3554">
        <v>0</v>
      </c>
      <c r="AQ3554">
        <v>2258378</v>
      </c>
      <c r="AR3554" t="s">
        <v>4605</v>
      </c>
      <c r="AS3554" t="s">
        <v>5883</v>
      </c>
      <c r="AT3554" t="s">
        <v>1975</v>
      </c>
    </row>
    <row r="3555" spans="1:46" x14ac:dyDescent="0.25">
      <c r="A3555" t="str">
        <f>_xlfn.XLOOKUP(I3555,UTILIZADAS[Contacto1],UTILIZADAS[Source.Name],,0)</f>
        <v>Cobros Abril Canal Fijo</v>
      </c>
      <c r="B3555" s="18">
        <f>VLOOKUP(J3555,Ref!A:C,3,0)</f>
        <v>0</v>
      </c>
      <c r="C3555" s="18">
        <f>VLOOKUP(J3555,Ref!A:D,4,0)</f>
        <v>0</v>
      </c>
      <c r="D3555" s="18" t="str">
        <f t="shared" si="165"/>
        <v>21/may</v>
      </c>
      <c r="E3555" s="18">
        <f t="shared" si="166"/>
        <v>6</v>
      </c>
      <c r="F3555" s="18">
        <v>1</v>
      </c>
      <c r="G3555" s="18">
        <f t="shared" si="167"/>
        <v>0</v>
      </c>
      <c r="H3555" s="3">
        <v>46163.610659722224</v>
      </c>
      <c r="I3555">
        <v>67477868</v>
      </c>
      <c r="J3555" t="s">
        <v>1967</v>
      </c>
      <c r="K3555" t="s">
        <v>1968</v>
      </c>
      <c r="L3555" t="s">
        <v>1969</v>
      </c>
      <c r="M3555" t="s">
        <v>1970</v>
      </c>
      <c r="O3555">
        <v>369039810000</v>
      </c>
      <c r="P3555">
        <v>16018</v>
      </c>
      <c r="Q3555">
        <v>-4</v>
      </c>
      <c r="R3555">
        <v>1</v>
      </c>
      <c r="S3555">
        <v>67477868</v>
      </c>
      <c r="U3555" t="s">
        <v>2503</v>
      </c>
      <c r="W3555" t="s">
        <v>4101</v>
      </c>
      <c r="X3555">
        <v>369039810000</v>
      </c>
      <c r="Y3555" t="s">
        <v>65</v>
      </c>
      <c r="Z3555" t="s">
        <v>66</v>
      </c>
      <c r="AG3555" t="s">
        <v>1972</v>
      </c>
      <c r="AL3555">
        <v>0</v>
      </c>
      <c r="AN3555" t="s">
        <v>1974</v>
      </c>
      <c r="AO3555">
        <v>0</v>
      </c>
      <c r="AQ3555">
        <v>2258378</v>
      </c>
      <c r="AR3555" t="s">
        <v>4605</v>
      </c>
      <c r="AS3555" t="s">
        <v>5883</v>
      </c>
      <c r="AT3555" t="s">
        <v>1975</v>
      </c>
    </row>
    <row r="3556" spans="1:46" x14ac:dyDescent="0.25">
      <c r="A3556" t="str">
        <f>_xlfn.XLOOKUP(I3556,UTILIZADAS[Contacto1],UTILIZADAS[Source.Name],,0)</f>
        <v>Cobros Abril Canal Fijo</v>
      </c>
      <c r="B3556" s="18">
        <f>VLOOKUP(J3556,Ref!A:C,3,0)</f>
        <v>0</v>
      </c>
      <c r="C3556" s="18">
        <f>VLOOKUP(J3556,Ref!A:D,4,0)</f>
        <v>0</v>
      </c>
      <c r="D3556" s="18" t="str">
        <f t="shared" si="165"/>
        <v>22/may</v>
      </c>
      <c r="E3556" s="18">
        <f t="shared" si="166"/>
        <v>6</v>
      </c>
      <c r="F3556" s="18">
        <v>1</v>
      </c>
      <c r="G3556" s="18">
        <f t="shared" si="167"/>
        <v>1</v>
      </c>
      <c r="H3556" s="3">
        <v>46164.456377314818</v>
      </c>
      <c r="I3556">
        <v>67477868</v>
      </c>
      <c r="J3556" t="s">
        <v>2023</v>
      </c>
      <c r="K3556" t="s">
        <v>1968</v>
      </c>
      <c r="L3556" t="s">
        <v>1969</v>
      </c>
      <c r="M3556" t="s">
        <v>1970</v>
      </c>
      <c r="O3556">
        <v>369039810000</v>
      </c>
      <c r="P3556">
        <v>16018</v>
      </c>
      <c r="Q3556">
        <v>-4</v>
      </c>
      <c r="R3556">
        <v>1</v>
      </c>
      <c r="S3556">
        <v>67477868</v>
      </c>
      <c r="U3556" t="s">
        <v>2503</v>
      </c>
      <c r="W3556" t="s">
        <v>4101</v>
      </c>
      <c r="X3556">
        <v>369039810000</v>
      </c>
      <c r="Y3556" t="s">
        <v>65</v>
      </c>
      <c r="Z3556" t="s">
        <v>66</v>
      </c>
      <c r="AG3556" t="s">
        <v>1972</v>
      </c>
      <c r="AL3556">
        <v>0</v>
      </c>
      <c r="AN3556" t="s">
        <v>1974</v>
      </c>
      <c r="AO3556">
        <v>0</v>
      </c>
      <c r="AQ3556">
        <v>2258378</v>
      </c>
      <c r="AR3556" t="s">
        <v>4605</v>
      </c>
      <c r="AS3556" t="s">
        <v>5883</v>
      </c>
      <c r="AT3556" t="s">
        <v>2024</v>
      </c>
    </row>
    <row r="3557" spans="1:46" x14ac:dyDescent="0.25">
      <c r="A3557" t="str">
        <f>_xlfn.XLOOKUP(I3557,UTILIZADAS[Contacto1],UTILIZADAS[Source.Name],,0)</f>
        <v>Cobros Mayo</v>
      </c>
      <c r="B3557" s="18">
        <f>VLOOKUP(J3557,Ref!A:C,3,0)</f>
        <v>0</v>
      </c>
      <c r="C3557" s="18">
        <f>VLOOKUP(J3557,Ref!A:D,4,0)</f>
        <v>0</v>
      </c>
      <c r="D3557" s="18" t="str">
        <f t="shared" si="165"/>
        <v>12/may</v>
      </c>
      <c r="E3557" s="18">
        <f t="shared" si="166"/>
        <v>1</v>
      </c>
      <c r="F3557" s="18">
        <v>1</v>
      </c>
      <c r="G3557" s="18">
        <f t="shared" si="167"/>
        <v>1</v>
      </c>
      <c r="H3557" s="3">
        <v>46154.605775462966</v>
      </c>
      <c r="I3557">
        <v>67489669</v>
      </c>
      <c r="J3557">
        <v>6004</v>
      </c>
      <c r="K3557" t="s">
        <v>1983</v>
      </c>
      <c r="L3557" t="s">
        <v>1897</v>
      </c>
      <c r="M3557" t="s">
        <v>1970</v>
      </c>
      <c r="O3557">
        <v>312003050000</v>
      </c>
      <c r="P3557">
        <v>16018</v>
      </c>
      <c r="Q3557">
        <v>-4</v>
      </c>
      <c r="R3557">
        <v>1</v>
      </c>
      <c r="S3557">
        <v>67489669</v>
      </c>
      <c r="U3557" t="s">
        <v>6165</v>
      </c>
      <c r="W3557" t="s">
        <v>5353</v>
      </c>
      <c r="X3557">
        <v>312003050000</v>
      </c>
      <c r="Y3557" t="s">
        <v>65</v>
      </c>
      <c r="Z3557" t="s">
        <v>66</v>
      </c>
      <c r="AF3557" t="s">
        <v>1976</v>
      </c>
      <c r="AG3557" t="s">
        <v>1972</v>
      </c>
      <c r="AL3557">
        <v>173</v>
      </c>
      <c r="AM3557" t="s">
        <v>1979</v>
      </c>
      <c r="AN3557" t="s">
        <v>1987</v>
      </c>
      <c r="AO3557">
        <v>0</v>
      </c>
      <c r="AQ3557">
        <v>2258379</v>
      </c>
      <c r="AR3557" t="s">
        <v>4605</v>
      </c>
      <c r="AS3557" t="s">
        <v>5883</v>
      </c>
      <c r="AT3557" t="s">
        <v>1984</v>
      </c>
    </row>
    <row r="3558" spans="1:46" x14ac:dyDescent="0.25">
      <c r="A3558" t="str">
        <f>_xlfn.XLOOKUP(I3558,UTILIZADAS[Contacto1],UTILIZADAS[Source.Name],,0)</f>
        <v>Cobros Mayo</v>
      </c>
      <c r="B3558" s="18">
        <f>VLOOKUP(J3558,Ref!A:C,3,0)</f>
        <v>0</v>
      </c>
      <c r="C3558" s="18">
        <f>VLOOKUP(J3558,Ref!A:D,4,0)</f>
        <v>0</v>
      </c>
      <c r="D3558" s="18" t="str">
        <f t="shared" si="165"/>
        <v>12/may</v>
      </c>
      <c r="E3558" s="18">
        <f t="shared" si="166"/>
        <v>2</v>
      </c>
      <c r="F3558" s="18">
        <v>1</v>
      </c>
      <c r="G3558" s="18">
        <f t="shared" si="167"/>
        <v>0</v>
      </c>
      <c r="H3558" s="3">
        <v>46154.60596064815</v>
      </c>
      <c r="I3558">
        <v>67505466</v>
      </c>
      <c r="J3558" t="s">
        <v>2021</v>
      </c>
      <c r="K3558" t="s">
        <v>1968</v>
      </c>
      <c r="L3558" t="s">
        <v>1969</v>
      </c>
      <c r="M3558" t="s">
        <v>1970</v>
      </c>
      <c r="O3558">
        <v>351358960000</v>
      </c>
      <c r="P3558">
        <v>16018</v>
      </c>
      <c r="Q3558">
        <v>-4</v>
      </c>
      <c r="R3558">
        <v>1</v>
      </c>
      <c r="S3558">
        <v>67505466</v>
      </c>
      <c r="U3558" t="s">
        <v>5354</v>
      </c>
      <c r="W3558" t="s">
        <v>5355</v>
      </c>
      <c r="X3558">
        <v>351358960000</v>
      </c>
      <c r="Y3558" t="s">
        <v>65</v>
      </c>
      <c r="Z3558" t="s">
        <v>4619</v>
      </c>
      <c r="AF3558" t="s">
        <v>1976</v>
      </c>
      <c r="AG3558" t="s">
        <v>1972</v>
      </c>
      <c r="AL3558">
        <v>5</v>
      </c>
      <c r="AN3558" t="s">
        <v>1974</v>
      </c>
      <c r="AO3558">
        <v>0</v>
      </c>
      <c r="AQ3558">
        <v>2258380</v>
      </c>
      <c r="AR3558" t="s">
        <v>4605</v>
      </c>
      <c r="AS3558" t="s">
        <v>5883</v>
      </c>
      <c r="AT3558" t="s">
        <v>2022</v>
      </c>
    </row>
    <row r="3559" spans="1:46" x14ac:dyDescent="0.25">
      <c r="A3559" t="str">
        <f>_xlfn.XLOOKUP(I3559,UTILIZADAS[Contacto1],UTILIZADAS[Source.Name],,0)</f>
        <v>Cobros Mayo</v>
      </c>
      <c r="B3559" s="18">
        <f>VLOOKUP(J3559,Ref!A:C,3,0)</f>
        <v>1</v>
      </c>
      <c r="C3559" s="18">
        <f>VLOOKUP(J3559,Ref!A:D,4,0)</f>
        <v>1</v>
      </c>
      <c r="D3559" s="18" t="str">
        <f t="shared" si="165"/>
        <v>14/may</v>
      </c>
      <c r="E3559" s="18">
        <f t="shared" si="166"/>
        <v>2</v>
      </c>
      <c r="F3559" s="18">
        <v>1</v>
      </c>
      <c r="G3559" s="18">
        <f t="shared" si="167"/>
        <v>1</v>
      </c>
      <c r="H3559" s="3">
        <v>46156.63386574074</v>
      </c>
      <c r="I3559">
        <v>67505466</v>
      </c>
      <c r="J3559">
        <v>6003</v>
      </c>
      <c r="K3559" t="s">
        <v>1983</v>
      </c>
      <c r="L3559" t="s">
        <v>1897</v>
      </c>
      <c r="M3559" t="s">
        <v>1970</v>
      </c>
      <c r="O3559">
        <v>351358960000</v>
      </c>
      <c r="P3559">
        <v>16018</v>
      </c>
      <c r="Q3559">
        <v>-4</v>
      </c>
      <c r="R3559">
        <v>1</v>
      </c>
      <c r="S3559">
        <v>67505466</v>
      </c>
      <c r="U3559" t="s">
        <v>5354</v>
      </c>
      <c r="W3559" t="s">
        <v>5355</v>
      </c>
      <c r="X3559">
        <v>351358960000</v>
      </c>
      <c r="Y3559" t="s">
        <v>65</v>
      </c>
      <c r="Z3559" t="s">
        <v>4619</v>
      </c>
      <c r="AF3559" t="s">
        <v>1976</v>
      </c>
      <c r="AG3559" t="s">
        <v>1972</v>
      </c>
      <c r="AL3559">
        <v>61</v>
      </c>
      <c r="AM3559" t="s">
        <v>1979</v>
      </c>
      <c r="AN3559" t="s">
        <v>1987</v>
      </c>
      <c r="AO3559">
        <v>0</v>
      </c>
      <c r="AQ3559">
        <v>2258380</v>
      </c>
      <c r="AR3559" t="s">
        <v>4605</v>
      </c>
      <c r="AS3559" t="s">
        <v>5883</v>
      </c>
      <c r="AT3559" t="s">
        <v>1892</v>
      </c>
    </row>
    <row r="3560" spans="1:46" x14ac:dyDescent="0.25">
      <c r="A3560" t="str">
        <f>_xlfn.XLOOKUP(I3560,UTILIZADAS[Contacto1],UTILIZADAS[Source.Name],,0)</f>
        <v>Cobros Mayo</v>
      </c>
      <c r="B3560" s="18">
        <f>VLOOKUP(J3560,Ref!A:C,3,0)</f>
        <v>0</v>
      </c>
      <c r="C3560" s="18">
        <f>VLOOKUP(J3560,Ref!A:D,4,0)</f>
        <v>0</v>
      </c>
      <c r="D3560" s="18" t="str">
        <f t="shared" si="165"/>
        <v>12/may</v>
      </c>
      <c r="E3560" s="18">
        <f t="shared" si="166"/>
        <v>4</v>
      </c>
      <c r="F3560" s="18">
        <v>1</v>
      </c>
      <c r="G3560" s="18">
        <f t="shared" si="167"/>
        <v>0</v>
      </c>
      <c r="H3560" s="3">
        <v>46154.606238425928</v>
      </c>
      <c r="I3560">
        <v>67506686</v>
      </c>
      <c r="J3560" t="s">
        <v>2021</v>
      </c>
      <c r="K3560" t="s">
        <v>1968</v>
      </c>
      <c r="L3560" t="s">
        <v>1969</v>
      </c>
      <c r="M3560" t="s">
        <v>1970</v>
      </c>
      <c r="O3560">
        <v>353373710000</v>
      </c>
      <c r="P3560">
        <v>16018</v>
      </c>
      <c r="Q3560">
        <v>-4</v>
      </c>
      <c r="R3560">
        <v>1</v>
      </c>
      <c r="S3560">
        <v>67506686</v>
      </c>
      <c r="U3560" t="s">
        <v>5356</v>
      </c>
      <c r="W3560" t="s">
        <v>5357</v>
      </c>
      <c r="X3560">
        <v>353373710000</v>
      </c>
      <c r="Y3560" t="s">
        <v>65</v>
      </c>
      <c r="Z3560" t="s">
        <v>4619</v>
      </c>
      <c r="AF3560" t="s">
        <v>1976</v>
      </c>
      <c r="AG3560" t="s">
        <v>1972</v>
      </c>
      <c r="AL3560">
        <v>5</v>
      </c>
      <c r="AN3560" t="s">
        <v>1974</v>
      </c>
      <c r="AO3560">
        <v>0</v>
      </c>
      <c r="AQ3560">
        <v>2258381</v>
      </c>
      <c r="AR3560" t="s">
        <v>4605</v>
      </c>
      <c r="AS3560" t="s">
        <v>5883</v>
      </c>
      <c r="AT3560" t="s">
        <v>2022</v>
      </c>
    </row>
    <row r="3561" spans="1:46" x14ac:dyDescent="0.25">
      <c r="A3561" t="str">
        <f>_xlfn.XLOOKUP(I3561,UTILIZADAS[Contacto1],UTILIZADAS[Source.Name],,0)</f>
        <v>Cobros Mayo</v>
      </c>
      <c r="B3561" s="18">
        <f>VLOOKUP(J3561,Ref!A:C,3,0)</f>
        <v>0</v>
      </c>
      <c r="C3561" s="18">
        <f>VLOOKUP(J3561,Ref!A:D,4,0)</f>
        <v>0</v>
      </c>
      <c r="D3561" s="18" t="str">
        <f t="shared" si="165"/>
        <v>14/may</v>
      </c>
      <c r="E3561" s="18">
        <f t="shared" si="166"/>
        <v>4</v>
      </c>
      <c r="F3561" s="18">
        <v>1</v>
      </c>
      <c r="G3561" s="18">
        <f t="shared" si="167"/>
        <v>0</v>
      </c>
      <c r="H3561" s="3">
        <v>46156.634305555555</v>
      </c>
      <c r="I3561">
        <v>67506686</v>
      </c>
      <c r="J3561" t="s">
        <v>2021</v>
      </c>
      <c r="K3561" t="s">
        <v>1968</v>
      </c>
      <c r="L3561" t="s">
        <v>1969</v>
      </c>
      <c r="M3561" t="s">
        <v>1970</v>
      </c>
      <c r="O3561">
        <v>353373710000</v>
      </c>
      <c r="P3561">
        <v>16018</v>
      </c>
      <c r="Q3561">
        <v>-4</v>
      </c>
      <c r="R3561">
        <v>1</v>
      </c>
      <c r="S3561">
        <v>67506686</v>
      </c>
      <c r="U3561" t="s">
        <v>5356</v>
      </c>
      <c r="W3561" t="s">
        <v>5357</v>
      </c>
      <c r="X3561">
        <v>353373710000</v>
      </c>
      <c r="Y3561" t="s">
        <v>65</v>
      </c>
      <c r="Z3561" t="s">
        <v>4619</v>
      </c>
      <c r="AF3561" t="s">
        <v>1976</v>
      </c>
      <c r="AG3561" t="s">
        <v>1972</v>
      </c>
      <c r="AL3561">
        <v>5</v>
      </c>
      <c r="AN3561" t="s">
        <v>1974</v>
      </c>
      <c r="AO3561">
        <v>0</v>
      </c>
      <c r="AQ3561">
        <v>2258381</v>
      </c>
      <c r="AR3561" t="s">
        <v>4605</v>
      </c>
      <c r="AS3561" t="s">
        <v>5883</v>
      </c>
      <c r="AT3561" t="s">
        <v>2022</v>
      </c>
    </row>
    <row r="3562" spans="1:46" x14ac:dyDescent="0.25">
      <c r="A3562" t="str">
        <f>_xlfn.XLOOKUP(I3562,UTILIZADAS[Contacto1],UTILIZADAS[Source.Name],,0)</f>
        <v>Cobros Mayo</v>
      </c>
      <c r="B3562" s="18">
        <f>VLOOKUP(J3562,Ref!A:C,3,0)</f>
        <v>0</v>
      </c>
      <c r="C3562" s="18">
        <f>VLOOKUP(J3562,Ref!A:D,4,0)</f>
        <v>0</v>
      </c>
      <c r="D3562" s="18" t="str">
        <f t="shared" si="165"/>
        <v>19/may</v>
      </c>
      <c r="E3562" s="18">
        <f t="shared" si="166"/>
        <v>4</v>
      </c>
      <c r="F3562" s="18">
        <v>1</v>
      </c>
      <c r="G3562" s="18">
        <f t="shared" si="167"/>
        <v>0</v>
      </c>
      <c r="H3562" s="3">
        <v>46161.383993055555</v>
      </c>
      <c r="I3562">
        <v>67506686</v>
      </c>
      <c r="J3562" t="s">
        <v>2021</v>
      </c>
      <c r="K3562" t="s">
        <v>1968</v>
      </c>
      <c r="L3562" t="s">
        <v>1969</v>
      </c>
      <c r="M3562" t="s">
        <v>1970</v>
      </c>
      <c r="O3562">
        <v>353373710000</v>
      </c>
      <c r="P3562">
        <v>16018</v>
      </c>
      <c r="Q3562">
        <v>-4</v>
      </c>
      <c r="R3562">
        <v>1</v>
      </c>
      <c r="S3562">
        <v>67506686</v>
      </c>
      <c r="U3562" t="s">
        <v>5356</v>
      </c>
      <c r="W3562" t="s">
        <v>5357</v>
      </c>
      <c r="X3562">
        <v>353373710000</v>
      </c>
      <c r="Y3562" t="s">
        <v>65</v>
      </c>
      <c r="Z3562" t="s">
        <v>4619</v>
      </c>
      <c r="AF3562" t="s">
        <v>1976</v>
      </c>
      <c r="AG3562" t="s">
        <v>1972</v>
      </c>
      <c r="AL3562">
        <v>5</v>
      </c>
      <c r="AN3562" t="s">
        <v>1974</v>
      </c>
      <c r="AO3562">
        <v>0</v>
      </c>
      <c r="AQ3562">
        <v>2258381</v>
      </c>
      <c r="AR3562" t="s">
        <v>4605</v>
      </c>
      <c r="AS3562" t="s">
        <v>5883</v>
      </c>
      <c r="AT3562" t="s">
        <v>2022</v>
      </c>
    </row>
    <row r="3563" spans="1:46" x14ac:dyDescent="0.25">
      <c r="A3563" t="str">
        <f>_xlfn.XLOOKUP(I3563,UTILIZADAS[Contacto1],UTILIZADAS[Source.Name],,0)</f>
        <v>Cobros Mayo</v>
      </c>
      <c r="B3563" s="18">
        <f>VLOOKUP(J3563,Ref!A:C,3,0)</f>
        <v>1</v>
      </c>
      <c r="C3563" s="18">
        <f>VLOOKUP(J3563,Ref!A:D,4,0)</f>
        <v>1</v>
      </c>
      <c r="D3563" s="18" t="str">
        <f t="shared" si="165"/>
        <v>20/may</v>
      </c>
      <c r="E3563" s="18">
        <f t="shared" si="166"/>
        <v>4</v>
      </c>
      <c r="F3563" s="18">
        <v>1</v>
      </c>
      <c r="G3563" s="18">
        <f t="shared" si="167"/>
        <v>1</v>
      </c>
      <c r="H3563" s="3">
        <v>46162.597719907404</v>
      </c>
      <c r="I3563">
        <v>67506686</v>
      </c>
      <c r="J3563">
        <v>6007</v>
      </c>
      <c r="K3563" t="s">
        <v>1983</v>
      </c>
      <c r="L3563" t="s">
        <v>1897</v>
      </c>
      <c r="M3563" t="s">
        <v>1970</v>
      </c>
      <c r="O3563">
        <v>353373710000</v>
      </c>
      <c r="P3563">
        <v>16018</v>
      </c>
      <c r="Q3563">
        <v>-4</v>
      </c>
      <c r="R3563">
        <v>1</v>
      </c>
      <c r="S3563">
        <v>67506686</v>
      </c>
      <c r="U3563" t="s">
        <v>5356</v>
      </c>
      <c r="W3563" t="s">
        <v>5357</v>
      </c>
      <c r="X3563">
        <v>353373710000</v>
      </c>
      <c r="Y3563" t="s">
        <v>65</v>
      </c>
      <c r="Z3563" t="s">
        <v>4619</v>
      </c>
      <c r="AF3563" t="s">
        <v>1976</v>
      </c>
      <c r="AG3563" t="s">
        <v>1972</v>
      </c>
      <c r="AL3563">
        <v>236</v>
      </c>
      <c r="AM3563" t="s">
        <v>1979</v>
      </c>
      <c r="AN3563" t="s">
        <v>1987</v>
      </c>
      <c r="AO3563">
        <v>0</v>
      </c>
      <c r="AQ3563">
        <v>2258381</v>
      </c>
      <c r="AR3563" t="s">
        <v>4605</v>
      </c>
      <c r="AS3563" t="s">
        <v>5883</v>
      </c>
      <c r="AT3563" t="s">
        <v>1898</v>
      </c>
    </row>
    <row r="3564" spans="1:46" x14ac:dyDescent="0.25">
      <c r="A3564" t="str">
        <f>_xlfn.XLOOKUP(I3564,UTILIZADAS[Contacto1],UTILIZADAS[Source.Name],,0)</f>
        <v>Cobros Abril Canal Fijo</v>
      </c>
      <c r="B3564" s="18">
        <f>VLOOKUP(J3564,Ref!A:C,3,0)</f>
        <v>0</v>
      </c>
      <c r="C3564" s="18">
        <f>VLOOKUP(J3564,Ref!A:D,4,0)</f>
        <v>0</v>
      </c>
      <c r="D3564" s="18" t="str">
        <f t="shared" si="165"/>
        <v>12/may</v>
      </c>
      <c r="E3564" s="18">
        <f t="shared" si="166"/>
        <v>6</v>
      </c>
      <c r="F3564" s="18">
        <v>1</v>
      </c>
      <c r="G3564" s="18">
        <f t="shared" si="167"/>
        <v>0</v>
      </c>
      <c r="H3564" s="3">
        <v>46154.606412037036</v>
      </c>
      <c r="I3564">
        <v>67509647</v>
      </c>
      <c r="J3564" t="s">
        <v>2021</v>
      </c>
      <c r="K3564" t="s">
        <v>1968</v>
      </c>
      <c r="L3564" t="s">
        <v>1969</v>
      </c>
      <c r="M3564" t="s">
        <v>1970</v>
      </c>
      <c r="O3564">
        <v>366027830000</v>
      </c>
      <c r="P3564">
        <v>16018</v>
      </c>
      <c r="Q3564">
        <v>-4</v>
      </c>
      <c r="R3564">
        <v>1</v>
      </c>
      <c r="S3564">
        <v>67509647</v>
      </c>
      <c r="U3564" t="s">
        <v>2412</v>
      </c>
      <c r="W3564" t="s">
        <v>3989</v>
      </c>
      <c r="X3564">
        <v>366027830000</v>
      </c>
      <c r="Y3564" t="s">
        <v>85</v>
      </c>
      <c r="Z3564" t="s">
        <v>66</v>
      </c>
      <c r="AF3564" t="s">
        <v>1976</v>
      </c>
      <c r="AG3564" t="s">
        <v>1972</v>
      </c>
      <c r="AL3564">
        <v>5</v>
      </c>
      <c r="AN3564" t="s">
        <v>1974</v>
      </c>
      <c r="AO3564">
        <v>0</v>
      </c>
      <c r="AQ3564">
        <v>2258382</v>
      </c>
      <c r="AR3564" t="s">
        <v>4605</v>
      </c>
      <c r="AS3564" t="s">
        <v>5883</v>
      </c>
      <c r="AT3564" t="s">
        <v>2022</v>
      </c>
    </row>
    <row r="3565" spans="1:46" x14ac:dyDescent="0.25">
      <c r="A3565" t="str">
        <f>_xlfn.XLOOKUP(I3565,UTILIZADAS[Contacto1],UTILIZADAS[Source.Name],,0)</f>
        <v>Cobros Abril Canal Fijo</v>
      </c>
      <c r="B3565" s="18">
        <f>VLOOKUP(J3565,Ref!A:C,3,0)</f>
        <v>0</v>
      </c>
      <c r="C3565" s="18">
        <f>VLOOKUP(J3565,Ref!A:D,4,0)</f>
        <v>0</v>
      </c>
      <c r="D3565" s="18" t="str">
        <f t="shared" si="165"/>
        <v>14/may</v>
      </c>
      <c r="E3565" s="18">
        <f t="shared" si="166"/>
        <v>6</v>
      </c>
      <c r="F3565" s="18">
        <v>1</v>
      </c>
      <c r="G3565" s="18">
        <f t="shared" si="167"/>
        <v>0</v>
      </c>
      <c r="H3565" s="3">
        <v>46156.634456018517</v>
      </c>
      <c r="I3565">
        <v>67509647</v>
      </c>
      <c r="J3565" t="s">
        <v>2021</v>
      </c>
      <c r="K3565" t="s">
        <v>1968</v>
      </c>
      <c r="L3565" t="s">
        <v>1969</v>
      </c>
      <c r="M3565" t="s">
        <v>1970</v>
      </c>
      <c r="O3565">
        <v>366027830000</v>
      </c>
      <c r="P3565">
        <v>16018</v>
      </c>
      <c r="Q3565">
        <v>-4</v>
      </c>
      <c r="R3565">
        <v>1</v>
      </c>
      <c r="S3565">
        <v>67509647</v>
      </c>
      <c r="U3565" t="s">
        <v>2412</v>
      </c>
      <c r="W3565" t="s">
        <v>3989</v>
      </c>
      <c r="X3565">
        <v>366027830000</v>
      </c>
      <c r="Y3565" t="s">
        <v>85</v>
      </c>
      <c r="Z3565" t="s">
        <v>66</v>
      </c>
      <c r="AF3565" t="s">
        <v>1976</v>
      </c>
      <c r="AG3565" t="s">
        <v>1972</v>
      </c>
      <c r="AL3565">
        <v>5</v>
      </c>
      <c r="AN3565" t="s">
        <v>1974</v>
      </c>
      <c r="AO3565">
        <v>0</v>
      </c>
      <c r="AQ3565">
        <v>2258382</v>
      </c>
      <c r="AR3565" t="s">
        <v>4605</v>
      </c>
      <c r="AS3565" t="s">
        <v>5883</v>
      </c>
      <c r="AT3565" t="s">
        <v>2022</v>
      </c>
    </row>
    <row r="3566" spans="1:46" x14ac:dyDescent="0.25">
      <c r="A3566" t="str">
        <f>_xlfn.XLOOKUP(I3566,UTILIZADAS[Contacto1],UTILIZADAS[Source.Name],,0)</f>
        <v>Cobros Abril Canal Fijo</v>
      </c>
      <c r="B3566" s="18">
        <f>VLOOKUP(J3566,Ref!A:C,3,0)</f>
        <v>0</v>
      </c>
      <c r="C3566" s="18">
        <f>VLOOKUP(J3566,Ref!A:D,4,0)</f>
        <v>0</v>
      </c>
      <c r="D3566" s="18" t="str">
        <f t="shared" si="165"/>
        <v>19/may</v>
      </c>
      <c r="E3566" s="18">
        <f t="shared" si="166"/>
        <v>6</v>
      </c>
      <c r="F3566" s="18">
        <v>1</v>
      </c>
      <c r="G3566" s="18">
        <f t="shared" si="167"/>
        <v>0</v>
      </c>
      <c r="H3566" s="3">
        <v>46161.384143518517</v>
      </c>
      <c r="I3566">
        <v>67509647</v>
      </c>
      <c r="J3566" t="s">
        <v>2021</v>
      </c>
      <c r="K3566" t="s">
        <v>1968</v>
      </c>
      <c r="L3566" t="s">
        <v>1969</v>
      </c>
      <c r="M3566" t="s">
        <v>1970</v>
      </c>
      <c r="O3566">
        <v>366027830000</v>
      </c>
      <c r="P3566">
        <v>16018</v>
      </c>
      <c r="Q3566">
        <v>-4</v>
      </c>
      <c r="R3566">
        <v>1</v>
      </c>
      <c r="S3566">
        <v>67509647</v>
      </c>
      <c r="U3566" t="s">
        <v>2412</v>
      </c>
      <c r="W3566" t="s">
        <v>3989</v>
      </c>
      <c r="X3566">
        <v>366027830000</v>
      </c>
      <c r="Y3566" t="s">
        <v>85</v>
      </c>
      <c r="Z3566" t="s">
        <v>66</v>
      </c>
      <c r="AF3566" t="s">
        <v>1976</v>
      </c>
      <c r="AG3566" t="s">
        <v>1972</v>
      </c>
      <c r="AL3566">
        <v>5</v>
      </c>
      <c r="AN3566" t="s">
        <v>1974</v>
      </c>
      <c r="AO3566">
        <v>0</v>
      </c>
      <c r="AQ3566">
        <v>2258382</v>
      </c>
      <c r="AR3566" t="s">
        <v>4605</v>
      </c>
      <c r="AS3566" t="s">
        <v>5883</v>
      </c>
      <c r="AT3566" t="s">
        <v>2022</v>
      </c>
    </row>
    <row r="3567" spans="1:46" x14ac:dyDescent="0.25">
      <c r="A3567" t="str">
        <f>_xlfn.XLOOKUP(I3567,UTILIZADAS[Contacto1],UTILIZADAS[Source.Name],,0)</f>
        <v>Cobros Abril Canal Fijo</v>
      </c>
      <c r="B3567" s="18">
        <f>VLOOKUP(J3567,Ref!A:C,3,0)</f>
        <v>0</v>
      </c>
      <c r="C3567" s="18">
        <f>VLOOKUP(J3567,Ref!A:D,4,0)</f>
        <v>0</v>
      </c>
      <c r="D3567" s="18" t="str">
        <f t="shared" si="165"/>
        <v>20/may</v>
      </c>
      <c r="E3567" s="18">
        <f t="shared" si="166"/>
        <v>6</v>
      </c>
      <c r="F3567" s="18">
        <v>1</v>
      </c>
      <c r="G3567" s="18">
        <f t="shared" si="167"/>
        <v>0</v>
      </c>
      <c r="H3567" s="3">
        <v>46162.598217592589</v>
      </c>
      <c r="I3567">
        <v>67509647</v>
      </c>
      <c r="J3567" t="s">
        <v>2021</v>
      </c>
      <c r="K3567" t="s">
        <v>1968</v>
      </c>
      <c r="L3567" t="s">
        <v>1969</v>
      </c>
      <c r="M3567" t="s">
        <v>1970</v>
      </c>
      <c r="O3567">
        <v>366027830000</v>
      </c>
      <c r="P3567">
        <v>16018</v>
      </c>
      <c r="Q3567">
        <v>-4</v>
      </c>
      <c r="R3567">
        <v>1</v>
      </c>
      <c r="S3567">
        <v>67509647</v>
      </c>
      <c r="U3567" t="s">
        <v>2412</v>
      </c>
      <c r="W3567" t="s">
        <v>3989</v>
      </c>
      <c r="X3567">
        <v>366027830000</v>
      </c>
      <c r="Y3567" t="s">
        <v>85</v>
      </c>
      <c r="Z3567" t="s">
        <v>66</v>
      </c>
      <c r="AF3567" t="s">
        <v>1976</v>
      </c>
      <c r="AG3567" t="s">
        <v>1972</v>
      </c>
      <c r="AL3567">
        <v>5</v>
      </c>
      <c r="AN3567" t="s">
        <v>1974</v>
      </c>
      <c r="AO3567">
        <v>0</v>
      </c>
      <c r="AQ3567">
        <v>2258382</v>
      </c>
      <c r="AR3567" t="s">
        <v>4605</v>
      </c>
      <c r="AS3567" t="s">
        <v>5883</v>
      </c>
      <c r="AT3567" t="s">
        <v>2022</v>
      </c>
    </row>
    <row r="3568" spans="1:46" x14ac:dyDescent="0.25">
      <c r="A3568" t="str">
        <f>_xlfn.XLOOKUP(I3568,UTILIZADAS[Contacto1],UTILIZADAS[Source.Name],,0)</f>
        <v>Cobros Abril Canal Fijo</v>
      </c>
      <c r="B3568" s="18">
        <f>VLOOKUP(J3568,Ref!A:C,3,0)</f>
        <v>0</v>
      </c>
      <c r="C3568" s="18">
        <f>VLOOKUP(J3568,Ref!A:D,4,0)</f>
        <v>0</v>
      </c>
      <c r="D3568" s="18" t="str">
        <f t="shared" si="165"/>
        <v>21/may</v>
      </c>
      <c r="E3568" s="18">
        <f t="shared" si="166"/>
        <v>6</v>
      </c>
      <c r="F3568" s="18">
        <v>1</v>
      </c>
      <c r="G3568" s="18">
        <f t="shared" si="167"/>
        <v>0</v>
      </c>
      <c r="H3568" s="3">
        <v>46163.611157407409</v>
      </c>
      <c r="I3568">
        <v>67509647</v>
      </c>
      <c r="J3568" t="s">
        <v>2021</v>
      </c>
      <c r="K3568" t="s">
        <v>1968</v>
      </c>
      <c r="L3568" t="s">
        <v>1969</v>
      </c>
      <c r="M3568" t="s">
        <v>1970</v>
      </c>
      <c r="O3568">
        <v>366027830000</v>
      </c>
      <c r="P3568">
        <v>16018</v>
      </c>
      <c r="Q3568">
        <v>-4</v>
      </c>
      <c r="R3568">
        <v>1</v>
      </c>
      <c r="S3568">
        <v>67509647</v>
      </c>
      <c r="U3568" t="s">
        <v>2412</v>
      </c>
      <c r="W3568" t="s">
        <v>3989</v>
      </c>
      <c r="X3568">
        <v>366027830000</v>
      </c>
      <c r="Y3568" t="s">
        <v>85</v>
      </c>
      <c r="Z3568" t="s">
        <v>66</v>
      </c>
      <c r="AF3568" t="s">
        <v>1976</v>
      </c>
      <c r="AG3568" t="s">
        <v>1972</v>
      </c>
      <c r="AL3568">
        <v>5</v>
      </c>
      <c r="AN3568" t="s">
        <v>1974</v>
      </c>
      <c r="AO3568">
        <v>0</v>
      </c>
      <c r="AQ3568">
        <v>2258382</v>
      </c>
      <c r="AR3568" t="s">
        <v>4605</v>
      </c>
      <c r="AS3568" t="s">
        <v>5883</v>
      </c>
      <c r="AT3568" t="s">
        <v>2022</v>
      </c>
    </row>
    <row r="3569" spans="1:46" x14ac:dyDescent="0.25">
      <c r="A3569" t="str">
        <f>_xlfn.XLOOKUP(I3569,UTILIZADAS[Contacto1],UTILIZADAS[Source.Name],,0)</f>
        <v>Cobros Abril Canal Fijo</v>
      </c>
      <c r="B3569" s="18">
        <f>VLOOKUP(J3569,Ref!A:C,3,0)</f>
        <v>0</v>
      </c>
      <c r="C3569" s="18">
        <f>VLOOKUP(J3569,Ref!A:D,4,0)</f>
        <v>0</v>
      </c>
      <c r="D3569" s="18" t="str">
        <f t="shared" si="165"/>
        <v>22/may</v>
      </c>
      <c r="E3569" s="18">
        <f t="shared" si="166"/>
        <v>6</v>
      </c>
      <c r="F3569" s="18">
        <v>1</v>
      </c>
      <c r="G3569" s="18">
        <f t="shared" si="167"/>
        <v>1</v>
      </c>
      <c r="H3569" s="3">
        <v>46164.455590277779</v>
      </c>
      <c r="I3569">
        <v>67509647</v>
      </c>
      <c r="J3569">
        <v>6004</v>
      </c>
      <c r="K3569" t="s">
        <v>1983</v>
      </c>
      <c r="L3569" t="s">
        <v>1897</v>
      </c>
      <c r="M3569" t="s">
        <v>1970</v>
      </c>
      <c r="O3569">
        <v>366027830000</v>
      </c>
      <c r="P3569">
        <v>16018</v>
      </c>
      <c r="Q3569">
        <v>-4</v>
      </c>
      <c r="R3569">
        <v>1</v>
      </c>
      <c r="S3569">
        <v>67509647</v>
      </c>
      <c r="U3569" t="s">
        <v>2412</v>
      </c>
      <c r="W3569" t="s">
        <v>3989</v>
      </c>
      <c r="X3569">
        <v>366027830000</v>
      </c>
      <c r="Y3569" t="s">
        <v>85</v>
      </c>
      <c r="Z3569" t="s">
        <v>66</v>
      </c>
      <c r="AF3569" t="s">
        <v>1976</v>
      </c>
      <c r="AG3569" t="s">
        <v>1972</v>
      </c>
      <c r="AL3569">
        <v>125</v>
      </c>
      <c r="AM3569" t="s">
        <v>1979</v>
      </c>
      <c r="AN3569" t="s">
        <v>1987</v>
      </c>
      <c r="AO3569">
        <v>0</v>
      </c>
      <c r="AQ3569">
        <v>2258382</v>
      </c>
      <c r="AR3569" t="s">
        <v>4605</v>
      </c>
      <c r="AS3569" t="s">
        <v>5883</v>
      </c>
      <c r="AT3569" t="s">
        <v>1984</v>
      </c>
    </row>
    <row r="3570" spans="1:46" x14ac:dyDescent="0.25">
      <c r="A3570" t="str">
        <f>_xlfn.XLOOKUP(I3570,UTILIZADAS[Contacto1],UTILIZADAS[Source.Name],,0)</f>
        <v>Cobros Mayo</v>
      </c>
      <c r="B3570" s="18">
        <f>VLOOKUP(J3570,Ref!A:C,3,0)</f>
        <v>0</v>
      </c>
      <c r="C3570" s="18">
        <f>VLOOKUP(J3570,Ref!A:D,4,0)</f>
        <v>0</v>
      </c>
      <c r="D3570" s="18" t="str">
        <f t="shared" ref="D3570:D3633" si="168">TEXT(H3570,"dd/mmm")</f>
        <v>12/may</v>
      </c>
      <c r="E3570" s="18">
        <f t="shared" ref="E3570:E3633" si="169">+COUNTIF(I:I,I3570)</f>
        <v>6</v>
      </c>
      <c r="F3570" s="18">
        <v>1</v>
      </c>
      <c r="G3570" s="18">
        <f t="shared" ref="G3570:G3633" si="170">IF(I3570=I3571,0,1)</f>
        <v>0</v>
      </c>
      <c r="H3570" s="3">
        <v>46154.606736111113</v>
      </c>
      <c r="I3570">
        <v>67511407</v>
      </c>
      <c r="J3570" t="s">
        <v>2021</v>
      </c>
      <c r="K3570" t="s">
        <v>1968</v>
      </c>
      <c r="L3570" t="s">
        <v>1969</v>
      </c>
      <c r="M3570" t="s">
        <v>1970</v>
      </c>
      <c r="O3570">
        <v>357305090000</v>
      </c>
      <c r="P3570">
        <v>16018</v>
      </c>
      <c r="Q3570">
        <v>-4</v>
      </c>
      <c r="R3570">
        <v>1</v>
      </c>
      <c r="S3570">
        <v>67511407</v>
      </c>
      <c r="U3570" t="s">
        <v>6166</v>
      </c>
      <c r="W3570" t="s">
        <v>5359</v>
      </c>
      <c r="X3570">
        <v>357305090000</v>
      </c>
      <c r="Y3570" t="s">
        <v>65</v>
      </c>
      <c r="Z3570" t="s">
        <v>66</v>
      </c>
      <c r="AG3570" t="s">
        <v>1972</v>
      </c>
      <c r="AL3570">
        <v>5</v>
      </c>
      <c r="AN3570" t="s">
        <v>1974</v>
      </c>
      <c r="AO3570">
        <v>0</v>
      </c>
      <c r="AQ3570">
        <v>2258383</v>
      </c>
      <c r="AR3570" t="s">
        <v>4605</v>
      </c>
      <c r="AS3570" t="s">
        <v>5883</v>
      </c>
      <c r="AT3570" t="s">
        <v>2022</v>
      </c>
    </row>
    <row r="3571" spans="1:46" x14ac:dyDescent="0.25">
      <c r="A3571" t="str">
        <f>_xlfn.XLOOKUP(I3571,UTILIZADAS[Contacto1],UTILIZADAS[Source.Name],,0)</f>
        <v>Cobros Mayo</v>
      </c>
      <c r="B3571" s="18">
        <f>VLOOKUP(J3571,Ref!A:C,3,0)</f>
        <v>0</v>
      </c>
      <c r="C3571" s="18">
        <f>VLOOKUP(J3571,Ref!A:D,4,0)</f>
        <v>0</v>
      </c>
      <c r="D3571" s="18" t="str">
        <f t="shared" si="168"/>
        <v>14/may</v>
      </c>
      <c r="E3571" s="18">
        <f t="shared" si="169"/>
        <v>6</v>
      </c>
      <c r="F3571" s="18">
        <v>1</v>
      </c>
      <c r="G3571" s="18">
        <f t="shared" si="170"/>
        <v>0</v>
      </c>
      <c r="H3571" s="3">
        <v>46156.634699074071</v>
      </c>
      <c r="I3571">
        <v>67511407</v>
      </c>
      <c r="J3571" t="s">
        <v>2021</v>
      </c>
      <c r="K3571" t="s">
        <v>1968</v>
      </c>
      <c r="L3571" t="s">
        <v>1969</v>
      </c>
      <c r="M3571" t="s">
        <v>1970</v>
      </c>
      <c r="O3571">
        <v>357305090000</v>
      </c>
      <c r="P3571">
        <v>16018</v>
      </c>
      <c r="Q3571">
        <v>-4</v>
      </c>
      <c r="R3571">
        <v>1</v>
      </c>
      <c r="S3571">
        <v>67511407</v>
      </c>
      <c r="U3571" t="s">
        <v>6166</v>
      </c>
      <c r="W3571" t="s">
        <v>5359</v>
      </c>
      <c r="X3571">
        <v>357305090000</v>
      </c>
      <c r="Y3571" t="s">
        <v>65</v>
      </c>
      <c r="Z3571" t="s">
        <v>66</v>
      </c>
      <c r="AG3571" t="s">
        <v>1972</v>
      </c>
      <c r="AL3571">
        <v>5</v>
      </c>
      <c r="AN3571" t="s">
        <v>1974</v>
      </c>
      <c r="AO3571">
        <v>0</v>
      </c>
      <c r="AQ3571">
        <v>2258383</v>
      </c>
      <c r="AR3571" t="s">
        <v>4605</v>
      </c>
      <c r="AS3571" t="s">
        <v>5883</v>
      </c>
      <c r="AT3571" t="s">
        <v>2022</v>
      </c>
    </row>
    <row r="3572" spans="1:46" x14ac:dyDescent="0.25">
      <c r="A3572" t="str">
        <f>_xlfn.XLOOKUP(I3572,UTILIZADAS[Contacto1],UTILIZADAS[Source.Name],,0)</f>
        <v>Cobros Mayo</v>
      </c>
      <c r="B3572" s="18">
        <f>VLOOKUP(J3572,Ref!A:C,3,0)</f>
        <v>0</v>
      </c>
      <c r="C3572" s="18">
        <f>VLOOKUP(J3572,Ref!A:D,4,0)</f>
        <v>0</v>
      </c>
      <c r="D3572" s="18" t="str">
        <f t="shared" si="168"/>
        <v>19/may</v>
      </c>
      <c r="E3572" s="18">
        <f t="shared" si="169"/>
        <v>6</v>
      </c>
      <c r="F3572" s="18">
        <v>1</v>
      </c>
      <c r="G3572" s="18">
        <f t="shared" si="170"/>
        <v>0</v>
      </c>
      <c r="H3572" s="3">
        <v>46161.384432870371</v>
      </c>
      <c r="I3572">
        <v>67511407</v>
      </c>
      <c r="J3572" t="s">
        <v>2021</v>
      </c>
      <c r="K3572" t="s">
        <v>1968</v>
      </c>
      <c r="L3572" t="s">
        <v>1969</v>
      </c>
      <c r="M3572" t="s">
        <v>1970</v>
      </c>
      <c r="O3572">
        <v>357305090000</v>
      </c>
      <c r="P3572">
        <v>16018</v>
      </c>
      <c r="Q3572">
        <v>-4</v>
      </c>
      <c r="R3572">
        <v>1</v>
      </c>
      <c r="S3572">
        <v>67511407</v>
      </c>
      <c r="U3572" t="s">
        <v>6166</v>
      </c>
      <c r="W3572" t="s">
        <v>5359</v>
      </c>
      <c r="X3572">
        <v>357305090000</v>
      </c>
      <c r="Y3572" t="s">
        <v>65</v>
      </c>
      <c r="Z3572" t="s">
        <v>66</v>
      </c>
      <c r="AG3572" t="s">
        <v>1972</v>
      </c>
      <c r="AL3572">
        <v>5</v>
      </c>
      <c r="AN3572" t="s">
        <v>1974</v>
      </c>
      <c r="AO3572">
        <v>0</v>
      </c>
      <c r="AQ3572">
        <v>2258383</v>
      </c>
      <c r="AR3572" t="s">
        <v>4605</v>
      </c>
      <c r="AS3572" t="s">
        <v>5883</v>
      </c>
      <c r="AT3572" t="s">
        <v>2022</v>
      </c>
    </row>
    <row r="3573" spans="1:46" x14ac:dyDescent="0.25">
      <c r="A3573" t="str">
        <f>_xlfn.XLOOKUP(I3573,UTILIZADAS[Contacto1],UTILIZADAS[Source.Name],,0)</f>
        <v>Cobros Mayo</v>
      </c>
      <c r="B3573" s="18">
        <f>VLOOKUP(J3573,Ref!A:C,3,0)</f>
        <v>0</v>
      </c>
      <c r="C3573" s="18">
        <f>VLOOKUP(J3573,Ref!A:D,4,0)</f>
        <v>0</v>
      </c>
      <c r="D3573" s="18" t="str">
        <f t="shared" si="168"/>
        <v>20/may</v>
      </c>
      <c r="E3573" s="18">
        <f t="shared" si="169"/>
        <v>6</v>
      </c>
      <c r="F3573" s="18">
        <v>1</v>
      </c>
      <c r="G3573" s="18">
        <f t="shared" si="170"/>
        <v>0</v>
      </c>
      <c r="H3573" s="3">
        <v>46162.598495370374</v>
      </c>
      <c r="I3573">
        <v>67511407</v>
      </c>
      <c r="J3573" t="s">
        <v>2021</v>
      </c>
      <c r="K3573" t="s">
        <v>1968</v>
      </c>
      <c r="L3573" t="s">
        <v>1969</v>
      </c>
      <c r="M3573" t="s">
        <v>1970</v>
      </c>
      <c r="O3573">
        <v>357305090000</v>
      </c>
      <c r="P3573">
        <v>16018</v>
      </c>
      <c r="Q3573">
        <v>-4</v>
      </c>
      <c r="R3573">
        <v>1</v>
      </c>
      <c r="S3573">
        <v>67511407</v>
      </c>
      <c r="U3573" t="s">
        <v>6166</v>
      </c>
      <c r="W3573" t="s">
        <v>5359</v>
      </c>
      <c r="X3573">
        <v>357305090000</v>
      </c>
      <c r="Y3573" t="s">
        <v>65</v>
      </c>
      <c r="Z3573" t="s">
        <v>66</v>
      </c>
      <c r="AG3573" t="s">
        <v>1972</v>
      </c>
      <c r="AL3573">
        <v>5</v>
      </c>
      <c r="AN3573" t="s">
        <v>1974</v>
      </c>
      <c r="AO3573">
        <v>0</v>
      </c>
      <c r="AQ3573">
        <v>2258383</v>
      </c>
      <c r="AR3573" t="s">
        <v>4605</v>
      </c>
      <c r="AS3573" t="s">
        <v>5883</v>
      </c>
      <c r="AT3573" t="s">
        <v>2022</v>
      </c>
    </row>
    <row r="3574" spans="1:46" x14ac:dyDescent="0.25">
      <c r="A3574" t="str">
        <f>_xlfn.XLOOKUP(I3574,UTILIZADAS[Contacto1],UTILIZADAS[Source.Name],,0)</f>
        <v>Cobros Mayo</v>
      </c>
      <c r="B3574" s="18">
        <f>VLOOKUP(J3574,Ref!A:C,3,0)</f>
        <v>0</v>
      </c>
      <c r="C3574" s="18">
        <f>VLOOKUP(J3574,Ref!A:D,4,0)</f>
        <v>0</v>
      </c>
      <c r="D3574" s="18" t="str">
        <f t="shared" si="168"/>
        <v>21/may</v>
      </c>
      <c r="E3574" s="18">
        <f t="shared" si="169"/>
        <v>6</v>
      </c>
      <c r="F3574" s="18">
        <v>1</v>
      </c>
      <c r="G3574" s="18">
        <f t="shared" si="170"/>
        <v>0</v>
      </c>
      <c r="H3574" s="3">
        <v>46163.611620370371</v>
      </c>
      <c r="I3574">
        <v>67511407</v>
      </c>
      <c r="J3574" t="s">
        <v>2021</v>
      </c>
      <c r="K3574" t="s">
        <v>1968</v>
      </c>
      <c r="L3574" t="s">
        <v>1969</v>
      </c>
      <c r="M3574" t="s">
        <v>1970</v>
      </c>
      <c r="O3574">
        <v>357305090000</v>
      </c>
      <c r="P3574">
        <v>16018</v>
      </c>
      <c r="Q3574">
        <v>-4</v>
      </c>
      <c r="R3574">
        <v>1</v>
      </c>
      <c r="S3574">
        <v>67511407</v>
      </c>
      <c r="U3574" t="s">
        <v>6166</v>
      </c>
      <c r="W3574" t="s">
        <v>5359</v>
      </c>
      <c r="X3574">
        <v>357305090000</v>
      </c>
      <c r="Y3574" t="s">
        <v>65</v>
      </c>
      <c r="Z3574" t="s">
        <v>66</v>
      </c>
      <c r="AG3574" t="s">
        <v>1972</v>
      </c>
      <c r="AL3574">
        <v>5</v>
      </c>
      <c r="AN3574" t="s">
        <v>1974</v>
      </c>
      <c r="AO3574">
        <v>0</v>
      </c>
      <c r="AQ3574">
        <v>2258383</v>
      </c>
      <c r="AR3574" t="s">
        <v>4605</v>
      </c>
      <c r="AS3574" t="s">
        <v>5883</v>
      </c>
      <c r="AT3574" t="s">
        <v>2022</v>
      </c>
    </row>
    <row r="3575" spans="1:46" x14ac:dyDescent="0.25">
      <c r="A3575" t="str">
        <f>_xlfn.XLOOKUP(I3575,UTILIZADAS[Contacto1],UTILIZADAS[Source.Name],,0)</f>
        <v>Cobros Mayo</v>
      </c>
      <c r="B3575" s="18">
        <f>VLOOKUP(J3575,Ref!A:C,3,0)</f>
        <v>0</v>
      </c>
      <c r="C3575" s="18">
        <f>VLOOKUP(J3575,Ref!A:D,4,0)</f>
        <v>0</v>
      </c>
      <c r="D3575" s="18" t="str">
        <f t="shared" si="168"/>
        <v>22/may</v>
      </c>
      <c r="E3575" s="18">
        <f t="shared" si="169"/>
        <v>6</v>
      </c>
      <c r="F3575" s="18">
        <v>1</v>
      </c>
      <c r="G3575" s="18">
        <f t="shared" si="170"/>
        <v>1</v>
      </c>
      <c r="H3575" s="3">
        <v>46164.456574074073</v>
      </c>
      <c r="I3575">
        <v>67511407</v>
      </c>
      <c r="J3575" t="s">
        <v>2021</v>
      </c>
      <c r="K3575" t="s">
        <v>1968</v>
      </c>
      <c r="L3575" t="s">
        <v>1969</v>
      </c>
      <c r="M3575" t="s">
        <v>1970</v>
      </c>
      <c r="O3575">
        <v>357305090000</v>
      </c>
      <c r="P3575">
        <v>16018</v>
      </c>
      <c r="Q3575">
        <v>-4</v>
      </c>
      <c r="R3575">
        <v>1</v>
      </c>
      <c r="S3575">
        <v>67511407</v>
      </c>
      <c r="U3575" t="s">
        <v>6166</v>
      </c>
      <c r="W3575" t="s">
        <v>5359</v>
      </c>
      <c r="X3575">
        <v>357305090000</v>
      </c>
      <c r="Y3575" t="s">
        <v>65</v>
      </c>
      <c r="Z3575" t="s">
        <v>66</v>
      </c>
      <c r="AG3575" t="s">
        <v>1972</v>
      </c>
      <c r="AL3575">
        <v>5</v>
      </c>
      <c r="AN3575" t="s">
        <v>1974</v>
      </c>
      <c r="AO3575">
        <v>0</v>
      </c>
      <c r="AQ3575">
        <v>2258383</v>
      </c>
      <c r="AR3575" t="s">
        <v>4605</v>
      </c>
      <c r="AS3575" t="s">
        <v>5883</v>
      </c>
      <c r="AT3575" t="s">
        <v>2022</v>
      </c>
    </row>
    <row r="3576" spans="1:46" x14ac:dyDescent="0.25">
      <c r="A3576" t="str">
        <f>_xlfn.XLOOKUP(I3576,UTILIZADAS[Contacto1],UTILIZADAS[Source.Name],,0)</f>
        <v>Cobros Mayo</v>
      </c>
      <c r="B3576" s="18">
        <f>VLOOKUP(J3576,Ref!A:C,3,0)</f>
        <v>0</v>
      </c>
      <c r="C3576" s="18">
        <f>VLOOKUP(J3576,Ref!A:D,4,0)</f>
        <v>0</v>
      </c>
      <c r="D3576" s="18" t="str">
        <f t="shared" si="168"/>
        <v>12/may</v>
      </c>
      <c r="E3576" s="18">
        <f t="shared" si="169"/>
        <v>5</v>
      </c>
      <c r="F3576" s="18">
        <v>1</v>
      </c>
      <c r="G3576" s="18">
        <f t="shared" si="170"/>
        <v>0</v>
      </c>
      <c r="H3576" s="3">
        <v>46154.607071759259</v>
      </c>
      <c r="I3576">
        <v>67513331</v>
      </c>
      <c r="J3576" t="s">
        <v>2021</v>
      </c>
      <c r="K3576" t="s">
        <v>1968</v>
      </c>
      <c r="L3576" t="s">
        <v>1969</v>
      </c>
      <c r="M3576" t="s">
        <v>1970</v>
      </c>
      <c r="O3576">
        <v>362081480000</v>
      </c>
      <c r="P3576">
        <v>16018</v>
      </c>
      <c r="Q3576">
        <v>-4</v>
      </c>
      <c r="R3576">
        <v>1</v>
      </c>
      <c r="S3576">
        <v>67513331</v>
      </c>
      <c r="U3576" t="s">
        <v>5360</v>
      </c>
      <c r="W3576" t="s">
        <v>5361</v>
      </c>
      <c r="X3576">
        <v>362081480000</v>
      </c>
      <c r="Y3576" t="s">
        <v>65</v>
      </c>
      <c r="Z3576" t="s">
        <v>66</v>
      </c>
      <c r="AF3576" t="s">
        <v>1976</v>
      </c>
      <c r="AG3576" t="s">
        <v>1972</v>
      </c>
      <c r="AL3576">
        <v>5</v>
      </c>
      <c r="AN3576" t="s">
        <v>1974</v>
      </c>
      <c r="AO3576">
        <v>0</v>
      </c>
      <c r="AQ3576">
        <v>2258384</v>
      </c>
      <c r="AR3576" t="s">
        <v>4605</v>
      </c>
      <c r="AS3576" t="s">
        <v>5883</v>
      </c>
      <c r="AT3576" t="s">
        <v>2022</v>
      </c>
    </row>
    <row r="3577" spans="1:46" x14ac:dyDescent="0.25">
      <c r="A3577" t="str">
        <f>_xlfn.XLOOKUP(I3577,UTILIZADAS[Contacto1],UTILIZADAS[Source.Name],,0)</f>
        <v>Cobros Mayo</v>
      </c>
      <c r="B3577" s="18">
        <f>VLOOKUP(J3577,Ref!A:C,3,0)</f>
        <v>0</v>
      </c>
      <c r="C3577" s="18">
        <f>VLOOKUP(J3577,Ref!A:D,4,0)</f>
        <v>0</v>
      </c>
      <c r="D3577" s="18" t="str">
        <f t="shared" si="168"/>
        <v>14/may</v>
      </c>
      <c r="E3577" s="18">
        <f t="shared" si="169"/>
        <v>5</v>
      </c>
      <c r="F3577" s="18">
        <v>1</v>
      </c>
      <c r="G3577" s="18">
        <f t="shared" si="170"/>
        <v>0</v>
      </c>
      <c r="H3577" s="3">
        <v>46156.636030092595</v>
      </c>
      <c r="I3577">
        <v>67513331</v>
      </c>
      <c r="J3577" t="s">
        <v>2021</v>
      </c>
      <c r="K3577" t="s">
        <v>1968</v>
      </c>
      <c r="L3577" t="s">
        <v>1969</v>
      </c>
      <c r="M3577" t="s">
        <v>1970</v>
      </c>
      <c r="O3577">
        <v>362081480000</v>
      </c>
      <c r="P3577">
        <v>16018</v>
      </c>
      <c r="Q3577">
        <v>-4</v>
      </c>
      <c r="R3577">
        <v>1</v>
      </c>
      <c r="S3577">
        <v>67513331</v>
      </c>
      <c r="U3577" t="s">
        <v>5360</v>
      </c>
      <c r="W3577" t="s">
        <v>5361</v>
      </c>
      <c r="X3577">
        <v>362081480000</v>
      </c>
      <c r="Y3577" t="s">
        <v>65</v>
      </c>
      <c r="Z3577" t="s">
        <v>66</v>
      </c>
      <c r="AF3577" t="s">
        <v>1976</v>
      </c>
      <c r="AG3577" t="s">
        <v>1972</v>
      </c>
      <c r="AL3577">
        <v>5</v>
      </c>
      <c r="AN3577" t="s">
        <v>1974</v>
      </c>
      <c r="AO3577">
        <v>0</v>
      </c>
      <c r="AQ3577">
        <v>2258384</v>
      </c>
      <c r="AR3577" t="s">
        <v>4605</v>
      </c>
      <c r="AS3577" t="s">
        <v>5883</v>
      </c>
      <c r="AT3577" t="s">
        <v>2022</v>
      </c>
    </row>
    <row r="3578" spans="1:46" x14ac:dyDescent="0.25">
      <c r="A3578" t="str">
        <f>_xlfn.XLOOKUP(I3578,UTILIZADAS[Contacto1],UTILIZADAS[Source.Name],,0)</f>
        <v>Cobros Mayo</v>
      </c>
      <c r="B3578" s="18">
        <f>VLOOKUP(J3578,Ref!A:C,3,0)</f>
        <v>0</v>
      </c>
      <c r="C3578" s="18">
        <f>VLOOKUP(J3578,Ref!A:D,4,0)</f>
        <v>0</v>
      </c>
      <c r="D3578" s="18" t="str">
        <f t="shared" si="168"/>
        <v>19/may</v>
      </c>
      <c r="E3578" s="18">
        <f t="shared" si="169"/>
        <v>5</v>
      </c>
      <c r="F3578" s="18">
        <v>1</v>
      </c>
      <c r="G3578" s="18">
        <f t="shared" si="170"/>
        <v>0</v>
      </c>
      <c r="H3578" s="3">
        <v>46161.385347222225</v>
      </c>
      <c r="I3578">
        <v>67513331</v>
      </c>
      <c r="J3578" t="s">
        <v>2021</v>
      </c>
      <c r="K3578" t="s">
        <v>1968</v>
      </c>
      <c r="L3578" t="s">
        <v>1969</v>
      </c>
      <c r="M3578" t="s">
        <v>1970</v>
      </c>
      <c r="O3578">
        <v>362081480000</v>
      </c>
      <c r="P3578">
        <v>16018</v>
      </c>
      <c r="Q3578">
        <v>-4</v>
      </c>
      <c r="R3578">
        <v>1</v>
      </c>
      <c r="S3578">
        <v>67513331</v>
      </c>
      <c r="U3578" t="s">
        <v>5360</v>
      </c>
      <c r="W3578" t="s">
        <v>5361</v>
      </c>
      <c r="X3578">
        <v>362081480000</v>
      </c>
      <c r="Y3578" t="s">
        <v>65</v>
      </c>
      <c r="Z3578" t="s">
        <v>66</v>
      </c>
      <c r="AF3578" t="s">
        <v>1976</v>
      </c>
      <c r="AG3578" t="s">
        <v>1972</v>
      </c>
      <c r="AL3578">
        <v>5</v>
      </c>
      <c r="AN3578" t="s">
        <v>1974</v>
      </c>
      <c r="AO3578">
        <v>0</v>
      </c>
      <c r="AQ3578">
        <v>2258384</v>
      </c>
      <c r="AR3578" t="s">
        <v>4605</v>
      </c>
      <c r="AS3578" t="s">
        <v>5883</v>
      </c>
      <c r="AT3578" t="s">
        <v>2022</v>
      </c>
    </row>
    <row r="3579" spans="1:46" x14ac:dyDescent="0.25">
      <c r="A3579" t="str">
        <f>_xlfn.XLOOKUP(I3579,UTILIZADAS[Contacto1],UTILIZADAS[Source.Name],,0)</f>
        <v>Cobros Mayo</v>
      </c>
      <c r="B3579" s="18">
        <f>VLOOKUP(J3579,Ref!A:C,3,0)</f>
        <v>0</v>
      </c>
      <c r="C3579" s="18">
        <f>VLOOKUP(J3579,Ref!A:D,4,0)</f>
        <v>0</v>
      </c>
      <c r="D3579" s="18" t="str">
        <f t="shared" si="168"/>
        <v>20/may</v>
      </c>
      <c r="E3579" s="18">
        <f t="shared" si="169"/>
        <v>5</v>
      </c>
      <c r="F3579" s="18">
        <v>1</v>
      </c>
      <c r="G3579" s="18">
        <f t="shared" si="170"/>
        <v>0</v>
      </c>
      <c r="H3579" s="3">
        <v>46162.59878472222</v>
      </c>
      <c r="I3579">
        <v>67513331</v>
      </c>
      <c r="J3579" t="s">
        <v>2021</v>
      </c>
      <c r="K3579" t="s">
        <v>1968</v>
      </c>
      <c r="L3579" t="s">
        <v>1969</v>
      </c>
      <c r="M3579" t="s">
        <v>1970</v>
      </c>
      <c r="O3579">
        <v>362081480000</v>
      </c>
      <c r="P3579">
        <v>16018</v>
      </c>
      <c r="Q3579">
        <v>-4</v>
      </c>
      <c r="R3579">
        <v>1</v>
      </c>
      <c r="S3579">
        <v>67513331</v>
      </c>
      <c r="U3579" t="s">
        <v>5360</v>
      </c>
      <c r="W3579" t="s">
        <v>5361</v>
      </c>
      <c r="X3579">
        <v>362081480000</v>
      </c>
      <c r="Y3579" t="s">
        <v>65</v>
      </c>
      <c r="Z3579" t="s">
        <v>66</v>
      </c>
      <c r="AF3579" t="s">
        <v>1976</v>
      </c>
      <c r="AG3579" t="s">
        <v>1972</v>
      </c>
      <c r="AL3579">
        <v>5</v>
      </c>
      <c r="AN3579" t="s">
        <v>1974</v>
      </c>
      <c r="AO3579">
        <v>0</v>
      </c>
      <c r="AQ3579">
        <v>2258384</v>
      </c>
      <c r="AR3579" t="s">
        <v>4605</v>
      </c>
      <c r="AS3579" t="s">
        <v>5883</v>
      </c>
      <c r="AT3579" t="s">
        <v>2022</v>
      </c>
    </row>
    <row r="3580" spans="1:46" x14ac:dyDescent="0.25">
      <c r="A3580" t="str">
        <f>_xlfn.XLOOKUP(I3580,UTILIZADAS[Contacto1],UTILIZADAS[Source.Name],,0)</f>
        <v>Cobros Mayo</v>
      </c>
      <c r="B3580" s="18">
        <f>VLOOKUP(J3580,Ref!A:C,3,0)</f>
        <v>1</v>
      </c>
      <c r="C3580" s="18">
        <f>VLOOKUP(J3580,Ref!A:D,4,0)</f>
        <v>0</v>
      </c>
      <c r="D3580" s="18" t="str">
        <f t="shared" si="168"/>
        <v>21/may</v>
      </c>
      <c r="E3580" s="18">
        <f t="shared" si="169"/>
        <v>5</v>
      </c>
      <c r="F3580" s="18">
        <v>1</v>
      </c>
      <c r="G3580" s="18">
        <f t="shared" si="170"/>
        <v>1</v>
      </c>
      <c r="H3580" s="3">
        <v>46163.613587962966</v>
      </c>
      <c r="I3580">
        <v>67513331</v>
      </c>
      <c r="J3580">
        <v>6006</v>
      </c>
      <c r="K3580" t="s">
        <v>1983</v>
      </c>
      <c r="L3580" t="s">
        <v>1897</v>
      </c>
      <c r="M3580" t="s">
        <v>1970</v>
      </c>
      <c r="O3580">
        <v>362081480000</v>
      </c>
      <c r="P3580">
        <v>16018</v>
      </c>
      <c r="Q3580">
        <v>-4</v>
      </c>
      <c r="R3580">
        <v>1</v>
      </c>
      <c r="S3580">
        <v>67513331</v>
      </c>
      <c r="U3580" t="s">
        <v>5360</v>
      </c>
      <c r="W3580" t="s">
        <v>5361</v>
      </c>
      <c r="X3580">
        <v>362081480000</v>
      </c>
      <c r="Y3580" t="s">
        <v>65</v>
      </c>
      <c r="Z3580" t="s">
        <v>66</v>
      </c>
      <c r="AF3580" t="s">
        <v>1976</v>
      </c>
      <c r="AG3580" t="s">
        <v>1972</v>
      </c>
      <c r="AL3580">
        <v>146</v>
      </c>
      <c r="AM3580" t="s">
        <v>1979</v>
      </c>
      <c r="AN3580" t="s">
        <v>1987</v>
      </c>
      <c r="AO3580">
        <v>0</v>
      </c>
      <c r="AQ3580">
        <v>2258384</v>
      </c>
      <c r="AR3580" t="s">
        <v>4605</v>
      </c>
      <c r="AS3580" t="s">
        <v>5883</v>
      </c>
      <c r="AT3580" t="s">
        <v>1894</v>
      </c>
    </row>
    <row r="3581" spans="1:46" x14ac:dyDescent="0.25">
      <c r="A3581" t="str">
        <f>_xlfn.XLOOKUP(I3581,UTILIZADAS[Contacto1],UTILIZADAS[Source.Name],,0)</f>
        <v>Cobros Mayo</v>
      </c>
      <c r="B3581" s="18">
        <f>VLOOKUP(J3581,Ref!A:C,3,0)</f>
        <v>0</v>
      </c>
      <c r="C3581" s="18">
        <f>VLOOKUP(J3581,Ref!A:D,4,0)</f>
        <v>0</v>
      </c>
      <c r="D3581" s="18" t="str">
        <f t="shared" si="168"/>
        <v>12/may</v>
      </c>
      <c r="E3581" s="18">
        <f t="shared" si="169"/>
        <v>1</v>
      </c>
      <c r="F3581" s="18">
        <v>1</v>
      </c>
      <c r="G3581" s="18">
        <f t="shared" si="170"/>
        <v>1</v>
      </c>
      <c r="H3581" s="3">
        <v>46154.607951388891</v>
      </c>
      <c r="I3581">
        <v>67517061</v>
      </c>
      <c r="J3581">
        <v>6004</v>
      </c>
      <c r="K3581" t="s">
        <v>1983</v>
      </c>
      <c r="L3581" t="s">
        <v>1897</v>
      </c>
      <c r="M3581" t="s">
        <v>1970</v>
      </c>
      <c r="O3581">
        <v>369028070000</v>
      </c>
      <c r="P3581">
        <v>16018</v>
      </c>
      <c r="Q3581">
        <v>-4</v>
      </c>
      <c r="R3581">
        <v>1</v>
      </c>
      <c r="S3581">
        <v>67517061</v>
      </c>
      <c r="U3581" t="s">
        <v>6167</v>
      </c>
      <c r="W3581" t="s">
        <v>4597</v>
      </c>
      <c r="X3581">
        <v>369028070000</v>
      </c>
      <c r="Y3581" t="s">
        <v>65</v>
      </c>
      <c r="Z3581" t="s">
        <v>4619</v>
      </c>
      <c r="AF3581" t="s">
        <v>1976</v>
      </c>
      <c r="AG3581" t="s">
        <v>1972</v>
      </c>
      <c r="AL3581">
        <v>151</v>
      </c>
      <c r="AM3581" t="s">
        <v>1979</v>
      </c>
      <c r="AN3581" t="s">
        <v>1987</v>
      </c>
      <c r="AO3581">
        <v>0</v>
      </c>
      <c r="AQ3581">
        <v>2258385</v>
      </c>
      <c r="AR3581" t="s">
        <v>4605</v>
      </c>
      <c r="AS3581" t="s">
        <v>5883</v>
      </c>
      <c r="AT3581" t="s">
        <v>1984</v>
      </c>
    </row>
    <row r="3582" spans="1:46" x14ac:dyDescent="0.25">
      <c r="A3582" t="str">
        <f>_xlfn.XLOOKUP(I3582,UTILIZADAS[Contacto1],UTILIZADAS[Source.Name],,0)</f>
        <v>Cobros Abril Canal Fijo</v>
      </c>
      <c r="B3582" s="18">
        <f>VLOOKUP(J3582,Ref!A:C,3,0)</f>
        <v>0</v>
      </c>
      <c r="C3582" s="18">
        <f>VLOOKUP(J3582,Ref!A:D,4,0)</f>
        <v>0</v>
      </c>
      <c r="D3582" s="18" t="str">
        <f t="shared" si="168"/>
        <v>12/may</v>
      </c>
      <c r="E3582" s="18">
        <f t="shared" si="169"/>
        <v>2</v>
      </c>
      <c r="F3582" s="18">
        <v>1</v>
      </c>
      <c r="G3582" s="18">
        <f t="shared" si="170"/>
        <v>0</v>
      </c>
      <c r="H3582" s="3">
        <v>46154.608055555553</v>
      </c>
      <c r="I3582">
        <v>67517166</v>
      </c>
      <c r="J3582" t="s">
        <v>2021</v>
      </c>
      <c r="K3582" t="s">
        <v>1968</v>
      </c>
      <c r="L3582" t="s">
        <v>1969</v>
      </c>
      <c r="M3582" t="s">
        <v>1970</v>
      </c>
      <c r="O3582">
        <v>361037260000</v>
      </c>
      <c r="P3582">
        <v>16018</v>
      </c>
      <c r="Q3582">
        <v>-4</v>
      </c>
      <c r="R3582">
        <v>1</v>
      </c>
      <c r="S3582">
        <v>67517166</v>
      </c>
      <c r="U3582" t="s">
        <v>2477</v>
      </c>
      <c r="W3582" t="s">
        <v>4067</v>
      </c>
      <c r="X3582">
        <v>361037260000</v>
      </c>
      <c r="Y3582" t="s">
        <v>65</v>
      </c>
      <c r="Z3582" t="s">
        <v>66</v>
      </c>
      <c r="AF3582" t="s">
        <v>1976</v>
      </c>
      <c r="AG3582" t="s">
        <v>1972</v>
      </c>
      <c r="AL3582">
        <v>5</v>
      </c>
      <c r="AN3582" t="s">
        <v>1974</v>
      </c>
      <c r="AO3582">
        <v>0</v>
      </c>
      <c r="AQ3582">
        <v>2258386</v>
      </c>
      <c r="AR3582" t="s">
        <v>4605</v>
      </c>
      <c r="AS3582" t="s">
        <v>5883</v>
      </c>
      <c r="AT3582" t="s">
        <v>2022</v>
      </c>
    </row>
    <row r="3583" spans="1:46" x14ac:dyDescent="0.25">
      <c r="A3583" t="str">
        <f>_xlfn.XLOOKUP(I3583,UTILIZADAS[Contacto1],UTILIZADAS[Source.Name],,0)</f>
        <v>Cobros Abril Canal Fijo</v>
      </c>
      <c r="B3583" s="18">
        <f>VLOOKUP(J3583,Ref!A:C,3,0)</f>
        <v>1</v>
      </c>
      <c r="C3583" s="18">
        <f>VLOOKUP(J3583,Ref!A:D,4,0)</f>
        <v>1</v>
      </c>
      <c r="D3583" s="18" t="str">
        <f t="shared" si="168"/>
        <v>14/may</v>
      </c>
      <c r="E3583" s="18">
        <f t="shared" si="169"/>
        <v>2</v>
      </c>
      <c r="F3583" s="18">
        <v>1</v>
      </c>
      <c r="G3583" s="18">
        <f t="shared" si="170"/>
        <v>1</v>
      </c>
      <c r="H3583" s="3">
        <v>46156.635972222219</v>
      </c>
      <c r="I3583">
        <v>67517166</v>
      </c>
      <c r="J3583">
        <v>6003</v>
      </c>
      <c r="K3583" t="s">
        <v>1983</v>
      </c>
      <c r="L3583" t="s">
        <v>1897</v>
      </c>
      <c r="M3583" t="s">
        <v>1970</v>
      </c>
      <c r="O3583">
        <v>361037260000</v>
      </c>
      <c r="P3583">
        <v>16018</v>
      </c>
      <c r="Q3583">
        <v>-4</v>
      </c>
      <c r="R3583">
        <v>1</v>
      </c>
      <c r="S3583">
        <v>67517166</v>
      </c>
      <c r="U3583" t="s">
        <v>2477</v>
      </c>
      <c r="W3583" t="s">
        <v>4067</v>
      </c>
      <c r="X3583">
        <v>361037260000</v>
      </c>
      <c r="Y3583" t="s">
        <v>65</v>
      </c>
      <c r="Z3583" t="s">
        <v>66</v>
      </c>
      <c r="AF3583" t="s">
        <v>1976</v>
      </c>
      <c r="AG3583" t="s">
        <v>1972</v>
      </c>
      <c r="AL3583">
        <v>21</v>
      </c>
      <c r="AM3583" t="s">
        <v>1979</v>
      </c>
      <c r="AN3583" t="s">
        <v>1987</v>
      </c>
      <c r="AO3583">
        <v>0</v>
      </c>
      <c r="AQ3583">
        <v>2258386</v>
      </c>
      <c r="AR3583" t="s">
        <v>4605</v>
      </c>
      <c r="AS3583" t="s">
        <v>5883</v>
      </c>
      <c r="AT3583" t="s">
        <v>1892</v>
      </c>
    </row>
    <row r="3584" spans="1:46" x14ac:dyDescent="0.25">
      <c r="A3584" t="str">
        <f>_xlfn.XLOOKUP(I3584,UTILIZADAS[Contacto1],UTILIZADAS[Source.Name],,0)</f>
        <v>Cobros Abril Canal Fijo</v>
      </c>
      <c r="B3584" s="18">
        <f>VLOOKUP(J3584,Ref!A:C,3,0)</f>
        <v>0</v>
      </c>
      <c r="C3584" s="18">
        <f>VLOOKUP(J3584,Ref!A:D,4,0)</f>
        <v>0</v>
      </c>
      <c r="D3584" s="18" t="str">
        <f t="shared" si="168"/>
        <v>04/may</v>
      </c>
      <c r="E3584" s="18">
        <f t="shared" si="169"/>
        <v>4</v>
      </c>
      <c r="F3584" s="18">
        <v>1</v>
      </c>
      <c r="G3584" s="18">
        <f t="shared" si="170"/>
        <v>0</v>
      </c>
      <c r="H3584" s="3">
        <v>46146.496400462966</v>
      </c>
      <c r="I3584">
        <v>67524043</v>
      </c>
      <c r="J3584" t="s">
        <v>1967</v>
      </c>
      <c r="K3584" t="s">
        <v>1968</v>
      </c>
      <c r="L3584" t="s">
        <v>1969</v>
      </c>
      <c r="M3584" t="s">
        <v>1970</v>
      </c>
      <c r="O3584">
        <v>356340620000</v>
      </c>
      <c r="P3584">
        <v>16017</v>
      </c>
      <c r="Q3584">
        <v>-4</v>
      </c>
      <c r="R3584">
        <v>1</v>
      </c>
      <c r="S3584">
        <v>67524043</v>
      </c>
      <c r="U3584" t="s">
        <v>2193</v>
      </c>
      <c r="W3584" t="s">
        <v>749</v>
      </c>
      <c r="X3584" t="s">
        <v>2550</v>
      </c>
      <c r="Y3584" t="s">
        <v>65</v>
      </c>
      <c r="Z3584">
        <v>356340620000</v>
      </c>
      <c r="AG3584" t="s">
        <v>1972</v>
      </c>
      <c r="AI3584" t="s">
        <v>3415</v>
      </c>
      <c r="AL3584">
        <v>0</v>
      </c>
      <c r="AN3584" t="s">
        <v>1974</v>
      </c>
      <c r="AO3584">
        <v>0</v>
      </c>
      <c r="AQ3584">
        <v>2252493</v>
      </c>
      <c r="AR3584" t="s">
        <v>2241</v>
      </c>
      <c r="AS3584" t="s">
        <v>4163</v>
      </c>
      <c r="AT3584" t="s">
        <v>1975</v>
      </c>
    </row>
    <row r="3585" spans="1:46" x14ac:dyDescent="0.25">
      <c r="A3585" t="str">
        <f>_xlfn.XLOOKUP(I3585,UTILIZADAS[Contacto1],UTILIZADAS[Source.Name],,0)</f>
        <v>Cobros Abril Canal Fijo</v>
      </c>
      <c r="B3585" s="18">
        <f>VLOOKUP(J3585,Ref!A:C,3,0)</f>
        <v>0</v>
      </c>
      <c r="C3585" s="18">
        <f>VLOOKUP(J3585,Ref!A:D,4,0)</f>
        <v>0</v>
      </c>
      <c r="D3585" s="18" t="str">
        <f t="shared" si="168"/>
        <v>06/may</v>
      </c>
      <c r="E3585" s="18">
        <f t="shared" si="169"/>
        <v>4</v>
      </c>
      <c r="F3585" s="18">
        <v>1</v>
      </c>
      <c r="G3585" s="18">
        <f t="shared" si="170"/>
        <v>0</v>
      </c>
      <c r="H3585" s="3">
        <v>46148.509293981479</v>
      </c>
      <c r="I3585">
        <v>67524043</v>
      </c>
      <c r="J3585" t="s">
        <v>1967</v>
      </c>
      <c r="K3585" t="s">
        <v>1968</v>
      </c>
      <c r="L3585" t="s">
        <v>1969</v>
      </c>
      <c r="M3585" t="s">
        <v>1970</v>
      </c>
      <c r="O3585">
        <v>356340620000</v>
      </c>
      <c r="P3585">
        <v>16017</v>
      </c>
      <c r="Q3585">
        <v>-4</v>
      </c>
      <c r="R3585">
        <v>1</v>
      </c>
      <c r="S3585">
        <v>67524043</v>
      </c>
      <c r="U3585" t="s">
        <v>2193</v>
      </c>
      <c r="W3585" t="s">
        <v>749</v>
      </c>
      <c r="X3585" t="s">
        <v>2550</v>
      </c>
      <c r="Y3585" t="s">
        <v>65</v>
      </c>
      <c r="Z3585">
        <v>356340620000</v>
      </c>
      <c r="AG3585" t="s">
        <v>1972</v>
      </c>
      <c r="AI3585" t="s">
        <v>3415</v>
      </c>
      <c r="AL3585">
        <v>0</v>
      </c>
      <c r="AN3585" t="s">
        <v>1974</v>
      </c>
      <c r="AO3585">
        <v>0</v>
      </c>
      <c r="AQ3585">
        <v>2252493</v>
      </c>
      <c r="AR3585" t="s">
        <v>2241</v>
      </c>
      <c r="AS3585" t="s">
        <v>4163</v>
      </c>
      <c r="AT3585" t="s">
        <v>1975</v>
      </c>
    </row>
    <row r="3586" spans="1:46" x14ac:dyDescent="0.25">
      <c r="A3586" t="str">
        <f>_xlfn.XLOOKUP(I3586,UTILIZADAS[Contacto1],UTILIZADAS[Source.Name],,0)</f>
        <v>Cobros Abril Canal Fijo</v>
      </c>
      <c r="B3586" s="18">
        <f>VLOOKUP(J3586,Ref!A:C,3,0)</f>
        <v>0</v>
      </c>
      <c r="C3586" s="18">
        <f>VLOOKUP(J3586,Ref!A:D,4,0)</f>
        <v>0</v>
      </c>
      <c r="D3586" s="18" t="str">
        <f t="shared" si="168"/>
        <v>07/may</v>
      </c>
      <c r="E3586" s="18">
        <f t="shared" si="169"/>
        <v>4</v>
      </c>
      <c r="F3586" s="18">
        <v>1</v>
      </c>
      <c r="G3586" s="18">
        <f t="shared" si="170"/>
        <v>0</v>
      </c>
      <c r="H3586" s="3">
        <v>46149.68886574074</v>
      </c>
      <c r="I3586">
        <v>67524043</v>
      </c>
      <c r="J3586" t="s">
        <v>1967</v>
      </c>
      <c r="K3586" t="s">
        <v>1968</v>
      </c>
      <c r="L3586" t="s">
        <v>1969</v>
      </c>
      <c r="M3586" t="s">
        <v>1970</v>
      </c>
      <c r="O3586">
        <v>356340620000</v>
      </c>
      <c r="P3586">
        <v>16017</v>
      </c>
      <c r="Q3586">
        <v>-4</v>
      </c>
      <c r="R3586">
        <v>1</v>
      </c>
      <c r="S3586">
        <v>67524043</v>
      </c>
      <c r="U3586" t="s">
        <v>2193</v>
      </c>
      <c r="W3586" t="s">
        <v>749</v>
      </c>
      <c r="X3586" t="s">
        <v>2550</v>
      </c>
      <c r="Y3586" t="s">
        <v>65</v>
      </c>
      <c r="Z3586">
        <v>356340620000</v>
      </c>
      <c r="AG3586" t="s">
        <v>1972</v>
      </c>
      <c r="AI3586" t="s">
        <v>3415</v>
      </c>
      <c r="AL3586">
        <v>0</v>
      </c>
      <c r="AN3586" t="s">
        <v>1974</v>
      </c>
      <c r="AO3586">
        <v>0</v>
      </c>
      <c r="AQ3586">
        <v>2252493</v>
      </c>
      <c r="AR3586" t="s">
        <v>2241</v>
      </c>
      <c r="AS3586" t="s">
        <v>4163</v>
      </c>
      <c r="AT3586" t="s">
        <v>1975</v>
      </c>
    </row>
    <row r="3587" spans="1:46" x14ac:dyDescent="0.25">
      <c r="A3587" t="str">
        <f>_xlfn.XLOOKUP(I3587,UTILIZADAS[Contacto1],UTILIZADAS[Source.Name],,0)</f>
        <v>Cobros Abril Canal Fijo</v>
      </c>
      <c r="B3587" s="18">
        <f>VLOOKUP(J3587,Ref!A:C,3,0)</f>
        <v>0</v>
      </c>
      <c r="C3587" s="18">
        <f>VLOOKUP(J3587,Ref!A:D,4,0)</f>
        <v>0</v>
      </c>
      <c r="D3587" s="18" t="str">
        <f t="shared" si="168"/>
        <v>08/may</v>
      </c>
      <c r="E3587" s="18">
        <f t="shared" si="169"/>
        <v>4</v>
      </c>
      <c r="F3587" s="18">
        <v>1</v>
      </c>
      <c r="G3587" s="18">
        <f t="shared" si="170"/>
        <v>1</v>
      </c>
      <c r="H3587" s="3">
        <v>46150.721064814818</v>
      </c>
      <c r="I3587">
        <v>67524043</v>
      </c>
      <c r="J3587" t="s">
        <v>1967</v>
      </c>
      <c r="K3587" t="s">
        <v>1968</v>
      </c>
      <c r="L3587" t="s">
        <v>1969</v>
      </c>
      <c r="M3587" t="s">
        <v>1970</v>
      </c>
      <c r="O3587">
        <v>356340620000</v>
      </c>
      <c r="P3587">
        <v>16017</v>
      </c>
      <c r="Q3587">
        <v>-4</v>
      </c>
      <c r="R3587">
        <v>1</v>
      </c>
      <c r="S3587">
        <v>67524043</v>
      </c>
      <c r="U3587" t="s">
        <v>2193</v>
      </c>
      <c r="W3587" t="s">
        <v>749</v>
      </c>
      <c r="X3587" t="s">
        <v>2550</v>
      </c>
      <c r="Y3587" t="s">
        <v>65</v>
      </c>
      <c r="Z3587">
        <v>356340620000</v>
      </c>
      <c r="AG3587" t="s">
        <v>1972</v>
      </c>
      <c r="AI3587" t="s">
        <v>3415</v>
      </c>
      <c r="AL3587">
        <v>0</v>
      </c>
      <c r="AN3587" t="s">
        <v>1974</v>
      </c>
      <c r="AO3587">
        <v>0</v>
      </c>
      <c r="AQ3587">
        <v>2252493</v>
      </c>
      <c r="AR3587" t="s">
        <v>2241</v>
      </c>
      <c r="AS3587" t="s">
        <v>4163</v>
      </c>
      <c r="AT3587" t="s">
        <v>1975</v>
      </c>
    </row>
    <row r="3588" spans="1:46" x14ac:dyDescent="0.25">
      <c r="A3588" t="str">
        <f>_xlfn.XLOOKUP(I3588,UTILIZADAS[Contacto1],UTILIZADAS[Source.Name],,0)</f>
        <v>Cobros Abril Canal Fijo</v>
      </c>
      <c r="B3588" s="18">
        <f>VLOOKUP(J3588,Ref!A:C,3,0)</f>
        <v>0</v>
      </c>
      <c r="C3588" s="18">
        <f>VLOOKUP(J3588,Ref!A:D,4,0)</f>
        <v>0</v>
      </c>
      <c r="D3588" s="18" t="str">
        <f t="shared" si="168"/>
        <v>12/may</v>
      </c>
      <c r="E3588" s="18">
        <f t="shared" si="169"/>
        <v>4</v>
      </c>
      <c r="F3588" s="18">
        <v>1</v>
      </c>
      <c r="G3588" s="18">
        <f t="shared" si="170"/>
        <v>0</v>
      </c>
      <c r="H3588" s="3">
        <v>46154.608206018522</v>
      </c>
      <c r="I3588">
        <v>67527884</v>
      </c>
      <c r="J3588" t="s">
        <v>2021</v>
      </c>
      <c r="K3588" t="s">
        <v>1968</v>
      </c>
      <c r="L3588" t="s">
        <v>1969</v>
      </c>
      <c r="M3588" t="s">
        <v>1970</v>
      </c>
      <c r="O3588">
        <v>357373380000</v>
      </c>
      <c r="P3588">
        <v>16018</v>
      </c>
      <c r="Q3588">
        <v>-4</v>
      </c>
      <c r="R3588">
        <v>1</v>
      </c>
      <c r="S3588">
        <v>67527884</v>
      </c>
      <c r="U3588" t="s">
        <v>5720</v>
      </c>
      <c r="W3588" t="s">
        <v>1236</v>
      </c>
      <c r="X3588">
        <v>357373380000</v>
      </c>
      <c r="Y3588" t="s">
        <v>65</v>
      </c>
      <c r="Z3588" t="s">
        <v>66</v>
      </c>
      <c r="AF3588" t="s">
        <v>1976</v>
      </c>
      <c r="AG3588" t="s">
        <v>1972</v>
      </c>
      <c r="AL3588">
        <v>5</v>
      </c>
      <c r="AN3588" t="s">
        <v>1974</v>
      </c>
      <c r="AO3588">
        <v>0</v>
      </c>
      <c r="AQ3588">
        <v>2258387</v>
      </c>
      <c r="AR3588" t="s">
        <v>4605</v>
      </c>
      <c r="AS3588" t="s">
        <v>5883</v>
      </c>
      <c r="AT3588" t="s">
        <v>2022</v>
      </c>
    </row>
    <row r="3589" spans="1:46" x14ac:dyDescent="0.25">
      <c r="A3589" t="str">
        <f>_xlfn.XLOOKUP(I3589,UTILIZADAS[Contacto1],UTILIZADAS[Source.Name],,0)</f>
        <v>Cobros Abril Canal Fijo</v>
      </c>
      <c r="B3589" s="18">
        <f>VLOOKUP(J3589,Ref!A:C,3,0)</f>
        <v>0</v>
      </c>
      <c r="C3589" s="18">
        <f>VLOOKUP(J3589,Ref!A:D,4,0)</f>
        <v>0</v>
      </c>
      <c r="D3589" s="18" t="str">
        <f t="shared" si="168"/>
        <v>14/may</v>
      </c>
      <c r="E3589" s="18">
        <f t="shared" si="169"/>
        <v>4</v>
      </c>
      <c r="F3589" s="18">
        <v>1</v>
      </c>
      <c r="G3589" s="18">
        <f t="shared" si="170"/>
        <v>0</v>
      </c>
      <c r="H3589" s="3">
        <v>46156.636192129627</v>
      </c>
      <c r="I3589">
        <v>67527884</v>
      </c>
      <c r="J3589" t="s">
        <v>2021</v>
      </c>
      <c r="K3589" t="s">
        <v>1968</v>
      </c>
      <c r="L3589" t="s">
        <v>1969</v>
      </c>
      <c r="M3589" t="s">
        <v>1970</v>
      </c>
      <c r="O3589">
        <v>357373380000</v>
      </c>
      <c r="P3589">
        <v>16018</v>
      </c>
      <c r="Q3589">
        <v>-4</v>
      </c>
      <c r="R3589">
        <v>1</v>
      </c>
      <c r="S3589">
        <v>67527884</v>
      </c>
      <c r="U3589" t="s">
        <v>5720</v>
      </c>
      <c r="W3589" t="s">
        <v>1236</v>
      </c>
      <c r="X3589">
        <v>357373380000</v>
      </c>
      <c r="Y3589" t="s">
        <v>65</v>
      </c>
      <c r="Z3589" t="s">
        <v>66</v>
      </c>
      <c r="AF3589" t="s">
        <v>1976</v>
      </c>
      <c r="AG3589" t="s">
        <v>1972</v>
      </c>
      <c r="AL3589">
        <v>5</v>
      </c>
      <c r="AN3589" t="s">
        <v>1974</v>
      </c>
      <c r="AO3589">
        <v>0</v>
      </c>
      <c r="AQ3589">
        <v>2258387</v>
      </c>
      <c r="AR3589" t="s">
        <v>4605</v>
      </c>
      <c r="AS3589" t="s">
        <v>5883</v>
      </c>
      <c r="AT3589" t="s">
        <v>2022</v>
      </c>
    </row>
    <row r="3590" spans="1:46" x14ac:dyDescent="0.25">
      <c r="A3590" t="str">
        <f>_xlfn.XLOOKUP(I3590,UTILIZADAS[Contacto1],UTILIZADAS[Source.Name],,0)</f>
        <v>Cobros Abril Canal Fijo</v>
      </c>
      <c r="B3590" s="18">
        <f>VLOOKUP(J3590,Ref!A:C,3,0)</f>
        <v>0</v>
      </c>
      <c r="C3590" s="18">
        <f>VLOOKUP(J3590,Ref!A:D,4,0)</f>
        <v>0</v>
      </c>
      <c r="D3590" s="18" t="str">
        <f t="shared" si="168"/>
        <v>19/may</v>
      </c>
      <c r="E3590" s="18">
        <f t="shared" si="169"/>
        <v>4</v>
      </c>
      <c r="F3590" s="18">
        <v>1</v>
      </c>
      <c r="G3590" s="18">
        <f t="shared" si="170"/>
        <v>0</v>
      </c>
      <c r="H3590" s="3">
        <v>46161.385196759256</v>
      </c>
      <c r="I3590">
        <v>67527884</v>
      </c>
      <c r="J3590" t="s">
        <v>2021</v>
      </c>
      <c r="K3590" t="s">
        <v>1968</v>
      </c>
      <c r="L3590" t="s">
        <v>1969</v>
      </c>
      <c r="M3590" t="s">
        <v>1970</v>
      </c>
      <c r="O3590">
        <v>357373380000</v>
      </c>
      <c r="P3590">
        <v>16018</v>
      </c>
      <c r="Q3590">
        <v>-4</v>
      </c>
      <c r="R3590">
        <v>1</v>
      </c>
      <c r="S3590">
        <v>67527884</v>
      </c>
      <c r="U3590" t="s">
        <v>5720</v>
      </c>
      <c r="W3590" t="s">
        <v>1236</v>
      </c>
      <c r="X3590">
        <v>357373380000</v>
      </c>
      <c r="Y3590" t="s">
        <v>65</v>
      </c>
      <c r="Z3590" t="s">
        <v>66</v>
      </c>
      <c r="AF3590" t="s">
        <v>1976</v>
      </c>
      <c r="AG3590" t="s">
        <v>1972</v>
      </c>
      <c r="AL3590">
        <v>5</v>
      </c>
      <c r="AN3590" t="s">
        <v>1974</v>
      </c>
      <c r="AO3590">
        <v>0</v>
      </c>
      <c r="AQ3590">
        <v>2258387</v>
      </c>
      <c r="AR3590" t="s">
        <v>4605</v>
      </c>
      <c r="AS3590" t="s">
        <v>5883</v>
      </c>
      <c r="AT3590" t="s">
        <v>2022</v>
      </c>
    </row>
    <row r="3591" spans="1:46" x14ac:dyDescent="0.25">
      <c r="A3591" t="str">
        <f>_xlfn.XLOOKUP(I3591,UTILIZADAS[Contacto1],UTILIZADAS[Source.Name],,0)</f>
        <v>Cobros Abril Canal Fijo</v>
      </c>
      <c r="B3591" s="18">
        <f>VLOOKUP(J3591,Ref!A:C,3,0)</f>
        <v>1</v>
      </c>
      <c r="C3591" s="18">
        <f>VLOOKUP(J3591,Ref!A:D,4,0)</f>
        <v>1</v>
      </c>
      <c r="D3591" s="18" t="str">
        <f t="shared" si="168"/>
        <v>20/may</v>
      </c>
      <c r="E3591" s="18">
        <f t="shared" si="169"/>
        <v>4</v>
      </c>
      <c r="F3591" s="18">
        <v>1</v>
      </c>
      <c r="G3591" s="18">
        <f t="shared" si="170"/>
        <v>1</v>
      </c>
      <c r="H3591" s="3">
        <v>46162.600613425922</v>
      </c>
      <c r="I3591">
        <v>67527884</v>
      </c>
      <c r="J3591">
        <v>6003</v>
      </c>
      <c r="K3591" t="s">
        <v>1983</v>
      </c>
      <c r="L3591" t="s">
        <v>1897</v>
      </c>
      <c r="M3591" t="s">
        <v>1970</v>
      </c>
      <c r="O3591">
        <v>357373380000</v>
      </c>
      <c r="P3591">
        <v>16018</v>
      </c>
      <c r="Q3591">
        <v>-4</v>
      </c>
      <c r="R3591">
        <v>1</v>
      </c>
      <c r="S3591">
        <v>67527884</v>
      </c>
      <c r="U3591" t="s">
        <v>5720</v>
      </c>
      <c r="W3591" t="s">
        <v>1236</v>
      </c>
      <c r="X3591">
        <v>357373380000</v>
      </c>
      <c r="Y3591" t="s">
        <v>65</v>
      </c>
      <c r="Z3591" t="s">
        <v>66</v>
      </c>
      <c r="AF3591" t="s">
        <v>1976</v>
      </c>
      <c r="AG3591" t="s">
        <v>1972</v>
      </c>
      <c r="AL3591">
        <v>43</v>
      </c>
      <c r="AM3591" t="s">
        <v>1979</v>
      </c>
      <c r="AN3591" t="s">
        <v>1987</v>
      </c>
      <c r="AO3591">
        <v>0</v>
      </c>
      <c r="AQ3591">
        <v>2258387</v>
      </c>
      <c r="AR3591" t="s">
        <v>4605</v>
      </c>
      <c r="AS3591" t="s">
        <v>5883</v>
      </c>
      <c r="AT3591" t="s">
        <v>1892</v>
      </c>
    </row>
    <row r="3592" spans="1:46" x14ac:dyDescent="0.25">
      <c r="A3592" t="str">
        <f>_xlfn.XLOOKUP(I3592,UTILIZADAS[Contacto1],UTILIZADAS[Source.Name],,0)</f>
        <v>Cobros Mayo</v>
      </c>
      <c r="B3592" s="18">
        <f>VLOOKUP(J3592,Ref!A:C,3,0)</f>
        <v>0</v>
      </c>
      <c r="C3592" s="18">
        <f>VLOOKUP(J3592,Ref!A:D,4,0)</f>
        <v>0</v>
      </c>
      <c r="D3592" s="18" t="str">
        <f t="shared" si="168"/>
        <v>12/may</v>
      </c>
      <c r="E3592" s="18">
        <f t="shared" si="169"/>
        <v>2</v>
      </c>
      <c r="F3592" s="18">
        <v>1</v>
      </c>
      <c r="G3592" s="18">
        <f t="shared" si="170"/>
        <v>0</v>
      </c>
      <c r="H3592" s="3">
        <v>46154.608472222222</v>
      </c>
      <c r="I3592">
        <v>67529215</v>
      </c>
      <c r="J3592" t="s">
        <v>2021</v>
      </c>
      <c r="K3592" t="s">
        <v>1968</v>
      </c>
      <c r="L3592" t="s">
        <v>1969</v>
      </c>
      <c r="M3592" t="s">
        <v>1970</v>
      </c>
      <c r="O3592">
        <v>365056880000</v>
      </c>
      <c r="P3592">
        <v>16018</v>
      </c>
      <c r="Q3592">
        <v>-4</v>
      </c>
      <c r="R3592">
        <v>1</v>
      </c>
      <c r="S3592">
        <v>67529215</v>
      </c>
      <c r="U3592" t="s">
        <v>6168</v>
      </c>
      <c r="W3592" t="s">
        <v>5364</v>
      </c>
      <c r="X3592">
        <v>365056880000</v>
      </c>
      <c r="Y3592" t="s">
        <v>65</v>
      </c>
      <c r="Z3592" t="s">
        <v>66</v>
      </c>
      <c r="AF3592" t="s">
        <v>1976</v>
      </c>
      <c r="AG3592" t="s">
        <v>1972</v>
      </c>
      <c r="AL3592">
        <v>5</v>
      </c>
      <c r="AN3592" t="s">
        <v>1974</v>
      </c>
      <c r="AO3592">
        <v>0</v>
      </c>
      <c r="AQ3592">
        <v>2258388</v>
      </c>
      <c r="AR3592" t="s">
        <v>4605</v>
      </c>
      <c r="AS3592" t="s">
        <v>5883</v>
      </c>
      <c r="AT3592" t="s">
        <v>2022</v>
      </c>
    </row>
    <row r="3593" spans="1:46" x14ac:dyDescent="0.25">
      <c r="A3593" t="str">
        <f>_xlfn.XLOOKUP(I3593,UTILIZADAS[Contacto1],UTILIZADAS[Source.Name],,0)</f>
        <v>Cobros Mayo</v>
      </c>
      <c r="B3593" s="18">
        <f>VLOOKUP(J3593,Ref!A:C,3,0)</f>
        <v>1</v>
      </c>
      <c r="C3593" s="18">
        <f>VLOOKUP(J3593,Ref!A:D,4,0)</f>
        <v>1</v>
      </c>
      <c r="D3593" s="18" t="str">
        <f t="shared" si="168"/>
        <v>14/may</v>
      </c>
      <c r="E3593" s="18">
        <f t="shared" si="169"/>
        <v>2</v>
      </c>
      <c r="F3593" s="18">
        <v>1</v>
      </c>
      <c r="G3593" s="18">
        <f t="shared" si="170"/>
        <v>1</v>
      </c>
      <c r="H3593" s="3">
        <v>46156.637824074074</v>
      </c>
      <c r="I3593">
        <v>67529215</v>
      </c>
      <c r="J3593">
        <v>6007</v>
      </c>
      <c r="K3593" t="s">
        <v>1983</v>
      </c>
      <c r="L3593" t="s">
        <v>1897</v>
      </c>
      <c r="M3593" t="s">
        <v>1970</v>
      </c>
      <c r="O3593">
        <v>365056880000</v>
      </c>
      <c r="P3593">
        <v>16018</v>
      </c>
      <c r="Q3593">
        <v>-4</v>
      </c>
      <c r="R3593">
        <v>1</v>
      </c>
      <c r="S3593">
        <v>67529215</v>
      </c>
      <c r="U3593" t="s">
        <v>6168</v>
      </c>
      <c r="W3593" t="s">
        <v>5364</v>
      </c>
      <c r="X3593">
        <v>365056880000</v>
      </c>
      <c r="Y3593" t="s">
        <v>65</v>
      </c>
      <c r="Z3593" t="s">
        <v>66</v>
      </c>
      <c r="AF3593" t="s">
        <v>1976</v>
      </c>
      <c r="AG3593" t="s">
        <v>1972</v>
      </c>
      <c r="AL3593">
        <v>106</v>
      </c>
      <c r="AM3593" t="s">
        <v>1979</v>
      </c>
      <c r="AN3593" t="s">
        <v>1987</v>
      </c>
      <c r="AO3593">
        <v>0</v>
      </c>
      <c r="AQ3593">
        <v>2258388</v>
      </c>
      <c r="AR3593" t="s">
        <v>4605</v>
      </c>
      <c r="AS3593" t="s">
        <v>5883</v>
      </c>
      <c r="AT3593" t="s">
        <v>1898</v>
      </c>
    </row>
    <row r="3594" spans="1:46" x14ac:dyDescent="0.25">
      <c r="A3594" t="str">
        <f>_xlfn.XLOOKUP(I3594,UTILIZADAS[Contacto1],UTILIZADAS[Source.Name],,0)</f>
        <v>Cobros Abril Canal Fijo</v>
      </c>
      <c r="B3594" s="18">
        <f>VLOOKUP(J3594,Ref!A:C,3,0)</f>
        <v>0</v>
      </c>
      <c r="C3594" s="18">
        <f>VLOOKUP(J3594,Ref!A:D,4,0)</f>
        <v>0</v>
      </c>
      <c r="D3594" s="18" t="str">
        <f t="shared" si="168"/>
        <v>12/may</v>
      </c>
      <c r="E3594" s="18">
        <f t="shared" si="169"/>
        <v>3</v>
      </c>
      <c r="F3594" s="18">
        <v>1</v>
      </c>
      <c r="G3594" s="18">
        <f t="shared" si="170"/>
        <v>0</v>
      </c>
      <c r="H3594" s="3">
        <v>46154.608935185184</v>
      </c>
      <c r="I3594">
        <v>67542007</v>
      </c>
      <c r="J3594" t="s">
        <v>2021</v>
      </c>
      <c r="K3594" t="s">
        <v>1968</v>
      </c>
      <c r="L3594" t="s">
        <v>1969</v>
      </c>
      <c r="M3594" t="s">
        <v>1970</v>
      </c>
      <c r="O3594">
        <v>369039440000</v>
      </c>
      <c r="P3594">
        <v>16018</v>
      </c>
      <c r="Q3594">
        <v>-4</v>
      </c>
      <c r="R3594">
        <v>1</v>
      </c>
      <c r="S3594">
        <v>67542007</v>
      </c>
      <c r="U3594" t="s">
        <v>2507</v>
      </c>
      <c r="W3594" t="s">
        <v>4105</v>
      </c>
      <c r="X3594">
        <v>369039440000</v>
      </c>
      <c r="Y3594" t="s">
        <v>65</v>
      </c>
      <c r="Z3594" t="s">
        <v>66</v>
      </c>
      <c r="AF3594" t="s">
        <v>1976</v>
      </c>
      <c r="AG3594" t="s">
        <v>1972</v>
      </c>
      <c r="AL3594">
        <v>5</v>
      </c>
      <c r="AN3594" t="s">
        <v>1974</v>
      </c>
      <c r="AO3594">
        <v>0</v>
      </c>
      <c r="AQ3594">
        <v>2258389</v>
      </c>
      <c r="AR3594" t="s">
        <v>4605</v>
      </c>
      <c r="AS3594" t="s">
        <v>5883</v>
      </c>
      <c r="AT3594" t="s">
        <v>2022</v>
      </c>
    </row>
    <row r="3595" spans="1:46" x14ac:dyDescent="0.25">
      <c r="A3595" t="str">
        <f>_xlfn.XLOOKUP(I3595,UTILIZADAS[Contacto1],UTILIZADAS[Source.Name],,0)</f>
        <v>Cobros Abril Canal Fijo</v>
      </c>
      <c r="B3595" s="18">
        <f>VLOOKUP(J3595,Ref!A:C,3,0)</f>
        <v>0</v>
      </c>
      <c r="C3595" s="18">
        <f>VLOOKUP(J3595,Ref!A:D,4,0)</f>
        <v>0</v>
      </c>
      <c r="D3595" s="18" t="str">
        <f t="shared" si="168"/>
        <v>14/may</v>
      </c>
      <c r="E3595" s="18">
        <f t="shared" si="169"/>
        <v>3</v>
      </c>
      <c r="F3595" s="18">
        <v>1</v>
      </c>
      <c r="G3595" s="18">
        <f t="shared" si="170"/>
        <v>0</v>
      </c>
      <c r="H3595" s="3">
        <v>46156.637824074074</v>
      </c>
      <c r="I3595">
        <v>67542007</v>
      </c>
      <c r="J3595" t="s">
        <v>2021</v>
      </c>
      <c r="K3595" t="s">
        <v>1968</v>
      </c>
      <c r="L3595" t="s">
        <v>1969</v>
      </c>
      <c r="M3595" t="s">
        <v>1970</v>
      </c>
      <c r="O3595">
        <v>369039440000</v>
      </c>
      <c r="P3595">
        <v>16018</v>
      </c>
      <c r="Q3595">
        <v>-4</v>
      </c>
      <c r="R3595">
        <v>1</v>
      </c>
      <c r="S3595">
        <v>67542007</v>
      </c>
      <c r="U3595" t="s">
        <v>2507</v>
      </c>
      <c r="W3595" t="s">
        <v>4105</v>
      </c>
      <c r="X3595">
        <v>369039440000</v>
      </c>
      <c r="Y3595" t="s">
        <v>65</v>
      </c>
      <c r="Z3595" t="s">
        <v>66</v>
      </c>
      <c r="AF3595" t="s">
        <v>1976</v>
      </c>
      <c r="AG3595" t="s">
        <v>1972</v>
      </c>
      <c r="AL3595">
        <v>5</v>
      </c>
      <c r="AN3595" t="s">
        <v>1974</v>
      </c>
      <c r="AO3595">
        <v>0</v>
      </c>
      <c r="AQ3595">
        <v>2258389</v>
      </c>
      <c r="AR3595" t="s">
        <v>4605</v>
      </c>
      <c r="AS3595" t="s">
        <v>5883</v>
      </c>
      <c r="AT3595" t="s">
        <v>2022</v>
      </c>
    </row>
    <row r="3596" spans="1:46" x14ac:dyDescent="0.25">
      <c r="A3596" t="str">
        <f>_xlfn.XLOOKUP(I3596,UTILIZADAS[Contacto1],UTILIZADAS[Source.Name],,0)</f>
        <v>Cobros Abril Canal Fijo</v>
      </c>
      <c r="B3596" s="18">
        <f>VLOOKUP(J3596,Ref!A:C,3,0)</f>
        <v>1</v>
      </c>
      <c r="C3596" s="18">
        <f>VLOOKUP(J3596,Ref!A:D,4,0)</f>
        <v>1</v>
      </c>
      <c r="D3596" s="18" t="str">
        <f t="shared" si="168"/>
        <v>19/may</v>
      </c>
      <c r="E3596" s="18">
        <f t="shared" si="169"/>
        <v>3</v>
      </c>
      <c r="F3596" s="18">
        <v>1</v>
      </c>
      <c r="G3596" s="18">
        <f t="shared" si="170"/>
        <v>1</v>
      </c>
      <c r="H3596" s="3">
        <v>46161.386597222219</v>
      </c>
      <c r="I3596">
        <v>67542007</v>
      </c>
      <c r="J3596">
        <v>6007</v>
      </c>
      <c r="K3596" t="s">
        <v>1983</v>
      </c>
      <c r="L3596" t="s">
        <v>1897</v>
      </c>
      <c r="M3596" t="s">
        <v>1970</v>
      </c>
      <c r="O3596">
        <v>369039440000</v>
      </c>
      <c r="P3596">
        <v>16018</v>
      </c>
      <c r="Q3596">
        <v>-4</v>
      </c>
      <c r="R3596">
        <v>1</v>
      </c>
      <c r="S3596">
        <v>67542007</v>
      </c>
      <c r="U3596" t="s">
        <v>2507</v>
      </c>
      <c r="W3596" t="s">
        <v>4105</v>
      </c>
      <c r="X3596">
        <v>369039440000</v>
      </c>
      <c r="Y3596" t="s">
        <v>65</v>
      </c>
      <c r="Z3596" t="s">
        <v>66</v>
      </c>
      <c r="AF3596" t="s">
        <v>1976</v>
      </c>
      <c r="AG3596" t="s">
        <v>1972</v>
      </c>
      <c r="AL3596">
        <v>41</v>
      </c>
      <c r="AM3596" t="s">
        <v>1979</v>
      </c>
      <c r="AN3596" t="s">
        <v>1987</v>
      </c>
      <c r="AO3596">
        <v>0</v>
      </c>
      <c r="AQ3596">
        <v>2258389</v>
      </c>
      <c r="AR3596" t="s">
        <v>4605</v>
      </c>
      <c r="AS3596" t="s">
        <v>5883</v>
      </c>
      <c r="AT3596" t="s">
        <v>1898</v>
      </c>
    </row>
    <row r="3597" spans="1:46" x14ac:dyDescent="0.25">
      <c r="A3597" t="str">
        <f>_xlfn.XLOOKUP(I3597,UTILIZADAS[Contacto1],UTILIZADAS[Source.Name],,0)</f>
        <v>Cobros Mayo</v>
      </c>
      <c r="B3597" s="18">
        <f>VLOOKUP(J3597,Ref!A:C,3,0)</f>
        <v>0</v>
      </c>
      <c r="C3597" s="18">
        <f>VLOOKUP(J3597,Ref!A:D,4,0)</f>
        <v>0</v>
      </c>
      <c r="D3597" s="18" t="str">
        <f t="shared" si="168"/>
        <v>12/may</v>
      </c>
      <c r="E3597" s="18">
        <f t="shared" si="169"/>
        <v>6</v>
      </c>
      <c r="F3597" s="18">
        <v>1</v>
      </c>
      <c r="G3597" s="18">
        <f t="shared" si="170"/>
        <v>0</v>
      </c>
      <c r="H3597" s="3">
        <v>46154.609016203707</v>
      </c>
      <c r="I3597">
        <v>67548013</v>
      </c>
      <c r="J3597" t="s">
        <v>1967</v>
      </c>
      <c r="K3597" t="s">
        <v>1968</v>
      </c>
      <c r="L3597" t="s">
        <v>1969</v>
      </c>
      <c r="M3597" t="s">
        <v>1970</v>
      </c>
      <c r="O3597">
        <v>367091720000</v>
      </c>
      <c r="P3597">
        <v>16018</v>
      </c>
      <c r="Q3597">
        <v>-4</v>
      </c>
      <c r="R3597">
        <v>1</v>
      </c>
      <c r="S3597">
        <v>67548013</v>
      </c>
      <c r="U3597" t="s">
        <v>5365</v>
      </c>
      <c r="W3597" t="s">
        <v>5366</v>
      </c>
      <c r="X3597">
        <v>367091720000</v>
      </c>
      <c r="Y3597" t="s">
        <v>65</v>
      </c>
      <c r="Z3597" t="s">
        <v>66</v>
      </c>
      <c r="AG3597" t="s">
        <v>1972</v>
      </c>
      <c r="AL3597">
        <v>0</v>
      </c>
      <c r="AN3597" t="s">
        <v>1974</v>
      </c>
      <c r="AO3597">
        <v>0</v>
      </c>
      <c r="AQ3597">
        <v>2258390</v>
      </c>
      <c r="AR3597" t="s">
        <v>4605</v>
      </c>
      <c r="AS3597" t="s">
        <v>5883</v>
      </c>
      <c r="AT3597" t="s">
        <v>1975</v>
      </c>
    </row>
    <row r="3598" spans="1:46" x14ac:dyDescent="0.25">
      <c r="A3598" t="str">
        <f>_xlfn.XLOOKUP(I3598,UTILIZADAS[Contacto1],UTILIZADAS[Source.Name],,0)</f>
        <v>Cobros Mayo</v>
      </c>
      <c r="B3598" s="18">
        <f>VLOOKUP(J3598,Ref!A:C,3,0)</f>
        <v>0</v>
      </c>
      <c r="C3598" s="18">
        <f>VLOOKUP(J3598,Ref!A:D,4,0)</f>
        <v>0</v>
      </c>
      <c r="D3598" s="18" t="str">
        <f t="shared" si="168"/>
        <v>14/may</v>
      </c>
      <c r="E3598" s="18">
        <f t="shared" si="169"/>
        <v>6</v>
      </c>
      <c r="F3598" s="18">
        <v>1</v>
      </c>
      <c r="G3598" s="18">
        <f t="shared" si="170"/>
        <v>0</v>
      </c>
      <c r="H3598" s="3">
        <v>46156.637928240743</v>
      </c>
      <c r="I3598">
        <v>67548013</v>
      </c>
      <c r="J3598" t="s">
        <v>1967</v>
      </c>
      <c r="K3598" t="s">
        <v>1968</v>
      </c>
      <c r="L3598" t="s">
        <v>1969</v>
      </c>
      <c r="M3598" t="s">
        <v>1970</v>
      </c>
      <c r="O3598">
        <v>367091720000</v>
      </c>
      <c r="P3598">
        <v>16018</v>
      </c>
      <c r="Q3598">
        <v>-4</v>
      </c>
      <c r="R3598">
        <v>1</v>
      </c>
      <c r="S3598">
        <v>67548013</v>
      </c>
      <c r="U3598" t="s">
        <v>5365</v>
      </c>
      <c r="W3598" t="s">
        <v>5366</v>
      </c>
      <c r="X3598">
        <v>367091720000</v>
      </c>
      <c r="Y3598" t="s">
        <v>65</v>
      </c>
      <c r="Z3598" t="s">
        <v>66</v>
      </c>
      <c r="AG3598" t="s">
        <v>1972</v>
      </c>
      <c r="AL3598">
        <v>0</v>
      </c>
      <c r="AN3598" t="s">
        <v>1974</v>
      </c>
      <c r="AO3598">
        <v>0</v>
      </c>
      <c r="AQ3598">
        <v>2258390</v>
      </c>
      <c r="AR3598" t="s">
        <v>4605</v>
      </c>
      <c r="AS3598" t="s">
        <v>5883</v>
      </c>
      <c r="AT3598" t="s">
        <v>1975</v>
      </c>
    </row>
    <row r="3599" spans="1:46" x14ac:dyDescent="0.25">
      <c r="A3599" t="str">
        <f>_xlfn.XLOOKUP(I3599,UTILIZADAS[Contacto1],UTILIZADAS[Source.Name],,0)</f>
        <v>Cobros Mayo</v>
      </c>
      <c r="B3599" s="18">
        <f>VLOOKUP(J3599,Ref!A:C,3,0)</f>
        <v>0</v>
      </c>
      <c r="C3599" s="18">
        <f>VLOOKUP(J3599,Ref!A:D,4,0)</f>
        <v>0</v>
      </c>
      <c r="D3599" s="18" t="str">
        <f t="shared" si="168"/>
        <v>19/may</v>
      </c>
      <c r="E3599" s="18">
        <f t="shared" si="169"/>
        <v>6</v>
      </c>
      <c r="F3599" s="18">
        <v>1</v>
      </c>
      <c r="G3599" s="18">
        <f t="shared" si="170"/>
        <v>0</v>
      </c>
      <c r="H3599" s="3">
        <v>46161.386319444442</v>
      </c>
      <c r="I3599">
        <v>67548013</v>
      </c>
      <c r="J3599" t="s">
        <v>1967</v>
      </c>
      <c r="K3599" t="s">
        <v>1968</v>
      </c>
      <c r="L3599" t="s">
        <v>1969</v>
      </c>
      <c r="M3599" t="s">
        <v>1970</v>
      </c>
      <c r="O3599">
        <v>367091720000</v>
      </c>
      <c r="P3599">
        <v>16018</v>
      </c>
      <c r="Q3599">
        <v>-4</v>
      </c>
      <c r="R3599">
        <v>1</v>
      </c>
      <c r="S3599">
        <v>67548013</v>
      </c>
      <c r="U3599" t="s">
        <v>5365</v>
      </c>
      <c r="W3599" t="s">
        <v>5366</v>
      </c>
      <c r="X3599">
        <v>367091720000</v>
      </c>
      <c r="Y3599" t="s">
        <v>65</v>
      </c>
      <c r="Z3599" t="s">
        <v>66</v>
      </c>
      <c r="AG3599" t="s">
        <v>1972</v>
      </c>
      <c r="AL3599">
        <v>0</v>
      </c>
      <c r="AN3599" t="s">
        <v>1974</v>
      </c>
      <c r="AO3599">
        <v>0</v>
      </c>
      <c r="AQ3599">
        <v>2258390</v>
      </c>
      <c r="AR3599" t="s">
        <v>4605</v>
      </c>
      <c r="AS3599" t="s">
        <v>5883</v>
      </c>
      <c r="AT3599" t="s">
        <v>1975</v>
      </c>
    </row>
    <row r="3600" spans="1:46" x14ac:dyDescent="0.25">
      <c r="A3600" t="str">
        <f>_xlfn.XLOOKUP(I3600,UTILIZADAS[Contacto1],UTILIZADAS[Source.Name],,0)</f>
        <v>Cobros Mayo</v>
      </c>
      <c r="B3600" s="18">
        <f>VLOOKUP(J3600,Ref!A:C,3,0)</f>
        <v>0</v>
      </c>
      <c r="C3600" s="18">
        <f>VLOOKUP(J3600,Ref!A:D,4,0)</f>
        <v>0</v>
      </c>
      <c r="D3600" s="18" t="str">
        <f t="shared" si="168"/>
        <v>20/may</v>
      </c>
      <c r="E3600" s="18">
        <f t="shared" si="169"/>
        <v>6</v>
      </c>
      <c r="F3600" s="18">
        <v>1</v>
      </c>
      <c r="G3600" s="18">
        <f t="shared" si="170"/>
        <v>0</v>
      </c>
      <c r="H3600" s="3">
        <v>46162.600682870368</v>
      </c>
      <c r="I3600">
        <v>67548013</v>
      </c>
      <c r="J3600" t="s">
        <v>2021</v>
      </c>
      <c r="K3600" t="s">
        <v>1968</v>
      </c>
      <c r="L3600" t="s">
        <v>1969</v>
      </c>
      <c r="M3600" t="s">
        <v>1970</v>
      </c>
      <c r="O3600">
        <v>367091720000</v>
      </c>
      <c r="P3600">
        <v>16018</v>
      </c>
      <c r="Q3600">
        <v>-4</v>
      </c>
      <c r="R3600">
        <v>1</v>
      </c>
      <c r="S3600">
        <v>67548013</v>
      </c>
      <c r="U3600" t="s">
        <v>5365</v>
      </c>
      <c r="W3600" t="s">
        <v>5366</v>
      </c>
      <c r="X3600">
        <v>367091720000</v>
      </c>
      <c r="Y3600" t="s">
        <v>65</v>
      </c>
      <c r="Z3600" t="s">
        <v>66</v>
      </c>
      <c r="AG3600" t="s">
        <v>1972</v>
      </c>
      <c r="AL3600">
        <v>5</v>
      </c>
      <c r="AN3600" t="s">
        <v>1974</v>
      </c>
      <c r="AO3600">
        <v>0</v>
      </c>
      <c r="AQ3600">
        <v>2258390</v>
      </c>
      <c r="AR3600" t="s">
        <v>4605</v>
      </c>
      <c r="AS3600" t="s">
        <v>5883</v>
      </c>
      <c r="AT3600" t="s">
        <v>2022</v>
      </c>
    </row>
    <row r="3601" spans="1:46" x14ac:dyDescent="0.25">
      <c r="A3601" t="str">
        <f>_xlfn.XLOOKUP(I3601,UTILIZADAS[Contacto1],UTILIZADAS[Source.Name],,0)</f>
        <v>Cobros Mayo</v>
      </c>
      <c r="B3601" s="18">
        <f>VLOOKUP(J3601,Ref!A:C,3,0)</f>
        <v>0</v>
      </c>
      <c r="C3601" s="18">
        <f>VLOOKUP(J3601,Ref!A:D,4,0)</f>
        <v>0</v>
      </c>
      <c r="D3601" s="18" t="str">
        <f t="shared" si="168"/>
        <v>21/may</v>
      </c>
      <c r="E3601" s="18">
        <f t="shared" si="169"/>
        <v>6</v>
      </c>
      <c r="F3601" s="18">
        <v>1</v>
      </c>
      <c r="G3601" s="18">
        <f t="shared" si="170"/>
        <v>0</v>
      </c>
      <c r="H3601" s="3">
        <v>46163.613310185188</v>
      </c>
      <c r="I3601">
        <v>67548013</v>
      </c>
      <c r="J3601" t="s">
        <v>1967</v>
      </c>
      <c r="K3601" t="s">
        <v>1968</v>
      </c>
      <c r="L3601" t="s">
        <v>1969</v>
      </c>
      <c r="M3601" t="s">
        <v>1970</v>
      </c>
      <c r="O3601">
        <v>367091720000</v>
      </c>
      <c r="P3601">
        <v>16018</v>
      </c>
      <c r="Q3601">
        <v>-4</v>
      </c>
      <c r="R3601">
        <v>1</v>
      </c>
      <c r="S3601">
        <v>67548013</v>
      </c>
      <c r="U3601" t="s">
        <v>5365</v>
      </c>
      <c r="W3601" t="s">
        <v>5366</v>
      </c>
      <c r="X3601">
        <v>367091720000</v>
      </c>
      <c r="Y3601" t="s">
        <v>65</v>
      </c>
      <c r="Z3601" t="s">
        <v>66</v>
      </c>
      <c r="AG3601" t="s">
        <v>1972</v>
      </c>
      <c r="AL3601">
        <v>0</v>
      </c>
      <c r="AN3601" t="s">
        <v>1974</v>
      </c>
      <c r="AO3601">
        <v>0</v>
      </c>
      <c r="AQ3601">
        <v>2258390</v>
      </c>
      <c r="AR3601" t="s">
        <v>4605</v>
      </c>
      <c r="AS3601" t="s">
        <v>5883</v>
      </c>
      <c r="AT3601" t="s">
        <v>1975</v>
      </c>
    </row>
    <row r="3602" spans="1:46" x14ac:dyDescent="0.25">
      <c r="A3602" t="str">
        <f>_xlfn.XLOOKUP(I3602,UTILIZADAS[Contacto1],UTILIZADAS[Source.Name],,0)</f>
        <v>Cobros Mayo</v>
      </c>
      <c r="B3602" s="18">
        <f>VLOOKUP(J3602,Ref!A:C,3,0)</f>
        <v>0</v>
      </c>
      <c r="C3602" s="18">
        <f>VLOOKUP(J3602,Ref!A:D,4,0)</f>
        <v>0</v>
      </c>
      <c r="D3602" s="18" t="str">
        <f t="shared" si="168"/>
        <v>22/may</v>
      </c>
      <c r="E3602" s="18">
        <f t="shared" si="169"/>
        <v>6</v>
      </c>
      <c r="F3602" s="18">
        <v>1</v>
      </c>
      <c r="G3602" s="18">
        <f t="shared" si="170"/>
        <v>1</v>
      </c>
      <c r="H3602" s="3">
        <v>46164.456805555557</v>
      </c>
      <c r="I3602">
        <v>67548013</v>
      </c>
      <c r="J3602" t="s">
        <v>2021</v>
      </c>
      <c r="K3602" t="s">
        <v>1968</v>
      </c>
      <c r="L3602" t="s">
        <v>1969</v>
      </c>
      <c r="M3602" t="s">
        <v>1970</v>
      </c>
      <c r="O3602">
        <v>367091720000</v>
      </c>
      <c r="P3602">
        <v>16018</v>
      </c>
      <c r="Q3602">
        <v>-4</v>
      </c>
      <c r="R3602">
        <v>1</v>
      </c>
      <c r="S3602">
        <v>67548013</v>
      </c>
      <c r="U3602" t="s">
        <v>5365</v>
      </c>
      <c r="W3602" t="s">
        <v>5366</v>
      </c>
      <c r="X3602">
        <v>367091720000</v>
      </c>
      <c r="Y3602" t="s">
        <v>65</v>
      </c>
      <c r="Z3602" t="s">
        <v>66</v>
      </c>
      <c r="AG3602" t="s">
        <v>1972</v>
      </c>
      <c r="AL3602">
        <v>5</v>
      </c>
      <c r="AN3602" t="s">
        <v>1974</v>
      </c>
      <c r="AO3602">
        <v>0</v>
      </c>
      <c r="AQ3602">
        <v>2258390</v>
      </c>
      <c r="AR3602" t="s">
        <v>4605</v>
      </c>
      <c r="AS3602" t="s">
        <v>5883</v>
      </c>
      <c r="AT3602" t="s">
        <v>2022</v>
      </c>
    </row>
    <row r="3603" spans="1:46" x14ac:dyDescent="0.25">
      <c r="A3603" t="str">
        <f>_xlfn.XLOOKUP(I3603,UTILIZADAS[Contacto1],UTILIZADAS[Source.Name],,0)</f>
        <v>Cobros Mayo</v>
      </c>
      <c r="B3603" s="18">
        <f>VLOOKUP(J3603,Ref!A:C,3,0)</f>
        <v>0</v>
      </c>
      <c r="C3603" s="18">
        <f>VLOOKUP(J3603,Ref!A:D,4,0)</f>
        <v>0</v>
      </c>
      <c r="D3603" s="18" t="str">
        <f t="shared" si="168"/>
        <v>12/may</v>
      </c>
      <c r="E3603" s="18">
        <f t="shared" si="169"/>
        <v>2</v>
      </c>
      <c r="F3603" s="18">
        <v>1</v>
      </c>
      <c r="G3603" s="18">
        <f t="shared" si="170"/>
        <v>0</v>
      </c>
      <c r="H3603" s="3">
        <v>46154.609560185185</v>
      </c>
      <c r="I3603">
        <v>67549384</v>
      </c>
      <c r="J3603" t="s">
        <v>1967</v>
      </c>
      <c r="K3603" t="s">
        <v>1968</v>
      </c>
      <c r="L3603" t="s">
        <v>1969</v>
      </c>
      <c r="M3603" t="s">
        <v>1970</v>
      </c>
      <c r="O3603">
        <v>367053310000</v>
      </c>
      <c r="P3603">
        <v>16018</v>
      </c>
      <c r="Q3603">
        <v>-4</v>
      </c>
      <c r="R3603">
        <v>1</v>
      </c>
      <c r="S3603">
        <v>67549384</v>
      </c>
      <c r="U3603" t="s">
        <v>6169</v>
      </c>
      <c r="W3603" t="s">
        <v>5368</v>
      </c>
      <c r="X3603">
        <v>367053310000</v>
      </c>
      <c r="Y3603" t="s">
        <v>65</v>
      </c>
      <c r="Z3603" t="s">
        <v>66</v>
      </c>
      <c r="AF3603" t="s">
        <v>1976</v>
      </c>
      <c r="AG3603" t="s">
        <v>1972</v>
      </c>
      <c r="AL3603">
        <v>0</v>
      </c>
      <c r="AN3603" t="s">
        <v>1974</v>
      </c>
      <c r="AO3603">
        <v>0</v>
      </c>
      <c r="AQ3603">
        <v>2258391</v>
      </c>
      <c r="AR3603" t="s">
        <v>4605</v>
      </c>
      <c r="AS3603" t="s">
        <v>5883</v>
      </c>
      <c r="AT3603" t="s">
        <v>1975</v>
      </c>
    </row>
    <row r="3604" spans="1:46" x14ac:dyDescent="0.25">
      <c r="A3604" t="str">
        <f>_xlfn.XLOOKUP(I3604,UTILIZADAS[Contacto1],UTILIZADAS[Source.Name],,0)</f>
        <v>Cobros Mayo</v>
      </c>
      <c r="B3604" s="18">
        <f>VLOOKUP(J3604,Ref!A:C,3,0)</f>
        <v>0</v>
      </c>
      <c r="C3604" s="18">
        <f>VLOOKUP(J3604,Ref!A:D,4,0)</f>
        <v>0</v>
      </c>
      <c r="D3604" s="18" t="str">
        <f t="shared" si="168"/>
        <v>14/may</v>
      </c>
      <c r="E3604" s="18">
        <f t="shared" si="169"/>
        <v>2</v>
      </c>
      <c r="F3604" s="18">
        <v>1</v>
      </c>
      <c r="G3604" s="18">
        <f t="shared" si="170"/>
        <v>1</v>
      </c>
      <c r="H3604" s="3">
        <v>46156.641921296294</v>
      </c>
      <c r="I3604">
        <v>67549384</v>
      </c>
      <c r="J3604">
        <v>6004</v>
      </c>
      <c r="K3604" t="s">
        <v>1983</v>
      </c>
      <c r="L3604" t="s">
        <v>1897</v>
      </c>
      <c r="M3604" t="s">
        <v>1970</v>
      </c>
      <c r="O3604">
        <v>367053310000</v>
      </c>
      <c r="P3604">
        <v>16018</v>
      </c>
      <c r="Q3604">
        <v>-4</v>
      </c>
      <c r="R3604">
        <v>1</v>
      </c>
      <c r="S3604">
        <v>67549384</v>
      </c>
      <c r="U3604" t="s">
        <v>6169</v>
      </c>
      <c r="W3604" t="s">
        <v>5368</v>
      </c>
      <c r="X3604">
        <v>367053310000</v>
      </c>
      <c r="Y3604" t="s">
        <v>65</v>
      </c>
      <c r="Z3604" t="s">
        <v>66</v>
      </c>
      <c r="AF3604" t="s">
        <v>1976</v>
      </c>
      <c r="AG3604" t="s">
        <v>1972</v>
      </c>
      <c r="AL3604">
        <v>76</v>
      </c>
      <c r="AM3604" t="s">
        <v>1979</v>
      </c>
      <c r="AN3604" t="s">
        <v>1987</v>
      </c>
      <c r="AO3604">
        <v>0</v>
      </c>
      <c r="AQ3604">
        <v>2258391</v>
      </c>
      <c r="AR3604" t="s">
        <v>4605</v>
      </c>
      <c r="AS3604" t="s">
        <v>5883</v>
      </c>
      <c r="AT3604" t="s">
        <v>1984</v>
      </c>
    </row>
    <row r="3605" spans="1:46" x14ac:dyDescent="0.25">
      <c r="A3605" t="str">
        <f>_xlfn.XLOOKUP(I3605,UTILIZADAS[Contacto1],UTILIZADAS[Source.Name],,0)</f>
        <v>Cobros Mayo</v>
      </c>
      <c r="B3605" s="18">
        <f>VLOOKUP(J3605,Ref!A:C,3,0)</f>
        <v>0</v>
      </c>
      <c r="C3605" s="18">
        <f>VLOOKUP(J3605,Ref!A:D,4,0)</f>
        <v>0</v>
      </c>
      <c r="D3605" s="18" t="str">
        <f t="shared" si="168"/>
        <v>12/may</v>
      </c>
      <c r="E3605" s="18">
        <f t="shared" si="169"/>
        <v>7</v>
      </c>
      <c r="F3605" s="18">
        <v>1</v>
      </c>
      <c r="G3605" s="18">
        <f t="shared" si="170"/>
        <v>0</v>
      </c>
      <c r="H3605" s="3">
        <v>46154.609652777777</v>
      </c>
      <c r="I3605">
        <v>67555828</v>
      </c>
      <c r="J3605" t="s">
        <v>1967</v>
      </c>
      <c r="K3605" t="s">
        <v>1968</v>
      </c>
      <c r="L3605" t="s">
        <v>1969</v>
      </c>
      <c r="M3605" t="s">
        <v>1970</v>
      </c>
      <c r="O3605">
        <v>368080700000</v>
      </c>
      <c r="P3605">
        <v>16018</v>
      </c>
      <c r="Q3605">
        <v>-4</v>
      </c>
      <c r="R3605">
        <v>1</v>
      </c>
      <c r="S3605">
        <v>67555828</v>
      </c>
      <c r="U3605" t="s">
        <v>5369</v>
      </c>
      <c r="W3605" t="s">
        <v>5370</v>
      </c>
      <c r="X3605">
        <v>368080700000</v>
      </c>
      <c r="Y3605" t="s">
        <v>65</v>
      </c>
      <c r="Z3605" t="s">
        <v>66</v>
      </c>
      <c r="AG3605" t="s">
        <v>1972</v>
      </c>
      <c r="AL3605">
        <v>0</v>
      </c>
      <c r="AN3605" t="s">
        <v>1974</v>
      </c>
      <c r="AO3605">
        <v>0</v>
      </c>
      <c r="AQ3605">
        <v>2258392</v>
      </c>
      <c r="AR3605" t="s">
        <v>4605</v>
      </c>
      <c r="AS3605" t="s">
        <v>5883</v>
      </c>
      <c r="AT3605" t="s">
        <v>1975</v>
      </c>
    </row>
    <row r="3606" spans="1:46" x14ac:dyDescent="0.25">
      <c r="A3606" t="str">
        <f>_xlfn.XLOOKUP(I3606,UTILIZADAS[Contacto1],UTILIZADAS[Source.Name],,0)</f>
        <v>Cobros Mayo</v>
      </c>
      <c r="B3606" s="18">
        <f>VLOOKUP(J3606,Ref!A:C,3,0)</f>
        <v>0</v>
      </c>
      <c r="C3606" s="18">
        <f>VLOOKUP(J3606,Ref!A:D,4,0)</f>
        <v>0</v>
      </c>
      <c r="D3606" s="18" t="str">
        <f t="shared" si="168"/>
        <v>14/may</v>
      </c>
      <c r="E3606" s="18">
        <f t="shared" si="169"/>
        <v>7</v>
      </c>
      <c r="F3606" s="18">
        <v>1</v>
      </c>
      <c r="G3606" s="18">
        <f t="shared" si="170"/>
        <v>0</v>
      </c>
      <c r="H3606" s="3">
        <v>46156.641550925924</v>
      </c>
      <c r="I3606">
        <v>67555828</v>
      </c>
      <c r="J3606" t="s">
        <v>1967</v>
      </c>
      <c r="K3606" t="s">
        <v>1968</v>
      </c>
      <c r="L3606" t="s">
        <v>1969</v>
      </c>
      <c r="M3606" t="s">
        <v>1970</v>
      </c>
      <c r="O3606">
        <v>368080700000</v>
      </c>
      <c r="P3606">
        <v>16018</v>
      </c>
      <c r="Q3606">
        <v>-4</v>
      </c>
      <c r="R3606">
        <v>1</v>
      </c>
      <c r="S3606">
        <v>67555828</v>
      </c>
      <c r="U3606" t="s">
        <v>5369</v>
      </c>
      <c r="W3606" t="s">
        <v>5370</v>
      </c>
      <c r="X3606">
        <v>368080700000</v>
      </c>
      <c r="Y3606" t="s">
        <v>65</v>
      </c>
      <c r="Z3606" t="s">
        <v>66</v>
      </c>
      <c r="AG3606" t="s">
        <v>1972</v>
      </c>
      <c r="AL3606">
        <v>0</v>
      </c>
      <c r="AN3606" t="s">
        <v>1974</v>
      </c>
      <c r="AO3606">
        <v>0</v>
      </c>
      <c r="AQ3606">
        <v>2258392</v>
      </c>
      <c r="AR3606" t="s">
        <v>4605</v>
      </c>
      <c r="AS3606" t="s">
        <v>5883</v>
      </c>
      <c r="AT3606" t="s">
        <v>1975</v>
      </c>
    </row>
    <row r="3607" spans="1:46" x14ac:dyDescent="0.25">
      <c r="A3607" t="str">
        <f>_xlfn.XLOOKUP(I3607,UTILIZADAS[Contacto1],UTILIZADAS[Source.Name],,0)</f>
        <v>Cobros Mayo</v>
      </c>
      <c r="B3607" s="18">
        <f>VLOOKUP(J3607,Ref!A:C,3,0)</f>
        <v>0</v>
      </c>
      <c r="C3607" s="18">
        <f>VLOOKUP(J3607,Ref!A:D,4,0)</f>
        <v>0</v>
      </c>
      <c r="D3607" s="18" t="str">
        <f t="shared" si="168"/>
        <v>19/may</v>
      </c>
      <c r="E3607" s="18">
        <f t="shared" si="169"/>
        <v>7</v>
      </c>
      <c r="F3607" s="18">
        <v>1</v>
      </c>
      <c r="G3607" s="18">
        <f t="shared" si="170"/>
        <v>0</v>
      </c>
      <c r="H3607" s="3">
        <v>46161.387662037036</v>
      </c>
      <c r="I3607">
        <v>67555828</v>
      </c>
      <c r="J3607" t="s">
        <v>2023</v>
      </c>
      <c r="K3607" t="s">
        <v>1968</v>
      </c>
      <c r="L3607" t="s">
        <v>1969</v>
      </c>
      <c r="M3607" t="s">
        <v>1970</v>
      </c>
      <c r="O3607">
        <v>368080700000</v>
      </c>
      <c r="P3607">
        <v>16018</v>
      </c>
      <c r="Q3607">
        <v>-4</v>
      </c>
      <c r="R3607">
        <v>1</v>
      </c>
      <c r="S3607">
        <v>67555828</v>
      </c>
      <c r="U3607" t="s">
        <v>5369</v>
      </c>
      <c r="W3607" t="s">
        <v>5370</v>
      </c>
      <c r="X3607">
        <v>368080700000</v>
      </c>
      <c r="Y3607" t="s">
        <v>65</v>
      </c>
      <c r="Z3607" t="s">
        <v>66</v>
      </c>
      <c r="AG3607" t="s">
        <v>1972</v>
      </c>
      <c r="AL3607">
        <v>0</v>
      </c>
      <c r="AN3607" t="s">
        <v>1974</v>
      </c>
      <c r="AO3607">
        <v>0</v>
      </c>
      <c r="AQ3607">
        <v>2258392</v>
      </c>
      <c r="AR3607" t="s">
        <v>4605</v>
      </c>
      <c r="AS3607" t="s">
        <v>5883</v>
      </c>
      <c r="AT3607" t="s">
        <v>2024</v>
      </c>
    </row>
    <row r="3608" spans="1:46" x14ac:dyDescent="0.25">
      <c r="A3608" t="str">
        <f>_xlfn.XLOOKUP(I3608,UTILIZADAS[Contacto1],UTILIZADAS[Source.Name],,0)</f>
        <v>Cobros Mayo</v>
      </c>
      <c r="B3608" s="18">
        <f>VLOOKUP(J3608,Ref!A:C,3,0)</f>
        <v>0</v>
      </c>
      <c r="C3608" s="18">
        <f>VLOOKUP(J3608,Ref!A:D,4,0)</f>
        <v>0</v>
      </c>
      <c r="D3608" s="18" t="str">
        <f t="shared" si="168"/>
        <v>19/may</v>
      </c>
      <c r="E3608" s="18">
        <f t="shared" si="169"/>
        <v>7</v>
      </c>
      <c r="F3608" s="18">
        <v>1</v>
      </c>
      <c r="G3608" s="18">
        <f t="shared" si="170"/>
        <v>0</v>
      </c>
      <c r="H3608" s="3">
        <v>46161.521643518521</v>
      </c>
      <c r="I3608">
        <v>67555828</v>
      </c>
      <c r="J3608" t="s">
        <v>1967</v>
      </c>
      <c r="K3608" t="s">
        <v>1968</v>
      </c>
      <c r="L3608" t="s">
        <v>1969</v>
      </c>
      <c r="M3608" t="s">
        <v>1970</v>
      </c>
      <c r="O3608">
        <v>368080700000</v>
      </c>
      <c r="P3608">
        <v>16018</v>
      </c>
      <c r="Q3608">
        <v>-4</v>
      </c>
      <c r="R3608">
        <v>1</v>
      </c>
      <c r="S3608">
        <v>67555828</v>
      </c>
      <c r="U3608" t="s">
        <v>5369</v>
      </c>
      <c r="W3608" t="s">
        <v>5370</v>
      </c>
      <c r="X3608">
        <v>368080700000</v>
      </c>
      <c r="Y3608" t="s">
        <v>65</v>
      </c>
      <c r="Z3608" t="s">
        <v>66</v>
      </c>
      <c r="AG3608" t="s">
        <v>1972</v>
      </c>
      <c r="AL3608">
        <v>0</v>
      </c>
      <c r="AN3608" t="s">
        <v>1974</v>
      </c>
      <c r="AO3608">
        <v>0</v>
      </c>
      <c r="AQ3608">
        <v>2258392</v>
      </c>
      <c r="AR3608" t="s">
        <v>4605</v>
      </c>
      <c r="AS3608" t="s">
        <v>5883</v>
      </c>
      <c r="AT3608" t="s">
        <v>1975</v>
      </c>
    </row>
    <row r="3609" spans="1:46" x14ac:dyDescent="0.25">
      <c r="A3609" t="str">
        <f>_xlfn.XLOOKUP(I3609,UTILIZADAS[Contacto1],UTILIZADAS[Source.Name],,0)</f>
        <v>Cobros Mayo</v>
      </c>
      <c r="B3609" s="18">
        <f>VLOOKUP(J3609,Ref!A:C,3,0)</f>
        <v>0</v>
      </c>
      <c r="C3609" s="18">
        <f>VLOOKUP(J3609,Ref!A:D,4,0)</f>
        <v>0</v>
      </c>
      <c r="D3609" s="18" t="str">
        <f t="shared" si="168"/>
        <v>20/may</v>
      </c>
      <c r="E3609" s="18">
        <f t="shared" si="169"/>
        <v>7</v>
      </c>
      <c r="F3609" s="18">
        <v>1</v>
      </c>
      <c r="G3609" s="18">
        <f t="shared" si="170"/>
        <v>0</v>
      </c>
      <c r="H3609" s="3">
        <v>46162.600752314815</v>
      </c>
      <c r="I3609">
        <v>67555828</v>
      </c>
      <c r="J3609" t="s">
        <v>1967</v>
      </c>
      <c r="K3609" t="s">
        <v>1968</v>
      </c>
      <c r="L3609" t="s">
        <v>1969</v>
      </c>
      <c r="M3609" t="s">
        <v>1970</v>
      </c>
      <c r="O3609">
        <v>368080700000</v>
      </c>
      <c r="P3609">
        <v>16018</v>
      </c>
      <c r="Q3609">
        <v>-4</v>
      </c>
      <c r="R3609">
        <v>1</v>
      </c>
      <c r="S3609">
        <v>67555828</v>
      </c>
      <c r="U3609" t="s">
        <v>5369</v>
      </c>
      <c r="W3609" t="s">
        <v>5370</v>
      </c>
      <c r="X3609">
        <v>368080700000</v>
      </c>
      <c r="Y3609" t="s">
        <v>65</v>
      </c>
      <c r="Z3609" t="s">
        <v>66</v>
      </c>
      <c r="AG3609" t="s">
        <v>1972</v>
      </c>
      <c r="AL3609">
        <v>0</v>
      </c>
      <c r="AN3609" t="s">
        <v>1974</v>
      </c>
      <c r="AO3609">
        <v>0</v>
      </c>
      <c r="AQ3609">
        <v>2258392</v>
      </c>
      <c r="AR3609" t="s">
        <v>4605</v>
      </c>
      <c r="AS3609" t="s">
        <v>5883</v>
      </c>
      <c r="AT3609" t="s">
        <v>1975</v>
      </c>
    </row>
    <row r="3610" spans="1:46" x14ac:dyDescent="0.25">
      <c r="A3610" t="str">
        <f>_xlfn.XLOOKUP(I3610,UTILIZADAS[Contacto1],UTILIZADAS[Source.Name],,0)</f>
        <v>Cobros Mayo</v>
      </c>
      <c r="B3610" s="18">
        <f>VLOOKUP(J3610,Ref!A:C,3,0)</f>
        <v>0</v>
      </c>
      <c r="C3610" s="18">
        <f>VLOOKUP(J3610,Ref!A:D,4,0)</f>
        <v>0</v>
      </c>
      <c r="D3610" s="18" t="str">
        <f t="shared" si="168"/>
        <v>21/may</v>
      </c>
      <c r="E3610" s="18">
        <f t="shared" si="169"/>
        <v>7</v>
      </c>
      <c r="F3610" s="18">
        <v>1</v>
      </c>
      <c r="G3610" s="18">
        <f t="shared" si="170"/>
        <v>0</v>
      </c>
      <c r="H3610" s="3">
        <v>46163.613611111112</v>
      </c>
      <c r="I3610">
        <v>67555828</v>
      </c>
      <c r="J3610" t="s">
        <v>1967</v>
      </c>
      <c r="K3610" t="s">
        <v>1968</v>
      </c>
      <c r="L3610" t="s">
        <v>1969</v>
      </c>
      <c r="M3610" t="s">
        <v>1970</v>
      </c>
      <c r="O3610">
        <v>368080700000</v>
      </c>
      <c r="P3610">
        <v>16018</v>
      </c>
      <c r="Q3610">
        <v>-4</v>
      </c>
      <c r="R3610">
        <v>1</v>
      </c>
      <c r="S3610">
        <v>67555828</v>
      </c>
      <c r="U3610" t="s">
        <v>5369</v>
      </c>
      <c r="W3610" t="s">
        <v>5370</v>
      </c>
      <c r="X3610">
        <v>368080700000</v>
      </c>
      <c r="Y3610" t="s">
        <v>65</v>
      </c>
      <c r="Z3610" t="s">
        <v>66</v>
      </c>
      <c r="AG3610" t="s">
        <v>1972</v>
      </c>
      <c r="AL3610">
        <v>0</v>
      </c>
      <c r="AN3610" t="s">
        <v>1974</v>
      </c>
      <c r="AO3610">
        <v>0</v>
      </c>
      <c r="AQ3610">
        <v>2258392</v>
      </c>
      <c r="AR3610" t="s">
        <v>4605</v>
      </c>
      <c r="AS3610" t="s">
        <v>5883</v>
      </c>
      <c r="AT3610" t="s">
        <v>1975</v>
      </c>
    </row>
    <row r="3611" spans="1:46" x14ac:dyDescent="0.25">
      <c r="A3611" t="str">
        <f>_xlfn.XLOOKUP(I3611,UTILIZADAS[Contacto1],UTILIZADAS[Source.Name],,0)</f>
        <v>Cobros Mayo</v>
      </c>
      <c r="B3611" s="18">
        <f>VLOOKUP(J3611,Ref!A:C,3,0)</f>
        <v>0</v>
      </c>
      <c r="C3611" s="18">
        <f>VLOOKUP(J3611,Ref!A:D,4,0)</f>
        <v>0</v>
      </c>
      <c r="D3611" s="18" t="str">
        <f t="shared" si="168"/>
        <v>22/may</v>
      </c>
      <c r="E3611" s="18">
        <f t="shared" si="169"/>
        <v>7</v>
      </c>
      <c r="F3611" s="18">
        <v>1</v>
      </c>
      <c r="G3611" s="18">
        <f t="shared" si="170"/>
        <v>1</v>
      </c>
      <c r="H3611" s="3">
        <v>46164.45689814815</v>
      </c>
      <c r="I3611">
        <v>67555828</v>
      </c>
      <c r="J3611" t="s">
        <v>1967</v>
      </c>
      <c r="K3611" t="s">
        <v>1968</v>
      </c>
      <c r="L3611" t="s">
        <v>1969</v>
      </c>
      <c r="M3611" t="s">
        <v>1970</v>
      </c>
      <c r="O3611">
        <v>368080700000</v>
      </c>
      <c r="P3611">
        <v>16018</v>
      </c>
      <c r="Q3611">
        <v>-4</v>
      </c>
      <c r="R3611">
        <v>1</v>
      </c>
      <c r="S3611">
        <v>67555828</v>
      </c>
      <c r="U3611" t="s">
        <v>5369</v>
      </c>
      <c r="W3611" t="s">
        <v>5370</v>
      </c>
      <c r="X3611">
        <v>368080700000</v>
      </c>
      <c r="Y3611" t="s">
        <v>65</v>
      </c>
      <c r="Z3611" t="s">
        <v>66</v>
      </c>
      <c r="AG3611" t="s">
        <v>1972</v>
      </c>
      <c r="AL3611">
        <v>0</v>
      </c>
      <c r="AN3611" t="s">
        <v>1974</v>
      </c>
      <c r="AO3611">
        <v>0</v>
      </c>
      <c r="AQ3611">
        <v>2258392</v>
      </c>
      <c r="AR3611" t="s">
        <v>4605</v>
      </c>
      <c r="AS3611" t="s">
        <v>5883</v>
      </c>
      <c r="AT3611" t="s">
        <v>1975</v>
      </c>
    </row>
    <row r="3612" spans="1:46" x14ac:dyDescent="0.25">
      <c r="A3612" t="str">
        <f>_xlfn.XLOOKUP(I3612,UTILIZADAS[Contacto1],UTILIZADAS[Source.Name],,0)</f>
        <v>Cobros Mayo</v>
      </c>
      <c r="B3612" s="18">
        <f>VLOOKUP(J3612,Ref!A:C,3,0)</f>
        <v>0</v>
      </c>
      <c r="C3612" s="18">
        <f>VLOOKUP(J3612,Ref!A:D,4,0)</f>
        <v>0</v>
      </c>
      <c r="D3612" s="18" t="str">
        <f t="shared" si="168"/>
        <v>12/may</v>
      </c>
      <c r="E3612" s="18">
        <f t="shared" si="169"/>
        <v>5</v>
      </c>
      <c r="F3612" s="18">
        <v>1</v>
      </c>
      <c r="G3612" s="18">
        <f t="shared" si="170"/>
        <v>0</v>
      </c>
      <c r="H3612" s="3">
        <v>46154.61042824074</v>
      </c>
      <c r="I3612">
        <v>67560097</v>
      </c>
      <c r="J3612" t="s">
        <v>2021</v>
      </c>
      <c r="K3612" t="s">
        <v>1968</v>
      </c>
      <c r="L3612" t="s">
        <v>1969</v>
      </c>
      <c r="M3612" t="s">
        <v>1970</v>
      </c>
      <c r="O3612">
        <v>365088000000</v>
      </c>
      <c r="P3612">
        <v>16018</v>
      </c>
      <c r="Q3612">
        <v>-4</v>
      </c>
      <c r="R3612">
        <v>1</v>
      </c>
      <c r="S3612">
        <v>67560097</v>
      </c>
      <c r="U3612" t="s">
        <v>5371</v>
      </c>
      <c r="W3612" t="s">
        <v>5372</v>
      </c>
      <c r="X3612">
        <v>365088000000</v>
      </c>
      <c r="Y3612" t="s">
        <v>85</v>
      </c>
      <c r="Z3612" t="s">
        <v>66</v>
      </c>
      <c r="AF3612" t="s">
        <v>1976</v>
      </c>
      <c r="AG3612" t="s">
        <v>1972</v>
      </c>
      <c r="AL3612">
        <v>5</v>
      </c>
      <c r="AN3612" t="s">
        <v>1974</v>
      </c>
      <c r="AO3612">
        <v>0</v>
      </c>
      <c r="AQ3612">
        <v>2258393</v>
      </c>
      <c r="AR3612" t="s">
        <v>4605</v>
      </c>
      <c r="AS3612" t="s">
        <v>5883</v>
      </c>
      <c r="AT3612" t="s">
        <v>2022</v>
      </c>
    </row>
    <row r="3613" spans="1:46" x14ac:dyDescent="0.25">
      <c r="A3613" t="str">
        <f>_xlfn.XLOOKUP(I3613,UTILIZADAS[Contacto1],UTILIZADAS[Source.Name],,0)</f>
        <v>Cobros Mayo</v>
      </c>
      <c r="B3613" s="18">
        <f>VLOOKUP(J3613,Ref!A:C,3,0)</f>
        <v>0</v>
      </c>
      <c r="C3613" s="18">
        <f>VLOOKUP(J3613,Ref!A:D,4,0)</f>
        <v>0</v>
      </c>
      <c r="D3613" s="18" t="str">
        <f t="shared" si="168"/>
        <v>14/may</v>
      </c>
      <c r="E3613" s="18">
        <f t="shared" si="169"/>
        <v>5</v>
      </c>
      <c r="F3613" s="18">
        <v>1</v>
      </c>
      <c r="G3613" s="18">
        <f t="shared" si="170"/>
        <v>0</v>
      </c>
      <c r="H3613" s="3">
        <v>46156.641944444447</v>
      </c>
      <c r="I3613">
        <v>67560097</v>
      </c>
      <c r="J3613" t="s">
        <v>2021</v>
      </c>
      <c r="K3613" t="s">
        <v>1968</v>
      </c>
      <c r="L3613" t="s">
        <v>1969</v>
      </c>
      <c r="M3613" t="s">
        <v>1970</v>
      </c>
      <c r="O3613">
        <v>365088000000</v>
      </c>
      <c r="P3613">
        <v>16018</v>
      </c>
      <c r="Q3613">
        <v>-4</v>
      </c>
      <c r="R3613">
        <v>1</v>
      </c>
      <c r="S3613">
        <v>67560097</v>
      </c>
      <c r="U3613" t="s">
        <v>5371</v>
      </c>
      <c r="W3613" t="s">
        <v>5372</v>
      </c>
      <c r="X3613">
        <v>365088000000</v>
      </c>
      <c r="Y3613" t="s">
        <v>85</v>
      </c>
      <c r="Z3613" t="s">
        <v>66</v>
      </c>
      <c r="AF3613" t="s">
        <v>1976</v>
      </c>
      <c r="AG3613" t="s">
        <v>1972</v>
      </c>
      <c r="AL3613">
        <v>5</v>
      </c>
      <c r="AN3613" t="s">
        <v>1974</v>
      </c>
      <c r="AO3613">
        <v>0</v>
      </c>
      <c r="AQ3613">
        <v>2258393</v>
      </c>
      <c r="AR3613" t="s">
        <v>4605</v>
      </c>
      <c r="AS3613" t="s">
        <v>5883</v>
      </c>
      <c r="AT3613" t="s">
        <v>2022</v>
      </c>
    </row>
    <row r="3614" spans="1:46" x14ac:dyDescent="0.25">
      <c r="A3614" t="str">
        <f>_xlfn.XLOOKUP(I3614,UTILIZADAS[Contacto1],UTILIZADAS[Source.Name],,0)</f>
        <v>Cobros Mayo</v>
      </c>
      <c r="B3614" s="18">
        <f>VLOOKUP(J3614,Ref!A:C,3,0)</f>
        <v>1</v>
      </c>
      <c r="C3614" s="18">
        <f>VLOOKUP(J3614,Ref!A:D,4,0)</f>
        <v>1</v>
      </c>
      <c r="D3614" s="18" t="str">
        <f t="shared" si="168"/>
        <v>19/may</v>
      </c>
      <c r="E3614" s="18">
        <f t="shared" si="169"/>
        <v>5</v>
      </c>
      <c r="F3614" s="18">
        <v>1</v>
      </c>
      <c r="G3614" s="18">
        <f t="shared" si="170"/>
        <v>0</v>
      </c>
      <c r="H3614" s="3">
        <v>46161.38958333333</v>
      </c>
      <c r="I3614">
        <v>67560097</v>
      </c>
      <c r="J3614">
        <v>6007</v>
      </c>
      <c r="K3614" t="s">
        <v>1983</v>
      </c>
      <c r="L3614" t="s">
        <v>1897</v>
      </c>
      <c r="M3614" t="s">
        <v>1970</v>
      </c>
      <c r="O3614">
        <v>365088000000</v>
      </c>
      <c r="P3614">
        <v>16018</v>
      </c>
      <c r="Q3614">
        <v>-4</v>
      </c>
      <c r="R3614">
        <v>1</v>
      </c>
      <c r="S3614">
        <v>67560097</v>
      </c>
      <c r="U3614" t="s">
        <v>5371</v>
      </c>
      <c r="W3614" t="s">
        <v>5372</v>
      </c>
      <c r="X3614">
        <v>365088000000</v>
      </c>
      <c r="Y3614" t="s">
        <v>85</v>
      </c>
      <c r="Z3614" t="s">
        <v>66</v>
      </c>
      <c r="AF3614" t="s">
        <v>1976</v>
      </c>
      <c r="AG3614" t="s">
        <v>1972</v>
      </c>
      <c r="AL3614">
        <v>102</v>
      </c>
      <c r="AM3614" t="s">
        <v>1979</v>
      </c>
      <c r="AN3614" t="s">
        <v>1987</v>
      </c>
      <c r="AO3614">
        <v>0</v>
      </c>
      <c r="AQ3614">
        <v>2258393</v>
      </c>
      <c r="AR3614" t="s">
        <v>4605</v>
      </c>
      <c r="AS3614" t="s">
        <v>5883</v>
      </c>
      <c r="AT3614" t="s">
        <v>1898</v>
      </c>
    </row>
    <row r="3615" spans="1:46" x14ac:dyDescent="0.25">
      <c r="A3615" t="str">
        <f>_xlfn.XLOOKUP(I3615,UTILIZADAS[Contacto1],UTILIZADAS[Source.Name],,0)</f>
        <v>Cobros Mayo</v>
      </c>
      <c r="B3615" s="18">
        <f>VLOOKUP(J3615,Ref!A:C,3,0)</f>
        <v>1</v>
      </c>
      <c r="C3615" s="18">
        <f>VLOOKUP(J3615,Ref!A:D,4,0)</f>
        <v>1</v>
      </c>
      <c r="D3615" s="18" t="str">
        <f t="shared" si="168"/>
        <v>19/may</v>
      </c>
      <c r="E3615" s="18">
        <f t="shared" si="169"/>
        <v>5</v>
      </c>
      <c r="F3615" s="18">
        <v>1</v>
      </c>
      <c r="G3615" s="18">
        <f t="shared" si="170"/>
        <v>0</v>
      </c>
      <c r="H3615" s="3">
        <v>46161.390868055554</v>
      </c>
      <c r="I3615">
        <v>67560097</v>
      </c>
      <c r="J3615">
        <v>6007</v>
      </c>
      <c r="K3615" t="s">
        <v>1983</v>
      </c>
      <c r="L3615" t="s">
        <v>1897</v>
      </c>
      <c r="M3615" t="s">
        <v>1970</v>
      </c>
      <c r="O3615">
        <v>365088000000</v>
      </c>
      <c r="P3615">
        <v>16018</v>
      </c>
      <c r="Q3615">
        <v>-4</v>
      </c>
      <c r="R3615">
        <v>1</v>
      </c>
      <c r="S3615">
        <v>67560097</v>
      </c>
      <c r="U3615" t="s">
        <v>5371</v>
      </c>
      <c r="W3615" t="s">
        <v>5372</v>
      </c>
      <c r="X3615">
        <v>365088000000</v>
      </c>
      <c r="Y3615" t="s">
        <v>85</v>
      </c>
      <c r="Z3615" t="s">
        <v>66</v>
      </c>
      <c r="AF3615" t="s">
        <v>1976</v>
      </c>
      <c r="AG3615" t="s">
        <v>1972</v>
      </c>
      <c r="AL3615">
        <v>5</v>
      </c>
      <c r="AM3615" t="s">
        <v>1979</v>
      </c>
      <c r="AN3615" t="s">
        <v>1977</v>
      </c>
      <c r="AO3615">
        <v>0</v>
      </c>
      <c r="AQ3615">
        <v>2258393</v>
      </c>
      <c r="AR3615" t="s">
        <v>4605</v>
      </c>
      <c r="AS3615" t="s">
        <v>5883</v>
      </c>
      <c r="AT3615" t="s">
        <v>1898</v>
      </c>
    </row>
    <row r="3616" spans="1:46" x14ac:dyDescent="0.25">
      <c r="A3616" t="str">
        <f>_xlfn.XLOOKUP(I3616,UTILIZADAS[Contacto1],UTILIZADAS[Source.Name],,0)</f>
        <v>Cobros Mayo</v>
      </c>
      <c r="B3616" s="18">
        <f>VLOOKUP(J3616,Ref!A:C,3,0)</f>
        <v>1</v>
      </c>
      <c r="C3616" s="18">
        <f>VLOOKUP(J3616,Ref!A:D,4,0)</f>
        <v>1</v>
      </c>
      <c r="D3616" s="18" t="str">
        <f t="shared" si="168"/>
        <v>19/may</v>
      </c>
      <c r="E3616" s="18">
        <f t="shared" si="169"/>
        <v>5</v>
      </c>
      <c r="F3616" s="18">
        <v>1</v>
      </c>
      <c r="G3616" s="18">
        <f t="shared" si="170"/>
        <v>1</v>
      </c>
      <c r="H3616" s="3">
        <v>46161.391030092593</v>
      </c>
      <c r="I3616">
        <v>67560097</v>
      </c>
      <c r="J3616">
        <v>6007</v>
      </c>
      <c r="K3616" t="s">
        <v>1983</v>
      </c>
      <c r="L3616" t="s">
        <v>1897</v>
      </c>
      <c r="M3616" t="s">
        <v>1970</v>
      </c>
      <c r="O3616">
        <v>365088000000</v>
      </c>
      <c r="P3616">
        <v>16018</v>
      </c>
      <c r="Q3616">
        <v>-4</v>
      </c>
      <c r="R3616">
        <v>1</v>
      </c>
      <c r="S3616">
        <v>67560097</v>
      </c>
      <c r="U3616" t="s">
        <v>5371</v>
      </c>
      <c r="W3616" t="s">
        <v>5372</v>
      </c>
      <c r="X3616">
        <v>365088000000</v>
      </c>
      <c r="Y3616" t="s">
        <v>85</v>
      </c>
      <c r="Z3616" t="s">
        <v>66</v>
      </c>
      <c r="AF3616" t="s">
        <v>1976</v>
      </c>
      <c r="AG3616" t="s">
        <v>1972</v>
      </c>
      <c r="AL3616">
        <v>182</v>
      </c>
      <c r="AM3616" t="s">
        <v>1979</v>
      </c>
      <c r="AN3616" t="s">
        <v>1977</v>
      </c>
      <c r="AO3616">
        <v>0</v>
      </c>
      <c r="AQ3616">
        <v>2258393</v>
      </c>
      <c r="AR3616" t="s">
        <v>4605</v>
      </c>
      <c r="AS3616" t="s">
        <v>5883</v>
      </c>
      <c r="AT3616" t="s">
        <v>1898</v>
      </c>
    </row>
    <row r="3617" spans="1:46" x14ac:dyDescent="0.25">
      <c r="A3617" t="str">
        <f>_xlfn.XLOOKUP(I3617,UTILIZADAS[Contacto1],UTILIZADAS[Source.Name],,0)</f>
        <v>Cobros Mayo</v>
      </c>
      <c r="B3617" s="18">
        <f>VLOOKUP(J3617,Ref!A:C,3,0)</f>
        <v>1</v>
      </c>
      <c r="C3617" s="18">
        <f>VLOOKUP(J3617,Ref!A:D,4,0)</f>
        <v>1</v>
      </c>
      <c r="D3617" s="18" t="str">
        <f t="shared" si="168"/>
        <v>12/may</v>
      </c>
      <c r="E3617" s="18">
        <f t="shared" si="169"/>
        <v>1</v>
      </c>
      <c r="F3617" s="18">
        <v>1</v>
      </c>
      <c r="G3617" s="18">
        <f t="shared" si="170"/>
        <v>1</v>
      </c>
      <c r="H3617" s="3">
        <v>46154.61041666667</v>
      </c>
      <c r="I3617">
        <v>67566693</v>
      </c>
      <c r="J3617">
        <v>6007</v>
      </c>
      <c r="K3617" t="s">
        <v>1983</v>
      </c>
      <c r="L3617" t="s">
        <v>1897</v>
      </c>
      <c r="M3617" t="s">
        <v>1970</v>
      </c>
      <c r="O3617">
        <v>354383320000</v>
      </c>
      <c r="P3617">
        <v>16018</v>
      </c>
      <c r="Q3617">
        <v>-4</v>
      </c>
      <c r="R3617">
        <v>1</v>
      </c>
      <c r="S3617">
        <v>67566693</v>
      </c>
      <c r="U3617" t="s">
        <v>5373</v>
      </c>
      <c r="W3617">
        <v>180126738</v>
      </c>
      <c r="X3617">
        <v>354383320000</v>
      </c>
      <c r="Y3617" t="s">
        <v>85</v>
      </c>
      <c r="Z3617" t="s">
        <v>4619</v>
      </c>
      <c r="AF3617" t="s">
        <v>1976</v>
      </c>
      <c r="AG3617" t="s">
        <v>1972</v>
      </c>
      <c r="AL3617">
        <v>59</v>
      </c>
      <c r="AM3617" t="s">
        <v>1979</v>
      </c>
      <c r="AN3617" t="s">
        <v>1987</v>
      </c>
      <c r="AO3617">
        <v>0</v>
      </c>
      <c r="AQ3617">
        <v>2258394</v>
      </c>
      <c r="AR3617" t="s">
        <v>4605</v>
      </c>
      <c r="AS3617" t="s">
        <v>5883</v>
      </c>
      <c r="AT3617" t="s">
        <v>1898</v>
      </c>
    </row>
    <row r="3618" spans="1:46" x14ac:dyDescent="0.25">
      <c r="A3618" t="str">
        <f>_xlfn.XLOOKUP(I3618,UTILIZADAS[Contacto1],UTILIZADAS[Source.Name],,0)</f>
        <v>Cobros Abril Canal Fijo</v>
      </c>
      <c r="B3618" s="18">
        <f>VLOOKUP(J3618,Ref!A:C,3,0)</f>
        <v>0</v>
      </c>
      <c r="C3618" s="18">
        <f>VLOOKUP(J3618,Ref!A:D,4,0)</f>
        <v>0</v>
      </c>
      <c r="D3618" s="18" t="str">
        <f t="shared" si="168"/>
        <v>12/may</v>
      </c>
      <c r="E3618" s="18">
        <f t="shared" si="169"/>
        <v>8</v>
      </c>
      <c r="F3618" s="18">
        <v>1</v>
      </c>
      <c r="G3618" s="18">
        <f t="shared" si="170"/>
        <v>0</v>
      </c>
      <c r="H3618" s="3">
        <v>46154.610509259262</v>
      </c>
      <c r="I3618">
        <v>67574331</v>
      </c>
      <c r="J3618" t="s">
        <v>1967</v>
      </c>
      <c r="K3618" t="s">
        <v>1968</v>
      </c>
      <c r="L3618" t="s">
        <v>1969</v>
      </c>
      <c r="M3618" t="s">
        <v>1970</v>
      </c>
      <c r="O3618">
        <v>358369450000</v>
      </c>
      <c r="P3618">
        <v>16018</v>
      </c>
      <c r="Q3618">
        <v>-4</v>
      </c>
      <c r="R3618">
        <v>1</v>
      </c>
      <c r="S3618">
        <v>67574331</v>
      </c>
      <c r="U3618" t="s">
        <v>475</v>
      </c>
      <c r="W3618" t="s">
        <v>476</v>
      </c>
      <c r="X3618">
        <v>358369450000</v>
      </c>
      <c r="Y3618" t="s">
        <v>65</v>
      </c>
      <c r="Z3618" t="s">
        <v>597</v>
      </c>
      <c r="AG3618" t="s">
        <v>1972</v>
      </c>
      <c r="AL3618">
        <v>0</v>
      </c>
      <c r="AN3618" t="s">
        <v>1974</v>
      </c>
      <c r="AO3618">
        <v>0</v>
      </c>
      <c r="AQ3618">
        <v>2258395</v>
      </c>
      <c r="AR3618" t="s">
        <v>4605</v>
      </c>
      <c r="AS3618" t="s">
        <v>5883</v>
      </c>
      <c r="AT3618" t="s">
        <v>1975</v>
      </c>
    </row>
    <row r="3619" spans="1:46" x14ac:dyDescent="0.25">
      <c r="A3619" t="str">
        <f>_xlfn.XLOOKUP(I3619,UTILIZADAS[Contacto1],UTILIZADAS[Source.Name],,0)</f>
        <v>Cobros Abril Canal Fijo</v>
      </c>
      <c r="B3619" s="18">
        <f>VLOOKUP(J3619,Ref!A:C,3,0)</f>
        <v>0</v>
      </c>
      <c r="C3619" s="18">
        <f>VLOOKUP(J3619,Ref!A:D,4,0)</f>
        <v>0</v>
      </c>
      <c r="D3619" s="18" t="str">
        <f t="shared" si="168"/>
        <v>14/may</v>
      </c>
      <c r="E3619" s="18">
        <f t="shared" si="169"/>
        <v>8</v>
      </c>
      <c r="F3619" s="18">
        <v>1</v>
      </c>
      <c r="G3619" s="18">
        <f t="shared" si="170"/>
        <v>0</v>
      </c>
      <c r="H3619" s="3">
        <v>46156.642858796295</v>
      </c>
      <c r="I3619">
        <v>67574331</v>
      </c>
      <c r="J3619" t="s">
        <v>2023</v>
      </c>
      <c r="K3619" t="s">
        <v>1968</v>
      </c>
      <c r="L3619" t="s">
        <v>1969</v>
      </c>
      <c r="M3619" t="s">
        <v>1970</v>
      </c>
      <c r="O3619">
        <v>358369450000</v>
      </c>
      <c r="P3619">
        <v>16018</v>
      </c>
      <c r="Q3619">
        <v>-4</v>
      </c>
      <c r="R3619">
        <v>1</v>
      </c>
      <c r="S3619">
        <v>67574331</v>
      </c>
      <c r="U3619" t="s">
        <v>475</v>
      </c>
      <c r="W3619" t="s">
        <v>476</v>
      </c>
      <c r="X3619">
        <v>358369450000</v>
      </c>
      <c r="Y3619" t="s">
        <v>65</v>
      </c>
      <c r="Z3619" t="s">
        <v>597</v>
      </c>
      <c r="AG3619" t="s">
        <v>1972</v>
      </c>
      <c r="AL3619">
        <v>0</v>
      </c>
      <c r="AN3619" t="s">
        <v>1974</v>
      </c>
      <c r="AO3619">
        <v>0</v>
      </c>
      <c r="AQ3619">
        <v>2258395</v>
      </c>
      <c r="AR3619" t="s">
        <v>4605</v>
      </c>
      <c r="AS3619" t="s">
        <v>5883</v>
      </c>
      <c r="AT3619" t="s">
        <v>2024</v>
      </c>
    </row>
    <row r="3620" spans="1:46" x14ac:dyDescent="0.25">
      <c r="A3620" t="str">
        <f>_xlfn.XLOOKUP(I3620,UTILIZADAS[Contacto1],UTILIZADAS[Source.Name],,0)</f>
        <v>Cobros Abril Canal Fijo</v>
      </c>
      <c r="B3620" s="18">
        <f>VLOOKUP(J3620,Ref!A:C,3,0)</f>
        <v>0</v>
      </c>
      <c r="C3620" s="18">
        <f>VLOOKUP(J3620,Ref!A:D,4,0)</f>
        <v>0</v>
      </c>
      <c r="D3620" s="18" t="str">
        <f t="shared" si="168"/>
        <v>15/may</v>
      </c>
      <c r="E3620" s="18">
        <f t="shared" si="169"/>
        <v>8</v>
      </c>
      <c r="F3620" s="18">
        <v>1</v>
      </c>
      <c r="G3620" s="18">
        <f t="shared" si="170"/>
        <v>0</v>
      </c>
      <c r="H3620" s="3">
        <v>46157.427002314813</v>
      </c>
      <c r="I3620">
        <v>67574331</v>
      </c>
      <c r="J3620" t="s">
        <v>1967</v>
      </c>
      <c r="K3620" t="s">
        <v>1968</v>
      </c>
      <c r="L3620" t="s">
        <v>1969</v>
      </c>
      <c r="M3620" t="s">
        <v>1970</v>
      </c>
      <c r="O3620">
        <v>358369450000</v>
      </c>
      <c r="P3620">
        <v>16018</v>
      </c>
      <c r="Q3620">
        <v>-4</v>
      </c>
      <c r="R3620">
        <v>1</v>
      </c>
      <c r="S3620">
        <v>67574331</v>
      </c>
      <c r="U3620" t="s">
        <v>475</v>
      </c>
      <c r="W3620" t="s">
        <v>476</v>
      </c>
      <c r="X3620">
        <v>358369450000</v>
      </c>
      <c r="Y3620" t="s">
        <v>65</v>
      </c>
      <c r="Z3620" t="s">
        <v>597</v>
      </c>
      <c r="AG3620" t="s">
        <v>1972</v>
      </c>
      <c r="AL3620">
        <v>0</v>
      </c>
      <c r="AN3620" t="s">
        <v>1974</v>
      </c>
      <c r="AO3620">
        <v>0</v>
      </c>
      <c r="AQ3620">
        <v>2258395</v>
      </c>
      <c r="AR3620" t="s">
        <v>4605</v>
      </c>
      <c r="AS3620" t="s">
        <v>5883</v>
      </c>
      <c r="AT3620" t="s">
        <v>1975</v>
      </c>
    </row>
    <row r="3621" spans="1:46" x14ac:dyDescent="0.25">
      <c r="A3621" t="str">
        <f>_xlfn.XLOOKUP(I3621,UTILIZADAS[Contacto1],UTILIZADAS[Source.Name],,0)</f>
        <v>Cobros Abril Canal Fijo</v>
      </c>
      <c r="B3621" s="18">
        <f>VLOOKUP(J3621,Ref!A:C,3,0)</f>
        <v>0</v>
      </c>
      <c r="C3621" s="18">
        <f>VLOOKUP(J3621,Ref!A:D,4,0)</f>
        <v>0</v>
      </c>
      <c r="D3621" s="18" t="str">
        <f t="shared" si="168"/>
        <v>19/may</v>
      </c>
      <c r="E3621" s="18">
        <f t="shared" si="169"/>
        <v>8</v>
      </c>
      <c r="F3621" s="18">
        <v>1</v>
      </c>
      <c r="G3621" s="18">
        <f t="shared" si="170"/>
        <v>0</v>
      </c>
      <c r="H3621" s="3">
        <v>46161.39</v>
      </c>
      <c r="I3621">
        <v>67574331</v>
      </c>
      <c r="J3621" t="s">
        <v>2023</v>
      </c>
      <c r="K3621" t="s">
        <v>1968</v>
      </c>
      <c r="L3621" t="s">
        <v>1969</v>
      </c>
      <c r="M3621" t="s">
        <v>1970</v>
      </c>
      <c r="O3621">
        <v>358369450000</v>
      </c>
      <c r="P3621">
        <v>16018</v>
      </c>
      <c r="Q3621">
        <v>-4</v>
      </c>
      <c r="R3621">
        <v>1</v>
      </c>
      <c r="S3621">
        <v>67574331</v>
      </c>
      <c r="U3621" t="s">
        <v>475</v>
      </c>
      <c r="W3621" t="s">
        <v>476</v>
      </c>
      <c r="X3621">
        <v>358369450000</v>
      </c>
      <c r="Y3621" t="s">
        <v>65</v>
      </c>
      <c r="Z3621" t="s">
        <v>597</v>
      </c>
      <c r="AG3621" t="s">
        <v>1972</v>
      </c>
      <c r="AL3621">
        <v>0</v>
      </c>
      <c r="AN3621" t="s">
        <v>1974</v>
      </c>
      <c r="AO3621">
        <v>0</v>
      </c>
      <c r="AQ3621">
        <v>2258395</v>
      </c>
      <c r="AR3621" t="s">
        <v>4605</v>
      </c>
      <c r="AS3621" t="s">
        <v>5883</v>
      </c>
      <c r="AT3621" t="s">
        <v>2024</v>
      </c>
    </row>
    <row r="3622" spans="1:46" x14ac:dyDescent="0.25">
      <c r="A3622" t="str">
        <f>_xlfn.XLOOKUP(I3622,UTILIZADAS[Contacto1],UTILIZADAS[Source.Name],,0)</f>
        <v>Cobros Abril Canal Fijo</v>
      </c>
      <c r="B3622" s="18">
        <f>VLOOKUP(J3622,Ref!A:C,3,0)</f>
        <v>0</v>
      </c>
      <c r="C3622" s="18">
        <f>VLOOKUP(J3622,Ref!A:D,4,0)</f>
        <v>0</v>
      </c>
      <c r="D3622" s="18" t="str">
        <f t="shared" si="168"/>
        <v>19/may</v>
      </c>
      <c r="E3622" s="18">
        <f t="shared" si="169"/>
        <v>8</v>
      </c>
      <c r="F3622" s="18">
        <v>1</v>
      </c>
      <c r="G3622" s="18">
        <f t="shared" si="170"/>
        <v>0</v>
      </c>
      <c r="H3622" s="3">
        <v>46161.522129629629</v>
      </c>
      <c r="I3622">
        <v>67574331</v>
      </c>
      <c r="J3622" t="s">
        <v>1967</v>
      </c>
      <c r="K3622" t="s">
        <v>1968</v>
      </c>
      <c r="L3622" t="s">
        <v>1969</v>
      </c>
      <c r="M3622" t="s">
        <v>1970</v>
      </c>
      <c r="O3622">
        <v>358369450000</v>
      </c>
      <c r="P3622">
        <v>16018</v>
      </c>
      <c r="Q3622">
        <v>-4</v>
      </c>
      <c r="R3622">
        <v>1</v>
      </c>
      <c r="S3622">
        <v>67574331</v>
      </c>
      <c r="U3622" t="s">
        <v>475</v>
      </c>
      <c r="W3622" t="s">
        <v>476</v>
      </c>
      <c r="X3622">
        <v>358369450000</v>
      </c>
      <c r="Y3622" t="s">
        <v>65</v>
      </c>
      <c r="Z3622" t="s">
        <v>597</v>
      </c>
      <c r="AG3622" t="s">
        <v>1972</v>
      </c>
      <c r="AL3622">
        <v>0</v>
      </c>
      <c r="AN3622" t="s">
        <v>1974</v>
      </c>
      <c r="AO3622">
        <v>0</v>
      </c>
      <c r="AQ3622">
        <v>2258395</v>
      </c>
      <c r="AR3622" t="s">
        <v>4605</v>
      </c>
      <c r="AS3622" t="s">
        <v>5883</v>
      </c>
      <c r="AT3622" t="s">
        <v>1975</v>
      </c>
    </row>
    <row r="3623" spans="1:46" x14ac:dyDescent="0.25">
      <c r="A3623" t="str">
        <f>_xlfn.XLOOKUP(I3623,UTILIZADAS[Contacto1],UTILIZADAS[Source.Name],,0)</f>
        <v>Cobros Abril Canal Fijo</v>
      </c>
      <c r="B3623" s="18">
        <f>VLOOKUP(J3623,Ref!A:C,3,0)</f>
        <v>0</v>
      </c>
      <c r="C3623" s="18">
        <f>VLOOKUP(J3623,Ref!A:D,4,0)</f>
        <v>0</v>
      </c>
      <c r="D3623" s="18" t="str">
        <f t="shared" si="168"/>
        <v>20/may</v>
      </c>
      <c r="E3623" s="18">
        <f t="shared" si="169"/>
        <v>8</v>
      </c>
      <c r="F3623" s="18">
        <v>1</v>
      </c>
      <c r="G3623" s="18">
        <f t="shared" si="170"/>
        <v>0</v>
      </c>
      <c r="H3623" s="3">
        <v>46162.601053240738</v>
      </c>
      <c r="I3623">
        <v>67574331</v>
      </c>
      <c r="J3623" t="s">
        <v>1967</v>
      </c>
      <c r="K3623" t="s">
        <v>1968</v>
      </c>
      <c r="L3623" t="s">
        <v>1969</v>
      </c>
      <c r="M3623" t="s">
        <v>1970</v>
      </c>
      <c r="O3623">
        <v>358369450000</v>
      </c>
      <c r="P3623">
        <v>16018</v>
      </c>
      <c r="Q3623">
        <v>-4</v>
      </c>
      <c r="R3623">
        <v>1</v>
      </c>
      <c r="S3623">
        <v>67574331</v>
      </c>
      <c r="U3623" t="s">
        <v>475</v>
      </c>
      <c r="W3623" t="s">
        <v>476</v>
      </c>
      <c r="X3623">
        <v>358369450000</v>
      </c>
      <c r="Y3623" t="s">
        <v>65</v>
      </c>
      <c r="Z3623" t="s">
        <v>597</v>
      </c>
      <c r="AG3623" t="s">
        <v>1972</v>
      </c>
      <c r="AL3623">
        <v>0</v>
      </c>
      <c r="AN3623" t="s">
        <v>1974</v>
      </c>
      <c r="AO3623">
        <v>0</v>
      </c>
      <c r="AQ3623">
        <v>2258395</v>
      </c>
      <c r="AR3623" t="s">
        <v>4605</v>
      </c>
      <c r="AS3623" t="s">
        <v>5883</v>
      </c>
      <c r="AT3623" t="s">
        <v>1975</v>
      </c>
    </row>
    <row r="3624" spans="1:46" x14ac:dyDescent="0.25">
      <c r="A3624" t="str">
        <f>_xlfn.XLOOKUP(I3624,UTILIZADAS[Contacto1],UTILIZADAS[Source.Name],,0)</f>
        <v>Cobros Abril Canal Fijo</v>
      </c>
      <c r="B3624" s="18">
        <f>VLOOKUP(J3624,Ref!A:C,3,0)</f>
        <v>0</v>
      </c>
      <c r="C3624" s="18">
        <f>VLOOKUP(J3624,Ref!A:D,4,0)</f>
        <v>0</v>
      </c>
      <c r="D3624" s="18" t="str">
        <f t="shared" si="168"/>
        <v>21/may</v>
      </c>
      <c r="E3624" s="18">
        <f t="shared" si="169"/>
        <v>8</v>
      </c>
      <c r="F3624" s="18">
        <v>1</v>
      </c>
      <c r="G3624" s="18">
        <f t="shared" si="170"/>
        <v>0</v>
      </c>
      <c r="H3624" s="3">
        <v>46163.613923611112</v>
      </c>
      <c r="I3624">
        <v>67574331</v>
      </c>
      <c r="J3624" t="s">
        <v>1967</v>
      </c>
      <c r="K3624" t="s">
        <v>1968</v>
      </c>
      <c r="L3624" t="s">
        <v>1969</v>
      </c>
      <c r="M3624" t="s">
        <v>1970</v>
      </c>
      <c r="O3624">
        <v>358369450000</v>
      </c>
      <c r="P3624">
        <v>16018</v>
      </c>
      <c r="Q3624">
        <v>-4</v>
      </c>
      <c r="R3624">
        <v>1</v>
      </c>
      <c r="S3624">
        <v>67574331</v>
      </c>
      <c r="U3624" t="s">
        <v>475</v>
      </c>
      <c r="W3624" t="s">
        <v>476</v>
      </c>
      <c r="X3624">
        <v>358369450000</v>
      </c>
      <c r="Y3624" t="s">
        <v>65</v>
      </c>
      <c r="Z3624" t="s">
        <v>597</v>
      </c>
      <c r="AG3624" t="s">
        <v>1972</v>
      </c>
      <c r="AL3624">
        <v>0</v>
      </c>
      <c r="AN3624" t="s">
        <v>1974</v>
      </c>
      <c r="AO3624">
        <v>0</v>
      </c>
      <c r="AQ3624">
        <v>2258395</v>
      </c>
      <c r="AR3624" t="s">
        <v>4605</v>
      </c>
      <c r="AS3624" t="s">
        <v>5883</v>
      </c>
      <c r="AT3624" t="s">
        <v>1975</v>
      </c>
    </row>
    <row r="3625" spans="1:46" x14ac:dyDescent="0.25">
      <c r="A3625" t="str">
        <f>_xlfn.XLOOKUP(I3625,UTILIZADAS[Contacto1],UTILIZADAS[Source.Name],,0)</f>
        <v>Cobros Abril Canal Fijo</v>
      </c>
      <c r="B3625" s="18">
        <f>VLOOKUP(J3625,Ref!A:C,3,0)</f>
        <v>0</v>
      </c>
      <c r="C3625" s="18">
        <f>VLOOKUP(J3625,Ref!A:D,4,0)</f>
        <v>0</v>
      </c>
      <c r="D3625" s="18" t="str">
        <f t="shared" si="168"/>
        <v>22/may</v>
      </c>
      <c r="E3625" s="18">
        <f t="shared" si="169"/>
        <v>8</v>
      </c>
      <c r="F3625" s="18">
        <v>1</v>
      </c>
      <c r="G3625" s="18">
        <f t="shared" si="170"/>
        <v>1</v>
      </c>
      <c r="H3625" s="3">
        <v>46164.457731481481</v>
      </c>
      <c r="I3625">
        <v>67574331</v>
      </c>
      <c r="J3625" t="s">
        <v>1967</v>
      </c>
      <c r="K3625" t="s">
        <v>1968</v>
      </c>
      <c r="L3625" t="s">
        <v>1969</v>
      </c>
      <c r="M3625" t="s">
        <v>1970</v>
      </c>
      <c r="O3625">
        <v>358369450000</v>
      </c>
      <c r="P3625">
        <v>16018</v>
      </c>
      <c r="Q3625">
        <v>-4</v>
      </c>
      <c r="R3625">
        <v>1</v>
      </c>
      <c r="S3625">
        <v>67574331</v>
      </c>
      <c r="U3625" t="s">
        <v>475</v>
      </c>
      <c r="W3625" t="s">
        <v>476</v>
      </c>
      <c r="X3625">
        <v>358369450000</v>
      </c>
      <c r="Y3625" t="s">
        <v>65</v>
      </c>
      <c r="Z3625" t="s">
        <v>597</v>
      </c>
      <c r="AG3625" t="s">
        <v>1972</v>
      </c>
      <c r="AL3625">
        <v>0</v>
      </c>
      <c r="AN3625" t="s">
        <v>1974</v>
      </c>
      <c r="AO3625">
        <v>0</v>
      </c>
      <c r="AQ3625">
        <v>2258395</v>
      </c>
      <c r="AR3625" t="s">
        <v>4605</v>
      </c>
      <c r="AS3625" t="s">
        <v>5883</v>
      </c>
      <c r="AT3625" t="s">
        <v>1975</v>
      </c>
    </row>
    <row r="3626" spans="1:46" x14ac:dyDescent="0.25">
      <c r="A3626" t="str">
        <f>_xlfn.XLOOKUP(I3626,UTILIZADAS[Contacto1],UTILIZADAS[Source.Name],,0)</f>
        <v>Cobros Mayo</v>
      </c>
      <c r="B3626" s="18">
        <f>VLOOKUP(J3626,Ref!A:C,3,0)</f>
        <v>0</v>
      </c>
      <c r="C3626" s="18">
        <f>VLOOKUP(J3626,Ref!A:D,4,0)</f>
        <v>0</v>
      </c>
      <c r="D3626" s="18" t="str">
        <f t="shared" si="168"/>
        <v>12/may</v>
      </c>
      <c r="E3626" s="18">
        <f t="shared" si="169"/>
        <v>4</v>
      </c>
      <c r="F3626" s="18">
        <v>1</v>
      </c>
      <c r="G3626" s="18">
        <f t="shared" si="170"/>
        <v>0</v>
      </c>
      <c r="H3626" s="3">
        <v>46154.610879629632</v>
      </c>
      <c r="I3626">
        <v>67574925</v>
      </c>
      <c r="J3626" t="s">
        <v>2021</v>
      </c>
      <c r="K3626" t="s">
        <v>1968</v>
      </c>
      <c r="L3626" t="s">
        <v>1969</v>
      </c>
      <c r="M3626" t="s">
        <v>1970</v>
      </c>
      <c r="O3626">
        <v>203065320000</v>
      </c>
      <c r="P3626">
        <v>16018</v>
      </c>
      <c r="Q3626">
        <v>-4</v>
      </c>
      <c r="R3626">
        <v>1</v>
      </c>
      <c r="S3626">
        <v>67574925</v>
      </c>
      <c r="U3626" t="s">
        <v>6170</v>
      </c>
      <c r="W3626" t="s">
        <v>5375</v>
      </c>
      <c r="X3626">
        <v>203065320000</v>
      </c>
      <c r="Y3626" t="s">
        <v>65</v>
      </c>
      <c r="Z3626" t="s">
        <v>66</v>
      </c>
      <c r="AF3626" t="s">
        <v>1976</v>
      </c>
      <c r="AG3626" t="s">
        <v>1972</v>
      </c>
      <c r="AK3626" t="s">
        <v>6171</v>
      </c>
      <c r="AL3626">
        <v>5</v>
      </c>
      <c r="AN3626" t="s">
        <v>1974</v>
      </c>
      <c r="AO3626">
        <v>0</v>
      </c>
      <c r="AQ3626">
        <v>2258396</v>
      </c>
      <c r="AR3626" t="s">
        <v>4605</v>
      </c>
      <c r="AS3626" t="s">
        <v>5883</v>
      </c>
      <c r="AT3626" t="s">
        <v>2022</v>
      </c>
    </row>
    <row r="3627" spans="1:46" x14ac:dyDescent="0.25">
      <c r="A3627" t="str">
        <f>_xlfn.XLOOKUP(I3627,UTILIZADAS[Contacto1],UTILIZADAS[Source.Name],,0)</f>
        <v>Cobros Mayo</v>
      </c>
      <c r="B3627" s="18">
        <f>VLOOKUP(J3627,Ref!A:C,3,0)</f>
        <v>0</v>
      </c>
      <c r="C3627" s="18">
        <f>VLOOKUP(J3627,Ref!A:D,4,0)</f>
        <v>0</v>
      </c>
      <c r="D3627" s="18" t="str">
        <f t="shared" si="168"/>
        <v>14/may</v>
      </c>
      <c r="E3627" s="18">
        <f t="shared" si="169"/>
        <v>4</v>
      </c>
      <c r="F3627" s="18">
        <v>1</v>
      </c>
      <c r="G3627" s="18">
        <f t="shared" si="170"/>
        <v>0</v>
      </c>
      <c r="H3627" s="3">
        <v>46156.644293981481</v>
      </c>
      <c r="I3627">
        <v>67574925</v>
      </c>
      <c r="J3627" t="s">
        <v>2021</v>
      </c>
      <c r="K3627" t="s">
        <v>1968</v>
      </c>
      <c r="L3627" t="s">
        <v>1969</v>
      </c>
      <c r="M3627" t="s">
        <v>1970</v>
      </c>
      <c r="O3627">
        <v>203065320000</v>
      </c>
      <c r="P3627">
        <v>16018</v>
      </c>
      <c r="Q3627">
        <v>-4</v>
      </c>
      <c r="R3627">
        <v>1</v>
      </c>
      <c r="S3627">
        <v>67574925</v>
      </c>
      <c r="U3627" t="s">
        <v>6170</v>
      </c>
      <c r="W3627" t="s">
        <v>5375</v>
      </c>
      <c r="X3627">
        <v>203065320000</v>
      </c>
      <c r="Y3627" t="s">
        <v>65</v>
      </c>
      <c r="Z3627" t="s">
        <v>66</v>
      </c>
      <c r="AF3627" t="s">
        <v>1976</v>
      </c>
      <c r="AG3627" t="s">
        <v>1972</v>
      </c>
      <c r="AK3627" t="s">
        <v>6171</v>
      </c>
      <c r="AL3627">
        <v>5</v>
      </c>
      <c r="AN3627" t="s">
        <v>1974</v>
      </c>
      <c r="AO3627">
        <v>0</v>
      </c>
      <c r="AQ3627">
        <v>2258396</v>
      </c>
      <c r="AR3627" t="s">
        <v>4605</v>
      </c>
      <c r="AS3627" t="s">
        <v>5883</v>
      </c>
      <c r="AT3627" t="s">
        <v>2022</v>
      </c>
    </row>
    <row r="3628" spans="1:46" x14ac:dyDescent="0.25">
      <c r="A3628" t="str">
        <f>_xlfn.XLOOKUP(I3628,UTILIZADAS[Contacto1],UTILIZADAS[Source.Name],,0)</f>
        <v>Cobros Mayo</v>
      </c>
      <c r="B3628" s="18">
        <f>VLOOKUP(J3628,Ref!A:C,3,0)</f>
        <v>0</v>
      </c>
      <c r="C3628" s="18">
        <f>VLOOKUP(J3628,Ref!A:D,4,0)</f>
        <v>0</v>
      </c>
      <c r="D3628" s="18" t="str">
        <f t="shared" si="168"/>
        <v>19/may</v>
      </c>
      <c r="E3628" s="18">
        <f t="shared" si="169"/>
        <v>4</v>
      </c>
      <c r="F3628" s="18">
        <v>1</v>
      </c>
      <c r="G3628" s="18">
        <f t="shared" si="170"/>
        <v>0</v>
      </c>
      <c r="H3628" s="3">
        <v>46161.391226851854</v>
      </c>
      <c r="I3628">
        <v>67574925</v>
      </c>
      <c r="J3628" t="s">
        <v>2021</v>
      </c>
      <c r="K3628" t="s">
        <v>1968</v>
      </c>
      <c r="L3628" t="s">
        <v>1969</v>
      </c>
      <c r="M3628" t="s">
        <v>1970</v>
      </c>
      <c r="O3628">
        <v>203065320000</v>
      </c>
      <c r="P3628">
        <v>16018</v>
      </c>
      <c r="Q3628">
        <v>-4</v>
      </c>
      <c r="R3628">
        <v>1</v>
      </c>
      <c r="S3628">
        <v>67574925</v>
      </c>
      <c r="U3628" t="s">
        <v>6170</v>
      </c>
      <c r="W3628" t="s">
        <v>5375</v>
      </c>
      <c r="X3628">
        <v>203065320000</v>
      </c>
      <c r="Y3628" t="s">
        <v>65</v>
      </c>
      <c r="Z3628" t="s">
        <v>66</v>
      </c>
      <c r="AF3628" t="s">
        <v>1976</v>
      </c>
      <c r="AG3628" t="s">
        <v>1972</v>
      </c>
      <c r="AK3628" t="s">
        <v>6171</v>
      </c>
      <c r="AL3628">
        <v>5</v>
      </c>
      <c r="AN3628" t="s">
        <v>1974</v>
      </c>
      <c r="AO3628">
        <v>0</v>
      </c>
      <c r="AQ3628">
        <v>2258396</v>
      </c>
      <c r="AR3628" t="s">
        <v>4605</v>
      </c>
      <c r="AS3628" t="s">
        <v>5883</v>
      </c>
      <c r="AT3628" t="s">
        <v>2022</v>
      </c>
    </row>
    <row r="3629" spans="1:46" x14ac:dyDescent="0.25">
      <c r="A3629" t="str">
        <f>_xlfn.XLOOKUP(I3629,UTILIZADAS[Contacto1],UTILIZADAS[Source.Name],,0)</f>
        <v>Cobros Mayo</v>
      </c>
      <c r="B3629" s="18">
        <f>VLOOKUP(J3629,Ref!A:C,3,0)</f>
        <v>0</v>
      </c>
      <c r="C3629" s="18">
        <f>VLOOKUP(J3629,Ref!A:D,4,0)</f>
        <v>0</v>
      </c>
      <c r="D3629" s="18" t="str">
        <f t="shared" si="168"/>
        <v>20/may</v>
      </c>
      <c r="E3629" s="18">
        <f t="shared" si="169"/>
        <v>4</v>
      </c>
      <c r="F3629" s="18">
        <v>1</v>
      </c>
      <c r="G3629" s="18">
        <f t="shared" si="170"/>
        <v>1</v>
      </c>
      <c r="H3629" s="3">
        <v>46162.601701388892</v>
      </c>
      <c r="I3629">
        <v>67574925</v>
      </c>
      <c r="J3629" t="s">
        <v>1986</v>
      </c>
      <c r="K3629" t="s">
        <v>1983</v>
      </c>
      <c r="L3629" t="s">
        <v>1897</v>
      </c>
      <c r="M3629" t="s">
        <v>1970</v>
      </c>
      <c r="O3629">
        <v>203065320000</v>
      </c>
      <c r="P3629">
        <v>16018</v>
      </c>
      <c r="Q3629">
        <v>-4</v>
      </c>
      <c r="R3629">
        <v>1</v>
      </c>
      <c r="S3629">
        <v>67574925</v>
      </c>
      <c r="U3629" t="s">
        <v>6170</v>
      </c>
      <c r="W3629" t="s">
        <v>5375</v>
      </c>
      <c r="X3629">
        <v>203065320000</v>
      </c>
      <c r="Y3629" t="s">
        <v>65</v>
      </c>
      <c r="Z3629" t="s">
        <v>66</v>
      </c>
      <c r="AF3629" t="s">
        <v>1976</v>
      </c>
      <c r="AG3629" t="s">
        <v>1972</v>
      </c>
      <c r="AK3629" t="s">
        <v>6171</v>
      </c>
      <c r="AL3629">
        <v>263</v>
      </c>
      <c r="AM3629" t="s">
        <v>1979</v>
      </c>
      <c r="AN3629" t="s">
        <v>1987</v>
      </c>
      <c r="AO3629">
        <v>0</v>
      </c>
      <c r="AQ3629">
        <v>2258396</v>
      </c>
      <c r="AR3629" t="s">
        <v>4605</v>
      </c>
      <c r="AS3629" t="s">
        <v>5883</v>
      </c>
      <c r="AT3629" t="s">
        <v>1988</v>
      </c>
    </row>
    <row r="3630" spans="1:46" x14ac:dyDescent="0.25">
      <c r="A3630" t="str">
        <f>_xlfn.XLOOKUP(I3630,UTILIZADAS[Contacto1],UTILIZADAS[Source.Name],,0)</f>
        <v>Cobros Mayo</v>
      </c>
      <c r="B3630" s="18">
        <f>VLOOKUP(J3630,Ref!A:C,3,0)</f>
        <v>0</v>
      </c>
      <c r="C3630" s="18">
        <f>VLOOKUP(J3630,Ref!A:D,4,0)</f>
        <v>0</v>
      </c>
      <c r="D3630" s="18" t="str">
        <f t="shared" si="168"/>
        <v>12/may</v>
      </c>
      <c r="E3630" s="18">
        <f t="shared" si="169"/>
        <v>2</v>
      </c>
      <c r="F3630" s="18">
        <v>1</v>
      </c>
      <c r="G3630" s="18">
        <f t="shared" si="170"/>
        <v>0</v>
      </c>
      <c r="H3630" s="3">
        <v>46154.61109953704</v>
      </c>
      <c r="I3630">
        <v>67576042</v>
      </c>
      <c r="J3630" t="s">
        <v>2021</v>
      </c>
      <c r="K3630" t="s">
        <v>1968</v>
      </c>
      <c r="L3630" t="s">
        <v>1969</v>
      </c>
      <c r="M3630" t="s">
        <v>1970</v>
      </c>
      <c r="O3630">
        <v>365049820000</v>
      </c>
      <c r="P3630">
        <v>16018</v>
      </c>
      <c r="Q3630">
        <v>-4</v>
      </c>
      <c r="R3630">
        <v>1</v>
      </c>
      <c r="S3630">
        <v>67576042</v>
      </c>
      <c r="U3630" t="s">
        <v>6172</v>
      </c>
      <c r="W3630" t="s">
        <v>5377</v>
      </c>
      <c r="X3630">
        <v>365049820000</v>
      </c>
      <c r="Y3630" t="s">
        <v>65</v>
      </c>
      <c r="Z3630" t="s">
        <v>66</v>
      </c>
      <c r="AF3630" t="s">
        <v>1976</v>
      </c>
      <c r="AG3630" t="s">
        <v>1972</v>
      </c>
      <c r="AL3630">
        <v>5</v>
      </c>
      <c r="AN3630" t="s">
        <v>1974</v>
      </c>
      <c r="AO3630">
        <v>0</v>
      </c>
      <c r="AQ3630">
        <v>2258397</v>
      </c>
      <c r="AR3630" t="s">
        <v>4605</v>
      </c>
      <c r="AS3630" t="s">
        <v>5883</v>
      </c>
      <c r="AT3630" t="s">
        <v>2022</v>
      </c>
    </row>
    <row r="3631" spans="1:46" x14ac:dyDescent="0.25">
      <c r="A3631" t="str">
        <f>_xlfn.XLOOKUP(I3631,UTILIZADAS[Contacto1],UTILIZADAS[Source.Name],,0)</f>
        <v>Cobros Mayo</v>
      </c>
      <c r="B3631" s="18">
        <f>VLOOKUP(J3631,Ref!A:C,3,0)</f>
        <v>1</v>
      </c>
      <c r="C3631" s="18">
        <f>VLOOKUP(J3631,Ref!A:D,4,0)</f>
        <v>1</v>
      </c>
      <c r="D3631" s="18" t="str">
        <f t="shared" si="168"/>
        <v>14/may</v>
      </c>
      <c r="E3631" s="18">
        <f t="shared" si="169"/>
        <v>2</v>
      </c>
      <c r="F3631" s="18">
        <v>1</v>
      </c>
      <c r="G3631" s="18">
        <f t="shared" si="170"/>
        <v>1</v>
      </c>
      <c r="H3631" s="3">
        <v>46156.644293981481</v>
      </c>
      <c r="I3631">
        <v>67576042</v>
      </c>
      <c r="J3631">
        <v>6007</v>
      </c>
      <c r="K3631" t="s">
        <v>1983</v>
      </c>
      <c r="L3631" t="s">
        <v>1897</v>
      </c>
      <c r="M3631" t="s">
        <v>1970</v>
      </c>
      <c r="O3631">
        <v>365049820000</v>
      </c>
      <c r="P3631">
        <v>16018</v>
      </c>
      <c r="Q3631">
        <v>-4</v>
      </c>
      <c r="R3631">
        <v>1</v>
      </c>
      <c r="S3631">
        <v>67576042</v>
      </c>
      <c r="U3631" t="s">
        <v>6172</v>
      </c>
      <c r="W3631" t="s">
        <v>5377</v>
      </c>
      <c r="X3631">
        <v>365049820000</v>
      </c>
      <c r="Y3631" t="s">
        <v>65</v>
      </c>
      <c r="Z3631" t="s">
        <v>66</v>
      </c>
      <c r="AF3631" t="s">
        <v>1976</v>
      </c>
      <c r="AG3631" t="s">
        <v>1972</v>
      </c>
      <c r="AL3631">
        <v>201</v>
      </c>
      <c r="AM3631" t="s">
        <v>1979</v>
      </c>
      <c r="AN3631" t="s">
        <v>1987</v>
      </c>
      <c r="AO3631">
        <v>0</v>
      </c>
      <c r="AQ3631">
        <v>2258397</v>
      </c>
      <c r="AR3631" t="s">
        <v>4605</v>
      </c>
      <c r="AS3631" t="s">
        <v>5883</v>
      </c>
      <c r="AT3631" t="s">
        <v>1898</v>
      </c>
    </row>
    <row r="3632" spans="1:46" x14ac:dyDescent="0.25">
      <c r="A3632" t="str">
        <f>_xlfn.XLOOKUP(I3632,UTILIZADAS[Contacto1],UTILIZADAS[Source.Name],,0)</f>
        <v>Cobros Mayo</v>
      </c>
      <c r="B3632" s="18">
        <f>VLOOKUP(J3632,Ref!A:C,3,0)</f>
        <v>1</v>
      </c>
      <c r="C3632" s="18">
        <f>VLOOKUP(J3632,Ref!A:D,4,0)</f>
        <v>1</v>
      </c>
      <c r="D3632" s="18" t="str">
        <f t="shared" si="168"/>
        <v>12/may</v>
      </c>
      <c r="E3632" s="18">
        <f t="shared" si="169"/>
        <v>1</v>
      </c>
      <c r="F3632" s="18">
        <v>1</v>
      </c>
      <c r="G3632" s="18">
        <f t="shared" si="170"/>
        <v>1</v>
      </c>
      <c r="H3632" s="3">
        <v>46154.611770833333</v>
      </c>
      <c r="I3632">
        <v>67580009</v>
      </c>
      <c r="J3632">
        <v>6007</v>
      </c>
      <c r="K3632" t="s">
        <v>1983</v>
      </c>
      <c r="L3632" t="s">
        <v>1897</v>
      </c>
      <c r="M3632" t="s">
        <v>1970</v>
      </c>
      <c r="O3632">
        <v>283006560000</v>
      </c>
      <c r="P3632">
        <v>16018</v>
      </c>
      <c r="Q3632">
        <v>-4</v>
      </c>
      <c r="R3632">
        <v>1</v>
      </c>
      <c r="S3632">
        <v>67580009</v>
      </c>
      <c r="U3632" t="s">
        <v>5378</v>
      </c>
      <c r="W3632" t="s">
        <v>5379</v>
      </c>
      <c r="X3632">
        <v>283006560000</v>
      </c>
      <c r="Y3632" t="s">
        <v>65</v>
      </c>
      <c r="Z3632" t="s">
        <v>66</v>
      </c>
      <c r="AF3632" t="s">
        <v>1976</v>
      </c>
      <c r="AG3632" t="s">
        <v>1972</v>
      </c>
      <c r="AL3632">
        <v>162</v>
      </c>
      <c r="AM3632" t="s">
        <v>1979</v>
      </c>
      <c r="AN3632" t="s">
        <v>1987</v>
      </c>
      <c r="AO3632">
        <v>0</v>
      </c>
      <c r="AQ3632">
        <v>2258398</v>
      </c>
      <c r="AR3632" t="s">
        <v>4605</v>
      </c>
      <c r="AS3632" t="s">
        <v>5883</v>
      </c>
      <c r="AT3632" t="s">
        <v>1898</v>
      </c>
    </row>
    <row r="3633" spans="1:46" x14ac:dyDescent="0.25">
      <c r="A3633" t="str">
        <f>_xlfn.XLOOKUP(I3633,UTILIZADAS[Contacto1],UTILIZADAS[Source.Name],,0)</f>
        <v>Cobros Abril Canal Fijo</v>
      </c>
      <c r="B3633" s="18">
        <f>VLOOKUP(J3633,Ref!A:C,3,0)</f>
        <v>0</v>
      </c>
      <c r="C3633" s="18">
        <f>VLOOKUP(J3633,Ref!A:D,4,0)</f>
        <v>0</v>
      </c>
      <c r="D3633" s="18" t="str">
        <f t="shared" si="168"/>
        <v>12/may</v>
      </c>
      <c r="E3633" s="18">
        <f t="shared" si="169"/>
        <v>6</v>
      </c>
      <c r="F3633" s="18">
        <v>1</v>
      </c>
      <c r="G3633" s="18">
        <f t="shared" si="170"/>
        <v>0</v>
      </c>
      <c r="H3633" s="3">
        <v>46154.611631944441</v>
      </c>
      <c r="I3633">
        <v>67592709</v>
      </c>
      <c r="J3633" t="s">
        <v>1967</v>
      </c>
      <c r="K3633" t="s">
        <v>1968</v>
      </c>
      <c r="L3633" t="s">
        <v>1969</v>
      </c>
      <c r="M3633" t="s">
        <v>1970</v>
      </c>
      <c r="O3633">
        <v>353383810000</v>
      </c>
      <c r="P3633">
        <v>16018</v>
      </c>
      <c r="Q3633">
        <v>-4</v>
      </c>
      <c r="R3633">
        <v>1</v>
      </c>
      <c r="S3633">
        <v>67592709</v>
      </c>
      <c r="U3633" t="s">
        <v>6173</v>
      </c>
      <c r="W3633" t="s">
        <v>3860</v>
      </c>
      <c r="X3633">
        <v>353383810000</v>
      </c>
      <c r="Y3633" t="s">
        <v>65</v>
      </c>
      <c r="Z3633" t="s">
        <v>66</v>
      </c>
      <c r="AG3633" t="s">
        <v>1972</v>
      </c>
      <c r="AL3633">
        <v>0</v>
      </c>
      <c r="AN3633" t="s">
        <v>1974</v>
      </c>
      <c r="AO3633">
        <v>0</v>
      </c>
      <c r="AQ3633">
        <v>2258399</v>
      </c>
      <c r="AR3633" t="s">
        <v>4605</v>
      </c>
      <c r="AS3633" t="s">
        <v>5883</v>
      </c>
      <c r="AT3633" t="s">
        <v>1975</v>
      </c>
    </row>
    <row r="3634" spans="1:46" x14ac:dyDescent="0.25">
      <c r="A3634" t="str">
        <f>_xlfn.XLOOKUP(I3634,UTILIZADAS[Contacto1],UTILIZADAS[Source.Name],,0)</f>
        <v>Cobros Abril Canal Fijo</v>
      </c>
      <c r="B3634" s="18">
        <f>VLOOKUP(J3634,Ref!A:C,3,0)</f>
        <v>0</v>
      </c>
      <c r="C3634" s="18">
        <f>VLOOKUP(J3634,Ref!A:D,4,0)</f>
        <v>0</v>
      </c>
      <c r="D3634" s="18" t="str">
        <f t="shared" ref="D3634:D3697" si="171">TEXT(H3634,"dd/mmm")</f>
        <v>14/may</v>
      </c>
      <c r="E3634" s="18">
        <f t="shared" ref="E3634:E3697" si="172">+COUNTIF(I:I,I3634)</f>
        <v>6</v>
      </c>
      <c r="F3634" s="18">
        <v>1</v>
      </c>
      <c r="G3634" s="18">
        <f t="shared" ref="G3634:G3697" si="173">IF(I3634=I3635,0,1)</f>
        <v>0</v>
      </c>
      <c r="H3634" s="3">
        <v>46156.644988425927</v>
      </c>
      <c r="I3634">
        <v>67592709</v>
      </c>
      <c r="J3634" t="s">
        <v>2021</v>
      </c>
      <c r="K3634" t="s">
        <v>1968</v>
      </c>
      <c r="L3634" t="s">
        <v>1969</v>
      </c>
      <c r="M3634" t="s">
        <v>1970</v>
      </c>
      <c r="O3634">
        <v>353383810000</v>
      </c>
      <c r="P3634">
        <v>16018</v>
      </c>
      <c r="Q3634">
        <v>-4</v>
      </c>
      <c r="R3634">
        <v>1</v>
      </c>
      <c r="S3634">
        <v>67592709</v>
      </c>
      <c r="U3634" t="s">
        <v>6173</v>
      </c>
      <c r="W3634" t="s">
        <v>3860</v>
      </c>
      <c r="X3634">
        <v>353383810000</v>
      </c>
      <c r="Y3634" t="s">
        <v>65</v>
      </c>
      <c r="Z3634" t="s">
        <v>66</v>
      </c>
      <c r="AG3634" t="s">
        <v>1972</v>
      </c>
      <c r="AL3634">
        <v>5</v>
      </c>
      <c r="AN3634" t="s">
        <v>1974</v>
      </c>
      <c r="AO3634">
        <v>0</v>
      </c>
      <c r="AQ3634">
        <v>2258399</v>
      </c>
      <c r="AR3634" t="s">
        <v>4605</v>
      </c>
      <c r="AS3634" t="s">
        <v>5883</v>
      </c>
      <c r="AT3634" t="s">
        <v>2022</v>
      </c>
    </row>
    <row r="3635" spans="1:46" x14ac:dyDescent="0.25">
      <c r="A3635" t="str">
        <f>_xlfn.XLOOKUP(I3635,UTILIZADAS[Contacto1],UTILIZADAS[Source.Name],,0)</f>
        <v>Cobros Abril Canal Fijo</v>
      </c>
      <c r="B3635" s="18">
        <f>VLOOKUP(J3635,Ref!A:C,3,0)</f>
        <v>0</v>
      </c>
      <c r="C3635" s="18">
        <f>VLOOKUP(J3635,Ref!A:D,4,0)</f>
        <v>0</v>
      </c>
      <c r="D3635" s="18" t="str">
        <f t="shared" si="171"/>
        <v>19/may</v>
      </c>
      <c r="E3635" s="18">
        <f t="shared" si="172"/>
        <v>6</v>
      </c>
      <c r="F3635" s="18">
        <v>1</v>
      </c>
      <c r="G3635" s="18">
        <f t="shared" si="173"/>
        <v>0</v>
      </c>
      <c r="H3635" s="3">
        <v>46161.39130787037</v>
      </c>
      <c r="I3635">
        <v>67592709</v>
      </c>
      <c r="J3635" t="s">
        <v>1967</v>
      </c>
      <c r="K3635" t="s">
        <v>1968</v>
      </c>
      <c r="L3635" t="s">
        <v>1969</v>
      </c>
      <c r="M3635" t="s">
        <v>1970</v>
      </c>
      <c r="O3635">
        <v>353383810000</v>
      </c>
      <c r="P3635">
        <v>16018</v>
      </c>
      <c r="Q3635">
        <v>-4</v>
      </c>
      <c r="R3635">
        <v>1</v>
      </c>
      <c r="S3635">
        <v>67592709</v>
      </c>
      <c r="U3635" t="s">
        <v>6173</v>
      </c>
      <c r="W3635" t="s">
        <v>3860</v>
      </c>
      <c r="X3635">
        <v>353383810000</v>
      </c>
      <c r="Y3635" t="s">
        <v>65</v>
      </c>
      <c r="Z3635" t="s">
        <v>66</v>
      </c>
      <c r="AG3635" t="s">
        <v>1972</v>
      </c>
      <c r="AL3635">
        <v>0</v>
      </c>
      <c r="AN3635" t="s">
        <v>1974</v>
      </c>
      <c r="AO3635">
        <v>0</v>
      </c>
      <c r="AQ3635">
        <v>2258399</v>
      </c>
      <c r="AR3635" t="s">
        <v>4605</v>
      </c>
      <c r="AS3635" t="s">
        <v>5883</v>
      </c>
      <c r="AT3635" t="s">
        <v>1975</v>
      </c>
    </row>
    <row r="3636" spans="1:46" x14ac:dyDescent="0.25">
      <c r="A3636" t="str">
        <f>_xlfn.XLOOKUP(I3636,UTILIZADAS[Contacto1],UTILIZADAS[Source.Name],,0)</f>
        <v>Cobros Abril Canal Fijo</v>
      </c>
      <c r="B3636" s="18">
        <f>VLOOKUP(J3636,Ref!A:C,3,0)</f>
        <v>0</v>
      </c>
      <c r="C3636" s="18">
        <f>VLOOKUP(J3636,Ref!A:D,4,0)</f>
        <v>0</v>
      </c>
      <c r="D3636" s="18" t="str">
        <f t="shared" si="171"/>
        <v>20/may</v>
      </c>
      <c r="E3636" s="18">
        <f t="shared" si="172"/>
        <v>6</v>
      </c>
      <c r="F3636" s="18">
        <v>1</v>
      </c>
      <c r="G3636" s="18">
        <f t="shared" si="173"/>
        <v>0</v>
      </c>
      <c r="H3636" s="3">
        <v>46162.601782407408</v>
      </c>
      <c r="I3636">
        <v>67592709</v>
      </c>
      <c r="J3636" t="s">
        <v>2021</v>
      </c>
      <c r="K3636" t="s">
        <v>1968</v>
      </c>
      <c r="L3636" t="s">
        <v>1969</v>
      </c>
      <c r="M3636" t="s">
        <v>1970</v>
      </c>
      <c r="O3636">
        <v>353383810000</v>
      </c>
      <c r="P3636">
        <v>16018</v>
      </c>
      <c r="Q3636">
        <v>-4</v>
      </c>
      <c r="R3636">
        <v>1</v>
      </c>
      <c r="S3636">
        <v>67592709</v>
      </c>
      <c r="U3636" t="s">
        <v>6173</v>
      </c>
      <c r="W3636" t="s">
        <v>3860</v>
      </c>
      <c r="X3636">
        <v>353383810000</v>
      </c>
      <c r="Y3636" t="s">
        <v>65</v>
      </c>
      <c r="Z3636" t="s">
        <v>66</v>
      </c>
      <c r="AG3636" t="s">
        <v>1972</v>
      </c>
      <c r="AL3636">
        <v>5</v>
      </c>
      <c r="AN3636" t="s">
        <v>1974</v>
      </c>
      <c r="AO3636">
        <v>0</v>
      </c>
      <c r="AQ3636">
        <v>2258399</v>
      </c>
      <c r="AR3636" t="s">
        <v>4605</v>
      </c>
      <c r="AS3636" t="s">
        <v>5883</v>
      </c>
      <c r="AT3636" t="s">
        <v>2022</v>
      </c>
    </row>
    <row r="3637" spans="1:46" x14ac:dyDescent="0.25">
      <c r="A3637" t="str">
        <f>_xlfn.XLOOKUP(I3637,UTILIZADAS[Contacto1],UTILIZADAS[Source.Name],,0)</f>
        <v>Cobros Abril Canal Fijo</v>
      </c>
      <c r="B3637" s="18">
        <f>VLOOKUP(J3637,Ref!A:C,3,0)</f>
        <v>0</v>
      </c>
      <c r="C3637" s="18">
        <f>VLOOKUP(J3637,Ref!A:D,4,0)</f>
        <v>0</v>
      </c>
      <c r="D3637" s="18" t="str">
        <f t="shared" si="171"/>
        <v>21/may</v>
      </c>
      <c r="E3637" s="18">
        <f t="shared" si="172"/>
        <v>6</v>
      </c>
      <c r="F3637" s="18">
        <v>1</v>
      </c>
      <c r="G3637" s="18">
        <f t="shared" si="173"/>
        <v>0</v>
      </c>
      <c r="H3637" s="3">
        <v>46163.614548611113</v>
      </c>
      <c r="I3637">
        <v>67592709</v>
      </c>
      <c r="J3637" t="s">
        <v>2021</v>
      </c>
      <c r="K3637" t="s">
        <v>1968</v>
      </c>
      <c r="L3637" t="s">
        <v>1969</v>
      </c>
      <c r="M3637" t="s">
        <v>1970</v>
      </c>
      <c r="O3637">
        <v>353383810000</v>
      </c>
      <c r="P3637">
        <v>16018</v>
      </c>
      <c r="Q3637">
        <v>-4</v>
      </c>
      <c r="R3637">
        <v>1</v>
      </c>
      <c r="S3637">
        <v>67592709</v>
      </c>
      <c r="U3637" t="s">
        <v>6173</v>
      </c>
      <c r="W3637" t="s">
        <v>3860</v>
      </c>
      <c r="X3637">
        <v>353383810000</v>
      </c>
      <c r="Y3637" t="s">
        <v>65</v>
      </c>
      <c r="Z3637" t="s">
        <v>66</v>
      </c>
      <c r="AG3637" t="s">
        <v>1972</v>
      </c>
      <c r="AL3637">
        <v>5</v>
      </c>
      <c r="AN3637" t="s">
        <v>1974</v>
      </c>
      <c r="AO3637">
        <v>0</v>
      </c>
      <c r="AQ3637">
        <v>2258399</v>
      </c>
      <c r="AR3637" t="s">
        <v>4605</v>
      </c>
      <c r="AS3637" t="s">
        <v>5883</v>
      </c>
      <c r="AT3637" t="s">
        <v>2022</v>
      </c>
    </row>
    <row r="3638" spans="1:46" x14ac:dyDescent="0.25">
      <c r="A3638" t="str">
        <f>_xlfn.XLOOKUP(I3638,UTILIZADAS[Contacto1],UTILIZADAS[Source.Name],,0)</f>
        <v>Cobros Abril Canal Fijo</v>
      </c>
      <c r="B3638" s="18">
        <f>VLOOKUP(J3638,Ref!A:C,3,0)</f>
        <v>0</v>
      </c>
      <c r="C3638" s="18">
        <f>VLOOKUP(J3638,Ref!A:D,4,0)</f>
        <v>0</v>
      </c>
      <c r="D3638" s="18" t="str">
        <f t="shared" si="171"/>
        <v>22/may</v>
      </c>
      <c r="E3638" s="18">
        <f t="shared" si="172"/>
        <v>6</v>
      </c>
      <c r="F3638" s="18">
        <v>1</v>
      </c>
      <c r="G3638" s="18">
        <f t="shared" si="173"/>
        <v>1</v>
      </c>
      <c r="H3638" s="3">
        <v>46164.457731481481</v>
      </c>
      <c r="I3638">
        <v>67592709</v>
      </c>
      <c r="J3638" t="s">
        <v>1967</v>
      </c>
      <c r="K3638" t="s">
        <v>1968</v>
      </c>
      <c r="L3638" t="s">
        <v>1969</v>
      </c>
      <c r="M3638" t="s">
        <v>1970</v>
      </c>
      <c r="O3638">
        <v>353383810000</v>
      </c>
      <c r="P3638">
        <v>16018</v>
      </c>
      <c r="Q3638">
        <v>-4</v>
      </c>
      <c r="R3638">
        <v>1</v>
      </c>
      <c r="S3638">
        <v>67592709</v>
      </c>
      <c r="U3638" t="s">
        <v>6173</v>
      </c>
      <c r="W3638" t="s">
        <v>3860</v>
      </c>
      <c r="X3638">
        <v>353383810000</v>
      </c>
      <c r="Y3638" t="s">
        <v>65</v>
      </c>
      <c r="Z3638" t="s">
        <v>66</v>
      </c>
      <c r="AG3638" t="s">
        <v>1972</v>
      </c>
      <c r="AL3638">
        <v>0</v>
      </c>
      <c r="AN3638" t="s">
        <v>1974</v>
      </c>
      <c r="AO3638">
        <v>0</v>
      </c>
      <c r="AQ3638">
        <v>2258399</v>
      </c>
      <c r="AR3638" t="s">
        <v>4605</v>
      </c>
      <c r="AS3638" t="s">
        <v>5883</v>
      </c>
      <c r="AT3638" t="s">
        <v>1975</v>
      </c>
    </row>
    <row r="3639" spans="1:46" x14ac:dyDescent="0.25">
      <c r="A3639" t="str">
        <f>_xlfn.XLOOKUP(I3639,UTILIZADAS[Contacto1],UTILIZADAS[Source.Name],,0)</f>
        <v>Cobros Mayo</v>
      </c>
      <c r="B3639" s="18">
        <f>VLOOKUP(J3639,Ref!A:C,3,0)</f>
        <v>1</v>
      </c>
      <c r="C3639" s="18">
        <f>VLOOKUP(J3639,Ref!A:D,4,0)</f>
        <v>1</v>
      </c>
      <c r="D3639" s="18" t="str">
        <f t="shared" si="171"/>
        <v>08/may</v>
      </c>
      <c r="E3639" s="18">
        <f t="shared" si="172"/>
        <v>6</v>
      </c>
      <c r="F3639" s="18">
        <v>1</v>
      </c>
      <c r="G3639" s="18">
        <f t="shared" si="173"/>
        <v>0</v>
      </c>
      <c r="H3639" s="3">
        <v>46150.745289351849</v>
      </c>
      <c r="I3639">
        <v>67600721</v>
      </c>
      <c r="J3639">
        <v>6007</v>
      </c>
      <c r="K3639" t="s">
        <v>1983</v>
      </c>
      <c r="L3639" t="s">
        <v>1897</v>
      </c>
      <c r="M3639" t="s">
        <v>1970</v>
      </c>
      <c r="O3639">
        <v>362001830000</v>
      </c>
      <c r="P3639">
        <v>16016</v>
      </c>
      <c r="Q3639">
        <v>-4</v>
      </c>
      <c r="R3639">
        <v>1</v>
      </c>
      <c r="S3639">
        <v>67600721</v>
      </c>
      <c r="U3639" t="s">
        <v>6174</v>
      </c>
      <c r="W3639" t="s">
        <v>5381</v>
      </c>
      <c r="X3639">
        <v>362001830000</v>
      </c>
      <c r="Y3639" t="s">
        <v>65</v>
      </c>
      <c r="Z3639" t="s">
        <v>66</v>
      </c>
      <c r="AF3639" t="s">
        <v>1976</v>
      </c>
      <c r="AG3639" t="s">
        <v>1972</v>
      </c>
      <c r="AL3639">
        <v>35</v>
      </c>
      <c r="AM3639" t="s">
        <v>1979</v>
      </c>
      <c r="AN3639" t="s">
        <v>1977</v>
      </c>
      <c r="AO3639">
        <v>0</v>
      </c>
      <c r="AQ3639">
        <v>2198780</v>
      </c>
      <c r="AR3639" t="s">
        <v>2020</v>
      </c>
      <c r="AS3639" t="s">
        <v>2020</v>
      </c>
      <c r="AT3639" t="s">
        <v>1898</v>
      </c>
    </row>
    <row r="3640" spans="1:46" x14ac:dyDescent="0.25">
      <c r="A3640" t="str">
        <f>_xlfn.XLOOKUP(I3640,UTILIZADAS[Contacto1],UTILIZADAS[Source.Name],,0)</f>
        <v>Cobros Mayo</v>
      </c>
      <c r="B3640" s="18">
        <f>VLOOKUP(J3640,Ref!A:C,3,0)</f>
        <v>0</v>
      </c>
      <c r="C3640" s="18">
        <f>VLOOKUP(J3640,Ref!A:D,4,0)</f>
        <v>0</v>
      </c>
      <c r="D3640" s="18" t="str">
        <f t="shared" si="171"/>
        <v>12/may</v>
      </c>
      <c r="E3640" s="18">
        <f t="shared" si="172"/>
        <v>6</v>
      </c>
      <c r="F3640" s="18">
        <v>1</v>
      </c>
      <c r="G3640" s="18">
        <f t="shared" si="173"/>
        <v>0</v>
      </c>
      <c r="H3640" s="3">
        <v>46154.612280092595</v>
      </c>
      <c r="I3640">
        <v>67600721</v>
      </c>
      <c r="J3640" t="s">
        <v>1967</v>
      </c>
      <c r="K3640" t="s">
        <v>1968</v>
      </c>
      <c r="L3640" t="s">
        <v>1969</v>
      </c>
      <c r="M3640" t="s">
        <v>1970</v>
      </c>
      <c r="O3640">
        <v>362001830000</v>
      </c>
      <c r="P3640">
        <v>16018</v>
      </c>
      <c r="Q3640">
        <v>-4</v>
      </c>
      <c r="R3640">
        <v>1</v>
      </c>
      <c r="S3640">
        <v>67600721</v>
      </c>
      <c r="U3640" t="s">
        <v>5380</v>
      </c>
      <c r="W3640" t="s">
        <v>5381</v>
      </c>
      <c r="X3640">
        <v>362001830000</v>
      </c>
      <c r="Y3640" t="s">
        <v>65</v>
      </c>
      <c r="Z3640" t="s">
        <v>4619</v>
      </c>
      <c r="AG3640" t="s">
        <v>1972</v>
      </c>
      <c r="AL3640">
        <v>0</v>
      </c>
      <c r="AN3640" t="s">
        <v>1974</v>
      </c>
      <c r="AO3640">
        <v>0</v>
      </c>
      <c r="AQ3640">
        <v>2258400</v>
      </c>
      <c r="AR3640" t="s">
        <v>4605</v>
      </c>
      <c r="AS3640" t="s">
        <v>5883</v>
      </c>
      <c r="AT3640" t="s">
        <v>1975</v>
      </c>
    </row>
    <row r="3641" spans="1:46" x14ac:dyDescent="0.25">
      <c r="A3641" t="str">
        <f>_xlfn.XLOOKUP(I3641,UTILIZADAS[Contacto1],UTILIZADAS[Source.Name],,0)</f>
        <v>Cobros Mayo</v>
      </c>
      <c r="B3641" s="18">
        <f>VLOOKUP(J3641,Ref!A:C,3,0)</f>
        <v>0</v>
      </c>
      <c r="C3641" s="18">
        <f>VLOOKUP(J3641,Ref!A:D,4,0)</f>
        <v>0</v>
      </c>
      <c r="D3641" s="18" t="str">
        <f t="shared" si="171"/>
        <v>14/may</v>
      </c>
      <c r="E3641" s="18">
        <f t="shared" si="172"/>
        <v>6</v>
      </c>
      <c r="F3641" s="18">
        <v>1</v>
      </c>
      <c r="G3641" s="18">
        <f t="shared" si="173"/>
        <v>0</v>
      </c>
      <c r="H3641" s="3">
        <v>46156.648495370369</v>
      </c>
      <c r="I3641">
        <v>67600721</v>
      </c>
      <c r="J3641" t="s">
        <v>2023</v>
      </c>
      <c r="K3641" t="s">
        <v>1968</v>
      </c>
      <c r="L3641" t="s">
        <v>1969</v>
      </c>
      <c r="M3641" t="s">
        <v>1970</v>
      </c>
      <c r="O3641">
        <v>362001830000</v>
      </c>
      <c r="P3641">
        <v>16018</v>
      </c>
      <c r="Q3641">
        <v>-4</v>
      </c>
      <c r="R3641">
        <v>1</v>
      </c>
      <c r="S3641">
        <v>67600721</v>
      </c>
      <c r="U3641" t="s">
        <v>5380</v>
      </c>
      <c r="W3641" t="s">
        <v>5381</v>
      </c>
      <c r="X3641">
        <v>362001830000</v>
      </c>
      <c r="Y3641" t="s">
        <v>65</v>
      </c>
      <c r="Z3641" t="s">
        <v>4619</v>
      </c>
      <c r="AG3641" t="s">
        <v>1972</v>
      </c>
      <c r="AL3641">
        <v>0</v>
      </c>
      <c r="AN3641" t="s">
        <v>1974</v>
      </c>
      <c r="AO3641">
        <v>0</v>
      </c>
      <c r="AQ3641">
        <v>2258400</v>
      </c>
      <c r="AR3641" t="s">
        <v>4605</v>
      </c>
      <c r="AS3641" t="s">
        <v>5883</v>
      </c>
      <c r="AT3641" t="s">
        <v>2024</v>
      </c>
    </row>
    <row r="3642" spans="1:46" x14ac:dyDescent="0.25">
      <c r="A3642" t="str">
        <f>_xlfn.XLOOKUP(I3642,UTILIZADAS[Contacto1],UTILIZADAS[Source.Name],,0)</f>
        <v>Cobros Mayo</v>
      </c>
      <c r="B3642" s="18">
        <f>VLOOKUP(J3642,Ref!A:C,3,0)</f>
        <v>0</v>
      </c>
      <c r="C3642" s="18">
        <f>VLOOKUP(J3642,Ref!A:D,4,0)</f>
        <v>0</v>
      </c>
      <c r="D3642" s="18" t="str">
        <f t="shared" si="171"/>
        <v>15/may</v>
      </c>
      <c r="E3642" s="18">
        <f t="shared" si="172"/>
        <v>6</v>
      </c>
      <c r="F3642" s="18">
        <v>1</v>
      </c>
      <c r="G3642" s="18">
        <f t="shared" si="173"/>
        <v>0</v>
      </c>
      <c r="H3642" s="3">
        <v>46157.428599537037</v>
      </c>
      <c r="I3642">
        <v>67600721</v>
      </c>
      <c r="J3642" t="s">
        <v>2023</v>
      </c>
      <c r="K3642" t="s">
        <v>1968</v>
      </c>
      <c r="L3642" t="s">
        <v>1969</v>
      </c>
      <c r="M3642" t="s">
        <v>1970</v>
      </c>
      <c r="O3642">
        <v>362001830000</v>
      </c>
      <c r="P3642">
        <v>16018</v>
      </c>
      <c r="Q3642">
        <v>-4</v>
      </c>
      <c r="R3642">
        <v>1</v>
      </c>
      <c r="S3642">
        <v>67600721</v>
      </c>
      <c r="U3642" t="s">
        <v>5380</v>
      </c>
      <c r="W3642" t="s">
        <v>5381</v>
      </c>
      <c r="X3642">
        <v>362001830000</v>
      </c>
      <c r="Y3642" t="s">
        <v>65</v>
      </c>
      <c r="Z3642" t="s">
        <v>4619</v>
      </c>
      <c r="AG3642" t="s">
        <v>1972</v>
      </c>
      <c r="AL3642">
        <v>0</v>
      </c>
      <c r="AN3642" t="s">
        <v>1974</v>
      </c>
      <c r="AO3642">
        <v>0</v>
      </c>
      <c r="AQ3642">
        <v>2258400</v>
      </c>
      <c r="AR3642" t="s">
        <v>4605</v>
      </c>
      <c r="AS3642" t="s">
        <v>5883</v>
      </c>
      <c r="AT3642" t="s">
        <v>2024</v>
      </c>
    </row>
    <row r="3643" spans="1:46" x14ac:dyDescent="0.25">
      <c r="A3643" t="str">
        <f>_xlfn.XLOOKUP(I3643,UTILIZADAS[Contacto1],UTILIZADAS[Source.Name],,0)</f>
        <v>Cobros Mayo</v>
      </c>
      <c r="B3643" s="18">
        <f>VLOOKUP(J3643,Ref!A:C,3,0)</f>
        <v>0</v>
      </c>
      <c r="C3643" s="18">
        <f>VLOOKUP(J3643,Ref!A:D,4,0)</f>
        <v>0</v>
      </c>
      <c r="D3643" s="18" t="str">
        <f t="shared" si="171"/>
        <v>15/may</v>
      </c>
      <c r="E3643" s="18">
        <f t="shared" si="172"/>
        <v>6</v>
      </c>
      <c r="F3643" s="18">
        <v>1</v>
      </c>
      <c r="G3643" s="18">
        <f t="shared" si="173"/>
        <v>0</v>
      </c>
      <c r="H3643" s="3">
        <v>46157.524560185186</v>
      </c>
      <c r="I3643">
        <v>67600721</v>
      </c>
      <c r="J3643" t="s">
        <v>2023</v>
      </c>
      <c r="K3643" t="s">
        <v>1968</v>
      </c>
      <c r="L3643" t="s">
        <v>1969</v>
      </c>
      <c r="M3643" t="s">
        <v>1970</v>
      </c>
      <c r="O3643">
        <v>362001830000</v>
      </c>
      <c r="P3643">
        <v>16018</v>
      </c>
      <c r="Q3643">
        <v>-4</v>
      </c>
      <c r="R3643">
        <v>1</v>
      </c>
      <c r="S3643">
        <v>67600721</v>
      </c>
      <c r="U3643" t="s">
        <v>5380</v>
      </c>
      <c r="W3643" t="s">
        <v>5381</v>
      </c>
      <c r="X3643">
        <v>362001830000</v>
      </c>
      <c r="Y3643" t="s">
        <v>65</v>
      </c>
      <c r="Z3643" t="s">
        <v>4619</v>
      </c>
      <c r="AG3643" t="s">
        <v>1972</v>
      </c>
      <c r="AL3643">
        <v>0</v>
      </c>
      <c r="AN3643" t="s">
        <v>1974</v>
      </c>
      <c r="AO3643">
        <v>0</v>
      </c>
      <c r="AQ3643">
        <v>2258400</v>
      </c>
      <c r="AR3643" t="s">
        <v>4605</v>
      </c>
      <c r="AS3643" t="s">
        <v>5883</v>
      </c>
      <c r="AT3643" t="s">
        <v>2024</v>
      </c>
    </row>
    <row r="3644" spans="1:46" x14ac:dyDescent="0.25">
      <c r="A3644" t="str">
        <f>_xlfn.XLOOKUP(I3644,UTILIZADAS[Contacto1],UTILIZADAS[Source.Name],,0)</f>
        <v>Cobros Mayo</v>
      </c>
      <c r="B3644" s="18">
        <f>VLOOKUP(J3644,Ref!A:C,3,0)</f>
        <v>0</v>
      </c>
      <c r="C3644" s="18">
        <f>VLOOKUP(J3644,Ref!A:D,4,0)</f>
        <v>0</v>
      </c>
      <c r="D3644" s="18" t="str">
        <f t="shared" si="171"/>
        <v>15/may</v>
      </c>
      <c r="E3644" s="18">
        <f t="shared" si="172"/>
        <v>6</v>
      </c>
      <c r="F3644" s="18">
        <v>1</v>
      </c>
      <c r="G3644" s="18">
        <f t="shared" si="173"/>
        <v>1</v>
      </c>
      <c r="H3644" s="3">
        <v>46157.530844907407</v>
      </c>
      <c r="I3644">
        <v>67600721</v>
      </c>
      <c r="J3644" t="s">
        <v>2023</v>
      </c>
      <c r="K3644" t="s">
        <v>1968</v>
      </c>
      <c r="L3644" t="s">
        <v>1969</v>
      </c>
      <c r="M3644" t="s">
        <v>1970</v>
      </c>
      <c r="O3644">
        <v>362001830000</v>
      </c>
      <c r="P3644">
        <v>16018</v>
      </c>
      <c r="Q3644">
        <v>-4</v>
      </c>
      <c r="R3644">
        <v>1</v>
      </c>
      <c r="S3644">
        <v>67600721</v>
      </c>
      <c r="U3644" t="s">
        <v>5380</v>
      </c>
      <c r="W3644" t="s">
        <v>5381</v>
      </c>
      <c r="X3644">
        <v>362001830000</v>
      </c>
      <c r="Y3644" t="s">
        <v>65</v>
      </c>
      <c r="Z3644" t="s">
        <v>4619</v>
      </c>
      <c r="AG3644" t="s">
        <v>1972</v>
      </c>
      <c r="AL3644">
        <v>0</v>
      </c>
      <c r="AN3644" t="s">
        <v>1974</v>
      </c>
      <c r="AO3644">
        <v>0</v>
      </c>
      <c r="AQ3644">
        <v>2258400</v>
      </c>
      <c r="AR3644" t="s">
        <v>4605</v>
      </c>
      <c r="AS3644" t="s">
        <v>5883</v>
      </c>
      <c r="AT3644" t="s">
        <v>2024</v>
      </c>
    </row>
    <row r="3645" spans="1:46" x14ac:dyDescent="0.25">
      <c r="A3645" t="e">
        <f>_xlfn.XLOOKUP(I3645,UTILIZADAS[Contacto1],UTILIZADAS[Source.Name],,0)</f>
        <v>#N/A</v>
      </c>
      <c r="B3645" s="18">
        <f>VLOOKUP(J3645,Ref!A:C,3,0)</f>
        <v>0</v>
      </c>
      <c r="C3645" s="18">
        <f>VLOOKUP(J3645,Ref!A:D,4,0)</f>
        <v>0</v>
      </c>
      <c r="D3645" s="18" t="str">
        <f t="shared" si="171"/>
        <v>04/may</v>
      </c>
      <c r="E3645" s="18">
        <f t="shared" si="172"/>
        <v>3</v>
      </c>
      <c r="F3645" s="18">
        <v>1</v>
      </c>
      <c r="G3645" s="18">
        <f t="shared" si="173"/>
        <v>0</v>
      </c>
      <c r="H3645" s="3">
        <v>46146.512037037035</v>
      </c>
      <c r="I3645">
        <v>67611194</v>
      </c>
      <c r="J3645" t="s">
        <v>1986</v>
      </c>
      <c r="K3645" t="s">
        <v>1983</v>
      </c>
      <c r="L3645" t="s">
        <v>1897</v>
      </c>
      <c r="M3645" t="s">
        <v>1970</v>
      </c>
      <c r="P3645">
        <v>998</v>
      </c>
      <c r="Q3645">
        <v>0</v>
      </c>
      <c r="S3645">
        <v>67611194</v>
      </c>
      <c r="AF3645" t="s">
        <v>1976</v>
      </c>
      <c r="AG3645" t="s">
        <v>1972</v>
      </c>
      <c r="AK3645" t="s">
        <v>5658</v>
      </c>
      <c r="AL3645">
        <v>117</v>
      </c>
      <c r="AM3645" t="s">
        <v>1979</v>
      </c>
      <c r="AN3645" t="s">
        <v>1987</v>
      </c>
      <c r="AO3645">
        <v>0</v>
      </c>
      <c r="AQ3645">
        <v>2257439</v>
      </c>
      <c r="AR3645" t="s">
        <v>1978</v>
      </c>
      <c r="AT3645" t="s">
        <v>1988</v>
      </c>
    </row>
    <row r="3646" spans="1:46" x14ac:dyDescent="0.25">
      <c r="A3646" t="e">
        <f>_xlfn.XLOOKUP(I3646,UTILIZADAS[Contacto1],UTILIZADAS[Source.Name],,0)</f>
        <v>#N/A</v>
      </c>
      <c r="B3646" s="18">
        <f>VLOOKUP(J3646,Ref!A:C,3,0)</f>
        <v>0</v>
      </c>
      <c r="C3646" s="18">
        <f>VLOOKUP(J3646,Ref!A:D,4,0)</f>
        <v>0</v>
      </c>
      <c r="D3646" s="18" t="str">
        <f t="shared" si="171"/>
        <v>06/may</v>
      </c>
      <c r="E3646" s="18">
        <f t="shared" si="172"/>
        <v>3</v>
      </c>
      <c r="F3646" s="18">
        <v>1</v>
      </c>
      <c r="G3646" s="18">
        <f t="shared" si="173"/>
        <v>0</v>
      </c>
      <c r="H3646" s="3">
        <v>46148.422708333332</v>
      </c>
      <c r="I3646">
        <v>67611194</v>
      </c>
      <c r="J3646" t="s">
        <v>1986</v>
      </c>
      <c r="K3646" t="s">
        <v>1983</v>
      </c>
      <c r="L3646" t="s">
        <v>1897</v>
      </c>
      <c r="M3646" t="s">
        <v>1970</v>
      </c>
      <c r="P3646">
        <v>998</v>
      </c>
      <c r="Q3646">
        <v>0</v>
      </c>
      <c r="S3646">
        <v>67611194</v>
      </c>
      <c r="AF3646" t="s">
        <v>1976</v>
      </c>
      <c r="AG3646" t="s">
        <v>1972</v>
      </c>
      <c r="AK3646" t="s">
        <v>5658</v>
      </c>
      <c r="AL3646">
        <v>103</v>
      </c>
      <c r="AM3646" t="s">
        <v>1979</v>
      </c>
      <c r="AN3646" t="s">
        <v>1987</v>
      </c>
      <c r="AO3646">
        <v>0</v>
      </c>
      <c r="AQ3646">
        <v>2257439</v>
      </c>
      <c r="AR3646" t="s">
        <v>1978</v>
      </c>
      <c r="AT3646" t="s">
        <v>1988</v>
      </c>
    </row>
    <row r="3647" spans="1:46" x14ac:dyDescent="0.25">
      <c r="A3647" t="e">
        <f>_xlfn.XLOOKUP(I3647,UTILIZADAS[Contacto1],UTILIZADAS[Source.Name],,0)</f>
        <v>#N/A</v>
      </c>
      <c r="B3647" s="18">
        <f>VLOOKUP(J3647,Ref!A:C,3,0)</f>
        <v>1</v>
      </c>
      <c r="C3647" s="18">
        <f>VLOOKUP(J3647,Ref!A:D,4,0)</f>
        <v>1</v>
      </c>
      <c r="D3647" s="18" t="str">
        <f t="shared" si="171"/>
        <v>12/may</v>
      </c>
      <c r="E3647" s="18">
        <f t="shared" si="172"/>
        <v>3</v>
      </c>
      <c r="F3647" s="18">
        <v>1</v>
      </c>
      <c r="G3647" s="18">
        <f t="shared" si="173"/>
        <v>1</v>
      </c>
      <c r="H3647" s="3">
        <v>46154.386296296296</v>
      </c>
      <c r="I3647">
        <v>67611194</v>
      </c>
      <c r="J3647">
        <v>6003</v>
      </c>
      <c r="K3647" t="s">
        <v>1983</v>
      </c>
      <c r="L3647" t="s">
        <v>1897</v>
      </c>
      <c r="M3647" t="s">
        <v>1970</v>
      </c>
      <c r="P3647">
        <v>998</v>
      </c>
      <c r="Q3647">
        <v>0</v>
      </c>
      <c r="S3647">
        <v>67611194</v>
      </c>
      <c r="AF3647" t="s">
        <v>1976</v>
      </c>
      <c r="AG3647" t="s">
        <v>1972</v>
      </c>
      <c r="AK3647" t="s">
        <v>5658</v>
      </c>
      <c r="AL3647">
        <v>27</v>
      </c>
      <c r="AM3647" t="s">
        <v>1979</v>
      </c>
      <c r="AN3647" t="s">
        <v>1987</v>
      </c>
      <c r="AO3647">
        <v>0</v>
      </c>
      <c r="AQ3647">
        <v>2257439</v>
      </c>
      <c r="AR3647" t="s">
        <v>1978</v>
      </c>
      <c r="AT3647" t="s">
        <v>1892</v>
      </c>
    </row>
    <row r="3648" spans="1:46" x14ac:dyDescent="0.25">
      <c r="A3648" t="str">
        <f>_xlfn.XLOOKUP(I3648,UTILIZADAS[Contacto1],UTILIZADAS[Source.Name],,0)</f>
        <v>Cobros Mayo</v>
      </c>
      <c r="B3648" s="18">
        <f>VLOOKUP(J3648,Ref!A:C,3,0)</f>
        <v>0</v>
      </c>
      <c r="C3648" s="18">
        <f>VLOOKUP(J3648,Ref!A:D,4,0)</f>
        <v>0</v>
      </c>
      <c r="D3648" s="18" t="str">
        <f t="shared" si="171"/>
        <v>12/may</v>
      </c>
      <c r="E3648" s="18">
        <f t="shared" si="172"/>
        <v>7</v>
      </c>
      <c r="F3648" s="18">
        <v>1</v>
      </c>
      <c r="G3648" s="18">
        <f t="shared" si="173"/>
        <v>0</v>
      </c>
      <c r="H3648" s="3">
        <v>46154.612870370373</v>
      </c>
      <c r="I3648">
        <v>67630142</v>
      </c>
      <c r="J3648" t="s">
        <v>2021</v>
      </c>
      <c r="K3648" t="s">
        <v>1968</v>
      </c>
      <c r="L3648" t="s">
        <v>1969</v>
      </c>
      <c r="M3648" t="s">
        <v>1970</v>
      </c>
      <c r="O3648">
        <v>363056960000</v>
      </c>
      <c r="P3648">
        <v>16018</v>
      </c>
      <c r="Q3648">
        <v>-4</v>
      </c>
      <c r="R3648">
        <v>1</v>
      </c>
      <c r="S3648">
        <v>67630142</v>
      </c>
      <c r="U3648" t="s">
        <v>6175</v>
      </c>
      <c r="W3648" t="s">
        <v>5383</v>
      </c>
      <c r="X3648">
        <v>363056960000</v>
      </c>
      <c r="Y3648" t="s">
        <v>65</v>
      </c>
      <c r="Z3648" t="s">
        <v>66</v>
      </c>
      <c r="AF3648" t="s">
        <v>1976</v>
      </c>
      <c r="AG3648" t="s">
        <v>1972</v>
      </c>
      <c r="AL3648">
        <v>5</v>
      </c>
      <c r="AN3648" t="s">
        <v>1974</v>
      </c>
      <c r="AO3648">
        <v>0</v>
      </c>
      <c r="AQ3648">
        <v>2258401</v>
      </c>
      <c r="AR3648" t="s">
        <v>4605</v>
      </c>
      <c r="AS3648" t="s">
        <v>5883</v>
      </c>
      <c r="AT3648" t="s">
        <v>2022</v>
      </c>
    </row>
    <row r="3649" spans="1:46" x14ac:dyDescent="0.25">
      <c r="A3649" t="str">
        <f>_xlfn.XLOOKUP(I3649,UTILIZADAS[Contacto1],UTILIZADAS[Source.Name],,0)</f>
        <v>Cobros Mayo</v>
      </c>
      <c r="B3649" s="18">
        <f>VLOOKUP(J3649,Ref!A:C,3,0)</f>
        <v>0</v>
      </c>
      <c r="C3649" s="18">
        <f>VLOOKUP(J3649,Ref!A:D,4,0)</f>
        <v>0</v>
      </c>
      <c r="D3649" s="18" t="str">
        <f t="shared" si="171"/>
        <v>14/may</v>
      </c>
      <c r="E3649" s="18">
        <f t="shared" si="172"/>
        <v>7</v>
      </c>
      <c r="F3649" s="18">
        <v>1</v>
      </c>
      <c r="G3649" s="18">
        <f t="shared" si="173"/>
        <v>0</v>
      </c>
      <c r="H3649" s="3">
        <v>46156.648495370369</v>
      </c>
      <c r="I3649">
        <v>67630142</v>
      </c>
      <c r="J3649" t="s">
        <v>2023</v>
      </c>
      <c r="K3649" t="s">
        <v>1968</v>
      </c>
      <c r="L3649" t="s">
        <v>1969</v>
      </c>
      <c r="M3649" t="s">
        <v>1970</v>
      </c>
      <c r="O3649">
        <v>363056960000</v>
      </c>
      <c r="P3649">
        <v>16018</v>
      </c>
      <c r="Q3649">
        <v>-4</v>
      </c>
      <c r="R3649">
        <v>1</v>
      </c>
      <c r="S3649">
        <v>67630142</v>
      </c>
      <c r="U3649" t="s">
        <v>6175</v>
      </c>
      <c r="W3649" t="s">
        <v>5383</v>
      </c>
      <c r="X3649">
        <v>363056960000</v>
      </c>
      <c r="Y3649" t="s">
        <v>65</v>
      </c>
      <c r="Z3649" t="s">
        <v>66</v>
      </c>
      <c r="AF3649" t="s">
        <v>1976</v>
      </c>
      <c r="AG3649" t="s">
        <v>1972</v>
      </c>
      <c r="AL3649">
        <v>0</v>
      </c>
      <c r="AN3649" t="s">
        <v>1974</v>
      </c>
      <c r="AO3649">
        <v>0</v>
      </c>
      <c r="AQ3649">
        <v>2258401</v>
      </c>
      <c r="AR3649" t="s">
        <v>4605</v>
      </c>
      <c r="AS3649" t="s">
        <v>5883</v>
      </c>
      <c r="AT3649" t="s">
        <v>2024</v>
      </c>
    </row>
    <row r="3650" spans="1:46" x14ac:dyDescent="0.25">
      <c r="A3650" t="str">
        <f>_xlfn.XLOOKUP(I3650,UTILIZADAS[Contacto1],UTILIZADAS[Source.Name],,0)</f>
        <v>Cobros Mayo</v>
      </c>
      <c r="B3650" s="18">
        <f>VLOOKUP(J3650,Ref!A:C,3,0)</f>
        <v>0</v>
      </c>
      <c r="C3650" s="18">
        <f>VLOOKUP(J3650,Ref!A:D,4,0)</f>
        <v>0</v>
      </c>
      <c r="D3650" s="18" t="str">
        <f t="shared" si="171"/>
        <v>15/may</v>
      </c>
      <c r="E3650" s="18">
        <f t="shared" si="172"/>
        <v>7</v>
      </c>
      <c r="F3650" s="18">
        <v>1</v>
      </c>
      <c r="G3650" s="18">
        <f t="shared" si="173"/>
        <v>0</v>
      </c>
      <c r="H3650" s="3">
        <v>46157.428831018522</v>
      </c>
      <c r="I3650">
        <v>67630142</v>
      </c>
      <c r="J3650" t="s">
        <v>2021</v>
      </c>
      <c r="K3650" t="s">
        <v>1968</v>
      </c>
      <c r="L3650" t="s">
        <v>1969</v>
      </c>
      <c r="M3650" t="s">
        <v>1970</v>
      </c>
      <c r="O3650">
        <v>363056960000</v>
      </c>
      <c r="P3650">
        <v>16018</v>
      </c>
      <c r="Q3650">
        <v>-4</v>
      </c>
      <c r="R3650">
        <v>1</v>
      </c>
      <c r="S3650">
        <v>67630142</v>
      </c>
      <c r="U3650" t="s">
        <v>6175</v>
      </c>
      <c r="W3650" t="s">
        <v>5383</v>
      </c>
      <c r="X3650">
        <v>363056960000</v>
      </c>
      <c r="Y3650" t="s">
        <v>65</v>
      </c>
      <c r="Z3650" t="s">
        <v>66</v>
      </c>
      <c r="AF3650" t="s">
        <v>1976</v>
      </c>
      <c r="AG3650" t="s">
        <v>1972</v>
      </c>
      <c r="AL3650">
        <v>5</v>
      </c>
      <c r="AN3650" t="s">
        <v>1974</v>
      </c>
      <c r="AO3650">
        <v>0</v>
      </c>
      <c r="AQ3650">
        <v>2258401</v>
      </c>
      <c r="AR3650" t="s">
        <v>4605</v>
      </c>
      <c r="AS3650" t="s">
        <v>5883</v>
      </c>
      <c r="AT3650" t="s">
        <v>2022</v>
      </c>
    </row>
    <row r="3651" spans="1:46" x14ac:dyDescent="0.25">
      <c r="A3651" t="str">
        <f>_xlfn.XLOOKUP(I3651,UTILIZADAS[Contacto1],UTILIZADAS[Source.Name],,0)</f>
        <v>Cobros Mayo</v>
      </c>
      <c r="B3651" s="18">
        <f>VLOOKUP(J3651,Ref!A:C,3,0)</f>
        <v>0</v>
      </c>
      <c r="C3651" s="18">
        <f>VLOOKUP(J3651,Ref!A:D,4,0)</f>
        <v>0</v>
      </c>
      <c r="D3651" s="18" t="str">
        <f t="shared" si="171"/>
        <v>19/may</v>
      </c>
      <c r="E3651" s="18">
        <f t="shared" si="172"/>
        <v>7</v>
      </c>
      <c r="F3651" s="18">
        <v>1</v>
      </c>
      <c r="G3651" s="18">
        <f t="shared" si="173"/>
        <v>0</v>
      </c>
      <c r="H3651" s="3">
        <v>46161.39230324074</v>
      </c>
      <c r="I3651">
        <v>67630142</v>
      </c>
      <c r="J3651" t="s">
        <v>2021</v>
      </c>
      <c r="K3651" t="s">
        <v>1968</v>
      </c>
      <c r="L3651" t="s">
        <v>1969</v>
      </c>
      <c r="M3651" t="s">
        <v>1970</v>
      </c>
      <c r="O3651">
        <v>363056960000</v>
      </c>
      <c r="P3651">
        <v>16018</v>
      </c>
      <c r="Q3651">
        <v>-4</v>
      </c>
      <c r="R3651">
        <v>1</v>
      </c>
      <c r="S3651">
        <v>67630142</v>
      </c>
      <c r="U3651" t="s">
        <v>6175</v>
      </c>
      <c r="W3651" t="s">
        <v>5383</v>
      </c>
      <c r="X3651">
        <v>363056960000</v>
      </c>
      <c r="Y3651" t="s">
        <v>65</v>
      </c>
      <c r="Z3651" t="s">
        <v>66</v>
      </c>
      <c r="AF3651" t="s">
        <v>1976</v>
      </c>
      <c r="AG3651" t="s">
        <v>1972</v>
      </c>
      <c r="AL3651">
        <v>5</v>
      </c>
      <c r="AN3651" t="s">
        <v>1974</v>
      </c>
      <c r="AO3651">
        <v>0</v>
      </c>
      <c r="AQ3651">
        <v>2258401</v>
      </c>
      <c r="AR3651" t="s">
        <v>4605</v>
      </c>
      <c r="AS3651" t="s">
        <v>5883</v>
      </c>
      <c r="AT3651" t="s">
        <v>2022</v>
      </c>
    </row>
    <row r="3652" spans="1:46" x14ac:dyDescent="0.25">
      <c r="A3652" t="str">
        <f>_xlfn.XLOOKUP(I3652,UTILIZADAS[Contacto1],UTILIZADAS[Source.Name],,0)</f>
        <v>Cobros Mayo</v>
      </c>
      <c r="B3652" s="18">
        <f>VLOOKUP(J3652,Ref!A:C,3,0)</f>
        <v>0</v>
      </c>
      <c r="C3652" s="18">
        <f>VLOOKUP(J3652,Ref!A:D,4,0)</f>
        <v>0</v>
      </c>
      <c r="D3652" s="18" t="str">
        <f t="shared" si="171"/>
        <v>20/may</v>
      </c>
      <c r="E3652" s="18">
        <f t="shared" si="172"/>
        <v>7</v>
      </c>
      <c r="F3652" s="18">
        <v>1</v>
      </c>
      <c r="G3652" s="18">
        <f t="shared" si="173"/>
        <v>0</v>
      </c>
      <c r="H3652" s="3">
        <v>46162.602071759262</v>
      </c>
      <c r="I3652">
        <v>67630142</v>
      </c>
      <c r="J3652" t="s">
        <v>2021</v>
      </c>
      <c r="K3652" t="s">
        <v>1968</v>
      </c>
      <c r="L3652" t="s">
        <v>1969</v>
      </c>
      <c r="M3652" t="s">
        <v>1970</v>
      </c>
      <c r="O3652">
        <v>363056960000</v>
      </c>
      <c r="P3652">
        <v>16018</v>
      </c>
      <c r="Q3652">
        <v>-4</v>
      </c>
      <c r="R3652">
        <v>1</v>
      </c>
      <c r="S3652">
        <v>67630142</v>
      </c>
      <c r="U3652" t="s">
        <v>6175</v>
      </c>
      <c r="W3652" t="s">
        <v>5383</v>
      </c>
      <c r="X3652">
        <v>363056960000</v>
      </c>
      <c r="Y3652" t="s">
        <v>65</v>
      </c>
      <c r="Z3652" t="s">
        <v>66</v>
      </c>
      <c r="AF3652" t="s">
        <v>1976</v>
      </c>
      <c r="AG3652" t="s">
        <v>1972</v>
      </c>
      <c r="AL3652">
        <v>5</v>
      </c>
      <c r="AN3652" t="s">
        <v>1974</v>
      </c>
      <c r="AO3652">
        <v>0</v>
      </c>
      <c r="AQ3652">
        <v>2258401</v>
      </c>
      <c r="AR3652" t="s">
        <v>4605</v>
      </c>
      <c r="AS3652" t="s">
        <v>5883</v>
      </c>
      <c r="AT3652" t="s">
        <v>2022</v>
      </c>
    </row>
    <row r="3653" spans="1:46" x14ac:dyDescent="0.25">
      <c r="A3653" t="str">
        <f>_xlfn.XLOOKUP(I3653,UTILIZADAS[Contacto1],UTILIZADAS[Source.Name],,0)</f>
        <v>Cobros Mayo</v>
      </c>
      <c r="B3653" s="18">
        <f>VLOOKUP(J3653,Ref!A:C,3,0)</f>
        <v>0</v>
      </c>
      <c r="C3653" s="18">
        <f>VLOOKUP(J3653,Ref!A:D,4,0)</f>
        <v>0</v>
      </c>
      <c r="D3653" s="18" t="str">
        <f t="shared" si="171"/>
        <v>21/may</v>
      </c>
      <c r="E3653" s="18">
        <f t="shared" si="172"/>
        <v>7</v>
      </c>
      <c r="F3653" s="18">
        <v>1</v>
      </c>
      <c r="G3653" s="18">
        <f t="shared" si="173"/>
        <v>0</v>
      </c>
      <c r="H3653" s="3">
        <v>46163.614629629628</v>
      </c>
      <c r="I3653">
        <v>67630142</v>
      </c>
      <c r="J3653" t="s">
        <v>1967</v>
      </c>
      <c r="K3653" t="s">
        <v>1968</v>
      </c>
      <c r="L3653" t="s">
        <v>1969</v>
      </c>
      <c r="M3653" t="s">
        <v>1970</v>
      </c>
      <c r="O3653">
        <v>363056960000</v>
      </c>
      <c r="P3653">
        <v>16018</v>
      </c>
      <c r="Q3653">
        <v>-4</v>
      </c>
      <c r="R3653">
        <v>1</v>
      </c>
      <c r="S3653">
        <v>67630142</v>
      </c>
      <c r="U3653" t="s">
        <v>6175</v>
      </c>
      <c r="W3653" t="s">
        <v>5383</v>
      </c>
      <c r="X3653">
        <v>363056960000</v>
      </c>
      <c r="Y3653" t="s">
        <v>65</v>
      </c>
      <c r="Z3653" t="s">
        <v>66</v>
      </c>
      <c r="AF3653" t="s">
        <v>1976</v>
      </c>
      <c r="AG3653" t="s">
        <v>1972</v>
      </c>
      <c r="AL3653">
        <v>0</v>
      </c>
      <c r="AN3653" t="s">
        <v>1974</v>
      </c>
      <c r="AO3653">
        <v>0</v>
      </c>
      <c r="AQ3653">
        <v>2258401</v>
      </c>
      <c r="AR3653" t="s">
        <v>4605</v>
      </c>
      <c r="AS3653" t="s">
        <v>5883</v>
      </c>
      <c r="AT3653" t="s">
        <v>1975</v>
      </c>
    </row>
    <row r="3654" spans="1:46" x14ac:dyDescent="0.25">
      <c r="A3654" t="str">
        <f>_xlfn.XLOOKUP(I3654,UTILIZADAS[Contacto1],UTILIZADAS[Source.Name],,0)</f>
        <v>Cobros Mayo</v>
      </c>
      <c r="B3654" s="18">
        <f>VLOOKUP(J3654,Ref!A:C,3,0)</f>
        <v>1</v>
      </c>
      <c r="C3654" s="18">
        <f>VLOOKUP(J3654,Ref!A:D,4,0)</f>
        <v>0</v>
      </c>
      <c r="D3654" s="18" t="str">
        <f t="shared" si="171"/>
        <v>22/may</v>
      </c>
      <c r="E3654" s="18">
        <f t="shared" si="172"/>
        <v>7</v>
      </c>
      <c r="F3654" s="18">
        <v>1</v>
      </c>
      <c r="G3654" s="18">
        <f t="shared" si="173"/>
        <v>1</v>
      </c>
      <c r="H3654" s="3">
        <v>46164.458020833335</v>
      </c>
      <c r="I3654">
        <v>67630142</v>
      </c>
      <c r="J3654">
        <v>6006</v>
      </c>
      <c r="K3654" t="s">
        <v>1983</v>
      </c>
      <c r="L3654" t="s">
        <v>1897</v>
      </c>
      <c r="M3654" t="s">
        <v>1970</v>
      </c>
      <c r="O3654">
        <v>363056960000</v>
      </c>
      <c r="P3654">
        <v>16018</v>
      </c>
      <c r="Q3654">
        <v>-4</v>
      </c>
      <c r="R3654">
        <v>1</v>
      </c>
      <c r="S3654">
        <v>67630142</v>
      </c>
      <c r="U3654" t="s">
        <v>6175</v>
      </c>
      <c r="W3654" t="s">
        <v>5383</v>
      </c>
      <c r="X3654">
        <v>363056960000</v>
      </c>
      <c r="Y3654" t="s">
        <v>65</v>
      </c>
      <c r="Z3654" t="s">
        <v>66</v>
      </c>
      <c r="AF3654" t="s">
        <v>1976</v>
      </c>
      <c r="AG3654" t="s">
        <v>1972</v>
      </c>
      <c r="AL3654">
        <v>69</v>
      </c>
      <c r="AM3654" t="s">
        <v>1979</v>
      </c>
      <c r="AN3654" t="s">
        <v>1987</v>
      </c>
      <c r="AO3654">
        <v>0</v>
      </c>
      <c r="AQ3654">
        <v>2258401</v>
      </c>
      <c r="AR3654" t="s">
        <v>4605</v>
      </c>
      <c r="AS3654" t="s">
        <v>5883</v>
      </c>
      <c r="AT3654" t="s">
        <v>1894</v>
      </c>
    </row>
    <row r="3655" spans="1:46" x14ac:dyDescent="0.25">
      <c r="A3655" t="str">
        <f>_xlfn.XLOOKUP(I3655,UTILIZADAS[Contacto1],UTILIZADAS[Source.Name],,0)</f>
        <v>Cobros Mayo</v>
      </c>
      <c r="B3655" s="18">
        <f>VLOOKUP(J3655,Ref!A:C,3,0)</f>
        <v>0</v>
      </c>
      <c r="C3655" s="18">
        <f>VLOOKUP(J3655,Ref!A:D,4,0)</f>
        <v>0</v>
      </c>
      <c r="D3655" s="18" t="str">
        <f t="shared" si="171"/>
        <v>12/may</v>
      </c>
      <c r="E3655" s="18">
        <f t="shared" si="172"/>
        <v>2</v>
      </c>
      <c r="F3655" s="18">
        <v>1</v>
      </c>
      <c r="G3655" s="18">
        <f t="shared" si="173"/>
        <v>0</v>
      </c>
      <c r="H3655" s="3">
        <v>46154.614351851851</v>
      </c>
      <c r="I3655">
        <v>67631318</v>
      </c>
      <c r="J3655" t="s">
        <v>2021</v>
      </c>
      <c r="K3655" t="s">
        <v>1968</v>
      </c>
      <c r="L3655" t="s">
        <v>1969</v>
      </c>
      <c r="M3655" t="s">
        <v>1970</v>
      </c>
      <c r="O3655">
        <v>366070150000</v>
      </c>
      <c r="P3655">
        <v>16018</v>
      </c>
      <c r="Q3655">
        <v>-4</v>
      </c>
      <c r="R3655">
        <v>1</v>
      </c>
      <c r="S3655">
        <v>67631318</v>
      </c>
      <c r="U3655" t="s">
        <v>6176</v>
      </c>
      <c r="W3655" t="s">
        <v>5385</v>
      </c>
      <c r="X3655">
        <v>366070150000</v>
      </c>
      <c r="Y3655" t="s">
        <v>65</v>
      </c>
      <c r="Z3655" t="s">
        <v>66</v>
      </c>
      <c r="AF3655" t="s">
        <v>1976</v>
      </c>
      <c r="AG3655" t="s">
        <v>1972</v>
      </c>
      <c r="AL3655">
        <v>5</v>
      </c>
      <c r="AN3655" t="s">
        <v>1974</v>
      </c>
      <c r="AO3655">
        <v>0</v>
      </c>
      <c r="AQ3655">
        <v>2258402</v>
      </c>
      <c r="AR3655" t="s">
        <v>4605</v>
      </c>
      <c r="AS3655" t="s">
        <v>5883</v>
      </c>
      <c r="AT3655" t="s">
        <v>2022</v>
      </c>
    </row>
    <row r="3656" spans="1:46" x14ac:dyDescent="0.25">
      <c r="A3656" t="str">
        <f>_xlfn.XLOOKUP(I3656,UTILIZADAS[Contacto1],UTILIZADAS[Source.Name],,0)</f>
        <v>Cobros Mayo</v>
      </c>
      <c r="B3656" s="18">
        <f>VLOOKUP(J3656,Ref!A:C,3,0)</f>
        <v>0</v>
      </c>
      <c r="C3656" s="18">
        <f>VLOOKUP(J3656,Ref!A:D,4,0)</f>
        <v>0</v>
      </c>
      <c r="D3656" s="18" t="str">
        <f t="shared" si="171"/>
        <v>14/may</v>
      </c>
      <c r="E3656" s="18">
        <f t="shared" si="172"/>
        <v>2</v>
      </c>
      <c r="F3656" s="18">
        <v>1</v>
      </c>
      <c r="G3656" s="18">
        <f t="shared" si="173"/>
        <v>1</v>
      </c>
      <c r="H3656" s="3">
        <v>46156.648657407408</v>
      </c>
      <c r="I3656">
        <v>67631318</v>
      </c>
      <c r="J3656">
        <v>6004</v>
      </c>
      <c r="K3656" t="s">
        <v>1983</v>
      </c>
      <c r="L3656" t="s">
        <v>1897</v>
      </c>
      <c r="M3656" t="s">
        <v>1970</v>
      </c>
      <c r="O3656">
        <v>366070150000</v>
      </c>
      <c r="P3656">
        <v>16018</v>
      </c>
      <c r="Q3656">
        <v>-4</v>
      </c>
      <c r="R3656">
        <v>1</v>
      </c>
      <c r="S3656">
        <v>67631318</v>
      </c>
      <c r="U3656" t="s">
        <v>6176</v>
      </c>
      <c r="W3656" t="s">
        <v>5385</v>
      </c>
      <c r="X3656">
        <v>366070150000</v>
      </c>
      <c r="Y3656" t="s">
        <v>65</v>
      </c>
      <c r="Z3656" t="s">
        <v>66</v>
      </c>
      <c r="AF3656" t="s">
        <v>1976</v>
      </c>
      <c r="AG3656" t="s">
        <v>1972</v>
      </c>
      <c r="AL3656">
        <v>141</v>
      </c>
      <c r="AM3656" t="s">
        <v>1979</v>
      </c>
      <c r="AN3656" t="s">
        <v>1987</v>
      </c>
      <c r="AO3656">
        <v>0</v>
      </c>
      <c r="AQ3656">
        <v>2258402</v>
      </c>
      <c r="AR3656" t="s">
        <v>4605</v>
      </c>
      <c r="AS3656" t="s">
        <v>5883</v>
      </c>
      <c r="AT3656" t="s">
        <v>1984</v>
      </c>
    </row>
    <row r="3657" spans="1:46" x14ac:dyDescent="0.25">
      <c r="A3657" t="str">
        <f>_xlfn.XLOOKUP(I3657,UTILIZADAS[Contacto1],UTILIZADAS[Source.Name],,0)</f>
        <v>Cobros Mayo</v>
      </c>
      <c r="B3657" s="18">
        <f>VLOOKUP(J3657,Ref!A:C,3,0)</f>
        <v>0</v>
      </c>
      <c r="C3657" s="18">
        <f>VLOOKUP(J3657,Ref!A:D,4,0)</f>
        <v>0</v>
      </c>
      <c r="D3657" s="18" t="str">
        <f t="shared" si="171"/>
        <v>12/may</v>
      </c>
      <c r="E3657" s="18">
        <f t="shared" si="172"/>
        <v>1</v>
      </c>
      <c r="F3657" s="18">
        <v>1</v>
      </c>
      <c r="G3657" s="18">
        <f t="shared" si="173"/>
        <v>1</v>
      </c>
      <c r="H3657" s="3">
        <v>46154.614305555559</v>
      </c>
      <c r="I3657">
        <v>67666967</v>
      </c>
      <c r="J3657">
        <v>6004</v>
      </c>
      <c r="K3657" t="s">
        <v>1983</v>
      </c>
      <c r="L3657" t="s">
        <v>1897</v>
      </c>
      <c r="M3657" t="s">
        <v>1970</v>
      </c>
      <c r="O3657">
        <v>364075570000</v>
      </c>
      <c r="P3657">
        <v>16018</v>
      </c>
      <c r="Q3657">
        <v>-4</v>
      </c>
      <c r="R3657">
        <v>1</v>
      </c>
      <c r="S3657">
        <v>67666967</v>
      </c>
      <c r="U3657" t="s">
        <v>5386</v>
      </c>
      <c r="W3657" t="s">
        <v>5387</v>
      </c>
      <c r="X3657">
        <v>364075570000</v>
      </c>
      <c r="Y3657" t="s">
        <v>65</v>
      </c>
      <c r="Z3657" t="s">
        <v>66</v>
      </c>
      <c r="AF3657" t="s">
        <v>1976</v>
      </c>
      <c r="AG3657" t="s">
        <v>1972</v>
      </c>
      <c r="AL3657">
        <v>137</v>
      </c>
      <c r="AM3657" t="s">
        <v>1979</v>
      </c>
      <c r="AN3657" t="s">
        <v>1987</v>
      </c>
      <c r="AO3657">
        <v>0</v>
      </c>
      <c r="AQ3657">
        <v>2258403</v>
      </c>
      <c r="AR3657" t="s">
        <v>4605</v>
      </c>
      <c r="AS3657" t="s">
        <v>5883</v>
      </c>
      <c r="AT3657" t="s">
        <v>1984</v>
      </c>
    </row>
    <row r="3658" spans="1:46" x14ac:dyDescent="0.25">
      <c r="A3658" t="str">
        <f>_xlfn.XLOOKUP(I3658,UTILIZADAS[Contacto1],UTILIZADAS[Source.Name],,0)</f>
        <v>Cobros Abril Canal Fijo</v>
      </c>
      <c r="B3658" s="18">
        <f>VLOOKUP(J3658,Ref!A:C,3,0)</f>
        <v>0</v>
      </c>
      <c r="C3658" s="18">
        <f>VLOOKUP(J3658,Ref!A:D,4,0)</f>
        <v>0</v>
      </c>
      <c r="D3658" s="18" t="str">
        <f t="shared" si="171"/>
        <v>02/may</v>
      </c>
      <c r="E3658" s="18">
        <f t="shared" si="172"/>
        <v>11</v>
      </c>
      <c r="F3658" s="18">
        <v>1</v>
      </c>
      <c r="G3658" s="18">
        <f t="shared" si="173"/>
        <v>0</v>
      </c>
      <c r="H3658" s="3">
        <v>46144.539027777777</v>
      </c>
      <c r="I3658">
        <v>67668769</v>
      </c>
      <c r="J3658" t="s">
        <v>1967</v>
      </c>
      <c r="K3658" t="s">
        <v>1968</v>
      </c>
      <c r="L3658" t="s">
        <v>1969</v>
      </c>
      <c r="M3658" t="s">
        <v>1970</v>
      </c>
      <c r="O3658">
        <v>356184570000</v>
      </c>
      <c r="P3658">
        <v>16017</v>
      </c>
      <c r="Q3658">
        <v>-4</v>
      </c>
      <c r="R3658">
        <v>1</v>
      </c>
      <c r="S3658">
        <v>67668769</v>
      </c>
      <c r="U3658" t="s">
        <v>2401</v>
      </c>
      <c r="W3658" t="s">
        <v>3973</v>
      </c>
      <c r="X3658" t="s">
        <v>66</v>
      </c>
      <c r="Y3658" t="s">
        <v>65</v>
      </c>
      <c r="Z3658">
        <v>356184570000</v>
      </c>
      <c r="AG3658" t="s">
        <v>1972</v>
      </c>
      <c r="AI3658" t="s">
        <v>2819</v>
      </c>
      <c r="AL3658">
        <v>0</v>
      </c>
      <c r="AN3658" t="s">
        <v>1974</v>
      </c>
      <c r="AO3658">
        <v>0</v>
      </c>
      <c r="AQ3658">
        <v>2252193</v>
      </c>
      <c r="AR3658" t="s">
        <v>2241</v>
      </c>
      <c r="AS3658" t="s">
        <v>4163</v>
      </c>
      <c r="AT3658" t="s">
        <v>1975</v>
      </c>
    </row>
    <row r="3659" spans="1:46" x14ac:dyDescent="0.25">
      <c r="A3659" t="str">
        <f>_xlfn.XLOOKUP(I3659,UTILIZADAS[Contacto1],UTILIZADAS[Source.Name],,0)</f>
        <v>Cobros Abril Canal Fijo</v>
      </c>
      <c r="B3659" s="18">
        <f>VLOOKUP(J3659,Ref!A:C,3,0)</f>
        <v>0</v>
      </c>
      <c r="C3659" s="18">
        <f>VLOOKUP(J3659,Ref!A:D,4,0)</f>
        <v>0</v>
      </c>
      <c r="D3659" s="18" t="str">
        <f t="shared" si="171"/>
        <v>06/may</v>
      </c>
      <c r="E3659" s="18">
        <f t="shared" si="172"/>
        <v>11</v>
      </c>
      <c r="F3659" s="18">
        <v>1</v>
      </c>
      <c r="G3659" s="18">
        <f t="shared" si="173"/>
        <v>0</v>
      </c>
      <c r="H3659" s="3">
        <v>46148.402372685188</v>
      </c>
      <c r="I3659">
        <v>67668769</v>
      </c>
      <c r="J3659" t="s">
        <v>1967</v>
      </c>
      <c r="K3659" t="s">
        <v>1968</v>
      </c>
      <c r="L3659" t="s">
        <v>1969</v>
      </c>
      <c r="M3659" t="s">
        <v>1970</v>
      </c>
      <c r="O3659">
        <v>356184570000</v>
      </c>
      <c r="P3659">
        <v>16017</v>
      </c>
      <c r="Q3659">
        <v>-4</v>
      </c>
      <c r="R3659">
        <v>1</v>
      </c>
      <c r="S3659">
        <v>67668769</v>
      </c>
      <c r="U3659" t="s">
        <v>2401</v>
      </c>
      <c r="W3659" t="s">
        <v>3973</v>
      </c>
      <c r="X3659" t="s">
        <v>66</v>
      </c>
      <c r="Y3659" t="s">
        <v>65</v>
      </c>
      <c r="Z3659">
        <v>356184570000</v>
      </c>
      <c r="AG3659" t="s">
        <v>1972</v>
      </c>
      <c r="AI3659" t="s">
        <v>2819</v>
      </c>
      <c r="AL3659">
        <v>0</v>
      </c>
      <c r="AN3659" t="s">
        <v>1974</v>
      </c>
      <c r="AO3659">
        <v>0</v>
      </c>
      <c r="AQ3659">
        <v>2252193</v>
      </c>
      <c r="AR3659" t="s">
        <v>2241</v>
      </c>
      <c r="AS3659" t="s">
        <v>4163</v>
      </c>
      <c r="AT3659" t="s">
        <v>1975</v>
      </c>
    </row>
    <row r="3660" spans="1:46" x14ac:dyDescent="0.25">
      <c r="A3660" t="str">
        <f>_xlfn.XLOOKUP(I3660,UTILIZADAS[Contacto1],UTILIZADAS[Source.Name],,0)</f>
        <v>Cobros Abril Canal Fijo</v>
      </c>
      <c r="B3660" s="18">
        <f>VLOOKUP(J3660,Ref!A:C,3,0)</f>
        <v>0</v>
      </c>
      <c r="C3660" s="18">
        <f>VLOOKUP(J3660,Ref!A:D,4,0)</f>
        <v>0</v>
      </c>
      <c r="D3660" s="18" t="str">
        <f t="shared" si="171"/>
        <v>07/may</v>
      </c>
      <c r="E3660" s="18">
        <f t="shared" si="172"/>
        <v>11</v>
      </c>
      <c r="F3660" s="18">
        <v>1</v>
      </c>
      <c r="G3660" s="18">
        <f t="shared" si="173"/>
        <v>0</v>
      </c>
      <c r="H3660" s="3">
        <v>46149.612870370373</v>
      </c>
      <c r="I3660">
        <v>67668769</v>
      </c>
      <c r="J3660" t="s">
        <v>1967</v>
      </c>
      <c r="K3660" t="s">
        <v>1968</v>
      </c>
      <c r="L3660" t="s">
        <v>1969</v>
      </c>
      <c r="M3660" t="s">
        <v>1970</v>
      </c>
      <c r="O3660">
        <v>356184570000</v>
      </c>
      <c r="P3660">
        <v>16017</v>
      </c>
      <c r="Q3660">
        <v>-4</v>
      </c>
      <c r="R3660">
        <v>1</v>
      </c>
      <c r="S3660">
        <v>67668769</v>
      </c>
      <c r="U3660" t="s">
        <v>2401</v>
      </c>
      <c r="W3660" t="s">
        <v>3973</v>
      </c>
      <c r="X3660" t="s">
        <v>66</v>
      </c>
      <c r="Y3660" t="s">
        <v>65</v>
      </c>
      <c r="Z3660">
        <v>356184570000</v>
      </c>
      <c r="AG3660" t="s">
        <v>1972</v>
      </c>
      <c r="AI3660" t="s">
        <v>2819</v>
      </c>
      <c r="AL3660">
        <v>0</v>
      </c>
      <c r="AN3660" t="s">
        <v>1974</v>
      </c>
      <c r="AO3660">
        <v>0</v>
      </c>
      <c r="AQ3660">
        <v>2252193</v>
      </c>
      <c r="AR3660" t="s">
        <v>2241</v>
      </c>
      <c r="AS3660" t="s">
        <v>4163</v>
      </c>
      <c r="AT3660" t="s">
        <v>1975</v>
      </c>
    </row>
    <row r="3661" spans="1:46" x14ac:dyDescent="0.25">
      <c r="A3661" t="str">
        <f>_xlfn.XLOOKUP(I3661,UTILIZADAS[Contacto1],UTILIZADAS[Source.Name],,0)</f>
        <v>Cobros Abril Canal Fijo</v>
      </c>
      <c r="B3661" s="18">
        <f>VLOOKUP(J3661,Ref!A:C,3,0)</f>
        <v>0</v>
      </c>
      <c r="C3661" s="18">
        <f>VLOOKUP(J3661,Ref!A:D,4,0)</f>
        <v>0</v>
      </c>
      <c r="D3661" s="18" t="str">
        <f t="shared" si="171"/>
        <v>08/may</v>
      </c>
      <c r="E3661" s="18">
        <f t="shared" si="172"/>
        <v>11</v>
      </c>
      <c r="F3661" s="18">
        <v>1</v>
      </c>
      <c r="G3661" s="18">
        <f t="shared" si="173"/>
        <v>0</v>
      </c>
      <c r="H3661" s="3">
        <v>46150.641643518517</v>
      </c>
      <c r="I3661">
        <v>67668769</v>
      </c>
      <c r="J3661" t="s">
        <v>1967</v>
      </c>
      <c r="K3661" t="s">
        <v>1968</v>
      </c>
      <c r="L3661" t="s">
        <v>1969</v>
      </c>
      <c r="M3661" t="s">
        <v>1970</v>
      </c>
      <c r="O3661">
        <v>356184570000</v>
      </c>
      <c r="P3661">
        <v>16017</v>
      </c>
      <c r="Q3661">
        <v>-4</v>
      </c>
      <c r="R3661">
        <v>1</v>
      </c>
      <c r="S3661">
        <v>67668769</v>
      </c>
      <c r="U3661" t="s">
        <v>2401</v>
      </c>
      <c r="W3661" t="s">
        <v>3973</v>
      </c>
      <c r="X3661" t="s">
        <v>66</v>
      </c>
      <c r="Y3661" t="s">
        <v>65</v>
      </c>
      <c r="Z3661">
        <v>356184570000</v>
      </c>
      <c r="AG3661" t="s">
        <v>1972</v>
      </c>
      <c r="AI3661" t="s">
        <v>2819</v>
      </c>
      <c r="AL3661">
        <v>0</v>
      </c>
      <c r="AN3661" t="s">
        <v>1974</v>
      </c>
      <c r="AO3661">
        <v>0</v>
      </c>
      <c r="AQ3661">
        <v>2252193</v>
      </c>
      <c r="AR3661" t="s">
        <v>2241</v>
      </c>
      <c r="AS3661" t="s">
        <v>4163</v>
      </c>
      <c r="AT3661" t="s">
        <v>1975</v>
      </c>
    </row>
    <row r="3662" spans="1:46" x14ac:dyDescent="0.25">
      <c r="A3662" t="str">
        <f>_xlfn.XLOOKUP(I3662,UTILIZADAS[Contacto1],UTILIZADAS[Source.Name],,0)</f>
        <v>Cobros Abril Canal Fijo</v>
      </c>
      <c r="B3662" s="18">
        <f>VLOOKUP(J3662,Ref!A:C,3,0)</f>
        <v>0</v>
      </c>
      <c r="C3662" s="18">
        <f>VLOOKUP(J3662,Ref!A:D,4,0)</f>
        <v>0</v>
      </c>
      <c r="D3662" s="18" t="str">
        <f t="shared" si="171"/>
        <v>12/may</v>
      </c>
      <c r="E3662" s="18">
        <f t="shared" si="172"/>
        <v>11</v>
      </c>
      <c r="F3662" s="18">
        <v>1</v>
      </c>
      <c r="G3662" s="18">
        <f t="shared" si="173"/>
        <v>0</v>
      </c>
      <c r="H3662" s="3">
        <v>46154.615300925929</v>
      </c>
      <c r="I3662">
        <v>67668769</v>
      </c>
      <c r="J3662" t="s">
        <v>2023</v>
      </c>
      <c r="K3662" t="s">
        <v>1968</v>
      </c>
      <c r="L3662" t="s">
        <v>1969</v>
      </c>
      <c r="M3662" t="s">
        <v>1970</v>
      </c>
      <c r="O3662">
        <v>356184570000</v>
      </c>
      <c r="P3662">
        <v>16018</v>
      </c>
      <c r="Q3662">
        <v>-4</v>
      </c>
      <c r="R3662">
        <v>1</v>
      </c>
      <c r="S3662">
        <v>67668769</v>
      </c>
      <c r="U3662" t="s">
        <v>2401</v>
      </c>
      <c r="W3662" t="s">
        <v>3973</v>
      </c>
      <c r="X3662">
        <v>356184570000</v>
      </c>
      <c r="Y3662" t="s">
        <v>65</v>
      </c>
      <c r="Z3662" t="s">
        <v>66</v>
      </c>
      <c r="AG3662" t="s">
        <v>1972</v>
      </c>
      <c r="AL3662">
        <v>0</v>
      </c>
      <c r="AN3662" t="s">
        <v>1974</v>
      </c>
      <c r="AO3662">
        <v>0</v>
      </c>
      <c r="AQ3662">
        <v>2258404</v>
      </c>
      <c r="AR3662" t="s">
        <v>4605</v>
      </c>
      <c r="AS3662" t="s">
        <v>5883</v>
      </c>
      <c r="AT3662" t="s">
        <v>2024</v>
      </c>
    </row>
    <row r="3663" spans="1:46" x14ac:dyDescent="0.25">
      <c r="A3663" t="str">
        <f>_xlfn.XLOOKUP(I3663,UTILIZADAS[Contacto1],UTILIZADAS[Source.Name],,0)</f>
        <v>Cobros Abril Canal Fijo</v>
      </c>
      <c r="B3663" s="18">
        <f>VLOOKUP(J3663,Ref!A:C,3,0)</f>
        <v>0</v>
      </c>
      <c r="C3663" s="18">
        <f>VLOOKUP(J3663,Ref!A:D,4,0)</f>
        <v>0</v>
      </c>
      <c r="D3663" s="18" t="str">
        <f t="shared" si="171"/>
        <v>12/may</v>
      </c>
      <c r="E3663" s="18">
        <f t="shared" si="172"/>
        <v>11</v>
      </c>
      <c r="F3663" s="18">
        <v>1</v>
      </c>
      <c r="G3663" s="18">
        <f t="shared" si="173"/>
        <v>0</v>
      </c>
      <c r="H3663" s="3">
        <v>46154.687256944446</v>
      </c>
      <c r="I3663">
        <v>67668769</v>
      </c>
      <c r="J3663" t="s">
        <v>1967</v>
      </c>
      <c r="K3663" t="s">
        <v>1968</v>
      </c>
      <c r="L3663" t="s">
        <v>1969</v>
      </c>
      <c r="M3663" t="s">
        <v>1970</v>
      </c>
      <c r="O3663">
        <v>356184570000</v>
      </c>
      <c r="P3663">
        <v>16018</v>
      </c>
      <c r="Q3663">
        <v>-4</v>
      </c>
      <c r="R3663">
        <v>1</v>
      </c>
      <c r="S3663">
        <v>67668769</v>
      </c>
      <c r="U3663" t="s">
        <v>2401</v>
      </c>
      <c r="W3663" t="s">
        <v>3973</v>
      </c>
      <c r="X3663">
        <v>356184570000</v>
      </c>
      <c r="Y3663" t="s">
        <v>65</v>
      </c>
      <c r="Z3663" t="s">
        <v>66</v>
      </c>
      <c r="AG3663" t="s">
        <v>1972</v>
      </c>
      <c r="AL3663">
        <v>0</v>
      </c>
      <c r="AN3663" t="s">
        <v>1974</v>
      </c>
      <c r="AO3663">
        <v>0</v>
      </c>
      <c r="AQ3663">
        <v>2258404</v>
      </c>
      <c r="AR3663" t="s">
        <v>4605</v>
      </c>
      <c r="AS3663" t="s">
        <v>5883</v>
      </c>
      <c r="AT3663" t="s">
        <v>1975</v>
      </c>
    </row>
    <row r="3664" spans="1:46" x14ac:dyDescent="0.25">
      <c r="A3664" t="str">
        <f>_xlfn.XLOOKUP(I3664,UTILIZADAS[Contacto1],UTILIZADAS[Source.Name],,0)</f>
        <v>Cobros Abril Canal Fijo</v>
      </c>
      <c r="B3664" s="18">
        <f>VLOOKUP(J3664,Ref!A:C,3,0)</f>
        <v>0</v>
      </c>
      <c r="C3664" s="18">
        <f>VLOOKUP(J3664,Ref!A:D,4,0)</f>
        <v>0</v>
      </c>
      <c r="D3664" s="18" t="str">
        <f t="shared" si="171"/>
        <v>14/may</v>
      </c>
      <c r="E3664" s="18">
        <f t="shared" si="172"/>
        <v>11</v>
      </c>
      <c r="F3664" s="18">
        <v>1</v>
      </c>
      <c r="G3664" s="18">
        <f t="shared" si="173"/>
        <v>0</v>
      </c>
      <c r="H3664" s="3">
        <v>46156.648530092592</v>
      </c>
      <c r="I3664">
        <v>67668769</v>
      </c>
      <c r="J3664" t="s">
        <v>1967</v>
      </c>
      <c r="K3664" t="s">
        <v>1968</v>
      </c>
      <c r="L3664" t="s">
        <v>1969</v>
      </c>
      <c r="M3664" t="s">
        <v>1970</v>
      </c>
      <c r="O3664">
        <v>356184570000</v>
      </c>
      <c r="P3664">
        <v>16018</v>
      </c>
      <c r="Q3664">
        <v>-4</v>
      </c>
      <c r="R3664">
        <v>1</v>
      </c>
      <c r="S3664">
        <v>67668769</v>
      </c>
      <c r="U3664" t="s">
        <v>2401</v>
      </c>
      <c r="W3664" t="s">
        <v>3973</v>
      </c>
      <c r="X3664">
        <v>356184570000</v>
      </c>
      <c r="Y3664" t="s">
        <v>65</v>
      </c>
      <c r="Z3664" t="s">
        <v>66</v>
      </c>
      <c r="AG3664" t="s">
        <v>1972</v>
      </c>
      <c r="AL3664">
        <v>0</v>
      </c>
      <c r="AN3664" t="s">
        <v>1974</v>
      </c>
      <c r="AO3664">
        <v>0</v>
      </c>
      <c r="AQ3664">
        <v>2258404</v>
      </c>
      <c r="AR3664" t="s">
        <v>4605</v>
      </c>
      <c r="AS3664" t="s">
        <v>5883</v>
      </c>
      <c r="AT3664" t="s">
        <v>1975</v>
      </c>
    </row>
    <row r="3665" spans="1:46" x14ac:dyDescent="0.25">
      <c r="A3665" t="str">
        <f>_xlfn.XLOOKUP(I3665,UTILIZADAS[Contacto1],UTILIZADAS[Source.Name],,0)</f>
        <v>Cobros Abril Canal Fijo</v>
      </c>
      <c r="B3665" s="18">
        <f>VLOOKUP(J3665,Ref!A:C,3,0)</f>
        <v>0</v>
      </c>
      <c r="C3665" s="18">
        <f>VLOOKUP(J3665,Ref!A:D,4,0)</f>
        <v>0</v>
      </c>
      <c r="D3665" s="18" t="str">
        <f t="shared" si="171"/>
        <v>19/may</v>
      </c>
      <c r="E3665" s="18">
        <f t="shared" si="172"/>
        <v>11</v>
      </c>
      <c r="F3665" s="18">
        <v>1</v>
      </c>
      <c r="G3665" s="18">
        <f t="shared" si="173"/>
        <v>0</v>
      </c>
      <c r="H3665" s="3">
        <v>46161.392384259256</v>
      </c>
      <c r="I3665">
        <v>67668769</v>
      </c>
      <c r="J3665" t="s">
        <v>1967</v>
      </c>
      <c r="K3665" t="s">
        <v>1968</v>
      </c>
      <c r="L3665" t="s">
        <v>1969</v>
      </c>
      <c r="M3665" t="s">
        <v>1970</v>
      </c>
      <c r="O3665">
        <v>356184570000</v>
      </c>
      <c r="P3665">
        <v>16018</v>
      </c>
      <c r="Q3665">
        <v>-4</v>
      </c>
      <c r="R3665">
        <v>1</v>
      </c>
      <c r="S3665">
        <v>67668769</v>
      </c>
      <c r="U3665" t="s">
        <v>2401</v>
      </c>
      <c r="W3665" t="s">
        <v>3973</v>
      </c>
      <c r="X3665">
        <v>356184570000</v>
      </c>
      <c r="Y3665" t="s">
        <v>65</v>
      </c>
      <c r="Z3665" t="s">
        <v>66</v>
      </c>
      <c r="AG3665" t="s">
        <v>1972</v>
      </c>
      <c r="AL3665">
        <v>0</v>
      </c>
      <c r="AN3665" t="s">
        <v>1974</v>
      </c>
      <c r="AO3665">
        <v>0</v>
      </c>
      <c r="AQ3665">
        <v>2258404</v>
      </c>
      <c r="AR3665" t="s">
        <v>4605</v>
      </c>
      <c r="AS3665" t="s">
        <v>5883</v>
      </c>
      <c r="AT3665" t="s">
        <v>1975</v>
      </c>
    </row>
    <row r="3666" spans="1:46" x14ac:dyDescent="0.25">
      <c r="A3666" t="str">
        <f>_xlfn.XLOOKUP(I3666,UTILIZADAS[Contacto1],UTILIZADAS[Source.Name],,0)</f>
        <v>Cobros Abril Canal Fijo</v>
      </c>
      <c r="B3666" s="18">
        <f>VLOOKUP(J3666,Ref!A:C,3,0)</f>
        <v>0</v>
      </c>
      <c r="C3666" s="18">
        <f>VLOOKUP(J3666,Ref!A:D,4,0)</f>
        <v>0</v>
      </c>
      <c r="D3666" s="18" t="str">
        <f t="shared" si="171"/>
        <v>20/may</v>
      </c>
      <c r="E3666" s="18">
        <f t="shared" si="172"/>
        <v>11</v>
      </c>
      <c r="F3666" s="18">
        <v>1</v>
      </c>
      <c r="G3666" s="18">
        <f t="shared" si="173"/>
        <v>0</v>
      </c>
      <c r="H3666" s="3">
        <v>46162.602152777778</v>
      </c>
      <c r="I3666">
        <v>67668769</v>
      </c>
      <c r="J3666" t="s">
        <v>1967</v>
      </c>
      <c r="K3666" t="s">
        <v>1968</v>
      </c>
      <c r="L3666" t="s">
        <v>1969</v>
      </c>
      <c r="M3666" t="s">
        <v>1970</v>
      </c>
      <c r="O3666">
        <v>356184570000</v>
      </c>
      <c r="P3666">
        <v>16018</v>
      </c>
      <c r="Q3666">
        <v>-4</v>
      </c>
      <c r="R3666">
        <v>1</v>
      </c>
      <c r="S3666">
        <v>67668769</v>
      </c>
      <c r="U3666" t="s">
        <v>2401</v>
      </c>
      <c r="W3666" t="s">
        <v>3973</v>
      </c>
      <c r="X3666">
        <v>356184570000</v>
      </c>
      <c r="Y3666" t="s">
        <v>65</v>
      </c>
      <c r="Z3666" t="s">
        <v>66</v>
      </c>
      <c r="AG3666" t="s">
        <v>1972</v>
      </c>
      <c r="AL3666">
        <v>0</v>
      </c>
      <c r="AN3666" t="s">
        <v>1974</v>
      </c>
      <c r="AO3666">
        <v>0</v>
      </c>
      <c r="AQ3666">
        <v>2258404</v>
      </c>
      <c r="AR3666" t="s">
        <v>4605</v>
      </c>
      <c r="AS3666" t="s">
        <v>5883</v>
      </c>
      <c r="AT3666" t="s">
        <v>1975</v>
      </c>
    </row>
    <row r="3667" spans="1:46" x14ac:dyDescent="0.25">
      <c r="A3667" t="str">
        <f>_xlfn.XLOOKUP(I3667,UTILIZADAS[Contacto1],UTILIZADAS[Source.Name],,0)</f>
        <v>Cobros Abril Canal Fijo</v>
      </c>
      <c r="B3667" s="18">
        <f>VLOOKUP(J3667,Ref!A:C,3,0)</f>
        <v>0</v>
      </c>
      <c r="C3667" s="18">
        <f>VLOOKUP(J3667,Ref!A:D,4,0)</f>
        <v>0</v>
      </c>
      <c r="D3667" s="18" t="str">
        <f t="shared" si="171"/>
        <v>21/may</v>
      </c>
      <c r="E3667" s="18">
        <f t="shared" si="172"/>
        <v>11</v>
      </c>
      <c r="F3667" s="18">
        <v>1</v>
      </c>
      <c r="G3667" s="18">
        <f t="shared" si="173"/>
        <v>0</v>
      </c>
      <c r="H3667" s="3">
        <v>46163.617002314815</v>
      </c>
      <c r="I3667">
        <v>67668769</v>
      </c>
      <c r="J3667" t="s">
        <v>1967</v>
      </c>
      <c r="K3667" t="s">
        <v>1968</v>
      </c>
      <c r="L3667" t="s">
        <v>1969</v>
      </c>
      <c r="M3667" t="s">
        <v>1970</v>
      </c>
      <c r="O3667">
        <v>356184570000</v>
      </c>
      <c r="P3667">
        <v>16018</v>
      </c>
      <c r="Q3667">
        <v>-4</v>
      </c>
      <c r="R3667">
        <v>1</v>
      </c>
      <c r="S3667">
        <v>67668769</v>
      </c>
      <c r="U3667" t="s">
        <v>2401</v>
      </c>
      <c r="W3667" t="s">
        <v>3973</v>
      </c>
      <c r="X3667">
        <v>356184570000</v>
      </c>
      <c r="Y3667" t="s">
        <v>65</v>
      </c>
      <c r="Z3667" t="s">
        <v>66</v>
      </c>
      <c r="AG3667" t="s">
        <v>1972</v>
      </c>
      <c r="AL3667">
        <v>0</v>
      </c>
      <c r="AN3667" t="s">
        <v>1974</v>
      </c>
      <c r="AO3667">
        <v>0</v>
      </c>
      <c r="AQ3667">
        <v>2258404</v>
      </c>
      <c r="AR3667" t="s">
        <v>4605</v>
      </c>
      <c r="AS3667" t="s">
        <v>5883</v>
      </c>
      <c r="AT3667" t="s">
        <v>1975</v>
      </c>
    </row>
    <row r="3668" spans="1:46" x14ac:dyDescent="0.25">
      <c r="A3668" t="str">
        <f>_xlfn.XLOOKUP(I3668,UTILIZADAS[Contacto1],UTILIZADAS[Source.Name],,0)</f>
        <v>Cobros Abril Canal Fijo</v>
      </c>
      <c r="B3668" s="18">
        <f>VLOOKUP(J3668,Ref!A:C,3,0)</f>
        <v>0</v>
      </c>
      <c r="C3668" s="18">
        <f>VLOOKUP(J3668,Ref!A:D,4,0)</f>
        <v>0</v>
      </c>
      <c r="D3668" s="18" t="str">
        <f t="shared" si="171"/>
        <v>22/may</v>
      </c>
      <c r="E3668" s="18">
        <f t="shared" si="172"/>
        <v>11</v>
      </c>
      <c r="F3668" s="18">
        <v>1</v>
      </c>
      <c r="G3668" s="18">
        <f t="shared" si="173"/>
        <v>1</v>
      </c>
      <c r="H3668" s="3">
        <v>46164.458923611113</v>
      </c>
      <c r="I3668">
        <v>67668769</v>
      </c>
      <c r="J3668" t="s">
        <v>2023</v>
      </c>
      <c r="K3668" t="s">
        <v>1968</v>
      </c>
      <c r="L3668" t="s">
        <v>1969</v>
      </c>
      <c r="M3668" t="s">
        <v>1970</v>
      </c>
      <c r="O3668">
        <v>356184570000</v>
      </c>
      <c r="P3668">
        <v>16018</v>
      </c>
      <c r="Q3668">
        <v>-4</v>
      </c>
      <c r="R3668">
        <v>1</v>
      </c>
      <c r="S3668">
        <v>67668769</v>
      </c>
      <c r="U3668" t="s">
        <v>2401</v>
      </c>
      <c r="W3668" t="s">
        <v>3973</v>
      </c>
      <c r="X3668">
        <v>356184570000</v>
      </c>
      <c r="Y3668" t="s">
        <v>65</v>
      </c>
      <c r="Z3668" t="s">
        <v>66</v>
      </c>
      <c r="AG3668" t="s">
        <v>1972</v>
      </c>
      <c r="AL3668">
        <v>0</v>
      </c>
      <c r="AN3668" t="s">
        <v>1974</v>
      </c>
      <c r="AO3668">
        <v>0</v>
      </c>
      <c r="AQ3668">
        <v>2258404</v>
      </c>
      <c r="AR3668" t="s">
        <v>4605</v>
      </c>
      <c r="AS3668" t="s">
        <v>5883</v>
      </c>
      <c r="AT3668" t="s">
        <v>2024</v>
      </c>
    </row>
    <row r="3669" spans="1:46" x14ac:dyDescent="0.25">
      <c r="A3669" t="str">
        <f>_xlfn.XLOOKUP(I3669,UTILIZADAS[Contacto1],UTILIZADAS[Source.Name],,0)</f>
        <v>Cobros Mayo</v>
      </c>
      <c r="B3669" s="18">
        <f>VLOOKUP(J3669,Ref!A:C,3,0)</f>
        <v>0</v>
      </c>
      <c r="C3669" s="18">
        <f>VLOOKUP(J3669,Ref!A:D,4,0)</f>
        <v>0</v>
      </c>
      <c r="D3669" s="18" t="str">
        <f t="shared" si="171"/>
        <v>12/may</v>
      </c>
      <c r="E3669" s="18">
        <f t="shared" si="172"/>
        <v>6</v>
      </c>
      <c r="F3669" s="18">
        <v>1</v>
      </c>
      <c r="G3669" s="18">
        <f t="shared" si="173"/>
        <v>0</v>
      </c>
      <c r="H3669" s="3">
        <v>46154.615324074075</v>
      </c>
      <c r="I3669">
        <v>67669261</v>
      </c>
      <c r="J3669" t="s">
        <v>1967</v>
      </c>
      <c r="K3669" t="s">
        <v>1968</v>
      </c>
      <c r="L3669" t="s">
        <v>1969</v>
      </c>
      <c r="M3669" t="s">
        <v>1970</v>
      </c>
      <c r="O3669">
        <v>367084580000</v>
      </c>
      <c r="P3669">
        <v>16018</v>
      </c>
      <c r="Q3669">
        <v>-4</v>
      </c>
      <c r="R3669">
        <v>1</v>
      </c>
      <c r="S3669">
        <v>67669261</v>
      </c>
      <c r="U3669" t="s">
        <v>6177</v>
      </c>
      <c r="W3669" t="s">
        <v>5389</v>
      </c>
      <c r="X3669">
        <v>367084580000</v>
      </c>
      <c r="Y3669" t="s">
        <v>65</v>
      </c>
      <c r="Z3669" t="s">
        <v>66</v>
      </c>
      <c r="AG3669" t="s">
        <v>1972</v>
      </c>
      <c r="AL3669">
        <v>0</v>
      </c>
      <c r="AN3669" t="s">
        <v>1974</v>
      </c>
      <c r="AO3669">
        <v>0</v>
      </c>
      <c r="AQ3669">
        <v>2258405</v>
      </c>
      <c r="AR3669" t="s">
        <v>4605</v>
      </c>
      <c r="AS3669" t="s">
        <v>5883</v>
      </c>
      <c r="AT3669" t="s">
        <v>1975</v>
      </c>
    </row>
    <row r="3670" spans="1:46" x14ac:dyDescent="0.25">
      <c r="A3670" t="str">
        <f>_xlfn.XLOOKUP(I3670,UTILIZADAS[Contacto1],UTILIZADAS[Source.Name],,0)</f>
        <v>Cobros Mayo</v>
      </c>
      <c r="B3670" s="18">
        <f>VLOOKUP(J3670,Ref!A:C,3,0)</f>
        <v>0</v>
      </c>
      <c r="C3670" s="18">
        <f>VLOOKUP(J3670,Ref!A:D,4,0)</f>
        <v>0</v>
      </c>
      <c r="D3670" s="18" t="str">
        <f t="shared" si="171"/>
        <v>14/may</v>
      </c>
      <c r="E3670" s="18">
        <f t="shared" si="172"/>
        <v>6</v>
      </c>
      <c r="F3670" s="18">
        <v>1</v>
      </c>
      <c r="G3670" s="18">
        <f t="shared" si="173"/>
        <v>0</v>
      </c>
      <c r="H3670" s="3">
        <v>46156.648854166669</v>
      </c>
      <c r="I3670">
        <v>67669261</v>
      </c>
      <c r="J3670" t="s">
        <v>1967</v>
      </c>
      <c r="K3670" t="s">
        <v>1968</v>
      </c>
      <c r="L3670" t="s">
        <v>1969</v>
      </c>
      <c r="M3670" t="s">
        <v>1970</v>
      </c>
      <c r="O3670">
        <v>367084580000</v>
      </c>
      <c r="P3670">
        <v>16018</v>
      </c>
      <c r="Q3670">
        <v>-4</v>
      </c>
      <c r="R3670">
        <v>1</v>
      </c>
      <c r="S3670">
        <v>67669261</v>
      </c>
      <c r="U3670" t="s">
        <v>6177</v>
      </c>
      <c r="W3670" t="s">
        <v>5389</v>
      </c>
      <c r="X3670">
        <v>367084580000</v>
      </c>
      <c r="Y3670" t="s">
        <v>65</v>
      </c>
      <c r="Z3670" t="s">
        <v>66</v>
      </c>
      <c r="AG3670" t="s">
        <v>1972</v>
      </c>
      <c r="AL3670">
        <v>0</v>
      </c>
      <c r="AN3670" t="s">
        <v>1974</v>
      </c>
      <c r="AO3670">
        <v>0</v>
      </c>
      <c r="AQ3670">
        <v>2258405</v>
      </c>
      <c r="AR3670" t="s">
        <v>4605</v>
      </c>
      <c r="AS3670" t="s">
        <v>5883</v>
      </c>
      <c r="AT3670" t="s">
        <v>1975</v>
      </c>
    </row>
    <row r="3671" spans="1:46" x14ac:dyDescent="0.25">
      <c r="A3671" t="str">
        <f>_xlfn.XLOOKUP(I3671,UTILIZADAS[Contacto1],UTILIZADAS[Source.Name],,0)</f>
        <v>Cobros Mayo</v>
      </c>
      <c r="B3671" s="18">
        <f>VLOOKUP(J3671,Ref!A:C,3,0)</f>
        <v>0</v>
      </c>
      <c r="C3671" s="18">
        <f>VLOOKUP(J3671,Ref!A:D,4,0)</f>
        <v>0</v>
      </c>
      <c r="D3671" s="18" t="str">
        <f t="shared" si="171"/>
        <v>19/may</v>
      </c>
      <c r="E3671" s="18">
        <f t="shared" si="172"/>
        <v>6</v>
      </c>
      <c r="F3671" s="18">
        <v>1</v>
      </c>
      <c r="G3671" s="18">
        <f t="shared" si="173"/>
        <v>0</v>
      </c>
      <c r="H3671" s="3">
        <v>46161.39702546296</v>
      </c>
      <c r="I3671">
        <v>67669261</v>
      </c>
      <c r="J3671" t="s">
        <v>2023</v>
      </c>
      <c r="K3671" t="s">
        <v>1968</v>
      </c>
      <c r="L3671" t="s">
        <v>1969</v>
      </c>
      <c r="M3671" t="s">
        <v>1970</v>
      </c>
      <c r="O3671">
        <v>367084580000</v>
      </c>
      <c r="P3671">
        <v>16018</v>
      </c>
      <c r="Q3671">
        <v>-4</v>
      </c>
      <c r="R3671">
        <v>1</v>
      </c>
      <c r="S3671">
        <v>67669261</v>
      </c>
      <c r="U3671" t="s">
        <v>6177</v>
      </c>
      <c r="W3671" t="s">
        <v>5389</v>
      </c>
      <c r="X3671">
        <v>367084580000</v>
      </c>
      <c r="Y3671" t="s">
        <v>65</v>
      </c>
      <c r="Z3671" t="s">
        <v>66</v>
      </c>
      <c r="AG3671" t="s">
        <v>1972</v>
      </c>
      <c r="AL3671">
        <v>0</v>
      </c>
      <c r="AN3671" t="s">
        <v>1974</v>
      </c>
      <c r="AO3671">
        <v>0</v>
      </c>
      <c r="AQ3671">
        <v>2258405</v>
      </c>
      <c r="AR3671" t="s">
        <v>4605</v>
      </c>
      <c r="AS3671" t="s">
        <v>5883</v>
      </c>
      <c r="AT3671" t="s">
        <v>2024</v>
      </c>
    </row>
    <row r="3672" spans="1:46" x14ac:dyDescent="0.25">
      <c r="A3672" t="str">
        <f>_xlfn.XLOOKUP(I3672,UTILIZADAS[Contacto1],UTILIZADAS[Source.Name],,0)</f>
        <v>Cobros Mayo</v>
      </c>
      <c r="B3672" s="18">
        <f>VLOOKUP(J3672,Ref!A:C,3,0)</f>
        <v>0</v>
      </c>
      <c r="C3672" s="18">
        <f>VLOOKUP(J3672,Ref!A:D,4,0)</f>
        <v>0</v>
      </c>
      <c r="D3672" s="18" t="str">
        <f t="shared" si="171"/>
        <v>19/may</v>
      </c>
      <c r="E3672" s="18">
        <f t="shared" si="172"/>
        <v>6</v>
      </c>
      <c r="F3672" s="18">
        <v>1</v>
      </c>
      <c r="G3672" s="18">
        <f t="shared" si="173"/>
        <v>0</v>
      </c>
      <c r="H3672" s="3">
        <v>46161.524409722224</v>
      </c>
      <c r="I3672">
        <v>67669261</v>
      </c>
      <c r="J3672" t="s">
        <v>2023</v>
      </c>
      <c r="K3672" t="s">
        <v>1968</v>
      </c>
      <c r="L3672" t="s">
        <v>1969</v>
      </c>
      <c r="M3672" t="s">
        <v>1970</v>
      </c>
      <c r="O3672">
        <v>367084580000</v>
      </c>
      <c r="P3672">
        <v>16018</v>
      </c>
      <c r="Q3672">
        <v>-4</v>
      </c>
      <c r="R3672">
        <v>1</v>
      </c>
      <c r="S3672">
        <v>67669261</v>
      </c>
      <c r="U3672" t="s">
        <v>6177</v>
      </c>
      <c r="W3672" t="s">
        <v>5389</v>
      </c>
      <c r="X3672">
        <v>367084580000</v>
      </c>
      <c r="Y3672" t="s">
        <v>65</v>
      </c>
      <c r="Z3672" t="s">
        <v>66</v>
      </c>
      <c r="AG3672" t="s">
        <v>1972</v>
      </c>
      <c r="AL3672">
        <v>0</v>
      </c>
      <c r="AN3672" t="s">
        <v>1974</v>
      </c>
      <c r="AO3672">
        <v>0</v>
      </c>
      <c r="AQ3672">
        <v>2258405</v>
      </c>
      <c r="AR3672" t="s">
        <v>4605</v>
      </c>
      <c r="AS3672" t="s">
        <v>5883</v>
      </c>
      <c r="AT3672" t="s">
        <v>2024</v>
      </c>
    </row>
    <row r="3673" spans="1:46" x14ac:dyDescent="0.25">
      <c r="A3673" t="str">
        <f>_xlfn.XLOOKUP(I3673,UTILIZADAS[Contacto1],UTILIZADAS[Source.Name],,0)</f>
        <v>Cobros Mayo</v>
      </c>
      <c r="B3673" s="18">
        <f>VLOOKUP(J3673,Ref!A:C,3,0)</f>
        <v>0</v>
      </c>
      <c r="C3673" s="18">
        <f>VLOOKUP(J3673,Ref!A:D,4,0)</f>
        <v>0</v>
      </c>
      <c r="D3673" s="18" t="str">
        <f t="shared" si="171"/>
        <v>19/may</v>
      </c>
      <c r="E3673" s="18">
        <f t="shared" si="172"/>
        <v>6</v>
      </c>
      <c r="F3673" s="18">
        <v>1</v>
      </c>
      <c r="G3673" s="18">
        <f t="shared" si="173"/>
        <v>0</v>
      </c>
      <c r="H3673" s="3">
        <v>46161.528229166666</v>
      </c>
      <c r="I3673">
        <v>67669261</v>
      </c>
      <c r="J3673" t="s">
        <v>2023</v>
      </c>
      <c r="K3673" t="s">
        <v>1968</v>
      </c>
      <c r="L3673" t="s">
        <v>1969</v>
      </c>
      <c r="M3673" t="s">
        <v>1970</v>
      </c>
      <c r="O3673">
        <v>367084580000</v>
      </c>
      <c r="P3673">
        <v>16018</v>
      </c>
      <c r="Q3673">
        <v>-4</v>
      </c>
      <c r="R3673">
        <v>1</v>
      </c>
      <c r="S3673">
        <v>67669261</v>
      </c>
      <c r="U3673" t="s">
        <v>6177</v>
      </c>
      <c r="W3673" t="s">
        <v>5389</v>
      </c>
      <c r="X3673">
        <v>367084580000</v>
      </c>
      <c r="Y3673" t="s">
        <v>65</v>
      </c>
      <c r="Z3673" t="s">
        <v>66</v>
      </c>
      <c r="AG3673" t="s">
        <v>1972</v>
      </c>
      <c r="AL3673">
        <v>0</v>
      </c>
      <c r="AN3673" t="s">
        <v>1974</v>
      </c>
      <c r="AO3673">
        <v>0</v>
      </c>
      <c r="AQ3673">
        <v>2258405</v>
      </c>
      <c r="AR3673" t="s">
        <v>4605</v>
      </c>
      <c r="AS3673" t="s">
        <v>5883</v>
      </c>
      <c r="AT3673" t="s">
        <v>2024</v>
      </c>
    </row>
    <row r="3674" spans="1:46" x14ac:dyDescent="0.25">
      <c r="A3674" t="str">
        <f>_xlfn.XLOOKUP(I3674,UTILIZADAS[Contacto1],UTILIZADAS[Source.Name],,0)</f>
        <v>Cobros Mayo</v>
      </c>
      <c r="B3674" s="18">
        <f>VLOOKUP(J3674,Ref!A:C,3,0)</f>
        <v>0</v>
      </c>
      <c r="C3674" s="18">
        <f>VLOOKUP(J3674,Ref!A:D,4,0)</f>
        <v>0</v>
      </c>
      <c r="D3674" s="18" t="str">
        <f t="shared" si="171"/>
        <v>19/may</v>
      </c>
      <c r="E3674" s="18">
        <f t="shared" si="172"/>
        <v>6</v>
      </c>
      <c r="F3674" s="18">
        <v>1</v>
      </c>
      <c r="G3674" s="18">
        <f t="shared" si="173"/>
        <v>1</v>
      </c>
      <c r="H3674" s="3">
        <v>46161.586365740739</v>
      </c>
      <c r="I3674">
        <v>67669261</v>
      </c>
      <c r="J3674" t="s">
        <v>2023</v>
      </c>
      <c r="K3674" t="s">
        <v>1968</v>
      </c>
      <c r="L3674" t="s">
        <v>1969</v>
      </c>
      <c r="M3674" t="s">
        <v>1970</v>
      </c>
      <c r="O3674">
        <v>367084580000</v>
      </c>
      <c r="P3674">
        <v>16018</v>
      </c>
      <c r="Q3674">
        <v>-4</v>
      </c>
      <c r="R3674">
        <v>1</v>
      </c>
      <c r="S3674">
        <v>67669261</v>
      </c>
      <c r="U3674" t="s">
        <v>6177</v>
      </c>
      <c r="W3674" t="s">
        <v>5389</v>
      </c>
      <c r="X3674">
        <v>367084580000</v>
      </c>
      <c r="Y3674" t="s">
        <v>65</v>
      </c>
      <c r="Z3674" t="s">
        <v>66</v>
      </c>
      <c r="AG3674" t="s">
        <v>1972</v>
      </c>
      <c r="AL3674">
        <v>0</v>
      </c>
      <c r="AN3674" t="s">
        <v>1974</v>
      </c>
      <c r="AO3674">
        <v>0</v>
      </c>
      <c r="AQ3674">
        <v>2258405</v>
      </c>
      <c r="AR3674" t="s">
        <v>4605</v>
      </c>
      <c r="AS3674" t="s">
        <v>5883</v>
      </c>
      <c r="AT3674" t="s">
        <v>2024</v>
      </c>
    </row>
    <row r="3675" spans="1:46" x14ac:dyDescent="0.25">
      <c r="A3675" t="str">
        <f>_xlfn.XLOOKUP(I3675,UTILIZADAS[Contacto1],UTILIZADAS[Source.Name],,0)</f>
        <v>Cobros Abril Canal Fijo</v>
      </c>
      <c r="B3675" s="18">
        <f>VLOOKUP(J3675,Ref!A:C,3,0)</f>
        <v>0</v>
      </c>
      <c r="C3675" s="18">
        <f>VLOOKUP(J3675,Ref!A:D,4,0)</f>
        <v>0</v>
      </c>
      <c r="D3675" s="18" t="str">
        <f t="shared" si="171"/>
        <v>04/may</v>
      </c>
      <c r="E3675" s="18">
        <f t="shared" si="172"/>
        <v>4</v>
      </c>
      <c r="F3675" s="18">
        <v>1</v>
      </c>
      <c r="G3675" s="18">
        <f t="shared" si="173"/>
        <v>0</v>
      </c>
      <c r="H3675" s="3">
        <v>46146.538622685184</v>
      </c>
      <c r="I3675">
        <v>67673022</v>
      </c>
      <c r="J3675" t="s">
        <v>2021</v>
      </c>
      <c r="K3675" t="s">
        <v>1968</v>
      </c>
      <c r="L3675" t="s">
        <v>1969</v>
      </c>
      <c r="M3675" t="s">
        <v>1970</v>
      </c>
      <c r="O3675">
        <v>353354940000</v>
      </c>
      <c r="P3675">
        <v>16017</v>
      </c>
      <c r="Q3675">
        <v>-4</v>
      </c>
      <c r="R3675">
        <v>1</v>
      </c>
      <c r="S3675">
        <v>67673022</v>
      </c>
      <c r="U3675" t="s">
        <v>632</v>
      </c>
      <c r="W3675" t="s">
        <v>633</v>
      </c>
      <c r="X3675" t="s">
        <v>2551</v>
      </c>
      <c r="Y3675" t="s">
        <v>65</v>
      </c>
      <c r="Z3675">
        <v>353354940000</v>
      </c>
      <c r="AG3675" t="s">
        <v>1972</v>
      </c>
      <c r="AI3675" t="s">
        <v>3582</v>
      </c>
      <c r="AL3675">
        <v>5</v>
      </c>
      <c r="AN3675" t="s">
        <v>1974</v>
      </c>
      <c r="AO3675">
        <v>0</v>
      </c>
      <c r="AQ3675">
        <v>2252673</v>
      </c>
      <c r="AR3675" t="s">
        <v>2241</v>
      </c>
      <c r="AS3675" t="s">
        <v>4163</v>
      </c>
      <c r="AT3675" t="s">
        <v>2022</v>
      </c>
    </row>
    <row r="3676" spans="1:46" x14ac:dyDescent="0.25">
      <c r="A3676" t="str">
        <f>_xlfn.XLOOKUP(I3676,UTILIZADAS[Contacto1],UTILIZADAS[Source.Name],,0)</f>
        <v>Cobros Abril Canal Fijo</v>
      </c>
      <c r="B3676" s="18">
        <f>VLOOKUP(J3676,Ref!A:C,3,0)</f>
        <v>0</v>
      </c>
      <c r="C3676" s="18">
        <f>VLOOKUP(J3676,Ref!A:D,4,0)</f>
        <v>0</v>
      </c>
      <c r="D3676" s="18" t="str">
        <f t="shared" si="171"/>
        <v>06/may</v>
      </c>
      <c r="E3676" s="18">
        <f t="shared" si="172"/>
        <v>4</v>
      </c>
      <c r="F3676" s="18">
        <v>1</v>
      </c>
      <c r="G3676" s="18">
        <f t="shared" si="173"/>
        <v>0</v>
      </c>
      <c r="H3676" s="3">
        <v>46148.536307870374</v>
      </c>
      <c r="I3676">
        <v>67673022</v>
      </c>
      <c r="J3676" t="s">
        <v>2021</v>
      </c>
      <c r="K3676" t="s">
        <v>1968</v>
      </c>
      <c r="L3676" t="s">
        <v>1969</v>
      </c>
      <c r="M3676" t="s">
        <v>1970</v>
      </c>
      <c r="O3676">
        <v>353354940000</v>
      </c>
      <c r="P3676">
        <v>16017</v>
      </c>
      <c r="Q3676">
        <v>-4</v>
      </c>
      <c r="R3676">
        <v>1</v>
      </c>
      <c r="S3676">
        <v>67673022</v>
      </c>
      <c r="U3676" t="s">
        <v>632</v>
      </c>
      <c r="W3676" t="s">
        <v>633</v>
      </c>
      <c r="X3676" t="s">
        <v>2551</v>
      </c>
      <c r="Y3676" t="s">
        <v>65</v>
      </c>
      <c r="Z3676">
        <v>353354940000</v>
      </c>
      <c r="AG3676" t="s">
        <v>1972</v>
      </c>
      <c r="AI3676" t="s">
        <v>3582</v>
      </c>
      <c r="AL3676">
        <v>5</v>
      </c>
      <c r="AN3676" t="s">
        <v>1974</v>
      </c>
      <c r="AO3676">
        <v>0</v>
      </c>
      <c r="AQ3676">
        <v>2252673</v>
      </c>
      <c r="AR3676" t="s">
        <v>2241</v>
      </c>
      <c r="AS3676" t="s">
        <v>4163</v>
      </c>
      <c r="AT3676" t="s">
        <v>2022</v>
      </c>
    </row>
    <row r="3677" spans="1:46" x14ac:dyDescent="0.25">
      <c r="A3677" t="str">
        <f>_xlfn.XLOOKUP(I3677,UTILIZADAS[Contacto1],UTILIZADAS[Source.Name],,0)</f>
        <v>Cobros Abril Canal Fijo</v>
      </c>
      <c r="B3677" s="18">
        <f>VLOOKUP(J3677,Ref!A:C,3,0)</f>
        <v>0</v>
      </c>
      <c r="C3677" s="18">
        <f>VLOOKUP(J3677,Ref!A:D,4,0)</f>
        <v>0</v>
      </c>
      <c r="D3677" s="18" t="str">
        <f t="shared" si="171"/>
        <v>07/may</v>
      </c>
      <c r="E3677" s="18">
        <f t="shared" si="172"/>
        <v>4</v>
      </c>
      <c r="F3677" s="18">
        <v>1</v>
      </c>
      <c r="G3677" s="18">
        <f t="shared" si="173"/>
        <v>0</v>
      </c>
      <c r="H3677" s="3">
        <v>46149.735046296293</v>
      </c>
      <c r="I3677">
        <v>67673022</v>
      </c>
      <c r="J3677" t="s">
        <v>2021</v>
      </c>
      <c r="K3677" t="s">
        <v>1968</v>
      </c>
      <c r="L3677" t="s">
        <v>1969</v>
      </c>
      <c r="M3677" t="s">
        <v>1970</v>
      </c>
      <c r="O3677">
        <v>353354940000</v>
      </c>
      <c r="P3677">
        <v>16017</v>
      </c>
      <c r="Q3677">
        <v>-4</v>
      </c>
      <c r="R3677">
        <v>1</v>
      </c>
      <c r="S3677">
        <v>67673022</v>
      </c>
      <c r="U3677" t="s">
        <v>632</v>
      </c>
      <c r="W3677" t="s">
        <v>633</v>
      </c>
      <c r="X3677" t="s">
        <v>2551</v>
      </c>
      <c r="Y3677" t="s">
        <v>65</v>
      </c>
      <c r="Z3677">
        <v>353354940000</v>
      </c>
      <c r="AG3677" t="s">
        <v>1972</v>
      </c>
      <c r="AI3677" t="s">
        <v>3582</v>
      </c>
      <c r="AL3677">
        <v>5</v>
      </c>
      <c r="AN3677" t="s">
        <v>1974</v>
      </c>
      <c r="AO3677">
        <v>0</v>
      </c>
      <c r="AQ3677">
        <v>2252673</v>
      </c>
      <c r="AR3677" t="s">
        <v>2241</v>
      </c>
      <c r="AS3677" t="s">
        <v>4163</v>
      </c>
      <c r="AT3677" t="s">
        <v>2022</v>
      </c>
    </row>
    <row r="3678" spans="1:46" x14ac:dyDescent="0.25">
      <c r="A3678" t="str">
        <f>_xlfn.XLOOKUP(I3678,UTILIZADAS[Contacto1],UTILIZADAS[Source.Name],,0)</f>
        <v>Cobros Abril Canal Fijo</v>
      </c>
      <c r="B3678" s="18">
        <f>VLOOKUP(J3678,Ref!A:C,3,0)</f>
        <v>0</v>
      </c>
      <c r="C3678" s="18">
        <f>VLOOKUP(J3678,Ref!A:D,4,0)</f>
        <v>0</v>
      </c>
      <c r="D3678" s="18" t="str">
        <f t="shared" si="171"/>
        <v>08/may</v>
      </c>
      <c r="E3678" s="18">
        <f t="shared" si="172"/>
        <v>4</v>
      </c>
      <c r="F3678" s="18">
        <v>1</v>
      </c>
      <c r="G3678" s="18">
        <f t="shared" si="173"/>
        <v>1</v>
      </c>
      <c r="H3678" s="3">
        <v>46150.749641203707</v>
      </c>
      <c r="I3678">
        <v>67673022</v>
      </c>
      <c r="J3678" t="s">
        <v>2021</v>
      </c>
      <c r="K3678" t="s">
        <v>1968</v>
      </c>
      <c r="L3678" t="s">
        <v>1969</v>
      </c>
      <c r="M3678" t="s">
        <v>1970</v>
      </c>
      <c r="O3678">
        <v>353354940000</v>
      </c>
      <c r="P3678">
        <v>16017</v>
      </c>
      <c r="Q3678">
        <v>-4</v>
      </c>
      <c r="R3678">
        <v>1</v>
      </c>
      <c r="S3678">
        <v>67673022</v>
      </c>
      <c r="U3678" t="s">
        <v>632</v>
      </c>
      <c r="W3678" t="s">
        <v>633</v>
      </c>
      <c r="X3678" t="s">
        <v>2551</v>
      </c>
      <c r="Y3678" t="s">
        <v>65</v>
      </c>
      <c r="Z3678">
        <v>353354940000</v>
      </c>
      <c r="AG3678" t="s">
        <v>1972</v>
      </c>
      <c r="AI3678" t="s">
        <v>3582</v>
      </c>
      <c r="AL3678">
        <v>5</v>
      </c>
      <c r="AN3678" t="s">
        <v>1974</v>
      </c>
      <c r="AO3678">
        <v>0</v>
      </c>
      <c r="AQ3678">
        <v>2252673</v>
      </c>
      <c r="AR3678" t="s">
        <v>2241</v>
      </c>
      <c r="AS3678" t="s">
        <v>4163</v>
      </c>
      <c r="AT3678" t="s">
        <v>2022</v>
      </c>
    </row>
    <row r="3679" spans="1:46" x14ac:dyDescent="0.25">
      <c r="A3679" t="str">
        <f>_xlfn.XLOOKUP(I3679,UTILIZADAS[Contacto1],UTILIZADAS[Source.Name],,0)</f>
        <v>Cobros Mayo</v>
      </c>
      <c r="B3679" s="18">
        <f>VLOOKUP(J3679,Ref!A:C,3,0)</f>
        <v>0</v>
      </c>
      <c r="C3679" s="18">
        <f>VLOOKUP(J3679,Ref!A:D,4,0)</f>
        <v>0</v>
      </c>
      <c r="D3679" s="18" t="str">
        <f t="shared" si="171"/>
        <v>12/may</v>
      </c>
      <c r="E3679" s="18">
        <f t="shared" si="172"/>
        <v>6</v>
      </c>
      <c r="F3679" s="18">
        <v>1</v>
      </c>
      <c r="G3679" s="18">
        <f t="shared" si="173"/>
        <v>0</v>
      </c>
      <c r="H3679" s="3">
        <v>46154.615648148145</v>
      </c>
      <c r="I3679">
        <v>67678843</v>
      </c>
      <c r="J3679" t="s">
        <v>1967</v>
      </c>
      <c r="K3679" t="s">
        <v>1968</v>
      </c>
      <c r="L3679" t="s">
        <v>1969</v>
      </c>
      <c r="M3679" t="s">
        <v>1970</v>
      </c>
      <c r="O3679">
        <v>369091120000</v>
      </c>
      <c r="P3679">
        <v>16018</v>
      </c>
      <c r="Q3679">
        <v>-4</v>
      </c>
      <c r="R3679">
        <v>1</v>
      </c>
      <c r="S3679">
        <v>67678843</v>
      </c>
      <c r="U3679" t="s">
        <v>6178</v>
      </c>
      <c r="W3679" t="s">
        <v>5391</v>
      </c>
      <c r="X3679">
        <v>369091120000</v>
      </c>
      <c r="Y3679" t="s">
        <v>65</v>
      </c>
      <c r="Z3679" t="s">
        <v>66</v>
      </c>
      <c r="AF3679" t="s">
        <v>1976</v>
      </c>
      <c r="AG3679" t="s">
        <v>1972</v>
      </c>
      <c r="AK3679" t="s">
        <v>6179</v>
      </c>
      <c r="AL3679">
        <v>0</v>
      </c>
      <c r="AN3679" t="s">
        <v>1974</v>
      </c>
      <c r="AO3679">
        <v>0</v>
      </c>
      <c r="AQ3679">
        <v>2258406</v>
      </c>
      <c r="AR3679" t="s">
        <v>4605</v>
      </c>
      <c r="AS3679" t="s">
        <v>5883</v>
      </c>
      <c r="AT3679" t="s">
        <v>1975</v>
      </c>
    </row>
    <row r="3680" spans="1:46" x14ac:dyDescent="0.25">
      <c r="A3680" t="str">
        <f>_xlfn.XLOOKUP(I3680,UTILIZADAS[Contacto1],UTILIZADAS[Source.Name],,0)</f>
        <v>Cobros Mayo</v>
      </c>
      <c r="B3680" s="18">
        <f>VLOOKUP(J3680,Ref!A:C,3,0)</f>
        <v>0</v>
      </c>
      <c r="C3680" s="18">
        <f>VLOOKUP(J3680,Ref!A:D,4,0)</f>
        <v>0</v>
      </c>
      <c r="D3680" s="18" t="str">
        <f t="shared" si="171"/>
        <v>14/may</v>
      </c>
      <c r="E3680" s="18">
        <f t="shared" si="172"/>
        <v>6</v>
      </c>
      <c r="F3680" s="18">
        <v>1</v>
      </c>
      <c r="G3680" s="18">
        <f t="shared" si="173"/>
        <v>0</v>
      </c>
      <c r="H3680" s="3">
        <v>46156.649178240739</v>
      </c>
      <c r="I3680">
        <v>67678843</v>
      </c>
      <c r="J3680" t="s">
        <v>1967</v>
      </c>
      <c r="K3680" t="s">
        <v>1968</v>
      </c>
      <c r="L3680" t="s">
        <v>1969</v>
      </c>
      <c r="M3680" t="s">
        <v>1970</v>
      </c>
      <c r="O3680">
        <v>369091120000</v>
      </c>
      <c r="P3680">
        <v>16018</v>
      </c>
      <c r="Q3680">
        <v>-4</v>
      </c>
      <c r="R3680">
        <v>1</v>
      </c>
      <c r="S3680">
        <v>67678843</v>
      </c>
      <c r="U3680" t="s">
        <v>6178</v>
      </c>
      <c r="W3680" t="s">
        <v>5391</v>
      </c>
      <c r="X3680">
        <v>369091120000</v>
      </c>
      <c r="Y3680" t="s">
        <v>65</v>
      </c>
      <c r="Z3680" t="s">
        <v>66</v>
      </c>
      <c r="AF3680" t="s">
        <v>1976</v>
      </c>
      <c r="AG3680" t="s">
        <v>1972</v>
      </c>
      <c r="AK3680" t="s">
        <v>6179</v>
      </c>
      <c r="AL3680">
        <v>0</v>
      </c>
      <c r="AN3680" t="s">
        <v>1974</v>
      </c>
      <c r="AO3680">
        <v>0</v>
      </c>
      <c r="AQ3680">
        <v>2258406</v>
      </c>
      <c r="AR3680" t="s">
        <v>4605</v>
      </c>
      <c r="AS3680" t="s">
        <v>5883</v>
      </c>
      <c r="AT3680" t="s">
        <v>1975</v>
      </c>
    </row>
    <row r="3681" spans="1:46" x14ac:dyDescent="0.25">
      <c r="A3681" t="str">
        <f>_xlfn.XLOOKUP(I3681,UTILIZADAS[Contacto1],UTILIZADAS[Source.Name],,0)</f>
        <v>Cobros Mayo</v>
      </c>
      <c r="B3681" s="18">
        <f>VLOOKUP(J3681,Ref!A:C,3,0)</f>
        <v>0</v>
      </c>
      <c r="C3681" s="18">
        <f>VLOOKUP(J3681,Ref!A:D,4,0)</f>
        <v>0</v>
      </c>
      <c r="D3681" s="18" t="str">
        <f t="shared" si="171"/>
        <v>19/may</v>
      </c>
      <c r="E3681" s="18">
        <f t="shared" si="172"/>
        <v>6</v>
      </c>
      <c r="F3681" s="18">
        <v>1</v>
      </c>
      <c r="G3681" s="18">
        <f t="shared" si="173"/>
        <v>0</v>
      </c>
      <c r="H3681" s="3">
        <v>46161.397060185183</v>
      </c>
      <c r="I3681">
        <v>67678843</v>
      </c>
      <c r="J3681" t="s">
        <v>2023</v>
      </c>
      <c r="K3681" t="s">
        <v>1968</v>
      </c>
      <c r="L3681" t="s">
        <v>1969</v>
      </c>
      <c r="M3681" t="s">
        <v>1970</v>
      </c>
      <c r="O3681">
        <v>369091120000</v>
      </c>
      <c r="P3681">
        <v>16018</v>
      </c>
      <c r="Q3681">
        <v>-4</v>
      </c>
      <c r="R3681">
        <v>1</v>
      </c>
      <c r="S3681">
        <v>67678843</v>
      </c>
      <c r="U3681" t="s">
        <v>6178</v>
      </c>
      <c r="W3681" t="s">
        <v>5391</v>
      </c>
      <c r="X3681">
        <v>369091120000</v>
      </c>
      <c r="Y3681" t="s">
        <v>65</v>
      </c>
      <c r="Z3681" t="s">
        <v>66</v>
      </c>
      <c r="AF3681" t="s">
        <v>1976</v>
      </c>
      <c r="AG3681" t="s">
        <v>1972</v>
      </c>
      <c r="AK3681" t="s">
        <v>6179</v>
      </c>
      <c r="AL3681">
        <v>0</v>
      </c>
      <c r="AN3681" t="s">
        <v>1974</v>
      </c>
      <c r="AO3681">
        <v>0</v>
      </c>
      <c r="AQ3681">
        <v>2258406</v>
      </c>
      <c r="AR3681" t="s">
        <v>4605</v>
      </c>
      <c r="AS3681" t="s">
        <v>5883</v>
      </c>
      <c r="AT3681" t="s">
        <v>2024</v>
      </c>
    </row>
    <row r="3682" spans="1:46" x14ac:dyDescent="0.25">
      <c r="A3682" t="str">
        <f>_xlfn.XLOOKUP(I3682,UTILIZADAS[Contacto1],UTILIZADAS[Source.Name],,0)</f>
        <v>Cobros Mayo</v>
      </c>
      <c r="B3682" s="18">
        <f>VLOOKUP(J3682,Ref!A:C,3,0)</f>
        <v>0</v>
      </c>
      <c r="C3682" s="18">
        <f>VLOOKUP(J3682,Ref!A:D,4,0)</f>
        <v>0</v>
      </c>
      <c r="D3682" s="18" t="str">
        <f t="shared" si="171"/>
        <v>19/may</v>
      </c>
      <c r="E3682" s="18">
        <f t="shared" si="172"/>
        <v>6</v>
      </c>
      <c r="F3682" s="18">
        <v>1</v>
      </c>
      <c r="G3682" s="18">
        <f t="shared" si="173"/>
        <v>0</v>
      </c>
      <c r="H3682" s="3">
        <v>46161.523900462962</v>
      </c>
      <c r="I3682">
        <v>67678843</v>
      </c>
      <c r="J3682" t="s">
        <v>1967</v>
      </c>
      <c r="K3682" t="s">
        <v>1968</v>
      </c>
      <c r="L3682" t="s">
        <v>1969</v>
      </c>
      <c r="M3682" t="s">
        <v>1970</v>
      </c>
      <c r="O3682">
        <v>369091120000</v>
      </c>
      <c r="P3682">
        <v>16018</v>
      </c>
      <c r="Q3682">
        <v>-4</v>
      </c>
      <c r="R3682">
        <v>1</v>
      </c>
      <c r="S3682">
        <v>67678843</v>
      </c>
      <c r="U3682" t="s">
        <v>6178</v>
      </c>
      <c r="W3682" t="s">
        <v>5391</v>
      </c>
      <c r="X3682">
        <v>369091120000</v>
      </c>
      <c r="Y3682" t="s">
        <v>65</v>
      </c>
      <c r="Z3682" t="s">
        <v>66</v>
      </c>
      <c r="AF3682" t="s">
        <v>1976</v>
      </c>
      <c r="AG3682" t="s">
        <v>1972</v>
      </c>
      <c r="AK3682" t="s">
        <v>6179</v>
      </c>
      <c r="AL3682">
        <v>0</v>
      </c>
      <c r="AN3682" t="s">
        <v>1974</v>
      </c>
      <c r="AO3682">
        <v>0</v>
      </c>
      <c r="AQ3682">
        <v>2258406</v>
      </c>
      <c r="AR3682" t="s">
        <v>4605</v>
      </c>
      <c r="AS3682" t="s">
        <v>5883</v>
      </c>
      <c r="AT3682" t="s">
        <v>1975</v>
      </c>
    </row>
    <row r="3683" spans="1:46" x14ac:dyDescent="0.25">
      <c r="A3683" t="str">
        <f>_xlfn.XLOOKUP(I3683,UTILIZADAS[Contacto1],UTILIZADAS[Source.Name],,0)</f>
        <v>Cobros Mayo</v>
      </c>
      <c r="B3683" s="18">
        <f>VLOOKUP(J3683,Ref!A:C,3,0)</f>
        <v>0</v>
      </c>
      <c r="C3683" s="18">
        <f>VLOOKUP(J3683,Ref!A:D,4,0)</f>
        <v>0</v>
      </c>
      <c r="D3683" s="18" t="str">
        <f t="shared" si="171"/>
        <v>20/may</v>
      </c>
      <c r="E3683" s="18">
        <f t="shared" si="172"/>
        <v>6</v>
      </c>
      <c r="F3683" s="18">
        <v>1</v>
      </c>
      <c r="G3683" s="18">
        <f t="shared" si="173"/>
        <v>0</v>
      </c>
      <c r="H3683" s="3">
        <v>46162.602418981478</v>
      </c>
      <c r="I3683">
        <v>67678843</v>
      </c>
      <c r="J3683" t="s">
        <v>1967</v>
      </c>
      <c r="K3683" t="s">
        <v>1968</v>
      </c>
      <c r="L3683" t="s">
        <v>1969</v>
      </c>
      <c r="M3683" t="s">
        <v>1970</v>
      </c>
      <c r="O3683">
        <v>369091120000</v>
      </c>
      <c r="P3683">
        <v>16018</v>
      </c>
      <c r="Q3683">
        <v>-4</v>
      </c>
      <c r="R3683">
        <v>1</v>
      </c>
      <c r="S3683">
        <v>67678843</v>
      </c>
      <c r="U3683" t="s">
        <v>6178</v>
      </c>
      <c r="W3683" t="s">
        <v>5391</v>
      </c>
      <c r="X3683">
        <v>369091120000</v>
      </c>
      <c r="Y3683" t="s">
        <v>65</v>
      </c>
      <c r="Z3683" t="s">
        <v>66</v>
      </c>
      <c r="AF3683" t="s">
        <v>1976</v>
      </c>
      <c r="AG3683" t="s">
        <v>1972</v>
      </c>
      <c r="AK3683" t="s">
        <v>6179</v>
      </c>
      <c r="AL3683">
        <v>0</v>
      </c>
      <c r="AN3683" t="s">
        <v>1974</v>
      </c>
      <c r="AO3683">
        <v>0</v>
      </c>
      <c r="AQ3683">
        <v>2258406</v>
      </c>
      <c r="AR3683" t="s">
        <v>4605</v>
      </c>
      <c r="AS3683" t="s">
        <v>5883</v>
      </c>
      <c r="AT3683" t="s">
        <v>1975</v>
      </c>
    </row>
    <row r="3684" spans="1:46" x14ac:dyDescent="0.25">
      <c r="A3684" t="str">
        <f>_xlfn.XLOOKUP(I3684,UTILIZADAS[Contacto1],UTILIZADAS[Source.Name],,0)</f>
        <v>Cobros Mayo</v>
      </c>
      <c r="B3684" s="18">
        <f>VLOOKUP(J3684,Ref!A:C,3,0)</f>
        <v>0</v>
      </c>
      <c r="C3684" s="18">
        <f>VLOOKUP(J3684,Ref!A:D,4,0)</f>
        <v>0</v>
      </c>
      <c r="D3684" s="18" t="str">
        <f t="shared" si="171"/>
        <v>21/may</v>
      </c>
      <c r="E3684" s="18">
        <f t="shared" si="172"/>
        <v>6</v>
      </c>
      <c r="F3684" s="18">
        <v>1</v>
      </c>
      <c r="G3684" s="18">
        <f t="shared" si="173"/>
        <v>1</v>
      </c>
      <c r="H3684" s="3">
        <v>46163.617268518516</v>
      </c>
      <c r="I3684">
        <v>67678843</v>
      </c>
      <c r="J3684" t="s">
        <v>1986</v>
      </c>
      <c r="K3684" t="s">
        <v>1983</v>
      </c>
      <c r="L3684" t="s">
        <v>1897</v>
      </c>
      <c r="M3684" t="s">
        <v>1970</v>
      </c>
      <c r="O3684">
        <v>369091120000</v>
      </c>
      <c r="P3684">
        <v>16018</v>
      </c>
      <c r="Q3684">
        <v>-4</v>
      </c>
      <c r="R3684">
        <v>1</v>
      </c>
      <c r="S3684">
        <v>67678843</v>
      </c>
      <c r="U3684" t="s">
        <v>6178</v>
      </c>
      <c r="W3684" t="s">
        <v>5391</v>
      </c>
      <c r="X3684">
        <v>369091120000</v>
      </c>
      <c r="Y3684" t="s">
        <v>65</v>
      </c>
      <c r="Z3684" t="s">
        <v>66</v>
      </c>
      <c r="AF3684" t="s">
        <v>1976</v>
      </c>
      <c r="AG3684" t="s">
        <v>1972</v>
      </c>
      <c r="AK3684" t="s">
        <v>6179</v>
      </c>
      <c r="AL3684">
        <v>326</v>
      </c>
      <c r="AM3684" t="s">
        <v>1979</v>
      </c>
      <c r="AN3684" t="s">
        <v>1987</v>
      </c>
      <c r="AO3684">
        <v>0</v>
      </c>
      <c r="AQ3684">
        <v>2258406</v>
      </c>
      <c r="AR3684" t="s">
        <v>4605</v>
      </c>
      <c r="AS3684" t="s">
        <v>5883</v>
      </c>
      <c r="AT3684" t="s">
        <v>1988</v>
      </c>
    </row>
    <row r="3685" spans="1:46" x14ac:dyDescent="0.25">
      <c r="A3685" t="e">
        <f>_xlfn.XLOOKUP(I3685,UTILIZADAS[Contacto1],UTILIZADAS[Source.Name],,0)</f>
        <v>#N/A</v>
      </c>
      <c r="B3685" s="18">
        <f>VLOOKUP(J3685,Ref!A:C,3,0)</f>
        <v>1</v>
      </c>
      <c r="C3685" s="18">
        <f>VLOOKUP(J3685,Ref!A:D,4,0)</f>
        <v>0</v>
      </c>
      <c r="D3685" s="18" t="str">
        <f t="shared" si="171"/>
        <v>08/may</v>
      </c>
      <c r="E3685" s="18">
        <f t="shared" si="172"/>
        <v>1</v>
      </c>
      <c r="F3685" s="18">
        <v>1</v>
      </c>
      <c r="G3685" s="18">
        <f t="shared" si="173"/>
        <v>1</v>
      </c>
      <c r="H3685" s="3">
        <v>46150.601238425923</v>
      </c>
      <c r="I3685">
        <v>67680317</v>
      </c>
      <c r="J3685">
        <v>6006</v>
      </c>
      <c r="K3685" t="s">
        <v>1983</v>
      </c>
      <c r="L3685" t="s">
        <v>1897</v>
      </c>
      <c r="M3685" t="s">
        <v>1970</v>
      </c>
      <c r="P3685">
        <v>998</v>
      </c>
      <c r="Q3685">
        <v>0</v>
      </c>
      <c r="S3685">
        <v>67680317</v>
      </c>
      <c r="AF3685" t="s">
        <v>1976</v>
      </c>
      <c r="AG3685" t="s">
        <v>1972</v>
      </c>
      <c r="AL3685">
        <v>33</v>
      </c>
      <c r="AM3685" t="s">
        <v>1979</v>
      </c>
      <c r="AN3685" t="s">
        <v>1977</v>
      </c>
      <c r="AO3685">
        <v>0</v>
      </c>
      <c r="AQ3685">
        <v>2257604</v>
      </c>
      <c r="AR3685" t="s">
        <v>1978</v>
      </c>
      <c r="AT3685" t="s">
        <v>1894</v>
      </c>
    </row>
    <row r="3686" spans="1:46" x14ac:dyDescent="0.25">
      <c r="A3686" t="str">
        <f>_xlfn.XLOOKUP(I3686,UTILIZADAS[Contacto1],UTILIZADAS[Source.Name],,0)</f>
        <v>Cobros Abril Canal Fijo</v>
      </c>
      <c r="B3686" s="18">
        <f>VLOOKUP(J3686,Ref!A:C,3,0)</f>
        <v>1</v>
      </c>
      <c r="C3686" s="18">
        <f>VLOOKUP(J3686,Ref!A:D,4,0)</f>
        <v>1</v>
      </c>
      <c r="D3686" s="18" t="str">
        <f t="shared" si="171"/>
        <v>12/may</v>
      </c>
      <c r="E3686" s="18">
        <f t="shared" si="172"/>
        <v>1</v>
      </c>
      <c r="F3686" s="18">
        <v>1</v>
      </c>
      <c r="G3686" s="18">
        <f t="shared" si="173"/>
        <v>1</v>
      </c>
      <c r="H3686" s="3">
        <v>46154.616180555553</v>
      </c>
      <c r="I3686">
        <v>67680989</v>
      </c>
      <c r="J3686">
        <v>6007</v>
      </c>
      <c r="K3686" t="s">
        <v>1983</v>
      </c>
      <c r="L3686" t="s">
        <v>1897</v>
      </c>
      <c r="M3686" t="s">
        <v>1970</v>
      </c>
      <c r="O3686">
        <v>353370310000</v>
      </c>
      <c r="P3686">
        <v>16018</v>
      </c>
      <c r="Q3686">
        <v>-4</v>
      </c>
      <c r="R3686">
        <v>1</v>
      </c>
      <c r="S3686">
        <v>67680989</v>
      </c>
      <c r="U3686" t="s">
        <v>366</v>
      </c>
      <c r="W3686" t="s">
        <v>367</v>
      </c>
      <c r="X3686">
        <v>353370310000</v>
      </c>
      <c r="Y3686" t="s">
        <v>85</v>
      </c>
      <c r="Z3686" t="s">
        <v>597</v>
      </c>
      <c r="AF3686" t="s">
        <v>1976</v>
      </c>
      <c r="AG3686" t="s">
        <v>1972</v>
      </c>
      <c r="AL3686">
        <v>176</v>
      </c>
      <c r="AM3686" t="s">
        <v>1979</v>
      </c>
      <c r="AN3686" t="s">
        <v>1987</v>
      </c>
      <c r="AO3686">
        <v>0</v>
      </c>
      <c r="AQ3686">
        <v>2258407</v>
      </c>
      <c r="AR3686" t="s">
        <v>4605</v>
      </c>
      <c r="AS3686" t="s">
        <v>5883</v>
      </c>
      <c r="AT3686" t="s">
        <v>1898</v>
      </c>
    </row>
    <row r="3687" spans="1:46" x14ac:dyDescent="0.25">
      <c r="A3687" t="str">
        <f>_xlfn.XLOOKUP(I3687,UTILIZADAS[Contacto1],UTILIZADAS[Source.Name],,0)</f>
        <v>Cobros Abril Canal Fijo</v>
      </c>
      <c r="B3687" s="18">
        <f>VLOOKUP(J3687,Ref!A:C,3,0)</f>
        <v>0</v>
      </c>
      <c r="C3687" s="18">
        <f>VLOOKUP(J3687,Ref!A:D,4,0)</f>
        <v>0</v>
      </c>
      <c r="D3687" s="18" t="str">
        <f t="shared" si="171"/>
        <v>04/may</v>
      </c>
      <c r="E3687" s="18">
        <f t="shared" si="172"/>
        <v>4</v>
      </c>
      <c r="F3687" s="18">
        <v>1</v>
      </c>
      <c r="G3687" s="18">
        <f t="shared" si="173"/>
        <v>0</v>
      </c>
      <c r="H3687" s="3">
        <v>46146.491157407407</v>
      </c>
      <c r="I3687">
        <v>67683055</v>
      </c>
      <c r="J3687" t="s">
        <v>1967</v>
      </c>
      <c r="K3687" t="s">
        <v>1968</v>
      </c>
      <c r="L3687" t="s">
        <v>1969</v>
      </c>
      <c r="M3687" t="s">
        <v>1970</v>
      </c>
      <c r="O3687">
        <v>356335460000</v>
      </c>
      <c r="P3687">
        <v>16017</v>
      </c>
      <c r="Q3687">
        <v>-4</v>
      </c>
      <c r="R3687">
        <v>1</v>
      </c>
      <c r="S3687">
        <v>67683055</v>
      </c>
      <c r="U3687" t="s">
        <v>2194</v>
      </c>
      <c r="W3687" t="s">
        <v>954</v>
      </c>
      <c r="X3687" t="s">
        <v>2550</v>
      </c>
      <c r="Y3687" t="s">
        <v>65</v>
      </c>
      <c r="Z3687">
        <v>356335460000</v>
      </c>
      <c r="AG3687" t="s">
        <v>1972</v>
      </c>
      <c r="AI3687" t="s">
        <v>3384</v>
      </c>
      <c r="AL3687">
        <v>0</v>
      </c>
      <c r="AN3687" t="s">
        <v>1974</v>
      </c>
      <c r="AO3687">
        <v>0</v>
      </c>
      <c r="AQ3687">
        <v>2252459</v>
      </c>
      <c r="AR3687" t="s">
        <v>2241</v>
      </c>
      <c r="AS3687" t="s">
        <v>4163</v>
      </c>
      <c r="AT3687" t="s">
        <v>1975</v>
      </c>
    </row>
    <row r="3688" spans="1:46" x14ac:dyDescent="0.25">
      <c r="A3688" t="str">
        <f>_xlfn.XLOOKUP(I3688,UTILIZADAS[Contacto1],UTILIZADAS[Source.Name],,0)</f>
        <v>Cobros Abril Canal Fijo</v>
      </c>
      <c r="B3688" s="18">
        <f>VLOOKUP(J3688,Ref!A:C,3,0)</f>
        <v>0</v>
      </c>
      <c r="C3688" s="18">
        <f>VLOOKUP(J3688,Ref!A:D,4,0)</f>
        <v>0</v>
      </c>
      <c r="D3688" s="18" t="str">
        <f t="shared" si="171"/>
        <v>06/may</v>
      </c>
      <c r="E3688" s="18">
        <f t="shared" si="172"/>
        <v>4</v>
      </c>
      <c r="F3688" s="18">
        <v>1</v>
      </c>
      <c r="G3688" s="18">
        <f t="shared" si="173"/>
        <v>0</v>
      </c>
      <c r="H3688" s="3">
        <v>46148.498148148145</v>
      </c>
      <c r="I3688">
        <v>67683055</v>
      </c>
      <c r="J3688" t="s">
        <v>1967</v>
      </c>
      <c r="K3688" t="s">
        <v>1968</v>
      </c>
      <c r="L3688" t="s">
        <v>1969</v>
      </c>
      <c r="M3688" t="s">
        <v>1970</v>
      </c>
      <c r="O3688">
        <v>356335460000</v>
      </c>
      <c r="P3688">
        <v>16017</v>
      </c>
      <c r="Q3688">
        <v>-4</v>
      </c>
      <c r="R3688">
        <v>1</v>
      </c>
      <c r="S3688">
        <v>67683055</v>
      </c>
      <c r="U3688" t="s">
        <v>2194</v>
      </c>
      <c r="W3688" t="s">
        <v>954</v>
      </c>
      <c r="X3688" t="s">
        <v>2550</v>
      </c>
      <c r="Y3688" t="s">
        <v>65</v>
      </c>
      <c r="Z3688">
        <v>356335460000</v>
      </c>
      <c r="AG3688" t="s">
        <v>1972</v>
      </c>
      <c r="AI3688" t="s">
        <v>3384</v>
      </c>
      <c r="AL3688">
        <v>0</v>
      </c>
      <c r="AN3688" t="s">
        <v>1974</v>
      </c>
      <c r="AO3688">
        <v>0</v>
      </c>
      <c r="AQ3688">
        <v>2252459</v>
      </c>
      <c r="AR3688" t="s">
        <v>2241</v>
      </c>
      <c r="AS3688" t="s">
        <v>4163</v>
      </c>
      <c r="AT3688" t="s">
        <v>1975</v>
      </c>
    </row>
    <row r="3689" spans="1:46" x14ac:dyDescent="0.25">
      <c r="A3689" t="str">
        <f>_xlfn.XLOOKUP(I3689,UTILIZADAS[Contacto1],UTILIZADAS[Source.Name],,0)</f>
        <v>Cobros Abril Canal Fijo</v>
      </c>
      <c r="B3689" s="18">
        <f>VLOOKUP(J3689,Ref!A:C,3,0)</f>
        <v>0</v>
      </c>
      <c r="C3689" s="18">
        <f>VLOOKUP(J3689,Ref!A:D,4,0)</f>
        <v>0</v>
      </c>
      <c r="D3689" s="18" t="str">
        <f t="shared" si="171"/>
        <v>07/may</v>
      </c>
      <c r="E3689" s="18">
        <f t="shared" si="172"/>
        <v>4</v>
      </c>
      <c r="F3689" s="18">
        <v>1</v>
      </c>
      <c r="G3689" s="18">
        <f t="shared" si="173"/>
        <v>0</v>
      </c>
      <c r="H3689" s="3">
        <v>46149.683749999997</v>
      </c>
      <c r="I3689">
        <v>67683055</v>
      </c>
      <c r="J3689" t="s">
        <v>1967</v>
      </c>
      <c r="K3689" t="s">
        <v>1968</v>
      </c>
      <c r="L3689" t="s">
        <v>1969</v>
      </c>
      <c r="M3689" t="s">
        <v>1970</v>
      </c>
      <c r="O3689">
        <v>356335460000</v>
      </c>
      <c r="P3689">
        <v>16017</v>
      </c>
      <c r="Q3689">
        <v>-4</v>
      </c>
      <c r="R3689">
        <v>1</v>
      </c>
      <c r="S3689">
        <v>67683055</v>
      </c>
      <c r="U3689" t="s">
        <v>2194</v>
      </c>
      <c r="W3689" t="s">
        <v>954</v>
      </c>
      <c r="X3689" t="s">
        <v>2550</v>
      </c>
      <c r="Y3689" t="s">
        <v>65</v>
      </c>
      <c r="Z3689">
        <v>356335460000</v>
      </c>
      <c r="AG3689" t="s">
        <v>1972</v>
      </c>
      <c r="AI3689" t="s">
        <v>3384</v>
      </c>
      <c r="AL3689">
        <v>0</v>
      </c>
      <c r="AN3689" t="s">
        <v>1974</v>
      </c>
      <c r="AO3689">
        <v>0</v>
      </c>
      <c r="AQ3689">
        <v>2252459</v>
      </c>
      <c r="AR3689" t="s">
        <v>2241</v>
      </c>
      <c r="AS3689" t="s">
        <v>4163</v>
      </c>
      <c r="AT3689" t="s">
        <v>1975</v>
      </c>
    </row>
    <row r="3690" spans="1:46" x14ac:dyDescent="0.25">
      <c r="A3690" t="str">
        <f>_xlfn.XLOOKUP(I3690,UTILIZADAS[Contacto1],UTILIZADAS[Source.Name],,0)</f>
        <v>Cobros Abril Canal Fijo</v>
      </c>
      <c r="B3690" s="18">
        <f>VLOOKUP(J3690,Ref!A:C,3,0)</f>
        <v>0</v>
      </c>
      <c r="C3690" s="18">
        <f>VLOOKUP(J3690,Ref!A:D,4,0)</f>
        <v>0</v>
      </c>
      <c r="D3690" s="18" t="str">
        <f t="shared" si="171"/>
        <v>08/may</v>
      </c>
      <c r="E3690" s="18">
        <f t="shared" si="172"/>
        <v>4</v>
      </c>
      <c r="F3690" s="18">
        <v>1</v>
      </c>
      <c r="G3690" s="18">
        <f t="shared" si="173"/>
        <v>1</v>
      </c>
      <c r="H3690" s="3">
        <v>46150.716562499998</v>
      </c>
      <c r="I3690">
        <v>67683055</v>
      </c>
      <c r="J3690" t="s">
        <v>1967</v>
      </c>
      <c r="K3690" t="s">
        <v>1968</v>
      </c>
      <c r="L3690" t="s">
        <v>1969</v>
      </c>
      <c r="M3690" t="s">
        <v>1970</v>
      </c>
      <c r="O3690">
        <v>356335460000</v>
      </c>
      <c r="P3690">
        <v>16017</v>
      </c>
      <c r="Q3690">
        <v>-4</v>
      </c>
      <c r="R3690">
        <v>1</v>
      </c>
      <c r="S3690">
        <v>67683055</v>
      </c>
      <c r="U3690" t="s">
        <v>2194</v>
      </c>
      <c r="W3690" t="s">
        <v>954</v>
      </c>
      <c r="X3690" t="s">
        <v>2550</v>
      </c>
      <c r="Y3690" t="s">
        <v>65</v>
      </c>
      <c r="Z3690">
        <v>356335460000</v>
      </c>
      <c r="AG3690" t="s">
        <v>1972</v>
      </c>
      <c r="AI3690" t="s">
        <v>3384</v>
      </c>
      <c r="AL3690">
        <v>0</v>
      </c>
      <c r="AN3690" t="s">
        <v>1974</v>
      </c>
      <c r="AO3690">
        <v>0</v>
      </c>
      <c r="AQ3690">
        <v>2252459</v>
      </c>
      <c r="AR3690" t="s">
        <v>2241</v>
      </c>
      <c r="AS3690" t="s">
        <v>4163</v>
      </c>
      <c r="AT3690" t="s">
        <v>1975</v>
      </c>
    </row>
    <row r="3691" spans="1:46" x14ac:dyDescent="0.25">
      <c r="A3691" t="str">
        <f>_xlfn.XLOOKUP(I3691,UTILIZADAS[Contacto1],UTILIZADAS[Source.Name],,0)</f>
        <v>Cobros Mayo</v>
      </c>
      <c r="B3691" s="18">
        <f>VLOOKUP(J3691,Ref!A:C,3,0)</f>
        <v>0</v>
      </c>
      <c r="C3691" s="18">
        <f>VLOOKUP(J3691,Ref!A:D,4,0)</f>
        <v>0</v>
      </c>
      <c r="D3691" s="18" t="str">
        <f t="shared" si="171"/>
        <v>05/may</v>
      </c>
      <c r="E3691" s="18">
        <f t="shared" si="172"/>
        <v>4</v>
      </c>
      <c r="F3691" s="18">
        <v>1</v>
      </c>
      <c r="G3691" s="18">
        <f t="shared" si="173"/>
        <v>0</v>
      </c>
      <c r="H3691" s="3">
        <v>46147.735590277778</v>
      </c>
      <c r="I3691">
        <v>67701108</v>
      </c>
      <c r="J3691">
        <v>6004</v>
      </c>
      <c r="K3691" t="s">
        <v>1983</v>
      </c>
      <c r="L3691" t="s">
        <v>1897</v>
      </c>
      <c r="M3691" t="s">
        <v>1970</v>
      </c>
      <c r="P3691">
        <v>998</v>
      </c>
      <c r="Q3691">
        <v>0</v>
      </c>
      <c r="S3691">
        <v>67701108</v>
      </c>
      <c r="AF3691" t="s">
        <v>1976</v>
      </c>
      <c r="AG3691" t="s">
        <v>1972</v>
      </c>
      <c r="AL3691">
        <v>73</v>
      </c>
      <c r="AM3691" t="s">
        <v>1979</v>
      </c>
      <c r="AN3691" t="s">
        <v>1977</v>
      </c>
      <c r="AO3691">
        <v>0</v>
      </c>
      <c r="AQ3691">
        <v>2257518</v>
      </c>
      <c r="AR3691" t="s">
        <v>1978</v>
      </c>
      <c r="AT3691" t="s">
        <v>1984</v>
      </c>
    </row>
    <row r="3692" spans="1:46" x14ac:dyDescent="0.25">
      <c r="A3692" t="str">
        <f>_xlfn.XLOOKUP(I3692,UTILIZADAS[Contacto1],UTILIZADAS[Source.Name],,0)</f>
        <v>Cobros Mayo</v>
      </c>
      <c r="B3692" s="18">
        <f>VLOOKUP(J3692,Ref!A:C,3,0)</f>
        <v>0</v>
      </c>
      <c r="C3692" s="18">
        <f>VLOOKUP(J3692,Ref!A:D,4,0)</f>
        <v>0</v>
      </c>
      <c r="D3692" s="18" t="str">
        <f t="shared" si="171"/>
        <v>12/may</v>
      </c>
      <c r="E3692" s="18">
        <f t="shared" si="172"/>
        <v>4</v>
      </c>
      <c r="F3692" s="18">
        <v>1</v>
      </c>
      <c r="G3692" s="18">
        <f t="shared" si="173"/>
        <v>0</v>
      </c>
      <c r="H3692" s="3">
        <v>46154.616238425922</v>
      </c>
      <c r="I3692">
        <v>67701108</v>
      </c>
      <c r="J3692" t="s">
        <v>2021</v>
      </c>
      <c r="K3692" t="s">
        <v>1968</v>
      </c>
      <c r="L3692" t="s">
        <v>1969</v>
      </c>
      <c r="M3692" t="s">
        <v>1970</v>
      </c>
      <c r="O3692">
        <v>369020630000</v>
      </c>
      <c r="P3692">
        <v>16018</v>
      </c>
      <c r="Q3692">
        <v>-4</v>
      </c>
      <c r="R3692">
        <v>1</v>
      </c>
      <c r="S3692">
        <v>67701108</v>
      </c>
      <c r="U3692" t="s">
        <v>6180</v>
      </c>
      <c r="W3692" t="s">
        <v>5393</v>
      </c>
      <c r="X3692">
        <v>369020630000</v>
      </c>
      <c r="Y3692" t="s">
        <v>65</v>
      </c>
      <c r="Z3692" t="s">
        <v>4619</v>
      </c>
      <c r="AF3692" t="s">
        <v>1976</v>
      </c>
      <c r="AG3692" t="s">
        <v>1972</v>
      </c>
      <c r="AL3692">
        <v>5</v>
      </c>
      <c r="AN3692" t="s">
        <v>1974</v>
      </c>
      <c r="AO3692">
        <v>0</v>
      </c>
      <c r="AQ3692">
        <v>2258408</v>
      </c>
      <c r="AR3692" t="s">
        <v>4605</v>
      </c>
      <c r="AS3692" t="s">
        <v>5883</v>
      </c>
      <c r="AT3692" t="s">
        <v>2022</v>
      </c>
    </row>
    <row r="3693" spans="1:46" x14ac:dyDescent="0.25">
      <c r="A3693" t="str">
        <f>_xlfn.XLOOKUP(I3693,UTILIZADAS[Contacto1],UTILIZADAS[Source.Name],,0)</f>
        <v>Cobros Mayo</v>
      </c>
      <c r="B3693" s="18">
        <f>VLOOKUP(J3693,Ref!A:C,3,0)</f>
        <v>0</v>
      </c>
      <c r="C3693" s="18">
        <f>VLOOKUP(J3693,Ref!A:D,4,0)</f>
        <v>0</v>
      </c>
      <c r="D3693" s="18" t="str">
        <f t="shared" si="171"/>
        <v>14/may</v>
      </c>
      <c r="E3693" s="18">
        <f t="shared" si="172"/>
        <v>4</v>
      </c>
      <c r="F3693" s="18">
        <v>1</v>
      </c>
      <c r="G3693" s="18">
        <f t="shared" si="173"/>
        <v>0</v>
      </c>
      <c r="H3693" s="3">
        <v>46156.649756944447</v>
      </c>
      <c r="I3693">
        <v>67701108</v>
      </c>
      <c r="J3693" t="s">
        <v>2021</v>
      </c>
      <c r="K3693" t="s">
        <v>1968</v>
      </c>
      <c r="L3693" t="s">
        <v>1969</v>
      </c>
      <c r="M3693" t="s">
        <v>1970</v>
      </c>
      <c r="O3693">
        <v>369020630000</v>
      </c>
      <c r="P3693">
        <v>16018</v>
      </c>
      <c r="Q3693">
        <v>-4</v>
      </c>
      <c r="R3693">
        <v>1</v>
      </c>
      <c r="S3693">
        <v>67701108</v>
      </c>
      <c r="U3693" t="s">
        <v>6180</v>
      </c>
      <c r="W3693" t="s">
        <v>5393</v>
      </c>
      <c r="X3693">
        <v>369020630000</v>
      </c>
      <c r="Y3693" t="s">
        <v>65</v>
      </c>
      <c r="Z3693" t="s">
        <v>4619</v>
      </c>
      <c r="AF3693" t="s">
        <v>1976</v>
      </c>
      <c r="AG3693" t="s">
        <v>1972</v>
      </c>
      <c r="AL3693">
        <v>5</v>
      </c>
      <c r="AN3693" t="s">
        <v>1974</v>
      </c>
      <c r="AO3693">
        <v>0</v>
      </c>
      <c r="AQ3693">
        <v>2258408</v>
      </c>
      <c r="AR3693" t="s">
        <v>4605</v>
      </c>
      <c r="AS3693" t="s">
        <v>5883</v>
      </c>
      <c r="AT3693" t="s">
        <v>2022</v>
      </c>
    </row>
    <row r="3694" spans="1:46" x14ac:dyDescent="0.25">
      <c r="A3694" t="str">
        <f>_xlfn.XLOOKUP(I3694,UTILIZADAS[Contacto1],UTILIZADAS[Source.Name],,0)</f>
        <v>Cobros Mayo</v>
      </c>
      <c r="B3694" s="18">
        <f>VLOOKUP(J3694,Ref!A:C,3,0)</f>
        <v>0</v>
      </c>
      <c r="C3694" s="18">
        <f>VLOOKUP(J3694,Ref!A:D,4,0)</f>
        <v>0</v>
      </c>
      <c r="D3694" s="18" t="str">
        <f t="shared" si="171"/>
        <v>19/may</v>
      </c>
      <c r="E3694" s="18">
        <f t="shared" si="172"/>
        <v>4</v>
      </c>
      <c r="F3694" s="18">
        <v>1</v>
      </c>
      <c r="G3694" s="18">
        <f t="shared" si="173"/>
        <v>1</v>
      </c>
      <c r="H3694" s="3">
        <v>46161.397152777776</v>
      </c>
      <c r="I3694">
        <v>67701108</v>
      </c>
      <c r="J3694">
        <v>6004</v>
      </c>
      <c r="K3694" t="s">
        <v>1983</v>
      </c>
      <c r="L3694" t="s">
        <v>1897</v>
      </c>
      <c r="M3694" t="s">
        <v>1970</v>
      </c>
      <c r="O3694">
        <v>369020630000</v>
      </c>
      <c r="P3694">
        <v>16018</v>
      </c>
      <c r="Q3694">
        <v>-4</v>
      </c>
      <c r="R3694">
        <v>1</v>
      </c>
      <c r="S3694">
        <v>67701108</v>
      </c>
      <c r="U3694" t="s">
        <v>6180</v>
      </c>
      <c r="W3694" t="s">
        <v>5393</v>
      </c>
      <c r="X3694">
        <v>369020630000</v>
      </c>
      <c r="Y3694" t="s">
        <v>65</v>
      </c>
      <c r="Z3694" t="s">
        <v>4619</v>
      </c>
      <c r="AF3694" t="s">
        <v>1976</v>
      </c>
      <c r="AG3694" t="s">
        <v>1972</v>
      </c>
      <c r="AL3694">
        <v>96</v>
      </c>
      <c r="AM3694" t="s">
        <v>1979</v>
      </c>
      <c r="AN3694" t="s">
        <v>1987</v>
      </c>
      <c r="AO3694">
        <v>0</v>
      </c>
      <c r="AQ3694">
        <v>2258408</v>
      </c>
      <c r="AR3694" t="s">
        <v>4605</v>
      </c>
      <c r="AS3694" t="s">
        <v>5883</v>
      </c>
      <c r="AT3694" t="s">
        <v>1984</v>
      </c>
    </row>
    <row r="3695" spans="1:46" x14ac:dyDescent="0.25">
      <c r="A3695" t="e">
        <f>_xlfn.XLOOKUP(I3695,UTILIZADAS[Contacto1],UTILIZADAS[Source.Name],,0)</f>
        <v>#N/A</v>
      </c>
      <c r="B3695" s="18">
        <f>VLOOKUP(J3695,Ref!A:C,3,0)</f>
        <v>1</v>
      </c>
      <c r="C3695" s="18">
        <f>VLOOKUP(J3695,Ref!A:D,4,0)</f>
        <v>1</v>
      </c>
      <c r="D3695" s="18" t="str">
        <f t="shared" si="171"/>
        <v>07/may</v>
      </c>
      <c r="E3695" s="18">
        <f t="shared" si="172"/>
        <v>1</v>
      </c>
      <c r="F3695" s="18">
        <v>1</v>
      </c>
      <c r="G3695" s="18">
        <f t="shared" si="173"/>
        <v>1</v>
      </c>
      <c r="H3695" s="3">
        <v>46149.607199074075</v>
      </c>
      <c r="I3695">
        <v>67718475</v>
      </c>
      <c r="J3695">
        <v>6007</v>
      </c>
      <c r="K3695" t="s">
        <v>1983</v>
      </c>
      <c r="L3695" t="s">
        <v>1897</v>
      </c>
      <c r="M3695" t="s">
        <v>1970</v>
      </c>
      <c r="P3695">
        <v>998</v>
      </c>
      <c r="Q3695">
        <v>0</v>
      </c>
      <c r="S3695">
        <v>67718475</v>
      </c>
      <c r="AF3695" t="s">
        <v>1976</v>
      </c>
      <c r="AG3695" t="s">
        <v>1972</v>
      </c>
      <c r="AL3695">
        <v>161</v>
      </c>
      <c r="AM3695" t="s">
        <v>1979</v>
      </c>
      <c r="AN3695" t="s">
        <v>1977</v>
      </c>
      <c r="AO3695">
        <v>0</v>
      </c>
      <c r="AQ3695">
        <v>2257574</v>
      </c>
      <c r="AR3695" t="s">
        <v>1978</v>
      </c>
      <c r="AT3695" t="s">
        <v>1898</v>
      </c>
    </row>
    <row r="3696" spans="1:46" x14ac:dyDescent="0.25">
      <c r="A3696" t="str">
        <f>_xlfn.XLOOKUP(I3696,UTILIZADAS[Contacto1],UTILIZADAS[Source.Name],,0)</f>
        <v>Cobros Mayo</v>
      </c>
      <c r="B3696" s="18">
        <f>VLOOKUP(J3696,Ref!A:C,3,0)</f>
        <v>0</v>
      </c>
      <c r="C3696" s="18">
        <f>VLOOKUP(J3696,Ref!A:D,4,0)</f>
        <v>0</v>
      </c>
      <c r="D3696" s="18" t="str">
        <f t="shared" si="171"/>
        <v>12/may</v>
      </c>
      <c r="E3696" s="18">
        <f t="shared" si="172"/>
        <v>4</v>
      </c>
      <c r="F3696" s="18">
        <v>1</v>
      </c>
      <c r="G3696" s="18">
        <f t="shared" si="173"/>
        <v>0</v>
      </c>
      <c r="H3696" s="3">
        <v>46154.618692129632</v>
      </c>
      <c r="I3696">
        <v>67726718</v>
      </c>
      <c r="J3696" t="s">
        <v>2021</v>
      </c>
      <c r="K3696" t="s">
        <v>1968</v>
      </c>
      <c r="L3696" t="s">
        <v>1969</v>
      </c>
      <c r="M3696" t="s">
        <v>1970</v>
      </c>
      <c r="O3696">
        <v>367084970000</v>
      </c>
      <c r="P3696">
        <v>16018</v>
      </c>
      <c r="Q3696">
        <v>-4</v>
      </c>
      <c r="R3696">
        <v>1</v>
      </c>
      <c r="S3696">
        <v>67726718</v>
      </c>
      <c r="U3696" t="s">
        <v>5394</v>
      </c>
      <c r="W3696" t="s">
        <v>5395</v>
      </c>
      <c r="X3696">
        <v>367084970000</v>
      </c>
      <c r="Y3696" t="s">
        <v>65</v>
      </c>
      <c r="Z3696" t="s">
        <v>66</v>
      </c>
      <c r="AF3696" t="s">
        <v>1976</v>
      </c>
      <c r="AG3696" t="s">
        <v>1972</v>
      </c>
      <c r="AL3696">
        <v>5</v>
      </c>
      <c r="AN3696" t="s">
        <v>1974</v>
      </c>
      <c r="AO3696">
        <v>0</v>
      </c>
      <c r="AQ3696">
        <v>2258409</v>
      </c>
      <c r="AR3696" t="s">
        <v>4605</v>
      </c>
      <c r="AS3696" t="s">
        <v>5883</v>
      </c>
      <c r="AT3696" t="s">
        <v>2022</v>
      </c>
    </row>
    <row r="3697" spans="1:46" x14ac:dyDescent="0.25">
      <c r="A3697" t="str">
        <f>_xlfn.XLOOKUP(I3697,UTILIZADAS[Contacto1],UTILIZADAS[Source.Name],,0)</f>
        <v>Cobros Mayo</v>
      </c>
      <c r="B3697" s="18">
        <f>VLOOKUP(J3697,Ref!A:C,3,0)</f>
        <v>0</v>
      </c>
      <c r="C3697" s="18">
        <f>VLOOKUP(J3697,Ref!A:D,4,0)</f>
        <v>0</v>
      </c>
      <c r="D3697" s="18" t="str">
        <f t="shared" si="171"/>
        <v>14/may</v>
      </c>
      <c r="E3697" s="18">
        <f t="shared" si="172"/>
        <v>4</v>
      </c>
      <c r="F3697" s="18">
        <v>1</v>
      </c>
      <c r="G3697" s="18">
        <f t="shared" si="173"/>
        <v>0</v>
      </c>
      <c r="H3697" s="3">
        <v>46156.65</v>
      </c>
      <c r="I3697">
        <v>67726718</v>
      </c>
      <c r="J3697" t="s">
        <v>2021</v>
      </c>
      <c r="K3697" t="s">
        <v>1968</v>
      </c>
      <c r="L3697" t="s">
        <v>1969</v>
      </c>
      <c r="M3697" t="s">
        <v>1970</v>
      </c>
      <c r="O3697">
        <v>367084970000</v>
      </c>
      <c r="P3697">
        <v>16018</v>
      </c>
      <c r="Q3697">
        <v>-4</v>
      </c>
      <c r="R3697">
        <v>1</v>
      </c>
      <c r="S3697">
        <v>67726718</v>
      </c>
      <c r="U3697" t="s">
        <v>5394</v>
      </c>
      <c r="W3697" t="s">
        <v>5395</v>
      </c>
      <c r="X3697">
        <v>367084970000</v>
      </c>
      <c r="Y3697" t="s">
        <v>65</v>
      </c>
      <c r="Z3697" t="s">
        <v>66</v>
      </c>
      <c r="AF3697" t="s">
        <v>1976</v>
      </c>
      <c r="AG3697" t="s">
        <v>1972</v>
      </c>
      <c r="AL3697">
        <v>5</v>
      </c>
      <c r="AN3697" t="s">
        <v>1974</v>
      </c>
      <c r="AO3697">
        <v>0</v>
      </c>
      <c r="AQ3697">
        <v>2258409</v>
      </c>
      <c r="AR3697" t="s">
        <v>4605</v>
      </c>
      <c r="AS3697" t="s">
        <v>5883</v>
      </c>
      <c r="AT3697" t="s">
        <v>2022</v>
      </c>
    </row>
    <row r="3698" spans="1:46" x14ac:dyDescent="0.25">
      <c r="A3698" t="str">
        <f>_xlfn.XLOOKUP(I3698,UTILIZADAS[Contacto1],UTILIZADAS[Source.Name],,0)</f>
        <v>Cobros Mayo</v>
      </c>
      <c r="B3698" s="18">
        <f>VLOOKUP(J3698,Ref!A:C,3,0)</f>
        <v>0</v>
      </c>
      <c r="C3698" s="18">
        <f>VLOOKUP(J3698,Ref!A:D,4,0)</f>
        <v>0</v>
      </c>
      <c r="D3698" s="18" t="str">
        <f t="shared" ref="D3698:D3761" si="174">TEXT(H3698,"dd/mmm")</f>
        <v>19/may</v>
      </c>
      <c r="E3698" s="18">
        <f t="shared" ref="E3698:E3761" si="175">+COUNTIF(I:I,I3698)</f>
        <v>4</v>
      </c>
      <c r="F3698" s="18">
        <v>1</v>
      </c>
      <c r="G3698" s="18">
        <f t="shared" ref="G3698:G3761" si="176">IF(I3698=I3699,0,1)</f>
        <v>0</v>
      </c>
      <c r="H3698" s="3">
        <v>46161.397210648145</v>
      </c>
      <c r="I3698">
        <v>67726718</v>
      </c>
      <c r="J3698" t="s">
        <v>2021</v>
      </c>
      <c r="K3698" t="s">
        <v>1968</v>
      </c>
      <c r="L3698" t="s">
        <v>1969</v>
      </c>
      <c r="M3698" t="s">
        <v>1970</v>
      </c>
      <c r="O3698">
        <v>367084970000</v>
      </c>
      <c r="P3698">
        <v>16018</v>
      </c>
      <c r="Q3698">
        <v>-4</v>
      </c>
      <c r="R3698">
        <v>1</v>
      </c>
      <c r="S3698">
        <v>67726718</v>
      </c>
      <c r="U3698" t="s">
        <v>5394</v>
      </c>
      <c r="W3698" t="s">
        <v>5395</v>
      </c>
      <c r="X3698">
        <v>367084970000</v>
      </c>
      <c r="Y3698" t="s">
        <v>65</v>
      </c>
      <c r="Z3698" t="s">
        <v>66</v>
      </c>
      <c r="AF3698" t="s">
        <v>1976</v>
      </c>
      <c r="AG3698" t="s">
        <v>1972</v>
      </c>
      <c r="AL3698">
        <v>5</v>
      </c>
      <c r="AN3698" t="s">
        <v>1974</v>
      </c>
      <c r="AO3698">
        <v>0</v>
      </c>
      <c r="AQ3698">
        <v>2258409</v>
      </c>
      <c r="AR3698" t="s">
        <v>4605</v>
      </c>
      <c r="AS3698" t="s">
        <v>5883</v>
      </c>
      <c r="AT3698" t="s">
        <v>2022</v>
      </c>
    </row>
    <row r="3699" spans="1:46" x14ac:dyDescent="0.25">
      <c r="A3699" t="str">
        <f>_xlfn.XLOOKUP(I3699,UTILIZADAS[Contacto1],UTILIZADAS[Source.Name],,0)</f>
        <v>Cobros Mayo</v>
      </c>
      <c r="B3699" s="18">
        <f>VLOOKUP(J3699,Ref!A:C,3,0)</f>
        <v>1</v>
      </c>
      <c r="C3699" s="18">
        <f>VLOOKUP(J3699,Ref!A:D,4,0)</f>
        <v>0</v>
      </c>
      <c r="D3699" s="18" t="str">
        <f t="shared" si="174"/>
        <v>20/may</v>
      </c>
      <c r="E3699" s="18">
        <f t="shared" si="175"/>
        <v>4</v>
      </c>
      <c r="F3699" s="18">
        <v>1</v>
      </c>
      <c r="G3699" s="18">
        <f t="shared" si="176"/>
        <v>1</v>
      </c>
      <c r="H3699" s="3">
        <v>46162.608310185184</v>
      </c>
      <c r="I3699">
        <v>67726718</v>
      </c>
      <c r="J3699">
        <v>6000</v>
      </c>
      <c r="K3699" t="s">
        <v>1983</v>
      </c>
      <c r="L3699" t="s">
        <v>1897</v>
      </c>
      <c r="M3699" t="s">
        <v>1970</v>
      </c>
      <c r="O3699">
        <v>367084970000</v>
      </c>
      <c r="P3699">
        <v>16018</v>
      </c>
      <c r="Q3699">
        <v>-4</v>
      </c>
      <c r="R3699">
        <v>1</v>
      </c>
      <c r="S3699">
        <v>67726718</v>
      </c>
      <c r="U3699" t="s">
        <v>5394</v>
      </c>
      <c r="W3699" t="s">
        <v>5395</v>
      </c>
      <c r="X3699">
        <v>367084970000</v>
      </c>
      <c r="Y3699" t="s">
        <v>65</v>
      </c>
      <c r="Z3699" t="s">
        <v>66</v>
      </c>
      <c r="AF3699" t="s">
        <v>1976</v>
      </c>
      <c r="AG3699" t="s">
        <v>1972</v>
      </c>
      <c r="AL3699">
        <v>61</v>
      </c>
      <c r="AM3699" t="s">
        <v>1979</v>
      </c>
      <c r="AN3699" t="s">
        <v>1987</v>
      </c>
      <c r="AO3699">
        <v>0</v>
      </c>
      <c r="AQ3699">
        <v>2258409</v>
      </c>
      <c r="AR3699" t="s">
        <v>4605</v>
      </c>
      <c r="AS3699" t="s">
        <v>5883</v>
      </c>
      <c r="AT3699" t="s">
        <v>1895</v>
      </c>
    </row>
    <row r="3700" spans="1:46" x14ac:dyDescent="0.25">
      <c r="A3700" t="e">
        <f>_xlfn.XLOOKUP(I3700,UTILIZADAS[Contacto1],UTILIZADAS[Source.Name],,0)</f>
        <v>#N/A</v>
      </c>
      <c r="B3700" s="18">
        <f>VLOOKUP(J3700,Ref!A:C,3,0)</f>
        <v>0</v>
      </c>
      <c r="C3700" s="18">
        <f>VLOOKUP(J3700,Ref!A:D,4,0)</f>
        <v>0</v>
      </c>
      <c r="D3700" s="18" t="str">
        <f t="shared" si="174"/>
        <v>06/may</v>
      </c>
      <c r="E3700" s="18">
        <f t="shared" si="175"/>
        <v>2</v>
      </c>
      <c r="F3700" s="18">
        <v>1</v>
      </c>
      <c r="G3700" s="18">
        <f t="shared" si="176"/>
        <v>0</v>
      </c>
      <c r="H3700" s="3">
        <v>46148.509282407409</v>
      </c>
      <c r="I3700">
        <v>67729632</v>
      </c>
      <c r="J3700" t="s">
        <v>1986</v>
      </c>
      <c r="K3700" t="s">
        <v>1983</v>
      </c>
      <c r="L3700" t="s">
        <v>1897</v>
      </c>
      <c r="M3700" t="s">
        <v>1970</v>
      </c>
      <c r="P3700">
        <v>998</v>
      </c>
      <c r="Q3700">
        <v>0</v>
      </c>
      <c r="S3700">
        <v>67729632</v>
      </c>
      <c r="AF3700" t="s">
        <v>1976</v>
      </c>
      <c r="AG3700" t="s">
        <v>1972</v>
      </c>
      <c r="AK3700" t="s">
        <v>6181</v>
      </c>
      <c r="AL3700">
        <v>77</v>
      </c>
      <c r="AM3700" t="s">
        <v>1979</v>
      </c>
      <c r="AN3700" t="s">
        <v>1977</v>
      </c>
      <c r="AO3700">
        <v>0</v>
      </c>
      <c r="AQ3700">
        <v>2257532</v>
      </c>
      <c r="AR3700" t="s">
        <v>1978</v>
      </c>
      <c r="AT3700" t="s">
        <v>1988</v>
      </c>
    </row>
    <row r="3701" spans="1:46" x14ac:dyDescent="0.25">
      <c r="A3701" t="e">
        <f>_xlfn.XLOOKUP(I3701,UTILIZADAS[Contacto1],UTILIZADAS[Source.Name],,0)</f>
        <v>#N/A</v>
      </c>
      <c r="B3701" s="18">
        <f>VLOOKUP(J3701,Ref!A:C,3,0)</f>
        <v>1</v>
      </c>
      <c r="C3701" s="18">
        <f>VLOOKUP(J3701,Ref!A:D,4,0)</f>
        <v>1</v>
      </c>
      <c r="D3701" s="18" t="str">
        <f t="shared" si="174"/>
        <v>16/may</v>
      </c>
      <c r="E3701" s="18">
        <f t="shared" si="175"/>
        <v>2</v>
      </c>
      <c r="F3701" s="18">
        <v>1</v>
      </c>
      <c r="G3701" s="18">
        <f t="shared" si="176"/>
        <v>1</v>
      </c>
      <c r="H3701" s="3">
        <v>46158.475624999999</v>
      </c>
      <c r="I3701">
        <v>67729632</v>
      </c>
      <c r="J3701">
        <v>6007</v>
      </c>
      <c r="K3701" t="s">
        <v>1983</v>
      </c>
      <c r="L3701" t="s">
        <v>1897</v>
      </c>
      <c r="M3701" t="s">
        <v>1970</v>
      </c>
      <c r="P3701">
        <v>998</v>
      </c>
      <c r="Q3701">
        <v>0</v>
      </c>
      <c r="S3701">
        <v>67729632</v>
      </c>
      <c r="AF3701" t="s">
        <v>1976</v>
      </c>
      <c r="AG3701" t="s">
        <v>1972</v>
      </c>
      <c r="AK3701" t="s">
        <v>6181</v>
      </c>
      <c r="AL3701">
        <v>48</v>
      </c>
      <c r="AM3701" t="s">
        <v>1979</v>
      </c>
      <c r="AN3701" t="s">
        <v>1987</v>
      </c>
      <c r="AO3701">
        <v>0</v>
      </c>
      <c r="AQ3701">
        <v>2257532</v>
      </c>
      <c r="AR3701" t="s">
        <v>1978</v>
      </c>
      <c r="AT3701" t="s">
        <v>1898</v>
      </c>
    </row>
    <row r="3702" spans="1:46" x14ac:dyDescent="0.25">
      <c r="A3702" t="str">
        <f>_xlfn.XLOOKUP(I3702,UTILIZADAS[Contacto1],UTILIZADAS[Source.Name],,0)</f>
        <v>Cobros Abril Canal Fijo</v>
      </c>
      <c r="B3702" s="18">
        <f>VLOOKUP(J3702,Ref!A:C,3,0)</f>
        <v>0</v>
      </c>
      <c r="C3702" s="18">
        <f>VLOOKUP(J3702,Ref!A:D,4,0)</f>
        <v>0</v>
      </c>
      <c r="D3702" s="18" t="str">
        <f t="shared" si="174"/>
        <v>02/may</v>
      </c>
      <c r="E3702" s="18">
        <f t="shared" si="175"/>
        <v>4</v>
      </c>
      <c r="F3702" s="18">
        <v>1</v>
      </c>
      <c r="G3702" s="18">
        <f t="shared" si="176"/>
        <v>0</v>
      </c>
      <c r="H3702" s="3">
        <v>46144.458668981482</v>
      </c>
      <c r="I3702">
        <v>67730630</v>
      </c>
      <c r="J3702" t="s">
        <v>1967</v>
      </c>
      <c r="K3702" t="s">
        <v>1968</v>
      </c>
      <c r="L3702" t="s">
        <v>1969</v>
      </c>
      <c r="M3702" t="s">
        <v>1970</v>
      </c>
      <c r="O3702">
        <v>356353800000</v>
      </c>
      <c r="P3702">
        <v>16017</v>
      </c>
      <c r="Q3702">
        <v>-4</v>
      </c>
      <c r="R3702">
        <v>1</v>
      </c>
      <c r="S3702">
        <v>67730630</v>
      </c>
      <c r="U3702" t="s">
        <v>2119</v>
      </c>
      <c r="W3702" t="s">
        <v>1631</v>
      </c>
      <c r="X3702" t="s">
        <v>66</v>
      </c>
      <c r="Y3702" t="s">
        <v>65</v>
      </c>
      <c r="Z3702">
        <v>356353800000</v>
      </c>
      <c r="AC3702" t="s">
        <v>1981</v>
      </c>
      <c r="AG3702" t="s">
        <v>1972</v>
      </c>
      <c r="AI3702" t="s">
        <v>2716</v>
      </c>
      <c r="AL3702">
        <v>0</v>
      </c>
      <c r="AN3702" t="s">
        <v>1974</v>
      </c>
      <c r="AO3702">
        <v>0</v>
      </c>
      <c r="AQ3702">
        <v>2251713</v>
      </c>
      <c r="AR3702" t="s">
        <v>2241</v>
      </c>
      <c r="AS3702" t="s">
        <v>4163</v>
      </c>
      <c r="AT3702" t="s">
        <v>1975</v>
      </c>
    </row>
    <row r="3703" spans="1:46" x14ac:dyDescent="0.25">
      <c r="A3703" t="str">
        <f>_xlfn.XLOOKUP(I3703,UTILIZADAS[Contacto1],UTILIZADAS[Source.Name],,0)</f>
        <v>Cobros Abril Canal Fijo</v>
      </c>
      <c r="B3703" s="18">
        <f>VLOOKUP(J3703,Ref!A:C,3,0)</f>
        <v>0</v>
      </c>
      <c r="C3703" s="18">
        <f>VLOOKUP(J3703,Ref!A:D,4,0)</f>
        <v>0</v>
      </c>
      <c r="D3703" s="18" t="str">
        <f t="shared" si="174"/>
        <v>05/may</v>
      </c>
      <c r="E3703" s="18">
        <f t="shared" si="175"/>
        <v>4</v>
      </c>
      <c r="F3703" s="18">
        <v>1</v>
      </c>
      <c r="G3703" s="18">
        <f t="shared" si="176"/>
        <v>0</v>
      </c>
      <c r="H3703" s="3">
        <v>46147.633414351854</v>
      </c>
      <c r="I3703">
        <v>67730630</v>
      </c>
      <c r="J3703" t="s">
        <v>1967</v>
      </c>
      <c r="K3703" t="s">
        <v>1968</v>
      </c>
      <c r="L3703" t="s">
        <v>1969</v>
      </c>
      <c r="M3703" t="s">
        <v>1970</v>
      </c>
      <c r="O3703">
        <v>356353800000</v>
      </c>
      <c r="P3703">
        <v>16017</v>
      </c>
      <c r="Q3703">
        <v>-4</v>
      </c>
      <c r="R3703">
        <v>1</v>
      </c>
      <c r="S3703">
        <v>67730630</v>
      </c>
      <c r="U3703" t="s">
        <v>2119</v>
      </c>
      <c r="W3703" t="s">
        <v>1631</v>
      </c>
      <c r="X3703" t="s">
        <v>66</v>
      </c>
      <c r="Y3703" t="s">
        <v>65</v>
      </c>
      <c r="Z3703">
        <v>356353800000</v>
      </c>
      <c r="AC3703" t="s">
        <v>1981</v>
      </c>
      <c r="AG3703" t="s">
        <v>1972</v>
      </c>
      <c r="AI3703" t="s">
        <v>2716</v>
      </c>
      <c r="AL3703">
        <v>0</v>
      </c>
      <c r="AN3703" t="s">
        <v>1974</v>
      </c>
      <c r="AO3703">
        <v>0</v>
      </c>
      <c r="AQ3703">
        <v>2251713</v>
      </c>
      <c r="AR3703" t="s">
        <v>2241</v>
      </c>
      <c r="AS3703" t="s">
        <v>4163</v>
      </c>
      <c r="AT3703" t="s">
        <v>1975</v>
      </c>
    </row>
    <row r="3704" spans="1:46" x14ac:dyDescent="0.25">
      <c r="A3704" t="str">
        <f>_xlfn.XLOOKUP(I3704,UTILIZADAS[Contacto1],UTILIZADAS[Source.Name],,0)</f>
        <v>Cobros Abril Canal Fijo</v>
      </c>
      <c r="B3704" s="18">
        <f>VLOOKUP(J3704,Ref!A:C,3,0)</f>
        <v>0</v>
      </c>
      <c r="C3704" s="18">
        <f>VLOOKUP(J3704,Ref!A:D,4,0)</f>
        <v>0</v>
      </c>
      <c r="D3704" s="18" t="str">
        <f t="shared" si="174"/>
        <v>06/may</v>
      </c>
      <c r="E3704" s="18">
        <f t="shared" si="175"/>
        <v>4</v>
      </c>
      <c r="F3704" s="18">
        <v>1</v>
      </c>
      <c r="G3704" s="18">
        <f t="shared" si="176"/>
        <v>0</v>
      </c>
      <c r="H3704" s="3">
        <v>46148.731770833336</v>
      </c>
      <c r="I3704">
        <v>67730630</v>
      </c>
      <c r="J3704" t="s">
        <v>1967</v>
      </c>
      <c r="K3704" t="s">
        <v>1968</v>
      </c>
      <c r="L3704" t="s">
        <v>1969</v>
      </c>
      <c r="M3704" t="s">
        <v>1970</v>
      </c>
      <c r="O3704">
        <v>356353800000</v>
      </c>
      <c r="P3704">
        <v>16017</v>
      </c>
      <c r="Q3704">
        <v>-4</v>
      </c>
      <c r="R3704">
        <v>1</v>
      </c>
      <c r="S3704">
        <v>67730630</v>
      </c>
      <c r="U3704" t="s">
        <v>2119</v>
      </c>
      <c r="W3704" t="s">
        <v>1631</v>
      </c>
      <c r="X3704" t="s">
        <v>66</v>
      </c>
      <c r="Y3704" t="s">
        <v>65</v>
      </c>
      <c r="Z3704">
        <v>356353800000</v>
      </c>
      <c r="AC3704" t="s">
        <v>1981</v>
      </c>
      <c r="AG3704" t="s">
        <v>1972</v>
      </c>
      <c r="AI3704" t="s">
        <v>2716</v>
      </c>
      <c r="AL3704">
        <v>0</v>
      </c>
      <c r="AN3704" t="s">
        <v>1974</v>
      </c>
      <c r="AO3704">
        <v>0</v>
      </c>
      <c r="AQ3704">
        <v>2251713</v>
      </c>
      <c r="AR3704" t="s">
        <v>2241</v>
      </c>
      <c r="AS3704" t="s">
        <v>4163</v>
      </c>
      <c r="AT3704" t="s">
        <v>1975</v>
      </c>
    </row>
    <row r="3705" spans="1:46" x14ac:dyDescent="0.25">
      <c r="A3705" t="str">
        <f>_xlfn.XLOOKUP(I3705,UTILIZADAS[Contacto1],UTILIZADAS[Source.Name],,0)</f>
        <v>Cobros Abril Canal Fijo</v>
      </c>
      <c r="B3705" s="18">
        <f>VLOOKUP(J3705,Ref!A:C,3,0)</f>
        <v>0</v>
      </c>
      <c r="C3705" s="18">
        <f>VLOOKUP(J3705,Ref!A:D,4,0)</f>
        <v>0</v>
      </c>
      <c r="D3705" s="18" t="str">
        <f t="shared" si="174"/>
        <v>08/may</v>
      </c>
      <c r="E3705" s="18">
        <f t="shared" si="175"/>
        <v>4</v>
      </c>
      <c r="F3705" s="18">
        <v>1</v>
      </c>
      <c r="G3705" s="18">
        <f t="shared" si="176"/>
        <v>1</v>
      </c>
      <c r="H3705" s="3">
        <v>46150.515960648147</v>
      </c>
      <c r="I3705">
        <v>67730630</v>
      </c>
      <c r="J3705" t="s">
        <v>1967</v>
      </c>
      <c r="K3705" t="s">
        <v>1968</v>
      </c>
      <c r="L3705" t="s">
        <v>1969</v>
      </c>
      <c r="M3705" t="s">
        <v>1970</v>
      </c>
      <c r="O3705">
        <v>356353800000</v>
      </c>
      <c r="P3705">
        <v>16017</v>
      </c>
      <c r="Q3705">
        <v>-4</v>
      </c>
      <c r="R3705">
        <v>1</v>
      </c>
      <c r="S3705">
        <v>67730630</v>
      </c>
      <c r="U3705" t="s">
        <v>2119</v>
      </c>
      <c r="W3705" t="s">
        <v>1631</v>
      </c>
      <c r="X3705" t="s">
        <v>66</v>
      </c>
      <c r="Y3705" t="s">
        <v>65</v>
      </c>
      <c r="Z3705">
        <v>356353800000</v>
      </c>
      <c r="AC3705" t="s">
        <v>1981</v>
      </c>
      <c r="AG3705" t="s">
        <v>1972</v>
      </c>
      <c r="AI3705" t="s">
        <v>2716</v>
      </c>
      <c r="AL3705">
        <v>0</v>
      </c>
      <c r="AN3705" t="s">
        <v>1974</v>
      </c>
      <c r="AO3705">
        <v>0</v>
      </c>
      <c r="AQ3705">
        <v>2251713</v>
      </c>
      <c r="AR3705" t="s">
        <v>2241</v>
      </c>
      <c r="AS3705" t="s">
        <v>4163</v>
      </c>
      <c r="AT3705" t="s">
        <v>1975</v>
      </c>
    </row>
    <row r="3706" spans="1:46" x14ac:dyDescent="0.25">
      <c r="A3706" t="str">
        <f>_xlfn.XLOOKUP(I3706,UTILIZADAS[Contacto1],UTILIZADAS[Source.Name],,0)</f>
        <v>Cobros Abril Canal Fijo</v>
      </c>
      <c r="B3706" s="18">
        <f>VLOOKUP(J3706,Ref!A:C,3,0)</f>
        <v>0</v>
      </c>
      <c r="C3706" s="18">
        <f>VLOOKUP(J3706,Ref!A:D,4,0)</f>
        <v>0</v>
      </c>
      <c r="D3706" s="18" t="str">
        <f t="shared" si="174"/>
        <v>12/may</v>
      </c>
      <c r="E3706" s="18">
        <f t="shared" si="175"/>
        <v>1</v>
      </c>
      <c r="F3706" s="18">
        <v>1</v>
      </c>
      <c r="G3706" s="18">
        <f t="shared" si="176"/>
        <v>1</v>
      </c>
      <c r="H3706" s="3">
        <v>46154.618645833332</v>
      </c>
      <c r="I3706">
        <v>67739033</v>
      </c>
      <c r="J3706">
        <v>6004</v>
      </c>
      <c r="K3706" t="s">
        <v>1983</v>
      </c>
      <c r="L3706" t="s">
        <v>1897</v>
      </c>
      <c r="M3706" t="s">
        <v>1970</v>
      </c>
      <c r="O3706">
        <v>355377910000</v>
      </c>
      <c r="P3706">
        <v>16018</v>
      </c>
      <c r="Q3706">
        <v>-4</v>
      </c>
      <c r="R3706">
        <v>1</v>
      </c>
      <c r="S3706">
        <v>67739033</v>
      </c>
      <c r="U3706" t="s">
        <v>4531</v>
      </c>
      <c r="W3706" t="s">
        <v>340</v>
      </c>
      <c r="X3706">
        <v>355377910000</v>
      </c>
      <c r="Y3706" t="s">
        <v>65</v>
      </c>
      <c r="Z3706" t="s">
        <v>597</v>
      </c>
      <c r="AF3706" t="s">
        <v>1976</v>
      </c>
      <c r="AG3706" t="s">
        <v>1972</v>
      </c>
      <c r="AL3706">
        <v>65</v>
      </c>
      <c r="AM3706" t="s">
        <v>1979</v>
      </c>
      <c r="AN3706" t="s">
        <v>1987</v>
      </c>
      <c r="AO3706">
        <v>0</v>
      </c>
      <c r="AQ3706">
        <v>2258410</v>
      </c>
      <c r="AR3706" t="s">
        <v>4605</v>
      </c>
      <c r="AS3706" t="s">
        <v>5883</v>
      </c>
      <c r="AT3706" t="s">
        <v>1984</v>
      </c>
    </row>
    <row r="3707" spans="1:46" x14ac:dyDescent="0.25">
      <c r="A3707" t="str">
        <f>_xlfn.XLOOKUP(I3707,UTILIZADAS[Contacto1],UTILIZADAS[Source.Name],,0)</f>
        <v>Cobros Mayo</v>
      </c>
      <c r="B3707" s="18">
        <f>VLOOKUP(J3707,Ref!A:C,3,0)</f>
        <v>0</v>
      </c>
      <c r="C3707" s="18">
        <f>VLOOKUP(J3707,Ref!A:D,4,0)</f>
        <v>0</v>
      </c>
      <c r="D3707" s="18" t="str">
        <f t="shared" si="174"/>
        <v>08/may</v>
      </c>
      <c r="E3707" s="18">
        <f t="shared" si="175"/>
        <v>8</v>
      </c>
      <c r="F3707" s="18">
        <v>1</v>
      </c>
      <c r="G3707" s="18">
        <f t="shared" si="176"/>
        <v>0</v>
      </c>
      <c r="H3707" s="3">
        <v>46150.620092592595</v>
      </c>
      <c r="I3707">
        <v>67744083</v>
      </c>
      <c r="J3707">
        <v>6004</v>
      </c>
      <c r="K3707" t="s">
        <v>1983</v>
      </c>
      <c r="L3707" t="s">
        <v>1897</v>
      </c>
      <c r="M3707" t="s">
        <v>1970</v>
      </c>
      <c r="O3707">
        <v>367003380000</v>
      </c>
      <c r="P3707">
        <v>16016</v>
      </c>
      <c r="Q3707">
        <v>-4</v>
      </c>
      <c r="R3707">
        <v>1</v>
      </c>
      <c r="S3707">
        <v>67744083</v>
      </c>
      <c r="U3707" t="s">
        <v>2120</v>
      </c>
      <c r="W3707" t="s">
        <v>153</v>
      </c>
      <c r="X3707">
        <v>367003380000</v>
      </c>
      <c r="Y3707" t="s">
        <v>65</v>
      </c>
      <c r="Z3707" t="s">
        <v>66</v>
      </c>
      <c r="AF3707" t="s">
        <v>1976</v>
      </c>
      <c r="AG3707" t="s">
        <v>1972</v>
      </c>
      <c r="AK3707" t="s">
        <v>4493</v>
      </c>
      <c r="AL3707">
        <v>91</v>
      </c>
      <c r="AM3707" t="s">
        <v>1979</v>
      </c>
      <c r="AN3707" t="s">
        <v>1977</v>
      </c>
      <c r="AO3707">
        <v>0</v>
      </c>
      <c r="AQ3707">
        <v>2198728</v>
      </c>
      <c r="AR3707" t="s">
        <v>2020</v>
      </c>
      <c r="AS3707" t="s">
        <v>2020</v>
      </c>
      <c r="AT3707" t="s">
        <v>1984</v>
      </c>
    </row>
    <row r="3708" spans="1:46" x14ac:dyDescent="0.25">
      <c r="A3708" t="str">
        <f>_xlfn.XLOOKUP(I3708,UTILIZADAS[Contacto1],UTILIZADAS[Source.Name],,0)</f>
        <v>Cobros Mayo</v>
      </c>
      <c r="B3708" s="18">
        <f>VLOOKUP(J3708,Ref!A:C,3,0)</f>
        <v>0</v>
      </c>
      <c r="C3708" s="18">
        <f>VLOOKUP(J3708,Ref!A:D,4,0)</f>
        <v>0</v>
      </c>
      <c r="D3708" s="18" t="str">
        <f t="shared" si="174"/>
        <v>08/may</v>
      </c>
      <c r="E3708" s="18">
        <f t="shared" si="175"/>
        <v>8</v>
      </c>
      <c r="F3708" s="18">
        <v>1</v>
      </c>
      <c r="G3708" s="18">
        <f t="shared" si="176"/>
        <v>0</v>
      </c>
      <c r="H3708" s="3">
        <v>46150.696296296293</v>
      </c>
      <c r="I3708">
        <v>67744083</v>
      </c>
      <c r="J3708">
        <v>6004</v>
      </c>
      <c r="K3708" t="s">
        <v>1983</v>
      </c>
      <c r="L3708" t="s">
        <v>1897</v>
      </c>
      <c r="M3708" t="s">
        <v>1970</v>
      </c>
      <c r="O3708">
        <v>367003380000</v>
      </c>
      <c r="P3708">
        <v>16016</v>
      </c>
      <c r="Q3708">
        <v>-4</v>
      </c>
      <c r="R3708">
        <v>1</v>
      </c>
      <c r="S3708">
        <v>67744083</v>
      </c>
      <c r="U3708" t="s">
        <v>2120</v>
      </c>
      <c r="W3708" t="s">
        <v>153</v>
      </c>
      <c r="X3708">
        <v>367003380000</v>
      </c>
      <c r="Y3708" t="s">
        <v>65</v>
      </c>
      <c r="Z3708" t="s">
        <v>66</v>
      </c>
      <c r="AF3708" t="s">
        <v>1976</v>
      </c>
      <c r="AG3708" t="s">
        <v>1972</v>
      </c>
      <c r="AK3708" t="s">
        <v>4493</v>
      </c>
      <c r="AL3708">
        <v>100</v>
      </c>
      <c r="AM3708" t="s">
        <v>1979</v>
      </c>
      <c r="AN3708" t="s">
        <v>1977</v>
      </c>
      <c r="AO3708">
        <v>0</v>
      </c>
      <c r="AQ3708">
        <v>2198728</v>
      </c>
      <c r="AR3708" t="s">
        <v>2020</v>
      </c>
      <c r="AS3708" t="s">
        <v>2020</v>
      </c>
      <c r="AT3708" t="s">
        <v>1984</v>
      </c>
    </row>
    <row r="3709" spans="1:46" x14ac:dyDescent="0.25">
      <c r="A3709" t="str">
        <f>_xlfn.XLOOKUP(I3709,UTILIZADAS[Contacto1],UTILIZADAS[Source.Name],,0)</f>
        <v>Cobros Mayo</v>
      </c>
      <c r="B3709" s="18">
        <f>VLOOKUP(J3709,Ref!A:C,3,0)</f>
        <v>0</v>
      </c>
      <c r="C3709" s="18">
        <f>VLOOKUP(J3709,Ref!A:D,4,0)</f>
        <v>0</v>
      </c>
      <c r="D3709" s="18" t="str">
        <f t="shared" si="174"/>
        <v>12/may</v>
      </c>
      <c r="E3709" s="18">
        <f t="shared" si="175"/>
        <v>8</v>
      </c>
      <c r="F3709" s="18">
        <v>1</v>
      </c>
      <c r="G3709" s="18">
        <f t="shared" si="176"/>
        <v>0</v>
      </c>
      <c r="H3709" s="3">
        <v>46154.619155092594</v>
      </c>
      <c r="I3709">
        <v>67744083</v>
      </c>
      <c r="J3709" t="s">
        <v>2021</v>
      </c>
      <c r="K3709" t="s">
        <v>1968</v>
      </c>
      <c r="L3709" t="s">
        <v>1969</v>
      </c>
      <c r="M3709" t="s">
        <v>1970</v>
      </c>
      <c r="O3709">
        <v>367003380000</v>
      </c>
      <c r="P3709">
        <v>16018</v>
      </c>
      <c r="Q3709">
        <v>-4</v>
      </c>
      <c r="R3709">
        <v>1</v>
      </c>
      <c r="S3709">
        <v>67744083</v>
      </c>
      <c r="U3709" t="s">
        <v>2120</v>
      </c>
      <c r="W3709" t="s">
        <v>153</v>
      </c>
      <c r="X3709">
        <v>367003380000</v>
      </c>
      <c r="Y3709" t="s">
        <v>65</v>
      </c>
      <c r="Z3709" t="s">
        <v>4619</v>
      </c>
      <c r="AF3709" t="s">
        <v>1976</v>
      </c>
      <c r="AG3709" t="s">
        <v>1972</v>
      </c>
      <c r="AL3709">
        <v>5</v>
      </c>
      <c r="AN3709" t="s">
        <v>1974</v>
      </c>
      <c r="AO3709">
        <v>0</v>
      </c>
      <c r="AQ3709">
        <v>2258411</v>
      </c>
      <c r="AR3709" t="s">
        <v>4605</v>
      </c>
      <c r="AS3709" t="s">
        <v>5883</v>
      </c>
      <c r="AT3709" t="s">
        <v>2022</v>
      </c>
    </row>
    <row r="3710" spans="1:46" x14ac:dyDescent="0.25">
      <c r="A3710" t="str">
        <f>_xlfn.XLOOKUP(I3710,UTILIZADAS[Contacto1],UTILIZADAS[Source.Name],,0)</f>
        <v>Cobros Mayo</v>
      </c>
      <c r="B3710" s="18">
        <f>VLOOKUP(J3710,Ref!A:C,3,0)</f>
        <v>0</v>
      </c>
      <c r="C3710" s="18">
        <f>VLOOKUP(J3710,Ref!A:D,4,0)</f>
        <v>0</v>
      </c>
      <c r="D3710" s="18" t="str">
        <f t="shared" si="174"/>
        <v>14/may</v>
      </c>
      <c r="E3710" s="18">
        <f t="shared" si="175"/>
        <v>8</v>
      </c>
      <c r="F3710" s="18">
        <v>1</v>
      </c>
      <c r="G3710" s="18">
        <f t="shared" si="176"/>
        <v>0</v>
      </c>
      <c r="H3710" s="3">
        <v>46156.650289351855</v>
      </c>
      <c r="I3710">
        <v>67744083</v>
      </c>
      <c r="J3710" t="s">
        <v>2021</v>
      </c>
      <c r="K3710" t="s">
        <v>1968</v>
      </c>
      <c r="L3710" t="s">
        <v>1969</v>
      </c>
      <c r="M3710" t="s">
        <v>1970</v>
      </c>
      <c r="O3710">
        <v>367003380000</v>
      </c>
      <c r="P3710">
        <v>16018</v>
      </c>
      <c r="Q3710">
        <v>-4</v>
      </c>
      <c r="R3710">
        <v>1</v>
      </c>
      <c r="S3710">
        <v>67744083</v>
      </c>
      <c r="U3710" t="s">
        <v>2120</v>
      </c>
      <c r="W3710" t="s">
        <v>153</v>
      </c>
      <c r="X3710">
        <v>367003380000</v>
      </c>
      <c r="Y3710" t="s">
        <v>65</v>
      </c>
      <c r="Z3710" t="s">
        <v>4619</v>
      </c>
      <c r="AF3710" t="s">
        <v>1976</v>
      </c>
      <c r="AG3710" t="s">
        <v>1972</v>
      </c>
      <c r="AL3710">
        <v>5</v>
      </c>
      <c r="AN3710" t="s">
        <v>1974</v>
      </c>
      <c r="AO3710">
        <v>0</v>
      </c>
      <c r="AQ3710">
        <v>2258411</v>
      </c>
      <c r="AR3710" t="s">
        <v>4605</v>
      </c>
      <c r="AS3710" t="s">
        <v>5883</v>
      </c>
      <c r="AT3710" t="s">
        <v>2022</v>
      </c>
    </row>
    <row r="3711" spans="1:46" x14ac:dyDescent="0.25">
      <c r="A3711" t="str">
        <f>_xlfn.XLOOKUP(I3711,UTILIZADAS[Contacto1],UTILIZADAS[Source.Name],,0)</f>
        <v>Cobros Mayo</v>
      </c>
      <c r="B3711" s="18">
        <f>VLOOKUP(J3711,Ref!A:C,3,0)</f>
        <v>0</v>
      </c>
      <c r="C3711" s="18">
        <f>VLOOKUP(J3711,Ref!A:D,4,0)</f>
        <v>0</v>
      </c>
      <c r="D3711" s="18" t="str">
        <f t="shared" si="174"/>
        <v>19/may</v>
      </c>
      <c r="E3711" s="18">
        <f t="shared" si="175"/>
        <v>8</v>
      </c>
      <c r="F3711" s="18">
        <v>1</v>
      </c>
      <c r="G3711" s="18">
        <f t="shared" si="176"/>
        <v>0</v>
      </c>
      <c r="H3711" s="3">
        <v>46161.397650462961</v>
      </c>
      <c r="I3711">
        <v>67744083</v>
      </c>
      <c r="J3711" t="s">
        <v>2021</v>
      </c>
      <c r="K3711" t="s">
        <v>1968</v>
      </c>
      <c r="L3711" t="s">
        <v>1969</v>
      </c>
      <c r="M3711" t="s">
        <v>1970</v>
      </c>
      <c r="O3711">
        <v>367003380000</v>
      </c>
      <c r="P3711">
        <v>16018</v>
      </c>
      <c r="Q3711">
        <v>-4</v>
      </c>
      <c r="R3711">
        <v>1</v>
      </c>
      <c r="S3711">
        <v>67744083</v>
      </c>
      <c r="U3711" t="s">
        <v>2120</v>
      </c>
      <c r="W3711" t="s">
        <v>153</v>
      </c>
      <c r="X3711">
        <v>367003380000</v>
      </c>
      <c r="Y3711" t="s">
        <v>65</v>
      </c>
      <c r="Z3711" t="s">
        <v>4619</v>
      </c>
      <c r="AF3711" t="s">
        <v>1976</v>
      </c>
      <c r="AG3711" t="s">
        <v>1972</v>
      </c>
      <c r="AL3711">
        <v>5</v>
      </c>
      <c r="AN3711" t="s">
        <v>1974</v>
      </c>
      <c r="AO3711">
        <v>0</v>
      </c>
      <c r="AQ3711">
        <v>2258411</v>
      </c>
      <c r="AR3711" t="s">
        <v>4605</v>
      </c>
      <c r="AS3711" t="s">
        <v>5883</v>
      </c>
      <c r="AT3711" t="s">
        <v>2022</v>
      </c>
    </row>
    <row r="3712" spans="1:46" x14ac:dyDescent="0.25">
      <c r="A3712" t="str">
        <f>_xlfn.XLOOKUP(I3712,UTILIZADAS[Contacto1],UTILIZADAS[Source.Name],,0)</f>
        <v>Cobros Mayo</v>
      </c>
      <c r="B3712" s="18">
        <f>VLOOKUP(J3712,Ref!A:C,3,0)</f>
        <v>0</v>
      </c>
      <c r="C3712" s="18">
        <f>VLOOKUP(J3712,Ref!A:D,4,0)</f>
        <v>0</v>
      </c>
      <c r="D3712" s="18" t="str">
        <f t="shared" si="174"/>
        <v>20/may</v>
      </c>
      <c r="E3712" s="18">
        <f t="shared" si="175"/>
        <v>8</v>
      </c>
      <c r="F3712" s="18">
        <v>1</v>
      </c>
      <c r="G3712" s="18">
        <f t="shared" si="176"/>
        <v>0</v>
      </c>
      <c r="H3712" s="3">
        <v>46162.60833333333</v>
      </c>
      <c r="I3712">
        <v>67744083</v>
      </c>
      <c r="J3712" t="s">
        <v>2021</v>
      </c>
      <c r="K3712" t="s">
        <v>1968</v>
      </c>
      <c r="L3712" t="s">
        <v>1969</v>
      </c>
      <c r="M3712" t="s">
        <v>1970</v>
      </c>
      <c r="O3712">
        <v>367003380000</v>
      </c>
      <c r="P3712">
        <v>16018</v>
      </c>
      <c r="Q3712">
        <v>-4</v>
      </c>
      <c r="R3712">
        <v>1</v>
      </c>
      <c r="S3712">
        <v>67744083</v>
      </c>
      <c r="U3712" t="s">
        <v>2120</v>
      </c>
      <c r="W3712" t="s">
        <v>153</v>
      </c>
      <c r="X3712">
        <v>367003380000</v>
      </c>
      <c r="Y3712" t="s">
        <v>65</v>
      </c>
      <c r="Z3712" t="s">
        <v>4619</v>
      </c>
      <c r="AF3712" t="s">
        <v>1976</v>
      </c>
      <c r="AG3712" t="s">
        <v>1972</v>
      </c>
      <c r="AL3712">
        <v>5</v>
      </c>
      <c r="AN3712" t="s">
        <v>1974</v>
      </c>
      <c r="AO3712">
        <v>0</v>
      </c>
      <c r="AQ3712">
        <v>2258411</v>
      </c>
      <c r="AR3712" t="s">
        <v>4605</v>
      </c>
      <c r="AS3712" t="s">
        <v>5883</v>
      </c>
      <c r="AT3712" t="s">
        <v>2022</v>
      </c>
    </row>
    <row r="3713" spans="1:46" x14ac:dyDescent="0.25">
      <c r="A3713" t="str">
        <f>_xlfn.XLOOKUP(I3713,UTILIZADAS[Contacto1],UTILIZADAS[Source.Name],,0)</f>
        <v>Cobros Mayo</v>
      </c>
      <c r="B3713" s="18">
        <f>VLOOKUP(J3713,Ref!A:C,3,0)</f>
        <v>0</v>
      </c>
      <c r="C3713" s="18">
        <f>VLOOKUP(J3713,Ref!A:D,4,0)</f>
        <v>0</v>
      </c>
      <c r="D3713" s="18" t="str">
        <f t="shared" si="174"/>
        <v>21/may</v>
      </c>
      <c r="E3713" s="18">
        <f t="shared" si="175"/>
        <v>8</v>
      </c>
      <c r="F3713" s="18">
        <v>1</v>
      </c>
      <c r="G3713" s="18">
        <f t="shared" si="176"/>
        <v>0</v>
      </c>
      <c r="H3713" s="3">
        <v>46163.617604166669</v>
      </c>
      <c r="I3713">
        <v>67744083</v>
      </c>
      <c r="J3713" t="s">
        <v>2021</v>
      </c>
      <c r="K3713" t="s">
        <v>1968</v>
      </c>
      <c r="L3713" t="s">
        <v>1969</v>
      </c>
      <c r="M3713" t="s">
        <v>1970</v>
      </c>
      <c r="O3713">
        <v>367003380000</v>
      </c>
      <c r="P3713">
        <v>16018</v>
      </c>
      <c r="Q3713">
        <v>-4</v>
      </c>
      <c r="R3713">
        <v>1</v>
      </c>
      <c r="S3713">
        <v>67744083</v>
      </c>
      <c r="U3713" t="s">
        <v>2120</v>
      </c>
      <c r="W3713" t="s">
        <v>153</v>
      </c>
      <c r="X3713">
        <v>367003380000</v>
      </c>
      <c r="Y3713" t="s">
        <v>65</v>
      </c>
      <c r="Z3713" t="s">
        <v>4619</v>
      </c>
      <c r="AF3713" t="s">
        <v>1976</v>
      </c>
      <c r="AG3713" t="s">
        <v>1972</v>
      </c>
      <c r="AL3713">
        <v>5</v>
      </c>
      <c r="AN3713" t="s">
        <v>1974</v>
      </c>
      <c r="AO3713">
        <v>0</v>
      </c>
      <c r="AQ3713">
        <v>2258411</v>
      </c>
      <c r="AR3713" t="s">
        <v>4605</v>
      </c>
      <c r="AS3713" t="s">
        <v>5883</v>
      </c>
      <c r="AT3713" t="s">
        <v>2022</v>
      </c>
    </row>
    <row r="3714" spans="1:46" x14ac:dyDescent="0.25">
      <c r="A3714" t="str">
        <f>_xlfn.XLOOKUP(I3714,UTILIZADAS[Contacto1],UTILIZADAS[Source.Name],,0)</f>
        <v>Cobros Mayo</v>
      </c>
      <c r="B3714" s="18">
        <f>VLOOKUP(J3714,Ref!A:C,3,0)</f>
        <v>1</v>
      </c>
      <c r="C3714" s="18">
        <f>VLOOKUP(J3714,Ref!A:D,4,0)</f>
        <v>1</v>
      </c>
      <c r="D3714" s="18" t="str">
        <f t="shared" si="174"/>
        <v>22/may</v>
      </c>
      <c r="E3714" s="18">
        <f t="shared" si="175"/>
        <v>8</v>
      </c>
      <c r="F3714" s="18">
        <v>1</v>
      </c>
      <c r="G3714" s="18">
        <f t="shared" si="176"/>
        <v>1</v>
      </c>
      <c r="H3714" s="3">
        <v>46164.459733796299</v>
      </c>
      <c r="I3714">
        <v>67744083</v>
      </c>
      <c r="J3714">
        <v>6007</v>
      </c>
      <c r="K3714" t="s">
        <v>1983</v>
      </c>
      <c r="L3714" t="s">
        <v>1897</v>
      </c>
      <c r="M3714" t="s">
        <v>1970</v>
      </c>
      <c r="O3714">
        <v>367003380000</v>
      </c>
      <c r="P3714">
        <v>16018</v>
      </c>
      <c r="Q3714">
        <v>-4</v>
      </c>
      <c r="R3714">
        <v>1</v>
      </c>
      <c r="S3714">
        <v>67744083</v>
      </c>
      <c r="U3714" t="s">
        <v>2120</v>
      </c>
      <c r="W3714" t="s">
        <v>153</v>
      </c>
      <c r="X3714">
        <v>367003380000</v>
      </c>
      <c r="Y3714" t="s">
        <v>65</v>
      </c>
      <c r="Z3714" t="s">
        <v>4619</v>
      </c>
      <c r="AF3714" t="s">
        <v>1976</v>
      </c>
      <c r="AG3714" t="s">
        <v>1972</v>
      </c>
      <c r="AL3714">
        <v>121</v>
      </c>
      <c r="AM3714" t="s">
        <v>1979</v>
      </c>
      <c r="AN3714" t="s">
        <v>1987</v>
      </c>
      <c r="AO3714">
        <v>0</v>
      </c>
      <c r="AQ3714">
        <v>2258411</v>
      </c>
      <c r="AR3714" t="s">
        <v>4605</v>
      </c>
      <c r="AS3714" t="s">
        <v>5883</v>
      </c>
      <c r="AT3714" t="s">
        <v>1898</v>
      </c>
    </row>
    <row r="3715" spans="1:46" x14ac:dyDescent="0.25">
      <c r="A3715" t="str">
        <f>_xlfn.XLOOKUP(I3715,UTILIZADAS[Contacto1],UTILIZADAS[Source.Name],,0)</f>
        <v>Cobros Mayo</v>
      </c>
      <c r="B3715" s="18">
        <f>VLOOKUP(J3715,Ref!A:C,3,0)</f>
        <v>0</v>
      </c>
      <c r="C3715" s="18">
        <f>VLOOKUP(J3715,Ref!A:D,4,0)</f>
        <v>0</v>
      </c>
      <c r="D3715" s="18" t="str">
        <f t="shared" si="174"/>
        <v>04/may</v>
      </c>
      <c r="E3715" s="18">
        <f t="shared" si="175"/>
        <v>8</v>
      </c>
      <c r="F3715" s="18">
        <v>1</v>
      </c>
      <c r="G3715" s="18">
        <f t="shared" si="176"/>
        <v>0</v>
      </c>
      <c r="H3715" s="3">
        <v>46146.747557870367</v>
      </c>
      <c r="I3715">
        <v>67748938</v>
      </c>
      <c r="J3715">
        <v>6004</v>
      </c>
      <c r="K3715" t="s">
        <v>1983</v>
      </c>
      <c r="L3715" t="s">
        <v>1897</v>
      </c>
      <c r="M3715" t="s">
        <v>1970</v>
      </c>
      <c r="P3715">
        <v>998</v>
      </c>
      <c r="Q3715">
        <v>0</v>
      </c>
      <c r="S3715">
        <v>67748938</v>
      </c>
      <c r="AF3715" t="s">
        <v>1976</v>
      </c>
      <c r="AG3715" t="s">
        <v>1972</v>
      </c>
      <c r="AL3715">
        <v>191</v>
      </c>
      <c r="AM3715" t="s">
        <v>1979</v>
      </c>
      <c r="AN3715" t="s">
        <v>1977</v>
      </c>
      <c r="AO3715">
        <v>0</v>
      </c>
      <c r="AQ3715">
        <v>2257495</v>
      </c>
      <c r="AR3715" t="s">
        <v>1978</v>
      </c>
      <c r="AT3715" t="s">
        <v>1984</v>
      </c>
    </row>
    <row r="3716" spans="1:46" x14ac:dyDescent="0.25">
      <c r="A3716" t="str">
        <f>_xlfn.XLOOKUP(I3716,UTILIZADAS[Contacto1],UTILIZADAS[Source.Name],,0)</f>
        <v>Cobros Mayo</v>
      </c>
      <c r="B3716" s="18">
        <f>VLOOKUP(J3716,Ref!A:C,3,0)</f>
        <v>0</v>
      </c>
      <c r="C3716" s="18">
        <f>VLOOKUP(J3716,Ref!A:D,4,0)</f>
        <v>0</v>
      </c>
      <c r="D3716" s="18" t="str">
        <f t="shared" si="174"/>
        <v>05/may</v>
      </c>
      <c r="E3716" s="18">
        <f t="shared" si="175"/>
        <v>8</v>
      </c>
      <c r="F3716" s="18">
        <v>1</v>
      </c>
      <c r="G3716" s="18">
        <f t="shared" si="176"/>
        <v>0</v>
      </c>
      <c r="H3716" s="3">
        <v>46147.395381944443</v>
      </c>
      <c r="I3716">
        <v>67748938</v>
      </c>
      <c r="J3716">
        <v>6004</v>
      </c>
      <c r="K3716" t="s">
        <v>1983</v>
      </c>
      <c r="L3716" t="s">
        <v>1897</v>
      </c>
      <c r="M3716" t="s">
        <v>1970</v>
      </c>
      <c r="P3716">
        <v>998</v>
      </c>
      <c r="Q3716">
        <v>0</v>
      </c>
      <c r="S3716">
        <v>67748938</v>
      </c>
      <c r="AF3716" t="s">
        <v>1976</v>
      </c>
      <c r="AG3716" t="s">
        <v>1972</v>
      </c>
      <c r="AL3716">
        <v>90</v>
      </c>
      <c r="AM3716" t="s">
        <v>1979</v>
      </c>
      <c r="AN3716" t="s">
        <v>1977</v>
      </c>
      <c r="AO3716">
        <v>0</v>
      </c>
      <c r="AQ3716">
        <v>2257495</v>
      </c>
      <c r="AR3716" t="s">
        <v>1978</v>
      </c>
      <c r="AT3716" t="s">
        <v>1984</v>
      </c>
    </row>
    <row r="3717" spans="1:46" x14ac:dyDescent="0.25">
      <c r="A3717" t="str">
        <f>_xlfn.XLOOKUP(I3717,UTILIZADAS[Contacto1],UTILIZADAS[Source.Name],,0)</f>
        <v>Cobros Mayo</v>
      </c>
      <c r="B3717" s="18">
        <f>VLOOKUP(J3717,Ref!A:C,3,0)</f>
        <v>0</v>
      </c>
      <c r="C3717" s="18">
        <f>VLOOKUP(J3717,Ref!A:D,4,0)</f>
        <v>0</v>
      </c>
      <c r="D3717" s="18" t="str">
        <f t="shared" si="174"/>
        <v>12/may</v>
      </c>
      <c r="E3717" s="18">
        <f t="shared" si="175"/>
        <v>8</v>
      </c>
      <c r="F3717" s="18">
        <v>1</v>
      </c>
      <c r="G3717" s="18">
        <f t="shared" si="176"/>
        <v>0</v>
      </c>
      <c r="H3717" s="3">
        <v>46154.619571759256</v>
      </c>
      <c r="I3717">
        <v>67748938</v>
      </c>
      <c r="J3717" t="s">
        <v>2021</v>
      </c>
      <c r="K3717" t="s">
        <v>1968</v>
      </c>
      <c r="L3717" t="s">
        <v>1969</v>
      </c>
      <c r="M3717" t="s">
        <v>1970</v>
      </c>
      <c r="O3717">
        <v>368018700000</v>
      </c>
      <c r="P3717">
        <v>16018</v>
      </c>
      <c r="Q3717">
        <v>-4</v>
      </c>
      <c r="R3717">
        <v>1</v>
      </c>
      <c r="S3717">
        <v>67748938</v>
      </c>
      <c r="U3717" t="s">
        <v>5397</v>
      </c>
      <c r="W3717" t="s">
        <v>5398</v>
      </c>
      <c r="X3717">
        <v>368018700000</v>
      </c>
      <c r="Y3717" t="s">
        <v>85</v>
      </c>
      <c r="Z3717" t="s">
        <v>4619</v>
      </c>
      <c r="AG3717" t="s">
        <v>1972</v>
      </c>
      <c r="AL3717">
        <v>5</v>
      </c>
      <c r="AN3717" t="s">
        <v>1974</v>
      </c>
      <c r="AO3717">
        <v>0</v>
      </c>
      <c r="AQ3717">
        <v>2258412</v>
      </c>
      <c r="AR3717" t="s">
        <v>4605</v>
      </c>
      <c r="AS3717" t="s">
        <v>5883</v>
      </c>
      <c r="AT3717" t="s">
        <v>2022</v>
      </c>
    </row>
    <row r="3718" spans="1:46" x14ac:dyDescent="0.25">
      <c r="A3718" t="str">
        <f>_xlfn.XLOOKUP(I3718,UTILIZADAS[Contacto1],UTILIZADAS[Source.Name],,0)</f>
        <v>Cobros Mayo</v>
      </c>
      <c r="B3718" s="18">
        <f>VLOOKUP(J3718,Ref!A:C,3,0)</f>
        <v>0</v>
      </c>
      <c r="C3718" s="18">
        <f>VLOOKUP(J3718,Ref!A:D,4,0)</f>
        <v>0</v>
      </c>
      <c r="D3718" s="18" t="str">
        <f t="shared" si="174"/>
        <v>14/may</v>
      </c>
      <c r="E3718" s="18">
        <f t="shared" si="175"/>
        <v>8</v>
      </c>
      <c r="F3718" s="18">
        <v>1</v>
      </c>
      <c r="G3718" s="18">
        <f t="shared" si="176"/>
        <v>0</v>
      </c>
      <c r="H3718" s="3">
        <v>46156.659525462965</v>
      </c>
      <c r="I3718">
        <v>67748938</v>
      </c>
      <c r="J3718" t="s">
        <v>2021</v>
      </c>
      <c r="K3718" t="s">
        <v>1968</v>
      </c>
      <c r="L3718" t="s">
        <v>1969</v>
      </c>
      <c r="M3718" t="s">
        <v>1970</v>
      </c>
      <c r="O3718">
        <v>368018700000</v>
      </c>
      <c r="P3718">
        <v>16018</v>
      </c>
      <c r="Q3718">
        <v>-4</v>
      </c>
      <c r="R3718">
        <v>1</v>
      </c>
      <c r="S3718">
        <v>67748938</v>
      </c>
      <c r="U3718" t="s">
        <v>5397</v>
      </c>
      <c r="W3718" t="s">
        <v>5398</v>
      </c>
      <c r="X3718">
        <v>368018700000</v>
      </c>
      <c r="Y3718" t="s">
        <v>85</v>
      </c>
      <c r="Z3718" t="s">
        <v>4619</v>
      </c>
      <c r="AG3718" t="s">
        <v>1972</v>
      </c>
      <c r="AL3718">
        <v>5</v>
      </c>
      <c r="AN3718" t="s">
        <v>1974</v>
      </c>
      <c r="AO3718">
        <v>0</v>
      </c>
      <c r="AQ3718">
        <v>2258412</v>
      </c>
      <c r="AR3718" t="s">
        <v>4605</v>
      </c>
      <c r="AS3718" t="s">
        <v>5883</v>
      </c>
      <c r="AT3718" t="s">
        <v>2022</v>
      </c>
    </row>
    <row r="3719" spans="1:46" x14ac:dyDescent="0.25">
      <c r="A3719" t="str">
        <f>_xlfn.XLOOKUP(I3719,UTILIZADAS[Contacto1],UTILIZADAS[Source.Name],,0)</f>
        <v>Cobros Mayo</v>
      </c>
      <c r="B3719" s="18">
        <f>VLOOKUP(J3719,Ref!A:C,3,0)</f>
        <v>0</v>
      </c>
      <c r="C3719" s="18">
        <f>VLOOKUP(J3719,Ref!A:D,4,0)</f>
        <v>0</v>
      </c>
      <c r="D3719" s="18" t="str">
        <f t="shared" si="174"/>
        <v>19/may</v>
      </c>
      <c r="E3719" s="18">
        <f t="shared" si="175"/>
        <v>8</v>
      </c>
      <c r="F3719" s="18">
        <v>1</v>
      </c>
      <c r="G3719" s="18">
        <f t="shared" si="176"/>
        <v>0</v>
      </c>
      <c r="H3719" s="3">
        <v>46161.39806712963</v>
      </c>
      <c r="I3719">
        <v>67748938</v>
      </c>
      <c r="J3719" t="s">
        <v>2021</v>
      </c>
      <c r="K3719" t="s">
        <v>1968</v>
      </c>
      <c r="L3719" t="s">
        <v>1969</v>
      </c>
      <c r="M3719" t="s">
        <v>1970</v>
      </c>
      <c r="O3719">
        <v>368018700000</v>
      </c>
      <c r="P3719">
        <v>16018</v>
      </c>
      <c r="Q3719">
        <v>-4</v>
      </c>
      <c r="R3719">
        <v>1</v>
      </c>
      <c r="S3719">
        <v>67748938</v>
      </c>
      <c r="U3719" t="s">
        <v>5397</v>
      </c>
      <c r="W3719" t="s">
        <v>5398</v>
      </c>
      <c r="X3719">
        <v>368018700000</v>
      </c>
      <c r="Y3719" t="s">
        <v>85</v>
      </c>
      <c r="Z3719" t="s">
        <v>4619</v>
      </c>
      <c r="AG3719" t="s">
        <v>1972</v>
      </c>
      <c r="AL3719">
        <v>5</v>
      </c>
      <c r="AN3719" t="s">
        <v>1974</v>
      </c>
      <c r="AO3719">
        <v>0</v>
      </c>
      <c r="AQ3719">
        <v>2258412</v>
      </c>
      <c r="AR3719" t="s">
        <v>4605</v>
      </c>
      <c r="AS3719" t="s">
        <v>5883</v>
      </c>
      <c r="AT3719" t="s">
        <v>2022</v>
      </c>
    </row>
    <row r="3720" spans="1:46" x14ac:dyDescent="0.25">
      <c r="A3720" t="str">
        <f>_xlfn.XLOOKUP(I3720,UTILIZADAS[Contacto1],UTILIZADAS[Source.Name],,0)</f>
        <v>Cobros Mayo</v>
      </c>
      <c r="B3720" s="18">
        <f>VLOOKUP(J3720,Ref!A:C,3,0)</f>
        <v>0</v>
      </c>
      <c r="C3720" s="18">
        <f>VLOOKUP(J3720,Ref!A:D,4,0)</f>
        <v>0</v>
      </c>
      <c r="D3720" s="18" t="str">
        <f t="shared" si="174"/>
        <v>20/may</v>
      </c>
      <c r="E3720" s="18">
        <f t="shared" si="175"/>
        <v>8</v>
      </c>
      <c r="F3720" s="18">
        <v>1</v>
      </c>
      <c r="G3720" s="18">
        <f t="shared" si="176"/>
        <v>0</v>
      </c>
      <c r="H3720" s="3">
        <v>46162.608773148146</v>
      </c>
      <c r="I3720">
        <v>67748938</v>
      </c>
      <c r="J3720" t="s">
        <v>2021</v>
      </c>
      <c r="K3720" t="s">
        <v>1968</v>
      </c>
      <c r="L3720" t="s">
        <v>1969</v>
      </c>
      <c r="M3720" t="s">
        <v>1970</v>
      </c>
      <c r="O3720">
        <v>368018700000</v>
      </c>
      <c r="P3720">
        <v>16018</v>
      </c>
      <c r="Q3720">
        <v>-4</v>
      </c>
      <c r="R3720">
        <v>1</v>
      </c>
      <c r="S3720">
        <v>67748938</v>
      </c>
      <c r="U3720" t="s">
        <v>5397</v>
      </c>
      <c r="W3720" t="s">
        <v>5398</v>
      </c>
      <c r="X3720">
        <v>368018700000</v>
      </c>
      <c r="Y3720" t="s">
        <v>85</v>
      </c>
      <c r="Z3720" t="s">
        <v>4619</v>
      </c>
      <c r="AG3720" t="s">
        <v>1972</v>
      </c>
      <c r="AL3720">
        <v>5</v>
      </c>
      <c r="AN3720" t="s">
        <v>1974</v>
      </c>
      <c r="AO3720">
        <v>0</v>
      </c>
      <c r="AQ3720">
        <v>2258412</v>
      </c>
      <c r="AR3720" t="s">
        <v>4605</v>
      </c>
      <c r="AS3720" t="s">
        <v>5883</v>
      </c>
      <c r="AT3720" t="s">
        <v>2022</v>
      </c>
    </row>
    <row r="3721" spans="1:46" x14ac:dyDescent="0.25">
      <c r="A3721" t="str">
        <f>_xlfn.XLOOKUP(I3721,UTILIZADAS[Contacto1],UTILIZADAS[Source.Name],,0)</f>
        <v>Cobros Mayo</v>
      </c>
      <c r="B3721" s="18">
        <f>VLOOKUP(J3721,Ref!A:C,3,0)</f>
        <v>0</v>
      </c>
      <c r="C3721" s="18">
        <f>VLOOKUP(J3721,Ref!A:D,4,0)</f>
        <v>0</v>
      </c>
      <c r="D3721" s="18" t="str">
        <f t="shared" si="174"/>
        <v>21/may</v>
      </c>
      <c r="E3721" s="18">
        <f t="shared" si="175"/>
        <v>8</v>
      </c>
      <c r="F3721" s="18">
        <v>1</v>
      </c>
      <c r="G3721" s="18">
        <f t="shared" si="176"/>
        <v>0</v>
      </c>
      <c r="H3721" s="3">
        <v>46163.618032407408</v>
      </c>
      <c r="I3721">
        <v>67748938</v>
      </c>
      <c r="J3721" t="s">
        <v>2021</v>
      </c>
      <c r="K3721" t="s">
        <v>1968</v>
      </c>
      <c r="L3721" t="s">
        <v>1969</v>
      </c>
      <c r="M3721" t="s">
        <v>1970</v>
      </c>
      <c r="O3721">
        <v>368018700000</v>
      </c>
      <c r="P3721">
        <v>16018</v>
      </c>
      <c r="Q3721">
        <v>-4</v>
      </c>
      <c r="R3721">
        <v>1</v>
      </c>
      <c r="S3721">
        <v>67748938</v>
      </c>
      <c r="U3721" t="s">
        <v>5397</v>
      </c>
      <c r="W3721" t="s">
        <v>5398</v>
      </c>
      <c r="X3721">
        <v>368018700000</v>
      </c>
      <c r="Y3721" t="s">
        <v>85</v>
      </c>
      <c r="Z3721" t="s">
        <v>4619</v>
      </c>
      <c r="AG3721" t="s">
        <v>1972</v>
      </c>
      <c r="AL3721">
        <v>5</v>
      </c>
      <c r="AN3721" t="s">
        <v>1974</v>
      </c>
      <c r="AO3721">
        <v>0</v>
      </c>
      <c r="AQ3721">
        <v>2258412</v>
      </c>
      <c r="AR3721" t="s">
        <v>4605</v>
      </c>
      <c r="AS3721" t="s">
        <v>5883</v>
      </c>
      <c r="AT3721" t="s">
        <v>2022</v>
      </c>
    </row>
    <row r="3722" spans="1:46" x14ac:dyDescent="0.25">
      <c r="A3722" t="str">
        <f>_xlfn.XLOOKUP(I3722,UTILIZADAS[Contacto1],UTILIZADAS[Source.Name],,0)</f>
        <v>Cobros Mayo</v>
      </c>
      <c r="B3722" s="18">
        <f>VLOOKUP(J3722,Ref!A:C,3,0)</f>
        <v>0</v>
      </c>
      <c r="C3722" s="18">
        <f>VLOOKUP(J3722,Ref!A:D,4,0)</f>
        <v>0</v>
      </c>
      <c r="D3722" s="18" t="str">
        <f t="shared" si="174"/>
        <v>22/may</v>
      </c>
      <c r="E3722" s="18">
        <f t="shared" si="175"/>
        <v>8</v>
      </c>
      <c r="F3722" s="18">
        <v>1</v>
      </c>
      <c r="G3722" s="18">
        <f t="shared" si="176"/>
        <v>1</v>
      </c>
      <c r="H3722" s="3">
        <v>46164.459849537037</v>
      </c>
      <c r="I3722">
        <v>67748938</v>
      </c>
      <c r="J3722" t="s">
        <v>2021</v>
      </c>
      <c r="K3722" t="s">
        <v>1968</v>
      </c>
      <c r="L3722" t="s">
        <v>1969</v>
      </c>
      <c r="M3722" t="s">
        <v>1970</v>
      </c>
      <c r="O3722">
        <v>368018700000</v>
      </c>
      <c r="P3722">
        <v>16018</v>
      </c>
      <c r="Q3722">
        <v>-4</v>
      </c>
      <c r="R3722">
        <v>1</v>
      </c>
      <c r="S3722">
        <v>67748938</v>
      </c>
      <c r="U3722" t="s">
        <v>5397</v>
      </c>
      <c r="W3722" t="s">
        <v>5398</v>
      </c>
      <c r="X3722">
        <v>368018700000</v>
      </c>
      <c r="Y3722" t="s">
        <v>85</v>
      </c>
      <c r="Z3722" t="s">
        <v>4619</v>
      </c>
      <c r="AG3722" t="s">
        <v>1972</v>
      </c>
      <c r="AL3722">
        <v>5</v>
      </c>
      <c r="AN3722" t="s">
        <v>1974</v>
      </c>
      <c r="AO3722">
        <v>0</v>
      </c>
      <c r="AQ3722">
        <v>2258412</v>
      </c>
      <c r="AR3722" t="s">
        <v>4605</v>
      </c>
      <c r="AS3722" t="s">
        <v>5883</v>
      </c>
      <c r="AT3722" t="s">
        <v>2022</v>
      </c>
    </row>
    <row r="3723" spans="1:46" x14ac:dyDescent="0.25">
      <c r="A3723" t="str">
        <f>_xlfn.XLOOKUP(I3723,UTILIZADAS[Contacto1],UTILIZADAS[Source.Name],,0)</f>
        <v>Cobros Mayo</v>
      </c>
      <c r="B3723" s="18">
        <f>VLOOKUP(J3723,Ref!A:C,3,0)</f>
        <v>0</v>
      </c>
      <c r="C3723" s="18">
        <f>VLOOKUP(J3723,Ref!A:D,4,0)</f>
        <v>0</v>
      </c>
      <c r="D3723" s="18" t="str">
        <f t="shared" si="174"/>
        <v>12/may</v>
      </c>
      <c r="E3723" s="18">
        <f t="shared" si="175"/>
        <v>2</v>
      </c>
      <c r="F3723" s="18">
        <v>1</v>
      </c>
      <c r="G3723" s="18">
        <f t="shared" si="176"/>
        <v>0</v>
      </c>
      <c r="H3723" s="3">
        <v>46154.620879629627</v>
      </c>
      <c r="I3723">
        <v>67752319</v>
      </c>
      <c r="J3723" t="s">
        <v>2021</v>
      </c>
      <c r="K3723" t="s">
        <v>1968</v>
      </c>
      <c r="L3723" t="s">
        <v>1969</v>
      </c>
      <c r="M3723" t="s">
        <v>1970</v>
      </c>
      <c r="O3723">
        <v>367091090000</v>
      </c>
      <c r="P3723">
        <v>16018</v>
      </c>
      <c r="Q3723">
        <v>-4</v>
      </c>
      <c r="R3723">
        <v>1</v>
      </c>
      <c r="S3723">
        <v>67752319</v>
      </c>
      <c r="U3723" t="s">
        <v>5399</v>
      </c>
      <c r="W3723" t="s">
        <v>5400</v>
      </c>
      <c r="X3723">
        <v>367091090000</v>
      </c>
      <c r="Y3723" t="s">
        <v>65</v>
      </c>
      <c r="Z3723" t="s">
        <v>66</v>
      </c>
      <c r="AF3723" t="s">
        <v>1976</v>
      </c>
      <c r="AG3723" t="s">
        <v>1972</v>
      </c>
      <c r="AL3723">
        <v>5</v>
      </c>
      <c r="AN3723" t="s">
        <v>1974</v>
      </c>
      <c r="AO3723">
        <v>0</v>
      </c>
      <c r="AQ3723">
        <v>2258413</v>
      </c>
      <c r="AR3723" t="s">
        <v>4605</v>
      </c>
      <c r="AS3723" t="s">
        <v>5883</v>
      </c>
      <c r="AT3723" t="s">
        <v>2022</v>
      </c>
    </row>
    <row r="3724" spans="1:46" x14ac:dyDescent="0.25">
      <c r="A3724" t="str">
        <f>_xlfn.XLOOKUP(I3724,UTILIZADAS[Contacto1],UTILIZADAS[Source.Name],,0)</f>
        <v>Cobros Mayo</v>
      </c>
      <c r="B3724" s="18">
        <f>VLOOKUP(J3724,Ref!A:C,3,0)</f>
        <v>0</v>
      </c>
      <c r="C3724" s="18">
        <f>VLOOKUP(J3724,Ref!A:D,4,0)</f>
        <v>0</v>
      </c>
      <c r="D3724" s="18" t="str">
        <f t="shared" si="174"/>
        <v>14/may</v>
      </c>
      <c r="E3724" s="18">
        <f t="shared" si="175"/>
        <v>2</v>
      </c>
      <c r="F3724" s="18">
        <v>1</v>
      </c>
      <c r="G3724" s="18">
        <f t="shared" si="176"/>
        <v>1</v>
      </c>
      <c r="H3724" s="3">
        <v>46156.659282407411</v>
      </c>
      <c r="I3724">
        <v>67752319</v>
      </c>
      <c r="J3724">
        <v>6004</v>
      </c>
      <c r="K3724" t="s">
        <v>1983</v>
      </c>
      <c r="L3724" t="s">
        <v>1897</v>
      </c>
      <c r="M3724" t="s">
        <v>1970</v>
      </c>
      <c r="O3724">
        <v>367091090000</v>
      </c>
      <c r="P3724">
        <v>16018</v>
      </c>
      <c r="Q3724">
        <v>-4</v>
      </c>
      <c r="R3724">
        <v>1</v>
      </c>
      <c r="S3724">
        <v>67752319</v>
      </c>
      <c r="U3724" t="s">
        <v>5399</v>
      </c>
      <c r="W3724" t="s">
        <v>5400</v>
      </c>
      <c r="X3724">
        <v>367091090000</v>
      </c>
      <c r="Y3724" t="s">
        <v>65</v>
      </c>
      <c r="Z3724" t="s">
        <v>66</v>
      </c>
      <c r="AF3724" t="s">
        <v>1976</v>
      </c>
      <c r="AG3724" t="s">
        <v>1972</v>
      </c>
      <c r="AL3724">
        <v>137</v>
      </c>
      <c r="AM3724" t="s">
        <v>1979</v>
      </c>
      <c r="AN3724" t="s">
        <v>1987</v>
      </c>
      <c r="AO3724">
        <v>0</v>
      </c>
      <c r="AQ3724">
        <v>2258413</v>
      </c>
      <c r="AR3724" t="s">
        <v>4605</v>
      </c>
      <c r="AS3724" t="s">
        <v>5883</v>
      </c>
      <c r="AT3724" t="s">
        <v>1984</v>
      </c>
    </row>
    <row r="3725" spans="1:46" x14ac:dyDescent="0.25">
      <c r="A3725" t="str">
        <f>_xlfn.XLOOKUP(I3725,UTILIZADAS[Contacto1],UTILIZADAS[Source.Name],,0)</f>
        <v>Cobros Mayo</v>
      </c>
      <c r="B3725" s="18">
        <f>VLOOKUP(J3725,Ref!A:C,3,0)</f>
        <v>0</v>
      </c>
      <c r="C3725" s="18">
        <f>VLOOKUP(J3725,Ref!A:D,4,0)</f>
        <v>0</v>
      </c>
      <c r="D3725" s="18" t="str">
        <f t="shared" si="174"/>
        <v>12/may</v>
      </c>
      <c r="E3725" s="18">
        <f t="shared" si="175"/>
        <v>1</v>
      </c>
      <c r="F3725" s="18">
        <v>1</v>
      </c>
      <c r="G3725" s="18">
        <f t="shared" si="176"/>
        <v>1</v>
      </c>
      <c r="H3725" s="3">
        <v>46154.620879629627</v>
      </c>
      <c r="I3725">
        <v>67776351</v>
      </c>
      <c r="J3725">
        <v>6004</v>
      </c>
      <c r="K3725" t="s">
        <v>1983</v>
      </c>
      <c r="L3725" t="s">
        <v>1897</v>
      </c>
      <c r="M3725" t="s">
        <v>1970</v>
      </c>
      <c r="O3725">
        <v>365083110000</v>
      </c>
      <c r="P3725">
        <v>16018</v>
      </c>
      <c r="Q3725">
        <v>-4</v>
      </c>
      <c r="R3725">
        <v>1</v>
      </c>
      <c r="S3725">
        <v>67776351</v>
      </c>
      <c r="U3725" t="s">
        <v>6182</v>
      </c>
      <c r="W3725" t="s">
        <v>5402</v>
      </c>
      <c r="X3725">
        <v>365083110000</v>
      </c>
      <c r="Y3725" t="s">
        <v>65</v>
      </c>
      <c r="Z3725" t="s">
        <v>66</v>
      </c>
      <c r="AF3725" t="s">
        <v>1976</v>
      </c>
      <c r="AG3725" t="s">
        <v>1972</v>
      </c>
      <c r="AL3725">
        <v>78</v>
      </c>
      <c r="AM3725" t="s">
        <v>1979</v>
      </c>
      <c r="AN3725" t="s">
        <v>1987</v>
      </c>
      <c r="AO3725">
        <v>0</v>
      </c>
      <c r="AQ3725">
        <v>2258414</v>
      </c>
      <c r="AR3725" t="s">
        <v>4605</v>
      </c>
      <c r="AS3725" t="s">
        <v>5883</v>
      </c>
      <c r="AT3725" t="s">
        <v>1984</v>
      </c>
    </row>
    <row r="3726" spans="1:46" x14ac:dyDescent="0.25">
      <c r="A3726" t="str">
        <f>_xlfn.XLOOKUP(I3726,UTILIZADAS[Contacto1],UTILIZADAS[Source.Name],,0)</f>
        <v>Cobros Mayo</v>
      </c>
      <c r="B3726" s="18">
        <f>VLOOKUP(J3726,Ref!A:C,3,0)</f>
        <v>0</v>
      </c>
      <c r="C3726" s="18">
        <f>VLOOKUP(J3726,Ref!A:D,4,0)</f>
        <v>0</v>
      </c>
      <c r="D3726" s="18" t="str">
        <f t="shared" si="174"/>
        <v>12/may</v>
      </c>
      <c r="E3726" s="18">
        <f t="shared" si="175"/>
        <v>6</v>
      </c>
      <c r="F3726" s="18">
        <v>1</v>
      </c>
      <c r="G3726" s="18">
        <f t="shared" si="176"/>
        <v>0</v>
      </c>
      <c r="H3726" s="3">
        <v>46154.62122685185</v>
      </c>
      <c r="I3726">
        <v>67777797</v>
      </c>
      <c r="J3726" t="s">
        <v>2021</v>
      </c>
      <c r="K3726" t="s">
        <v>1968</v>
      </c>
      <c r="L3726" t="s">
        <v>1969</v>
      </c>
      <c r="M3726" t="s">
        <v>1970</v>
      </c>
      <c r="O3726">
        <v>361059350000</v>
      </c>
      <c r="P3726">
        <v>16018</v>
      </c>
      <c r="Q3726">
        <v>-4</v>
      </c>
      <c r="R3726">
        <v>1</v>
      </c>
      <c r="S3726">
        <v>67777797</v>
      </c>
      <c r="U3726" t="s">
        <v>5403</v>
      </c>
      <c r="W3726" t="s">
        <v>5404</v>
      </c>
      <c r="X3726">
        <v>361059350000</v>
      </c>
      <c r="Y3726" t="s">
        <v>65</v>
      </c>
      <c r="Z3726" t="s">
        <v>66</v>
      </c>
      <c r="AG3726" t="s">
        <v>1972</v>
      </c>
      <c r="AL3726">
        <v>5</v>
      </c>
      <c r="AN3726" t="s">
        <v>1974</v>
      </c>
      <c r="AO3726">
        <v>0</v>
      </c>
      <c r="AQ3726">
        <v>2258415</v>
      </c>
      <c r="AR3726" t="s">
        <v>4605</v>
      </c>
      <c r="AS3726" t="s">
        <v>5883</v>
      </c>
      <c r="AT3726" t="s">
        <v>2022</v>
      </c>
    </row>
    <row r="3727" spans="1:46" x14ac:dyDescent="0.25">
      <c r="A3727" t="str">
        <f>_xlfn.XLOOKUP(I3727,UTILIZADAS[Contacto1],UTILIZADAS[Source.Name],,0)</f>
        <v>Cobros Mayo</v>
      </c>
      <c r="B3727" s="18">
        <f>VLOOKUP(J3727,Ref!A:C,3,0)</f>
        <v>0</v>
      </c>
      <c r="C3727" s="18">
        <f>VLOOKUP(J3727,Ref!A:D,4,0)</f>
        <v>0</v>
      </c>
      <c r="D3727" s="18" t="str">
        <f t="shared" si="174"/>
        <v>14/may</v>
      </c>
      <c r="E3727" s="18">
        <f t="shared" si="175"/>
        <v>6</v>
      </c>
      <c r="F3727" s="18">
        <v>1</v>
      </c>
      <c r="G3727" s="18">
        <f t="shared" si="176"/>
        <v>0</v>
      </c>
      <c r="H3727" s="3">
        <v>46156.660011574073</v>
      </c>
      <c r="I3727">
        <v>67777797</v>
      </c>
      <c r="J3727" t="s">
        <v>2021</v>
      </c>
      <c r="K3727" t="s">
        <v>1968</v>
      </c>
      <c r="L3727" t="s">
        <v>1969</v>
      </c>
      <c r="M3727" t="s">
        <v>1970</v>
      </c>
      <c r="O3727">
        <v>361059350000</v>
      </c>
      <c r="P3727">
        <v>16018</v>
      </c>
      <c r="Q3727">
        <v>-4</v>
      </c>
      <c r="R3727">
        <v>1</v>
      </c>
      <c r="S3727">
        <v>67777797</v>
      </c>
      <c r="U3727" t="s">
        <v>5403</v>
      </c>
      <c r="W3727" t="s">
        <v>5404</v>
      </c>
      <c r="X3727">
        <v>361059350000</v>
      </c>
      <c r="Y3727" t="s">
        <v>65</v>
      </c>
      <c r="Z3727" t="s">
        <v>66</v>
      </c>
      <c r="AG3727" t="s">
        <v>1972</v>
      </c>
      <c r="AL3727">
        <v>5</v>
      </c>
      <c r="AN3727" t="s">
        <v>1974</v>
      </c>
      <c r="AO3727">
        <v>0</v>
      </c>
      <c r="AQ3727">
        <v>2258415</v>
      </c>
      <c r="AR3727" t="s">
        <v>4605</v>
      </c>
      <c r="AS3727" t="s">
        <v>5883</v>
      </c>
      <c r="AT3727" t="s">
        <v>2022</v>
      </c>
    </row>
    <row r="3728" spans="1:46" x14ac:dyDescent="0.25">
      <c r="A3728" t="str">
        <f>_xlfn.XLOOKUP(I3728,UTILIZADAS[Contacto1],UTILIZADAS[Source.Name],,0)</f>
        <v>Cobros Mayo</v>
      </c>
      <c r="B3728" s="18">
        <f>VLOOKUP(J3728,Ref!A:C,3,0)</f>
        <v>0</v>
      </c>
      <c r="C3728" s="18">
        <f>VLOOKUP(J3728,Ref!A:D,4,0)</f>
        <v>0</v>
      </c>
      <c r="D3728" s="18" t="str">
        <f t="shared" si="174"/>
        <v>19/may</v>
      </c>
      <c r="E3728" s="18">
        <f t="shared" si="175"/>
        <v>6</v>
      </c>
      <c r="F3728" s="18">
        <v>1</v>
      </c>
      <c r="G3728" s="18">
        <f t="shared" si="176"/>
        <v>0</v>
      </c>
      <c r="H3728" s="3">
        <v>46161.398530092592</v>
      </c>
      <c r="I3728">
        <v>67777797</v>
      </c>
      <c r="J3728" t="s">
        <v>2021</v>
      </c>
      <c r="K3728" t="s">
        <v>1968</v>
      </c>
      <c r="L3728" t="s">
        <v>1969</v>
      </c>
      <c r="M3728" t="s">
        <v>1970</v>
      </c>
      <c r="O3728">
        <v>361059350000</v>
      </c>
      <c r="P3728">
        <v>16018</v>
      </c>
      <c r="Q3728">
        <v>-4</v>
      </c>
      <c r="R3728">
        <v>1</v>
      </c>
      <c r="S3728">
        <v>67777797</v>
      </c>
      <c r="U3728" t="s">
        <v>5403</v>
      </c>
      <c r="W3728" t="s">
        <v>5404</v>
      </c>
      <c r="X3728">
        <v>361059350000</v>
      </c>
      <c r="Y3728" t="s">
        <v>65</v>
      </c>
      <c r="Z3728" t="s">
        <v>66</v>
      </c>
      <c r="AG3728" t="s">
        <v>1972</v>
      </c>
      <c r="AL3728">
        <v>5</v>
      </c>
      <c r="AN3728" t="s">
        <v>1974</v>
      </c>
      <c r="AO3728">
        <v>0</v>
      </c>
      <c r="AQ3728">
        <v>2258415</v>
      </c>
      <c r="AR3728" t="s">
        <v>4605</v>
      </c>
      <c r="AS3728" t="s">
        <v>5883</v>
      </c>
      <c r="AT3728" t="s">
        <v>2022</v>
      </c>
    </row>
    <row r="3729" spans="1:46" x14ac:dyDescent="0.25">
      <c r="A3729" t="str">
        <f>_xlfn.XLOOKUP(I3729,UTILIZADAS[Contacto1],UTILIZADAS[Source.Name],,0)</f>
        <v>Cobros Mayo</v>
      </c>
      <c r="B3729" s="18">
        <f>VLOOKUP(J3729,Ref!A:C,3,0)</f>
        <v>0</v>
      </c>
      <c r="C3729" s="18">
        <f>VLOOKUP(J3729,Ref!A:D,4,0)</f>
        <v>0</v>
      </c>
      <c r="D3729" s="18" t="str">
        <f t="shared" si="174"/>
        <v>20/may</v>
      </c>
      <c r="E3729" s="18">
        <f t="shared" si="175"/>
        <v>6</v>
      </c>
      <c r="F3729" s="18">
        <v>1</v>
      </c>
      <c r="G3729" s="18">
        <f t="shared" si="176"/>
        <v>0</v>
      </c>
      <c r="H3729" s="3">
        <v>46162.609247685185</v>
      </c>
      <c r="I3729">
        <v>67777797</v>
      </c>
      <c r="J3729" t="s">
        <v>2021</v>
      </c>
      <c r="K3729" t="s">
        <v>1968</v>
      </c>
      <c r="L3729" t="s">
        <v>1969</v>
      </c>
      <c r="M3729" t="s">
        <v>1970</v>
      </c>
      <c r="O3729">
        <v>361059350000</v>
      </c>
      <c r="P3729">
        <v>16018</v>
      </c>
      <c r="Q3729">
        <v>-4</v>
      </c>
      <c r="R3729">
        <v>1</v>
      </c>
      <c r="S3729">
        <v>67777797</v>
      </c>
      <c r="U3729" t="s">
        <v>5403</v>
      </c>
      <c r="W3729" t="s">
        <v>5404</v>
      </c>
      <c r="X3729">
        <v>361059350000</v>
      </c>
      <c r="Y3729" t="s">
        <v>65</v>
      </c>
      <c r="Z3729" t="s">
        <v>66</v>
      </c>
      <c r="AG3729" t="s">
        <v>1972</v>
      </c>
      <c r="AL3729">
        <v>5</v>
      </c>
      <c r="AN3729" t="s">
        <v>1974</v>
      </c>
      <c r="AO3729">
        <v>0</v>
      </c>
      <c r="AQ3729">
        <v>2258415</v>
      </c>
      <c r="AR3729" t="s">
        <v>4605</v>
      </c>
      <c r="AS3729" t="s">
        <v>5883</v>
      </c>
      <c r="AT3729" t="s">
        <v>2022</v>
      </c>
    </row>
    <row r="3730" spans="1:46" x14ac:dyDescent="0.25">
      <c r="A3730" t="str">
        <f>_xlfn.XLOOKUP(I3730,UTILIZADAS[Contacto1],UTILIZADAS[Source.Name],,0)</f>
        <v>Cobros Mayo</v>
      </c>
      <c r="B3730" s="18">
        <f>VLOOKUP(J3730,Ref!A:C,3,0)</f>
        <v>0</v>
      </c>
      <c r="C3730" s="18">
        <f>VLOOKUP(J3730,Ref!A:D,4,0)</f>
        <v>0</v>
      </c>
      <c r="D3730" s="18" t="str">
        <f t="shared" si="174"/>
        <v>21/may</v>
      </c>
      <c r="E3730" s="18">
        <f t="shared" si="175"/>
        <v>6</v>
      </c>
      <c r="F3730" s="18">
        <v>1</v>
      </c>
      <c r="G3730" s="18">
        <f t="shared" si="176"/>
        <v>0</v>
      </c>
      <c r="H3730" s="3">
        <v>46163.618483796294</v>
      </c>
      <c r="I3730">
        <v>67777797</v>
      </c>
      <c r="J3730" t="s">
        <v>2021</v>
      </c>
      <c r="K3730" t="s">
        <v>1968</v>
      </c>
      <c r="L3730" t="s">
        <v>1969</v>
      </c>
      <c r="M3730" t="s">
        <v>1970</v>
      </c>
      <c r="O3730">
        <v>361059350000</v>
      </c>
      <c r="P3730">
        <v>16018</v>
      </c>
      <c r="Q3730">
        <v>-4</v>
      </c>
      <c r="R3730">
        <v>1</v>
      </c>
      <c r="S3730">
        <v>67777797</v>
      </c>
      <c r="U3730" t="s">
        <v>5403</v>
      </c>
      <c r="W3730" t="s">
        <v>5404</v>
      </c>
      <c r="X3730">
        <v>361059350000</v>
      </c>
      <c r="Y3730" t="s">
        <v>65</v>
      </c>
      <c r="Z3730" t="s">
        <v>66</v>
      </c>
      <c r="AG3730" t="s">
        <v>1972</v>
      </c>
      <c r="AL3730">
        <v>5</v>
      </c>
      <c r="AN3730" t="s">
        <v>1974</v>
      </c>
      <c r="AO3730">
        <v>0</v>
      </c>
      <c r="AQ3730">
        <v>2258415</v>
      </c>
      <c r="AR3730" t="s">
        <v>4605</v>
      </c>
      <c r="AS3730" t="s">
        <v>5883</v>
      </c>
      <c r="AT3730" t="s">
        <v>2022</v>
      </c>
    </row>
    <row r="3731" spans="1:46" x14ac:dyDescent="0.25">
      <c r="A3731" t="str">
        <f>_xlfn.XLOOKUP(I3731,UTILIZADAS[Contacto1],UTILIZADAS[Source.Name],,0)</f>
        <v>Cobros Mayo</v>
      </c>
      <c r="B3731" s="18">
        <f>VLOOKUP(J3731,Ref!A:C,3,0)</f>
        <v>0</v>
      </c>
      <c r="C3731" s="18">
        <f>VLOOKUP(J3731,Ref!A:D,4,0)</f>
        <v>0</v>
      </c>
      <c r="D3731" s="18" t="str">
        <f t="shared" si="174"/>
        <v>22/may</v>
      </c>
      <c r="E3731" s="18">
        <f t="shared" si="175"/>
        <v>6</v>
      </c>
      <c r="F3731" s="18">
        <v>1</v>
      </c>
      <c r="G3731" s="18">
        <f t="shared" si="176"/>
        <v>1</v>
      </c>
      <c r="H3731" s="3">
        <v>46164.460289351853</v>
      </c>
      <c r="I3731">
        <v>67777797</v>
      </c>
      <c r="J3731" t="s">
        <v>2021</v>
      </c>
      <c r="K3731" t="s">
        <v>1968</v>
      </c>
      <c r="L3731" t="s">
        <v>1969</v>
      </c>
      <c r="M3731" t="s">
        <v>1970</v>
      </c>
      <c r="O3731">
        <v>361059350000</v>
      </c>
      <c r="P3731">
        <v>16018</v>
      </c>
      <c r="Q3731">
        <v>-4</v>
      </c>
      <c r="R3731">
        <v>1</v>
      </c>
      <c r="S3731">
        <v>67777797</v>
      </c>
      <c r="U3731" t="s">
        <v>5403</v>
      </c>
      <c r="W3731" t="s">
        <v>5404</v>
      </c>
      <c r="X3731">
        <v>361059350000</v>
      </c>
      <c r="Y3731" t="s">
        <v>65</v>
      </c>
      <c r="Z3731" t="s">
        <v>66</v>
      </c>
      <c r="AG3731" t="s">
        <v>1972</v>
      </c>
      <c r="AL3731">
        <v>5</v>
      </c>
      <c r="AN3731" t="s">
        <v>1974</v>
      </c>
      <c r="AO3731">
        <v>0</v>
      </c>
      <c r="AQ3731">
        <v>2258415</v>
      </c>
      <c r="AR3731" t="s">
        <v>4605</v>
      </c>
      <c r="AS3731" t="s">
        <v>5883</v>
      </c>
      <c r="AT3731" t="s">
        <v>2022</v>
      </c>
    </row>
    <row r="3732" spans="1:46" x14ac:dyDescent="0.25">
      <c r="A3732" t="str">
        <f>_xlfn.XLOOKUP(I3732,UTILIZADAS[Contacto1],UTILIZADAS[Source.Name],,0)</f>
        <v>Cobros Abril Canal Fijo</v>
      </c>
      <c r="B3732" s="18">
        <f>VLOOKUP(J3732,Ref!A:C,3,0)</f>
        <v>0</v>
      </c>
      <c r="C3732" s="18">
        <f>VLOOKUP(J3732,Ref!A:D,4,0)</f>
        <v>0</v>
      </c>
      <c r="D3732" s="18" t="str">
        <f t="shared" si="174"/>
        <v>02/may</v>
      </c>
      <c r="E3732" s="18">
        <f t="shared" si="175"/>
        <v>11</v>
      </c>
      <c r="F3732" s="18">
        <v>1</v>
      </c>
      <c r="G3732" s="18">
        <f t="shared" si="176"/>
        <v>0</v>
      </c>
      <c r="H3732" s="3">
        <v>46144.504351851851</v>
      </c>
      <c r="I3732">
        <v>67778899</v>
      </c>
      <c r="J3732" t="s">
        <v>1967</v>
      </c>
      <c r="K3732" t="s">
        <v>1968</v>
      </c>
      <c r="L3732" t="s">
        <v>1969</v>
      </c>
      <c r="M3732" t="s">
        <v>1970</v>
      </c>
      <c r="O3732">
        <v>353370320000</v>
      </c>
      <c r="P3732">
        <v>16017</v>
      </c>
      <c r="Q3732">
        <v>-4</v>
      </c>
      <c r="R3732">
        <v>1</v>
      </c>
      <c r="S3732">
        <v>67778899</v>
      </c>
      <c r="U3732" t="s">
        <v>1195</v>
      </c>
      <c r="W3732" t="s">
        <v>1196</v>
      </c>
      <c r="X3732" t="s">
        <v>66</v>
      </c>
      <c r="Y3732" t="s">
        <v>65</v>
      </c>
      <c r="Z3732">
        <v>353370320000</v>
      </c>
      <c r="AG3732" t="s">
        <v>1972</v>
      </c>
      <c r="AI3732" t="s">
        <v>2963</v>
      </c>
      <c r="AL3732">
        <v>0</v>
      </c>
      <c r="AN3732" t="s">
        <v>1974</v>
      </c>
      <c r="AO3732">
        <v>0</v>
      </c>
      <c r="AQ3732">
        <v>2251978</v>
      </c>
      <c r="AR3732" t="s">
        <v>2241</v>
      </c>
      <c r="AS3732" t="s">
        <v>4163</v>
      </c>
      <c r="AT3732" t="s">
        <v>1975</v>
      </c>
    </row>
    <row r="3733" spans="1:46" x14ac:dyDescent="0.25">
      <c r="A3733" t="str">
        <f>_xlfn.XLOOKUP(I3733,UTILIZADAS[Contacto1],UTILIZADAS[Source.Name],,0)</f>
        <v>Cobros Abril Canal Fijo</v>
      </c>
      <c r="B3733" s="18">
        <f>VLOOKUP(J3733,Ref!A:C,3,0)</f>
        <v>0</v>
      </c>
      <c r="C3733" s="18">
        <f>VLOOKUP(J3733,Ref!A:D,4,0)</f>
        <v>0</v>
      </c>
      <c r="D3733" s="18" t="str">
        <f t="shared" si="174"/>
        <v>05/may</v>
      </c>
      <c r="E3733" s="18">
        <f t="shared" si="175"/>
        <v>11</v>
      </c>
      <c r="F3733" s="18">
        <v>1</v>
      </c>
      <c r="G3733" s="18">
        <f t="shared" si="176"/>
        <v>0</v>
      </c>
      <c r="H3733" s="3">
        <v>46147.682476851849</v>
      </c>
      <c r="I3733">
        <v>67778899</v>
      </c>
      <c r="J3733" t="s">
        <v>1967</v>
      </c>
      <c r="K3733" t="s">
        <v>1968</v>
      </c>
      <c r="L3733" t="s">
        <v>1969</v>
      </c>
      <c r="M3733" t="s">
        <v>1970</v>
      </c>
      <c r="O3733">
        <v>353370320000</v>
      </c>
      <c r="P3733">
        <v>16017</v>
      </c>
      <c r="Q3733">
        <v>-4</v>
      </c>
      <c r="R3733">
        <v>1</v>
      </c>
      <c r="S3733">
        <v>67778899</v>
      </c>
      <c r="U3733" t="s">
        <v>1195</v>
      </c>
      <c r="W3733" t="s">
        <v>1196</v>
      </c>
      <c r="X3733" t="s">
        <v>66</v>
      </c>
      <c r="Y3733" t="s">
        <v>65</v>
      </c>
      <c r="Z3733">
        <v>353370320000</v>
      </c>
      <c r="AG3733" t="s">
        <v>1972</v>
      </c>
      <c r="AI3733" t="s">
        <v>2963</v>
      </c>
      <c r="AL3733">
        <v>0</v>
      </c>
      <c r="AN3733" t="s">
        <v>1974</v>
      </c>
      <c r="AO3733">
        <v>0</v>
      </c>
      <c r="AQ3733">
        <v>2251978</v>
      </c>
      <c r="AR3733" t="s">
        <v>2241</v>
      </c>
      <c r="AS3733" t="s">
        <v>4163</v>
      </c>
      <c r="AT3733" t="s">
        <v>1975</v>
      </c>
    </row>
    <row r="3734" spans="1:46" x14ac:dyDescent="0.25">
      <c r="A3734" t="str">
        <f>_xlfn.XLOOKUP(I3734,UTILIZADAS[Contacto1],UTILIZADAS[Source.Name],,0)</f>
        <v>Cobros Abril Canal Fijo</v>
      </c>
      <c r="B3734" s="18">
        <f>VLOOKUP(J3734,Ref!A:C,3,0)</f>
        <v>0</v>
      </c>
      <c r="C3734" s="18">
        <f>VLOOKUP(J3734,Ref!A:D,4,0)</f>
        <v>0</v>
      </c>
      <c r="D3734" s="18" t="str">
        <f t="shared" si="174"/>
        <v>07/may</v>
      </c>
      <c r="E3734" s="18">
        <f t="shared" si="175"/>
        <v>11</v>
      </c>
      <c r="F3734" s="18">
        <v>1</v>
      </c>
      <c r="G3734" s="18">
        <f t="shared" si="176"/>
        <v>0</v>
      </c>
      <c r="H3734" s="3">
        <v>46149.530914351853</v>
      </c>
      <c r="I3734">
        <v>67778899</v>
      </c>
      <c r="J3734" t="s">
        <v>1967</v>
      </c>
      <c r="K3734" t="s">
        <v>1968</v>
      </c>
      <c r="L3734" t="s">
        <v>1969</v>
      </c>
      <c r="M3734" t="s">
        <v>1970</v>
      </c>
      <c r="O3734">
        <v>353370320000</v>
      </c>
      <c r="P3734">
        <v>16017</v>
      </c>
      <c r="Q3734">
        <v>-4</v>
      </c>
      <c r="R3734">
        <v>1</v>
      </c>
      <c r="S3734">
        <v>67778899</v>
      </c>
      <c r="U3734" t="s">
        <v>1195</v>
      </c>
      <c r="W3734" t="s">
        <v>1196</v>
      </c>
      <c r="X3734" t="s">
        <v>66</v>
      </c>
      <c r="Y3734" t="s">
        <v>65</v>
      </c>
      <c r="Z3734">
        <v>353370320000</v>
      </c>
      <c r="AG3734" t="s">
        <v>1972</v>
      </c>
      <c r="AI3734" t="s">
        <v>2963</v>
      </c>
      <c r="AL3734">
        <v>0</v>
      </c>
      <c r="AN3734" t="s">
        <v>1974</v>
      </c>
      <c r="AO3734">
        <v>0</v>
      </c>
      <c r="AQ3734">
        <v>2251978</v>
      </c>
      <c r="AR3734" t="s">
        <v>2241</v>
      </c>
      <c r="AS3734" t="s">
        <v>4163</v>
      </c>
      <c r="AT3734" t="s">
        <v>1975</v>
      </c>
    </row>
    <row r="3735" spans="1:46" x14ac:dyDescent="0.25">
      <c r="A3735" t="str">
        <f>_xlfn.XLOOKUP(I3735,UTILIZADAS[Contacto1],UTILIZADAS[Source.Name],,0)</f>
        <v>Cobros Abril Canal Fijo</v>
      </c>
      <c r="B3735" s="18">
        <f>VLOOKUP(J3735,Ref!A:C,3,0)</f>
        <v>0</v>
      </c>
      <c r="C3735" s="18">
        <f>VLOOKUP(J3735,Ref!A:D,4,0)</f>
        <v>0</v>
      </c>
      <c r="D3735" s="18" t="str">
        <f t="shared" si="174"/>
        <v>08/may</v>
      </c>
      <c r="E3735" s="18">
        <f t="shared" si="175"/>
        <v>11</v>
      </c>
      <c r="F3735" s="18">
        <v>1</v>
      </c>
      <c r="G3735" s="18">
        <f t="shared" si="176"/>
        <v>0</v>
      </c>
      <c r="H3735" s="3">
        <v>46150.594282407408</v>
      </c>
      <c r="I3735">
        <v>67778899</v>
      </c>
      <c r="J3735" t="s">
        <v>2023</v>
      </c>
      <c r="K3735" t="s">
        <v>1968</v>
      </c>
      <c r="L3735" t="s">
        <v>1969</v>
      </c>
      <c r="M3735" t="s">
        <v>1970</v>
      </c>
      <c r="O3735">
        <v>353370320000</v>
      </c>
      <c r="P3735">
        <v>16017</v>
      </c>
      <c r="Q3735">
        <v>-4</v>
      </c>
      <c r="R3735">
        <v>1</v>
      </c>
      <c r="S3735">
        <v>67778899</v>
      </c>
      <c r="U3735" t="s">
        <v>1195</v>
      </c>
      <c r="W3735" t="s">
        <v>1196</v>
      </c>
      <c r="X3735" t="s">
        <v>66</v>
      </c>
      <c r="Y3735" t="s">
        <v>65</v>
      </c>
      <c r="Z3735">
        <v>353370320000</v>
      </c>
      <c r="AG3735" t="s">
        <v>1972</v>
      </c>
      <c r="AI3735" t="s">
        <v>2963</v>
      </c>
      <c r="AL3735">
        <v>0</v>
      </c>
      <c r="AN3735" t="s">
        <v>1974</v>
      </c>
      <c r="AO3735">
        <v>0</v>
      </c>
      <c r="AQ3735">
        <v>2251978</v>
      </c>
      <c r="AR3735" t="s">
        <v>2241</v>
      </c>
      <c r="AS3735" t="s">
        <v>4163</v>
      </c>
      <c r="AT3735" t="s">
        <v>2024</v>
      </c>
    </row>
    <row r="3736" spans="1:46" x14ac:dyDescent="0.25">
      <c r="A3736" t="str">
        <f>_xlfn.XLOOKUP(I3736,UTILIZADAS[Contacto1],UTILIZADAS[Source.Name],,0)</f>
        <v>Cobros Abril Canal Fijo</v>
      </c>
      <c r="B3736" s="18">
        <f>VLOOKUP(J3736,Ref!A:C,3,0)</f>
        <v>0</v>
      </c>
      <c r="C3736" s="18">
        <f>VLOOKUP(J3736,Ref!A:D,4,0)</f>
        <v>0</v>
      </c>
      <c r="D3736" s="18" t="str">
        <f t="shared" si="174"/>
        <v>09/may</v>
      </c>
      <c r="E3736" s="18">
        <f t="shared" si="175"/>
        <v>11</v>
      </c>
      <c r="F3736" s="18">
        <v>1</v>
      </c>
      <c r="G3736" s="18">
        <f t="shared" si="176"/>
        <v>0</v>
      </c>
      <c r="H3736" s="3">
        <v>46151.400787037041</v>
      </c>
      <c r="I3736">
        <v>67778899</v>
      </c>
      <c r="J3736" t="s">
        <v>1967</v>
      </c>
      <c r="K3736" t="s">
        <v>1968</v>
      </c>
      <c r="L3736" t="s">
        <v>1969</v>
      </c>
      <c r="M3736" t="s">
        <v>1970</v>
      </c>
      <c r="O3736">
        <v>353370320000</v>
      </c>
      <c r="P3736">
        <v>16017</v>
      </c>
      <c r="Q3736">
        <v>-4</v>
      </c>
      <c r="R3736">
        <v>1</v>
      </c>
      <c r="S3736">
        <v>67778899</v>
      </c>
      <c r="U3736" t="s">
        <v>1195</v>
      </c>
      <c r="W3736" t="s">
        <v>1196</v>
      </c>
      <c r="X3736" t="s">
        <v>66</v>
      </c>
      <c r="Y3736" t="s">
        <v>65</v>
      </c>
      <c r="Z3736">
        <v>353370320000</v>
      </c>
      <c r="AG3736" t="s">
        <v>1972</v>
      </c>
      <c r="AI3736" t="s">
        <v>2963</v>
      </c>
      <c r="AL3736">
        <v>0</v>
      </c>
      <c r="AN3736" t="s">
        <v>1974</v>
      </c>
      <c r="AO3736">
        <v>0</v>
      </c>
      <c r="AQ3736">
        <v>2251978</v>
      </c>
      <c r="AR3736" t="s">
        <v>2241</v>
      </c>
      <c r="AS3736" t="s">
        <v>4163</v>
      </c>
      <c r="AT3736" t="s">
        <v>1975</v>
      </c>
    </row>
    <row r="3737" spans="1:46" x14ac:dyDescent="0.25">
      <c r="A3737" t="str">
        <f>_xlfn.XLOOKUP(I3737,UTILIZADAS[Contacto1],UTILIZADAS[Source.Name],,0)</f>
        <v>Cobros Abril Canal Fijo</v>
      </c>
      <c r="B3737" s="18">
        <f>VLOOKUP(J3737,Ref!A:C,3,0)</f>
        <v>0</v>
      </c>
      <c r="C3737" s="18">
        <f>VLOOKUP(J3737,Ref!A:D,4,0)</f>
        <v>0</v>
      </c>
      <c r="D3737" s="18" t="str">
        <f t="shared" si="174"/>
        <v>12/may</v>
      </c>
      <c r="E3737" s="18">
        <f t="shared" si="175"/>
        <v>11</v>
      </c>
      <c r="F3737" s="18">
        <v>1</v>
      </c>
      <c r="G3737" s="18">
        <f t="shared" si="176"/>
        <v>0</v>
      </c>
      <c r="H3737" s="3">
        <v>46154.621307870373</v>
      </c>
      <c r="I3737">
        <v>67778899</v>
      </c>
      <c r="J3737" t="s">
        <v>1967</v>
      </c>
      <c r="K3737" t="s">
        <v>1968</v>
      </c>
      <c r="L3737" t="s">
        <v>1969</v>
      </c>
      <c r="M3737" t="s">
        <v>1970</v>
      </c>
      <c r="O3737">
        <v>353370320000</v>
      </c>
      <c r="P3737">
        <v>16018</v>
      </c>
      <c r="Q3737">
        <v>-4</v>
      </c>
      <c r="R3737">
        <v>1</v>
      </c>
      <c r="S3737">
        <v>67778899</v>
      </c>
      <c r="U3737" t="s">
        <v>1195</v>
      </c>
      <c r="W3737" t="s">
        <v>1196</v>
      </c>
      <c r="X3737">
        <v>353370320000</v>
      </c>
      <c r="Y3737" t="s">
        <v>65</v>
      </c>
      <c r="Z3737" t="s">
        <v>66</v>
      </c>
      <c r="AG3737" t="s">
        <v>1972</v>
      </c>
      <c r="AL3737">
        <v>0</v>
      </c>
      <c r="AN3737" t="s">
        <v>1974</v>
      </c>
      <c r="AO3737">
        <v>0</v>
      </c>
      <c r="AQ3737">
        <v>2258416</v>
      </c>
      <c r="AR3737" t="s">
        <v>4605</v>
      </c>
      <c r="AS3737" t="s">
        <v>5883</v>
      </c>
      <c r="AT3737" t="s">
        <v>1975</v>
      </c>
    </row>
    <row r="3738" spans="1:46" x14ac:dyDescent="0.25">
      <c r="A3738" t="str">
        <f>_xlfn.XLOOKUP(I3738,UTILIZADAS[Contacto1],UTILIZADAS[Source.Name],,0)</f>
        <v>Cobros Abril Canal Fijo</v>
      </c>
      <c r="B3738" s="18">
        <f>VLOOKUP(J3738,Ref!A:C,3,0)</f>
        <v>0</v>
      </c>
      <c r="C3738" s="18">
        <f>VLOOKUP(J3738,Ref!A:D,4,0)</f>
        <v>0</v>
      </c>
      <c r="D3738" s="18" t="str">
        <f t="shared" si="174"/>
        <v>14/may</v>
      </c>
      <c r="E3738" s="18">
        <f t="shared" si="175"/>
        <v>11</v>
      </c>
      <c r="F3738" s="18">
        <v>1</v>
      </c>
      <c r="G3738" s="18">
        <f t="shared" si="176"/>
        <v>0</v>
      </c>
      <c r="H3738" s="3">
        <v>46156.660081018519</v>
      </c>
      <c r="I3738">
        <v>67778899</v>
      </c>
      <c r="J3738" t="s">
        <v>1967</v>
      </c>
      <c r="K3738" t="s">
        <v>1968</v>
      </c>
      <c r="L3738" t="s">
        <v>1969</v>
      </c>
      <c r="M3738" t="s">
        <v>1970</v>
      </c>
      <c r="O3738">
        <v>353370320000</v>
      </c>
      <c r="P3738">
        <v>16018</v>
      </c>
      <c r="Q3738">
        <v>-4</v>
      </c>
      <c r="R3738">
        <v>1</v>
      </c>
      <c r="S3738">
        <v>67778899</v>
      </c>
      <c r="U3738" t="s">
        <v>1195</v>
      </c>
      <c r="W3738" t="s">
        <v>1196</v>
      </c>
      <c r="X3738">
        <v>353370320000</v>
      </c>
      <c r="Y3738" t="s">
        <v>65</v>
      </c>
      <c r="Z3738" t="s">
        <v>66</v>
      </c>
      <c r="AG3738" t="s">
        <v>1972</v>
      </c>
      <c r="AL3738">
        <v>0</v>
      </c>
      <c r="AN3738" t="s">
        <v>1974</v>
      </c>
      <c r="AO3738">
        <v>0</v>
      </c>
      <c r="AQ3738">
        <v>2258416</v>
      </c>
      <c r="AR3738" t="s">
        <v>4605</v>
      </c>
      <c r="AS3738" t="s">
        <v>5883</v>
      </c>
      <c r="AT3738" t="s">
        <v>1975</v>
      </c>
    </row>
    <row r="3739" spans="1:46" x14ac:dyDescent="0.25">
      <c r="A3739" t="str">
        <f>_xlfn.XLOOKUP(I3739,UTILIZADAS[Contacto1],UTILIZADAS[Source.Name],,0)</f>
        <v>Cobros Abril Canal Fijo</v>
      </c>
      <c r="B3739" s="18">
        <f>VLOOKUP(J3739,Ref!A:C,3,0)</f>
        <v>0</v>
      </c>
      <c r="C3739" s="18">
        <f>VLOOKUP(J3739,Ref!A:D,4,0)</f>
        <v>0</v>
      </c>
      <c r="D3739" s="18" t="str">
        <f t="shared" si="174"/>
        <v>19/may</v>
      </c>
      <c r="E3739" s="18">
        <f t="shared" si="175"/>
        <v>11</v>
      </c>
      <c r="F3739" s="18">
        <v>1</v>
      </c>
      <c r="G3739" s="18">
        <f t="shared" si="176"/>
        <v>0</v>
      </c>
      <c r="H3739" s="3">
        <v>46161.398993055554</v>
      </c>
      <c r="I3739">
        <v>67778899</v>
      </c>
      <c r="J3739" t="s">
        <v>1967</v>
      </c>
      <c r="K3739" t="s">
        <v>1968</v>
      </c>
      <c r="L3739" t="s">
        <v>1969</v>
      </c>
      <c r="M3739" t="s">
        <v>1970</v>
      </c>
      <c r="O3739">
        <v>353370320000</v>
      </c>
      <c r="P3739">
        <v>16018</v>
      </c>
      <c r="Q3739">
        <v>-4</v>
      </c>
      <c r="R3739">
        <v>1</v>
      </c>
      <c r="S3739">
        <v>67778899</v>
      </c>
      <c r="U3739" t="s">
        <v>1195</v>
      </c>
      <c r="W3739" t="s">
        <v>1196</v>
      </c>
      <c r="X3739">
        <v>353370320000</v>
      </c>
      <c r="Y3739" t="s">
        <v>65</v>
      </c>
      <c r="Z3739" t="s">
        <v>66</v>
      </c>
      <c r="AG3739" t="s">
        <v>1972</v>
      </c>
      <c r="AL3739">
        <v>0</v>
      </c>
      <c r="AN3739" t="s">
        <v>1974</v>
      </c>
      <c r="AO3739">
        <v>0</v>
      </c>
      <c r="AQ3739">
        <v>2258416</v>
      </c>
      <c r="AR3739" t="s">
        <v>4605</v>
      </c>
      <c r="AS3739" t="s">
        <v>5883</v>
      </c>
      <c r="AT3739" t="s">
        <v>1975</v>
      </c>
    </row>
    <row r="3740" spans="1:46" x14ac:dyDescent="0.25">
      <c r="A3740" t="str">
        <f>_xlfn.XLOOKUP(I3740,UTILIZADAS[Contacto1],UTILIZADAS[Source.Name],,0)</f>
        <v>Cobros Abril Canal Fijo</v>
      </c>
      <c r="B3740" s="18">
        <f>VLOOKUP(J3740,Ref!A:C,3,0)</f>
        <v>0</v>
      </c>
      <c r="C3740" s="18">
        <f>VLOOKUP(J3740,Ref!A:D,4,0)</f>
        <v>0</v>
      </c>
      <c r="D3740" s="18" t="str">
        <f t="shared" si="174"/>
        <v>20/may</v>
      </c>
      <c r="E3740" s="18">
        <f t="shared" si="175"/>
        <v>11</v>
      </c>
      <c r="F3740" s="18">
        <v>1</v>
      </c>
      <c r="G3740" s="18">
        <f t="shared" si="176"/>
        <v>0</v>
      </c>
      <c r="H3740" s="3">
        <v>46162.612881944442</v>
      </c>
      <c r="I3740">
        <v>67778899</v>
      </c>
      <c r="J3740" t="s">
        <v>1967</v>
      </c>
      <c r="K3740" t="s">
        <v>1968</v>
      </c>
      <c r="L3740" t="s">
        <v>1969</v>
      </c>
      <c r="M3740" t="s">
        <v>1970</v>
      </c>
      <c r="O3740">
        <v>353370320000</v>
      </c>
      <c r="P3740">
        <v>16018</v>
      </c>
      <c r="Q3740">
        <v>-4</v>
      </c>
      <c r="R3740">
        <v>1</v>
      </c>
      <c r="S3740">
        <v>67778899</v>
      </c>
      <c r="U3740" t="s">
        <v>1195</v>
      </c>
      <c r="W3740" t="s">
        <v>1196</v>
      </c>
      <c r="X3740">
        <v>353370320000</v>
      </c>
      <c r="Y3740" t="s">
        <v>65</v>
      </c>
      <c r="Z3740" t="s">
        <v>66</v>
      </c>
      <c r="AG3740" t="s">
        <v>1972</v>
      </c>
      <c r="AL3740">
        <v>0</v>
      </c>
      <c r="AN3740" t="s">
        <v>1974</v>
      </c>
      <c r="AO3740">
        <v>0</v>
      </c>
      <c r="AQ3740">
        <v>2258416</v>
      </c>
      <c r="AR3740" t="s">
        <v>4605</v>
      </c>
      <c r="AS3740" t="s">
        <v>5883</v>
      </c>
      <c r="AT3740" t="s">
        <v>1975</v>
      </c>
    </row>
    <row r="3741" spans="1:46" x14ac:dyDescent="0.25">
      <c r="A3741" t="str">
        <f>_xlfn.XLOOKUP(I3741,UTILIZADAS[Contacto1],UTILIZADAS[Source.Name],,0)</f>
        <v>Cobros Abril Canal Fijo</v>
      </c>
      <c r="B3741" s="18">
        <f>VLOOKUP(J3741,Ref!A:C,3,0)</f>
        <v>0</v>
      </c>
      <c r="C3741" s="18">
        <f>VLOOKUP(J3741,Ref!A:D,4,0)</f>
        <v>0</v>
      </c>
      <c r="D3741" s="18" t="str">
        <f t="shared" si="174"/>
        <v>21/may</v>
      </c>
      <c r="E3741" s="18">
        <f t="shared" si="175"/>
        <v>11</v>
      </c>
      <c r="F3741" s="18">
        <v>1</v>
      </c>
      <c r="G3741" s="18">
        <f t="shared" si="176"/>
        <v>0</v>
      </c>
      <c r="H3741" s="3">
        <v>46163.618564814817</v>
      </c>
      <c r="I3741">
        <v>67778899</v>
      </c>
      <c r="J3741" t="s">
        <v>1967</v>
      </c>
      <c r="K3741" t="s">
        <v>1968</v>
      </c>
      <c r="L3741" t="s">
        <v>1969</v>
      </c>
      <c r="M3741" t="s">
        <v>1970</v>
      </c>
      <c r="O3741">
        <v>353370320000</v>
      </c>
      <c r="P3741">
        <v>16018</v>
      </c>
      <c r="Q3741">
        <v>-4</v>
      </c>
      <c r="R3741">
        <v>1</v>
      </c>
      <c r="S3741">
        <v>67778899</v>
      </c>
      <c r="U3741" t="s">
        <v>1195</v>
      </c>
      <c r="W3741" t="s">
        <v>1196</v>
      </c>
      <c r="X3741">
        <v>353370320000</v>
      </c>
      <c r="Y3741" t="s">
        <v>65</v>
      </c>
      <c r="Z3741" t="s">
        <v>66</v>
      </c>
      <c r="AG3741" t="s">
        <v>1972</v>
      </c>
      <c r="AL3741">
        <v>0</v>
      </c>
      <c r="AN3741" t="s">
        <v>1974</v>
      </c>
      <c r="AO3741">
        <v>0</v>
      </c>
      <c r="AQ3741">
        <v>2258416</v>
      </c>
      <c r="AR3741" t="s">
        <v>4605</v>
      </c>
      <c r="AS3741" t="s">
        <v>5883</v>
      </c>
      <c r="AT3741" t="s">
        <v>1975</v>
      </c>
    </row>
    <row r="3742" spans="1:46" x14ac:dyDescent="0.25">
      <c r="A3742" t="str">
        <f>_xlfn.XLOOKUP(I3742,UTILIZADAS[Contacto1],UTILIZADAS[Source.Name],,0)</f>
        <v>Cobros Abril Canal Fijo</v>
      </c>
      <c r="B3742" s="18">
        <f>VLOOKUP(J3742,Ref!A:C,3,0)</f>
        <v>0</v>
      </c>
      <c r="C3742" s="18">
        <f>VLOOKUP(J3742,Ref!A:D,4,0)</f>
        <v>0</v>
      </c>
      <c r="D3742" s="18" t="str">
        <f t="shared" si="174"/>
        <v>22/may</v>
      </c>
      <c r="E3742" s="18">
        <f t="shared" si="175"/>
        <v>11</v>
      </c>
      <c r="F3742" s="18">
        <v>1</v>
      </c>
      <c r="G3742" s="18">
        <f t="shared" si="176"/>
        <v>1</v>
      </c>
      <c r="H3742" s="3">
        <v>46164.460358796299</v>
      </c>
      <c r="I3742">
        <v>67778899</v>
      </c>
      <c r="J3742" t="s">
        <v>1967</v>
      </c>
      <c r="K3742" t="s">
        <v>1968</v>
      </c>
      <c r="L3742" t="s">
        <v>1969</v>
      </c>
      <c r="M3742" t="s">
        <v>1970</v>
      </c>
      <c r="O3742">
        <v>353370320000</v>
      </c>
      <c r="P3742">
        <v>16018</v>
      </c>
      <c r="Q3742">
        <v>-4</v>
      </c>
      <c r="R3742">
        <v>1</v>
      </c>
      <c r="S3742">
        <v>67778899</v>
      </c>
      <c r="U3742" t="s">
        <v>1195</v>
      </c>
      <c r="W3742" t="s">
        <v>1196</v>
      </c>
      <c r="X3742">
        <v>353370320000</v>
      </c>
      <c r="Y3742" t="s">
        <v>65</v>
      </c>
      <c r="Z3742" t="s">
        <v>66</v>
      </c>
      <c r="AG3742" t="s">
        <v>1972</v>
      </c>
      <c r="AL3742">
        <v>0</v>
      </c>
      <c r="AN3742" t="s">
        <v>1974</v>
      </c>
      <c r="AO3742">
        <v>0</v>
      </c>
      <c r="AQ3742">
        <v>2258416</v>
      </c>
      <c r="AR3742" t="s">
        <v>4605</v>
      </c>
      <c r="AS3742" t="s">
        <v>5883</v>
      </c>
      <c r="AT3742" t="s">
        <v>1975</v>
      </c>
    </row>
    <row r="3743" spans="1:46" x14ac:dyDescent="0.25">
      <c r="A3743" t="str">
        <f>_xlfn.XLOOKUP(I3743,UTILIZADAS[Contacto1],UTILIZADAS[Source.Name],,0)</f>
        <v>Cobros Abril Canal Fijo</v>
      </c>
      <c r="B3743" s="18">
        <f>VLOOKUP(J3743,Ref!A:C,3,0)</f>
        <v>0</v>
      </c>
      <c r="C3743" s="18">
        <f>VLOOKUP(J3743,Ref!A:D,4,0)</f>
        <v>0</v>
      </c>
      <c r="D3743" s="18" t="str">
        <f t="shared" si="174"/>
        <v>12/may</v>
      </c>
      <c r="E3743" s="18">
        <f t="shared" si="175"/>
        <v>2</v>
      </c>
      <c r="F3743" s="18">
        <v>1</v>
      </c>
      <c r="G3743" s="18">
        <f t="shared" si="176"/>
        <v>0</v>
      </c>
      <c r="H3743" s="3">
        <v>46154.621863425928</v>
      </c>
      <c r="I3743">
        <v>67795397</v>
      </c>
      <c r="J3743" t="s">
        <v>2021</v>
      </c>
      <c r="K3743" t="s">
        <v>1968</v>
      </c>
      <c r="L3743" t="s">
        <v>1969</v>
      </c>
      <c r="M3743" t="s">
        <v>1970</v>
      </c>
      <c r="O3743">
        <v>364059480000</v>
      </c>
      <c r="P3743">
        <v>16018</v>
      </c>
      <c r="Q3743">
        <v>-4</v>
      </c>
      <c r="R3743">
        <v>1</v>
      </c>
      <c r="S3743">
        <v>67795397</v>
      </c>
      <c r="U3743" t="s">
        <v>5405</v>
      </c>
      <c r="W3743" t="s">
        <v>5406</v>
      </c>
      <c r="X3743">
        <v>364059480000</v>
      </c>
      <c r="Y3743" t="s">
        <v>86</v>
      </c>
      <c r="Z3743" t="s">
        <v>66</v>
      </c>
      <c r="AF3743" t="s">
        <v>1976</v>
      </c>
      <c r="AG3743" t="s">
        <v>1972</v>
      </c>
      <c r="AL3743">
        <v>5</v>
      </c>
      <c r="AN3743" t="s">
        <v>1974</v>
      </c>
      <c r="AO3743">
        <v>0</v>
      </c>
      <c r="AQ3743">
        <v>2258417</v>
      </c>
      <c r="AR3743" t="s">
        <v>4605</v>
      </c>
      <c r="AS3743" t="s">
        <v>5883</v>
      </c>
      <c r="AT3743" t="s">
        <v>2022</v>
      </c>
    </row>
    <row r="3744" spans="1:46" x14ac:dyDescent="0.25">
      <c r="A3744" t="str">
        <f>_xlfn.XLOOKUP(I3744,UTILIZADAS[Contacto1],UTILIZADAS[Source.Name],,0)</f>
        <v>Cobros Abril Canal Fijo</v>
      </c>
      <c r="B3744" s="18">
        <f>VLOOKUP(J3744,Ref!A:C,3,0)</f>
        <v>1</v>
      </c>
      <c r="C3744" s="18">
        <f>VLOOKUP(J3744,Ref!A:D,4,0)</f>
        <v>1</v>
      </c>
      <c r="D3744" s="18" t="str">
        <f t="shared" si="174"/>
        <v>14/may</v>
      </c>
      <c r="E3744" s="18">
        <f t="shared" si="175"/>
        <v>2</v>
      </c>
      <c r="F3744" s="18">
        <v>1</v>
      </c>
      <c r="G3744" s="18">
        <f t="shared" si="176"/>
        <v>1</v>
      </c>
      <c r="H3744" s="3">
        <v>46156.662731481483</v>
      </c>
      <c r="I3744">
        <v>67795397</v>
      </c>
      <c r="J3744">
        <v>6007</v>
      </c>
      <c r="K3744" t="s">
        <v>1983</v>
      </c>
      <c r="L3744" t="s">
        <v>1897</v>
      </c>
      <c r="M3744" t="s">
        <v>1970</v>
      </c>
      <c r="O3744">
        <v>364059480000</v>
      </c>
      <c r="P3744">
        <v>16018</v>
      </c>
      <c r="Q3744">
        <v>-4</v>
      </c>
      <c r="R3744">
        <v>1</v>
      </c>
      <c r="S3744">
        <v>67795397</v>
      </c>
      <c r="U3744" t="s">
        <v>5405</v>
      </c>
      <c r="W3744" t="s">
        <v>5406</v>
      </c>
      <c r="X3744">
        <v>364059480000</v>
      </c>
      <c r="Y3744" t="s">
        <v>86</v>
      </c>
      <c r="Z3744" t="s">
        <v>66</v>
      </c>
      <c r="AF3744" t="s">
        <v>1976</v>
      </c>
      <c r="AG3744" t="s">
        <v>1972</v>
      </c>
      <c r="AL3744">
        <v>142</v>
      </c>
      <c r="AM3744" t="s">
        <v>1979</v>
      </c>
      <c r="AN3744" t="s">
        <v>1987</v>
      </c>
      <c r="AO3744">
        <v>0</v>
      </c>
      <c r="AQ3744">
        <v>2258417</v>
      </c>
      <c r="AR3744" t="s">
        <v>4605</v>
      </c>
      <c r="AS3744" t="s">
        <v>5883</v>
      </c>
      <c r="AT3744" t="s">
        <v>1898</v>
      </c>
    </row>
    <row r="3745" spans="1:46" x14ac:dyDescent="0.25">
      <c r="A3745" t="str">
        <f>_xlfn.XLOOKUP(I3745,UTILIZADAS[Contacto1],UTILIZADAS[Source.Name],,0)</f>
        <v>Cobros Mayo</v>
      </c>
      <c r="B3745" s="18">
        <f>VLOOKUP(J3745,Ref!A:C,3,0)</f>
        <v>0</v>
      </c>
      <c r="C3745" s="18">
        <f>VLOOKUP(J3745,Ref!A:D,4,0)</f>
        <v>0</v>
      </c>
      <c r="D3745" s="18" t="str">
        <f t="shared" si="174"/>
        <v>12/may</v>
      </c>
      <c r="E3745" s="18">
        <f t="shared" si="175"/>
        <v>12</v>
      </c>
      <c r="F3745" s="18">
        <v>1</v>
      </c>
      <c r="G3745" s="18">
        <f t="shared" si="176"/>
        <v>0</v>
      </c>
      <c r="H3745" s="3">
        <v>46154.623668981483</v>
      </c>
      <c r="I3745">
        <v>67796670</v>
      </c>
      <c r="J3745" t="s">
        <v>2023</v>
      </c>
      <c r="K3745" t="s">
        <v>1968</v>
      </c>
      <c r="L3745" t="s">
        <v>1969</v>
      </c>
      <c r="M3745" t="s">
        <v>1970</v>
      </c>
      <c r="O3745">
        <v>369046840000</v>
      </c>
      <c r="P3745">
        <v>16018</v>
      </c>
      <c r="Q3745">
        <v>-4</v>
      </c>
      <c r="R3745">
        <v>1</v>
      </c>
      <c r="S3745">
        <v>67796670</v>
      </c>
      <c r="U3745" t="s">
        <v>6183</v>
      </c>
      <c r="W3745" t="s">
        <v>5408</v>
      </c>
      <c r="X3745">
        <v>369046840000</v>
      </c>
      <c r="Y3745" t="s">
        <v>65</v>
      </c>
      <c r="Z3745" t="s">
        <v>66</v>
      </c>
      <c r="AG3745" t="s">
        <v>1972</v>
      </c>
      <c r="AL3745">
        <v>0</v>
      </c>
      <c r="AN3745" t="s">
        <v>1974</v>
      </c>
      <c r="AO3745">
        <v>0</v>
      </c>
      <c r="AQ3745">
        <v>2258418</v>
      </c>
      <c r="AR3745" t="s">
        <v>4605</v>
      </c>
      <c r="AS3745" t="s">
        <v>5883</v>
      </c>
      <c r="AT3745" t="s">
        <v>2024</v>
      </c>
    </row>
    <row r="3746" spans="1:46" x14ac:dyDescent="0.25">
      <c r="A3746" t="str">
        <f>_xlfn.XLOOKUP(I3746,UTILIZADAS[Contacto1],UTILIZADAS[Source.Name],,0)</f>
        <v>Cobros Mayo</v>
      </c>
      <c r="B3746" s="18">
        <f>VLOOKUP(J3746,Ref!A:C,3,0)</f>
        <v>0</v>
      </c>
      <c r="C3746" s="18">
        <f>VLOOKUP(J3746,Ref!A:D,4,0)</f>
        <v>0</v>
      </c>
      <c r="D3746" s="18" t="str">
        <f t="shared" si="174"/>
        <v>12/may</v>
      </c>
      <c r="E3746" s="18">
        <f t="shared" si="175"/>
        <v>12</v>
      </c>
      <c r="F3746" s="18">
        <v>1</v>
      </c>
      <c r="G3746" s="18">
        <f t="shared" si="176"/>
        <v>0</v>
      </c>
      <c r="H3746" s="3">
        <v>46154.687800925924</v>
      </c>
      <c r="I3746">
        <v>67796670</v>
      </c>
      <c r="J3746" t="s">
        <v>1967</v>
      </c>
      <c r="K3746" t="s">
        <v>1968</v>
      </c>
      <c r="L3746" t="s">
        <v>1969</v>
      </c>
      <c r="M3746" t="s">
        <v>1970</v>
      </c>
      <c r="O3746">
        <v>369046840000</v>
      </c>
      <c r="P3746">
        <v>16018</v>
      </c>
      <c r="Q3746">
        <v>-4</v>
      </c>
      <c r="R3746">
        <v>1</v>
      </c>
      <c r="S3746">
        <v>67796670</v>
      </c>
      <c r="U3746" t="s">
        <v>6183</v>
      </c>
      <c r="W3746" t="s">
        <v>5408</v>
      </c>
      <c r="X3746">
        <v>369046840000</v>
      </c>
      <c r="Y3746" t="s">
        <v>65</v>
      </c>
      <c r="Z3746" t="s">
        <v>66</v>
      </c>
      <c r="AG3746" t="s">
        <v>1972</v>
      </c>
      <c r="AL3746">
        <v>0</v>
      </c>
      <c r="AN3746" t="s">
        <v>1974</v>
      </c>
      <c r="AO3746">
        <v>0</v>
      </c>
      <c r="AQ3746">
        <v>2258418</v>
      </c>
      <c r="AR3746" t="s">
        <v>4605</v>
      </c>
      <c r="AS3746" t="s">
        <v>5883</v>
      </c>
      <c r="AT3746" t="s">
        <v>1975</v>
      </c>
    </row>
    <row r="3747" spans="1:46" x14ac:dyDescent="0.25">
      <c r="A3747" t="str">
        <f>_xlfn.XLOOKUP(I3747,UTILIZADAS[Contacto1],UTILIZADAS[Source.Name],,0)</f>
        <v>Cobros Mayo</v>
      </c>
      <c r="B3747" s="18">
        <f>VLOOKUP(J3747,Ref!A:C,3,0)</f>
        <v>0</v>
      </c>
      <c r="C3747" s="18">
        <f>VLOOKUP(J3747,Ref!A:D,4,0)</f>
        <v>0</v>
      </c>
      <c r="D3747" s="18" t="str">
        <f t="shared" si="174"/>
        <v>14/may</v>
      </c>
      <c r="E3747" s="18">
        <f t="shared" si="175"/>
        <v>12</v>
      </c>
      <c r="F3747" s="18">
        <v>1</v>
      </c>
      <c r="G3747" s="18">
        <f t="shared" si="176"/>
        <v>0</v>
      </c>
      <c r="H3747" s="3">
        <v>46156.665925925925</v>
      </c>
      <c r="I3747">
        <v>67796670</v>
      </c>
      <c r="J3747" t="s">
        <v>2023</v>
      </c>
      <c r="K3747" t="s">
        <v>1968</v>
      </c>
      <c r="L3747" t="s">
        <v>1969</v>
      </c>
      <c r="M3747" t="s">
        <v>1970</v>
      </c>
      <c r="O3747">
        <v>369046840000</v>
      </c>
      <c r="P3747">
        <v>16018</v>
      </c>
      <c r="Q3747">
        <v>-4</v>
      </c>
      <c r="R3747">
        <v>1</v>
      </c>
      <c r="S3747">
        <v>67796670</v>
      </c>
      <c r="U3747" t="s">
        <v>6183</v>
      </c>
      <c r="W3747" t="s">
        <v>5408</v>
      </c>
      <c r="X3747">
        <v>369046840000</v>
      </c>
      <c r="Y3747" t="s">
        <v>65</v>
      </c>
      <c r="Z3747" t="s">
        <v>66</v>
      </c>
      <c r="AG3747" t="s">
        <v>1972</v>
      </c>
      <c r="AL3747">
        <v>0</v>
      </c>
      <c r="AN3747" t="s">
        <v>1974</v>
      </c>
      <c r="AO3747">
        <v>0</v>
      </c>
      <c r="AQ3747">
        <v>2258418</v>
      </c>
      <c r="AR3747" t="s">
        <v>4605</v>
      </c>
      <c r="AS3747" t="s">
        <v>5883</v>
      </c>
      <c r="AT3747" t="s">
        <v>2024</v>
      </c>
    </row>
    <row r="3748" spans="1:46" x14ac:dyDescent="0.25">
      <c r="A3748" t="str">
        <f>_xlfn.XLOOKUP(I3748,UTILIZADAS[Contacto1],UTILIZADAS[Source.Name],,0)</f>
        <v>Cobros Mayo</v>
      </c>
      <c r="B3748" s="18">
        <f>VLOOKUP(J3748,Ref!A:C,3,0)</f>
        <v>0</v>
      </c>
      <c r="C3748" s="18">
        <f>VLOOKUP(J3748,Ref!A:D,4,0)</f>
        <v>0</v>
      </c>
      <c r="D3748" s="18" t="str">
        <f t="shared" si="174"/>
        <v>15/may</v>
      </c>
      <c r="E3748" s="18">
        <f t="shared" si="175"/>
        <v>12</v>
      </c>
      <c r="F3748" s="18">
        <v>1</v>
      </c>
      <c r="G3748" s="18">
        <f t="shared" si="176"/>
        <v>0</v>
      </c>
      <c r="H3748" s="3">
        <v>46157.429178240738</v>
      </c>
      <c r="I3748">
        <v>67796670</v>
      </c>
      <c r="J3748" t="s">
        <v>1967</v>
      </c>
      <c r="K3748" t="s">
        <v>1968</v>
      </c>
      <c r="L3748" t="s">
        <v>1969</v>
      </c>
      <c r="M3748" t="s">
        <v>1970</v>
      </c>
      <c r="O3748">
        <v>369046840000</v>
      </c>
      <c r="P3748">
        <v>16018</v>
      </c>
      <c r="Q3748">
        <v>-4</v>
      </c>
      <c r="R3748">
        <v>1</v>
      </c>
      <c r="S3748">
        <v>67796670</v>
      </c>
      <c r="U3748" t="s">
        <v>6183</v>
      </c>
      <c r="W3748" t="s">
        <v>5408</v>
      </c>
      <c r="X3748">
        <v>369046840000</v>
      </c>
      <c r="Y3748" t="s">
        <v>65</v>
      </c>
      <c r="Z3748" t="s">
        <v>66</v>
      </c>
      <c r="AG3748" t="s">
        <v>1972</v>
      </c>
      <c r="AL3748">
        <v>0</v>
      </c>
      <c r="AN3748" t="s">
        <v>1974</v>
      </c>
      <c r="AO3748">
        <v>0</v>
      </c>
      <c r="AQ3748">
        <v>2258418</v>
      </c>
      <c r="AR3748" t="s">
        <v>4605</v>
      </c>
      <c r="AS3748" t="s">
        <v>5883</v>
      </c>
      <c r="AT3748" t="s">
        <v>1975</v>
      </c>
    </row>
    <row r="3749" spans="1:46" x14ac:dyDescent="0.25">
      <c r="A3749" t="str">
        <f>_xlfn.XLOOKUP(I3749,UTILIZADAS[Contacto1],UTILIZADAS[Source.Name],,0)</f>
        <v>Cobros Mayo</v>
      </c>
      <c r="B3749" s="18">
        <f>VLOOKUP(J3749,Ref!A:C,3,0)</f>
        <v>0</v>
      </c>
      <c r="C3749" s="18">
        <f>VLOOKUP(J3749,Ref!A:D,4,0)</f>
        <v>0</v>
      </c>
      <c r="D3749" s="18" t="str">
        <f t="shared" si="174"/>
        <v>19/may</v>
      </c>
      <c r="E3749" s="18">
        <f t="shared" si="175"/>
        <v>12</v>
      </c>
      <c r="F3749" s="18">
        <v>1</v>
      </c>
      <c r="G3749" s="18">
        <f t="shared" si="176"/>
        <v>0</v>
      </c>
      <c r="H3749" s="3">
        <v>46161.398993055554</v>
      </c>
      <c r="I3749">
        <v>67796670</v>
      </c>
      <c r="J3749" t="s">
        <v>1967</v>
      </c>
      <c r="K3749" t="s">
        <v>1968</v>
      </c>
      <c r="L3749" t="s">
        <v>1969</v>
      </c>
      <c r="M3749" t="s">
        <v>1970</v>
      </c>
      <c r="O3749">
        <v>369046840000</v>
      </c>
      <c r="P3749">
        <v>16018</v>
      </c>
      <c r="Q3749">
        <v>-4</v>
      </c>
      <c r="R3749">
        <v>1</v>
      </c>
      <c r="S3749">
        <v>67796670</v>
      </c>
      <c r="U3749" t="s">
        <v>6183</v>
      </c>
      <c r="W3749" t="s">
        <v>5408</v>
      </c>
      <c r="X3749">
        <v>369046840000</v>
      </c>
      <c r="Y3749" t="s">
        <v>65</v>
      </c>
      <c r="Z3749" t="s">
        <v>66</v>
      </c>
      <c r="AG3749" t="s">
        <v>1972</v>
      </c>
      <c r="AL3749">
        <v>0</v>
      </c>
      <c r="AN3749" t="s">
        <v>1974</v>
      </c>
      <c r="AO3749">
        <v>0</v>
      </c>
      <c r="AQ3749">
        <v>2258418</v>
      </c>
      <c r="AR3749" t="s">
        <v>4605</v>
      </c>
      <c r="AS3749" t="s">
        <v>5883</v>
      </c>
      <c r="AT3749" t="s">
        <v>1975</v>
      </c>
    </row>
    <row r="3750" spans="1:46" x14ac:dyDescent="0.25">
      <c r="A3750" t="str">
        <f>_xlfn.XLOOKUP(I3750,UTILIZADAS[Contacto1],UTILIZADAS[Source.Name],,0)</f>
        <v>Cobros Mayo</v>
      </c>
      <c r="B3750" s="18">
        <f>VLOOKUP(J3750,Ref!A:C,3,0)</f>
        <v>0</v>
      </c>
      <c r="C3750" s="18">
        <f>VLOOKUP(J3750,Ref!A:D,4,0)</f>
        <v>0</v>
      </c>
      <c r="D3750" s="18" t="str">
        <f t="shared" si="174"/>
        <v>20/may</v>
      </c>
      <c r="E3750" s="18">
        <f t="shared" si="175"/>
        <v>12</v>
      </c>
      <c r="F3750" s="18">
        <v>1</v>
      </c>
      <c r="G3750" s="18">
        <f t="shared" si="176"/>
        <v>0</v>
      </c>
      <c r="H3750" s="3">
        <v>46162.613738425927</v>
      </c>
      <c r="I3750">
        <v>67796670</v>
      </c>
      <c r="J3750" t="s">
        <v>2023</v>
      </c>
      <c r="K3750" t="s">
        <v>1968</v>
      </c>
      <c r="L3750" t="s">
        <v>1969</v>
      </c>
      <c r="M3750" t="s">
        <v>1970</v>
      </c>
      <c r="O3750">
        <v>369046840000</v>
      </c>
      <c r="P3750">
        <v>16018</v>
      </c>
      <c r="Q3750">
        <v>-4</v>
      </c>
      <c r="R3750">
        <v>1</v>
      </c>
      <c r="S3750">
        <v>67796670</v>
      </c>
      <c r="U3750" t="s">
        <v>6183</v>
      </c>
      <c r="W3750" t="s">
        <v>5408</v>
      </c>
      <c r="X3750">
        <v>369046840000</v>
      </c>
      <c r="Y3750" t="s">
        <v>65</v>
      </c>
      <c r="Z3750" t="s">
        <v>66</v>
      </c>
      <c r="AG3750" t="s">
        <v>1972</v>
      </c>
      <c r="AL3750">
        <v>0</v>
      </c>
      <c r="AN3750" t="s">
        <v>1974</v>
      </c>
      <c r="AO3750">
        <v>0</v>
      </c>
      <c r="AQ3750">
        <v>2258418</v>
      </c>
      <c r="AR3750" t="s">
        <v>4605</v>
      </c>
      <c r="AS3750" t="s">
        <v>5883</v>
      </c>
      <c r="AT3750" t="s">
        <v>2024</v>
      </c>
    </row>
    <row r="3751" spans="1:46" x14ac:dyDescent="0.25">
      <c r="A3751" t="str">
        <f>_xlfn.XLOOKUP(I3751,UTILIZADAS[Contacto1],UTILIZADAS[Source.Name],,0)</f>
        <v>Cobros Mayo</v>
      </c>
      <c r="B3751" s="18">
        <f>VLOOKUP(J3751,Ref!A:C,3,0)</f>
        <v>0</v>
      </c>
      <c r="C3751" s="18">
        <f>VLOOKUP(J3751,Ref!A:D,4,0)</f>
        <v>0</v>
      </c>
      <c r="D3751" s="18" t="str">
        <f t="shared" si="174"/>
        <v>20/may</v>
      </c>
      <c r="E3751" s="18">
        <f t="shared" si="175"/>
        <v>12</v>
      </c>
      <c r="F3751" s="18">
        <v>1</v>
      </c>
      <c r="G3751" s="18">
        <f t="shared" si="176"/>
        <v>0</v>
      </c>
      <c r="H3751" s="3">
        <v>46162.691770833335</v>
      </c>
      <c r="I3751">
        <v>67796670</v>
      </c>
      <c r="J3751" t="s">
        <v>2023</v>
      </c>
      <c r="K3751" t="s">
        <v>1968</v>
      </c>
      <c r="L3751" t="s">
        <v>1969</v>
      </c>
      <c r="M3751" t="s">
        <v>1970</v>
      </c>
      <c r="O3751">
        <v>369046840000</v>
      </c>
      <c r="P3751">
        <v>16018</v>
      </c>
      <c r="Q3751">
        <v>-4</v>
      </c>
      <c r="R3751">
        <v>1</v>
      </c>
      <c r="S3751">
        <v>67796670</v>
      </c>
      <c r="U3751" t="s">
        <v>6183</v>
      </c>
      <c r="W3751" t="s">
        <v>5408</v>
      </c>
      <c r="X3751">
        <v>369046840000</v>
      </c>
      <c r="Y3751" t="s">
        <v>65</v>
      </c>
      <c r="Z3751" t="s">
        <v>66</v>
      </c>
      <c r="AG3751" t="s">
        <v>1972</v>
      </c>
      <c r="AL3751">
        <v>0</v>
      </c>
      <c r="AN3751" t="s">
        <v>1974</v>
      </c>
      <c r="AO3751">
        <v>0</v>
      </c>
      <c r="AQ3751">
        <v>2258418</v>
      </c>
      <c r="AR3751" t="s">
        <v>4605</v>
      </c>
      <c r="AS3751" t="s">
        <v>5883</v>
      </c>
      <c r="AT3751" t="s">
        <v>2024</v>
      </c>
    </row>
    <row r="3752" spans="1:46" x14ac:dyDescent="0.25">
      <c r="A3752" t="str">
        <f>_xlfn.XLOOKUP(I3752,UTILIZADAS[Contacto1],UTILIZADAS[Source.Name],,0)</f>
        <v>Cobros Mayo</v>
      </c>
      <c r="B3752" s="18">
        <f>VLOOKUP(J3752,Ref!A:C,3,0)</f>
        <v>0</v>
      </c>
      <c r="C3752" s="18">
        <f>VLOOKUP(J3752,Ref!A:D,4,0)</f>
        <v>0</v>
      </c>
      <c r="D3752" s="18" t="str">
        <f t="shared" si="174"/>
        <v>20/may</v>
      </c>
      <c r="E3752" s="18">
        <f t="shared" si="175"/>
        <v>12</v>
      </c>
      <c r="F3752" s="18">
        <v>1</v>
      </c>
      <c r="G3752" s="18">
        <f t="shared" si="176"/>
        <v>0</v>
      </c>
      <c r="H3752" s="3">
        <v>46162.698912037034</v>
      </c>
      <c r="I3752">
        <v>67796670</v>
      </c>
      <c r="J3752" t="s">
        <v>1967</v>
      </c>
      <c r="K3752" t="s">
        <v>1968</v>
      </c>
      <c r="L3752" t="s">
        <v>1969</v>
      </c>
      <c r="M3752" t="s">
        <v>1970</v>
      </c>
      <c r="O3752">
        <v>369046840000</v>
      </c>
      <c r="P3752">
        <v>16018</v>
      </c>
      <c r="Q3752">
        <v>-4</v>
      </c>
      <c r="R3752">
        <v>1</v>
      </c>
      <c r="S3752">
        <v>67796670</v>
      </c>
      <c r="U3752" t="s">
        <v>6183</v>
      </c>
      <c r="W3752" t="s">
        <v>5408</v>
      </c>
      <c r="X3752">
        <v>369046840000</v>
      </c>
      <c r="Y3752" t="s">
        <v>65</v>
      </c>
      <c r="Z3752" t="s">
        <v>66</v>
      </c>
      <c r="AG3752" t="s">
        <v>1972</v>
      </c>
      <c r="AL3752">
        <v>0</v>
      </c>
      <c r="AN3752" t="s">
        <v>1974</v>
      </c>
      <c r="AO3752">
        <v>0</v>
      </c>
      <c r="AQ3752">
        <v>2258418</v>
      </c>
      <c r="AR3752" t="s">
        <v>4605</v>
      </c>
      <c r="AS3752" t="s">
        <v>5883</v>
      </c>
      <c r="AT3752" t="s">
        <v>1975</v>
      </c>
    </row>
    <row r="3753" spans="1:46" x14ac:dyDescent="0.25">
      <c r="A3753" t="str">
        <f>_xlfn.XLOOKUP(I3753,UTILIZADAS[Contacto1],UTILIZADAS[Source.Name],,0)</f>
        <v>Cobros Mayo</v>
      </c>
      <c r="B3753" s="18">
        <f>VLOOKUP(J3753,Ref!A:C,3,0)</f>
        <v>0</v>
      </c>
      <c r="C3753" s="18">
        <f>VLOOKUP(J3753,Ref!A:D,4,0)</f>
        <v>0</v>
      </c>
      <c r="D3753" s="18" t="str">
        <f t="shared" si="174"/>
        <v>21/may</v>
      </c>
      <c r="E3753" s="18">
        <f t="shared" si="175"/>
        <v>12</v>
      </c>
      <c r="F3753" s="18">
        <v>1</v>
      </c>
      <c r="G3753" s="18">
        <f t="shared" si="176"/>
        <v>0</v>
      </c>
      <c r="H3753" s="3">
        <v>46163.619733796295</v>
      </c>
      <c r="I3753">
        <v>67796670</v>
      </c>
      <c r="J3753" t="s">
        <v>2023</v>
      </c>
      <c r="K3753" t="s">
        <v>1968</v>
      </c>
      <c r="L3753" t="s">
        <v>1969</v>
      </c>
      <c r="M3753" t="s">
        <v>1970</v>
      </c>
      <c r="O3753">
        <v>369046840000</v>
      </c>
      <c r="P3753">
        <v>16018</v>
      </c>
      <c r="Q3753">
        <v>-4</v>
      </c>
      <c r="R3753">
        <v>1</v>
      </c>
      <c r="S3753">
        <v>67796670</v>
      </c>
      <c r="U3753" t="s">
        <v>6183</v>
      </c>
      <c r="W3753" t="s">
        <v>5408</v>
      </c>
      <c r="X3753">
        <v>369046840000</v>
      </c>
      <c r="Y3753" t="s">
        <v>65</v>
      </c>
      <c r="Z3753" t="s">
        <v>66</v>
      </c>
      <c r="AG3753" t="s">
        <v>1972</v>
      </c>
      <c r="AL3753">
        <v>0</v>
      </c>
      <c r="AN3753" t="s">
        <v>1974</v>
      </c>
      <c r="AO3753">
        <v>0</v>
      </c>
      <c r="AQ3753">
        <v>2258418</v>
      </c>
      <c r="AR3753" t="s">
        <v>4605</v>
      </c>
      <c r="AS3753" t="s">
        <v>5883</v>
      </c>
      <c r="AT3753" t="s">
        <v>2024</v>
      </c>
    </row>
    <row r="3754" spans="1:46" x14ac:dyDescent="0.25">
      <c r="A3754" t="str">
        <f>_xlfn.XLOOKUP(I3754,UTILIZADAS[Contacto1],UTILIZADAS[Source.Name],,0)</f>
        <v>Cobros Mayo</v>
      </c>
      <c r="B3754" s="18">
        <f>VLOOKUP(J3754,Ref!A:C,3,0)</f>
        <v>0</v>
      </c>
      <c r="C3754" s="18">
        <f>VLOOKUP(J3754,Ref!A:D,4,0)</f>
        <v>0</v>
      </c>
      <c r="D3754" s="18" t="str">
        <f t="shared" si="174"/>
        <v>21/may</v>
      </c>
      <c r="E3754" s="18">
        <f t="shared" si="175"/>
        <v>12</v>
      </c>
      <c r="F3754" s="18">
        <v>1</v>
      </c>
      <c r="G3754" s="18">
        <f t="shared" si="176"/>
        <v>0</v>
      </c>
      <c r="H3754" s="3">
        <v>46163.670949074076</v>
      </c>
      <c r="I3754">
        <v>67796670</v>
      </c>
      <c r="J3754" t="s">
        <v>2023</v>
      </c>
      <c r="K3754" t="s">
        <v>1968</v>
      </c>
      <c r="L3754" t="s">
        <v>1969</v>
      </c>
      <c r="M3754" t="s">
        <v>1970</v>
      </c>
      <c r="O3754">
        <v>369046840000</v>
      </c>
      <c r="P3754">
        <v>16018</v>
      </c>
      <c r="Q3754">
        <v>-4</v>
      </c>
      <c r="R3754">
        <v>1</v>
      </c>
      <c r="S3754">
        <v>67796670</v>
      </c>
      <c r="U3754" t="s">
        <v>6183</v>
      </c>
      <c r="W3754" t="s">
        <v>5408</v>
      </c>
      <c r="X3754">
        <v>369046840000</v>
      </c>
      <c r="Y3754" t="s">
        <v>65</v>
      </c>
      <c r="Z3754" t="s">
        <v>66</v>
      </c>
      <c r="AG3754" t="s">
        <v>1972</v>
      </c>
      <c r="AL3754">
        <v>0</v>
      </c>
      <c r="AN3754" t="s">
        <v>1974</v>
      </c>
      <c r="AO3754">
        <v>0</v>
      </c>
      <c r="AQ3754">
        <v>2258418</v>
      </c>
      <c r="AR3754" t="s">
        <v>4605</v>
      </c>
      <c r="AS3754" t="s">
        <v>5883</v>
      </c>
      <c r="AT3754" t="s">
        <v>2024</v>
      </c>
    </row>
    <row r="3755" spans="1:46" x14ac:dyDescent="0.25">
      <c r="A3755" t="str">
        <f>_xlfn.XLOOKUP(I3755,UTILIZADAS[Contacto1],UTILIZADAS[Source.Name],,0)</f>
        <v>Cobros Mayo</v>
      </c>
      <c r="B3755" s="18">
        <f>VLOOKUP(J3755,Ref!A:C,3,0)</f>
        <v>0</v>
      </c>
      <c r="C3755" s="18">
        <f>VLOOKUP(J3755,Ref!A:D,4,0)</f>
        <v>0</v>
      </c>
      <c r="D3755" s="18" t="str">
        <f t="shared" si="174"/>
        <v>21/may</v>
      </c>
      <c r="E3755" s="18">
        <f t="shared" si="175"/>
        <v>12</v>
      </c>
      <c r="F3755" s="18">
        <v>1</v>
      </c>
      <c r="G3755" s="18">
        <f t="shared" si="176"/>
        <v>0</v>
      </c>
      <c r="H3755" s="3">
        <v>46163.673645833333</v>
      </c>
      <c r="I3755">
        <v>67796670</v>
      </c>
      <c r="J3755" t="s">
        <v>1967</v>
      </c>
      <c r="K3755" t="s">
        <v>1968</v>
      </c>
      <c r="L3755" t="s">
        <v>1969</v>
      </c>
      <c r="M3755" t="s">
        <v>1970</v>
      </c>
      <c r="O3755">
        <v>369046840000</v>
      </c>
      <c r="P3755">
        <v>16018</v>
      </c>
      <c r="Q3755">
        <v>-4</v>
      </c>
      <c r="R3755">
        <v>1</v>
      </c>
      <c r="S3755">
        <v>67796670</v>
      </c>
      <c r="U3755" t="s">
        <v>6183</v>
      </c>
      <c r="W3755" t="s">
        <v>5408</v>
      </c>
      <c r="X3755">
        <v>369046840000</v>
      </c>
      <c r="Y3755" t="s">
        <v>65</v>
      </c>
      <c r="Z3755" t="s">
        <v>66</v>
      </c>
      <c r="AG3755" t="s">
        <v>1972</v>
      </c>
      <c r="AL3755">
        <v>0</v>
      </c>
      <c r="AN3755" t="s">
        <v>1974</v>
      </c>
      <c r="AO3755">
        <v>0</v>
      </c>
      <c r="AQ3755">
        <v>2258418</v>
      </c>
      <c r="AR3755" t="s">
        <v>4605</v>
      </c>
      <c r="AS3755" t="s">
        <v>5883</v>
      </c>
      <c r="AT3755" t="s">
        <v>1975</v>
      </c>
    </row>
    <row r="3756" spans="1:46" x14ac:dyDescent="0.25">
      <c r="A3756" t="str">
        <f>_xlfn.XLOOKUP(I3756,UTILIZADAS[Contacto1],UTILIZADAS[Source.Name],,0)</f>
        <v>Cobros Mayo</v>
      </c>
      <c r="B3756" s="18">
        <f>VLOOKUP(J3756,Ref!A:C,3,0)</f>
        <v>0</v>
      </c>
      <c r="C3756" s="18">
        <f>VLOOKUP(J3756,Ref!A:D,4,0)</f>
        <v>0</v>
      </c>
      <c r="D3756" s="18" t="str">
        <f t="shared" si="174"/>
        <v>22/may</v>
      </c>
      <c r="E3756" s="18">
        <f t="shared" si="175"/>
        <v>12</v>
      </c>
      <c r="F3756" s="18">
        <v>1</v>
      </c>
      <c r="G3756" s="18">
        <f t="shared" si="176"/>
        <v>1</v>
      </c>
      <c r="H3756" s="3">
        <v>46164.461550925924</v>
      </c>
      <c r="I3756">
        <v>67796670</v>
      </c>
      <c r="J3756" t="s">
        <v>2023</v>
      </c>
      <c r="K3756" t="s">
        <v>1968</v>
      </c>
      <c r="L3756" t="s">
        <v>1969</v>
      </c>
      <c r="M3756" t="s">
        <v>1970</v>
      </c>
      <c r="O3756">
        <v>369046840000</v>
      </c>
      <c r="P3756">
        <v>16018</v>
      </c>
      <c r="Q3756">
        <v>-4</v>
      </c>
      <c r="R3756">
        <v>1</v>
      </c>
      <c r="S3756">
        <v>67796670</v>
      </c>
      <c r="U3756" t="s">
        <v>6183</v>
      </c>
      <c r="W3756" t="s">
        <v>5408</v>
      </c>
      <c r="X3756">
        <v>369046840000</v>
      </c>
      <c r="Y3756" t="s">
        <v>65</v>
      </c>
      <c r="Z3756" t="s">
        <v>66</v>
      </c>
      <c r="AG3756" t="s">
        <v>1972</v>
      </c>
      <c r="AL3756">
        <v>0</v>
      </c>
      <c r="AN3756" t="s">
        <v>1974</v>
      </c>
      <c r="AO3756">
        <v>0</v>
      </c>
      <c r="AQ3756">
        <v>2258418</v>
      </c>
      <c r="AR3756" t="s">
        <v>4605</v>
      </c>
      <c r="AS3756" t="s">
        <v>5883</v>
      </c>
      <c r="AT3756" t="s">
        <v>2024</v>
      </c>
    </row>
    <row r="3757" spans="1:46" x14ac:dyDescent="0.25">
      <c r="A3757" t="str">
        <f>_xlfn.XLOOKUP(I3757,UTILIZADAS[Contacto1],UTILIZADAS[Source.Name],,0)</f>
        <v>Cobros Mayo</v>
      </c>
      <c r="B3757" s="18">
        <f>VLOOKUP(J3757,Ref!A:C,3,0)</f>
        <v>1</v>
      </c>
      <c r="C3757" s="18">
        <f>VLOOKUP(J3757,Ref!A:D,4,0)</f>
        <v>1</v>
      </c>
      <c r="D3757" s="18" t="str">
        <f t="shared" si="174"/>
        <v>12/may</v>
      </c>
      <c r="E3757" s="18">
        <f t="shared" si="175"/>
        <v>1</v>
      </c>
      <c r="F3757" s="18">
        <v>1</v>
      </c>
      <c r="G3757" s="18">
        <f t="shared" si="176"/>
        <v>1</v>
      </c>
      <c r="H3757" s="3">
        <v>46154.62300925926</v>
      </c>
      <c r="I3757">
        <v>67818022</v>
      </c>
      <c r="J3757">
        <v>6007</v>
      </c>
      <c r="K3757" t="s">
        <v>1983</v>
      </c>
      <c r="L3757" t="s">
        <v>1897</v>
      </c>
      <c r="M3757" t="s">
        <v>1970</v>
      </c>
      <c r="O3757">
        <v>357367140000</v>
      </c>
      <c r="P3757">
        <v>16018</v>
      </c>
      <c r="Q3757">
        <v>-4</v>
      </c>
      <c r="R3757">
        <v>1</v>
      </c>
      <c r="S3757">
        <v>67818022</v>
      </c>
      <c r="U3757" t="s">
        <v>6184</v>
      </c>
      <c r="W3757" t="s">
        <v>5410</v>
      </c>
      <c r="X3757">
        <v>357367140000</v>
      </c>
      <c r="Y3757" t="s">
        <v>85</v>
      </c>
      <c r="Z3757" t="s">
        <v>4619</v>
      </c>
      <c r="AF3757" t="s">
        <v>1976</v>
      </c>
      <c r="AG3757" t="s">
        <v>1972</v>
      </c>
      <c r="AL3757">
        <v>161</v>
      </c>
      <c r="AM3757" t="s">
        <v>1979</v>
      </c>
      <c r="AN3757" t="s">
        <v>1987</v>
      </c>
      <c r="AO3757">
        <v>0</v>
      </c>
      <c r="AQ3757">
        <v>2258419</v>
      </c>
      <c r="AR3757" t="s">
        <v>4605</v>
      </c>
      <c r="AS3757" t="s">
        <v>5883</v>
      </c>
      <c r="AT3757" t="s">
        <v>1898</v>
      </c>
    </row>
    <row r="3758" spans="1:46" x14ac:dyDescent="0.25">
      <c r="A3758" t="e">
        <f>_xlfn.XLOOKUP(I3758,UTILIZADAS[Contacto1],UTILIZADAS[Source.Name],,0)</f>
        <v>#N/A</v>
      </c>
      <c r="B3758" s="18">
        <f>VLOOKUP(J3758,Ref!A:C,3,0)</f>
        <v>1</v>
      </c>
      <c r="C3758" s="18">
        <f>VLOOKUP(J3758,Ref!A:D,4,0)</f>
        <v>1</v>
      </c>
      <c r="D3758" s="18" t="str">
        <f t="shared" si="174"/>
        <v>19/may</v>
      </c>
      <c r="E3758" s="18">
        <f t="shared" si="175"/>
        <v>1</v>
      </c>
      <c r="F3758" s="18">
        <v>1</v>
      </c>
      <c r="G3758" s="18">
        <f t="shared" si="176"/>
        <v>1</v>
      </c>
      <c r="H3758" s="3">
        <v>46161.623831018522</v>
      </c>
      <c r="I3758">
        <v>67839886</v>
      </c>
      <c r="J3758">
        <v>6007</v>
      </c>
      <c r="K3758" t="s">
        <v>1983</v>
      </c>
      <c r="L3758" t="s">
        <v>1897</v>
      </c>
      <c r="M3758" t="s">
        <v>1970</v>
      </c>
      <c r="P3758">
        <v>998</v>
      </c>
      <c r="Q3758">
        <v>0</v>
      </c>
      <c r="S3758">
        <v>67839886</v>
      </c>
      <c r="AF3758" t="s">
        <v>1976</v>
      </c>
      <c r="AG3758" t="s">
        <v>1972</v>
      </c>
      <c r="AL3758">
        <v>59</v>
      </c>
      <c r="AM3758" t="s">
        <v>1979</v>
      </c>
      <c r="AN3758" t="s">
        <v>1977</v>
      </c>
      <c r="AO3758">
        <v>0</v>
      </c>
      <c r="AQ3758">
        <v>2267583</v>
      </c>
      <c r="AR3758" t="s">
        <v>1978</v>
      </c>
      <c r="AT3758" t="s">
        <v>1898</v>
      </c>
    </row>
    <row r="3759" spans="1:46" x14ac:dyDescent="0.25">
      <c r="A3759" t="str">
        <f>_xlfn.XLOOKUP(I3759,UTILIZADAS[Contacto1],UTILIZADAS[Source.Name],,0)</f>
        <v>Cobros Abril Canal Fijo</v>
      </c>
      <c r="B3759" s="18">
        <f>VLOOKUP(J3759,Ref!A:C,3,0)</f>
        <v>0</v>
      </c>
      <c r="C3759" s="18">
        <f>VLOOKUP(J3759,Ref!A:D,4,0)</f>
        <v>0</v>
      </c>
      <c r="D3759" s="18" t="str">
        <f t="shared" si="174"/>
        <v>04/may</v>
      </c>
      <c r="E3759" s="18">
        <f t="shared" si="175"/>
        <v>10</v>
      </c>
      <c r="F3759" s="18">
        <v>1</v>
      </c>
      <c r="G3759" s="18">
        <f t="shared" si="176"/>
        <v>0</v>
      </c>
      <c r="H3759" s="3">
        <v>46146.483912037038</v>
      </c>
      <c r="I3759">
        <v>67844698</v>
      </c>
      <c r="J3759" t="s">
        <v>1967</v>
      </c>
      <c r="K3759" t="s">
        <v>1968</v>
      </c>
      <c r="L3759" t="s">
        <v>1969</v>
      </c>
      <c r="M3759" t="s">
        <v>1970</v>
      </c>
      <c r="O3759">
        <v>368046250000</v>
      </c>
      <c r="P3759">
        <v>16017</v>
      </c>
      <c r="Q3759">
        <v>-4</v>
      </c>
      <c r="R3759">
        <v>1</v>
      </c>
      <c r="S3759">
        <v>67844698</v>
      </c>
      <c r="U3759" t="s">
        <v>2538</v>
      </c>
      <c r="W3759" t="s">
        <v>4146</v>
      </c>
      <c r="X3759" t="s">
        <v>66</v>
      </c>
      <c r="Y3759" t="s">
        <v>65</v>
      </c>
      <c r="Z3759">
        <v>368046250000</v>
      </c>
      <c r="AG3759" t="s">
        <v>1972</v>
      </c>
      <c r="AI3759" t="s">
        <v>3335</v>
      </c>
      <c r="AL3759">
        <v>0</v>
      </c>
      <c r="AN3759" t="s">
        <v>1974</v>
      </c>
      <c r="AO3759">
        <v>0</v>
      </c>
      <c r="AQ3759">
        <v>2252377</v>
      </c>
      <c r="AR3759" t="s">
        <v>2241</v>
      </c>
      <c r="AS3759" t="s">
        <v>4163</v>
      </c>
      <c r="AT3759" t="s">
        <v>1975</v>
      </c>
    </row>
    <row r="3760" spans="1:46" x14ac:dyDescent="0.25">
      <c r="A3760" t="str">
        <f>_xlfn.XLOOKUP(I3760,UTILIZADAS[Contacto1],UTILIZADAS[Source.Name],,0)</f>
        <v>Cobros Abril Canal Fijo</v>
      </c>
      <c r="B3760" s="18">
        <f>VLOOKUP(J3760,Ref!A:C,3,0)</f>
        <v>0</v>
      </c>
      <c r="C3760" s="18">
        <f>VLOOKUP(J3760,Ref!A:D,4,0)</f>
        <v>0</v>
      </c>
      <c r="D3760" s="18" t="str">
        <f t="shared" si="174"/>
        <v>06/may</v>
      </c>
      <c r="E3760" s="18">
        <f t="shared" si="175"/>
        <v>10</v>
      </c>
      <c r="F3760" s="18">
        <v>1</v>
      </c>
      <c r="G3760" s="18">
        <f t="shared" si="176"/>
        <v>0</v>
      </c>
      <c r="H3760" s="3">
        <v>46148.488668981481</v>
      </c>
      <c r="I3760">
        <v>67844698</v>
      </c>
      <c r="J3760" t="s">
        <v>2023</v>
      </c>
      <c r="K3760" t="s">
        <v>1968</v>
      </c>
      <c r="L3760" t="s">
        <v>1969</v>
      </c>
      <c r="M3760" t="s">
        <v>1970</v>
      </c>
      <c r="O3760">
        <v>368046250000</v>
      </c>
      <c r="P3760">
        <v>16017</v>
      </c>
      <c r="Q3760">
        <v>-4</v>
      </c>
      <c r="R3760">
        <v>1</v>
      </c>
      <c r="S3760">
        <v>67844698</v>
      </c>
      <c r="U3760" t="s">
        <v>2538</v>
      </c>
      <c r="W3760" t="s">
        <v>4146</v>
      </c>
      <c r="X3760" t="s">
        <v>66</v>
      </c>
      <c r="Y3760" t="s">
        <v>65</v>
      </c>
      <c r="Z3760">
        <v>368046250000</v>
      </c>
      <c r="AG3760" t="s">
        <v>1972</v>
      </c>
      <c r="AI3760" t="s">
        <v>3335</v>
      </c>
      <c r="AL3760">
        <v>0</v>
      </c>
      <c r="AN3760" t="s">
        <v>1974</v>
      </c>
      <c r="AO3760">
        <v>0</v>
      </c>
      <c r="AQ3760">
        <v>2252377</v>
      </c>
      <c r="AR3760" t="s">
        <v>2241</v>
      </c>
      <c r="AS3760" t="s">
        <v>4163</v>
      </c>
      <c r="AT3760" t="s">
        <v>2024</v>
      </c>
    </row>
    <row r="3761" spans="1:46" x14ac:dyDescent="0.25">
      <c r="A3761" t="str">
        <f>_xlfn.XLOOKUP(I3761,UTILIZADAS[Contacto1],UTILIZADAS[Source.Name],,0)</f>
        <v>Cobros Abril Canal Fijo</v>
      </c>
      <c r="B3761" s="18">
        <f>VLOOKUP(J3761,Ref!A:C,3,0)</f>
        <v>0</v>
      </c>
      <c r="C3761" s="18">
        <f>VLOOKUP(J3761,Ref!A:D,4,0)</f>
        <v>0</v>
      </c>
      <c r="D3761" s="18" t="str">
        <f t="shared" si="174"/>
        <v>06/may</v>
      </c>
      <c r="E3761" s="18">
        <f t="shared" si="175"/>
        <v>10</v>
      </c>
      <c r="F3761" s="18">
        <v>1</v>
      </c>
      <c r="G3761" s="18">
        <f t="shared" si="176"/>
        <v>0</v>
      </c>
      <c r="H3761" s="3">
        <v>46148.710682870369</v>
      </c>
      <c r="I3761">
        <v>67844698</v>
      </c>
      <c r="J3761" t="s">
        <v>1967</v>
      </c>
      <c r="K3761" t="s">
        <v>1968</v>
      </c>
      <c r="L3761" t="s">
        <v>1969</v>
      </c>
      <c r="M3761" t="s">
        <v>1970</v>
      </c>
      <c r="O3761">
        <v>368046250000</v>
      </c>
      <c r="P3761">
        <v>16017</v>
      </c>
      <c r="Q3761">
        <v>-4</v>
      </c>
      <c r="R3761">
        <v>1</v>
      </c>
      <c r="S3761">
        <v>67844698</v>
      </c>
      <c r="U3761" t="s">
        <v>2538</v>
      </c>
      <c r="W3761" t="s">
        <v>4146</v>
      </c>
      <c r="X3761" t="s">
        <v>66</v>
      </c>
      <c r="Y3761" t="s">
        <v>65</v>
      </c>
      <c r="Z3761">
        <v>368046250000</v>
      </c>
      <c r="AG3761" t="s">
        <v>1972</v>
      </c>
      <c r="AI3761" t="s">
        <v>3335</v>
      </c>
      <c r="AL3761">
        <v>0</v>
      </c>
      <c r="AN3761" t="s">
        <v>1974</v>
      </c>
      <c r="AO3761">
        <v>0</v>
      </c>
      <c r="AQ3761">
        <v>2252377</v>
      </c>
      <c r="AR3761" t="s">
        <v>2241</v>
      </c>
      <c r="AS3761" t="s">
        <v>4163</v>
      </c>
      <c r="AT3761" t="s">
        <v>1975</v>
      </c>
    </row>
    <row r="3762" spans="1:46" x14ac:dyDescent="0.25">
      <c r="A3762" t="str">
        <f>_xlfn.XLOOKUP(I3762,UTILIZADAS[Contacto1],UTILIZADAS[Source.Name],,0)</f>
        <v>Cobros Abril Canal Fijo</v>
      </c>
      <c r="B3762" s="18">
        <f>VLOOKUP(J3762,Ref!A:C,3,0)</f>
        <v>0</v>
      </c>
      <c r="C3762" s="18">
        <f>VLOOKUP(J3762,Ref!A:D,4,0)</f>
        <v>0</v>
      </c>
      <c r="D3762" s="18" t="str">
        <f t="shared" ref="D3762:D3825" si="177">TEXT(H3762,"dd/mmm")</f>
        <v>08/may</v>
      </c>
      <c r="E3762" s="18">
        <f t="shared" ref="E3762:E3825" si="178">+COUNTIF(I:I,I3762)</f>
        <v>10</v>
      </c>
      <c r="F3762" s="18">
        <v>1</v>
      </c>
      <c r="G3762" s="18">
        <f t="shared" ref="G3762:G3825" si="179">IF(I3762=I3763,0,1)</f>
        <v>0</v>
      </c>
      <c r="H3762" s="3">
        <v>46150.707476851851</v>
      </c>
      <c r="I3762">
        <v>67844698</v>
      </c>
      <c r="J3762" t="s">
        <v>1967</v>
      </c>
      <c r="K3762" t="s">
        <v>1968</v>
      </c>
      <c r="L3762" t="s">
        <v>1969</v>
      </c>
      <c r="M3762" t="s">
        <v>1970</v>
      </c>
      <c r="O3762">
        <v>368046250000</v>
      </c>
      <c r="P3762">
        <v>16017</v>
      </c>
      <c r="Q3762">
        <v>-4</v>
      </c>
      <c r="R3762">
        <v>1</v>
      </c>
      <c r="S3762">
        <v>67844698</v>
      </c>
      <c r="U3762" t="s">
        <v>2538</v>
      </c>
      <c r="W3762" t="s">
        <v>4146</v>
      </c>
      <c r="X3762" t="s">
        <v>66</v>
      </c>
      <c r="Y3762" t="s">
        <v>65</v>
      </c>
      <c r="Z3762">
        <v>368046250000</v>
      </c>
      <c r="AG3762" t="s">
        <v>1972</v>
      </c>
      <c r="AI3762" t="s">
        <v>3335</v>
      </c>
      <c r="AL3762">
        <v>0</v>
      </c>
      <c r="AN3762" t="s">
        <v>1974</v>
      </c>
      <c r="AO3762">
        <v>0</v>
      </c>
      <c r="AQ3762">
        <v>2252377</v>
      </c>
      <c r="AR3762" t="s">
        <v>2241</v>
      </c>
      <c r="AS3762" t="s">
        <v>4163</v>
      </c>
      <c r="AT3762" t="s">
        <v>1975</v>
      </c>
    </row>
    <row r="3763" spans="1:46" x14ac:dyDescent="0.25">
      <c r="A3763" t="str">
        <f>_xlfn.XLOOKUP(I3763,UTILIZADAS[Contacto1],UTILIZADAS[Source.Name],,0)</f>
        <v>Cobros Abril Canal Fijo</v>
      </c>
      <c r="B3763" s="18">
        <f>VLOOKUP(J3763,Ref!A:C,3,0)</f>
        <v>0</v>
      </c>
      <c r="C3763" s="18">
        <f>VLOOKUP(J3763,Ref!A:D,4,0)</f>
        <v>0</v>
      </c>
      <c r="D3763" s="18" t="str">
        <f t="shared" si="177"/>
        <v>12/may</v>
      </c>
      <c r="E3763" s="18">
        <f t="shared" si="178"/>
        <v>10</v>
      </c>
      <c r="F3763" s="18">
        <v>1</v>
      </c>
      <c r="G3763" s="18">
        <f t="shared" si="179"/>
        <v>0</v>
      </c>
      <c r="H3763" s="3">
        <v>46154.624918981484</v>
      </c>
      <c r="I3763">
        <v>67844698</v>
      </c>
      <c r="J3763" t="s">
        <v>1967</v>
      </c>
      <c r="K3763" t="s">
        <v>1968</v>
      </c>
      <c r="L3763" t="s">
        <v>1969</v>
      </c>
      <c r="M3763" t="s">
        <v>1970</v>
      </c>
      <c r="O3763">
        <v>368046250000</v>
      </c>
      <c r="P3763">
        <v>16018</v>
      </c>
      <c r="Q3763">
        <v>-4</v>
      </c>
      <c r="R3763">
        <v>1</v>
      </c>
      <c r="S3763">
        <v>67844698</v>
      </c>
      <c r="U3763" t="s">
        <v>2538</v>
      </c>
      <c r="W3763" t="s">
        <v>4146</v>
      </c>
      <c r="X3763">
        <v>368046250000</v>
      </c>
      <c r="Y3763" t="s">
        <v>65</v>
      </c>
      <c r="Z3763" t="s">
        <v>66</v>
      </c>
      <c r="AG3763" t="s">
        <v>1972</v>
      </c>
      <c r="AL3763">
        <v>0</v>
      </c>
      <c r="AN3763" t="s">
        <v>1974</v>
      </c>
      <c r="AO3763">
        <v>0</v>
      </c>
      <c r="AQ3763">
        <v>2258420</v>
      </c>
      <c r="AR3763" t="s">
        <v>4605</v>
      </c>
      <c r="AS3763" t="s">
        <v>5883</v>
      </c>
      <c r="AT3763" t="s">
        <v>1975</v>
      </c>
    </row>
    <row r="3764" spans="1:46" x14ac:dyDescent="0.25">
      <c r="A3764" t="str">
        <f>_xlfn.XLOOKUP(I3764,UTILIZADAS[Contacto1],UTILIZADAS[Source.Name],,0)</f>
        <v>Cobros Abril Canal Fijo</v>
      </c>
      <c r="B3764" s="18">
        <f>VLOOKUP(J3764,Ref!A:C,3,0)</f>
        <v>0</v>
      </c>
      <c r="C3764" s="18">
        <f>VLOOKUP(J3764,Ref!A:D,4,0)</f>
        <v>0</v>
      </c>
      <c r="D3764" s="18" t="str">
        <f t="shared" si="177"/>
        <v>14/may</v>
      </c>
      <c r="E3764" s="18">
        <f t="shared" si="178"/>
        <v>10</v>
      </c>
      <c r="F3764" s="18">
        <v>1</v>
      </c>
      <c r="G3764" s="18">
        <f t="shared" si="179"/>
        <v>0</v>
      </c>
      <c r="H3764" s="3">
        <v>46156.665949074071</v>
      </c>
      <c r="I3764">
        <v>67844698</v>
      </c>
      <c r="J3764" t="s">
        <v>1967</v>
      </c>
      <c r="K3764" t="s">
        <v>1968</v>
      </c>
      <c r="L3764" t="s">
        <v>1969</v>
      </c>
      <c r="M3764" t="s">
        <v>1970</v>
      </c>
      <c r="O3764">
        <v>368046250000</v>
      </c>
      <c r="P3764">
        <v>16018</v>
      </c>
      <c r="Q3764">
        <v>-4</v>
      </c>
      <c r="R3764">
        <v>1</v>
      </c>
      <c r="S3764">
        <v>67844698</v>
      </c>
      <c r="U3764" t="s">
        <v>2538</v>
      </c>
      <c r="W3764" t="s">
        <v>4146</v>
      </c>
      <c r="X3764">
        <v>368046250000</v>
      </c>
      <c r="Y3764" t="s">
        <v>65</v>
      </c>
      <c r="Z3764" t="s">
        <v>66</v>
      </c>
      <c r="AG3764" t="s">
        <v>1972</v>
      </c>
      <c r="AL3764">
        <v>0</v>
      </c>
      <c r="AN3764" t="s">
        <v>1974</v>
      </c>
      <c r="AO3764">
        <v>0</v>
      </c>
      <c r="AQ3764">
        <v>2258420</v>
      </c>
      <c r="AR3764" t="s">
        <v>4605</v>
      </c>
      <c r="AS3764" t="s">
        <v>5883</v>
      </c>
      <c r="AT3764" t="s">
        <v>1975</v>
      </c>
    </row>
    <row r="3765" spans="1:46" x14ac:dyDescent="0.25">
      <c r="A3765" t="str">
        <f>_xlfn.XLOOKUP(I3765,UTILIZADAS[Contacto1],UTILIZADAS[Source.Name],,0)</f>
        <v>Cobros Abril Canal Fijo</v>
      </c>
      <c r="B3765" s="18">
        <f>VLOOKUP(J3765,Ref!A:C,3,0)</f>
        <v>0</v>
      </c>
      <c r="C3765" s="18">
        <f>VLOOKUP(J3765,Ref!A:D,4,0)</f>
        <v>0</v>
      </c>
      <c r="D3765" s="18" t="str">
        <f t="shared" si="177"/>
        <v>19/may</v>
      </c>
      <c r="E3765" s="18">
        <f t="shared" si="178"/>
        <v>10</v>
      </c>
      <c r="F3765" s="18">
        <v>1</v>
      </c>
      <c r="G3765" s="18">
        <f t="shared" si="179"/>
        <v>0</v>
      </c>
      <c r="H3765" s="3">
        <v>46161.39916666667</v>
      </c>
      <c r="I3765">
        <v>67844698</v>
      </c>
      <c r="J3765" t="s">
        <v>1967</v>
      </c>
      <c r="K3765" t="s">
        <v>1968</v>
      </c>
      <c r="L3765" t="s">
        <v>1969</v>
      </c>
      <c r="M3765" t="s">
        <v>1970</v>
      </c>
      <c r="O3765">
        <v>368046250000</v>
      </c>
      <c r="P3765">
        <v>16018</v>
      </c>
      <c r="Q3765">
        <v>-4</v>
      </c>
      <c r="R3765">
        <v>1</v>
      </c>
      <c r="S3765">
        <v>67844698</v>
      </c>
      <c r="U3765" t="s">
        <v>2538</v>
      </c>
      <c r="W3765" t="s">
        <v>4146</v>
      </c>
      <c r="X3765">
        <v>368046250000</v>
      </c>
      <c r="Y3765" t="s">
        <v>65</v>
      </c>
      <c r="Z3765" t="s">
        <v>66</v>
      </c>
      <c r="AG3765" t="s">
        <v>1972</v>
      </c>
      <c r="AL3765">
        <v>0</v>
      </c>
      <c r="AN3765" t="s">
        <v>1974</v>
      </c>
      <c r="AO3765">
        <v>0</v>
      </c>
      <c r="AQ3765">
        <v>2258420</v>
      </c>
      <c r="AR3765" t="s">
        <v>4605</v>
      </c>
      <c r="AS3765" t="s">
        <v>5883</v>
      </c>
      <c r="AT3765" t="s">
        <v>1975</v>
      </c>
    </row>
    <row r="3766" spans="1:46" x14ac:dyDescent="0.25">
      <c r="A3766" t="str">
        <f>_xlfn.XLOOKUP(I3766,UTILIZADAS[Contacto1],UTILIZADAS[Source.Name],,0)</f>
        <v>Cobros Abril Canal Fijo</v>
      </c>
      <c r="B3766" s="18">
        <f>VLOOKUP(J3766,Ref!A:C,3,0)</f>
        <v>0</v>
      </c>
      <c r="C3766" s="18">
        <f>VLOOKUP(J3766,Ref!A:D,4,0)</f>
        <v>0</v>
      </c>
      <c r="D3766" s="18" t="str">
        <f t="shared" si="177"/>
        <v>20/may</v>
      </c>
      <c r="E3766" s="18">
        <f t="shared" si="178"/>
        <v>10</v>
      </c>
      <c r="F3766" s="18">
        <v>1</v>
      </c>
      <c r="G3766" s="18">
        <f t="shared" si="179"/>
        <v>0</v>
      </c>
      <c r="H3766" s="3">
        <v>46162.613182870373</v>
      </c>
      <c r="I3766">
        <v>67844698</v>
      </c>
      <c r="J3766" t="s">
        <v>1967</v>
      </c>
      <c r="K3766" t="s">
        <v>1968</v>
      </c>
      <c r="L3766" t="s">
        <v>1969</v>
      </c>
      <c r="M3766" t="s">
        <v>1970</v>
      </c>
      <c r="O3766">
        <v>368046250000</v>
      </c>
      <c r="P3766">
        <v>16018</v>
      </c>
      <c r="Q3766">
        <v>-4</v>
      </c>
      <c r="R3766">
        <v>1</v>
      </c>
      <c r="S3766">
        <v>67844698</v>
      </c>
      <c r="U3766" t="s">
        <v>2538</v>
      </c>
      <c r="W3766" t="s">
        <v>4146</v>
      </c>
      <c r="X3766">
        <v>368046250000</v>
      </c>
      <c r="Y3766" t="s">
        <v>65</v>
      </c>
      <c r="Z3766" t="s">
        <v>66</v>
      </c>
      <c r="AG3766" t="s">
        <v>1972</v>
      </c>
      <c r="AL3766">
        <v>0</v>
      </c>
      <c r="AN3766" t="s">
        <v>1974</v>
      </c>
      <c r="AO3766">
        <v>0</v>
      </c>
      <c r="AQ3766">
        <v>2258420</v>
      </c>
      <c r="AR3766" t="s">
        <v>4605</v>
      </c>
      <c r="AS3766" t="s">
        <v>5883</v>
      </c>
      <c r="AT3766" t="s">
        <v>1975</v>
      </c>
    </row>
    <row r="3767" spans="1:46" x14ac:dyDescent="0.25">
      <c r="A3767" t="str">
        <f>_xlfn.XLOOKUP(I3767,UTILIZADAS[Contacto1],UTILIZADAS[Source.Name],,0)</f>
        <v>Cobros Abril Canal Fijo</v>
      </c>
      <c r="B3767" s="18">
        <f>VLOOKUP(J3767,Ref!A:C,3,0)</f>
        <v>0</v>
      </c>
      <c r="C3767" s="18">
        <f>VLOOKUP(J3767,Ref!A:D,4,0)</f>
        <v>0</v>
      </c>
      <c r="D3767" s="18" t="str">
        <f t="shared" si="177"/>
        <v>21/may</v>
      </c>
      <c r="E3767" s="18">
        <f t="shared" si="178"/>
        <v>10</v>
      </c>
      <c r="F3767" s="18">
        <v>1</v>
      </c>
      <c r="G3767" s="18">
        <f t="shared" si="179"/>
        <v>0</v>
      </c>
      <c r="H3767" s="3">
        <v>46163.621712962966</v>
      </c>
      <c r="I3767">
        <v>67844698</v>
      </c>
      <c r="J3767" t="s">
        <v>1967</v>
      </c>
      <c r="K3767" t="s">
        <v>1968</v>
      </c>
      <c r="L3767" t="s">
        <v>1969</v>
      </c>
      <c r="M3767" t="s">
        <v>1970</v>
      </c>
      <c r="O3767">
        <v>368046250000</v>
      </c>
      <c r="P3767">
        <v>16018</v>
      </c>
      <c r="Q3767">
        <v>-4</v>
      </c>
      <c r="R3767">
        <v>1</v>
      </c>
      <c r="S3767">
        <v>67844698</v>
      </c>
      <c r="U3767" t="s">
        <v>2538</v>
      </c>
      <c r="W3767" t="s">
        <v>4146</v>
      </c>
      <c r="X3767">
        <v>368046250000</v>
      </c>
      <c r="Y3767" t="s">
        <v>65</v>
      </c>
      <c r="Z3767" t="s">
        <v>66</v>
      </c>
      <c r="AG3767" t="s">
        <v>1972</v>
      </c>
      <c r="AL3767">
        <v>0</v>
      </c>
      <c r="AN3767" t="s">
        <v>1974</v>
      </c>
      <c r="AO3767">
        <v>0</v>
      </c>
      <c r="AQ3767">
        <v>2258420</v>
      </c>
      <c r="AR3767" t="s">
        <v>4605</v>
      </c>
      <c r="AS3767" t="s">
        <v>5883</v>
      </c>
      <c r="AT3767" t="s">
        <v>1975</v>
      </c>
    </row>
    <row r="3768" spans="1:46" x14ac:dyDescent="0.25">
      <c r="A3768" t="str">
        <f>_xlfn.XLOOKUP(I3768,UTILIZADAS[Contacto1],UTILIZADAS[Source.Name],,0)</f>
        <v>Cobros Abril Canal Fijo</v>
      </c>
      <c r="B3768" s="18">
        <f>VLOOKUP(J3768,Ref!A:C,3,0)</f>
        <v>0</v>
      </c>
      <c r="C3768" s="18">
        <f>VLOOKUP(J3768,Ref!A:D,4,0)</f>
        <v>0</v>
      </c>
      <c r="D3768" s="18" t="str">
        <f t="shared" si="177"/>
        <v>22/may</v>
      </c>
      <c r="E3768" s="18">
        <f t="shared" si="178"/>
        <v>10</v>
      </c>
      <c r="F3768" s="18">
        <v>1</v>
      </c>
      <c r="G3768" s="18">
        <f t="shared" si="179"/>
        <v>1</v>
      </c>
      <c r="H3768" s="3">
        <v>46164.463831018518</v>
      </c>
      <c r="I3768">
        <v>67844698</v>
      </c>
      <c r="J3768" t="s">
        <v>2023</v>
      </c>
      <c r="K3768" t="s">
        <v>1968</v>
      </c>
      <c r="L3768" t="s">
        <v>1969</v>
      </c>
      <c r="M3768" t="s">
        <v>1970</v>
      </c>
      <c r="O3768">
        <v>368046250000</v>
      </c>
      <c r="P3768">
        <v>16018</v>
      </c>
      <c r="Q3768">
        <v>-4</v>
      </c>
      <c r="R3768">
        <v>1</v>
      </c>
      <c r="S3768">
        <v>67844698</v>
      </c>
      <c r="U3768" t="s">
        <v>2538</v>
      </c>
      <c r="W3768" t="s">
        <v>4146</v>
      </c>
      <c r="X3768">
        <v>368046250000</v>
      </c>
      <c r="Y3768" t="s">
        <v>65</v>
      </c>
      <c r="Z3768" t="s">
        <v>66</v>
      </c>
      <c r="AG3768" t="s">
        <v>1972</v>
      </c>
      <c r="AL3768">
        <v>0</v>
      </c>
      <c r="AN3768" t="s">
        <v>1974</v>
      </c>
      <c r="AO3768">
        <v>0</v>
      </c>
      <c r="AQ3768">
        <v>2258420</v>
      </c>
      <c r="AR3768" t="s">
        <v>4605</v>
      </c>
      <c r="AS3768" t="s">
        <v>5883</v>
      </c>
      <c r="AT3768" t="s">
        <v>2024</v>
      </c>
    </row>
    <row r="3769" spans="1:46" x14ac:dyDescent="0.25">
      <c r="A3769" t="str">
        <f>_xlfn.XLOOKUP(I3769,UTILIZADAS[Contacto1],UTILIZADAS[Source.Name],,0)</f>
        <v>Cobros Mayo</v>
      </c>
      <c r="B3769" s="18">
        <f>VLOOKUP(J3769,Ref!A:C,3,0)</f>
        <v>0</v>
      </c>
      <c r="C3769" s="18">
        <f>VLOOKUP(J3769,Ref!A:D,4,0)</f>
        <v>0</v>
      </c>
      <c r="D3769" s="18" t="str">
        <f t="shared" si="177"/>
        <v>12/may</v>
      </c>
      <c r="E3769" s="18">
        <f t="shared" si="178"/>
        <v>1</v>
      </c>
      <c r="F3769" s="18">
        <v>1</v>
      </c>
      <c r="G3769" s="18">
        <f t="shared" si="179"/>
        <v>1</v>
      </c>
      <c r="H3769" s="3">
        <v>46154.625347222223</v>
      </c>
      <c r="I3769">
        <v>67847694</v>
      </c>
      <c r="J3769">
        <v>6004</v>
      </c>
      <c r="K3769" t="s">
        <v>1983</v>
      </c>
      <c r="L3769" t="s">
        <v>1897</v>
      </c>
      <c r="M3769" t="s">
        <v>1970</v>
      </c>
      <c r="O3769">
        <v>283003350000</v>
      </c>
      <c r="P3769">
        <v>16018</v>
      </c>
      <c r="Q3769">
        <v>-4</v>
      </c>
      <c r="R3769">
        <v>1</v>
      </c>
      <c r="S3769">
        <v>67847694</v>
      </c>
      <c r="U3769" t="s">
        <v>6185</v>
      </c>
      <c r="W3769" t="s">
        <v>5412</v>
      </c>
      <c r="X3769">
        <v>283003350000</v>
      </c>
      <c r="Y3769" t="s">
        <v>65</v>
      </c>
      <c r="Z3769" t="s">
        <v>66</v>
      </c>
      <c r="AF3769" t="s">
        <v>1976</v>
      </c>
      <c r="AG3769" t="s">
        <v>1972</v>
      </c>
      <c r="AL3769">
        <v>66</v>
      </c>
      <c r="AM3769" t="s">
        <v>1979</v>
      </c>
      <c r="AN3769" t="s">
        <v>1987</v>
      </c>
      <c r="AO3769">
        <v>0</v>
      </c>
      <c r="AQ3769">
        <v>2258421</v>
      </c>
      <c r="AR3769" t="s">
        <v>4605</v>
      </c>
      <c r="AS3769" t="s">
        <v>5883</v>
      </c>
      <c r="AT3769" t="s">
        <v>1984</v>
      </c>
    </row>
    <row r="3770" spans="1:46" x14ac:dyDescent="0.25">
      <c r="A3770" t="str">
        <f>_xlfn.XLOOKUP(I3770,UTILIZADAS[Contacto1],UTILIZADAS[Source.Name],,0)</f>
        <v>Cobros Mayo</v>
      </c>
      <c r="B3770" s="18">
        <f>VLOOKUP(J3770,Ref!A:C,3,0)</f>
        <v>0</v>
      </c>
      <c r="C3770" s="18">
        <f>VLOOKUP(J3770,Ref!A:D,4,0)</f>
        <v>0</v>
      </c>
      <c r="D3770" s="18" t="str">
        <f t="shared" si="177"/>
        <v>12/may</v>
      </c>
      <c r="E3770" s="18">
        <f t="shared" si="178"/>
        <v>2</v>
      </c>
      <c r="F3770" s="18">
        <v>1</v>
      </c>
      <c r="G3770" s="18">
        <f t="shared" si="179"/>
        <v>0</v>
      </c>
      <c r="H3770" s="3">
        <v>46154.625625000001</v>
      </c>
      <c r="I3770">
        <v>67848077</v>
      </c>
      <c r="J3770" t="s">
        <v>2021</v>
      </c>
      <c r="K3770" t="s">
        <v>1968</v>
      </c>
      <c r="L3770" t="s">
        <v>1969</v>
      </c>
      <c r="M3770" t="s">
        <v>1970</v>
      </c>
      <c r="O3770">
        <v>206053820000</v>
      </c>
      <c r="P3770">
        <v>16018</v>
      </c>
      <c r="Q3770">
        <v>-4</v>
      </c>
      <c r="R3770">
        <v>1</v>
      </c>
      <c r="S3770">
        <v>67848077</v>
      </c>
      <c r="U3770" t="s">
        <v>5413</v>
      </c>
      <c r="W3770" t="s">
        <v>5414</v>
      </c>
      <c r="X3770">
        <v>206053820000</v>
      </c>
      <c r="Y3770" t="s">
        <v>65</v>
      </c>
      <c r="Z3770" t="s">
        <v>66</v>
      </c>
      <c r="AF3770" t="s">
        <v>1976</v>
      </c>
      <c r="AG3770" t="s">
        <v>1972</v>
      </c>
      <c r="AL3770">
        <v>5</v>
      </c>
      <c r="AN3770" t="s">
        <v>1974</v>
      </c>
      <c r="AO3770">
        <v>0</v>
      </c>
      <c r="AQ3770">
        <v>2258422</v>
      </c>
      <c r="AR3770" t="s">
        <v>4605</v>
      </c>
      <c r="AS3770" t="s">
        <v>5883</v>
      </c>
      <c r="AT3770" t="s">
        <v>2022</v>
      </c>
    </row>
    <row r="3771" spans="1:46" x14ac:dyDescent="0.25">
      <c r="A3771" t="str">
        <f>_xlfn.XLOOKUP(I3771,UTILIZADAS[Contacto1],UTILIZADAS[Source.Name],,0)</f>
        <v>Cobros Mayo</v>
      </c>
      <c r="B3771" s="18">
        <f>VLOOKUP(J3771,Ref!A:C,3,0)</f>
        <v>0</v>
      </c>
      <c r="C3771" s="18">
        <f>VLOOKUP(J3771,Ref!A:D,4,0)</f>
        <v>0</v>
      </c>
      <c r="D3771" s="18" t="str">
        <f t="shared" si="177"/>
        <v>14/may</v>
      </c>
      <c r="E3771" s="18">
        <f t="shared" si="178"/>
        <v>2</v>
      </c>
      <c r="F3771" s="18">
        <v>1</v>
      </c>
      <c r="G3771" s="18">
        <f t="shared" si="179"/>
        <v>1</v>
      </c>
      <c r="H3771" s="3">
        <v>46156.666631944441</v>
      </c>
      <c r="I3771">
        <v>67848077</v>
      </c>
      <c r="J3771">
        <v>6004</v>
      </c>
      <c r="K3771" t="s">
        <v>1983</v>
      </c>
      <c r="L3771" t="s">
        <v>1897</v>
      </c>
      <c r="M3771" t="s">
        <v>1970</v>
      </c>
      <c r="O3771">
        <v>206053820000</v>
      </c>
      <c r="P3771">
        <v>16018</v>
      </c>
      <c r="Q3771">
        <v>-4</v>
      </c>
      <c r="R3771">
        <v>1</v>
      </c>
      <c r="S3771">
        <v>67848077</v>
      </c>
      <c r="U3771" t="s">
        <v>5413</v>
      </c>
      <c r="W3771" t="s">
        <v>5414</v>
      </c>
      <c r="X3771">
        <v>206053820000</v>
      </c>
      <c r="Y3771" t="s">
        <v>65</v>
      </c>
      <c r="Z3771" t="s">
        <v>66</v>
      </c>
      <c r="AF3771" t="s">
        <v>1976</v>
      </c>
      <c r="AG3771" t="s">
        <v>1972</v>
      </c>
      <c r="AL3771">
        <v>146</v>
      </c>
      <c r="AM3771" t="s">
        <v>1979</v>
      </c>
      <c r="AN3771" t="s">
        <v>1987</v>
      </c>
      <c r="AO3771">
        <v>0</v>
      </c>
      <c r="AQ3771">
        <v>2258422</v>
      </c>
      <c r="AR3771" t="s">
        <v>4605</v>
      </c>
      <c r="AS3771" t="s">
        <v>5883</v>
      </c>
      <c r="AT3771" t="s">
        <v>1984</v>
      </c>
    </row>
    <row r="3772" spans="1:46" x14ac:dyDescent="0.25">
      <c r="A3772" t="str">
        <f>_xlfn.XLOOKUP(I3772,UTILIZADAS[Contacto1],UTILIZADAS[Source.Name],,0)</f>
        <v>Cobros Mayo</v>
      </c>
      <c r="B3772" s="18">
        <f>VLOOKUP(J3772,Ref!A:C,3,0)</f>
        <v>0</v>
      </c>
      <c r="C3772" s="18">
        <f>VLOOKUP(J3772,Ref!A:D,4,0)</f>
        <v>0</v>
      </c>
      <c r="D3772" s="18" t="str">
        <f t="shared" si="177"/>
        <v>12/may</v>
      </c>
      <c r="E3772" s="18">
        <f t="shared" si="178"/>
        <v>1</v>
      </c>
      <c r="F3772" s="18">
        <v>1</v>
      </c>
      <c r="G3772" s="18">
        <f t="shared" si="179"/>
        <v>1</v>
      </c>
      <c r="H3772" s="3">
        <v>46154.627754629626</v>
      </c>
      <c r="I3772">
        <v>67850903</v>
      </c>
      <c r="J3772">
        <v>6004</v>
      </c>
      <c r="K3772" t="s">
        <v>1983</v>
      </c>
      <c r="L3772" t="s">
        <v>1897</v>
      </c>
      <c r="M3772" t="s">
        <v>1970</v>
      </c>
      <c r="O3772">
        <v>366089970000</v>
      </c>
      <c r="P3772">
        <v>16018</v>
      </c>
      <c r="Q3772">
        <v>-4</v>
      </c>
      <c r="R3772">
        <v>1</v>
      </c>
      <c r="S3772">
        <v>67850903</v>
      </c>
      <c r="U3772" t="s">
        <v>6186</v>
      </c>
      <c r="W3772" t="s">
        <v>5416</v>
      </c>
      <c r="X3772">
        <v>366089970000</v>
      </c>
      <c r="Y3772" t="s">
        <v>85</v>
      </c>
      <c r="Z3772" t="s">
        <v>66</v>
      </c>
      <c r="AF3772" t="s">
        <v>1976</v>
      </c>
      <c r="AG3772" t="s">
        <v>1972</v>
      </c>
      <c r="AL3772">
        <v>223</v>
      </c>
      <c r="AM3772" t="s">
        <v>1979</v>
      </c>
      <c r="AN3772" t="s">
        <v>1987</v>
      </c>
      <c r="AO3772">
        <v>0</v>
      </c>
      <c r="AQ3772">
        <v>2258423</v>
      </c>
      <c r="AR3772" t="s">
        <v>4605</v>
      </c>
      <c r="AS3772" t="s">
        <v>5883</v>
      </c>
      <c r="AT3772" t="s">
        <v>1984</v>
      </c>
    </row>
    <row r="3773" spans="1:46" x14ac:dyDescent="0.25">
      <c r="A3773" t="str">
        <f>_xlfn.XLOOKUP(I3773,UTILIZADAS[Contacto1],UTILIZADAS[Source.Name],,0)</f>
        <v>Cobros Abril Canal Fijo</v>
      </c>
      <c r="B3773" s="18">
        <f>VLOOKUP(J3773,Ref!A:C,3,0)</f>
        <v>0</v>
      </c>
      <c r="C3773" s="18">
        <f>VLOOKUP(J3773,Ref!A:D,4,0)</f>
        <v>0</v>
      </c>
      <c r="D3773" s="18" t="str">
        <f t="shared" si="177"/>
        <v>12/may</v>
      </c>
      <c r="E3773" s="18">
        <f t="shared" si="178"/>
        <v>4</v>
      </c>
      <c r="F3773" s="18">
        <v>1</v>
      </c>
      <c r="G3773" s="18">
        <f t="shared" si="179"/>
        <v>0</v>
      </c>
      <c r="H3773" s="3">
        <v>46154.628032407411</v>
      </c>
      <c r="I3773">
        <v>67857456</v>
      </c>
      <c r="J3773" t="s">
        <v>2021</v>
      </c>
      <c r="K3773" t="s">
        <v>1968</v>
      </c>
      <c r="L3773" t="s">
        <v>1969</v>
      </c>
      <c r="M3773" t="s">
        <v>1970</v>
      </c>
      <c r="O3773">
        <v>356381440000</v>
      </c>
      <c r="P3773">
        <v>16018</v>
      </c>
      <c r="Q3773">
        <v>-4</v>
      </c>
      <c r="R3773">
        <v>1</v>
      </c>
      <c r="S3773">
        <v>67857456</v>
      </c>
      <c r="U3773" t="s">
        <v>2305</v>
      </c>
      <c r="W3773" t="s">
        <v>3856</v>
      </c>
      <c r="X3773">
        <v>356381440000</v>
      </c>
      <c r="Y3773" t="s">
        <v>65</v>
      </c>
      <c r="Z3773" t="s">
        <v>66</v>
      </c>
      <c r="AF3773" t="s">
        <v>1976</v>
      </c>
      <c r="AG3773" t="s">
        <v>1972</v>
      </c>
      <c r="AL3773">
        <v>5</v>
      </c>
      <c r="AN3773" t="s">
        <v>1974</v>
      </c>
      <c r="AO3773">
        <v>0</v>
      </c>
      <c r="AQ3773">
        <v>2258424</v>
      </c>
      <c r="AR3773" t="s">
        <v>4605</v>
      </c>
      <c r="AS3773" t="s">
        <v>5883</v>
      </c>
      <c r="AT3773" t="s">
        <v>2022</v>
      </c>
    </row>
    <row r="3774" spans="1:46" x14ac:dyDescent="0.25">
      <c r="A3774" t="str">
        <f>_xlfn.XLOOKUP(I3774,UTILIZADAS[Contacto1],UTILIZADAS[Source.Name],,0)</f>
        <v>Cobros Abril Canal Fijo</v>
      </c>
      <c r="B3774" s="18">
        <f>VLOOKUP(J3774,Ref!A:C,3,0)</f>
        <v>0</v>
      </c>
      <c r="C3774" s="18">
        <f>VLOOKUP(J3774,Ref!A:D,4,0)</f>
        <v>0</v>
      </c>
      <c r="D3774" s="18" t="str">
        <f t="shared" si="177"/>
        <v>14/may</v>
      </c>
      <c r="E3774" s="18">
        <f t="shared" si="178"/>
        <v>4</v>
      </c>
      <c r="F3774" s="18">
        <v>1</v>
      </c>
      <c r="G3774" s="18">
        <f t="shared" si="179"/>
        <v>0</v>
      </c>
      <c r="H3774" s="3">
        <v>46156.667361111111</v>
      </c>
      <c r="I3774">
        <v>67857456</v>
      </c>
      <c r="J3774" t="s">
        <v>2021</v>
      </c>
      <c r="K3774" t="s">
        <v>1968</v>
      </c>
      <c r="L3774" t="s">
        <v>1969</v>
      </c>
      <c r="M3774" t="s">
        <v>1970</v>
      </c>
      <c r="O3774">
        <v>356381440000</v>
      </c>
      <c r="P3774">
        <v>16018</v>
      </c>
      <c r="Q3774">
        <v>-4</v>
      </c>
      <c r="R3774">
        <v>1</v>
      </c>
      <c r="S3774">
        <v>67857456</v>
      </c>
      <c r="U3774" t="s">
        <v>2305</v>
      </c>
      <c r="W3774" t="s">
        <v>3856</v>
      </c>
      <c r="X3774">
        <v>356381440000</v>
      </c>
      <c r="Y3774" t="s">
        <v>65</v>
      </c>
      <c r="Z3774" t="s">
        <v>66</v>
      </c>
      <c r="AF3774" t="s">
        <v>1976</v>
      </c>
      <c r="AG3774" t="s">
        <v>1972</v>
      </c>
      <c r="AL3774">
        <v>5</v>
      </c>
      <c r="AN3774" t="s">
        <v>1974</v>
      </c>
      <c r="AO3774">
        <v>0</v>
      </c>
      <c r="AQ3774">
        <v>2258424</v>
      </c>
      <c r="AR3774" t="s">
        <v>4605</v>
      </c>
      <c r="AS3774" t="s">
        <v>5883</v>
      </c>
      <c r="AT3774" t="s">
        <v>2022</v>
      </c>
    </row>
    <row r="3775" spans="1:46" x14ac:dyDescent="0.25">
      <c r="A3775" t="str">
        <f>_xlfn.XLOOKUP(I3775,UTILIZADAS[Contacto1],UTILIZADAS[Source.Name],,0)</f>
        <v>Cobros Abril Canal Fijo</v>
      </c>
      <c r="B3775" s="18">
        <f>VLOOKUP(J3775,Ref!A:C,3,0)</f>
        <v>0</v>
      </c>
      <c r="C3775" s="18">
        <f>VLOOKUP(J3775,Ref!A:D,4,0)</f>
        <v>0</v>
      </c>
      <c r="D3775" s="18" t="str">
        <f t="shared" si="177"/>
        <v>19/may</v>
      </c>
      <c r="E3775" s="18">
        <f t="shared" si="178"/>
        <v>4</v>
      </c>
      <c r="F3775" s="18">
        <v>1</v>
      </c>
      <c r="G3775" s="18">
        <f t="shared" si="179"/>
        <v>0</v>
      </c>
      <c r="H3775" s="3">
        <v>46161.399699074071</v>
      </c>
      <c r="I3775">
        <v>67857456</v>
      </c>
      <c r="J3775" t="s">
        <v>2021</v>
      </c>
      <c r="K3775" t="s">
        <v>1968</v>
      </c>
      <c r="L3775" t="s">
        <v>1969</v>
      </c>
      <c r="M3775" t="s">
        <v>1970</v>
      </c>
      <c r="O3775">
        <v>356381440000</v>
      </c>
      <c r="P3775">
        <v>16018</v>
      </c>
      <c r="Q3775">
        <v>-4</v>
      </c>
      <c r="R3775">
        <v>1</v>
      </c>
      <c r="S3775">
        <v>67857456</v>
      </c>
      <c r="U3775" t="s">
        <v>2305</v>
      </c>
      <c r="W3775" t="s">
        <v>3856</v>
      </c>
      <c r="X3775">
        <v>356381440000</v>
      </c>
      <c r="Y3775" t="s">
        <v>65</v>
      </c>
      <c r="Z3775" t="s">
        <v>66</v>
      </c>
      <c r="AF3775" t="s">
        <v>1976</v>
      </c>
      <c r="AG3775" t="s">
        <v>1972</v>
      </c>
      <c r="AL3775">
        <v>5</v>
      </c>
      <c r="AN3775" t="s">
        <v>1974</v>
      </c>
      <c r="AO3775">
        <v>0</v>
      </c>
      <c r="AQ3775">
        <v>2258424</v>
      </c>
      <c r="AR3775" t="s">
        <v>4605</v>
      </c>
      <c r="AS3775" t="s">
        <v>5883</v>
      </c>
      <c r="AT3775" t="s">
        <v>2022</v>
      </c>
    </row>
    <row r="3776" spans="1:46" x14ac:dyDescent="0.25">
      <c r="A3776" t="str">
        <f>_xlfn.XLOOKUP(I3776,UTILIZADAS[Contacto1],UTILIZADAS[Source.Name],,0)</f>
        <v>Cobros Abril Canal Fijo</v>
      </c>
      <c r="B3776" s="18">
        <f>VLOOKUP(J3776,Ref!A:C,3,0)</f>
        <v>1</v>
      </c>
      <c r="C3776" s="18">
        <f>VLOOKUP(J3776,Ref!A:D,4,0)</f>
        <v>1</v>
      </c>
      <c r="D3776" s="18" t="str">
        <f t="shared" si="177"/>
        <v>20/may</v>
      </c>
      <c r="E3776" s="18">
        <f t="shared" si="178"/>
        <v>4</v>
      </c>
      <c r="F3776" s="18">
        <v>1</v>
      </c>
      <c r="G3776" s="18">
        <f t="shared" si="179"/>
        <v>1</v>
      </c>
      <c r="H3776" s="3">
        <v>46162.613877314812</v>
      </c>
      <c r="I3776">
        <v>67857456</v>
      </c>
      <c r="J3776">
        <v>6003</v>
      </c>
      <c r="K3776" t="s">
        <v>1983</v>
      </c>
      <c r="L3776" t="s">
        <v>1897</v>
      </c>
      <c r="M3776" t="s">
        <v>1970</v>
      </c>
      <c r="O3776">
        <v>356381440000</v>
      </c>
      <c r="P3776">
        <v>16018</v>
      </c>
      <c r="Q3776">
        <v>-4</v>
      </c>
      <c r="R3776">
        <v>1</v>
      </c>
      <c r="S3776">
        <v>67857456</v>
      </c>
      <c r="U3776" t="s">
        <v>2305</v>
      </c>
      <c r="W3776" t="s">
        <v>3856</v>
      </c>
      <c r="X3776">
        <v>356381440000</v>
      </c>
      <c r="Y3776" t="s">
        <v>65</v>
      </c>
      <c r="Z3776" t="s">
        <v>66</v>
      </c>
      <c r="AF3776" t="s">
        <v>1976</v>
      </c>
      <c r="AG3776" t="s">
        <v>1972</v>
      </c>
      <c r="AL3776">
        <v>69</v>
      </c>
      <c r="AM3776" t="s">
        <v>1979</v>
      </c>
      <c r="AN3776" t="s">
        <v>1987</v>
      </c>
      <c r="AO3776">
        <v>0</v>
      </c>
      <c r="AQ3776">
        <v>2258424</v>
      </c>
      <c r="AR3776" t="s">
        <v>4605</v>
      </c>
      <c r="AS3776" t="s">
        <v>5883</v>
      </c>
      <c r="AT3776" t="s">
        <v>1892</v>
      </c>
    </row>
    <row r="3777" spans="1:46" x14ac:dyDescent="0.25">
      <c r="A3777" t="str">
        <f>_xlfn.XLOOKUP(I3777,UTILIZADAS[Contacto1],UTILIZADAS[Source.Name],,0)</f>
        <v>Cobros Mayo</v>
      </c>
      <c r="B3777" s="18">
        <f>VLOOKUP(J3777,Ref!A:C,3,0)</f>
        <v>0</v>
      </c>
      <c r="C3777" s="18">
        <f>VLOOKUP(J3777,Ref!A:D,4,0)</f>
        <v>0</v>
      </c>
      <c r="D3777" s="18" t="str">
        <f t="shared" si="177"/>
        <v>12/may</v>
      </c>
      <c r="E3777" s="18">
        <f t="shared" si="178"/>
        <v>3</v>
      </c>
      <c r="F3777" s="18">
        <v>1</v>
      </c>
      <c r="G3777" s="18">
        <f t="shared" si="179"/>
        <v>0</v>
      </c>
      <c r="H3777" s="3">
        <v>46154.629050925927</v>
      </c>
      <c r="I3777">
        <v>67868257</v>
      </c>
      <c r="J3777" t="s">
        <v>2021</v>
      </c>
      <c r="K3777" t="s">
        <v>1968</v>
      </c>
      <c r="L3777" t="s">
        <v>1969</v>
      </c>
      <c r="M3777" t="s">
        <v>1970</v>
      </c>
      <c r="O3777">
        <v>349120800100</v>
      </c>
      <c r="P3777">
        <v>16018</v>
      </c>
      <c r="Q3777">
        <v>-4</v>
      </c>
      <c r="R3777">
        <v>1</v>
      </c>
      <c r="S3777">
        <v>67868257</v>
      </c>
      <c r="U3777" t="s">
        <v>6187</v>
      </c>
      <c r="W3777" t="s">
        <v>5418</v>
      </c>
      <c r="X3777">
        <v>349120800100</v>
      </c>
      <c r="Y3777" t="s">
        <v>65</v>
      </c>
      <c r="Z3777" t="s">
        <v>66</v>
      </c>
      <c r="AF3777" t="s">
        <v>1976</v>
      </c>
      <c r="AG3777" t="s">
        <v>1972</v>
      </c>
      <c r="AL3777">
        <v>5</v>
      </c>
      <c r="AN3777" t="s">
        <v>1974</v>
      </c>
      <c r="AO3777">
        <v>0</v>
      </c>
      <c r="AQ3777">
        <v>2258425</v>
      </c>
      <c r="AR3777" t="s">
        <v>4605</v>
      </c>
      <c r="AS3777" t="s">
        <v>5883</v>
      </c>
      <c r="AT3777" t="s">
        <v>2022</v>
      </c>
    </row>
    <row r="3778" spans="1:46" x14ac:dyDescent="0.25">
      <c r="A3778" t="str">
        <f>_xlfn.XLOOKUP(I3778,UTILIZADAS[Contacto1],UTILIZADAS[Source.Name],,0)</f>
        <v>Cobros Mayo</v>
      </c>
      <c r="B3778" s="18">
        <f>VLOOKUP(J3778,Ref!A:C,3,0)</f>
        <v>0</v>
      </c>
      <c r="C3778" s="18">
        <f>VLOOKUP(J3778,Ref!A:D,4,0)</f>
        <v>0</v>
      </c>
      <c r="D3778" s="18" t="str">
        <f t="shared" si="177"/>
        <v>14/may</v>
      </c>
      <c r="E3778" s="18">
        <f t="shared" si="178"/>
        <v>3</v>
      </c>
      <c r="F3778" s="18">
        <v>1</v>
      </c>
      <c r="G3778" s="18">
        <f t="shared" si="179"/>
        <v>0</v>
      </c>
      <c r="H3778" s="3">
        <v>46156.667743055557</v>
      </c>
      <c r="I3778">
        <v>67868257</v>
      </c>
      <c r="J3778" t="s">
        <v>2021</v>
      </c>
      <c r="K3778" t="s">
        <v>1968</v>
      </c>
      <c r="L3778" t="s">
        <v>1969</v>
      </c>
      <c r="M3778" t="s">
        <v>1970</v>
      </c>
      <c r="O3778">
        <v>349120800100</v>
      </c>
      <c r="P3778">
        <v>16018</v>
      </c>
      <c r="Q3778">
        <v>-4</v>
      </c>
      <c r="R3778">
        <v>1</v>
      </c>
      <c r="S3778">
        <v>67868257</v>
      </c>
      <c r="U3778" t="s">
        <v>6187</v>
      </c>
      <c r="W3778" t="s">
        <v>5418</v>
      </c>
      <c r="X3778">
        <v>349120800100</v>
      </c>
      <c r="Y3778" t="s">
        <v>65</v>
      </c>
      <c r="Z3778" t="s">
        <v>66</v>
      </c>
      <c r="AF3778" t="s">
        <v>1976</v>
      </c>
      <c r="AG3778" t="s">
        <v>1972</v>
      </c>
      <c r="AL3778">
        <v>5</v>
      </c>
      <c r="AN3778" t="s">
        <v>1974</v>
      </c>
      <c r="AO3778">
        <v>0</v>
      </c>
      <c r="AQ3778">
        <v>2258425</v>
      </c>
      <c r="AR3778" t="s">
        <v>4605</v>
      </c>
      <c r="AS3778" t="s">
        <v>5883</v>
      </c>
      <c r="AT3778" t="s">
        <v>2022</v>
      </c>
    </row>
    <row r="3779" spans="1:46" x14ac:dyDescent="0.25">
      <c r="A3779" t="str">
        <f>_xlfn.XLOOKUP(I3779,UTILIZADAS[Contacto1],UTILIZADAS[Source.Name],,0)</f>
        <v>Cobros Mayo</v>
      </c>
      <c r="B3779" s="18">
        <f>VLOOKUP(J3779,Ref!A:C,3,0)</f>
        <v>0</v>
      </c>
      <c r="C3779" s="18">
        <f>VLOOKUP(J3779,Ref!A:D,4,0)</f>
        <v>0</v>
      </c>
      <c r="D3779" s="18" t="str">
        <f t="shared" si="177"/>
        <v>19/may</v>
      </c>
      <c r="E3779" s="18">
        <f t="shared" si="178"/>
        <v>3</v>
      </c>
      <c r="F3779" s="18">
        <v>1</v>
      </c>
      <c r="G3779" s="18">
        <f t="shared" si="179"/>
        <v>1</v>
      </c>
      <c r="H3779" s="3">
        <v>46161.399571759262</v>
      </c>
      <c r="I3779">
        <v>67868257</v>
      </c>
      <c r="J3779">
        <v>6004</v>
      </c>
      <c r="K3779" t="s">
        <v>1983</v>
      </c>
      <c r="L3779" t="s">
        <v>1897</v>
      </c>
      <c r="M3779" t="s">
        <v>1970</v>
      </c>
      <c r="O3779">
        <v>349120800100</v>
      </c>
      <c r="P3779">
        <v>16018</v>
      </c>
      <c r="Q3779">
        <v>-4</v>
      </c>
      <c r="R3779">
        <v>1</v>
      </c>
      <c r="S3779">
        <v>67868257</v>
      </c>
      <c r="U3779" t="s">
        <v>6187</v>
      </c>
      <c r="W3779" t="s">
        <v>5418</v>
      </c>
      <c r="X3779">
        <v>349120800100</v>
      </c>
      <c r="Y3779" t="s">
        <v>65</v>
      </c>
      <c r="Z3779" t="s">
        <v>66</v>
      </c>
      <c r="AF3779" t="s">
        <v>1976</v>
      </c>
      <c r="AG3779" t="s">
        <v>1972</v>
      </c>
      <c r="AL3779">
        <v>64</v>
      </c>
      <c r="AM3779" t="s">
        <v>1979</v>
      </c>
      <c r="AN3779" t="s">
        <v>1987</v>
      </c>
      <c r="AO3779">
        <v>0</v>
      </c>
      <c r="AQ3779">
        <v>2258425</v>
      </c>
      <c r="AR3779" t="s">
        <v>4605</v>
      </c>
      <c r="AS3779" t="s">
        <v>5883</v>
      </c>
      <c r="AT3779" t="s">
        <v>1984</v>
      </c>
    </row>
    <row r="3780" spans="1:46" x14ac:dyDescent="0.25">
      <c r="A3780" t="str">
        <f>_xlfn.XLOOKUP(I3780,UTILIZADAS[Contacto1],UTILIZADAS[Source.Name],,0)</f>
        <v>Cobros Abril Canal Fijo</v>
      </c>
      <c r="B3780" s="18">
        <f>VLOOKUP(J3780,Ref!A:C,3,0)</f>
        <v>0</v>
      </c>
      <c r="C3780" s="18">
        <f>VLOOKUP(J3780,Ref!A:D,4,0)</f>
        <v>0</v>
      </c>
      <c r="D3780" s="18" t="str">
        <f t="shared" si="177"/>
        <v>04/may</v>
      </c>
      <c r="E3780" s="18">
        <f t="shared" si="178"/>
        <v>8</v>
      </c>
      <c r="F3780" s="18">
        <v>1</v>
      </c>
      <c r="G3780" s="18">
        <f t="shared" si="179"/>
        <v>0</v>
      </c>
      <c r="H3780" s="3">
        <v>46146.491249999999</v>
      </c>
      <c r="I3780">
        <v>67873804</v>
      </c>
      <c r="J3780" t="s">
        <v>1967</v>
      </c>
      <c r="K3780" t="s">
        <v>1968</v>
      </c>
      <c r="L3780" t="s">
        <v>1969</v>
      </c>
      <c r="M3780" t="s">
        <v>1970</v>
      </c>
      <c r="O3780">
        <v>345322750000</v>
      </c>
      <c r="P3780">
        <v>16017</v>
      </c>
      <c r="Q3780">
        <v>-4</v>
      </c>
      <c r="R3780">
        <v>1</v>
      </c>
      <c r="S3780">
        <v>67873804</v>
      </c>
      <c r="U3780" t="s">
        <v>846</v>
      </c>
      <c r="W3780" t="s">
        <v>847</v>
      </c>
      <c r="X3780" t="s">
        <v>2550</v>
      </c>
      <c r="Y3780" t="s">
        <v>65</v>
      </c>
      <c r="Z3780">
        <v>345322750000</v>
      </c>
      <c r="AG3780" t="s">
        <v>1972</v>
      </c>
      <c r="AI3780" t="s">
        <v>2122</v>
      </c>
      <c r="AL3780">
        <v>0</v>
      </c>
      <c r="AN3780" t="s">
        <v>1974</v>
      </c>
      <c r="AO3780">
        <v>0</v>
      </c>
      <c r="AQ3780">
        <v>2252483</v>
      </c>
      <c r="AR3780" t="s">
        <v>2241</v>
      </c>
      <c r="AS3780" t="s">
        <v>4163</v>
      </c>
      <c r="AT3780" t="s">
        <v>1975</v>
      </c>
    </row>
    <row r="3781" spans="1:46" x14ac:dyDescent="0.25">
      <c r="A3781" t="str">
        <f>_xlfn.XLOOKUP(I3781,UTILIZADAS[Contacto1],UTILIZADAS[Source.Name],,0)</f>
        <v>Cobros Abril Canal Fijo</v>
      </c>
      <c r="B3781" s="18">
        <f>VLOOKUP(J3781,Ref!A:C,3,0)</f>
        <v>0</v>
      </c>
      <c r="C3781" s="18">
        <f>VLOOKUP(J3781,Ref!A:D,4,0)</f>
        <v>0</v>
      </c>
      <c r="D3781" s="18" t="str">
        <f t="shared" si="177"/>
        <v>04/may</v>
      </c>
      <c r="E3781" s="18">
        <f t="shared" si="178"/>
        <v>8</v>
      </c>
      <c r="F3781" s="18">
        <v>1</v>
      </c>
      <c r="G3781" s="18">
        <f t="shared" si="179"/>
        <v>0</v>
      </c>
      <c r="H3781" s="3">
        <v>46146.499976851854</v>
      </c>
      <c r="I3781">
        <v>67873804</v>
      </c>
      <c r="J3781" t="s">
        <v>1967</v>
      </c>
      <c r="K3781" t="s">
        <v>1968</v>
      </c>
      <c r="L3781" t="s">
        <v>1969</v>
      </c>
      <c r="M3781" t="s">
        <v>1970</v>
      </c>
      <c r="O3781">
        <v>355345110000</v>
      </c>
      <c r="P3781">
        <v>16017</v>
      </c>
      <c r="Q3781">
        <v>-4</v>
      </c>
      <c r="R3781">
        <v>1</v>
      </c>
      <c r="S3781">
        <v>67873804</v>
      </c>
      <c r="U3781" t="s">
        <v>794</v>
      </c>
      <c r="W3781" t="s">
        <v>795</v>
      </c>
      <c r="X3781" t="s">
        <v>2550</v>
      </c>
      <c r="Y3781" t="s">
        <v>65</v>
      </c>
      <c r="Z3781">
        <v>355345110000</v>
      </c>
      <c r="AG3781" t="s">
        <v>1972</v>
      </c>
      <c r="AI3781" t="s">
        <v>3431</v>
      </c>
      <c r="AL3781">
        <v>0</v>
      </c>
      <c r="AN3781" t="s">
        <v>1974</v>
      </c>
      <c r="AO3781">
        <v>0</v>
      </c>
      <c r="AQ3781">
        <v>2252509</v>
      </c>
      <c r="AR3781" t="s">
        <v>2241</v>
      </c>
      <c r="AS3781" t="s">
        <v>4163</v>
      </c>
      <c r="AT3781" t="s">
        <v>1975</v>
      </c>
    </row>
    <row r="3782" spans="1:46" x14ac:dyDescent="0.25">
      <c r="A3782" t="str">
        <f>_xlfn.XLOOKUP(I3782,UTILIZADAS[Contacto1],UTILIZADAS[Source.Name],,0)</f>
        <v>Cobros Abril Canal Fijo</v>
      </c>
      <c r="B3782" s="18">
        <f>VLOOKUP(J3782,Ref!A:C,3,0)</f>
        <v>0</v>
      </c>
      <c r="C3782" s="18">
        <f>VLOOKUP(J3782,Ref!A:D,4,0)</f>
        <v>0</v>
      </c>
      <c r="D3782" s="18" t="str">
        <f t="shared" si="177"/>
        <v>06/may</v>
      </c>
      <c r="E3782" s="18">
        <f t="shared" si="178"/>
        <v>8</v>
      </c>
      <c r="F3782" s="18">
        <v>1</v>
      </c>
      <c r="G3782" s="18">
        <f t="shared" si="179"/>
        <v>0</v>
      </c>
      <c r="H3782" s="3">
        <v>46148.498240740744</v>
      </c>
      <c r="I3782">
        <v>67873804</v>
      </c>
      <c r="J3782" t="s">
        <v>1967</v>
      </c>
      <c r="K3782" t="s">
        <v>1968</v>
      </c>
      <c r="L3782" t="s">
        <v>1969</v>
      </c>
      <c r="M3782" t="s">
        <v>1970</v>
      </c>
      <c r="O3782">
        <v>345322750000</v>
      </c>
      <c r="P3782">
        <v>16017</v>
      </c>
      <c r="Q3782">
        <v>-4</v>
      </c>
      <c r="R3782">
        <v>1</v>
      </c>
      <c r="S3782">
        <v>67873804</v>
      </c>
      <c r="U3782" t="s">
        <v>846</v>
      </c>
      <c r="W3782" t="s">
        <v>847</v>
      </c>
      <c r="X3782" t="s">
        <v>2550</v>
      </c>
      <c r="Y3782" t="s">
        <v>65</v>
      </c>
      <c r="Z3782">
        <v>345322750000</v>
      </c>
      <c r="AG3782" t="s">
        <v>1972</v>
      </c>
      <c r="AI3782" t="s">
        <v>2122</v>
      </c>
      <c r="AL3782">
        <v>0</v>
      </c>
      <c r="AN3782" t="s">
        <v>1974</v>
      </c>
      <c r="AO3782">
        <v>0</v>
      </c>
      <c r="AQ3782">
        <v>2252483</v>
      </c>
      <c r="AR3782" t="s">
        <v>2241</v>
      </c>
      <c r="AS3782" t="s">
        <v>4163</v>
      </c>
      <c r="AT3782" t="s">
        <v>1975</v>
      </c>
    </row>
    <row r="3783" spans="1:46" x14ac:dyDescent="0.25">
      <c r="A3783" t="str">
        <f>_xlfn.XLOOKUP(I3783,UTILIZADAS[Contacto1],UTILIZADAS[Source.Name],,0)</f>
        <v>Cobros Abril Canal Fijo</v>
      </c>
      <c r="B3783" s="18">
        <f>VLOOKUP(J3783,Ref!A:C,3,0)</f>
        <v>0</v>
      </c>
      <c r="C3783" s="18">
        <f>VLOOKUP(J3783,Ref!A:D,4,0)</f>
        <v>0</v>
      </c>
      <c r="D3783" s="18" t="str">
        <f t="shared" si="177"/>
        <v>06/may</v>
      </c>
      <c r="E3783" s="18">
        <f t="shared" si="178"/>
        <v>8</v>
      </c>
      <c r="F3783" s="18">
        <v>1</v>
      </c>
      <c r="G3783" s="18">
        <f t="shared" si="179"/>
        <v>0</v>
      </c>
      <c r="H3783" s="3">
        <v>46148.510023148148</v>
      </c>
      <c r="I3783">
        <v>67873804</v>
      </c>
      <c r="J3783" t="s">
        <v>1967</v>
      </c>
      <c r="K3783" t="s">
        <v>1968</v>
      </c>
      <c r="L3783" t="s">
        <v>1969</v>
      </c>
      <c r="M3783" t="s">
        <v>1970</v>
      </c>
      <c r="O3783">
        <v>355345110000</v>
      </c>
      <c r="P3783">
        <v>16017</v>
      </c>
      <c r="Q3783">
        <v>-4</v>
      </c>
      <c r="R3783">
        <v>1</v>
      </c>
      <c r="S3783">
        <v>67873804</v>
      </c>
      <c r="U3783" t="s">
        <v>794</v>
      </c>
      <c r="W3783" t="s">
        <v>795</v>
      </c>
      <c r="X3783" t="s">
        <v>2550</v>
      </c>
      <c r="Y3783" t="s">
        <v>65</v>
      </c>
      <c r="Z3783">
        <v>355345110000</v>
      </c>
      <c r="AG3783" t="s">
        <v>1972</v>
      </c>
      <c r="AI3783" t="s">
        <v>3431</v>
      </c>
      <c r="AL3783">
        <v>0</v>
      </c>
      <c r="AN3783" t="s">
        <v>1974</v>
      </c>
      <c r="AO3783">
        <v>0</v>
      </c>
      <c r="AQ3783">
        <v>2252509</v>
      </c>
      <c r="AR3783" t="s">
        <v>2241</v>
      </c>
      <c r="AS3783" t="s">
        <v>4163</v>
      </c>
      <c r="AT3783" t="s">
        <v>1975</v>
      </c>
    </row>
    <row r="3784" spans="1:46" x14ac:dyDescent="0.25">
      <c r="A3784" t="str">
        <f>_xlfn.XLOOKUP(I3784,UTILIZADAS[Contacto1],UTILIZADAS[Source.Name],,0)</f>
        <v>Cobros Abril Canal Fijo</v>
      </c>
      <c r="B3784" s="18">
        <f>VLOOKUP(J3784,Ref!A:C,3,0)</f>
        <v>0</v>
      </c>
      <c r="C3784" s="18">
        <f>VLOOKUP(J3784,Ref!A:D,4,0)</f>
        <v>0</v>
      </c>
      <c r="D3784" s="18" t="str">
        <f t="shared" si="177"/>
        <v>07/may</v>
      </c>
      <c r="E3784" s="18">
        <f t="shared" si="178"/>
        <v>8</v>
      </c>
      <c r="F3784" s="18">
        <v>1</v>
      </c>
      <c r="G3784" s="18">
        <f t="shared" si="179"/>
        <v>0</v>
      </c>
      <c r="H3784" s="3">
        <v>46149.683807870373</v>
      </c>
      <c r="I3784">
        <v>67873804</v>
      </c>
      <c r="J3784" t="s">
        <v>1967</v>
      </c>
      <c r="K3784" t="s">
        <v>1968</v>
      </c>
      <c r="L3784" t="s">
        <v>1969</v>
      </c>
      <c r="M3784" t="s">
        <v>1970</v>
      </c>
      <c r="O3784">
        <v>345322750000</v>
      </c>
      <c r="P3784">
        <v>16017</v>
      </c>
      <c r="Q3784">
        <v>-4</v>
      </c>
      <c r="R3784">
        <v>1</v>
      </c>
      <c r="S3784">
        <v>67873804</v>
      </c>
      <c r="U3784" t="s">
        <v>846</v>
      </c>
      <c r="W3784" t="s">
        <v>847</v>
      </c>
      <c r="X3784" t="s">
        <v>2550</v>
      </c>
      <c r="Y3784" t="s">
        <v>65</v>
      </c>
      <c r="Z3784">
        <v>345322750000</v>
      </c>
      <c r="AG3784" t="s">
        <v>1972</v>
      </c>
      <c r="AI3784" t="s">
        <v>2122</v>
      </c>
      <c r="AL3784">
        <v>0</v>
      </c>
      <c r="AN3784" t="s">
        <v>1974</v>
      </c>
      <c r="AO3784">
        <v>0</v>
      </c>
      <c r="AQ3784">
        <v>2252483</v>
      </c>
      <c r="AR3784" t="s">
        <v>2241</v>
      </c>
      <c r="AS3784" t="s">
        <v>4163</v>
      </c>
      <c r="AT3784" t="s">
        <v>1975</v>
      </c>
    </row>
    <row r="3785" spans="1:46" x14ac:dyDescent="0.25">
      <c r="A3785" t="str">
        <f>_xlfn.XLOOKUP(I3785,UTILIZADAS[Contacto1],UTILIZADAS[Source.Name],,0)</f>
        <v>Cobros Abril Canal Fijo</v>
      </c>
      <c r="B3785" s="18">
        <f>VLOOKUP(J3785,Ref!A:C,3,0)</f>
        <v>0</v>
      </c>
      <c r="C3785" s="18">
        <f>VLOOKUP(J3785,Ref!A:D,4,0)</f>
        <v>0</v>
      </c>
      <c r="D3785" s="18" t="str">
        <f t="shared" si="177"/>
        <v>07/may</v>
      </c>
      <c r="E3785" s="18">
        <f t="shared" si="178"/>
        <v>8</v>
      </c>
      <c r="F3785" s="18">
        <v>1</v>
      </c>
      <c r="G3785" s="18">
        <f t="shared" si="179"/>
        <v>0</v>
      </c>
      <c r="H3785" s="3">
        <v>46149.695509259262</v>
      </c>
      <c r="I3785">
        <v>67873804</v>
      </c>
      <c r="J3785" t="s">
        <v>1967</v>
      </c>
      <c r="K3785" t="s">
        <v>1968</v>
      </c>
      <c r="L3785" t="s">
        <v>1969</v>
      </c>
      <c r="M3785" t="s">
        <v>1970</v>
      </c>
      <c r="O3785">
        <v>355345110000</v>
      </c>
      <c r="P3785">
        <v>16017</v>
      </c>
      <c r="Q3785">
        <v>-4</v>
      </c>
      <c r="R3785">
        <v>1</v>
      </c>
      <c r="S3785">
        <v>67873804</v>
      </c>
      <c r="U3785" t="s">
        <v>794</v>
      </c>
      <c r="W3785" t="s">
        <v>795</v>
      </c>
      <c r="X3785" t="s">
        <v>2550</v>
      </c>
      <c r="Y3785" t="s">
        <v>65</v>
      </c>
      <c r="Z3785">
        <v>355345110000</v>
      </c>
      <c r="AG3785" t="s">
        <v>1972</v>
      </c>
      <c r="AI3785" t="s">
        <v>3431</v>
      </c>
      <c r="AL3785">
        <v>0</v>
      </c>
      <c r="AN3785" t="s">
        <v>1974</v>
      </c>
      <c r="AO3785">
        <v>0</v>
      </c>
      <c r="AQ3785">
        <v>2252509</v>
      </c>
      <c r="AR3785" t="s">
        <v>2241</v>
      </c>
      <c r="AS3785" t="s">
        <v>4163</v>
      </c>
      <c r="AT3785" t="s">
        <v>1975</v>
      </c>
    </row>
    <row r="3786" spans="1:46" x14ac:dyDescent="0.25">
      <c r="A3786" t="str">
        <f>_xlfn.XLOOKUP(I3786,UTILIZADAS[Contacto1],UTILIZADAS[Source.Name],,0)</f>
        <v>Cobros Abril Canal Fijo</v>
      </c>
      <c r="B3786" s="18">
        <f>VLOOKUP(J3786,Ref!A:C,3,0)</f>
        <v>0</v>
      </c>
      <c r="C3786" s="18">
        <f>VLOOKUP(J3786,Ref!A:D,4,0)</f>
        <v>0</v>
      </c>
      <c r="D3786" s="18" t="str">
        <f t="shared" si="177"/>
        <v>08/may</v>
      </c>
      <c r="E3786" s="18">
        <f t="shared" si="178"/>
        <v>8</v>
      </c>
      <c r="F3786" s="18">
        <v>1</v>
      </c>
      <c r="G3786" s="18">
        <f t="shared" si="179"/>
        <v>0</v>
      </c>
      <c r="H3786" s="3">
        <v>46150.716631944444</v>
      </c>
      <c r="I3786">
        <v>67873804</v>
      </c>
      <c r="J3786" t="s">
        <v>1967</v>
      </c>
      <c r="K3786" t="s">
        <v>1968</v>
      </c>
      <c r="L3786" t="s">
        <v>1969</v>
      </c>
      <c r="M3786" t="s">
        <v>1970</v>
      </c>
      <c r="O3786">
        <v>345322750000</v>
      </c>
      <c r="P3786">
        <v>16017</v>
      </c>
      <c r="Q3786">
        <v>-4</v>
      </c>
      <c r="R3786">
        <v>1</v>
      </c>
      <c r="S3786">
        <v>67873804</v>
      </c>
      <c r="U3786" t="s">
        <v>846</v>
      </c>
      <c r="W3786" t="s">
        <v>847</v>
      </c>
      <c r="X3786" t="s">
        <v>2550</v>
      </c>
      <c r="Y3786" t="s">
        <v>65</v>
      </c>
      <c r="Z3786">
        <v>345322750000</v>
      </c>
      <c r="AG3786" t="s">
        <v>1972</v>
      </c>
      <c r="AI3786" t="s">
        <v>2122</v>
      </c>
      <c r="AL3786">
        <v>0</v>
      </c>
      <c r="AN3786" t="s">
        <v>1974</v>
      </c>
      <c r="AO3786">
        <v>0</v>
      </c>
      <c r="AQ3786">
        <v>2252483</v>
      </c>
      <c r="AR3786" t="s">
        <v>2241</v>
      </c>
      <c r="AS3786" t="s">
        <v>4163</v>
      </c>
      <c r="AT3786" t="s">
        <v>1975</v>
      </c>
    </row>
    <row r="3787" spans="1:46" x14ac:dyDescent="0.25">
      <c r="A3787" t="str">
        <f>_xlfn.XLOOKUP(I3787,UTILIZADAS[Contacto1],UTILIZADAS[Source.Name],,0)</f>
        <v>Cobros Abril Canal Fijo</v>
      </c>
      <c r="B3787" s="18">
        <f>VLOOKUP(J3787,Ref!A:C,3,0)</f>
        <v>0</v>
      </c>
      <c r="C3787" s="18">
        <f>VLOOKUP(J3787,Ref!A:D,4,0)</f>
        <v>0</v>
      </c>
      <c r="D3787" s="18" t="str">
        <f t="shared" si="177"/>
        <v>08/may</v>
      </c>
      <c r="E3787" s="18">
        <f t="shared" si="178"/>
        <v>8</v>
      </c>
      <c r="F3787" s="18">
        <v>1</v>
      </c>
      <c r="G3787" s="18">
        <f t="shared" si="179"/>
        <v>1</v>
      </c>
      <c r="H3787" s="3">
        <v>46150.721782407411</v>
      </c>
      <c r="I3787">
        <v>67873804</v>
      </c>
      <c r="J3787" t="s">
        <v>1967</v>
      </c>
      <c r="K3787" t="s">
        <v>1968</v>
      </c>
      <c r="L3787" t="s">
        <v>1969</v>
      </c>
      <c r="M3787" t="s">
        <v>1970</v>
      </c>
      <c r="O3787">
        <v>355345110000</v>
      </c>
      <c r="P3787">
        <v>16017</v>
      </c>
      <c r="Q3787">
        <v>-4</v>
      </c>
      <c r="R3787">
        <v>1</v>
      </c>
      <c r="S3787">
        <v>67873804</v>
      </c>
      <c r="U3787" t="s">
        <v>794</v>
      </c>
      <c r="W3787" t="s">
        <v>795</v>
      </c>
      <c r="X3787" t="s">
        <v>2550</v>
      </c>
      <c r="Y3787" t="s">
        <v>65</v>
      </c>
      <c r="Z3787">
        <v>355345110000</v>
      </c>
      <c r="AG3787" t="s">
        <v>1972</v>
      </c>
      <c r="AI3787" t="s">
        <v>3431</v>
      </c>
      <c r="AL3787">
        <v>0</v>
      </c>
      <c r="AN3787" t="s">
        <v>1974</v>
      </c>
      <c r="AO3787">
        <v>0</v>
      </c>
      <c r="AQ3787">
        <v>2252509</v>
      </c>
      <c r="AR3787" t="s">
        <v>2241</v>
      </c>
      <c r="AS3787" t="s">
        <v>4163</v>
      </c>
      <c r="AT3787" t="s">
        <v>1975</v>
      </c>
    </row>
    <row r="3788" spans="1:46" x14ac:dyDescent="0.25">
      <c r="A3788" t="str">
        <f>_xlfn.XLOOKUP(I3788,UTILIZADAS[Contacto1],UTILIZADAS[Source.Name],,0)</f>
        <v>Cobros Mayo</v>
      </c>
      <c r="B3788" s="18">
        <f>VLOOKUP(J3788,Ref!A:C,3,0)</f>
        <v>0</v>
      </c>
      <c r="C3788" s="18">
        <f>VLOOKUP(J3788,Ref!A:D,4,0)</f>
        <v>0</v>
      </c>
      <c r="D3788" s="18" t="str">
        <f t="shared" si="177"/>
        <v>12/may</v>
      </c>
      <c r="E3788" s="18">
        <f t="shared" si="178"/>
        <v>5</v>
      </c>
      <c r="F3788" s="18">
        <v>1</v>
      </c>
      <c r="G3788" s="18">
        <f t="shared" si="179"/>
        <v>0</v>
      </c>
      <c r="H3788" s="3">
        <v>46154.629583333335</v>
      </c>
      <c r="I3788">
        <v>67878229</v>
      </c>
      <c r="J3788" t="s">
        <v>2021</v>
      </c>
      <c r="K3788" t="s">
        <v>1968</v>
      </c>
      <c r="L3788" t="s">
        <v>1969</v>
      </c>
      <c r="M3788" t="s">
        <v>1970</v>
      </c>
      <c r="O3788">
        <v>365027290000</v>
      </c>
      <c r="P3788">
        <v>16018</v>
      </c>
      <c r="Q3788">
        <v>-4</v>
      </c>
      <c r="R3788">
        <v>1</v>
      </c>
      <c r="S3788">
        <v>67878229</v>
      </c>
      <c r="U3788" t="s">
        <v>6188</v>
      </c>
      <c r="W3788" t="s">
        <v>5420</v>
      </c>
      <c r="X3788">
        <v>365027290000</v>
      </c>
      <c r="Y3788" t="s">
        <v>65</v>
      </c>
      <c r="Z3788" t="s">
        <v>4619</v>
      </c>
      <c r="AF3788" t="s">
        <v>1976</v>
      </c>
      <c r="AG3788" t="s">
        <v>1972</v>
      </c>
      <c r="AL3788">
        <v>5</v>
      </c>
      <c r="AN3788" t="s">
        <v>1974</v>
      </c>
      <c r="AO3788">
        <v>0</v>
      </c>
      <c r="AQ3788">
        <v>2258426</v>
      </c>
      <c r="AR3788" t="s">
        <v>4605</v>
      </c>
      <c r="AS3788" t="s">
        <v>5883</v>
      </c>
      <c r="AT3788" t="s">
        <v>2022</v>
      </c>
    </row>
    <row r="3789" spans="1:46" x14ac:dyDescent="0.25">
      <c r="A3789" t="str">
        <f>_xlfn.XLOOKUP(I3789,UTILIZADAS[Contacto1],UTILIZADAS[Source.Name],,0)</f>
        <v>Cobros Mayo</v>
      </c>
      <c r="B3789" s="18">
        <f>VLOOKUP(J3789,Ref!A:C,3,0)</f>
        <v>0</v>
      </c>
      <c r="C3789" s="18">
        <f>VLOOKUP(J3789,Ref!A:D,4,0)</f>
        <v>0</v>
      </c>
      <c r="D3789" s="18" t="str">
        <f t="shared" si="177"/>
        <v>14/may</v>
      </c>
      <c r="E3789" s="18">
        <f t="shared" si="178"/>
        <v>5</v>
      </c>
      <c r="F3789" s="18">
        <v>1</v>
      </c>
      <c r="G3789" s="18">
        <f t="shared" si="179"/>
        <v>0</v>
      </c>
      <c r="H3789" s="3">
        <v>46156.668402777781</v>
      </c>
      <c r="I3789">
        <v>67878229</v>
      </c>
      <c r="J3789" t="s">
        <v>2021</v>
      </c>
      <c r="K3789" t="s">
        <v>1968</v>
      </c>
      <c r="L3789" t="s">
        <v>1969</v>
      </c>
      <c r="M3789" t="s">
        <v>1970</v>
      </c>
      <c r="O3789">
        <v>365027290000</v>
      </c>
      <c r="P3789">
        <v>16018</v>
      </c>
      <c r="Q3789">
        <v>-4</v>
      </c>
      <c r="R3789">
        <v>1</v>
      </c>
      <c r="S3789">
        <v>67878229</v>
      </c>
      <c r="U3789" t="s">
        <v>6188</v>
      </c>
      <c r="W3789" t="s">
        <v>5420</v>
      </c>
      <c r="X3789">
        <v>365027290000</v>
      </c>
      <c r="Y3789" t="s">
        <v>65</v>
      </c>
      <c r="Z3789" t="s">
        <v>4619</v>
      </c>
      <c r="AF3789" t="s">
        <v>1976</v>
      </c>
      <c r="AG3789" t="s">
        <v>1972</v>
      </c>
      <c r="AL3789">
        <v>5</v>
      </c>
      <c r="AN3789" t="s">
        <v>1974</v>
      </c>
      <c r="AO3789">
        <v>0</v>
      </c>
      <c r="AQ3789">
        <v>2258426</v>
      </c>
      <c r="AR3789" t="s">
        <v>4605</v>
      </c>
      <c r="AS3789" t="s">
        <v>5883</v>
      </c>
      <c r="AT3789" t="s">
        <v>2022</v>
      </c>
    </row>
    <row r="3790" spans="1:46" x14ac:dyDescent="0.25">
      <c r="A3790" t="str">
        <f>_xlfn.XLOOKUP(I3790,UTILIZADAS[Contacto1],UTILIZADAS[Source.Name],,0)</f>
        <v>Cobros Mayo</v>
      </c>
      <c r="B3790" s="18">
        <f>VLOOKUP(J3790,Ref!A:C,3,0)</f>
        <v>0</v>
      </c>
      <c r="C3790" s="18">
        <f>VLOOKUP(J3790,Ref!A:D,4,0)</f>
        <v>0</v>
      </c>
      <c r="D3790" s="18" t="str">
        <f t="shared" si="177"/>
        <v>19/may</v>
      </c>
      <c r="E3790" s="18">
        <f t="shared" si="178"/>
        <v>5</v>
      </c>
      <c r="F3790" s="18">
        <v>1</v>
      </c>
      <c r="G3790" s="18">
        <f t="shared" si="179"/>
        <v>0</v>
      </c>
      <c r="H3790" s="3">
        <v>46161.400023148148</v>
      </c>
      <c r="I3790">
        <v>67878229</v>
      </c>
      <c r="J3790" t="s">
        <v>2021</v>
      </c>
      <c r="K3790" t="s">
        <v>1968</v>
      </c>
      <c r="L3790" t="s">
        <v>1969</v>
      </c>
      <c r="M3790" t="s">
        <v>1970</v>
      </c>
      <c r="O3790">
        <v>365027290000</v>
      </c>
      <c r="P3790">
        <v>16018</v>
      </c>
      <c r="Q3790">
        <v>-4</v>
      </c>
      <c r="R3790">
        <v>1</v>
      </c>
      <c r="S3790">
        <v>67878229</v>
      </c>
      <c r="U3790" t="s">
        <v>6188</v>
      </c>
      <c r="W3790" t="s">
        <v>5420</v>
      </c>
      <c r="X3790">
        <v>365027290000</v>
      </c>
      <c r="Y3790" t="s">
        <v>65</v>
      </c>
      <c r="Z3790" t="s">
        <v>4619</v>
      </c>
      <c r="AF3790" t="s">
        <v>1976</v>
      </c>
      <c r="AG3790" t="s">
        <v>1972</v>
      </c>
      <c r="AL3790">
        <v>5</v>
      </c>
      <c r="AN3790" t="s">
        <v>1974</v>
      </c>
      <c r="AO3790">
        <v>0</v>
      </c>
      <c r="AQ3790">
        <v>2258426</v>
      </c>
      <c r="AR3790" t="s">
        <v>4605</v>
      </c>
      <c r="AS3790" t="s">
        <v>5883</v>
      </c>
      <c r="AT3790" t="s">
        <v>2022</v>
      </c>
    </row>
    <row r="3791" spans="1:46" x14ac:dyDescent="0.25">
      <c r="A3791" t="str">
        <f>_xlfn.XLOOKUP(I3791,UTILIZADAS[Contacto1],UTILIZADAS[Source.Name],,0)</f>
        <v>Cobros Mayo</v>
      </c>
      <c r="B3791" s="18">
        <f>VLOOKUP(J3791,Ref!A:C,3,0)</f>
        <v>0</v>
      </c>
      <c r="C3791" s="18">
        <f>VLOOKUP(J3791,Ref!A:D,4,0)</f>
        <v>0</v>
      </c>
      <c r="D3791" s="18" t="str">
        <f t="shared" si="177"/>
        <v>20/may</v>
      </c>
      <c r="E3791" s="18">
        <f t="shared" si="178"/>
        <v>5</v>
      </c>
      <c r="F3791" s="18">
        <v>1</v>
      </c>
      <c r="G3791" s="18">
        <f t="shared" si="179"/>
        <v>0</v>
      </c>
      <c r="H3791" s="3">
        <v>46162.614062499997</v>
      </c>
      <c r="I3791">
        <v>67878229</v>
      </c>
      <c r="J3791" t="s">
        <v>2021</v>
      </c>
      <c r="K3791" t="s">
        <v>1968</v>
      </c>
      <c r="L3791" t="s">
        <v>1969</v>
      </c>
      <c r="M3791" t="s">
        <v>1970</v>
      </c>
      <c r="O3791">
        <v>365027290000</v>
      </c>
      <c r="P3791">
        <v>16018</v>
      </c>
      <c r="Q3791">
        <v>-4</v>
      </c>
      <c r="R3791">
        <v>1</v>
      </c>
      <c r="S3791">
        <v>67878229</v>
      </c>
      <c r="U3791" t="s">
        <v>6188</v>
      </c>
      <c r="W3791" t="s">
        <v>5420</v>
      </c>
      <c r="X3791">
        <v>365027290000</v>
      </c>
      <c r="Y3791" t="s">
        <v>65</v>
      </c>
      <c r="Z3791" t="s">
        <v>4619</v>
      </c>
      <c r="AF3791" t="s">
        <v>1976</v>
      </c>
      <c r="AG3791" t="s">
        <v>1972</v>
      </c>
      <c r="AL3791">
        <v>5</v>
      </c>
      <c r="AN3791" t="s">
        <v>1974</v>
      </c>
      <c r="AO3791">
        <v>0</v>
      </c>
      <c r="AQ3791">
        <v>2258426</v>
      </c>
      <c r="AR3791" t="s">
        <v>4605</v>
      </c>
      <c r="AS3791" t="s">
        <v>5883</v>
      </c>
      <c r="AT3791" t="s">
        <v>2022</v>
      </c>
    </row>
    <row r="3792" spans="1:46" x14ac:dyDescent="0.25">
      <c r="A3792" t="str">
        <f>_xlfn.XLOOKUP(I3792,UTILIZADAS[Contacto1],UTILIZADAS[Source.Name],,0)</f>
        <v>Cobros Mayo</v>
      </c>
      <c r="B3792" s="18">
        <f>VLOOKUP(J3792,Ref!A:C,3,0)</f>
        <v>1</v>
      </c>
      <c r="C3792" s="18">
        <f>VLOOKUP(J3792,Ref!A:D,4,0)</f>
        <v>1</v>
      </c>
      <c r="D3792" s="18" t="str">
        <f t="shared" si="177"/>
        <v>21/may</v>
      </c>
      <c r="E3792" s="18">
        <f t="shared" si="178"/>
        <v>5</v>
      </c>
      <c r="F3792" s="18">
        <v>1</v>
      </c>
      <c r="G3792" s="18">
        <f t="shared" si="179"/>
        <v>1</v>
      </c>
      <c r="H3792" s="3">
        <v>46163.62195601852</v>
      </c>
      <c r="I3792">
        <v>67878229</v>
      </c>
      <c r="J3792">
        <v>6003</v>
      </c>
      <c r="K3792" t="s">
        <v>1983</v>
      </c>
      <c r="L3792" t="s">
        <v>1897</v>
      </c>
      <c r="M3792" t="s">
        <v>1970</v>
      </c>
      <c r="O3792">
        <v>365027290000</v>
      </c>
      <c r="P3792">
        <v>16018</v>
      </c>
      <c r="Q3792">
        <v>-4</v>
      </c>
      <c r="R3792">
        <v>1</v>
      </c>
      <c r="S3792">
        <v>67878229</v>
      </c>
      <c r="U3792" t="s">
        <v>6188</v>
      </c>
      <c r="W3792" t="s">
        <v>5420</v>
      </c>
      <c r="X3792">
        <v>365027290000</v>
      </c>
      <c r="Y3792" t="s">
        <v>65</v>
      </c>
      <c r="Z3792" t="s">
        <v>4619</v>
      </c>
      <c r="AF3792" t="s">
        <v>1976</v>
      </c>
      <c r="AG3792" t="s">
        <v>1972</v>
      </c>
      <c r="AL3792">
        <v>85</v>
      </c>
      <c r="AM3792" t="s">
        <v>1979</v>
      </c>
      <c r="AN3792" t="s">
        <v>1987</v>
      </c>
      <c r="AO3792">
        <v>0</v>
      </c>
      <c r="AQ3792">
        <v>2258426</v>
      </c>
      <c r="AR3792" t="s">
        <v>4605</v>
      </c>
      <c r="AS3792" t="s">
        <v>5883</v>
      </c>
      <c r="AT3792" t="s">
        <v>1892</v>
      </c>
    </row>
    <row r="3793" spans="1:46" x14ac:dyDescent="0.25">
      <c r="A3793" t="str">
        <f>_xlfn.XLOOKUP(I3793,UTILIZADAS[Contacto1],UTILIZADAS[Source.Name],,0)</f>
        <v>Cobros Abril Canal Fijo</v>
      </c>
      <c r="B3793" s="18">
        <f>VLOOKUP(J3793,Ref!A:C,3,0)</f>
        <v>1</v>
      </c>
      <c r="C3793" s="18">
        <f>VLOOKUP(J3793,Ref!A:D,4,0)</f>
        <v>1</v>
      </c>
      <c r="D3793" s="18" t="str">
        <f t="shared" si="177"/>
        <v>12/may</v>
      </c>
      <c r="E3793" s="18">
        <f t="shared" si="178"/>
        <v>1</v>
      </c>
      <c r="F3793" s="18">
        <v>1</v>
      </c>
      <c r="G3793" s="18">
        <f t="shared" si="179"/>
        <v>1</v>
      </c>
      <c r="H3793" s="3">
        <v>46154.635115740741</v>
      </c>
      <c r="I3793">
        <v>67880204</v>
      </c>
      <c r="J3793">
        <v>6003</v>
      </c>
      <c r="K3793" t="s">
        <v>1983</v>
      </c>
      <c r="L3793" t="s">
        <v>1897</v>
      </c>
      <c r="M3793" t="s">
        <v>1970</v>
      </c>
      <c r="O3793">
        <v>358373381000</v>
      </c>
      <c r="P3793">
        <v>16018</v>
      </c>
      <c r="Q3793">
        <v>-4</v>
      </c>
      <c r="R3793">
        <v>1</v>
      </c>
      <c r="S3793">
        <v>67880204</v>
      </c>
      <c r="U3793" t="s">
        <v>2297</v>
      </c>
      <c r="W3793" t="s">
        <v>3848</v>
      </c>
      <c r="X3793">
        <v>358373381000</v>
      </c>
      <c r="Y3793" t="s">
        <v>65</v>
      </c>
      <c r="Z3793" t="s">
        <v>66</v>
      </c>
      <c r="AF3793" t="s">
        <v>1976</v>
      </c>
      <c r="AG3793" t="s">
        <v>1972</v>
      </c>
      <c r="AL3793">
        <v>139</v>
      </c>
      <c r="AM3793" t="s">
        <v>1979</v>
      </c>
      <c r="AN3793" t="s">
        <v>1987</v>
      </c>
      <c r="AO3793">
        <v>0</v>
      </c>
      <c r="AQ3793">
        <v>2258427</v>
      </c>
      <c r="AR3793" t="s">
        <v>4605</v>
      </c>
      <c r="AS3793" t="s">
        <v>5883</v>
      </c>
      <c r="AT3793" t="s">
        <v>1892</v>
      </c>
    </row>
    <row r="3794" spans="1:46" x14ac:dyDescent="0.25">
      <c r="A3794" t="str">
        <f>_xlfn.XLOOKUP(I3794,UTILIZADAS[Contacto1],UTILIZADAS[Source.Name],,0)</f>
        <v>Cobros Mayo</v>
      </c>
      <c r="B3794" s="18">
        <f>VLOOKUP(J3794,Ref!A:C,3,0)</f>
        <v>0</v>
      </c>
      <c r="C3794" s="18">
        <f>VLOOKUP(J3794,Ref!A:D,4,0)</f>
        <v>0</v>
      </c>
      <c r="D3794" s="18" t="str">
        <f t="shared" si="177"/>
        <v>12/may</v>
      </c>
      <c r="E3794" s="18">
        <f t="shared" si="178"/>
        <v>14</v>
      </c>
      <c r="F3794" s="18">
        <v>1</v>
      </c>
      <c r="G3794" s="18">
        <f t="shared" si="179"/>
        <v>0</v>
      </c>
      <c r="H3794" s="3">
        <v>46154.637986111113</v>
      </c>
      <c r="I3794">
        <v>67886376</v>
      </c>
      <c r="J3794" t="s">
        <v>2023</v>
      </c>
      <c r="K3794" t="s">
        <v>1968</v>
      </c>
      <c r="L3794" t="s">
        <v>1969</v>
      </c>
      <c r="M3794" t="s">
        <v>1970</v>
      </c>
      <c r="O3794">
        <v>365072000000</v>
      </c>
      <c r="P3794">
        <v>16018</v>
      </c>
      <c r="Q3794">
        <v>-4</v>
      </c>
      <c r="R3794">
        <v>1</v>
      </c>
      <c r="S3794">
        <v>67886376</v>
      </c>
      <c r="U3794" t="s">
        <v>6189</v>
      </c>
      <c r="W3794" t="s">
        <v>4589</v>
      </c>
      <c r="X3794">
        <v>365072000000</v>
      </c>
      <c r="Y3794" t="s">
        <v>2552</v>
      </c>
      <c r="Z3794" t="s">
        <v>66</v>
      </c>
      <c r="AG3794" t="s">
        <v>1972</v>
      </c>
      <c r="AL3794">
        <v>0</v>
      </c>
      <c r="AN3794" t="s">
        <v>1974</v>
      </c>
      <c r="AO3794">
        <v>0</v>
      </c>
      <c r="AQ3794">
        <v>2258428</v>
      </c>
      <c r="AR3794" t="s">
        <v>4605</v>
      </c>
      <c r="AS3794" t="s">
        <v>5883</v>
      </c>
      <c r="AT3794" t="s">
        <v>2024</v>
      </c>
    </row>
    <row r="3795" spans="1:46" x14ac:dyDescent="0.25">
      <c r="A3795" t="str">
        <f>_xlfn.XLOOKUP(I3795,UTILIZADAS[Contacto1],UTILIZADAS[Source.Name],,0)</f>
        <v>Cobros Mayo</v>
      </c>
      <c r="B3795" s="18">
        <f>VLOOKUP(J3795,Ref!A:C,3,0)</f>
        <v>0</v>
      </c>
      <c r="C3795" s="18">
        <f>VLOOKUP(J3795,Ref!A:D,4,0)</f>
        <v>0</v>
      </c>
      <c r="D3795" s="18" t="str">
        <f t="shared" si="177"/>
        <v>13/may</v>
      </c>
      <c r="E3795" s="18">
        <f t="shared" si="178"/>
        <v>14</v>
      </c>
      <c r="F3795" s="18">
        <v>1</v>
      </c>
      <c r="G3795" s="18">
        <f t="shared" si="179"/>
        <v>0</v>
      </c>
      <c r="H3795" s="3">
        <v>46155.437754629631</v>
      </c>
      <c r="I3795">
        <v>67886376</v>
      </c>
      <c r="J3795" t="s">
        <v>2023</v>
      </c>
      <c r="K3795" t="s">
        <v>1968</v>
      </c>
      <c r="L3795" t="s">
        <v>1969</v>
      </c>
      <c r="M3795" t="s">
        <v>1970</v>
      </c>
      <c r="O3795">
        <v>365072000000</v>
      </c>
      <c r="P3795">
        <v>16018</v>
      </c>
      <c r="Q3795">
        <v>-4</v>
      </c>
      <c r="R3795">
        <v>1</v>
      </c>
      <c r="S3795">
        <v>67886376</v>
      </c>
      <c r="U3795" t="s">
        <v>6189</v>
      </c>
      <c r="W3795" t="s">
        <v>4589</v>
      </c>
      <c r="X3795">
        <v>365072000000</v>
      </c>
      <c r="Y3795" t="s">
        <v>2552</v>
      </c>
      <c r="Z3795" t="s">
        <v>66</v>
      </c>
      <c r="AG3795" t="s">
        <v>1972</v>
      </c>
      <c r="AL3795">
        <v>0</v>
      </c>
      <c r="AN3795" t="s">
        <v>1974</v>
      </c>
      <c r="AO3795">
        <v>0</v>
      </c>
      <c r="AQ3795">
        <v>2258428</v>
      </c>
      <c r="AR3795" t="s">
        <v>4605</v>
      </c>
      <c r="AS3795" t="s">
        <v>5883</v>
      </c>
      <c r="AT3795" t="s">
        <v>2024</v>
      </c>
    </row>
    <row r="3796" spans="1:46" x14ac:dyDescent="0.25">
      <c r="A3796" t="str">
        <f>_xlfn.XLOOKUP(I3796,UTILIZADAS[Contacto1],UTILIZADAS[Source.Name],,0)</f>
        <v>Cobros Mayo</v>
      </c>
      <c r="B3796" s="18">
        <f>VLOOKUP(J3796,Ref!A:C,3,0)</f>
        <v>0</v>
      </c>
      <c r="C3796" s="18">
        <f>VLOOKUP(J3796,Ref!A:D,4,0)</f>
        <v>0</v>
      </c>
      <c r="D3796" s="18" t="str">
        <f t="shared" si="177"/>
        <v>13/may</v>
      </c>
      <c r="E3796" s="18">
        <f t="shared" si="178"/>
        <v>14</v>
      </c>
      <c r="F3796" s="18">
        <v>1</v>
      </c>
      <c r="G3796" s="18">
        <f t="shared" si="179"/>
        <v>0</v>
      </c>
      <c r="H3796" s="3">
        <v>46155.484456018516</v>
      </c>
      <c r="I3796">
        <v>67886376</v>
      </c>
      <c r="J3796" t="s">
        <v>1967</v>
      </c>
      <c r="K3796" t="s">
        <v>1968</v>
      </c>
      <c r="L3796" t="s">
        <v>1969</v>
      </c>
      <c r="M3796" t="s">
        <v>1970</v>
      </c>
      <c r="O3796">
        <v>365072000000</v>
      </c>
      <c r="P3796">
        <v>16018</v>
      </c>
      <c r="Q3796">
        <v>-4</v>
      </c>
      <c r="R3796">
        <v>1</v>
      </c>
      <c r="S3796">
        <v>67886376</v>
      </c>
      <c r="U3796" t="s">
        <v>6189</v>
      </c>
      <c r="W3796" t="s">
        <v>4589</v>
      </c>
      <c r="X3796">
        <v>365072000000</v>
      </c>
      <c r="Y3796" t="s">
        <v>2552</v>
      </c>
      <c r="Z3796" t="s">
        <v>66</v>
      </c>
      <c r="AG3796" t="s">
        <v>1972</v>
      </c>
      <c r="AL3796">
        <v>0</v>
      </c>
      <c r="AN3796" t="s">
        <v>1974</v>
      </c>
      <c r="AO3796">
        <v>0</v>
      </c>
      <c r="AQ3796">
        <v>2258428</v>
      </c>
      <c r="AR3796" t="s">
        <v>4605</v>
      </c>
      <c r="AS3796" t="s">
        <v>5883</v>
      </c>
      <c r="AT3796" t="s">
        <v>1975</v>
      </c>
    </row>
    <row r="3797" spans="1:46" x14ac:dyDescent="0.25">
      <c r="A3797" t="str">
        <f>_xlfn.XLOOKUP(I3797,UTILIZADAS[Contacto1],UTILIZADAS[Source.Name],,0)</f>
        <v>Cobros Mayo</v>
      </c>
      <c r="B3797" s="18">
        <f>VLOOKUP(J3797,Ref!A:C,3,0)</f>
        <v>0</v>
      </c>
      <c r="C3797" s="18">
        <f>VLOOKUP(J3797,Ref!A:D,4,0)</f>
        <v>0</v>
      </c>
      <c r="D3797" s="18" t="str">
        <f t="shared" si="177"/>
        <v>14/may</v>
      </c>
      <c r="E3797" s="18">
        <f t="shared" si="178"/>
        <v>14</v>
      </c>
      <c r="F3797" s="18">
        <v>1</v>
      </c>
      <c r="G3797" s="18">
        <f t="shared" si="179"/>
        <v>0</v>
      </c>
      <c r="H3797" s="3">
        <v>46156.673460648148</v>
      </c>
      <c r="I3797">
        <v>67886376</v>
      </c>
      <c r="J3797" t="s">
        <v>1967</v>
      </c>
      <c r="K3797" t="s">
        <v>1968</v>
      </c>
      <c r="L3797" t="s">
        <v>1969</v>
      </c>
      <c r="M3797" t="s">
        <v>1970</v>
      </c>
      <c r="O3797">
        <v>365072000000</v>
      </c>
      <c r="P3797">
        <v>16018</v>
      </c>
      <c r="Q3797">
        <v>-4</v>
      </c>
      <c r="R3797">
        <v>1</v>
      </c>
      <c r="S3797">
        <v>67886376</v>
      </c>
      <c r="U3797" t="s">
        <v>6189</v>
      </c>
      <c r="W3797" t="s">
        <v>4589</v>
      </c>
      <c r="X3797">
        <v>365072000000</v>
      </c>
      <c r="Y3797" t="s">
        <v>2552</v>
      </c>
      <c r="Z3797" t="s">
        <v>66</v>
      </c>
      <c r="AG3797" t="s">
        <v>1972</v>
      </c>
      <c r="AL3797">
        <v>0</v>
      </c>
      <c r="AN3797" t="s">
        <v>1974</v>
      </c>
      <c r="AO3797">
        <v>0</v>
      </c>
      <c r="AQ3797">
        <v>2258428</v>
      </c>
      <c r="AR3797" t="s">
        <v>4605</v>
      </c>
      <c r="AS3797" t="s">
        <v>5883</v>
      </c>
      <c r="AT3797" t="s">
        <v>1975</v>
      </c>
    </row>
    <row r="3798" spans="1:46" x14ac:dyDescent="0.25">
      <c r="A3798" t="str">
        <f>_xlfn.XLOOKUP(I3798,UTILIZADAS[Contacto1],UTILIZADAS[Source.Name],,0)</f>
        <v>Cobros Mayo</v>
      </c>
      <c r="B3798" s="18">
        <f>VLOOKUP(J3798,Ref!A:C,3,0)</f>
        <v>0</v>
      </c>
      <c r="C3798" s="18">
        <f>VLOOKUP(J3798,Ref!A:D,4,0)</f>
        <v>0</v>
      </c>
      <c r="D3798" s="18" t="str">
        <f t="shared" si="177"/>
        <v>19/may</v>
      </c>
      <c r="E3798" s="18">
        <f t="shared" si="178"/>
        <v>14</v>
      </c>
      <c r="F3798" s="18">
        <v>1</v>
      </c>
      <c r="G3798" s="18">
        <f t="shared" si="179"/>
        <v>0</v>
      </c>
      <c r="H3798" s="3">
        <v>46161.400937500002</v>
      </c>
      <c r="I3798">
        <v>67886376</v>
      </c>
      <c r="J3798" t="s">
        <v>2023</v>
      </c>
      <c r="K3798" t="s">
        <v>1968</v>
      </c>
      <c r="L3798" t="s">
        <v>1969</v>
      </c>
      <c r="M3798" t="s">
        <v>1970</v>
      </c>
      <c r="O3798">
        <v>365072000000</v>
      </c>
      <c r="P3798">
        <v>16018</v>
      </c>
      <c r="Q3798">
        <v>-4</v>
      </c>
      <c r="R3798">
        <v>1</v>
      </c>
      <c r="S3798">
        <v>67886376</v>
      </c>
      <c r="U3798" t="s">
        <v>6189</v>
      </c>
      <c r="W3798" t="s">
        <v>4589</v>
      </c>
      <c r="X3798">
        <v>365072000000</v>
      </c>
      <c r="Y3798" t="s">
        <v>2552</v>
      </c>
      <c r="Z3798" t="s">
        <v>66</v>
      </c>
      <c r="AG3798" t="s">
        <v>1972</v>
      </c>
      <c r="AL3798">
        <v>0</v>
      </c>
      <c r="AN3798" t="s">
        <v>1974</v>
      </c>
      <c r="AO3798">
        <v>0</v>
      </c>
      <c r="AQ3798">
        <v>2258428</v>
      </c>
      <c r="AR3798" t="s">
        <v>4605</v>
      </c>
      <c r="AS3798" t="s">
        <v>5883</v>
      </c>
      <c r="AT3798" t="s">
        <v>2024</v>
      </c>
    </row>
    <row r="3799" spans="1:46" x14ac:dyDescent="0.25">
      <c r="A3799" t="str">
        <f>_xlfn.XLOOKUP(I3799,UTILIZADAS[Contacto1],UTILIZADAS[Source.Name],,0)</f>
        <v>Cobros Mayo</v>
      </c>
      <c r="B3799" s="18">
        <f>VLOOKUP(J3799,Ref!A:C,3,0)</f>
        <v>0</v>
      </c>
      <c r="C3799" s="18">
        <f>VLOOKUP(J3799,Ref!A:D,4,0)</f>
        <v>0</v>
      </c>
      <c r="D3799" s="18" t="str">
        <f t="shared" si="177"/>
        <v>19/may</v>
      </c>
      <c r="E3799" s="18">
        <f t="shared" si="178"/>
        <v>14</v>
      </c>
      <c r="F3799" s="18">
        <v>1</v>
      </c>
      <c r="G3799" s="18">
        <f t="shared" si="179"/>
        <v>0</v>
      </c>
      <c r="H3799" s="3">
        <v>46161.525277777779</v>
      </c>
      <c r="I3799">
        <v>67886376</v>
      </c>
      <c r="J3799" t="s">
        <v>2023</v>
      </c>
      <c r="K3799" t="s">
        <v>1968</v>
      </c>
      <c r="L3799" t="s">
        <v>1969</v>
      </c>
      <c r="M3799" t="s">
        <v>1970</v>
      </c>
      <c r="O3799">
        <v>365072000000</v>
      </c>
      <c r="P3799">
        <v>16018</v>
      </c>
      <c r="Q3799">
        <v>-4</v>
      </c>
      <c r="R3799">
        <v>1</v>
      </c>
      <c r="S3799">
        <v>67886376</v>
      </c>
      <c r="U3799" t="s">
        <v>6189</v>
      </c>
      <c r="W3799" t="s">
        <v>4589</v>
      </c>
      <c r="X3799">
        <v>365072000000</v>
      </c>
      <c r="Y3799" t="s">
        <v>2552</v>
      </c>
      <c r="Z3799" t="s">
        <v>66</v>
      </c>
      <c r="AG3799" t="s">
        <v>1972</v>
      </c>
      <c r="AL3799">
        <v>0</v>
      </c>
      <c r="AN3799" t="s">
        <v>1974</v>
      </c>
      <c r="AO3799">
        <v>0</v>
      </c>
      <c r="AQ3799">
        <v>2258428</v>
      </c>
      <c r="AR3799" t="s">
        <v>4605</v>
      </c>
      <c r="AS3799" t="s">
        <v>5883</v>
      </c>
      <c r="AT3799" t="s">
        <v>2024</v>
      </c>
    </row>
    <row r="3800" spans="1:46" x14ac:dyDescent="0.25">
      <c r="A3800" t="str">
        <f>_xlfn.XLOOKUP(I3800,UTILIZADAS[Contacto1],UTILIZADAS[Source.Name],,0)</f>
        <v>Cobros Mayo</v>
      </c>
      <c r="B3800" s="18">
        <f>VLOOKUP(J3800,Ref!A:C,3,0)</f>
        <v>0</v>
      </c>
      <c r="C3800" s="18">
        <f>VLOOKUP(J3800,Ref!A:D,4,0)</f>
        <v>0</v>
      </c>
      <c r="D3800" s="18" t="str">
        <f t="shared" si="177"/>
        <v>19/may</v>
      </c>
      <c r="E3800" s="18">
        <f t="shared" si="178"/>
        <v>14</v>
      </c>
      <c r="F3800" s="18">
        <v>1</v>
      </c>
      <c r="G3800" s="18">
        <f t="shared" si="179"/>
        <v>0</v>
      </c>
      <c r="H3800" s="3">
        <v>46161.52851851852</v>
      </c>
      <c r="I3800">
        <v>67886376</v>
      </c>
      <c r="J3800" t="s">
        <v>1967</v>
      </c>
      <c r="K3800" t="s">
        <v>1968</v>
      </c>
      <c r="L3800" t="s">
        <v>1969</v>
      </c>
      <c r="M3800" t="s">
        <v>1970</v>
      </c>
      <c r="O3800">
        <v>365072000000</v>
      </c>
      <c r="P3800">
        <v>16018</v>
      </c>
      <c r="Q3800">
        <v>-4</v>
      </c>
      <c r="R3800">
        <v>1</v>
      </c>
      <c r="S3800">
        <v>67886376</v>
      </c>
      <c r="U3800" t="s">
        <v>6189</v>
      </c>
      <c r="W3800" t="s">
        <v>4589</v>
      </c>
      <c r="X3800">
        <v>365072000000</v>
      </c>
      <c r="Y3800" t="s">
        <v>2552</v>
      </c>
      <c r="Z3800" t="s">
        <v>66</v>
      </c>
      <c r="AG3800" t="s">
        <v>1972</v>
      </c>
      <c r="AL3800">
        <v>0</v>
      </c>
      <c r="AN3800" t="s">
        <v>1974</v>
      </c>
      <c r="AO3800">
        <v>0</v>
      </c>
      <c r="AQ3800">
        <v>2258428</v>
      </c>
      <c r="AR3800" t="s">
        <v>4605</v>
      </c>
      <c r="AS3800" t="s">
        <v>5883</v>
      </c>
      <c r="AT3800" t="s">
        <v>1975</v>
      </c>
    </row>
    <row r="3801" spans="1:46" x14ac:dyDescent="0.25">
      <c r="A3801" t="str">
        <f>_xlfn.XLOOKUP(I3801,UTILIZADAS[Contacto1],UTILIZADAS[Source.Name],,0)</f>
        <v>Cobros Mayo</v>
      </c>
      <c r="B3801" s="18">
        <f>VLOOKUP(J3801,Ref!A:C,3,0)</f>
        <v>0</v>
      </c>
      <c r="C3801" s="18">
        <f>VLOOKUP(J3801,Ref!A:D,4,0)</f>
        <v>0</v>
      </c>
      <c r="D3801" s="18" t="str">
        <f t="shared" si="177"/>
        <v>20/may</v>
      </c>
      <c r="E3801" s="18">
        <f t="shared" si="178"/>
        <v>14</v>
      </c>
      <c r="F3801" s="18">
        <v>1</v>
      </c>
      <c r="G3801" s="18">
        <f t="shared" si="179"/>
        <v>0</v>
      </c>
      <c r="H3801" s="3">
        <v>46162.614999999998</v>
      </c>
      <c r="I3801">
        <v>67886376</v>
      </c>
      <c r="J3801" t="s">
        <v>2023</v>
      </c>
      <c r="K3801" t="s">
        <v>1968</v>
      </c>
      <c r="L3801" t="s">
        <v>1969</v>
      </c>
      <c r="M3801" t="s">
        <v>1970</v>
      </c>
      <c r="O3801">
        <v>365072000000</v>
      </c>
      <c r="P3801">
        <v>16018</v>
      </c>
      <c r="Q3801">
        <v>-4</v>
      </c>
      <c r="R3801">
        <v>1</v>
      </c>
      <c r="S3801">
        <v>67886376</v>
      </c>
      <c r="U3801" t="s">
        <v>6189</v>
      </c>
      <c r="W3801" t="s">
        <v>4589</v>
      </c>
      <c r="X3801">
        <v>365072000000</v>
      </c>
      <c r="Y3801" t="s">
        <v>2552</v>
      </c>
      <c r="Z3801" t="s">
        <v>66</v>
      </c>
      <c r="AG3801" t="s">
        <v>1972</v>
      </c>
      <c r="AL3801">
        <v>0</v>
      </c>
      <c r="AN3801" t="s">
        <v>1974</v>
      </c>
      <c r="AO3801">
        <v>0</v>
      </c>
      <c r="AQ3801">
        <v>2258428</v>
      </c>
      <c r="AR3801" t="s">
        <v>4605</v>
      </c>
      <c r="AS3801" t="s">
        <v>5883</v>
      </c>
      <c r="AT3801" t="s">
        <v>2024</v>
      </c>
    </row>
    <row r="3802" spans="1:46" x14ac:dyDescent="0.25">
      <c r="A3802" t="str">
        <f>_xlfn.XLOOKUP(I3802,UTILIZADAS[Contacto1],UTILIZADAS[Source.Name],,0)</f>
        <v>Cobros Mayo</v>
      </c>
      <c r="B3802" s="18">
        <f>VLOOKUP(J3802,Ref!A:C,3,0)</f>
        <v>0</v>
      </c>
      <c r="C3802" s="18">
        <f>VLOOKUP(J3802,Ref!A:D,4,0)</f>
        <v>0</v>
      </c>
      <c r="D3802" s="18" t="str">
        <f t="shared" si="177"/>
        <v>20/may</v>
      </c>
      <c r="E3802" s="18">
        <f t="shared" si="178"/>
        <v>14</v>
      </c>
      <c r="F3802" s="18">
        <v>1</v>
      </c>
      <c r="G3802" s="18">
        <f t="shared" si="179"/>
        <v>0</v>
      </c>
      <c r="H3802" s="3">
        <v>46162.692881944444</v>
      </c>
      <c r="I3802">
        <v>67886376</v>
      </c>
      <c r="J3802" t="s">
        <v>1967</v>
      </c>
      <c r="K3802" t="s">
        <v>1968</v>
      </c>
      <c r="L3802" t="s">
        <v>1969</v>
      </c>
      <c r="M3802" t="s">
        <v>1970</v>
      </c>
      <c r="O3802">
        <v>365072000000</v>
      </c>
      <c r="P3802">
        <v>16018</v>
      </c>
      <c r="Q3802">
        <v>-4</v>
      </c>
      <c r="R3802">
        <v>1</v>
      </c>
      <c r="S3802">
        <v>67886376</v>
      </c>
      <c r="U3802" t="s">
        <v>6189</v>
      </c>
      <c r="W3802" t="s">
        <v>4589</v>
      </c>
      <c r="X3802">
        <v>365072000000</v>
      </c>
      <c r="Y3802" t="s">
        <v>2552</v>
      </c>
      <c r="Z3802" t="s">
        <v>66</v>
      </c>
      <c r="AG3802" t="s">
        <v>1972</v>
      </c>
      <c r="AL3802">
        <v>0</v>
      </c>
      <c r="AN3802" t="s">
        <v>1974</v>
      </c>
      <c r="AO3802">
        <v>0</v>
      </c>
      <c r="AQ3802">
        <v>2258428</v>
      </c>
      <c r="AR3802" t="s">
        <v>4605</v>
      </c>
      <c r="AS3802" t="s">
        <v>5883</v>
      </c>
      <c r="AT3802" t="s">
        <v>1975</v>
      </c>
    </row>
    <row r="3803" spans="1:46" x14ac:dyDescent="0.25">
      <c r="A3803" t="str">
        <f>_xlfn.XLOOKUP(I3803,UTILIZADAS[Contacto1],UTILIZADAS[Source.Name],,0)</f>
        <v>Cobros Mayo</v>
      </c>
      <c r="B3803" s="18">
        <f>VLOOKUP(J3803,Ref!A:C,3,0)</f>
        <v>0</v>
      </c>
      <c r="C3803" s="18">
        <f>VLOOKUP(J3803,Ref!A:D,4,0)</f>
        <v>0</v>
      </c>
      <c r="D3803" s="18" t="str">
        <f t="shared" si="177"/>
        <v>21/may</v>
      </c>
      <c r="E3803" s="18">
        <f t="shared" si="178"/>
        <v>14</v>
      </c>
      <c r="F3803" s="18">
        <v>1</v>
      </c>
      <c r="G3803" s="18">
        <f t="shared" si="179"/>
        <v>0</v>
      </c>
      <c r="H3803" s="3">
        <v>46163.624039351853</v>
      </c>
      <c r="I3803">
        <v>67886376</v>
      </c>
      <c r="J3803" t="s">
        <v>2023</v>
      </c>
      <c r="K3803" t="s">
        <v>1968</v>
      </c>
      <c r="L3803" t="s">
        <v>1969</v>
      </c>
      <c r="M3803" t="s">
        <v>1970</v>
      </c>
      <c r="O3803">
        <v>365072000000</v>
      </c>
      <c r="P3803">
        <v>16018</v>
      </c>
      <c r="Q3803">
        <v>-4</v>
      </c>
      <c r="R3803">
        <v>1</v>
      </c>
      <c r="S3803">
        <v>67886376</v>
      </c>
      <c r="U3803" t="s">
        <v>6189</v>
      </c>
      <c r="W3803" t="s">
        <v>4589</v>
      </c>
      <c r="X3803">
        <v>365072000000</v>
      </c>
      <c r="Y3803" t="s">
        <v>2552</v>
      </c>
      <c r="Z3803" t="s">
        <v>66</v>
      </c>
      <c r="AG3803" t="s">
        <v>1972</v>
      </c>
      <c r="AL3803">
        <v>0</v>
      </c>
      <c r="AN3803" t="s">
        <v>1974</v>
      </c>
      <c r="AO3803">
        <v>0</v>
      </c>
      <c r="AQ3803">
        <v>2258428</v>
      </c>
      <c r="AR3803" t="s">
        <v>4605</v>
      </c>
      <c r="AS3803" t="s">
        <v>5883</v>
      </c>
      <c r="AT3803" t="s">
        <v>2024</v>
      </c>
    </row>
    <row r="3804" spans="1:46" x14ac:dyDescent="0.25">
      <c r="A3804" t="str">
        <f>_xlfn.XLOOKUP(I3804,UTILIZADAS[Contacto1],UTILIZADAS[Source.Name],,0)</f>
        <v>Cobros Mayo</v>
      </c>
      <c r="B3804" s="18">
        <f>VLOOKUP(J3804,Ref!A:C,3,0)</f>
        <v>0</v>
      </c>
      <c r="C3804" s="18">
        <f>VLOOKUP(J3804,Ref!A:D,4,0)</f>
        <v>0</v>
      </c>
      <c r="D3804" s="18" t="str">
        <f t="shared" si="177"/>
        <v>21/may</v>
      </c>
      <c r="E3804" s="18">
        <f t="shared" si="178"/>
        <v>14</v>
      </c>
      <c r="F3804" s="18">
        <v>1</v>
      </c>
      <c r="G3804" s="18">
        <f t="shared" si="179"/>
        <v>0</v>
      </c>
      <c r="H3804" s="3">
        <v>46163.671412037038</v>
      </c>
      <c r="I3804">
        <v>67886376</v>
      </c>
      <c r="J3804" t="s">
        <v>2023</v>
      </c>
      <c r="K3804" t="s">
        <v>1968</v>
      </c>
      <c r="L3804" t="s">
        <v>1969</v>
      </c>
      <c r="M3804" t="s">
        <v>1970</v>
      </c>
      <c r="O3804">
        <v>365072000000</v>
      </c>
      <c r="P3804">
        <v>16018</v>
      </c>
      <c r="Q3804">
        <v>-4</v>
      </c>
      <c r="R3804">
        <v>1</v>
      </c>
      <c r="S3804">
        <v>67886376</v>
      </c>
      <c r="U3804" t="s">
        <v>6189</v>
      </c>
      <c r="W3804" t="s">
        <v>4589</v>
      </c>
      <c r="X3804">
        <v>365072000000</v>
      </c>
      <c r="Y3804" t="s">
        <v>2552</v>
      </c>
      <c r="Z3804" t="s">
        <v>66</v>
      </c>
      <c r="AG3804" t="s">
        <v>1972</v>
      </c>
      <c r="AL3804">
        <v>0</v>
      </c>
      <c r="AN3804" t="s">
        <v>1974</v>
      </c>
      <c r="AO3804">
        <v>0</v>
      </c>
      <c r="AQ3804">
        <v>2258428</v>
      </c>
      <c r="AR3804" t="s">
        <v>4605</v>
      </c>
      <c r="AS3804" t="s">
        <v>5883</v>
      </c>
      <c r="AT3804" t="s">
        <v>2024</v>
      </c>
    </row>
    <row r="3805" spans="1:46" x14ac:dyDescent="0.25">
      <c r="A3805" t="str">
        <f>_xlfn.XLOOKUP(I3805,UTILIZADAS[Contacto1],UTILIZADAS[Source.Name],,0)</f>
        <v>Cobros Mayo</v>
      </c>
      <c r="B3805" s="18">
        <f>VLOOKUP(J3805,Ref!A:C,3,0)</f>
        <v>0</v>
      </c>
      <c r="C3805" s="18">
        <f>VLOOKUP(J3805,Ref!A:D,4,0)</f>
        <v>0</v>
      </c>
      <c r="D3805" s="18" t="str">
        <f t="shared" si="177"/>
        <v>21/may</v>
      </c>
      <c r="E3805" s="18">
        <f t="shared" si="178"/>
        <v>14</v>
      </c>
      <c r="F3805" s="18">
        <v>1</v>
      </c>
      <c r="G3805" s="18">
        <f t="shared" si="179"/>
        <v>0</v>
      </c>
      <c r="H3805" s="3">
        <v>46163.675196759257</v>
      </c>
      <c r="I3805">
        <v>67886376</v>
      </c>
      <c r="J3805" t="s">
        <v>2023</v>
      </c>
      <c r="K3805" t="s">
        <v>1968</v>
      </c>
      <c r="L3805" t="s">
        <v>1969</v>
      </c>
      <c r="M3805" t="s">
        <v>1970</v>
      </c>
      <c r="O3805">
        <v>365072000000</v>
      </c>
      <c r="P3805">
        <v>16018</v>
      </c>
      <c r="Q3805">
        <v>-4</v>
      </c>
      <c r="R3805">
        <v>1</v>
      </c>
      <c r="S3805">
        <v>67886376</v>
      </c>
      <c r="U3805" t="s">
        <v>6189</v>
      </c>
      <c r="W3805" t="s">
        <v>4589</v>
      </c>
      <c r="X3805">
        <v>365072000000</v>
      </c>
      <c r="Y3805" t="s">
        <v>2552</v>
      </c>
      <c r="Z3805" t="s">
        <v>66</v>
      </c>
      <c r="AG3805" t="s">
        <v>1972</v>
      </c>
      <c r="AL3805">
        <v>0</v>
      </c>
      <c r="AN3805" t="s">
        <v>1974</v>
      </c>
      <c r="AO3805">
        <v>0</v>
      </c>
      <c r="AQ3805">
        <v>2258428</v>
      </c>
      <c r="AR3805" t="s">
        <v>4605</v>
      </c>
      <c r="AS3805" t="s">
        <v>5883</v>
      </c>
      <c r="AT3805" t="s">
        <v>2024</v>
      </c>
    </row>
    <row r="3806" spans="1:46" x14ac:dyDescent="0.25">
      <c r="A3806" t="str">
        <f>_xlfn.XLOOKUP(I3806,UTILIZADAS[Contacto1],UTILIZADAS[Source.Name],,0)</f>
        <v>Cobros Mayo</v>
      </c>
      <c r="B3806" s="18">
        <f>VLOOKUP(J3806,Ref!A:C,3,0)</f>
        <v>0</v>
      </c>
      <c r="C3806" s="18">
        <f>VLOOKUP(J3806,Ref!A:D,4,0)</f>
        <v>0</v>
      </c>
      <c r="D3806" s="18" t="str">
        <f t="shared" si="177"/>
        <v>21/may</v>
      </c>
      <c r="E3806" s="18">
        <f t="shared" si="178"/>
        <v>14</v>
      </c>
      <c r="F3806" s="18">
        <v>1</v>
      </c>
      <c r="G3806" s="18">
        <f t="shared" si="179"/>
        <v>0</v>
      </c>
      <c r="H3806" s="3">
        <v>46163.678518518522</v>
      </c>
      <c r="I3806">
        <v>67886376</v>
      </c>
      <c r="J3806" t="s">
        <v>1967</v>
      </c>
      <c r="K3806" t="s">
        <v>1968</v>
      </c>
      <c r="L3806" t="s">
        <v>1969</v>
      </c>
      <c r="M3806" t="s">
        <v>1970</v>
      </c>
      <c r="O3806">
        <v>365072000000</v>
      </c>
      <c r="P3806">
        <v>16018</v>
      </c>
      <c r="Q3806">
        <v>-4</v>
      </c>
      <c r="R3806">
        <v>1</v>
      </c>
      <c r="S3806">
        <v>67886376</v>
      </c>
      <c r="U3806" t="s">
        <v>6189</v>
      </c>
      <c r="W3806" t="s">
        <v>4589</v>
      </c>
      <c r="X3806">
        <v>365072000000</v>
      </c>
      <c r="Y3806" t="s">
        <v>2552</v>
      </c>
      <c r="Z3806" t="s">
        <v>66</v>
      </c>
      <c r="AG3806" t="s">
        <v>1972</v>
      </c>
      <c r="AL3806">
        <v>0</v>
      </c>
      <c r="AN3806" t="s">
        <v>1974</v>
      </c>
      <c r="AO3806">
        <v>0</v>
      </c>
      <c r="AQ3806">
        <v>2258428</v>
      </c>
      <c r="AR3806" t="s">
        <v>4605</v>
      </c>
      <c r="AS3806" t="s">
        <v>5883</v>
      </c>
      <c r="AT3806" t="s">
        <v>1975</v>
      </c>
    </row>
    <row r="3807" spans="1:46" x14ac:dyDescent="0.25">
      <c r="A3807" t="str">
        <f>_xlfn.XLOOKUP(I3807,UTILIZADAS[Contacto1],UTILIZADAS[Source.Name],,0)</f>
        <v>Cobros Mayo</v>
      </c>
      <c r="B3807" s="18">
        <f>VLOOKUP(J3807,Ref!A:C,3,0)</f>
        <v>0</v>
      </c>
      <c r="C3807" s="18">
        <f>VLOOKUP(J3807,Ref!A:D,4,0)</f>
        <v>0</v>
      </c>
      <c r="D3807" s="18" t="str">
        <f t="shared" si="177"/>
        <v>22/may</v>
      </c>
      <c r="E3807" s="18">
        <f t="shared" si="178"/>
        <v>14</v>
      </c>
      <c r="F3807" s="18">
        <v>1</v>
      </c>
      <c r="G3807" s="18">
        <f t="shared" si="179"/>
        <v>1</v>
      </c>
      <c r="H3807" s="3">
        <v>46164.463854166665</v>
      </c>
      <c r="I3807">
        <v>67886376</v>
      </c>
      <c r="J3807" t="s">
        <v>2023</v>
      </c>
      <c r="K3807" t="s">
        <v>1968</v>
      </c>
      <c r="L3807" t="s">
        <v>1969</v>
      </c>
      <c r="M3807" t="s">
        <v>1970</v>
      </c>
      <c r="O3807">
        <v>365072000000</v>
      </c>
      <c r="P3807">
        <v>16018</v>
      </c>
      <c r="Q3807">
        <v>-4</v>
      </c>
      <c r="R3807">
        <v>1</v>
      </c>
      <c r="S3807">
        <v>67886376</v>
      </c>
      <c r="U3807" t="s">
        <v>6189</v>
      </c>
      <c r="W3807" t="s">
        <v>4589</v>
      </c>
      <c r="X3807">
        <v>365072000000</v>
      </c>
      <c r="Y3807" t="s">
        <v>2552</v>
      </c>
      <c r="Z3807" t="s">
        <v>66</v>
      </c>
      <c r="AG3807" t="s">
        <v>1972</v>
      </c>
      <c r="AL3807">
        <v>0</v>
      </c>
      <c r="AN3807" t="s">
        <v>1974</v>
      </c>
      <c r="AO3807">
        <v>0</v>
      </c>
      <c r="AQ3807">
        <v>2258428</v>
      </c>
      <c r="AR3807" t="s">
        <v>4605</v>
      </c>
      <c r="AS3807" t="s">
        <v>5883</v>
      </c>
      <c r="AT3807" t="s">
        <v>2024</v>
      </c>
    </row>
    <row r="3808" spans="1:46" x14ac:dyDescent="0.25">
      <c r="A3808" t="str">
        <f>_xlfn.XLOOKUP(I3808,UTILIZADAS[Contacto1],UTILIZADAS[Source.Name],,0)</f>
        <v>Cobros Mayo</v>
      </c>
      <c r="B3808" s="18">
        <f>VLOOKUP(J3808,Ref!A:C,3,0)</f>
        <v>0</v>
      </c>
      <c r="C3808" s="18">
        <f>VLOOKUP(J3808,Ref!A:D,4,0)</f>
        <v>0</v>
      </c>
      <c r="D3808" s="18" t="str">
        <f t="shared" si="177"/>
        <v>07/may</v>
      </c>
      <c r="E3808" s="18">
        <f t="shared" si="178"/>
        <v>2</v>
      </c>
      <c r="F3808" s="18">
        <v>1</v>
      </c>
      <c r="G3808" s="18">
        <f t="shared" si="179"/>
        <v>0</v>
      </c>
      <c r="H3808" s="3">
        <v>46149.655891203707</v>
      </c>
      <c r="I3808">
        <v>67887976</v>
      </c>
      <c r="J3808">
        <v>6004</v>
      </c>
      <c r="K3808" t="s">
        <v>1983</v>
      </c>
      <c r="L3808" t="s">
        <v>1897</v>
      </c>
      <c r="M3808" t="s">
        <v>1970</v>
      </c>
      <c r="P3808">
        <v>998</v>
      </c>
      <c r="Q3808">
        <v>0</v>
      </c>
      <c r="S3808">
        <v>67887976</v>
      </c>
      <c r="AF3808" t="s">
        <v>1976</v>
      </c>
      <c r="AG3808" t="s">
        <v>1972</v>
      </c>
      <c r="AL3808">
        <v>93</v>
      </c>
      <c r="AM3808" t="s">
        <v>1979</v>
      </c>
      <c r="AN3808" t="s">
        <v>1977</v>
      </c>
      <c r="AO3808">
        <v>0</v>
      </c>
      <c r="AQ3808">
        <v>2257579</v>
      </c>
      <c r="AR3808" t="s">
        <v>1978</v>
      </c>
      <c r="AT3808" t="s">
        <v>1984</v>
      </c>
    </row>
    <row r="3809" spans="1:46" x14ac:dyDescent="0.25">
      <c r="A3809" t="str">
        <f>_xlfn.XLOOKUP(I3809,UTILIZADAS[Contacto1],UTILIZADAS[Source.Name],,0)</f>
        <v>Cobros Mayo</v>
      </c>
      <c r="B3809" s="18">
        <f>VLOOKUP(J3809,Ref!A:C,3,0)</f>
        <v>0</v>
      </c>
      <c r="C3809" s="18">
        <f>VLOOKUP(J3809,Ref!A:D,4,0)</f>
        <v>0</v>
      </c>
      <c r="D3809" s="18" t="str">
        <f t="shared" si="177"/>
        <v>12/may</v>
      </c>
      <c r="E3809" s="18">
        <f t="shared" si="178"/>
        <v>2</v>
      </c>
      <c r="F3809" s="18">
        <v>1</v>
      </c>
      <c r="G3809" s="18">
        <f t="shared" si="179"/>
        <v>1</v>
      </c>
      <c r="H3809" s="3">
        <v>46154.637766203705</v>
      </c>
      <c r="I3809">
        <v>67887976</v>
      </c>
      <c r="J3809">
        <v>6004</v>
      </c>
      <c r="K3809" t="s">
        <v>1983</v>
      </c>
      <c r="L3809" t="s">
        <v>1897</v>
      </c>
      <c r="M3809" t="s">
        <v>1970</v>
      </c>
      <c r="O3809">
        <v>369010570000</v>
      </c>
      <c r="P3809">
        <v>16018</v>
      </c>
      <c r="Q3809">
        <v>-4</v>
      </c>
      <c r="R3809">
        <v>1</v>
      </c>
      <c r="S3809">
        <v>67887976</v>
      </c>
      <c r="U3809" t="s">
        <v>5422</v>
      </c>
      <c r="W3809" t="s">
        <v>3787</v>
      </c>
      <c r="X3809">
        <v>369010570000</v>
      </c>
      <c r="Y3809" t="s">
        <v>65</v>
      </c>
      <c r="Z3809" t="s">
        <v>4619</v>
      </c>
      <c r="AF3809" t="s">
        <v>1976</v>
      </c>
      <c r="AG3809" t="s">
        <v>1972</v>
      </c>
      <c r="AL3809">
        <v>134</v>
      </c>
      <c r="AM3809" t="s">
        <v>1979</v>
      </c>
      <c r="AN3809" t="s">
        <v>1987</v>
      </c>
      <c r="AO3809">
        <v>0</v>
      </c>
      <c r="AQ3809">
        <v>2258429</v>
      </c>
      <c r="AR3809" t="s">
        <v>4605</v>
      </c>
      <c r="AS3809" t="s">
        <v>5883</v>
      </c>
      <c r="AT3809" t="s">
        <v>1984</v>
      </c>
    </row>
    <row r="3810" spans="1:46" x14ac:dyDescent="0.25">
      <c r="A3810" t="str">
        <f>_xlfn.XLOOKUP(I3810,UTILIZADAS[Contacto1],UTILIZADAS[Source.Name],,0)</f>
        <v>Cobros Abril Canal Fijo</v>
      </c>
      <c r="B3810" s="18">
        <f>VLOOKUP(J3810,Ref!A:C,3,0)</f>
        <v>0</v>
      </c>
      <c r="C3810" s="18">
        <f>VLOOKUP(J3810,Ref!A:D,4,0)</f>
        <v>0</v>
      </c>
      <c r="D3810" s="18" t="str">
        <f t="shared" si="177"/>
        <v>02/may</v>
      </c>
      <c r="E3810" s="18">
        <f t="shared" si="178"/>
        <v>14</v>
      </c>
      <c r="F3810" s="18">
        <v>1</v>
      </c>
      <c r="G3810" s="18">
        <f t="shared" si="179"/>
        <v>0</v>
      </c>
      <c r="H3810" s="3">
        <v>46144.515092592592</v>
      </c>
      <c r="I3810">
        <v>67890432</v>
      </c>
      <c r="J3810" t="s">
        <v>2023</v>
      </c>
      <c r="K3810" t="s">
        <v>1968</v>
      </c>
      <c r="L3810" t="s">
        <v>1969</v>
      </c>
      <c r="M3810" t="s">
        <v>1970</v>
      </c>
      <c r="O3810">
        <v>361005810000</v>
      </c>
      <c r="P3810">
        <v>16017</v>
      </c>
      <c r="Q3810">
        <v>-4</v>
      </c>
      <c r="R3810">
        <v>1</v>
      </c>
      <c r="S3810">
        <v>67890432</v>
      </c>
      <c r="U3810" t="s">
        <v>154</v>
      </c>
      <c r="W3810" t="s">
        <v>155</v>
      </c>
      <c r="X3810" t="s">
        <v>66</v>
      </c>
      <c r="Y3810" t="s">
        <v>65</v>
      </c>
      <c r="Z3810">
        <v>361005810000</v>
      </c>
      <c r="AG3810" t="s">
        <v>1972</v>
      </c>
      <c r="AI3810" t="s">
        <v>2908</v>
      </c>
      <c r="AL3810">
        <v>0</v>
      </c>
      <c r="AN3810" t="s">
        <v>1974</v>
      </c>
      <c r="AO3810">
        <v>0</v>
      </c>
      <c r="AQ3810">
        <v>2252045</v>
      </c>
      <c r="AR3810" t="s">
        <v>2241</v>
      </c>
      <c r="AS3810" t="s">
        <v>4163</v>
      </c>
      <c r="AT3810" t="s">
        <v>2024</v>
      </c>
    </row>
    <row r="3811" spans="1:46" x14ac:dyDescent="0.25">
      <c r="A3811" t="str">
        <f>_xlfn.XLOOKUP(I3811,UTILIZADAS[Contacto1],UTILIZADAS[Source.Name],,0)</f>
        <v>Cobros Abril Canal Fijo</v>
      </c>
      <c r="B3811" s="18">
        <f>VLOOKUP(J3811,Ref!A:C,3,0)</f>
        <v>0</v>
      </c>
      <c r="C3811" s="18">
        <f>VLOOKUP(J3811,Ref!A:D,4,0)</f>
        <v>0</v>
      </c>
      <c r="D3811" s="18" t="str">
        <f t="shared" si="177"/>
        <v>04/may</v>
      </c>
      <c r="E3811" s="18">
        <f t="shared" si="178"/>
        <v>14</v>
      </c>
      <c r="F3811" s="18">
        <v>1</v>
      </c>
      <c r="G3811" s="18">
        <f t="shared" si="179"/>
        <v>0</v>
      </c>
      <c r="H3811" s="3">
        <v>46146.697291666664</v>
      </c>
      <c r="I3811">
        <v>67890432</v>
      </c>
      <c r="J3811" t="s">
        <v>1967</v>
      </c>
      <c r="K3811" t="s">
        <v>1968</v>
      </c>
      <c r="L3811" t="s">
        <v>1969</v>
      </c>
      <c r="M3811" t="s">
        <v>1970</v>
      </c>
      <c r="O3811">
        <v>361005810000</v>
      </c>
      <c r="P3811">
        <v>16017</v>
      </c>
      <c r="Q3811">
        <v>-4</v>
      </c>
      <c r="R3811">
        <v>1</v>
      </c>
      <c r="S3811">
        <v>67890432</v>
      </c>
      <c r="U3811" t="s">
        <v>154</v>
      </c>
      <c r="W3811" t="s">
        <v>155</v>
      </c>
      <c r="X3811" t="s">
        <v>66</v>
      </c>
      <c r="Y3811" t="s">
        <v>65</v>
      </c>
      <c r="Z3811">
        <v>361005810000</v>
      </c>
      <c r="AG3811" t="s">
        <v>1972</v>
      </c>
      <c r="AI3811" t="s">
        <v>2908</v>
      </c>
      <c r="AL3811">
        <v>0</v>
      </c>
      <c r="AN3811" t="s">
        <v>1974</v>
      </c>
      <c r="AO3811">
        <v>0</v>
      </c>
      <c r="AQ3811">
        <v>2252045</v>
      </c>
      <c r="AR3811" t="s">
        <v>2241</v>
      </c>
      <c r="AS3811" t="s">
        <v>4163</v>
      </c>
      <c r="AT3811" t="s">
        <v>1975</v>
      </c>
    </row>
    <row r="3812" spans="1:46" x14ac:dyDescent="0.25">
      <c r="A3812" t="str">
        <f>_xlfn.XLOOKUP(I3812,UTILIZADAS[Contacto1],UTILIZADAS[Source.Name],,0)</f>
        <v>Cobros Abril Canal Fijo</v>
      </c>
      <c r="B3812" s="18">
        <f>VLOOKUP(J3812,Ref!A:C,3,0)</f>
        <v>0</v>
      </c>
      <c r="C3812" s="18">
        <f>VLOOKUP(J3812,Ref!A:D,4,0)</f>
        <v>0</v>
      </c>
      <c r="D3812" s="18" t="str">
        <f t="shared" si="177"/>
        <v>05/may</v>
      </c>
      <c r="E3812" s="18">
        <f t="shared" si="178"/>
        <v>14</v>
      </c>
      <c r="F3812" s="18">
        <v>1</v>
      </c>
      <c r="G3812" s="18">
        <f t="shared" si="179"/>
        <v>0</v>
      </c>
      <c r="H3812" s="3">
        <v>46147.697048611109</v>
      </c>
      <c r="I3812">
        <v>67890432</v>
      </c>
      <c r="J3812" t="s">
        <v>1967</v>
      </c>
      <c r="K3812" t="s">
        <v>1968</v>
      </c>
      <c r="L3812" t="s">
        <v>1969</v>
      </c>
      <c r="M3812" t="s">
        <v>1970</v>
      </c>
      <c r="O3812">
        <v>361005810000</v>
      </c>
      <c r="P3812">
        <v>16017</v>
      </c>
      <c r="Q3812">
        <v>-4</v>
      </c>
      <c r="R3812">
        <v>1</v>
      </c>
      <c r="S3812">
        <v>67890432</v>
      </c>
      <c r="U3812" t="s">
        <v>154</v>
      </c>
      <c r="W3812" t="s">
        <v>155</v>
      </c>
      <c r="X3812" t="s">
        <v>66</v>
      </c>
      <c r="Y3812" t="s">
        <v>65</v>
      </c>
      <c r="Z3812">
        <v>361005810000</v>
      </c>
      <c r="AG3812" t="s">
        <v>1972</v>
      </c>
      <c r="AI3812" t="s">
        <v>2908</v>
      </c>
      <c r="AL3812">
        <v>0</v>
      </c>
      <c r="AN3812" t="s">
        <v>1974</v>
      </c>
      <c r="AO3812">
        <v>0</v>
      </c>
      <c r="AQ3812">
        <v>2252045</v>
      </c>
      <c r="AR3812" t="s">
        <v>2241</v>
      </c>
      <c r="AS3812" t="s">
        <v>4163</v>
      </c>
      <c r="AT3812" t="s">
        <v>1975</v>
      </c>
    </row>
    <row r="3813" spans="1:46" x14ac:dyDescent="0.25">
      <c r="A3813" t="str">
        <f>_xlfn.XLOOKUP(I3813,UTILIZADAS[Contacto1],UTILIZADAS[Source.Name],,0)</f>
        <v>Cobros Abril Canal Fijo</v>
      </c>
      <c r="B3813" s="18">
        <f>VLOOKUP(J3813,Ref!A:C,3,0)</f>
        <v>0</v>
      </c>
      <c r="C3813" s="18">
        <f>VLOOKUP(J3813,Ref!A:D,4,0)</f>
        <v>0</v>
      </c>
      <c r="D3813" s="18" t="str">
        <f t="shared" si="177"/>
        <v>07/may</v>
      </c>
      <c r="E3813" s="18">
        <f t="shared" si="178"/>
        <v>14</v>
      </c>
      <c r="F3813" s="18">
        <v>1</v>
      </c>
      <c r="G3813" s="18">
        <f t="shared" si="179"/>
        <v>0</v>
      </c>
      <c r="H3813" s="3">
        <v>46149.588240740741</v>
      </c>
      <c r="I3813">
        <v>67890432</v>
      </c>
      <c r="J3813" t="s">
        <v>1967</v>
      </c>
      <c r="K3813" t="s">
        <v>1968</v>
      </c>
      <c r="L3813" t="s">
        <v>1969</v>
      </c>
      <c r="M3813" t="s">
        <v>1970</v>
      </c>
      <c r="O3813">
        <v>361005810000</v>
      </c>
      <c r="P3813">
        <v>16017</v>
      </c>
      <c r="Q3813">
        <v>-4</v>
      </c>
      <c r="R3813">
        <v>1</v>
      </c>
      <c r="S3813">
        <v>67890432</v>
      </c>
      <c r="U3813" t="s">
        <v>154</v>
      </c>
      <c r="W3813" t="s">
        <v>155</v>
      </c>
      <c r="X3813" t="s">
        <v>66</v>
      </c>
      <c r="Y3813" t="s">
        <v>65</v>
      </c>
      <c r="Z3813">
        <v>361005810000</v>
      </c>
      <c r="AG3813" t="s">
        <v>1972</v>
      </c>
      <c r="AI3813" t="s">
        <v>2908</v>
      </c>
      <c r="AL3813">
        <v>0</v>
      </c>
      <c r="AN3813" t="s">
        <v>1974</v>
      </c>
      <c r="AO3813">
        <v>0</v>
      </c>
      <c r="AQ3813">
        <v>2252045</v>
      </c>
      <c r="AR3813" t="s">
        <v>2241</v>
      </c>
      <c r="AS3813" t="s">
        <v>4163</v>
      </c>
      <c r="AT3813" t="s">
        <v>1975</v>
      </c>
    </row>
    <row r="3814" spans="1:46" x14ac:dyDescent="0.25">
      <c r="A3814" t="str">
        <f>_xlfn.XLOOKUP(I3814,UTILIZADAS[Contacto1],UTILIZADAS[Source.Name],,0)</f>
        <v>Cobros Abril Canal Fijo</v>
      </c>
      <c r="B3814" s="18">
        <f>VLOOKUP(J3814,Ref!A:C,3,0)</f>
        <v>0</v>
      </c>
      <c r="C3814" s="18">
        <f>VLOOKUP(J3814,Ref!A:D,4,0)</f>
        <v>0</v>
      </c>
      <c r="D3814" s="18" t="str">
        <f t="shared" si="177"/>
        <v>08/may</v>
      </c>
      <c r="E3814" s="18">
        <f t="shared" si="178"/>
        <v>14</v>
      </c>
      <c r="F3814" s="18">
        <v>1</v>
      </c>
      <c r="G3814" s="18">
        <f t="shared" si="179"/>
        <v>0</v>
      </c>
      <c r="H3814" s="3">
        <v>46150.609953703701</v>
      </c>
      <c r="I3814">
        <v>67890432</v>
      </c>
      <c r="J3814" t="s">
        <v>1967</v>
      </c>
      <c r="K3814" t="s">
        <v>1968</v>
      </c>
      <c r="L3814" t="s">
        <v>1969</v>
      </c>
      <c r="M3814" t="s">
        <v>1970</v>
      </c>
      <c r="O3814">
        <v>361005810000</v>
      </c>
      <c r="P3814">
        <v>16017</v>
      </c>
      <c r="Q3814">
        <v>-4</v>
      </c>
      <c r="R3814">
        <v>1</v>
      </c>
      <c r="S3814">
        <v>67890432</v>
      </c>
      <c r="U3814" t="s">
        <v>154</v>
      </c>
      <c r="W3814" t="s">
        <v>155</v>
      </c>
      <c r="X3814" t="s">
        <v>66</v>
      </c>
      <c r="Y3814" t="s">
        <v>65</v>
      </c>
      <c r="Z3814">
        <v>361005810000</v>
      </c>
      <c r="AG3814" t="s">
        <v>1972</v>
      </c>
      <c r="AI3814" t="s">
        <v>2908</v>
      </c>
      <c r="AL3814">
        <v>0</v>
      </c>
      <c r="AN3814" t="s">
        <v>1974</v>
      </c>
      <c r="AO3814">
        <v>0</v>
      </c>
      <c r="AQ3814">
        <v>2252045</v>
      </c>
      <c r="AR3814" t="s">
        <v>2241</v>
      </c>
      <c r="AS3814" t="s">
        <v>4163</v>
      </c>
      <c r="AT3814" t="s">
        <v>1975</v>
      </c>
    </row>
    <row r="3815" spans="1:46" x14ac:dyDescent="0.25">
      <c r="A3815" t="str">
        <f>_xlfn.XLOOKUP(I3815,UTILIZADAS[Contacto1],UTILIZADAS[Source.Name],,0)</f>
        <v>Cobros Abril Canal Fijo</v>
      </c>
      <c r="B3815" s="18">
        <f>VLOOKUP(J3815,Ref!A:C,3,0)</f>
        <v>0</v>
      </c>
      <c r="C3815" s="18">
        <f>VLOOKUP(J3815,Ref!A:D,4,0)</f>
        <v>0</v>
      </c>
      <c r="D3815" s="18" t="str">
        <f t="shared" si="177"/>
        <v>12/may</v>
      </c>
      <c r="E3815" s="18">
        <f t="shared" si="178"/>
        <v>14</v>
      </c>
      <c r="F3815" s="18">
        <v>1</v>
      </c>
      <c r="G3815" s="18">
        <f t="shared" si="179"/>
        <v>0</v>
      </c>
      <c r="H3815" s="3">
        <v>46154.639699074076</v>
      </c>
      <c r="I3815">
        <v>67890432</v>
      </c>
      <c r="J3815" t="s">
        <v>2023</v>
      </c>
      <c r="K3815" t="s">
        <v>1968</v>
      </c>
      <c r="L3815" t="s">
        <v>1969</v>
      </c>
      <c r="M3815" t="s">
        <v>1970</v>
      </c>
      <c r="O3815">
        <v>369076370000</v>
      </c>
      <c r="P3815">
        <v>16018</v>
      </c>
      <c r="Q3815">
        <v>-4</v>
      </c>
      <c r="R3815">
        <v>1</v>
      </c>
      <c r="S3815">
        <v>67890432</v>
      </c>
      <c r="U3815" t="s">
        <v>5423</v>
      </c>
      <c r="W3815" t="s">
        <v>5424</v>
      </c>
      <c r="X3815">
        <v>369076370000</v>
      </c>
      <c r="Y3815" t="s">
        <v>65</v>
      </c>
      <c r="Z3815" t="s">
        <v>66</v>
      </c>
      <c r="AG3815" t="s">
        <v>1972</v>
      </c>
      <c r="AL3815">
        <v>0</v>
      </c>
      <c r="AN3815" t="s">
        <v>1974</v>
      </c>
      <c r="AO3815">
        <v>0</v>
      </c>
      <c r="AQ3815">
        <v>2258430</v>
      </c>
      <c r="AR3815" t="s">
        <v>4605</v>
      </c>
      <c r="AS3815" t="s">
        <v>5883</v>
      </c>
      <c r="AT3815" t="s">
        <v>2024</v>
      </c>
    </row>
    <row r="3816" spans="1:46" x14ac:dyDescent="0.25">
      <c r="A3816" t="str">
        <f>_xlfn.XLOOKUP(I3816,UTILIZADAS[Contacto1],UTILIZADAS[Source.Name],,0)</f>
        <v>Cobros Abril Canal Fijo</v>
      </c>
      <c r="B3816" s="18">
        <f>VLOOKUP(J3816,Ref!A:C,3,0)</f>
        <v>0</v>
      </c>
      <c r="C3816" s="18">
        <f>VLOOKUP(J3816,Ref!A:D,4,0)</f>
        <v>0</v>
      </c>
      <c r="D3816" s="18" t="str">
        <f t="shared" si="177"/>
        <v>13/may</v>
      </c>
      <c r="E3816" s="18">
        <f t="shared" si="178"/>
        <v>14</v>
      </c>
      <c r="F3816" s="18">
        <v>1</v>
      </c>
      <c r="G3816" s="18">
        <f t="shared" si="179"/>
        <v>0</v>
      </c>
      <c r="H3816" s="3">
        <v>46155.438055555554</v>
      </c>
      <c r="I3816">
        <v>67890432</v>
      </c>
      <c r="J3816" t="s">
        <v>1967</v>
      </c>
      <c r="K3816" t="s">
        <v>1968</v>
      </c>
      <c r="L3816" t="s">
        <v>1969</v>
      </c>
      <c r="M3816" t="s">
        <v>1970</v>
      </c>
      <c r="O3816">
        <v>369076370000</v>
      </c>
      <c r="P3816">
        <v>16018</v>
      </c>
      <c r="Q3816">
        <v>-4</v>
      </c>
      <c r="R3816">
        <v>1</v>
      </c>
      <c r="S3816">
        <v>67890432</v>
      </c>
      <c r="U3816" t="s">
        <v>5423</v>
      </c>
      <c r="W3816" t="s">
        <v>5424</v>
      </c>
      <c r="X3816">
        <v>369076370000</v>
      </c>
      <c r="Y3816" t="s">
        <v>65</v>
      </c>
      <c r="Z3816" t="s">
        <v>66</v>
      </c>
      <c r="AG3816" t="s">
        <v>1972</v>
      </c>
      <c r="AL3816">
        <v>0</v>
      </c>
      <c r="AN3816" t="s">
        <v>1974</v>
      </c>
      <c r="AO3816">
        <v>0</v>
      </c>
      <c r="AQ3816">
        <v>2258430</v>
      </c>
      <c r="AR3816" t="s">
        <v>4605</v>
      </c>
      <c r="AS3816" t="s">
        <v>5883</v>
      </c>
      <c r="AT3816" t="s">
        <v>1975</v>
      </c>
    </row>
    <row r="3817" spans="1:46" x14ac:dyDescent="0.25">
      <c r="A3817" t="str">
        <f>_xlfn.XLOOKUP(I3817,UTILIZADAS[Contacto1],UTILIZADAS[Source.Name],,0)</f>
        <v>Cobros Abril Canal Fijo</v>
      </c>
      <c r="B3817" s="18">
        <f>VLOOKUP(J3817,Ref!A:C,3,0)</f>
        <v>0</v>
      </c>
      <c r="C3817" s="18">
        <f>VLOOKUP(J3817,Ref!A:D,4,0)</f>
        <v>0</v>
      </c>
      <c r="D3817" s="18" t="str">
        <f t="shared" si="177"/>
        <v>14/may</v>
      </c>
      <c r="E3817" s="18">
        <f t="shared" si="178"/>
        <v>14</v>
      </c>
      <c r="F3817" s="18">
        <v>1</v>
      </c>
      <c r="G3817" s="18">
        <f t="shared" si="179"/>
        <v>0</v>
      </c>
      <c r="H3817" s="3">
        <v>46156.673645833333</v>
      </c>
      <c r="I3817">
        <v>67890432</v>
      </c>
      <c r="J3817" t="s">
        <v>1967</v>
      </c>
      <c r="K3817" t="s">
        <v>1968</v>
      </c>
      <c r="L3817" t="s">
        <v>1969</v>
      </c>
      <c r="M3817" t="s">
        <v>1970</v>
      </c>
      <c r="O3817">
        <v>369076370000</v>
      </c>
      <c r="P3817">
        <v>16018</v>
      </c>
      <c r="Q3817">
        <v>-4</v>
      </c>
      <c r="R3817">
        <v>1</v>
      </c>
      <c r="S3817">
        <v>67890432</v>
      </c>
      <c r="U3817" t="s">
        <v>5423</v>
      </c>
      <c r="W3817" t="s">
        <v>5424</v>
      </c>
      <c r="X3817">
        <v>369076370000</v>
      </c>
      <c r="Y3817" t="s">
        <v>65</v>
      </c>
      <c r="Z3817" t="s">
        <v>66</v>
      </c>
      <c r="AG3817" t="s">
        <v>1972</v>
      </c>
      <c r="AL3817">
        <v>0</v>
      </c>
      <c r="AN3817" t="s">
        <v>1974</v>
      </c>
      <c r="AO3817">
        <v>0</v>
      </c>
      <c r="AQ3817">
        <v>2258430</v>
      </c>
      <c r="AR3817" t="s">
        <v>4605</v>
      </c>
      <c r="AS3817" t="s">
        <v>5883</v>
      </c>
      <c r="AT3817" t="s">
        <v>1975</v>
      </c>
    </row>
    <row r="3818" spans="1:46" x14ac:dyDescent="0.25">
      <c r="A3818" t="str">
        <f>_xlfn.XLOOKUP(I3818,UTILIZADAS[Contacto1],UTILIZADAS[Source.Name],,0)</f>
        <v>Cobros Abril Canal Fijo</v>
      </c>
      <c r="B3818" s="18">
        <f>VLOOKUP(J3818,Ref!A:C,3,0)</f>
        <v>0</v>
      </c>
      <c r="C3818" s="18">
        <f>VLOOKUP(J3818,Ref!A:D,4,0)</f>
        <v>0</v>
      </c>
      <c r="D3818" s="18" t="str">
        <f t="shared" si="177"/>
        <v>19/may</v>
      </c>
      <c r="E3818" s="18">
        <f t="shared" si="178"/>
        <v>14</v>
      </c>
      <c r="F3818" s="18">
        <v>1</v>
      </c>
      <c r="G3818" s="18">
        <f t="shared" si="179"/>
        <v>0</v>
      </c>
      <c r="H3818" s="3">
        <v>46161.403344907405</v>
      </c>
      <c r="I3818">
        <v>67890432</v>
      </c>
      <c r="J3818" t="s">
        <v>2023</v>
      </c>
      <c r="K3818" t="s">
        <v>1968</v>
      </c>
      <c r="L3818" t="s">
        <v>1969</v>
      </c>
      <c r="M3818" t="s">
        <v>1970</v>
      </c>
      <c r="O3818">
        <v>369076370000</v>
      </c>
      <c r="P3818">
        <v>16018</v>
      </c>
      <c r="Q3818">
        <v>-4</v>
      </c>
      <c r="R3818">
        <v>1</v>
      </c>
      <c r="S3818">
        <v>67890432</v>
      </c>
      <c r="U3818" t="s">
        <v>5423</v>
      </c>
      <c r="W3818" t="s">
        <v>5424</v>
      </c>
      <c r="X3818">
        <v>369076370000</v>
      </c>
      <c r="Y3818" t="s">
        <v>65</v>
      </c>
      <c r="Z3818" t="s">
        <v>66</v>
      </c>
      <c r="AG3818" t="s">
        <v>1972</v>
      </c>
      <c r="AL3818">
        <v>0</v>
      </c>
      <c r="AN3818" t="s">
        <v>1974</v>
      </c>
      <c r="AO3818">
        <v>0</v>
      </c>
      <c r="AQ3818">
        <v>2258430</v>
      </c>
      <c r="AR3818" t="s">
        <v>4605</v>
      </c>
      <c r="AS3818" t="s">
        <v>5883</v>
      </c>
      <c r="AT3818" t="s">
        <v>2024</v>
      </c>
    </row>
    <row r="3819" spans="1:46" x14ac:dyDescent="0.25">
      <c r="A3819" t="str">
        <f>_xlfn.XLOOKUP(I3819,UTILIZADAS[Contacto1],UTILIZADAS[Source.Name],,0)</f>
        <v>Cobros Abril Canal Fijo</v>
      </c>
      <c r="B3819" s="18">
        <f>VLOOKUP(J3819,Ref!A:C,3,0)</f>
        <v>0</v>
      </c>
      <c r="C3819" s="18">
        <f>VLOOKUP(J3819,Ref!A:D,4,0)</f>
        <v>0</v>
      </c>
      <c r="D3819" s="18" t="str">
        <f t="shared" si="177"/>
        <v>19/may</v>
      </c>
      <c r="E3819" s="18">
        <f t="shared" si="178"/>
        <v>14</v>
      </c>
      <c r="F3819" s="18">
        <v>1</v>
      </c>
      <c r="G3819" s="18">
        <f t="shared" si="179"/>
        <v>0</v>
      </c>
      <c r="H3819" s="3">
        <v>46161.52443287037</v>
      </c>
      <c r="I3819">
        <v>67890432</v>
      </c>
      <c r="J3819" t="s">
        <v>1967</v>
      </c>
      <c r="K3819" t="s">
        <v>1968</v>
      </c>
      <c r="L3819" t="s">
        <v>1969</v>
      </c>
      <c r="M3819" t="s">
        <v>1970</v>
      </c>
      <c r="O3819">
        <v>369076370000</v>
      </c>
      <c r="P3819">
        <v>16018</v>
      </c>
      <c r="Q3819">
        <v>-4</v>
      </c>
      <c r="R3819">
        <v>1</v>
      </c>
      <c r="S3819">
        <v>67890432</v>
      </c>
      <c r="U3819" t="s">
        <v>5423</v>
      </c>
      <c r="W3819" t="s">
        <v>5424</v>
      </c>
      <c r="X3819">
        <v>369076370000</v>
      </c>
      <c r="Y3819" t="s">
        <v>65</v>
      </c>
      <c r="Z3819" t="s">
        <v>66</v>
      </c>
      <c r="AG3819" t="s">
        <v>1972</v>
      </c>
      <c r="AL3819">
        <v>0</v>
      </c>
      <c r="AN3819" t="s">
        <v>1974</v>
      </c>
      <c r="AO3819">
        <v>0</v>
      </c>
      <c r="AQ3819">
        <v>2258430</v>
      </c>
      <c r="AR3819" t="s">
        <v>4605</v>
      </c>
      <c r="AS3819" t="s">
        <v>5883</v>
      </c>
      <c r="AT3819" t="s">
        <v>1975</v>
      </c>
    </row>
    <row r="3820" spans="1:46" x14ac:dyDescent="0.25">
      <c r="A3820" t="str">
        <f>_xlfn.XLOOKUP(I3820,UTILIZADAS[Contacto1],UTILIZADAS[Source.Name],,0)</f>
        <v>Cobros Abril Canal Fijo</v>
      </c>
      <c r="B3820" s="18">
        <f>VLOOKUP(J3820,Ref!A:C,3,0)</f>
        <v>0</v>
      </c>
      <c r="C3820" s="18">
        <f>VLOOKUP(J3820,Ref!A:D,4,0)</f>
        <v>0</v>
      </c>
      <c r="D3820" s="18" t="str">
        <f t="shared" si="177"/>
        <v>20/may</v>
      </c>
      <c r="E3820" s="18">
        <f t="shared" si="178"/>
        <v>14</v>
      </c>
      <c r="F3820" s="18">
        <v>1</v>
      </c>
      <c r="G3820" s="18">
        <f t="shared" si="179"/>
        <v>0</v>
      </c>
      <c r="H3820" s="3">
        <v>46162.614907407406</v>
      </c>
      <c r="I3820">
        <v>67890432</v>
      </c>
      <c r="J3820" t="s">
        <v>1967</v>
      </c>
      <c r="K3820" t="s">
        <v>1968</v>
      </c>
      <c r="L3820" t="s">
        <v>1969</v>
      </c>
      <c r="M3820" t="s">
        <v>1970</v>
      </c>
      <c r="O3820">
        <v>369076370000</v>
      </c>
      <c r="P3820">
        <v>16018</v>
      </c>
      <c r="Q3820">
        <v>-4</v>
      </c>
      <c r="R3820">
        <v>1</v>
      </c>
      <c r="S3820">
        <v>67890432</v>
      </c>
      <c r="U3820" t="s">
        <v>5423</v>
      </c>
      <c r="W3820" t="s">
        <v>5424</v>
      </c>
      <c r="X3820">
        <v>369076370000</v>
      </c>
      <c r="Y3820" t="s">
        <v>65</v>
      </c>
      <c r="Z3820" t="s">
        <v>66</v>
      </c>
      <c r="AG3820" t="s">
        <v>1972</v>
      </c>
      <c r="AL3820">
        <v>0</v>
      </c>
      <c r="AN3820" t="s">
        <v>1974</v>
      </c>
      <c r="AO3820">
        <v>0</v>
      </c>
      <c r="AQ3820">
        <v>2258430</v>
      </c>
      <c r="AR3820" t="s">
        <v>4605</v>
      </c>
      <c r="AS3820" t="s">
        <v>5883</v>
      </c>
      <c r="AT3820" t="s">
        <v>1975</v>
      </c>
    </row>
    <row r="3821" spans="1:46" x14ac:dyDescent="0.25">
      <c r="A3821" t="str">
        <f>_xlfn.XLOOKUP(I3821,UTILIZADAS[Contacto1],UTILIZADAS[Source.Name],,0)</f>
        <v>Cobros Abril Canal Fijo</v>
      </c>
      <c r="B3821" s="18">
        <f>VLOOKUP(J3821,Ref!A:C,3,0)</f>
        <v>0</v>
      </c>
      <c r="C3821" s="18">
        <f>VLOOKUP(J3821,Ref!A:D,4,0)</f>
        <v>0</v>
      </c>
      <c r="D3821" s="18" t="str">
        <f t="shared" si="177"/>
        <v>21/may</v>
      </c>
      <c r="E3821" s="18">
        <f t="shared" si="178"/>
        <v>14</v>
      </c>
      <c r="F3821" s="18">
        <v>1</v>
      </c>
      <c r="G3821" s="18">
        <f t="shared" si="179"/>
        <v>0</v>
      </c>
      <c r="H3821" s="3">
        <v>46163.624039351853</v>
      </c>
      <c r="I3821">
        <v>67890432</v>
      </c>
      <c r="J3821" t="s">
        <v>2023</v>
      </c>
      <c r="K3821" t="s">
        <v>1968</v>
      </c>
      <c r="L3821" t="s">
        <v>1969</v>
      </c>
      <c r="M3821" t="s">
        <v>1970</v>
      </c>
      <c r="O3821">
        <v>369076370000</v>
      </c>
      <c r="P3821">
        <v>16018</v>
      </c>
      <c r="Q3821">
        <v>-4</v>
      </c>
      <c r="R3821">
        <v>1</v>
      </c>
      <c r="S3821">
        <v>67890432</v>
      </c>
      <c r="U3821" t="s">
        <v>5423</v>
      </c>
      <c r="W3821" t="s">
        <v>5424</v>
      </c>
      <c r="X3821">
        <v>369076370000</v>
      </c>
      <c r="Y3821" t="s">
        <v>65</v>
      </c>
      <c r="Z3821" t="s">
        <v>66</v>
      </c>
      <c r="AG3821" t="s">
        <v>1972</v>
      </c>
      <c r="AL3821">
        <v>0</v>
      </c>
      <c r="AN3821" t="s">
        <v>1974</v>
      </c>
      <c r="AO3821">
        <v>0</v>
      </c>
      <c r="AQ3821">
        <v>2258430</v>
      </c>
      <c r="AR3821" t="s">
        <v>4605</v>
      </c>
      <c r="AS3821" t="s">
        <v>5883</v>
      </c>
      <c r="AT3821" t="s">
        <v>2024</v>
      </c>
    </row>
    <row r="3822" spans="1:46" x14ac:dyDescent="0.25">
      <c r="A3822" t="str">
        <f>_xlfn.XLOOKUP(I3822,UTILIZADAS[Contacto1],UTILIZADAS[Source.Name],,0)</f>
        <v>Cobros Abril Canal Fijo</v>
      </c>
      <c r="B3822" s="18">
        <f>VLOOKUP(J3822,Ref!A:C,3,0)</f>
        <v>0</v>
      </c>
      <c r="C3822" s="18">
        <f>VLOOKUP(J3822,Ref!A:D,4,0)</f>
        <v>0</v>
      </c>
      <c r="D3822" s="18" t="str">
        <f t="shared" si="177"/>
        <v>21/may</v>
      </c>
      <c r="E3822" s="18">
        <f t="shared" si="178"/>
        <v>14</v>
      </c>
      <c r="F3822" s="18">
        <v>1</v>
      </c>
      <c r="G3822" s="18">
        <f t="shared" si="179"/>
        <v>0</v>
      </c>
      <c r="H3822" s="3">
        <v>46163.670972222222</v>
      </c>
      <c r="I3822">
        <v>67890432</v>
      </c>
      <c r="J3822" t="s">
        <v>1967</v>
      </c>
      <c r="K3822" t="s">
        <v>1968</v>
      </c>
      <c r="L3822" t="s">
        <v>1969</v>
      </c>
      <c r="M3822" t="s">
        <v>1970</v>
      </c>
      <c r="O3822">
        <v>369076370000</v>
      </c>
      <c r="P3822">
        <v>16018</v>
      </c>
      <c r="Q3822">
        <v>-4</v>
      </c>
      <c r="R3822">
        <v>1</v>
      </c>
      <c r="S3822">
        <v>67890432</v>
      </c>
      <c r="U3822" t="s">
        <v>5423</v>
      </c>
      <c r="W3822" t="s">
        <v>5424</v>
      </c>
      <c r="X3822">
        <v>369076370000</v>
      </c>
      <c r="Y3822" t="s">
        <v>65</v>
      </c>
      <c r="Z3822" t="s">
        <v>66</v>
      </c>
      <c r="AG3822" t="s">
        <v>1972</v>
      </c>
      <c r="AL3822">
        <v>0</v>
      </c>
      <c r="AN3822" t="s">
        <v>1974</v>
      </c>
      <c r="AO3822">
        <v>0</v>
      </c>
      <c r="AQ3822">
        <v>2258430</v>
      </c>
      <c r="AR3822" t="s">
        <v>4605</v>
      </c>
      <c r="AS3822" t="s">
        <v>5883</v>
      </c>
      <c r="AT3822" t="s">
        <v>1975</v>
      </c>
    </row>
    <row r="3823" spans="1:46" x14ac:dyDescent="0.25">
      <c r="A3823" t="str">
        <f>_xlfn.XLOOKUP(I3823,UTILIZADAS[Contacto1],UTILIZADAS[Source.Name],,0)</f>
        <v>Cobros Abril Canal Fijo</v>
      </c>
      <c r="B3823" s="18">
        <f>VLOOKUP(J3823,Ref!A:C,3,0)</f>
        <v>0</v>
      </c>
      <c r="C3823" s="18">
        <f>VLOOKUP(J3823,Ref!A:D,4,0)</f>
        <v>0</v>
      </c>
      <c r="D3823" s="18" t="str">
        <f t="shared" si="177"/>
        <v>22/may</v>
      </c>
      <c r="E3823" s="18">
        <f t="shared" si="178"/>
        <v>14</v>
      </c>
      <c r="F3823" s="18">
        <v>1</v>
      </c>
      <c r="G3823" s="18">
        <f t="shared" si="179"/>
        <v>1</v>
      </c>
      <c r="H3823" s="3">
        <v>46164.464687500003</v>
      </c>
      <c r="I3823">
        <v>67890432</v>
      </c>
      <c r="J3823" t="s">
        <v>2023</v>
      </c>
      <c r="K3823" t="s">
        <v>1968</v>
      </c>
      <c r="L3823" t="s">
        <v>1969</v>
      </c>
      <c r="M3823" t="s">
        <v>1970</v>
      </c>
      <c r="O3823">
        <v>369076370000</v>
      </c>
      <c r="P3823">
        <v>16018</v>
      </c>
      <c r="Q3823">
        <v>-4</v>
      </c>
      <c r="R3823">
        <v>1</v>
      </c>
      <c r="S3823">
        <v>67890432</v>
      </c>
      <c r="U3823" t="s">
        <v>5423</v>
      </c>
      <c r="W3823" t="s">
        <v>5424</v>
      </c>
      <c r="X3823">
        <v>369076370000</v>
      </c>
      <c r="Y3823" t="s">
        <v>65</v>
      </c>
      <c r="Z3823" t="s">
        <v>66</v>
      </c>
      <c r="AG3823" t="s">
        <v>1972</v>
      </c>
      <c r="AL3823">
        <v>0</v>
      </c>
      <c r="AN3823" t="s">
        <v>1974</v>
      </c>
      <c r="AO3823">
        <v>0</v>
      </c>
      <c r="AQ3823">
        <v>2258430</v>
      </c>
      <c r="AR3823" t="s">
        <v>4605</v>
      </c>
      <c r="AS3823" t="s">
        <v>5883</v>
      </c>
      <c r="AT3823" t="s">
        <v>2024</v>
      </c>
    </row>
    <row r="3824" spans="1:46" x14ac:dyDescent="0.25">
      <c r="A3824" t="str">
        <f>_xlfn.XLOOKUP(I3824,UTILIZADAS[Contacto1],UTILIZADAS[Source.Name],,0)</f>
        <v>Cobros Abril Canal Fijo</v>
      </c>
      <c r="B3824" s="18">
        <f>VLOOKUP(J3824,Ref!A:C,3,0)</f>
        <v>0</v>
      </c>
      <c r="C3824" s="18">
        <f>VLOOKUP(J3824,Ref!A:D,4,0)</f>
        <v>0</v>
      </c>
      <c r="D3824" s="18" t="str">
        <f t="shared" si="177"/>
        <v>08/may</v>
      </c>
      <c r="E3824" s="18">
        <f t="shared" si="178"/>
        <v>4</v>
      </c>
      <c r="F3824" s="18">
        <v>1</v>
      </c>
      <c r="G3824" s="18">
        <f t="shared" si="179"/>
        <v>0</v>
      </c>
      <c r="H3824" s="3">
        <v>46150.71634259259</v>
      </c>
      <c r="I3824">
        <v>67890453</v>
      </c>
      <c r="J3824">
        <v>6004</v>
      </c>
      <c r="K3824" t="s">
        <v>1983</v>
      </c>
      <c r="L3824" t="s">
        <v>1897</v>
      </c>
      <c r="M3824" t="s">
        <v>1970</v>
      </c>
      <c r="O3824">
        <v>359346940000</v>
      </c>
      <c r="P3824">
        <v>16017</v>
      </c>
      <c r="Q3824">
        <v>-4</v>
      </c>
      <c r="R3824">
        <v>1</v>
      </c>
      <c r="S3824">
        <v>67890453</v>
      </c>
      <c r="U3824" t="s">
        <v>2257</v>
      </c>
      <c r="W3824" t="s">
        <v>1536</v>
      </c>
      <c r="X3824" t="s">
        <v>66</v>
      </c>
      <c r="Y3824" t="s">
        <v>65</v>
      </c>
      <c r="Z3824">
        <v>359346940000</v>
      </c>
      <c r="AC3824" t="s">
        <v>1981</v>
      </c>
      <c r="AF3824" t="s">
        <v>1976</v>
      </c>
      <c r="AG3824" t="s">
        <v>1972</v>
      </c>
      <c r="AI3824" t="s">
        <v>2669</v>
      </c>
      <c r="AL3824">
        <v>146</v>
      </c>
      <c r="AM3824" t="s">
        <v>1979</v>
      </c>
      <c r="AN3824" t="s">
        <v>1977</v>
      </c>
      <c r="AO3824">
        <v>0</v>
      </c>
      <c r="AQ3824">
        <v>2251659</v>
      </c>
      <c r="AR3824" t="s">
        <v>2241</v>
      </c>
      <c r="AS3824" t="s">
        <v>4163</v>
      </c>
      <c r="AT3824" t="s">
        <v>1984</v>
      </c>
    </row>
    <row r="3825" spans="1:46" x14ac:dyDescent="0.25">
      <c r="A3825" t="str">
        <f>_xlfn.XLOOKUP(I3825,UTILIZADAS[Contacto1],UTILIZADAS[Source.Name],,0)</f>
        <v>Cobros Abril Canal Fijo</v>
      </c>
      <c r="B3825" s="18">
        <f>VLOOKUP(J3825,Ref!A:C,3,0)</f>
        <v>0</v>
      </c>
      <c r="C3825" s="18">
        <f>VLOOKUP(J3825,Ref!A:D,4,0)</f>
        <v>0</v>
      </c>
      <c r="D3825" s="18" t="str">
        <f t="shared" si="177"/>
        <v>12/may</v>
      </c>
      <c r="E3825" s="18">
        <f t="shared" si="178"/>
        <v>4</v>
      </c>
      <c r="F3825" s="18">
        <v>1</v>
      </c>
      <c r="G3825" s="18">
        <f t="shared" si="179"/>
        <v>0</v>
      </c>
      <c r="H3825" s="3">
        <v>46154.639814814815</v>
      </c>
      <c r="I3825">
        <v>67890453</v>
      </c>
      <c r="J3825">
        <v>6004</v>
      </c>
      <c r="K3825" t="s">
        <v>1983</v>
      </c>
      <c r="L3825" t="s">
        <v>1897</v>
      </c>
      <c r="M3825" t="s">
        <v>1970</v>
      </c>
      <c r="O3825">
        <v>369053400000</v>
      </c>
      <c r="P3825">
        <v>16018</v>
      </c>
      <c r="Q3825">
        <v>-4</v>
      </c>
      <c r="R3825">
        <v>1</v>
      </c>
      <c r="S3825">
        <v>67890453</v>
      </c>
      <c r="U3825" t="s">
        <v>6190</v>
      </c>
      <c r="W3825" t="s">
        <v>5426</v>
      </c>
      <c r="X3825">
        <v>369053400000</v>
      </c>
      <c r="Y3825" t="s">
        <v>65</v>
      </c>
      <c r="Z3825" t="s">
        <v>66</v>
      </c>
      <c r="AF3825" t="s">
        <v>1976</v>
      </c>
      <c r="AG3825" t="s">
        <v>1972</v>
      </c>
      <c r="AL3825">
        <v>158</v>
      </c>
      <c r="AM3825" t="s">
        <v>1979</v>
      </c>
      <c r="AN3825" t="s">
        <v>1987</v>
      </c>
      <c r="AO3825">
        <v>0</v>
      </c>
      <c r="AQ3825">
        <v>2258431</v>
      </c>
      <c r="AR3825" t="s">
        <v>4605</v>
      </c>
      <c r="AS3825" t="s">
        <v>5883</v>
      </c>
      <c r="AT3825" t="s">
        <v>1984</v>
      </c>
    </row>
    <row r="3826" spans="1:46" x14ac:dyDescent="0.25">
      <c r="A3826" t="str">
        <f>_xlfn.XLOOKUP(I3826,UTILIZADAS[Contacto1],UTILIZADAS[Source.Name],,0)</f>
        <v>Cobros Abril Canal Fijo</v>
      </c>
      <c r="B3826" s="18">
        <f>VLOOKUP(J3826,Ref!A:C,3,0)</f>
        <v>0</v>
      </c>
      <c r="C3826" s="18">
        <f>VLOOKUP(J3826,Ref!A:D,4,0)</f>
        <v>0</v>
      </c>
      <c r="D3826" s="18" t="str">
        <f t="shared" ref="D3826:D3889" si="180">TEXT(H3826,"dd/mmm")</f>
        <v>12/may</v>
      </c>
      <c r="E3826" s="18">
        <f t="shared" ref="E3826:E3889" si="181">+COUNTIF(I:I,I3826)</f>
        <v>4</v>
      </c>
      <c r="F3826" s="18">
        <v>1</v>
      </c>
      <c r="G3826" s="18">
        <f t="shared" ref="G3826:G3889" si="182">IF(I3826=I3827,0,1)</f>
        <v>0</v>
      </c>
      <c r="H3826" s="3">
        <v>46154.640208333331</v>
      </c>
      <c r="I3826">
        <v>67890453</v>
      </c>
      <c r="J3826" t="s">
        <v>2021</v>
      </c>
      <c r="K3826" t="s">
        <v>1968</v>
      </c>
      <c r="L3826" t="s">
        <v>1969</v>
      </c>
      <c r="M3826" t="s">
        <v>1970</v>
      </c>
      <c r="O3826">
        <v>365003380000</v>
      </c>
      <c r="P3826">
        <v>16018</v>
      </c>
      <c r="Q3826">
        <v>-4</v>
      </c>
      <c r="R3826">
        <v>1</v>
      </c>
      <c r="S3826">
        <v>67890453</v>
      </c>
      <c r="U3826" t="s">
        <v>5427</v>
      </c>
      <c r="W3826" t="s">
        <v>5428</v>
      </c>
      <c r="X3826">
        <v>365003380000</v>
      </c>
      <c r="Y3826" t="s">
        <v>65</v>
      </c>
      <c r="Z3826" t="s">
        <v>4619</v>
      </c>
      <c r="AF3826" t="s">
        <v>1976</v>
      </c>
      <c r="AG3826" t="s">
        <v>1972</v>
      </c>
      <c r="AL3826">
        <v>5</v>
      </c>
      <c r="AN3826" t="s">
        <v>1974</v>
      </c>
      <c r="AO3826">
        <v>0</v>
      </c>
      <c r="AQ3826">
        <v>2258432</v>
      </c>
      <c r="AR3826" t="s">
        <v>4605</v>
      </c>
      <c r="AS3826" t="s">
        <v>5883</v>
      </c>
      <c r="AT3826" t="s">
        <v>2022</v>
      </c>
    </row>
    <row r="3827" spans="1:46" x14ac:dyDescent="0.25">
      <c r="A3827" t="str">
        <f>_xlfn.XLOOKUP(I3827,UTILIZADAS[Contacto1],UTILIZADAS[Source.Name],,0)</f>
        <v>Cobros Abril Canal Fijo</v>
      </c>
      <c r="B3827" s="18">
        <f>VLOOKUP(J3827,Ref!A:C,3,0)</f>
        <v>0</v>
      </c>
      <c r="C3827" s="18">
        <f>VLOOKUP(J3827,Ref!A:D,4,0)</f>
        <v>0</v>
      </c>
      <c r="D3827" s="18" t="str">
        <f t="shared" si="180"/>
        <v>14/may</v>
      </c>
      <c r="E3827" s="18">
        <f t="shared" si="181"/>
        <v>4</v>
      </c>
      <c r="F3827" s="18">
        <v>1</v>
      </c>
      <c r="G3827" s="18">
        <f t="shared" si="182"/>
        <v>1</v>
      </c>
      <c r="H3827" s="3">
        <v>46156.674490740741</v>
      </c>
      <c r="I3827">
        <v>67890453</v>
      </c>
      <c r="J3827">
        <v>6004</v>
      </c>
      <c r="K3827" t="s">
        <v>1983</v>
      </c>
      <c r="L3827" t="s">
        <v>1897</v>
      </c>
      <c r="M3827" t="s">
        <v>1970</v>
      </c>
      <c r="O3827">
        <v>365003380000</v>
      </c>
      <c r="P3827">
        <v>16018</v>
      </c>
      <c r="Q3827">
        <v>-4</v>
      </c>
      <c r="R3827">
        <v>1</v>
      </c>
      <c r="S3827">
        <v>67890453</v>
      </c>
      <c r="U3827" t="s">
        <v>5427</v>
      </c>
      <c r="W3827" t="s">
        <v>5428</v>
      </c>
      <c r="X3827">
        <v>365003380000</v>
      </c>
      <c r="Y3827" t="s">
        <v>65</v>
      </c>
      <c r="Z3827" t="s">
        <v>4619</v>
      </c>
      <c r="AF3827" t="s">
        <v>1976</v>
      </c>
      <c r="AG3827" t="s">
        <v>1972</v>
      </c>
      <c r="AL3827">
        <v>107</v>
      </c>
      <c r="AM3827" t="s">
        <v>1979</v>
      </c>
      <c r="AN3827" t="s">
        <v>1987</v>
      </c>
      <c r="AO3827">
        <v>0</v>
      </c>
      <c r="AQ3827">
        <v>2258432</v>
      </c>
      <c r="AR3827" t="s">
        <v>4605</v>
      </c>
      <c r="AS3827" t="s">
        <v>5883</v>
      </c>
      <c r="AT3827" t="s">
        <v>1984</v>
      </c>
    </row>
    <row r="3828" spans="1:46" x14ac:dyDescent="0.25">
      <c r="A3828" t="str">
        <f>_xlfn.XLOOKUP(I3828,UTILIZADAS[Contacto1],UTILIZADAS[Source.Name],,0)</f>
        <v>Cobros Abril Canal Fijo</v>
      </c>
      <c r="B3828" s="18">
        <f>VLOOKUP(J3828,Ref!A:C,3,0)</f>
        <v>0</v>
      </c>
      <c r="C3828" s="18">
        <f>VLOOKUP(J3828,Ref!A:D,4,0)</f>
        <v>0</v>
      </c>
      <c r="D3828" s="18" t="str">
        <f t="shared" si="180"/>
        <v>07/may</v>
      </c>
      <c r="E3828" s="18">
        <f t="shared" si="181"/>
        <v>7</v>
      </c>
      <c r="F3828" s="18">
        <v>1</v>
      </c>
      <c r="G3828" s="18">
        <f t="shared" si="182"/>
        <v>0</v>
      </c>
      <c r="H3828" s="3">
        <v>46149.695486111108</v>
      </c>
      <c r="I3828">
        <v>67890543</v>
      </c>
      <c r="J3828">
        <v>6004</v>
      </c>
      <c r="K3828" t="s">
        <v>1983</v>
      </c>
      <c r="L3828" t="s">
        <v>1897</v>
      </c>
      <c r="M3828" t="s">
        <v>1970</v>
      </c>
      <c r="O3828">
        <v>351373130000</v>
      </c>
      <c r="P3828">
        <v>16017</v>
      </c>
      <c r="Q3828">
        <v>-4</v>
      </c>
      <c r="R3828">
        <v>1</v>
      </c>
      <c r="S3828">
        <v>67890543</v>
      </c>
      <c r="U3828" t="s">
        <v>4562</v>
      </c>
      <c r="W3828" t="s">
        <v>438</v>
      </c>
      <c r="X3828" t="s">
        <v>2551</v>
      </c>
      <c r="Y3828" t="s">
        <v>65</v>
      </c>
      <c r="Z3828">
        <v>351373130000</v>
      </c>
      <c r="AF3828" t="s">
        <v>1976</v>
      </c>
      <c r="AG3828" t="s">
        <v>1972</v>
      </c>
      <c r="AI3828" t="s">
        <v>2908</v>
      </c>
      <c r="AL3828">
        <v>71</v>
      </c>
      <c r="AM3828" t="s">
        <v>1979</v>
      </c>
      <c r="AN3828" t="s">
        <v>1977</v>
      </c>
      <c r="AO3828">
        <v>0</v>
      </c>
      <c r="AQ3828">
        <v>2252764</v>
      </c>
      <c r="AR3828" t="s">
        <v>2241</v>
      </c>
      <c r="AS3828" t="s">
        <v>4163</v>
      </c>
      <c r="AT3828" t="s">
        <v>1984</v>
      </c>
    </row>
    <row r="3829" spans="1:46" x14ac:dyDescent="0.25">
      <c r="A3829" t="str">
        <f>_xlfn.XLOOKUP(I3829,UTILIZADAS[Contacto1],UTILIZADAS[Source.Name],,0)</f>
        <v>Cobros Abril Canal Fijo</v>
      </c>
      <c r="B3829" s="18">
        <f>VLOOKUP(J3829,Ref!A:C,3,0)</f>
        <v>0</v>
      </c>
      <c r="C3829" s="18">
        <f>VLOOKUP(J3829,Ref!A:D,4,0)</f>
        <v>0</v>
      </c>
      <c r="D3829" s="18" t="str">
        <f t="shared" si="180"/>
        <v>08/may</v>
      </c>
      <c r="E3829" s="18">
        <f t="shared" si="181"/>
        <v>7</v>
      </c>
      <c r="F3829" s="18">
        <v>1</v>
      </c>
      <c r="G3829" s="18">
        <f t="shared" si="182"/>
        <v>0</v>
      </c>
      <c r="H3829" s="3">
        <v>46150.589953703704</v>
      </c>
      <c r="I3829">
        <v>67890543</v>
      </c>
      <c r="J3829">
        <v>6004</v>
      </c>
      <c r="K3829" t="s">
        <v>1983</v>
      </c>
      <c r="L3829" t="s">
        <v>1897</v>
      </c>
      <c r="M3829" t="s">
        <v>1970</v>
      </c>
      <c r="O3829">
        <v>351373130000</v>
      </c>
      <c r="P3829">
        <v>16017</v>
      </c>
      <c r="Q3829">
        <v>-4</v>
      </c>
      <c r="R3829">
        <v>1</v>
      </c>
      <c r="S3829">
        <v>67890543</v>
      </c>
      <c r="U3829" t="s">
        <v>4562</v>
      </c>
      <c r="W3829" t="s">
        <v>438</v>
      </c>
      <c r="X3829" t="s">
        <v>2551</v>
      </c>
      <c r="Y3829" t="s">
        <v>65</v>
      </c>
      <c r="Z3829">
        <v>351373130000</v>
      </c>
      <c r="AF3829" t="s">
        <v>1976</v>
      </c>
      <c r="AG3829" t="s">
        <v>1972</v>
      </c>
      <c r="AI3829" t="s">
        <v>2908</v>
      </c>
      <c r="AL3829">
        <v>56</v>
      </c>
      <c r="AM3829" t="s">
        <v>1979</v>
      </c>
      <c r="AN3829" t="s">
        <v>1977</v>
      </c>
      <c r="AO3829">
        <v>0</v>
      </c>
      <c r="AQ3829">
        <v>2252764</v>
      </c>
      <c r="AR3829" t="s">
        <v>2241</v>
      </c>
      <c r="AS3829" t="s">
        <v>4163</v>
      </c>
      <c r="AT3829" t="s">
        <v>1984</v>
      </c>
    </row>
    <row r="3830" spans="1:46" x14ac:dyDescent="0.25">
      <c r="A3830" t="str">
        <f>_xlfn.XLOOKUP(I3830,UTILIZADAS[Contacto1],UTILIZADAS[Source.Name],,0)</f>
        <v>Cobros Abril Canal Fijo</v>
      </c>
      <c r="B3830" s="18">
        <f>VLOOKUP(J3830,Ref!A:C,3,0)</f>
        <v>0</v>
      </c>
      <c r="C3830" s="18">
        <f>VLOOKUP(J3830,Ref!A:D,4,0)</f>
        <v>0</v>
      </c>
      <c r="D3830" s="18" t="str">
        <f t="shared" si="180"/>
        <v>12/may</v>
      </c>
      <c r="E3830" s="18">
        <f t="shared" si="181"/>
        <v>7</v>
      </c>
      <c r="F3830" s="18">
        <v>1</v>
      </c>
      <c r="G3830" s="18">
        <f t="shared" si="182"/>
        <v>0</v>
      </c>
      <c r="H3830" s="3">
        <v>46154.640381944446</v>
      </c>
      <c r="I3830">
        <v>67890543</v>
      </c>
      <c r="J3830" t="s">
        <v>2021</v>
      </c>
      <c r="K3830" t="s">
        <v>1968</v>
      </c>
      <c r="L3830" t="s">
        <v>1969</v>
      </c>
      <c r="M3830" t="s">
        <v>1970</v>
      </c>
      <c r="O3830">
        <v>366051050000</v>
      </c>
      <c r="P3830">
        <v>16018</v>
      </c>
      <c r="Q3830">
        <v>-4</v>
      </c>
      <c r="R3830">
        <v>1</v>
      </c>
      <c r="S3830">
        <v>67890543</v>
      </c>
      <c r="U3830" t="s">
        <v>6191</v>
      </c>
      <c r="W3830" t="s">
        <v>5430</v>
      </c>
      <c r="X3830">
        <v>366051050000</v>
      </c>
      <c r="Y3830" t="s">
        <v>65</v>
      </c>
      <c r="Z3830" t="s">
        <v>66</v>
      </c>
      <c r="AF3830" t="s">
        <v>1976</v>
      </c>
      <c r="AG3830" t="s">
        <v>1972</v>
      </c>
      <c r="AL3830">
        <v>5</v>
      </c>
      <c r="AN3830" t="s">
        <v>1974</v>
      </c>
      <c r="AO3830">
        <v>0</v>
      </c>
      <c r="AQ3830">
        <v>2258433</v>
      </c>
      <c r="AR3830" t="s">
        <v>4605</v>
      </c>
      <c r="AS3830" t="s">
        <v>5883</v>
      </c>
      <c r="AT3830" t="s">
        <v>2022</v>
      </c>
    </row>
    <row r="3831" spans="1:46" x14ac:dyDescent="0.25">
      <c r="A3831" t="str">
        <f>_xlfn.XLOOKUP(I3831,UTILIZADAS[Contacto1],UTILIZADAS[Source.Name],,0)</f>
        <v>Cobros Abril Canal Fijo</v>
      </c>
      <c r="B3831" s="18">
        <f>VLOOKUP(J3831,Ref!A:C,3,0)</f>
        <v>0</v>
      </c>
      <c r="C3831" s="18">
        <f>VLOOKUP(J3831,Ref!A:D,4,0)</f>
        <v>0</v>
      </c>
      <c r="D3831" s="18" t="str">
        <f t="shared" si="180"/>
        <v>12/may</v>
      </c>
      <c r="E3831" s="18">
        <f t="shared" si="181"/>
        <v>7</v>
      </c>
      <c r="F3831" s="18">
        <v>1</v>
      </c>
      <c r="G3831" s="18">
        <f t="shared" si="182"/>
        <v>0</v>
      </c>
      <c r="H3831" s="3">
        <v>46154.640555555554</v>
      </c>
      <c r="I3831">
        <v>67890543</v>
      </c>
      <c r="J3831" t="s">
        <v>2021</v>
      </c>
      <c r="K3831" t="s">
        <v>1968</v>
      </c>
      <c r="L3831" t="s">
        <v>1969</v>
      </c>
      <c r="M3831" t="s">
        <v>1970</v>
      </c>
      <c r="O3831">
        <v>244013920000</v>
      </c>
      <c r="P3831">
        <v>16018</v>
      </c>
      <c r="Q3831">
        <v>-4</v>
      </c>
      <c r="R3831">
        <v>1</v>
      </c>
      <c r="S3831">
        <v>67890543</v>
      </c>
      <c r="U3831" t="s">
        <v>341</v>
      </c>
      <c r="W3831" t="s">
        <v>342</v>
      </c>
      <c r="X3831">
        <v>244013920000</v>
      </c>
      <c r="Y3831" t="s">
        <v>65</v>
      </c>
      <c r="Z3831" t="s">
        <v>597</v>
      </c>
      <c r="AF3831" t="s">
        <v>1976</v>
      </c>
      <c r="AG3831" t="s">
        <v>1972</v>
      </c>
      <c r="AL3831">
        <v>5</v>
      </c>
      <c r="AN3831" t="s">
        <v>1974</v>
      </c>
      <c r="AO3831">
        <v>0</v>
      </c>
      <c r="AQ3831">
        <v>2258434</v>
      </c>
      <c r="AR3831" t="s">
        <v>4605</v>
      </c>
      <c r="AS3831" t="s">
        <v>5883</v>
      </c>
      <c r="AT3831" t="s">
        <v>2022</v>
      </c>
    </row>
    <row r="3832" spans="1:46" x14ac:dyDescent="0.25">
      <c r="A3832" t="str">
        <f>_xlfn.XLOOKUP(I3832,UTILIZADAS[Contacto1],UTILIZADAS[Source.Name],,0)</f>
        <v>Cobros Abril Canal Fijo</v>
      </c>
      <c r="B3832" s="18">
        <f>VLOOKUP(J3832,Ref!A:C,3,0)</f>
        <v>0</v>
      </c>
      <c r="C3832" s="18">
        <f>VLOOKUP(J3832,Ref!A:D,4,0)</f>
        <v>0</v>
      </c>
      <c r="D3832" s="18" t="str">
        <f t="shared" si="180"/>
        <v>14/may</v>
      </c>
      <c r="E3832" s="18">
        <f t="shared" si="181"/>
        <v>7</v>
      </c>
      <c r="F3832" s="18">
        <v>1</v>
      </c>
      <c r="G3832" s="18">
        <f t="shared" si="182"/>
        <v>0</v>
      </c>
      <c r="H3832" s="3">
        <v>46156.675046296295</v>
      </c>
      <c r="I3832">
        <v>67890543</v>
      </c>
      <c r="J3832" t="s">
        <v>2021</v>
      </c>
      <c r="K3832" t="s">
        <v>1968</v>
      </c>
      <c r="L3832" t="s">
        <v>1969</v>
      </c>
      <c r="M3832" t="s">
        <v>1970</v>
      </c>
      <c r="O3832">
        <v>366051050000</v>
      </c>
      <c r="P3832">
        <v>16018</v>
      </c>
      <c r="Q3832">
        <v>-4</v>
      </c>
      <c r="R3832">
        <v>1</v>
      </c>
      <c r="S3832">
        <v>67890543</v>
      </c>
      <c r="U3832" t="s">
        <v>6191</v>
      </c>
      <c r="W3832" t="s">
        <v>5430</v>
      </c>
      <c r="X3832">
        <v>366051050000</v>
      </c>
      <c r="Y3832" t="s">
        <v>65</v>
      </c>
      <c r="Z3832" t="s">
        <v>66</v>
      </c>
      <c r="AF3832" t="s">
        <v>1976</v>
      </c>
      <c r="AG3832" t="s">
        <v>1972</v>
      </c>
      <c r="AL3832">
        <v>5</v>
      </c>
      <c r="AN3832" t="s">
        <v>1974</v>
      </c>
      <c r="AO3832">
        <v>0</v>
      </c>
      <c r="AQ3832">
        <v>2258433</v>
      </c>
      <c r="AR3832" t="s">
        <v>4605</v>
      </c>
      <c r="AS3832" t="s">
        <v>5883</v>
      </c>
      <c r="AT3832" t="s">
        <v>2022</v>
      </c>
    </row>
    <row r="3833" spans="1:46" x14ac:dyDescent="0.25">
      <c r="A3833" t="str">
        <f>_xlfn.XLOOKUP(I3833,UTILIZADAS[Contacto1],UTILIZADAS[Source.Name],,0)</f>
        <v>Cobros Abril Canal Fijo</v>
      </c>
      <c r="B3833" s="18">
        <f>VLOOKUP(J3833,Ref!A:C,3,0)</f>
        <v>0</v>
      </c>
      <c r="C3833" s="18">
        <f>VLOOKUP(J3833,Ref!A:D,4,0)</f>
        <v>0</v>
      </c>
      <c r="D3833" s="18" t="str">
        <f t="shared" si="180"/>
        <v>14/may</v>
      </c>
      <c r="E3833" s="18">
        <f t="shared" si="181"/>
        <v>7</v>
      </c>
      <c r="F3833" s="18">
        <v>1</v>
      </c>
      <c r="G3833" s="18">
        <f t="shared" si="182"/>
        <v>0</v>
      </c>
      <c r="H3833" s="3">
        <v>46156.717476851853</v>
      </c>
      <c r="I3833">
        <v>67890543</v>
      </c>
      <c r="J3833">
        <v>6004</v>
      </c>
      <c r="K3833" t="s">
        <v>1983</v>
      </c>
      <c r="L3833" t="s">
        <v>1897</v>
      </c>
      <c r="M3833" t="s">
        <v>1970</v>
      </c>
      <c r="O3833">
        <v>244013920000</v>
      </c>
      <c r="P3833">
        <v>16018</v>
      </c>
      <c r="Q3833">
        <v>-4</v>
      </c>
      <c r="R3833">
        <v>1</v>
      </c>
      <c r="S3833">
        <v>67890543</v>
      </c>
      <c r="U3833" t="s">
        <v>341</v>
      </c>
      <c r="W3833" t="s">
        <v>342</v>
      </c>
      <c r="X3833">
        <v>244013920000</v>
      </c>
      <c r="Y3833" t="s">
        <v>65</v>
      </c>
      <c r="Z3833" t="s">
        <v>597</v>
      </c>
      <c r="AF3833" t="s">
        <v>1976</v>
      </c>
      <c r="AG3833" t="s">
        <v>1972</v>
      </c>
      <c r="AL3833">
        <v>58</v>
      </c>
      <c r="AM3833" t="s">
        <v>1979</v>
      </c>
      <c r="AN3833" t="s">
        <v>1987</v>
      </c>
      <c r="AO3833">
        <v>0</v>
      </c>
      <c r="AQ3833">
        <v>2258434</v>
      </c>
      <c r="AR3833" t="s">
        <v>4605</v>
      </c>
      <c r="AS3833" t="s">
        <v>5883</v>
      </c>
      <c r="AT3833" t="s">
        <v>1984</v>
      </c>
    </row>
    <row r="3834" spans="1:46" x14ac:dyDescent="0.25">
      <c r="A3834" t="str">
        <f>_xlfn.XLOOKUP(I3834,UTILIZADAS[Contacto1],UTILIZADAS[Source.Name],,0)</f>
        <v>Cobros Abril Canal Fijo</v>
      </c>
      <c r="B3834" s="18">
        <f>VLOOKUP(J3834,Ref!A:C,3,0)</f>
        <v>0</v>
      </c>
      <c r="C3834" s="18">
        <f>VLOOKUP(J3834,Ref!A:D,4,0)</f>
        <v>0</v>
      </c>
      <c r="D3834" s="18" t="str">
        <f t="shared" si="180"/>
        <v>19/may</v>
      </c>
      <c r="E3834" s="18">
        <f t="shared" si="181"/>
        <v>7</v>
      </c>
      <c r="F3834" s="18">
        <v>1</v>
      </c>
      <c r="G3834" s="18">
        <f t="shared" si="182"/>
        <v>1</v>
      </c>
      <c r="H3834" s="3">
        <v>46161.402592592596</v>
      </c>
      <c r="I3834">
        <v>67890543</v>
      </c>
      <c r="J3834">
        <v>6004</v>
      </c>
      <c r="K3834" t="s">
        <v>1983</v>
      </c>
      <c r="L3834" t="s">
        <v>1897</v>
      </c>
      <c r="M3834" t="s">
        <v>1970</v>
      </c>
      <c r="O3834">
        <v>366051050000</v>
      </c>
      <c r="P3834">
        <v>16018</v>
      </c>
      <c r="Q3834">
        <v>-4</v>
      </c>
      <c r="R3834">
        <v>1</v>
      </c>
      <c r="S3834">
        <v>67890543</v>
      </c>
      <c r="U3834" t="s">
        <v>6191</v>
      </c>
      <c r="W3834" t="s">
        <v>5430</v>
      </c>
      <c r="X3834">
        <v>366051050000</v>
      </c>
      <c r="Y3834" t="s">
        <v>65</v>
      </c>
      <c r="Z3834" t="s">
        <v>66</v>
      </c>
      <c r="AF3834" t="s">
        <v>1976</v>
      </c>
      <c r="AG3834" t="s">
        <v>1972</v>
      </c>
      <c r="AL3834">
        <v>64</v>
      </c>
      <c r="AM3834" t="s">
        <v>1979</v>
      </c>
      <c r="AN3834" t="s">
        <v>1987</v>
      </c>
      <c r="AO3834">
        <v>0</v>
      </c>
      <c r="AQ3834">
        <v>2258433</v>
      </c>
      <c r="AR3834" t="s">
        <v>4605</v>
      </c>
      <c r="AS3834" t="s">
        <v>5883</v>
      </c>
      <c r="AT3834" t="s">
        <v>1984</v>
      </c>
    </row>
    <row r="3835" spans="1:46" x14ac:dyDescent="0.25">
      <c r="A3835" t="str">
        <f>_xlfn.XLOOKUP(I3835,UTILIZADAS[Contacto1],UTILIZADAS[Source.Name],,0)</f>
        <v>Cobros Abril Canal Fijo</v>
      </c>
      <c r="B3835" s="18">
        <f>VLOOKUP(J3835,Ref!A:C,3,0)</f>
        <v>0</v>
      </c>
      <c r="C3835" s="18">
        <f>VLOOKUP(J3835,Ref!A:D,4,0)</f>
        <v>0</v>
      </c>
      <c r="D3835" s="18" t="str">
        <f t="shared" si="180"/>
        <v>04/may</v>
      </c>
      <c r="E3835" s="18">
        <f t="shared" si="181"/>
        <v>3</v>
      </c>
      <c r="F3835" s="18">
        <v>1</v>
      </c>
      <c r="G3835" s="18">
        <f t="shared" si="182"/>
        <v>0</v>
      </c>
      <c r="H3835" s="3">
        <v>46146.659201388888</v>
      </c>
      <c r="I3835">
        <v>67894086</v>
      </c>
      <c r="J3835" t="s">
        <v>1967</v>
      </c>
      <c r="K3835" t="s">
        <v>1968</v>
      </c>
      <c r="L3835" t="s">
        <v>1969</v>
      </c>
      <c r="M3835" t="s">
        <v>1970</v>
      </c>
      <c r="O3835">
        <v>358378940000</v>
      </c>
      <c r="P3835">
        <v>16017</v>
      </c>
      <c r="Q3835">
        <v>-4</v>
      </c>
      <c r="R3835">
        <v>1</v>
      </c>
      <c r="S3835">
        <v>67894086</v>
      </c>
      <c r="U3835" t="s">
        <v>4538</v>
      </c>
      <c r="W3835" t="s">
        <v>260</v>
      </c>
      <c r="X3835" t="s">
        <v>2551</v>
      </c>
      <c r="Y3835" t="s">
        <v>65</v>
      </c>
      <c r="Z3835">
        <v>358378940000</v>
      </c>
      <c r="AG3835" t="s">
        <v>1972</v>
      </c>
      <c r="AI3835" t="s">
        <v>3759</v>
      </c>
      <c r="AL3835">
        <v>0</v>
      </c>
      <c r="AN3835" t="s">
        <v>1974</v>
      </c>
      <c r="AO3835">
        <v>0</v>
      </c>
      <c r="AQ3835">
        <v>2252865</v>
      </c>
      <c r="AR3835" t="s">
        <v>2241</v>
      </c>
      <c r="AS3835" t="s">
        <v>4163</v>
      </c>
      <c r="AT3835" t="s">
        <v>1975</v>
      </c>
    </row>
    <row r="3836" spans="1:46" x14ac:dyDescent="0.25">
      <c r="A3836" t="str">
        <f>_xlfn.XLOOKUP(I3836,UTILIZADAS[Contacto1],UTILIZADAS[Source.Name],,0)</f>
        <v>Cobros Abril Canal Fijo</v>
      </c>
      <c r="B3836" s="18">
        <f>VLOOKUP(J3836,Ref!A:C,3,0)</f>
        <v>0</v>
      </c>
      <c r="C3836" s="18">
        <f>VLOOKUP(J3836,Ref!A:D,4,0)</f>
        <v>0</v>
      </c>
      <c r="D3836" s="18" t="str">
        <f t="shared" si="180"/>
        <v>06/may</v>
      </c>
      <c r="E3836" s="18">
        <f t="shared" si="181"/>
        <v>3</v>
      </c>
      <c r="F3836" s="18">
        <v>1</v>
      </c>
      <c r="G3836" s="18">
        <f t="shared" si="182"/>
        <v>0</v>
      </c>
      <c r="H3836" s="3">
        <v>46148.644120370373</v>
      </c>
      <c r="I3836">
        <v>67894086</v>
      </c>
      <c r="J3836" t="s">
        <v>2021</v>
      </c>
      <c r="K3836" t="s">
        <v>1968</v>
      </c>
      <c r="L3836" t="s">
        <v>1969</v>
      </c>
      <c r="M3836" t="s">
        <v>1970</v>
      </c>
      <c r="O3836">
        <v>358378940000</v>
      </c>
      <c r="P3836">
        <v>16017</v>
      </c>
      <c r="Q3836">
        <v>-4</v>
      </c>
      <c r="R3836">
        <v>1</v>
      </c>
      <c r="S3836">
        <v>67894086</v>
      </c>
      <c r="U3836" t="s">
        <v>4538</v>
      </c>
      <c r="W3836" t="s">
        <v>260</v>
      </c>
      <c r="X3836" t="s">
        <v>2551</v>
      </c>
      <c r="Y3836" t="s">
        <v>65</v>
      </c>
      <c r="Z3836">
        <v>358378940000</v>
      </c>
      <c r="AG3836" t="s">
        <v>1972</v>
      </c>
      <c r="AI3836" t="s">
        <v>3759</v>
      </c>
      <c r="AL3836">
        <v>1</v>
      </c>
      <c r="AN3836" t="s">
        <v>1974</v>
      </c>
      <c r="AO3836">
        <v>0</v>
      </c>
      <c r="AQ3836">
        <v>2252865</v>
      </c>
      <c r="AR3836" t="s">
        <v>2241</v>
      </c>
      <c r="AS3836" t="s">
        <v>4163</v>
      </c>
      <c r="AT3836" t="s">
        <v>2022</v>
      </c>
    </row>
    <row r="3837" spans="1:46" x14ac:dyDescent="0.25">
      <c r="A3837" t="str">
        <f>_xlfn.XLOOKUP(I3837,UTILIZADAS[Contacto1],UTILIZADAS[Source.Name],,0)</f>
        <v>Cobros Abril Canal Fijo</v>
      </c>
      <c r="B3837" s="18">
        <f>VLOOKUP(J3837,Ref!A:C,3,0)</f>
        <v>0</v>
      </c>
      <c r="C3837" s="18">
        <f>VLOOKUP(J3837,Ref!A:D,4,0)</f>
        <v>0</v>
      </c>
      <c r="D3837" s="18" t="str">
        <f t="shared" si="180"/>
        <v>09/may</v>
      </c>
      <c r="E3837" s="18">
        <f t="shared" si="181"/>
        <v>3</v>
      </c>
      <c r="F3837" s="18">
        <v>1</v>
      </c>
      <c r="G3837" s="18">
        <f t="shared" si="182"/>
        <v>1</v>
      </c>
      <c r="H3837" s="3">
        <v>46151.392858796295</v>
      </c>
      <c r="I3837">
        <v>67894086</v>
      </c>
      <c r="J3837" t="s">
        <v>1967</v>
      </c>
      <c r="K3837" t="s">
        <v>1968</v>
      </c>
      <c r="L3837" t="s">
        <v>1969</v>
      </c>
      <c r="M3837" t="s">
        <v>1970</v>
      </c>
      <c r="O3837">
        <v>358378940000</v>
      </c>
      <c r="P3837">
        <v>16017</v>
      </c>
      <c r="Q3837">
        <v>-4</v>
      </c>
      <c r="R3837">
        <v>1</v>
      </c>
      <c r="S3837">
        <v>67894086</v>
      </c>
      <c r="U3837" t="s">
        <v>4538</v>
      </c>
      <c r="W3837" t="s">
        <v>260</v>
      </c>
      <c r="X3837" t="s">
        <v>2551</v>
      </c>
      <c r="Y3837" t="s">
        <v>65</v>
      </c>
      <c r="Z3837">
        <v>358378940000</v>
      </c>
      <c r="AG3837" t="s">
        <v>1972</v>
      </c>
      <c r="AI3837" t="s">
        <v>3759</v>
      </c>
      <c r="AL3837">
        <v>0</v>
      </c>
      <c r="AN3837" t="s">
        <v>1974</v>
      </c>
      <c r="AO3837">
        <v>0</v>
      </c>
      <c r="AQ3837">
        <v>2252865</v>
      </c>
      <c r="AR3837" t="s">
        <v>2241</v>
      </c>
      <c r="AS3837" t="s">
        <v>4163</v>
      </c>
      <c r="AT3837" t="s">
        <v>1975</v>
      </c>
    </row>
    <row r="3838" spans="1:46" x14ac:dyDescent="0.25">
      <c r="A3838" t="str">
        <f>_xlfn.XLOOKUP(I3838,UTILIZADAS[Contacto1],UTILIZADAS[Source.Name],,0)</f>
        <v>Cobros Abril Canal Fijo</v>
      </c>
      <c r="B3838" s="18">
        <f>VLOOKUP(J3838,Ref!A:C,3,0)</f>
        <v>0</v>
      </c>
      <c r="C3838" s="18">
        <f>VLOOKUP(J3838,Ref!A:D,4,0)</f>
        <v>0</v>
      </c>
      <c r="D3838" s="18" t="str">
        <f t="shared" si="180"/>
        <v>12/may</v>
      </c>
      <c r="E3838" s="18">
        <f t="shared" si="181"/>
        <v>3</v>
      </c>
      <c r="F3838" s="18">
        <v>1</v>
      </c>
      <c r="G3838" s="18">
        <f t="shared" si="182"/>
        <v>0</v>
      </c>
      <c r="H3838" s="3">
        <v>46154.640844907408</v>
      </c>
      <c r="I3838">
        <v>67895566</v>
      </c>
      <c r="J3838" t="s">
        <v>2021</v>
      </c>
      <c r="K3838" t="s">
        <v>1968</v>
      </c>
      <c r="L3838" t="s">
        <v>1969</v>
      </c>
      <c r="M3838" t="s">
        <v>1970</v>
      </c>
      <c r="O3838">
        <v>351363700000</v>
      </c>
      <c r="P3838">
        <v>16018</v>
      </c>
      <c r="Q3838">
        <v>-4</v>
      </c>
      <c r="R3838">
        <v>1</v>
      </c>
      <c r="S3838">
        <v>67895566</v>
      </c>
      <c r="U3838" t="s">
        <v>2289</v>
      </c>
      <c r="W3838" t="s">
        <v>3838</v>
      </c>
      <c r="X3838">
        <v>351363700000</v>
      </c>
      <c r="Y3838" t="s">
        <v>65</v>
      </c>
      <c r="Z3838" t="s">
        <v>66</v>
      </c>
      <c r="AF3838" t="s">
        <v>1976</v>
      </c>
      <c r="AG3838" t="s">
        <v>1972</v>
      </c>
      <c r="AL3838">
        <v>5</v>
      </c>
      <c r="AN3838" t="s">
        <v>1974</v>
      </c>
      <c r="AO3838">
        <v>0</v>
      </c>
      <c r="AQ3838">
        <v>2258435</v>
      </c>
      <c r="AR3838" t="s">
        <v>4605</v>
      </c>
      <c r="AS3838" t="s">
        <v>5883</v>
      </c>
      <c r="AT3838" t="s">
        <v>2022</v>
      </c>
    </row>
    <row r="3839" spans="1:46" x14ac:dyDescent="0.25">
      <c r="A3839" t="str">
        <f>_xlfn.XLOOKUP(I3839,UTILIZADAS[Contacto1],UTILIZADAS[Source.Name],,0)</f>
        <v>Cobros Abril Canal Fijo</v>
      </c>
      <c r="B3839" s="18">
        <f>VLOOKUP(J3839,Ref!A:C,3,0)</f>
        <v>0</v>
      </c>
      <c r="C3839" s="18">
        <f>VLOOKUP(J3839,Ref!A:D,4,0)</f>
        <v>0</v>
      </c>
      <c r="D3839" s="18" t="str">
        <f t="shared" si="180"/>
        <v>14/may</v>
      </c>
      <c r="E3839" s="18">
        <f t="shared" si="181"/>
        <v>3</v>
      </c>
      <c r="F3839" s="18">
        <v>1</v>
      </c>
      <c r="G3839" s="18">
        <f t="shared" si="182"/>
        <v>0</v>
      </c>
      <c r="H3839" s="3">
        <v>46156.71769675926</v>
      </c>
      <c r="I3839">
        <v>67895566</v>
      </c>
      <c r="J3839" t="s">
        <v>2021</v>
      </c>
      <c r="K3839" t="s">
        <v>1968</v>
      </c>
      <c r="L3839" t="s">
        <v>1969</v>
      </c>
      <c r="M3839" t="s">
        <v>1970</v>
      </c>
      <c r="O3839">
        <v>351363700000</v>
      </c>
      <c r="P3839">
        <v>16018</v>
      </c>
      <c r="Q3839">
        <v>-4</v>
      </c>
      <c r="R3839">
        <v>1</v>
      </c>
      <c r="S3839">
        <v>67895566</v>
      </c>
      <c r="U3839" t="s">
        <v>2289</v>
      </c>
      <c r="W3839" t="s">
        <v>3838</v>
      </c>
      <c r="X3839">
        <v>351363700000</v>
      </c>
      <c r="Y3839" t="s">
        <v>65</v>
      </c>
      <c r="Z3839" t="s">
        <v>66</v>
      </c>
      <c r="AF3839" t="s">
        <v>1976</v>
      </c>
      <c r="AG3839" t="s">
        <v>1972</v>
      </c>
      <c r="AL3839">
        <v>5</v>
      </c>
      <c r="AN3839" t="s">
        <v>1974</v>
      </c>
      <c r="AO3839">
        <v>0</v>
      </c>
      <c r="AQ3839">
        <v>2258435</v>
      </c>
      <c r="AR3839" t="s">
        <v>4605</v>
      </c>
      <c r="AS3839" t="s">
        <v>5883</v>
      </c>
      <c r="AT3839" t="s">
        <v>2022</v>
      </c>
    </row>
    <row r="3840" spans="1:46" x14ac:dyDescent="0.25">
      <c r="A3840" t="str">
        <f>_xlfn.XLOOKUP(I3840,UTILIZADAS[Contacto1],UTILIZADAS[Source.Name],,0)</f>
        <v>Cobros Abril Canal Fijo</v>
      </c>
      <c r="B3840" s="18">
        <f>VLOOKUP(J3840,Ref!A:C,3,0)</f>
        <v>1</v>
      </c>
      <c r="C3840" s="18">
        <f>VLOOKUP(J3840,Ref!A:D,4,0)</f>
        <v>1</v>
      </c>
      <c r="D3840" s="18" t="str">
        <f t="shared" si="180"/>
        <v>19/may</v>
      </c>
      <c r="E3840" s="18">
        <f t="shared" si="181"/>
        <v>3</v>
      </c>
      <c r="F3840" s="18">
        <v>1</v>
      </c>
      <c r="G3840" s="18">
        <f t="shared" si="182"/>
        <v>1</v>
      </c>
      <c r="H3840" s="3">
        <v>46161.403761574074</v>
      </c>
      <c r="I3840">
        <v>67895566</v>
      </c>
      <c r="J3840">
        <v>6003</v>
      </c>
      <c r="K3840" t="s">
        <v>1983</v>
      </c>
      <c r="L3840" t="s">
        <v>1897</v>
      </c>
      <c r="M3840" t="s">
        <v>1970</v>
      </c>
      <c r="O3840">
        <v>351363700000</v>
      </c>
      <c r="P3840">
        <v>16018</v>
      </c>
      <c r="Q3840">
        <v>-4</v>
      </c>
      <c r="R3840">
        <v>1</v>
      </c>
      <c r="S3840">
        <v>67895566</v>
      </c>
      <c r="U3840" t="s">
        <v>2289</v>
      </c>
      <c r="W3840" t="s">
        <v>3838</v>
      </c>
      <c r="X3840">
        <v>351363700000</v>
      </c>
      <c r="Y3840" t="s">
        <v>65</v>
      </c>
      <c r="Z3840" t="s">
        <v>66</v>
      </c>
      <c r="AF3840" t="s">
        <v>1976</v>
      </c>
      <c r="AG3840" t="s">
        <v>1972</v>
      </c>
      <c r="AL3840">
        <v>43</v>
      </c>
      <c r="AM3840" t="s">
        <v>1979</v>
      </c>
      <c r="AN3840" t="s">
        <v>1987</v>
      </c>
      <c r="AO3840">
        <v>0</v>
      </c>
      <c r="AQ3840">
        <v>2258435</v>
      </c>
      <c r="AR3840" t="s">
        <v>4605</v>
      </c>
      <c r="AS3840" t="s">
        <v>5883</v>
      </c>
      <c r="AT3840" t="s">
        <v>1892</v>
      </c>
    </row>
    <row r="3841" spans="1:46" x14ac:dyDescent="0.25">
      <c r="A3841" t="str">
        <f>_xlfn.XLOOKUP(I3841,UTILIZADAS[Contacto1],UTILIZADAS[Source.Name],,0)</f>
        <v>Cobros Abril Canal Fijo</v>
      </c>
      <c r="B3841" s="18">
        <f>VLOOKUP(J3841,Ref!A:C,3,0)</f>
        <v>0</v>
      </c>
      <c r="C3841" s="18">
        <f>VLOOKUP(J3841,Ref!A:D,4,0)</f>
        <v>0</v>
      </c>
      <c r="D3841" s="18" t="str">
        <f t="shared" si="180"/>
        <v>12/may</v>
      </c>
      <c r="E3841" s="18">
        <f t="shared" si="181"/>
        <v>4</v>
      </c>
      <c r="F3841" s="18">
        <v>1</v>
      </c>
      <c r="G3841" s="18">
        <f t="shared" si="182"/>
        <v>0</v>
      </c>
      <c r="H3841" s="3">
        <v>46154.641134259262</v>
      </c>
      <c r="I3841">
        <v>67898031</v>
      </c>
      <c r="J3841" t="s">
        <v>2021</v>
      </c>
      <c r="K3841" t="s">
        <v>1968</v>
      </c>
      <c r="L3841" t="s">
        <v>1969</v>
      </c>
      <c r="M3841" t="s">
        <v>1970</v>
      </c>
      <c r="O3841">
        <v>361006340000</v>
      </c>
      <c r="P3841">
        <v>16018</v>
      </c>
      <c r="Q3841">
        <v>-4</v>
      </c>
      <c r="R3841">
        <v>1</v>
      </c>
      <c r="S3841">
        <v>67898031</v>
      </c>
      <c r="U3841" t="s">
        <v>5721</v>
      </c>
      <c r="W3841" t="s">
        <v>126</v>
      </c>
      <c r="X3841">
        <v>361006340000</v>
      </c>
      <c r="Y3841" t="s">
        <v>65</v>
      </c>
      <c r="Z3841" t="s">
        <v>66</v>
      </c>
      <c r="AF3841" t="s">
        <v>1976</v>
      </c>
      <c r="AG3841" t="s">
        <v>1972</v>
      </c>
      <c r="AL3841">
        <v>5</v>
      </c>
      <c r="AN3841" t="s">
        <v>1974</v>
      </c>
      <c r="AO3841">
        <v>0</v>
      </c>
      <c r="AQ3841">
        <v>2258436</v>
      </c>
      <c r="AR3841" t="s">
        <v>4605</v>
      </c>
      <c r="AS3841" t="s">
        <v>5883</v>
      </c>
      <c r="AT3841" t="s">
        <v>2022</v>
      </c>
    </row>
    <row r="3842" spans="1:46" x14ac:dyDescent="0.25">
      <c r="A3842" t="str">
        <f>_xlfn.XLOOKUP(I3842,UTILIZADAS[Contacto1],UTILIZADAS[Source.Name],,0)</f>
        <v>Cobros Abril Canal Fijo</v>
      </c>
      <c r="B3842" s="18">
        <f>VLOOKUP(J3842,Ref!A:C,3,0)</f>
        <v>0</v>
      </c>
      <c r="C3842" s="18">
        <f>VLOOKUP(J3842,Ref!A:D,4,0)</f>
        <v>0</v>
      </c>
      <c r="D3842" s="18" t="str">
        <f t="shared" si="180"/>
        <v>14/may</v>
      </c>
      <c r="E3842" s="18">
        <f t="shared" si="181"/>
        <v>4</v>
      </c>
      <c r="F3842" s="18">
        <v>1</v>
      </c>
      <c r="G3842" s="18">
        <f t="shared" si="182"/>
        <v>0</v>
      </c>
      <c r="H3842" s="3">
        <v>46156.718182870369</v>
      </c>
      <c r="I3842">
        <v>67898031</v>
      </c>
      <c r="J3842" t="s">
        <v>2021</v>
      </c>
      <c r="K3842" t="s">
        <v>1968</v>
      </c>
      <c r="L3842" t="s">
        <v>1969</v>
      </c>
      <c r="M3842" t="s">
        <v>1970</v>
      </c>
      <c r="O3842">
        <v>361006340000</v>
      </c>
      <c r="P3842">
        <v>16018</v>
      </c>
      <c r="Q3842">
        <v>-4</v>
      </c>
      <c r="R3842">
        <v>1</v>
      </c>
      <c r="S3842">
        <v>67898031</v>
      </c>
      <c r="U3842" t="s">
        <v>5721</v>
      </c>
      <c r="W3842" t="s">
        <v>126</v>
      </c>
      <c r="X3842">
        <v>361006340000</v>
      </c>
      <c r="Y3842" t="s">
        <v>65</v>
      </c>
      <c r="Z3842" t="s">
        <v>66</v>
      </c>
      <c r="AF3842" t="s">
        <v>1976</v>
      </c>
      <c r="AG3842" t="s">
        <v>1972</v>
      </c>
      <c r="AL3842">
        <v>5</v>
      </c>
      <c r="AN3842" t="s">
        <v>1974</v>
      </c>
      <c r="AO3842">
        <v>0</v>
      </c>
      <c r="AQ3842">
        <v>2258436</v>
      </c>
      <c r="AR3842" t="s">
        <v>4605</v>
      </c>
      <c r="AS3842" t="s">
        <v>5883</v>
      </c>
      <c r="AT3842" t="s">
        <v>2022</v>
      </c>
    </row>
    <row r="3843" spans="1:46" x14ac:dyDescent="0.25">
      <c r="A3843" t="str">
        <f>_xlfn.XLOOKUP(I3843,UTILIZADAS[Contacto1],UTILIZADAS[Source.Name],,0)</f>
        <v>Cobros Abril Canal Fijo</v>
      </c>
      <c r="B3843" s="18">
        <f>VLOOKUP(J3843,Ref!A:C,3,0)</f>
        <v>0</v>
      </c>
      <c r="C3843" s="18">
        <f>VLOOKUP(J3843,Ref!A:D,4,0)</f>
        <v>0</v>
      </c>
      <c r="D3843" s="18" t="str">
        <f t="shared" si="180"/>
        <v>19/may</v>
      </c>
      <c r="E3843" s="18">
        <f t="shared" si="181"/>
        <v>4</v>
      </c>
      <c r="F3843" s="18">
        <v>1</v>
      </c>
      <c r="G3843" s="18">
        <f t="shared" si="182"/>
        <v>0</v>
      </c>
      <c r="H3843" s="3">
        <v>46161.403935185182</v>
      </c>
      <c r="I3843">
        <v>67898031</v>
      </c>
      <c r="J3843" t="s">
        <v>2021</v>
      </c>
      <c r="K3843" t="s">
        <v>1968</v>
      </c>
      <c r="L3843" t="s">
        <v>1969</v>
      </c>
      <c r="M3843" t="s">
        <v>1970</v>
      </c>
      <c r="O3843">
        <v>361006340000</v>
      </c>
      <c r="P3843">
        <v>16018</v>
      </c>
      <c r="Q3843">
        <v>-4</v>
      </c>
      <c r="R3843">
        <v>1</v>
      </c>
      <c r="S3843">
        <v>67898031</v>
      </c>
      <c r="U3843" t="s">
        <v>5721</v>
      </c>
      <c r="W3843" t="s">
        <v>126</v>
      </c>
      <c r="X3843">
        <v>361006340000</v>
      </c>
      <c r="Y3843" t="s">
        <v>65</v>
      </c>
      <c r="Z3843" t="s">
        <v>66</v>
      </c>
      <c r="AF3843" t="s">
        <v>1976</v>
      </c>
      <c r="AG3843" t="s">
        <v>1972</v>
      </c>
      <c r="AL3843">
        <v>5</v>
      </c>
      <c r="AN3843" t="s">
        <v>1974</v>
      </c>
      <c r="AO3843">
        <v>0</v>
      </c>
      <c r="AQ3843">
        <v>2258436</v>
      </c>
      <c r="AR3843" t="s">
        <v>4605</v>
      </c>
      <c r="AS3843" t="s">
        <v>5883</v>
      </c>
      <c r="AT3843" t="s">
        <v>2022</v>
      </c>
    </row>
    <row r="3844" spans="1:46" x14ac:dyDescent="0.25">
      <c r="A3844" t="str">
        <f>_xlfn.XLOOKUP(I3844,UTILIZADAS[Contacto1],UTILIZADAS[Source.Name],,0)</f>
        <v>Cobros Abril Canal Fijo</v>
      </c>
      <c r="B3844" s="18">
        <f>VLOOKUP(J3844,Ref!A:C,3,0)</f>
        <v>1</v>
      </c>
      <c r="C3844" s="18">
        <f>VLOOKUP(J3844,Ref!A:D,4,0)</f>
        <v>1</v>
      </c>
      <c r="D3844" s="18" t="str">
        <f t="shared" si="180"/>
        <v>20/may</v>
      </c>
      <c r="E3844" s="18">
        <f t="shared" si="181"/>
        <v>4</v>
      </c>
      <c r="F3844" s="18">
        <v>1</v>
      </c>
      <c r="G3844" s="18">
        <f t="shared" si="182"/>
        <v>1</v>
      </c>
      <c r="H3844" s="3">
        <v>46162.615162037036</v>
      </c>
      <c r="I3844">
        <v>67898031</v>
      </c>
      <c r="J3844">
        <v>6003</v>
      </c>
      <c r="K3844" t="s">
        <v>1983</v>
      </c>
      <c r="L3844" t="s">
        <v>1897</v>
      </c>
      <c r="M3844" t="s">
        <v>1970</v>
      </c>
      <c r="O3844">
        <v>361006340000</v>
      </c>
      <c r="P3844">
        <v>16018</v>
      </c>
      <c r="Q3844">
        <v>-4</v>
      </c>
      <c r="R3844">
        <v>1</v>
      </c>
      <c r="S3844">
        <v>67898031</v>
      </c>
      <c r="U3844" t="s">
        <v>5721</v>
      </c>
      <c r="W3844" t="s">
        <v>126</v>
      </c>
      <c r="X3844">
        <v>361006340000</v>
      </c>
      <c r="Y3844" t="s">
        <v>65</v>
      </c>
      <c r="Z3844" t="s">
        <v>66</v>
      </c>
      <c r="AF3844" t="s">
        <v>1976</v>
      </c>
      <c r="AG3844" t="s">
        <v>1972</v>
      </c>
      <c r="AL3844">
        <v>20</v>
      </c>
      <c r="AM3844" t="s">
        <v>1979</v>
      </c>
      <c r="AN3844" t="s">
        <v>1987</v>
      </c>
      <c r="AO3844">
        <v>0</v>
      </c>
      <c r="AQ3844">
        <v>2258436</v>
      </c>
      <c r="AR3844" t="s">
        <v>4605</v>
      </c>
      <c r="AS3844" t="s">
        <v>5883</v>
      </c>
      <c r="AT3844" t="s">
        <v>1892</v>
      </c>
    </row>
    <row r="3845" spans="1:46" x14ac:dyDescent="0.25">
      <c r="A3845" t="str">
        <f>_xlfn.XLOOKUP(I3845,UTILIZADAS[Contacto1],UTILIZADAS[Source.Name],,0)</f>
        <v>Cobros Mayo</v>
      </c>
      <c r="B3845" s="18">
        <f>VLOOKUP(J3845,Ref!A:C,3,0)</f>
        <v>0</v>
      </c>
      <c r="C3845" s="18">
        <f>VLOOKUP(J3845,Ref!A:D,4,0)</f>
        <v>0</v>
      </c>
      <c r="D3845" s="18" t="str">
        <f t="shared" si="180"/>
        <v>12/may</v>
      </c>
      <c r="E3845" s="18">
        <f t="shared" si="181"/>
        <v>2</v>
      </c>
      <c r="F3845" s="18">
        <v>1</v>
      </c>
      <c r="G3845" s="18">
        <f t="shared" si="182"/>
        <v>0</v>
      </c>
      <c r="H3845" s="3">
        <v>46154.641550925924</v>
      </c>
      <c r="I3845">
        <v>67899021</v>
      </c>
      <c r="J3845" t="s">
        <v>2021</v>
      </c>
      <c r="K3845" t="s">
        <v>1968</v>
      </c>
      <c r="L3845" t="s">
        <v>1969</v>
      </c>
      <c r="M3845" t="s">
        <v>1970</v>
      </c>
      <c r="O3845">
        <v>362058960000</v>
      </c>
      <c r="P3845">
        <v>16018</v>
      </c>
      <c r="Q3845">
        <v>-4</v>
      </c>
      <c r="R3845">
        <v>1</v>
      </c>
      <c r="S3845">
        <v>67899021</v>
      </c>
      <c r="U3845" t="s">
        <v>5986</v>
      </c>
      <c r="W3845" t="s">
        <v>4886</v>
      </c>
      <c r="X3845">
        <v>362058960000</v>
      </c>
      <c r="Y3845" t="s">
        <v>65</v>
      </c>
      <c r="Z3845" t="s">
        <v>66</v>
      </c>
      <c r="AF3845" t="s">
        <v>1976</v>
      </c>
      <c r="AG3845" t="s">
        <v>1972</v>
      </c>
      <c r="AL3845">
        <v>5</v>
      </c>
      <c r="AN3845" t="s">
        <v>1974</v>
      </c>
      <c r="AO3845">
        <v>0</v>
      </c>
      <c r="AQ3845">
        <v>2258437</v>
      </c>
      <c r="AR3845" t="s">
        <v>4605</v>
      </c>
      <c r="AS3845" t="s">
        <v>5883</v>
      </c>
      <c r="AT3845" t="s">
        <v>2022</v>
      </c>
    </row>
    <row r="3846" spans="1:46" x14ac:dyDescent="0.25">
      <c r="A3846" t="str">
        <f>_xlfn.XLOOKUP(I3846,UTILIZADAS[Contacto1],UTILIZADAS[Source.Name],,0)</f>
        <v>Cobros Mayo</v>
      </c>
      <c r="B3846" s="18">
        <f>VLOOKUP(J3846,Ref!A:C,3,0)</f>
        <v>1</v>
      </c>
      <c r="C3846" s="18">
        <f>VLOOKUP(J3846,Ref!A:D,4,0)</f>
        <v>1</v>
      </c>
      <c r="D3846" s="18" t="str">
        <f t="shared" si="180"/>
        <v>14/may</v>
      </c>
      <c r="E3846" s="18">
        <f t="shared" si="181"/>
        <v>2</v>
      </c>
      <c r="F3846" s="18">
        <v>1</v>
      </c>
      <c r="G3846" s="18">
        <f t="shared" si="182"/>
        <v>1</v>
      </c>
      <c r="H3846" s="3">
        <v>46156.719027777777</v>
      </c>
      <c r="I3846">
        <v>67899021</v>
      </c>
      <c r="J3846">
        <v>6003</v>
      </c>
      <c r="K3846" t="s">
        <v>1983</v>
      </c>
      <c r="L3846" t="s">
        <v>1897</v>
      </c>
      <c r="M3846" t="s">
        <v>1970</v>
      </c>
      <c r="O3846">
        <v>362058960000</v>
      </c>
      <c r="P3846">
        <v>16018</v>
      </c>
      <c r="Q3846">
        <v>-4</v>
      </c>
      <c r="R3846">
        <v>1</v>
      </c>
      <c r="S3846">
        <v>67899021</v>
      </c>
      <c r="U3846" t="s">
        <v>5986</v>
      </c>
      <c r="W3846" t="s">
        <v>4886</v>
      </c>
      <c r="X3846">
        <v>362058960000</v>
      </c>
      <c r="Y3846" t="s">
        <v>65</v>
      </c>
      <c r="Z3846" t="s">
        <v>66</v>
      </c>
      <c r="AF3846" t="s">
        <v>1976</v>
      </c>
      <c r="AG3846" t="s">
        <v>1972</v>
      </c>
      <c r="AL3846">
        <v>78</v>
      </c>
      <c r="AM3846" t="s">
        <v>1979</v>
      </c>
      <c r="AN3846" t="s">
        <v>1987</v>
      </c>
      <c r="AO3846">
        <v>0</v>
      </c>
      <c r="AQ3846">
        <v>2258437</v>
      </c>
      <c r="AR3846" t="s">
        <v>4605</v>
      </c>
      <c r="AS3846" t="s">
        <v>5883</v>
      </c>
      <c r="AT3846" t="s">
        <v>1892</v>
      </c>
    </row>
    <row r="3847" spans="1:46" x14ac:dyDescent="0.25">
      <c r="A3847" t="str">
        <f>_xlfn.XLOOKUP(I3847,UTILIZADAS[Contacto1],UTILIZADAS[Source.Name],,0)</f>
        <v>Cobros Mayo</v>
      </c>
      <c r="B3847" s="18">
        <f>VLOOKUP(J3847,Ref!A:C,3,0)</f>
        <v>0</v>
      </c>
      <c r="C3847" s="18">
        <f>VLOOKUP(J3847,Ref!A:D,4,0)</f>
        <v>0</v>
      </c>
      <c r="D3847" s="18" t="str">
        <f t="shared" si="180"/>
        <v>12/may</v>
      </c>
      <c r="E3847" s="18">
        <f t="shared" si="181"/>
        <v>2</v>
      </c>
      <c r="F3847" s="18">
        <v>1</v>
      </c>
      <c r="G3847" s="18">
        <f t="shared" si="182"/>
        <v>0</v>
      </c>
      <c r="H3847" s="3">
        <v>46154.641817129632</v>
      </c>
      <c r="I3847">
        <v>67906485</v>
      </c>
      <c r="J3847" t="s">
        <v>2021</v>
      </c>
      <c r="K3847" t="s">
        <v>1968</v>
      </c>
      <c r="L3847" t="s">
        <v>1969</v>
      </c>
      <c r="M3847" t="s">
        <v>1970</v>
      </c>
      <c r="O3847">
        <v>363083890000</v>
      </c>
      <c r="P3847">
        <v>16018</v>
      </c>
      <c r="Q3847">
        <v>-4</v>
      </c>
      <c r="R3847">
        <v>1</v>
      </c>
      <c r="S3847">
        <v>67906485</v>
      </c>
      <c r="U3847" t="s">
        <v>6192</v>
      </c>
      <c r="W3847" t="s">
        <v>5432</v>
      </c>
      <c r="X3847">
        <v>363083890000</v>
      </c>
      <c r="Y3847" t="s">
        <v>65</v>
      </c>
      <c r="Z3847" t="s">
        <v>66</v>
      </c>
      <c r="AF3847" t="s">
        <v>1976</v>
      </c>
      <c r="AG3847" t="s">
        <v>1972</v>
      </c>
      <c r="AL3847">
        <v>5</v>
      </c>
      <c r="AN3847" t="s">
        <v>1974</v>
      </c>
      <c r="AO3847">
        <v>0</v>
      </c>
      <c r="AQ3847">
        <v>2258438</v>
      </c>
      <c r="AR3847" t="s">
        <v>4605</v>
      </c>
      <c r="AS3847" t="s">
        <v>5883</v>
      </c>
      <c r="AT3847" t="s">
        <v>2022</v>
      </c>
    </row>
    <row r="3848" spans="1:46" x14ac:dyDescent="0.25">
      <c r="A3848" t="str">
        <f>_xlfn.XLOOKUP(I3848,UTILIZADAS[Contacto1],UTILIZADAS[Source.Name],,0)</f>
        <v>Cobros Mayo</v>
      </c>
      <c r="B3848" s="18">
        <f>VLOOKUP(J3848,Ref!A:C,3,0)</f>
        <v>0</v>
      </c>
      <c r="C3848" s="18">
        <f>VLOOKUP(J3848,Ref!A:D,4,0)</f>
        <v>0</v>
      </c>
      <c r="D3848" s="18" t="str">
        <f t="shared" si="180"/>
        <v>14/may</v>
      </c>
      <c r="E3848" s="18">
        <f t="shared" si="181"/>
        <v>2</v>
      </c>
      <c r="F3848" s="18">
        <v>1</v>
      </c>
      <c r="G3848" s="18">
        <f t="shared" si="182"/>
        <v>1</v>
      </c>
      <c r="H3848" s="3">
        <v>46156.720509259256</v>
      </c>
      <c r="I3848">
        <v>67906485</v>
      </c>
      <c r="J3848">
        <v>6004</v>
      </c>
      <c r="K3848" t="s">
        <v>1983</v>
      </c>
      <c r="L3848" t="s">
        <v>1897</v>
      </c>
      <c r="M3848" t="s">
        <v>1970</v>
      </c>
      <c r="O3848">
        <v>363083890000</v>
      </c>
      <c r="P3848">
        <v>16018</v>
      </c>
      <c r="Q3848">
        <v>-4</v>
      </c>
      <c r="R3848">
        <v>1</v>
      </c>
      <c r="S3848">
        <v>67906485</v>
      </c>
      <c r="U3848" t="s">
        <v>6192</v>
      </c>
      <c r="W3848" t="s">
        <v>5432</v>
      </c>
      <c r="X3848">
        <v>363083890000</v>
      </c>
      <c r="Y3848" t="s">
        <v>65</v>
      </c>
      <c r="Z3848" t="s">
        <v>66</v>
      </c>
      <c r="AF3848" t="s">
        <v>1976</v>
      </c>
      <c r="AG3848" t="s">
        <v>1972</v>
      </c>
      <c r="AL3848">
        <v>197</v>
      </c>
      <c r="AM3848" t="s">
        <v>1979</v>
      </c>
      <c r="AN3848" t="s">
        <v>1987</v>
      </c>
      <c r="AO3848">
        <v>0</v>
      </c>
      <c r="AQ3848">
        <v>2258438</v>
      </c>
      <c r="AR3848" t="s">
        <v>4605</v>
      </c>
      <c r="AS3848" t="s">
        <v>5883</v>
      </c>
      <c r="AT3848" t="s">
        <v>1984</v>
      </c>
    </row>
    <row r="3849" spans="1:46" x14ac:dyDescent="0.25">
      <c r="A3849" t="str">
        <f>_xlfn.XLOOKUP(I3849,UTILIZADAS[Contacto1],UTILIZADAS[Source.Name],,0)</f>
        <v>Cobros Mayo</v>
      </c>
      <c r="B3849" s="18">
        <f>VLOOKUP(J3849,Ref!A:C,3,0)</f>
        <v>0</v>
      </c>
      <c r="C3849" s="18">
        <f>VLOOKUP(J3849,Ref!A:D,4,0)</f>
        <v>0</v>
      </c>
      <c r="D3849" s="18" t="str">
        <f t="shared" si="180"/>
        <v>12/may</v>
      </c>
      <c r="E3849" s="18">
        <f t="shared" si="181"/>
        <v>1</v>
      </c>
      <c r="F3849" s="18">
        <v>1</v>
      </c>
      <c r="G3849" s="18">
        <f t="shared" si="182"/>
        <v>1</v>
      </c>
      <c r="H3849" s="3">
        <v>46154.642129629632</v>
      </c>
      <c r="I3849">
        <v>67910828</v>
      </c>
      <c r="J3849">
        <v>6004</v>
      </c>
      <c r="K3849" t="s">
        <v>1983</v>
      </c>
      <c r="L3849" t="s">
        <v>1897</v>
      </c>
      <c r="M3849" t="s">
        <v>1970</v>
      </c>
      <c r="O3849">
        <v>361075500000</v>
      </c>
      <c r="P3849">
        <v>16018</v>
      </c>
      <c r="Q3849">
        <v>-4</v>
      </c>
      <c r="R3849">
        <v>1</v>
      </c>
      <c r="S3849">
        <v>67910828</v>
      </c>
      <c r="U3849" t="s">
        <v>5433</v>
      </c>
      <c r="W3849" t="s">
        <v>5434</v>
      </c>
      <c r="X3849">
        <v>361075500000</v>
      </c>
      <c r="Y3849" t="s">
        <v>65</v>
      </c>
      <c r="Z3849" t="s">
        <v>66</v>
      </c>
      <c r="AF3849" t="s">
        <v>1976</v>
      </c>
      <c r="AG3849" t="s">
        <v>1972</v>
      </c>
      <c r="AL3849">
        <v>96</v>
      </c>
      <c r="AM3849" t="s">
        <v>1979</v>
      </c>
      <c r="AN3849" t="s">
        <v>1987</v>
      </c>
      <c r="AO3849">
        <v>0</v>
      </c>
      <c r="AQ3849">
        <v>2258439</v>
      </c>
      <c r="AR3849" t="s">
        <v>4605</v>
      </c>
      <c r="AS3849" t="s">
        <v>5883</v>
      </c>
      <c r="AT3849" t="s">
        <v>1984</v>
      </c>
    </row>
    <row r="3850" spans="1:46" x14ac:dyDescent="0.25">
      <c r="A3850" t="str">
        <f>_xlfn.XLOOKUP(I3850,UTILIZADAS[Contacto1],UTILIZADAS[Source.Name],,0)</f>
        <v>Cobros Abril Canal Fijo</v>
      </c>
      <c r="B3850" s="18">
        <f>VLOOKUP(J3850,Ref!A:C,3,0)</f>
        <v>0</v>
      </c>
      <c r="C3850" s="18">
        <f>VLOOKUP(J3850,Ref!A:D,4,0)</f>
        <v>0</v>
      </c>
      <c r="D3850" s="18" t="str">
        <f t="shared" si="180"/>
        <v>12/may</v>
      </c>
      <c r="E3850" s="18">
        <f t="shared" si="181"/>
        <v>3</v>
      </c>
      <c r="F3850" s="18">
        <v>1</v>
      </c>
      <c r="G3850" s="18">
        <f t="shared" si="182"/>
        <v>0</v>
      </c>
      <c r="H3850" s="3">
        <v>46154.642222222225</v>
      </c>
      <c r="I3850">
        <v>67917670</v>
      </c>
      <c r="J3850" t="s">
        <v>2021</v>
      </c>
      <c r="K3850" t="s">
        <v>1968</v>
      </c>
      <c r="L3850" t="s">
        <v>1969</v>
      </c>
      <c r="M3850" t="s">
        <v>1970</v>
      </c>
      <c r="O3850">
        <v>359378810000</v>
      </c>
      <c r="P3850">
        <v>16018</v>
      </c>
      <c r="Q3850">
        <v>-4</v>
      </c>
      <c r="R3850">
        <v>1</v>
      </c>
      <c r="S3850">
        <v>67917670</v>
      </c>
      <c r="U3850" t="s">
        <v>1275</v>
      </c>
      <c r="W3850" t="s">
        <v>1276</v>
      </c>
      <c r="X3850">
        <v>359378810000</v>
      </c>
      <c r="Y3850" t="s">
        <v>65</v>
      </c>
      <c r="Z3850" t="s">
        <v>66</v>
      </c>
      <c r="AF3850" t="s">
        <v>1976</v>
      </c>
      <c r="AG3850" t="s">
        <v>1972</v>
      </c>
      <c r="AL3850">
        <v>5</v>
      </c>
      <c r="AN3850" t="s">
        <v>1974</v>
      </c>
      <c r="AO3850">
        <v>0</v>
      </c>
      <c r="AQ3850">
        <v>2258440</v>
      </c>
      <c r="AR3850" t="s">
        <v>4605</v>
      </c>
      <c r="AS3850" t="s">
        <v>5883</v>
      </c>
      <c r="AT3850" t="s">
        <v>2022</v>
      </c>
    </row>
    <row r="3851" spans="1:46" x14ac:dyDescent="0.25">
      <c r="A3851" t="str">
        <f>_xlfn.XLOOKUP(I3851,UTILIZADAS[Contacto1],UTILIZADAS[Source.Name],,0)</f>
        <v>Cobros Abril Canal Fijo</v>
      </c>
      <c r="B3851" s="18">
        <f>VLOOKUP(J3851,Ref!A:C,3,0)</f>
        <v>0</v>
      </c>
      <c r="C3851" s="18">
        <f>VLOOKUP(J3851,Ref!A:D,4,0)</f>
        <v>0</v>
      </c>
      <c r="D3851" s="18" t="str">
        <f t="shared" si="180"/>
        <v>14/may</v>
      </c>
      <c r="E3851" s="18">
        <f t="shared" si="181"/>
        <v>3</v>
      </c>
      <c r="F3851" s="18">
        <v>1</v>
      </c>
      <c r="G3851" s="18">
        <f t="shared" si="182"/>
        <v>0</v>
      </c>
      <c r="H3851" s="3">
        <v>46156.721712962964</v>
      </c>
      <c r="I3851">
        <v>67917670</v>
      </c>
      <c r="J3851" t="s">
        <v>2021</v>
      </c>
      <c r="K3851" t="s">
        <v>1968</v>
      </c>
      <c r="L3851" t="s">
        <v>1969</v>
      </c>
      <c r="M3851" t="s">
        <v>1970</v>
      </c>
      <c r="O3851">
        <v>359378810000</v>
      </c>
      <c r="P3851">
        <v>16018</v>
      </c>
      <c r="Q3851">
        <v>-4</v>
      </c>
      <c r="R3851">
        <v>1</v>
      </c>
      <c r="S3851">
        <v>67917670</v>
      </c>
      <c r="U3851" t="s">
        <v>1275</v>
      </c>
      <c r="W3851" t="s">
        <v>1276</v>
      </c>
      <c r="X3851">
        <v>359378810000</v>
      </c>
      <c r="Y3851" t="s">
        <v>65</v>
      </c>
      <c r="Z3851" t="s">
        <v>66</v>
      </c>
      <c r="AF3851" t="s">
        <v>1976</v>
      </c>
      <c r="AG3851" t="s">
        <v>1972</v>
      </c>
      <c r="AL3851">
        <v>5</v>
      </c>
      <c r="AN3851" t="s">
        <v>1974</v>
      </c>
      <c r="AO3851">
        <v>0</v>
      </c>
      <c r="AQ3851">
        <v>2258440</v>
      </c>
      <c r="AR3851" t="s">
        <v>4605</v>
      </c>
      <c r="AS3851" t="s">
        <v>5883</v>
      </c>
      <c r="AT3851" t="s">
        <v>2022</v>
      </c>
    </row>
    <row r="3852" spans="1:46" x14ac:dyDescent="0.25">
      <c r="A3852" t="str">
        <f>_xlfn.XLOOKUP(I3852,UTILIZADAS[Contacto1],UTILIZADAS[Source.Name],,0)</f>
        <v>Cobros Abril Canal Fijo</v>
      </c>
      <c r="B3852" s="18">
        <f>VLOOKUP(J3852,Ref!A:C,3,0)</f>
        <v>1</v>
      </c>
      <c r="C3852" s="18">
        <f>VLOOKUP(J3852,Ref!A:D,4,0)</f>
        <v>1</v>
      </c>
      <c r="D3852" s="18" t="str">
        <f t="shared" si="180"/>
        <v>19/may</v>
      </c>
      <c r="E3852" s="18">
        <f t="shared" si="181"/>
        <v>3</v>
      </c>
      <c r="F3852" s="18">
        <v>1</v>
      </c>
      <c r="G3852" s="18">
        <f t="shared" si="182"/>
        <v>1</v>
      </c>
      <c r="H3852" s="3">
        <v>46161.404490740744</v>
      </c>
      <c r="I3852">
        <v>67917670</v>
      </c>
      <c r="J3852">
        <v>6003</v>
      </c>
      <c r="K3852" t="s">
        <v>1983</v>
      </c>
      <c r="L3852" t="s">
        <v>1897</v>
      </c>
      <c r="M3852" t="s">
        <v>1970</v>
      </c>
      <c r="O3852">
        <v>359378810000</v>
      </c>
      <c r="P3852">
        <v>16018</v>
      </c>
      <c r="Q3852">
        <v>-4</v>
      </c>
      <c r="R3852">
        <v>1</v>
      </c>
      <c r="S3852">
        <v>67917670</v>
      </c>
      <c r="U3852" t="s">
        <v>1275</v>
      </c>
      <c r="W3852" t="s">
        <v>1276</v>
      </c>
      <c r="X3852">
        <v>359378810000</v>
      </c>
      <c r="Y3852" t="s">
        <v>65</v>
      </c>
      <c r="Z3852" t="s">
        <v>66</v>
      </c>
      <c r="AF3852" t="s">
        <v>1976</v>
      </c>
      <c r="AG3852" t="s">
        <v>1972</v>
      </c>
      <c r="AL3852">
        <v>101</v>
      </c>
      <c r="AM3852" t="s">
        <v>1979</v>
      </c>
      <c r="AN3852" t="s">
        <v>1987</v>
      </c>
      <c r="AO3852">
        <v>0</v>
      </c>
      <c r="AQ3852">
        <v>2258440</v>
      </c>
      <c r="AR3852" t="s">
        <v>4605</v>
      </c>
      <c r="AS3852" t="s">
        <v>5883</v>
      </c>
      <c r="AT3852" t="s">
        <v>1892</v>
      </c>
    </row>
    <row r="3853" spans="1:46" x14ac:dyDescent="0.25">
      <c r="A3853" t="str">
        <f>_xlfn.XLOOKUP(I3853,UTILIZADAS[Contacto1],UTILIZADAS[Source.Name],,0)</f>
        <v>Cobros Mayo</v>
      </c>
      <c r="B3853" s="18">
        <f>VLOOKUP(J3853,Ref!A:C,3,0)</f>
        <v>0</v>
      </c>
      <c r="C3853" s="18">
        <f>VLOOKUP(J3853,Ref!A:D,4,0)</f>
        <v>0</v>
      </c>
      <c r="D3853" s="18" t="str">
        <f t="shared" si="180"/>
        <v>12/may</v>
      </c>
      <c r="E3853" s="18">
        <f t="shared" si="181"/>
        <v>2</v>
      </c>
      <c r="F3853" s="18">
        <v>1</v>
      </c>
      <c r="G3853" s="18">
        <f t="shared" si="182"/>
        <v>0</v>
      </c>
      <c r="H3853" s="3">
        <v>46154.642685185187</v>
      </c>
      <c r="I3853">
        <v>67917692</v>
      </c>
      <c r="J3853" t="s">
        <v>2021</v>
      </c>
      <c r="K3853" t="s">
        <v>1968</v>
      </c>
      <c r="L3853" t="s">
        <v>1969</v>
      </c>
      <c r="M3853" t="s">
        <v>1970</v>
      </c>
      <c r="O3853">
        <v>349454890000</v>
      </c>
      <c r="P3853">
        <v>16018</v>
      </c>
      <c r="Q3853">
        <v>-4</v>
      </c>
      <c r="R3853">
        <v>1</v>
      </c>
      <c r="S3853">
        <v>67917692</v>
      </c>
      <c r="U3853" t="s">
        <v>6193</v>
      </c>
      <c r="W3853" t="s">
        <v>5436</v>
      </c>
      <c r="X3853">
        <v>349454890000</v>
      </c>
      <c r="Y3853" t="s">
        <v>86</v>
      </c>
      <c r="Z3853" t="s">
        <v>66</v>
      </c>
      <c r="AF3853" t="s">
        <v>1976</v>
      </c>
      <c r="AG3853" t="s">
        <v>1972</v>
      </c>
      <c r="AL3853">
        <v>5</v>
      </c>
      <c r="AN3853" t="s">
        <v>1974</v>
      </c>
      <c r="AO3853">
        <v>0</v>
      </c>
      <c r="AQ3853">
        <v>2258441</v>
      </c>
      <c r="AR3853" t="s">
        <v>4605</v>
      </c>
      <c r="AS3853" t="s">
        <v>5883</v>
      </c>
      <c r="AT3853" t="s">
        <v>2022</v>
      </c>
    </row>
    <row r="3854" spans="1:46" x14ac:dyDescent="0.25">
      <c r="A3854" t="str">
        <f>_xlfn.XLOOKUP(I3854,UTILIZADAS[Contacto1],UTILIZADAS[Source.Name],,0)</f>
        <v>Cobros Mayo</v>
      </c>
      <c r="B3854" s="18">
        <f>VLOOKUP(J3854,Ref!A:C,3,0)</f>
        <v>0</v>
      </c>
      <c r="C3854" s="18">
        <f>VLOOKUP(J3854,Ref!A:D,4,0)</f>
        <v>0</v>
      </c>
      <c r="D3854" s="18" t="str">
        <f t="shared" si="180"/>
        <v>14/may</v>
      </c>
      <c r="E3854" s="18">
        <f t="shared" si="181"/>
        <v>2</v>
      </c>
      <c r="F3854" s="18">
        <v>1</v>
      </c>
      <c r="G3854" s="18">
        <f t="shared" si="182"/>
        <v>1</v>
      </c>
      <c r="H3854" s="3">
        <v>46156.723055555558</v>
      </c>
      <c r="I3854">
        <v>67917692</v>
      </c>
      <c r="J3854">
        <v>6004</v>
      </c>
      <c r="K3854" t="s">
        <v>1983</v>
      </c>
      <c r="L3854" t="s">
        <v>1897</v>
      </c>
      <c r="M3854" t="s">
        <v>1970</v>
      </c>
      <c r="O3854">
        <v>349454890000</v>
      </c>
      <c r="P3854">
        <v>16018</v>
      </c>
      <c r="Q3854">
        <v>-4</v>
      </c>
      <c r="R3854">
        <v>1</v>
      </c>
      <c r="S3854">
        <v>67917692</v>
      </c>
      <c r="U3854" t="s">
        <v>6193</v>
      </c>
      <c r="W3854" t="s">
        <v>5436</v>
      </c>
      <c r="X3854">
        <v>349454890000</v>
      </c>
      <c r="Y3854" t="s">
        <v>86</v>
      </c>
      <c r="Z3854" t="s">
        <v>66</v>
      </c>
      <c r="AF3854" t="s">
        <v>1976</v>
      </c>
      <c r="AG3854" t="s">
        <v>1972</v>
      </c>
      <c r="AL3854">
        <v>112</v>
      </c>
      <c r="AM3854" t="s">
        <v>1979</v>
      </c>
      <c r="AN3854" t="s">
        <v>1987</v>
      </c>
      <c r="AO3854">
        <v>0</v>
      </c>
      <c r="AQ3854">
        <v>2258441</v>
      </c>
      <c r="AR3854" t="s">
        <v>4605</v>
      </c>
      <c r="AS3854" t="s">
        <v>5883</v>
      </c>
      <c r="AT3854" t="s">
        <v>1984</v>
      </c>
    </row>
    <row r="3855" spans="1:46" x14ac:dyDescent="0.25">
      <c r="A3855" t="str">
        <f>_xlfn.XLOOKUP(I3855,UTILIZADAS[Contacto1],UTILIZADAS[Source.Name],,0)</f>
        <v>Cobros Abril Canal Fijo</v>
      </c>
      <c r="B3855" s="18">
        <f>VLOOKUP(J3855,Ref!A:C,3,0)</f>
        <v>0</v>
      </c>
      <c r="C3855" s="18">
        <f>VLOOKUP(J3855,Ref!A:D,4,0)</f>
        <v>0</v>
      </c>
      <c r="D3855" s="18" t="str">
        <f t="shared" si="180"/>
        <v>02/may</v>
      </c>
      <c r="E3855" s="18">
        <f t="shared" si="181"/>
        <v>10</v>
      </c>
      <c r="F3855" s="18">
        <v>1</v>
      </c>
      <c r="G3855" s="18">
        <f t="shared" si="182"/>
        <v>0</v>
      </c>
      <c r="H3855" s="3">
        <v>46144.522627314815</v>
      </c>
      <c r="I3855">
        <v>67920874</v>
      </c>
      <c r="J3855" t="s">
        <v>1967</v>
      </c>
      <c r="K3855" t="s">
        <v>1968</v>
      </c>
      <c r="L3855" t="s">
        <v>1969</v>
      </c>
      <c r="M3855" t="s">
        <v>1970</v>
      </c>
      <c r="O3855">
        <v>205010200000</v>
      </c>
      <c r="P3855">
        <v>16017</v>
      </c>
      <c r="Q3855">
        <v>-4</v>
      </c>
      <c r="R3855">
        <v>1</v>
      </c>
      <c r="S3855">
        <v>67920874</v>
      </c>
      <c r="U3855" t="s">
        <v>2323</v>
      </c>
      <c r="W3855" t="s">
        <v>3874</v>
      </c>
      <c r="X3855" t="s">
        <v>66</v>
      </c>
      <c r="Y3855" t="s">
        <v>65</v>
      </c>
      <c r="Z3855">
        <v>205010200000</v>
      </c>
      <c r="AG3855" t="s">
        <v>1972</v>
      </c>
      <c r="AI3855" t="s">
        <v>3071</v>
      </c>
      <c r="AL3855">
        <v>0</v>
      </c>
      <c r="AN3855" t="s">
        <v>1974</v>
      </c>
      <c r="AO3855">
        <v>0</v>
      </c>
      <c r="AQ3855">
        <v>2252091</v>
      </c>
      <c r="AR3855" t="s">
        <v>2241</v>
      </c>
      <c r="AS3855" t="s">
        <v>4163</v>
      </c>
      <c r="AT3855" t="s">
        <v>1975</v>
      </c>
    </row>
    <row r="3856" spans="1:46" x14ac:dyDescent="0.25">
      <c r="A3856" t="str">
        <f>_xlfn.XLOOKUP(I3856,UTILIZADAS[Contacto1],UTILIZADAS[Source.Name],,0)</f>
        <v>Cobros Abril Canal Fijo</v>
      </c>
      <c r="B3856" s="18">
        <f>VLOOKUP(J3856,Ref!A:C,3,0)</f>
        <v>0</v>
      </c>
      <c r="C3856" s="18">
        <f>VLOOKUP(J3856,Ref!A:D,4,0)</f>
        <v>0</v>
      </c>
      <c r="D3856" s="18" t="str">
        <f t="shared" si="180"/>
        <v>05/may</v>
      </c>
      <c r="E3856" s="18">
        <f t="shared" si="181"/>
        <v>10</v>
      </c>
      <c r="F3856" s="18">
        <v>1</v>
      </c>
      <c r="G3856" s="18">
        <f t="shared" si="182"/>
        <v>0</v>
      </c>
      <c r="H3856" s="3">
        <v>46147.700752314813</v>
      </c>
      <c r="I3856">
        <v>67920874</v>
      </c>
      <c r="J3856" t="s">
        <v>1967</v>
      </c>
      <c r="K3856" t="s">
        <v>1968</v>
      </c>
      <c r="L3856" t="s">
        <v>1969</v>
      </c>
      <c r="M3856" t="s">
        <v>1970</v>
      </c>
      <c r="O3856">
        <v>205010200000</v>
      </c>
      <c r="P3856">
        <v>16017</v>
      </c>
      <c r="Q3856">
        <v>-4</v>
      </c>
      <c r="R3856">
        <v>1</v>
      </c>
      <c r="S3856">
        <v>67920874</v>
      </c>
      <c r="U3856" t="s">
        <v>2323</v>
      </c>
      <c r="W3856" t="s">
        <v>3874</v>
      </c>
      <c r="X3856" t="s">
        <v>66</v>
      </c>
      <c r="Y3856" t="s">
        <v>65</v>
      </c>
      <c r="Z3856">
        <v>205010200000</v>
      </c>
      <c r="AG3856" t="s">
        <v>1972</v>
      </c>
      <c r="AI3856" t="s">
        <v>3071</v>
      </c>
      <c r="AL3856">
        <v>0</v>
      </c>
      <c r="AN3856" t="s">
        <v>1974</v>
      </c>
      <c r="AO3856">
        <v>0</v>
      </c>
      <c r="AQ3856">
        <v>2252091</v>
      </c>
      <c r="AR3856" t="s">
        <v>2241</v>
      </c>
      <c r="AS3856" t="s">
        <v>4163</v>
      </c>
      <c r="AT3856" t="s">
        <v>1975</v>
      </c>
    </row>
    <row r="3857" spans="1:46" x14ac:dyDescent="0.25">
      <c r="A3857" t="str">
        <f>_xlfn.XLOOKUP(I3857,UTILIZADAS[Contacto1],UTILIZADAS[Source.Name],,0)</f>
        <v>Cobros Abril Canal Fijo</v>
      </c>
      <c r="B3857" s="18">
        <f>VLOOKUP(J3857,Ref!A:C,3,0)</f>
        <v>0</v>
      </c>
      <c r="C3857" s="18">
        <f>VLOOKUP(J3857,Ref!A:D,4,0)</f>
        <v>0</v>
      </c>
      <c r="D3857" s="18" t="str">
        <f t="shared" si="180"/>
        <v>07/may</v>
      </c>
      <c r="E3857" s="18">
        <f t="shared" si="181"/>
        <v>10</v>
      </c>
      <c r="F3857" s="18">
        <v>1</v>
      </c>
      <c r="G3857" s="18">
        <f t="shared" si="182"/>
        <v>0</v>
      </c>
      <c r="H3857" s="3">
        <v>46149.594699074078</v>
      </c>
      <c r="I3857">
        <v>67920874</v>
      </c>
      <c r="J3857" t="s">
        <v>1967</v>
      </c>
      <c r="K3857" t="s">
        <v>1968</v>
      </c>
      <c r="L3857" t="s">
        <v>1969</v>
      </c>
      <c r="M3857" t="s">
        <v>1970</v>
      </c>
      <c r="O3857">
        <v>205010200000</v>
      </c>
      <c r="P3857">
        <v>16017</v>
      </c>
      <c r="Q3857">
        <v>-4</v>
      </c>
      <c r="R3857">
        <v>1</v>
      </c>
      <c r="S3857">
        <v>67920874</v>
      </c>
      <c r="U3857" t="s">
        <v>2323</v>
      </c>
      <c r="W3857" t="s">
        <v>3874</v>
      </c>
      <c r="X3857" t="s">
        <v>66</v>
      </c>
      <c r="Y3857" t="s">
        <v>65</v>
      </c>
      <c r="Z3857">
        <v>205010200000</v>
      </c>
      <c r="AG3857" t="s">
        <v>1972</v>
      </c>
      <c r="AI3857" t="s">
        <v>3071</v>
      </c>
      <c r="AL3857">
        <v>0</v>
      </c>
      <c r="AN3857" t="s">
        <v>1974</v>
      </c>
      <c r="AO3857">
        <v>0</v>
      </c>
      <c r="AQ3857">
        <v>2252091</v>
      </c>
      <c r="AR3857" t="s">
        <v>2241</v>
      </c>
      <c r="AS3857" t="s">
        <v>4163</v>
      </c>
      <c r="AT3857" t="s">
        <v>1975</v>
      </c>
    </row>
    <row r="3858" spans="1:46" x14ac:dyDescent="0.25">
      <c r="A3858" t="str">
        <f>_xlfn.XLOOKUP(I3858,UTILIZADAS[Contacto1],UTILIZADAS[Source.Name],,0)</f>
        <v>Cobros Abril Canal Fijo</v>
      </c>
      <c r="B3858" s="18">
        <f>VLOOKUP(J3858,Ref!A:C,3,0)</f>
        <v>0</v>
      </c>
      <c r="C3858" s="18">
        <f>VLOOKUP(J3858,Ref!A:D,4,0)</f>
        <v>0</v>
      </c>
      <c r="D3858" s="18" t="str">
        <f t="shared" si="180"/>
        <v>08/may</v>
      </c>
      <c r="E3858" s="18">
        <f t="shared" si="181"/>
        <v>10</v>
      </c>
      <c r="F3858" s="18">
        <v>1</v>
      </c>
      <c r="G3858" s="18">
        <f t="shared" si="182"/>
        <v>0</v>
      </c>
      <c r="H3858" s="3">
        <v>46150.616898148146</v>
      </c>
      <c r="I3858">
        <v>67920874</v>
      </c>
      <c r="J3858" t="s">
        <v>1967</v>
      </c>
      <c r="K3858" t="s">
        <v>1968</v>
      </c>
      <c r="L3858" t="s">
        <v>1969</v>
      </c>
      <c r="M3858" t="s">
        <v>1970</v>
      </c>
      <c r="O3858">
        <v>205010200000</v>
      </c>
      <c r="P3858">
        <v>16017</v>
      </c>
      <c r="Q3858">
        <v>-4</v>
      </c>
      <c r="R3858">
        <v>1</v>
      </c>
      <c r="S3858">
        <v>67920874</v>
      </c>
      <c r="U3858" t="s">
        <v>2323</v>
      </c>
      <c r="W3858" t="s">
        <v>3874</v>
      </c>
      <c r="X3858" t="s">
        <v>66</v>
      </c>
      <c r="Y3858" t="s">
        <v>65</v>
      </c>
      <c r="Z3858">
        <v>205010200000</v>
      </c>
      <c r="AG3858" t="s">
        <v>1972</v>
      </c>
      <c r="AI3858" t="s">
        <v>3071</v>
      </c>
      <c r="AL3858">
        <v>0</v>
      </c>
      <c r="AN3858" t="s">
        <v>1974</v>
      </c>
      <c r="AO3858">
        <v>0</v>
      </c>
      <c r="AQ3858">
        <v>2252091</v>
      </c>
      <c r="AR3858" t="s">
        <v>2241</v>
      </c>
      <c r="AS3858" t="s">
        <v>4163</v>
      </c>
      <c r="AT3858" t="s">
        <v>1975</v>
      </c>
    </row>
    <row r="3859" spans="1:46" x14ac:dyDescent="0.25">
      <c r="A3859" t="str">
        <f>_xlfn.XLOOKUP(I3859,UTILIZADAS[Contacto1],UTILIZADAS[Source.Name],,0)</f>
        <v>Cobros Abril Canal Fijo</v>
      </c>
      <c r="B3859" s="18">
        <f>VLOOKUP(J3859,Ref!A:C,3,0)</f>
        <v>0</v>
      </c>
      <c r="C3859" s="18">
        <f>VLOOKUP(J3859,Ref!A:D,4,0)</f>
        <v>0</v>
      </c>
      <c r="D3859" s="18" t="str">
        <f t="shared" si="180"/>
        <v>12/may</v>
      </c>
      <c r="E3859" s="18">
        <f t="shared" si="181"/>
        <v>10</v>
      </c>
      <c r="F3859" s="18">
        <v>1</v>
      </c>
      <c r="G3859" s="18">
        <f t="shared" si="182"/>
        <v>0</v>
      </c>
      <c r="H3859" s="3">
        <v>46154.642766203702</v>
      </c>
      <c r="I3859">
        <v>67920874</v>
      </c>
      <c r="J3859" t="s">
        <v>1967</v>
      </c>
      <c r="K3859" t="s">
        <v>1968</v>
      </c>
      <c r="L3859" t="s">
        <v>1969</v>
      </c>
      <c r="M3859" t="s">
        <v>1970</v>
      </c>
      <c r="O3859">
        <v>205010200000</v>
      </c>
      <c r="P3859">
        <v>16018</v>
      </c>
      <c r="Q3859">
        <v>-4</v>
      </c>
      <c r="R3859">
        <v>1</v>
      </c>
      <c r="S3859">
        <v>67920874</v>
      </c>
      <c r="U3859" t="s">
        <v>2323</v>
      </c>
      <c r="W3859" t="s">
        <v>3874</v>
      </c>
      <c r="X3859">
        <v>205010200000</v>
      </c>
      <c r="Y3859" t="s">
        <v>65</v>
      </c>
      <c r="Z3859" t="s">
        <v>66</v>
      </c>
      <c r="AG3859" t="s">
        <v>1972</v>
      </c>
      <c r="AL3859">
        <v>0</v>
      </c>
      <c r="AN3859" t="s">
        <v>1974</v>
      </c>
      <c r="AO3859">
        <v>0</v>
      </c>
      <c r="AQ3859">
        <v>2258442</v>
      </c>
      <c r="AR3859" t="s">
        <v>4605</v>
      </c>
      <c r="AS3859" t="s">
        <v>5883</v>
      </c>
      <c r="AT3859" t="s">
        <v>1975</v>
      </c>
    </row>
    <row r="3860" spans="1:46" x14ac:dyDescent="0.25">
      <c r="A3860" t="str">
        <f>_xlfn.XLOOKUP(I3860,UTILIZADAS[Contacto1],UTILIZADAS[Source.Name],,0)</f>
        <v>Cobros Abril Canal Fijo</v>
      </c>
      <c r="B3860" s="18">
        <f>VLOOKUP(J3860,Ref!A:C,3,0)</f>
        <v>0</v>
      </c>
      <c r="C3860" s="18">
        <f>VLOOKUP(J3860,Ref!A:D,4,0)</f>
        <v>0</v>
      </c>
      <c r="D3860" s="18" t="str">
        <f t="shared" si="180"/>
        <v>14/may</v>
      </c>
      <c r="E3860" s="18">
        <f t="shared" si="181"/>
        <v>10</v>
      </c>
      <c r="F3860" s="18">
        <v>1</v>
      </c>
      <c r="G3860" s="18">
        <f t="shared" si="182"/>
        <v>0</v>
      </c>
      <c r="H3860" s="3">
        <v>46156.723136574074</v>
      </c>
      <c r="I3860">
        <v>67920874</v>
      </c>
      <c r="J3860" t="s">
        <v>1967</v>
      </c>
      <c r="K3860" t="s">
        <v>1968</v>
      </c>
      <c r="L3860" t="s">
        <v>1969</v>
      </c>
      <c r="M3860" t="s">
        <v>1970</v>
      </c>
      <c r="O3860">
        <v>205010200000</v>
      </c>
      <c r="P3860">
        <v>16018</v>
      </c>
      <c r="Q3860">
        <v>-4</v>
      </c>
      <c r="R3860">
        <v>1</v>
      </c>
      <c r="S3860">
        <v>67920874</v>
      </c>
      <c r="U3860" t="s">
        <v>2323</v>
      </c>
      <c r="W3860" t="s">
        <v>3874</v>
      </c>
      <c r="X3860">
        <v>205010200000</v>
      </c>
      <c r="Y3860" t="s">
        <v>65</v>
      </c>
      <c r="Z3860" t="s">
        <v>66</v>
      </c>
      <c r="AG3860" t="s">
        <v>1972</v>
      </c>
      <c r="AL3860">
        <v>0</v>
      </c>
      <c r="AN3860" t="s">
        <v>1974</v>
      </c>
      <c r="AO3860">
        <v>0</v>
      </c>
      <c r="AQ3860">
        <v>2258442</v>
      </c>
      <c r="AR3860" t="s">
        <v>4605</v>
      </c>
      <c r="AS3860" t="s">
        <v>5883</v>
      </c>
      <c r="AT3860" t="s">
        <v>1975</v>
      </c>
    </row>
    <row r="3861" spans="1:46" x14ac:dyDescent="0.25">
      <c r="A3861" t="str">
        <f>_xlfn.XLOOKUP(I3861,UTILIZADAS[Contacto1],UTILIZADAS[Source.Name],,0)</f>
        <v>Cobros Abril Canal Fijo</v>
      </c>
      <c r="B3861" s="18">
        <f>VLOOKUP(J3861,Ref!A:C,3,0)</f>
        <v>0</v>
      </c>
      <c r="C3861" s="18">
        <f>VLOOKUP(J3861,Ref!A:D,4,0)</f>
        <v>0</v>
      </c>
      <c r="D3861" s="18" t="str">
        <f t="shared" si="180"/>
        <v>19/may</v>
      </c>
      <c r="E3861" s="18">
        <f t="shared" si="181"/>
        <v>10</v>
      </c>
      <c r="F3861" s="18">
        <v>1</v>
      </c>
      <c r="G3861" s="18">
        <f t="shared" si="182"/>
        <v>0</v>
      </c>
      <c r="H3861" s="3">
        <v>46161.404340277775</v>
      </c>
      <c r="I3861">
        <v>67920874</v>
      </c>
      <c r="J3861" t="s">
        <v>1967</v>
      </c>
      <c r="K3861" t="s">
        <v>1968</v>
      </c>
      <c r="L3861" t="s">
        <v>1969</v>
      </c>
      <c r="M3861" t="s">
        <v>1970</v>
      </c>
      <c r="O3861">
        <v>205010200000</v>
      </c>
      <c r="P3861">
        <v>16018</v>
      </c>
      <c r="Q3861">
        <v>-4</v>
      </c>
      <c r="R3861">
        <v>1</v>
      </c>
      <c r="S3861">
        <v>67920874</v>
      </c>
      <c r="U3861" t="s">
        <v>2323</v>
      </c>
      <c r="W3861" t="s">
        <v>3874</v>
      </c>
      <c r="X3861">
        <v>205010200000</v>
      </c>
      <c r="Y3861" t="s">
        <v>65</v>
      </c>
      <c r="Z3861" t="s">
        <v>66</v>
      </c>
      <c r="AG3861" t="s">
        <v>1972</v>
      </c>
      <c r="AL3861">
        <v>0</v>
      </c>
      <c r="AN3861" t="s">
        <v>1974</v>
      </c>
      <c r="AO3861">
        <v>0</v>
      </c>
      <c r="AQ3861">
        <v>2258442</v>
      </c>
      <c r="AR3861" t="s">
        <v>4605</v>
      </c>
      <c r="AS3861" t="s">
        <v>5883</v>
      </c>
      <c r="AT3861" t="s">
        <v>1975</v>
      </c>
    </row>
    <row r="3862" spans="1:46" x14ac:dyDescent="0.25">
      <c r="A3862" t="str">
        <f>_xlfn.XLOOKUP(I3862,UTILIZADAS[Contacto1],UTILIZADAS[Source.Name],,0)</f>
        <v>Cobros Abril Canal Fijo</v>
      </c>
      <c r="B3862" s="18">
        <f>VLOOKUP(J3862,Ref!A:C,3,0)</f>
        <v>0</v>
      </c>
      <c r="C3862" s="18">
        <f>VLOOKUP(J3862,Ref!A:D,4,0)</f>
        <v>0</v>
      </c>
      <c r="D3862" s="18" t="str">
        <f t="shared" si="180"/>
        <v>20/may</v>
      </c>
      <c r="E3862" s="18">
        <f t="shared" si="181"/>
        <v>10</v>
      </c>
      <c r="F3862" s="18">
        <v>1</v>
      </c>
      <c r="G3862" s="18">
        <f t="shared" si="182"/>
        <v>0</v>
      </c>
      <c r="H3862" s="3">
        <v>46162.615243055552</v>
      </c>
      <c r="I3862">
        <v>67920874</v>
      </c>
      <c r="J3862" t="s">
        <v>1967</v>
      </c>
      <c r="K3862" t="s">
        <v>1968</v>
      </c>
      <c r="L3862" t="s">
        <v>1969</v>
      </c>
      <c r="M3862" t="s">
        <v>1970</v>
      </c>
      <c r="O3862">
        <v>205010200000</v>
      </c>
      <c r="P3862">
        <v>16018</v>
      </c>
      <c r="Q3862">
        <v>-4</v>
      </c>
      <c r="R3862">
        <v>1</v>
      </c>
      <c r="S3862">
        <v>67920874</v>
      </c>
      <c r="U3862" t="s">
        <v>2323</v>
      </c>
      <c r="W3862" t="s">
        <v>3874</v>
      </c>
      <c r="X3862">
        <v>205010200000</v>
      </c>
      <c r="Y3862" t="s">
        <v>65</v>
      </c>
      <c r="Z3862" t="s">
        <v>66</v>
      </c>
      <c r="AG3862" t="s">
        <v>1972</v>
      </c>
      <c r="AL3862">
        <v>0</v>
      </c>
      <c r="AN3862" t="s">
        <v>1974</v>
      </c>
      <c r="AO3862">
        <v>0</v>
      </c>
      <c r="AQ3862">
        <v>2258442</v>
      </c>
      <c r="AR3862" t="s">
        <v>4605</v>
      </c>
      <c r="AS3862" t="s">
        <v>5883</v>
      </c>
      <c r="AT3862" t="s">
        <v>1975</v>
      </c>
    </row>
    <row r="3863" spans="1:46" x14ac:dyDescent="0.25">
      <c r="A3863" t="str">
        <f>_xlfn.XLOOKUP(I3863,UTILIZADAS[Contacto1],UTILIZADAS[Source.Name],,0)</f>
        <v>Cobros Abril Canal Fijo</v>
      </c>
      <c r="B3863" s="18">
        <f>VLOOKUP(J3863,Ref!A:C,3,0)</f>
        <v>0</v>
      </c>
      <c r="C3863" s="18">
        <f>VLOOKUP(J3863,Ref!A:D,4,0)</f>
        <v>0</v>
      </c>
      <c r="D3863" s="18" t="str">
        <f t="shared" si="180"/>
        <v>21/may</v>
      </c>
      <c r="E3863" s="18">
        <f t="shared" si="181"/>
        <v>10</v>
      </c>
      <c r="F3863" s="18">
        <v>1</v>
      </c>
      <c r="G3863" s="18">
        <f t="shared" si="182"/>
        <v>0</v>
      </c>
      <c r="H3863" s="3">
        <v>46163.624062499999</v>
      </c>
      <c r="I3863">
        <v>67920874</v>
      </c>
      <c r="J3863" t="s">
        <v>1967</v>
      </c>
      <c r="K3863" t="s">
        <v>1968</v>
      </c>
      <c r="L3863" t="s">
        <v>1969</v>
      </c>
      <c r="M3863" t="s">
        <v>1970</v>
      </c>
      <c r="O3863">
        <v>205010200000</v>
      </c>
      <c r="P3863">
        <v>16018</v>
      </c>
      <c r="Q3863">
        <v>-4</v>
      </c>
      <c r="R3863">
        <v>1</v>
      </c>
      <c r="S3863">
        <v>67920874</v>
      </c>
      <c r="U3863" t="s">
        <v>2323</v>
      </c>
      <c r="W3863" t="s">
        <v>3874</v>
      </c>
      <c r="X3863">
        <v>205010200000</v>
      </c>
      <c r="Y3863" t="s">
        <v>65</v>
      </c>
      <c r="Z3863" t="s">
        <v>66</v>
      </c>
      <c r="AG3863" t="s">
        <v>1972</v>
      </c>
      <c r="AL3863">
        <v>0</v>
      </c>
      <c r="AN3863" t="s">
        <v>1974</v>
      </c>
      <c r="AO3863">
        <v>0</v>
      </c>
      <c r="AQ3863">
        <v>2258442</v>
      </c>
      <c r="AR3863" t="s">
        <v>4605</v>
      </c>
      <c r="AS3863" t="s">
        <v>5883</v>
      </c>
      <c r="AT3863" t="s">
        <v>1975</v>
      </c>
    </row>
    <row r="3864" spans="1:46" x14ac:dyDescent="0.25">
      <c r="A3864" t="str">
        <f>_xlfn.XLOOKUP(I3864,UTILIZADAS[Contacto1],UTILIZADAS[Source.Name],,0)</f>
        <v>Cobros Abril Canal Fijo</v>
      </c>
      <c r="B3864" s="18">
        <f>VLOOKUP(J3864,Ref!A:C,3,0)</f>
        <v>0</v>
      </c>
      <c r="C3864" s="18">
        <f>VLOOKUP(J3864,Ref!A:D,4,0)</f>
        <v>0</v>
      </c>
      <c r="D3864" s="18" t="str">
        <f t="shared" si="180"/>
        <v>22/may</v>
      </c>
      <c r="E3864" s="18">
        <f t="shared" si="181"/>
        <v>10</v>
      </c>
      <c r="F3864" s="18">
        <v>1</v>
      </c>
      <c r="G3864" s="18">
        <f t="shared" si="182"/>
        <v>1</v>
      </c>
      <c r="H3864" s="3">
        <v>46164.463888888888</v>
      </c>
      <c r="I3864">
        <v>67920874</v>
      </c>
      <c r="J3864" t="s">
        <v>1967</v>
      </c>
      <c r="K3864" t="s">
        <v>1968</v>
      </c>
      <c r="L3864" t="s">
        <v>1969</v>
      </c>
      <c r="M3864" t="s">
        <v>1970</v>
      </c>
      <c r="O3864">
        <v>205010200000</v>
      </c>
      <c r="P3864">
        <v>16018</v>
      </c>
      <c r="Q3864">
        <v>-4</v>
      </c>
      <c r="R3864">
        <v>1</v>
      </c>
      <c r="S3864">
        <v>67920874</v>
      </c>
      <c r="U3864" t="s">
        <v>2323</v>
      </c>
      <c r="W3864" t="s">
        <v>3874</v>
      </c>
      <c r="X3864">
        <v>205010200000</v>
      </c>
      <c r="Y3864" t="s">
        <v>65</v>
      </c>
      <c r="Z3864" t="s">
        <v>66</v>
      </c>
      <c r="AG3864" t="s">
        <v>1972</v>
      </c>
      <c r="AL3864">
        <v>0</v>
      </c>
      <c r="AN3864" t="s">
        <v>1974</v>
      </c>
      <c r="AO3864">
        <v>0</v>
      </c>
      <c r="AQ3864">
        <v>2258442</v>
      </c>
      <c r="AR3864" t="s">
        <v>4605</v>
      </c>
      <c r="AS3864" t="s">
        <v>5883</v>
      </c>
      <c r="AT3864" t="s">
        <v>1975</v>
      </c>
    </row>
    <row r="3865" spans="1:46" x14ac:dyDescent="0.25">
      <c r="A3865" t="str">
        <f>_xlfn.XLOOKUP(I3865,UTILIZADAS[Contacto1],UTILIZADAS[Source.Name],,0)</f>
        <v>Cobros Abril Canal Fijo</v>
      </c>
      <c r="B3865" s="18">
        <f>VLOOKUP(J3865,Ref!A:C,3,0)</f>
        <v>0</v>
      </c>
      <c r="C3865" s="18">
        <f>VLOOKUP(J3865,Ref!A:D,4,0)</f>
        <v>0</v>
      </c>
      <c r="D3865" s="18" t="str">
        <f t="shared" si="180"/>
        <v>12/may</v>
      </c>
      <c r="E3865" s="18">
        <f t="shared" si="181"/>
        <v>2</v>
      </c>
      <c r="F3865" s="18">
        <v>1</v>
      </c>
      <c r="G3865" s="18">
        <f t="shared" si="182"/>
        <v>0</v>
      </c>
      <c r="H3865" s="3">
        <v>46154.644131944442</v>
      </c>
      <c r="I3865">
        <v>67927520</v>
      </c>
      <c r="J3865" t="s">
        <v>2023</v>
      </c>
      <c r="K3865" t="s">
        <v>1968</v>
      </c>
      <c r="L3865" t="s">
        <v>1969</v>
      </c>
      <c r="M3865" t="s">
        <v>1970</v>
      </c>
      <c r="O3865">
        <v>369001490000</v>
      </c>
      <c r="P3865">
        <v>16018</v>
      </c>
      <c r="Q3865">
        <v>-4</v>
      </c>
      <c r="R3865">
        <v>1</v>
      </c>
      <c r="S3865">
        <v>67927520</v>
      </c>
      <c r="U3865" t="s">
        <v>2317</v>
      </c>
      <c r="W3865" t="s">
        <v>230</v>
      </c>
      <c r="X3865">
        <v>369001490000</v>
      </c>
      <c r="Y3865" t="s">
        <v>65</v>
      </c>
      <c r="Z3865" t="s">
        <v>66</v>
      </c>
      <c r="AF3865" t="s">
        <v>1976</v>
      </c>
      <c r="AG3865" t="s">
        <v>1972</v>
      </c>
      <c r="AL3865">
        <v>0</v>
      </c>
      <c r="AN3865" t="s">
        <v>1974</v>
      </c>
      <c r="AO3865">
        <v>0</v>
      </c>
      <c r="AQ3865">
        <v>2258443</v>
      </c>
      <c r="AR3865" t="s">
        <v>4605</v>
      </c>
      <c r="AS3865" t="s">
        <v>5883</v>
      </c>
      <c r="AT3865" t="s">
        <v>2024</v>
      </c>
    </row>
    <row r="3866" spans="1:46" x14ac:dyDescent="0.25">
      <c r="A3866" t="str">
        <f>_xlfn.XLOOKUP(I3866,UTILIZADAS[Contacto1],UTILIZADAS[Source.Name],,0)</f>
        <v>Cobros Abril Canal Fijo</v>
      </c>
      <c r="B3866" s="18">
        <f>VLOOKUP(J3866,Ref!A:C,3,0)</f>
        <v>1</v>
      </c>
      <c r="C3866" s="18">
        <f>VLOOKUP(J3866,Ref!A:D,4,0)</f>
        <v>1</v>
      </c>
      <c r="D3866" s="18" t="str">
        <f t="shared" si="180"/>
        <v>13/may</v>
      </c>
      <c r="E3866" s="18">
        <f t="shared" si="181"/>
        <v>2</v>
      </c>
      <c r="F3866" s="18">
        <v>1</v>
      </c>
      <c r="G3866" s="18">
        <f t="shared" si="182"/>
        <v>1</v>
      </c>
      <c r="H3866" s="3">
        <v>46155.438958333332</v>
      </c>
      <c r="I3866">
        <v>67927520</v>
      </c>
      <c r="J3866">
        <v>6003</v>
      </c>
      <c r="K3866" t="s">
        <v>1983</v>
      </c>
      <c r="L3866" t="s">
        <v>1897</v>
      </c>
      <c r="M3866" t="s">
        <v>1970</v>
      </c>
      <c r="O3866">
        <v>369001490000</v>
      </c>
      <c r="P3866">
        <v>16018</v>
      </c>
      <c r="Q3866">
        <v>-4</v>
      </c>
      <c r="R3866">
        <v>1</v>
      </c>
      <c r="S3866">
        <v>67927520</v>
      </c>
      <c r="U3866" t="s">
        <v>2317</v>
      </c>
      <c r="W3866" t="s">
        <v>230</v>
      </c>
      <c r="X3866">
        <v>369001490000</v>
      </c>
      <c r="Y3866" t="s">
        <v>65</v>
      </c>
      <c r="Z3866" t="s">
        <v>66</v>
      </c>
      <c r="AF3866" t="s">
        <v>1976</v>
      </c>
      <c r="AG3866" t="s">
        <v>1972</v>
      </c>
      <c r="AL3866">
        <v>27</v>
      </c>
      <c r="AM3866" t="s">
        <v>1979</v>
      </c>
      <c r="AN3866" t="s">
        <v>1987</v>
      </c>
      <c r="AO3866">
        <v>0</v>
      </c>
      <c r="AQ3866">
        <v>2258443</v>
      </c>
      <c r="AR3866" t="s">
        <v>4605</v>
      </c>
      <c r="AS3866" t="s">
        <v>5883</v>
      </c>
      <c r="AT3866" t="s">
        <v>1892</v>
      </c>
    </row>
    <row r="3867" spans="1:46" x14ac:dyDescent="0.25">
      <c r="A3867" t="str">
        <f>_xlfn.XLOOKUP(I3867,UTILIZADAS[Contacto1],UTILIZADAS[Source.Name],,0)</f>
        <v>Cobros Abril Canal Fijo</v>
      </c>
      <c r="B3867" s="18">
        <f>VLOOKUP(J3867,Ref!A:C,3,0)</f>
        <v>0</v>
      </c>
      <c r="C3867" s="18">
        <f>VLOOKUP(J3867,Ref!A:D,4,0)</f>
        <v>0</v>
      </c>
      <c r="D3867" s="18" t="str">
        <f t="shared" si="180"/>
        <v>12/may</v>
      </c>
      <c r="E3867" s="18">
        <f t="shared" si="181"/>
        <v>1</v>
      </c>
      <c r="F3867" s="18">
        <v>1</v>
      </c>
      <c r="G3867" s="18">
        <f t="shared" si="182"/>
        <v>1</v>
      </c>
      <c r="H3867" s="3">
        <v>46154.643530092595</v>
      </c>
      <c r="I3867">
        <v>67931627</v>
      </c>
      <c r="J3867">
        <v>6004</v>
      </c>
      <c r="K3867" t="s">
        <v>1983</v>
      </c>
      <c r="L3867" t="s">
        <v>1897</v>
      </c>
      <c r="M3867" t="s">
        <v>1970</v>
      </c>
      <c r="O3867">
        <v>345447110000</v>
      </c>
      <c r="P3867">
        <v>16018</v>
      </c>
      <c r="Q3867">
        <v>-4</v>
      </c>
      <c r="R3867">
        <v>1</v>
      </c>
      <c r="S3867">
        <v>67931627</v>
      </c>
      <c r="U3867" t="s">
        <v>447</v>
      </c>
      <c r="W3867" t="s">
        <v>448</v>
      </c>
      <c r="X3867">
        <v>345447110000</v>
      </c>
      <c r="Y3867" t="s">
        <v>65</v>
      </c>
      <c r="Z3867" t="s">
        <v>597</v>
      </c>
      <c r="AF3867" t="s">
        <v>1976</v>
      </c>
      <c r="AG3867" t="s">
        <v>1972</v>
      </c>
      <c r="AL3867">
        <v>95</v>
      </c>
      <c r="AM3867" t="s">
        <v>1979</v>
      </c>
      <c r="AN3867" t="s">
        <v>1987</v>
      </c>
      <c r="AO3867">
        <v>0</v>
      </c>
      <c r="AQ3867">
        <v>2258444</v>
      </c>
      <c r="AR3867" t="s">
        <v>4605</v>
      </c>
      <c r="AS3867" t="s">
        <v>5883</v>
      </c>
      <c r="AT3867" t="s">
        <v>1984</v>
      </c>
    </row>
    <row r="3868" spans="1:46" x14ac:dyDescent="0.25">
      <c r="A3868" t="str">
        <f>_xlfn.XLOOKUP(I3868,UTILIZADAS[Contacto1],UTILIZADAS[Source.Name],,0)</f>
        <v>Cobros Mayo</v>
      </c>
      <c r="B3868" s="18">
        <f>VLOOKUP(J3868,Ref!A:C,3,0)</f>
        <v>0</v>
      </c>
      <c r="C3868" s="18">
        <f>VLOOKUP(J3868,Ref!A:D,4,0)</f>
        <v>0</v>
      </c>
      <c r="D3868" s="18" t="str">
        <f t="shared" si="180"/>
        <v>12/may</v>
      </c>
      <c r="E3868" s="18">
        <f t="shared" si="181"/>
        <v>6</v>
      </c>
      <c r="F3868" s="18">
        <v>1</v>
      </c>
      <c r="G3868" s="18">
        <f t="shared" si="182"/>
        <v>0</v>
      </c>
      <c r="H3868" s="3">
        <v>46154.644166666665</v>
      </c>
      <c r="I3868">
        <v>67940533</v>
      </c>
      <c r="J3868" t="s">
        <v>1967</v>
      </c>
      <c r="K3868" t="s">
        <v>1968</v>
      </c>
      <c r="L3868" t="s">
        <v>1969</v>
      </c>
      <c r="M3868" t="s">
        <v>1970</v>
      </c>
      <c r="O3868">
        <v>363083020000</v>
      </c>
      <c r="P3868">
        <v>16018</v>
      </c>
      <c r="Q3868">
        <v>-4</v>
      </c>
      <c r="R3868">
        <v>1</v>
      </c>
      <c r="S3868">
        <v>67940533</v>
      </c>
      <c r="U3868" t="s">
        <v>5437</v>
      </c>
      <c r="W3868" t="s">
        <v>5438</v>
      </c>
      <c r="X3868">
        <v>363083020000</v>
      </c>
      <c r="Y3868" t="s">
        <v>65</v>
      </c>
      <c r="Z3868" t="s">
        <v>66</v>
      </c>
      <c r="AG3868" t="s">
        <v>1972</v>
      </c>
      <c r="AL3868">
        <v>0</v>
      </c>
      <c r="AN3868" t="s">
        <v>1974</v>
      </c>
      <c r="AO3868">
        <v>0</v>
      </c>
      <c r="AQ3868">
        <v>2258445</v>
      </c>
      <c r="AR3868" t="s">
        <v>4605</v>
      </c>
      <c r="AS3868" t="s">
        <v>5883</v>
      </c>
      <c r="AT3868" t="s">
        <v>1975</v>
      </c>
    </row>
    <row r="3869" spans="1:46" x14ac:dyDescent="0.25">
      <c r="A3869" t="str">
        <f>_xlfn.XLOOKUP(I3869,UTILIZADAS[Contacto1],UTILIZADAS[Source.Name],,0)</f>
        <v>Cobros Mayo</v>
      </c>
      <c r="B3869" s="18">
        <f>VLOOKUP(J3869,Ref!A:C,3,0)</f>
        <v>0</v>
      </c>
      <c r="C3869" s="18">
        <f>VLOOKUP(J3869,Ref!A:D,4,0)</f>
        <v>0</v>
      </c>
      <c r="D3869" s="18" t="str">
        <f t="shared" si="180"/>
        <v>14/may</v>
      </c>
      <c r="E3869" s="18">
        <f t="shared" si="181"/>
        <v>6</v>
      </c>
      <c r="F3869" s="18">
        <v>1</v>
      </c>
      <c r="G3869" s="18">
        <f t="shared" si="182"/>
        <v>0</v>
      </c>
      <c r="H3869" s="3">
        <v>46156.72378472222</v>
      </c>
      <c r="I3869">
        <v>67940533</v>
      </c>
      <c r="J3869" t="s">
        <v>1967</v>
      </c>
      <c r="K3869" t="s">
        <v>1968</v>
      </c>
      <c r="L3869" t="s">
        <v>1969</v>
      </c>
      <c r="M3869" t="s">
        <v>1970</v>
      </c>
      <c r="O3869">
        <v>363083020000</v>
      </c>
      <c r="P3869">
        <v>16018</v>
      </c>
      <c r="Q3869">
        <v>-4</v>
      </c>
      <c r="R3869">
        <v>1</v>
      </c>
      <c r="S3869">
        <v>67940533</v>
      </c>
      <c r="U3869" t="s">
        <v>5437</v>
      </c>
      <c r="W3869" t="s">
        <v>5438</v>
      </c>
      <c r="X3869">
        <v>363083020000</v>
      </c>
      <c r="Y3869" t="s">
        <v>65</v>
      </c>
      <c r="Z3869" t="s">
        <v>66</v>
      </c>
      <c r="AG3869" t="s">
        <v>1972</v>
      </c>
      <c r="AL3869">
        <v>0</v>
      </c>
      <c r="AN3869" t="s">
        <v>1974</v>
      </c>
      <c r="AO3869">
        <v>0</v>
      </c>
      <c r="AQ3869">
        <v>2258445</v>
      </c>
      <c r="AR3869" t="s">
        <v>4605</v>
      </c>
      <c r="AS3869" t="s">
        <v>5883</v>
      </c>
      <c r="AT3869" t="s">
        <v>1975</v>
      </c>
    </row>
    <row r="3870" spans="1:46" x14ac:dyDescent="0.25">
      <c r="A3870" t="str">
        <f>_xlfn.XLOOKUP(I3870,UTILIZADAS[Contacto1],UTILIZADAS[Source.Name],,0)</f>
        <v>Cobros Mayo</v>
      </c>
      <c r="B3870" s="18">
        <f>VLOOKUP(J3870,Ref!A:C,3,0)</f>
        <v>0</v>
      </c>
      <c r="C3870" s="18">
        <f>VLOOKUP(J3870,Ref!A:D,4,0)</f>
        <v>0</v>
      </c>
      <c r="D3870" s="18" t="str">
        <f t="shared" si="180"/>
        <v>19/may</v>
      </c>
      <c r="E3870" s="18">
        <f t="shared" si="181"/>
        <v>6</v>
      </c>
      <c r="F3870" s="18">
        <v>1</v>
      </c>
      <c r="G3870" s="18">
        <f t="shared" si="182"/>
        <v>0</v>
      </c>
      <c r="H3870" s="3">
        <v>46161.405717592592</v>
      </c>
      <c r="I3870">
        <v>67940533</v>
      </c>
      <c r="J3870" t="s">
        <v>1967</v>
      </c>
      <c r="K3870" t="s">
        <v>1968</v>
      </c>
      <c r="L3870" t="s">
        <v>1969</v>
      </c>
      <c r="M3870" t="s">
        <v>1970</v>
      </c>
      <c r="O3870">
        <v>363083020000</v>
      </c>
      <c r="P3870">
        <v>16018</v>
      </c>
      <c r="Q3870">
        <v>-4</v>
      </c>
      <c r="R3870">
        <v>1</v>
      </c>
      <c r="S3870">
        <v>67940533</v>
      </c>
      <c r="U3870" t="s">
        <v>5437</v>
      </c>
      <c r="W3870" t="s">
        <v>5438</v>
      </c>
      <c r="X3870">
        <v>363083020000</v>
      </c>
      <c r="Y3870" t="s">
        <v>65</v>
      </c>
      <c r="Z3870" t="s">
        <v>66</v>
      </c>
      <c r="AG3870" t="s">
        <v>1972</v>
      </c>
      <c r="AL3870">
        <v>0</v>
      </c>
      <c r="AN3870" t="s">
        <v>1974</v>
      </c>
      <c r="AO3870">
        <v>0</v>
      </c>
      <c r="AQ3870">
        <v>2258445</v>
      </c>
      <c r="AR3870" t="s">
        <v>4605</v>
      </c>
      <c r="AS3870" t="s">
        <v>5883</v>
      </c>
      <c r="AT3870" t="s">
        <v>1975</v>
      </c>
    </row>
    <row r="3871" spans="1:46" x14ac:dyDescent="0.25">
      <c r="A3871" t="str">
        <f>_xlfn.XLOOKUP(I3871,UTILIZADAS[Contacto1],UTILIZADAS[Source.Name],,0)</f>
        <v>Cobros Mayo</v>
      </c>
      <c r="B3871" s="18">
        <f>VLOOKUP(J3871,Ref!A:C,3,0)</f>
        <v>0</v>
      </c>
      <c r="C3871" s="18">
        <f>VLOOKUP(J3871,Ref!A:D,4,0)</f>
        <v>0</v>
      </c>
      <c r="D3871" s="18" t="str">
        <f t="shared" si="180"/>
        <v>20/may</v>
      </c>
      <c r="E3871" s="18">
        <f t="shared" si="181"/>
        <v>6</v>
      </c>
      <c r="F3871" s="18">
        <v>1</v>
      </c>
      <c r="G3871" s="18">
        <f t="shared" si="182"/>
        <v>0</v>
      </c>
      <c r="H3871" s="3">
        <v>46162.615787037037</v>
      </c>
      <c r="I3871">
        <v>67940533</v>
      </c>
      <c r="J3871" t="s">
        <v>1967</v>
      </c>
      <c r="K3871" t="s">
        <v>1968</v>
      </c>
      <c r="L3871" t="s">
        <v>1969</v>
      </c>
      <c r="M3871" t="s">
        <v>1970</v>
      </c>
      <c r="O3871">
        <v>363083020000</v>
      </c>
      <c r="P3871">
        <v>16018</v>
      </c>
      <c r="Q3871">
        <v>-4</v>
      </c>
      <c r="R3871">
        <v>1</v>
      </c>
      <c r="S3871">
        <v>67940533</v>
      </c>
      <c r="U3871" t="s">
        <v>5437</v>
      </c>
      <c r="W3871" t="s">
        <v>5438</v>
      </c>
      <c r="X3871">
        <v>363083020000</v>
      </c>
      <c r="Y3871" t="s">
        <v>65</v>
      </c>
      <c r="Z3871" t="s">
        <v>66</v>
      </c>
      <c r="AG3871" t="s">
        <v>1972</v>
      </c>
      <c r="AL3871">
        <v>0</v>
      </c>
      <c r="AN3871" t="s">
        <v>1974</v>
      </c>
      <c r="AO3871">
        <v>0</v>
      </c>
      <c r="AQ3871">
        <v>2258445</v>
      </c>
      <c r="AR3871" t="s">
        <v>4605</v>
      </c>
      <c r="AS3871" t="s">
        <v>5883</v>
      </c>
      <c r="AT3871" t="s">
        <v>1975</v>
      </c>
    </row>
    <row r="3872" spans="1:46" x14ac:dyDescent="0.25">
      <c r="A3872" t="str">
        <f>_xlfn.XLOOKUP(I3872,UTILIZADAS[Contacto1],UTILIZADAS[Source.Name],,0)</f>
        <v>Cobros Mayo</v>
      </c>
      <c r="B3872" s="18">
        <f>VLOOKUP(J3872,Ref!A:C,3,0)</f>
        <v>0</v>
      </c>
      <c r="C3872" s="18">
        <f>VLOOKUP(J3872,Ref!A:D,4,0)</f>
        <v>0</v>
      </c>
      <c r="D3872" s="18" t="str">
        <f t="shared" si="180"/>
        <v>21/may</v>
      </c>
      <c r="E3872" s="18">
        <f t="shared" si="181"/>
        <v>6</v>
      </c>
      <c r="F3872" s="18">
        <v>1</v>
      </c>
      <c r="G3872" s="18">
        <f t="shared" si="182"/>
        <v>0</v>
      </c>
      <c r="H3872" s="3">
        <v>46163.624062499999</v>
      </c>
      <c r="I3872">
        <v>67940533</v>
      </c>
      <c r="J3872" t="s">
        <v>1967</v>
      </c>
      <c r="K3872" t="s">
        <v>1968</v>
      </c>
      <c r="L3872" t="s">
        <v>1969</v>
      </c>
      <c r="M3872" t="s">
        <v>1970</v>
      </c>
      <c r="O3872">
        <v>363083020000</v>
      </c>
      <c r="P3872">
        <v>16018</v>
      </c>
      <c r="Q3872">
        <v>-4</v>
      </c>
      <c r="R3872">
        <v>1</v>
      </c>
      <c r="S3872">
        <v>67940533</v>
      </c>
      <c r="U3872" t="s">
        <v>5437</v>
      </c>
      <c r="W3872" t="s">
        <v>5438</v>
      </c>
      <c r="X3872">
        <v>363083020000</v>
      </c>
      <c r="Y3872" t="s">
        <v>65</v>
      </c>
      <c r="Z3872" t="s">
        <v>66</v>
      </c>
      <c r="AG3872" t="s">
        <v>1972</v>
      </c>
      <c r="AL3872">
        <v>0</v>
      </c>
      <c r="AN3872" t="s">
        <v>1974</v>
      </c>
      <c r="AO3872">
        <v>0</v>
      </c>
      <c r="AQ3872">
        <v>2258445</v>
      </c>
      <c r="AR3872" t="s">
        <v>4605</v>
      </c>
      <c r="AS3872" t="s">
        <v>5883</v>
      </c>
      <c r="AT3872" t="s">
        <v>1975</v>
      </c>
    </row>
    <row r="3873" spans="1:46" x14ac:dyDescent="0.25">
      <c r="A3873" t="str">
        <f>_xlfn.XLOOKUP(I3873,UTILIZADAS[Contacto1],UTILIZADAS[Source.Name],,0)</f>
        <v>Cobros Mayo</v>
      </c>
      <c r="B3873" s="18">
        <f>VLOOKUP(J3873,Ref!A:C,3,0)</f>
        <v>0</v>
      </c>
      <c r="C3873" s="18">
        <f>VLOOKUP(J3873,Ref!A:D,4,0)</f>
        <v>0</v>
      </c>
      <c r="D3873" s="18" t="str">
        <f t="shared" si="180"/>
        <v>22/may</v>
      </c>
      <c r="E3873" s="18">
        <f t="shared" si="181"/>
        <v>6</v>
      </c>
      <c r="F3873" s="18">
        <v>1</v>
      </c>
      <c r="G3873" s="18">
        <f t="shared" si="182"/>
        <v>1</v>
      </c>
      <c r="H3873" s="3">
        <v>46164.464560185188</v>
      </c>
      <c r="I3873">
        <v>67940533</v>
      </c>
      <c r="J3873" t="s">
        <v>1967</v>
      </c>
      <c r="K3873" t="s">
        <v>1968</v>
      </c>
      <c r="L3873" t="s">
        <v>1969</v>
      </c>
      <c r="M3873" t="s">
        <v>1970</v>
      </c>
      <c r="O3873">
        <v>363083020000</v>
      </c>
      <c r="P3873">
        <v>16018</v>
      </c>
      <c r="Q3873">
        <v>-4</v>
      </c>
      <c r="R3873">
        <v>1</v>
      </c>
      <c r="S3873">
        <v>67940533</v>
      </c>
      <c r="U3873" t="s">
        <v>5437</v>
      </c>
      <c r="W3873" t="s">
        <v>5438</v>
      </c>
      <c r="X3873">
        <v>363083020000</v>
      </c>
      <c r="Y3873" t="s">
        <v>65</v>
      </c>
      <c r="Z3873" t="s">
        <v>66</v>
      </c>
      <c r="AG3873" t="s">
        <v>1972</v>
      </c>
      <c r="AL3873">
        <v>0</v>
      </c>
      <c r="AN3873" t="s">
        <v>1974</v>
      </c>
      <c r="AO3873">
        <v>0</v>
      </c>
      <c r="AQ3873">
        <v>2258445</v>
      </c>
      <c r="AR3873" t="s">
        <v>4605</v>
      </c>
      <c r="AS3873" t="s">
        <v>5883</v>
      </c>
      <c r="AT3873" t="s">
        <v>1975</v>
      </c>
    </row>
    <row r="3874" spans="1:46" x14ac:dyDescent="0.25">
      <c r="A3874" t="str">
        <f>_xlfn.XLOOKUP(I3874,UTILIZADAS[Contacto1],UTILIZADAS[Source.Name],,0)</f>
        <v>Cobros Mayo</v>
      </c>
      <c r="B3874" s="18">
        <f>VLOOKUP(J3874,Ref!A:C,3,0)</f>
        <v>0</v>
      </c>
      <c r="C3874" s="18">
        <f>VLOOKUP(J3874,Ref!A:D,4,0)</f>
        <v>0</v>
      </c>
      <c r="D3874" s="18" t="str">
        <f t="shared" si="180"/>
        <v>12/may</v>
      </c>
      <c r="E3874" s="18">
        <f t="shared" si="181"/>
        <v>4</v>
      </c>
      <c r="F3874" s="18">
        <v>1</v>
      </c>
      <c r="G3874" s="18">
        <f t="shared" si="182"/>
        <v>0</v>
      </c>
      <c r="H3874" s="3">
        <v>46154.645104166666</v>
      </c>
      <c r="I3874">
        <v>67943025</v>
      </c>
      <c r="J3874" t="s">
        <v>1986</v>
      </c>
      <c r="K3874" t="s">
        <v>1983</v>
      </c>
      <c r="L3874" t="s">
        <v>1897</v>
      </c>
      <c r="M3874" t="s">
        <v>1970</v>
      </c>
      <c r="O3874">
        <v>355384590000</v>
      </c>
      <c r="P3874">
        <v>16018</v>
      </c>
      <c r="Q3874">
        <v>-4</v>
      </c>
      <c r="R3874">
        <v>1</v>
      </c>
      <c r="S3874">
        <v>67943025</v>
      </c>
      <c r="U3874" t="s">
        <v>6194</v>
      </c>
      <c r="W3874" t="s">
        <v>5440</v>
      </c>
      <c r="X3874">
        <v>355384590000</v>
      </c>
      <c r="Y3874" t="s">
        <v>65</v>
      </c>
      <c r="Z3874" t="s">
        <v>4619</v>
      </c>
      <c r="AF3874" t="s">
        <v>1976</v>
      </c>
      <c r="AG3874" t="s">
        <v>1972</v>
      </c>
      <c r="AK3874" t="s">
        <v>6195</v>
      </c>
      <c r="AL3874">
        <v>360</v>
      </c>
      <c r="AM3874" t="s">
        <v>1979</v>
      </c>
      <c r="AN3874" t="s">
        <v>1987</v>
      </c>
      <c r="AO3874">
        <v>0</v>
      </c>
      <c r="AQ3874">
        <v>2258446</v>
      </c>
      <c r="AR3874" t="s">
        <v>4605</v>
      </c>
      <c r="AS3874" t="s">
        <v>5883</v>
      </c>
      <c r="AT3874" t="s">
        <v>1988</v>
      </c>
    </row>
    <row r="3875" spans="1:46" x14ac:dyDescent="0.25">
      <c r="A3875" t="str">
        <f>_xlfn.XLOOKUP(I3875,UTILIZADAS[Contacto1],UTILIZADAS[Source.Name],,0)</f>
        <v>Cobros Mayo</v>
      </c>
      <c r="B3875" s="18">
        <f>VLOOKUP(J3875,Ref!A:C,3,0)</f>
        <v>0</v>
      </c>
      <c r="C3875" s="18">
        <f>VLOOKUP(J3875,Ref!A:D,4,0)</f>
        <v>0</v>
      </c>
      <c r="D3875" s="18" t="str">
        <f t="shared" si="180"/>
        <v>16/may</v>
      </c>
      <c r="E3875" s="18">
        <f t="shared" si="181"/>
        <v>4</v>
      </c>
      <c r="F3875" s="18">
        <v>1</v>
      </c>
      <c r="G3875" s="18">
        <f t="shared" si="182"/>
        <v>0</v>
      </c>
      <c r="H3875" s="3">
        <v>46158.424618055556</v>
      </c>
      <c r="I3875">
        <v>67943025</v>
      </c>
      <c r="J3875" t="s">
        <v>1986</v>
      </c>
      <c r="K3875" t="s">
        <v>1983</v>
      </c>
      <c r="L3875" t="s">
        <v>1897</v>
      </c>
      <c r="M3875" t="s">
        <v>1970</v>
      </c>
      <c r="O3875">
        <v>355384590000</v>
      </c>
      <c r="P3875">
        <v>16018</v>
      </c>
      <c r="Q3875">
        <v>-4</v>
      </c>
      <c r="R3875">
        <v>1</v>
      </c>
      <c r="S3875">
        <v>67943025</v>
      </c>
      <c r="U3875" t="s">
        <v>6194</v>
      </c>
      <c r="W3875" t="s">
        <v>5440</v>
      </c>
      <c r="X3875">
        <v>355384590000</v>
      </c>
      <c r="Y3875" t="s">
        <v>65</v>
      </c>
      <c r="Z3875" t="s">
        <v>4619</v>
      </c>
      <c r="AF3875" t="s">
        <v>1976</v>
      </c>
      <c r="AG3875" t="s">
        <v>1972</v>
      </c>
      <c r="AK3875" t="s">
        <v>6195</v>
      </c>
      <c r="AL3875">
        <v>132</v>
      </c>
      <c r="AM3875" t="s">
        <v>1979</v>
      </c>
      <c r="AN3875" t="s">
        <v>1987</v>
      </c>
      <c r="AO3875">
        <v>0</v>
      </c>
      <c r="AQ3875">
        <v>2258446</v>
      </c>
      <c r="AR3875" t="s">
        <v>4605</v>
      </c>
      <c r="AS3875" t="s">
        <v>5883</v>
      </c>
      <c r="AT3875" t="s">
        <v>1988</v>
      </c>
    </row>
    <row r="3876" spans="1:46" x14ac:dyDescent="0.25">
      <c r="A3876" t="str">
        <f>_xlfn.XLOOKUP(I3876,UTILIZADAS[Contacto1],UTILIZADAS[Source.Name],,0)</f>
        <v>Cobros Mayo</v>
      </c>
      <c r="B3876" s="18">
        <f>VLOOKUP(J3876,Ref!A:C,3,0)</f>
        <v>1</v>
      </c>
      <c r="C3876" s="18">
        <f>VLOOKUP(J3876,Ref!A:D,4,0)</f>
        <v>1</v>
      </c>
      <c r="D3876" s="18" t="str">
        <f t="shared" si="180"/>
        <v>18/may</v>
      </c>
      <c r="E3876" s="18">
        <f t="shared" si="181"/>
        <v>4</v>
      </c>
      <c r="F3876" s="18">
        <v>1</v>
      </c>
      <c r="G3876" s="18">
        <f t="shared" si="182"/>
        <v>0</v>
      </c>
      <c r="H3876" s="3">
        <v>46160.711006944446</v>
      </c>
      <c r="I3876">
        <v>67943025</v>
      </c>
      <c r="J3876">
        <v>6007</v>
      </c>
      <c r="K3876" t="s">
        <v>1983</v>
      </c>
      <c r="L3876" t="s">
        <v>1897</v>
      </c>
      <c r="M3876" t="s">
        <v>1970</v>
      </c>
      <c r="O3876">
        <v>355384590000</v>
      </c>
      <c r="P3876">
        <v>16018</v>
      </c>
      <c r="Q3876">
        <v>-4</v>
      </c>
      <c r="R3876">
        <v>1</v>
      </c>
      <c r="S3876">
        <v>67943025</v>
      </c>
      <c r="U3876" t="s">
        <v>6194</v>
      </c>
      <c r="W3876" t="s">
        <v>5440</v>
      </c>
      <c r="X3876">
        <v>355384590000</v>
      </c>
      <c r="Y3876" t="s">
        <v>65</v>
      </c>
      <c r="Z3876" t="s">
        <v>4619</v>
      </c>
      <c r="AF3876" t="s">
        <v>1976</v>
      </c>
      <c r="AG3876" t="s">
        <v>1972</v>
      </c>
      <c r="AK3876" t="s">
        <v>6195</v>
      </c>
      <c r="AL3876">
        <v>91</v>
      </c>
      <c r="AM3876" t="s">
        <v>1979</v>
      </c>
      <c r="AN3876" t="s">
        <v>1987</v>
      </c>
      <c r="AO3876">
        <v>0</v>
      </c>
      <c r="AQ3876">
        <v>2258446</v>
      </c>
      <c r="AR3876" t="s">
        <v>4605</v>
      </c>
      <c r="AS3876" t="s">
        <v>5883</v>
      </c>
      <c r="AT3876" t="s">
        <v>1898</v>
      </c>
    </row>
    <row r="3877" spans="1:46" x14ac:dyDescent="0.25">
      <c r="A3877" t="str">
        <f>_xlfn.XLOOKUP(I3877,UTILIZADAS[Contacto1],UTILIZADAS[Source.Name],,0)</f>
        <v>Cobros Mayo</v>
      </c>
      <c r="B3877" s="18">
        <f>VLOOKUP(J3877,Ref!A:C,3,0)</f>
        <v>1</v>
      </c>
      <c r="C3877" s="18">
        <f>VLOOKUP(J3877,Ref!A:D,4,0)</f>
        <v>1</v>
      </c>
      <c r="D3877" s="18" t="str">
        <f t="shared" si="180"/>
        <v>19/may</v>
      </c>
      <c r="E3877" s="18">
        <f t="shared" si="181"/>
        <v>4</v>
      </c>
      <c r="F3877" s="18">
        <v>1</v>
      </c>
      <c r="G3877" s="18">
        <f t="shared" si="182"/>
        <v>1</v>
      </c>
      <c r="H3877" s="3">
        <v>46161.53402777778</v>
      </c>
      <c r="I3877">
        <v>67943025</v>
      </c>
      <c r="J3877">
        <v>6007</v>
      </c>
      <c r="K3877" t="s">
        <v>1983</v>
      </c>
      <c r="L3877" t="s">
        <v>1897</v>
      </c>
      <c r="M3877" t="s">
        <v>1970</v>
      </c>
      <c r="O3877">
        <v>355384590000</v>
      </c>
      <c r="P3877">
        <v>16018</v>
      </c>
      <c r="Q3877">
        <v>-4</v>
      </c>
      <c r="R3877">
        <v>1</v>
      </c>
      <c r="S3877">
        <v>67943025</v>
      </c>
      <c r="U3877" t="s">
        <v>6194</v>
      </c>
      <c r="W3877" t="s">
        <v>5440</v>
      </c>
      <c r="X3877">
        <v>355384590000</v>
      </c>
      <c r="Y3877" t="s">
        <v>65</v>
      </c>
      <c r="Z3877" t="s">
        <v>4619</v>
      </c>
      <c r="AF3877" t="s">
        <v>1976</v>
      </c>
      <c r="AG3877" t="s">
        <v>1972</v>
      </c>
      <c r="AK3877" t="s">
        <v>6195</v>
      </c>
      <c r="AL3877">
        <v>24</v>
      </c>
      <c r="AM3877" t="s">
        <v>1979</v>
      </c>
      <c r="AN3877" t="s">
        <v>1977</v>
      </c>
      <c r="AO3877">
        <v>0</v>
      </c>
      <c r="AQ3877">
        <v>2258446</v>
      </c>
      <c r="AR3877" t="s">
        <v>4605</v>
      </c>
      <c r="AS3877" t="s">
        <v>5883</v>
      </c>
      <c r="AT3877" t="s">
        <v>1898</v>
      </c>
    </row>
    <row r="3878" spans="1:46" x14ac:dyDescent="0.25">
      <c r="A3878" t="str">
        <f>_xlfn.XLOOKUP(I3878,UTILIZADAS[Contacto1],UTILIZADAS[Source.Name],,0)</f>
        <v>Cobros Mayo</v>
      </c>
      <c r="B3878" s="18">
        <f>VLOOKUP(J3878,Ref!A:C,3,0)</f>
        <v>0</v>
      </c>
      <c r="C3878" s="18">
        <f>VLOOKUP(J3878,Ref!A:D,4,0)</f>
        <v>0</v>
      </c>
      <c r="D3878" s="18" t="str">
        <f t="shared" si="180"/>
        <v>12/may</v>
      </c>
      <c r="E3878" s="18">
        <f t="shared" si="181"/>
        <v>2</v>
      </c>
      <c r="F3878" s="18">
        <v>1</v>
      </c>
      <c r="G3878" s="18">
        <f t="shared" si="182"/>
        <v>0</v>
      </c>
      <c r="H3878" s="3">
        <v>46154.645115740743</v>
      </c>
      <c r="I3878">
        <v>67944507</v>
      </c>
      <c r="J3878" t="s">
        <v>2021</v>
      </c>
      <c r="K3878" t="s">
        <v>1968</v>
      </c>
      <c r="L3878" t="s">
        <v>1969</v>
      </c>
      <c r="M3878" t="s">
        <v>1970</v>
      </c>
      <c r="O3878">
        <v>366087520000</v>
      </c>
      <c r="P3878">
        <v>16018</v>
      </c>
      <c r="Q3878">
        <v>-4</v>
      </c>
      <c r="R3878">
        <v>1</v>
      </c>
      <c r="S3878">
        <v>67944507</v>
      </c>
      <c r="U3878" t="s">
        <v>6196</v>
      </c>
      <c r="W3878" t="s">
        <v>5442</v>
      </c>
      <c r="X3878">
        <v>366087520000</v>
      </c>
      <c r="Y3878" t="s">
        <v>65</v>
      </c>
      <c r="Z3878" t="s">
        <v>66</v>
      </c>
      <c r="AF3878" t="s">
        <v>1976</v>
      </c>
      <c r="AG3878" t="s">
        <v>1972</v>
      </c>
      <c r="AL3878">
        <v>5</v>
      </c>
      <c r="AN3878" t="s">
        <v>1974</v>
      </c>
      <c r="AO3878">
        <v>0</v>
      </c>
      <c r="AQ3878">
        <v>2258447</v>
      </c>
      <c r="AR3878" t="s">
        <v>4605</v>
      </c>
      <c r="AS3878" t="s">
        <v>5883</v>
      </c>
      <c r="AT3878" t="s">
        <v>2022</v>
      </c>
    </row>
    <row r="3879" spans="1:46" x14ac:dyDescent="0.25">
      <c r="A3879" t="str">
        <f>_xlfn.XLOOKUP(I3879,UTILIZADAS[Contacto1],UTILIZADAS[Source.Name],,0)</f>
        <v>Cobros Mayo</v>
      </c>
      <c r="B3879" s="18">
        <f>VLOOKUP(J3879,Ref!A:C,3,0)</f>
        <v>1</v>
      </c>
      <c r="C3879" s="18">
        <f>VLOOKUP(J3879,Ref!A:D,4,0)</f>
        <v>0</v>
      </c>
      <c r="D3879" s="18" t="str">
        <f t="shared" si="180"/>
        <v>14/may</v>
      </c>
      <c r="E3879" s="18">
        <f t="shared" si="181"/>
        <v>2</v>
      </c>
      <c r="F3879" s="18">
        <v>1</v>
      </c>
      <c r="G3879" s="18">
        <f t="shared" si="182"/>
        <v>1</v>
      </c>
      <c r="H3879" s="3">
        <v>46156.724872685183</v>
      </c>
      <c r="I3879">
        <v>67944507</v>
      </c>
      <c r="J3879">
        <v>6006</v>
      </c>
      <c r="K3879" t="s">
        <v>1983</v>
      </c>
      <c r="L3879" t="s">
        <v>1897</v>
      </c>
      <c r="M3879" t="s">
        <v>1970</v>
      </c>
      <c r="O3879">
        <v>366087520000</v>
      </c>
      <c r="P3879">
        <v>16018</v>
      </c>
      <c r="Q3879">
        <v>-4</v>
      </c>
      <c r="R3879">
        <v>1</v>
      </c>
      <c r="S3879">
        <v>67944507</v>
      </c>
      <c r="U3879" t="s">
        <v>6196</v>
      </c>
      <c r="W3879" t="s">
        <v>5442</v>
      </c>
      <c r="X3879">
        <v>366087520000</v>
      </c>
      <c r="Y3879" t="s">
        <v>65</v>
      </c>
      <c r="Z3879" t="s">
        <v>66</v>
      </c>
      <c r="AF3879" t="s">
        <v>1976</v>
      </c>
      <c r="AG3879" t="s">
        <v>1972</v>
      </c>
      <c r="AL3879">
        <v>132</v>
      </c>
      <c r="AM3879" t="s">
        <v>1979</v>
      </c>
      <c r="AN3879" t="s">
        <v>1987</v>
      </c>
      <c r="AO3879">
        <v>0</v>
      </c>
      <c r="AQ3879">
        <v>2258447</v>
      </c>
      <c r="AR3879" t="s">
        <v>4605</v>
      </c>
      <c r="AS3879" t="s">
        <v>5883</v>
      </c>
      <c r="AT3879" t="s">
        <v>1894</v>
      </c>
    </row>
    <row r="3880" spans="1:46" x14ac:dyDescent="0.25">
      <c r="A3880" t="str">
        <f>_xlfn.XLOOKUP(I3880,UTILIZADAS[Contacto1],UTILIZADAS[Source.Name],,0)</f>
        <v>Cobros Abril Canal Fijo</v>
      </c>
      <c r="B3880" s="18">
        <f>VLOOKUP(J3880,Ref!A:C,3,0)</f>
        <v>0</v>
      </c>
      <c r="C3880" s="18">
        <f>VLOOKUP(J3880,Ref!A:D,4,0)</f>
        <v>0</v>
      </c>
      <c r="D3880" s="18" t="str">
        <f t="shared" si="180"/>
        <v>02/may</v>
      </c>
      <c r="E3880" s="18">
        <f t="shared" si="181"/>
        <v>1</v>
      </c>
      <c r="F3880" s="18">
        <v>1</v>
      </c>
      <c r="G3880" s="18">
        <f t="shared" si="182"/>
        <v>1</v>
      </c>
      <c r="H3880" s="3">
        <v>46144.510127314818</v>
      </c>
      <c r="I3880">
        <v>67959643</v>
      </c>
      <c r="J3880">
        <v>6004</v>
      </c>
      <c r="K3880" t="s">
        <v>1983</v>
      </c>
      <c r="L3880" t="s">
        <v>1897</v>
      </c>
      <c r="M3880" t="s">
        <v>1970</v>
      </c>
      <c r="O3880">
        <v>366041920000</v>
      </c>
      <c r="P3880">
        <v>16017</v>
      </c>
      <c r="Q3880">
        <v>-4</v>
      </c>
      <c r="R3880">
        <v>1</v>
      </c>
      <c r="S3880">
        <v>67959643</v>
      </c>
      <c r="U3880" t="s">
        <v>2501</v>
      </c>
      <c r="W3880" t="s">
        <v>4099</v>
      </c>
      <c r="X3880" t="s">
        <v>66</v>
      </c>
      <c r="Y3880" t="s">
        <v>65</v>
      </c>
      <c r="Z3880">
        <v>366041920000</v>
      </c>
      <c r="AF3880" t="s">
        <v>1976</v>
      </c>
      <c r="AG3880" t="s">
        <v>1972</v>
      </c>
      <c r="AI3880" t="s">
        <v>3288</v>
      </c>
      <c r="AK3880" t="s">
        <v>4500</v>
      </c>
      <c r="AL3880">
        <v>105</v>
      </c>
      <c r="AM3880" t="s">
        <v>1979</v>
      </c>
      <c r="AN3880" t="s">
        <v>1987</v>
      </c>
      <c r="AO3880">
        <v>0</v>
      </c>
      <c r="AQ3880">
        <v>2252326</v>
      </c>
      <c r="AR3880" t="s">
        <v>2241</v>
      </c>
      <c r="AS3880" t="s">
        <v>4163</v>
      </c>
      <c r="AT3880" t="s">
        <v>1984</v>
      </c>
    </row>
    <row r="3881" spans="1:46" x14ac:dyDescent="0.25">
      <c r="A3881" t="str">
        <f>_xlfn.XLOOKUP(I3881,UTILIZADAS[Contacto1],UTILIZADAS[Source.Name],,0)</f>
        <v>Cobros Mayo</v>
      </c>
      <c r="B3881" s="18">
        <f>VLOOKUP(J3881,Ref!A:C,3,0)</f>
        <v>0</v>
      </c>
      <c r="C3881" s="18">
        <f>VLOOKUP(J3881,Ref!A:D,4,0)</f>
        <v>0</v>
      </c>
      <c r="D3881" s="18" t="str">
        <f t="shared" si="180"/>
        <v>12/may</v>
      </c>
      <c r="E3881" s="18">
        <f t="shared" si="181"/>
        <v>3</v>
      </c>
      <c r="F3881" s="18">
        <v>1</v>
      </c>
      <c r="G3881" s="18">
        <f t="shared" si="182"/>
        <v>0</v>
      </c>
      <c r="H3881" s="3">
        <v>46154.645370370374</v>
      </c>
      <c r="I3881">
        <v>67960036</v>
      </c>
      <c r="J3881" t="s">
        <v>2021</v>
      </c>
      <c r="K3881" t="s">
        <v>1968</v>
      </c>
      <c r="L3881" t="s">
        <v>1969</v>
      </c>
      <c r="M3881" t="s">
        <v>1970</v>
      </c>
      <c r="O3881">
        <v>354318770000</v>
      </c>
      <c r="P3881">
        <v>16018</v>
      </c>
      <c r="Q3881">
        <v>-4</v>
      </c>
      <c r="R3881">
        <v>1</v>
      </c>
      <c r="S3881">
        <v>67960036</v>
      </c>
      <c r="U3881" t="s">
        <v>6197</v>
      </c>
      <c r="W3881" t="s">
        <v>5444</v>
      </c>
      <c r="X3881">
        <v>354318770000</v>
      </c>
      <c r="Y3881" t="s">
        <v>65</v>
      </c>
      <c r="Z3881" t="s">
        <v>66</v>
      </c>
      <c r="AF3881" t="s">
        <v>1976</v>
      </c>
      <c r="AG3881" t="s">
        <v>1972</v>
      </c>
      <c r="AL3881">
        <v>5</v>
      </c>
      <c r="AN3881" t="s">
        <v>1974</v>
      </c>
      <c r="AO3881">
        <v>0</v>
      </c>
      <c r="AQ3881">
        <v>2258448</v>
      </c>
      <c r="AR3881" t="s">
        <v>4605</v>
      </c>
      <c r="AS3881" t="s">
        <v>5883</v>
      </c>
      <c r="AT3881" t="s">
        <v>2022</v>
      </c>
    </row>
    <row r="3882" spans="1:46" x14ac:dyDescent="0.25">
      <c r="A3882" t="str">
        <f>_xlfn.XLOOKUP(I3882,UTILIZADAS[Contacto1],UTILIZADAS[Source.Name],,0)</f>
        <v>Cobros Mayo</v>
      </c>
      <c r="B3882" s="18">
        <f>VLOOKUP(J3882,Ref!A:C,3,0)</f>
        <v>0</v>
      </c>
      <c r="C3882" s="18">
        <f>VLOOKUP(J3882,Ref!A:D,4,0)</f>
        <v>0</v>
      </c>
      <c r="D3882" s="18" t="str">
        <f t="shared" si="180"/>
        <v>14/may</v>
      </c>
      <c r="E3882" s="18">
        <f t="shared" si="181"/>
        <v>3</v>
      </c>
      <c r="F3882" s="18">
        <v>1</v>
      </c>
      <c r="G3882" s="18">
        <f t="shared" si="182"/>
        <v>0</v>
      </c>
      <c r="H3882" s="3">
        <v>46156.725023148145</v>
      </c>
      <c r="I3882">
        <v>67960036</v>
      </c>
      <c r="J3882" t="s">
        <v>2021</v>
      </c>
      <c r="K3882" t="s">
        <v>1968</v>
      </c>
      <c r="L3882" t="s">
        <v>1969</v>
      </c>
      <c r="M3882" t="s">
        <v>1970</v>
      </c>
      <c r="O3882">
        <v>354318770000</v>
      </c>
      <c r="P3882">
        <v>16018</v>
      </c>
      <c r="Q3882">
        <v>-4</v>
      </c>
      <c r="R3882">
        <v>1</v>
      </c>
      <c r="S3882">
        <v>67960036</v>
      </c>
      <c r="U3882" t="s">
        <v>6197</v>
      </c>
      <c r="W3882" t="s">
        <v>5444</v>
      </c>
      <c r="X3882">
        <v>354318770000</v>
      </c>
      <c r="Y3882" t="s">
        <v>65</v>
      </c>
      <c r="Z3882" t="s">
        <v>66</v>
      </c>
      <c r="AF3882" t="s">
        <v>1976</v>
      </c>
      <c r="AG3882" t="s">
        <v>1972</v>
      </c>
      <c r="AL3882">
        <v>5</v>
      </c>
      <c r="AN3882" t="s">
        <v>1974</v>
      </c>
      <c r="AO3882">
        <v>0</v>
      </c>
      <c r="AQ3882">
        <v>2258448</v>
      </c>
      <c r="AR3882" t="s">
        <v>4605</v>
      </c>
      <c r="AS3882" t="s">
        <v>5883</v>
      </c>
      <c r="AT3882" t="s">
        <v>2022</v>
      </c>
    </row>
    <row r="3883" spans="1:46" x14ac:dyDescent="0.25">
      <c r="A3883" t="str">
        <f>_xlfn.XLOOKUP(I3883,UTILIZADAS[Contacto1],UTILIZADAS[Source.Name],,0)</f>
        <v>Cobros Mayo</v>
      </c>
      <c r="B3883" s="18">
        <f>VLOOKUP(J3883,Ref!A:C,3,0)</f>
        <v>0</v>
      </c>
      <c r="C3883" s="18">
        <f>VLOOKUP(J3883,Ref!A:D,4,0)</f>
        <v>0</v>
      </c>
      <c r="D3883" s="18" t="str">
        <f t="shared" si="180"/>
        <v>19/may</v>
      </c>
      <c r="E3883" s="18">
        <f t="shared" si="181"/>
        <v>3</v>
      </c>
      <c r="F3883" s="18">
        <v>1</v>
      </c>
      <c r="G3883" s="18">
        <f t="shared" si="182"/>
        <v>1</v>
      </c>
      <c r="H3883" s="3">
        <v>46161.406099537038</v>
      </c>
      <c r="I3883">
        <v>67960036</v>
      </c>
      <c r="J3883">
        <v>6004</v>
      </c>
      <c r="K3883" t="s">
        <v>1983</v>
      </c>
      <c r="L3883" t="s">
        <v>1897</v>
      </c>
      <c r="M3883" t="s">
        <v>1970</v>
      </c>
      <c r="O3883">
        <v>354318770000</v>
      </c>
      <c r="P3883">
        <v>16018</v>
      </c>
      <c r="Q3883">
        <v>-4</v>
      </c>
      <c r="R3883">
        <v>1</v>
      </c>
      <c r="S3883">
        <v>67960036</v>
      </c>
      <c r="U3883" t="s">
        <v>6197</v>
      </c>
      <c r="W3883" t="s">
        <v>5444</v>
      </c>
      <c r="X3883">
        <v>354318770000</v>
      </c>
      <c r="Y3883" t="s">
        <v>65</v>
      </c>
      <c r="Z3883" t="s">
        <v>66</v>
      </c>
      <c r="AF3883" t="s">
        <v>1976</v>
      </c>
      <c r="AG3883" t="s">
        <v>1972</v>
      </c>
      <c r="AL3883">
        <v>148</v>
      </c>
      <c r="AM3883" t="s">
        <v>1979</v>
      </c>
      <c r="AN3883" t="s">
        <v>1987</v>
      </c>
      <c r="AO3883">
        <v>0</v>
      </c>
      <c r="AQ3883">
        <v>2258448</v>
      </c>
      <c r="AR3883" t="s">
        <v>4605</v>
      </c>
      <c r="AS3883" t="s">
        <v>5883</v>
      </c>
      <c r="AT3883" t="s">
        <v>1984</v>
      </c>
    </row>
    <row r="3884" spans="1:46" x14ac:dyDescent="0.25">
      <c r="A3884" t="str">
        <f>_xlfn.XLOOKUP(I3884,UTILIZADAS[Contacto1],UTILIZADAS[Source.Name],,0)</f>
        <v>Cobros Abril Canal Fijo</v>
      </c>
      <c r="B3884" s="18">
        <f>VLOOKUP(J3884,Ref!A:C,3,0)</f>
        <v>0</v>
      </c>
      <c r="C3884" s="18">
        <f>VLOOKUP(J3884,Ref!A:D,4,0)</f>
        <v>0</v>
      </c>
      <c r="D3884" s="18" t="str">
        <f t="shared" si="180"/>
        <v>12/may</v>
      </c>
      <c r="E3884" s="18">
        <f t="shared" si="181"/>
        <v>4</v>
      </c>
      <c r="F3884" s="18">
        <v>1</v>
      </c>
      <c r="G3884" s="18">
        <f t="shared" si="182"/>
        <v>0</v>
      </c>
      <c r="H3884" s="3">
        <v>46154.645798611113</v>
      </c>
      <c r="I3884">
        <v>67964003</v>
      </c>
      <c r="J3884" t="s">
        <v>2021</v>
      </c>
      <c r="K3884" t="s">
        <v>1968</v>
      </c>
      <c r="L3884" t="s">
        <v>1969</v>
      </c>
      <c r="M3884" t="s">
        <v>1970</v>
      </c>
      <c r="O3884">
        <v>366024530000</v>
      </c>
      <c r="P3884">
        <v>16018</v>
      </c>
      <c r="Q3884">
        <v>-4</v>
      </c>
      <c r="R3884">
        <v>1</v>
      </c>
      <c r="S3884">
        <v>67964003</v>
      </c>
      <c r="U3884" t="s">
        <v>2365</v>
      </c>
      <c r="W3884" t="s">
        <v>3930</v>
      </c>
      <c r="X3884">
        <v>366024530000</v>
      </c>
      <c r="Y3884" t="s">
        <v>65</v>
      </c>
      <c r="Z3884" t="s">
        <v>66</v>
      </c>
      <c r="AF3884" t="s">
        <v>1976</v>
      </c>
      <c r="AG3884" t="s">
        <v>1972</v>
      </c>
      <c r="AL3884">
        <v>5</v>
      </c>
      <c r="AN3884" t="s">
        <v>1974</v>
      </c>
      <c r="AO3884">
        <v>0</v>
      </c>
      <c r="AQ3884">
        <v>2258449</v>
      </c>
      <c r="AR3884" t="s">
        <v>4605</v>
      </c>
      <c r="AS3884" t="s">
        <v>5883</v>
      </c>
      <c r="AT3884" t="s">
        <v>2022</v>
      </c>
    </row>
    <row r="3885" spans="1:46" x14ac:dyDescent="0.25">
      <c r="A3885" t="str">
        <f>_xlfn.XLOOKUP(I3885,UTILIZADAS[Contacto1],UTILIZADAS[Source.Name],,0)</f>
        <v>Cobros Abril Canal Fijo</v>
      </c>
      <c r="B3885" s="18">
        <f>VLOOKUP(J3885,Ref!A:C,3,0)</f>
        <v>0</v>
      </c>
      <c r="C3885" s="18">
        <f>VLOOKUP(J3885,Ref!A:D,4,0)</f>
        <v>0</v>
      </c>
      <c r="D3885" s="18" t="str">
        <f t="shared" si="180"/>
        <v>14/may</v>
      </c>
      <c r="E3885" s="18">
        <f t="shared" si="181"/>
        <v>4</v>
      </c>
      <c r="F3885" s="18">
        <v>1</v>
      </c>
      <c r="G3885" s="18">
        <f t="shared" si="182"/>
        <v>0</v>
      </c>
      <c r="H3885" s="3">
        <v>46156.726539351854</v>
      </c>
      <c r="I3885">
        <v>67964003</v>
      </c>
      <c r="J3885" t="s">
        <v>2021</v>
      </c>
      <c r="K3885" t="s">
        <v>1968</v>
      </c>
      <c r="L3885" t="s">
        <v>1969</v>
      </c>
      <c r="M3885" t="s">
        <v>1970</v>
      </c>
      <c r="O3885">
        <v>366024530000</v>
      </c>
      <c r="P3885">
        <v>16018</v>
      </c>
      <c r="Q3885">
        <v>-4</v>
      </c>
      <c r="R3885">
        <v>1</v>
      </c>
      <c r="S3885">
        <v>67964003</v>
      </c>
      <c r="U3885" t="s">
        <v>2365</v>
      </c>
      <c r="W3885" t="s">
        <v>3930</v>
      </c>
      <c r="X3885">
        <v>366024530000</v>
      </c>
      <c r="Y3885" t="s">
        <v>65</v>
      </c>
      <c r="Z3885" t="s">
        <v>66</v>
      </c>
      <c r="AF3885" t="s">
        <v>1976</v>
      </c>
      <c r="AG3885" t="s">
        <v>1972</v>
      </c>
      <c r="AL3885">
        <v>5</v>
      </c>
      <c r="AN3885" t="s">
        <v>1974</v>
      </c>
      <c r="AO3885">
        <v>0</v>
      </c>
      <c r="AQ3885">
        <v>2258449</v>
      </c>
      <c r="AR3885" t="s">
        <v>4605</v>
      </c>
      <c r="AS3885" t="s">
        <v>5883</v>
      </c>
      <c r="AT3885" t="s">
        <v>2022</v>
      </c>
    </row>
    <row r="3886" spans="1:46" x14ac:dyDescent="0.25">
      <c r="A3886" t="str">
        <f>_xlfn.XLOOKUP(I3886,UTILIZADAS[Contacto1],UTILIZADAS[Source.Name],,0)</f>
        <v>Cobros Abril Canal Fijo</v>
      </c>
      <c r="B3886" s="18">
        <f>VLOOKUP(J3886,Ref!A:C,3,0)</f>
        <v>0</v>
      </c>
      <c r="C3886" s="18">
        <f>VLOOKUP(J3886,Ref!A:D,4,0)</f>
        <v>0</v>
      </c>
      <c r="D3886" s="18" t="str">
        <f t="shared" si="180"/>
        <v>19/may</v>
      </c>
      <c r="E3886" s="18">
        <f t="shared" si="181"/>
        <v>4</v>
      </c>
      <c r="F3886" s="18">
        <v>1</v>
      </c>
      <c r="G3886" s="18">
        <f t="shared" si="182"/>
        <v>0</v>
      </c>
      <c r="H3886" s="3">
        <v>46161.40662037037</v>
      </c>
      <c r="I3886">
        <v>67964003</v>
      </c>
      <c r="J3886" t="s">
        <v>2021</v>
      </c>
      <c r="K3886" t="s">
        <v>1968</v>
      </c>
      <c r="L3886" t="s">
        <v>1969</v>
      </c>
      <c r="M3886" t="s">
        <v>1970</v>
      </c>
      <c r="O3886">
        <v>366024530000</v>
      </c>
      <c r="P3886">
        <v>16018</v>
      </c>
      <c r="Q3886">
        <v>-4</v>
      </c>
      <c r="R3886">
        <v>1</v>
      </c>
      <c r="S3886">
        <v>67964003</v>
      </c>
      <c r="U3886" t="s">
        <v>2365</v>
      </c>
      <c r="W3886" t="s">
        <v>3930</v>
      </c>
      <c r="X3886">
        <v>366024530000</v>
      </c>
      <c r="Y3886" t="s">
        <v>65</v>
      </c>
      <c r="Z3886" t="s">
        <v>66</v>
      </c>
      <c r="AF3886" t="s">
        <v>1976</v>
      </c>
      <c r="AG3886" t="s">
        <v>1972</v>
      </c>
      <c r="AL3886">
        <v>5</v>
      </c>
      <c r="AN3886" t="s">
        <v>1974</v>
      </c>
      <c r="AO3886">
        <v>0</v>
      </c>
      <c r="AQ3886">
        <v>2258449</v>
      </c>
      <c r="AR3886" t="s">
        <v>4605</v>
      </c>
      <c r="AS3886" t="s">
        <v>5883</v>
      </c>
      <c r="AT3886" t="s">
        <v>2022</v>
      </c>
    </row>
    <row r="3887" spans="1:46" x14ac:dyDescent="0.25">
      <c r="A3887" t="str">
        <f>_xlfn.XLOOKUP(I3887,UTILIZADAS[Contacto1],UTILIZADAS[Source.Name],,0)</f>
        <v>Cobros Abril Canal Fijo</v>
      </c>
      <c r="B3887" s="18">
        <f>VLOOKUP(J3887,Ref!A:C,3,0)</f>
        <v>1</v>
      </c>
      <c r="C3887" s="18">
        <f>VLOOKUP(J3887,Ref!A:D,4,0)</f>
        <v>1</v>
      </c>
      <c r="D3887" s="18" t="str">
        <f t="shared" si="180"/>
        <v>20/may</v>
      </c>
      <c r="E3887" s="18">
        <f t="shared" si="181"/>
        <v>4</v>
      </c>
      <c r="F3887" s="18">
        <v>1</v>
      </c>
      <c r="G3887" s="18">
        <f t="shared" si="182"/>
        <v>1</v>
      </c>
      <c r="H3887" s="3">
        <v>46162.615891203706</v>
      </c>
      <c r="I3887">
        <v>67964003</v>
      </c>
      <c r="J3887">
        <v>6003</v>
      </c>
      <c r="K3887" t="s">
        <v>1983</v>
      </c>
      <c r="L3887" t="s">
        <v>1897</v>
      </c>
      <c r="M3887" t="s">
        <v>1970</v>
      </c>
      <c r="O3887">
        <v>366024530000</v>
      </c>
      <c r="P3887">
        <v>16018</v>
      </c>
      <c r="Q3887">
        <v>-4</v>
      </c>
      <c r="R3887">
        <v>1</v>
      </c>
      <c r="S3887">
        <v>67964003</v>
      </c>
      <c r="U3887" t="s">
        <v>2365</v>
      </c>
      <c r="W3887" t="s">
        <v>3930</v>
      </c>
      <c r="X3887">
        <v>366024530000</v>
      </c>
      <c r="Y3887" t="s">
        <v>65</v>
      </c>
      <c r="Z3887" t="s">
        <v>66</v>
      </c>
      <c r="AF3887" t="s">
        <v>1976</v>
      </c>
      <c r="AG3887" t="s">
        <v>1972</v>
      </c>
      <c r="AL3887">
        <v>41</v>
      </c>
      <c r="AM3887" t="s">
        <v>1979</v>
      </c>
      <c r="AN3887" t="s">
        <v>1987</v>
      </c>
      <c r="AO3887">
        <v>0</v>
      </c>
      <c r="AQ3887">
        <v>2258449</v>
      </c>
      <c r="AR3887" t="s">
        <v>4605</v>
      </c>
      <c r="AS3887" t="s">
        <v>5883</v>
      </c>
      <c r="AT3887" t="s">
        <v>1892</v>
      </c>
    </row>
    <row r="3888" spans="1:46" x14ac:dyDescent="0.25">
      <c r="A3888" t="str">
        <f>_xlfn.XLOOKUP(I3888,UTILIZADAS[Contacto1],UTILIZADAS[Source.Name],,0)</f>
        <v>Cobros Abril Canal Fijo</v>
      </c>
      <c r="B3888" s="18">
        <f>VLOOKUP(J3888,Ref!A:C,3,0)</f>
        <v>0</v>
      </c>
      <c r="C3888" s="18">
        <f>VLOOKUP(J3888,Ref!A:D,4,0)</f>
        <v>0</v>
      </c>
      <c r="D3888" s="18" t="str">
        <f t="shared" si="180"/>
        <v>12/may</v>
      </c>
      <c r="E3888" s="18">
        <f t="shared" si="181"/>
        <v>2</v>
      </c>
      <c r="F3888" s="18">
        <v>1</v>
      </c>
      <c r="G3888" s="18">
        <f t="shared" si="182"/>
        <v>0</v>
      </c>
      <c r="H3888" s="3">
        <v>46154.645949074074</v>
      </c>
      <c r="I3888">
        <v>67965157</v>
      </c>
      <c r="J3888" t="s">
        <v>2021</v>
      </c>
      <c r="K3888" t="s">
        <v>1968</v>
      </c>
      <c r="L3888" t="s">
        <v>1969</v>
      </c>
      <c r="M3888" t="s">
        <v>1970</v>
      </c>
      <c r="O3888">
        <v>362026410000</v>
      </c>
      <c r="P3888">
        <v>16018</v>
      </c>
      <c r="Q3888">
        <v>-4</v>
      </c>
      <c r="R3888">
        <v>1</v>
      </c>
      <c r="S3888">
        <v>67965157</v>
      </c>
      <c r="U3888" t="s">
        <v>2386</v>
      </c>
      <c r="W3888" t="s">
        <v>3956</v>
      </c>
      <c r="X3888">
        <v>362026410000</v>
      </c>
      <c r="Y3888" t="s">
        <v>65</v>
      </c>
      <c r="Z3888" t="s">
        <v>66</v>
      </c>
      <c r="AF3888" t="s">
        <v>1976</v>
      </c>
      <c r="AG3888" t="s">
        <v>1972</v>
      </c>
      <c r="AL3888">
        <v>5</v>
      </c>
      <c r="AN3888" t="s">
        <v>1974</v>
      </c>
      <c r="AO3888">
        <v>0</v>
      </c>
      <c r="AQ3888">
        <v>2258450</v>
      </c>
      <c r="AR3888" t="s">
        <v>4605</v>
      </c>
      <c r="AS3888" t="s">
        <v>5883</v>
      </c>
      <c r="AT3888" t="s">
        <v>2022</v>
      </c>
    </row>
    <row r="3889" spans="1:46" x14ac:dyDescent="0.25">
      <c r="A3889" t="str">
        <f>_xlfn.XLOOKUP(I3889,UTILIZADAS[Contacto1],UTILIZADAS[Source.Name],,0)</f>
        <v>Cobros Abril Canal Fijo</v>
      </c>
      <c r="B3889" s="18">
        <f>VLOOKUP(J3889,Ref!A:C,3,0)</f>
        <v>1</v>
      </c>
      <c r="C3889" s="18">
        <f>VLOOKUP(J3889,Ref!A:D,4,0)</f>
        <v>1</v>
      </c>
      <c r="D3889" s="18" t="str">
        <f t="shared" si="180"/>
        <v>14/may</v>
      </c>
      <c r="E3889" s="18">
        <f t="shared" si="181"/>
        <v>2</v>
      </c>
      <c r="F3889" s="18">
        <v>1</v>
      </c>
      <c r="G3889" s="18">
        <f t="shared" si="182"/>
        <v>1</v>
      </c>
      <c r="H3889" s="3">
        <v>46156.7265162037</v>
      </c>
      <c r="I3889">
        <v>67965157</v>
      </c>
      <c r="J3889">
        <v>6003</v>
      </c>
      <c r="K3889" t="s">
        <v>1983</v>
      </c>
      <c r="L3889" t="s">
        <v>1897</v>
      </c>
      <c r="M3889" t="s">
        <v>1970</v>
      </c>
      <c r="O3889">
        <v>362026410000</v>
      </c>
      <c r="P3889">
        <v>16018</v>
      </c>
      <c r="Q3889">
        <v>-4</v>
      </c>
      <c r="R3889">
        <v>1</v>
      </c>
      <c r="S3889">
        <v>67965157</v>
      </c>
      <c r="U3889" t="s">
        <v>2386</v>
      </c>
      <c r="W3889" t="s">
        <v>3956</v>
      </c>
      <c r="X3889">
        <v>362026410000</v>
      </c>
      <c r="Y3889" t="s">
        <v>65</v>
      </c>
      <c r="Z3889" t="s">
        <v>66</v>
      </c>
      <c r="AF3889" t="s">
        <v>1976</v>
      </c>
      <c r="AG3889" t="s">
        <v>1972</v>
      </c>
      <c r="AL3889">
        <v>43</v>
      </c>
      <c r="AM3889" t="s">
        <v>1979</v>
      </c>
      <c r="AN3889" t="s">
        <v>1987</v>
      </c>
      <c r="AO3889">
        <v>0</v>
      </c>
      <c r="AQ3889">
        <v>2258450</v>
      </c>
      <c r="AR3889" t="s">
        <v>4605</v>
      </c>
      <c r="AS3889" t="s">
        <v>5883</v>
      </c>
      <c r="AT3889" t="s">
        <v>1892</v>
      </c>
    </row>
    <row r="3890" spans="1:46" x14ac:dyDescent="0.25">
      <c r="A3890" t="str">
        <f>_xlfn.XLOOKUP(I3890,UTILIZADAS[Contacto1],UTILIZADAS[Source.Name],,0)</f>
        <v>Cobros Abril Canal Fijo</v>
      </c>
      <c r="B3890" s="18">
        <f>VLOOKUP(J3890,Ref!A:C,3,0)</f>
        <v>0</v>
      </c>
      <c r="C3890" s="18">
        <f>VLOOKUP(J3890,Ref!A:D,4,0)</f>
        <v>0</v>
      </c>
      <c r="D3890" s="18" t="str">
        <f t="shared" ref="D3890:D3953" si="183">TEXT(H3890,"dd/mmm")</f>
        <v>12/may</v>
      </c>
      <c r="E3890" s="18">
        <f t="shared" ref="E3890:E3953" si="184">+COUNTIF(I:I,I3890)</f>
        <v>5</v>
      </c>
      <c r="F3890" s="18">
        <v>1</v>
      </c>
      <c r="G3890" s="18">
        <f t="shared" ref="G3890:G3953" si="185">IF(I3890=I3891,0,1)</f>
        <v>0</v>
      </c>
      <c r="H3890" s="3">
        <v>46154.646307870367</v>
      </c>
      <c r="I3890">
        <v>67979292</v>
      </c>
      <c r="J3890" t="s">
        <v>2021</v>
      </c>
      <c r="K3890" t="s">
        <v>1968</v>
      </c>
      <c r="L3890" t="s">
        <v>1969</v>
      </c>
      <c r="M3890" t="s">
        <v>1970</v>
      </c>
      <c r="O3890">
        <v>358375350000</v>
      </c>
      <c r="P3890">
        <v>16018</v>
      </c>
      <c r="Q3890">
        <v>-4</v>
      </c>
      <c r="R3890">
        <v>1</v>
      </c>
      <c r="S3890">
        <v>67979292</v>
      </c>
      <c r="U3890" t="s">
        <v>4523</v>
      </c>
      <c r="W3890" t="s">
        <v>4161</v>
      </c>
      <c r="X3890">
        <v>358375350000</v>
      </c>
      <c r="Y3890" t="s">
        <v>65</v>
      </c>
      <c r="Z3890" t="s">
        <v>597</v>
      </c>
      <c r="AF3890" t="s">
        <v>1976</v>
      </c>
      <c r="AG3890" t="s">
        <v>1972</v>
      </c>
      <c r="AL3890">
        <v>5</v>
      </c>
      <c r="AN3890" t="s">
        <v>1974</v>
      </c>
      <c r="AO3890">
        <v>0</v>
      </c>
      <c r="AQ3890">
        <v>2258451</v>
      </c>
      <c r="AR3890" t="s">
        <v>4605</v>
      </c>
      <c r="AS3890" t="s">
        <v>5883</v>
      </c>
      <c r="AT3890" t="s">
        <v>2022</v>
      </c>
    </row>
    <row r="3891" spans="1:46" x14ac:dyDescent="0.25">
      <c r="A3891" t="str">
        <f>_xlfn.XLOOKUP(I3891,UTILIZADAS[Contacto1],UTILIZADAS[Source.Name],,0)</f>
        <v>Cobros Abril Canal Fijo</v>
      </c>
      <c r="B3891" s="18">
        <f>VLOOKUP(J3891,Ref!A:C,3,0)</f>
        <v>0</v>
      </c>
      <c r="C3891" s="18">
        <f>VLOOKUP(J3891,Ref!A:D,4,0)</f>
        <v>0</v>
      </c>
      <c r="D3891" s="18" t="str">
        <f t="shared" si="183"/>
        <v>14/may</v>
      </c>
      <c r="E3891" s="18">
        <f t="shared" si="184"/>
        <v>5</v>
      </c>
      <c r="F3891" s="18">
        <v>1</v>
      </c>
      <c r="G3891" s="18">
        <f t="shared" si="185"/>
        <v>0</v>
      </c>
      <c r="H3891" s="3">
        <v>46156.726898148147</v>
      </c>
      <c r="I3891">
        <v>67979292</v>
      </c>
      <c r="J3891" t="s">
        <v>2021</v>
      </c>
      <c r="K3891" t="s">
        <v>1968</v>
      </c>
      <c r="L3891" t="s">
        <v>1969</v>
      </c>
      <c r="M3891" t="s">
        <v>1970</v>
      </c>
      <c r="O3891">
        <v>358375350000</v>
      </c>
      <c r="P3891">
        <v>16018</v>
      </c>
      <c r="Q3891">
        <v>-4</v>
      </c>
      <c r="R3891">
        <v>1</v>
      </c>
      <c r="S3891">
        <v>67979292</v>
      </c>
      <c r="U3891" t="s">
        <v>4523</v>
      </c>
      <c r="W3891" t="s">
        <v>4161</v>
      </c>
      <c r="X3891">
        <v>358375350000</v>
      </c>
      <c r="Y3891" t="s">
        <v>65</v>
      </c>
      <c r="Z3891" t="s">
        <v>597</v>
      </c>
      <c r="AF3891" t="s">
        <v>1976</v>
      </c>
      <c r="AG3891" t="s">
        <v>1972</v>
      </c>
      <c r="AL3891">
        <v>5</v>
      </c>
      <c r="AN3891" t="s">
        <v>1974</v>
      </c>
      <c r="AO3891">
        <v>0</v>
      </c>
      <c r="AQ3891">
        <v>2258451</v>
      </c>
      <c r="AR3891" t="s">
        <v>4605</v>
      </c>
      <c r="AS3891" t="s">
        <v>5883</v>
      </c>
      <c r="AT3891" t="s">
        <v>2022</v>
      </c>
    </row>
    <row r="3892" spans="1:46" x14ac:dyDescent="0.25">
      <c r="A3892" t="str">
        <f>_xlfn.XLOOKUP(I3892,UTILIZADAS[Contacto1],UTILIZADAS[Source.Name],,0)</f>
        <v>Cobros Abril Canal Fijo</v>
      </c>
      <c r="B3892" s="18">
        <f>VLOOKUP(J3892,Ref!A:C,3,0)</f>
        <v>0</v>
      </c>
      <c r="C3892" s="18">
        <f>VLOOKUP(J3892,Ref!A:D,4,0)</f>
        <v>0</v>
      </c>
      <c r="D3892" s="18" t="str">
        <f t="shared" si="183"/>
        <v>19/may</v>
      </c>
      <c r="E3892" s="18">
        <f t="shared" si="184"/>
        <v>5</v>
      </c>
      <c r="F3892" s="18">
        <v>1</v>
      </c>
      <c r="G3892" s="18">
        <f t="shared" si="185"/>
        <v>0</v>
      </c>
      <c r="H3892" s="3">
        <v>46161.406851851854</v>
      </c>
      <c r="I3892">
        <v>67979292</v>
      </c>
      <c r="J3892" t="s">
        <v>2021</v>
      </c>
      <c r="K3892" t="s">
        <v>1968</v>
      </c>
      <c r="L3892" t="s">
        <v>1969</v>
      </c>
      <c r="M3892" t="s">
        <v>1970</v>
      </c>
      <c r="O3892">
        <v>358375350000</v>
      </c>
      <c r="P3892">
        <v>16018</v>
      </c>
      <c r="Q3892">
        <v>-4</v>
      </c>
      <c r="R3892">
        <v>1</v>
      </c>
      <c r="S3892">
        <v>67979292</v>
      </c>
      <c r="U3892" t="s">
        <v>4523</v>
      </c>
      <c r="W3892" t="s">
        <v>4161</v>
      </c>
      <c r="X3892">
        <v>358375350000</v>
      </c>
      <c r="Y3892" t="s">
        <v>65</v>
      </c>
      <c r="Z3892" t="s">
        <v>597</v>
      </c>
      <c r="AF3892" t="s">
        <v>1976</v>
      </c>
      <c r="AG3892" t="s">
        <v>1972</v>
      </c>
      <c r="AL3892">
        <v>5</v>
      </c>
      <c r="AN3892" t="s">
        <v>1974</v>
      </c>
      <c r="AO3892">
        <v>0</v>
      </c>
      <c r="AQ3892">
        <v>2258451</v>
      </c>
      <c r="AR3892" t="s">
        <v>4605</v>
      </c>
      <c r="AS3892" t="s">
        <v>5883</v>
      </c>
      <c r="AT3892" t="s">
        <v>2022</v>
      </c>
    </row>
    <row r="3893" spans="1:46" x14ac:dyDescent="0.25">
      <c r="A3893" t="str">
        <f>_xlfn.XLOOKUP(I3893,UTILIZADAS[Contacto1],UTILIZADAS[Source.Name],,0)</f>
        <v>Cobros Abril Canal Fijo</v>
      </c>
      <c r="B3893" s="18">
        <f>VLOOKUP(J3893,Ref!A:C,3,0)</f>
        <v>0</v>
      </c>
      <c r="C3893" s="18">
        <f>VLOOKUP(J3893,Ref!A:D,4,0)</f>
        <v>0</v>
      </c>
      <c r="D3893" s="18" t="str">
        <f t="shared" si="183"/>
        <v>20/may</v>
      </c>
      <c r="E3893" s="18">
        <f t="shared" si="184"/>
        <v>5</v>
      </c>
      <c r="F3893" s="18">
        <v>1</v>
      </c>
      <c r="G3893" s="18">
        <f t="shared" si="185"/>
        <v>0</v>
      </c>
      <c r="H3893" s="3">
        <v>46162.617071759261</v>
      </c>
      <c r="I3893">
        <v>67979292</v>
      </c>
      <c r="J3893" t="s">
        <v>2021</v>
      </c>
      <c r="K3893" t="s">
        <v>1968</v>
      </c>
      <c r="L3893" t="s">
        <v>1969</v>
      </c>
      <c r="M3893" t="s">
        <v>1970</v>
      </c>
      <c r="O3893">
        <v>358375350000</v>
      </c>
      <c r="P3893">
        <v>16018</v>
      </c>
      <c r="Q3893">
        <v>-4</v>
      </c>
      <c r="R3893">
        <v>1</v>
      </c>
      <c r="S3893">
        <v>67979292</v>
      </c>
      <c r="U3893" t="s">
        <v>4523</v>
      </c>
      <c r="W3893" t="s">
        <v>4161</v>
      </c>
      <c r="X3893">
        <v>358375350000</v>
      </c>
      <c r="Y3893" t="s">
        <v>65</v>
      </c>
      <c r="Z3893" t="s">
        <v>597</v>
      </c>
      <c r="AF3893" t="s">
        <v>1976</v>
      </c>
      <c r="AG3893" t="s">
        <v>1972</v>
      </c>
      <c r="AL3893">
        <v>5</v>
      </c>
      <c r="AN3893" t="s">
        <v>1974</v>
      </c>
      <c r="AO3893">
        <v>0</v>
      </c>
      <c r="AQ3893">
        <v>2258451</v>
      </c>
      <c r="AR3893" t="s">
        <v>4605</v>
      </c>
      <c r="AS3893" t="s">
        <v>5883</v>
      </c>
      <c r="AT3893" t="s">
        <v>2022</v>
      </c>
    </row>
    <row r="3894" spans="1:46" x14ac:dyDescent="0.25">
      <c r="A3894" t="str">
        <f>_xlfn.XLOOKUP(I3894,UTILIZADAS[Contacto1],UTILIZADAS[Source.Name],,0)</f>
        <v>Cobros Abril Canal Fijo</v>
      </c>
      <c r="B3894" s="18">
        <f>VLOOKUP(J3894,Ref!A:C,3,0)</f>
        <v>0</v>
      </c>
      <c r="C3894" s="18">
        <f>VLOOKUP(J3894,Ref!A:D,4,0)</f>
        <v>0</v>
      </c>
      <c r="D3894" s="18" t="str">
        <f t="shared" si="183"/>
        <v>21/may</v>
      </c>
      <c r="E3894" s="18">
        <f t="shared" si="184"/>
        <v>5</v>
      </c>
      <c r="F3894" s="18">
        <v>1</v>
      </c>
      <c r="G3894" s="18">
        <f t="shared" si="185"/>
        <v>1</v>
      </c>
      <c r="H3894" s="3">
        <v>46163.625138888892</v>
      </c>
      <c r="I3894">
        <v>67979292</v>
      </c>
      <c r="J3894">
        <v>6004</v>
      </c>
      <c r="K3894" t="s">
        <v>1983</v>
      </c>
      <c r="L3894" t="s">
        <v>1897</v>
      </c>
      <c r="M3894" t="s">
        <v>1970</v>
      </c>
      <c r="O3894">
        <v>358375350000</v>
      </c>
      <c r="P3894">
        <v>16018</v>
      </c>
      <c r="Q3894">
        <v>-4</v>
      </c>
      <c r="R3894">
        <v>1</v>
      </c>
      <c r="S3894">
        <v>67979292</v>
      </c>
      <c r="U3894" t="s">
        <v>4523</v>
      </c>
      <c r="W3894" t="s">
        <v>4161</v>
      </c>
      <c r="X3894">
        <v>358375350000</v>
      </c>
      <c r="Y3894" t="s">
        <v>65</v>
      </c>
      <c r="Z3894" t="s">
        <v>597</v>
      </c>
      <c r="AF3894" t="s">
        <v>1976</v>
      </c>
      <c r="AG3894" t="s">
        <v>1972</v>
      </c>
      <c r="AL3894">
        <v>130</v>
      </c>
      <c r="AM3894" t="s">
        <v>1979</v>
      </c>
      <c r="AN3894" t="s">
        <v>1987</v>
      </c>
      <c r="AO3894">
        <v>0</v>
      </c>
      <c r="AQ3894">
        <v>2258451</v>
      </c>
      <c r="AR3894" t="s">
        <v>4605</v>
      </c>
      <c r="AS3894" t="s">
        <v>5883</v>
      </c>
      <c r="AT3894" t="s">
        <v>1984</v>
      </c>
    </row>
    <row r="3895" spans="1:46" x14ac:dyDescent="0.25">
      <c r="A3895" t="e">
        <f>_xlfn.XLOOKUP(I3895,UTILIZADAS[Contacto1],UTILIZADAS[Source.Name],,0)</f>
        <v>#N/A</v>
      </c>
      <c r="B3895" s="18">
        <f>VLOOKUP(J3895,Ref!A:C,3,0)</f>
        <v>1</v>
      </c>
      <c r="C3895" s="18">
        <f>VLOOKUP(J3895,Ref!A:D,4,0)</f>
        <v>1</v>
      </c>
      <c r="D3895" s="18" t="str">
        <f t="shared" si="183"/>
        <v>08/may</v>
      </c>
      <c r="E3895" s="18">
        <f t="shared" si="184"/>
        <v>1</v>
      </c>
      <c r="F3895" s="18">
        <v>1</v>
      </c>
      <c r="G3895" s="18">
        <f t="shared" si="185"/>
        <v>1</v>
      </c>
      <c r="H3895" s="3">
        <v>46150.538263888891</v>
      </c>
      <c r="I3895">
        <v>67979808</v>
      </c>
      <c r="J3895">
        <v>6007</v>
      </c>
      <c r="K3895" t="s">
        <v>1983</v>
      </c>
      <c r="L3895" t="s">
        <v>1897</v>
      </c>
      <c r="M3895" t="s">
        <v>1970</v>
      </c>
      <c r="O3895">
        <v>362002510000</v>
      </c>
      <c r="P3895">
        <v>16016</v>
      </c>
      <c r="Q3895">
        <v>-4</v>
      </c>
      <c r="R3895">
        <v>1</v>
      </c>
      <c r="S3895">
        <v>67979808</v>
      </c>
      <c r="U3895" t="s">
        <v>6198</v>
      </c>
      <c r="W3895" t="s">
        <v>5821</v>
      </c>
      <c r="X3895">
        <v>362002510000</v>
      </c>
      <c r="Y3895" t="s">
        <v>65</v>
      </c>
      <c r="Z3895" t="s">
        <v>66</v>
      </c>
      <c r="AF3895" t="s">
        <v>1976</v>
      </c>
      <c r="AG3895" t="s">
        <v>1972</v>
      </c>
      <c r="AK3895" t="s">
        <v>6199</v>
      </c>
      <c r="AL3895">
        <v>40</v>
      </c>
      <c r="AM3895" t="s">
        <v>1979</v>
      </c>
      <c r="AN3895" t="s">
        <v>1977</v>
      </c>
      <c r="AO3895">
        <v>0</v>
      </c>
      <c r="AQ3895">
        <v>2198663</v>
      </c>
      <c r="AR3895" t="s">
        <v>2020</v>
      </c>
      <c r="AS3895" t="s">
        <v>2020</v>
      </c>
      <c r="AT3895" t="s">
        <v>1898</v>
      </c>
    </row>
    <row r="3896" spans="1:46" x14ac:dyDescent="0.25">
      <c r="A3896" t="str">
        <f>_xlfn.XLOOKUP(I3896,UTILIZADAS[Contacto1],UTILIZADAS[Source.Name],,0)</f>
        <v>Cobros Abril Canal Fijo</v>
      </c>
      <c r="B3896" s="18">
        <f>VLOOKUP(J3896,Ref!A:C,3,0)</f>
        <v>0</v>
      </c>
      <c r="C3896" s="18">
        <f>VLOOKUP(J3896,Ref!A:D,4,0)</f>
        <v>0</v>
      </c>
      <c r="D3896" s="18" t="str">
        <f t="shared" si="183"/>
        <v>12/may</v>
      </c>
      <c r="E3896" s="18">
        <f t="shared" si="184"/>
        <v>4</v>
      </c>
      <c r="F3896" s="18">
        <v>1</v>
      </c>
      <c r="G3896" s="18">
        <f t="shared" si="185"/>
        <v>0</v>
      </c>
      <c r="H3896" s="3">
        <v>46154.646793981483</v>
      </c>
      <c r="I3896">
        <v>67990181</v>
      </c>
      <c r="J3896" t="s">
        <v>2021</v>
      </c>
      <c r="K3896" t="s">
        <v>1968</v>
      </c>
      <c r="L3896" t="s">
        <v>1969</v>
      </c>
      <c r="M3896" t="s">
        <v>1970</v>
      </c>
      <c r="O3896">
        <v>359384340000</v>
      </c>
      <c r="P3896">
        <v>16018</v>
      </c>
      <c r="Q3896">
        <v>-4</v>
      </c>
      <c r="R3896">
        <v>1</v>
      </c>
      <c r="S3896">
        <v>67990181</v>
      </c>
      <c r="U3896" t="s">
        <v>243</v>
      </c>
      <c r="W3896" t="s">
        <v>244</v>
      </c>
      <c r="X3896">
        <v>359384340000</v>
      </c>
      <c r="Y3896" t="s">
        <v>65</v>
      </c>
      <c r="Z3896" t="s">
        <v>66</v>
      </c>
      <c r="AF3896" t="s">
        <v>1976</v>
      </c>
      <c r="AG3896" t="s">
        <v>1972</v>
      </c>
      <c r="AL3896">
        <v>5</v>
      </c>
      <c r="AN3896" t="s">
        <v>1974</v>
      </c>
      <c r="AO3896">
        <v>0</v>
      </c>
      <c r="AQ3896">
        <v>2258452</v>
      </c>
      <c r="AR3896" t="s">
        <v>4605</v>
      </c>
      <c r="AS3896" t="s">
        <v>5883</v>
      </c>
      <c r="AT3896" t="s">
        <v>2022</v>
      </c>
    </row>
    <row r="3897" spans="1:46" x14ac:dyDescent="0.25">
      <c r="A3897" t="str">
        <f>_xlfn.XLOOKUP(I3897,UTILIZADAS[Contacto1],UTILIZADAS[Source.Name],,0)</f>
        <v>Cobros Abril Canal Fijo</v>
      </c>
      <c r="B3897" s="18">
        <f>VLOOKUP(J3897,Ref!A:C,3,0)</f>
        <v>0</v>
      </c>
      <c r="C3897" s="18">
        <f>VLOOKUP(J3897,Ref!A:D,4,0)</f>
        <v>0</v>
      </c>
      <c r="D3897" s="18" t="str">
        <f t="shared" si="183"/>
        <v>14/may</v>
      </c>
      <c r="E3897" s="18">
        <f t="shared" si="184"/>
        <v>4</v>
      </c>
      <c r="F3897" s="18">
        <v>1</v>
      </c>
      <c r="G3897" s="18">
        <f t="shared" si="185"/>
        <v>0</v>
      </c>
      <c r="H3897" s="3">
        <v>46156.727129629631</v>
      </c>
      <c r="I3897">
        <v>67990181</v>
      </c>
      <c r="J3897" t="s">
        <v>2021</v>
      </c>
      <c r="K3897" t="s">
        <v>1968</v>
      </c>
      <c r="L3897" t="s">
        <v>1969</v>
      </c>
      <c r="M3897" t="s">
        <v>1970</v>
      </c>
      <c r="O3897">
        <v>359384340000</v>
      </c>
      <c r="P3897">
        <v>16018</v>
      </c>
      <c r="Q3897">
        <v>-4</v>
      </c>
      <c r="R3897">
        <v>1</v>
      </c>
      <c r="S3897">
        <v>67990181</v>
      </c>
      <c r="U3897" t="s">
        <v>243</v>
      </c>
      <c r="W3897" t="s">
        <v>244</v>
      </c>
      <c r="X3897">
        <v>359384340000</v>
      </c>
      <c r="Y3897" t="s">
        <v>65</v>
      </c>
      <c r="Z3897" t="s">
        <v>66</v>
      </c>
      <c r="AF3897" t="s">
        <v>1976</v>
      </c>
      <c r="AG3897" t="s">
        <v>1972</v>
      </c>
      <c r="AL3897">
        <v>5</v>
      </c>
      <c r="AN3897" t="s">
        <v>1974</v>
      </c>
      <c r="AO3897">
        <v>0</v>
      </c>
      <c r="AQ3897">
        <v>2258452</v>
      </c>
      <c r="AR3897" t="s">
        <v>4605</v>
      </c>
      <c r="AS3897" t="s">
        <v>5883</v>
      </c>
      <c r="AT3897" t="s">
        <v>2022</v>
      </c>
    </row>
    <row r="3898" spans="1:46" x14ac:dyDescent="0.25">
      <c r="A3898" t="str">
        <f>_xlfn.XLOOKUP(I3898,UTILIZADAS[Contacto1],UTILIZADAS[Source.Name],,0)</f>
        <v>Cobros Abril Canal Fijo</v>
      </c>
      <c r="B3898" s="18">
        <f>VLOOKUP(J3898,Ref!A:C,3,0)</f>
        <v>0</v>
      </c>
      <c r="C3898" s="18">
        <f>VLOOKUP(J3898,Ref!A:D,4,0)</f>
        <v>0</v>
      </c>
      <c r="D3898" s="18" t="str">
        <f t="shared" si="183"/>
        <v>19/may</v>
      </c>
      <c r="E3898" s="18">
        <f t="shared" si="184"/>
        <v>4</v>
      </c>
      <c r="F3898" s="18">
        <v>1</v>
      </c>
      <c r="G3898" s="18">
        <f t="shared" si="185"/>
        <v>0</v>
      </c>
      <c r="H3898" s="3">
        <v>46161.407141203701</v>
      </c>
      <c r="I3898">
        <v>67990181</v>
      </c>
      <c r="J3898" t="s">
        <v>2021</v>
      </c>
      <c r="K3898" t="s">
        <v>1968</v>
      </c>
      <c r="L3898" t="s">
        <v>1969</v>
      </c>
      <c r="M3898" t="s">
        <v>1970</v>
      </c>
      <c r="O3898">
        <v>359384340000</v>
      </c>
      <c r="P3898">
        <v>16018</v>
      </c>
      <c r="Q3898">
        <v>-4</v>
      </c>
      <c r="R3898">
        <v>1</v>
      </c>
      <c r="S3898">
        <v>67990181</v>
      </c>
      <c r="U3898" t="s">
        <v>243</v>
      </c>
      <c r="W3898" t="s">
        <v>244</v>
      </c>
      <c r="X3898">
        <v>359384340000</v>
      </c>
      <c r="Y3898" t="s">
        <v>65</v>
      </c>
      <c r="Z3898" t="s">
        <v>66</v>
      </c>
      <c r="AF3898" t="s">
        <v>1976</v>
      </c>
      <c r="AG3898" t="s">
        <v>1972</v>
      </c>
      <c r="AL3898">
        <v>5</v>
      </c>
      <c r="AN3898" t="s">
        <v>1974</v>
      </c>
      <c r="AO3898">
        <v>0</v>
      </c>
      <c r="AQ3898">
        <v>2258452</v>
      </c>
      <c r="AR3898" t="s">
        <v>4605</v>
      </c>
      <c r="AS3898" t="s">
        <v>5883</v>
      </c>
      <c r="AT3898" t="s">
        <v>2022</v>
      </c>
    </row>
    <row r="3899" spans="1:46" x14ac:dyDescent="0.25">
      <c r="A3899" t="str">
        <f>_xlfn.XLOOKUP(I3899,UTILIZADAS[Contacto1],UTILIZADAS[Source.Name],,0)</f>
        <v>Cobros Abril Canal Fijo</v>
      </c>
      <c r="B3899" s="18">
        <f>VLOOKUP(J3899,Ref!A:C,3,0)</f>
        <v>1</v>
      </c>
      <c r="C3899" s="18">
        <f>VLOOKUP(J3899,Ref!A:D,4,0)</f>
        <v>1</v>
      </c>
      <c r="D3899" s="18" t="str">
        <f t="shared" si="183"/>
        <v>20/may</v>
      </c>
      <c r="E3899" s="18">
        <f t="shared" si="184"/>
        <v>4</v>
      </c>
      <c r="F3899" s="18">
        <v>1</v>
      </c>
      <c r="G3899" s="18">
        <f t="shared" si="185"/>
        <v>1</v>
      </c>
      <c r="H3899" s="3">
        <v>46162.616886574076</v>
      </c>
      <c r="I3899">
        <v>67990181</v>
      </c>
      <c r="J3899">
        <v>6007</v>
      </c>
      <c r="K3899" t="s">
        <v>1983</v>
      </c>
      <c r="L3899" t="s">
        <v>1897</v>
      </c>
      <c r="M3899" t="s">
        <v>1970</v>
      </c>
      <c r="O3899">
        <v>359384340000</v>
      </c>
      <c r="P3899">
        <v>16018</v>
      </c>
      <c r="Q3899">
        <v>-4</v>
      </c>
      <c r="R3899">
        <v>1</v>
      </c>
      <c r="S3899">
        <v>67990181</v>
      </c>
      <c r="U3899" t="s">
        <v>243</v>
      </c>
      <c r="W3899" t="s">
        <v>244</v>
      </c>
      <c r="X3899">
        <v>359384340000</v>
      </c>
      <c r="Y3899" t="s">
        <v>65</v>
      </c>
      <c r="Z3899" t="s">
        <v>66</v>
      </c>
      <c r="AF3899" t="s">
        <v>1976</v>
      </c>
      <c r="AG3899" t="s">
        <v>1972</v>
      </c>
      <c r="AL3899">
        <v>102</v>
      </c>
      <c r="AM3899" t="s">
        <v>1979</v>
      </c>
      <c r="AN3899" t="s">
        <v>1987</v>
      </c>
      <c r="AO3899">
        <v>0</v>
      </c>
      <c r="AQ3899">
        <v>2258452</v>
      </c>
      <c r="AR3899" t="s">
        <v>4605</v>
      </c>
      <c r="AS3899" t="s">
        <v>5883</v>
      </c>
      <c r="AT3899" t="s">
        <v>1898</v>
      </c>
    </row>
    <row r="3900" spans="1:46" x14ac:dyDescent="0.25">
      <c r="A3900" t="str">
        <f>_xlfn.XLOOKUP(I3900,UTILIZADAS[Contacto1],UTILIZADAS[Source.Name],,0)</f>
        <v>Cobros Abril Canal Fijo</v>
      </c>
      <c r="B3900" s="18">
        <f>VLOOKUP(J3900,Ref!A:C,3,0)</f>
        <v>0</v>
      </c>
      <c r="C3900" s="18">
        <f>VLOOKUP(J3900,Ref!A:D,4,0)</f>
        <v>0</v>
      </c>
      <c r="D3900" s="18" t="str">
        <f t="shared" si="183"/>
        <v>12/may</v>
      </c>
      <c r="E3900" s="18">
        <f t="shared" si="184"/>
        <v>2</v>
      </c>
      <c r="F3900" s="18">
        <v>1</v>
      </c>
      <c r="G3900" s="18">
        <f t="shared" si="185"/>
        <v>0</v>
      </c>
      <c r="H3900" s="3">
        <v>46154.647094907406</v>
      </c>
      <c r="I3900">
        <v>68004840</v>
      </c>
      <c r="J3900" t="s">
        <v>2021</v>
      </c>
      <c r="K3900" t="s">
        <v>1968</v>
      </c>
      <c r="L3900" t="s">
        <v>1969</v>
      </c>
      <c r="M3900" t="s">
        <v>1970</v>
      </c>
      <c r="O3900">
        <v>366004010000</v>
      </c>
      <c r="P3900">
        <v>16018</v>
      </c>
      <c r="Q3900">
        <v>-4</v>
      </c>
      <c r="R3900">
        <v>1</v>
      </c>
      <c r="S3900">
        <v>68004840</v>
      </c>
      <c r="U3900" t="s">
        <v>2124</v>
      </c>
      <c r="W3900" t="s">
        <v>196</v>
      </c>
      <c r="X3900">
        <v>366004010000</v>
      </c>
      <c r="Y3900" t="s">
        <v>65</v>
      </c>
      <c r="Z3900" t="s">
        <v>66</v>
      </c>
      <c r="AF3900" t="s">
        <v>1976</v>
      </c>
      <c r="AG3900" t="s">
        <v>1972</v>
      </c>
      <c r="AL3900">
        <v>5</v>
      </c>
      <c r="AN3900" t="s">
        <v>1974</v>
      </c>
      <c r="AO3900">
        <v>0</v>
      </c>
      <c r="AQ3900">
        <v>2258453</v>
      </c>
      <c r="AR3900" t="s">
        <v>4605</v>
      </c>
      <c r="AS3900" t="s">
        <v>5883</v>
      </c>
      <c r="AT3900" t="s">
        <v>2022</v>
      </c>
    </row>
    <row r="3901" spans="1:46" x14ac:dyDescent="0.25">
      <c r="A3901" t="str">
        <f>_xlfn.XLOOKUP(I3901,UTILIZADAS[Contacto1],UTILIZADAS[Source.Name],,0)</f>
        <v>Cobros Abril Canal Fijo</v>
      </c>
      <c r="B3901" s="18">
        <f>VLOOKUP(J3901,Ref!A:C,3,0)</f>
        <v>1</v>
      </c>
      <c r="C3901" s="18">
        <f>VLOOKUP(J3901,Ref!A:D,4,0)</f>
        <v>1</v>
      </c>
      <c r="D3901" s="18" t="str">
        <f t="shared" si="183"/>
        <v>14/may</v>
      </c>
      <c r="E3901" s="18">
        <f t="shared" si="184"/>
        <v>2</v>
      </c>
      <c r="F3901" s="18">
        <v>1</v>
      </c>
      <c r="G3901" s="18">
        <f t="shared" si="185"/>
        <v>1</v>
      </c>
      <c r="H3901" s="3">
        <v>46156.727766203701</v>
      </c>
      <c r="I3901">
        <v>68004840</v>
      </c>
      <c r="J3901">
        <v>6003</v>
      </c>
      <c r="K3901" t="s">
        <v>1983</v>
      </c>
      <c r="L3901" t="s">
        <v>1897</v>
      </c>
      <c r="M3901" t="s">
        <v>1970</v>
      </c>
      <c r="O3901">
        <v>366004010000</v>
      </c>
      <c r="P3901">
        <v>16018</v>
      </c>
      <c r="Q3901">
        <v>-4</v>
      </c>
      <c r="R3901">
        <v>1</v>
      </c>
      <c r="S3901">
        <v>68004840</v>
      </c>
      <c r="U3901" t="s">
        <v>2124</v>
      </c>
      <c r="W3901" t="s">
        <v>196</v>
      </c>
      <c r="X3901">
        <v>366004010000</v>
      </c>
      <c r="Y3901" t="s">
        <v>65</v>
      </c>
      <c r="Z3901" t="s">
        <v>66</v>
      </c>
      <c r="AF3901" t="s">
        <v>1976</v>
      </c>
      <c r="AG3901" t="s">
        <v>1972</v>
      </c>
      <c r="AL3901">
        <v>41</v>
      </c>
      <c r="AM3901" t="s">
        <v>1979</v>
      </c>
      <c r="AN3901" t="s">
        <v>1987</v>
      </c>
      <c r="AO3901">
        <v>0</v>
      </c>
      <c r="AQ3901">
        <v>2258453</v>
      </c>
      <c r="AR3901" t="s">
        <v>4605</v>
      </c>
      <c r="AS3901" t="s">
        <v>5883</v>
      </c>
      <c r="AT3901" t="s">
        <v>1892</v>
      </c>
    </row>
    <row r="3902" spans="1:46" x14ac:dyDescent="0.25">
      <c r="A3902" t="e">
        <f>_xlfn.XLOOKUP(I3902,UTILIZADAS[Contacto1],UTILIZADAS[Source.Name],,0)</f>
        <v>#N/A</v>
      </c>
      <c r="B3902" s="18">
        <f>VLOOKUP(J3902,Ref!A:C,3,0)</f>
        <v>1</v>
      </c>
      <c r="C3902" s="18">
        <f>VLOOKUP(J3902,Ref!A:D,4,0)</f>
        <v>1</v>
      </c>
      <c r="D3902" s="18" t="str">
        <f t="shared" si="183"/>
        <v>05/may</v>
      </c>
      <c r="E3902" s="18">
        <f t="shared" si="184"/>
        <v>1</v>
      </c>
      <c r="F3902" s="18">
        <v>1</v>
      </c>
      <c r="G3902" s="18">
        <f t="shared" si="185"/>
        <v>1</v>
      </c>
      <c r="H3902" s="3">
        <v>46147.742662037039</v>
      </c>
      <c r="I3902">
        <v>68006980</v>
      </c>
      <c r="J3902">
        <v>6007</v>
      </c>
      <c r="K3902" t="s">
        <v>1983</v>
      </c>
      <c r="L3902" t="s">
        <v>1897</v>
      </c>
      <c r="M3902" t="s">
        <v>1970</v>
      </c>
      <c r="P3902">
        <v>998</v>
      </c>
      <c r="Q3902">
        <v>0</v>
      </c>
      <c r="S3902">
        <v>68006980</v>
      </c>
      <c r="AF3902" t="s">
        <v>1976</v>
      </c>
      <c r="AG3902" t="s">
        <v>1972</v>
      </c>
      <c r="AL3902">
        <v>30</v>
      </c>
      <c r="AM3902" t="s">
        <v>1979</v>
      </c>
      <c r="AN3902" t="s">
        <v>1977</v>
      </c>
      <c r="AO3902">
        <v>0</v>
      </c>
      <c r="AQ3902">
        <v>2257520</v>
      </c>
      <c r="AR3902" t="s">
        <v>1978</v>
      </c>
      <c r="AT3902" t="s">
        <v>1898</v>
      </c>
    </row>
    <row r="3903" spans="1:46" x14ac:dyDescent="0.25">
      <c r="A3903" t="str">
        <f>_xlfn.XLOOKUP(I3903,UTILIZADAS[Contacto1],UTILIZADAS[Source.Name],,0)</f>
        <v>Cobros Mayo</v>
      </c>
      <c r="B3903" s="18">
        <f>VLOOKUP(J3903,Ref!A:C,3,0)</f>
        <v>0</v>
      </c>
      <c r="C3903" s="18">
        <f>VLOOKUP(J3903,Ref!A:D,4,0)</f>
        <v>0</v>
      </c>
      <c r="D3903" s="18" t="str">
        <f t="shared" si="183"/>
        <v>12/may</v>
      </c>
      <c r="E3903" s="18">
        <f t="shared" si="184"/>
        <v>7</v>
      </c>
      <c r="F3903" s="18">
        <v>1</v>
      </c>
      <c r="G3903" s="18">
        <f t="shared" si="185"/>
        <v>0</v>
      </c>
      <c r="H3903" s="3">
        <v>46154.647187499999</v>
      </c>
      <c r="I3903">
        <v>68008625</v>
      </c>
      <c r="J3903" t="s">
        <v>1967</v>
      </c>
      <c r="K3903" t="s">
        <v>1968</v>
      </c>
      <c r="L3903" t="s">
        <v>1969</v>
      </c>
      <c r="M3903" t="s">
        <v>1970</v>
      </c>
      <c r="O3903">
        <v>368019990000</v>
      </c>
      <c r="P3903">
        <v>16018</v>
      </c>
      <c r="Q3903">
        <v>-4</v>
      </c>
      <c r="R3903">
        <v>1</v>
      </c>
      <c r="S3903">
        <v>68008625</v>
      </c>
      <c r="U3903" t="s">
        <v>5445</v>
      </c>
      <c r="W3903" t="s">
        <v>5446</v>
      </c>
      <c r="X3903">
        <v>368019990000</v>
      </c>
      <c r="Y3903" t="s">
        <v>65</v>
      </c>
      <c r="Z3903" t="s">
        <v>4619</v>
      </c>
      <c r="AG3903" t="s">
        <v>1972</v>
      </c>
      <c r="AL3903">
        <v>0</v>
      </c>
      <c r="AN3903" t="s">
        <v>1974</v>
      </c>
      <c r="AO3903">
        <v>0</v>
      </c>
      <c r="AQ3903">
        <v>2258454</v>
      </c>
      <c r="AR3903" t="s">
        <v>4605</v>
      </c>
      <c r="AS3903" t="s">
        <v>5883</v>
      </c>
      <c r="AT3903" t="s">
        <v>1975</v>
      </c>
    </row>
    <row r="3904" spans="1:46" x14ac:dyDescent="0.25">
      <c r="A3904" t="str">
        <f>_xlfn.XLOOKUP(I3904,UTILIZADAS[Contacto1],UTILIZADAS[Source.Name],,0)</f>
        <v>Cobros Mayo</v>
      </c>
      <c r="B3904" s="18">
        <f>VLOOKUP(J3904,Ref!A:C,3,0)</f>
        <v>0</v>
      </c>
      <c r="C3904" s="18">
        <f>VLOOKUP(J3904,Ref!A:D,4,0)</f>
        <v>0</v>
      </c>
      <c r="D3904" s="18" t="str">
        <f t="shared" si="183"/>
        <v>14/may</v>
      </c>
      <c r="E3904" s="18">
        <f t="shared" si="184"/>
        <v>7</v>
      </c>
      <c r="F3904" s="18">
        <v>1</v>
      </c>
      <c r="G3904" s="18">
        <f t="shared" si="185"/>
        <v>0</v>
      </c>
      <c r="H3904" s="3">
        <v>46156.727395833332</v>
      </c>
      <c r="I3904">
        <v>68008625</v>
      </c>
      <c r="J3904" t="s">
        <v>1967</v>
      </c>
      <c r="K3904" t="s">
        <v>1968</v>
      </c>
      <c r="L3904" t="s">
        <v>1969</v>
      </c>
      <c r="M3904" t="s">
        <v>1970</v>
      </c>
      <c r="O3904">
        <v>368019990000</v>
      </c>
      <c r="P3904">
        <v>16018</v>
      </c>
      <c r="Q3904">
        <v>-4</v>
      </c>
      <c r="R3904">
        <v>1</v>
      </c>
      <c r="S3904">
        <v>68008625</v>
      </c>
      <c r="U3904" t="s">
        <v>5445</v>
      </c>
      <c r="W3904" t="s">
        <v>5446</v>
      </c>
      <c r="X3904">
        <v>368019990000</v>
      </c>
      <c r="Y3904" t="s">
        <v>65</v>
      </c>
      <c r="Z3904" t="s">
        <v>4619</v>
      </c>
      <c r="AG3904" t="s">
        <v>1972</v>
      </c>
      <c r="AL3904">
        <v>0</v>
      </c>
      <c r="AN3904" t="s">
        <v>1974</v>
      </c>
      <c r="AO3904">
        <v>0</v>
      </c>
      <c r="AQ3904">
        <v>2258454</v>
      </c>
      <c r="AR3904" t="s">
        <v>4605</v>
      </c>
      <c r="AS3904" t="s">
        <v>5883</v>
      </c>
      <c r="AT3904" t="s">
        <v>1975</v>
      </c>
    </row>
    <row r="3905" spans="1:46" x14ac:dyDescent="0.25">
      <c r="A3905" t="str">
        <f>_xlfn.XLOOKUP(I3905,UTILIZADAS[Contacto1],UTILIZADAS[Source.Name],,0)</f>
        <v>Cobros Mayo</v>
      </c>
      <c r="B3905" s="18">
        <f>VLOOKUP(J3905,Ref!A:C,3,0)</f>
        <v>0</v>
      </c>
      <c r="C3905" s="18">
        <f>VLOOKUP(J3905,Ref!A:D,4,0)</f>
        <v>0</v>
      </c>
      <c r="D3905" s="18" t="str">
        <f t="shared" si="183"/>
        <v>19/may</v>
      </c>
      <c r="E3905" s="18">
        <f t="shared" si="184"/>
        <v>7</v>
      </c>
      <c r="F3905" s="18">
        <v>1</v>
      </c>
      <c r="G3905" s="18">
        <f t="shared" si="185"/>
        <v>0</v>
      </c>
      <c r="H3905" s="3">
        <v>46161.40724537037</v>
      </c>
      <c r="I3905">
        <v>68008625</v>
      </c>
      <c r="J3905" t="s">
        <v>1967</v>
      </c>
      <c r="K3905" t="s">
        <v>1968</v>
      </c>
      <c r="L3905" t="s">
        <v>1969</v>
      </c>
      <c r="M3905" t="s">
        <v>1970</v>
      </c>
      <c r="O3905">
        <v>368019990000</v>
      </c>
      <c r="P3905">
        <v>16018</v>
      </c>
      <c r="Q3905">
        <v>-4</v>
      </c>
      <c r="R3905">
        <v>1</v>
      </c>
      <c r="S3905">
        <v>68008625</v>
      </c>
      <c r="U3905" t="s">
        <v>5445</v>
      </c>
      <c r="W3905" t="s">
        <v>5446</v>
      </c>
      <c r="X3905">
        <v>368019990000</v>
      </c>
      <c r="Y3905" t="s">
        <v>65</v>
      </c>
      <c r="Z3905" t="s">
        <v>4619</v>
      </c>
      <c r="AG3905" t="s">
        <v>1972</v>
      </c>
      <c r="AL3905">
        <v>0</v>
      </c>
      <c r="AN3905" t="s">
        <v>1974</v>
      </c>
      <c r="AO3905">
        <v>0</v>
      </c>
      <c r="AQ3905">
        <v>2258454</v>
      </c>
      <c r="AR3905" t="s">
        <v>4605</v>
      </c>
      <c r="AS3905" t="s">
        <v>5883</v>
      </c>
      <c r="AT3905" t="s">
        <v>1975</v>
      </c>
    </row>
    <row r="3906" spans="1:46" x14ac:dyDescent="0.25">
      <c r="A3906" t="str">
        <f>_xlfn.XLOOKUP(I3906,UTILIZADAS[Contacto1],UTILIZADAS[Source.Name],,0)</f>
        <v>Cobros Mayo</v>
      </c>
      <c r="B3906" s="18">
        <f>VLOOKUP(J3906,Ref!A:C,3,0)</f>
        <v>0</v>
      </c>
      <c r="C3906" s="18">
        <f>VLOOKUP(J3906,Ref!A:D,4,0)</f>
        <v>0</v>
      </c>
      <c r="D3906" s="18" t="str">
        <f t="shared" si="183"/>
        <v>20/may</v>
      </c>
      <c r="E3906" s="18">
        <f t="shared" si="184"/>
        <v>7</v>
      </c>
      <c r="F3906" s="18">
        <v>1</v>
      </c>
      <c r="G3906" s="18">
        <f t="shared" si="185"/>
        <v>0</v>
      </c>
      <c r="H3906" s="3">
        <v>46162.619259259256</v>
      </c>
      <c r="I3906">
        <v>68008625</v>
      </c>
      <c r="J3906" t="s">
        <v>2023</v>
      </c>
      <c r="K3906" t="s">
        <v>1968</v>
      </c>
      <c r="L3906" t="s">
        <v>1969</v>
      </c>
      <c r="M3906" t="s">
        <v>1970</v>
      </c>
      <c r="O3906">
        <v>368019990000</v>
      </c>
      <c r="P3906">
        <v>16018</v>
      </c>
      <c r="Q3906">
        <v>-4</v>
      </c>
      <c r="R3906">
        <v>1</v>
      </c>
      <c r="S3906">
        <v>68008625</v>
      </c>
      <c r="U3906" t="s">
        <v>5445</v>
      </c>
      <c r="W3906" t="s">
        <v>5446</v>
      </c>
      <c r="X3906">
        <v>368019990000</v>
      </c>
      <c r="Y3906" t="s">
        <v>65</v>
      </c>
      <c r="Z3906" t="s">
        <v>4619</v>
      </c>
      <c r="AG3906" t="s">
        <v>1972</v>
      </c>
      <c r="AL3906">
        <v>0</v>
      </c>
      <c r="AN3906" t="s">
        <v>1974</v>
      </c>
      <c r="AO3906">
        <v>0</v>
      </c>
      <c r="AQ3906">
        <v>2258454</v>
      </c>
      <c r="AR3906" t="s">
        <v>4605</v>
      </c>
      <c r="AS3906" t="s">
        <v>5883</v>
      </c>
      <c r="AT3906" t="s">
        <v>2024</v>
      </c>
    </row>
    <row r="3907" spans="1:46" x14ac:dyDescent="0.25">
      <c r="A3907" t="str">
        <f>_xlfn.XLOOKUP(I3907,UTILIZADAS[Contacto1],UTILIZADAS[Source.Name],,0)</f>
        <v>Cobros Mayo</v>
      </c>
      <c r="B3907" s="18">
        <f>VLOOKUP(J3907,Ref!A:C,3,0)</f>
        <v>0</v>
      </c>
      <c r="C3907" s="18">
        <f>VLOOKUP(J3907,Ref!A:D,4,0)</f>
        <v>0</v>
      </c>
      <c r="D3907" s="18" t="str">
        <f t="shared" si="183"/>
        <v>20/may</v>
      </c>
      <c r="E3907" s="18">
        <f t="shared" si="184"/>
        <v>7</v>
      </c>
      <c r="F3907" s="18">
        <v>1</v>
      </c>
      <c r="G3907" s="18">
        <f t="shared" si="185"/>
        <v>0</v>
      </c>
      <c r="H3907" s="3">
        <v>46162.692881944444</v>
      </c>
      <c r="I3907">
        <v>68008625</v>
      </c>
      <c r="J3907" t="s">
        <v>1967</v>
      </c>
      <c r="K3907" t="s">
        <v>1968</v>
      </c>
      <c r="L3907" t="s">
        <v>1969</v>
      </c>
      <c r="M3907" t="s">
        <v>1970</v>
      </c>
      <c r="O3907">
        <v>368019990000</v>
      </c>
      <c r="P3907">
        <v>16018</v>
      </c>
      <c r="Q3907">
        <v>-4</v>
      </c>
      <c r="R3907">
        <v>1</v>
      </c>
      <c r="S3907">
        <v>68008625</v>
      </c>
      <c r="U3907" t="s">
        <v>5445</v>
      </c>
      <c r="W3907" t="s">
        <v>5446</v>
      </c>
      <c r="X3907">
        <v>368019990000</v>
      </c>
      <c r="Y3907" t="s">
        <v>65</v>
      </c>
      <c r="Z3907" t="s">
        <v>4619</v>
      </c>
      <c r="AG3907" t="s">
        <v>1972</v>
      </c>
      <c r="AL3907">
        <v>0</v>
      </c>
      <c r="AN3907" t="s">
        <v>1974</v>
      </c>
      <c r="AO3907">
        <v>0</v>
      </c>
      <c r="AQ3907">
        <v>2258454</v>
      </c>
      <c r="AR3907" t="s">
        <v>4605</v>
      </c>
      <c r="AS3907" t="s">
        <v>5883</v>
      </c>
      <c r="AT3907" t="s">
        <v>1975</v>
      </c>
    </row>
    <row r="3908" spans="1:46" x14ac:dyDescent="0.25">
      <c r="A3908" t="str">
        <f>_xlfn.XLOOKUP(I3908,UTILIZADAS[Contacto1],UTILIZADAS[Source.Name],,0)</f>
        <v>Cobros Mayo</v>
      </c>
      <c r="B3908" s="18">
        <f>VLOOKUP(J3908,Ref!A:C,3,0)</f>
        <v>0</v>
      </c>
      <c r="C3908" s="18">
        <f>VLOOKUP(J3908,Ref!A:D,4,0)</f>
        <v>0</v>
      </c>
      <c r="D3908" s="18" t="str">
        <f t="shared" si="183"/>
        <v>21/may</v>
      </c>
      <c r="E3908" s="18">
        <f t="shared" si="184"/>
        <v>7</v>
      </c>
      <c r="F3908" s="18">
        <v>1</v>
      </c>
      <c r="G3908" s="18">
        <f t="shared" si="185"/>
        <v>0</v>
      </c>
      <c r="H3908" s="3">
        <v>46163.6247337963</v>
      </c>
      <c r="I3908">
        <v>68008625</v>
      </c>
      <c r="J3908" t="s">
        <v>1967</v>
      </c>
      <c r="K3908" t="s">
        <v>1968</v>
      </c>
      <c r="L3908" t="s">
        <v>1969</v>
      </c>
      <c r="M3908" t="s">
        <v>1970</v>
      </c>
      <c r="O3908">
        <v>368019990000</v>
      </c>
      <c r="P3908">
        <v>16018</v>
      </c>
      <c r="Q3908">
        <v>-4</v>
      </c>
      <c r="R3908">
        <v>1</v>
      </c>
      <c r="S3908">
        <v>68008625</v>
      </c>
      <c r="U3908" t="s">
        <v>5445</v>
      </c>
      <c r="W3908" t="s">
        <v>5446</v>
      </c>
      <c r="X3908">
        <v>368019990000</v>
      </c>
      <c r="Y3908" t="s">
        <v>65</v>
      </c>
      <c r="Z3908" t="s">
        <v>4619</v>
      </c>
      <c r="AG3908" t="s">
        <v>1972</v>
      </c>
      <c r="AL3908">
        <v>0</v>
      </c>
      <c r="AN3908" t="s">
        <v>1974</v>
      </c>
      <c r="AO3908">
        <v>0</v>
      </c>
      <c r="AQ3908">
        <v>2258454</v>
      </c>
      <c r="AR3908" t="s">
        <v>4605</v>
      </c>
      <c r="AS3908" t="s">
        <v>5883</v>
      </c>
      <c r="AT3908" t="s">
        <v>1975</v>
      </c>
    </row>
    <row r="3909" spans="1:46" x14ac:dyDescent="0.25">
      <c r="A3909" t="str">
        <f>_xlfn.XLOOKUP(I3909,UTILIZADAS[Contacto1],UTILIZADAS[Source.Name],,0)</f>
        <v>Cobros Mayo</v>
      </c>
      <c r="B3909" s="18">
        <f>VLOOKUP(J3909,Ref!A:C,3,0)</f>
        <v>0</v>
      </c>
      <c r="C3909" s="18">
        <f>VLOOKUP(J3909,Ref!A:D,4,0)</f>
        <v>0</v>
      </c>
      <c r="D3909" s="18" t="str">
        <f t="shared" si="183"/>
        <v>22/may</v>
      </c>
      <c r="E3909" s="18">
        <f t="shared" si="184"/>
        <v>7</v>
      </c>
      <c r="F3909" s="18">
        <v>1</v>
      </c>
      <c r="G3909" s="18">
        <f t="shared" si="185"/>
        <v>1</v>
      </c>
      <c r="H3909" s="3">
        <v>46164.46471064815</v>
      </c>
      <c r="I3909">
        <v>68008625</v>
      </c>
      <c r="J3909" t="s">
        <v>1967</v>
      </c>
      <c r="K3909" t="s">
        <v>1968</v>
      </c>
      <c r="L3909" t="s">
        <v>1969</v>
      </c>
      <c r="M3909" t="s">
        <v>1970</v>
      </c>
      <c r="O3909">
        <v>368019990000</v>
      </c>
      <c r="P3909">
        <v>16018</v>
      </c>
      <c r="Q3909">
        <v>-4</v>
      </c>
      <c r="R3909">
        <v>1</v>
      </c>
      <c r="S3909">
        <v>68008625</v>
      </c>
      <c r="U3909" t="s">
        <v>5445</v>
      </c>
      <c r="W3909" t="s">
        <v>5446</v>
      </c>
      <c r="X3909">
        <v>368019990000</v>
      </c>
      <c r="Y3909" t="s">
        <v>65</v>
      </c>
      <c r="Z3909" t="s">
        <v>4619</v>
      </c>
      <c r="AG3909" t="s">
        <v>1972</v>
      </c>
      <c r="AL3909">
        <v>0</v>
      </c>
      <c r="AN3909" t="s">
        <v>1974</v>
      </c>
      <c r="AO3909">
        <v>0</v>
      </c>
      <c r="AQ3909">
        <v>2258454</v>
      </c>
      <c r="AR3909" t="s">
        <v>4605</v>
      </c>
      <c r="AS3909" t="s">
        <v>5883</v>
      </c>
      <c r="AT3909" t="s">
        <v>1975</v>
      </c>
    </row>
    <row r="3910" spans="1:46" x14ac:dyDescent="0.25">
      <c r="A3910" t="str">
        <f>_xlfn.XLOOKUP(I3910,UTILIZADAS[Contacto1],UTILIZADAS[Source.Name],,0)</f>
        <v>Cobros Abril Canal Fijo</v>
      </c>
      <c r="B3910" s="18">
        <f>VLOOKUP(J3910,Ref!A:C,3,0)</f>
        <v>0</v>
      </c>
      <c r="C3910" s="18">
        <f>VLOOKUP(J3910,Ref!A:D,4,0)</f>
        <v>0</v>
      </c>
      <c r="D3910" s="18" t="str">
        <f t="shared" si="183"/>
        <v>12/may</v>
      </c>
      <c r="E3910" s="18">
        <f t="shared" si="184"/>
        <v>4</v>
      </c>
      <c r="F3910" s="18">
        <v>1</v>
      </c>
      <c r="G3910" s="18">
        <f t="shared" si="185"/>
        <v>0</v>
      </c>
      <c r="H3910" s="3">
        <v>46154.647812499999</v>
      </c>
      <c r="I3910">
        <v>68009374</v>
      </c>
      <c r="J3910" t="s">
        <v>2021</v>
      </c>
      <c r="K3910" t="s">
        <v>1968</v>
      </c>
      <c r="L3910" t="s">
        <v>1969</v>
      </c>
      <c r="M3910" t="s">
        <v>1970</v>
      </c>
      <c r="O3910">
        <v>367022970000</v>
      </c>
      <c r="P3910">
        <v>16018</v>
      </c>
      <c r="Q3910">
        <v>-4</v>
      </c>
      <c r="R3910">
        <v>1</v>
      </c>
      <c r="S3910">
        <v>68009374</v>
      </c>
      <c r="U3910" t="s">
        <v>2373</v>
      </c>
      <c r="W3910" t="s">
        <v>3941</v>
      </c>
      <c r="X3910">
        <v>367022970000</v>
      </c>
      <c r="Y3910" t="s">
        <v>65</v>
      </c>
      <c r="Z3910" t="s">
        <v>66</v>
      </c>
      <c r="AF3910" t="s">
        <v>1976</v>
      </c>
      <c r="AG3910" t="s">
        <v>1972</v>
      </c>
      <c r="AL3910">
        <v>5</v>
      </c>
      <c r="AN3910" t="s">
        <v>1974</v>
      </c>
      <c r="AO3910">
        <v>0</v>
      </c>
      <c r="AQ3910">
        <v>2258455</v>
      </c>
      <c r="AR3910" t="s">
        <v>4605</v>
      </c>
      <c r="AS3910" t="s">
        <v>5883</v>
      </c>
      <c r="AT3910" t="s">
        <v>2022</v>
      </c>
    </row>
    <row r="3911" spans="1:46" x14ac:dyDescent="0.25">
      <c r="A3911" t="str">
        <f>_xlfn.XLOOKUP(I3911,UTILIZADAS[Contacto1],UTILIZADAS[Source.Name],,0)</f>
        <v>Cobros Abril Canal Fijo</v>
      </c>
      <c r="B3911" s="18">
        <f>VLOOKUP(J3911,Ref!A:C,3,0)</f>
        <v>0</v>
      </c>
      <c r="C3911" s="18">
        <f>VLOOKUP(J3911,Ref!A:D,4,0)</f>
        <v>0</v>
      </c>
      <c r="D3911" s="18" t="str">
        <f t="shared" si="183"/>
        <v>14/may</v>
      </c>
      <c r="E3911" s="18">
        <f t="shared" si="184"/>
        <v>4</v>
      </c>
      <c r="F3911" s="18">
        <v>1</v>
      </c>
      <c r="G3911" s="18">
        <f t="shared" si="185"/>
        <v>0</v>
      </c>
      <c r="H3911" s="3">
        <v>46156.728090277778</v>
      </c>
      <c r="I3911">
        <v>68009374</v>
      </c>
      <c r="J3911" t="s">
        <v>2021</v>
      </c>
      <c r="K3911" t="s">
        <v>1968</v>
      </c>
      <c r="L3911" t="s">
        <v>1969</v>
      </c>
      <c r="M3911" t="s">
        <v>1970</v>
      </c>
      <c r="O3911">
        <v>367022970000</v>
      </c>
      <c r="P3911">
        <v>16018</v>
      </c>
      <c r="Q3911">
        <v>-4</v>
      </c>
      <c r="R3911">
        <v>1</v>
      </c>
      <c r="S3911">
        <v>68009374</v>
      </c>
      <c r="U3911" t="s">
        <v>2373</v>
      </c>
      <c r="W3911" t="s">
        <v>3941</v>
      </c>
      <c r="X3911">
        <v>367022970000</v>
      </c>
      <c r="Y3911" t="s">
        <v>65</v>
      </c>
      <c r="Z3911" t="s">
        <v>66</v>
      </c>
      <c r="AF3911" t="s">
        <v>1976</v>
      </c>
      <c r="AG3911" t="s">
        <v>1972</v>
      </c>
      <c r="AL3911">
        <v>5</v>
      </c>
      <c r="AN3911" t="s">
        <v>1974</v>
      </c>
      <c r="AO3911">
        <v>0</v>
      </c>
      <c r="AQ3911">
        <v>2258455</v>
      </c>
      <c r="AR3911" t="s">
        <v>4605</v>
      </c>
      <c r="AS3911" t="s">
        <v>5883</v>
      </c>
      <c r="AT3911" t="s">
        <v>2022</v>
      </c>
    </row>
    <row r="3912" spans="1:46" x14ac:dyDescent="0.25">
      <c r="A3912" t="str">
        <f>_xlfn.XLOOKUP(I3912,UTILIZADAS[Contacto1],UTILIZADAS[Source.Name],,0)</f>
        <v>Cobros Abril Canal Fijo</v>
      </c>
      <c r="B3912" s="18">
        <f>VLOOKUP(J3912,Ref!A:C,3,0)</f>
        <v>0</v>
      </c>
      <c r="C3912" s="18">
        <f>VLOOKUP(J3912,Ref!A:D,4,0)</f>
        <v>0</v>
      </c>
      <c r="D3912" s="18" t="str">
        <f t="shared" si="183"/>
        <v>19/may</v>
      </c>
      <c r="E3912" s="18">
        <f t="shared" si="184"/>
        <v>4</v>
      </c>
      <c r="F3912" s="18">
        <v>1</v>
      </c>
      <c r="G3912" s="18">
        <f t="shared" si="185"/>
        <v>0</v>
      </c>
      <c r="H3912" s="3">
        <v>46161.407916666663</v>
      </c>
      <c r="I3912">
        <v>68009374</v>
      </c>
      <c r="J3912" t="s">
        <v>2021</v>
      </c>
      <c r="K3912" t="s">
        <v>1968</v>
      </c>
      <c r="L3912" t="s">
        <v>1969</v>
      </c>
      <c r="M3912" t="s">
        <v>1970</v>
      </c>
      <c r="O3912">
        <v>367022970000</v>
      </c>
      <c r="P3912">
        <v>16018</v>
      </c>
      <c r="Q3912">
        <v>-4</v>
      </c>
      <c r="R3912">
        <v>1</v>
      </c>
      <c r="S3912">
        <v>68009374</v>
      </c>
      <c r="U3912" t="s">
        <v>2373</v>
      </c>
      <c r="W3912" t="s">
        <v>3941</v>
      </c>
      <c r="X3912">
        <v>367022970000</v>
      </c>
      <c r="Y3912" t="s">
        <v>65</v>
      </c>
      <c r="Z3912" t="s">
        <v>66</v>
      </c>
      <c r="AF3912" t="s">
        <v>1976</v>
      </c>
      <c r="AG3912" t="s">
        <v>1972</v>
      </c>
      <c r="AL3912">
        <v>5</v>
      </c>
      <c r="AN3912" t="s">
        <v>1974</v>
      </c>
      <c r="AO3912">
        <v>0</v>
      </c>
      <c r="AQ3912">
        <v>2258455</v>
      </c>
      <c r="AR3912" t="s">
        <v>4605</v>
      </c>
      <c r="AS3912" t="s">
        <v>5883</v>
      </c>
      <c r="AT3912" t="s">
        <v>2022</v>
      </c>
    </row>
    <row r="3913" spans="1:46" x14ac:dyDescent="0.25">
      <c r="A3913" t="str">
        <f>_xlfn.XLOOKUP(I3913,UTILIZADAS[Contacto1],UTILIZADAS[Source.Name],,0)</f>
        <v>Cobros Abril Canal Fijo</v>
      </c>
      <c r="B3913" s="18">
        <f>VLOOKUP(J3913,Ref!A:C,3,0)</f>
        <v>1</v>
      </c>
      <c r="C3913" s="18">
        <f>VLOOKUP(J3913,Ref!A:D,4,0)</f>
        <v>1</v>
      </c>
      <c r="D3913" s="18" t="str">
        <f t="shared" si="183"/>
        <v>20/may</v>
      </c>
      <c r="E3913" s="18">
        <f t="shared" si="184"/>
        <v>4</v>
      </c>
      <c r="F3913" s="18">
        <v>1</v>
      </c>
      <c r="G3913" s="18">
        <f t="shared" si="185"/>
        <v>1</v>
      </c>
      <c r="H3913" s="3">
        <v>46162.618784722225</v>
      </c>
      <c r="I3913">
        <v>68009374</v>
      </c>
      <c r="J3913">
        <v>6003</v>
      </c>
      <c r="K3913" t="s">
        <v>1983</v>
      </c>
      <c r="L3913" t="s">
        <v>1897</v>
      </c>
      <c r="M3913" t="s">
        <v>1970</v>
      </c>
      <c r="O3913">
        <v>367022970000</v>
      </c>
      <c r="P3913">
        <v>16018</v>
      </c>
      <c r="Q3913">
        <v>-4</v>
      </c>
      <c r="R3913">
        <v>1</v>
      </c>
      <c r="S3913">
        <v>68009374</v>
      </c>
      <c r="U3913" t="s">
        <v>2373</v>
      </c>
      <c r="W3913" t="s">
        <v>3941</v>
      </c>
      <c r="X3913">
        <v>367022970000</v>
      </c>
      <c r="Y3913" t="s">
        <v>65</v>
      </c>
      <c r="Z3913" t="s">
        <v>66</v>
      </c>
      <c r="AF3913" t="s">
        <v>1976</v>
      </c>
      <c r="AG3913" t="s">
        <v>1972</v>
      </c>
      <c r="AL3913">
        <v>49</v>
      </c>
      <c r="AM3913" t="s">
        <v>1979</v>
      </c>
      <c r="AN3913" t="s">
        <v>1987</v>
      </c>
      <c r="AO3913">
        <v>0</v>
      </c>
      <c r="AQ3913">
        <v>2258455</v>
      </c>
      <c r="AR3913" t="s">
        <v>4605</v>
      </c>
      <c r="AS3913" t="s">
        <v>5883</v>
      </c>
      <c r="AT3913" t="s">
        <v>1892</v>
      </c>
    </row>
    <row r="3914" spans="1:46" x14ac:dyDescent="0.25">
      <c r="A3914" t="str">
        <f>_xlfn.XLOOKUP(I3914,UTILIZADAS[Contacto1],UTILIZADAS[Source.Name],,0)</f>
        <v>Cobros Mayo</v>
      </c>
      <c r="B3914" s="18">
        <f>VLOOKUP(J3914,Ref!A:C,3,0)</f>
        <v>0</v>
      </c>
      <c r="C3914" s="18">
        <f>VLOOKUP(J3914,Ref!A:D,4,0)</f>
        <v>0</v>
      </c>
      <c r="D3914" s="18" t="str">
        <f t="shared" si="183"/>
        <v>12/may</v>
      </c>
      <c r="E3914" s="18">
        <f t="shared" si="184"/>
        <v>5</v>
      </c>
      <c r="F3914" s="18">
        <v>1</v>
      </c>
      <c r="G3914" s="18">
        <f t="shared" si="185"/>
        <v>0</v>
      </c>
      <c r="H3914" s="3">
        <v>46154.648032407407</v>
      </c>
      <c r="I3914">
        <v>68010458</v>
      </c>
      <c r="J3914" t="s">
        <v>2021</v>
      </c>
      <c r="K3914" t="s">
        <v>1968</v>
      </c>
      <c r="L3914" t="s">
        <v>1969</v>
      </c>
      <c r="M3914" t="s">
        <v>1970</v>
      </c>
      <c r="O3914">
        <v>363053080000</v>
      </c>
      <c r="P3914">
        <v>16018</v>
      </c>
      <c r="Q3914">
        <v>-4</v>
      </c>
      <c r="R3914">
        <v>1</v>
      </c>
      <c r="S3914">
        <v>68010458</v>
      </c>
      <c r="U3914" t="s">
        <v>6200</v>
      </c>
      <c r="W3914" t="s">
        <v>5448</v>
      </c>
      <c r="X3914">
        <v>363053080000</v>
      </c>
      <c r="Y3914" t="s">
        <v>65</v>
      </c>
      <c r="Z3914" t="s">
        <v>66</v>
      </c>
      <c r="AF3914" t="s">
        <v>1976</v>
      </c>
      <c r="AG3914" t="s">
        <v>1972</v>
      </c>
      <c r="AL3914">
        <v>5</v>
      </c>
      <c r="AN3914" t="s">
        <v>1974</v>
      </c>
      <c r="AO3914">
        <v>0</v>
      </c>
      <c r="AQ3914">
        <v>2258456</v>
      </c>
      <c r="AR3914" t="s">
        <v>4605</v>
      </c>
      <c r="AS3914" t="s">
        <v>5883</v>
      </c>
      <c r="AT3914" t="s">
        <v>2022</v>
      </c>
    </row>
    <row r="3915" spans="1:46" x14ac:dyDescent="0.25">
      <c r="A3915" t="str">
        <f>_xlfn.XLOOKUP(I3915,UTILIZADAS[Contacto1],UTILIZADAS[Source.Name],,0)</f>
        <v>Cobros Mayo</v>
      </c>
      <c r="B3915" s="18">
        <f>VLOOKUP(J3915,Ref!A:C,3,0)</f>
        <v>0</v>
      </c>
      <c r="C3915" s="18">
        <f>VLOOKUP(J3915,Ref!A:D,4,0)</f>
        <v>0</v>
      </c>
      <c r="D3915" s="18" t="str">
        <f t="shared" si="183"/>
        <v>14/may</v>
      </c>
      <c r="E3915" s="18">
        <f t="shared" si="184"/>
        <v>5</v>
      </c>
      <c r="F3915" s="18">
        <v>1</v>
      </c>
      <c r="G3915" s="18">
        <f t="shared" si="185"/>
        <v>0</v>
      </c>
      <c r="H3915" s="3">
        <v>46156.72828703704</v>
      </c>
      <c r="I3915">
        <v>68010458</v>
      </c>
      <c r="J3915" t="s">
        <v>2021</v>
      </c>
      <c r="K3915" t="s">
        <v>1968</v>
      </c>
      <c r="L3915" t="s">
        <v>1969</v>
      </c>
      <c r="M3915" t="s">
        <v>1970</v>
      </c>
      <c r="O3915">
        <v>363053080000</v>
      </c>
      <c r="P3915">
        <v>16018</v>
      </c>
      <c r="Q3915">
        <v>-4</v>
      </c>
      <c r="R3915">
        <v>1</v>
      </c>
      <c r="S3915">
        <v>68010458</v>
      </c>
      <c r="U3915" t="s">
        <v>6200</v>
      </c>
      <c r="W3915" t="s">
        <v>5448</v>
      </c>
      <c r="X3915">
        <v>363053080000</v>
      </c>
      <c r="Y3915" t="s">
        <v>65</v>
      </c>
      <c r="Z3915" t="s">
        <v>66</v>
      </c>
      <c r="AF3915" t="s">
        <v>1976</v>
      </c>
      <c r="AG3915" t="s">
        <v>1972</v>
      </c>
      <c r="AL3915">
        <v>5</v>
      </c>
      <c r="AN3915" t="s">
        <v>1974</v>
      </c>
      <c r="AO3915">
        <v>0</v>
      </c>
      <c r="AQ3915">
        <v>2258456</v>
      </c>
      <c r="AR3915" t="s">
        <v>4605</v>
      </c>
      <c r="AS3915" t="s">
        <v>5883</v>
      </c>
      <c r="AT3915" t="s">
        <v>2022</v>
      </c>
    </row>
    <row r="3916" spans="1:46" x14ac:dyDescent="0.25">
      <c r="A3916" t="str">
        <f>_xlfn.XLOOKUP(I3916,UTILIZADAS[Contacto1],UTILIZADAS[Source.Name],,0)</f>
        <v>Cobros Mayo</v>
      </c>
      <c r="B3916" s="18">
        <f>VLOOKUP(J3916,Ref!A:C,3,0)</f>
        <v>0</v>
      </c>
      <c r="C3916" s="18">
        <f>VLOOKUP(J3916,Ref!A:D,4,0)</f>
        <v>0</v>
      </c>
      <c r="D3916" s="18" t="str">
        <f t="shared" si="183"/>
        <v>19/may</v>
      </c>
      <c r="E3916" s="18">
        <f t="shared" si="184"/>
        <v>5</v>
      </c>
      <c r="F3916" s="18">
        <v>1</v>
      </c>
      <c r="G3916" s="18">
        <f t="shared" si="185"/>
        <v>0</v>
      </c>
      <c r="H3916" s="3">
        <v>46161.408900462964</v>
      </c>
      <c r="I3916">
        <v>68010458</v>
      </c>
      <c r="J3916" t="s">
        <v>2021</v>
      </c>
      <c r="K3916" t="s">
        <v>1968</v>
      </c>
      <c r="L3916" t="s">
        <v>1969</v>
      </c>
      <c r="M3916" t="s">
        <v>1970</v>
      </c>
      <c r="O3916">
        <v>363053080000</v>
      </c>
      <c r="P3916">
        <v>16018</v>
      </c>
      <c r="Q3916">
        <v>-4</v>
      </c>
      <c r="R3916">
        <v>1</v>
      </c>
      <c r="S3916">
        <v>68010458</v>
      </c>
      <c r="U3916" t="s">
        <v>6200</v>
      </c>
      <c r="W3916" t="s">
        <v>5448</v>
      </c>
      <c r="X3916">
        <v>363053080000</v>
      </c>
      <c r="Y3916" t="s">
        <v>65</v>
      </c>
      <c r="Z3916" t="s">
        <v>66</v>
      </c>
      <c r="AF3916" t="s">
        <v>1976</v>
      </c>
      <c r="AG3916" t="s">
        <v>1972</v>
      </c>
      <c r="AL3916">
        <v>5</v>
      </c>
      <c r="AN3916" t="s">
        <v>1974</v>
      </c>
      <c r="AO3916">
        <v>0</v>
      </c>
      <c r="AQ3916">
        <v>2258456</v>
      </c>
      <c r="AR3916" t="s">
        <v>4605</v>
      </c>
      <c r="AS3916" t="s">
        <v>5883</v>
      </c>
      <c r="AT3916" t="s">
        <v>2022</v>
      </c>
    </row>
    <row r="3917" spans="1:46" x14ac:dyDescent="0.25">
      <c r="A3917" t="str">
        <f>_xlfn.XLOOKUP(I3917,UTILIZADAS[Contacto1],UTILIZADAS[Source.Name],,0)</f>
        <v>Cobros Mayo</v>
      </c>
      <c r="B3917" s="18">
        <f>VLOOKUP(J3917,Ref!A:C,3,0)</f>
        <v>0</v>
      </c>
      <c r="C3917" s="18">
        <f>VLOOKUP(J3917,Ref!A:D,4,0)</f>
        <v>0</v>
      </c>
      <c r="D3917" s="18" t="str">
        <f t="shared" si="183"/>
        <v>20/may</v>
      </c>
      <c r="E3917" s="18">
        <f t="shared" si="184"/>
        <v>5</v>
      </c>
      <c r="F3917" s="18">
        <v>1</v>
      </c>
      <c r="G3917" s="18">
        <f t="shared" si="185"/>
        <v>0</v>
      </c>
      <c r="H3917" s="3">
        <v>46162.620138888888</v>
      </c>
      <c r="I3917">
        <v>68010458</v>
      </c>
      <c r="J3917" t="s">
        <v>2023</v>
      </c>
      <c r="K3917" t="s">
        <v>1968</v>
      </c>
      <c r="L3917" t="s">
        <v>1969</v>
      </c>
      <c r="M3917" t="s">
        <v>1970</v>
      </c>
      <c r="O3917">
        <v>363053080000</v>
      </c>
      <c r="P3917">
        <v>16018</v>
      </c>
      <c r="Q3917">
        <v>-4</v>
      </c>
      <c r="R3917">
        <v>1</v>
      </c>
      <c r="S3917">
        <v>68010458</v>
      </c>
      <c r="U3917" t="s">
        <v>6200</v>
      </c>
      <c r="W3917" t="s">
        <v>5448</v>
      </c>
      <c r="X3917">
        <v>363053080000</v>
      </c>
      <c r="Y3917" t="s">
        <v>65</v>
      </c>
      <c r="Z3917" t="s">
        <v>66</v>
      </c>
      <c r="AF3917" t="s">
        <v>1976</v>
      </c>
      <c r="AG3917" t="s">
        <v>1972</v>
      </c>
      <c r="AL3917">
        <v>0</v>
      </c>
      <c r="AN3917" t="s">
        <v>1974</v>
      </c>
      <c r="AO3917">
        <v>0</v>
      </c>
      <c r="AQ3917">
        <v>2258456</v>
      </c>
      <c r="AR3917" t="s">
        <v>4605</v>
      </c>
      <c r="AS3917" t="s">
        <v>5883</v>
      </c>
      <c r="AT3917" t="s">
        <v>2024</v>
      </c>
    </row>
    <row r="3918" spans="1:46" x14ac:dyDescent="0.25">
      <c r="A3918" t="str">
        <f>_xlfn.XLOOKUP(I3918,UTILIZADAS[Contacto1],UTILIZADAS[Source.Name],,0)</f>
        <v>Cobros Mayo</v>
      </c>
      <c r="B3918" s="18">
        <f>VLOOKUP(J3918,Ref!A:C,3,0)</f>
        <v>1</v>
      </c>
      <c r="C3918" s="18">
        <f>VLOOKUP(J3918,Ref!A:D,4,0)</f>
        <v>1</v>
      </c>
      <c r="D3918" s="18" t="str">
        <f t="shared" si="183"/>
        <v>20/may</v>
      </c>
      <c r="E3918" s="18">
        <f t="shared" si="184"/>
        <v>5</v>
      </c>
      <c r="F3918" s="18">
        <v>1</v>
      </c>
      <c r="G3918" s="18">
        <f t="shared" si="185"/>
        <v>1</v>
      </c>
      <c r="H3918" s="3">
        <v>46162.693206018521</v>
      </c>
      <c r="I3918">
        <v>68010458</v>
      </c>
      <c r="J3918">
        <v>6003</v>
      </c>
      <c r="K3918" t="s">
        <v>1983</v>
      </c>
      <c r="L3918" t="s">
        <v>1897</v>
      </c>
      <c r="M3918" t="s">
        <v>1970</v>
      </c>
      <c r="O3918">
        <v>363053080000</v>
      </c>
      <c r="P3918">
        <v>16018</v>
      </c>
      <c r="Q3918">
        <v>-4</v>
      </c>
      <c r="R3918">
        <v>1</v>
      </c>
      <c r="S3918">
        <v>68010458</v>
      </c>
      <c r="U3918" t="s">
        <v>6200</v>
      </c>
      <c r="W3918" t="s">
        <v>5448</v>
      </c>
      <c r="X3918">
        <v>363053080000</v>
      </c>
      <c r="Y3918" t="s">
        <v>65</v>
      </c>
      <c r="Z3918" t="s">
        <v>66</v>
      </c>
      <c r="AF3918" t="s">
        <v>1976</v>
      </c>
      <c r="AG3918" t="s">
        <v>1972</v>
      </c>
      <c r="AL3918">
        <v>19</v>
      </c>
      <c r="AM3918" t="s">
        <v>1979</v>
      </c>
      <c r="AN3918" t="s">
        <v>1987</v>
      </c>
      <c r="AO3918">
        <v>0</v>
      </c>
      <c r="AQ3918">
        <v>2258456</v>
      </c>
      <c r="AR3918" t="s">
        <v>4605</v>
      </c>
      <c r="AS3918" t="s">
        <v>5883</v>
      </c>
      <c r="AT3918" t="s">
        <v>1892</v>
      </c>
    </row>
    <row r="3919" spans="1:46" x14ac:dyDescent="0.25">
      <c r="A3919" t="str">
        <f>_xlfn.XLOOKUP(I3919,UTILIZADAS[Contacto1],UTILIZADAS[Source.Name],,0)</f>
        <v>Cobros Mayo</v>
      </c>
      <c r="B3919" s="18">
        <f>VLOOKUP(J3919,Ref!A:C,3,0)</f>
        <v>0</v>
      </c>
      <c r="C3919" s="18">
        <f>VLOOKUP(J3919,Ref!A:D,4,0)</f>
        <v>0</v>
      </c>
      <c r="D3919" s="18" t="str">
        <f t="shared" si="183"/>
        <v>12/may</v>
      </c>
      <c r="E3919" s="18">
        <f t="shared" si="184"/>
        <v>2</v>
      </c>
      <c r="F3919" s="18">
        <v>1</v>
      </c>
      <c r="G3919" s="18">
        <f t="shared" si="185"/>
        <v>0</v>
      </c>
      <c r="H3919" s="3">
        <v>46154.648981481485</v>
      </c>
      <c r="I3919">
        <v>68034721</v>
      </c>
      <c r="J3919" t="s">
        <v>2023</v>
      </c>
      <c r="K3919" t="s">
        <v>1968</v>
      </c>
      <c r="L3919" t="s">
        <v>1969</v>
      </c>
      <c r="M3919" t="s">
        <v>1970</v>
      </c>
      <c r="O3919">
        <v>367052350000</v>
      </c>
      <c r="P3919">
        <v>16018</v>
      </c>
      <c r="Q3919">
        <v>-4</v>
      </c>
      <c r="R3919">
        <v>1</v>
      </c>
      <c r="S3919">
        <v>68034721</v>
      </c>
      <c r="U3919" t="s">
        <v>6201</v>
      </c>
      <c r="W3919" t="s">
        <v>5450</v>
      </c>
      <c r="X3919">
        <v>367052350000</v>
      </c>
      <c r="Y3919" t="s">
        <v>65</v>
      </c>
      <c r="Z3919" t="s">
        <v>66</v>
      </c>
      <c r="AF3919" t="s">
        <v>1976</v>
      </c>
      <c r="AG3919" t="s">
        <v>1972</v>
      </c>
      <c r="AL3919">
        <v>0</v>
      </c>
      <c r="AN3919" t="s">
        <v>1974</v>
      </c>
      <c r="AO3919">
        <v>0</v>
      </c>
      <c r="AQ3919">
        <v>2258457</v>
      </c>
      <c r="AR3919" t="s">
        <v>4605</v>
      </c>
      <c r="AS3919" t="s">
        <v>5883</v>
      </c>
      <c r="AT3919" t="s">
        <v>2024</v>
      </c>
    </row>
    <row r="3920" spans="1:46" x14ac:dyDescent="0.25">
      <c r="A3920" t="str">
        <f>_xlfn.XLOOKUP(I3920,UTILIZADAS[Contacto1],UTILIZADAS[Source.Name],,0)</f>
        <v>Cobros Mayo</v>
      </c>
      <c r="B3920" s="18">
        <f>VLOOKUP(J3920,Ref!A:C,3,0)</f>
        <v>1</v>
      </c>
      <c r="C3920" s="18">
        <f>VLOOKUP(J3920,Ref!A:D,4,0)</f>
        <v>1</v>
      </c>
      <c r="D3920" s="18" t="str">
        <f t="shared" si="183"/>
        <v>13/may</v>
      </c>
      <c r="E3920" s="18">
        <f t="shared" si="184"/>
        <v>2</v>
      </c>
      <c r="F3920" s="18">
        <v>1</v>
      </c>
      <c r="G3920" s="18">
        <f t="shared" si="185"/>
        <v>1</v>
      </c>
      <c r="H3920" s="3">
        <v>46155.439872685187</v>
      </c>
      <c r="I3920">
        <v>68034721</v>
      </c>
      <c r="J3920">
        <v>6007</v>
      </c>
      <c r="K3920" t="s">
        <v>1983</v>
      </c>
      <c r="L3920" t="s">
        <v>1897</v>
      </c>
      <c r="M3920" t="s">
        <v>1970</v>
      </c>
      <c r="O3920">
        <v>367052350000</v>
      </c>
      <c r="P3920">
        <v>16018</v>
      </c>
      <c r="Q3920">
        <v>-4</v>
      </c>
      <c r="R3920">
        <v>1</v>
      </c>
      <c r="S3920">
        <v>68034721</v>
      </c>
      <c r="U3920" t="s">
        <v>6201</v>
      </c>
      <c r="W3920" t="s">
        <v>5450</v>
      </c>
      <c r="X3920">
        <v>367052350000</v>
      </c>
      <c r="Y3920" t="s">
        <v>65</v>
      </c>
      <c r="Z3920" t="s">
        <v>66</v>
      </c>
      <c r="AF3920" t="s">
        <v>1976</v>
      </c>
      <c r="AG3920" t="s">
        <v>1972</v>
      </c>
      <c r="AL3920">
        <v>129</v>
      </c>
      <c r="AM3920" t="s">
        <v>1979</v>
      </c>
      <c r="AN3920" t="s">
        <v>1987</v>
      </c>
      <c r="AO3920">
        <v>0</v>
      </c>
      <c r="AQ3920">
        <v>2258457</v>
      </c>
      <c r="AR3920" t="s">
        <v>4605</v>
      </c>
      <c r="AS3920" t="s">
        <v>5883</v>
      </c>
      <c r="AT3920" t="s">
        <v>1898</v>
      </c>
    </row>
    <row r="3921" spans="1:46" x14ac:dyDescent="0.25">
      <c r="A3921" t="str">
        <f>_xlfn.XLOOKUP(I3921,UTILIZADAS[Contacto1],UTILIZADAS[Source.Name],,0)</f>
        <v>Cobros Abril Canal Fijo</v>
      </c>
      <c r="B3921" s="18">
        <f>VLOOKUP(J3921,Ref!A:C,3,0)</f>
        <v>0</v>
      </c>
      <c r="C3921" s="18">
        <f>VLOOKUP(J3921,Ref!A:D,4,0)</f>
        <v>0</v>
      </c>
      <c r="D3921" s="18" t="str">
        <f t="shared" si="183"/>
        <v>12/may</v>
      </c>
      <c r="E3921" s="18">
        <f t="shared" si="184"/>
        <v>3</v>
      </c>
      <c r="F3921" s="18">
        <v>1</v>
      </c>
      <c r="G3921" s="18">
        <f t="shared" si="185"/>
        <v>0</v>
      </c>
      <c r="H3921" s="3">
        <v>46154.649375000001</v>
      </c>
      <c r="I3921">
        <v>68039283</v>
      </c>
      <c r="J3921" t="s">
        <v>2021</v>
      </c>
      <c r="K3921" t="s">
        <v>1968</v>
      </c>
      <c r="L3921" t="s">
        <v>1969</v>
      </c>
      <c r="M3921" t="s">
        <v>1970</v>
      </c>
      <c r="O3921">
        <v>352358880000</v>
      </c>
      <c r="P3921">
        <v>16018</v>
      </c>
      <c r="Q3921">
        <v>-4</v>
      </c>
      <c r="R3921">
        <v>1</v>
      </c>
      <c r="S3921">
        <v>68039283</v>
      </c>
      <c r="U3921" t="s">
        <v>2280</v>
      </c>
      <c r="W3921" t="s">
        <v>3827</v>
      </c>
      <c r="X3921">
        <v>352358880000</v>
      </c>
      <c r="Y3921" t="s">
        <v>65</v>
      </c>
      <c r="Z3921" t="s">
        <v>66</v>
      </c>
      <c r="AF3921" t="s">
        <v>1976</v>
      </c>
      <c r="AG3921" t="s">
        <v>1972</v>
      </c>
      <c r="AL3921">
        <v>5</v>
      </c>
      <c r="AN3921" t="s">
        <v>1974</v>
      </c>
      <c r="AO3921">
        <v>0</v>
      </c>
      <c r="AQ3921">
        <v>2258458</v>
      </c>
      <c r="AR3921" t="s">
        <v>4605</v>
      </c>
      <c r="AS3921" t="s">
        <v>5883</v>
      </c>
      <c r="AT3921" t="s">
        <v>2022</v>
      </c>
    </row>
    <row r="3922" spans="1:46" x14ac:dyDescent="0.25">
      <c r="A3922" t="str">
        <f>_xlfn.XLOOKUP(I3922,UTILIZADAS[Contacto1],UTILIZADAS[Source.Name],,0)</f>
        <v>Cobros Abril Canal Fijo</v>
      </c>
      <c r="B3922" s="18">
        <f>VLOOKUP(J3922,Ref!A:C,3,0)</f>
        <v>0</v>
      </c>
      <c r="C3922" s="18">
        <f>VLOOKUP(J3922,Ref!A:D,4,0)</f>
        <v>0</v>
      </c>
      <c r="D3922" s="18" t="str">
        <f t="shared" si="183"/>
        <v>14/may</v>
      </c>
      <c r="E3922" s="18">
        <f t="shared" si="184"/>
        <v>3</v>
      </c>
      <c r="F3922" s="18">
        <v>1</v>
      </c>
      <c r="G3922" s="18">
        <f t="shared" si="185"/>
        <v>0</v>
      </c>
      <c r="H3922" s="3">
        <v>46156.728703703702</v>
      </c>
      <c r="I3922">
        <v>68039283</v>
      </c>
      <c r="J3922" t="s">
        <v>2021</v>
      </c>
      <c r="K3922" t="s">
        <v>1968</v>
      </c>
      <c r="L3922" t="s">
        <v>1969</v>
      </c>
      <c r="M3922" t="s">
        <v>1970</v>
      </c>
      <c r="O3922">
        <v>352358880000</v>
      </c>
      <c r="P3922">
        <v>16018</v>
      </c>
      <c r="Q3922">
        <v>-4</v>
      </c>
      <c r="R3922">
        <v>1</v>
      </c>
      <c r="S3922">
        <v>68039283</v>
      </c>
      <c r="U3922" t="s">
        <v>2280</v>
      </c>
      <c r="W3922" t="s">
        <v>3827</v>
      </c>
      <c r="X3922">
        <v>352358880000</v>
      </c>
      <c r="Y3922" t="s">
        <v>65</v>
      </c>
      <c r="Z3922" t="s">
        <v>66</v>
      </c>
      <c r="AF3922" t="s">
        <v>1976</v>
      </c>
      <c r="AG3922" t="s">
        <v>1972</v>
      </c>
      <c r="AL3922">
        <v>5</v>
      </c>
      <c r="AN3922" t="s">
        <v>1974</v>
      </c>
      <c r="AO3922">
        <v>0</v>
      </c>
      <c r="AQ3922">
        <v>2258458</v>
      </c>
      <c r="AR3922" t="s">
        <v>4605</v>
      </c>
      <c r="AS3922" t="s">
        <v>5883</v>
      </c>
      <c r="AT3922" t="s">
        <v>2022</v>
      </c>
    </row>
    <row r="3923" spans="1:46" x14ac:dyDescent="0.25">
      <c r="A3923" t="str">
        <f>_xlfn.XLOOKUP(I3923,UTILIZADAS[Contacto1],UTILIZADAS[Source.Name],,0)</f>
        <v>Cobros Abril Canal Fijo</v>
      </c>
      <c r="B3923" s="18">
        <f>VLOOKUP(J3923,Ref!A:C,3,0)</f>
        <v>1</v>
      </c>
      <c r="C3923" s="18">
        <f>VLOOKUP(J3923,Ref!A:D,4,0)</f>
        <v>1</v>
      </c>
      <c r="D3923" s="18" t="str">
        <f t="shared" si="183"/>
        <v>19/may</v>
      </c>
      <c r="E3923" s="18">
        <f t="shared" si="184"/>
        <v>3</v>
      </c>
      <c r="F3923" s="18">
        <v>1</v>
      </c>
      <c r="G3923" s="18">
        <f t="shared" si="185"/>
        <v>1</v>
      </c>
      <c r="H3923" s="3">
        <v>46161.408854166664</v>
      </c>
      <c r="I3923">
        <v>68039283</v>
      </c>
      <c r="J3923">
        <v>6003</v>
      </c>
      <c r="K3923" t="s">
        <v>1983</v>
      </c>
      <c r="L3923" t="s">
        <v>1897</v>
      </c>
      <c r="M3923" t="s">
        <v>1970</v>
      </c>
      <c r="O3923">
        <v>352358880000</v>
      </c>
      <c r="P3923">
        <v>16018</v>
      </c>
      <c r="Q3923">
        <v>-4</v>
      </c>
      <c r="R3923">
        <v>1</v>
      </c>
      <c r="S3923">
        <v>68039283</v>
      </c>
      <c r="U3923" t="s">
        <v>2280</v>
      </c>
      <c r="W3923" t="s">
        <v>3827</v>
      </c>
      <c r="X3923">
        <v>352358880000</v>
      </c>
      <c r="Y3923" t="s">
        <v>65</v>
      </c>
      <c r="Z3923" t="s">
        <v>66</v>
      </c>
      <c r="AF3923" t="s">
        <v>1976</v>
      </c>
      <c r="AG3923" t="s">
        <v>1972</v>
      </c>
      <c r="AL3923">
        <v>39</v>
      </c>
      <c r="AM3923" t="s">
        <v>1979</v>
      </c>
      <c r="AN3923" t="s">
        <v>1987</v>
      </c>
      <c r="AO3923">
        <v>0</v>
      </c>
      <c r="AQ3923">
        <v>2258458</v>
      </c>
      <c r="AR3923" t="s">
        <v>4605</v>
      </c>
      <c r="AS3923" t="s">
        <v>5883</v>
      </c>
      <c r="AT3923" t="s">
        <v>1892</v>
      </c>
    </row>
    <row r="3924" spans="1:46" x14ac:dyDescent="0.25">
      <c r="A3924" t="e">
        <f>_xlfn.XLOOKUP(I3924,UTILIZADAS[Contacto1],UTILIZADAS[Source.Name],,0)</f>
        <v>#N/A</v>
      </c>
      <c r="B3924" s="18">
        <f>VLOOKUP(J3924,Ref!A:C,3,0)</f>
        <v>1</v>
      </c>
      <c r="C3924" s="18">
        <f>VLOOKUP(J3924,Ref!A:D,4,0)</f>
        <v>1</v>
      </c>
      <c r="D3924" s="18" t="str">
        <f t="shared" si="183"/>
        <v>07/may</v>
      </c>
      <c r="E3924" s="18">
        <f t="shared" si="184"/>
        <v>1</v>
      </c>
      <c r="F3924" s="18">
        <v>1</v>
      </c>
      <c r="G3924" s="18">
        <f t="shared" si="185"/>
        <v>1</v>
      </c>
      <c r="H3924" s="3">
        <v>46149.704062500001</v>
      </c>
      <c r="I3924">
        <v>68044367</v>
      </c>
      <c r="J3924">
        <v>6007</v>
      </c>
      <c r="K3924" t="s">
        <v>1983</v>
      </c>
      <c r="L3924" t="s">
        <v>1897</v>
      </c>
      <c r="M3924" t="s">
        <v>1970</v>
      </c>
      <c r="O3924">
        <v>369009590000</v>
      </c>
      <c r="P3924">
        <v>16016</v>
      </c>
      <c r="Q3924">
        <v>-4</v>
      </c>
      <c r="R3924">
        <v>1</v>
      </c>
      <c r="S3924">
        <v>68044367</v>
      </c>
      <c r="U3924" t="s">
        <v>6202</v>
      </c>
      <c r="W3924" t="s">
        <v>5810</v>
      </c>
      <c r="X3924">
        <v>369009590000</v>
      </c>
      <c r="Y3924" t="s">
        <v>82</v>
      </c>
      <c r="Z3924" t="s">
        <v>66</v>
      </c>
      <c r="AF3924" t="s">
        <v>1976</v>
      </c>
      <c r="AG3924" t="s">
        <v>1972</v>
      </c>
      <c r="AL3924">
        <v>100</v>
      </c>
      <c r="AM3924" t="s">
        <v>1979</v>
      </c>
      <c r="AN3924" t="s">
        <v>1977</v>
      </c>
      <c r="AO3924">
        <v>0</v>
      </c>
      <c r="AQ3924">
        <v>2198604</v>
      </c>
      <c r="AR3924" t="s">
        <v>2020</v>
      </c>
      <c r="AS3924" t="s">
        <v>2020</v>
      </c>
      <c r="AT3924" t="s">
        <v>1898</v>
      </c>
    </row>
    <row r="3925" spans="1:46" x14ac:dyDescent="0.25">
      <c r="A3925" t="str">
        <f>_xlfn.XLOOKUP(I3925,UTILIZADAS[Contacto1],UTILIZADAS[Source.Name],,0)</f>
        <v>Cobros Abril Canal Fijo</v>
      </c>
      <c r="B3925" s="18">
        <f>VLOOKUP(J3925,Ref!A:C,3,0)</f>
        <v>0</v>
      </c>
      <c r="C3925" s="18">
        <f>VLOOKUP(J3925,Ref!A:D,4,0)</f>
        <v>0</v>
      </c>
      <c r="D3925" s="18" t="str">
        <f t="shared" si="183"/>
        <v>04/may</v>
      </c>
      <c r="E3925" s="18">
        <f t="shared" si="184"/>
        <v>5</v>
      </c>
      <c r="F3925" s="18">
        <v>1</v>
      </c>
      <c r="G3925" s="18">
        <f t="shared" si="185"/>
        <v>0</v>
      </c>
      <c r="H3925" s="3">
        <v>46146.607766203706</v>
      </c>
      <c r="I3925">
        <v>68057007</v>
      </c>
      <c r="J3925" t="s">
        <v>1967</v>
      </c>
      <c r="K3925" t="s">
        <v>1968</v>
      </c>
      <c r="L3925" t="s">
        <v>1969</v>
      </c>
      <c r="M3925" t="s">
        <v>1970</v>
      </c>
      <c r="O3925">
        <v>351366550000</v>
      </c>
      <c r="P3925">
        <v>16017</v>
      </c>
      <c r="Q3925">
        <v>-4</v>
      </c>
      <c r="R3925">
        <v>1</v>
      </c>
      <c r="S3925">
        <v>68057007</v>
      </c>
      <c r="U3925" t="s">
        <v>497</v>
      </c>
      <c r="W3925" t="s">
        <v>498</v>
      </c>
      <c r="X3925" t="s">
        <v>2551</v>
      </c>
      <c r="Y3925" t="s">
        <v>65</v>
      </c>
      <c r="Z3925">
        <v>351366550000</v>
      </c>
      <c r="AG3925" t="s">
        <v>1972</v>
      </c>
      <c r="AI3925" t="s">
        <v>3638</v>
      </c>
      <c r="AL3925">
        <v>0</v>
      </c>
      <c r="AN3925" t="s">
        <v>1974</v>
      </c>
      <c r="AO3925">
        <v>0</v>
      </c>
      <c r="AQ3925">
        <v>2252734</v>
      </c>
      <c r="AR3925" t="s">
        <v>2241</v>
      </c>
      <c r="AS3925" t="s">
        <v>4163</v>
      </c>
      <c r="AT3925" t="s">
        <v>1975</v>
      </c>
    </row>
    <row r="3926" spans="1:46" x14ac:dyDescent="0.25">
      <c r="A3926" t="str">
        <f>_xlfn.XLOOKUP(I3926,UTILIZADAS[Contacto1],UTILIZADAS[Source.Name],,0)</f>
        <v>Cobros Abril Canal Fijo</v>
      </c>
      <c r="B3926" s="18">
        <f>VLOOKUP(J3926,Ref!A:C,3,0)</f>
        <v>0</v>
      </c>
      <c r="C3926" s="18">
        <f>VLOOKUP(J3926,Ref!A:D,4,0)</f>
        <v>0</v>
      </c>
      <c r="D3926" s="18" t="str">
        <f t="shared" si="183"/>
        <v>06/may</v>
      </c>
      <c r="E3926" s="18">
        <f t="shared" si="184"/>
        <v>5</v>
      </c>
      <c r="F3926" s="18">
        <v>1</v>
      </c>
      <c r="G3926" s="18">
        <f t="shared" si="185"/>
        <v>0</v>
      </c>
      <c r="H3926" s="3">
        <v>46148.601574074077</v>
      </c>
      <c r="I3926">
        <v>68057007</v>
      </c>
      <c r="J3926" t="s">
        <v>2021</v>
      </c>
      <c r="K3926" t="s">
        <v>1968</v>
      </c>
      <c r="L3926" t="s">
        <v>1969</v>
      </c>
      <c r="M3926" t="s">
        <v>1970</v>
      </c>
      <c r="O3926">
        <v>351366550000</v>
      </c>
      <c r="P3926">
        <v>16017</v>
      </c>
      <c r="Q3926">
        <v>-4</v>
      </c>
      <c r="R3926">
        <v>1</v>
      </c>
      <c r="S3926">
        <v>68057007</v>
      </c>
      <c r="U3926" t="s">
        <v>497</v>
      </c>
      <c r="W3926" t="s">
        <v>498</v>
      </c>
      <c r="X3926" t="s">
        <v>2551</v>
      </c>
      <c r="Y3926" t="s">
        <v>65</v>
      </c>
      <c r="Z3926">
        <v>351366550000</v>
      </c>
      <c r="AG3926" t="s">
        <v>1972</v>
      </c>
      <c r="AI3926" t="s">
        <v>3638</v>
      </c>
      <c r="AL3926">
        <v>5</v>
      </c>
      <c r="AN3926" t="s">
        <v>1974</v>
      </c>
      <c r="AO3926">
        <v>0</v>
      </c>
      <c r="AQ3926">
        <v>2252734</v>
      </c>
      <c r="AR3926" t="s">
        <v>2241</v>
      </c>
      <c r="AS3926" t="s">
        <v>4163</v>
      </c>
      <c r="AT3926" t="s">
        <v>2022</v>
      </c>
    </row>
    <row r="3927" spans="1:46" x14ac:dyDescent="0.25">
      <c r="A3927" t="str">
        <f>_xlfn.XLOOKUP(I3927,UTILIZADAS[Contacto1],UTILIZADAS[Source.Name],,0)</f>
        <v>Cobros Abril Canal Fijo</v>
      </c>
      <c r="B3927" s="18">
        <f>VLOOKUP(J3927,Ref!A:C,3,0)</f>
        <v>0</v>
      </c>
      <c r="C3927" s="18">
        <f>VLOOKUP(J3927,Ref!A:D,4,0)</f>
        <v>0</v>
      </c>
      <c r="D3927" s="18" t="str">
        <f t="shared" si="183"/>
        <v>09/may</v>
      </c>
      <c r="E3927" s="18">
        <f t="shared" si="184"/>
        <v>5</v>
      </c>
      <c r="F3927" s="18">
        <v>1</v>
      </c>
      <c r="G3927" s="18">
        <f t="shared" si="185"/>
        <v>0</v>
      </c>
      <c r="H3927" s="3">
        <v>46151.38144675926</v>
      </c>
      <c r="I3927">
        <v>68057007</v>
      </c>
      <c r="J3927" t="s">
        <v>2021</v>
      </c>
      <c r="K3927" t="s">
        <v>1968</v>
      </c>
      <c r="L3927" t="s">
        <v>1969</v>
      </c>
      <c r="M3927" t="s">
        <v>1970</v>
      </c>
      <c r="O3927">
        <v>351366550000</v>
      </c>
      <c r="P3927">
        <v>16017</v>
      </c>
      <c r="Q3927">
        <v>-4</v>
      </c>
      <c r="R3927">
        <v>1</v>
      </c>
      <c r="S3927">
        <v>68057007</v>
      </c>
      <c r="U3927" t="s">
        <v>497</v>
      </c>
      <c r="W3927" t="s">
        <v>498</v>
      </c>
      <c r="X3927" t="s">
        <v>2551</v>
      </c>
      <c r="Y3927" t="s">
        <v>65</v>
      </c>
      <c r="Z3927">
        <v>351366550000</v>
      </c>
      <c r="AG3927" t="s">
        <v>1972</v>
      </c>
      <c r="AI3927" t="s">
        <v>3638</v>
      </c>
      <c r="AL3927">
        <v>5</v>
      </c>
      <c r="AN3927" t="s">
        <v>1974</v>
      </c>
      <c r="AO3927">
        <v>0</v>
      </c>
      <c r="AQ3927">
        <v>2252734</v>
      </c>
      <c r="AR3927" t="s">
        <v>2241</v>
      </c>
      <c r="AS3927" t="s">
        <v>4163</v>
      </c>
      <c r="AT3927" t="s">
        <v>2022</v>
      </c>
    </row>
    <row r="3928" spans="1:46" x14ac:dyDescent="0.25">
      <c r="A3928" t="str">
        <f>_xlfn.XLOOKUP(I3928,UTILIZADAS[Contacto1],UTILIZADAS[Source.Name],,0)</f>
        <v>Cobros Abril Canal Fijo</v>
      </c>
      <c r="B3928" s="18">
        <f>VLOOKUP(J3928,Ref!A:C,3,0)</f>
        <v>0</v>
      </c>
      <c r="C3928" s="18">
        <f>VLOOKUP(J3928,Ref!A:D,4,0)</f>
        <v>0</v>
      </c>
      <c r="D3928" s="18" t="str">
        <f t="shared" si="183"/>
        <v>12/may</v>
      </c>
      <c r="E3928" s="18">
        <f t="shared" si="184"/>
        <v>5</v>
      </c>
      <c r="F3928" s="18">
        <v>1</v>
      </c>
      <c r="G3928" s="18">
        <f t="shared" si="185"/>
        <v>0</v>
      </c>
      <c r="H3928" s="3">
        <v>46154.650856481479</v>
      </c>
      <c r="I3928">
        <v>68057007</v>
      </c>
      <c r="J3928" t="s">
        <v>2021</v>
      </c>
      <c r="K3928" t="s">
        <v>1968</v>
      </c>
      <c r="L3928" t="s">
        <v>1969</v>
      </c>
      <c r="M3928" t="s">
        <v>1970</v>
      </c>
      <c r="O3928">
        <v>351366550000</v>
      </c>
      <c r="P3928">
        <v>16018</v>
      </c>
      <c r="Q3928">
        <v>-4</v>
      </c>
      <c r="R3928">
        <v>1</v>
      </c>
      <c r="S3928">
        <v>68057007</v>
      </c>
      <c r="U3928" t="s">
        <v>497</v>
      </c>
      <c r="W3928" t="s">
        <v>498</v>
      </c>
      <c r="X3928">
        <v>351366550000</v>
      </c>
      <c r="Y3928" t="s">
        <v>65</v>
      </c>
      <c r="Z3928" t="s">
        <v>597</v>
      </c>
      <c r="AF3928" t="s">
        <v>1976</v>
      </c>
      <c r="AG3928" t="s">
        <v>1972</v>
      </c>
      <c r="AL3928">
        <v>5</v>
      </c>
      <c r="AN3928" t="s">
        <v>1974</v>
      </c>
      <c r="AO3928">
        <v>0</v>
      </c>
      <c r="AQ3928">
        <v>2258459</v>
      </c>
      <c r="AR3928" t="s">
        <v>4605</v>
      </c>
      <c r="AS3928" t="s">
        <v>5883</v>
      </c>
      <c r="AT3928" t="s">
        <v>2022</v>
      </c>
    </row>
    <row r="3929" spans="1:46" x14ac:dyDescent="0.25">
      <c r="A3929" t="str">
        <f>_xlfn.XLOOKUP(I3929,UTILIZADAS[Contacto1],UTILIZADAS[Source.Name],,0)</f>
        <v>Cobros Abril Canal Fijo</v>
      </c>
      <c r="B3929" s="18">
        <f>VLOOKUP(J3929,Ref!A:C,3,0)</f>
        <v>1</v>
      </c>
      <c r="C3929" s="18">
        <f>VLOOKUP(J3929,Ref!A:D,4,0)</f>
        <v>0</v>
      </c>
      <c r="D3929" s="18" t="str">
        <f t="shared" si="183"/>
        <v>14/may</v>
      </c>
      <c r="E3929" s="18">
        <f t="shared" si="184"/>
        <v>5</v>
      </c>
      <c r="F3929" s="18">
        <v>1</v>
      </c>
      <c r="G3929" s="18">
        <f t="shared" si="185"/>
        <v>1</v>
      </c>
      <c r="H3929" s="3">
        <v>46156.728680555556</v>
      </c>
      <c r="I3929">
        <v>68057007</v>
      </c>
      <c r="J3929">
        <v>6000</v>
      </c>
      <c r="K3929" t="s">
        <v>1983</v>
      </c>
      <c r="L3929" t="s">
        <v>1897</v>
      </c>
      <c r="M3929" t="s">
        <v>1970</v>
      </c>
      <c r="O3929">
        <v>351366550000</v>
      </c>
      <c r="P3929">
        <v>16018</v>
      </c>
      <c r="Q3929">
        <v>-4</v>
      </c>
      <c r="R3929">
        <v>1</v>
      </c>
      <c r="S3929">
        <v>68057007</v>
      </c>
      <c r="U3929" t="s">
        <v>497</v>
      </c>
      <c r="W3929" t="s">
        <v>498</v>
      </c>
      <c r="X3929">
        <v>351366550000</v>
      </c>
      <c r="Y3929" t="s">
        <v>65</v>
      </c>
      <c r="Z3929" t="s">
        <v>597</v>
      </c>
      <c r="AF3929" t="s">
        <v>1976</v>
      </c>
      <c r="AG3929" t="s">
        <v>1972</v>
      </c>
      <c r="AL3929">
        <v>121</v>
      </c>
      <c r="AM3929" t="s">
        <v>1979</v>
      </c>
      <c r="AN3929" t="s">
        <v>1987</v>
      </c>
      <c r="AO3929">
        <v>0</v>
      </c>
      <c r="AQ3929">
        <v>2258459</v>
      </c>
      <c r="AR3929" t="s">
        <v>4605</v>
      </c>
      <c r="AS3929" t="s">
        <v>5883</v>
      </c>
      <c r="AT3929" t="s">
        <v>1895</v>
      </c>
    </row>
    <row r="3930" spans="1:46" x14ac:dyDescent="0.25">
      <c r="A3930" t="str">
        <f>_xlfn.XLOOKUP(I3930,UTILIZADAS[Contacto1],UTILIZADAS[Source.Name],,0)</f>
        <v>Cobros Mayo</v>
      </c>
      <c r="B3930" s="18">
        <f>VLOOKUP(J3930,Ref!A:C,3,0)</f>
        <v>0</v>
      </c>
      <c r="C3930" s="18">
        <f>VLOOKUP(J3930,Ref!A:D,4,0)</f>
        <v>0</v>
      </c>
      <c r="D3930" s="18" t="str">
        <f t="shared" si="183"/>
        <v>08/may</v>
      </c>
      <c r="E3930" s="18">
        <f t="shared" si="184"/>
        <v>3</v>
      </c>
      <c r="F3930" s="18">
        <v>1</v>
      </c>
      <c r="G3930" s="18">
        <f t="shared" si="185"/>
        <v>0</v>
      </c>
      <c r="H3930" s="3">
        <v>46150.686921296299</v>
      </c>
      <c r="I3930">
        <v>68060885</v>
      </c>
      <c r="J3930">
        <v>6004</v>
      </c>
      <c r="K3930" t="s">
        <v>1983</v>
      </c>
      <c r="L3930" t="s">
        <v>1897</v>
      </c>
      <c r="M3930" t="s">
        <v>1970</v>
      </c>
      <c r="O3930">
        <v>358375880000</v>
      </c>
      <c r="P3930">
        <v>16016</v>
      </c>
      <c r="Q3930">
        <v>-4</v>
      </c>
      <c r="R3930">
        <v>1</v>
      </c>
      <c r="S3930">
        <v>68060885</v>
      </c>
      <c r="U3930" t="s">
        <v>2125</v>
      </c>
      <c r="W3930" t="s">
        <v>176</v>
      </c>
      <c r="X3930">
        <v>358375880000</v>
      </c>
      <c r="Y3930" t="s">
        <v>65</v>
      </c>
      <c r="Z3930" t="s">
        <v>66</v>
      </c>
      <c r="AF3930" t="s">
        <v>1976</v>
      </c>
      <c r="AG3930" t="s">
        <v>1972</v>
      </c>
      <c r="AL3930">
        <v>77</v>
      </c>
      <c r="AM3930" t="s">
        <v>1979</v>
      </c>
      <c r="AN3930" t="s">
        <v>1977</v>
      </c>
      <c r="AO3930">
        <v>0</v>
      </c>
      <c r="AQ3930">
        <v>2198733</v>
      </c>
      <c r="AR3930" t="s">
        <v>2020</v>
      </c>
      <c r="AS3930" t="s">
        <v>2020</v>
      </c>
      <c r="AT3930" t="s">
        <v>1984</v>
      </c>
    </row>
    <row r="3931" spans="1:46" x14ac:dyDescent="0.25">
      <c r="A3931" t="str">
        <f>_xlfn.XLOOKUP(I3931,UTILIZADAS[Contacto1],UTILIZADAS[Source.Name],,0)</f>
        <v>Cobros Mayo</v>
      </c>
      <c r="B3931" s="18">
        <f>VLOOKUP(J3931,Ref!A:C,3,0)</f>
        <v>1</v>
      </c>
      <c r="C3931" s="18">
        <f>VLOOKUP(J3931,Ref!A:D,4,0)</f>
        <v>1</v>
      </c>
      <c r="D3931" s="18" t="str">
        <f t="shared" si="183"/>
        <v>12/may</v>
      </c>
      <c r="E3931" s="18">
        <f t="shared" si="184"/>
        <v>3</v>
      </c>
      <c r="F3931" s="18">
        <v>1</v>
      </c>
      <c r="G3931" s="18">
        <f t="shared" si="185"/>
        <v>0</v>
      </c>
      <c r="H3931" s="3">
        <v>46154.650810185187</v>
      </c>
      <c r="I3931">
        <v>68060885</v>
      </c>
      <c r="J3931">
        <v>6007</v>
      </c>
      <c r="K3931" t="s">
        <v>1983</v>
      </c>
      <c r="L3931" t="s">
        <v>1897</v>
      </c>
      <c r="M3931" t="s">
        <v>1970</v>
      </c>
      <c r="O3931">
        <v>358375880000</v>
      </c>
      <c r="P3931">
        <v>16018</v>
      </c>
      <c r="Q3931">
        <v>-4</v>
      </c>
      <c r="R3931">
        <v>1</v>
      </c>
      <c r="S3931">
        <v>68060885</v>
      </c>
      <c r="U3931" t="s">
        <v>2125</v>
      </c>
      <c r="W3931" t="s">
        <v>176</v>
      </c>
      <c r="X3931">
        <v>358375880000</v>
      </c>
      <c r="Y3931" t="s">
        <v>65</v>
      </c>
      <c r="Z3931" t="s">
        <v>4619</v>
      </c>
      <c r="AF3931" t="s">
        <v>1976</v>
      </c>
      <c r="AG3931" t="s">
        <v>1972</v>
      </c>
      <c r="AL3931">
        <v>45</v>
      </c>
      <c r="AM3931" t="s">
        <v>1979</v>
      </c>
      <c r="AN3931" t="s">
        <v>1987</v>
      </c>
      <c r="AO3931">
        <v>0</v>
      </c>
      <c r="AQ3931">
        <v>2258460</v>
      </c>
      <c r="AR3931" t="s">
        <v>4605</v>
      </c>
      <c r="AS3931" t="s">
        <v>5883</v>
      </c>
      <c r="AT3931" t="s">
        <v>1898</v>
      </c>
    </row>
    <row r="3932" spans="1:46" x14ac:dyDescent="0.25">
      <c r="A3932" t="str">
        <f>_xlfn.XLOOKUP(I3932,UTILIZADAS[Contacto1],UTILIZADAS[Source.Name],,0)</f>
        <v>Cobros Mayo</v>
      </c>
      <c r="B3932" s="18">
        <f>VLOOKUP(J3932,Ref!A:C,3,0)</f>
        <v>0</v>
      </c>
      <c r="C3932" s="18">
        <f>VLOOKUP(J3932,Ref!A:D,4,0)</f>
        <v>0</v>
      </c>
      <c r="D3932" s="18" t="str">
        <f t="shared" si="183"/>
        <v>12/may</v>
      </c>
      <c r="E3932" s="18">
        <f t="shared" si="184"/>
        <v>3</v>
      </c>
      <c r="F3932" s="18">
        <v>1</v>
      </c>
      <c r="G3932" s="18">
        <f t="shared" si="185"/>
        <v>1</v>
      </c>
      <c r="H3932" s="3">
        <v>46154.652442129627</v>
      </c>
      <c r="I3932">
        <v>68060885</v>
      </c>
      <c r="J3932">
        <v>6004</v>
      </c>
      <c r="K3932" t="s">
        <v>1983</v>
      </c>
      <c r="L3932" t="s">
        <v>1897</v>
      </c>
      <c r="M3932" t="s">
        <v>1970</v>
      </c>
      <c r="O3932">
        <v>358375880000</v>
      </c>
      <c r="P3932">
        <v>16018</v>
      </c>
      <c r="Q3932">
        <v>-4</v>
      </c>
      <c r="R3932">
        <v>1</v>
      </c>
      <c r="S3932">
        <v>68060885</v>
      </c>
      <c r="U3932" t="s">
        <v>2125</v>
      </c>
      <c r="W3932" t="s">
        <v>176</v>
      </c>
      <c r="X3932">
        <v>358375880000</v>
      </c>
      <c r="Y3932" t="s">
        <v>65</v>
      </c>
      <c r="Z3932" t="s">
        <v>4619</v>
      </c>
      <c r="AF3932" t="s">
        <v>1976</v>
      </c>
      <c r="AG3932" t="s">
        <v>1972</v>
      </c>
      <c r="AL3932">
        <v>73</v>
      </c>
      <c r="AM3932" t="s">
        <v>1979</v>
      </c>
      <c r="AN3932" t="s">
        <v>1977</v>
      </c>
      <c r="AO3932">
        <v>0</v>
      </c>
      <c r="AQ3932">
        <v>2258460</v>
      </c>
      <c r="AR3932" t="s">
        <v>4605</v>
      </c>
      <c r="AS3932" t="s">
        <v>5883</v>
      </c>
      <c r="AT3932" t="s">
        <v>1984</v>
      </c>
    </row>
    <row r="3933" spans="1:46" x14ac:dyDescent="0.25">
      <c r="A3933" t="str">
        <f>_xlfn.XLOOKUP(I3933,UTILIZADAS[Contacto1],UTILIZADAS[Source.Name],,0)</f>
        <v>Cobros Abril Canal Fijo</v>
      </c>
      <c r="B3933" s="18">
        <f>VLOOKUP(J3933,Ref!A:C,3,0)</f>
        <v>0</v>
      </c>
      <c r="C3933" s="18">
        <f>VLOOKUP(J3933,Ref!A:D,4,0)</f>
        <v>0</v>
      </c>
      <c r="D3933" s="18" t="str">
        <f t="shared" si="183"/>
        <v>12/may</v>
      </c>
      <c r="E3933" s="18">
        <f t="shared" si="184"/>
        <v>4</v>
      </c>
      <c r="F3933" s="18">
        <v>1</v>
      </c>
      <c r="G3933" s="18">
        <f t="shared" si="185"/>
        <v>0</v>
      </c>
      <c r="H3933" s="3">
        <v>46154.650937500002</v>
      </c>
      <c r="I3933">
        <v>68061259</v>
      </c>
      <c r="J3933" t="s">
        <v>1967</v>
      </c>
      <c r="K3933" t="s">
        <v>1968</v>
      </c>
      <c r="L3933" t="s">
        <v>1969</v>
      </c>
      <c r="M3933" t="s">
        <v>1970</v>
      </c>
      <c r="O3933">
        <v>353365310000</v>
      </c>
      <c r="P3933">
        <v>16018</v>
      </c>
      <c r="Q3933">
        <v>-4</v>
      </c>
      <c r="R3933">
        <v>1</v>
      </c>
      <c r="S3933">
        <v>68061259</v>
      </c>
      <c r="U3933" t="s">
        <v>1455</v>
      </c>
      <c r="W3933" t="s">
        <v>1456</v>
      </c>
      <c r="X3933">
        <v>353365310000</v>
      </c>
      <c r="Y3933" t="s">
        <v>85</v>
      </c>
      <c r="Z3933" t="s">
        <v>66</v>
      </c>
      <c r="AF3933" t="s">
        <v>1976</v>
      </c>
      <c r="AG3933" t="s">
        <v>1972</v>
      </c>
      <c r="AL3933">
        <v>0</v>
      </c>
      <c r="AN3933" t="s">
        <v>1974</v>
      </c>
      <c r="AO3933">
        <v>0</v>
      </c>
      <c r="AQ3933">
        <v>2258461</v>
      </c>
      <c r="AR3933" t="s">
        <v>4605</v>
      </c>
      <c r="AS3933" t="s">
        <v>5883</v>
      </c>
      <c r="AT3933" t="s">
        <v>1975</v>
      </c>
    </row>
    <row r="3934" spans="1:46" x14ac:dyDescent="0.25">
      <c r="A3934" t="str">
        <f>_xlfn.XLOOKUP(I3934,UTILIZADAS[Contacto1],UTILIZADAS[Source.Name],,0)</f>
        <v>Cobros Abril Canal Fijo</v>
      </c>
      <c r="B3934" s="18">
        <f>VLOOKUP(J3934,Ref!A:C,3,0)</f>
        <v>0</v>
      </c>
      <c r="C3934" s="18">
        <f>VLOOKUP(J3934,Ref!A:D,4,0)</f>
        <v>0</v>
      </c>
      <c r="D3934" s="18" t="str">
        <f t="shared" si="183"/>
        <v>14/may</v>
      </c>
      <c r="E3934" s="18">
        <f t="shared" si="184"/>
        <v>4</v>
      </c>
      <c r="F3934" s="18">
        <v>1</v>
      </c>
      <c r="G3934" s="18">
        <f t="shared" si="185"/>
        <v>0</v>
      </c>
      <c r="H3934" s="3">
        <v>46156.728900462964</v>
      </c>
      <c r="I3934">
        <v>68061259</v>
      </c>
      <c r="J3934" t="s">
        <v>2021</v>
      </c>
      <c r="K3934" t="s">
        <v>1968</v>
      </c>
      <c r="L3934" t="s">
        <v>1969</v>
      </c>
      <c r="M3934" t="s">
        <v>1970</v>
      </c>
      <c r="O3934">
        <v>353365310000</v>
      </c>
      <c r="P3934">
        <v>16018</v>
      </c>
      <c r="Q3934">
        <v>-4</v>
      </c>
      <c r="R3934">
        <v>1</v>
      </c>
      <c r="S3934">
        <v>68061259</v>
      </c>
      <c r="U3934" t="s">
        <v>1455</v>
      </c>
      <c r="W3934" t="s">
        <v>1456</v>
      </c>
      <c r="X3934">
        <v>353365310000</v>
      </c>
      <c r="Y3934" t="s">
        <v>85</v>
      </c>
      <c r="Z3934" t="s">
        <v>66</v>
      </c>
      <c r="AF3934" t="s">
        <v>1976</v>
      </c>
      <c r="AG3934" t="s">
        <v>1972</v>
      </c>
      <c r="AL3934">
        <v>5</v>
      </c>
      <c r="AN3934" t="s">
        <v>1974</v>
      </c>
      <c r="AO3934">
        <v>0</v>
      </c>
      <c r="AQ3934">
        <v>2258461</v>
      </c>
      <c r="AR3934" t="s">
        <v>4605</v>
      </c>
      <c r="AS3934" t="s">
        <v>5883</v>
      </c>
      <c r="AT3934" t="s">
        <v>2022</v>
      </c>
    </row>
    <row r="3935" spans="1:46" x14ac:dyDescent="0.25">
      <c r="A3935" t="str">
        <f>_xlfn.XLOOKUP(I3935,UTILIZADAS[Contacto1],UTILIZADAS[Source.Name],,0)</f>
        <v>Cobros Abril Canal Fijo</v>
      </c>
      <c r="B3935" s="18">
        <f>VLOOKUP(J3935,Ref!A:C,3,0)</f>
        <v>0</v>
      </c>
      <c r="C3935" s="18">
        <f>VLOOKUP(J3935,Ref!A:D,4,0)</f>
        <v>0</v>
      </c>
      <c r="D3935" s="18" t="str">
        <f t="shared" si="183"/>
        <v>19/may</v>
      </c>
      <c r="E3935" s="18">
        <f t="shared" si="184"/>
        <v>4</v>
      </c>
      <c r="F3935" s="18">
        <v>1</v>
      </c>
      <c r="G3935" s="18">
        <f t="shared" si="185"/>
        <v>0</v>
      </c>
      <c r="H3935" s="3">
        <v>46161.409375000003</v>
      </c>
      <c r="I3935">
        <v>68061259</v>
      </c>
      <c r="J3935" t="s">
        <v>2021</v>
      </c>
      <c r="K3935" t="s">
        <v>1968</v>
      </c>
      <c r="L3935" t="s">
        <v>1969</v>
      </c>
      <c r="M3935" t="s">
        <v>1970</v>
      </c>
      <c r="O3935">
        <v>353365310000</v>
      </c>
      <c r="P3935">
        <v>16018</v>
      </c>
      <c r="Q3935">
        <v>-4</v>
      </c>
      <c r="R3935">
        <v>1</v>
      </c>
      <c r="S3935">
        <v>68061259</v>
      </c>
      <c r="U3935" t="s">
        <v>1455</v>
      </c>
      <c r="W3935" t="s">
        <v>1456</v>
      </c>
      <c r="X3935">
        <v>353365310000</v>
      </c>
      <c r="Y3935" t="s">
        <v>85</v>
      </c>
      <c r="Z3935" t="s">
        <v>66</v>
      </c>
      <c r="AF3935" t="s">
        <v>1976</v>
      </c>
      <c r="AG3935" t="s">
        <v>1972</v>
      </c>
      <c r="AL3935">
        <v>5</v>
      </c>
      <c r="AN3935" t="s">
        <v>1974</v>
      </c>
      <c r="AO3935">
        <v>0</v>
      </c>
      <c r="AQ3935">
        <v>2258461</v>
      </c>
      <c r="AR3935" t="s">
        <v>4605</v>
      </c>
      <c r="AS3935" t="s">
        <v>5883</v>
      </c>
      <c r="AT3935" t="s">
        <v>2022</v>
      </c>
    </row>
    <row r="3936" spans="1:46" x14ac:dyDescent="0.25">
      <c r="A3936" t="str">
        <f>_xlfn.XLOOKUP(I3936,UTILIZADAS[Contacto1],UTILIZADAS[Source.Name],,0)</f>
        <v>Cobros Abril Canal Fijo</v>
      </c>
      <c r="B3936" s="18">
        <f>VLOOKUP(J3936,Ref!A:C,3,0)</f>
        <v>1</v>
      </c>
      <c r="C3936" s="18">
        <f>VLOOKUP(J3936,Ref!A:D,4,0)</f>
        <v>0</v>
      </c>
      <c r="D3936" s="18" t="str">
        <f t="shared" si="183"/>
        <v>20/may</v>
      </c>
      <c r="E3936" s="18">
        <f t="shared" si="184"/>
        <v>4</v>
      </c>
      <c r="F3936" s="18">
        <v>1</v>
      </c>
      <c r="G3936" s="18">
        <f t="shared" si="185"/>
        <v>1</v>
      </c>
      <c r="H3936" s="3">
        <v>46162.619664351849</v>
      </c>
      <c r="I3936">
        <v>68061259</v>
      </c>
      <c r="J3936">
        <v>6000</v>
      </c>
      <c r="K3936" t="s">
        <v>1983</v>
      </c>
      <c r="L3936" t="s">
        <v>1897</v>
      </c>
      <c r="M3936" t="s">
        <v>1970</v>
      </c>
      <c r="O3936">
        <v>353365310000</v>
      </c>
      <c r="P3936">
        <v>16018</v>
      </c>
      <c r="Q3936">
        <v>-4</v>
      </c>
      <c r="R3936">
        <v>1</v>
      </c>
      <c r="S3936">
        <v>68061259</v>
      </c>
      <c r="U3936" t="s">
        <v>1455</v>
      </c>
      <c r="W3936" t="s">
        <v>1456</v>
      </c>
      <c r="X3936">
        <v>353365310000</v>
      </c>
      <c r="Y3936" t="s">
        <v>85</v>
      </c>
      <c r="Z3936" t="s">
        <v>66</v>
      </c>
      <c r="AF3936" t="s">
        <v>1976</v>
      </c>
      <c r="AG3936" t="s">
        <v>1972</v>
      </c>
      <c r="AL3936">
        <v>147</v>
      </c>
      <c r="AM3936" t="s">
        <v>1979</v>
      </c>
      <c r="AN3936" t="s">
        <v>1987</v>
      </c>
      <c r="AO3936">
        <v>0</v>
      </c>
      <c r="AQ3936">
        <v>2258461</v>
      </c>
      <c r="AR3936" t="s">
        <v>4605</v>
      </c>
      <c r="AS3936" t="s">
        <v>5883</v>
      </c>
      <c r="AT3936" t="s">
        <v>1895</v>
      </c>
    </row>
    <row r="3937" spans="1:46" x14ac:dyDescent="0.25">
      <c r="A3937" t="str">
        <f>_xlfn.XLOOKUP(I3937,UTILIZADAS[Contacto1],UTILIZADAS[Source.Name],,0)</f>
        <v>Cobros Abril Canal Fijo</v>
      </c>
      <c r="B3937" s="18">
        <f>VLOOKUP(J3937,Ref!A:C,3,0)</f>
        <v>0</v>
      </c>
      <c r="C3937" s="18">
        <f>VLOOKUP(J3937,Ref!A:D,4,0)</f>
        <v>0</v>
      </c>
      <c r="D3937" s="18" t="str">
        <f t="shared" si="183"/>
        <v>12/may</v>
      </c>
      <c r="E3937" s="18">
        <f t="shared" si="184"/>
        <v>3</v>
      </c>
      <c r="F3937" s="18">
        <v>1</v>
      </c>
      <c r="G3937" s="18">
        <f t="shared" si="185"/>
        <v>0</v>
      </c>
      <c r="H3937" s="3">
        <v>46154.651134259257</v>
      </c>
      <c r="I3937">
        <v>68061435</v>
      </c>
      <c r="J3937" t="s">
        <v>2021</v>
      </c>
      <c r="K3937" t="s">
        <v>1968</v>
      </c>
      <c r="L3937" t="s">
        <v>1969</v>
      </c>
      <c r="M3937" t="s">
        <v>1970</v>
      </c>
      <c r="O3937">
        <v>353369960000</v>
      </c>
      <c r="P3937">
        <v>16018</v>
      </c>
      <c r="Q3937">
        <v>-4</v>
      </c>
      <c r="R3937">
        <v>1</v>
      </c>
      <c r="S3937">
        <v>68061435</v>
      </c>
      <c r="U3937" t="s">
        <v>5722</v>
      </c>
      <c r="W3937" t="s">
        <v>1426</v>
      </c>
      <c r="X3937">
        <v>353369960000</v>
      </c>
      <c r="Y3937" t="s">
        <v>65</v>
      </c>
      <c r="Z3937" t="s">
        <v>66</v>
      </c>
      <c r="AF3937" t="s">
        <v>1976</v>
      </c>
      <c r="AG3937" t="s">
        <v>1972</v>
      </c>
      <c r="AL3937">
        <v>5</v>
      </c>
      <c r="AN3937" t="s">
        <v>1974</v>
      </c>
      <c r="AO3937">
        <v>0</v>
      </c>
      <c r="AQ3937">
        <v>2258462</v>
      </c>
      <c r="AR3937" t="s">
        <v>4605</v>
      </c>
      <c r="AS3937" t="s">
        <v>5883</v>
      </c>
      <c r="AT3937" t="s">
        <v>2022</v>
      </c>
    </row>
    <row r="3938" spans="1:46" x14ac:dyDescent="0.25">
      <c r="A3938" t="str">
        <f>_xlfn.XLOOKUP(I3938,UTILIZADAS[Contacto1],UTILIZADAS[Source.Name],,0)</f>
        <v>Cobros Abril Canal Fijo</v>
      </c>
      <c r="B3938" s="18">
        <f>VLOOKUP(J3938,Ref!A:C,3,0)</f>
        <v>0</v>
      </c>
      <c r="C3938" s="18">
        <f>VLOOKUP(J3938,Ref!A:D,4,0)</f>
        <v>0</v>
      </c>
      <c r="D3938" s="18" t="str">
        <f t="shared" si="183"/>
        <v>14/may</v>
      </c>
      <c r="E3938" s="18">
        <f t="shared" si="184"/>
        <v>3</v>
      </c>
      <c r="F3938" s="18">
        <v>1</v>
      </c>
      <c r="G3938" s="18">
        <f t="shared" si="185"/>
        <v>0</v>
      </c>
      <c r="H3938" s="3">
        <v>46156.729201388887</v>
      </c>
      <c r="I3938">
        <v>68061435</v>
      </c>
      <c r="J3938" t="s">
        <v>2021</v>
      </c>
      <c r="K3938" t="s">
        <v>1968</v>
      </c>
      <c r="L3938" t="s">
        <v>1969</v>
      </c>
      <c r="M3938" t="s">
        <v>1970</v>
      </c>
      <c r="O3938">
        <v>353369960000</v>
      </c>
      <c r="P3938">
        <v>16018</v>
      </c>
      <c r="Q3938">
        <v>-4</v>
      </c>
      <c r="R3938">
        <v>1</v>
      </c>
      <c r="S3938">
        <v>68061435</v>
      </c>
      <c r="U3938" t="s">
        <v>5722</v>
      </c>
      <c r="W3938" t="s">
        <v>1426</v>
      </c>
      <c r="X3938">
        <v>353369960000</v>
      </c>
      <c r="Y3938" t="s">
        <v>65</v>
      </c>
      <c r="Z3938" t="s">
        <v>66</v>
      </c>
      <c r="AF3938" t="s">
        <v>1976</v>
      </c>
      <c r="AG3938" t="s">
        <v>1972</v>
      </c>
      <c r="AL3938">
        <v>5</v>
      </c>
      <c r="AN3938" t="s">
        <v>1974</v>
      </c>
      <c r="AO3938">
        <v>0</v>
      </c>
      <c r="AQ3938">
        <v>2258462</v>
      </c>
      <c r="AR3938" t="s">
        <v>4605</v>
      </c>
      <c r="AS3938" t="s">
        <v>5883</v>
      </c>
      <c r="AT3938" t="s">
        <v>2022</v>
      </c>
    </row>
    <row r="3939" spans="1:46" x14ac:dyDescent="0.25">
      <c r="A3939" t="str">
        <f>_xlfn.XLOOKUP(I3939,UTILIZADAS[Contacto1],UTILIZADAS[Source.Name],,0)</f>
        <v>Cobros Abril Canal Fijo</v>
      </c>
      <c r="B3939" s="18">
        <f>VLOOKUP(J3939,Ref!A:C,3,0)</f>
        <v>1</v>
      </c>
      <c r="C3939" s="18">
        <f>VLOOKUP(J3939,Ref!A:D,4,0)</f>
        <v>1</v>
      </c>
      <c r="D3939" s="18" t="str">
        <f t="shared" si="183"/>
        <v>19/may</v>
      </c>
      <c r="E3939" s="18">
        <f t="shared" si="184"/>
        <v>3</v>
      </c>
      <c r="F3939" s="18">
        <v>1</v>
      </c>
      <c r="G3939" s="18">
        <f t="shared" si="185"/>
        <v>1</v>
      </c>
      <c r="H3939" s="3">
        <v>46161.409942129627</v>
      </c>
      <c r="I3939">
        <v>68061435</v>
      </c>
      <c r="J3939">
        <v>6003</v>
      </c>
      <c r="K3939" t="s">
        <v>1983</v>
      </c>
      <c r="L3939" t="s">
        <v>1897</v>
      </c>
      <c r="M3939" t="s">
        <v>1970</v>
      </c>
      <c r="O3939">
        <v>353369960000</v>
      </c>
      <c r="P3939">
        <v>16018</v>
      </c>
      <c r="Q3939">
        <v>-4</v>
      </c>
      <c r="R3939">
        <v>1</v>
      </c>
      <c r="S3939">
        <v>68061435</v>
      </c>
      <c r="U3939" t="s">
        <v>5722</v>
      </c>
      <c r="W3939" t="s">
        <v>1426</v>
      </c>
      <c r="X3939">
        <v>353369960000</v>
      </c>
      <c r="Y3939" t="s">
        <v>65</v>
      </c>
      <c r="Z3939" t="s">
        <v>66</v>
      </c>
      <c r="AF3939" t="s">
        <v>1976</v>
      </c>
      <c r="AG3939" t="s">
        <v>1972</v>
      </c>
      <c r="AL3939">
        <v>71</v>
      </c>
      <c r="AM3939" t="s">
        <v>1979</v>
      </c>
      <c r="AN3939" t="s">
        <v>1987</v>
      </c>
      <c r="AO3939">
        <v>0</v>
      </c>
      <c r="AQ3939">
        <v>2258462</v>
      </c>
      <c r="AR3939" t="s">
        <v>4605</v>
      </c>
      <c r="AS3939" t="s">
        <v>5883</v>
      </c>
      <c r="AT3939" t="s">
        <v>1892</v>
      </c>
    </row>
    <row r="3940" spans="1:46" x14ac:dyDescent="0.25">
      <c r="A3940" t="str">
        <f>_xlfn.XLOOKUP(I3940,UTILIZADAS[Contacto1],UTILIZADAS[Source.Name],,0)</f>
        <v>Cobros Mayo</v>
      </c>
      <c r="B3940" s="18">
        <f>VLOOKUP(J3940,Ref!A:C,3,0)</f>
        <v>0</v>
      </c>
      <c r="C3940" s="18">
        <f>VLOOKUP(J3940,Ref!A:D,4,0)</f>
        <v>0</v>
      </c>
      <c r="D3940" s="18" t="str">
        <f t="shared" si="183"/>
        <v>12/may</v>
      </c>
      <c r="E3940" s="18">
        <f t="shared" si="184"/>
        <v>6</v>
      </c>
      <c r="F3940" s="18">
        <v>1</v>
      </c>
      <c r="G3940" s="18">
        <f t="shared" si="185"/>
        <v>0</v>
      </c>
      <c r="H3940" s="3">
        <v>46154.651203703703</v>
      </c>
      <c r="I3940">
        <v>68066387</v>
      </c>
      <c r="J3940" t="s">
        <v>1967</v>
      </c>
      <c r="K3940" t="s">
        <v>1968</v>
      </c>
      <c r="L3940" t="s">
        <v>1969</v>
      </c>
      <c r="M3940" t="s">
        <v>1970</v>
      </c>
      <c r="O3940">
        <v>364089430000</v>
      </c>
      <c r="P3940">
        <v>16018</v>
      </c>
      <c r="Q3940">
        <v>-4</v>
      </c>
      <c r="R3940">
        <v>1</v>
      </c>
      <c r="S3940">
        <v>68066387</v>
      </c>
      <c r="U3940" t="s">
        <v>5452</v>
      </c>
      <c r="W3940" t="s">
        <v>5453</v>
      </c>
      <c r="X3940">
        <v>364089430000</v>
      </c>
      <c r="Y3940" t="s">
        <v>65</v>
      </c>
      <c r="Z3940" t="s">
        <v>66</v>
      </c>
      <c r="AG3940" t="s">
        <v>1972</v>
      </c>
      <c r="AL3940">
        <v>0</v>
      </c>
      <c r="AN3940" t="s">
        <v>1974</v>
      </c>
      <c r="AO3940">
        <v>0</v>
      </c>
      <c r="AQ3940">
        <v>2258463</v>
      </c>
      <c r="AR3940" t="s">
        <v>4605</v>
      </c>
      <c r="AS3940" t="s">
        <v>5883</v>
      </c>
      <c r="AT3940" t="s">
        <v>1975</v>
      </c>
    </row>
    <row r="3941" spans="1:46" x14ac:dyDescent="0.25">
      <c r="A3941" t="str">
        <f>_xlfn.XLOOKUP(I3941,UTILIZADAS[Contacto1],UTILIZADAS[Source.Name],,0)</f>
        <v>Cobros Mayo</v>
      </c>
      <c r="B3941" s="18">
        <f>VLOOKUP(J3941,Ref!A:C,3,0)</f>
        <v>0</v>
      </c>
      <c r="C3941" s="18">
        <f>VLOOKUP(J3941,Ref!A:D,4,0)</f>
        <v>0</v>
      </c>
      <c r="D3941" s="18" t="str">
        <f t="shared" si="183"/>
        <v>14/may</v>
      </c>
      <c r="E3941" s="18">
        <f t="shared" si="184"/>
        <v>6</v>
      </c>
      <c r="F3941" s="18">
        <v>1</v>
      </c>
      <c r="G3941" s="18">
        <f t="shared" si="185"/>
        <v>0</v>
      </c>
      <c r="H3941" s="3">
        <v>46156.729444444441</v>
      </c>
      <c r="I3941">
        <v>68066387</v>
      </c>
      <c r="J3941" t="s">
        <v>2021</v>
      </c>
      <c r="K3941" t="s">
        <v>1968</v>
      </c>
      <c r="L3941" t="s">
        <v>1969</v>
      </c>
      <c r="M3941" t="s">
        <v>1970</v>
      </c>
      <c r="O3941">
        <v>364089430000</v>
      </c>
      <c r="P3941">
        <v>16018</v>
      </c>
      <c r="Q3941">
        <v>-4</v>
      </c>
      <c r="R3941">
        <v>1</v>
      </c>
      <c r="S3941">
        <v>68066387</v>
      </c>
      <c r="U3941" t="s">
        <v>5452</v>
      </c>
      <c r="W3941" t="s">
        <v>5453</v>
      </c>
      <c r="X3941">
        <v>364089430000</v>
      </c>
      <c r="Y3941" t="s">
        <v>65</v>
      </c>
      <c r="Z3941" t="s">
        <v>66</v>
      </c>
      <c r="AG3941" t="s">
        <v>1972</v>
      </c>
      <c r="AL3941">
        <v>5</v>
      </c>
      <c r="AN3941" t="s">
        <v>1974</v>
      </c>
      <c r="AO3941">
        <v>0</v>
      </c>
      <c r="AQ3941">
        <v>2258463</v>
      </c>
      <c r="AR3941" t="s">
        <v>4605</v>
      </c>
      <c r="AS3941" t="s">
        <v>5883</v>
      </c>
      <c r="AT3941" t="s">
        <v>2022</v>
      </c>
    </row>
    <row r="3942" spans="1:46" x14ac:dyDescent="0.25">
      <c r="A3942" t="str">
        <f>_xlfn.XLOOKUP(I3942,UTILIZADAS[Contacto1],UTILIZADAS[Source.Name],,0)</f>
        <v>Cobros Mayo</v>
      </c>
      <c r="B3942" s="18">
        <f>VLOOKUP(J3942,Ref!A:C,3,0)</f>
        <v>0</v>
      </c>
      <c r="C3942" s="18">
        <f>VLOOKUP(J3942,Ref!A:D,4,0)</f>
        <v>0</v>
      </c>
      <c r="D3942" s="18" t="str">
        <f t="shared" si="183"/>
        <v>19/may</v>
      </c>
      <c r="E3942" s="18">
        <f t="shared" si="184"/>
        <v>6</v>
      </c>
      <c r="F3942" s="18">
        <v>1</v>
      </c>
      <c r="G3942" s="18">
        <f t="shared" si="185"/>
        <v>0</v>
      </c>
      <c r="H3942" s="3">
        <v>46161.409560185188</v>
      </c>
      <c r="I3942">
        <v>68066387</v>
      </c>
      <c r="J3942" t="s">
        <v>1967</v>
      </c>
      <c r="K3942" t="s">
        <v>1968</v>
      </c>
      <c r="L3942" t="s">
        <v>1969</v>
      </c>
      <c r="M3942" t="s">
        <v>1970</v>
      </c>
      <c r="O3942">
        <v>364089430000</v>
      </c>
      <c r="P3942">
        <v>16018</v>
      </c>
      <c r="Q3942">
        <v>-4</v>
      </c>
      <c r="R3942">
        <v>1</v>
      </c>
      <c r="S3942">
        <v>68066387</v>
      </c>
      <c r="U3942" t="s">
        <v>5452</v>
      </c>
      <c r="W3942" t="s">
        <v>5453</v>
      </c>
      <c r="X3942">
        <v>364089430000</v>
      </c>
      <c r="Y3942" t="s">
        <v>65</v>
      </c>
      <c r="Z3942" t="s">
        <v>66</v>
      </c>
      <c r="AG3942" t="s">
        <v>1972</v>
      </c>
      <c r="AL3942">
        <v>0</v>
      </c>
      <c r="AN3942" t="s">
        <v>1974</v>
      </c>
      <c r="AO3942">
        <v>0</v>
      </c>
      <c r="AQ3942">
        <v>2258463</v>
      </c>
      <c r="AR3942" t="s">
        <v>4605</v>
      </c>
      <c r="AS3942" t="s">
        <v>5883</v>
      </c>
      <c r="AT3942" t="s">
        <v>1975</v>
      </c>
    </row>
    <row r="3943" spans="1:46" x14ac:dyDescent="0.25">
      <c r="A3943" t="str">
        <f>_xlfn.XLOOKUP(I3943,UTILIZADAS[Contacto1],UTILIZADAS[Source.Name],,0)</f>
        <v>Cobros Mayo</v>
      </c>
      <c r="B3943" s="18">
        <f>VLOOKUP(J3943,Ref!A:C,3,0)</f>
        <v>0</v>
      </c>
      <c r="C3943" s="18">
        <f>VLOOKUP(J3943,Ref!A:D,4,0)</f>
        <v>0</v>
      </c>
      <c r="D3943" s="18" t="str">
        <f t="shared" si="183"/>
        <v>20/may</v>
      </c>
      <c r="E3943" s="18">
        <f t="shared" si="184"/>
        <v>6</v>
      </c>
      <c r="F3943" s="18">
        <v>1</v>
      </c>
      <c r="G3943" s="18">
        <f t="shared" si="185"/>
        <v>0</v>
      </c>
      <c r="H3943" s="3">
        <v>46162.620358796295</v>
      </c>
      <c r="I3943">
        <v>68066387</v>
      </c>
      <c r="J3943" t="s">
        <v>2021</v>
      </c>
      <c r="K3943" t="s">
        <v>1968</v>
      </c>
      <c r="L3943" t="s">
        <v>1969</v>
      </c>
      <c r="M3943" t="s">
        <v>1970</v>
      </c>
      <c r="O3943">
        <v>364089430000</v>
      </c>
      <c r="P3943">
        <v>16018</v>
      </c>
      <c r="Q3943">
        <v>-4</v>
      </c>
      <c r="R3943">
        <v>1</v>
      </c>
      <c r="S3943">
        <v>68066387</v>
      </c>
      <c r="U3943" t="s">
        <v>5452</v>
      </c>
      <c r="W3943" t="s">
        <v>5453</v>
      </c>
      <c r="X3943">
        <v>364089430000</v>
      </c>
      <c r="Y3943" t="s">
        <v>65</v>
      </c>
      <c r="Z3943" t="s">
        <v>66</v>
      </c>
      <c r="AG3943" t="s">
        <v>1972</v>
      </c>
      <c r="AL3943">
        <v>5</v>
      </c>
      <c r="AN3943" t="s">
        <v>1974</v>
      </c>
      <c r="AO3943">
        <v>0</v>
      </c>
      <c r="AQ3943">
        <v>2258463</v>
      </c>
      <c r="AR3943" t="s">
        <v>4605</v>
      </c>
      <c r="AS3943" t="s">
        <v>5883</v>
      </c>
      <c r="AT3943" t="s">
        <v>2022</v>
      </c>
    </row>
    <row r="3944" spans="1:46" x14ac:dyDescent="0.25">
      <c r="A3944" t="str">
        <f>_xlfn.XLOOKUP(I3944,UTILIZADAS[Contacto1],UTILIZADAS[Source.Name],,0)</f>
        <v>Cobros Mayo</v>
      </c>
      <c r="B3944" s="18">
        <f>VLOOKUP(J3944,Ref!A:C,3,0)</f>
        <v>0</v>
      </c>
      <c r="C3944" s="18">
        <f>VLOOKUP(J3944,Ref!A:D,4,0)</f>
        <v>0</v>
      </c>
      <c r="D3944" s="18" t="str">
        <f t="shared" si="183"/>
        <v>21/may</v>
      </c>
      <c r="E3944" s="18">
        <f t="shared" si="184"/>
        <v>6</v>
      </c>
      <c r="F3944" s="18">
        <v>1</v>
      </c>
      <c r="G3944" s="18">
        <f t="shared" si="185"/>
        <v>0</v>
      </c>
      <c r="H3944" s="3">
        <v>46163.6250462963</v>
      </c>
      <c r="I3944">
        <v>68066387</v>
      </c>
      <c r="J3944" t="s">
        <v>1967</v>
      </c>
      <c r="K3944" t="s">
        <v>1968</v>
      </c>
      <c r="L3944" t="s">
        <v>1969</v>
      </c>
      <c r="M3944" t="s">
        <v>1970</v>
      </c>
      <c r="O3944">
        <v>364089430000</v>
      </c>
      <c r="P3944">
        <v>16018</v>
      </c>
      <c r="Q3944">
        <v>-4</v>
      </c>
      <c r="R3944">
        <v>1</v>
      </c>
      <c r="S3944">
        <v>68066387</v>
      </c>
      <c r="U3944" t="s">
        <v>5452</v>
      </c>
      <c r="W3944" t="s">
        <v>5453</v>
      </c>
      <c r="X3944">
        <v>364089430000</v>
      </c>
      <c r="Y3944" t="s">
        <v>65</v>
      </c>
      <c r="Z3944" t="s">
        <v>66</v>
      </c>
      <c r="AG3944" t="s">
        <v>1972</v>
      </c>
      <c r="AL3944">
        <v>0</v>
      </c>
      <c r="AN3944" t="s">
        <v>1974</v>
      </c>
      <c r="AO3944">
        <v>0</v>
      </c>
      <c r="AQ3944">
        <v>2258463</v>
      </c>
      <c r="AR3944" t="s">
        <v>4605</v>
      </c>
      <c r="AS3944" t="s">
        <v>5883</v>
      </c>
      <c r="AT3944" t="s">
        <v>1975</v>
      </c>
    </row>
    <row r="3945" spans="1:46" x14ac:dyDescent="0.25">
      <c r="A3945" t="str">
        <f>_xlfn.XLOOKUP(I3945,UTILIZADAS[Contacto1],UTILIZADAS[Source.Name],,0)</f>
        <v>Cobros Mayo</v>
      </c>
      <c r="B3945" s="18">
        <f>VLOOKUP(J3945,Ref!A:C,3,0)</f>
        <v>0</v>
      </c>
      <c r="C3945" s="18">
        <f>VLOOKUP(J3945,Ref!A:D,4,0)</f>
        <v>0</v>
      </c>
      <c r="D3945" s="18" t="str">
        <f t="shared" si="183"/>
        <v>22/may</v>
      </c>
      <c r="E3945" s="18">
        <f t="shared" si="184"/>
        <v>6</v>
      </c>
      <c r="F3945" s="18">
        <v>1</v>
      </c>
      <c r="G3945" s="18">
        <f t="shared" si="185"/>
        <v>1</v>
      </c>
      <c r="H3945" s="3">
        <v>46164.46503472222</v>
      </c>
      <c r="I3945">
        <v>68066387</v>
      </c>
      <c r="J3945" t="s">
        <v>1967</v>
      </c>
      <c r="K3945" t="s">
        <v>1968</v>
      </c>
      <c r="L3945" t="s">
        <v>1969</v>
      </c>
      <c r="M3945" t="s">
        <v>1970</v>
      </c>
      <c r="O3945">
        <v>364089430000</v>
      </c>
      <c r="P3945">
        <v>16018</v>
      </c>
      <c r="Q3945">
        <v>-4</v>
      </c>
      <c r="R3945">
        <v>1</v>
      </c>
      <c r="S3945">
        <v>68066387</v>
      </c>
      <c r="U3945" t="s">
        <v>5452</v>
      </c>
      <c r="W3945" t="s">
        <v>5453</v>
      </c>
      <c r="X3945">
        <v>364089430000</v>
      </c>
      <c r="Y3945" t="s">
        <v>65</v>
      </c>
      <c r="Z3945" t="s">
        <v>66</v>
      </c>
      <c r="AG3945" t="s">
        <v>1972</v>
      </c>
      <c r="AL3945">
        <v>0</v>
      </c>
      <c r="AN3945" t="s">
        <v>1974</v>
      </c>
      <c r="AO3945">
        <v>0</v>
      </c>
      <c r="AQ3945">
        <v>2258463</v>
      </c>
      <c r="AR3945" t="s">
        <v>4605</v>
      </c>
      <c r="AS3945" t="s">
        <v>5883</v>
      </c>
      <c r="AT3945" t="s">
        <v>1975</v>
      </c>
    </row>
    <row r="3946" spans="1:46" x14ac:dyDescent="0.25">
      <c r="A3946" t="str">
        <f>_xlfn.XLOOKUP(I3946,UTILIZADAS[Contacto1],UTILIZADAS[Source.Name],,0)</f>
        <v>Cobros Abril Canal Fijo</v>
      </c>
      <c r="B3946" s="18">
        <f>VLOOKUP(J3946,Ref!A:C,3,0)</f>
        <v>0</v>
      </c>
      <c r="C3946" s="18">
        <f>VLOOKUP(J3946,Ref!A:D,4,0)</f>
        <v>0</v>
      </c>
      <c r="D3946" s="18" t="str">
        <f t="shared" si="183"/>
        <v>02/may</v>
      </c>
      <c r="E3946" s="18">
        <f t="shared" si="184"/>
        <v>16</v>
      </c>
      <c r="F3946" s="18">
        <v>1</v>
      </c>
      <c r="G3946" s="18">
        <f t="shared" si="185"/>
        <v>0</v>
      </c>
      <c r="H3946" s="3">
        <v>46144.51421296296</v>
      </c>
      <c r="I3946">
        <v>68073711</v>
      </c>
      <c r="J3946" t="s">
        <v>2023</v>
      </c>
      <c r="K3946" t="s">
        <v>1968</v>
      </c>
      <c r="L3946" t="s">
        <v>1969</v>
      </c>
      <c r="M3946" t="s">
        <v>1970</v>
      </c>
      <c r="O3946">
        <v>369004710000</v>
      </c>
      <c r="P3946">
        <v>16017</v>
      </c>
      <c r="Q3946">
        <v>-4</v>
      </c>
      <c r="R3946">
        <v>1</v>
      </c>
      <c r="S3946">
        <v>68073711</v>
      </c>
      <c r="U3946" t="s">
        <v>2078</v>
      </c>
      <c r="W3946" t="s">
        <v>167</v>
      </c>
      <c r="X3946" t="s">
        <v>66</v>
      </c>
      <c r="Y3946" t="s">
        <v>65</v>
      </c>
      <c r="Z3946">
        <v>369004710000</v>
      </c>
      <c r="AG3946" t="s">
        <v>1972</v>
      </c>
      <c r="AI3946" t="s">
        <v>3016</v>
      </c>
      <c r="AL3946">
        <v>0</v>
      </c>
      <c r="AN3946" t="s">
        <v>1974</v>
      </c>
      <c r="AO3946">
        <v>0</v>
      </c>
      <c r="AQ3946">
        <v>2252035</v>
      </c>
      <c r="AR3946" t="s">
        <v>2241</v>
      </c>
      <c r="AS3946" t="s">
        <v>4163</v>
      </c>
      <c r="AT3946" t="s">
        <v>2024</v>
      </c>
    </row>
    <row r="3947" spans="1:46" x14ac:dyDescent="0.25">
      <c r="A3947" t="str">
        <f>_xlfn.XLOOKUP(I3947,UTILIZADAS[Contacto1],UTILIZADAS[Source.Name],,0)</f>
        <v>Cobros Abril Canal Fijo</v>
      </c>
      <c r="B3947" s="18">
        <f>VLOOKUP(J3947,Ref!A:C,3,0)</f>
        <v>0</v>
      </c>
      <c r="C3947" s="18">
        <f>VLOOKUP(J3947,Ref!A:D,4,0)</f>
        <v>0</v>
      </c>
      <c r="D3947" s="18" t="str">
        <f t="shared" si="183"/>
        <v>04/may</v>
      </c>
      <c r="E3947" s="18">
        <f t="shared" si="184"/>
        <v>16</v>
      </c>
      <c r="F3947" s="18">
        <v>1</v>
      </c>
      <c r="G3947" s="18">
        <f t="shared" si="185"/>
        <v>0</v>
      </c>
      <c r="H3947" s="3">
        <v>46146.696875000001</v>
      </c>
      <c r="I3947">
        <v>68073711</v>
      </c>
      <c r="J3947" t="s">
        <v>1967</v>
      </c>
      <c r="K3947" t="s">
        <v>1968</v>
      </c>
      <c r="L3947" t="s">
        <v>1969</v>
      </c>
      <c r="M3947" t="s">
        <v>1970</v>
      </c>
      <c r="O3947">
        <v>369004710000</v>
      </c>
      <c r="P3947">
        <v>16017</v>
      </c>
      <c r="Q3947">
        <v>-4</v>
      </c>
      <c r="R3947">
        <v>1</v>
      </c>
      <c r="S3947">
        <v>68073711</v>
      </c>
      <c r="U3947" t="s">
        <v>2078</v>
      </c>
      <c r="W3947" t="s">
        <v>167</v>
      </c>
      <c r="X3947" t="s">
        <v>66</v>
      </c>
      <c r="Y3947" t="s">
        <v>65</v>
      </c>
      <c r="Z3947">
        <v>369004710000</v>
      </c>
      <c r="AG3947" t="s">
        <v>1972</v>
      </c>
      <c r="AI3947" t="s">
        <v>3016</v>
      </c>
      <c r="AL3947">
        <v>0</v>
      </c>
      <c r="AN3947" t="s">
        <v>1974</v>
      </c>
      <c r="AO3947">
        <v>0</v>
      </c>
      <c r="AQ3947">
        <v>2252035</v>
      </c>
      <c r="AR3947" t="s">
        <v>2241</v>
      </c>
      <c r="AS3947" t="s">
        <v>4163</v>
      </c>
      <c r="AT3947" t="s">
        <v>1975</v>
      </c>
    </row>
    <row r="3948" spans="1:46" x14ac:dyDescent="0.25">
      <c r="A3948" t="str">
        <f>_xlfn.XLOOKUP(I3948,UTILIZADAS[Contacto1],UTILIZADAS[Source.Name],,0)</f>
        <v>Cobros Abril Canal Fijo</v>
      </c>
      <c r="B3948" s="18">
        <f>VLOOKUP(J3948,Ref!A:C,3,0)</f>
        <v>0</v>
      </c>
      <c r="C3948" s="18">
        <f>VLOOKUP(J3948,Ref!A:D,4,0)</f>
        <v>0</v>
      </c>
      <c r="D3948" s="18" t="str">
        <f t="shared" si="183"/>
        <v>05/may</v>
      </c>
      <c r="E3948" s="18">
        <f t="shared" si="184"/>
        <v>16</v>
      </c>
      <c r="F3948" s="18">
        <v>1</v>
      </c>
      <c r="G3948" s="18">
        <f t="shared" si="185"/>
        <v>0</v>
      </c>
      <c r="H3948" s="3">
        <v>46147.69321759259</v>
      </c>
      <c r="I3948">
        <v>68073711</v>
      </c>
      <c r="J3948" t="s">
        <v>1967</v>
      </c>
      <c r="K3948" t="s">
        <v>1968</v>
      </c>
      <c r="L3948" t="s">
        <v>1969</v>
      </c>
      <c r="M3948" t="s">
        <v>1970</v>
      </c>
      <c r="O3948">
        <v>369004710000</v>
      </c>
      <c r="P3948">
        <v>16017</v>
      </c>
      <c r="Q3948">
        <v>-4</v>
      </c>
      <c r="R3948">
        <v>1</v>
      </c>
      <c r="S3948">
        <v>68073711</v>
      </c>
      <c r="U3948" t="s">
        <v>2078</v>
      </c>
      <c r="W3948" t="s">
        <v>167</v>
      </c>
      <c r="X3948" t="s">
        <v>66</v>
      </c>
      <c r="Y3948" t="s">
        <v>65</v>
      </c>
      <c r="Z3948">
        <v>369004710000</v>
      </c>
      <c r="AG3948" t="s">
        <v>1972</v>
      </c>
      <c r="AI3948" t="s">
        <v>3016</v>
      </c>
      <c r="AL3948">
        <v>0</v>
      </c>
      <c r="AN3948" t="s">
        <v>1974</v>
      </c>
      <c r="AO3948">
        <v>0</v>
      </c>
      <c r="AQ3948">
        <v>2252035</v>
      </c>
      <c r="AR3948" t="s">
        <v>2241</v>
      </c>
      <c r="AS3948" t="s">
        <v>4163</v>
      </c>
      <c r="AT3948" t="s">
        <v>1975</v>
      </c>
    </row>
    <row r="3949" spans="1:46" x14ac:dyDescent="0.25">
      <c r="A3949" t="str">
        <f>_xlfn.XLOOKUP(I3949,UTILIZADAS[Contacto1],UTILIZADAS[Source.Name],,0)</f>
        <v>Cobros Abril Canal Fijo</v>
      </c>
      <c r="B3949" s="18">
        <f>VLOOKUP(J3949,Ref!A:C,3,0)</f>
        <v>0</v>
      </c>
      <c r="C3949" s="18">
        <f>VLOOKUP(J3949,Ref!A:D,4,0)</f>
        <v>0</v>
      </c>
      <c r="D3949" s="18" t="str">
        <f t="shared" si="183"/>
        <v>07/may</v>
      </c>
      <c r="E3949" s="18">
        <f t="shared" si="184"/>
        <v>16</v>
      </c>
      <c r="F3949" s="18">
        <v>1</v>
      </c>
      <c r="G3949" s="18">
        <f t="shared" si="185"/>
        <v>0</v>
      </c>
      <c r="H3949" s="3">
        <v>46149.544386574074</v>
      </c>
      <c r="I3949">
        <v>68073711</v>
      </c>
      <c r="J3949" t="s">
        <v>2023</v>
      </c>
      <c r="K3949" t="s">
        <v>1968</v>
      </c>
      <c r="L3949" t="s">
        <v>1969</v>
      </c>
      <c r="M3949" t="s">
        <v>1970</v>
      </c>
      <c r="O3949">
        <v>369004710000</v>
      </c>
      <c r="P3949">
        <v>16017</v>
      </c>
      <c r="Q3949">
        <v>-4</v>
      </c>
      <c r="R3949">
        <v>1</v>
      </c>
      <c r="S3949">
        <v>68073711</v>
      </c>
      <c r="U3949" t="s">
        <v>2078</v>
      </c>
      <c r="W3949" t="s">
        <v>167</v>
      </c>
      <c r="X3949" t="s">
        <v>66</v>
      </c>
      <c r="Y3949" t="s">
        <v>65</v>
      </c>
      <c r="Z3949">
        <v>369004710000</v>
      </c>
      <c r="AG3949" t="s">
        <v>1972</v>
      </c>
      <c r="AI3949" t="s">
        <v>3016</v>
      </c>
      <c r="AL3949">
        <v>0</v>
      </c>
      <c r="AN3949" t="s">
        <v>1974</v>
      </c>
      <c r="AO3949">
        <v>0</v>
      </c>
      <c r="AQ3949">
        <v>2252035</v>
      </c>
      <c r="AR3949" t="s">
        <v>2241</v>
      </c>
      <c r="AS3949" t="s">
        <v>4163</v>
      </c>
      <c r="AT3949" t="s">
        <v>2024</v>
      </c>
    </row>
    <row r="3950" spans="1:46" x14ac:dyDescent="0.25">
      <c r="A3950" t="str">
        <f>_xlfn.XLOOKUP(I3950,UTILIZADAS[Contacto1],UTILIZADAS[Source.Name],,0)</f>
        <v>Cobros Abril Canal Fijo</v>
      </c>
      <c r="B3950" s="18">
        <f>VLOOKUP(J3950,Ref!A:C,3,0)</f>
        <v>0</v>
      </c>
      <c r="C3950" s="18">
        <f>VLOOKUP(J3950,Ref!A:D,4,0)</f>
        <v>0</v>
      </c>
      <c r="D3950" s="18" t="str">
        <f t="shared" si="183"/>
        <v>08/may</v>
      </c>
      <c r="E3950" s="18">
        <f t="shared" si="184"/>
        <v>16</v>
      </c>
      <c r="F3950" s="18">
        <v>1</v>
      </c>
      <c r="G3950" s="18">
        <f t="shared" si="185"/>
        <v>0</v>
      </c>
      <c r="H3950" s="3">
        <v>46150.407256944447</v>
      </c>
      <c r="I3950">
        <v>68073711</v>
      </c>
      <c r="J3950" t="s">
        <v>1967</v>
      </c>
      <c r="K3950" t="s">
        <v>1968</v>
      </c>
      <c r="L3950" t="s">
        <v>1969</v>
      </c>
      <c r="M3950" t="s">
        <v>1970</v>
      </c>
      <c r="O3950">
        <v>369004710000</v>
      </c>
      <c r="P3950">
        <v>16017</v>
      </c>
      <c r="Q3950">
        <v>-4</v>
      </c>
      <c r="R3950">
        <v>1</v>
      </c>
      <c r="S3950">
        <v>68073711</v>
      </c>
      <c r="U3950" t="s">
        <v>2078</v>
      </c>
      <c r="W3950" t="s">
        <v>167</v>
      </c>
      <c r="X3950" t="s">
        <v>66</v>
      </c>
      <c r="Y3950" t="s">
        <v>65</v>
      </c>
      <c r="Z3950">
        <v>369004710000</v>
      </c>
      <c r="AG3950" t="s">
        <v>1972</v>
      </c>
      <c r="AI3950" t="s">
        <v>3016</v>
      </c>
      <c r="AL3950">
        <v>0</v>
      </c>
      <c r="AN3950" t="s">
        <v>1974</v>
      </c>
      <c r="AO3950">
        <v>0</v>
      </c>
      <c r="AQ3950">
        <v>2252035</v>
      </c>
      <c r="AR3950" t="s">
        <v>2241</v>
      </c>
      <c r="AS3950" t="s">
        <v>4163</v>
      </c>
      <c r="AT3950" t="s">
        <v>1975</v>
      </c>
    </row>
    <row r="3951" spans="1:46" x14ac:dyDescent="0.25">
      <c r="A3951" t="str">
        <f>_xlfn.XLOOKUP(I3951,UTILIZADAS[Contacto1],UTILIZADAS[Source.Name],,0)</f>
        <v>Cobros Abril Canal Fijo</v>
      </c>
      <c r="B3951" s="18">
        <f>VLOOKUP(J3951,Ref!A:C,3,0)</f>
        <v>0</v>
      </c>
      <c r="C3951" s="18">
        <f>VLOOKUP(J3951,Ref!A:D,4,0)</f>
        <v>0</v>
      </c>
      <c r="D3951" s="18" t="str">
        <f t="shared" si="183"/>
        <v>08/may</v>
      </c>
      <c r="E3951" s="18">
        <f t="shared" si="184"/>
        <v>16</v>
      </c>
      <c r="F3951" s="18">
        <v>1</v>
      </c>
      <c r="G3951" s="18">
        <f t="shared" si="185"/>
        <v>0</v>
      </c>
      <c r="H3951" s="3">
        <v>46150.609571759262</v>
      </c>
      <c r="I3951">
        <v>68073711</v>
      </c>
      <c r="J3951" t="s">
        <v>1967</v>
      </c>
      <c r="K3951" t="s">
        <v>1968</v>
      </c>
      <c r="L3951" t="s">
        <v>1969</v>
      </c>
      <c r="M3951" t="s">
        <v>1970</v>
      </c>
      <c r="O3951">
        <v>369004710000</v>
      </c>
      <c r="P3951">
        <v>16017</v>
      </c>
      <c r="Q3951">
        <v>-4</v>
      </c>
      <c r="R3951">
        <v>1</v>
      </c>
      <c r="S3951">
        <v>68073711</v>
      </c>
      <c r="U3951" t="s">
        <v>2078</v>
      </c>
      <c r="W3951" t="s">
        <v>167</v>
      </c>
      <c r="X3951" t="s">
        <v>66</v>
      </c>
      <c r="Y3951" t="s">
        <v>65</v>
      </c>
      <c r="Z3951">
        <v>369004710000</v>
      </c>
      <c r="AG3951" t="s">
        <v>1972</v>
      </c>
      <c r="AI3951" t="s">
        <v>3016</v>
      </c>
      <c r="AL3951">
        <v>0</v>
      </c>
      <c r="AN3951" t="s">
        <v>1974</v>
      </c>
      <c r="AO3951">
        <v>0</v>
      </c>
      <c r="AQ3951">
        <v>2252035</v>
      </c>
      <c r="AR3951" t="s">
        <v>2241</v>
      </c>
      <c r="AS3951" t="s">
        <v>4163</v>
      </c>
      <c r="AT3951" t="s">
        <v>1975</v>
      </c>
    </row>
    <row r="3952" spans="1:46" x14ac:dyDescent="0.25">
      <c r="A3952" t="str">
        <f>_xlfn.XLOOKUP(I3952,UTILIZADAS[Contacto1],UTILIZADAS[Source.Name],,0)</f>
        <v>Cobros Abril Canal Fijo</v>
      </c>
      <c r="B3952" s="18">
        <f>VLOOKUP(J3952,Ref!A:C,3,0)</f>
        <v>0</v>
      </c>
      <c r="C3952" s="18">
        <f>VLOOKUP(J3952,Ref!A:D,4,0)</f>
        <v>0</v>
      </c>
      <c r="D3952" s="18" t="str">
        <f t="shared" si="183"/>
        <v>12/may</v>
      </c>
      <c r="E3952" s="18">
        <f t="shared" si="184"/>
        <v>16</v>
      </c>
      <c r="F3952" s="18">
        <v>1</v>
      </c>
      <c r="G3952" s="18">
        <f t="shared" si="185"/>
        <v>0</v>
      </c>
      <c r="H3952" s="3">
        <v>46154.652465277781</v>
      </c>
      <c r="I3952">
        <v>68073711</v>
      </c>
      <c r="J3952" t="s">
        <v>1967</v>
      </c>
      <c r="K3952" t="s">
        <v>1968</v>
      </c>
      <c r="L3952" t="s">
        <v>1969</v>
      </c>
      <c r="M3952" t="s">
        <v>1970</v>
      </c>
      <c r="O3952">
        <v>369004710000</v>
      </c>
      <c r="P3952">
        <v>16018</v>
      </c>
      <c r="Q3952">
        <v>-4</v>
      </c>
      <c r="R3952">
        <v>1</v>
      </c>
      <c r="S3952">
        <v>68073711</v>
      </c>
      <c r="U3952" t="s">
        <v>2078</v>
      </c>
      <c r="W3952" t="s">
        <v>167</v>
      </c>
      <c r="X3952">
        <v>369004710000</v>
      </c>
      <c r="Y3952" t="s">
        <v>65</v>
      </c>
      <c r="Z3952" t="s">
        <v>66</v>
      </c>
      <c r="AG3952" t="s">
        <v>1972</v>
      </c>
      <c r="AL3952">
        <v>0</v>
      </c>
      <c r="AN3952" t="s">
        <v>1974</v>
      </c>
      <c r="AO3952">
        <v>0</v>
      </c>
      <c r="AQ3952">
        <v>2258464</v>
      </c>
      <c r="AR3952" t="s">
        <v>4605</v>
      </c>
      <c r="AS3952" t="s">
        <v>5883</v>
      </c>
      <c r="AT3952" t="s">
        <v>1975</v>
      </c>
    </row>
    <row r="3953" spans="1:46" x14ac:dyDescent="0.25">
      <c r="A3953" t="str">
        <f>_xlfn.XLOOKUP(I3953,UTILIZADAS[Contacto1],UTILIZADAS[Source.Name],,0)</f>
        <v>Cobros Abril Canal Fijo</v>
      </c>
      <c r="B3953" s="18">
        <f>VLOOKUP(J3953,Ref!A:C,3,0)</f>
        <v>0</v>
      </c>
      <c r="C3953" s="18">
        <f>VLOOKUP(J3953,Ref!A:D,4,0)</f>
        <v>0</v>
      </c>
      <c r="D3953" s="18" t="str">
        <f t="shared" si="183"/>
        <v>14/may</v>
      </c>
      <c r="E3953" s="18">
        <f t="shared" si="184"/>
        <v>16</v>
      </c>
      <c r="F3953" s="18">
        <v>1</v>
      </c>
      <c r="G3953" s="18">
        <f t="shared" si="185"/>
        <v>0</v>
      </c>
      <c r="H3953" s="3">
        <v>46156.731770833336</v>
      </c>
      <c r="I3953">
        <v>68073711</v>
      </c>
      <c r="J3953" t="s">
        <v>1967</v>
      </c>
      <c r="K3953" t="s">
        <v>1968</v>
      </c>
      <c r="L3953" t="s">
        <v>1969</v>
      </c>
      <c r="M3953" t="s">
        <v>1970</v>
      </c>
      <c r="O3953">
        <v>369004710000</v>
      </c>
      <c r="P3953">
        <v>16018</v>
      </c>
      <c r="Q3953">
        <v>-4</v>
      </c>
      <c r="R3953">
        <v>1</v>
      </c>
      <c r="S3953">
        <v>68073711</v>
      </c>
      <c r="U3953" t="s">
        <v>2078</v>
      </c>
      <c r="W3953" t="s">
        <v>167</v>
      </c>
      <c r="X3953">
        <v>369004710000</v>
      </c>
      <c r="Y3953" t="s">
        <v>65</v>
      </c>
      <c r="Z3953" t="s">
        <v>66</v>
      </c>
      <c r="AG3953" t="s">
        <v>1972</v>
      </c>
      <c r="AL3953">
        <v>0</v>
      </c>
      <c r="AN3953" t="s">
        <v>1974</v>
      </c>
      <c r="AO3953">
        <v>0</v>
      </c>
      <c r="AQ3953">
        <v>2258464</v>
      </c>
      <c r="AR3953" t="s">
        <v>4605</v>
      </c>
      <c r="AS3953" t="s">
        <v>5883</v>
      </c>
      <c r="AT3953" t="s">
        <v>1975</v>
      </c>
    </row>
    <row r="3954" spans="1:46" x14ac:dyDescent="0.25">
      <c r="A3954" t="str">
        <f>_xlfn.XLOOKUP(I3954,UTILIZADAS[Contacto1],UTILIZADAS[Source.Name],,0)</f>
        <v>Cobros Abril Canal Fijo</v>
      </c>
      <c r="B3954" s="18">
        <f>VLOOKUP(J3954,Ref!A:C,3,0)</f>
        <v>0</v>
      </c>
      <c r="C3954" s="18">
        <f>VLOOKUP(J3954,Ref!A:D,4,0)</f>
        <v>0</v>
      </c>
      <c r="D3954" s="18" t="str">
        <f t="shared" ref="D3954:D4017" si="186">TEXT(H3954,"dd/mmm")</f>
        <v>19/may</v>
      </c>
      <c r="E3954" s="18">
        <f t="shared" ref="E3954:E4017" si="187">+COUNTIF(I:I,I3954)</f>
        <v>16</v>
      </c>
      <c r="F3954" s="18">
        <v>1</v>
      </c>
      <c r="G3954" s="18">
        <f t="shared" ref="G3954:G4017" si="188">IF(I3954=I3955,0,1)</f>
        <v>0</v>
      </c>
      <c r="H3954" s="3">
        <v>46161.410752314812</v>
      </c>
      <c r="I3954">
        <v>68073711</v>
      </c>
      <c r="J3954" t="s">
        <v>2023</v>
      </c>
      <c r="K3954" t="s">
        <v>1968</v>
      </c>
      <c r="L3954" t="s">
        <v>1969</v>
      </c>
      <c r="M3954" t="s">
        <v>1970</v>
      </c>
      <c r="O3954">
        <v>369004710000</v>
      </c>
      <c r="P3954">
        <v>16018</v>
      </c>
      <c r="Q3954">
        <v>-4</v>
      </c>
      <c r="R3954">
        <v>1</v>
      </c>
      <c r="S3954">
        <v>68073711</v>
      </c>
      <c r="U3954" t="s">
        <v>2078</v>
      </c>
      <c r="W3954" t="s">
        <v>167</v>
      </c>
      <c r="X3954">
        <v>369004710000</v>
      </c>
      <c r="Y3954" t="s">
        <v>65</v>
      </c>
      <c r="Z3954" t="s">
        <v>66</v>
      </c>
      <c r="AG3954" t="s">
        <v>1972</v>
      </c>
      <c r="AL3954">
        <v>0</v>
      </c>
      <c r="AN3954" t="s">
        <v>1974</v>
      </c>
      <c r="AO3954">
        <v>0</v>
      </c>
      <c r="AQ3954">
        <v>2258464</v>
      </c>
      <c r="AR3954" t="s">
        <v>4605</v>
      </c>
      <c r="AS3954" t="s">
        <v>5883</v>
      </c>
      <c r="AT3954" t="s">
        <v>2024</v>
      </c>
    </row>
    <row r="3955" spans="1:46" x14ac:dyDescent="0.25">
      <c r="A3955" t="str">
        <f>_xlfn.XLOOKUP(I3955,UTILIZADAS[Contacto1],UTILIZADAS[Source.Name],,0)</f>
        <v>Cobros Abril Canal Fijo</v>
      </c>
      <c r="B3955" s="18">
        <f>VLOOKUP(J3955,Ref!A:C,3,0)</f>
        <v>0</v>
      </c>
      <c r="C3955" s="18">
        <f>VLOOKUP(J3955,Ref!A:D,4,0)</f>
        <v>0</v>
      </c>
      <c r="D3955" s="18" t="str">
        <f t="shared" si="186"/>
        <v>19/may</v>
      </c>
      <c r="E3955" s="18">
        <f t="shared" si="187"/>
        <v>16</v>
      </c>
      <c r="F3955" s="18">
        <v>1</v>
      </c>
      <c r="G3955" s="18">
        <f t="shared" si="188"/>
        <v>0</v>
      </c>
      <c r="H3955" s="3">
        <v>46161.524768518517</v>
      </c>
      <c r="I3955">
        <v>68073711</v>
      </c>
      <c r="J3955" t="s">
        <v>1967</v>
      </c>
      <c r="K3955" t="s">
        <v>1968</v>
      </c>
      <c r="L3955" t="s">
        <v>1969</v>
      </c>
      <c r="M3955" t="s">
        <v>1970</v>
      </c>
      <c r="O3955">
        <v>369004710000</v>
      </c>
      <c r="P3955">
        <v>16018</v>
      </c>
      <c r="Q3955">
        <v>-4</v>
      </c>
      <c r="R3955">
        <v>1</v>
      </c>
      <c r="S3955">
        <v>68073711</v>
      </c>
      <c r="U3955" t="s">
        <v>2078</v>
      </c>
      <c r="W3955" t="s">
        <v>167</v>
      </c>
      <c r="X3955">
        <v>369004710000</v>
      </c>
      <c r="Y3955" t="s">
        <v>65</v>
      </c>
      <c r="Z3955" t="s">
        <v>66</v>
      </c>
      <c r="AG3955" t="s">
        <v>1972</v>
      </c>
      <c r="AL3955">
        <v>0</v>
      </c>
      <c r="AN3955" t="s">
        <v>1974</v>
      </c>
      <c r="AO3955">
        <v>0</v>
      </c>
      <c r="AQ3955">
        <v>2258464</v>
      </c>
      <c r="AR3955" t="s">
        <v>4605</v>
      </c>
      <c r="AS3955" t="s">
        <v>5883</v>
      </c>
      <c r="AT3955" t="s">
        <v>1975</v>
      </c>
    </row>
    <row r="3956" spans="1:46" x14ac:dyDescent="0.25">
      <c r="A3956" t="str">
        <f>_xlfn.XLOOKUP(I3956,UTILIZADAS[Contacto1],UTILIZADAS[Source.Name],,0)</f>
        <v>Cobros Abril Canal Fijo</v>
      </c>
      <c r="B3956" s="18">
        <f>VLOOKUP(J3956,Ref!A:C,3,0)</f>
        <v>0</v>
      </c>
      <c r="C3956" s="18">
        <f>VLOOKUP(J3956,Ref!A:D,4,0)</f>
        <v>0</v>
      </c>
      <c r="D3956" s="18" t="str">
        <f t="shared" si="186"/>
        <v>20/may</v>
      </c>
      <c r="E3956" s="18">
        <f t="shared" si="187"/>
        <v>16</v>
      </c>
      <c r="F3956" s="18">
        <v>1</v>
      </c>
      <c r="G3956" s="18">
        <f t="shared" si="188"/>
        <v>0</v>
      </c>
      <c r="H3956" s="3">
        <v>46162.621412037035</v>
      </c>
      <c r="I3956">
        <v>68073711</v>
      </c>
      <c r="J3956" t="s">
        <v>1967</v>
      </c>
      <c r="K3956" t="s">
        <v>1968</v>
      </c>
      <c r="L3956" t="s">
        <v>1969</v>
      </c>
      <c r="M3956" t="s">
        <v>1970</v>
      </c>
      <c r="O3956">
        <v>369004710000</v>
      </c>
      <c r="P3956">
        <v>16018</v>
      </c>
      <c r="Q3956">
        <v>-4</v>
      </c>
      <c r="R3956">
        <v>1</v>
      </c>
      <c r="S3956">
        <v>68073711</v>
      </c>
      <c r="U3956" t="s">
        <v>2078</v>
      </c>
      <c r="W3956" t="s">
        <v>167</v>
      </c>
      <c r="X3956">
        <v>369004710000</v>
      </c>
      <c r="Y3956" t="s">
        <v>65</v>
      </c>
      <c r="Z3956" t="s">
        <v>66</v>
      </c>
      <c r="AG3956" t="s">
        <v>1972</v>
      </c>
      <c r="AL3956">
        <v>0</v>
      </c>
      <c r="AN3956" t="s">
        <v>1974</v>
      </c>
      <c r="AO3956">
        <v>0</v>
      </c>
      <c r="AQ3956">
        <v>2258464</v>
      </c>
      <c r="AR3956" t="s">
        <v>4605</v>
      </c>
      <c r="AS3956" t="s">
        <v>5883</v>
      </c>
      <c r="AT3956" t="s">
        <v>1975</v>
      </c>
    </row>
    <row r="3957" spans="1:46" x14ac:dyDescent="0.25">
      <c r="A3957" t="str">
        <f>_xlfn.XLOOKUP(I3957,UTILIZADAS[Contacto1],UTILIZADAS[Source.Name],,0)</f>
        <v>Cobros Abril Canal Fijo</v>
      </c>
      <c r="B3957" s="18">
        <f>VLOOKUP(J3957,Ref!A:C,3,0)</f>
        <v>0</v>
      </c>
      <c r="C3957" s="18">
        <f>VLOOKUP(J3957,Ref!A:D,4,0)</f>
        <v>0</v>
      </c>
      <c r="D3957" s="18" t="str">
        <f t="shared" si="186"/>
        <v>21/may</v>
      </c>
      <c r="E3957" s="18">
        <f t="shared" si="187"/>
        <v>16</v>
      </c>
      <c r="F3957" s="18">
        <v>1</v>
      </c>
      <c r="G3957" s="18">
        <f t="shared" si="188"/>
        <v>0</v>
      </c>
      <c r="H3957" s="3">
        <v>46163.626203703701</v>
      </c>
      <c r="I3957">
        <v>68073711</v>
      </c>
      <c r="J3957" t="s">
        <v>2023</v>
      </c>
      <c r="K3957" t="s">
        <v>1968</v>
      </c>
      <c r="L3957" t="s">
        <v>1969</v>
      </c>
      <c r="M3957" t="s">
        <v>1970</v>
      </c>
      <c r="O3957">
        <v>369004710000</v>
      </c>
      <c r="P3957">
        <v>16018</v>
      </c>
      <c r="Q3957">
        <v>-4</v>
      </c>
      <c r="R3957">
        <v>1</v>
      </c>
      <c r="S3957">
        <v>68073711</v>
      </c>
      <c r="U3957" t="s">
        <v>2078</v>
      </c>
      <c r="W3957" t="s">
        <v>167</v>
      </c>
      <c r="X3957">
        <v>369004710000</v>
      </c>
      <c r="Y3957" t="s">
        <v>65</v>
      </c>
      <c r="Z3957" t="s">
        <v>66</v>
      </c>
      <c r="AG3957" t="s">
        <v>1972</v>
      </c>
      <c r="AL3957">
        <v>0</v>
      </c>
      <c r="AN3957" t="s">
        <v>1974</v>
      </c>
      <c r="AO3957">
        <v>0</v>
      </c>
      <c r="AQ3957">
        <v>2258464</v>
      </c>
      <c r="AR3957" t="s">
        <v>4605</v>
      </c>
      <c r="AS3957" t="s">
        <v>5883</v>
      </c>
      <c r="AT3957" t="s">
        <v>2024</v>
      </c>
    </row>
    <row r="3958" spans="1:46" x14ac:dyDescent="0.25">
      <c r="A3958" t="str">
        <f>_xlfn.XLOOKUP(I3958,UTILIZADAS[Contacto1],UTILIZADAS[Source.Name],,0)</f>
        <v>Cobros Abril Canal Fijo</v>
      </c>
      <c r="B3958" s="18">
        <f>VLOOKUP(J3958,Ref!A:C,3,0)</f>
        <v>0</v>
      </c>
      <c r="C3958" s="18">
        <f>VLOOKUP(J3958,Ref!A:D,4,0)</f>
        <v>0</v>
      </c>
      <c r="D3958" s="18" t="str">
        <f t="shared" si="186"/>
        <v>21/may</v>
      </c>
      <c r="E3958" s="18">
        <f t="shared" si="187"/>
        <v>16</v>
      </c>
      <c r="F3958" s="18">
        <v>1</v>
      </c>
      <c r="G3958" s="18">
        <f t="shared" si="188"/>
        <v>0</v>
      </c>
      <c r="H3958" s="3">
        <v>46163.672152777777</v>
      </c>
      <c r="I3958">
        <v>68073711</v>
      </c>
      <c r="J3958" t="s">
        <v>2023</v>
      </c>
      <c r="K3958" t="s">
        <v>1968</v>
      </c>
      <c r="L3958" t="s">
        <v>1969</v>
      </c>
      <c r="M3958" t="s">
        <v>1970</v>
      </c>
      <c r="O3958">
        <v>369004710000</v>
      </c>
      <c r="P3958">
        <v>16018</v>
      </c>
      <c r="Q3958">
        <v>-4</v>
      </c>
      <c r="R3958">
        <v>1</v>
      </c>
      <c r="S3958">
        <v>68073711</v>
      </c>
      <c r="U3958" t="s">
        <v>2078</v>
      </c>
      <c r="W3958" t="s">
        <v>167</v>
      </c>
      <c r="X3958">
        <v>369004710000</v>
      </c>
      <c r="Y3958" t="s">
        <v>65</v>
      </c>
      <c r="Z3958" t="s">
        <v>66</v>
      </c>
      <c r="AG3958" t="s">
        <v>1972</v>
      </c>
      <c r="AL3958">
        <v>0</v>
      </c>
      <c r="AN3958" t="s">
        <v>1974</v>
      </c>
      <c r="AO3958">
        <v>0</v>
      </c>
      <c r="AQ3958">
        <v>2258464</v>
      </c>
      <c r="AR3958" t="s">
        <v>4605</v>
      </c>
      <c r="AS3958" t="s">
        <v>5883</v>
      </c>
      <c r="AT3958" t="s">
        <v>2024</v>
      </c>
    </row>
    <row r="3959" spans="1:46" x14ac:dyDescent="0.25">
      <c r="A3959" t="str">
        <f>_xlfn.XLOOKUP(I3959,UTILIZADAS[Contacto1],UTILIZADAS[Source.Name],,0)</f>
        <v>Cobros Abril Canal Fijo</v>
      </c>
      <c r="B3959" s="18">
        <f>VLOOKUP(J3959,Ref!A:C,3,0)</f>
        <v>0</v>
      </c>
      <c r="C3959" s="18">
        <f>VLOOKUP(J3959,Ref!A:D,4,0)</f>
        <v>0</v>
      </c>
      <c r="D3959" s="18" t="str">
        <f t="shared" si="186"/>
        <v>21/may</v>
      </c>
      <c r="E3959" s="18">
        <f t="shared" si="187"/>
        <v>16</v>
      </c>
      <c r="F3959" s="18">
        <v>1</v>
      </c>
      <c r="G3959" s="18">
        <f t="shared" si="188"/>
        <v>0</v>
      </c>
      <c r="H3959" s="3">
        <v>46163.675891203704</v>
      </c>
      <c r="I3959">
        <v>68073711</v>
      </c>
      <c r="J3959" t="s">
        <v>2023</v>
      </c>
      <c r="K3959" t="s">
        <v>1968</v>
      </c>
      <c r="L3959" t="s">
        <v>1969</v>
      </c>
      <c r="M3959" t="s">
        <v>1970</v>
      </c>
      <c r="O3959">
        <v>369004710000</v>
      </c>
      <c r="P3959">
        <v>16018</v>
      </c>
      <c r="Q3959">
        <v>-4</v>
      </c>
      <c r="R3959">
        <v>1</v>
      </c>
      <c r="S3959">
        <v>68073711</v>
      </c>
      <c r="U3959" t="s">
        <v>2078</v>
      </c>
      <c r="W3959" t="s">
        <v>167</v>
      </c>
      <c r="X3959">
        <v>369004710000</v>
      </c>
      <c r="Y3959" t="s">
        <v>65</v>
      </c>
      <c r="Z3959" t="s">
        <v>66</v>
      </c>
      <c r="AG3959" t="s">
        <v>1972</v>
      </c>
      <c r="AL3959">
        <v>0</v>
      </c>
      <c r="AN3959" t="s">
        <v>1974</v>
      </c>
      <c r="AO3959">
        <v>0</v>
      </c>
      <c r="AQ3959">
        <v>2258464</v>
      </c>
      <c r="AR3959" t="s">
        <v>4605</v>
      </c>
      <c r="AS3959" t="s">
        <v>5883</v>
      </c>
      <c r="AT3959" t="s">
        <v>2024</v>
      </c>
    </row>
    <row r="3960" spans="1:46" x14ac:dyDescent="0.25">
      <c r="A3960" t="str">
        <f>_xlfn.XLOOKUP(I3960,UTILIZADAS[Contacto1],UTILIZADAS[Source.Name],,0)</f>
        <v>Cobros Abril Canal Fijo</v>
      </c>
      <c r="B3960" s="18">
        <f>VLOOKUP(J3960,Ref!A:C,3,0)</f>
        <v>0</v>
      </c>
      <c r="C3960" s="18">
        <f>VLOOKUP(J3960,Ref!A:D,4,0)</f>
        <v>0</v>
      </c>
      <c r="D3960" s="18" t="str">
        <f t="shared" si="186"/>
        <v>21/may</v>
      </c>
      <c r="E3960" s="18">
        <f t="shared" si="187"/>
        <v>16</v>
      </c>
      <c r="F3960" s="18">
        <v>1</v>
      </c>
      <c r="G3960" s="18">
        <f t="shared" si="188"/>
        <v>0</v>
      </c>
      <c r="H3960" s="3">
        <v>46163.679224537038</v>
      </c>
      <c r="I3960">
        <v>68073711</v>
      </c>
      <c r="J3960" t="s">
        <v>1967</v>
      </c>
      <c r="K3960" t="s">
        <v>1968</v>
      </c>
      <c r="L3960" t="s">
        <v>1969</v>
      </c>
      <c r="M3960" t="s">
        <v>1970</v>
      </c>
      <c r="O3960">
        <v>369004710000</v>
      </c>
      <c r="P3960">
        <v>16018</v>
      </c>
      <c r="Q3960">
        <v>-4</v>
      </c>
      <c r="R3960">
        <v>1</v>
      </c>
      <c r="S3960">
        <v>68073711</v>
      </c>
      <c r="U3960" t="s">
        <v>2078</v>
      </c>
      <c r="W3960" t="s">
        <v>167</v>
      </c>
      <c r="X3960">
        <v>369004710000</v>
      </c>
      <c r="Y3960" t="s">
        <v>65</v>
      </c>
      <c r="Z3960" t="s">
        <v>66</v>
      </c>
      <c r="AG3960" t="s">
        <v>1972</v>
      </c>
      <c r="AL3960">
        <v>0</v>
      </c>
      <c r="AN3960" t="s">
        <v>1974</v>
      </c>
      <c r="AO3960">
        <v>0</v>
      </c>
      <c r="AQ3960">
        <v>2258464</v>
      </c>
      <c r="AR3960" t="s">
        <v>4605</v>
      </c>
      <c r="AS3960" t="s">
        <v>5883</v>
      </c>
      <c r="AT3960" t="s">
        <v>1975</v>
      </c>
    </row>
    <row r="3961" spans="1:46" x14ac:dyDescent="0.25">
      <c r="A3961" t="str">
        <f>_xlfn.XLOOKUP(I3961,UTILIZADAS[Contacto1],UTILIZADAS[Source.Name],,0)</f>
        <v>Cobros Abril Canal Fijo</v>
      </c>
      <c r="B3961" s="18">
        <f>VLOOKUP(J3961,Ref!A:C,3,0)</f>
        <v>0</v>
      </c>
      <c r="C3961" s="18">
        <f>VLOOKUP(J3961,Ref!A:D,4,0)</f>
        <v>0</v>
      </c>
      <c r="D3961" s="18" t="str">
        <f t="shared" si="186"/>
        <v>22/may</v>
      </c>
      <c r="E3961" s="18">
        <f t="shared" si="187"/>
        <v>16</v>
      </c>
      <c r="F3961" s="18">
        <v>1</v>
      </c>
      <c r="G3961" s="18">
        <f t="shared" si="188"/>
        <v>1</v>
      </c>
      <c r="H3961" s="3">
        <v>46164.465219907404</v>
      </c>
      <c r="I3961">
        <v>68073711</v>
      </c>
      <c r="J3961" t="s">
        <v>1967</v>
      </c>
      <c r="K3961" t="s">
        <v>1968</v>
      </c>
      <c r="L3961" t="s">
        <v>1969</v>
      </c>
      <c r="M3961" t="s">
        <v>1970</v>
      </c>
      <c r="O3961">
        <v>369004710000</v>
      </c>
      <c r="P3961">
        <v>16018</v>
      </c>
      <c r="Q3961">
        <v>-4</v>
      </c>
      <c r="R3961">
        <v>1</v>
      </c>
      <c r="S3961">
        <v>68073711</v>
      </c>
      <c r="U3961" t="s">
        <v>2078</v>
      </c>
      <c r="W3961" t="s">
        <v>167</v>
      </c>
      <c r="X3961">
        <v>369004710000</v>
      </c>
      <c r="Y3961" t="s">
        <v>65</v>
      </c>
      <c r="Z3961" t="s">
        <v>66</v>
      </c>
      <c r="AG3961" t="s">
        <v>1972</v>
      </c>
      <c r="AL3961">
        <v>0</v>
      </c>
      <c r="AN3961" t="s">
        <v>1974</v>
      </c>
      <c r="AO3961">
        <v>0</v>
      </c>
      <c r="AQ3961">
        <v>2258464</v>
      </c>
      <c r="AR3961" t="s">
        <v>4605</v>
      </c>
      <c r="AS3961" t="s">
        <v>5883</v>
      </c>
      <c r="AT3961" t="s">
        <v>1975</v>
      </c>
    </row>
    <row r="3962" spans="1:46" x14ac:dyDescent="0.25">
      <c r="A3962" t="str">
        <f>_xlfn.XLOOKUP(I3962,UTILIZADAS[Contacto1],UTILIZADAS[Source.Name],,0)</f>
        <v>Cobros Abril Canal Fijo</v>
      </c>
      <c r="B3962" s="18">
        <f>VLOOKUP(J3962,Ref!A:C,3,0)</f>
        <v>0</v>
      </c>
      <c r="C3962" s="18">
        <f>VLOOKUP(J3962,Ref!A:D,4,0)</f>
        <v>0</v>
      </c>
      <c r="D3962" s="18" t="str">
        <f t="shared" si="186"/>
        <v>12/may</v>
      </c>
      <c r="E3962" s="18">
        <f t="shared" si="187"/>
        <v>2</v>
      </c>
      <c r="F3962" s="18">
        <v>1</v>
      </c>
      <c r="G3962" s="18">
        <f t="shared" si="188"/>
        <v>0</v>
      </c>
      <c r="H3962" s="3">
        <v>46154.652962962966</v>
      </c>
      <c r="I3962">
        <v>68082860</v>
      </c>
      <c r="J3962" t="s">
        <v>2021</v>
      </c>
      <c r="K3962" t="s">
        <v>1968</v>
      </c>
      <c r="L3962" t="s">
        <v>1969</v>
      </c>
      <c r="M3962" t="s">
        <v>1970</v>
      </c>
      <c r="O3962">
        <v>369044140000</v>
      </c>
      <c r="P3962">
        <v>16018</v>
      </c>
      <c r="Q3962">
        <v>-4</v>
      </c>
      <c r="R3962">
        <v>1</v>
      </c>
      <c r="S3962">
        <v>68082860</v>
      </c>
      <c r="U3962" t="s">
        <v>2535</v>
      </c>
      <c r="W3962" t="s">
        <v>4143</v>
      </c>
      <c r="X3962">
        <v>369044140000</v>
      </c>
      <c r="Y3962" t="s">
        <v>65</v>
      </c>
      <c r="Z3962" t="s">
        <v>66</v>
      </c>
      <c r="AF3962" t="s">
        <v>1976</v>
      </c>
      <c r="AG3962" t="s">
        <v>1972</v>
      </c>
      <c r="AL3962">
        <v>5</v>
      </c>
      <c r="AN3962" t="s">
        <v>1974</v>
      </c>
      <c r="AO3962">
        <v>0</v>
      </c>
      <c r="AQ3962">
        <v>2258465</v>
      </c>
      <c r="AR3962" t="s">
        <v>4605</v>
      </c>
      <c r="AS3962" t="s">
        <v>5883</v>
      </c>
      <c r="AT3962" t="s">
        <v>2022</v>
      </c>
    </row>
    <row r="3963" spans="1:46" x14ac:dyDescent="0.25">
      <c r="A3963" t="str">
        <f>_xlfn.XLOOKUP(I3963,UTILIZADAS[Contacto1],UTILIZADAS[Source.Name],,0)</f>
        <v>Cobros Abril Canal Fijo</v>
      </c>
      <c r="B3963" s="18">
        <f>VLOOKUP(J3963,Ref!A:C,3,0)</f>
        <v>0</v>
      </c>
      <c r="C3963" s="18">
        <f>VLOOKUP(J3963,Ref!A:D,4,0)</f>
        <v>0</v>
      </c>
      <c r="D3963" s="18" t="str">
        <f t="shared" si="186"/>
        <v>14/may</v>
      </c>
      <c r="E3963" s="18">
        <f t="shared" si="187"/>
        <v>2</v>
      </c>
      <c r="F3963" s="18">
        <v>1</v>
      </c>
      <c r="G3963" s="18">
        <f t="shared" si="188"/>
        <v>1</v>
      </c>
      <c r="H3963" s="3">
        <v>46156.731840277775</v>
      </c>
      <c r="I3963">
        <v>68082860</v>
      </c>
      <c r="J3963">
        <v>6004</v>
      </c>
      <c r="K3963" t="s">
        <v>1983</v>
      </c>
      <c r="L3963" t="s">
        <v>1897</v>
      </c>
      <c r="M3963" t="s">
        <v>1970</v>
      </c>
      <c r="O3963">
        <v>369044140000</v>
      </c>
      <c r="P3963">
        <v>16018</v>
      </c>
      <c r="Q3963">
        <v>-4</v>
      </c>
      <c r="R3963">
        <v>1</v>
      </c>
      <c r="S3963">
        <v>68082860</v>
      </c>
      <c r="U3963" t="s">
        <v>2535</v>
      </c>
      <c r="W3963" t="s">
        <v>4143</v>
      </c>
      <c r="X3963">
        <v>369044140000</v>
      </c>
      <c r="Y3963" t="s">
        <v>65</v>
      </c>
      <c r="Z3963" t="s">
        <v>66</v>
      </c>
      <c r="AF3963" t="s">
        <v>1976</v>
      </c>
      <c r="AG3963" t="s">
        <v>1972</v>
      </c>
      <c r="AL3963">
        <v>133</v>
      </c>
      <c r="AM3963" t="s">
        <v>1979</v>
      </c>
      <c r="AN3963" t="s">
        <v>1987</v>
      </c>
      <c r="AO3963">
        <v>0</v>
      </c>
      <c r="AQ3963">
        <v>2258465</v>
      </c>
      <c r="AR3963" t="s">
        <v>4605</v>
      </c>
      <c r="AS3963" t="s">
        <v>5883</v>
      </c>
      <c r="AT3963" t="s">
        <v>1984</v>
      </c>
    </row>
    <row r="3964" spans="1:46" x14ac:dyDescent="0.25">
      <c r="A3964" t="str">
        <f>_xlfn.XLOOKUP(I3964,UTILIZADAS[Contacto1],UTILIZADAS[Source.Name],,0)</f>
        <v>Cobros Abril Canal Fijo</v>
      </c>
      <c r="B3964" s="18">
        <f>VLOOKUP(J3964,Ref!A:C,3,0)</f>
        <v>0</v>
      </c>
      <c r="C3964" s="18">
        <f>VLOOKUP(J3964,Ref!A:D,4,0)</f>
        <v>0</v>
      </c>
      <c r="D3964" s="18" t="str">
        <f t="shared" si="186"/>
        <v>12/may</v>
      </c>
      <c r="E3964" s="18">
        <f t="shared" si="187"/>
        <v>4</v>
      </c>
      <c r="F3964" s="18">
        <v>1</v>
      </c>
      <c r="G3964" s="18">
        <f t="shared" si="188"/>
        <v>0</v>
      </c>
      <c r="H3964" s="3">
        <v>46154.653310185182</v>
      </c>
      <c r="I3964">
        <v>68084318</v>
      </c>
      <c r="J3964" t="s">
        <v>2021</v>
      </c>
      <c r="K3964" t="s">
        <v>1968</v>
      </c>
      <c r="L3964" t="s">
        <v>1969</v>
      </c>
      <c r="M3964" t="s">
        <v>1970</v>
      </c>
      <c r="O3964">
        <v>351348550000</v>
      </c>
      <c r="P3964">
        <v>16018</v>
      </c>
      <c r="Q3964">
        <v>-4</v>
      </c>
      <c r="R3964">
        <v>1</v>
      </c>
      <c r="S3964">
        <v>68084318</v>
      </c>
      <c r="U3964" t="s">
        <v>5723</v>
      </c>
      <c r="W3964" t="s">
        <v>3812</v>
      </c>
      <c r="X3964">
        <v>351348550000</v>
      </c>
      <c r="Y3964" t="s">
        <v>85</v>
      </c>
      <c r="Z3964" t="s">
        <v>66</v>
      </c>
      <c r="AF3964" t="s">
        <v>1976</v>
      </c>
      <c r="AG3964" t="s">
        <v>1972</v>
      </c>
      <c r="AL3964">
        <v>5</v>
      </c>
      <c r="AN3964" t="s">
        <v>1974</v>
      </c>
      <c r="AO3964">
        <v>0</v>
      </c>
      <c r="AQ3964">
        <v>2258466</v>
      </c>
      <c r="AR3964" t="s">
        <v>4605</v>
      </c>
      <c r="AS3964" t="s">
        <v>5883</v>
      </c>
      <c r="AT3964" t="s">
        <v>2022</v>
      </c>
    </row>
    <row r="3965" spans="1:46" x14ac:dyDescent="0.25">
      <c r="A3965" t="str">
        <f>_xlfn.XLOOKUP(I3965,UTILIZADAS[Contacto1],UTILIZADAS[Source.Name],,0)</f>
        <v>Cobros Abril Canal Fijo</v>
      </c>
      <c r="B3965" s="18">
        <f>VLOOKUP(J3965,Ref!A:C,3,0)</f>
        <v>0</v>
      </c>
      <c r="C3965" s="18">
        <f>VLOOKUP(J3965,Ref!A:D,4,0)</f>
        <v>0</v>
      </c>
      <c r="D3965" s="18" t="str">
        <f t="shared" si="186"/>
        <v>14/may</v>
      </c>
      <c r="E3965" s="18">
        <f t="shared" si="187"/>
        <v>4</v>
      </c>
      <c r="F3965" s="18">
        <v>1</v>
      </c>
      <c r="G3965" s="18">
        <f t="shared" si="188"/>
        <v>0</v>
      </c>
      <c r="H3965" s="3">
        <v>46156.732303240744</v>
      </c>
      <c r="I3965">
        <v>68084318</v>
      </c>
      <c r="J3965" t="s">
        <v>2021</v>
      </c>
      <c r="K3965" t="s">
        <v>1968</v>
      </c>
      <c r="L3965" t="s">
        <v>1969</v>
      </c>
      <c r="M3965" t="s">
        <v>1970</v>
      </c>
      <c r="O3965">
        <v>351348550000</v>
      </c>
      <c r="P3965">
        <v>16018</v>
      </c>
      <c r="Q3965">
        <v>-4</v>
      </c>
      <c r="R3965">
        <v>1</v>
      </c>
      <c r="S3965">
        <v>68084318</v>
      </c>
      <c r="U3965" t="s">
        <v>5723</v>
      </c>
      <c r="W3965" t="s">
        <v>3812</v>
      </c>
      <c r="X3965">
        <v>351348550000</v>
      </c>
      <c r="Y3965" t="s">
        <v>85</v>
      </c>
      <c r="Z3965" t="s">
        <v>66</v>
      </c>
      <c r="AF3965" t="s">
        <v>1976</v>
      </c>
      <c r="AG3965" t="s">
        <v>1972</v>
      </c>
      <c r="AL3965">
        <v>5</v>
      </c>
      <c r="AN3965" t="s">
        <v>1974</v>
      </c>
      <c r="AO3965">
        <v>0</v>
      </c>
      <c r="AQ3965">
        <v>2258466</v>
      </c>
      <c r="AR3965" t="s">
        <v>4605</v>
      </c>
      <c r="AS3965" t="s">
        <v>5883</v>
      </c>
      <c r="AT3965" t="s">
        <v>2022</v>
      </c>
    </row>
    <row r="3966" spans="1:46" x14ac:dyDescent="0.25">
      <c r="A3966" t="str">
        <f>_xlfn.XLOOKUP(I3966,UTILIZADAS[Contacto1],UTILIZADAS[Source.Name],,0)</f>
        <v>Cobros Abril Canal Fijo</v>
      </c>
      <c r="B3966" s="18">
        <f>VLOOKUP(J3966,Ref!A:C,3,0)</f>
        <v>0</v>
      </c>
      <c r="C3966" s="18">
        <f>VLOOKUP(J3966,Ref!A:D,4,0)</f>
        <v>0</v>
      </c>
      <c r="D3966" s="18" t="str">
        <f t="shared" si="186"/>
        <v>19/may</v>
      </c>
      <c r="E3966" s="18">
        <f t="shared" si="187"/>
        <v>4</v>
      </c>
      <c r="F3966" s="18">
        <v>1</v>
      </c>
      <c r="G3966" s="18">
        <f t="shared" si="188"/>
        <v>0</v>
      </c>
      <c r="H3966" s="3">
        <v>46161.411273148151</v>
      </c>
      <c r="I3966">
        <v>68084318</v>
      </c>
      <c r="J3966" t="s">
        <v>2021</v>
      </c>
      <c r="K3966" t="s">
        <v>1968</v>
      </c>
      <c r="L3966" t="s">
        <v>1969</v>
      </c>
      <c r="M3966" t="s">
        <v>1970</v>
      </c>
      <c r="O3966">
        <v>351348550000</v>
      </c>
      <c r="P3966">
        <v>16018</v>
      </c>
      <c r="Q3966">
        <v>-4</v>
      </c>
      <c r="R3966">
        <v>1</v>
      </c>
      <c r="S3966">
        <v>68084318</v>
      </c>
      <c r="U3966" t="s">
        <v>5723</v>
      </c>
      <c r="W3966" t="s">
        <v>3812</v>
      </c>
      <c r="X3966">
        <v>351348550000</v>
      </c>
      <c r="Y3966" t="s">
        <v>85</v>
      </c>
      <c r="Z3966" t="s">
        <v>66</v>
      </c>
      <c r="AF3966" t="s">
        <v>1976</v>
      </c>
      <c r="AG3966" t="s">
        <v>1972</v>
      </c>
      <c r="AL3966">
        <v>5</v>
      </c>
      <c r="AN3966" t="s">
        <v>1974</v>
      </c>
      <c r="AO3966">
        <v>0</v>
      </c>
      <c r="AQ3966">
        <v>2258466</v>
      </c>
      <c r="AR3966" t="s">
        <v>4605</v>
      </c>
      <c r="AS3966" t="s">
        <v>5883</v>
      </c>
      <c r="AT3966" t="s">
        <v>2022</v>
      </c>
    </row>
    <row r="3967" spans="1:46" x14ac:dyDescent="0.25">
      <c r="A3967" t="str">
        <f>_xlfn.XLOOKUP(I3967,UTILIZADAS[Contacto1],UTILIZADAS[Source.Name],,0)</f>
        <v>Cobros Abril Canal Fijo</v>
      </c>
      <c r="B3967" s="18">
        <f>VLOOKUP(J3967,Ref!A:C,3,0)</f>
        <v>1</v>
      </c>
      <c r="C3967" s="18">
        <f>VLOOKUP(J3967,Ref!A:D,4,0)</f>
        <v>1</v>
      </c>
      <c r="D3967" s="18" t="str">
        <f t="shared" si="186"/>
        <v>20/may</v>
      </c>
      <c r="E3967" s="18">
        <f t="shared" si="187"/>
        <v>4</v>
      </c>
      <c r="F3967" s="18">
        <v>1</v>
      </c>
      <c r="G3967" s="18">
        <f t="shared" si="188"/>
        <v>1</v>
      </c>
      <c r="H3967" s="3">
        <v>46162.621747685182</v>
      </c>
      <c r="I3967">
        <v>68084318</v>
      </c>
      <c r="J3967">
        <v>6003</v>
      </c>
      <c r="K3967" t="s">
        <v>1983</v>
      </c>
      <c r="L3967" t="s">
        <v>1897</v>
      </c>
      <c r="M3967" t="s">
        <v>1970</v>
      </c>
      <c r="O3967">
        <v>351348550000</v>
      </c>
      <c r="P3967">
        <v>16018</v>
      </c>
      <c r="Q3967">
        <v>-4</v>
      </c>
      <c r="R3967">
        <v>1</v>
      </c>
      <c r="S3967">
        <v>68084318</v>
      </c>
      <c r="U3967" t="s">
        <v>5723</v>
      </c>
      <c r="W3967" t="s">
        <v>3812</v>
      </c>
      <c r="X3967">
        <v>351348550000</v>
      </c>
      <c r="Y3967" t="s">
        <v>85</v>
      </c>
      <c r="Z3967" t="s">
        <v>66</v>
      </c>
      <c r="AF3967" t="s">
        <v>1976</v>
      </c>
      <c r="AG3967" t="s">
        <v>1972</v>
      </c>
      <c r="AL3967">
        <v>109</v>
      </c>
      <c r="AM3967" t="s">
        <v>1979</v>
      </c>
      <c r="AN3967" t="s">
        <v>1987</v>
      </c>
      <c r="AO3967">
        <v>0</v>
      </c>
      <c r="AQ3967">
        <v>2258466</v>
      </c>
      <c r="AR3967" t="s">
        <v>4605</v>
      </c>
      <c r="AS3967" t="s">
        <v>5883</v>
      </c>
      <c r="AT3967" t="s">
        <v>1892</v>
      </c>
    </row>
    <row r="3968" spans="1:46" x14ac:dyDescent="0.25">
      <c r="A3968" t="str">
        <f>_xlfn.XLOOKUP(I3968,UTILIZADAS[Contacto1],UTILIZADAS[Source.Name],,0)</f>
        <v>Cobros Mayo</v>
      </c>
      <c r="B3968" s="18">
        <f>VLOOKUP(J3968,Ref!A:C,3,0)</f>
        <v>0</v>
      </c>
      <c r="C3968" s="18">
        <f>VLOOKUP(J3968,Ref!A:D,4,0)</f>
        <v>0</v>
      </c>
      <c r="D3968" s="18" t="str">
        <f t="shared" si="186"/>
        <v>12/may</v>
      </c>
      <c r="E3968" s="18">
        <f t="shared" si="187"/>
        <v>3</v>
      </c>
      <c r="F3968" s="18">
        <v>1</v>
      </c>
      <c r="G3968" s="18">
        <f t="shared" si="188"/>
        <v>0</v>
      </c>
      <c r="H3968" s="3">
        <v>46154.653969907406</v>
      </c>
      <c r="I3968">
        <v>68084703</v>
      </c>
      <c r="J3968" t="s">
        <v>2021</v>
      </c>
      <c r="K3968" t="s">
        <v>1968</v>
      </c>
      <c r="L3968" t="s">
        <v>1969</v>
      </c>
      <c r="M3968" t="s">
        <v>1970</v>
      </c>
      <c r="O3968">
        <v>347453750000</v>
      </c>
      <c r="P3968">
        <v>16018</v>
      </c>
      <c r="Q3968">
        <v>-4</v>
      </c>
      <c r="R3968">
        <v>1</v>
      </c>
      <c r="S3968">
        <v>68084703</v>
      </c>
      <c r="U3968" t="s">
        <v>101</v>
      </c>
      <c r="W3968" t="s">
        <v>102</v>
      </c>
      <c r="X3968">
        <v>347453750000</v>
      </c>
      <c r="Y3968" t="s">
        <v>65</v>
      </c>
      <c r="Z3968" t="s">
        <v>66</v>
      </c>
      <c r="AF3968" t="s">
        <v>1976</v>
      </c>
      <c r="AG3968" t="s">
        <v>1972</v>
      </c>
      <c r="AL3968">
        <v>5</v>
      </c>
      <c r="AN3968" t="s">
        <v>1974</v>
      </c>
      <c r="AO3968">
        <v>0</v>
      </c>
      <c r="AQ3968">
        <v>2258467</v>
      </c>
      <c r="AR3968" t="s">
        <v>4605</v>
      </c>
      <c r="AS3968" t="s">
        <v>5883</v>
      </c>
      <c r="AT3968" t="s">
        <v>2022</v>
      </c>
    </row>
    <row r="3969" spans="1:46" x14ac:dyDescent="0.25">
      <c r="A3969" t="str">
        <f>_xlfn.XLOOKUP(I3969,UTILIZADAS[Contacto1],UTILIZADAS[Source.Name],,0)</f>
        <v>Cobros Mayo</v>
      </c>
      <c r="B3969" s="18">
        <f>VLOOKUP(J3969,Ref!A:C,3,0)</f>
        <v>0</v>
      </c>
      <c r="C3969" s="18">
        <f>VLOOKUP(J3969,Ref!A:D,4,0)</f>
        <v>0</v>
      </c>
      <c r="D3969" s="18" t="str">
        <f t="shared" si="186"/>
        <v>14/may</v>
      </c>
      <c r="E3969" s="18">
        <f t="shared" si="187"/>
        <v>3</v>
      </c>
      <c r="F3969" s="18">
        <v>1</v>
      </c>
      <c r="G3969" s="18">
        <f t="shared" si="188"/>
        <v>0</v>
      </c>
      <c r="H3969" s="3">
        <v>46156.732499999998</v>
      </c>
      <c r="I3969">
        <v>68084703</v>
      </c>
      <c r="J3969" t="s">
        <v>2021</v>
      </c>
      <c r="K3969" t="s">
        <v>1968</v>
      </c>
      <c r="L3969" t="s">
        <v>1969</v>
      </c>
      <c r="M3969" t="s">
        <v>1970</v>
      </c>
      <c r="O3969">
        <v>347453750000</v>
      </c>
      <c r="P3969">
        <v>16018</v>
      </c>
      <c r="Q3969">
        <v>-4</v>
      </c>
      <c r="R3969">
        <v>1</v>
      </c>
      <c r="S3969">
        <v>68084703</v>
      </c>
      <c r="U3969" t="s">
        <v>101</v>
      </c>
      <c r="W3969" t="s">
        <v>102</v>
      </c>
      <c r="X3969">
        <v>347453750000</v>
      </c>
      <c r="Y3969" t="s">
        <v>65</v>
      </c>
      <c r="Z3969" t="s">
        <v>66</v>
      </c>
      <c r="AF3969" t="s">
        <v>1976</v>
      </c>
      <c r="AG3969" t="s">
        <v>1972</v>
      </c>
      <c r="AL3969">
        <v>5</v>
      </c>
      <c r="AN3969" t="s">
        <v>1974</v>
      </c>
      <c r="AO3969">
        <v>0</v>
      </c>
      <c r="AQ3969">
        <v>2258467</v>
      </c>
      <c r="AR3969" t="s">
        <v>4605</v>
      </c>
      <c r="AS3969" t="s">
        <v>5883</v>
      </c>
      <c r="AT3969" t="s">
        <v>2022</v>
      </c>
    </row>
    <row r="3970" spans="1:46" x14ac:dyDescent="0.25">
      <c r="A3970" t="str">
        <f>_xlfn.XLOOKUP(I3970,UTILIZADAS[Contacto1],UTILIZADAS[Source.Name],,0)</f>
        <v>Cobros Mayo</v>
      </c>
      <c r="B3970" s="18">
        <f>VLOOKUP(J3970,Ref!A:C,3,0)</f>
        <v>1</v>
      </c>
      <c r="C3970" s="18">
        <f>VLOOKUP(J3970,Ref!A:D,4,0)</f>
        <v>1</v>
      </c>
      <c r="D3970" s="18" t="str">
        <f t="shared" si="186"/>
        <v>19/may</v>
      </c>
      <c r="E3970" s="18">
        <f t="shared" si="187"/>
        <v>3</v>
      </c>
      <c r="F3970" s="18">
        <v>1</v>
      </c>
      <c r="G3970" s="18">
        <f t="shared" si="188"/>
        <v>1</v>
      </c>
      <c r="H3970" s="3">
        <v>46161.411053240743</v>
      </c>
      <c r="I3970">
        <v>68084703</v>
      </c>
      <c r="J3970">
        <v>6003</v>
      </c>
      <c r="K3970" t="s">
        <v>1983</v>
      </c>
      <c r="L3970" t="s">
        <v>1897</v>
      </c>
      <c r="M3970" t="s">
        <v>1970</v>
      </c>
      <c r="O3970">
        <v>347453750000</v>
      </c>
      <c r="P3970">
        <v>16018</v>
      </c>
      <c r="Q3970">
        <v>-4</v>
      </c>
      <c r="R3970">
        <v>1</v>
      </c>
      <c r="S3970">
        <v>68084703</v>
      </c>
      <c r="U3970" t="s">
        <v>101</v>
      </c>
      <c r="W3970" t="s">
        <v>102</v>
      </c>
      <c r="X3970">
        <v>347453750000</v>
      </c>
      <c r="Y3970" t="s">
        <v>65</v>
      </c>
      <c r="Z3970" t="s">
        <v>66</v>
      </c>
      <c r="AF3970" t="s">
        <v>1976</v>
      </c>
      <c r="AG3970" t="s">
        <v>1972</v>
      </c>
      <c r="AL3970">
        <v>63</v>
      </c>
      <c r="AM3970" t="s">
        <v>1979</v>
      </c>
      <c r="AN3970" t="s">
        <v>1987</v>
      </c>
      <c r="AO3970">
        <v>0</v>
      </c>
      <c r="AQ3970">
        <v>2258467</v>
      </c>
      <c r="AR3970" t="s">
        <v>4605</v>
      </c>
      <c r="AS3970" t="s">
        <v>5883</v>
      </c>
      <c r="AT3970" t="s">
        <v>1892</v>
      </c>
    </row>
    <row r="3971" spans="1:46" x14ac:dyDescent="0.25">
      <c r="A3971" t="str">
        <f>_xlfn.XLOOKUP(I3971,UTILIZADAS[Contacto1],UTILIZADAS[Source.Name],,0)</f>
        <v>Cobros Abril Canal Fijo</v>
      </c>
      <c r="B3971" s="18">
        <f>VLOOKUP(J3971,Ref!A:C,3,0)</f>
        <v>1</v>
      </c>
      <c r="C3971" s="18">
        <f>VLOOKUP(J3971,Ref!A:D,4,0)</f>
        <v>1</v>
      </c>
      <c r="D3971" s="18" t="str">
        <f t="shared" si="186"/>
        <v>12/may</v>
      </c>
      <c r="E3971" s="18">
        <f t="shared" si="187"/>
        <v>1</v>
      </c>
      <c r="F3971" s="18">
        <v>1</v>
      </c>
      <c r="G3971" s="18">
        <f t="shared" si="188"/>
        <v>1</v>
      </c>
      <c r="H3971" s="3">
        <v>46154.653935185182</v>
      </c>
      <c r="I3971">
        <v>68087495</v>
      </c>
      <c r="J3971">
        <v>6003</v>
      </c>
      <c r="K3971" t="s">
        <v>1983</v>
      </c>
      <c r="L3971" t="s">
        <v>1897</v>
      </c>
      <c r="M3971" t="s">
        <v>1970</v>
      </c>
      <c r="O3971">
        <v>359373520000</v>
      </c>
      <c r="P3971">
        <v>16018</v>
      </c>
      <c r="Q3971">
        <v>-4</v>
      </c>
      <c r="R3971">
        <v>1</v>
      </c>
      <c r="S3971">
        <v>68087495</v>
      </c>
      <c r="U3971" t="s">
        <v>1329</v>
      </c>
      <c r="W3971" t="s">
        <v>1330</v>
      </c>
      <c r="X3971">
        <v>359373520000</v>
      </c>
      <c r="Y3971" t="s">
        <v>65</v>
      </c>
      <c r="Z3971" t="s">
        <v>66</v>
      </c>
      <c r="AF3971" t="s">
        <v>1976</v>
      </c>
      <c r="AG3971" t="s">
        <v>1972</v>
      </c>
      <c r="AL3971">
        <v>55</v>
      </c>
      <c r="AM3971" t="s">
        <v>1979</v>
      </c>
      <c r="AN3971" t="s">
        <v>1987</v>
      </c>
      <c r="AO3971">
        <v>0</v>
      </c>
      <c r="AQ3971">
        <v>2258468</v>
      </c>
      <c r="AR3971" t="s">
        <v>4605</v>
      </c>
      <c r="AS3971" t="s">
        <v>5883</v>
      </c>
      <c r="AT3971" t="s">
        <v>1892</v>
      </c>
    </row>
    <row r="3972" spans="1:46" x14ac:dyDescent="0.25">
      <c r="A3972" t="str">
        <f>_xlfn.XLOOKUP(I3972,UTILIZADAS[Contacto1],UTILIZADAS[Source.Name],,0)</f>
        <v>Cobros Mayo</v>
      </c>
      <c r="B3972" s="18">
        <f>VLOOKUP(J3972,Ref!A:C,3,0)</f>
        <v>0</v>
      </c>
      <c r="C3972" s="18">
        <f>VLOOKUP(J3972,Ref!A:D,4,0)</f>
        <v>0</v>
      </c>
      <c r="D3972" s="18" t="str">
        <f t="shared" si="186"/>
        <v>12/may</v>
      </c>
      <c r="E3972" s="18">
        <f t="shared" si="187"/>
        <v>6</v>
      </c>
      <c r="F3972" s="18">
        <v>1</v>
      </c>
      <c r="G3972" s="18">
        <f t="shared" si="188"/>
        <v>0</v>
      </c>
      <c r="H3972" s="3">
        <v>46154.654224537036</v>
      </c>
      <c r="I3972">
        <v>68100949</v>
      </c>
      <c r="J3972" t="s">
        <v>2021</v>
      </c>
      <c r="K3972" t="s">
        <v>1968</v>
      </c>
      <c r="L3972" t="s">
        <v>1969</v>
      </c>
      <c r="M3972" t="s">
        <v>1970</v>
      </c>
      <c r="O3972">
        <v>364077070000</v>
      </c>
      <c r="P3972">
        <v>16018</v>
      </c>
      <c r="Q3972">
        <v>-4</v>
      </c>
      <c r="R3972">
        <v>1</v>
      </c>
      <c r="S3972">
        <v>68100949</v>
      </c>
      <c r="U3972" t="s">
        <v>6203</v>
      </c>
      <c r="W3972" t="s">
        <v>5455</v>
      </c>
      <c r="X3972">
        <v>364077070000</v>
      </c>
      <c r="Y3972" t="s">
        <v>65</v>
      </c>
      <c r="Z3972" t="s">
        <v>66</v>
      </c>
      <c r="AF3972" t="s">
        <v>1976</v>
      </c>
      <c r="AG3972" t="s">
        <v>1972</v>
      </c>
      <c r="AL3972">
        <v>5</v>
      </c>
      <c r="AN3972" t="s">
        <v>1974</v>
      </c>
      <c r="AO3972">
        <v>0</v>
      </c>
      <c r="AQ3972">
        <v>2258469</v>
      </c>
      <c r="AR3972" t="s">
        <v>4605</v>
      </c>
      <c r="AS3972" t="s">
        <v>5883</v>
      </c>
      <c r="AT3972" t="s">
        <v>2022</v>
      </c>
    </row>
    <row r="3973" spans="1:46" x14ac:dyDescent="0.25">
      <c r="A3973" t="str">
        <f>_xlfn.XLOOKUP(I3973,UTILIZADAS[Contacto1],UTILIZADAS[Source.Name],,0)</f>
        <v>Cobros Mayo</v>
      </c>
      <c r="B3973" s="18">
        <f>VLOOKUP(J3973,Ref!A:C,3,0)</f>
        <v>0</v>
      </c>
      <c r="C3973" s="18">
        <f>VLOOKUP(J3973,Ref!A:D,4,0)</f>
        <v>0</v>
      </c>
      <c r="D3973" s="18" t="str">
        <f t="shared" si="186"/>
        <v>14/may</v>
      </c>
      <c r="E3973" s="18">
        <f t="shared" si="187"/>
        <v>6</v>
      </c>
      <c r="F3973" s="18">
        <v>1</v>
      </c>
      <c r="G3973" s="18">
        <f t="shared" si="188"/>
        <v>0</v>
      </c>
      <c r="H3973" s="3">
        <v>46156.732743055552</v>
      </c>
      <c r="I3973">
        <v>68100949</v>
      </c>
      <c r="J3973" t="s">
        <v>2021</v>
      </c>
      <c r="K3973" t="s">
        <v>1968</v>
      </c>
      <c r="L3973" t="s">
        <v>1969</v>
      </c>
      <c r="M3973" t="s">
        <v>1970</v>
      </c>
      <c r="O3973">
        <v>364077070000</v>
      </c>
      <c r="P3973">
        <v>16018</v>
      </c>
      <c r="Q3973">
        <v>-4</v>
      </c>
      <c r="R3973">
        <v>1</v>
      </c>
      <c r="S3973">
        <v>68100949</v>
      </c>
      <c r="U3973" t="s">
        <v>6203</v>
      </c>
      <c r="W3973" t="s">
        <v>5455</v>
      </c>
      <c r="X3973">
        <v>364077070000</v>
      </c>
      <c r="Y3973" t="s">
        <v>65</v>
      </c>
      <c r="Z3973" t="s">
        <v>66</v>
      </c>
      <c r="AF3973" t="s">
        <v>1976</v>
      </c>
      <c r="AG3973" t="s">
        <v>1972</v>
      </c>
      <c r="AL3973">
        <v>5</v>
      </c>
      <c r="AN3973" t="s">
        <v>1974</v>
      </c>
      <c r="AO3973">
        <v>0</v>
      </c>
      <c r="AQ3973">
        <v>2258469</v>
      </c>
      <c r="AR3973" t="s">
        <v>4605</v>
      </c>
      <c r="AS3973" t="s">
        <v>5883</v>
      </c>
      <c r="AT3973" t="s">
        <v>2022</v>
      </c>
    </row>
    <row r="3974" spans="1:46" x14ac:dyDescent="0.25">
      <c r="A3974" t="str">
        <f>_xlfn.XLOOKUP(I3974,UTILIZADAS[Contacto1],UTILIZADAS[Source.Name],,0)</f>
        <v>Cobros Mayo</v>
      </c>
      <c r="B3974" s="18">
        <f>VLOOKUP(J3974,Ref!A:C,3,0)</f>
        <v>0</v>
      </c>
      <c r="C3974" s="18">
        <f>VLOOKUP(J3974,Ref!A:D,4,0)</f>
        <v>0</v>
      </c>
      <c r="D3974" s="18" t="str">
        <f t="shared" si="186"/>
        <v>19/may</v>
      </c>
      <c r="E3974" s="18">
        <f t="shared" si="187"/>
        <v>6</v>
      </c>
      <c r="F3974" s="18">
        <v>1</v>
      </c>
      <c r="G3974" s="18">
        <f t="shared" si="188"/>
        <v>0</v>
      </c>
      <c r="H3974" s="3">
        <v>46161.411643518521</v>
      </c>
      <c r="I3974">
        <v>68100949</v>
      </c>
      <c r="J3974" t="s">
        <v>2021</v>
      </c>
      <c r="K3974" t="s">
        <v>1968</v>
      </c>
      <c r="L3974" t="s">
        <v>1969</v>
      </c>
      <c r="M3974" t="s">
        <v>1970</v>
      </c>
      <c r="O3974">
        <v>364077070000</v>
      </c>
      <c r="P3974">
        <v>16018</v>
      </c>
      <c r="Q3974">
        <v>-4</v>
      </c>
      <c r="R3974">
        <v>1</v>
      </c>
      <c r="S3974">
        <v>68100949</v>
      </c>
      <c r="U3974" t="s">
        <v>6203</v>
      </c>
      <c r="W3974" t="s">
        <v>5455</v>
      </c>
      <c r="X3974">
        <v>364077070000</v>
      </c>
      <c r="Y3974" t="s">
        <v>65</v>
      </c>
      <c r="Z3974" t="s">
        <v>66</v>
      </c>
      <c r="AF3974" t="s">
        <v>1976</v>
      </c>
      <c r="AG3974" t="s">
        <v>1972</v>
      </c>
      <c r="AL3974">
        <v>5</v>
      </c>
      <c r="AN3974" t="s">
        <v>1974</v>
      </c>
      <c r="AO3974">
        <v>0</v>
      </c>
      <c r="AQ3974">
        <v>2258469</v>
      </c>
      <c r="AR3974" t="s">
        <v>4605</v>
      </c>
      <c r="AS3974" t="s">
        <v>5883</v>
      </c>
      <c r="AT3974" t="s">
        <v>2022</v>
      </c>
    </row>
    <row r="3975" spans="1:46" x14ac:dyDescent="0.25">
      <c r="A3975" t="str">
        <f>_xlfn.XLOOKUP(I3975,UTILIZADAS[Contacto1],UTILIZADAS[Source.Name],,0)</f>
        <v>Cobros Mayo</v>
      </c>
      <c r="B3975" s="18">
        <f>VLOOKUP(J3975,Ref!A:C,3,0)</f>
        <v>0</v>
      </c>
      <c r="C3975" s="18">
        <f>VLOOKUP(J3975,Ref!A:D,4,0)</f>
        <v>0</v>
      </c>
      <c r="D3975" s="18" t="str">
        <f t="shared" si="186"/>
        <v>20/may</v>
      </c>
      <c r="E3975" s="18">
        <f t="shared" si="187"/>
        <v>6</v>
      </c>
      <c r="F3975" s="18">
        <v>1</v>
      </c>
      <c r="G3975" s="18">
        <f t="shared" si="188"/>
        <v>0</v>
      </c>
      <c r="H3975" s="3">
        <v>46162.622002314813</v>
      </c>
      <c r="I3975">
        <v>68100949</v>
      </c>
      <c r="J3975" t="s">
        <v>2021</v>
      </c>
      <c r="K3975" t="s">
        <v>1968</v>
      </c>
      <c r="L3975" t="s">
        <v>1969</v>
      </c>
      <c r="M3975" t="s">
        <v>1970</v>
      </c>
      <c r="O3975">
        <v>364077070000</v>
      </c>
      <c r="P3975">
        <v>16018</v>
      </c>
      <c r="Q3975">
        <v>-4</v>
      </c>
      <c r="R3975">
        <v>1</v>
      </c>
      <c r="S3975">
        <v>68100949</v>
      </c>
      <c r="U3975" t="s">
        <v>6203</v>
      </c>
      <c r="W3975" t="s">
        <v>5455</v>
      </c>
      <c r="X3975">
        <v>364077070000</v>
      </c>
      <c r="Y3975" t="s">
        <v>65</v>
      </c>
      <c r="Z3975" t="s">
        <v>66</v>
      </c>
      <c r="AF3975" t="s">
        <v>1976</v>
      </c>
      <c r="AG3975" t="s">
        <v>1972</v>
      </c>
      <c r="AL3975">
        <v>5</v>
      </c>
      <c r="AN3975" t="s">
        <v>1974</v>
      </c>
      <c r="AO3975">
        <v>0</v>
      </c>
      <c r="AQ3975">
        <v>2258469</v>
      </c>
      <c r="AR3975" t="s">
        <v>4605</v>
      </c>
      <c r="AS3975" t="s">
        <v>5883</v>
      </c>
      <c r="AT3975" t="s">
        <v>2022</v>
      </c>
    </row>
    <row r="3976" spans="1:46" x14ac:dyDescent="0.25">
      <c r="A3976" t="str">
        <f>_xlfn.XLOOKUP(I3976,UTILIZADAS[Contacto1],UTILIZADAS[Source.Name],,0)</f>
        <v>Cobros Mayo</v>
      </c>
      <c r="B3976" s="18">
        <f>VLOOKUP(J3976,Ref!A:C,3,0)</f>
        <v>0</v>
      </c>
      <c r="C3976" s="18">
        <f>VLOOKUP(J3976,Ref!A:D,4,0)</f>
        <v>0</v>
      </c>
      <c r="D3976" s="18" t="str">
        <f t="shared" si="186"/>
        <v>21/may</v>
      </c>
      <c r="E3976" s="18">
        <f t="shared" si="187"/>
        <v>6</v>
      </c>
      <c r="F3976" s="18">
        <v>1</v>
      </c>
      <c r="G3976" s="18">
        <f t="shared" si="188"/>
        <v>0</v>
      </c>
      <c r="H3976" s="3">
        <v>46163.626388888886</v>
      </c>
      <c r="I3976">
        <v>68100949</v>
      </c>
      <c r="J3976" t="s">
        <v>2021</v>
      </c>
      <c r="K3976" t="s">
        <v>1968</v>
      </c>
      <c r="L3976" t="s">
        <v>1969</v>
      </c>
      <c r="M3976" t="s">
        <v>1970</v>
      </c>
      <c r="O3976">
        <v>364077070000</v>
      </c>
      <c r="P3976">
        <v>16018</v>
      </c>
      <c r="Q3976">
        <v>-4</v>
      </c>
      <c r="R3976">
        <v>1</v>
      </c>
      <c r="S3976">
        <v>68100949</v>
      </c>
      <c r="U3976" t="s">
        <v>6203</v>
      </c>
      <c r="W3976" t="s">
        <v>5455</v>
      </c>
      <c r="X3976">
        <v>364077070000</v>
      </c>
      <c r="Y3976" t="s">
        <v>65</v>
      </c>
      <c r="Z3976" t="s">
        <v>66</v>
      </c>
      <c r="AF3976" t="s">
        <v>1976</v>
      </c>
      <c r="AG3976" t="s">
        <v>1972</v>
      </c>
      <c r="AL3976">
        <v>5</v>
      </c>
      <c r="AN3976" t="s">
        <v>1974</v>
      </c>
      <c r="AO3976">
        <v>0</v>
      </c>
      <c r="AQ3976">
        <v>2258469</v>
      </c>
      <c r="AR3976" t="s">
        <v>4605</v>
      </c>
      <c r="AS3976" t="s">
        <v>5883</v>
      </c>
      <c r="AT3976" t="s">
        <v>2022</v>
      </c>
    </row>
    <row r="3977" spans="1:46" x14ac:dyDescent="0.25">
      <c r="A3977" t="str">
        <f>_xlfn.XLOOKUP(I3977,UTILIZADAS[Contacto1],UTILIZADAS[Source.Name],,0)</f>
        <v>Cobros Mayo</v>
      </c>
      <c r="B3977" s="18">
        <f>VLOOKUP(J3977,Ref!A:C,3,0)</f>
        <v>1</v>
      </c>
      <c r="C3977" s="18">
        <f>VLOOKUP(J3977,Ref!A:D,4,0)</f>
        <v>1</v>
      </c>
      <c r="D3977" s="18" t="str">
        <f t="shared" si="186"/>
        <v>22/may</v>
      </c>
      <c r="E3977" s="18">
        <f t="shared" si="187"/>
        <v>6</v>
      </c>
      <c r="F3977" s="18">
        <v>1</v>
      </c>
      <c r="G3977" s="18">
        <f t="shared" si="188"/>
        <v>1</v>
      </c>
      <c r="H3977" s="3">
        <v>46164.465856481482</v>
      </c>
      <c r="I3977">
        <v>68100949</v>
      </c>
      <c r="J3977">
        <v>6007</v>
      </c>
      <c r="K3977" t="s">
        <v>1983</v>
      </c>
      <c r="L3977" t="s">
        <v>1897</v>
      </c>
      <c r="M3977" t="s">
        <v>1970</v>
      </c>
      <c r="O3977">
        <v>364077070000</v>
      </c>
      <c r="P3977">
        <v>16018</v>
      </c>
      <c r="Q3977">
        <v>-4</v>
      </c>
      <c r="R3977">
        <v>1</v>
      </c>
      <c r="S3977">
        <v>68100949</v>
      </c>
      <c r="U3977" t="s">
        <v>6203</v>
      </c>
      <c r="W3977" t="s">
        <v>5455</v>
      </c>
      <c r="X3977">
        <v>364077070000</v>
      </c>
      <c r="Y3977" t="s">
        <v>65</v>
      </c>
      <c r="Z3977" t="s">
        <v>66</v>
      </c>
      <c r="AF3977" t="s">
        <v>1976</v>
      </c>
      <c r="AG3977" t="s">
        <v>1972</v>
      </c>
      <c r="AL3977">
        <v>94</v>
      </c>
      <c r="AM3977" t="s">
        <v>1979</v>
      </c>
      <c r="AN3977" t="s">
        <v>1987</v>
      </c>
      <c r="AO3977">
        <v>0</v>
      </c>
      <c r="AQ3977">
        <v>2258469</v>
      </c>
      <c r="AR3977" t="s">
        <v>4605</v>
      </c>
      <c r="AS3977" t="s">
        <v>5883</v>
      </c>
      <c r="AT3977" t="s">
        <v>1898</v>
      </c>
    </row>
    <row r="3978" spans="1:46" x14ac:dyDescent="0.25">
      <c r="A3978" t="e">
        <f>_xlfn.XLOOKUP(I3978,UTILIZADAS[Contacto1],UTILIZADAS[Source.Name],,0)</f>
        <v>#N/A</v>
      </c>
      <c r="B3978" s="18">
        <f>VLOOKUP(J3978,Ref!A:C,3,0)</f>
        <v>1</v>
      </c>
      <c r="C3978" s="18">
        <f>VLOOKUP(J3978,Ref!A:D,4,0)</f>
        <v>1</v>
      </c>
      <c r="D3978" s="18" t="str">
        <f t="shared" si="186"/>
        <v>07/may</v>
      </c>
      <c r="E3978" s="18">
        <f t="shared" si="187"/>
        <v>1</v>
      </c>
      <c r="F3978" s="18">
        <v>1</v>
      </c>
      <c r="G3978" s="18">
        <f t="shared" si="188"/>
        <v>1</v>
      </c>
      <c r="H3978" s="3">
        <v>46149.737604166665</v>
      </c>
      <c r="I3978">
        <v>68103569</v>
      </c>
      <c r="J3978">
        <v>6007</v>
      </c>
      <c r="K3978" t="s">
        <v>1983</v>
      </c>
      <c r="L3978" t="s">
        <v>1897</v>
      </c>
      <c r="M3978" t="s">
        <v>1970</v>
      </c>
      <c r="O3978">
        <v>365006650000</v>
      </c>
      <c r="P3978">
        <v>16016</v>
      </c>
      <c r="Q3978">
        <v>-4</v>
      </c>
      <c r="R3978">
        <v>1</v>
      </c>
      <c r="S3978">
        <v>68103569</v>
      </c>
      <c r="U3978" t="s">
        <v>6204</v>
      </c>
      <c r="W3978" t="s">
        <v>5813</v>
      </c>
      <c r="X3978">
        <v>365006650000</v>
      </c>
      <c r="Y3978" t="s">
        <v>85</v>
      </c>
      <c r="Z3978" t="s">
        <v>66</v>
      </c>
      <c r="AF3978" t="s">
        <v>1976</v>
      </c>
      <c r="AG3978" t="s">
        <v>1972</v>
      </c>
      <c r="AL3978">
        <v>283</v>
      </c>
      <c r="AM3978" t="s">
        <v>1979</v>
      </c>
      <c r="AN3978" t="s">
        <v>1977</v>
      </c>
      <c r="AO3978">
        <v>0</v>
      </c>
      <c r="AQ3978">
        <v>2198635</v>
      </c>
      <c r="AR3978" t="s">
        <v>2020</v>
      </c>
      <c r="AS3978" t="s">
        <v>2020</v>
      </c>
      <c r="AT3978" t="s">
        <v>1898</v>
      </c>
    </row>
    <row r="3979" spans="1:46" x14ac:dyDescent="0.25">
      <c r="A3979" t="str">
        <f>_xlfn.XLOOKUP(I3979,UTILIZADAS[Contacto1],UTILIZADAS[Source.Name],,0)</f>
        <v>Cobros Abril Canal Fijo</v>
      </c>
      <c r="B3979" s="18">
        <f>VLOOKUP(J3979,Ref!A:C,3,0)</f>
        <v>0</v>
      </c>
      <c r="C3979" s="18">
        <f>VLOOKUP(J3979,Ref!A:D,4,0)</f>
        <v>0</v>
      </c>
      <c r="D3979" s="18" t="str">
        <f t="shared" si="186"/>
        <v>12/may</v>
      </c>
      <c r="E3979" s="18">
        <f t="shared" si="187"/>
        <v>3</v>
      </c>
      <c r="F3979" s="18">
        <v>1</v>
      </c>
      <c r="G3979" s="18">
        <f t="shared" si="188"/>
        <v>0</v>
      </c>
      <c r="H3979" s="3">
        <v>46154.654479166667</v>
      </c>
      <c r="I3979">
        <v>68116008</v>
      </c>
      <c r="J3979" t="s">
        <v>2021</v>
      </c>
      <c r="K3979" t="s">
        <v>1968</v>
      </c>
      <c r="L3979" t="s">
        <v>1969</v>
      </c>
      <c r="M3979" t="s">
        <v>1970</v>
      </c>
      <c r="O3979">
        <v>361003580000</v>
      </c>
      <c r="P3979">
        <v>16018</v>
      </c>
      <c r="Q3979">
        <v>-4</v>
      </c>
      <c r="R3979">
        <v>1</v>
      </c>
      <c r="S3979">
        <v>68116008</v>
      </c>
      <c r="U3979" t="s">
        <v>2127</v>
      </c>
      <c r="W3979" t="s">
        <v>173</v>
      </c>
      <c r="X3979">
        <v>361003580000</v>
      </c>
      <c r="Y3979" t="s">
        <v>65</v>
      </c>
      <c r="Z3979" t="s">
        <v>66</v>
      </c>
      <c r="AF3979" t="s">
        <v>1976</v>
      </c>
      <c r="AG3979" t="s">
        <v>1972</v>
      </c>
      <c r="AL3979">
        <v>5</v>
      </c>
      <c r="AN3979" t="s">
        <v>1974</v>
      </c>
      <c r="AO3979">
        <v>0</v>
      </c>
      <c r="AQ3979">
        <v>2258470</v>
      </c>
      <c r="AR3979" t="s">
        <v>4605</v>
      </c>
      <c r="AS3979" t="s">
        <v>5883</v>
      </c>
      <c r="AT3979" t="s">
        <v>2022</v>
      </c>
    </row>
    <row r="3980" spans="1:46" x14ac:dyDescent="0.25">
      <c r="A3980" t="str">
        <f>_xlfn.XLOOKUP(I3980,UTILIZADAS[Contacto1],UTILIZADAS[Source.Name],,0)</f>
        <v>Cobros Abril Canal Fijo</v>
      </c>
      <c r="B3980" s="18">
        <f>VLOOKUP(J3980,Ref!A:C,3,0)</f>
        <v>0</v>
      </c>
      <c r="C3980" s="18">
        <f>VLOOKUP(J3980,Ref!A:D,4,0)</f>
        <v>0</v>
      </c>
      <c r="D3980" s="18" t="str">
        <f t="shared" si="186"/>
        <v>14/may</v>
      </c>
      <c r="E3980" s="18">
        <f t="shared" si="187"/>
        <v>3</v>
      </c>
      <c r="F3980" s="18">
        <v>1</v>
      </c>
      <c r="G3980" s="18">
        <f t="shared" si="188"/>
        <v>0</v>
      </c>
      <c r="H3980" s="3">
        <v>46156.733043981483</v>
      </c>
      <c r="I3980">
        <v>68116008</v>
      </c>
      <c r="J3980" t="s">
        <v>2021</v>
      </c>
      <c r="K3980" t="s">
        <v>1968</v>
      </c>
      <c r="L3980" t="s">
        <v>1969</v>
      </c>
      <c r="M3980" t="s">
        <v>1970</v>
      </c>
      <c r="O3980">
        <v>361003580000</v>
      </c>
      <c r="P3980">
        <v>16018</v>
      </c>
      <c r="Q3980">
        <v>-4</v>
      </c>
      <c r="R3980">
        <v>1</v>
      </c>
      <c r="S3980">
        <v>68116008</v>
      </c>
      <c r="U3980" t="s">
        <v>2127</v>
      </c>
      <c r="W3980" t="s">
        <v>173</v>
      </c>
      <c r="X3980">
        <v>361003580000</v>
      </c>
      <c r="Y3980" t="s">
        <v>65</v>
      </c>
      <c r="Z3980" t="s">
        <v>66</v>
      </c>
      <c r="AF3980" t="s">
        <v>1976</v>
      </c>
      <c r="AG3980" t="s">
        <v>1972</v>
      </c>
      <c r="AL3980">
        <v>5</v>
      </c>
      <c r="AN3980" t="s">
        <v>1974</v>
      </c>
      <c r="AO3980">
        <v>0</v>
      </c>
      <c r="AQ3980">
        <v>2258470</v>
      </c>
      <c r="AR3980" t="s">
        <v>4605</v>
      </c>
      <c r="AS3980" t="s">
        <v>5883</v>
      </c>
      <c r="AT3980" t="s">
        <v>2022</v>
      </c>
    </row>
    <row r="3981" spans="1:46" x14ac:dyDescent="0.25">
      <c r="A3981" t="str">
        <f>_xlfn.XLOOKUP(I3981,UTILIZADAS[Contacto1],UTILIZADAS[Source.Name],,0)</f>
        <v>Cobros Abril Canal Fijo</v>
      </c>
      <c r="B3981" s="18">
        <f>VLOOKUP(J3981,Ref!A:C,3,0)</f>
        <v>1</v>
      </c>
      <c r="C3981" s="18">
        <f>VLOOKUP(J3981,Ref!A:D,4,0)</f>
        <v>1</v>
      </c>
      <c r="D3981" s="18" t="str">
        <f t="shared" si="186"/>
        <v>19/may</v>
      </c>
      <c r="E3981" s="18">
        <f t="shared" si="187"/>
        <v>3</v>
      </c>
      <c r="F3981" s="18">
        <v>1</v>
      </c>
      <c r="G3981" s="18">
        <f t="shared" si="188"/>
        <v>1</v>
      </c>
      <c r="H3981" s="3">
        <v>46161.412094907406</v>
      </c>
      <c r="I3981">
        <v>68116008</v>
      </c>
      <c r="J3981">
        <v>6003</v>
      </c>
      <c r="K3981" t="s">
        <v>1983</v>
      </c>
      <c r="L3981" t="s">
        <v>1897</v>
      </c>
      <c r="M3981" t="s">
        <v>1970</v>
      </c>
      <c r="O3981">
        <v>361003580000</v>
      </c>
      <c r="P3981">
        <v>16018</v>
      </c>
      <c r="Q3981">
        <v>-4</v>
      </c>
      <c r="R3981">
        <v>1</v>
      </c>
      <c r="S3981">
        <v>68116008</v>
      </c>
      <c r="U3981" t="s">
        <v>2127</v>
      </c>
      <c r="W3981" t="s">
        <v>173</v>
      </c>
      <c r="X3981">
        <v>361003580000</v>
      </c>
      <c r="Y3981" t="s">
        <v>65</v>
      </c>
      <c r="Z3981" t="s">
        <v>66</v>
      </c>
      <c r="AF3981" t="s">
        <v>1976</v>
      </c>
      <c r="AG3981" t="s">
        <v>1972</v>
      </c>
      <c r="AL3981">
        <v>45</v>
      </c>
      <c r="AM3981" t="s">
        <v>1979</v>
      </c>
      <c r="AN3981" t="s">
        <v>1987</v>
      </c>
      <c r="AO3981">
        <v>0</v>
      </c>
      <c r="AQ3981">
        <v>2258470</v>
      </c>
      <c r="AR3981" t="s">
        <v>4605</v>
      </c>
      <c r="AS3981" t="s">
        <v>5883</v>
      </c>
      <c r="AT3981" t="s">
        <v>1892</v>
      </c>
    </row>
    <row r="3982" spans="1:46" x14ac:dyDescent="0.25">
      <c r="A3982" t="str">
        <f>_xlfn.XLOOKUP(I3982,UTILIZADAS[Contacto1],UTILIZADAS[Source.Name],,0)</f>
        <v>Cobros Abril Canal Fijo</v>
      </c>
      <c r="B3982" s="18">
        <f>VLOOKUP(J3982,Ref!A:C,3,0)</f>
        <v>0</v>
      </c>
      <c r="C3982" s="18">
        <f>VLOOKUP(J3982,Ref!A:D,4,0)</f>
        <v>0</v>
      </c>
      <c r="D3982" s="18" t="str">
        <f t="shared" si="186"/>
        <v>12/may</v>
      </c>
      <c r="E3982" s="18">
        <f t="shared" si="187"/>
        <v>2</v>
      </c>
      <c r="F3982" s="18">
        <v>1</v>
      </c>
      <c r="G3982" s="18">
        <f t="shared" si="188"/>
        <v>0</v>
      </c>
      <c r="H3982" s="3">
        <v>46154.655057870368</v>
      </c>
      <c r="I3982">
        <v>68116284</v>
      </c>
      <c r="J3982" t="s">
        <v>1986</v>
      </c>
      <c r="K3982" t="s">
        <v>1983</v>
      </c>
      <c r="L3982" t="s">
        <v>1897</v>
      </c>
      <c r="M3982" t="s">
        <v>1970</v>
      </c>
      <c r="O3982">
        <v>351374970000</v>
      </c>
      <c r="P3982">
        <v>16018</v>
      </c>
      <c r="Q3982">
        <v>-4</v>
      </c>
      <c r="R3982">
        <v>1</v>
      </c>
      <c r="S3982">
        <v>68116284</v>
      </c>
      <c r="U3982" t="s">
        <v>4525</v>
      </c>
      <c r="W3982" t="s">
        <v>1354</v>
      </c>
      <c r="X3982">
        <v>351374970000</v>
      </c>
      <c r="Y3982" t="s">
        <v>65</v>
      </c>
      <c r="Z3982" t="s">
        <v>597</v>
      </c>
      <c r="AF3982" t="s">
        <v>1976</v>
      </c>
      <c r="AG3982" t="s">
        <v>1972</v>
      </c>
      <c r="AK3982" t="s">
        <v>6205</v>
      </c>
      <c r="AL3982">
        <v>365</v>
      </c>
      <c r="AM3982" t="s">
        <v>1979</v>
      </c>
      <c r="AN3982" t="s">
        <v>1987</v>
      </c>
      <c r="AO3982">
        <v>0</v>
      </c>
      <c r="AQ3982">
        <v>2258471</v>
      </c>
      <c r="AR3982" t="s">
        <v>4605</v>
      </c>
      <c r="AS3982" t="s">
        <v>5883</v>
      </c>
      <c r="AT3982" t="s">
        <v>1988</v>
      </c>
    </row>
    <row r="3983" spans="1:46" x14ac:dyDescent="0.25">
      <c r="A3983" t="str">
        <f>_xlfn.XLOOKUP(I3983,UTILIZADAS[Contacto1],UTILIZADAS[Source.Name],,0)</f>
        <v>Cobros Abril Canal Fijo</v>
      </c>
      <c r="B3983" s="18">
        <f>VLOOKUP(J3983,Ref!A:C,3,0)</f>
        <v>0</v>
      </c>
      <c r="C3983" s="18">
        <f>VLOOKUP(J3983,Ref!A:D,4,0)</f>
        <v>0</v>
      </c>
      <c r="D3983" s="18" t="str">
        <f t="shared" si="186"/>
        <v>16/may</v>
      </c>
      <c r="E3983" s="18">
        <f t="shared" si="187"/>
        <v>2</v>
      </c>
      <c r="F3983" s="18">
        <v>1</v>
      </c>
      <c r="G3983" s="18">
        <f t="shared" si="188"/>
        <v>1</v>
      </c>
      <c r="H3983" s="3">
        <v>46158.492638888885</v>
      </c>
      <c r="I3983">
        <v>68116284</v>
      </c>
      <c r="J3983">
        <v>6004</v>
      </c>
      <c r="K3983" t="s">
        <v>1983</v>
      </c>
      <c r="L3983" t="s">
        <v>1897</v>
      </c>
      <c r="M3983" t="s">
        <v>1970</v>
      </c>
      <c r="O3983">
        <v>351374970000</v>
      </c>
      <c r="P3983">
        <v>16018</v>
      </c>
      <c r="Q3983">
        <v>-4</v>
      </c>
      <c r="R3983">
        <v>1</v>
      </c>
      <c r="S3983">
        <v>68116284</v>
      </c>
      <c r="U3983" t="s">
        <v>4525</v>
      </c>
      <c r="W3983" t="s">
        <v>1354</v>
      </c>
      <c r="X3983">
        <v>351374970000</v>
      </c>
      <c r="Y3983" t="s">
        <v>65</v>
      </c>
      <c r="Z3983" t="s">
        <v>597</v>
      </c>
      <c r="AF3983" t="s">
        <v>1976</v>
      </c>
      <c r="AG3983" t="s">
        <v>1972</v>
      </c>
      <c r="AK3983" t="s">
        <v>6205</v>
      </c>
      <c r="AL3983">
        <v>98</v>
      </c>
      <c r="AM3983" t="s">
        <v>1979</v>
      </c>
      <c r="AN3983" t="s">
        <v>1987</v>
      </c>
      <c r="AO3983">
        <v>0</v>
      </c>
      <c r="AQ3983">
        <v>2258471</v>
      </c>
      <c r="AR3983" t="s">
        <v>4605</v>
      </c>
      <c r="AS3983" t="s">
        <v>5883</v>
      </c>
      <c r="AT3983" t="s">
        <v>1984</v>
      </c>
    </row>
    <row r="3984" spans="1:46" x14ac:dyDescent="0.25">
      <c r="A3984" t="e">
        <f>_xlfn.XLOOKUP(I3984,UTILIZADAS[Contacto1],UTILIZADAS[Source.Name],,0)</f>
        <v>#N/A</v>
      </c>
      <c r="B3984" s="18">
        <f>VLOOKUP(J3984,Ref!A:C,3,0)</f>
        <v>1</v>
      </c>
      <c r="C3984" s="18">
        <f>VLOOKUP(J3984,Ref!A:D,4,0)</f>
        <v>0</v>
      </c>
      <c r="D3984" s="18" t="str">
        <f t="shared" si="186"/>
        <v>06/may</v>
      </c>
      <c r="E3984" s="18">
        <f t="shared" si="187"/>
        <v>1</v>
      </c>
      <c r="F3984" s="18">
        <v>1</v>
      </c>
      <c r="G3984" s="18">
        <f t="shared" si="188"/>
        <v>1</v>
      </c>
      <c r="H3984" s="3">
        <v>46148.594560185185</v>
      </c>
      <c r="I3984">
        <v>68129364</v>
      </c>
      <c r="J3984">
        <v>6010</v>
      </c>
      <c r="K3984" t="s">
        <v>1983</v>
      </c>
      <c r="L3984" t="s">
        <v>1897</v>
      </c>
      <c r="M3984" t="s">
        <v>1970</v>
      </c>
      <c r="P3984">
        <v>998</v>
      </c>
      <c r="Q3984">
        <v>0</v>
      </c>
      <c r="S3984">
        <v>68129364</v>
      </c>
      <c r="AF3984" t="s">
        <v>1976</v>
      </c>
      <c r="AG3984" t="s">
        <v>1972</v>
      </c>
      <c r="AL3984">
        <v>48</v>
      </c>
      <c r="AM3984" t="s">
        <v>1979</v>
      </c>
      <c r="AN3984" t="s">
        <v>1977</v>
      </c>
      <c r="AO3984">
        <v>0</v>
      </c>
      <c r="AQ3984">
        <v>2257538</v>
      </c>
      <c r="AR3984" t="s">
        <v>1978</v>
      </c>
      <c r="AT3984" t="s">
        <v>1896</v>
      </c>
    </row>
    <row r="3985" spans="1:46" x14ac:dyDescent="0.25">
      <c r="A3985" t="str">
        <f>_xlfn.XLOOKUP(I3985,UTILIZADAS[Contacto1],UTILIZADAS[Source.Name],,0)</f>
        <v>Cobros Mayo</v>
      </c>
      <c r="B3985" s="18">
        <f>VLOOKUP(J3985,Ref!A:C,3,0)</f>
        <v>0</v>
      </c>
      <c r="C3985" s="18">
        <f>VLOOKUP(J3985,Ref!A:D,4,0)</f>
        <v>0</v>
      </c>
      <c r="D3985" s="18" t="str">
        <f t="shared" si="186"/>
        <v>12/may</v>
      </c>
      <c r="E3985" s="18">
        <f t="shared" si="187"/>
        <v>6</v>
      </c>
      <c r="F3985" s="18">
        <v>1</v>
      </c>
      <c r="G3985" s="18">
        <f t="shared" si="188"/>
        <v>0</v>
      </c>
      <c r="H3985" s="3">
        <v>46154.655219907407</v>
      </c>
      <c r="I3985">
        <v>68132648</v>
      </c>
      <c r="J3985" t="s">
        <v>2021</v>
      </c>
      <c r="K3985" t="s">
        <v>1968</v>
      </c>
      <c r="L3985" t="s">
        <v>1969</v>
      </c>
      <c r="M3985" t="s">
        <v>1970</v>
      </c>
      <c r="O3985">
        <v>362330440000</v>
      </c>
      <c r="P3985">
        <v>16018</v>
      </c>
      <c r="Q3985">
        <v>-4</v>
      </c>
      <c r="R3985">
        <v>1</v>
      </c>
      <c r="S3985">
        <v>68132648</v>
      </c>
      <c r="U3985" t="s">
        <v>6206</v>
      </c>
      <c r="W3985" t="s">
        <v>5457</v>
      </c>
      <c r="X3985">
        <v>362330440000</v>
      </c>
      <c r="Y3985" t="s">
        <v>65</v>
      </c>
      <c r="Z3985" t="s">
        <v>66</v>
      </c>
      <c r="AG3985" t="s">
        <v>1972</v>
      </c>
      <c r="AL3985">
        <v>5</v>
      </c>
      <c r="AN3985" t="s">
        <v>1974</v>
      </c>
      <c r="AO3985">
        <v>0</v>
      </c>
      <c r="AQ3985">
        <v>2258472</v>
      </c>
      <c r="AR3985" t="s">
        <v>4605</v>
      </c>
      <c r="AS3985" t="s">
        <v>5883</v>
      </c>
      <c r="AT3985" t="s">
        <v>2022</v>
      </c>
    </row>
    <row r="3986" spans="1:46" x14ac:dyDescent="0.25">
      <c r="A3986" t="str">
        <f>_xlfn.XLOOKUP(I3986,UTILIZADAS[Contacto1],UTILIZADAS[Source.Name],,0)</f>
        <v>Cobros Mayo</v>
      </c>
      <c r="B3986" s="18">
        <f>VLOOKUP(J3986,Ref!A:C,3,0)</f>
        <v>0</v>
      </c>
      <c r="C3986" s="18">
        <f>VLOOKUP(J3986,Ref!A:D,4,0)</f>
        <v>0</v>
      </c>
      <c r="D3986" s="18" t="str">
        <f t="shared" si="186"/>
        <v>14/may</v>
      </c>
      <c r="E3986" s="18">
        <f t="shared" si="187"/>
        <v>6</v>
      </c>
      <c r="F3986" s="18">
        <v>1</v>
      </c>
      <c r="G3986" s="18">
        <f t="shared" si="188"/>
        <v>0</v>
      </c>
      <c r="H3986" s="3">
        <v>46156.733541666668</v>
      </c>
      <c r="I3986">
        <v>68132648</v>
      </c>
      <c r="J3986" t="s">
        <v>2021</v>
      </c>
      <c r="K3986" t="s">
        <v>1968</v>
      </c>
      <c r="L3986" t="s">
        <v>1969</v>
      </c>
      <c r="M3986" t="s">
        <v>1970</v>
      </c>
      <c r="O3986">
        <v>362330440000</v>
      </c>
      <c r="P3986">
        <v>16018</v>
      </c>
      <c r="Q3986">
        <v>-4</v>
      </c>
      <c r="R3986">
        <v>1</v>
      </c>
      <c r="S3986">
        <v>68132648</v>
      </c>
      <c r="U3986" t="s">
        <v>6206</v>
      </c>
      <c r="W3986" t="s">
        <v>5457</v>
      </c>
      <c r="X3986">
        <v>362330440000</v>
      </c>
      <c r="Y3986" t="s">
        <v>65</v>
      </c>
      <c r="Z3986" t="s">
        <v>66</v>
      </c>
      <c r="AG3986" t="s">
        <v>1972</v>
      </c>
      <c r="AL3986">
        <v>5</v>
      </c>
      <c r="AN3986" t="s">
        <v>1974</v>
      </c>
      <c r="AO3986">
        <v>0</v>
      </c>
      <c r="AQ3986">
        <v>2258472</v>
      </c>
      <c r="AR3986" t="s">
        <v>4605</v>
      </c>
      <c r="AS3986" t="s">
        <v>5883</v>
      </c>
      <c r="AT3986" t="s">
        <v>2022</v>
      </c>
    </row>
    <row r="3987" spans="1:46" x14ac:dyDescent="0.25">
      <c r="A3987" t="str">
        <f>_xlfn.XLOOKUP(I3987,UTILIZADAS[Contacto1],UTILIZADAS[Source.Name],,0)</f>
        <v>Cobros Mayo</v>
      </c>
      <c r="B3987" s="18">
        <f>VLOOKUP(J3987,Ref!A:C,3,0)</f>
        <v>0</v>
      </c>
      <c r="C3987" s="18">
        <f>VLOOKUP(J3987,Ref!A:D,4,0)</f>
        <v>0</v>
      </c>
      <c r="D3987" s="18" t="str">
        <f t="shared" si="186"/>
        <v>19/may</v>
      </c>
      <c r="E3987" s="18">
        <f t="shared" si="187"/>
        <v>6</v>
      </c>
      <c r="F3987" s="18">
        <v>1</v>
      </c>
      <c r="G3987" s="18">
        <f t="shared" si="188"/>
        <v>0</v>
      </c>
      <c r="H3987" s="3">
        <v>46161.412465277775</v>
      </c>
      <c r="I3987">
        <v>68132648</v>
      </c>
      <c r="J3987" t="s">
        <v>2021</v>
      </c>
      <c r="K3987" t="s">
        <v>1968</v>
      </c>
      <c r="L3987" t="s">
        <v>1969</v>
      </c>
      <c r="M3987" t="s">
        <v>1970</v>
      </c>
      <c r="O3987">
        <v>362330440000</v>
      </c>
      <c r="P3987">
        <v>16018</v>
      </c>
      <c r="Q3987">
        <v>-4</v>
      </c>
      <c r="R3987">
        <v>1</v>
      </c>
      <c r="S3987">
        <v>68132648</v>
      </c>
      <c r="U3987" t="s">
        <v>6206</v>
      </c>
      <c r="W3987" t="s">
        <v>5457</v>
      </c>
      <c r="X3987">
        <v>362330440000</v>
      </c>
      <c r="Y3987" t="s">
        <v>65</v>
      </c>
      <c r="Z3987" t="s">
        <v>66</v>
      </c>
      <c r="AG3987" t="s">
        <v>1972</v>
      </c>
      <c r="AL3987">
        <v>5</v>
      </c>
      <c r="AN3987" t="s">
        <v>1974</v>
      </c>
      <c r="AO3987">
        <v>0</v>
      </c>
      <c r="AQ3987">
        <v>2258472</v>
      </c>
      <c r="AR3987" t="s">
        <v>4605</v>
      </c>
      <c r="AS3987" t="s">
        <v>5883</v>
      </c>
      <c r="AT3987" t="s">
        <v>2022</v>
      </c>
    </row>
    <row r="3988" spans="1:46" x14ac:dyDescent="0.25">
      <c r="A3988" t="str">
        <f>_xlfn.XLOOKUP(I3988,UTILIZADAS[Contacto1],UTILIZADAS[Source.Name],,0)</f>
        <v>Cobros Mayo</v>
      </c>
      <c r="B3988" s="18">
        <f>VLOOKUP(J3988,Ref!A:C,3,0)</f>
        <v>0</v>
      </c>
      <c r="C3988" s="18">
        <f>VLOOKUP(J3988,Ref!A:D,4,0)</f>
        <v>0</v>
      </c>
      <c r="D3988" s="18" t="str">
        <f t="shared" si="186"/>
        <v>20/may</v>
      </c>
      <c r="E3988" s="18">
        <f t="shared" si="187"/>
        <v>6</v>
      </c>
      <c r="F3988" s="18">
        <v>1</v>
      </c>
      <c r="G3988" s="18">
        <f t="shared" si="188"/>
        <v>0</v>
      </c>
      <c r="H3988" s="3">
        <v>46162.62232638889</v>
      </c>
      <c r="I3988">
        <v>68132648</v>
      </c>
      <c r="J3988" t="s">
        <v>2021</v>
      </c>
      <c r="K3988" t="s">
        <v>1968</v>
      </c>
      <c r="L3988" t="s">
        <v>1969</v>
      </c>
      <c r="M3988" t="s">
        <v>1970</v>
      </c>
      <c r="O3988">
        <v>362330440000</v>
      </c>
      <c r="P3988">
        <v>16018</v>
      </c>
      <c r="Q3988">
        <v>-4</v>
      </c>
      <c r="R3988">
        <v>1</v>
      </c>
      <c r="S3988">
        <v>68132648</v>
      </c>
      <c r="U3988" t="s">
        <v>6206</v>
      </c>
      <c r="W3988" t="s">
        <v>5457</v>
      </c>
      <c r="X3988">
        <v>362330440000</v>
      </c>
      <c r="Y3988" t="s">
        <v>65</v>
      </c>
      <c r="Z3988" t="s">
        <v>66</v>
      </c>
      <c r="AG3988" t="s">
        <v>1972</v>
      </c>
      <c r="AL3988">
        <v>5</v>
      </c>
      <c r="AN3988" t="s">
        <v>1974</v>
      </c>
      <c r="AO3988">
        <v>0</v>
      </c>
      <c r="AQ3988">
        <v>2258472</v>
      </c>
      <c r="AR3988" t="s">
        <v>4605</v>
      </c>
      <c r="AS3988" t="s">
        <v>5883</v>
      </c>
      <c r="AT3988" t="s">
        <v>2022</v>
      </c>
    </row>
    <row r="3989" spans="1:46" x14ac:dyDescent="0.25">
      <c r="A3989" t="str">
        <f>_xlfn.XLOOKUP(I3989,UTILIZADAS[Contacto1],UTILIZADAS[Source.Name],,0)</f>
        <v>Cobros Mayo</v>
      </c>
      <c r="B3989" s="18">
        <f>VLOOKUP(J3989,Ref!A:C,3,0)</f>
        <v>0</v>
      </c>
      <c r="C3989" s="18">
        <f>VLOOKUP(J3989,Ref!A:D,4,0)</f>
        <v>0</v>
      </c>
      <c r="D3989" s="18" t="str">
        <f t="shared" si="186"/>
        <v>21/may</v>
      </c>
      <c r="E3989" s="18">
        <f t="shared" si="187"/>
        <v>6</v>
      </c>
      <c r="F3989" s="18">
        <v>1</v>
      </c>
      <c r="G3989" s="18">
        <f t="shared" si="188"/>
        <v>0</v>
      </c>
      <c r="H3989" s="3">
        <v>46163.626666666663</v>
      </c>
      <c r="I3989">
        <v>68132648</v>
      </c>
      <c r="J3989" t="s">
        <v>2021</v>
      </c>
      <c r="K3989" t="s">
        <v>1968</v>
      </c>
      <c r="L3989" t="s">
        <v>1969</v>
      </c>
      <c r="M3989" t="s">
        <v>1970</v>
      </c>
      <c r="O3989">
        <v>362330440000</v>
      </c>
      <c r="P3989">
        <v>16018</v>
      </c>
      <c r="Q3989">
        <v>-4</v>
      </c>
      <c r="R3989">
        <v>1</v>
      </c>
      <c r="S3989">
        <v>68132648</v>
      </c>
      <c r="U3989" t="s">
        <v>6206</v>
      </c>
      <c r="W3989" t="s">
        <v>5457</v>
      </c>
      <c r="X3989">
        <v>362330440000</v>
      </c>
      <c r="Y3989" t="s">
        <v>65</v>
      </c>
      <c r="Z3989" t="s">
        <v>66</v>
      </c>
      <c r="AG3989" t="s">
        <v>1972</v>
      </c>
      <c r="AL3989">
        <v>5</v>
      </c>
      <c r="AN3989" t="s">
        <v>1974</v>
      </c>
      <c r="AO3989">
        <v>0</v>
      </c>
      <c r="AQ3989">
        <v>2258472</v>
      </c>
      <c r="AR3989" t="s">
        <v>4605</v>
      </c>
      <c r="AS3989" t="s">
        <v>5883</v>
      </c>
      <c r="AT3989" t="s">
        <v>2022</v>
      </c>
    </row>
    <row r="3990" spans="1:46" x14ac:dyDescent="0.25">
      <c r="A3990" t="str">
        <f>_xlfn.XLOOKUP(I3990,UTILIZADAS[Contacto1],UTILIZADAS[Source.Name],,0)</f>
        <v>Cobros Mayo</v>
      </c>
      <c r="B3990" s="18">
        <f>VLOOKUP(J3990,Ref!A:C,3,0)</f>
        <v>0</v>
      </c>
      <c r="C3990" s="18">
        <f>VLOOKUP(J3990,Ref!A:D,4,0)</f>
        <v>0</v>
      </c>
      <c r="D3990" s="18" t="str">
        <f t="shared" si="186"/>
        <v>22/may</v>
      </c>
      <c r="E3990" s="18">
        <f t="shared" si="187"/>
        <v>6</v>
      </c>
      <c r="F3990" s="18">
        <v>1</v>
      </c>
      <c r="G3990" s="18">
        <f t="shared" si="188"/>
        <v>1</v>
      </c>
      <c r="H3990" s="3">
        <v>46164.465995370374</v>
      </c>
      <c r="I3990">
        <v>68132648</v>
      </c>
      <c r="J3990" t="s">
        <v>2021</v>
      </c>
      <c r="K3990" t="s">
        <v>1968</v>
      </c>
      <c r="L3990" t="s">
        <v>1969</v>
      </c>
      <c r="M3990" t="s">
        <v>1970</v>
      </c>
      <c r="O3990">
        <v>362330440000</v>
      </c>
      <c r="P3990">
        <v>16018</v>
      </c>
      <c r="Q3990">
        <v>-4</v>
      </c>
      <c r="R3990">
        <v>1</v>
      </c>
      <c r="S3990">
        <v>68132648</v>
      </c>
      <c r="U3990" t="s">
        <v>6206</v>
      </c>
      <c r="W3990" t="s">
        <v>5457</v>
      </c>
      <c r="X3990">
        <v>362330440000</v>
      </c>
      <c r="Y3990" t="s">
        <v>65</v>
      </c>
      <c r="Z3990" t="s">
        <v>66</v>
      </c>
      <c r="AG3990" t="s">
        <v>1972</v>
      </c>
      <c r="AL3990">
        <v>5</v>
      </c>
      <c r="AN3990" t="s">
        <v>1974</v>
      </c>
      <c r="AO3990">
        <v>0</v>
      </c>
      <c r="AQ3990">
        <v>2258472</v>
      </c>
      <c r="AR3990" t="s">
        <v>4605</v>
      </c>
      <c r="AS3990" t="s">
        <v>5883</v>
      </c>
      <c r="AT3990" t="s">
        <v>2022</v>
      </c>
    </row>
    <row r="3991" spans="1:46" x14ac:dyDescent="0.25">
      <c r="A3991" t="str">
        <f>_xlfn.XLOOKUP(I3991,UTILIZADAS[Contacto1],UTILIZADAS[Source.Name],,0)</f>
        <v>Cobros Mayo</v>
      </c>
      <c r="B3991" s="18">
        <f>VLOOKUP(J3991,Ref!A:C,3,0)</f>
        <v>0</v>
      </c>
      <c r="C3991" s="18">
        <f>VLOOKUP(J3991,Ref!A:D,4,0)</f>
        <v>0</v>
      </c>
      <c r="D3991" s="18" t="str">
        <f t="shared" si="186"/>
        <v>12/may</v>
      </c>
      <c r="E3991" s="18">
        <f t="shared" si="187"/>
        <v>2</v>
      </c>
      <c r="F3991" s="18">
        <v>1</v>
      </c>
      <c r="G3991" s="18">
        <f t="shared" si="188"/>
        <v>0</v>
      </c>
      <c r="H3991" s="3">
        <v>46154.655474537038</v>
      </c>
      <c r="I3991">
        <v>68134876</v>
      </c>
      <c r="J3991" t="s">
        <v>2021</v>
      </c>
      <c r="K3991" t="s">
        <v>1968</v>
      </c>
      <c r="L3991" t="s">
        <v>1969</v>
      </c>
      <c r="M3991" t="s">
        <v>1970</v>
      </c>
      <c r="O3991">
        <v>367081280000</v>
      </c>
      <c r="P3991">
        <v>16018</v>
      </c>
      <c r="Q3991">
        <v>-4</v>
      </c>
      <c r="R3991">
        <v>1</v>
      </c>
      <c r="S3991">
        <v>68134876</v>
      </c>
      <c r="U3991" t="s">
        <v>6207</v>
      </c>
      <c r="W3991" t="s">
        <v>5459</v>
      </c>
      <c r="X3991">
        <v>367081280000</v>
      </c>
      <c r="Y3991" t="s">
        <v>65</v>
      </c>
      <c r="Z3991" t="s">
        <v>66</v>
      </c>
      <c r="AF3991" t="s">
        <v>1976</v>
      </c>
      <c r="AG3991" t="s">
        <v>1972</v>
      </c>
      <c r="AL3991">
        <v>5</v>
      </c>
      <c r="AN3991" t="s">
        <v>1974</v>
      </c>
      <c r="AO3991">
        <v>0</v>
      </c>
      <c r="AQ3991">
        <v>2258473</v>
      </c>
      <c r="AR3991" t="s">
        <v>4605</v>
      </c>
      <c r="AS3991" t="s">
        <v>5883</v>
      </c>
      <c r="AT3991" t="s">
        <v>2022</v>
      </c>
    </row>
    <row r="3992" spans="1:46" x14ac:dyDescent="0.25">
      <c r="A3992" t="str">
        <f>_xlfn.XLOOKUP(I3992,UTILIZADAS[Contacto1],UTILIZADAS[Source.Name],,0)</f>
        <v>Cobros Mayo</v>
      </c>
      <c r="B3992" s="18">
        <f>VLOOKUP(J3992,Ref!A:C,3,0)</f>
        <v>1</v>
      </c>
      <c r="C3992" s="18">
        <f>VLOOKUP(J3992,Ref!A:D,4,0)</f>
        <v>1</v>
      </c>
      <c r="D3992" s="18" t="str">
        <f t="shared" si="186"/>
        <v>14/may</v>
      </c>
      <c r="E3992" s="18">
        <f t="shared" si="187"/>
        <v>2</v>
      </c>
      <c r="F3992" s="18">
        <v>1</v>
      </c>
      <c r="G3992" s="18">
        <f t="shared" si="188"/>
        <v>1</v>
      </c>
      <c r="H3992" s="3">
        <v>46156.7340625</v>
      </c>
      <c r="I3992">
        <v>68134876</v>
      </c>
      <c r="J3992">
        <v>6003</v>
      </c>
      <c r="K3992" t="s">
        <v>1983</v>
      </c>
      <c r="L3992" t="s">
        <v>1897</v>
      </c>
      <c r="M3992" t="s">
        <v>1970</v>
      </c>
      <c r="O3992">
        <v>367081280000</v>
      </c>
      <c r="P3992">
        <v>16018</v>
      </c>
      <c r="Q3992">
        <v>-4</v>
      </c>
      <c r="R3992">
        <v>1</v>
      </c>
      <c r="S3992">
        <v>68134876</v>
      </c>
      <c r="U3992" t="s">
        <v>6207</v>
      </c>
      <c r="W3992" t="s">
        <v>5459</v>
      </c>
      <c r="X3992">
        <v>367081280000</v>
      </c>
      <c r="Y3992" t="s">
        <v>65</v>
      </c>
      <c r="Z3992" t="s">
        <v>66</v>
      </c>
      <c r="AF3992" t="s">
        <v>1976</v>
      </c>
      <c r="AG3992" t="s">
        <v>1972</v>
      </c>
      <c r="AL3992">
        <v>41</v>
      </c>
      <c r="AM3992" t="s">
        <v>1979</v>
      </c>
      <c r="AN3992" t="s">
        <v>1987</v>
      </c>
      <c r="AO3992">
        <v>0</v>
      </c>
      <c r="AQ3992">
        <v>2258473</v>
      </c>
      <c r="AR3992" t="s">
        <v>4605</v>
      </c>
      <c r="AS3992" t="s">
        <v>5883</v>
      </c>
      <c r="AT3992" t="s">
        <v>1892</v>
      </c>
    </row>
    <row r="3993" spans="1:46" x14ac:dyDescent="0.25">
      <c r="A3993" t="e">
        <f>_xlfn.XLOOKUP(I3993,UTILIZADAS[Contacto1],UTILIZADAS[Source.Name],,0)</f>
        <v>#N/A</v>
      </c>
      <c r="B3993" s="18">
        <f>VLOOKUP(J3993,Ref!A:C,3,0)</f>
        <v>0</v>
      </c>
      <c r="C3993" s="18">
        <f>VLOOKUP(J3993,Ref!A:D,4,0)</f>
        <v>0</v>
      </c>
      <c r="D3993" s="18" t="str">
        <f t="shared" si="186"/>
        <v>09/may</v>
      </c>
      <c r="E3993" s="18">
        <f t="shared" si="187"/>
        <v>1</v>
      </c>
      <c r="F3993" s="18">
        <v>1</v>
      </c>
      <c r="G3993" s="18">
        <f t="shared" si="188"/>
        <v>1</v>
      </c>
      <c r="H3993" s="3">
        <v>46151.430196759262</v>
      </c>
      <c r="I3993">
        <v>68144051</v>
      </c>
      <c r="J3993">
        <v>6004</v>
      </c>
      <c r="K3993" t="s">
        <v>1983</v>
      </c>
      <c r="L3993" t="s">
        <v>1897</v>
      </c>
      <c r="M3993" t="s">
        <v>1970</v>
      </c>
      <c r="O3993">
        <v>351387490000</v>
      </c>
      <c r="P3993">
        <v>16016</v>
      </c>
      <c r="Q3993">
        <v>-4</v>
      </c>
      <c r="R3993">
        <v>1</v>
      </c>
      <c r="S3993">
        <v>68144051</v>
      </c>
      <c r="U3993" t="s">
        <v>6208</v>
      </c>
      <c r="W3993" t="s">
        <v>5841</v>
      </c>
      <c r="X3993">
        <v>351387490000</v>
      </c>
      <c r="Y3993" t="s">
        <v>65</v>
      </c>
      <c r="Z3993" t="s">
        <v>66</v>
      </c>
      <c r="AF3993" t="s">
        <v>1976</v>
      </c>
      <c r="AG3993" t="s">
        <v>1972</v>
      </c>
      <c r="AL3993">
        <v>59</v>
      </c>
      <c r="AM3993" t="s">
        <v>1979</v>
      </c>
      <c r="AN3993" t="s">
        <v>1977</v>
      </c>
      <c r="AO3993">
        <v>0</v>
      </c>
      <c r="AQ3993">
        <v>2198797</v>
      </c>
      <c r="AR3993" t="s">
        <v>2020</v>
      </c>
      <c r="AS3993" t="s">
        <v>2020</v>
      </c>
      <c r="AT3993" t="s">
        <v>1984</v>
      </c>
    </row>
    <row r="3994" spans="1:46" x14ac:dyDescent="0.25">
      <c r="A3994" t="str">
        <f>_xlfn.XLOOKUP(I3994,UTILIZADAS[Contacto1],UTILIZADAS[Source.Name],,0)</f>
        <v>Cobros Mayo</v>
      </c>
      <c r="B3994" s="18">
        <f>VLOOKUP(J3994,Ref!A:C,3,0)</f>
        <v>0</v>
      </c>
      <c r="C3994" s="18">
        <f>VLOOKUP(J3994,Ref!A:D,4,0)</f>
        <v>0</v>
      </c>
      <c r="D3994" s="18" t="str">
        <f t="shared" si="186"/>
        <v>12/may</v>
      </c>
      <c r="E3994" s="18">
        <f t="shared" si="187"/>
        <v>3</v>
      </c>
      <c r="F3994" s="18">
        <v>1</v>
      </c>
      <c r="G3994" s="18">
        <f t="shared" si="188"/>
        <v>0</v>
      </c>
      <c r="H3994" s="3">
        <v>46154.655925925923</v>
      </c>
      <c r="I3994">
        <v>68150945</v>
      </c>
      <c r="J3994" t="s">
        <v>2021</v>
      </c>
      <c r="K3994" t="s">
        <v>1968</v>
      </c>
      <c r="L3994" t="s">
        <v>1969</v>
      </c>
      <c r="M3994" t="s">
        <v>1970</v>
      </c>
      <c r="O3994">
        <v>361028670000</v>
      </c>
      <c r="P3994">
        <v>16018</v>
      </c>
      <c r="Q3994">
        <v>-4</v>
      </c>
      <c r="R3994">
        <v>1</v>
      </c>
      <c r="S3994">
        <v>68150945</v>
      </c>
      <c r="U3994" t="s">
        <v>6209</v>
      </c>
      <c r="W3994" t="s">
        <v>4595</v>
      </c>
      <c r="X3994">
        <v>361028670000</v>
      </c>
      <c r="Y3994" t="s">
        <v>65</v>
      </c>
      <c r="Z3994" t="s">
        <v>4619</v>
      </c>
      <c r="AF3994" t="s">
        <v>1976</v>
      </c>
      <c r="AG3994" t="s">
        <v>1972</v>
      </c>
      <c r="AL3994">
        <v>5</v>
      </c>
      <c r="AN3994" t="s">
        <v>1974</v>
      </c>
      <c r="AO3994">
        <v>0</v>
      </c>
      <c r="AQ3994">
        <v>2258474</v>
      </c>
      <c r="AR3994" t="s">
        <v>4605</v>
      </c>
      <c r="AS3994" t="s">
        <v>5883</v>
      </c>
      <c r="AT3994" t="s">
        <v>2022</v>
      </c>
    </row>
    <row r="3995" spans="1:46" x14ac:dyDescent="0.25">
      <c r="A3995" t="str">
        <f>_xlfn.XLOOKUP(I3995,UTILIZADAS[Contacto1],UTILIZADAS[Source.Name],,0)</f>
        <v>Cobros Mayo</v>
      </c>
      <c r="B3995" s="18">
        <f>VLOOKUP(J3995,Ref!A:C,3,0)</f>
        <v>0</v>
      </c>
      <c r="C3995" s="18">
        <f>VLOOKUP(J3995,Ref!A:D,4,0)</f>
        <v>0</v>
      </c>
      <c r="D3995" s="18" t="str">
        <f t="shared" si="186"/>
        <v>14/may</v>
      </c>
      <c r="E3995" s="18">
        <f t="shared" si="187"/>
        <v>3</v>
      </c>
      <c r="F3995" s="18">
        <v>1</v>
      </c>
      <c r="G3995" s="18">
        <f t="shared" si="188"/>
        <v>0</v>
      </c>
      <c r="H3995" s="3">
        <v>46156.734201388892</v>
      </c>
      <c r="I3995">
        <v>68150945</v>
      </c>
      <c r="J3995" t="s">
        <v>2021</v>
      </c>
      <c r="K3995" t="s">
        <v>1968</v>
      </c>
      <c r="L3995" t="s">
        <v>1969</v>
      </c>
      <c r="M3995" t="s">
        <v>1970</v>
      </c>
      <c r="O3995">
        <v>361028670000</v>
      </c>
      <c r="P3995">
        <v>16018</v>
      </c>
      <c r="Q3995">
        <v>-4</v>
      </c>
      <c r="R3995">
        <v>1</v>
      </c>
      <c r="S3995">
        <v>68150945</v>
      </c>
      <c r="U3995" t="s">
        <v>6209</v>
      </c>
      <c r="W3995" t="s">
        <v>4595</v>
      </c>
      <c r="X3995">
        <v>361028670000</v>
      </c>
      <c r="Y3995" t="s">
        <v>65</v>
      </c>
      <c r="Z3995" t="s">
        <v>4619</v>
      </c>
      <c r="AF3995" t="s">
        <v>1976</v>
      </c>
      <c r="AG3995" t="s">
        <v>1972</v>
      </c>
      <c r="AL3995">
        <v>5</v>
      </c>
      <c r="AN3995" t="s">
        <v>1974</v>
      </c>
      <c r="AO3995">
        <v>0</v>
      </c>
      <c r="AQ3995">
        <v>2258474</v>
      </c>
      <c r="AR3995" t="s">
        <v>4605</v>
      </c>
      <c r="AS3995" t="s">
        <v>5883</v>
      </c>
      <c r="AT3995" t="s">
        <v>2022</v>
      </c>
    </row>
    <row r="3996" spans="1:46" x14ac:dyDescent="0.25">
      <c r="A3996" t="str">
        <f>_xlfn.XLOOKUP(I3996,UTILIZADAS[Contacto1],UTILIZADAS[Source.Name],,0)</f>
        <v>Cobros Mayo</v>
      </c>
      <c r="B3996" s="18">
        <f>VLOOKUP(J3996,Ref!A:C,3,0)</f>
        <v>0</v>
      </c>
      <c r="C3996" s="18">
        <f>VLOOKUP(J3996,Ref!A:D,4,0)</f>
        <v>0</v>
      </c>
      <c r="D3996" s="18" t="str">
        <f t="shared" si="186"/>
        <v>19/may</v>
      </c>
      <c r="E3996" s="18">
        <f t="shared" si="187"/>
        <v>3</v>
      </c>
      <c r="F3996" s="18">
        <v>1</v>
      </c>
      <c r="G3996" s="18">
        <f t="shared" si="188"/>
        <v>1</v>
      </c>
      <c r="H3996" s="3">
        <v>46161.412916666668</v>
      </c>
      <c r="I3996">
        <v>68150945</v>
      </c>
      <c r="J3996">
        <v>6004</v>
      </c>
      <c r="K3996" t="s">
        <v>1983</v>
      </c>
      <c r="L3996" t="s">
        <v>1897</v>
      </c>
      <c r="M3996" t="s">
        <v>1970</v>
      </c>
      <c r="O3996">
        <v>361028670000</v>
      </c>
      <c r="P3996">
        <v>16018</v>
      </c>
      <c r="Q3996">
        <v>-4</v>
      </c>
      <c r="R3996">
        <v>1</v>
      </c>
      <c r="S3996">
        <v>68150945</v>
      </c>
      <c r="U3996" t="s">
        <v>6209</v>
      </c>
      <c r="W3996" t="s">
        <v>4595</v>
      </c>
      <c r="X3996">
        <v>361028670000</v>
      </c>
      <c r="Y3996" t="s">
        <v>65</v>
      </c>
      <c r="Z3996" t="s">
        <v>4619</v>
      </c>
      <c r="AF3996" t="s">
        <v>1976</v>
      </c>
      <c r="AG3996" t="s">
        <v>1972</v>
      </c>
      <c r="AL3996">
        <v>138</v>
      </c>
      <c r="AM3996" t="s">
        <v>1979</v>
      </c>
      <c r="AN3996" t="s">
        <v>1987</v>
      </c>
      <c r="AO3996">
        <v>0</v>
      </c>
      <c r="AQ3996">
        <v>2258474</v>
      </c>
      <c r="AR3996" t="s">
        <v>4605</v>
      </c>
      <c r="AS3996" t="s">
        <v>5883</v>
      </c>
      <c r="AT3996" t="s">
        <v>1984</v>
      </c>
    </row>
    <row r="3997" spans="1:46" x14ac:dyDescent="0.25">
      <c r="A3997" t="str">
        <f>_xlfn.XLOOKUP(I3997,UTILIZADAS[Contacto1],UTILIZADAS[Source.Name],,0)</f>
        <v>Cobros Abril Canal Fijo</v>
      </c>
      <c r="B3997" s="18">
        <f>VLOOKUP(J3997,Ref!A:C,3,0)</f>
        <v>0</v>
      </c>
      <c r="C3997" s="18">
        <f>VLOOKUP(J3997,Ref!A:D,4,0)</f>
        <v>0</v>
      </c>
      <c r="D3997" s="18" t="str">
        <f t="shared" si="186"/>
        <v>12/may</v>
      </c>
      <c r="E3997" s="18">
        <f t="shared" si="187"/>
        <v>2</v>
      </c>
      <c r="F3997" s="18">
        <v>1</v>
      </c>
      <c r="G3997" s="18">
        <f t="shared" si="188"/>
        <v>0</v>
      </c>
      <c r="H3997" s="3">
        <v>46154.656076388892</v>
      </c>
      <c r="I3997">
        <v>68150976</v>
      </c>
      <c r="J3997" t="s">
        <v>2021</v>
      </c>
      <c r="K3997" t="s">
        <v>1968</v>
      </c>
      <c r="L3997" t="s">
        <v>1969</v>
      </c>
      <c r="M3997" t="s">
        <v>1970</v>
      </c>
      <c r="O3997">
        <v>367037860000</v>
      </c>
      <c r="P3997">
        <v>16018</v>
      </c>
      <c r="Q3997">
        <v>-4</v>
      </c>
      <c r="R3997">
        <v>1</v>
      </c>
      <c r="S3997">
        <v>68150976</v>
      </c>
      <c r="U3997" t="s">
        <v>2543</v>
      </c>
      <c r="W3997" t="s">
        <v>4153</v>
      </c>
      <c r="X3997">
        <v>367037860000</v>
      </c>
      <c r="Y3997" t="s">
        <v>65</v>
      </c>
      <c r="Z3997" t="s">
        <v>66</v>
      </c>
      <c r="AF3997" t="s">
        <v>1976</v>
      </c>
      <c r="AG3997" t="s">
        <v>1972</v>
      </c>
      <c r="AL3997">
        <v>5</v>
      </c>
      <c r="AN3997" t="s">
        <v>1974</v>
      </c>
      <c r="AO3997">
        <v>0</v>
      </c>
      <c r="AQ3997">
        <v>2258475</v>
      </c>
      <c r="AR3997" t="s">
        <v>4605</v>
      </c>
      <c r="AS3997" t="s">
        <v>5883</v>
      </c>
      <c r="AT3997" t="s">
        <v>2022</v>
      </c>
    </row>
    <row r="3998" spans="1:46" x14ac:dyDescent="0.25">
      <c r="A3998" t="str">
        <f>_xlfn.XLOOKUP(I3998,UTILIZADAS[Contacto1],UTILIZADAS[Source.Name],,0)</f>
        <v>Cobros Abril Canal Fijo</v>
      </c>
      <c r="B3998" s="18">
        <f>VLOOKUP(J3998,Ref!A:C,3,0)</f>
        <v>0</v>
      </c>
      <c r="C3998" s="18">
        <f>VLOOKUP(J3998,Ref!A:D,4,0)</f>
        <v>0</v>
      </c>
      <c r="D3998" s="18" t="str">
        <f t="shared" si="186"/>
        <v>14/may</v>
      </c>
      <c r="E3998" s="18">
        <f t="shared" si="187"/>
        <v>2</v>
      </c>
      <c r="F3998" s="18">
        <v>1</v>
      </c>
      <c r="G3998" s="18">
        <f t="shared" si="188"/>
        <v>1</v>
      </c>
      <c r="H3998" s="3">
        <v>46156.735347222224</v>
      </c>
      <c r="I3998">
        <v>68150976</v>
      </c>
      <c r="J3998">
        <v>6004</v>
      </c>
      <c r="K3998" t="s">
        <v>1983</v>
      </c>
      <c r="L3998" t="s">
        <v>1897</v>
      </c>
      <c r="M3998" t="s">
        <v>1970</v>
      </c>
      <c r="O3998">
        <v>367037860000</v>
      </c>
      <c r="P3998">
        <v>16018</v>
      </c>
      <c r="Q3998">
        <v>-4</v>
      </c>
      <c r="R3998">
        <v>1</v>
      </c>
      <c r="S3998">
        <v>68150976</v>
      </c>
      <c r="U3998" t="s">
        <v>2543</v>
      </c>
      <c r="W3998" t="s">
        <v>4153</v>
      </c>
      <c r="X3998">
        <v>367037860000</v>
      </c>
      <c r="Y3998" t="s">
        <v>65</v>
      </c>
      <c r="Z3998" t="s">
        <v>66</v>
      </c>
      <c r="AF3998" t="s">
        <v>1976</v>
      </c>
      <c r="AG3998" t="s">
        <v>1972</v>
      </c>
      <c r="AL3998">
        <v>67</v>
      </c>
      <c r="AM3998" t="s">
        <v>1979</v>
      </c>
      <c r="AN3998" t="s">
        <v>1987</v>
      </c>
      <c r="AO3998">
        <v>0</v>
      </c>
      <c r="AQ3998">
        <v>2258475</v>
      </c>
      <c r="AR3998" t="s">
        <v>4605</v>
      </c>
      <c r="AS3998" t="s">
        <v>5883</v>
      </c>
      <c r="AT3998" t="s">
        <v>1984</v>
      </c>
    </row>
    <row r="3999" spans="1:46" x14ac:dyDescent="0.25">
      <c r="A3999" t="str">
        <f>_xlfn.XLOOKUP(I3999,UTILIZADAS[Contacto1],UTILIZADAS[Source.Name],,0)</f>
        <v>Cobros Mayo</v>
      </c>
      <c r="B3999" s="18">
        <f>VLOOKUP(J3999,Ref!A:C,3,0)</f>
        <v>0</v>
      </c>
      <c r="C3999" s="18">
        <f>VLOOKUP(J3999,Ref!A:D,4,0)</f>
        <v>0</v>
      </c>
      <c r="D3999" s="18" t="str">
        <f t="shared" si="186"/>
        <v>12/may</v>
      </c>
      <c r="E3999" s="18">
        <f t="shared" si="187"/>
        <v>6</v>
      </c>
      <c r="F3999" s="18">
        <v>1</v>
      </c>
      <c r="G3999" s="18">
        <f t="shared" si="188"/>
        <v>0</v>
      </c>
      <c r="H3999" s="3">
        <v>46154.656377314815</v>
      </c>
      <c r="I3999">
        <v>68162356</v>
      </c>
      <c r="J3999" t="s">
        <v>2021</v>
      </c>
      <c r="K3999" t="s">
        <v>1968</v>
      </c>
      <c r="L3999" t="s">
        <v>1969</v>
      </c>
      <c r="M3999" t="s">
        <v>1970</v>
      </c>
      <c r="O3999">
        <v>366051980000</v>
      </c>
      <c r="P3999">
        <v>16018</v>
      </c>
      <c r="Q3999">
        <v>-4</v>
      </c>
      <c r="R3999">
        <v>1</v>
      </c>
      <c r="S3999">
        <v>68162356</v>
      </c>
      <c r="U3999" t="s">
        <v>5461</v>
      </c>
      <c r="W3999" t="s">
        <v>5462</v>
      </c>
      <c r="X3999">
        <v>366051980000</v>
      </c>
      <c r="Y3999" t="s">
        <v>65</v>
      </c>
      <c r="Z3999" t="s">
        <v>66</v>
      </c>
      <c r="AF3999" t="s">
        <v>1976</v>
      </c>
      <c r="AG3999" t="s">
        <v>1972</v>
      </c>
      <c r="AL3999">
        <v>5</v>
      </c>
      <c r="AN3999" t="s">
        <v>1974</v>
      </c>
      <c r="AO3999">
        <v>0</v>
      </c>
      <c r="AQ3999">
        <v>2258476</v>
      </c>
      <c r="AR3999" t="s">
        <v>4605</v>
      </c>
      <c r="AS3999" t="s">
        <v>5883</v>
      </c>
      <c r="AT3999" t="s">
        <v>2022</v>
      </c>
    </row>
    <row r="4000" spans="1:46" x14ac:dyDescent="0.25">
      <c r="A4000" t="str">
        <f>_xlfn.XLOOKUP(I4000,UTILIZADAS[Contacto1],UTILIZADAS[Source.Name],,0)</f>
        <v>Cobros Mayo</v>
      </c>
      <c r="B4000" s="18">
        <f>VLOOKUP(J4000,Ref!A:C,3,0)</f>
        <v>0</v>
      </c>
      <c r="C4000" s="18">
        <f>VLOOKUP(J4000,Ref!A:D,4,0)</f>
        <v>0</v>
      </c>
      <c r="D4000" s="18" t="str">
        <f t="shared" si="186"/>
        <v>14/may</v>
      </c>
      <c r="E4000" s="18">
        <f t="shared" si="187"/>
        <v>6</v>
      </c>
      <c r="F4000" s="18">
        <v>1</v>
      </c>
      <c r="G4000" s="18">
        <f t="shared" si="188"/>
        <v>0</v>
      </c>
      <c r="H4000" s="3">
        <v>46156.735694444447</v>
      </c>
      <c r="I4000">
        <v>68162356</v>
      </c>
      <c r="J4000" t="s">
        <v>2021</v>
      </c>
      <c r="K4000" t="s">
        <v>1968</v>
      </c>
      <c r="L4000" t="s">
        <v>1969</v>
      </c>
      <c r="M4000" t="s">
        <v>1970</v>
      </c>
      <c r="O4000">
        <v>366051980000</v>
      </c>
      <c r="P4000">
        <v>16018</v>
      </c>
      <c r="Q4000">
        <v>-4</v>
      </c>
      <c r="R4000">
        <v>1</v>
      </c>
      <c r="S4000">
        <v>68162356</v>
      </c>
      <c r="U4000" t="s">
        <v>5461</v>
      </c>
      <c r="W4000" t="s">
        <v>5462</v>
      </c>
      <c r="X4000">
        <v>366051980000</v>
      </c>
      <c r="Y4000" t="s">
        <v>65</v>
      </c>
      <c r="Z4000" t="s">
        <v>66</v>
      </c>
      <c r="AF4000" t="s">
        <v>1976</v>
      </c>
      <c r="AG4000" t="s">
        <v>1972</v>
      </c>
      <c r="AL4000">
        <v>5</v>
      </c>
      <c r="AN4000" t="s">
        <v>1974</v>
      </c>
      <c r="AO4000">
        <v>0</v>
      </c>
      <c r="AQ4000">
        <v>2258476</v>
      </c>
      <c r="AR4000" t="s">
        <v>4605</v>
      </c>
      <c r="AS4000" t="s">
        <v>5883</v>
      </c>
      <c r="AT4000" t="s">
        <v>2022</v>
      </c>
    </row>
    <row r="4001" spans="1:46" x14ac:dyDescent="0.25">
      <c r="A4001" t="str">
        <f>_xlfn.XLOOKUP(I4001,UTILIZADAS[Contacto1],UTILIZADAS[Source.Name],,0)</f>
        <v>Cobros Mayo</v>
      </c>
      <c r="B4001" s="18">
        <f>VLOOKUP(J4001,Ref!A:C,3,0)</f>
        <v>0</v>
      </c>
      <c r="C4001" s="18">
        <f>VLOOKUP(J4001,Ref!A:D,4,0)</f>
        <v>0</v>
      </c>
      <c r="D4001" s="18" t="str">
        <f t="shared" si="186"/>
        <v>19/may</v>
      </c>
      <c r="E4001" s="18">
        <f t="shared" si="187"/>
        <v>6</v>
      </c>
      <c r="F4001" s="18">
        <v>1</v>
      </c>
      <c r="G4001" s="18">
        <f t="shared" si="188"/>
        <v>0</v>
      </c>
      <c r="H4001" s="3">
        <v>46161.412847222222</v>
      </c>
      <c r="I4001">
        <v>68162356</v>
      </c>
      <c r="J4001" t="s">
        <v>1967</v>
      </c>
      <c r="K4001" t="s">
        <v>1968</v>
      </c>
      <c r="L4001" t="s">
        <v>1969</v>
      </c>
      <c r="M4001" t="s">
        <v>1970</v>
      </c>
      <c r="O4001">
        <v>366051980000</v>
      </c>
      <c r="P4001">
        <v>16018</v>
      </c>
      <c r="Q4001">
        <v>-4</v>
      </c>
      <c r="R4001">
        <v>1</v>
      </c>
      <c r="S4001">
        <v>68162356</v>
      </c>
      <c r="U4001" t="s">
        <v>5461</v>
      </c>
      <c r="W4001" t="s">
        <v>5462</v>
      </c>
      <c r="X4001">
        <v>366051980000</v>
      </c>
      <c r="Y4001" t="s">
        <v>65</v>
      </c>
      <c r="Z4001" t="s">
        <v>66</v>
      </c>
      <c r="AF4001" t="s">
        <v>1976</v>
      </c>
      <c r="AG4001" t="s">
        <v>1972</v>
      </c>
      <c r="AL4001">
        <v>0</v>
      </c>
      <c r="AN4001" t="s">
        <v>1974</v>
      </c>
      <c r="AO4001">
        <v>0</v>
      </c>
      <c r="AQ4001">
        <v>2258476</v>
      </c>
      <c r="AR4001" t="s">
        <v>4605</v>
      </c>
      <c r="AS4001" t="s">
        <v>5883</v>
      </c>
      <c r="AT4001" t="s">
        <v>1975</v>
      </c>
    </row>
    <row r="4002" spans="1:46" x14ac:dyDescent="0.25">
      <c r="A4002" t="str">
        <f>_xlfn.XLOOKUP(I4002,UTILIZADAS[Contacto1],UTILIZADAS[Source.Name],,0)</f>
        <v>Cobros Mayo</v>
      </c>
      <c r="B4002" s="18">
        <f>VLOOKUP(J4002,Ref!A:C,3,0)</f>
        <v>0</v>
      </c>
      <c r="C4002" s="18">
        <f>VLOOKUP(J4002,Ref!A:D,4,0)</f>
        <v>0</v>
      </c>
      <c r="D4002" s="18" t="str">
        <f t="shared" si="186"/>
        <v>20/may</v>
      </c>
      <c r="E4002" s="18">
        <f t="shared" si="187"/>
        <v>6</v>
      </c>
      <c r="F4002" s="18">
        <v>1</v>
      </c>
      <c r="G4002" s="18">
        <f t="shared" si="188"/>
        <v>0</v>
      </c>
      <c r="H4002" s="3">
        <v>46162.62259259259</v>
      </c>
      <c r="I4002">
        <v>68162356</v>
      </c>
      <c r="J4002" t="s">
        <v>2021</v>
      </c>
      <c r="K4002" t="s">
        <v>1968</v>
      </c>
      <c r="L4002" t="s">
        <v>1969</v>
      </c>
      <c r="M4002" t="s">
        <v>1970</v>
      </c>
      <c r="O4002">
        <v>366051980000</v>
      </c>
      <c r="P4002">
        <v>16018</v>
      </c>
      <c r="Q4002">
        <v>-4</v>
      </c>
      <c r="R4002">
        <v>1</v>
      </c>
      <c r="S4002">
        <v>68162356</v>
      </c>
      <c r="U4002" t="s">
        <v>5461</v>
      </c>
      <c r="W4002" t="s">
        <v>5462</v>
      </c>
      <c r="X4002">
        <v>366051980000</v>
      </c>
      <c r="Y4002" t="s">
        <v>65</v>
      </c>
      <c r="Z4002" t="s">
        <v>66</v>
      </c>
      <c r="AF4002" t="s">
        <v>1976</v>
      </c>
      <c r="AG4002" t="s">
        <v>1972</v>
      </c>
      <c r="AL4002">
        <v>5</v>
      </c>
      <c r="AN4002" t="s">
        <v>1974</v>
      </c>
      <c r="AO4002">
        <v>0</v>
      </c>
      <c r="AQ4002">
        <v>2258476</v>
      </c>
      <c r="AR4002" t="s">
        <v>4605</v>
      </c>
      <c r="AS4002" t="s">
        <v>5883</v>
      </c>
      <c r="AT4002" t="s">
        <v>2022</v>
      </c>
    </row>
    <row r="4003" spans="1:46" x14ac:dyDescent="0.25">
      <c r="A4003" t="str">
        <f>_xlfn.XLOOKUP(I4003,UTILIZADAS[Contacto1],UTILIZADAS[Source.Name],,0)</f>
        <v>Cobros Mayo</v>
      </c>
      <c r="B4003" s="18">
        <f>VLOOKUP(J4003,Ref!A:C,3,0)</f>
        <v>0</v>
      </c>
      <c r="C4003" s="18">
        <f>VLOOKUP(J4003,Ref!A:D,4,0)</f>
        <v>0</v>
      </c>
      <c r="D4003" s="18" t="str">
        <f t="shared" si="186"/>
        <v>21/may</v>
      </c>
      <c r="E4003" s="18">
        <f t="shared" si="187"/>
        <v>6</v>
      </c>
      <c r="F4003" s="18">
        <v>1</v>
      </c>
      <c r="G4003" s="18">
        <f t="shared" si="188"/>
        <v>0</v>
      </c>
      <c r="H4003" s="3">
        <v>46163.627129629633</v>
      </c>
      <c r="I4003">
        <v>68162356</v>
      </c>
      <c r="J4003" t="s">
        <v>1967</v>
      </c>
      <c r="K4003" t="s">
        <v>1968</v>
      </c>
      <c r="L4003" t="s">
        <v>1969</v>
      </c>
      <c r="M4003" t="s">
        <v>1970</v>
      </c>
      <c r="O4003">
        <v>366051980000</v>
      </c>
      <c r="P4003">
        <v>16018</v>
      </c>
      <c r="Q4003">
        <v>-4</v>
      </c>
      <c r="R4003">
        <v>1</v>
      </c>
      <c r="S4003">
        <v>68162356</v>
      </c>
      <c r="U4003" t="s">
        <v>5461</v>
      </c>
      <c r="W4003" t="s">
        <v>5462</v>
      </c>
      <c r="X4003">
        <v>366051980000</v>
      </c>
      <c r="Y4003" t="s">
        <v>65</v>
      </c>
      <c r="Z4003" t="s">
        <v>66</v>
      </c>
      <c r="AF4003" t="s">
        <v>1976</v>
      </c>
      <c r="AG4003" t="s">
        <v>1972</v>
      </c>
      <c r="AL4003">
        <v>0</v>
      </c>
      <c r="AN4003" t="s">
        <v>1974</v>
      </c>
      <c r="AO4003">
        <v>0</v>
      </c>
      <c r="AQ4003">
        <v>2258476</v>
      </c>
      <c r="AR4003" t="s">
        <v>4605</v>
      </c>
      <c r="AS4003" t="s">
        <v>5883</v>
      </c>
      <c r="AT4003" t="s">
        <v>1975</v>
      </c>
    </row>
    <row r="4004" spans="1:46" x14ac:dyDescent="0.25">
      <c r="A4004" t="str">
        <f>_xlfn.XLOOKUP(I4004,UTILIZADAS[Contacto1],UTILIZADAS[Source.Name],,0)</f>
        <v>Cobros Mayo</v>
      </c>
      <c r="B4004" s="18">
        <f>VLOOKUP(J4004,Ref!A:C,3,0)</f>
        <v>1</v>
      </c>
      <c r="C4004" s="18">
        <f>VLOOKUP(J4004,Ref!A:D,4,0)</f>
        <v>0</v>
      </c>
      <c r="D4004" s="18" t="str">
        <f t="shared" si="186"/>
        <v>22/may</v>
      </c>
      <c r="E4004" s="18">
        <f t="shared" si="187"/>
        <v>6</v>
      </c>
      <c r="F4004" s="18">
        <v>1</v>
      </c>
      <c r="G4004" s="18">
        <f t="shared" si="188"/>
        <v>1</v>
      </c>
      <c r="H4004" s="3">
        <v>46164.467592592591</v>
      </c>
      <c r="I4004">
        <v>68162356</v>
      </c>
      <c r="J4004">
        <v>6000</v>
      </c>
      <c r="K4004" t="s">
        <v>1983</v>
      </c>
      <c r="L4004" t="s">
        <v>1897</v>
      </c>
      <c r="M4004" t="s">
        <v>1970</v>
      </c>
      <c r="O4004">
        <v>366051980000</v>
      </c>
      <c r="P4004">
        <v>16018</v>
      </c>
      <c r="Q4004">
        <v>-4</v>
      </c>
      <c r="R4004">
        <v>1</v>
      </c>
      <c r="S4004">
        <v>68162356</v>
      </c>
      <c r="U4004" t="s">
        <v>5461</v>
      </c>
      <c r="W4004" t="s">
        <v>5462</v>
      </c>
      <c r="X4004">
        <v>366051980000</v>
      </c>
      <c r="Y4004" t="s">
        <v>65</v>
      </c>
      <c r="Z4004" t="s">
        <v>66</v>
      </c>
      <c r="AF4004" t="s">
        <v>1976</v>
      </c>
      <c r="AG4004" t="s">
        <v>1972</v>
      </c>
      <c r="AL4004">
        <v>99</v>
      </c>
      <c r="AM4004" t="s">
        <v>1979</v>
      </c>
      <c r="AN4004" t="s">
        <v>1987</v>
      </c>
      <c r="AO4004">
        <v>0</v>
      </c>
      <c r="AQ4004">
        <v>2258476</v>
      </c>
      <c r="AR4004" t="s">
        <v>4605</v>
      </c>
      <c r="AS4004" t="s">
        <v>5883</v>
      </c>
      <c r="AT4004" t="s">
        <v>1895</v>
      </c>
    </row>
    <row r="4005" spans="1:46" x14ac:dyDescent="0.25">
      <c r="A4005" t="str">
        <f>_xlfn.XLOOKUP(I4005,UTILIZADAS[Contacto1],UTILIZADAS[Source.Name],,0)</f>
        <v>Cobros Mayo</v>
      </c>
      <c r="B4005" s="18">
        <f>VLOOKUP(J4005,Ref!A:C,3,0)</f>
        <v>1</v>
      </c>
      <c r="C4005" s="18">
        <f>VLOOKUP(J4005,Ref!A:D,4,0)</f>
        <v>1</v>
      </c>
      <c r="D4005" s="18" t="str">
        <f t="shared" si="186"/>
        <v>08/may</v>
      </c>
      <c r="E4005" s="18">
        <f t="shared" si="187"/>
        <v>7</v>
      </c>
      <c r="F4005" s="18">
        <v>1</v>
      </c>
      <c r="G4005" s="18">
        <f t="shared" si="188"/>
        <v>0</v>
      </c>
      <c r="H4005" s="3">
        <v>46150.627604166664</v>
      </c>
      <c r="I4005">
        <v>68179375</v>
      </c>
      <c r="J4005">
        <v>6007</v>
      </c>
      <c r="K4005" t="s">
        <v>1983</v>
      </c>
      <c r="L4005" t="s">
        <v>1897</v>
      </c>
      <c r="M4005" t="s">
        <v>1970</v>
      </c>
      <c r="O4005">
        <v>356371330000</v>
      </c>
      <c r="P4005">
        <v>16016</v>
      </c>
      <c r="Q4005">
        <v>-4</v>
      </c>
      <c r="R4005">
        <v>1</v>
      </c>
      <c r="S4005">
        <v>68179375</v>
      </c>
      <c r="U4005" t="s">
        <v>5463</v>
      </c>
      <c r="W4005" t="s">
        <v>5464</v>
      </c>
      <c r="X4005">
        <v>356371330000</v>
      </c>
      <c r="Y4005" t="s">
        <v>65</v>
      </c>
      <c r="Z4005" t="s">
        <v>66</v>
      </c>
      <c r="AF4005" t="s">
        <v>1976</v>
      </c>
      <c r="AG4005" t="s">
        <v>1972</v>
      </c>
      <c r="AK4005" t="s">
        <v>6210</v>
      </c>
      <c r="AL4005">
        <v>146</v>
      </c>
      <c r="AM4005" t="s">
        <v>1979</v>
      </c>
      <c r="AN4005" t="s">
        <v>1977</v>
      </c>
      <c r="AO4005">
        <v>0</v>
      </c>
      <c r="AQ4005">
        <v>2198795</v>
      </c>
      <c r="AR4005" t="s">
        <v>2020</v>
      </c>
      <c r="AS4005" t="s">
        <v>2020</v>
      </c>
      <c r="AT4005" t="s">
        <v>1898</v>
      </c>
    </row>
    <row r="4006" spans="1:46" x14ac:dyDescent="0.25">
      <c r="A4006" t="str">
        <f>_xlfn.XLOOKUP(I4006,UTILIZADAS[Contacto1],UTILIZADAS[Source.Name],,0)</f>
        <v>Cobros Mayo</v>
      </c>
      <c r="B4006" s="18">
        <f>VLOOKUP(J4006,Ref!A:C,3,0)</f>
        <v>0</v>
      </c>
      <c r="C4006" s="18">
        <f>VLOOKUP(J4006,Ref!A:D,4,0)</f>
        <v>0</v>
      </c>
      <c r="D4006" s="18" t="str">
        <f t="shared" si="186"/>
        <v>09/may</v>
      </c>
      <c r="E4006" s="18">
        <f t="shared" si="187"/>
        <v>7</v>
      </c>
      <c r="F4006" s="18">
        <v>1</v>
      </c>
      <c r="G4006" s="18">
        <f t="shared" si="188"/>
        <v>0</v>
      </c>
      <c r="H4006" s="3">
        <v>46151.438159722224</v>
      </c>
      <c r="I4006">
        <v>68179375</v>
      </c>
      <c r="J4006">
        <v>6004</v>
      </c>
      <c r="K4006" t="s">
        <v>1983</v>
      </c>
      <c r="L4006" t="s">
        <v>1897</v>
      </c>
      <c r="M4006" t="s">
        <v>1970</v>
      </c>
      <c r="O4006">
        <v>356371330000</v>
      </c>
      <c r="P4006">
        <v>16016</v>
      </c>
      <c r="Q4006">
        <v>-4</v>
      </c>
      <c r="R4006">
        <v>1</v>
      </c>
      <c r="S4006">
        <v>68179375</v>
      </c>
      <c r="U4006" t="s">
        <v>5463</v>
      </c>
      <c r="W4006" t="s">
        <v>5464</v>
      </c>
      <c r="X4006">
        <v>356371330000</v>
      </c>
      <c r="Y4006" t="s">
        <v>65</v>
      </c>
      <c r="Z4006" t="s">
        <v>66</v>
      </c>
      <c r="AF4006" t="s">
        <v>1976</v>
      </c>
      <c r="AG4006" t="s">
        <v>1972</v>
      </c>
      <c r="AK4006" t="s">
        <v>6210</v>
      </c>
      <c r="AL4006">
        <v>84</v>
      </c>
      <c r="AM4006" t="s">
        <v>1979</v>
      </c>
      <c r="AN4006" t="s">
        <v>1977</v>
      </c>
      <c r="AO4006">
        <v>0</v>
      </c>
      <c r="AQ4006">
        <v>2198795</v>
      </c>
      <c r="AR4006" t="s">
        <v>2020</v>
      </c>
      <c r="AS4006" t="s">
        <v>2020</v>
      </c>
      <c r="AT4006" t="s">
        <v>1984</v>
      </c>
    </row>
    <row r="4007" spans="1:46" x14ac:dyDescent="0.25">
      <c r="A4007" t="str">
        <f>_xlfn.XLOOKUP(I4007,UTILIZADAS[Contacto1],UTILIZADAS[Source.Name],,0)</f>
        <v>Cobros Mayo</v>
      </c>
      <c r="B4007" s="18">
        <f>VLOOKUP(J4007,Ref!A:C,3,0)</f>
        <v>0</v>
      </c>
      <c r="C4007" s="18">
        <f>VLOOKUP(J4007,Ref!A:D,4,0)</f>
        <v>0</v>
      </c>
      <c r="D4007" s="18" t="str">
        <f t="shared" si="186"/>
        <v>12/may</v>
      </c>
      <c r="E4007" s="18">
        <f t="shared" si="187"/>
        <v>7</v>
      </c>
      <c r="F4007" s="18">
        <v>1</v>
      </c>
      <c r="G4007" s="18">
        <f t="shared" si="188"/>
        <v>0</v>
      </c>
      <c r="H4007" s="3">
        <v>46154.656817129631</v>
      </c>
      <c r="I4007">
        <v>68179375</v>
      </c>
      <c r="J4007" t="s">
        <v>2021</v>
      </c>
      <c r="K4007" t="s">
        <v>1968</v>
      </c>
      <c r="L4007" t="s">
        <v>1969</v>
      </c>
      <c r="M4007" t="s">
        <v>1970</v>
      </c>
      <c r="O4007">
        <v>356371330000</v>
      </c>
      <c r="P4007">
        <v>16018</v>
      </c>
      <c r="Q4007">
        <v>-4</v>
      </c>
      <c r="R4007">
        <v>1</v>
      </c>
      <c r="S4007">
        <v>68179375</v>
      </c>
      <c r="U4007" t="s">
        <v>5463</v>
      </c>
      <c r="W4007" t="s">
        <v>5464</v>
      </c>
      <c r="X4007">
        <v>356371330000</v>
      </c>
      <c r="Y4007" t="s">
        <v>65</v>
      </c>
      <c r="Z4007" t="s">
        <v>4619</v>
      </c>
      <c r="AF4007" t="s">
        <v>1976</v>
      </c>
      <c r="AG4007" t="s">
        <v>1972</v>
      </c>
      <c r="AL4007">
        <v>5</v>
      </c>
      <c r="AN4007" t="s">
        <v>1974</v>
      </c>
      <c r="AO4007">
        <v>0</v>
      </c>
      <c r="AQ4007">
        <v>2258477</v>
      </c>
      <c r="AR4007" t="s">
        <v>4605</v>
      </c>
      <c r="AS4007" t="s">
        <v>5883</v>
      </c>
      <c r="AT4007" t="s">
        <v>2022</v>
      </c>
    </row>
    <row r="4008" spans="1:46" x14ac:dyDescent="0.25">
      <c r="A4008" t="str">
        <f>_xlfn.XLOOKUP(I4008,UTILIZADAS[Contacto1],UTILIZADAS[Source.Name],,0)</f>
        <v>Cobros Mayo</v>
      </c>
      <c r="B4008" s="18">
        <f>VLOOKUP(J4008,Ref!A:C,3,0)</f>
        <v>0</v>
      </c>
      <c r="C4008" s="18">
        <f>VLOOKUP(J4008,Ref!A:D,4,0)</f>
        <v>0</v>
      </c>
      <c r="D4008" s="18" t="str">
        <f t="shared" si="186"/>
        <v>14/may</v>
      </c>
      <c r="E4008" s="18">
        <f t="shared" si="187"/>
        <v>7</v>
      </c>
      <c r="F4008" s="18">
        <v>1</v>
      </c>
      <c r="G4008" s="18">
        <f t="shared" si="188"/>
        <v>0</v>
      </c>
      <c r="H4008" s="3">
        <v>46156.736145833333</v>
      </c>
      <c r="I4008">
        <v>68179375</v>
      </c>
      <c r="J4008" t="s">
        <v>2021</v>
      </c>
      <c r="K4008" t="s">
        <v>1968</v>
      </c>
      <c r="L4008" t="s">
        <v>1969</v>
      </c>
      <c r="M4008" t="s">
        <v>1970</v>
      </c>
      <c r="O4008">
        <v>356371330000</v>
      </c>
      <c r="P4008">
        <v>16018</v>
      </c>
      <c r="Q4008">
        <v>-4</v>
      </c>
      <c r="R4008">
        <v>1</v>
      </c>
      <c r="S4008">
        <v>68179375</v>
      </c>
      <c r="U4008" t="s">
        <v>5463</v>
      </c>
      <c r="W4008" t="s">
        <v>5464</v>
      </c>
      <c r="X4008">
        <v>356371330000</v>
      </c>
      <c r="Y4008" t="s">
        <v>65</v>
      </c>
      <c r="Z4008" t="s">
        <v>4619</v>
      </c>
      <c r="AF4008" t="s">
        <v>1976</v>
      </c>
      <c r="AG4008" t="s">
        <v>1972</v>
      </c>
      <c r="AL4008">
        <v>5</v>
      </c>
      <c r="AN4008" t="s">
        <v>1974</v>
      </c>
      <c r="AO4008">
        <v>0</v>
      </c>
      <c r="AQ4008">
        <v>2258477</v>
      </c>
      <c r="AR4008" t="s">
        <v>4605</v>
      </c>
      <c r="AS4008" t="s">
        <v>5883</v>
      </c>
      <c r="AT4008" t="s">
        <v>2022</v>
      </c>
    </row>
    <row r="4009" spans="1:46" x14ac:dyDescent="0.25">
      <c r="A4009" t="str">
        <f>_xlfn.XLOOKUP(I4009,UTILIZADAS[Contacto1],UTILIZADAS[Source.Name],,0)</f>
        <v>Cobros Mayo</v>
      </c>
      <c r="B4009" s="18">
        <f>VLOOKUP(J4009,Ref!A:C,3,0)</f>
        <v>0</v>
      </c>
      <c r="C4009" s="18">
        <f>VLOOKUP(J4009,Ref!A:D,4,0)</f>
        <v>0</v>
      </c>
      <c r="D4009" s="18" t="str">
        <f t="shared" si="186"/>
        <v>19/may</v>
      </c>
      <c r="E4009" s="18">
        <f t="shared" si="187"/>
        <v>7</v>
      </c>
      <c r="F4009" s="18">
        <v>1</v>
      </c>
      <c r="G4009" s="18">
        <f t="shared" si="188"/>
        <v>0</v>
      </c>
      <c r="H4009" s="3">
        <v>46161.413229166668</v>
      </c>
      <c r="I4009">
        <v>68179375</v>
      </c>
      <c r="J4009" t="s">
        <v>2021</v>
      </c>
      <c r="K4009" t="s">
        <v>1968</v>
      </c>
      <c r="L4009" t="s">
        <v>1969</v>
      </c>
      <c r="M4009" t="s">
        <v>1970</v>
      </c>
      <c r="O4009">
        <v>356371330000</v>
      </c>
      <c r="P4009">
        <v>16018</v>
      </c>
      <c r="Q4009">
        <v>-4</v>
      </c>
      <c r="R4009">
        <v>1</v>
      </c>
      <c r="S4009">
        <v>68179375</v>
      </c>
      <c r="U4009" t="s">
        <v>5463</v>
      </c>
      <c r="W4009" t="s">
        <v>5464</v>
      </c>
      <c r="X4009">
        <v>356371330000</v>
      </c>
      <c r="Y4009" t="s">
        <v>65</v>
      </c>
      <c r="Z4009" t="s">
        <v>4619</v>
      </c>
      <c r="AF4009" t="s">
        <v>1976</v>
      </c>
      <c r="AG4009" t="s">
        <v>1972</v>
      </c>
      <c r="AL4009">
        <v>5</v>
      </c>
      <c r="AN4009" t="s">
        <v>1974</v>
      </c>
      <c r="AO4009">
        <v>0</v>
      </c>
      <c r="AQ4009">
        <v>2258477</v>
      </c>
      <c r="AR4009" t="s">
        <v>4605</v>
      </c>
      <c r="AS4009" t="s">
        <v>5883</v>
      </c>
      <c r="AT4009" t="s">
        <v>2022</v>
      </c>
    </row>
    <row r="4010" spans="1:46" x14ac:dyDescent="0.25">
      <c r="A4010" t="str">
        <f>_xlfn.XLOOKUP(I4010,UTILIZADAS[Contacto1],UTILIZADAS[Source.Name],,0)</f>
        <v>Cobros Mayo</v>
      </c>
      <c r="B4010" s="18">
        <f>VLOOKUP(J4010,Ref!A:C,3,0)</f>
        <v>0</v>
      </c>
      <c r="C4010" s="18">
        <f>VLOOKUP(J4010,Ref!A:D,4,0)</f>
        <v>0</v>
      </c>
      <c r="D4010" s="18" t="str">
        <f t="shared" si="186"/>
        <v>20/may</v>
      </c>
      <c r="E4010" s="18">
        <f t="shared" si="187"/>
        <v>7</v>
      </c>
      <c r="F4010" s="18">
        <v>1</v>
      </c>
      <c r="G4010" s="18">
        <f t="shared" si="188"/>
        <v>0</v>
      </c>
      <c r="H4010" s="3">
        <v>46162.622858796298</v>
      </c>
      <c r="I4010">
        <v>68179375</v>
      </c>
      <c r="J4010" t="s">
        <v>2021</v>
      </c>
      <c r="K4010" t="s">
        <v>1968</v>
      </c>
      <c r="L4010" t="s">
        <v>1969</v>
      </c>
      <c r="M4010" t="s">
        <v>1970</v>
      </c>
      <c r="O4010">
        <v>356371330000</v>
      </c>
      <c r="P4010">
        <v>16018</v>
      </c>
      <c r="Q4010">
        <v>-4</v>
      </c>
      <c r="R4010">
        <v>1</v>
      </c>
      <c r="S4010">
        <v>68179375</v>
      </c>
      <c r="U4010" t="s">
        <v>5463</v>
      </c>
      <c r="W4010" t="s">
        <v>5464</v>
      </c>
      <c r="X4010">
        <v>356371330000</v>
      </c>
      <c r="Y4010" t="s">
        <v>65</v>
      </c>
      <c r="Z4010" t="s">
        <v>4619</v>
      </c>
      <c r="AF4010" t="s">
        <v>1976</v>
      </c>
      <c r="AG4010" t="s">
        <v>1972</v>
      </c>
      <c r="AL4010">
        <v>5</v>
      </c>
      <c r="AN4010" t="s">
        <v>1974</v>
      </c>
      <c r="AO4010">
        <v>0</v>
      </c>
      <c r="AQ4010">
        <v>2258477</v>
      </c>
      <c r="AR4010" t="s">
        <v>4605</v>
      </c>
      <c r="AS4010" t="s">
        <v>5883</v>
      </c>
      <c r="AT4010" t="s">
        <v>2022</v>
      </c>
    </row>
    <row r="4011" spans="1:46" x14ac:dyDescent="0.25">
      <c r="A4011" t="str">
        <f>_xlfn.XLOOKUP(I4011,UTILIZADAS[Contacto1],UTILIZADAS[Source.Name],,0)</f>
        <v>Cobros Mayo</v>
      </c>
      <c r="B4011" s="18">
        <f>VLOOKUP(J4011,Ref!A:C,3,0)</f>
        <v>0</v>
      </c>
      <c r="C4011" s="18">
        <f>VLOOKUP(J4011,Ref!A:D,4,0)</f>
        <v>0</v>
      </c>
      <c r="D4011" s="18" t="str">
        <f t="shared" si="186"/>
        <v>21/may</v>
      </c>
      <c r="E4011" s="18">
        <f t="shared" si="187"/>
        <v>7</v>
      </c>
      <c r="F4011" s="18">
        <v>1</v>
      </c>
      <c r="G4011" s="18">
        <f t="shared" si="188"/>
        <v>1</v>
      </c>
      <c r="H4011" s="3">
        <v>46163.627384259256</v>
      </c>
      <c r="I4011">
        <v>68179375</v>
      </c>
      <c r="J4011">
        <v>6004</v>
      </c>
      <c r="K4011" t="s">
        <v>1983</v>
      </c>
      <c r="L4011" t="s">
        <v>1897</v>
      </c>
      <c r="M4011" t="s">
        <v>1970</v>
      </c>
      <c r="O4011">
        <v>356371330000</v>
      </c>
      <c r="P4011">
        <v>16018</v>
      </c>
      <c r="Q4011">
        <v>-4</v>
      </c>
      <c r="R4011">
        <v>1</v>
      </c>
      <c r="S4011">
        <v>68179375</v>
      </c>
      <c r="U4011" t="s">
        <v>5463</v>
      </c>
      <c r="W4011" t="s">
        <v>5464</v>
      </c>
      <c r="X4011">
        <v>356371330000</v>
      </c>
      <c r="Y4011" t="s">
        <v>65</v>
      </c>
      <c r="Z4011" t="s">
        <v>4619</v>
      </c>
      <c r="AF4011" t="s">
        <v>1976</v>
      </c>
      <c r="AG4011" t="s">
        <v>1972</v>
      </c>
      <c r="AL4011">
        <v>135</v>
      </c>
      <c r="AM4011" t="s">
        <v>1979</v>
      </c>
      <c r="AN4011" t="s">
        <v>1987</v>
      </c>
      <c r="AO4011">
        <v>0</v>
      </c>
      <c r="AQ4011">
        <v>2258477</v>
      </c>
      <c r="AR4011" t="s">
        <v>4605</v>
      </c>
      <c r="AS4011" t="s">
        <v>5883</v>
      </c>
      <c r="AT4011" t="s">
        <v>1984</v>
      </c>
    </row>
    <row r="4012" spans="1:46" x14ac:dyDescent="0.25">
      <c r="A4012" t="str">
        <f>_xlfn.XLOOKUP(I4012,UTILIZADAS[Contacto1],UTILIZADAS[Source.Name],,0)</f>
        <v>Cobros Abril Canal Fijo</v>
      </c>
      <c r="B4012" s="18">
        <f>VLOOKUP(J4012,Ref!A:C,3,0)</f>
        <v>0</v>
      </c>
      <c r="C4012" s="18">
        <f>VLOOKUP(J4012,Ref!A:D,4,0)</f>
        <v>0</v>
      </c>
      <c r="D4012" s="18" t="str">
        <f t="shared" si="186"/>
        <v>12/may</v>
      </c>
      <c r="E4012" s="18">
        <f t="shared" si="187"/>
        <v>2</v>
      </c>
      <c r="F4012" s="18">
        <v>1</v>
      </c>
      <c r="G4012" s="18">
        <f t="shared" si="188"/>
        <v>0</v>
      </c>
      <c r="H4012" s="3">
        <v>46154.65729166667</v>
      </c>
      <c r="I4012">
        <v>68179400</v>
      </c>
      <c r="J4012" t="s">
        <v>2021</v>
      </c>
      <c r="K4012" t="s">
        <v>1968</v>
      </c>
      <c r="L4012" t="s">
        <v>1969</v>
      </c>
      <c r="M4012" t="s">
        <v>1970</v>
      </c>
      <c r="O4012">
        <v>363017480000</v>
      </c>
      <c r="P4012">
        <v>16018</v>
      </c>
      <c r="Q4012">
        <v>-4</v>
      </c>
      <c r="R4012">
        <v>1</v>
      </c>
      <c r="S4012">
        <v>68179400</v>
      </c>
      <c r="U4012" t="s">
        <v>2336</v>
      </c>
      <c r="W4012" t="s">
        <v>3892</v>
      </c>
      <c r="X4012">
        <v>363017480000</v>
      </c>
      <c r="Y4012" t="s">
        <v>65</v>
      </c>
      <c r="Z4012" t="s">
        <v>66</v>
      </c>
      <c r="AF4012" t="s">
        <v>1976</v>
      </c>
      <c r="AG4012" t="s">
        <v>1972</v>
      </c>
      <c r="AL4012">
        <v>5</v>
      </c>
      <c r="AN4012" t="s">
        <v>1974</v>
      </c>
      <c r="AO4012">
        <v>0</v>
      </c>
      <c r="AQ4012">
        <v>2258478</v>
      </c>
      <c r="AR4012" t="s">
        <v>4605</v>
      </c>
      <c r="AS4012" t="s">
        <v>5883</v>
      </c>
      <c r="AT4012" t="s">
        <v>2022</v>
      </c>
    </row>
    <row r="4013" spans="1:46" x14ac:dyDescent="0.25">
      <c r="A4013" t="str">
        <f>_xlfn.XLOOKUP(I4013,UTILIZADAS[Contacto1],UTILIZADAS[Source.Name],,0)</f>
        <v>Cobros Abril Canal Fijo</v>
      </c>
      <c r="B4013" s="18">
        <f>VLOOKUP(J4013,Ref!A:C,3,0)</f>
        <v>1</v>
      </c>
      <c r="C4013" s="18">
        <f>VLOOKUP(J4013,Ref!A:D,4,0)</f>
        <v>1</v>
      </c>
      <c r="D4013" s="18" t="str">
        <f t="shared" si="186"/>
        <v>14/may</v>
      </c>
      <c r="E4013" s="18">
        <f t="shared" si="187"/>
        <v>2</v>
      </c>
      <c r="F4013" s="18">
        <v>1</v>
      </c>
      <c r="G4013" s="18">
        <f t="shared" si="188"/>
        <v>1</v>
      </c>
      <c r="H4013" s="3">
        <v>46156.737835648149</v>
      </c>
      <c r="I4013">
        <v>68179400</v>
      </c>
      <c r="J4013">
        <v>6003</v>
      </c>
      <c r="K4013" t="s">
        <v>1983</v>
      </c>
      <c r="L4013" t="s">
        <v>1897</v>
      </c>
      <c r="M4013" t="s">
        <v>1970</v>
      </c>
      <c r="O4013">
        <v>363017480000</v>
      </c>
      <c r="P4013">
        <v>16018</v>
      </c>
      <c r="Q4013">
        <v>-4</v>
      </c>
      <c r="R4013">
        <v>1</v>
      </c>
      <c r="S4013">
        <v>68179400</v>
      </c>
      <c r="U4013" t="s">
        <v>2336</v>
      </c>
      <c r="W4013" t="s">
        <v>3892</v>
      </c>
      <c r="X4013">
        <v>363017480000</v>
      </c>
      <c r="Y4013" t="s">
        <v>65</v>
      </c>
      <c r="Z4013" t="s">
        <v>66</v>
      </c>
      <c r="AF4013" t="s">
        <v>1976</v>
      </c>
      <c r="AG4013" t="s">
        <v>1972</v>
      </c>
      <c r="AL4013">
        <v>46</v>
      </c>
      <c r="AM4013" t="s">
        <v>1979</v>
      </c>
      <c r="AN4013" t="s">
        <v>1987</v>
      </c>
      <c r="AO4013">
        <v>0</v>
      </c>
      <c r="AQ4013">
        <v>2258478</v>
      </c>
      <c r="AR4013" t="s">
        <v>4605</v>
      </c>
      <c r="AS4013" t="s">
        <v>5883</v>
      </c>
      <c r="AT4013" t="s">
        <v>1892</v>
      </c>
    </row>
    <row r="4014" spans="1:46" x14ac:dyDescent="0.25">
      <c r="A4014" t="str">
        <f>_xlfn.XLOOKUP(I4014,UTILIZADAS[Contacto1],UTILIZADAS[Source.Name],,0)</f>
        <v>Cobros Abril Canal Fijo</v>
      </c>
      <c r="B4014" s="18">
        <f>VLOOKUP(J4014,Ref!A:C,3,0)</f>
        <v>1</v>
      </c>
      <c r="C4014" s="18">
        <f>VLOOKUP(J4014,Ref!A:D,4,0)</f>
        <v>1</v>
      </c>
      <c r="D4014" s="18" t="str">
        <f t="shared" si="186"/>
        <v>12/may</v>
      </c>
      <c r="E4014" s="18">
        <f t="shared" si="187"/>
        <v>1</v>
      </c>
      <c r="F4014" s="18">
        <v>1</v>
      </c>
      <c r="G4014" s="18">
        <f t="shared" si="188"/>
        <v>1</v>
      </c>
      <c r="H4014" s="3">
        <v>46154.660416666666</v>
      </c>
      <c r="I4014">
        <v>68184307</v>
      </c>
      <c r="J4014">
        <v>6003</v>
      </c>
      <c r="K4014" t="s">
        <v>1983</v>
      </c>
      <c r="L4014" t="s">
        <v>1897</v>
      </c>
      <c r="M4014" t="s">
        <v>1970</v>
      </c>
      <c r="O4014">
        <v>346382020000</v>
      </c>
      <c r="P4014">
        <v>16018</v>
      </c>
      <c r="Q4014">
        <v>-4</v>
      </c>
      <c r="R4014">
        <v>1</v>
      </c>
      <c r="S4014">
        <v>68184307</v>
      </c>
      <c r="U4014" t="s">
        <v>137</v>
      </c>
      <c r="W4014" t="s">
        <v>138</v>
      </c>
      <c r="X4014">
        <v>346382020000</v>
      </c>
      <c r="Y4014" t="s">
        <v>65</v>
      </c>
      <c r="Z4014" t="s">
        <v>66</v>
      </c>
      <c r="AF4014" t="s">
        <v>1976</v>
      </c>
      <c r="AG4014" t="s">
        <v>1972</v>
      </c>
      <c r="AL4014">
        <v>87</v>
      </c>
      <c r="AM4014" t="s">
        <v>1979</v>
      </c>
      <c r="AN4014" t="s">
        <v>1987</v>
      </c>
      <c r="AO4014">
        <v>0</v>
      </c>
      <c r="AQ4014">
        <v>2258479</v>
      </c>
      <c r="AR4014" t="s">
        <v>4605</v>
      </c>
      <c r="AS4014" t="s">
        <v>5883</v>
      </c>
      <c r="AT4014" t="s">
        <v>1892</v>
      </c>
    </row>
    <row r="4015" spans="1:46" x14ac:dyDescent="0.25">
      <c r="A4015" t="str">
        <f>_xlfn.XLOOKUP(I4015,UTILIZADAS[Contacto1],UTILIZADAS[Source.Name],,0)</f>
        <v>Cobros Abril Canal Fijo</v>
      </c>
      <c r="B4015" s="18">
        <f>VLOOKUP(J4015,Ref!A:C,3,0)</f>
        <v>0</v>
      </c>
      <c r="C4015" s="18">
        <f>VLOOKUP(J4015,Ref!A:D,4,0)</f>
        <v>0</v>
      </c>
      <c r="D4015" s="18" t="str">
        <f t="shared" si="186"/>
        <v>12/may</v>
      </c>
      <c r="E4015" s="18">
        <f t="shared" si="187"/>
        <v>4</v>
      </c>
      <c r="F4015" s="18">
        <v>1</v>
      </c>
      <c r="G4015" s="18">
        <f t="shared" si="188"/>
        <v>0</v>
      </c>
      <c r="H4015" s="3">
        <v>46154.660578703704</v>
      </c>
      <c r="I4015">
        <v>68185452</v>
      </c>
      <c r="J4015" t="s">
        <v>2021</v>
      </c>
      <c r="K4015" t="s">
        <v>1968</v>
      </c>
      <c r="L4015" t="s">
        <v>1969</v>
      </c>
      <c r="M4015" t="s">
        <v>1970</v>
      </c>
      <c r="O4015">
        <v>357369010000</v>
      </c>
      <c r="P4015">
        <v>16018</v>
      </c>
      <c r="Q4015">
        <v>-4</v>
      </c>
      <c r="R4015">
        <v>1</v>
      </c>
      <c r="S4015">
        <v>68185452</v>
      </c>
      <c r="U4015" t="s">
        <v>2129</v>
      </c>
      <c r="W4015" t="s">
        <v>1448</v>
      </c>
      <c r="X4015">
        <v>357369010000</v>
      </c>
      <c r="Y4015" t="s">
        <v>65</v>
      </c>
      <c r="Z4015" t="s">
        <v>66</v>
      </c>
      <c r="AF4015" t="s">
        <v>1976</v>
      </c>
      <c r="AG4015" t="s">
        <v>1972</v>
      </c>
      <c r="AL4015">
        <v>5</v>
      </c>
      <c r="AN4015" t="s">
        <v>1974</v>
      </c>
      <c r="AO4015">
        <v>0</v>
      </c>
      <c r="AQ4015">
        <v>2258480</v>
      </c>
      <c r="AR4015" t="s">
        <v>4605</v>
      </c>
      <c r="AS4015" t="s">
        <v>5883</v>
      </c>
      <c r="AT4015" t="s">
        <v>2022</v>
      </c>
    </row>
    <row r="4016" spans="1:46" x14ac:dyDescent="0.25">
      <c r="A4016" t="str">
        <f>_xlfn.XLOOKUP(I4016,UTILIZADAS[Contacto1],UTILIZADAS[Source.Name],,0)</f>
        <v>Cobros Abril Canal Fijo</v>
      </c>
      <c r="B4016" s="18">
        <f>VLOOKUP(J4016,Ref!A:C,3,0)</f>
        <v>0</v>
      </c>
      <c r="C4016" s="18">
        <f>VLOOKUP(J4016,Ref!A:D,4,0)</f>
        <v>0</v>
      </c>
      <c r="D4016" s="18" t="str">
        <f t="shared" si="186"/>
        <v>14/may</v>
      </c>
      <c r="E4016" s="18">
        <f t="shared" si="187"/>
        <v>4</v>
      </c>
      <c r="F4016" s="18">
        <v>1</v>
      </c>
      <c r="G4016" s="18">
        <f t="shared" si="188"/>
        <v>0</v>
      </c>
      <c r="H4016" s="3">
        <v>46156.737847222219</v>
      </c>
      <c r="I4016">
        <v>68185452</v>
      </c>
      <c r="J4016" t="s">
        <v>2021</v>
      </c>
      <c r="K4016" t="s">
        <v>1968</v>
      </c>
      <c r="L4016" t="s">
        <v>1969</v>
      </c>
      <c r="M4016" t="s">
        <v>1970</v>
      </c>
      <c r="O4016">
        <v>357369010000</v>
      </c>
      <c r="P4016">
        <v>16018</v>
      </c>
      <c r="Q4016">
        <v>-4</v>
      </c>
      <c r="R4016">
        <v>1</v>
      </c>
      <c r="S4016">
        <v>68185452</v>
      </c>
      <c r="U4016" t="s">
        <v>2129</v>
      </c>
      <c r="W4016" t="s">
        <v>1448</v>
      </c>
      <c r="X4016">
        <v>357369010000</v>
      </c>
      <c r="Y4016" t="s">
        <v>65</v>
      </c>
      <c r="Z4016" t="s">
        <v>66</v>
      </c>
      <c r="AF4016" t="s">
        <v>1976</v>
      </c>
      <c r="AG4016" t="s">
        <v>1972</v>
      </c>
      <c r="AL4016">
        <v>5</v>
      </c>
      <c r="AN4016" t="s">
        <v>1974</v>
      </c>
      <c r="AO4016">
        <v>0</v>
      </c>
      <c r="AQ4016">
        <v>2258480</v>
      </c>
      <c r="AR4016" t="s">
        <v>4605</v>
      </c>
      <c r="AS4016" t="s">
        <v>5883</v>
      </c>
      <c r="AT4016" t="s">
        <v>2022</v>
      </c>
    </row>
    <row r="4017" spans="1:46" x14ac:dyDescent="0.25">
      <c r="A4017" t="str">
        <f>_xlfn.XLOOKUP(I4017,UTILIZADAS[Contacto1],UTILIZADAS[Source.Name],,0)</f>
        <v>Cobros Abril Canal Fijo</v>
      </c>
      <c r="B4017" s="18">
        <f>VLOOKUP(J4017,Ref!A:C,3,0)</f>
        <v>0</v>
      </c>
      <c r="C4017" s="18">
        <f>VLOOKUP(J4017,Ref!A:D,4,0)</f>
        <v>0</v>
      </c>
      <c r="D4017" s="18" t="str">
        <f t="shared" si="186"/>
        <v>19/may</v>
      </c>
      <c r="E4017" s="18">
        <f t="shared" si="187"/>
        <v>4</v>
      </c>
      <c r="F4017" s="18">
        <v>1</v>
      </c>
      <c r="G4017" s="18">
        <f t="shared" si="188"/>
        <v>0</v>
      </c>
      <c r="H4017" s="3">
        <v>46161.413576388892</v>
      </c>
      <c r="I4017">
        <v>68185452</v>
      </c>
      <c r="J4017" t="s">
        <v>2021</v>
      </c>
      <c r="K4017" t="s">
        <v>1968</v>
      </c>
      <c r="L4017" t="s">
        <v>1969</v>
      </c>
      <c r="M4017" t="s">
        <v>1970</v>
      </c>
      <c r="O4017">
        <v>357369010000</v>
      </c>
      <c r="P4017">
        <v>16018</v>
      </c>
      <c r="Q4017">
        <v>-4</v>
      </c>
      <c r="R4017">
        <v>1</v>
      </c>
      <c r="S4017">
        <v>68185452</v>
      </c>
      <c r="U4017" t="s">
        <v>2129</v>
      </c>
      <c r="W4017" t="s">
        <v>1448</v>
      </c>
      <c r="X4017">
        <v>357369010000</v>
      </c>
      <c r="Y4017" t="s">
        <v>65</v>
      </c>
      <c r="Z4017" t="s">
        <v>66</v>
      </c>
      <c r="AF4017" t="s">
        <v>1976</v>
      </c>
      <c r="AG4017" t="s">
        <v>1972</v>
      </c>
      <c r="AL4017">
        <v>5</v>
      </c>
      <c r="AN4017" t="s">
        <v>1974</v>
      </c>
      <c r="AO4017">
        <v>0</v>
      </c>
      <c r="AQ4017">
        <v>2258480</v>
      </c>
      <c r="AR4017" t="s">
        <v>4605</v>
      </c>
      <c r="AS4017" t="s">
        <v>5883</v>
      </c>
      <c r="AT4017" t="s">
        <v>2022</v>
      </c>
    </row>
    <row r="4018" spans="1:46" x14ac:dyDescent="0.25">
      <c r="A4018" t="str">
        <f>_xlfn.XLOOKUP(I4018,UTILIZADAS[Contacto1],UTILIZADAS[Source.Name],,0)</f>
        <v>Cobros Abril Canal Fijo</v>
      </c>
      <c r="B4018" s="18">
        <f>VLOOKUP(J4018,Ref!A:C,3,0)</f>
        <v>1</v>
      </c>
      <c r="C4018" s="18">
        <f>VLOOKUP(J4018,Ref!A:D,4,0)</f>
        <v>1</v>
      </c>
      <c r="D4018" s="18" t="str">
        <f t="shared" ref="D4018:D4081" si="189">TEXT(H4018,"dd/mmm")</f>
        <v>20/may</v>
      </c>
      <c r="E4018" s="18">
        <f t="shared" ref="E4018:E4081" si="190">+COUNTIF(I:I,I4018)</f>
        <v>4</v>
      </c>
      <c r="F4018" s="18">
        <v>1</v>
      </c>
      <c r="G4018" s="18">
        <f t="shared" ref="G4018:G4081" si="191">IF(I4018=I4019,0,1)</f>
        <v>1</v>
      </c>
      <c r="H4018" s="3">
        <v>46162.623217592591</v>
      </c>
      <c r="I4018">
        <v>68185452</v>
      </c>
      <c r="J4018">
        <v>6003</v>
      </c>
      <c r="K4018" t="s">
        <v>1983</v>
      </c>
      <c r="L4018" t="s">
        <v>1897</v>
      </c>
      <c r="M4018" t="s">
        <v>1970</v>
      </c>
      <c r="O4018">
        <v>357369010000</v>
      </c>
      <c r="P4018">
        <v>16018</v>
      </c>
      <c r="Q4018">
        <v>-4</v>
      </c>
      <c r="R4018">
        <v>1</v>
      </c>
      <c r="S4018">
        <v>68185452</v>
      </c>
      <c r="U4018" t="s">
        <v>2129</v>
      </c>
      <c r="W4018" t="s">
        <v>1448</v>
      </c>
      <c r="X4018">
        <v>357369010000</v>
      </c>
      <c r="Y4018" t="s">
        <v>65</v>
      </c>
      <c r="Z4018" t="s">
        <v>66</v>
      </c>
      <c r="AF4018" t="s">
        <v>1976</v>
      </c>
      <c r="AG4018" t="s">
        <v>1972</v>
      </c>
      <c r="AL4018">
        <v>22</v>
      </c>
      <c r="AM4018" t="s">
        <v>1979</v>
      </c>
      <c r="AN4018" t="s">
        <v>1987</v>
      </c>
      <c r="AO4018">
        <v>0</v>
      </c>
      <c r="AQ4018">
        <v>2258480</v>
      </c>
      <c r="AR4018" t="s">
        <v>4605</v>
      </c>
      <c r="AS4018" t="s">
        <v>5883</v>
      </c>
      <c r="AT4018" t="s">
        <v>1892</v>
      </c>
    </row>
    <row r="4019" spans="1:46" x14ac:dyDescent="0.25">
      <c r="A4019" t="e">
        <f>_xlfn.XLOOKUP(I4019,UTILIZADAS[Contacto1],UTILIZADAS[Source.Name],,0)</f>
        <v>#N/A</v>
      </c>
      <c r="B4019" s="18">
        <f>VLOOKUP(J4019,Ref!A:C,3,0)</f>
        <v>1</v>
      </c>
      <c r="C4019" s="18">
        <f>VLOOKUP(J4019,Ref!A:D,4,0)</f>
        <v>0</v>
      </c>
      <c r="D4019" s="18" t="str">
        <f t="shared" si="189"/>
        <v>19/may</v>
      </c>
      <c r="E4019" s="18">
        <f t="shared" si="190"/>
        <v>1</v>
      </c>
      <c r="F4019" s="18">
        <v>1</v>
      </c>
      <c r="G4019" s="18">
        <f t="shared" si="191"/>
        <v>1</v>
      </c>
      <c r="H4019" s="3">
        <v>46161.628854166665</v>
      </c>
      <c r="I4019">
        <v>68189898</v>
      </c>
      <c r="J4019">
        <v>6000</v>
      </c>
      <c r="K4019" t="s">
        <v>1983</v>
      </c>
      <c r="L4019" t="s">
        <v>1897</v>
      </c>
      <c r="M4019" t="s">
        <v>1970</v>
      </c>
      <c r="P4019">
        <v>998</v>
      </c>
      <c r="Q4019">
        <v>0</v>
      </c>
      <c r="S4019">
        <v>68189898</v>
      </c>
      <c r="AF4019" t="s">
        <v>1976</v>
      </c>
      <c r="AG4019" t="s">
        <v>1972</v>
      </c>
      <c r="AL4019">
        <v>84</v>
      </c>
      <c r="AM4019" t="s">
        <v>1979</v>
      </c>
      <c r="AN4019" t="s">
        <v>1977</v>
      </c>
      <c r="AO4019">
        <v>0</v>
      </c>
      <c r="AQ4019">
        <v>2267584</v>
      </c>
      <c r="AR4019" t="s">
        <v>1978</v>
      </c>
      <c r="AT4019" t="s">
        <v>1895</v>
      </c>
    </row>
    <row r="4020" spans="1:46" x14ac:dyDescent="0.25">
      <c r="A4020" t="e">
        <f>_xlfn.XLOOKUP(I4020,UTILIZADAS[Contacto1],UTILIZADAS[Source.Name],,0)</f>
        <v>#N/A</v>
      </c>
      <c r="B4020" s="18">
        <f>VLOOKUP(J4020,Ref!A:C,3,0)</f>
        <v>0</v>
      </c>
      <c r="C4020" s="18">
        <f>VLOOKUP(J4020,Ref!A:D,4,0)</f>
        <v>0</v>
      </c>
      <c r="D4020" s="18" t="str">
        <f t="shared" si="189"/>
        <v>04/may</v>
      </c>
      <c r="E4020" s="18">
        <f t="shared" si="190"/>
        <v>1</v>
      </c>
      <c r="F4020" s="18">
        <v>1</v>
      </c>
      <c r="G4020" s="18">
        <f t="shared" si="191"/>
        <v>1</v>
      </c>
      <c r="H4020" s="3">
        <v>46146.696875000001</v>
      </c>
      <c r="I4020">
        <v>68195123</v>
      </c>
      <c r="J4020">
        <v>6004</v>
      </c>
      <c r="K4020" t="s">
        <v>1983</v>
      </c>
      <c r="L4020" t="s">
        <v>1897</v>
      </c>
      <c r="M4020" t="s">
        <v>1970</v>
      </c>
      <c r="P4020">
        <v>998</v>
      </c>
      <c r="Q4020">
        <v>0</v>
      </c>
      <c r="S4020">
        <v>68195123</v>
      </c>
      <c r="AF4020" t="s">
        <v>1976</v>
      </c>
      <c r="AG4020" t="s">
        <v>1972</v>
      </c>
      <c r="AL4020">
        <v>85</v>
      </c>
      <c r="AM4020" t="s">
        <v>1979</v>
      </c>
      <c r="AN4020" t="s">
        <v>1977</v>
      </c>
      <c r="AO4020">
        <v>0</v>
      </c>
      <c r="AQ4020">
        <v>2257487</v>
      </c>
      <c r="AR4020" t="s">
        <v>1978</v>
      </c>
      <c r="AT4020" t="s">
        <v>1984</v>
      </c>
    </row>
    <row r="4021" spans="1:46" x14ac:dyDescent="0.25">
      <c r="A4021" t="str">
        <f>_xlfn.XLOOKUP(I4021,UTILIZADAS[Contacto1],UTILIZADAS[Source.Name],,0)</f>
        <v>Cobros Mayo</v>
      </c>
      <c r="B4021" s="18">
        <f>VLOOKUP(J4021,Ref!A:C,3,0)</f>
        <v>0</v>
      </c>
      <c r="C4021" s="18">
        <f>VLOOKUP(J4021,Ref!A:D,4,0)</f>
        <v>0</v>
      </c>
      <c r="D4021" s="18" t="str">
        <f t="shared" si="189"/>
        <v>12/may</v>
      </c>
      <c r="E4021" s="18">
        <f t="shared" si="190"/>
        <v>6</v>
      </c>
      <c r="F4021" s="18">
        <v>1</v>
      </c>
      <c r="G4021" s="18">
        <f t="shared" si="191"/>
        <v>0</v>
      </c>
      <c r="H4021" s="3">
        <v>46154.661041666666</v>
      </c>
      <c r="I4021">
        <v>68199560</v>
      </c>
      <c r="J4021" t="s">
        <v>2021</v>
      </c>
      <c r="K4021" t="s">
        <v>1968</v>
      </c>
      <c r="L4021" t="s">
        <v>1969</v>
      </c>
      <c r="M4021" t="s">
        <v>1970</v>
      </c>
      <c r="O4021">
        <v>367078170000</v>
      </c>
      <c r="P4021">
        <v>16018</v>
      </c>
      <c r="Q4021">
        <v>-4</v>
      </c>
      <c r="R4021">
        <v>1</v>
      </c>
      <c r="S4021">
        <v>68199560</v>
      </c>
      <c r="U4021" t="s">
        <v>5465</v>
      </c>
      <c r="W4021" t="s">
        <v>5466</v>
      </c>
      <c r="X4021">
        <v>367078170000</v>
      </c>
      <c r="Y4021" t="s">
        <v>65</v>
      </c>
      <c r="Z4021" t="s">
        <v>66</v>
      </c>
      <c r="AG4021" t="s">
        <v>1972</v>
      </c>
      <c r="AL4021">
        <v>5</v>
      </c>
      <c r="AN4021" t="s">
        <v>1974</v>
      </c>
      <c r="AO4021">
        <v>0</v>
      </c>
      <c r="AQ4021">
        <v>2258481</v>
      </c>
      <c r="AR4021" t="s">
        <v>4605</v>
      </c>
      <c r="AS4021" t="s">
        <v>5883</v>
      </c>
      <c r="AT4021" t="s">
        <v>2022</v>
      </c>
    </row>
    <row r="4022" spans="1:46" x14ac:dyDescent="0.25">
      <c r="A4022" t="str">
        <f>_xlfn.XLOOKUP(I4022,UTILIZADAS[Contacto1],UTILIZADAS[Source.Name],,0)</f>
        <v>Cobros Mayo</v>
      </c>
      <c r="B4022" s="18">
        <f>VLOOKUP(J4022,Ref!A:C,3,0)</f>
        <v>0</v>
      </c>
      <c r="C4022" s="18">
        <f>VLOOKUP(J4022,Ref!A:D,4,0)</f>
        <v>0</v>
      </c>
      <c r="D4022" s="18" t="str">
        <f t="shared" si="189"/>
        <v>14/may</v>
      </c>
      <c r="E4022" s="18">
        <f t="shared" si="190"/>
        <v>6</v>
      </c>
      <c r="F4022" s="18">
        <v>1</v>
      </c>
      <c r="G4022" s="18">
        <f t="shared" si="191"/>
        <v>0</v>
      </c>
      <c r="H4022" s="3">
        <v>46156.738333333335</v>
      </c>
      <c r="I4022">
        <v>68199560</v>
      </c>
      <c r="J4022" t="s">
        <v>2021</v>
      </c>
      <c r="K4022" t="s">
        <v>1968</v>
      </c>
      <c r="L4022" t="s">
        <v>1969</v>
      </c>
      <c r="M4022" t="s">
        <v>1970</v>
      </c>
      <c r="O4022">
        <v>367078170000</v>
      </c>
      <c r="P4022">
        <v>16018</v>
      </c>
      <c r="Q4022">
        <v>-4</v>
      </c>
      <c r="R4022">
        <v>1</v>
      </c>
      <c r="S4022">
        <v>68199560</v>
      </c>
      <c r="U4022" t="s">
        <v>5465</v>
      </c>
      <c r="W4022" t="s">
        <v>5466</v>
      </c>
      <c r="X4022">
        <v>367078170000</v>
      </c>
      <c r="Y4022" t="s">
        <v>65</v>
      </c>
      <c r="Z4022" t="s">
        <v>66</v>
      </c>
      <c r="AG4022" t="s">
        <v>1972</v>
      </c>
      <c r="AL4022">
        <v>5</v>
      </c>
      <c r="AN4022" t="s">
        <v>1974</v>
      </c>
      <c r="AO4022">
        <v>0</v>
      </c>
      <c r="AQ4022">
        <v>2258481</v>
      </c>
      <c r="AR4022" t="s">
        <v>4605</v>
      </c>
      <c r="AS4022" t="s">
        <v>5883</v>
      </c>
      <c r="AT4022" t="s">
        <v>2022</v>
      </c>
    </row>
    <row r="4023" spans="1:46" x14ac:dyDescent="0.25">
      <c r="A4023" t="str">
        <f>_xlfn.XLOOKUP(I4023,UTILIZADAS[Contacto1],UTILIZADAS[Source.Name],,0)</f>
        <v>Cobros Mayo</v>
      </c>
      <c r="B4023" s="18">
        <f>VLOOKUP(J4023,Ref!A:C,3,0)</f>
        <v>0</v>
      </c>
      <c r="C4023" s="18">
        <f>VLOOKUP(J4023,Ref!A:D,4,0)</f>
        <v>0</v>
      </c>
      <c r="D4023" s="18" t="str">
        <f t="shared" si="189"/>
        <v>19/may</v>
      </c>
      <c r="E4023" s="18">
        <f t="shared" si="190"/>
        <v>6</v>
      </c>
      <c r="F4023" s="18">
        <v>1</v>
      </c>
      <c r="G4023" s="18">
        <f t="shared" si="191"/>
        <v>0</v>
      </c>
      <c r="H4023" s="3">
        <v>46161.414074074077</v>
      </c>
      <c r="I4023">
        <v>68199560</v>
      </c>
      <c r="J4023" t="s">
        <v>2021</v>
      </c>
      <c r="K4023" t="s">
        <v>1968</v>
      </c>
      <c r="L4023" t="s">
        <v>1969</v>
      </c>
      <c r="M4023" t="s">
        <v>1970</v>
      </c>
      <c r="O4023">
        <v>367078170000</v>
      </c>
      <c r="P4023">
        <v>16018</v>
      </c>
      <c r="Q4023">
        <v>-4</v>
      </c>
      <c r="R4023">
        <v>1</v>
      </c>
      <c r="S4023">
        <v>68199560</v>
      </c>
      <c r="U4023" t="s">
        <v>5465</v>
      </c>
      <c r="W4023" t="s">
        <v>5466</v>
      </c>
      <c r="X4023">
        <v>367078170000</v>
      </c>
      <c r="Y4023" t="s">
        <v>65</v>
      </c>
      <c r="Z4023" t="s">
        <v>66</v>
      </c>
      <c r="AG4023" t="s">
        <v>1972</v>
      </c>
      <c r="AL4023">
        <v>5</v>
      </c>
      <c r="AN4023" t="s">
        <v>1974</v>
      </c>
      <c r="AO4023">
        <v>0</v>
      </c>
      <c r="AQ4023">
        <v>2258481</v>
      </c>
      <c r="AR4023" t="s">
        <v>4605</v>
      </c>
      <c r="AS4023" t="s">
        <v>5883</v>
      </c>
      <c r="AT4023" t="s">
        <v>2022</v>
      </c>
    </row>
    <row r="4024" spans="1:46" x14ac:dyDescent="0.25">
      <c r="A4024" t="str">
        <f>_xlfn.XLOOKUP(I4024,UTILIZADAS[Contacto1],UTILIZADAS[Source.Name],,0)</f>
        <v>Cobros Mayo</v>
      </c>
      <c r="B4024" s="18">
        <f>VLOOKUP(J4024,Ref!A:C,3,0)</f>
        <v>0</v>
      </c>
      <c r="C4024" s="18">
        <f>VLOOKUP(J4024,Ref!A:D,4,0)</f>
        <v>0</v>
      </c>
      <c r="D4024" s="18" t="str">
        <f t="shared" si="189"/>
        <v>20/may</v>
      </c>
      <c r="E4024" s="18">
        <f t="shared" si="190"/>
        <v>6</v>
      </c>
      <c r="F4024" s="18">
        <v>1</v>
      </c>
      <c r="G4024" s="18">
        <f t="shared" si="191"/>
        <v>0</v>
      </c>
      <c r="H4024" s="3">
        <v>46162.623472222222</v>
      </c>
      <c r="I4024">
        <v>68199560</v>
      </c>
      <c r="J4024" t="s">
        <v>2021</v>
      </c>
      <c r="K4024" t="s">
        <v>1968</v>
      </c>
      <c r="L4024" t="s">
        <v>1969</v>
      </c>
      <c r="M4024" t="s">
        <v>1970</v>
      </c>
      <c r="O4024">
        <v>367078170000</v>
      </c>
      <c r="P4024">
        <v>16018</v>
      </c>
      <c r="Q4024">
        <v>-4</v>
      </c>
      <c r="R4024">
        <v>1</v>
      </c>
      <c r="S4024">
        <v>68199560</v>
      </c>
      <c r="U4024" t="s">
        <v>5465</v>
      </c>
      <c r="W4024" t="s">
        <v>5466</v>
      </c>
      <c r="X4024">
        <v>367078170000</v>
      </c>
      <c r="Y4024" t="s">
        <v>65</v>
      </c>
      <c r="Z4024" t="s">
        <v>66</v>
      </c>
      <c r="AG4024" t="s">
        <v>1972</v>
      </c>
      <c r="AL4024">
        <v>5</v>
      </c>
      <c r="AN4024" t="s">
        <v>1974</v>
      </c>
      <c r="AO4024">
        <v>0</v>
      </c>
      <c r="AQ4024">
        <v>2258481</v>
      </c>
      <c r="AR4024" t="s">
        <v>4605</v>
      </c>
      <c r="AS4024" t="s">
        <v>5883</v>
      </c>
      <c r="AT4024" t="s">
        <v>2022</v>
      </c>
    </row>
    <row r="4025" spans="1:46" x14ac:dyDescent="0.25">
      <c r="A4025" t="str">
        <f>_xlfn.XLOOKUP(I4025,UTILIZADAS[Contacto1],UTILIZADAS[Source.Name],,0)</f>
        <v>Cobros Mayo</v>
      </c>
      <c r="B4025" s="18">
        <f>VLOOKUP(J4025,Ref!A:C,3,0)</f>
        <v>0</v>
      </c>
      <c r="C4025" s="18">
        <f>VLOOKUP(J4025,Ref!A:D,4,0)</f>
        <v>0</v>
      </c>
      <c r="D4025" s="18" t="str">
        <f t="shared" si="189"/>
        <v>21/may</v>
      </c>
      <c r="E4025" s="18">
        <f t="shared" si="190"/>
        <v>6</v>
      </c>
      <c r="F4025" s="18">
        <v>1</v>
      </c>
      <c r="G4025" s="18">
        <f t="shared" si="191"/>
        <v>0</v>
      </c>
      <c r="H4025" s="3">
        <v>46163.62804398148</v>
      </c>
      <c r="I4025">
        <v>68199560</v>
      </c>
      <c r="J4025" t="s">
        <v>2021</v>
      </c>
      <c r="K4025" t="s">
        <v>1968</v>
      </c>
      <c r="L4025" t="s">
        <v>1969</v>
      </c>
      <c r="M4025" t="s">
        <v>1970</v>
      </c>
      <c r="O4025">
        <v>367078170000</v>
      </c>
      <c r="P4025">
        <v>16018</v>
      </c>
      <c r="Q4025">
        <v>-4</v>
      </c>
      <c r="R4025">
        <v>1</v>
      </c>
      <c r="S4025">
        <v>68199560</v>
      </c>
      <c r="U4025" t="s">
        <v>5465</v>
      </c>
      <c r="W4025" t="s">
        <v>5466</v>
      </c>
      <c r="X4025">
        <v>367078170000</v>
      </c>
      <c r="Y4025" t="s">
        <v>65</v>
      </c>
      <c r="Z4025" t="s">
        <v>66</v>
      </c>
      <c r="AG4025" t="s">
        <v>1972</v>
      </c>
      <c r="AL4025">
        <v>5</v>
      </c>
      <c r="AN4025" t="s">
        <v>1974</v>
      </c>
      <c r="AO4025">
        <v>0</v>
      </c>
      <c r="AQ4025">
        <v>2258481</v>
      </c>
      <c r="AR4025" t="s">
        <v>4605</v>
      </c>
      <c r="AS4025" t="s">
        <v>5883</v>
      </c>
      <c r="AT4025" t="s">
        <v>2022</v>
      </c>
    </row>
    <row r="4026" spans="1:46" x14ac:dyDescent="0.25">
      <c r="A4026" t="str">
        <f>_xlfn.XLOOKUP(I4026,UTILIZADAS[Contacto1],UTILIZADAS[Source.Name],,0)</f>
        <v>Cobros Mayo</v>
      </c>
      <c r="B4026" s="18">
        <f>VLOOKUP(J4026,Ref!A:C,3,0)</f>
        <v>0</v>
      </c>
      <c r="C4026" s="18">
        <f>VLOOKUP(J4026,Ref!A:D,4,0)</f>
        <v>0</v>
      </c>
      <c r="D4026" s="18" t="str">
        <f t="shared" si="189"/>
        <v>22/may</v>
      </c>
      <c r="E4026" s="18">
        <f t="shared" si="190"/>
        <v>6</v>
      </c>
      <c r="F4026" s="18">
        <v>1</v>
      </c>
      <c r="G4026" s="18">
        <f t="shared" si="191"/>
        <v>1</v>
      </c>
      <c r="H4026" s="3">
        <v>46164.467615740738</v>
      </c>
      <c r="I4026">
        <v>68199560</v>
      </c>
      <c r="J4026" t="s">
        <v>2021</v>
      </c>
      <c r="K4026" t="s">
        <v>1968</v>
      </c>
      <c r="L4026" t="s">
        <v>1969</v>
      </c>
      <c r="M4026" t="s">
        <v>1970</v>
      </c>
      <c r="O4026">
        <v>367078170000</v>
      </c>
      <c r="P4026">
        <v>16018</v>
      </c>
      <c r="Q4026">
        <v>-4</v>
      </c>
      <c r="R4026">
        <v>1</v>
      </c>
      <c r="S4026">
        <v>68199560</v>
      </c>
      <c r="U4026" t="s">
        <v>5465</v>
      </c>
      <c r="W4026" t="s">
        <v>5466</v>
      </c>
      <c r="X4026">
        <v>367078170000</v>
      </c>
      <c r="Y4026" t="s">
        <v>65</v>
      </c>
      <c r="Z4026" t="s">
        <v>66</v>
      </c>
      <c r="AG4026" t="s">
        <v>1972</v>
      </c>
      <c r="AL4026">
        <v>5</v>
      </c>
      <c r="AN4026" t="s">
        <v>1974</v>
      </c>
      <c r="AO4026">
        <v>0</v>
      </c>
      <c r="AQ4026">
        <v>2258481</v>
      </c>
      <c r="AR4026" t="s">
        <v>4605</v>
      </c>
      <c r="AS4026" t="s">
        <v>5883</v>
      </c>
      <c r="AT4026" t="s">
        <v>2022</v>
      </c>
    </row>
    <row r="4027" spans="1:46" x14ac:dyDescent="0.25">
      <c r="A4027" t="str">
        <f>_xlfn.XLOOKUP(I4027,UTILIZADAS[Contacto1],UTILIZADAS[Source.Name],,0)</f>
        <v>Cobros Mayo</v>
      </c>
      <c r="B4027" s="18">
        <f>VLOOKUP(J4027,Ref!A:C,3,0)</f>
        <v>0</v>
      </c>
      <c r="C4027" s="18">
        <f>VLOOKUP(J4027,Ref!A:D,4,0)</f>
        <v>0</v>
      </c>
      <c r="D4027" s="18" t="str">
        <f t="shared" si="189"/>
        <v>12/may</v>
      </c>
      <c r="E4027" s="18">
        <f t="shared" si="190"/>
        <v>7</v>
      </c>
      <c r="F4027" s="18">
        <v>1</v>
      </c>
      <c r="G4027" s="18">
        <f t="shared" si="191"/>
        <v>0</v>
      </c>
      <c r="H4027" s="3">
        <v>46154.66133101852</v>
      </c>
      <c r="I4027">
        <v>68203534</v>
      </c>
      <c r="J4027" t="s">
        <v>2021</v>
      </c>
      <c r="K4027" t="s">
        <v>1968</v>
      </c>
      <c r="L4027" t="s">
        <v>1969</v>
      </c>
      <c r="M4027" t="s">
        <v>1970</v>
      </c>
      <c r="O4027">
        <v>365083820000</v>
      </c>
      <c r="P4027">
        <v>16018</v>
      </c>
      <c r="Q4027">
        <v>-5</v>
      </c>
      <c r="R4027">
        <v>1</v>
      </c>
      <c r="S4027">
        <v>68203534</v>
      </c>
      <c r="U4027" t="s">
        <v>5467</v>
      </c>
      <c r="W4027" t="s">
        <v>5468</v>
      </c>
      <c r="X4027">
        <v>365083820000</v>
      </c>
      <c r="Y4027" t="s">
        <v>65</v>
      </c>
      <c r="Z4027" t="s">
        <v>66</v>
      </c>
      <c r="AG4027" t="s">
        <v>1972</v>
      </c>
      <c r="AL4027">
        <v>5</v>
      </c>
      <c r="AN4027" t="s">
        <v>1974</v>
      </c>
      <c r="AO4027">
        <v>0</v>
      </c>
      <c r="AQ4027">
        <v>2258482</v>
      </c>
      <c r="AR4027" t="s">
        <v>4605</v>
      </c>
      <c r="AS4027" t="s">
        <v>5883</v>
      </c>
      <c r="AT4027" t="s">
        <v>2022</v>
      </c>
    </row>
    <row r="4028" spans="1:46" x14ac:dyDescent="0.25">
      <c r="A4028" t="str">
        <f>_xlfn.XLOOKUP(I4028,UTILIZADAS[Contacto1],UTILIZADAS[Source.Name],,0)</f>
        <v>Cobros Mayo</v>
      </c>
      <c r="B4028" s="18">
        <f>VLOOKUP(J4028,Ref!A:C,3,0)</f>
        <v>0</v>
      </c>
      <c r="C4028" s="18">
        <f>VLOOKUP(J4028,Ref!A:D,4,0)</f>
        <v>0</v>
      </c>
      <c r="D4028" s="18" t="str">
        <f t="shared" si="189"/>
        <v>14/may</v>
      </c>
      <c r="E4028" s="18">
        <f t="shared" si="190"/>
        <v>7</v>
      </c>
      <c r="F4028" s="18">
        <v>1</v>
      </c>
      <c r="G4028" s="18">
        <f t="shared" si="191"/>
        <v>0</v>
      </c>
      <c r="H4028" s="3">
        <v>46156.738842592589</v>
      </c>
      <c r="I4028">
        <v>68203534</v>
      </c>
      <c r="J4028" t="s">
        <v>1967</v>
      </c>
      <c r="K4028" t="s">
        <v>1968</v>
      </c>
      <c r="L4028" t="s">
        <v>1969</v>
      </c>
      <c r="M4028" t="s">
        <v>1970</v>
      </c>
      <c r="O4028">
        <v>365083820000</v>
      </c>
      <c r="P4028">
        <v>16018</v>
      </c>
      <c r="Q4028">
        <v>-5</v>
      </c>
      <c r="R4028">
        <v>1</v>
      </c>
      <c r="S4028">
        <v>68203534</v>
      </c>
      <c r="U4028" t="s">
        <v>5467</v>
      </c>
      <c r="W4028" t="s">
        <v>5468</v>
      </c>
      <c r="X4028">
        <v>365083820000</v>
      </c>
      <c r="Y4028" t="s">
        <v>65</v>
      </c>
      <c r="Z4028" t="s">
        <v>66</v>
      </c>
      <c r="AG4028" t="s">
        <v>1972</v>
      </c>
      <c r="AL4028">
        <v>0</v>
      </c>
      <c r="AN4028" t="s">
        <v>1974</v>
      </c>
      <c r="AO4028">
        <v>0</v>
      </c>
      <c r="AQ4028">
        <v>2258482</v>
      </c>
      <c r="AR4028" t="s">
        <v>4605</v>
      </c>
      <c r="AS4028" t="s">
        <v>5883</v>
      </c>
      <c r="AT4028" t="s">
        <v>1975</v>
      </c>
    </row>
    <row r="4029" spans="1:46" x14ac:dyDescent="0.25">
      <c r="A4029" t="str">
        <f>_xlfn.XLOOKUP(I4029,UTILIZADAS[Contacto1],UTILIZADAS[Source.Name],,0)</f>
        <v>Cobros Mayo</v>
      </c>
      <c r="B4029" s="18">
        <f>VLOOKUP(J4029,Ref!A:C,3,0)</f>
        <v>0</v>
      </c>
      <c r="C4029" s="18">
        <f>VLOOKUP(J4029,Ref!A:D,4,0)</f>
        <v>0</v>
      </c>
      <c r="D4029" s="18" t="str">
        <f t="shared" si="189"/>
        <v>19/may</v>
      </c>
      <c r="E4029" s="18">
        <f t="shared" si="190"/>
        <v>7</v>
      </c>
      <c r="F4029" s="18">
        <v>1</v>
      </c>
      <c r="G4029" s="18">
        <f t="shared" si="191"/>
        <v>0</v>
      </c>
      <c r="H4029" s="3">
        <v>46161.414155092592</v>
      </c>
      <c r="I4029">
        <v>68203534</v>
      </c>
      <c r="J4029" t="s">
        <v>1967</v>
      </c>
      <c r="K4029" t="s">
        <v>1968</v>
      </c>
      <c r="L4029" t="s">
        <v>1969</v>
      </c>
      <c r="M4029" t="s">
        <v>1970</v>
      </c>
      <c r="O4029">
        <v>365083820000</v>
      </c>
      <c r="P4029">
        <v>16018</v>
      </c>
      <c r="Q4029">
        <v>-5</v>
      </c>
      <c r="R4029">
        <v>1</v>
      </c>
      <c r="S4029">
        <v>68203534</v>
      </c>
      <c r="U4029" t="s">
        <v>5467</v>
      </c>
      <c r="W4029" t="s">
        <v>5468</v>
      </c>
      <c r="X4029">
        <v>365083820000</v>
      </c>
      <c r="Y4029" t="s">
        <v>65</v>
      </c>
      <c r="Z4029" t="s">
        <v>66</v>
      </c>
      <c r="AG4029" t="s">
        <v>1972</v>
      </c>
      <c r="AL4029">
        <v>0</v>
      </c>
      <c r="AN4029" t="s">
        <v>1974</v>
      </c>
      <c r="AO4029">
        <v>0</v>
      </c>
      <c r="AQ4029">
        <v>2258482</v>
      </c>
      <c r="AR4029" t="s">
        <v>4605</v>
      </c>
      <c r="AS4029" t="s">
        <v>5883</v>
      </c>
      <c r="AT4029" t="s">
        <v>1975</v>
      </c>
    </row>
    <row r="4030" spans="1:46" x14ac:dyDescent="0.25">
      <c r="A4030" t="str">
        <f>_xlfn.XLOOKUP(I4030,UTILIZADAS[Contacto1],UTILIZADAS[Source.Name],,0)</f>
        <v>Cobros Mayo</v>
      </c>
      <c r="B4030" s="18">
        <f>VLOOKUP(J4030,Ref!A:C,3,0)</f>
        <v>0</v>
      </c>
      <c r="C4030" s="18">
        <f>VLOOKUP(J4030,Ref!A:D,4,0)</f>
        <v>0</v>
      </c>
      <c r="D4030" s="18" t="str">
        <f t="shared" si="189"/>
        <v>20/may</v>
      </c>
      <c r="E4030" s="18">
        <f t="shared" si="190"/>
        <v>7</v>
      </c>
      <c r="F4030" s="18">
        <v>1</v>
      </c>
      <c r="G4030" s="18">
        <f t="shared" si="191"/>
        <v>0</v>
      </c>
      <c r="H4030" s="3">
        <v>46162.626828703702</v>
      </c>
      <c r="I4030">
        <v>68203534</v>
      </c>
      <c r="J4030" t="s">
        <v>2023</v>
      </c>
      <c r="K4030" t="s">
        <v>1968</v>
      </c>
      <c r="L4030" t="s">
        <v>1969</v>
      </c>
      <c r="M4030" t="s">
        <v>1970</v>
      </c>
      <c r="O4030">
        <v>365083820000</v>
      </c>
      <c r="P4030">
        <v>16018</v>
      </c>
      <c r="Q4030">
        <v>-5</v>
      </c>
      <c r="R4030">
        <v>1</v>
      </c>
      <c r="S4030">
        <v>68203534</v>
      </c>
      <c r="U4030" t="s">
        <v>5467</v>
      </c>
      <c r="W4030" t="s">
        <v>5468</v>
      </c>
      <c r="X4030">
        <v>365083820000</v>
      </c>
      <c r="Y4030" t="s">
        <v>65</v>
      </c>
      <c r="Z4030" t="s">
        <v>66</v>
      </c>
      <c r="AG4030" t="s">
        <v>1972</v>
      </c>
      <c r="AL4030">
        <v>0</v>
      </c>
      <c r="AN4030" t="s">
        <v>1974</v>
      </c>
      <c r="AO4030">
        <v>0</v>
      </c>
      <c r="AQ4030">
        <v>2258482</v>
      </c>
      <c r="AR4030" t="s">
        <v>4605</v>
      </c>
      <c r="AS4030" t="s">
        <v>5883</v>
      </c>
      <c r="AT4030" t="s">
        <v>2024</v>
      </c>
    </row>
    <row r="4031" spans="1:46" x14ac:dyDescent="0.25">
      <c r="A4031" t="str">
        <f>_xlfn.XLOOKUP(I4031,UTILIZADAS[Contacto1],UTILIZADAS[Source.Name],,0)</f>
        <v>Cobros Mayo</v>
      </c>
      <c r="B4031" s="18">
        <f>VLOOKUP(J4031,Ref!A:C,3,0)</f>
        <v>0</v>
      </c>
      <c r="C4031" s="18">
        <f>VLOOKUP(J4031,Ref!A:D,4,0)</f>
        <v>0</v>
      </c>
      <c r="D4031" s="18" t="str">
        <f t="shared" si="189"/>
        <v>20/may</v>
      </c>
      <c r="E4031" s="18">
        <f t="shared" si="190"/>
        <v>7</v>
      </c>
      <c r="F4031" s="18">
        <v>1</v>
      </c>
      <c r="G4031" s="18">
        <f t="shared" si="191"/>
        <v>0</v>
      </c>
      <c r="H4031" s="3">
        <v>46162.693391203706</v>
      </c>
      <c r="I4031">
        <v>68203534</v>
      </c>
      <c r="J4031" t="s">
        <v>2021</v>
      </c>
      <c r="K4031" t="s">
        <v>1968</v>
      </c>
      <c r="L4031" t="s">
        <v>1969</v>
      </c>
      <c r="M4031" t="s">
        <v>1970</v>
      </c>
      <c r="O4031">
        <v>365083820000</v>
      </c>
      <c r="P4031">
        <v>16018</v>
      </c>
      <c r="Q4031">
        <v>-5</v>
      </c>
      <c r="R4031">
        <v>1</v>
      </c>
      <c r="S4031">
        <v>68203534</v>
      </c>
      <c r="U4031" t="s">
        <v>5467</v>
      </c>
      <c r="W4031" t="s">
        <v>5468</v>
      </c>
      <c r="X4031">
        <v>365083820000</v>
      </c>
      <c r="Y4031" t="s">
        <v>65</v>
      </c>
      <c r="Z4031" t="s">
        <v>66</v>
      </c>
      <c r="AG4031" t="s">
        <v>1972</v>
      </c>
      <c r="AL4031">
        <v>5</v>
      </c>
      <c r="AN4031" t="s">
        <v>1974</v>
      </c>
      <c r="AO4031">
        <v>0</v>
      </c>
      <c r="AQ4031">
        <v>2258482</v>
      </c>
      <c r="AR4031" t="s">
        <v>4605</v>
      </c>
      <c r="AS4031" t="s">
        <v>5883</v>
      </c>
      <c r="AT4031" t="s">
        <v>2022</v>
      </c>
    </row>
    <row r="4032" spans="1:46" x14ac:dyDescent="0.25">
      <c r="A4032" t="str">
        <f>_xlfn.XLOOKUP(I4032,UTILIZADAS[Contacto1],UTILIZADAS[Source.Name],,0)</f>
        <v>Cobros Mayo</v>
      </c>
      <c r="B4032" s="18">
        <f>VLOOKUP(J4032,Ref!A:C,3,0)</f>
        <v>0</v>
      </c>
      <c r="C4032" s="18">
        <f>VLOOKUP(J4032,Ref!A:D,4,0)</f>
        <v>0</v>
      </c>
      <c r="D4032" s="18" t="str">
        <f t="shared" si="189"/>
        <v>21/may</v>
      </c>
      <c r="E4032" s="18">
        <f t="shared" si="190"/>
        <v>7</v>
      </c>
      <c r="F4032" s="18">
        <v>1</v>
      </c>
      <c r="G4032" s="18">
        <f t="shared" si="191"/>
        <v>0</v>
      </c>
      <c r="H4032" s="3">
        <v>46163.628437500003</v>
      </c>
      <c r="I4032">
        <v>68203534</v>
      </c>
      <c r="J4032" t="s">
        <v>1967</v>
      </c>
      <c r="K4032" t="s">
        <v>1968</v>
      </c>
      <c r="L4032" t="s">
        <v>1969</v>
      </c>
      <c r="M4032" t="s">
        <v>1970</v>
      </c>
      <c r="O4032">
        <v>365083820000</v>
      </c>
      <c r="P4032">
        <v>16018</v>
      </c>
      <c r="Q4032">
        <v>-5</v>
      </c>
      <c r="R4032">
        <v>1</v>
      </c>
      <c r="S4032">
        <v>68203534</v>
      </c>
      <c r="U4032" t="s">
        <v>5467</v>
      </c>
      <c r="W4032" t="s">
        <v>5468</v>
      </c>
      <c r="X4032">
        <v>365083820000</v>
      </c>
      <c r="Y4032" t="s">
        <v>65</v>
      </c>
      <c r="Z4032" t="s">
        <v>66</v>
      </c>
      <c r="AG4032" t="s">
        <v>1972</v>
      </c>
      <c r="AL4032">
        <v>0</v>
      </c>
      <c r="AN4032" t="s">
        <v>1974</v>
      </c>
      <c r="AO4032">
        <v>0</v>
      </c>
      <c r="AQ4032">
        <v>2258482</v>
      </c>
      <c r="AR4032" t="s">
        <v>4605</v>
      </c>
      <c r="AS4032" t="s">
        <v>5883</v>
      </c>
      <c r="AT4032" t="s">
        <v>1975</v>
      </c>
    </row>
    <row r="4033" spans="1:46" x14ac:dyDescent="0.25">
      <c r="A4033" t="str">
        <f>_xlfn.XLOOKUP(I4033,UTILIZADAS[Contacto1],UTILIZADAS[Source.Name],,0)</f>
        <v>Cobros Mayo</v>
      </c>
      <c r="B4033" s="18">
        <f>VLOOKUP(J4033,Ref!A:C,3,0)</f>
        <v>0</v>
      </c>
      <c r="C4033" s="18">
        <f>VLOOKUP(J4033,Ref!A:D,4,0)</f>
        <v>0</v>
      </c>
      <c r="D4033" s="18" t="str">
        <f t="shared" si="189"/>
        <v>22/may</v>
      </c>
      <c r="E4033" s="18">
        <f t="shared" si="190"/>
        <v>7</v>
      </c>
      <c r="F4033" s="18">
        <v>1</v>
      </c>
      <c r="G4033" s="18">
        <f t="shared" si="191"/>
        <v>1</v>
      </c>
      <c r="H4033" s="3">
        <v>46164.46770833333</v>
      </c>
      <c r="I4033">
        <v>68203534</v>
      </c>
      <c r="J4033" t="s">
        <v>1967</v>
      </c>
      <c r="K4033" t="s">
        <v>1968</v>
      </c>
      <c r="L4033" t="s">
        <v>1969</v>
      </c>
      <c r="M4033" t="s">
        <v>1970</v>
      </c>
      <c r="O4033">
        <v>365083820000</v>
      </c>
      <c r="P4033">
        <v>16018</v>
      </c>
      <c r="Q4033">
        <v>-5</v>
      </c>
      <c r="R4033">
        <v>1</v>
      </c>
      <c r="S4033">
        <v>68203534</v>
      </c>
      <c r="U4033" t="s">
        <v>5467</v>
      </c>
      <c r="W4033" t="s">
        <v>5468</v>
      </c>
      <c r="X4033">
        <v>365083820000</v>
      </c>
      <c r="Y4033" t="s">
        <v>65</v>
      </c>
      <c r="Z4033" t="s">
        <v>66</v>
      </c>
      <c r="AG4033" t="s">
        <v>1972</v>
      </c>
      <c r="AL4033">
        <v>0</v>
      </c>
      <c r="AN4033" t="s">
        <v>1974</v>
      </c>
      <c r="AO4033">
        <v>0</v>
      </c>
      <c r="AQ4033">
        <v>2258482</v>
      </c>
      <c r="AR4033" t="s">
        <v>4605</v>
      </c>
      <c r="AS4033" t="s">
        <v>5883</v>
      </c>
      <c r="AT4033" t="s">
        <v>1975</v>
      </c>
    </row>
    <row r="4034" spans="1:46" x14ac:dyDescent="0.25">
      <c r="A4034" t="str">
        <f>_xlfn.XLOOKUP(I4034,UTILIZADAS[Contacto1],UTILIZADAS[Source.Name],,0)</f>
        <v>Cobros Mayo</v>
      </c>
      <c r="B4034" s="18">
        <f>VLOOKUP(J4034,Ref!A:C,3,0)</f>
        <v>0</v>
      </c>
      <c r="C4034" s="18">
        <f>VLOOKUP(J4034,Ref!A:D,4,0)</f>
        <v>0</v>
      </c>
      <c r="D4034" s="18" t="str">
        <f t="shared" si="189"/>
        <v>12/may</v>
      </c>
      <c r="E4034" s="18">
        <f t="shared" si="190"/>
        <v>2</v>
      </c>
      <c r="F4034" s="18">
        <v>1</v>
      </c>
      <c r="G4034" s="18">
        <f t="shared" si="191"/>
        <v>0</v>
      </c>
      <c r="H4034" s="3">
        <v>46154.661585648151</v>
      </c>
      <c r="I4034">
        <v>68204109</v>
      </c>
      <c r="J4034" t="s">
        <v>2021</v>
      </c>
      <c r="K4034" t="s">
        <v>1968</v>
      </c>
      <c r="L4034" t="s">
        <v>1969</v>
      </c>
      <c r="M4034" t="s">
        <v>1970</v>
      </c>
      <c r="O4034">
        <v>366056030000</v>
      </c>
      <c r="P4034">
        <v>16018</v>
      </c>
      <c r="Q4034">
        <v>-5</v>
      </c>
      <c r="R4034">
        <v>1</v>
      </c>
      <c r="S4034">
        <v>68204109</v>
      </c>
      <c r="U4034" t="s">
        <v>5469</v>
      </c>
      <c r="W4034" t="s">
        <v>5470</v>
      </c>
      <c r="X4034">
        <v>366056030000</v>
      </c>
      <c r="Y4034" t="s">
        <v>65</v>
      </c>
      <c r="Z4034" t="s">
        <v>66</v>
      </c>
      <c r="AF4034" t="s">
        <v>1976</v>
      </c>
      <c r="AG4034" t="s">
        <v>1972</v>
      </c>
      <c r="AL4034">
        <v>5</v>
      </c>
      <c r="AN4034" t="s">
        <v>1974</v>
      </c>
      <c r="AO4034">
        <v>0</v>
      </c>
      <c r="AQ4034">
        <v>2258483</v>
      </c>
      <c r="AR4034" t="s">
        <v>4605</v>
      </c>
      <c r="AS4034" t="s">
        <v>5883</v>
      </c>
      <c r="AT4034" t="s">
        <v>2022</v>
      </c>
    </row>
    <row r="4035" spans="1:46" x14ac:dyDescent="0.25">
      <c r="A4035" t="str">
        <f>_xlfn.XLOOKUP(I4035,UTILIZADAS[Contacto1],UTILIZADAS[Source.Name],,0)</f>
        <v>Cobros Mayo</v>
      </c>
      <c r="B4035" s="18">
        <f>VLOOKUP(J4035,Ref!A:C,3,0)</f>
        <v>1</v>
      </c>
      <c r="C4035" s="18">
        <f>VLOOKUP(J4035,Ref!A:D,4,0)</f>
        <v>1</v>
      </c>
      <c r="D4035" s="18" t="str">
        <f t="shared" si="189"/>
        <v>14/may</v>
      </c>
      <c r="E4035" s="18">
        <f t="shared" si="190"/>
        <v>2</v>
      </c>
      <c r="F4035" s="18">
        <v>1</v>
      </c>
      <c r="G4035" s="18">
        <f t="shared" si="191"/>
        <v>1</v>
      </c>
      <c r="H4035" s="3">
        <v>46156.739004629628</v>
      </c>
      <c r="I4035">
        <v>68204109</v>
      </c>
      <c r="J4035">
        <v>6007</v>
      </c>
      <c r="K4035" t="s">
        <v>1983</v>
      </c>
      <c r="L4035" t="s">
        <v>1897</v>
      </c>
      <c r="M4035" t="s">
        <v>1970</v>
      </c>
      <c r="O4035">
        <v>366056030000</v>
      </c>
      <c r="P4035">
        <v>16018</v>
      </c>
      <c r="Q4035">
        <v>-5</v>
      </c>
      <c r="R4035">
        <v>1</v>
      </c>
      <c r="S4035">
        <v>68204109</v>
      </c>
      <c r="U4035" t="s">
        <v>5469</v>
      </c>
      <c r="W4035" t="s">
        <v>5470</v>
      </c>
      <c r="X4035">
        <v>366056030000</v>
      </c>
      <c r="Y4035" t="s">
        <v>65</v>
      </c>
      <c r="Z4035" t="s">
        <v>66</v>
      </c>
      <c r="AF4035" t="s">
        <v>1976</v>
      </c>
      <c r="AG4035" t="s">
        <v>1972</v>
      </c>
      <c r="AL4035">
        <v>84</v>
      </c>
      <c r="AM4035" t="s">
        <v>1979</v>
      </c>
      <c r="AN4035" t="s">
        <v>1987</v>
      </c>
      <c r="AO4035">
        <v>0</v>
      </c>
      <c r="AQ4035">
        <v>2258483</v>
      </c>
      <c r="AR4035" t="s">
        <v>4605</v>
      </c>
      <c r="AS4035" t="s">
        <v>5883</v>
      </c>
      <c r="AT4035" t="s">
        <v>1898</v>
      </c>
    </row>
    <row r="4036" spans="1:46" x14ac:dyDescent="0.25">
      <c r="A4036" t="str">
        <f>_xlfn.XLOOKUP(I4036,UTILIZADAS[Contacto1],UTILIZADAS[Source.Name],,0)</f>
        <v>Cobros Abril Canal Fijo</v>
      </c>
      <c r="B4036" s="18">
        <f>VLOOKUP(J4036,Ref!A:C,3,0)</f>
        <v>0</v>
      </c>
      <c r="C4036" s="18">
        <f>VLOOKUP(J4036,Ref!A:D,4,0)</f>
        <v>0</v>
      </c>
      <c r="D4036" s="18" t="str">
        <f t="shared" si="189"/>
        <v>12/may</v>
      </c>
      <c r="E4036" s="18">
        <f t="shared" si="190"/>
        <v>1</v>
      </c>
      <c r="F4036" s="18">
        <v>1</v>
      </c>
      <c r="G4036" s="18">
        <f t="shared" si="191"/>
        <v>1</v>
      </c>
      <c r="H4036" s="3">
        <v>46154.661805555559</v>
      </c>
      <c r="I4036">
        <v>68211872</v>
      </c>
      <c r="J4036">
        <v>6004</v>
      </c>
      <c r="K4036" t="s">
        <v>1983</v>
      </c>
      <c r="L4036" t="s">
        <v>1897</v>
      </c>
      <c r="M4036" t="s">
        <v>1970</v>
      </c>
      <c r="O4036">
        <v>368014280000</v>
      </c>
      <c r="P4036">
        <v>16018</v>
      </c>
      <c r="Q4036">
        <v>-5</v>
      </c>
      <c r="R4036">
        <v>1</v>
      </c>
      <c r="S4036">
        <v>68211872</v>
      </c>
      <c r="U4036" t="s">
        <v>2325</v>
      </c>
      <c r="W4036" t="s">
        <v>3876</v>
      </c>
      <c r="X4036">
        <v>368014280000</v>
      </c>
      <c r="Y4036" t="s">
        <v>85</v>
      </c>
      <c r="Z4036" t="s">
        <v>66</v>
      </c>
      <c r="AF4036" t="s">
        <v>1976</v>
      </c>
      <c r="AG4036" t="s">
        <v>1972</v>
      </c>
      <c r="AL4036">
        <v>138</v>
      </c>
      <c r="AM4036" t="s">
        <v>1979</v>
      </c>
      <c r="AN4036" t="s">
        <v>1987</v>
      </c>
      <c r="AO4036">
        <v>0</v>
      </c>
      <c r="AQ4036">
        <v>2258484</v>
      </c>
      <c r="AR4036" t="s">
        <v>4605</v>
      </c>
      <c r="AS4036" t="s">
        <v>5883</v>
      </c>
      <c r="AT4036" t="s">
        <v>1984</v>
      </c>
    </row>
    <row r="4037" spans="1:46" x14ac:dyDescent="0.25">
      <c r="A4037" t="str">
        <f>_xlfn.XLOOKUP(I4037,UTILIZADAS[Contacto1],UTILIZADAS[Source.Name],,0)</f>
        <v>Cobros Abril Canal Fijo</v>
      </c>
      <c r="B4037" s="18">
        <f>VLOOKUP(J4037,Ref!A:C,3,0)</f>
        <v>0</v>
      </c>
      <c r="C4037" s="18">
        <f>VLOOKUP(J4037,Ref!A:D,4,0)</f>
        <v>0</v>
      </c>
      <c r="D4037" s="18" t="str">
        <f t="shared" si="189"/>
        <v>12/may</v>
      </c>
      <c r="E4037" s="18">
        <f t="shared" si="190"/>
        <v>2</v>
      </c>
      <c r="F4037" s="18">
        <v>1</v>
      </c>
      <c r="G4037" s="18">
        <f t="shared" si="191"/>
        <v>0</v>
      </c>
      <c r="H4037" s="3">
        <v>46154.66196759259</v>
      </c>
      <c r="I4037">
        <v>68235940</v>
      </c>
      <c r="J4037" t="s">
        <v>2021</v>
      </c>
      <c r="K4037" t="s">
        <v>1968</v>
      </c>
      <c r="L4037" t="s">
        <v>1969</v>
      </c>
      <c r="M4037" t="s">
        <v>1970</v>
      </c>
      <c r="O4037">
        <v>234010250000</v>
      </c>
      <c r="P4037">
        <v>16018</v>
      </c>
      <c r="Q4037">
        <v>-5</v>
      </c>
      <c r="R4037">
        <v>1</v>
      </c>
      <c r="S4037">
        <v>68235940</v>
      </c>
      <c r="U4037" t="s">
        <v>4517</v>
      </c>
      <c r="W4037" t="s">
        <v>518</v>
      </c>
      <c r="X4037">
        <v>234010250000</v>
      </c>
      <c r="Y4037" t="s">
        <v>65</v>
      </c>
      <c r="Z4037" t="s">
        <v>597</v>
      </c>
      <c r="AF4037" t="s">
        <v>1976</v>
      </c>
      <c r="AG4037" t="s">
        <v>1972</v>
      </c>
      <c r="AL4037">
        <v>5</v>
      </c>
      <c r="AN4037" t="s">
        <v>1974</v>
      </c>
      <c r="AO4037">
        <v>0</v>
      </c>
      <c r="AQ4037">
        <v>2258485</v>
      </c>
      <c r="AR4037" t="s">
        <v>4605</v>
      </c>
      <c r="AS4037" t="s">
        <v>5883</v>
      </c>
      <c r="AT4037" t="s">
        <v>2022</v>
      </c>
    </row>
    <row r="4038" spans="1:46" x14ac:dyDescent="0.25">
      <c r="A4038" t="str">
        <f>_xlfn.XLOOKUP(I4038,UTILIZADAS[Contacto1],UTILIZADAS[Source.Name],,0)</f>
        <v>Cobros Abril Canal Fijo</v>
      </c>
      <c r="B4038" s="18">
        <f>VLOOKUP(J4038,Ref!A:C,3,0)</f>
        <v>1</v>
      </c>
      <c r="C4038" s="18">
        <f>VLOOKUP(J4038,Ref!A:D,4,0)</f>
        <v>0</v>
      </c>
      <c r="D4038" s="18" t="str">
        <f t="shared" si="189"/>
        <v>14/may</v>
      </c>
      <c r="E4038" s="18">
        <f t="shared" si="190"/>
        <v>2</v>
      </c>
      <c r="F4038" s="18">
        <v>1</v>
      </c>
      <c r="G4038" s="18">
        <f t="shared" si="191"/>
        <v>1</v>
      </c>
      <c r="H4038" s="3">
        <v>46156.742442129631</v>
      </c>
      <c r="I4038">
        <v>68235940</v>
      </c>
      <c r="J4038">
        <v>6000</v>
      </c>
      <c r="K4038" t="s">
        <v>1983</v>
      </c>
      <c r="L4038" t="s">
        <v>1897</v>
      </c>
      <c r="M4038" t="s">
        <v>1970</v>
      </c>
      <c r="O4038">
        <v>234010250000</v>
      </c>
      <c r="P4038">
        <v>16018</v>
      </c>
      <c r="Q4038">
        <v>-5</v>
      </c>
      <c r="R4038">
        <v>1</v>
      </c>
      <c r="S4038">
        <v>68235940</v>
      </c>
      <c r="U4038" t="s">
        <v>4517</v>
      </c>
      <c r="W4038" t="s">
        <v>518</v>
      </c>
      <c r="X4038">
        <v>234010250000</v>
      </c>
      <c r="Y4038" t="s">
        <v>65</v>
      </c>
      <c r="Z4038" t="s">
        <v>597</v>
      </c>
      <c r="AF4038" t="s">
        <v>1976</v>
      </c>
      <c r="AG4038" t="s">
        <v>1972</v>
      </c>
      <c r="AL4038">
        <v>150</v>
      </c>
      <c r="AM4038" t="s">
        <v>1979</v>
      </c>
      <c r="AN4038" t="s">
        <v>1987</v>
      </c>
      <c r="AO4038">
        <v>0</v>
      </c>
      <c r="AQ4038">
        <v>2258485</v>
      </c>
      <c r="AR4038" t="s">
        <v>4605</v>
      </c>
      <c r="AS4038" t="s">
        <v>5883</v>
      </c>
      <c r="AT4038" t="s">
        <v>1895</v>
      </c>
    </row>
    <row r="4039" spans="1:46" x14ac:dyDescent="0.25">
      <c r="A4039" t="str">
        <f>_xlfn.XLOOKUP(I4039,UTILIZADAS[Contacto1],UTILIZADAS[Source.Name],,0)</f>
        <v>Cobros Mayo</v>
      </c>
      <c r="B4039" s="18">
        <f>VLOOKUP(J4039,Ref!A:C,3,0)</f>
        <v>0</v>
      </c>
      <c r="C4039" s="18">
        <f>VLOOKUP(J4039,Ref!A:D,4,0)</f>
        <v>0</v>
      </c>
      <c r="D4039" s="18" t="str">
        <f t="shared" si="189"/>
        <v>12/may</v>
      </c>
      <c r="E4039" s="18">
        <f t="shared" si="190"/>
        <v>4</v>
      </c>
      <c r="F4039" s="18">
        <v>1</v>
      </c>
      <c r="G4039" s="18">
        <f t="shared" si="191"/>
        <v>0</v>
      </c>
      <c r="H4039" s="3">
        <v>46154.662245370368</v>
      </c>
      <c r="I4039">
        <v>68236996</v>
      </c>
      <c r="J4039" t="s">
        <v>2021</v>
      </c>
      <c r="K4039" t="s">
        <v>1968</v>
      </c>
      <c r="L4039" t="s">
        <v>1969</v>
      </c>
      <c r="M4039" t="s">
        <v>1970</v>
      </c>
      <c r="O4039">
        <v>998105050000</v>
      </c>
      <c r="P4039">
        <v>16018</v>
      </c>
      <c r="Q4039">
        <v>-5</v>
      </c>
      <c r="R4039">
        <v>1</v>
      </c>
      <c r="S4039">
        <v>68236996</v>
      </c>
      <c r="U4039" t="s">
        <v>6211</v>
      </c>
      <c r="W4039" t="s">
        <v>5472</v>
      </c>
      <c r="X4039">
        <v>998105050000</v>
      </c>
      <c r="Y4039" t="s">
        <v>65</v>
      </c>
      <c r="Z4039" t="s">
        <v>66</v>
      </c>
      <c r="AF4039" t="s">
        <v>1976</v>
      </c>
      <c r="AG4039" t="s">
        <v>1972</v>
      </c>
      <c r="AL4039">
        <v>5</v>
      </c>
      <c r="AN4039" t="s">
        <v>1974</v>
      </c>
      <c r="AO4039">
        <v>0</v>
      </c>
      <c r="AQ4039">
        <v>2258486</v>
      </c>
      <c r="AR4039" t="s">
        <v>4605</v>
      </c>
      <c r="AS4039" t="s">
        <v>5883</v>
      </c>
      <c r="AT4039" t="s">
        <v>2022</v>
      </c>
    </row>
    <row r="4040" spans="1:46" x14ac:dyDescent="0.25">
      <c r="A4040" t="str">
        <f>_xlfn.XLOOKUP(I4040,UTILIZADAS[Contacto1],UTILIZADAS[Source.Name],,0)</f>
        <v>Cobros Mayo</v>
      </c>
      <c r="B4040" s="18">
        <f>VLOOKUP(J4040,Ref!A:C,3,0)</f>
        <v>0</v>
      </c>
      <c r="C4040" s="18">
        <f>VLOOKUP(J4040,Ref!A:D,4,0)</f>
        <v>0</v>
      </c>
      <c r="D4040" s="18" t="str">
        <f t="shared" si="189"/>
        <v>14/may</v>
      </c>
      <c r="E4040" s="18">
        <f t="shared" si="190"/>
        <v>4</v>
      </c>
      <c r="F4040" s="18">
        <v>1</v>
      </c>
      <c r="G4040" s="18">
        <f t="shared" si="191"/>
        <v>0</v>
      </c>
      <c r="H4040" s="3">
        <v>46156.742592592593</v>
      </c>
      <c r="I4040">
        <v>68236996</v>
      </c>
      <c r="J4040" t="s">
        <v>2021</v>
      </c>
      <c r="K4040" t="s">
        <v>1968</v>
      </c>
      <c r="L4040" t="s">
        <v>1969</v>
      </c>
      <c r="M4040" t="s">
        <v>1970</v>
      </c>
      <c r="O4040">
        <v>998105050000</v>
      </c>
      <c r="P4040">
        <v>16018</v>
      </c>
      <c r="Q4040">
        <v>-5</v>
      </c>
      <c r="R4040">
        <v>1</v>
      </c>
      <c r="S4040">
        <v>68236996</v>
      </c>
      <c r="U4040" t="s">
        <v>6211</v>
      </c>
      <c r="W4040" t="s">
        <v>5472</v>
      </c>
      <c r="X4040">
        <v>998105050000</v>
      </c>
      <c r="Y4040" t="s">
        <v>65</v>
      </c>
      <c r="Z4040" t="s">
        <v>66</v>
      </c>
      <c r="AF4040" t="s">
        <v>1976</v>
      </c>
      <c r="AG4040" t="s">
        <v>1972</v>
      </c>
      <c r="AL4040">
        <v>5</v>
      </c>
      <c r="AN4040" t="s">
        <v>1974</v>
      </c>
      <c r="AO4040">
        <v>0</v>
      </c>
      <c r="AQ4040">
        <v>2258486</v>
      </c>
      <c r="AR4040" t="s">
        <v>4605</v>
      </c>
      <c r="AS4040" t="s">
        <v>5883</v>
      </c>
      <c r="AT4040" t="s">
        <v>2022</v>
      </c>
    </row>
    <row r="4041" spans="1:46" x14ac:dyDescent="0.25">
      <c r="A4041" t="str">
        <f>_xlfn.XLOOKUP(I4041,UTILIZADAS[Contacto1],UTILIZADAS[Source.Name],,0)</f>
        <v>Cobros Mayo</v>
      </c>
      <c r="B4041" s="18">
        <f>VLOOKUP(J4041,Ref!A:C,3,0)</f>
        <v>0</v>
      </c>
      <c r="C4041" s="18">
        <f>VLOOKUP(J4041,Ref!A:D,4,0)</f>
        <v>0</v>
      </c>
      <c r="D4041" s="18" t="str">
        <f t="shared" si="189"/>
        <v>19/may</v>
      </c>
      <c r="E4041" s="18">
        <f t="shared" si="190"/>
        <v>4</v>
      </c>
      <c r="F4041" s="18">
        <v>1</v>
      </c>
      <c r="G4041" s="18">
        <f t="shared" si="191"/>
        <v>0</v>
      </c>
      <c r="H4041" s="3">
        <v>46161.415902777779</v>
      </c>
      <c r="I4041">
        <v>68236996</v>
      </c>
      <c r="J4041" t="s">
        <v>2021</v>
      </c>
      <c r="K4041" t="s">
        <v>1968</v>
      </c>
      <c r="L4041" t="s">
        <v>1969</v>
      </c>
      <c r="M4041" t="s">
        <v>1970</v>
      </c>
      <c r="O4041">
        <v>998105050000</v>
      </c>
      <c r="P4041">
        <v>16018</v>
      </c>
      <c r="Q4041">
        <v>-5</v>
      </c>
      <c r="R4041">
        <v>1</v>
      </c>
      <c r="S4041">
        <v>68236996</v>
      </c>
      <c r="U4041" t="s">
        <v>6211</v>
      </c>
      <c r="W4041" t="s">
        <v>5472</v>
      </c>
      <c r="X4041">
        <v>998105050000</v>
      </c>
      <c r="Y4041" t="s">
        <v>65</v>
      </c>
      <c r="Z4041" t="s">
        <v>66</v>
      </c>
      <c r="AF4041" t="s">
        <v>1976</v>
      </c>
      <c r="AG4041" t="s">
        <v>1972</v>
      </c>
      <c r="AL4041">
        <v>5</v>
      </c>
      <c r="AN4041" t="s">
        <v>1974</v>
      </c>
      <c r="AO4041">
        <v>0</v>
      </c>
      <c r="AQ4041">
        <v>2258486</v>
      </c>
      <c r="AR4041" t="s">
        <v>4605</v>
      </c>
      <c r="AS4041" t="s">
        <v>5883</v>
      </c>
      <c r="AT4041" t="s">
        <v>2022</v>
      </c>
    </row>
    <row r="4042" spans="1:46" x14ac:dyDescent="0.25">
      <c r="A4042" t="str">
        <f>_xlfn.XLOOKUP(I4042,UTILIZADAS[Contacto1],UTILIZADAS[Source.Name],,0)</f>
        <v>Cobros Mayo</v>
      </c>
      <c r="B4042" s="18">
        <f>VLOOKUP(J4042,Ref!A:C,3,0)</f>
        <v>1</v>
      </c>
      <c r="C4042" s="18">
        <f>VLOOKUP(J4042,Ref!A:D,4,0)</f>
        <v>1</v>
      </c>
      <c r="D4042" s="18" t="str">
        <f t="shared" si="189"/>
        <v>20/may</v>
      </c>
      <c r="E4042" s="18">
        <f t="shared" si="190"/>
        <v>4</v>
      </c>
      <c r="F4042" s="18">
        <v>1</v>
      </c>
      <c r="G4042" s="18">
        <f t="shared" si="191"/>
        <v>1</v>
      </c>
      <c r="H4042" s="3">
        <v>46162.626168981478</v>
      </c>
      <c r="I4042">
        <v>68236996</v>
      </c>
      <c r="J4042">
        <v>6003</v>
      </c>
      <c r="K4042" t="s">
        <v>1983</v>
      </c>
      <c r="L4042" t="s">
        <v>1897</v>
      </c>
      <c r="M4042" t="s">
        <v>1970</v>
      </c>
      <c r="O4042">
        <v>998105050000</v>
      </c>
      <c r="P4042">
        <v>16018</v>
      </c>
      <c r="Q4042">
        <v>-5</v>
      </c>
      <c r="R4042">
        <v>1</v>
      </c>
      <c r="S4042">
        <v>68236996</v>
      </c>
      <c r="U4042" t="s">
        <v>6211</v>
      </c>
      <c r="W4042" t="s">
        <v>5472</v>
      </c>
      <c r="X4042">
        <v>998105050000</v>
      </c>
      <c r="Y4042" t="s">
        <v>65</v>
      </c>
      <c r="Z4042" t="s">
        <v>66</v>
      </c>
      <c r="AF4042" t="s">
        <v>1976</v>
      </c>
      <c r="AG4042" t="s">
        <v>1972</v>
      </c>
      <c r="AL4042">
        <v>80</v>
      </c>
      <c r="AM4042" t="s">
        <v>1979</v>
      </c>
      <c r="AN4042" t="s">
        <v>1987</v>
      </c>
      <c r="AO4042">
        <v>0</v>
      </c>
      <c r="AQ4042">
        <v>2258486</v>
      </c>
      <c r="AR4042" t="s">
        <v>4605</v>
      </c>
      <c r="AS4042" t="s">
        <v>5883</v>
      </c>
      <c r="AT4042" t="s">
        <v>1892</v>
      </c>
    </row>
    <row r="4043" spans="1:46" x14ac:dyDescent="0.25">
      <c r="A4043" t="e">
        <f>_xlfn.XLOOKUP(I4043,UTILIZADAS[Contacto1],UTILIZADAS[Source.Name],,0)</f>
        <v>#N/A</v>
      </c>
      <c r="B4043" s="18">
        <f>VLOOKUP(J4043,Ref!A:C,3,0)</f>
        <v>0</v>
      </c>
      <c r="C4043" s="18">
        <f>VLOOKUP(J4043,Ref!A:D,4,0)</f>
        <v>0</v>
      </c>
      <c r="D4043" s="18" t="str">
        <f t="shared" si="189"/>
        <v>19/may</v>
      </c>
      <c r="E4043" s="18">
        <f t="shared" si="190"/>
        <v>1</v>
      </c>
      <c r="F4043" s="18">
        <v>1</v>
      </c>
      <c r="G4043" s="18">
        <f t="shared" si="191"/>
        <v>1</v>
      </c>
      <c r="H4043" s="3">
        <v>46161.603055555555</v>
      </c>
      <c r="I4043">
        <v>68249605</v>
      </c>
      <c r="J4043">
        <v>6004</v>
      </c>
      <c r="K4043" t="s">
        <v>1983</v>
      </c>
      <c r="L4043" t="s">
        <v>1897</v>
      </c>
      <c r="M4043" t="s">
        <v>1970</v>
      </c>
      <c r="O4043">
        <v>352383900000</v>
      </c>
      <c r="P4043">
        <v>16016</v>
      </c>
      <c r="Q4043">
        <v>-5</v>
      </c>
      <c r="R4043">
        <v>1</v>
      </c>
      <c r="S4043">
        <v>68249605</v>
      </c>
      <c r="U4043" t="s">
        <v>6212</v>
      </c>
      <c r="W4043" t="s">
        <v>5854</v>
      </c>
      <c r="X4043">
        <v>352383900000</v>
      </c>
      <c r="Y4043" t="s">
        <v>65</v>
      </c>
      <c r="Z4043" t="s">
        <v>66</v>
      </c>
      <c r="AF4043" t="s">
        <v>1976</v>
      </c>
      <c r="AG4043" t="s">
        <v>1972</v>
      </c>
      <c r="AK4043" t="s">
        <v>6213</v>
      </c>
      <c r="AL4043">
        <v>93</v>
      </c>
      <c r="AM4043" t="s">
        <v>1979</v>
      </c>
      <c r="AN4043" t="s">
        <v>1977</v>
      </c>
      <c r="AO4043">
        <v>0</v>
      </c>
      <c r="AQ4043">
        <v>2198834</v>
      </c>
      <c r="AR4043" t="s">
        <v>2020</v>
      </c>
      <c r="AS4043" t="s">
        <v>2020</v>
      </c>
      <c r="AT4043" t="s">
        <v>1984</v>
      </c>
    </row>
    <row r="4044" spans="1:46" x14ac:dyDescent="0.25">
      <c r="A4044" t="e">
        <f>_xlfn.XLOOKUP(I4044,UTILIZADAS[Contacto1],UTILIZADAS[Source.Name],,0)</f>
        <v>#N/A</v>
      </c>
      <c r="B4044" s="18">
        <f>VLOOKUP(J4044,Ref!A:C,3,0)</f>
        <v>0</v>
      </c>
      <c r="C4044" s="18">
        <f>VLOOKUP(J4044,Ref!A:D,4,0)</f>
        <v>0</v>
      </c>
      <c r="D4044" s="18" t="str">
        <f t="shared" si="189"/>
        <v>09/may</v>
      </c>
      <c r="E4044" s="18">
        <f t="shared" si="190"/>
        <v>1</v>
      </c>
      <c r="F4044" s="18">
        <v>1</v>
      </c>
      <c r="G4044" s="18">
        <f t="shared" si="191"/>
        <v>1</v>
      </c>
      <c r="H4044" s="3">
        <v>46151.465092592596</v>
      </c>
      <c r="I4044">
        <v>68259752</v>
      </c>
      <c r="J4044">
        <v>6004</v>
      </c>
      <c r="K4044" t="s">
        <v>1983</v>
      </c>
      <c r="L4044" t="s">
        <v>1897</v>
      </c>
      <c r="M4044" t="s">
        <v>1970</v>
      </c>
      <c r="P4044">
        <v>998</v>
      </c>
      <c r="Q4044">
        <v>0</v>
      </c>
      <c r="S4044">
        <v>68259752</v>
      </c>
      <c r="AF4044" t="s">
        <v>1976</v>
      </c>
      <c r="AG4044" t="s">
        <v>1972</v>
      </c>
      <c r="AL4044">
        <v>92</v>
      </c>
      <c r="AM4044" t="s">
        <v>1979</v>
      </c>
      <c r="AN4044" t="s">
        <v>1977</v>
      </c>
      <c r="AO4044">
        <v>0</v>
      </c>
      <c r="AQ4044">
        <v>2258696</v>
      </c>
      <c r="AR4044" t="s">
        <v>1978</v>
      </c>
      <c r="AT4044" t="s">
        <v>1984</v>
      </c>
    </row>
    <row r="4045" spans="1:46" x14ac:dyDescent="0.25">
      <c r="A4045" t="str">
        <f>_xlfn.XLOOKUP(I4045,UTILIZADAS[Contacto1],UTILIZADAS[Source.Name],,0)</f>
        <v>Cobros Mayo</v>
      </c>
      <c r="B4045" s="18">
        <f>VLOOKUP(J4045,Ref!A:C,3,0)</f>
        <v>0</v>
      </c>
      <c r="C4045" s="18">
        <f>VLOOKUP(J4045,Ref!A:D,4,0)</f>
        <v>0</v>
      </c>
      <c r="D4045" s="18" t="str">
        <f t="shared" si="189"/>
        <v>12/may</v>
      </c>
      <c r="E4045" s="18">
        <f t="shared" si="190"/>
        <v>3</v>
      </c>
      <c r="F4045" s="18">
        <v>1</v>
      </c>
      <c r="G4045" s="18">
        <f t="shared" si="191"/>
        <v>0</v>
      </c>
      <c r="H4045" s="3">
        <v>46154.662395833337</v>
      </c>
      <c r="I4045">
        <v>68261639</v>
      </c>
      <c r="J4045" t="s">
        <v>2021</v>
      </c>
      <c r="K4045" t="s">
        <v>1968</v>
      </c>
      <c r="L4045" t="s">
        <v>1969</v>
      </c>
      <c r="M4045" t="s">
        <v>1970</v>
      </c>
      <c r="O4045">
        <v>365088970000</v>
      </c>
      <c r="P4045">
        <v>16018</v>
      </c>
      <c r="Q4045">
        <v>-5</v>
      </c>
      <c r="R4045">
        <v>1</v>
      </c>
      <c r="S4045">
        <v>68261639</v>
      </c>
      <c r="U4045" t="s">
        <v>6214</v>
      </c>
      <c r="W4045" t="s">
        <v>4701</v>
      </c>
      <c r="X4045">
        <v>365088970000</v>
      </c>
      <c r="Y4045" t="s">
        <v>85</v>
      </c>
      <c r="Z4045" t="s">
        <v>66</v>
      </c>
      <c r="AF4045" t="s">
        <v>1976</v>
      </c>
      <c r="AG4045" t="s">
        <v>1972</v>
      </c>
      <c r="AK4045" t="s">
        <v>6215</v>
      </c>
      <c r="AL4045">
        <v>5</v>
      </c>
      <c r="AN4045" t="s">
        <v>1974</v>
      </c>
      <c r="AO4045">
        <v>0</v>
      </c>
      <c r="AQ4045">
        <v>2258487</v>
      </c>
      <c r="AR4045" t="s">
        <v>4605</v>
      </c>
      <c r="AS4045" t="s">
        <v>5883</v>
      </c>
      <c r="AT4045" t="s">
        <v>2022</v>
      </c>
    </row>
    <row r="4046" spans="1:46" x14ac:dyDescent="0.25">
      <c r="A4046" t="str">
        <f>_xlfn.XLOOKUP(I4046,UTILIZADAS[Contacto1],UTILIZADAS[Source.Name],,0)</f>
        <v>Cobros Mayo</v>
      </c>
      <c r="B4046" s="18">
        <f>VLOOKUP(J4046,Ref!A:C,3,0)</f>
        <v>0</v>
      </c>
      <c r="C4046" s="18">
        <f>VLOOKUP(J4046,Ref!A:D,4,0)</f>
        <v>0</v>
      </c>
      <c r="D4046" s="18" t="str">
        <f t="shared" si="189"/>
        <v>14/may</v>
      </c>
      <c r="E4046" s="18">
        <f t="shared" si="190"/>
        <v>3</v>
      </c>
      <c r="F4046" s="18">
        <v>1</v>
      </c>
      <c r="G4046" s="18">
        <f t="shared" si="191"/>
        <v>0</v>
      </c>
      <c r="H4046" s="3">
        <v>46156.742673611108</v>
      </c>
      <c r="I4046">
        <v>68261639</v>
      </c>
      <c r="J4046" t="s">
        <v>1967</v>
      </c>
      <c r="K4046" t="s">
        <v>1968</v>
      </c>
      <c r="L4046" t="s">
        <v>1969</v>
      </c>
      <c r="M4046" t="s">
        <v>1970</v>
      </c>
      <c r="O4046">
        <v>365088970000</v>
      </c>
      <c r="P4046">
        <v>16018</v>
      </c>
      <c r="Q4046">
        <v>-5</v>
      </c>
      <c r="R4046">
        <v>1</v>
      </c>
      <c r="S4046">
        <v>68261639</v>
      </c>
      <c r="U4046" t="s">
        <v>6214</v>
      </c>
      <c r="W4046" t="s">
        <v>4701</v>
      </c>
      <c r="X4046">
        <v>365088970000</v>
      </c>
      <c r="Y4046" t="s">
        <v>85</v>
      </c>
      <c r="Z4046" t="s">
        <v>66</v>
      </c>
      <c r="AF4046" t="s">
        <v>1976</v>
      </c>
      <c r="AG4046" t="s">
        <v>1972</v>
      </c>
      <c r="AK4046" t="s">
        <v>6215</v>
      </c>
      <c r="AL4046">
        <v>0</v>
      </c>
      <c r="AN4046" t="s">
        <v>1974</v>
      </c>
      <c r="AO4046">
        <v>0</v>
      </c>
      <c r="AQ4046">
        <v>2258487</v>
      </c>
      <c r="AR4046" t="s">
        <v>4605</v>
      </c>
      <c r="AS4046" t="s">
        <v>5883</v>
      </c>
      <c r="AT4046" t="s">
        <v>1975</v>
      </c>
    </row>
    <row r="4047" spans="1:46" x14ac:dyDescent="0.25">
      <c r="A4047" t="str">
        <f>_xlfn.XLOOKUP(I4047,UTILIZADAS[Contacto1],UTILIZADAS[Source.Name],,0)</f>
        <v>Cobros Mayo</v>
      </c>
      <c r="B4047" s="18">
        <f>VLOOKUP(J4047,Ref!A:C,3,0)</f>
        <v>0</v>
      </c>
      <c r="C4047" s="18">
        <f>VLOOKUP(J4047,Ref!A:D,4,0)</f>
        <v>0</v>
      </c>
      <c r="D4047" s="18" t="str">
        <f t="shared" si="189"/>
        <v>19/may</v>
      </c>
      <c r="E4047" s="18">
        <f t="shared" si="190"/>
        <v>3</v>
      </c>
      <c r="F4047" s="18">
        <v>1</v>
      </c>
      <c r="G4047" s="18">
        <f t="shared" si="191"/>
        <v>1</v>
      </c>
      <c r="H4047" s="3">
        <v>46161.415671296294</v>
      </c>
      <c r="I4047">
        <v>68261639</v>
      </c>
      <c r="J4047" t="s">
        <v>1986</v>
      </c>
      <c r="K4047" t="s">
        <v>1983</v>
      </c>
      <c r="L4047" t="s">
        <v>1897</v>
      </c>
      <c r="M4047" t="s">
        <v>1970</v>
      </c>
      <c r="O4047">
        <v>365088970000</v>
      </c>
      <c r="P4047">
        <v>16018</v>
      </c>
      <c r="Q4047">
        <v>-5</v>
      </c>
      <c r="R4047">
        <v>1</v>
      </c>
      <c r="S4047">
        <v>68261639</v>
      </c>
      <c r="U4047" t="s">
        <v>6214</v>
      </c>
      <c r="W4047" t="s">
        <v>4701</v>
      </c>
      <c r="X4047">
        <v>365088970000</v>
      </c>
      <c r="Y4047" t="s">
        <v>85</v>
      </c>
      <c r="Z4047" t="s">
        <v>66</v>
      </c>
      <c r="AF4047" t="s">
        <v>1976</v>
      </c>
      <c r="AG4047" t="s">
        <v>1972</v>
      </c>
      <c r="AK4047" t="s">
        <v>6215</v>
      </c>
      <c r="AL4047">
        <v>212</v>
      </c>
      <c r="AM4047" t="s">
        <v>1979</v>
      </c>
      <c r="AN4047" t="s">
        <v>1987</v>
      </c>
      <c r="AO4047">
        <v>0</v>
      </c>
      <c r="AQ4047">
        <v>2258487</v>
      </c>
      <c r="AR4047" t="s">
        <v>4605</v>
      </c>
      <c r="AS4047" t="s">
        <v>5883</v>
      </c>
      <c r="AT4047" t="s">
        <v>1988</v>
      </c>
    </row>
    <row r="4048" spans="1:46" x14ac:dyDescent="0.25">
      <c r="A4048" t="str">
        <f>_xlfn.XLOOKUP(I4048,UTILIZADAS[Contacto1],UTILIZADAS[Source.Name],,0)</f>
        <v>Cobros Abril Canal Fijo</v>
      </c>
      <c r="B4048" s="18">
        <f>VLOOKUP(J4048,Ref!A:C,3,0)</f>
        <v>0</v>
      </c>
      <c r="C4048" s="18">
        <f>VLOOKUP(J4048,Ref!A:D,4,0)</f>
        <v>0</v>
      </c>
      <c r="D4048" s="18" t="str">
        <f t="shared" si="189"/>
        <v>12/may</v>
      </c>
      <c r="E4048" s="18">
        <f t="shared" si="190"/>
        <v>5</v>
      </c>
      <c r="F4048" s="18">
        <v>1</v>
      </c>
      <c r="G4048" s="18">
        <f t="shared" si="191"/>
        <v>0</v>
      </c>
      <c r="H4048" s="3">
        <v>46154.662731481483</v>
      </c>
      <c r="I4048">
        <v>68268742</v>
      </c>
      <c r="J4048" t="s">
        <v>2021</v>
      </c>
      <c r="K4048" t="s">
        <v>1968</v>
      </c>
      <c r="L4048" t="s">
        <v>1969</v>
      </c>
      <c r="M4048" t="s">
        <v>1970</v>
      </c>
      <c r="O4048">
        <v>366005850000</v>
      </c>
      <c r="P4048">
        <v>16018</v>
      </c>
      <c r="Q4048">
        <v>-5</v>
      </c>
      <c r="R4048">
        <v>1</v>
      </c>
      <c r="S4048">
        <v>68268742</v>
      </c>
      <c r="U4048" t="s">
        <v>180</v>
      </c>
      <c r="W4048" t="s">
        <v>181</v>
      </c>
      <c r="X4048">
        <v>366005850000</v>
      </c>
      <c r="Y4048" t="s">
        <v>65</v>
      </c>
      <c r="Z4048" t="s">
        <v>66</v>
      </c>
      <c r="AF4048" t="s">
        <v>1976</v>
      </c>
      <c r="AG4048" t="s">
        <v>1972</v>
      </c>
      <c r="AL4048">
        <v>5</v>
      </c>
      <c r="AN4048" t="s">
        <v>1974</v>
      </c>
      <c r="AO4048">
        <v>0</v>
      </c>
      <c r="AQ4048">
        <v>2258488</v>
      </c>
      <c r="AR4048" t="s">
        <v>4605</v>
      </c>
      <c r="AS4048" t="s">
        <v>5883</v>
      </c>
      <c r="AT4048" t="s">
        <v>2022</v>
      </c>
    </row>
    <row r="4049" spans="1:46" x14ac:dyDescent="0.25">
      <c r="A4049" t="str">
        <f>_xlfn.XLOOKUP(I4049,UTILIZADAS[Contacto1],UTILIZADAS[Source.Name],,0)</f>
        <v>Cobros Abril Canal Fijo</v>
      </c>
      <c r="B4049" s="18">
        <f>VLOOKUP(J4049,Ref!A:C,3,0)</f>
        <v>0</v>
      </c>
      <c r="C4049" s="18">
        <f>VLOOKUP(J4049,Ref!A:D,4,0)</f>
        <v>0</v>
      </c>
      <c r="D4049" s="18" t="str">
        <f t="shared" si="189"/>
        <v>14/may</v>
      </c>
      <c r="E4049" s="18">
        <f t="shared" si="190"/>
        <v>5</v>
      </c>
      <c r="F4049" s="18">
        <v>1</v>
      </c>
      <c r="G4049" s="18">
        <f t="shared" si="191"/>
        <v>0</v>
      </c>
      <c r="H4049" s="3">
        <v>46156.743067129632</v>
      </c>
      <c r="I4049">
        <v>68268742</v>
      </c>
      <c r="J4049" t="s">
        <v>2021</v>
      </c>
      <c r="K4049" t="s">
        <v>1968</v>
      </c>
      <c r="L4049" t="s">
        <v>1969</v>
      </c>
      <c r="M4049" t="s">
        <v>1970</v>
      </c>
      <c r="O4049">
        <v>366005850000</v>
      </c>
      <c r="P4049">
        <v>16018</v>
      </c>
      <c r="Q4049">
        <v>-5</v>
      </c>
      <c r="R4049">
        <v>1</v>
      </c>
      <c r="S4049">
        <v>68268742</v>
      </c>
      <c r="U4049" t="s">
        <v>180</v>
      </c>
      <c r="W4049" t="s">
        <v>181</v>
      </c>
      <c r="X4049">
        <v>366005850000</v>
      </c>
      <c r="Y4049" t="s">
        <v>65</v>
      </c>
      <c r="Z4049" t="s">
        <v>66</v>
      </c>
      <c r="AF4049" t="s">
        <v>1976</v>
      </c>
      <c r="AG4049" t="s">
        <v>1972</v>
      </c>
      <c r="AL4049">
        <v>5</v>
      </c>
      <c r="AN4049" t="s">
        <v>1974</v>
      </c>
      <c r="AO4049">
        <v>0</v>
      </c>
      <c r="AQ4049">
        <v>2258488</v>
      </c>
      <c r="AR4049" t="s">
        <v>4605</v>
      </c>
      <c r="AS4049" t="s">
        <v>5883</v>
      </c>
      <c r="AT4049" t="s">
        <v>2022</v>
      </c>
    </row>
    <row r="4050" spans="1:46" x14ac:dyDescent="0.25">
      <c r="A4050" t="str">
        <f>_xlfn.XLOOKUP(I4050,UTILIZADAS[Contacto1],UTILIZADAS[Source.Name],,0)</f>
        <v>Cobros Abril Canal Fijo</v>
      </c>
      <c r="B4050" s="18">
        <f>VLOOKUP(J4050,Ref!A:C,3,0)</f>
        <v>0</v>
      </c>
      <c r="C4050" s="18">
        <f>VLOOKUP(J4050,Ref!A:D,4,0)</f>
        <v>0</v>
      </c>
      <c r="D4050" s="18" t="str">
        <f t="shared" si="189"/>
        <v>19/may</v>
      </c>
      <c r="E4050" s="18">
        <f t="shared" si="190"/>
        <v>5</v>
      </c>
      <c r="F4050" s="18">
        <v>1</v>
      </c>
      <c r="G4050" s="18">
        <f t="shared" si="191"/>
        <v>0</v>
      </c>
      <c r="H4050" s="3">
        <v>46161.416331018518</v>
      </c>
      <c r="I4050">
        <v>68268742</v>
      </c>
      <c r="J4050" t="s">
        <v>2021</v>
      </c>
      <c r="K4050" t="s">
        <v>1968</v>
      </c>
      <c r="L4050" t="s">
        <v>1969</v>
      </c>
      <c r="M4050" t="s">
        <v>1970</v>
      </c>
      <c r="O4050">
        <v>366005850000</v>
      </c>
      <c r="P4050">
        <v>16018</v>
      </c>
      <c r="Q4050">
        <v>-5</v>
      </c>
      <c r="R4050">
        <v>1</v>
      </c>
      <c r="S4050">
        <v>68268742</v>
      </c>
      <c r="U4050" t="s">
        <v>180</v>
      </c>
      <c r="W4050" t="s">
        <v>181</v>
      </c>
      <c r="X4050">
        <v>366005850000</v>
      </c>
      <c r="Y4050" t="s">
        <v>65</v>
      </c>
      <c r="Z4050" t="s">
        <v>66</v>
      </c>
      <c r="AF4050" t="s">
        <v>1976</v>
      </c>
      <c r="AG4050" t="s">
        <v>1972</v>
      </c>
      <c r="AL4050">
        <v>5</v>
      </c>
      <c r="AN4050" t="s">
        <v>1974</v>
      </c>
      <c r="AO4050">
        <v>0</v>
      </c>
      <c r="AQ4050">
        <v>2258488</v>
      </c>
      <c r="AR4050" t="s">
        <v>4605</v>
      </c>
      <c r="AS4050" t="s">
        <v>5883</v>
      </c>
      <c r="AT4050" t="s">
        <v>2022</v>
      </c>
    </row>
    <row r="4051" spans="1:46" x14ac:dyDescent="0.25">
      <c r="A4051" t="str">
        <f>_xlfn.XLOOKUP(I4051,UTILIZADAS[Contacto1],UTILIZADAS[Source.Name],,0)</f>
        <v>Cobros Abril Canal Fijo</v>
      </c>
      <c r="B4051" s="18">
        <f>VLOOKUP(J4051,Ref!A:C,3,0)</f>
        <v>0</v>
      </c>
      <c r="C4051" s="18">
        <f>VLOOKUP(J4051,Ref!A:D,4,0)</f>
        <v>0</v>
      </c>
      <c r="D4051" s="18" t="str">
        <f t="shared" si="189"/>
        <v>20/may</v>
      </c>
      <c r="E4051" s="18">
        <f t="shared" si="190"/>
        <v>5</v>
      </c>
      <c r="F4051" s="18">
        <v>1</v>
      </c>
      <c r="G4051" s="18">
        <f t="shared" si="191"/>
        <v>0</v>
      </c>
      <c r="H4051" s="3">
        <v>46162.62871527778</v>
      </c>
      <c r="I4051">
        <v>68268742</v>
      </c>
      <c r="J4051" t="s">
        <v>2021</v>
      </c>
      <c r="K4051" t="s">
        <v>1968</v>
      </c>
      <c r="L4051" t="s">
        <v>1969</v>
      </c>
      <c r="M4051" t="s">
        <v>1970</v>
      </c>
      <c r="O4051">
        <v>366005850000</v>
      </c>
      <c r="P4051">
        <v>16018</v>
      </c>
      <c r="Q4051">
        <v>-5</v>
      </c>
      <c r="R4051">
        <v>1</v>
      </c>
      <c r="S4051">
        <v>68268742</v>
      </c>
      <c r="U4051" t="s">
        <v>180</v>
      </c>
      <c r="W4051" t="s">
        <v>181</v>
      </c>
      <c r="X4051">
        <v>366005850000</v>
      </c>
      <c r="Y4051" t="s">
        <v>65</v>
      </c>
      <c r="Z4051" t="s">
        <v>66</v>
      </c>
      <c r="AF4051" t="s">
        <v>1976</v>
      </c>
      <c r="AG4051" t="s">
        <v>1972</v>
      </c>
      <c r="AL4051">
        <v>5</v>
      </c>
      <c r="AN4051" t="s">
        <v>1974</v>
      </c>
      <c r="AO4051">
        <v>0</v>
      </c>
      <c r="AQ4051">
        <v>2258488</v>
      </c>
      <c r="AR4051" t="s">
        <v>4605</v>
      </c>
      <c r="AS4051" t="s">
        <v>5883</v>
      </c>
      <c r="AT4051" t="s">
        <v>2022</v>
      </c>
    </row>
    <row r="4052" spans="1:46" x14ac:dyDescent="0.25">
      <c r="A4052" t="str">
        <f>_xlfn.XLOOKUP(I4052,UTILIZADAS[Contacto1],UTILIZADAS[Source.Name],,0)</f>
        <v>Cobros Abril Canal Fijo</v>
      </c>
      <c r="B4052" s="18">
        <f>VLOOKUP(J4052,Ref!A:C,3,0)</f>
        <v>1</v>
      </c>
      <c r="C4052" s="18">
        <f>VLOOKUP(J4052,Ref!A:D,4,0)</f>
        <v>1</v>
      </c>
      <c r="D4052" s="18" t="str">
        <f t="shared" si="189"/>
        <v>21/may</v>
      </c>
      <c r="E4052" s="18">
        <f t="shared" si="190"/>
        <v>5</v>
      </c>
      <c r="F4052" s="18">
        <v>1</v>
      </c>
      <c r="G4052" s="18">
        <f t="shared" si="191"/>
        <v>1</v>
      </c>
      <c r="H4052" s="3">
        <v>46163.630555555559</v>
      </c>
      <c r="I4052">
        <v>68268742</v>
      </c>
      <c r="J4052">
        <v>6003</v>
      </c>
      <c r="K4052" t="s">
        <v>1983</v>
      </c>
      <c r="L4052" t="s">
        <v>1897</v>
      </c>
      <c r="M4052" t="s">
        <v>1970</v>
      </c>
      <c r="O4052">
        <v>366005850000</v>
      </c>
      <c r="P4052">
        <v>16018</v>
      </c>
      <c r="Q4052">
        <v>-5</v>
      </c>
      <c r="R4052">
        <v>1</v>
      </c>
      <c r="S4052">
        <v>68268742</v>
      </c>
      <c r="U4052" t="s">
        <v>180</v>
      </c>
      <c r="W4052" t="s">
        <v>181</v>
      </c>
      <c r="X4052">
        <v>366005850000</v>
      </c>
      <c r="Y4052" t="s">
        <v>65</v>
      </c>
      <c r="Z4052" t="s">
        <v>66</v>
      </c>
      <c r="AF4052" t="s">
        <v>1976</v>
      </c>
      <c r="AG4052" t="s">
        <v>1972</v>
      </c>
      <c r="AL4052">
        <v>49</v>
      </c>
      <c r="AM4052" t="s">
        <v>1979</v>
      </c>
      <c r="AN4052" t="s">
        <v>1987</v>
      </c>
      <c r="AO4052">
        <v>0</v>
      </c>
      <c r="AQ4052">
        <v>2258488</v>
      </c>
      <c r="AR4052" t="s">
        <v>4605</v>
      </c>
      <c r="AS4052" t="s">
        <v>5883</v>
      </c>
      <c r="AT4052" t="s">
        <v>1892</v>
      </c>
    </row>
    <row r="4053" spans="1:46" x14ac:dyDescent="0.25">
      <c r="A4053" t="str">
        <f>_xlfn.XLOOKUP(I4053,UTILIZADAS[Contacto1],UTILIZADAS[Source.Name],,0)</f>
        <v>Cobros Abril Canal Fijo</v>
      </c>
      <c r="B4053" s="18">
        <f>VLOOKUP(J4053,Ref!A:C,3,0)</f>
        <v>0</v>
      </c>
      <c r="C4053" s="18">
        <f>VLOOKUP(J4053,Ref!A:D,4,0)</f>
        <v>0</v>
      </c>
      <c r="D4053" s="18" t="str">
        <f t="shared" si="189"/>
        <v>12/may</v>
      </c>
      <c r="E4053" s="18">
        <f t="shared" si="190"/>
        <v>4</v>
      </c>
      <c r="F4053" s="18">
        <v>1</v>
      </c>
      <c r="G4053" s="18">
        <f t="shared" si="191"/>
        <v>0</v>
      </c>
      <c r="H4053" s="3">
        <v>46154.662986111114</v>
      </c>
      <c r="I4053">
        <v>68276190</v>
      </c>
      <c r="J4053" t="s">
        <v>2021</v>
      </c>
      <c r="K4053" t="s">
        <v>1968</v>
      </c>
      <c r="L4053" t="s">
        <v>1969</v>
      </c>
      <c r="M4053" t="s">
        <v>1970</v>
      </c>
      <c r="O4053">
        <v>353352820000</v>
      </c>
      <c r="P4053">
        <v>16018</v>
      </c>
      <c r="Q4053">
        <v>-5</v>
      </c>
      <c r="R4053">
        <v>1</v>
      </c>
      <c r="S4053">
        <v>68276190</v>
      </c>
      <c r="U4053" t="s">
        <v>2394</v>
      </c>
      <c r="W4053" t="s">
        <v>3965</v>
      </c>
      <c r="X4053">
        <v>353352820000</v>
      </c>
      <c r="Y4053" t="s">
        <v>65</v>
      </c>
      <c r="Z4053" t="s">
        <v>66</v>
      </c>
      <c r="AF4053" t="s">
        <v>1976</v>
      </c>
      <c r="AG4053" t="s">
        <v>1972</v>
      </c>
      <c r="AL4053">
        <v>5</v>
      </c>
      <c r="AN4053" t="s">
        <v>1974</v>
      </c>
      <c r="AO4053">
        <v>0</v>
      </c>
      <c r="AQ4053">
        <v>2258489</v>
      </c>
      <c r="AR4053" t="s">
        <v>4605</v>
      </c>
      <c r="AS4053" t="s">
        <v>5883</v>
      </c>
      <c r="AT4053" t="s">
        <v>2022</v>
      </c>
    </row>
    <row r="4054" spans="1:46" x14ac:dyDescent="0.25">
      <c r="A4054" t="str">
        <f>_xlfn.XLOOKUP(I4054,UTILIZADAS[Contacto1],UTILIZADAS[Source.Name],,0)</f>
        <v>Cobros Abril Canal Fijo</v>
      </c>
      <c r="B4054" s="18">
        <f>VLOOKUP(J4054,Ref!A:C,3,0)</f>
        <v>0</v>
      </c>
      <c r="C4054" s="18">
        <f>VLOOKUP(J4054,Ref!A:D,4,0)</f>
        <v>0</v>
      </c>
      <c r="D4054" s="18" t="str">
        <f t="shared" si="189"/>
        <v>14/may</v>
      </c>
      <c r="E4054" s="18">
        <f t="shared" si="190"/>
        <v>4</v>
      </c>
      <c r="F4054" s="18">
        <v>1</v>
      </c>
      <c r="G4054" s="18">
        <f t="shared" si="191"/>
        <v>0</v>
      </c>
      <c r="H4054" s="3">
        <v>46156.744768518518</v>
      </c>
      <c r="I4054">
        <v>68276190</v>
      </c>
      <c r="J4054" t="s">
        <v>2021</v>
      </c>
      <c r="K4054" t="s">
        <v>1968</v>
      </c>
      <c r="L4054" t="s">
        <v>1969</v>
      </c>
      <c r="M4054" t="s">
        <v>1970</v>
      </c>
      <c r="O4054">
        <v>353352820000</v>
      </c>
      <c r="P4054">
        <v>16018</v>
      </c>
      <c r="Q4054">
        <v>-5</v>
      </c>
      <c r="R4054">
        <v>1</v>
      </c>
      <c r="S4054">
        <v>68276190</v>
      </c>
      <c r="U4054" t="s">
        <v>2394</v>
      </c>
      <c r="W4054" t="s">
        <v>3965</v>
      </c>
      <c r="X4054">
        <v>353352820000</v>
      </c>
      <c r="Y4054" t="s">
        <v>65</v>
      </c>
      <c r="Z4054" t="s">
        <v>66</v>
      </c>
      <c r="AF4054" t="s">
        <v>1976</v>
      </c>
      <c r="AG4054" t="s">
        <v>1972</v>
      </c>
      <c r="AL4054">
        <v>5</v>
      </c>
      <c r="AN4054" t="s">
        <v>1974</v>
      </c>
      <c r="AO4054">
        <v>0</v>
      </c>
      <c r="AQ4054">
        <v>2258489</v>
      </c>
      <c r="AR4054" t="s">
        <v>4605</v>
      </c>
      <c r="AS4054" t="s">
        <v>5883</v>
      </c>
      <c r="AT4054" t="s">
        <v>2022</v>
      </c>
    </row>
    <row r="4055" spans="1:46" x14ac:dyDescent="0.25">
      <c r="A4055" t="str">
        <f>_xlfn.XLOOKUP(I4055,UTILIZADAS[Contacto1],UTILIZADAS[Source.Name],,0)</f>
        <v>Cobros Abril Canal Fijo</v>
      </c>
      <c r="B4055" s="18">
        <f>VLOOKUP(J4055,Ref!A:C,3,0)</f>
        <v>0</v>
      </c>
      <c r="C4055" s="18">
        <f>VLOOKUP(J4055,Ref!A:D,4,0)</f>
        <v>0</v>
      </c>
      <c r="D4055" s="18" t="str">
        <f t="shared" si="189"/>
        <v>19/may</v>
      </c>
      <c r="E4055" s="18">
        <f t="shared" si="190"/>
        <v>4</v>
      </c>
      <c r="F4055" s="18">
        <v>1</v>
      </c>
      <c r="G4055" s="18">
        <f t="shared" si="191"/>
        <v>0</v>
      </c>
      <c r="H4055" s="3">
        <v>46161.41684027778</v>
      </c>
      <c r="I4055">
        <v>68276190</v>
      </c>
      <c r="J4055" t="s">
        <v>2021</v>
      </c>
      <c r="K4055" t="s">
        <v>1968</v>
      </c>
      <c r="L4055" t="s">
        <v>1969</v>
      </c>
      <c r="M4055" t="s">
        <v>1970</v>
      </c>
      <c r="O4055">
        <v>353352820000</v>
      </c>
      <c r="P4055">
        <v>16018</v>
      </c>
      <c r="Q4055">
        <v>-5</v>
      </c>
      <c r="R4055">
        <v>1</v>
      </c>
      <c r="S4055">
        <v>68276190</v>
      </c>
      <c r="U4055" t="s">
        <v>2394</v>
      </c>
      <c r="W4055" t="s">
        <v>3965</v>
      </c>
      <c r="X4055">
        <v>353352820000</v>
      </c>
      <c r="Y4055" t="s">
        <v>65</v>
      </c>
      <c r="Z4055" t="s">
        <v>66</v>
      </c>
      <c r="AF4055" t="s">
        <v>1976</v>
      </c>
      <c r="AG4055" t="s">
        <v>1972</v>
      </c>
      <c r="AL4055">
        <v>5</v>
      </c>
      <c r="AN4055" t="s">
        <v>1974</v>
      </c>
      <c r="AO4055">
        <v>0</v>
      </c>
      <c r="AQ4055">
        <v>2258489</v>
      </c>
      <c r="AR4055" t="s">
        <v>4605</v>
      </c>
      <c r="AS4055" t="s">
        <v>5883</v>
      </c>
      <c r="AT4055" t="s">
        <v>2022</v>
      </c>
    </row>
    <row r="4056" spans="1:46" x14ac:dyDescent="0.25">
      <c r="A4056" t="str">
        <f>_xlfn.XLOOKUP(I4056,UTILIZADAS[Contacto1],UTILIZADAS[Source.Name],,0)</f>
        <v>Cobros Abril Canal Fijo</v>
      </c>
      <c r="B4056" s="18">
        <f>VLOOKUP(J4056,Ref!A:C,3,0)</f>
        <v>1</v>
      </c>
      <c r="C4056" s="18">
        <f>VLOOKUP(J4056,Ref!A:D,4,0)</f>
        <v>1</v>
      </c>
      <c r="D4056" s="18" t="str">
        <f t="shared" si="189"/>
        <v>20/may</v>
      </c>
      <c r="E4056" s="18">
        <f t="shared" si="190"/>
        <v>4</v>
      </c>
      <c r="F4056" s="18">
        <v>1</v>
      </c>
      <c r="G4056" s="18">
        <f t="shared" si="191"/>
        <v>1</v>
      </c>
      <c r="H4056" s="3">
        <v>46162.628518518519</v>
      </c>
      <c r="I4056">
        <v>68276190</v>
      </c>
      <c r="J4056">
        <v>6007</v>
      </c>
      <c r="K4056" t="s">
        <v>1983</v>
      </c>
      <c r="L4056" t="s">
        <v>1897</v>
      </c>
      <c r="M4056" t="s">
        <v>1970</v>
      </c>
      <c r="O4056">
        <v>353352820000</v>
      </c>
      <c r="P4056">
        <v>16018</v>
      </c>
      <c r="Q4056">
        <v>-5</v>
      </c>
      <c r="R4056">
        <v>1</v>
      </c>
      <c r="S4056">
        <v>68276190</v>
      </c>
      <c r="U4056" t="s">
        <v>2394</v>
      </c>
      <c r="W4056" t="s">
        <v>3965</v>
      </c>
      <c r="X4056">
        <v>353352820000</v>
      </c>
      <c r="Y4056" t="s">
        <v>65</v>
      </c>
      <c r="Z4056" t="s">
        <v>66</v>
      </c>
      <c r="AF4056" t="s">
        <v>1976</v>
      </c>
      <c r="AG4056" t="s">
        <v>1972</v>
      </c>
      <c r="AL4056">
        <v>138</v>
      </c>
      <c r="AM4056" t="s">
        <v>1979</v>
      </c>
      <c r="AN4056" t="s">
        <v>1987</v>
      </c>
      <c r="AO4056">
        <v>0</v>
      </c>
      <c r="AQ4056">
        <v>2258489</v>
      </c>
      <c r="AR4056" t="s">
        <v>4605</v>
      </c>
      <c r="AS4056" t="s">
        <v>5883</v>
      </c>
      <c r="AT4056" t="s">
        <v>1898</v>
      </c>
    </row>
    <row r="4057" spans="1:46" x14ac:dyDescent="0.25">
      <c r="A4057" t="e">
        <f>_xlfn.XLOOKUP(I4057,UTILIZADAS[Contacto1],UTILIZADAS[Source.Name],,0)</f>
        <v>#N/A</v>
      </c>
      <c r="B4057" s="18">
        <f>VLOOKUP(J4057,Ref!A:C,3,0)</f>
        <v>0</v>
      </c>
      <c r="C4057" s="18">
        <f>VLOOKUP(J4057,Ref!A:D,4,0)</f>
        <v>0</v>
      </c>
      <c r="D4057" s="18" t="str">
        <f t="shared" si="189"/>
        <v>14/may</v>
      </c>
      <c r="E4057" s="18">
        <f t="shared" si="190"/>
        <v>1</v>
      </c>
      <c r="F4057" s="18">
        <v>1</v>
      </c>
      <c r="G4057" s="18">
        <f t="shared" si="191"/>
        <v>1</v>
      </c>
      <c r="H4057" s="3">
        <v>46156.430092592593</v>
      </c>
      <c r="I4057">
        <v>68283213</v>
      </c>
      <c r="J4057">
        <v>6004</v>
      </c>
      <c r="K4057" t="s">
        <v>1983</v>
      </c>
      <c r="L4057" t="s">
        <v>1897</v>
      </c>
      <c r="M4057" t="s">
        <v>1970</v>
      </c>
      <c r="P4057">
        <v>998</v>
      </c>
      <c r="Q4057">
        <v>0</v>
      </c>
      <c r="S4057">
        <v>68283213</v>
      </c>
      <c r="AF4057" t="s">
        <v>1976</v>
      </c>
      <c r="AG4057" t="s">
        <v>1972</v>
      </c>
      <c r="AL4057">
        <v>64</v>
      </c>
      <c r="AM4057" t="s">
        <v>1979</v>
      </c>
      <c r="AN4057" t="s">
        <v>1977</v>
      </c>
      <c r="AO4057">
        <v>0</v>
      </c>
      <c r="AQ4057">
        <v>2258926</v>
      </c>
      <c r="AR4057" t="s">
        <v>1978</v>
      </c>
      <c r="AT4057" t="s">
        <v>1984</v>
      </c>
    </row>
    <row r="4058" spans="1:46" x14ac:dyDescent="0.25">
      <c r="A4058" t="str">
        <f>_xlfn.XLOOKUP(I4058,UTILIZADAS[Contacto1],UTILIZADAS[Source.Name],,0)</f>
        <v>Cobros Abril Canal Fijo</v>
      </c>
      <c r="B4058" s="18">
        <f>VLOOKUP(J4058,Ref!A:C,3,0)</f>
        <v>0</v>
      </c>
      <c r="C4058" s="18">
        <f>VLOOKUP(J4058,Ref!A:D,4,0)</f>
        <v>0</v>
      </c>
      <c r="D4058" s="18" t="str">
        <f t="shared" si="189"/>
        <v>12/may</v>
      </c>
      <c r="E4058" s="18">
        <f t="shared" si="190"/>
        <v>2</v>
      </c>
      <c r="F4058" s="18">
        <v>1</v>
      </c>
      <c r="G4058" s="18">
        <f t="shared" si="191"/>
        <v>0</v>
      </c>
      <c r="H4058" s="3">
        <v>46154.663252314815</v>
      </c>
      <c r="I4058">
        <v>68284706</v>
      </c>
      <c r="J4058" t="s">
        <v>2021</v>
      </c>
      <c r="K4058" t="s">
        <v>1968</v>
      </c>
      <c r="L4058" t="s">
        <v>1969</v>
      </c>
      <c r="M4058" t="s">
        <v>1970</v>
      </c>
      <c r="O4058">
        <v>368030360000</v>
      </c>
      <c r="P4058">
        <v>16018</v>
      </c>
      <c r="Q4058">
        <v>-5</v>
      </c>
      <c r="R4058">
        <v>1</v>
      </c>
      <c r="S4058">
        <v>68284706</v>
      </c>
      <c r="U4058" t="s">
        <v>2439</v>
      </c>
      <c r="W4058" t="s">
        <v>4018</v>
      </c>
      <c r="X4058">
        <v>368030360000</v>
      </c>
      <c r="Y4058" t="s">
        <v>65</v>
      </c>
      <c r="Z4058" t="s">
        <v>66</v>
      </c>
      <c r="AF4058" t="s">
        <v>1976</v>
      </c>
      <c r="AG4058" t="s">
        <v>1972</v>
      </c>
      <c r="AL4058">
        <v>5</v>
      </c>
      <c r="AN4058" t="s">
        <v>1974</v>
      </c>
      <c r="AO4058">
        <v>0</v>
      </c>
      <c r="AQ4058">
        <v>2258490</v>
      </c>
      <c r="AR4058" t="s">
        <v>4605</v>
      </c>
      <c r="AS4058" t="s">
        <v>5883</v>
      </c>
      <c r="AT4058" t="s">
        <v>2022</v>
      </c>
    </row>
    <row r="4059" spans="1:46" x14ac:dyDescent="0.25">
      <c r="A4059" t="str">
        <f>_xlfn.XLOOKUP(I4059,UTILIZADAS[Contacto1],UTILIZADAS[Source.Name],,0)</f>
        <v>Cobros Abril Canal Fijo</v>
      </c>
      <c r="B4059" s="18">
        <f>VLOOKUP(J4059,Ref!A:C,3,0)</f>
        <v>1</v>
      </c>
      <c r="C4059" s="18">
        <f>VLOOKUP(J4059,Ref!A:D,4,0)</f>
        <v>1</v>
      </c>
      <c r="D4059" s="18" t="str">
        <f t="shared" si="189"/>
        <v>14/may</v>
      </c>
      <c r="E4059" s="18">
        <f t="shared" si="190"/>
        <v>2</v>
      </c>
      <c r="F4059" s="18">
        <v>1</v>
      </c>
      <c r="G4059" s="18">
        <f t="shared" si="191"/>
        <v>1</v>
      </c>
      <c r="H4059" s="3">
        <v>46156.744560185187</v>
      </c>
      <c r="I4059">
        <v>68284706</v>
      </c>
      <c r="J4059">
        <v>6003</v>
      </c>
      <c r="K4059" t="s">
        <v>1983</v>
      </c>
      <c r="L4059" t="s">
        <v>1897</v>
      </c>
      <c r="M4059" t="s">
        <v>1970</v>
      </c>
      <c r="O4059">
        <v>368030360000</v>
      </c>
      <c r="P4059">
        <v>16018</v>
      </c>
      <c r="Q4059">
        <v>-5</v>
      </c>
      <c r="R4059">
        <v>1</v>
      </c>
      <c r="S4059">
        <v>68284706</v>
      </c>
      <c r="U4059" t="s">
        <v>2439</v>
      </c>
      <c r="W4059" t="s">
        <v>4018</v>
      </c>
      <c r="X4059">
        <v>368030360000</v>
      </c>
      <c r="Y4059" t="s">
        <v>65</v>
      </c>
      <c r="Z4059" t="s">
        <v>66</v>
      </c>
      <c r="AF4059" t="s">
        <v>1976</v>
      </c>
      <c r="AG4059" t="s">
        <v>1972</v>
      </c>
      <c r="AL4059">
        <v>28</v>
      </c>
      <c r="AM4059" t="s">
        <v>1979</v>
      </c>
      <c r="AN4059" t="s">
        <v>1987</v>
      </c>
      <c r="AO4059">
        <v>0</v>
      </c>
      <c r="AQ4059">
        <v>2258490</v>
      </c>
      <c r="AR4059" t="s">
        <v>4605</v>
      </c>
      <c r="AS4059" t="s">
        <v>5883</v>
      </c>
      <c r="AT4059" t="s">
        <v>1892</v>
      </c>
    </row>
    <row r="4060" spans="1:46" x14ac:dyDescent="0.25">
      <c r="A4060" t="str">
        <f>_xlfn.XLOOKUP(I4060,UTILIZADAS[Contacto1],UTILIZADAS[Source.Name],,0)</f>
        <v>Cobros Abril Canal Fijo</v>
      </c>
      <c r="B4060" s="18">
        <f>VLOOKUP(J4060,Ref!A:C,3,0)</f>
        <v>0</v>
      </c>
      <c r="C4060" s="18">
        <f>VLOOKUP(J4060,Ref!A:D,4,0)</f>
        <v>0</v>
      </c>
      <c r="D4060" s="18" t="str">
        <f t="shared" si="189"/>
        <v>12/may</v>
      </c>
      <c r="E4060" s="18">
        <f t="shared" si="190"/>
        <v>6</v>
      </c>
      <c r="F4060" s="18">
        <v>1</v>
      </c>
      <c r="G4060" s="18">
        <f t="shared" si="191"/>
        <v>0</v>
      </c>
      <c r="H4060" s="3">
        <v>46154.663703703707</v>
      </c>
      <c r="I4060">
        <v>68285741</v>
      </c>
      <c r="J4060" t="s">
        <v>2021</v>
      </c>
      <c r="K4060" t="s">
        <v>1968</v>
      </c>
      <c r="L4060" t="s">
        <v>1969</v>
      </c>
      <c r="M4060" t="s">
        <v>1970</v>
      </c>
      <c r="O4060">
        <v>355381640000</v>
      </c>
      <c r="P4060">
        <v>16018</v>
      </c>
      <c r="Q4060">
        <v>-5</v>
      </c>
      <c r="R4060">
        <v>1</v>
      </c>
      <c r="S4060">
        <v>68285741</v>
      </c>
      <c r="U4060" t="s">
        <v>2311</v>
      </c>
      <c r="W4060" t="s">
        <v>1191</v>
      </c>
      <c r="X4060">
        <v>355381640000</v>
      </c>
      <c r="Y4060" t="s">
        <v>85</v>
      </c>
      <c r="Z4060" t="s">
        <v>66</v>
      </c>
      <c r="AF4060" t="s">
        <v>1976</v>
      </c>
      <c r="AG4060" t="s">
        <v>1972</v>
      </c>
      <c r="AL4060">
        <v>5</v>
      </c>
      <c r="AN4060" t="s">
        <v>1974</v>
      </c>
      <c r="AO4060">
        <v>0</v>
      </c>
      <c r="AQ4060">
        <v>2258491</v>
      </c>
      <c r="AR4060" t="s">
        <v>4605</v>
      </c>
      <c r="AS4060" t="s">
        <v>5883</v>
      </c>
      <c r="AT4060" t="s">
        <v>2022</v>
      </c>
    </row>
    <row r="4061" spans="1:46" x14ac:dyDescent="0.25">
      <c r="A4061" t="str">
        <f>_xlfn.XLOOKUP(I4061,UTILIZADAS[Contacto1],UTILIZADAS[Source.Name],,0)</f>
        <v>Cobros Abril Canal Fijo</v>
      </c>
      <c r="B4061" s="18">
        <f>VLOOKUP(J4061,Ref!A:C,3,0)</f>
        <v>0</v>
      </c>
      <c r="C4061" s="18">
        <f>VLOOKUP(J4061,Ref!A:D,4,0)</f>
        <v>0</v>
      </c>
      <c r="D4061" s="18" t="str">
        <f t="shared" si="189"/>
        <v>14/may</v>
      </c>
      <c r="E4061" s="18">
        <f t="shared" si="190"/>
        <v>6</v>
      </c>
      <c r="F4061" s="18">
        <v>1</v>
      </c>
      <c r="G4061" s="18">
        <f t="shared" si="191"/>
        <v>0</v>
      </c>
      <c r="H4061" s="3">
        <v>46156.74491898148</v>
      </c>
      <c r="I4061">
        <v>68285741</v>
      </c>
      <c r="J4061" t="s">
        <v>2021</v>
      </c>
      <c r="K4061" t="s">
        <v>1968</v>
      </c>
      <c r="L4061" t="s">
        <v>1969</v>
      </c>
      <c r="M4061" t="s">
        <v>1970</v>
      </c>
      <c r="O4061">
        <v>355381640000</v>
      </c>
      <c r="P4061">
        <v>16018</v>
      </c>
      <c r="Q4061">
        <v>-5</v>
      </c>
      <c r="R4061">
        <v>1</v>
      </c>
      <c r="S4061">
        <v>68285741</v>
      </c>
      <c r="U4061" t="s">
        <v>2311</v>
      </c>
      <c r="W4061" t="s">
        <v>1191</v>
      </c>
      <c r="X4061">
        <v>355381640000</v>
      </c>
      <c r="Y4061" t="s">
        <v>85</v>
      </c>
      <c r="Z4061" t="s">
        <v>66</v>
      </c>
      <c r="AF4061" t="s">
        <v>1976</v>
      </c>
      <c r="AG4061" t="s">
        <v>1972</v>
      </c>
      <c r="AL4061">
        <v>5</v>
      </c>
      <c r="AN4061" t="s">
        <v>1974</v>
      </c>
      <c r="AO4061">
        <v>0</v>
      </c>
      <c r="AQ4061">
        <v>2258491</v>
      </c>
      <c r="AR4061" t="s">
        <v>4605</v>
      </c>
      <c r="AS4061" t="s">
        <v>5883</v>
      </c>
      <c r="AT4061" t="s">
        <v>2022</v>
      </c>
    </row>
    <row r="4062" spans="1:46" x14ac:dyDescent="0.25">
      <c r="A4062" t="str">
        <f>_xlfn.XLOOKUP(I4062,UTILIZADAS[Contacto1],UTILIZADAS[Source.Name],,0)</f>
        <v>Cobros Abril Canal Fijo</v>
      </c>
      <c r="B4062" s="18">
        <f>VLOOKUP(J4062,Ref!A:C,3,0)</f>
        <v>0</v>
      </c>
      <c r="C4062" s="18">
        <f>VLOOKUP(J4062,Ref!A:D,4,0)</f>
        <v>0</v>
      </c>
      <c r="D4062" s="18" t="str">
        <f t="shared" si="189"/>
        <v>19/may</v>
      </c>
      <c r="E4062" s="18">
        <f t="shared" si="190"/>
        <v>6</v>
      </c>
      <c r="F4062" s="18">
        <v>1</v>
      </c>
      <c r="G4062" s="18">
        <f t="shared" si="191"/>
        <v>0</v>
      </c>
      <c r="H4062" s="3">
        <v>46161.417002314818</v>
      </c>
      <c r="I4062">
        <v>68285741</v>
      </c>
      <c r="J4062" t="s">
        <v>2021</v>
      </c>
      <c r="K4062" t="s">
        <v>1968</v>
      </c>
      <c r="L4062" t="s">
        <v>1969</v>
      </c>
      <c r="M4062" t="s">
        <v>1970</v>
      </c>
      <c r="O4062">
        <v>355381640000</v>
      </c>
      <c r="P4062">
        <v>16018</v>
      </c>
      <c r="Q4062">
        <v>-5</v>
      </c>
      <c r="R4062">
        <v>1</v>
      </c>
      <c r="S4062">
        <v>68285741</v>
      </c>
      <c r="U4062" t="s">
        <v>2311</v>
      </c>
      <c r="W4062" t="s">
        <v>1191</v>
      </c>
      <c r="X4062">
        <v>355381640000</v>
      </c>
      <c r="Y4062" t="s">
        <v>85</v>
      </c>
      <c r="Z4062" t="s">
        <v>66</v>
      </c>
      <c r="AF4062" t="s">
        <v>1976</v>
      </c>
      <c r="AG4062" t="s">
        <v>1972</v>
      </c>
      <c r="AL4062">
        <v>5</v>
      </c>
      <c r="AN4062" t="s">
        <v>1974</v>
      </c>
      <c r="AO4062">
        <v>0</v>
      </c>
      <c r="AQ4062">
        <v>2258491</v>
      </c>
      <c r="AR4062" t="s">
        <v>4605</v>
      </c>
      <c r="AS4062" t="s">
        <v>5883</v>
      </c>
      <c r="AT4062" t="s">
        <v>2022</v>
      </c>
    </row>
    <row r="4063" spans="1:46" x14ac:dyDescent="0.25">
      <c r="A4063" t="str">
        <f>_xlfn.XLOOKUP(I4063,UTILIZADAS[Contacto1],UTILIZADAS[Source.Name],,0)</f>
        <v>Cobros Abril Canal Fijo</v>
      </c>
      <c r="B4063" s="18">
        <f>VLOOKUP(J4063,Ref!A:C,3,0)</f>
        <v>0</v>
      </c>
      <c r="C4063" s="18">
        <f>VLOOKUP(J4063,Ref!A:D,4,0)</f>
        <v>0</v>
      </c>
      <c r="D4063" s="18" t="str">
        <f t="shared" si="189"/>
        <v>20/may</v>
      </c>
      <c r="E4063" s="18">
        <f t="shared" si="190"/>
        <v>6</v>
      </c>
      <c r="F4063" s="18">
        <v>1</v>
      </c>
      <c r="G4063" s="18">
        <f t="shared" si="191"/>
        <v>0</v>
      </c>
      <c r="H4063" s="3">
        <v>46162.630925925929</v>
      </c>
      <c r="I4063">
        <v>68285741</v>
      </c>
      <c r="J4063" t="s">
        <v>1967</v>
      </c>
      <c r="K4063" t="s">
        <v>1968</v>
      </c>
      <c r="L4063" t="s">
        <v>1969</v>
      </c>
      <c r="M4063" t="s">
        <v>1970</v>
      </c>
      <c r="O4063">
        <v>355381640000</v>
      </c>
      <c r="P4063">
        <v>16018</v>
      </c>
      <c r="Q4063">
        <v>-5</v>
      </c>
      <c r="R4063">
        <v>1</v>
      </c>
      <c r="S4063">
        <v>68285741</v>
      </c>
      <c r="U4063" t="s">
        <v>2311</v>
      </c>
      <c r="W4063" t="s">
        <v>1191</v>
      </c>
      <c r="X4063">
        <v>355381640000</v>
      </c>
      <c r="Y4063" t="s">
        <v>85</v>
      </c>
      <c r="Z4063" t="s">
        <v>66</v>
      </c>
      <c r="AF4063" t="s">
        <v>1976</v>
      </c>
      <c r="AG4063" t="s">
        <v>1972</v>
      </c>
      <c r="AL4063">
        <v>0</v>
      </c>
      <c r="AN4063" t="s">
        <v>1974</v>
      </c>
      <c r="AO4063">
        <v>0</v>
      </c>
      <c r="AQ4063">
        <v>2258491</v>
      </c>
      <c r="AR4063" t="s">
        <v>4605</v>
      </c>
      <c r="AS4063" t="s">
        <v>5883</v>
      </c>
      <c r="AT4063" t="s">
        <v>1975</v>
      </c>
    </row>
    <row r="4064" spans="1:46" x14ac:dyDescent="0.25">
      <c r="A4064" t="str">
        <f>_xlfn.XLOOKUP(I4064,UTILIZADAS[Contacto1],UTILIZADAS[Source.Name],,0)</f>
        <v>Cobros Abril Canal Fijo</v>
      </c>
      <c r="B4064" s="18">
        <f>VLOOKUP(J4064,Ref!A:C,3,0)</f>
        <v>0</v>
      </c>
      <c r="C4064" s="18">
        <f>VLOOKUP(J4064,Ref!A:D,4,0)</f>
        <v>0</v>
      </c>
      <c r="D4064" s="18" t="str">
        <f t="shared" si="189"/>
        <v>21/may</v>
      </c>
      <c r="E4064" s="18">
        <f t="shared" si="190"/>
        <v>6</v>
      </c>
      <c r="F4064" s="18">
        <v>1</v>
      </c>
      <c r="G4064" s="18">
        <f t="shared" si="191"/>
        <v>0</v>
      </c>
      <c r="H4064" s="3">
        <v>46163.63071759259</v>
      </c>
      <c r="I4064">
        <v>68285741</v>
      </c>
      <c r="J4064" t="s">
        <v>2021</v>
      </c>
      <c r="K4064" t="s">
        <v>1968</v>
      </c>
      <c r="L4064" t="s">
        <v>1969</v>
      </c>
      <c r="M4064" t="s">
        <v>1970</v>
      </c>
      <c r="O4064">
        <v>355381640000</v>
      </c>
      <c r="P4064">
        <v>16018</v>
      </c>
      <c r="Q4064">
        <v>-5</v>
      </c>
      <c r="R4064">
        <v>1</v>
      </c>
      <c r="S4064">
        <v>68285741</v>
      </c>
      <c r="U4064" t="s">
        <v>2311</v>
      </c>
      <c r="W4064" t="s">
        <v>1191</v>
      </c>
      <c r="X4064">
        <v>355381640000</v>
      </c>
      <c r="Y4064" t="s">
        <v>85</v>
      </c>
      <c r="Z4064" t="s">
        <v>66</v>
      </c>
      <c r="AF4064" t="s">
        <v>1976</v>
      </c>
      <c r="AG4064" t="s">
        <v>1972</v>
      </c>
      <c r="AL4064">
        <v>5</v>
      </c>
      <c r="AN4064" t="s">
        <v>1974</v>
      </c>
      <c r="AO4064">
        <v>0</v>
      </c>
      <c r="AQ4064">
        <v>2258491</v>
      </c>
      <c r="AR4064" t="s">
        <v>4605</v>
      </c>
      <c r="AS4064" t="s">
        <v>5883</v>
      </c>
      <c r="AT4064" t="s">
        <v>2022</v>
      </c>
    </row>
    <row r="4065" spans="1:46" x14ac:dyDescent="0.25">
      <c r="A4065" t="str">
        <f>_xlfn.XLOOKUP(I4065,UTILIZADAS[Contacto1],UTILIZADAS[Source.Name],,0)</f>
        <v>Cobros Abril Canal Fijo</v>
      </c>
      <c r="B4065" s="18">
        <f>VLOOKUP(J4065,Ref!A:C,3,0)</f>
        <v>0</v>
      </c>
      <c r="C4065" s="18">
        <f>VLOOKUP(J4065,Ref!A:D,4,0)</f>
        <v>0</v>
      </c>
      <c r="D4065" s="18" t="str">
        <f t="shared" si="189"/>
        <v>22/may</v>
      </c>
      <c r="E4065" s="18">
        <f t="shared" si="190"/>
        <v>6</v>
      </c>
      <c r="F4065" s="18">
        <v>1</v>
      </c>
      <c r="G4065" s="18">
        <f t="shared" si="191"/>
        <v>1</v>
      </c>
      <c r="H4065" s="3">
        <v>46164.469305555554</v>
      </c>
      <c r="I4065">
        <v>68285741</v>
      </c>
      <c r="J4065">
        <v>6004</v>
      </c>
      <c r="K4065" t="s">
        <v>1983</v>
      </c>
      <c r="L4065" t="s">
        <v>1897</v>
      </c>
      <c r="M4065" t="s">
        <v>1970</v>
      </c>
      <c r="O4065">
        <v>355381640000</v>
      </c>
      <c r="P4065">
        <v>16018</v>
      </c>
      <c r="Q4065">
        <v>-5</v>
      </c>
      <c r="R4065">
        <v>1</v>
      </c>
      <c r="S4065">
        <v>68285741</v>
      </c>
      <c r="U4065" t="s">
        <v>2311</v>
      </c>
      <c r="W4065" t="s">
        <v>1191</v>
      </c>
      <c r="X4065">
        <v>355381640000</v>
      </c>
      <c r="Y4065" t="s">
        <v>85</v>
      </c>
      <c r="Z4065" t="s">
        <v>66</v>
      </c>
      <c r="AF4065" t="s">
        <v>1976</v>
      </c>
      <c r="AG4065" t="s">
        <v>1972</v>
      </c>
      <c r="AL4065">
        <v>123</v>
      </c>
      <c r="AM4065" t="s">
        <v>1979</v>
      </c>
      <c r="AN4065" t="s">
        <v>1987</v>
      </c>
      <c r="AO4065">
        <v>0</v>
      </c>
      <c r="AQ4065">
        <v>2258491</v>
      </c>
      <c r="AR4065" t="s">
        <v>4605</v>
      </c>
      <c r="AS4065" t="s">
        <v>5883</v>
      </c>
      <c r="AT4065" t="s">
        <v>1984</v>
      </c>
    </row>
    <row r="4066" spans="1:46" x14ac:dyDescent="0.25">
      <c r="A4066" t="str">
        <f>_xlfn.XLOOKUP(I4066,UTILIZADAS[Contacto1],UTILIZADAS[Source.Name],,0)</f>
        <v>Cobros Abril Canal Fijo</v>
      </c>
      <c r="B4066" s="18">
        <f>VLOOKUP(J4066,Ref!A:C,3,0)</f>
        <v>0</v>
      </c>
      <c r="C4066" s="18">
        <f>VLOOKUP(J4066,Ref!A:D,4,0)</f>
        <v>0</v>
      </c>
      <c r="D4066" s="18" t="str">
        <f t="shared" si="189"/>
        <v>12/may</v>
      </c>
      <c r="E4066" s="18">
        <f t="shared" si="190"/>
        <v>8</v>
      </c>
      <c r="F4066" s="18">
        <v>1</v>
      </c>
      <c r="G4066" s="18">
        <f t="shared" si="191"/>
        <v>0</v>
      </c>
      <c r="H4066" s="3">
        <v>46154.665648148148</v>
      </c>
      <c r="I4066">
        <v>68290890</v>
      </c>
      <c r="J4066" t="s">
        <v>2023</v>
      </c>
      <c r="K4066" t="s">
        <v>1968</v>
      </c>
      <c r="L4066" t="s">
        <v>1969</v>
      </c>
      <c r="M4066" t="s">
        <v>1970</v>
      </c>
      <c r="O4066">
        <v>346448850000</v>
      </c>
      <c r="P4066">
        <v>16018</v>
      </c>
      <c r="Q4066">
        <v>-5</v>
      </c>
      <c r="R4066">
        <v>1</v>
      </c>
      <c r="S4066">
        <v>68290890</v>
      </c>
      <c r="U4066" t="s">
        <v>117</v>
      </c>
      <c r="W4066" t="s">
        <v>118</v>
      </c>
      <c r="X4066">
        <v>346448850000</v>
      </c>
      <c r="Y4066" t="s">
        <v>65</v>
      </c>
      <c r="Z4066" t="s">
        <v>66</v>
      </c>
      <c r="AG4066" t="s">
        <v>1972</v>
      </c>
      <c r="AL4066">
        <v>0</v>
      </c>
      <c r="AN4066" t="s">
        <v>1974</v>
      </c>
      <c r="AO4066">
        <v>0</v>
      </c>
      <c r="AQ4066">
        <v>2258492</v>
      </c>
      <c r="AR4066" t="s">
        <v>4605</v>
      </c>
      <c r="AS4066" t="s">
        <v>5883</v>
      </c>
      <c r="AT4066" t="s">
        <v>2024</v>
      </c>
    </row>
    <row r="4067" spans="1:46" x14ac:dyDescent="0.25">
      <c r="A4067" t="str">
        <f>_xlfn.XLOOKUP(I4067,UTILIZADAS[Contacto1],UTILIZADAS[Source.Name],,0)</f>
        <v>Cobros Abril Canal Fijo</v>
      </c>
      <c r="B4067" s="18">
        <f>VLOOKUP(J4067,Ref!A:C,3,0)</f>
        <v>0</v>
      </c>
      <c r="C4067" s="18">
        <f>VLOOKUP(J4067,Ref!A:D,4,0)</f>
        <v>0</v>
      </c>
      <c r="D4067" s="18" t="str">
        <f t="shared" si="189"/>
        <v>13/may</v>
      </c>
      <c r="E4067" s="18">
        <f t="shared" si="190"/>
        <v>8</v>
      </c>
      <c r="F4067" s="18">
        <v>1</v>
      </c>
      <c r="G4067" s="18">
        <f t="shared" si="191"/>
        <v>0</v>
      </c>
      <c r="H4067" s="3">
        <v>46155.440891203703</v>
      </c>
      <c r="I4067">
        <v>68290890</v>
      </c>
      <c r="J4067" t="s">
        <v>2023</v>
      </c>
      <c r="K4067" t="s">
        <v>1968</v>
      </c>
      <c r="L4067" t="s">
        <v>1969</v>
      </c>
      <c r="M4067" t="s">
        <v>1970</v>
      </c>
      <c r="O4067">
        <v>346448850000</v>
      </c>
      <c r="P4067">
        <v>16018</v>
      </c>
      <c r="Q4067">
        <v>-5</v>
      </c>
      <c r="R4067">
        <v>1</v>
      </c>
      <c r="S4067">
        <v>68290890</v>
      </c>
      <c r="U4067" t="s">
        <v>117</v>
      </c>
      <c r="W4067" t="s">
        <v>118</v>
      </c>
      <c r="X4067">
        <v>346448850000</v>
      </c>
      <c r="Y4067" t="s">
        <v>65</v>
      </c>
      <c r="Z4067" t="s">
        <v>66</v>
      </c>
      <c r="AG4067" t="s">
        <v>1972</v>
      </c>
      <c r="AL4067">
        <v>0</v>
      </c>
      <c r="AN4067" t="s">
        <v>1974</v>
      </c>
      <c r="AO4067">
        <v>0</v>
      </c>
      <c r="AQ4067">
        <v>2258492</v>
      </c>
      <c r="AR4067" t="s">
        <v>4605</v>
      </c>
      <c r="AS4067" t="s">
        <v>5883</v>
      </c>
      <c r="AT4067" t="s">
        <v>2024</v>
      </c>
    </row>
    <row r="4068" spans="1:46" x14ac:dyDescent="0.25">
      <c r="A4068" t="str">
        <f>_xlfn.XLOOKUP(I4068,UTILIZADAS[Contacto1],UTILIZADAS[Source.Name],,0)</f>
        <v>Cobros Abril Canal Fijo</v>
      </c>
      <c r="B4068" s="18">
        <f>VLOOKUP(J4068,Ref!A:C,3,0)</f>
        <v>0</v>
      </c>
      <c r="C4068" s="18">
        <f>VLOOKUP(J4068,Ref!A:D,4,0)</f>
        <v>0</v>
      </c>
      <c r="D4068" s="18" t="str">
        <f t="shared" si="189"/>
        <v>13/may</v>
      </c>
      <c r="E4068" s="18">
        <f t="shared" si="190"/>
        <v>8</v>
      </c>
      <c r="F4068" s="18">
        <v>1</v>
      </c>
      <c r="G4068" s="18">
        <f t="shared" si="191"/>
        <v>0</v>
      </c>
      <c r="H4068" s="3">
        <v>46155.485474537039</v>
      </c>
      <c r="I4068">
        <v>68290890</v>
      </c>
      <c r="J4068" t="s">
        <v>2023</v>
      </c>
      <c r="K4068" t="s">
        <v>1968</v>
      </c>
      <c r="L4068" t="s">
        <v>1969</v>
      </c>
      <c r="M4068" t="s">
        <v>1970</v>
      </c>
      <c r="O4068">
        <v>346448850000</v>
      </c>
      <c r="P4068">
        <v>16018</v>
      </c>
      <c r="Q4068">
        <v>-5</v>
      </c>
      <c r="R4068">
        <v>1</v>
      </c>
      <c r="S4068">
        <v>68290890</v>
      </c>
      <c r="U4068" t="s">
        <v>117</v>
      </c>
      <c r="W4068" t="s">
        <v>118</v>
      </c>
      <c r="X4068">
        <v>346448850000</v>
      </c>
      <c r="Y4068" t="s">
        <v>65</v>
      </c>
      <c r="Z4068" t="s">
        <v>66</v>
      </c>
      <c r="AG4068" t="s">
        <v>1972</v>
      </c>
      <c r="AL4068">
        <v>0</v>
      </c>
      <c r="AN4068" t="s">
        <v>1974</v>
      </c>
      <c r="AO4068">
        <v>0</v>
      </c>
      <c r="AQ4068">
        <v>2258492</v>
      </c>
      <c r="AR4068" t="s">
        <v>4605</v>
      </c>
      <c r="AS4068" t="s">
        <v>5883</v>
      </c>
      <c r="AT4068" t="s">
        <v>2024</v>
      </c>
    </row>
    <row r="4069" spans="1:46" x14ac:dyDescent="0.25">
      <c r="A4069" t="str">
        <f>_xlfn.XLOOKUP(I4069,UTILIZADAS[Contacto1],UTILIZADAS[Source.Name],,0)</f>
        <v>Cobros Abril Canal Fijo</v>
      </c>
      <c r="B4069" s="18">
        <f>VLOOKUP(J4069,Ref!A:C,3,0)</f>
        <v>0</v>
      </c>
      <c r="C4069" s="18">
        <f>VLOOKUP(J4069,Ref!A:D,4,0)</f>
        <v>0</v>
      </c>
      <c r="D4069" s="18" t="str">
        <f t="shared" si="189"/>
        <v>13/may</v>
      </c>
      <c r="E4069" s="18">
        <f t="shared" si="190"/>
        <v>8</v>
      </c>
      <c r="F4069" s="18">
        <v>1</v>
      </c>
      <c r="G4069" s="18">
        <f t="shared" si="191"/>
        <v>0</v>
      </c>
      <c r="H4069" s="3">
        <v>46155.488240740742</v>
      </c>
      <c r="I4069">
        <v>68290890</v>
      </c>
      <c r="J4069" t="s">
        <v>1967</v>
      </c>
      <c r="K4069" t="s">
        <v>1968</v>
      </c>
      <c r="L4069" t="s">
        <v>1969</v>
      </c>
      <c r="M4069" t="s">
        <v>1970</v>
      </c>
      <c r="O4069">
        <v>346448850000</v>
      </c>
      <c r="P4069">
        <v>16018</v>
      </c>
      <c r="Q4069">
        <v>-5</v>
      </c>
      <c r="R4069">
        <v>1</v>
      </c>
      <c r="S4069">
        <v>68290890</v>
      </c>
      <c r="U4069" t="s">
        <v>117</v>
      </c>
      <c r="W4069" t="s">
        <v>118</v>
      </c>
      <c r="X4069">
        <v>346448850000</v>
      </c>
      <c r="Y4069" t="s">
        <v>65</v>
      </c>
      <c r="Z4069" t="s">
        <v>66</v>
      </c>
      <c r="AG4069" t="s">
        <v>1972</v>
      </c>
      <c r="AL4069">
        <v>0</v>
      </c>
      <c r="AN4069" t="s">
        <v>1974</v>
      </c>
      <c r="AO4069">
        <v>0</v>
      </c>
      <c r="AQ4069">
        <v>2258492</v>
      </c>
      <c r="AR4069" t="s">
        <v>4605</v>
      </c>
      <c r="AS4069" t="s">
        <v>5883</v>
      </c>
      <c r="AT4069" t="s">
        <v>1975</v>
      </c>
    </row>
    <row r="4070" spans="1:46" x14ac:dyDescent="0.25">
      <c r="A4070" t="str">
        <f>_xlfn.XLOOKUP(I4070,UTILIZADAS[Contacto1],UTILIZADAS[Source.Name],,0)</f>
        <v>Cobros Abril Canal Fijo</v>
      </c>
      <c r="B4070" s="18">
        <f>VLOOKUP(J4070,Ref!A:C,3,0)</f>
        <v>0</v>
      </c>
      <c r="C4070" s="18">
        <f>VLOOKUP(J4070,Ref!A:D,4,0)</f>
        <v>0</v>
      </c>
      <c r="D4070" s="18" t="str">
        <f t="shared" si="189"/>
        <v>14/may</v>
      </c>
      <c r="E4070" s="18">
        <f t="shared" si="190"/>
        <v>8</v>
      </c>
      <c r="F4070" s="18">
        <v>1</v>
      </c>
      <c r="G4070" s="18">
        <f t="shared" si="191"/>
        <v>0</v>
      </c>
      <c r="H4070" s="3">
        <v>46156.747395833336</v>
      </c>
      <c r="I4070">
        <v>68290890</v>
      </c>
      <c r="J4070" t="s">
        <v>2023</v>
      </c>
      <c r="K4070" t="s">
        <v>1968</v>
      </c>
      <c r="L4070" t="s">
        <v>1969</v>
      </c>
      <c r="M4070" t="s">
        <v>1970</v>
      </c>
      <c r="O4070">
        <v>346448850000</v>
      </c>
      <c r="P4070">
        <v>16018</v>
      </c>
      <c r="Q4070">
        <v>-5</v>
      </c>
      <c r="R4070">
        <v>1</v>
      </c>
      <c r="S4070">
        <v>68290890</v>
      </c>
      <c r="U4070" t="s">
        <v>117</v>
      </c>
      <c r="W4070" t="s">
        <v>118</v>
      </c>
      <c r="X4070">
        <v>346448850000</v>
      </c>
      <c r="Y4070" t="s">
        <v>65</v>
      </c>
      <c r="Z4070" t="s">
        <v>66</v>
      </c>
      <c r="AG4070" t="s">
        <v>1972</v>
      </c>
      <c r="AL4070">
        <v>0</v>
      </c>
      <c r="AN4070" t="s">
        <v>1974</v>
      </c>
      <c r="AO4070">
        <v>0</v>
      </c>
      <c r="AQ4070">
        <v>2258492</v>
      </c>
      <c r="AR4070" t="s">
        <v>4605</v>
      </c>
      <c r="AS4070" t="s">
        <v>5883</v>
      </c>
      <c r="AT4070" t="s">
        <v>2024</v>
      </c>
    </row>
    <row r="4071" spans="1:46" x14ac:dyDescent="0.25">
      <c r="A4071" t="str">
        <f>_xlfn.XLOOKUP(I4071,UTILIZADAS[Contacto1],UTILIZADAS[Source.Name],,0)</f>
        <v>Cobros Abril Canal Fijo</v>
      </c>
      <c r="B4071" s="18">
        <f>VLOOKUP(J4071,Ref!A:C,3,0)</f>
        <v>0</v>
      </c>
      <c r="C4071" s="18">
        <f>VLOOKUP(J4071,Ref!A:D,4,0)</f>
        <v>0</v>
      </c>
      <c r="D4071" s="18" t="str">
        <f t="shared" si="189"/>
        <v>15/may</v>
      </c>
      <c r="E4071" s="18">
        <f t="shared" si="190"/>
        <v>8</v>
      </c>
      <c r="F4071" s="18">
        <v>1</v>
      </c>
      <c r="G4071" s="18">
        <f t="shared" si="191"/>
        <v>0</v>
      </c>
      <c r="H4071" s="3">
        <v>46157.519097222219</v>
      </c>
      <c r="I4071">
        <v>68290890</v>
      </c>
      <c r="J4071" t="s">
        <v>2023</v>
      </c>
      <c r="K4071" t="s">
        <v>1968</v>
      </c>
      <c r="L4071" t="s">
        <v>1969</v>
      </c>
      <c r="M4071" t="s">
        <v>1970</v>
      </c>
      <c r="O4071">
        <v>346448850000</v>
      </c>
      <c r="P4071">
        <v>16018</v>
      </c>
      <c r="Q4071">
        <v>-5</v>
      </c>
      <c r="R4071">
        <v>1</v>
      </c>
      <c r="S4071">
        <v>68290890</v>
      </c>
      <c r="U4071" t="s">
        <v>117</v>
      </c>
      <c r="W4071" t="s">
        <v>118</v>
      </c>
      <c r="X4071">
        <v>346448850000</v>
      </c>
      <c r="Y4071" t="s">
        <v>65</v>
      </c>
      <c r="Z4071" t="s">
        <v>66</v>
      </c>
      <c r="AG4071" t="s">
        <v>1972</v>
      </c>
      <c r="AL4071">
        <v>0</v>
      </c>
      <c r="AN4071" t="s">
        <v>1974</v>
      </c>
      <c r="AO4071">
        <v>0</v>
      </c>
      <c r="AQ4071">
        <v>2258492</v>
      </c>
      <c r="AR4071" t="s">
        <v>4605</v>
      </c>
      <c r="AS4071" t="s">
        <v>5883</v>
      </c>
      <c r="AT4071" t="s">
        <v>2024</v>
      </c>
    </row>
    <row r="4072" spans="1:46" x14ac:dyDescent="0.25">
      <c r="A4072" t="str">
        <f>_xlfn.XLOOKUP(I4072,UTILIZADAS[Contacto1],UTILIZADAS[Source.Name],,0)</f>
        <v>Cobros Abril Canal Fijo</v>
      </c>
      <c r="B4072" s="18">
        <f>VLOOKUP(J4072,Ref!A:C,3,0)</f>
        <v>0</v>
      </c>
      <c r="C4072" s="18">
        <f>VLOOKUP(J4072,Ref!A:D,4,0)</f>
        <v>0</v>
      </c>
      <c r="D4072" s="18" t="str">
        <f t="shared" si="189"/>
        <v>15/may</v>
      </c>
      <c r="E4072" s="18">
        <f t="shared" si="190"/>
        <v>8</v>
      </c>
      <c r="F4072" s="18">
        <v>1</v>
      </c>
      <c r="G4072" s="18">
        <f t="shared" si="191"/>
        <v>0</v>
      </c>
      <c r="H4072" s="3">
        <v>46157.530231481483</v>
      </c>
      <c r="I4072">
        <v>68290890</v>
      </c>
      <c r="J4072" t="s">
        <v>2023</v>
      </c>
      <c r="K4072" t="s">
        <v>1968</v>
      </c>
      <c r="L4072" t="s">
        <v>1969</v>
      </c>
      <c r="M4072" t="s">
        <v>1970</v>
      </c>
      <c r="O4072">
        <v>346448850000</v>
      </c>
      <c r="P4072">
        <v>16018</v>
      </c>
      <c r="Q4072">
        <v>-5</v>
      </c>
      <c r="R4072">
        <v>1</v>
      </c>
      <c r="S4072">
        <v>68290890</v>
      </c>
      <c r="U4072" t="s">
        <v>117</v>
      </c>
      <c r="W4072" t="s">
        <v>118</v>
      </c>
      <c r="X4072">
        <v>346448850000</v>
      </c>
      <c r="Y4072" t="s">
        <v>65</v>
      </c>
      <c r="Z4072" t="s">
        <v>66</v>
      </c>
      <c r="AG4072" t="s">
        <v>1972</v>
      </c>
      <c r="AL4072">
        <v>0</v>
      </c>
      <c r="AN4072" t="s">
        <v>1974</v>
      </c>
      <c r="AO4072">
        <v>0</v>
      </c>
      <c r="AQ4072">
        <v>2258492</v>
      </c>
      <c r="AR4072" t="s">
        <v>4605</v>
      </c>
      <c r="AS4072" t="s">
        <v>5883</v>
      </c>
      <c r="AT4072" t="s">
        <v>2024</v>
      </c>
    </row>
    <row r="4073" spans="1:46" x14ac:dyDescent="0.25">
      <c r="A4073" t="str">
        <f>_xlfn.XLOOKUP(I4073,UTILIZADAS[Contacto1],UTILIZADAS[Source.Name],,0)</f>
        <v>Cobros Abril Canal Fijo</v>
      </c>
      <c r="B4073" s="18">
        <f>VLOOKUP(J4073,Ref!A:C,3,0)</f>
        <v>0</v>
      </c>
      <c r="C4073" s="18">
        <f>VLOOKUP(J4073,Ref!A:D,4,0)</f>
        <v>0</v>
      </c>
      <c r="D4073" s="18" t="str">
        <f t="shared" si="189"/>
        <v>15/may</v>
      </c>
      <c r="E4073" s="18">
        <f t="shared" si="190"/>
        <v>8</v>
      </c>
      <c r="F4073" s="18">
        <v>1</v>
      </c>
      <c r="G4073" s="18">
        <f t="shared" si="191"/>
        <v>1</v>
      </c>
      <c r="H4073" s="3">
        <v>46157.534224537034</v>
      </c>
      <c r="I4073">
        <v>68290890</v>
      </c>
      <c r="J4073" t="s">
        <v>2023</v>
      </c>
      <c r="K4073" t="s">
        <v>1968</v>
      </c>
      <c r="L4073" t="s">
        <v>1969</v>
      </c>
      <c r="M4073" t="s">
        <v>1970</v>
      </c>
      <c r="O4073">
        <v>346448850000</v>
      </c>
      <c r="P4073">
        <v>16018</v>
      </c>
      <c r="Q4073">
        <v>-5</v>
      </c>
      <c r="R4073">
        <v>1</v>
      </c>
      <c r="S4073">
        <v>68290890</v>
      </c>
      <c r="U4073" t="s">
        <v>117</v>
      </c>
      <c r="W4073" t="s">
        <v>118</v>
      </c>
      <c r="X4073">
        <v>346448850000</v>
      </c>
      <c r="Y4073" t="s">
        <v>65</v>
      </c>
      <c r="Z4073" t="s">
        <v>66</v>
      </c>
      <c r="AG4073" t="s">
        <v>1972</v>
      </c>
      <c r="AL4073">
        <v>0</v>
      </c>
      <c r="AN4073" t="s">
        <v>1974</v>
      </c>
      <c r="AO4073">
        <v>0</v>
      </c>
      <c r="AQ4073">
        <v>2258492</v>
      </c>
      <c r="AR4073" t="s">
        <v>4605</v>
      </c>
      <c r="AS4073" t="s">
        <v>5883</v>
      </c>
      <c r="AT4073" t="s">
        <v>2024</v>
      </c>
    </row>
    <row r="4074" spans="1:46" x14ac:dyDescent="0.25">
      <c r="A4074" t="str">
        <f>_xlfn.XLOOKUP(I4074,UTILIZADAS[Contacto1],UTILIZADAS[Source.Name],,0)</f>
        <v>Cobros Abril Canal Fijo</v>
      </c>
      <c r="B4074" s="18">
        <f>VLOOKUP(J4074,Ref!A:C,3,0)</f>
        <v>1</v>
      </c>
      <c r="C4074" s="18">
        <f>VLOOKUP(J4074,Ref!A:D,4,0)</f>
        <v>1</v>
      </c>
      <c r="D4074" s="18" t="str">
        <f t="shared" si="189"/>
        <v>12/may</v>
      </c>
      <c r="E4074" s="18">
        <f t="shared" si="190"/>
        <v>1</v>
      </c>
      <c r="F4074" s="18">
        <v>1</v>
      </c>
      <c r="G4074" s="18">
        <f t="shared" si="191"/>
        <v>1</v>
      </c>
      <c r="H4074" s="3">
        <v>46154.66505787037</v>
      </c>
      <c r="I4074">
        <v>68299587</v>
      </c>
      <c r="J4074">
        <v>6003</v>
      </c>
      <c r="K4074" t="s">
        <v>1983</v>
      </c>
      <c r="L4074" t="s">
        <v>1897</v>
      </c>
      <c r="M4074" t="s">
        <v>1970</v>
      </c>
      <c r="O4074">
        <v>356375320000</v>
      </c>
      <c r="P4074">
        <v>16018</v>
      </c>
      <c r="Q4074">
        <v>-5</v>
      </c>
      <c r="R4074">
        <v>1</v>
      </c>
      <c r="S4074">
        <v>68299587</v>
      </c>
      <c r="U4074" t="s">
        <v>1349</v>
      </c>
      <c r="W4074" t="s">
        <v>1350</v>
      </c>
      <c r="X4074">
        <v>356375320000</v>
      </c>
      <c r="Y4074" t="s">
        <v>65</v>
      </c>
      <c r="Z4074" t="s">
        <v>66</v>
      </c>
      <c r="AF4074" t="s">
        <v>1976</v>
      </c>
      <c r="AG4074" t="s">
        <v>1972</v>
      </c>
      <c r="AL4074">
        <v>31</v>
      </c>
      <c r="AM4074" t="s">
        <v>1979</v>
      </c>
      <c r="AN4074" t="s">
        <v>1987</v>
      </c>
      <c r="AO4074">
        <v>0</v>
      </c>
      <c r="AQ4074">
        <v>2258493</v>
      </c>
      <c r="AR4074" t="s">
        <v>4605</v>
      </c>
      <c r="AS4074" t="s">
        <v>5883</v>
      </c>
      <c r="AT4074" t="s">
        <v>1892</v>
      </c>
    </row>
    <row r="4075" spans="1:46" x14ac:dyDescent="0.25">
      <c r="A4075" t="str">
        <f>_xlfn.XLOOKUP(I4075,UTILIZADAS[Contacto1],UTILIZADAS[Source.Name],,0)</f>
        <v>Cobros Mayo</v>
      </c>
      <c r="B4075" s="18">
        <f>VLOOKUP(J4075,Ref!A:C,3,0)</f>
        <v>1</v>
      </c>
      <c r="C4075" s="18">
        <f>VLOOKUP(J4075,Ref!A:D,4,0)</f>
        <v>1</v>
      </c>
      <c r="D4075" s="18" t="str">
        <f t="shared" si="189"/>
        <v>07/may</v>
      </c>
      <c r="E4075" s="18">
        <f t="shared" si="190"/>
        <v>2</v>
      </c>
      <c r="F4075" s="18">
        <v>1</v>
      </c>
      <c r="G4075" s="18">
        <f t="shared" si="191"/>
        <v>0</v>
      </c>
      <c r="H4075" s="3">
        <v>46149.649814814817</v>
      </c>
      <c r="I4075">
        <v>68303645</v>
      </c>
      <c r="J4075">
        <v>6007</v>
      </c>
      <c r="K4075" t="s">
        <v>1983</v>
      </c>
      <c r="L4075" t="s">
        <v>1897</v>
      </c>
      <c r="M4075" t="s">
        <v>1970</v>
      </c>
      <c r="P4075">
        <v>998</v>
      </c>
      <c r="Q4075">
        <v>0</v>
      </c>
      <c r="S4075">
        <v>68303645</v>
      </c>
      <c r="AF4075" t="s">
        <v>1976</v>
      </c>
      <c r="AG4075" t="s">
        <v>1972</v>
      </c>
      <c r="AL4075">
        <v>92</v>
      </c>
      <c r="AM4075" t="s">
        <v>1979</v>
      </c>
      <c r="AN4075" t="s">
        <v>1977</v>
      </c>
      <c r="AO4075">
        <v>0</v>
      </c>
      <c r="AQ4075">
        <v>2257577</v>
      </c>
      <c r="AR4075" t="s">
        <v>1978</v>
      </c>
      <c r="AT4075" t="s">
        <v>1898</v>
      </c>
    </row>
    <row r="4076" spans="1:46" x14ac:dyDescent="0.25">
      <c r="A4076" t="str">
        <f>_xlfn.XLOOKUP(I4076,UTILIZADAS[Contacto1],UTILIZADAS[Source.Name],,0)</f>
        <v>Cobros Mayo</v>
      </c>
      <c r="B4076" s="18">
        <f>VLOOKUP(J4076,Ref!A:C,3,0)</f>
        <v>1</v>
      </c>
      <c r="C4076" s="18">
        <f>VLOOKUP(J4076,Ref!A:D,4,0)</f>
        <v>1</v>
      </c>
      <c r="D4076" s="18" t="str">
        <f t="shared" si="189"/>
        <v>12/may</v>
      </c>
      <c r="E4076" s="18">
        <f t="shared" si="190"/>
        <v>2</v>
      </c>
      <c r="F4076" s="18">
        <v>1</v>
      </c>
      <c r="G4076" s="18">
        <f t="shared" si="191"/>
        <v>1</v>
      </c>
      <c r="H4076" s="3">
        <v>46154.66684027778</v>
      </c>
      <c r="I4076">
        <v>68303645</v>
      </c>
      <c r="J4076">
        <v>6007</v>
      </c>
      <c r="K4076" t="s">
        <v>1983</v>
      </c>
      <c r="L4076" t="s">
        <v>1897</v>
      </c>
      <c r="M4076" t="s">
        <v>1970</v>
      </c>
      <c r="O4076">
        <v>366010260000</v>
      </c>
      <c r="P4076">
        <v>16018</v>
      </c>
      <c r="Q4076">
        <v>-4</v>
      </c>
      <c r="R4076">
        <v>1</v>
      </c>
      <c r="S4076">
        <v>68303645</v>
      </c>
      <c r="U4076" t="s">
        <v>6216</v>
      </c>
      <c r="W4076" t="s">
        <v>5475</v>
      </c>
      <c r="X4076">
        <v>366010260000</v>
      </c>
      <c r="Y4076" t="s">
        <v>65</v>
      </c>
      <c r="Z4076" t="s">
        <v>4619</v>
      </c>
      <c r="AF4076" t="s">
        <v>1976</v>
      </c>
      <c r="AG4076" t="s">
        <v>1972</v>
      </c>
      <c r="AL4076">
        <v>84</v>
      </c>
      <c r="AM4076" t="s">
        <v>1979</v>
      </c>
      <c r="AN4076" t="s">
        <v>1987</v>
      </c>
      <c r="AO4076">
        <v>0</v>
      </c>
      <c r="AQ4076">
        <v>2258494</v>
      </c>
      <c r="AR4076" t="s">
        <v>4605</v>
      </c>
      <c r="AS4076" t="s">
        <v>5883</v>
      </c>
      <c r="AT4076" t="s">
        <v>1898</v>
      </c>
    </row>
    <row r="4077" spans="1:46" x14ac:dyDescent="0.25">
      <c r="A4077" t="str">
        <f>_xlfn.XLOOKUP(I4077,UTILIZADAS[Contacto1],UTILIZADAS[Source.Name],,0)</f>
        <v>Cobros Mayo</v>
      </c>
      <c r="B4077" s="18">
        <f>VLOOKUP(J4077,Ref!A:C,3,0)</f>
        <v>0</v>
      </c>
      <c r="C4077" s="18">
        <f>VLOOKUP(J4077,Ref!A:D,4,0)</f>
        <v>0</v>
      </c>
      <c r="D4077" s="18" t="str">
        <f t="shared" si="189"/>
        <v>12/may</v>
      </c>
      <c r="E4077" s="18">
        <f t="shared" si="190"/>
        <v>2</v>
      </c>
      <c r="F4077" s="18">
        <v>1</v>
      </c>
      <c r="G4077" s="18">
        <f t="shared" si="191"/>
        <v>0</v>
      </c>
      <c r="H4077" s="3">
        <v>46154.666956018518</v>
      </c>
      <c r="I4077">
        <v>68313374</v>
      </c>
      <c r="J4077" t="s">
        <v>2021</v>
      </c>
      <c r="K4077" t="s">
        <v>1968</v>
      </c>
      <c r="L4077" t="s">
        <v>1969</v>
      </c>
      <c r="M4077" t="s">
        <v>1970</v>
      </c>
      <c r="O4077">
        <v>367021200000</v>
      </c>
      <c r="P4077">
        <v>16018</v>
      </c>
      <c r="Q4077">
        <v>-4</v>
      </c>
      <c r="R4077">
        <v>1</v>
      </c>
      <c r="S4077">
        <v>68313374</v>
      </c>
      <c r="U4077" t="s">
        <v>2364</v>
      </c>
      <c r="W4077" t="s">
        <v>3927</v>
      </c>
      <c r="X4077">
        <v>367021200000</v>
      </c>
      <c r="Y4077" t="s">
        <v>65</v>
      </c>
      <c r="Z4077" t="s">
        <v>66</v>
      </c>
      <c r="AF4077" t="s">
        <v>1976</v>
      </c>
      <c r="AG4077" t="s">
        <v>1972</v>
      </c>
      <c r="AL4077">
        <v>5</v>
      </c>
      <c r="AN4077" t="s">
        <v>1974</v>
      </c>
      <c r="AO4077">
        <v>0</v>
      </c>
      <c r="AQ4077">
        <v>2258495</v>
      </c>
      <c r="AR4077" t="s">
        <v>4605</v>
      </c>
      <c r="AS4077" t="s">
        <v>5883</v>
      </c>
      <c r="AT4077" t="s">
        <v>2022</v>
      </c>
    </row>
    <row r="4078" spans="1:46" x14ac:dyDescent="0.25">
      <c r="A4078" t="str">
        <f>_xlfn.XLOOKUP(I4078,UTILIZADAS[Contacto1],UTILIZADAS[Source.Name],,0)</f>
        <v>Cobros Mayo</v>
      </c>
      <c r="B4078" s="18">
        <f>VLOOKUP(J4078,Ref!A:C,3,0)</f>
        <v>1</v>
      </c>
      <c r="C4078" s="18">
        <f>VLOOKUP(J4078,Ref!A:D,4,0)</f>
        <v>1</v>
      </c>
      <c r="D4078" s="18" t="str">
        <f t="shared" si="189"/>
        <v>14/may</v>
      </c>
      <c r="E4078" s="18">
        <f t="shared" si="190"/>
        <v>2</v>
      </c>
      <c r="F4078" s="18">
        <v>1</v>
      </c>
      <c r="G4078" s="18">
        <f t="shared" si="191"/>
        <v>1</v>
      </c>
      <c r="H4078" s="3">
        <v>46156.746724537035</v>
      </c>
      <c r="I4078">
        <v>68313374</v>
      </c>
      <c r="J4078">
        <v>6003</v>
      </c>
      <c r="K4078" t="s">
        <v>1983</v>
      </c>
      <c r="L4078" t="s">
        <v>1897</v>
      </c>
      <c r="M4078" t="s">
        <v>1970</v>
      </c>
      <c r="O4078">
        <v>367021200000</v>
      </c>
      <c r="P4078">
        <v>16018</v>
      </c>
      <c r="Q4078">
        <v>-4</v>
      </c>
      <c r="R4078">
        <v>1</v>
      </c>
      <c r="S4078">
        <v>68313374</v>
      </c>
      <c r="U4078" t="s">
        <v>2364</v>
      </c>
      <c r="W4078" t="s">
        <v>3927</v>
      </c>
      <c r="X4078">
        <v>367021200000</v>
      </c>
      <c r="Y4078" t="s">
        <v>65</v>
      </c>
      <c r="Z4078" t="s">
        <v>66</v>
      </c>
      <c r="AF4078" t="s">
        <v>1976</v>
      </c>
      <c r="AG4078" t="s">
        <v>1972</v>
      </c>
      <c r="AL4078">
        <v>17</v>
      </c>
      <c r="AM4078" t="s">
        <v>1979</v>
      </c>
      <c r="AN4078" t="s">
        <v>1987</v>
      </c>
      <c r="AO4078">
        <v>0</v>
      </c>
      <c r="AQ4078">
        <v>2258495</v>
      </c>
      <c r="AR4078" t="s">
        <v>4605</v>
      </c>
      <c r="AS4078" t="s">
        <v>5883</v>
      </c>
      <c r="AT4078" t="s">
        <v>1892</v>
      </c>
    </row>
    <row r="4079" spans="1:46" x14ac:dyDescent="0.25">
      <c r="A4079" t="str">
        <f>_xlfn.XLOOKUP(I4079,UTILIZADAS[Contacto1],UTILIZADAS[Source.Name],,0)</f>
        <v>Cobros Mayo</v>
      </c>
      <c r="B4079" s="18">
        <f>VLOOKUP(J4079,Ref!A:C,3,0)</f>
        <v>0</v>
      </c>
      <c r="C4079" s="18">
        <f>VLOOKUP(J4079,Ref!A:D,4,0)</f>
        <v>0</v>
      </c>
      <c r="D4079" s="18" t="str">
        <f t="shared" si="189"/>
        <v>07/may</v>
      </c>
      <c r="E4079" s="18">
        <f t="shared" si="190"/>
        <v>3</v>
      </c>
      <c r="F4079" s="18">
        <v>1</v>
      </c>
      <c r="G4079" s="18">
        <f t="shared" si="191"/>
        <v>0</v>
      </c>
      <c r="H4079" s="3">
        <v>46149.665833333333</v>
      </c>
      <c r="I4079">
        <v>68326091</v>
      </c>
      <c r="J4079">
        <v>6004</v>
      </c>
      <c r="K4079" t="s">
        <v>1983</v>
      </c>
      <c r="L4079" t="s">
        <v>1897</v>
      </c>
      <c r="M4079" t="s">
        <v>1970</v>
      </c>
      <c r="P4079">
        <v>998</v>
      </c>
      <c r="Q4079">
        <v>0</v>
      </c>
      <c r="S4079">
        <v>68326091</v>
      </c>
      <c r="AF4079" t="s">
        <v>1976</v>
      </c>
      <c r="AG4079" t="s">
        <v>1972</v>
      </c>
      <c r="AL4079">
        <v>80</v>
      </c>
      <c r="AM4079" t="s">
        <v>1979</v>
      </c>
      <c r="AN4079" t="s">
        <v>1977</v>
      </c>
      <c r="AO4079">
        <v>0</v>
      </c>
      <c r="AQ4079">
        <v>2257580</v>
      </c>
      <c r="AR4079" t="s">
        <v>1978</v>
      </c>
      <c r="AT4079" t="s">
        <v>1984</v>
      </c>
    </row>
    <row r="4080" spans="1:46" x14ac:dyDescent="0.25">
      <c r="A4080" t="str">
        <f>_xlfn.XLOOKUP(I4080,UTILIZADAS[Contacto1],UTILIZADAS[Source.Name],,0)</f>
        <v>Cobros Mayo</v>
      </c>
      <c r="B4080" s="18">
        <f>VLOOKUP(J4080,Ref!A:C,3,0)</f>
        <v>0</v>
      </c>
      <c r="C4080" s="18">
        <f>VLOOKUP(J4080,Ref!A:D,4,0)</f>
        <v>0</v>
      </c>
      <c r="D4080" s="18" t="str">
        <f t="shared" si="189"/>
        <v>12/may</v>
      </c>
      <c r="E4080" s="18">
        <f t="shared" si="190"/>
        <v>3</v>
      </c>
      <c r="F4080" s="18">
        <v>1</v>
      </c>
      <c r="G4080" s="18">
        <f t="shared" si="191"/>
        <v>0</v>
      </c>
      <c r="H4080" s="3">
        <v>46154.667187500003</v>
      </c>
      <c r="I4080">
        <v>68326091</v>
      </c>
      <c r="J4080" t="s">
        <v>2021</v>
      </c>
      <c r="K4080" t="s">
        <v>1968</v>
      </c>
      <c r="L4080" t="s">
        <v>1969</v>
      </c>
      <c r="M4080" t="s">
        <v>1970</v>
      </c>
      <c r="O4080">
        <v>366005830000</v>
      </c>
      <c r="P4080">
        <v>16018</v>
      </c>
      <c r="Q4080">
        <v>-4</v>
      </c>
      <c r="R4080">
        <v>1</v>
      </c>
      <c r="S4080">
        <v>68326091</v>
      </c>
      <c r="U4080" t="s">
        <v>6217</v>
      </c>
      <c r="W4080" t="s">
        <v>5477</v>
      </c>
      <c r="X4080">
        <v>366005830000</v>
      </c>
      <c r="Y4080" t="s">
        <v>65</v>
      </c>
      <c r="Z4080" t="s">
        <v>4619</v>
      </c>
      <c r="AF4080" t="s">
        <v>1976</v>
      </c>
      <c r="AG4080" t="s">
        <v>1972</v>
      </c>
      <c r="AL4080">
        <v>5</v>
      </c>
      <c r="AN4080" t="s">
        <v>1974</v>
      </c>
      <c r="AO4080">
        <v>0</v>
      </c>
      <c r="AQ4080">
        <v>2258496</v>
      </c>
      <c r="AR4080" t="s">
        <v>4605</v>
      </c>
      <c r="AS4080" t="s">
        <v>5883</v>
      </c>
      <c r="AT4080" t="s">
        <v>2022</v>
      </c>
    </row>
    <row r="4081" spans="1:46" x14ac:dyDescent="0.25">
      <c r="A4081" t="str">
        <f>_xlfn.XLOOKUP(I4081,UTILIZADAS[Contacto1],UTILIZADAS[Source.Name],,0)</f>
        <v>Cobros Mayo</v>
      </c>
      <c r="B4081" s="18">
        <f>VLOOKUP(J4081,Ref!A:C,3,0)</f>
        <v>1</v>
      </c>
      <c r="C4081" s="18">
        <f>VLOOKUP(J4081,Ref!A:D,4,0)</f>
        <v>0</v>
      </c>
      <c r="D4081" s="18" t="str">
        <f t="shared" si="189"/>
        <v>14/may</v>
      </c>
      <c r="E4081" s="18">
        <f t="shared" si="190"/>
        <v>3</v>
      </c>
      <c r="F4081" s="18">
        <v>1</v>
      </c>
      <c r="G4081" s="18">
        <f t="shared" si="191"/>
        <v>1</v>
      </c>
      <c r="H4081" s="3">
        <v>46156.74759259259</v>
      </c>
      <c r="I4081">
        <v>68326091</v>
      </c>
      <c r="J4081">
        <v>6000</v>
      </c>
      <c r="K4081" t="s">
        <v>1983</v>
      </c>
      <c r="L4081" t="s">
        <v>1897</v>
      </c>
      <c r="M4081" t="s">
        <v>1970</v>
      </c>
      <c r="O4081">
        <v>366005830000</v>
      </c>
      <c r="P4081">
        <v>16018</v>
      </c>
      <c r="Q4081">
        <v>-4</v>
      </c>
      <c r="R4081">
        <v>1</v>
      </c>
      <c r="S4081">
        <v>68326091</v>
      </c>
      <c r="U4081" t="s">
        <v>6217</v>
      </c>
      <c r="W4081" t="s">
        <v>5477</v>
      </c>
      <c r="X4081">
        <v>366005830000</v>
      </c>
      <c r="Y4081" t="s">
        <v>65</v>
      </c>
      <c r="Z4081" t="s">
        <v>4619</v>
      </c>
      <c r="AF4081" t="s">
        <v>1976</v>
      </c>
      <c r="AG4081" t="s">
        <v>1972</v>
      </c>
      <c r="AL4081">
        <v>59</v>
      </c>
      <c r="AM4081" t="s">
        <v>1979</v>
      </c>
      <c r="AN4081" t="s">
        <v>1987</v>
      </c>
      <c r="AO4081">
        <v>0</v>
      </c>
      <c r="AQ4081">
        <v>2258496</v>
      </c>
      <c r="AR4081" t="s">
        <v>4605</v>
      </c>
      <c r="AS4081" t="s">
        <v>5883</v>
      </c>
      <c r="AT4081" t="s">
        <v>1895</v>
      </c>
    </row>
    <row r="4082" spans="1:46" x14ac:dyDescent="0.25">
      <c r="A4082" t="str">
        <f>_xlfn.XLOOKUP(I4082,UTILIZADAS[Contacto1],UTILIZADAS[Source.Name],,0)</f>
        <v>Cobros Mayo</v>
      </c>
      <c r="B4082" s="18">
        <f>VLOOKUP(J4082,Ref!A:C,3,0)</f>
        <v>1</v>
      </c>
      <c r="C4082" s="18">
        <f>VLOOKUP(J4082,Ref!A:D,4,0)</f>
        <v>0</v>
      </c>
      <c r="D4082" s="18" t="str">
        <f t="shared" ref="D4082:D4145" si="192">TEXT(H4082,"dd/mmm")</f>
        <v>06/may</v>
      </c>
      <c r="E4082" s="18">
        <f t="shared" ref="E4082:E4145" si="193">+COUNTIF(I:I,I4082)</f>
        <v>5</v>
      </c>
      <c r="F4082" s="18">
        <v>1</v>
      </c>
      <c r="G4082" s="18">
        <f t="shared" ref="G4082:G4145" si="194">IF(I4082=I4083,0,1)</f>
        <v>0</v>
      </c>
      <c r="H4082" s="3">
        <v>46148.476319444446</v>
      </c>
      <c r="I4082">
        <v>68342815</v>
      </c>
      <c r="J4082">
        <v>6000</v>
      </c>
      <c r="K4082" t="s">
        <v>1983</v>
      </c>
      <c r="L4082" t="s">
        <v>1897</v>
      </c>
      <c r="M4082" t="s">
        <v>1970</v>
      </c>
      <c r="P4082">
        <v>998</v>
      </c>
      <c r="Q4082">
        <v>0</v>
      </c>
      <c r="S4082">
        <v>68342815</v>
      </c>
      <c r="AF4082" t="s">
        <v>1976</v>
      </c>
      <c r="AG4082" t="s">
        <v>1972</v>
      </c>
      <c r="AL4082">
        <v>69</v>
      </c>
      <c r="AM4082" t="s">
        <v>1979</v>
      </c>
      <c r="AN4082" t="s">
        <v>1977</v>
      </c>
      <c r="AO4082">
        <v>0</v>
      </c>
      <c r="AQ4082">
        <v>2257527</v>
      </c>
      <c r="AR4082" t="s">
        <v>1978</v>
      </c>
      <c r="AT4082" t="s">
        <v>1895</v>
      </c>
    </row>
    <row r="4083" spans="1:46" x14ac:dyDescent="0.25">
      <c r="A4083" t="str">
        <f>_xlfn.XLOOKUP(I4083,UTILIZADAS[Contacto1],UTILIZADAS[Source.Name],,0)</f>
        <v>Cobros Mayo</v>
      </c>
      <c r="B4083" s="18">
        <f>VLOOKUP(J4083,Ref!A:C,3,0)</f>
        <v>0</v>
      </c>
      <c r="C4083" s="18">
        <f>VLOOKUP(J4083,Ref!A:D,4,0)</f>
        <v>0</v>
      </c>
      <c r="D4083" s="18" t="str">
        <f t="shared" si="192"/>
        <v>12/may</v>
      </c>
      <c r="E4083" s="18">
        <f t="shared" si="193"/>
        <v>5</v>
      </c>
      <c r="F4083" s="18">
        <v>1</v>
      </c>
      <c r="G4083" s="18">
        <f t="shared" si="194"/>
        <v>0</v>
      </c>
      <c r="H4083" s="3">
        <v>46154.667453703703</v>
      </c>
      <c r="I4083">
        <v>68342815</v>
      </c>
      <c r="J4083" t="s">
        <v>2021</v>
      </c>
      <c r="K4083" t="s">
        <v>1968</v>
      </c>
      <c r="L4083" t="s">
        <v>1969</v>
      </c>
      <c r="M4083" t="s">
        <v>1970</v>
      </c>
      <c r="O4083">
        <v>365012970000</v>
      </c>
      <c r="P4083">
        <v>16018</v>
      </c>
      <c r="Q4083">
        <v>-4</v>
      </c>
      <c r="R4083">
        <v>1</v>
      </c>
      <c r="S4083">
        <v>68342815</v>
      </c>
      <c r="U4083" t="s">
        <v>5478</v>
      </c>
      <c r="W4083" t="s">
        <v>5479</v>
      </c>
      <c r="X4083">
        <v>365012970000</v>
      </c>
      <c r="Y4083" t="s">
        <v>65</v>
      </c>
      <c r="Z4083" t="s">
        <v>4619</v>
      </c>
      <c r="AF4083" t="s">
        <v>1976</v>
      </c>
      <c r="AG4083" t="s">
        <v>1972</v>
      </c>
      <c r="AL4083">
        <v>5</v>
      </c>
      <c r="AN4083" t="s">
        <v>1974</v>
      </c>
      <c r="AO4083">
        <v>0</v>
      </c>
      <c r="AQ4083">
        <v>2258497</v>
      </c>
      <c r="AR4083" t="s">
        <v>4605</v>
      </c>
      <c r="AS4083" t="s">
        <v>5883</v>
      </c>
      <c r="AT4083" t="s">
        <v>2022</v>
      </c>
    </row>
    <row r="4084" spans="1:46" x14ac:dyDescent="0.25">
      <c r="A4084" t="str">
        <f>_xlfn.XLOOKUP(I4084,UTILIZADAS[Contacto1],UTILIZADAS[Source.Name],,0)</f>
        <v>Cobros Mayo</v>
      </c>
      <c r="B4084" s="18">
        <f>VLOOKUP(J4084,Ref!A:C,3,0)</f>
        <v>0</v>
      </c>
      <c r="C4084" s="18">
        <f>VLOOKUP(J4084,Ref!A:D,4,0)</f>
        <v>0</v>
      </c>
      <c r="D4084" s="18" t="str">
        <f t="shared" si="192"/>
        <v>14/may</v>
      </c>
      <c r="E4084" s="18">
        <f t="shared" si="193"/>
        <v>5</v>
      </c>
      <c r="F4084" s="18">
        <v>1</v>
      </c>
      <c r="G4084" s="18">
        <f t="shared" si="194"/>
        <v>0</v>
      </c>
      <c r="H4084" s="3">
        <v>46156.747650462959</v>
      </c>
      <c r="I4084">
        <v>68342815</v>
      </c>
      <c r="J4084" t="s">
        <v>2021</v>
      </c>
      <c r="K4084" t="s">
        <v>1968</v>
      </c>
      <c r="L4084" t="s">
        <v>1969</v>
      </c>
      <c r="M4084" t="s">
        <v>1970</v>
      </c>
      <c r="O4084">
        <v>365012970000</v>
      </c>
      <c r="P4084">
        <v>16018</v>
      </c>
      <c r="Q4084">
        <v>-4</v>
      </c>
      <c r="R4084">
        <v>1</v>
      </c>
      <c r="S4084">
        <v>68342815</v>
      </c>
      <c r="U4084" t="s">
        <v>5478</v>
      </c>
      <c r="W4084" t="s">
        <v>5479</v>
      </c>
      <c r="X4084">
        <v>365012970000</v>
      </c>
      <c r="Y4084" t="s">
        <v>65</v>
      </c>
      <c r="Z4084" t="s">
        <v>4619</v>
      </c>
      <c r="AF4084" t="s">
        <v>1976</v>
      </c>
      <c r="AG4084" t="s">
        <v>1972</v>
      </c>
      <c r="AL4084">
        <v>5</v>
      </c>
      <c r="AN4084" t="s">
        <v>1974</v>
      </c>
      <c r="AO4084">
        <v>0</v>
      </c>
      <c r="AQ4084">
        <v>2258497</v>
      </c>
      <c r="AR4084" t="s">
        <v>4605</v>
      </c>
      <c r="AS4084" t="s">
        <v>5883</v>
      </c>
      <c r="AT4084" t="s">
        <v>2022</v>
      </c>
    </row>
    <row r="4085" spans="1:46" x14ac:dyDescent="0.25">
      <c r="A4085" t="str">
        <f>_xlfn.XLOOKUP(I4085,UTILIZADAS[Contacto1],UTILIZADAS[Source.Name],,0)</f>
        <v>Cobros Mayo</v>
      </c>
      <c r="B4085" s="18">
        <f>VLOOKUP(J4085,Ref!A:C,3,0)</f>
        <v>0</v>
      </c>
      <c r="C4085" s="18">
        <f>VLOOKUP(J4085,Ref!A:D,4,0)</f>
        <v>0</v>
      </c>
      <c r="D4085" s="18" t="str">
        <f t="shared" si="192"/>
        <v>19/may</v>
      </c>
      <c r="E4085" s="18">
        <f t="shared" si="193"/>
        <v>5</v>
      </c>
      <c r="F4085" s="18">
        <v>1</v>
      </c>
      <c r="G4085" s="18">
        <f t="shared" si="194"/>
        <v>0</v>
      </c>
      <c r="H4085" s="3">
        <v>46161.41741898148</v>
      </c>
      <c r="I4085">
        <v>68342815</v>
      </c>
      <c r="J4085" t="s">
        <v>2021</v>
      </c>
      <c r="K4085" t="s">
        <v>1968</v>
      </c>
      <c r="L4085" t="s">
        <v>1969</v>
      </c>
      <c r="M4085" t="s">
        <v>1970</v>
      </c>
      <c r="O4085">
        <v>365012970000</v>
      </c>
      <c r="P4085">
        <v>16018</v>
      </c>
      <c r="Q4085">
        <v>-4</v>
      </c>
      <c r="R4085">
        <v>1</v>
      </c>
      <c r="S4085">
        <v>68342815</v>
      </c>
      <c r="U4085" t="s">
        <v>5478</v>
      </c>
      <c r="W4085" t="s">
        <v>5479</v>
      </c>
      <c r="X4085">
        <v>365012970000</v>
      </c>
      <c r="Y4085" t="s">
        <v>65</v>
      </c>
      <c r="Z4085" t="s">
        <v>4619</v>
      </c>
      <c r="AF4085" t="s">
        <v>1976</v>
      </c>
      <c r="AG4085" t="s">
        <v>1972</v>
      </c>
      <c r="AL4085">
        <v>5</v>
      </c>
      <c r="AN4085" t="s">
        <v>1974</v>
      </c>
      <c r="AO4085">
        <v>0</v>
      </c>
      <c r="AQ4085">
        <v>2258497</v>
      </c>
      <c r="AR4085" t="s">
        <v>4605</v>
      </c>
      <c r="AS4085" t="s">
        <v>5883</v>
      </c>
      <c r="AT4085" t="s">
        <v>2022</v>
      </c>
    </row>
    <row r="4086" spans="1:46" x14ac:dyDescent="0.25">
      <c r="A4086" t="str">
        <f>_xlfn.XLOOKUP(I4086,UTILIZADAS[Contacto1],UTILIZADAS[Source.Name],,0)</f>
        <v>Cobros Mayo</v>
      </c>
      <c r="B4086" s="18">
        <f>VLOOKUP(J4086,Ref!A:C,3,0)</f>
        <v>1</v>
      </c>
      <c r="C4086" s="18">
        <f>VLOOKUP(J4086,Ref!A:D,4,0)</f>
        <v>1</v>
      </c>
      <c r="D4086" s="18" t="str">
        <f t="shared" si="192"/>
        <v>20/may</v>
      </c>
      <c r="E4086" s="18">
        <f t="shared" si="193"/>
        <v>5</v>
      </c>
      <c r="F4086" s="18">
        <v>1</v>
      </c>
      <c r="G4086" s="18">
        <f t="shared" si="194"/>
        <v>1</v>
      </c>
      <c r="H4086" s="3">
        <v>46162.631168981483</v>
      </c>
      <c r="I4086">
        <v>68342815</v>
      </c>
      <c r="J4086">
        <v>6007</v>
      </c>
      <c r="K4086" t="s">
        <v>1983</v>
      </c>
      <c r="L4086" t="s">
        <v>1897</v>
      </c>
      <c r="M4086" t="s">
        <v>1970</v>
      </c>
      <c r="O4086">
        <v>365012970000</v>
      </c>
      <c r="P4086">
        <v>16018</v>
      </c>
      <c r="Q4086">
        <v>-4</v>
      </c>
      <c r="R4086">
        <v>1</v>
      </c>
      <c r="S4086">
        <v>68342815</v>
      </c>
      <c r="U4086" t="s">
        <v>5478</v>
      </c>
      <c r="W4086" t="s">
        <v>5479</v>
      </c>
      <c r="X4086">
        <v>365012970000</v>
      </c>
      <c r="Y4086" t="s">
        <v>65</v>
      </c>
      <c r="Z4086" t="s">
        <v>4619</v>
      </c>
      <c r="AF4086" t="s">
        <v>1976</v>
      </c>
      <c r="AG4086" t="s">
        <v>1972</v>
      </c>
      <c r="AL4086">
        <v>74</v>
      </c>
      <c r="AM4086" t="s">
        <v>1979</v>
      </c>
      <c r="AN4086" t="s">
        <v>1987</v>
      </c>
      <c r="AO4086">
        <v>0</v>
      </c>
      <c r="AQ4086">
        <v>2258497</v>
      </c>
      <c r="AR4086" t="s">
        <v>4605</v>
      </c>
      <c r="AS4086" t="s">
        <v>5883</v>
      </c>
      <c r="AT4086" t="s">
        <v>1898</v>
      </c>
    </row>
    <row r="4087" spans="1:46" x14ac:dyDescent="0.25">
      <c r="A4087" t="str">
        <f>_xlfn.XLOOKUP(I4087,UTILIZADAS[Contacto1],UTILIZADAS[Source.Name],,0)</f>
        <v>Cobros Mayo</v>
      </c>
      <c r="B4087" s="18">
        <f>VLOOKUP(J4087,Ref!A:C,3,0)</f>
        <v>0</v>
      </c>
      <c r="C4087" s="18">
        <f>VLOOKUP(J4087,Ref!A:D,4,0)</f>
        <v>0</v>
      </c>
      <c r="D4087" s="18" t="str">
        <f t="shared" si="192"/>
        <v>08/may</v>
      </c>
      <c r="E4087" s="18">
        <f t="shared" si="193"/>
        <v>4</v>
      </c>
      <c r="F4087" s="18">
        <v>1</v>
      </c>
      <c r="G4087" s="18">
        <f t="shared" si="194"/>
        <v>0</v>
      </c>
      <c r="H4087" s="3">
        <v>46150.624675925923</v>
      </c>
      <c r="I4087">
        <v>68343299</v>
      </c>
      <c r="J4087">
        <v>6004</v>
      </c>
      <c r="K4087" t="s">
        <v>1983</v>
      </c>
      <c r="L4087" t="s">
        <v>1897</v>
      </c>
      <c r="M4087" t="s">
        <v>1970</v>
      </c>
      <c r="O4087">
        <v>365006330000</v>
      </c>
      <c r="P4087">
        <v>16016</v>
      </c>
      <c r="Q4087">
        <v>-4</v>
      </c>
      <c r="R4087">
        <v>1</v>
      </c>
      <c r="S4087">
        <v>68343299</v>
      </c>
      <c r="U4087" t="s">
        <v>6218</v>
      </c>
      <c r="W4087">
        <v>365006330000</v>
      </c>
      <c r="X4087">
        <v>365006330000</v>
      </c>
      <c r="Y4087" t="s">
        <v>65</v>
      </c>
      <c r="Z4087" t="s">
        <v>66</v>
      </c>
      <c r="AF4087" t="s">
        <v>1976</v>
      </c>
      <c r="AG4087" t="s">
        <v>1972</v>
      </c>
      <c r="AL4087">
        <v>66</v>
      </c>
      <c r="AM4087" t="s">
        <v>1979</v>
      </c>
      <c r="AN4087" t="s">
        <v>1977</v>
      </c>
      <c r="AO4087">
        <v>0</v>
      </c>
      <c r="AQ4087">
        <v>2198694</v>
      </c>
      <c r="AR4087" t="s">
        <v>2020</v>
      </c>
      <c r="AS4087" t="s">
        <v>2020</v>
      </c>
      <c r="AT4087" t="s">
        <v>1984</v>
      </c>
    </row>
    <row r="4088" spans="1:46" x14ac:dyDescent="0.25">
      <c r="A4088" t="str">
        <f>_xlfn.XLOOKUP(I4088,UTILIZADAS[Contacto1],UTILIZADAS[Source.Name],,0)</f>
        <v>Cobros Mayo</v>
      </c>
      <c r="B4088" s="18">
        <f>VLOOKUP(J4088,Ref!A:C,3,0)</f>
        <v>0</v>
      </c>
      <c r="C4088" s="18">
        <f>VLOOKUP(J4088,Ref!A:D,4,0)</f>
        <v>0</v>
      </c>
      <c r="D4088" s="18" t="str">
        <f t="shared" si="192"/>
        <v>12/may</v>
      </c>
      <c r="E4088" s="18">
        <f t="shared" si="193"/>
        <v>4</v>
      </c>
      <c r="F4088" s="18">
        <v>1</v>
      </c>
      <c r="G4088" s="18">
        <f t="shared" si="194"/>
        <v>0</v>
      </c>
      <c r="H4088" s="3">
        <v>46154.667627314811</v>
      </c>
      <c r="I4088">
        <v>68343299</v>
      </c>
      <c r="J4088" t="s">
        <v>2021</v>
      </c>
      <c r="K4088" t="s">
        <v>1968</v>
      </c>
      <c r="L4088" t="s">
        <v>1969</v>
      </c>
      <c r="M4088" t="s">
        <v>1970</v>
      </c>
      <c r="O4088">
        <v>365006330000</v>
      </c>
      <c r="P4088">
        <v>16018</v>
      </c>
      <c r="Q4088">
        <v>-4</v>
      </c>
      <c r="R4088">
        <v>1</v>
      </c>
      <c r="S4088">
        <v>68343299</v>
      </c>
      <c r="U4088" t="s">
        <v>6218</v>
      </c>
      <c r="W4088" t="s">
        <v>5481</v>
      </c>
      <c r="X4088">
        <v>365006330000</v>
      </c>
      <c r="Y4088" t="s">
        <v>65</v>
      </c>
      <c r="Z4088" t="s">
        <v>4619</v>
      </c>
      <c r="AF4088" t="s">
        <v>1976</v>
      </c>
      <c r="AG4088" t="s">
        <v>1972</v>
      </c>
      <c r="AL4088">
        <v>5</v>
      </c>
      <c r="AN4088" t="s">
        <v>1974</v>
      </c>
      <c r="AO4088">
        <v>0</v>
      </c>
      <c r="AQ4088">
        <v>2258498</v>
      </c>
      <c r="AR4088" t="s">
        <v>4605</v>
      </c>
      <c r="AS4088" t="s">
        <v>5883</v>
      </c>
      <c r="AT4088" t="s">
        <v>2022</v>
      </c>
    </row>
    <row r="4089" spans="1:46" x14ac:dyDescent="0.25">
      <c r="A4089" t="str">
        <f>_xlfn.XLOOKUP(I4089,UTILIZADAS[Contacto1],UTILIZADAS[Source.Name],,0)</f>
        <v>Cobros Mayo</v>
      </c>
      <c r="B4089" s="18">
        <f>VLOOKUP(J4089,Ref!A:C,3,0)</f>
        <v>0</v>
      </c>
      <c r="C4089" s="18">
        <f>VLOOKUP(J4089,Ref!A:D,4,0)</f>
        <v>0</v>
      </c>
      <c r="D4089" s="18" t="str">
        <f t="shared" si="192"/>
        <v>14/may</v>
      </c>
      <c r="E4089" s="18">
        <f t="shared" si="193"/>
        <v>4</v>
      </c>
      <c r="F4089" s="18">
        <v>1</v>
      </c>
      <c r="G4089" s="18">
        <f t="shared" si="194"/>
        <v>0</v>
      </c>
      <c r="H4089" s="3">
        <v>46156.747824074075</v>
      </c>
      <c r="I4089">
        <v>68343299</v>
      </c>
      <c r="J4089" t="s">
        <v>2021</v>
      </c>
      <c r="K4089" t="s">
        <v>1968</v>
      </c>
      <c r="L4089" t="s">
        <v>1969</v>
      </c>
      <c r="M4089" t="s">
        <v>1970</v>
      </c>
      <c r="O4089">
        <v>365006330000</v>
      </c>
      <c r="P4089">
        <v>16018</v>
      </c>
      <c r="Q4089">
        <v>-4</v>
      </c>
      <c r="R4089">
        <v>1</v>
      </c>
      <c r="S4089">
        <v>68343299</v>
      </c>
      <c r="U4089" t="s">
        <v>6218</v>
      </c>
      <c r="W4089" t="s">
        <v>5481</v>
      </c>
      <c r="X4089">
        <v>365006330000</v>
      </c>
      <c r="Y4089" t="s">
        <v>65</v>
      </c>
      <c r="Z4089" t="s">
        <v>4619</v>
      </c>
      <c r="AF4089" t="s">
        <v>1976</v>
      </c>
      <c r="AG4089" t="s">
        <v>1972</v>
      </c>
      <c r="AL4089">
        <v>5</v>
      </c>
      <c r="AN4089" t="s">
        <v>1974</v>
      </c>
      <c r="AO4089">
        <v>0</v>
      </c>
      <c r="AQ4089">
        <v>2258498</v>
      </c>
      <c r="AR4089" t="s">
        <v>4605</v>
      </c>
      <c r="AS4089" t="s">
        <v>5883</v>
      </c>
      <c r="AT4089" t="s">
        <v>2022</v>
      </c>
    </row>
    <row r="4090" spans="1:46" x14ac:dyDescent="0.25">
      <c r="A4090" t="str">
        <f>_xlfn.XLOOKUP(I4090,UTILIZADAS[Contacto1],UTILIZADAS[Source.Name],,0)</f>
        <v>Cobros Mayo</v>
      </c>
      <c r="B4090" s="18">
        <f>VLOOKUP(J4090,Ref!A:C,3,0)</f>
        <v>0</v>
      </c>
      <c r="C4090" s="18">
        <f>VLOOKUP(J4090,Ref!A:D,4,0)</f>
        <v>0</v>
      </c>
      <c r="D4090" s="18" t="str">
        <f t="shared" si="192"/>
        <v>19/may</v>
      </c>
      <c r="E4090" s="18">
        <f t="shared" si="193"/>
        <v>4</v>
      </c>
      <c r="F4090" s="18">
        <v>1</v>
      </c>
      <c r="G4090" s="18">
        <f t="shared" si="194"/>
        <v>1</v>
      </c>
      <c r="H4090" s="3">
        <v>46161.418842592589</v>
      </c>
      <c r="I4090">
        <v>68343299</v>
      </c>
      <c r="J4090">
        <v>6004</v>
      </c>
      <c r="K4090" t="s">
        <v>1983</v>
      </c>
      <c r="L4090" t="s">
        <v>1897</v>
      </c>
      <c r="M4090" t="s">
        <v>1970</v>
      </c>
      <c r="O4090">
        <v>365006330000</v>
      </c>
      <c r="P4090">
        <v>16018</v>
      </c>
      <c r="Q4090">
        <v>-4</v>
      </c>
      <c r="R4090">
        <v>1</v>
      </c>
      <c r="S4090">
        <v>68343299</v>
      </c>
      <c r="U4090" t="s">
        <v>6218</v>
      </c>
      <c r="W4090" t="s">
        <v>5481</v>
      </c>
      <c r="X4090">
        <v>365006330000</v>
      </c>
      <c r="Y4090" t="s">
        <v>65</v>
      </c>
      <c r="Z4090" t="s">
        <v>4619</v>
      </c>
      <c r="AF4090" t="s">
        <v>1976</v>
      </c>
      <c r="AG4090" t="s">
        <v>1972</v>
      </c>
      <c r="AL4090">
        <v>133</v>
      </c>
      <c r="AM4090" t="s">
        <v>1979</v>
      </c>
      <c r="AN4090" t="s">
        <v>1987</v>
      </c>
      <c r="AO4090">
        <v>0</v>
      </c>
      <c r="AQ4090">
        <v>2258498</v>
      </c>
      <c r="AR4090" t="s">
        <v>4605</v>
      </c>
      <c r="AS4090" t="s">
        <v>5883</v>
      </c>
      <c r="AT4090" t="s">
        <v>1984</v>
      </c>
    </row>
    <row r="4091" spans="1:46" x14ac:dyDescent="0.25">
      <c r="A4091" t="str">
        <f>_xlfn.XLOOKUP(I4091,UTILIZADAS[Contacto1],UTILIZADAS[Source.Name],,0)</f>
        <v>Cobros Mayo</v>
      </c>
      <c r="B4091" s="18">
        <f>VLOOKUP(J4091,Ref!A:C,3,0)</f>
        <v>0</v>
      </c>
      <c r="C4091" s="18">
        <f>VLOOKUP(J4091,Ref!A:D,4,0)</f>
        <v>0</v>
      </c>
      <c r="D4091" s="18" t="str">
        <f t="shared" si="192"/>
        <v>12/may</v>
      </c>
      <c r="E4091" s="18">
        <f t="shared" si="193"/>
        <v>5</v>
      </c>
      <c r="F4091" s="18">
        <v>1</v>
      </c>
      <c r="G4091" s="18">
        <f t="shared" si="194"/>
        <v>0</v>
      </c>
      <c r="H4091" s="3">
        <v>46154.667847222219</v>
      </c>
      <c r="I4091">
        <v>68358975</v>
      </c>
      <c r="J4091" t="s">
        <v>2021</v>
      </c>
      <c r="K4091" t="s">
        <v>1968</v>
      </c>
      <c r="L4091" t="s">
        <v>1969</v>
      </c>
      <c r="M4091" t="s">
        <v>1970</v>
      </c>
      <c r="O4091">
        <v>369055450000</v>
      </c>
      <c r="P4091">
        <v>16018</v>
      </c>
      <c r="Q4091">
        <v>-4</v>
      </c>
      <c r="R4091">
        <v>1</v>
      </c>
      <c r="S4091">
        <v>68358975</v>
      </c>
      <c r="U4091" t="s">
        <v>5482</v>
      </c>
      <c r="W4091" t="s">
        <v>5483</v>
      </c>
      <c r="X4091">
        <v>369055450000</v>
      </c>
      <c r="Y4091" t="s">
        <v>65</v>
      </c>
      <c r="Z4091" t="s">
        <v>66</v>
      </c>
      <c r="AF4091" t="s">
        <v>1976</v>
      </c>
      <c r="AG4091" t="s">
        <v>1972</v>
      </c>
      <c r="AL4091">
        <v>5</v>
      </c>
      <c r="AN4091" t="s">
        <v>1974</v>
      </c>
      <c r="AO4091">
        <v>0</v>
      </c>
      <c r="AQ4091">
        <v>2258499</v>
      </c>
      <c r="AR4091" t="s">
        <v>4605</v>
      </c>
      <c r="AS4091" t="s">
        <v>5883</v>
      </c>
      <c r="AT4091" t="s">
        <v>2022</v>
      </c>
    </row>
    <row r="4092" spans="1:46" x14ac:dyDescent="0.25">
      <c r="A4092" t="str">
        <f>_xlfn.XLOOKUP(I4092,UTILIZADAS[Contacto1],UTILIZADAS[Source.Name],,0)</f>
        <v>Cobros Mayo</v>
      </c>
      <c r="B4092" s="18">
        <f>VLOOKUP(J4092,Ref!A:C,3,0)</f>
        <v>0</v>
      </c>
      <c r="C4092" s="18">
        <f>VLOOKUP(J4092,Ref!A:D,4,0)</f>
        <v>0</v>
      </c>
      <c r="D4092" s="18" t="str">
        <f t="shared" si="192"/>
        <v>14/may</v>
      </c>
      <c r="E4092" s="18">
        <f t="shared" si="193"/>
        <v>5</v>
      </c>
      <c r="F4092" s="18">
        <v>1</v>
      </c>
      <c r="G4092" s="18">
        <f t="shared" si="194"/>
        <v>0</v>
      </c>
      <c r="H4092" s="3">
        <v>46156.748263888891</v>
      </c>
      <c r="I4092">
        <v>68358975</v>
      </c>
      <c r="J4092" t="s">
        <v>2021</v>
      </c>
      <c r="K4092" t="s">
        <v>1968</v>
      </c>
      <c r="L4092" t="s">
        <v>1969</v>
      </c>
      <c r="M4092" t="s">
        <v>1970</v>
      </c>
      <c r="O4092">
        <v>369055450000</v>
      </c>
      <c r="P4092">
        <v>16018</v>
      </c>
      <c r="Q4092">
        <v>-4</v>
      </c>
      <c r="R4092">
        <v>1</v>
      </c>
      <c r="S4092">
        <v>68358975</v>
      </c>
      <c r="U4092" t="s">
        <v>5482</v>
      </c>
      <c r="W4092" t="s">
        <v>5483</v>
      </c>
      <c r="X4092">
        <v>369055450000</v>
      </c>
      <c r="Y4092" t="s">
        <v>65</v>
      </c>
      <c r="Z4092" t="s">
        <v>66</v>
      </c>
      <c r="AF4092" t="s">
        <v>1976</v>
      </c>
      <c r="AG4092" t="s">
        <v>1972</v>
      </c>
      <c r="AL4092">
        <v>5</v>
      </c>
      <c r="AN4092" t="s">
        <v>1974</v>
      </c>
      <c r="AO4092">
        <v>0</v>
      </c>
      <c r="AQ4092">
        <v>2258499</v>
      </c>
      <c r="AR4092" t="s">
        <v>4605</v>
      </c>
      <c r="AS4092" t="s">
        <v>5883</v>
      </c>
      <c r="AT4092" t="s">
        <v>2022</v>
      </c>
    </row>
    <row r="4093" spans="1:46" x14ac:dyDescent="0.25">
      <c r="A4093" t="str">
        <f>_xlfn.XLOOKUP(I4093,UTILIZADAS[Contacto1],UTILIZADAS[Source.Name],,0)</f>
        <v>Cobros Mayo</v>
      </c>
      <c r="B4093" s="18">
        <f>VLOOKUP(J4093,Ref!A:C,3,0)</f>
        <v>0</v>
      </c>
      <c r="C4093" s="18">
        <f>VLOOKUP(J4093,Ref!A:D,4,0)</f>
        <v>0</v>
      </c>
      <c r="D4093" s="18" t="str">
        <f t="shared" si="192"/>
        <v>19/may</v>
      </c>
      <c r="E4093" s="18">
        <f t="shared" si="193"/>
        <v>5</v>
      </c>
      <c r="F4093" s="18">
        <v>1</v>
      </c>
      <c r="G4093" s="18">
        <f t="shared" si="194"/>
        <v>0</v>
      </c>
      <c r="H4093" s="3">
        <v>46161.418993055559</v>
      </c>
      <c r="I4093">
        <v>68358975</v>
      </c>
      <c r="J4093" t="s">
        <v>2021</v>
      </c>
      <c r="K4093" t="s">
        <v>1968</v>
      </c>
      <c r="L4093" t="s">
        <v>1969</v>
      </c>
      <c r="M4093" t="s">
        <v>1970</v>
      </c>
      <c r="O4093">
        <v>369055450000</v>
      </c>
      <c r="P4093">
        <v>16018</v>
      </c>
      <c r="Q4093">
        <v>-4</v>
      </c>
      <c r="R4093">
        <v>1</v>
      </c>
      <c r="S4093">
        <v>68358975</v>
      </c>
      <c r="U4093" t="s">
        <v>5482</v>
      </c>
      <c r="W4093" t="s">
        <v>5483</v>
      </c>
      <c r="X4093">
        <v>369055450000</v>
      </c>
      <c r="Y4093" t="s">
        <v>65</v>
      </c>
      <c r="Z4093" t="s">
        <v>66</v>
      </c>
      <c r="AF4093" t="s">
        <v>1976</v>
      </c>
      <c r="AG4093" t="s">
        <v>1972</v>
      </c>
      <c r="AL4093">
        <v>5</v>
      </c>
      <c r="AN4093" t="s">
        <v>1974</v>
      </c>
      <c r="AO4093">
        <v>0</v>
      </c>
      <c r="AQ4093">
        <v>2258499</v>
      </c>
      <c r="AR4093" t="s">
        <v>4605</v>
      </c>
      <c r="AS4093" t="s">
        <v>5883</v>
      </c>
      <c r="AT4093" t="s">
        <v>2022</v>
      </c>
    </row>
    <row r="4094" spans="1:46" x14ac:dyDescent="0.25">
      <c r="A4094" t="str">
        <f>_xlfn.XLOOKUP(I4094,UTILIZADAS[Contacto1],UTILIZADAS[Source.Name],,0)</f>
        <v>Cobros Mayo</v>
      </c>
      <c r="B4094" s="18">
        <f>VLOOKUP(J4094,Ref!A:C,3,0)</f>
        <v>0</v>
      </c>
      <c r="C4094" s="18">
        <f>VLOOKUP(J4094,Ref!A:D,4,0)</f>
        <v>0</v>
      </c>
      <c r="D4094" s="18" t="str">
        <f t="shared" si="192"/>
        <v>20/may</v>
      </c>
      <c r="E4094" s="18">
        <f t="shared" si="193"/>
        <v>5</v>
      </c>
      <c r="F4094" s="18">
        <v>1</v>
      </c>
      <c r="G4094" s="18">
        <f t="shared" si="194"/>
        <v>0</v>
      </c>
      <c r="H4094" s="3">
        <v>46162.631527777776</v>
      </c>
      <c r="I4094">
        <v>68358975</v>
      </c>
      <c r="J4094" t="s">
        <v>2021</v>
      </c>
      <c r="K4094" t="s">
        <v>1968</v>
      </c>
      <c r="L4094" t="s">
        <v>1969</v>
      </c>
      <c r="M4094" t="s">
        <v>1970</v>
      </c>
      <c r="O4094">
        <v>369055450000</v>
      </c>
      <c r="P4094">
        <v>16018</v>
      </c>
      <c r="Q4094">
        <v>-4</v>
      </c>
      <c r="R4094">
        <v>1</v>
      </c>
      <c r="S4094">
        <v>68358975</v>
      </c>
      <c r="U4094" t="s">
        <v>5482</v>
      </c>
      <c r="W4094" t="s">
        <v>5483</v>
      </c>
      <c r="X4094">
        <v>369055450000</v>
      </c>
      <c r="Y4094" t="s">
        <v>65</v>
      </c>
      <c r="Z4094" t="s">
        <v>66</v>
      </c>
      <c r="AF4094" t="s">
        <v>1976</v>
      </c>
      <c r="AG4094" t="s">
        <v>1972</v>
      </c>
      <c r="AL4094">
        <v>5</v>
      </c>
      <c r="AN4094" t="s">
        <v>1974</v>
      </c>
      <c r="AO4094">
        <v>0</v>
      </c>
      <c r="AQ4094">
        <v>2258499</v>
      </c>
      <c r="AR4094" t="s">
        <v>4605</v>
      </c>
      <c r="AS4094" t="s">
        <v>5883</v>
      </c>
      <c r="AT4094" t="s">
        <v>2022</v>
      </c>
    </row>
    <row r="4095" spans="1:46" x14ac:dyDescent="0.25">
      <c r="A4095" t="str">
        <f>_xlfn.XLOOKUP(I4095,UTILIZADAS[Contacto1],UTILIZADAS[Source.Name],,0)</f>
        <v>Cobros Mayo</v>
      </c>
      <c r="B4095" s="18">
        <f>VLOOKUP(J4095,Ref!A:C,3,0)</f>
        <v>0</v>
      </c>
      <c r="C4095" s="18">
        <f>VLOOKUP(J4095,Ref!A:D,4,0)</f>
        <v>0</v>
      </c>
      <c r="D4095" s="18" t="str">
        <f t="shared" si="192"/>
        <v>21/may</v>
      </c>
      <c r="E4095" s="18">
        <f t="shared" si="193"/>
        <v>5</v>
      </c>
      <c r="F4095" s="18">
        <v>1</v>
      </c>
      <c r="G4095" s="18">
        <f t="shared" si="194"/>
        <v>1</v>
      </c>
      <c r="H4095" s="3">
        <v>46163.631574074076</v>
      </c>
      <c r="I4095">
        <v>68358975</v>
      </c>
      <c r="J4095">
        <v>6004</v>
      </c>
      <c r="K4095" t="s">
        <v>1983</v>
      </c>
      <c r="L4095" t="s">
        <v>1897</v>
      </c>
      <c r="M4095" t="s">
        <v>1970</v>
      </c>
      <c r="O4095">
        <v>369055450000</v>
      </c>
      <c r="P4095">
        <v>16018</v>
      </c>
      <c r="Q4095">
        <v>-4</v>
      </c>
      <c r="R4095">
        <v>1</v>
      </c>
      <c r="S4095">
        <v>68358975</v>
      </c>
      <c r="U4095" t="s">
        <v>5482</v>
      </c>
      <c r="W4095" t="s">
        <v>5483</v>
      </c>
      <c r="X4095">
        <v>369055450000</v>
      </c>
      <c r="Y4095" t="s">
        <v>65</v>
      </c>
      <c r="Z4095" t="s">
        <v>66</v>
      </c>
      <c r="AF4095" t="s">
        <v>1976</v>
      </c>
      <c r="AG4095" t="s">
        <v>1972</v>
      </c>
      <c r="AL4095">
        <v>127</v>
      </c>
      <c r="AM4095" t="s">
        <v>1979</v>
      </c>
      <c r="AN4095" t="s">
        <v>1987</v>
      </c>
      <c r="AO4095">
        <v>0</v>
      </c>
      <c r="AQ4095">
        <v>2258499</v>
      </c>
      <c r="AR4095" t="s">
        <v>4605</v>
      </c>
      <c r="AS4095" t="s">
        <v>5883</v>
      </c>
      <c r="AT4095" t="s">
        <v>1984</v>
      </c>
    </row>
    <row r="4096" spans="1:46" x14ac:dyDescent="0.25">
      <c r="A4096" t="str">
        <f>_xlfn.XLOOKUP(I4096,UTILIZADAS[Contacto1],UTILIZADAS[Source.Name],,0)</f>
        <v>Cobros Abril Canal Fijo</v>
      </c>
      <c r="B4096" s="18">
        <f>VLOOKUP(J4096,Ref!A:C,3,0)</f>
        <v>0</v>
      </c>
      <c r="C4096" s="18">
        <f>VLOOKUP(J4096,Ref!A:D,4,0)</f>
        <v>0</v>
      </c>
      <c r="D4096" s="18" t="str">
        <f t="shared" si="192"/>
        <v>12/may</v>
      </c>
      <c r="E4096" s="18">
        <f t="shared" si="193"/>
        <v>6</v>
      </c>
      <c r="F4096" s="18">
        <v>1</v>
      </c>
      <c r="G4096" s="18">
        <f t="shared" si="194"/>
        <v>0</v>
      </c>
      <c r="H4096" s="3">
        <v>46154.668344907404</v>
      </c>
      <c r="I4096">
        <v>68368222</v>
      </c>
      <c r="J4096" t="s">
        <v>2021</v>
      </c>
      <c r="K4096" t="s">
        <v>1968</v>
      </c>
      <c r="L4096" t="s">
        <v>1969</v>
      </c>
      <c r="M4096" t="s">
        <v>1970</v>
      </c>
      <c r="O4096">
        <v>365039010000</v>
      </c>
      <c r="P4096">
        <v>16018</v>
      </c>
      <c r="Q4096">
        <v>-4</v>
      </c>
      <c r="R4096">
        <v>1</v>
      </c>
      <c r="S4096">
        <v>68368222</v>
      </c>
      <c r="U4096" t="s">
        <v>4450</v>
      </c>
      <c r="W4096" t="s">
        <v>4080</v>
      </c>
      <c r="X4096">
        <v>365039010000</v>
      </c>
      <c r="Y4096" t="s">
        <v>65</v>
      </c>
      <c r="Z4096" t="s">
        <v>66</v>
      </c>
      <c r="AG4096" t="s">
        <v>1972</v>
      </c>
      <c r="AL4096">
        <v>5</v>
      </c>
      <c r="AN4096" t="s">
        <v>1974</v>
      </c>
      <c r="AO4096">
        <v>0</v>
      </c>
      <c r="AQ4096">
        <v>2258500</v>
      </c>
      <c r="AR4096" t="s">
        <v>4605</v>
      </c>
      <c r="AS4096" t="s">
        <v>5883</v>
      </c>
      <c r="AT4096" t="s">
        <v>2022</v>
      </c>
    </row>
    <row r="4097" spans="1:46" x14ac:dyDescent="0.25">
      <c r="A4097" t="str">
        <f>_xlfn.XLOOKUP(I4097,UTILIZADAS[Contacto1],UTILIZADAS[Source.Name],,0)</f>
        <v>Cobros Abril Canal Fijo</v>
      </c>
      <c r="B4097" s="18">
        <f>VLOOKUP(J4097,Ref!A:C,3,0)</f>
        <v>0</v>
      </c>
      <c r="C4097" s="18">
        <f>VLOOKUP(J4097,Ref!A:D,4,0)</f>
        <v>0</v>
      </c>
      <c r="D4097" s="18" t="str">
        <f t="shared" si="192"/>
        <v>15/may</v>
      </c>
      <c r="E4097" s="18">
        <f t="shared" si="193"/>
        <v>6</v>
      </c>
      <c r="F4097" s="18">
        <v>1</v>
      </c>
      <c r="G4097" s="18">
        <f t="shared" si="194"/>
        <v>0</v>
      </c>
      <c r="H4097" s="3">
        <v>46157.398229166669</v>
      </c>
      <c r="I4097">
        <v>68368222</v>
      </c>
      <c r="J4097" t="s">
        <v>2021</v>
      </c>
      <c r="K4097" t="s">
        <v>1968</v>
      </c>
      <c r="L4097" t="s">
        <v>1969</v>
      </c>
      <c r="M4097" t="s">
        <v>1970</v>
      </c>
      <c r="O4097">
        <v>365039010000</v>
      </c>
      <c r="P4097">
        <v>16018</v>
      </c>
      <c r="Q4097">
        <v>-4</v>
      </c>
      <c r="R4097">
        <v>1</v>
      </c>
      <c r="S4097">
        <v>68368222</v>
      </c>
      <c r="U4097" t="s">
        <v>4450</v>
      </c>
      <c r="W4097" t="s">
        <v>4080</v>
      </c>
      <c r="X4097">
        <v>365039010000</v>
      </c>
      <c r="Y4097" t="s">
        <v>65</v>
      </c>
      <c r="Z4097" t="s">
        <v>66</v>
      </c>
      <c r="AG4097" t="s">
        <v>1972</v>
      </c>
      <c r="AL4097">
        <v>5</v>
      </c>
      <c r="AN4097" t="s">
        <v>1974</v>
      </c>
      <c r="AO4097">
        <v>0</v>
      </c>
      <c r="AQ4097">
        <v>2258500</v>
      </c>
      <c r="AR4097" t="s">
        <v>4605</v>
      </c>
      <c r="AS4097" t="s">
        <v>5883</v>
      </c>
      <c r="AT4097" t="s">
        <v>2022</v>
      </c>
    </row>
    <row r="4098" spans="1:46" x14ac:dyDescent="0.25">
      <c r="A4098" t="str">
        <f>_xlfn.XLOOKUP(I4098,UTILIZADAS[Contacto1],UTILIZADAS[Source.Name],,0)</f>
        <v>Cobros Abril Canal Fijo</v>
      </c>
      <c r="B4098" s="18">
        <f>VLOOKUP(J4098,Ref!A:C,3,0)</f>
        <v>0</v>
      </c>
      <c r="C4098" s="18">
        <f>VLOOKUP(J4098,Ref!A:D,4,0)</f>
        <v>0</v>
      </c>
      <c r="D4098" s="18" t="str">
        <f t="shared" si="192"/>
        <v>19/may</v>
      </c>
      <c r="E4098" s="18">
        <f t="shared" si="193"/>
        <v>6</v>
      </c>
      <c r="F4098" s="18">
        <v>1</v>
      </c>
      <c r="G4098" s="18">
        <f t="shared" si="194"/>
        <v>0</v>
      </c>
      <c r="H4098" s="3">
        <v>46161.419432870367</v>
      </c>
      <c r="I4098">
        <v>68368222</v>
      </c>
      <c r="J4098" t="s">
        <v>2021</v>
      </c>
      <c r="K4098" t="s">
        <v>1968</v>
      </c>
      <c r="L4098" t="s">
        <v>1969</v>
      </c>
      <c r="M4098" t="s">
        <v>1970</v>
      </c>
      <c r="O4098">
        <v>365039010000</v>
      </c>
      <c r="P4098">
        <v>16018</v>
      </c>
      <c r="Q4098">
        <v>-4</v>
      </c>
      <c r="R4098">
        <v>1</v>
      </c>
      <c r="S4098">
        <v>68368222</v>
      </c>
      <c r="U4098" t="s">
        <v>4450</v>
      </c>
      <c r="W4098" t="s">
        <v>4080</v>
      </c>
      <c r="X4098">
        <v>365039010000</v>
      </c>
      <c r="Y4098" t="s">
        <v>65</v>
      </c>
      <c r="Z4098" t="s">
        <v>66</v>
      </c>
      <c r="AG4098" t="s">
        <v>1972</v>
      </c>
      <c r="AL4098">
        <v>5</v>
      </c>
      <c r="AN4098" t="s">
        <v>1974</v>
      </c>
      <c r="AO4098">
        <v>0</v>
      </c>
      <c r="AQ4098">
        <v>2258500</v>
      </c>
      <c r="AR4098" t="s">
        <v>4605</v>
      </c>
      <c r="AS4098" t="s">
        <v>5883</v>
      </c>
      <c r="AT4098" t="s">
        <v>2022</v>
      </c>
    </row>
    <row r="4099" spans="1:46" x14ac:dyDescent="0.25">
      <c r="A4099" t="str">
        <f>_xlfn.XLOOKUP(I4099,UTILIZADAS[Contacto1],UTILIZADAS[Source.Name],,0)</f>
        <v>Cobros Abril Canal Fijo</v>
      </c>
      <c r="B4099" s="18">
        <f>VLOOKUP(J4099,Ref!A:C,3,0)</f>
        <v>0</v>
      </c>
      <c r="C4099" s="18">
        <f>VLOOKUP(J4099,Ref!A:D,4,0)</f>
        <v>0</v>
      </c>
      <c r="D4099" s="18" t="str">
        <f t="shared" si="192"/>
        <v>20/may</v>
      </c>
      <c r="E4099" s="18">
        <f t="shared" si="193"/>
        <v>6</v>
      </c>
      <c r="F4099" s="18">
        <v>1</v>
      </c>
      <c r="G4099" s="18">
        <f t="shared" si="194"/>
        <v>0</v>
      </c>
      <c r="H4099" s="3">
        <v>46162.633506944447</v>
      </c>
      <c r="I4099">
        <v>68368222</v>
      </c>
      <c r="J4099" t="s">
        <v>2021</v>
      </c>
      <c r="K4099" t="s">
        <v>1968</v>
      </c>
      <c r="L4099" t="s">
        <v>1969</v>
      </c>
      <c r="M4099" t="s">
        <v>1970</v>
      </c>
      <c r="O4099">
        <v>365039010000</v>
      </c>
      <c r="P4099">
        <v>16018</v>
      </c>
      <c r="Q4099">
        <v>-4</v>
      </c>
      <c r="R4099">
        <v>1</v>
      </c>
      <c r="S4099">
        <v>68368222</v>
      </c>
      <c r="U4099" t="s">
        <v>4450</v>
      </c>
      <c r="W4099" t="s">
        <v>4080</v>
      </c>
      <c r="X4099">
        <v>365039010000</v>
      </c>
      <c r="Y4099" t="s">
        <v>65</v>
      </c>
      <c r="Z4099" t="s">
        <v>66</v>
      </c>
      <c r="AG4099" t="s">
        <v>1972</v>
      </c>
      <c r="AL4099">
        <v>5</v>
      </c>
      <c r="AN4099" t="s">
        <v>1974</v>
      </c>
      <c r="AO4099">
        <v>0</v>
      </c>
      <c r="AQ4099">
        <v>2258500</v>
      </c>
      <c r="AR4099" t="s">
        <v>4605</v>
      </c>
      <c r="AS4099" t="s">
        <v>5883</v>
      </c>
      <c r="AT4099" t="s">
        <v>2022</v>
      </c>
    </row>
    <row r="4100" spans="1:46" x14ac:dyDescent="0.25">
      <c r="A4100" t="str">
        <f>_xlfn.XLOOKUP(I4100,UTILIZADAS[Contacto1],UTILIZADAS[Source.Name],,0)</f>
        <v>Cobros Abril Canal Fijo</v>
      </c>
      <c r="B4100" s="18">
        <f>VLOOKUP(J4100,Ref!A:C,3,0)</f>
        <v>0</v>
      </c>
      <c r="C4100" s="18">
        <f>VLOOKUP(J4100,Ref!A:D,4,0)</f>
        <v>0</v>
      </c>
      <c r="D4100" s="18" t="str">
        <f t="shared" si="192"/>
        <v>21/may</v>
      </c>
      <c r="E4100" s="18">
        <f t="shared" si="193"/>
        <v>6</v>
      </c>
      <c r="F4100" s="18">
        <v>1</v>
      </c>
      <c r="G4100" s="18">
        <f t="shared" si="194"/>
        <v>0</v>
      </c>
      <c r="H4100" s="3">
        <v>46163.632326388892</v>
      </c>
      <c r="I4100">
        <v>68368222</v>
      </c>
      <c r="J4100" t="s">
        <v>2021</v>
      </c>
      <c r="K4100" t="s">
        <v>1968</v>
      </c>
      <c r="L4100" t="s">
        <v>1969</v>
      </c>
      <c r="M4100" t="s">
        <v>1970</v>
      </c>
      <c r="O4100">
        <v>365039010000</v>
      </c>
      <c r="P4100">
        <v>16018</v>
      </c>
      <c r="Q4100">
        <v>-4</v>
      </c>
      <c r="R4100">
        <v>1</v>
      </c>
      <c r="S4100">
        <v>68368222</v>
      </c>
      <c r="U4100" t="s">
        <v>4450</v>
      </c>
      <c r="W4100" t="s">
        <v>4080</v>
      </c>
      <c r="X4100">
        <v>365039010000</v>
      </c>
      <c r="Y4100" t="s">
        <v>65</v>
      </c>
      <c r="Z4100" t="s">
        <v>66</v>
      </c>
      <c r="AG4100" t="s">
        <v>1972</v>
      </c>
      <c r="AL4100">
        <v>5</v>
      </c>
      <c r="AN4100" t="s">
        <v>1974</v>
      </c>
      <c r="AO4100">
        <v>0</v>
      </c>
      <c r="AQ4100">
        <v>2258500</v>
      </c>
      <c r="AR4100" t="s">
        <v>4605</v>
      </c>
      <c r="AS4100" t="s">
        <v>5883</v>
      </c>
      <c r="AT4100" t="s">
        <v>2022</v>
      </c>
    </row>
    <row r="4101" spans="1:46" x14ac:dyDescent="0.25">
      <c r="A4101" t="str">
        <f>_xlfn.XLOOKUP(I4101,UTILIZADAS[Contacto1],UTILIZADAS[Source.Name],,0)</f>
        <v>Cobros Abril Canal Fijo</v>
      </c>
      <c r="B4101" s="18">
        <f>VLOOKUP(J4101,Ref!A:C,3,0)</f>
        <v>0</v>
      </c>
      <c r="C4101" s="18">
        <f>VLOOKUP(J4101,Ref!A:D,4,0)</f>
        <v>0</v>
      </c>
      <c r="D4101" s="18" t="str">
        <f t="shared" si="192"/>
        <v>22/may</v>
      </c>
      <c r="E4101" s="18">
        <f t="shared" si="193"/>
        <v>6</v>
      </c>
      <c r="F4101" s="18">
        <v>1</v>
      </c>
      <c r="G4101" s="18">
        <f t="shared" si="194"/>
        <v>1</v>
      </c>
      <c r="H4101" s="3">
        <v>46164.469675925924</v>
      </c>
      <c r="I4101">
        <v>68368222</v>
      </c>
      <c r="J4101" t="s">
        <v>2021</v>
      </c>
      <c r="K4101" t="s">
        <v>1968</v>
      </c>
      <c r="L4101" t="s">
        <v>1969</v>
      </c>
      <c r="M4101" t="s">
        <v>1970</v>
      </c>
      <c r="O4101">
        <v>365039010000</v>
      </c>
      <c r="P4101">
        <v>16018</v>
      </c>
      <c r="Q4101">
        <v>-4</v>
      </c>
      <c r="R4101">
        <v>1</v>
      </c>
      <c r="S4101">
        <v>68368222</v>
      </c>
      <c r="U4101" t="s">
        <v>4450</v>
      </c>
      <c r="W4101" t="s">
        <v>4080</v>
      </c>
      <c r="X4101">
        <v>365039010000</v>
      </c>
      <c r="Y4101" t="s">
        <v>65</v>
      </c>
      <c r="Z4101" t="s">
        <v>66</v>
      </c>
      <c r="AG4101" t="s">
        <v>1972</v>
      </c>
      <c r="AL4101">
        <v>5</v>
      </c>
      <c r="AN4101" t="s">
        <v>1974</v>
      </c>
      <c r="AO4101">
        <v>0</v>
      </c>
      <c r="AQ4101">
        <v>2258500</v>
      </c>
      <c r="AR4101" t="s">
        <v>4605</v>
      </c>
      <c r="AS4101" t="s">
        <v>5883</v>
      </c>
      <c r="AT4101" t="s">
        <v>2022</v>
      </c>
    </row>
    <row r="4102" spans="1:46" x14ac:dyDescent="0.25">
      <c r="A4102" t="str">
        <f>_xlfn.XLOOKUP(I4102,UTILIZADAS[Contacto1],UTILIZADAS[Source.Name],,0)</f>
        <v>Cobros Mayo</v>
      </c>
      <c r="B4102" s="18">
        <f>VLOOKUP(J4102,Ref!A:C,3,0)</f>
        <v>0</v>
      </c>
      <c r="C4102" s="18">
        <f>VLOOKUP(J4102,Ref!A:D,4,0)</f>
        <v>0</v>
      </c>
      <c r="D4102" s="18" t="str">
        <f t="shared" si="192"/>
        <v>12/may</v>
      </c>
      <c r="E4102" s="18">
        <f t="shared" si="193"/>
        <v>2</v>
      </c>
      <c r="F4102" s="18">
        <v>1</v>
      </c>
      <c r="G4102" s="18">
        <f t="shared" si="194"/>
        <v>0</v>
      </c>
      <c r="H4102" s="3">
        <v>46154.668564814812</v>
      </c>
      <c r="I4102">
        <v>68369773</v>
      </c>
      <c r="J4102" t="s">
        <v>2021</v>
      </c>
      <c r="K4102" t="s">
        <v>1968</v>
      </c>
      <c r="L4102" t="s">
        <v>1969</v>
      </c>
      <c r="M4102" t="s">
        <v>1970</v>
      </c>
      <c r="O4102">
        <v>358354670000</v>
      </c>
      <c r="P4102">
        <v>16018</v>
      </c>
      <c r="Q4102">
        <v>-4</v>
      </c>
      <c r="R4102">
        <v>1</v>
      </c>
      <c r="S4102">
        <v>68369773</v>
      </c>
      <c r="U4102" t="s">
        <v>5484</v>
      </c>
      <c r="W4102" t="s">
        <v>5485</v>
      </c>
      <c r="X4102">
        <v>358354670000</v>
      </c>
      <c r="Y4102" t="s">
        <v>65</v>
      </c>
      <c r="Z4102" t="s">
        <v>4619</v>
      </c>
      <c r="AF4102" t="s">
        <v>1976</v>
      </c>
      <c r="AG4102" t="s">
        <v>1972</v>
      </c>
      <c r="AK4102" t="s">
        <v>6219</v>
      </c>
      <c r="AL4102">
        <v>5</v>
      </c>
      <c r="AN4102" t="s">
        <v>1974</v>
      </c>
      <c r="AO4102">
        <v>0</v>
      </c>
      <c r="AQ4102">
        <v>2258501</v>
      </c>
      <c r="AR4102" t="s">
        <v>4605</v>
      </c>
      <c r="AS4102" t="s">
        <v>5883</v>
      </c>
      <c r="AT4102" t="s">
        <v>2022</v>
      </c>
    </row>
    <row r="4103" spans="1:46" x14ac:dyDescent="0.25">
      <c r="A4103" t="str">
        <f>_xlfn.XLOOKUP(I4103,UTILIZADAS[Contacto1],UTILIZADAS[Source.Name],,0)</f>
        <v>Cobros Mayo</v>
      </c>
      <c r="B4103" s="18">
        <f>VLOOKUP(J4103,Ref!A:C,3,0)</f>
        <v>0</v>
      </c>
      <c r="C4103" s="18">
        <f>VLOOKUP(J4103,Ref!A:D,4,0)</f>
        <v>0</v>
      </c>
      <c r="D4103" s="18" t="str">
        <f t="shared" si="192"/>
        <v>15/may</v>
      </c>
      <c r="E4103" s="18">
        <f t="shared" si="193"/>
        <v>2</v>
      </c>
      <c r="F4103" s="18">
        <v>1</v>
      </c>
      <c r="G4103" s="18">
        <f t="shared" si="194"/>
        <v>1</v>
      </c>
      <c r="H4103" s="3">
        <v>46157.39806712963</v>
      </c>
      <c r="I4103">
        <v>68369773</v>
      </c>
      <c r="J4103" t="s">
        <v>1986</v>
      </c>
      <c r="K4103" t="s">
        <v>1983</v>
      </c>
      <c r="L4103" t="s">
        <v>1897</v>
      </c>
      <c r="M4103" t="s">
        <v>1970</v>
      </c>
      <c r="O4103">
        <v>358354670000</v>
      </c>
      <c r="P4103">
        <v>16018</v>
      </c>
      <c r="Q4103">
        <v>-4</v>
      </c>
      <c r="R4103">
        <v>1</v>
      </c>
      <c r="S4103">
        <v>68369773</v>
      </c>
      <c r="U4103" t="s">
        <v>5484</v>
      </c>
      <c r="W4103" t="s">
        <v>5485</v>
      </c>
      <c r="X4103">
        <v>358354670000</v>
      </c>
      <c r="Y4103" t="s">
        <v>65</v>
      </c>
      <c r="Z4103" t="s">
        <v>4619</v>
      </c>
      <c r="AF4103" t="s">
        <v>1976</v>
      </c>
      <c r="AG4103" t="s">
        <v>1972</v>
      </c>
      <c r="AK4103" t="s">
        <v>6219</v>
      </c>
      <c r="AL4103">
        <v>195</v>
      </c>
      <c r="AM4103" t="s">
        <v>1979</v>
      </c>
      <c r="AN4103" t="s">
        <v>1987</v>
      </c>
      <c r="AO4103">
        <v>0</v>
      </c>
      <c r="AQ4103">
        <v>2258501</v>
      </c>
      <c r="AR4103" t="s">
        <v>4605</v>
      </c>
      <c r="AS4103" t="s">
        <v>5883</v>
      </c>
      <c r="AT4103" t="s">
        <v>1988</v>
      </c>
    </row>
    <row r="4104" spans="1:46" x14ac:dyDescent="0.25">
      <c r="A4104" t="str">
        <f>_xlfn.XLOOKUP(I4104,UTILIZADAS[Contacto1],UTILIZADAS[Source.Name],,0)</f>
        <v>Cobros Mayo</v>
      </c>
      <c r="B4104" s="18">
        <f>VLOOKUP(J4104,Ref!A:C,3,0)</f>
        <v>0</v>
      </c>
      <c r="C4104" s="18">
        <f>VLOOKUP(J4104,Ref!A:D,4,0)</f>
        <v>0</v>
      </c>
      <c r="D4104" s="18" t="str">
        <f t="shared" si="192"/>
        <v>12/may</v>
      </c>
      <c r="E4104" s="18">
        <f t="shared" si="193"/>
        <v>4</v>
      </c>
      <c r="F4104" s="18">
        <v>1</v>
      </c>
      <c r="G4104" s="18">
        <f t="shared" si="194"/>
        <v>0</v>
      </c>
      <c r="H4104" s="3">
        <v>46154.669027777774</v>
      </c>
      <c r="I4104">
        <v>68370299</v>
      </c>
      <c r="J4104" t="s">
        <v>2021</v>
      </c>
      <c r="K4104" t="s">
        <v>1968</v>
      </c>
      <c r="L4104" t="s">
        <v>1969</v>
      </c>
      <c r="M4104" t="s">
        <v>1970</v>
      </c>
      <c r="O4104">
        <v>361055190000</v>
      </c>
      <c r="P4104">
        <v>16018</v>
      </c>
      <c r="Q4104">
        <v>-4</v>
      </c>
      <c r="R4104">
        <v>1</v>
      </c>
      <c r="S4104">
        <v>68370299</v>
      </c>
      <c r="U4104" t="s">
        <v>6220</v>
      </c>
      <c r="W4104" t="s">
        <v>5487</v>
      </c>
      <c r="X4104">
        <v>361055190000</v>
      </c>
      <c r="Y4104" t="s">
        <v>65</v>
      </c>
      <c r="Z4104" t="s">
        <v>66</v>
      </c>
      <c r="AF4104" t="s">
        <v>1976</v>
      </c>
      <c r="AG4104" t="s">
        <v>1972</v>
      </c>
      <c r="AL4104">
        <v>5</v>
      </c>
      <c r="AN4104" t="s">
        <v>1974</v>
      </c>
      <c r="AO4104">
        <v>0</v>
      </c>
      <c r="AQ4104">
        <v>2258502</v>
      </c>
      <c r="AR4104" t="s">
        <v>4605</v>
      </c>
      <c r="AS4104" t="s">
        <v>5883</v>
      </c>
      <c r="AT4104" t="s">
        <v>2022</v>
      </c>
    </row>
    <row r="4105" spans="1:46" x14ac:dyDescent="0.25">
      <c r="A4105" t="str">
        <f>_xlfn.XLOOKUP(I4105,UTILIZADAS[Contacto1],UTILIZADAS[Source.Name],,0)</f>
        <v>Cobros Mayo</v>
      </c>
      <c r="B4105" s="18">
        <f>VLOOKUP(J4105,Ref!A:C,3,0)</f>
        <v>0</v>
      </c>
      <c r="C4105" s="18">
        <f>VLOOKUP(J4105,Ref!A:D,4,0)</f>
        <v>0</v>
      </c>
      <c r="D4105" s="18" t="str">
        <f t="shared" si="192"/>
        <v>15/may</v>
      </c>
      <c r="E4105" s="18">
        <f t="shared" si="193"/>
        <v>4</v>
      </c>
      <c r="F4105" s="18">
        <v>1</v>
      </c>
      <c r="G4105" s="18">
        <f t="shared" si="194"/>
        <v>0</v>
      </c>
      <c r="H4105" s="3">
        <v>46157.398680555554</v>
      </c>
      <c r="I4105">
        <v>68370299</v>
      </c>
      <c r="J4105" t="s">
        <v>2021</v>
      </c>
      <c r="K4105" t="s">
        <v>1968</v>
      </c>
      <c r="L4105" t="s">
        <v>1969</v>
      </c>
      <c r="M4105" t="s">
        <v>1970</v>
      </c>
      <c r="O4105">
        <v>361055190000</v>
      </c>
      <c r="P4105">
        <v>16018</v>
      </c>
      <c r="Q4105">
        <v>-4</v>
      </c>
      <c r="R4105">
        <v>1</v>
      </c>
      <c r="S4105">
        <v>68370299</v>
      </c>
      <c r="U4105" t="s">
        <v>6220</v>
      </c>
      <c r="W4105" t="s">
        <v>5487</v>
      </c>
      <c r="X4105">
        <v>361055190000</v>
      </c>
      <c r="Y4105" t="s">
        <v>65</v>
      </c>
      <c r="Z4105" t="s">
        <v>66</v>
      </c>
      <c r="AF4105" t="s">
        <v>1976</v>
      </c>
      <c r="AG4105" t="s">
        <v>1972</v>
      </c>
      <c r="AL4105">
        <v>5</v>
      </c>
      <c r="AN4105" t="s">
        <v>1974</v>
      </c>
      <c r="AO4105">
        <v>0</v>
      </c>
      <c r="AQ4105">
        <v>2258502</v>
      </c>
      <c r="AR4105" t="s">
        <v>4605</v>
      </c>
      <c r="AS4105" t="s">
        <v>5883</v>
      </c>
      <c r="AT4105" t="s">
        <v>2022</v>
      </c>
    </row>
    <row r="4106" spans="1:46" x14ac:dyDescent="0.25">
      <c r="A4106" t="str">
        <f>_xlfn.XLOOKUP(I4106,UTILIZADAS[Contacto1],UTILIZADAS[Source.Name],,0)</f>
        <v>Cobros Mayo</v>
      </c>
      <c r="B4106" s="18">
        <f>VLOOKUP(J4106,Ref!A:C,3,0)</f>
        <v>0</v>
      </c>
      <c r="C4106" s="18">
        <f>VLOOKUP(J4106,Ref!A:D,4,0)</f>
        <v>0</v>
      </c>
      <c r="D4106" s="18" t="str">
        <f t="shared" si="192"/>
        <v>19/may</v>
      </c>
      <c r="E4106" s="18">
        <f t="shared" si="193"/>
        <v>4</v>
      </c>
      <c r="F4106" s="18">
        <v>1</v>
      </c>
      <c r="G4106" s="18">
        <f t="shared" si="194"/>
        <v>0</v>
      </c>
      <c r="H4106" s="3">
        <v>46161.419722222221</v>
      </c>
      <c r="I4106">
        <v>68370299</v>
      </c>
      <c r="J4106" t="s">
        <v>2021</v>
      </c>
      <c r="K4106" t="s">
        <v>1968</v>
      </c>
      <c r="L4106" t="s">
        <v>1969</v>
      </c>
      <c r="M4106" t="s">
        <v>1970</v>
      </c>
      <c r="O4106">
        <v>361055190000</v>
      </c>
      <c r="P4106">
        <v>16018</v>
      </c>
      <c r="Q4106">
        <v>-4</v>
      </c>
      <c r="R4106">
        <v>1</v>
      </c>
      <c r="S4106">
        <v>68370299</v>
      </c>
      <c r="U4106" t="s">
        <v>6220</v>
      </c>
      <c r="W4106" t="s">
        <v>5487</v>
      </c>
      <c r="X4106">
        <v>361055190000</v>
      </c>
      <c r="Y4106" t="s">
        <v>65</v>
      </c>
      <c r="Z4106" t="s">
        <v>66</v>
      </c>
      <c r="AF4106" t="s">
        <v>1976</v>
      </c>
      <c r="AG4106" t="s">
        <v>1972</v>
      </c>
      <c r="AL4106">
        <v>5</v>
      </c>
      <c r="AN4106" t="s">
        <v>1974</v>
      </c>
      <c r="AO4106">
        <v>0</v>
      </c>
      <c r="AQ4106">
        <v>2258502</v>
      </c>
      <c r="AR4106" t="s">
        <v>4605</v>
      </c>
      <c r="AS4106" t="s">
        <v>5883</v>
      </c>
      <c r="AT4106" t="s">
        <v>2022</v>
      </c>
    </row>
    <row r="4107" spans="1:46" x14ac:dyDescent="0.25">
      <c r="A4107" t="str">
        <f>_xlfn.XLOOKUP(I4107,UTILIZADAS[Contacto1],UTILIZADAS[Source.Name],,0)</f>
        <v>Cobros Mayo</v>
      </c>
      <c r="B4107" s="18">
        <f>VLOOKUP(J4107,Ref!A:C,3,0)</f>
        <v>0</v>
      </c>
      <c r="C4107" s="18">
        <f>VLOOKUP(J4107,Ref!A:D,4,0)</f>
        <v>0</v>
      </c>
      <c r="D4107" s="18" t="str">
        <f t="shared" si="192"/>
        <v>20/may</v>
      </c>
      <c r="E4107" s="18">
        <f t="shared" si="193"/>
        <v>4</v>
      </c>
      <c r="F4107" s="18">
        <v>1</v>
      </c>
      <c r="G4107" s="18">
        <f t="shared" si="194"/>
        <v>1</v>
      </c>
      <c r="H4107" s="3">
        <v>46162.63349537037</v>
      </c>
      <c r="I4107">
        <v>68370299</v>
      </c>
      <c r="J4107">
        <v>6004</v>
      </c>
      <c r="K4107" t="s">
        <v>1983</v>
      </c>
      <c r="L4107" t="s">
        <v>1897</v>
      </c>
      <c r="M4107" t="s">
        <v>1970</v>
      </c>
      <c r="O4107">
        <v>361055190000</v>
      </c>
      <c r="P4107">
        <v>16018</v>
      </c>
      <c r="Q4107">
        <v>-4</v>
      </c>
      <c r="R4107">
        <v>1</v>
      </c>
      <c r="S4107">
        <v>68370299</v>
      </c>
      <c r="U4107" t="s">
        <v>6220</v>
      </c>
      <c r="W4107" t="s">
        <v>5487</v>
      </c>
      <c r="X4107">
        <v>361055190000</v>
      </c>
      <c r="Y4107" t="s">
        <v>65</v>
      </c>
      <c r="Z4107" t="s">
        <v>66</v>
      </c>
      <c r="AF4107" t="s">
        <v>1976</v>
      </c>
      <c r="AG4107" t="s">
        <v>1972</v>
      </c>
      <c r="AL4107">
        <v>143</v>
      </c>
      <c r="AM4107" t="s">
        <v>1979</v>
      </c>
      <c r="AN4107" t="s">
        <v>1987</v>
      </c>
      <c r="AO4107">
        <v>0</v>
      </c>
      <c r="AQ4107">
        <v>2258502</v>
      </c>
      <c r="AR4107" t="s">
        <v>4605</v>
      </c>
      <c r="AS4107" t="s">
        <v>5883</v>
      </c>
      <c r="AT4107" t="s">
        <v>1984</v>
      </c>
    </row>
    <row r="4108" spans="1:46" x14ac:dyDescent="0.25">
      <c r="A4108" t="str">
        <f>_xlfn.XLOOKUP(I4108,UTILIZADAS[Contacto1],UTILIZADAS[Source.Name],,0)</f>
        <v>Cobros Mayo</v>
      </c>
      <c r="B4108" s="18">
        <f>VLOOKUP(J4108,Ref!A:C,3,0)</f>
        <v>0</v>
      </c>
      <c r="C4108" s="18">
        <f>VLOOKUP(J4108,Ref!A:D,4,0)</f>
        <v>0</v>
      </c>
      <c r="D4108" s="18" t="str">
        <f t="shared" si="192"/>
        <v>12/may</v>
      </c>
      <c r="E4108" s="18">
        <f t="shared" si="193"/>
        <v>1</v>
      </c>
      <c r="F4108" s="18">
        <v>1</v>
      </c>
      <c r="G4108" s="18">
        <f t="shared" si="194"/>
        <v>1</v>
      </c>
      <c r="H4108" s="3">
        <v>46154.669652777775</v>
      </c>
      <c r="I4108">
        <v>68383673</v>
      </c>
      <c r="J4108">
        <v>6004</v>
      </c>
      <c r="K4108" t="s">
        <v>1983</v>
      </c>
      <c r="L4108" t="s">
        <v>1897</v>
      </c>
      <c r="M4108" t="s">
        <v>1970</v>
      </c>
      <c r="O4108">
        <v>361071000000</v>
      </c>
      <c r="P4108">
        <v>16018</v>
      </c>
      <c r="Q4108">
        <v>-4</v>
      </c>
      <c r="R4108">
        <v>1</v>
      </c>
      <c r="S4108">
        <v>68383673</v>
      </c>
      <c r="U4108" t="s">
        <v>5488</v>
      </c>
      <c r="W4108" t="s">
        <v>5489</v>
      </c>
      <c r="X4108">
        <v>361071000000</v>
      </c>
      <c r="Y4108" t="s">
        <v>65</v>
      </c>
      <c r="Z4108" t="s">
        <v>66</v>
      </c>
      <c r="AF4108" t="s">
        <v>1976</v>
      </c>
      <c r="AG4108" t="s">
        <v>1972</v>
      </c>
      <c r="AL4108">
        <v>135</v>
      </c>
      <c r="AM4108" t="s">
        <v>1979</v>
      </c>
      <c r="AN4108" t="s">
        <v>1987</v>
      </c>
      <c r="AO4108">
        <v>0</v>
      </c>
      <c r="AQ4108">
        <v>2258503</v>
      </c>
      <c r="AR4108" t="s">
        <v>4605</v>
      </c>
      <c r="AS4108" t="s">
        <v>5883</v>
      </c>
      <c r="AT4108" t="s">
        <v>1984</v>
      </c>
    </row>
    <row r="4109" spans="1:46" x14ac:dyDescent="0.25">
      <c r="A4109" t="str">
        <f>_xlfn.XLOOKUP(I4109,UTILIZADAS[Contacto1],UTILIZADAS[Source.Name],,0)</f>
        <v>Cobros Mayo</v>
      </c>
      <c r="B4109" s="18">
        <f>VLOOKUP(J4109,Ref!A:C,3,0)</f>
        <v>0</v>
      </c>
      <c r="C4109" s="18">
        <f>VLOOKUP(J4109,Ref!A:D,4,0)</f>
        <v>0</v>
      </c>
      <c r="D4109" s="18" t="str">
        <f t="shared" si="192"/>
        <v>12/may</v>
      </c>
      <c r="E4109" s="18">
        <f t="shared" si="193"/>
        <v>2</v>
      </c>
      <c r="F4109" s="18">
        <v>1</v>
      </c>
      <c r="G4109" s="18">
        <f t="shared" si="194"/>
        <v>0</v>
      </c>
      <c r="H4109" s="3">
        <v>46154.670289351852</v>
      </c>
      <c r="I4109">
        <v>68390878</v>
      </c>
      <c r="J4109" t="s">
        <v>2023</v>
      </c>
      <c r="K4109" t="s">
        <v>1968</v>
      </c>
      <c r="L4109" t="s">
        <v>1969</v>
      </c>
      <c r="M4109" t="s">
        <v>1970</v>
      </c>
      <c r="O4109">
        <v>364069810000</v>
      </c>
      <c r="P4109">
        <v>16018</v>
      </c>
      <c r="Q4109">
        <v>-4</v>
      </c>
      <c r="R4109">
        <v>1</v>
      </c>
      <c r="S4109">
        <v>68390878</v>
      </c>
      <c r="U4109" t="s">
        <v>5490</v>
      </c>
      <c r="W4109" t="s">
        <v>5491</v>
      </c>
      <c r="X4109">
        <v>364069810000</v>
      </c>
      <c r="Y4109" t="s">
        <v>65</v>
      </c>
      <c r="Z4109" t="s">
        <v>66</v>
      </c>
      <c r="AF4109" t="s">
        <v>1976</v>
      </c>
      <c r="AG4109" t="s">
        <v>1972</v>
      </c>
      <c r="AL4109">
        <v>0</v>
      </c>
      <c r="AN4109" t="s">
        <v>1974</v>
      </c>
      <c r="AO4109">
        <v>0</v>
      </c>
      <c r="AQ4109">
        <v>2258504</v>
      </c>
      <c r="AR4109" t="s">
        <v>4605</v>
      </c>
      <c r="AS4109" t="s">
        <v>5883</v>
      </c>
      <c r="AT4109" t="s">
        <v>2024</v>
      </c>
    </row>
    <row r="4110" spans="1:46" x14ac:dyDescent="0.25">
      <c r="A4110" t="str">
        <f>_xlfn.XLOOKUP(I4110,UTILIZADAS[Contacto1],UTILIZADAS[Source.Name],,0)</f>
        <v>Cobros Mayo</v>
      </c>
      <c r="B4110" s="18">
        <f>VLOOKUP(J4110,Ref!A:C,3,0)</f>
        <v>0</v>
      </c>
      <c r="C4110" s="18">
        <f>VLOOKUP(J4110,Ref!A:D,4,0)</f>
        <v>0</v>
      </c>
      <c r="D4110" s="18" t="str">
        <f t="shared" si="192"/>
        <v>13/may</v>
      </c>
      <c r="E4110" s="18">
        <f t="shared" si="193"/>
        <v>2</v>
      </c>
      <c r="F4110" s="18">
        <v>1</v>
      </c>
      <c r="G4110" s="18">
        <f t="shared" si="194"/>
        <v>1</v>
      </c>
      <c r="H4110" s="3">
        <v>46155.441793981481</v>
      </c>
      <c r="I4110">
        <v>68390878</v>
      </c>
      <c r="J4110">
        <v>6004</v>
      </c>
      <c r="K4110" t="s">
        <v>1983</v>
      </c>
      <c r="L4110" t="s">
        <v>1897</v>
      </c>
      <c r="M4110" t="s">
        <v>1970</v>
      </c>
      <c r="O4110">
        <v>364069810000</v>
      </c>
      <c r="P4110">
        <v>16018</v>
      </c>
      <c r="Q4110">
        <v>-4</v>
      </c>
      <c r="R4110">
        <v>1</v>
      </c>
      <c r="S4110">
        <v>68390878</v>
      </c>
      <c r="U4110" t="s">
        <v>5490</v>
      </c>
      <c r="W4110" t="s">
        <v>5491</v>
      </c>
      <c r="X4110">
        <v>364069810000</v>
      </c>
      <c r="Y4110" t="s">
        <v>65</v>
      </c>
      <c r="Z4110" t="s">
        <v>66</v>
      </c>
      <c r="AF4110" t="s">
        <v>1976</v>
      </c>
      <c r="AG4110" t="s">
        <v>1972</v>
      </c>
      <c r="AL4110">
        <v>129</v>
      </c>
      <c r="AM4110" t="s">
        <v>1979</v>
      </c>
      <c r="AN4110" t="s">
        <v>1987</v>
      </c>
      <c r="AO4110">
        <v>0</v>
      </c>
      <c r="AQ4110">
        <v>2258504</v>
      </c>
      <c r="AR4110" t="s">
        <v>4605</v>
      </c>
      <c r="AS4110" t="s">
        <v>5883</v>
      </c>
      <c r="AT4110" t="s">
        <v>1984</v>
      </c>
    </row>
    <row r="4111" spans="1:46" x14ac:dyDescent="0.25">
      <c r="A4111" t="str">
        <f>_xlfn.XLOOKUP(I4111,UTILIZADAS[Contacto1],UTILIZADAS[Source.Name],,0)</f>
        <v>Cobros Abril Canal Fijo</v>
      </c>
      <c r="B4111" s="18">
        <f>VLOOKUP(J4111,Ref!A:C,3,0)</f>
        <v>0</v>
      </c>
      <c r="C4111" s="18">
        <f>VLOOKUP(J4111,Ref!A:D,4,0)</f>
        <v>0</v>
      </c>
      <c r="D4111" s="18" t="str">
        <f t="shared" si="192"/>
        <v>12/may</v>
      </c>
      <c r="E4111" s="18">
        <f t="shared" si="193"/>
        <v>6</v>
      </c>
      <c r="F4111" s="18">
        <v>1</v>
      </c>
      <c r="G4111" s="18">
        <f t="shared" si="194"/>
        <v>0</v>
      </c>
      <c r="H4111" s="3">
        <v>46154.670555555553</v>
      </c>
      <c r="I4111">
        <v>68418651</v>
      </c>
      <c r="J4111" t="s">
        <v>2021</v>
      </c>
      <c r="K4111" t="s">
        <v>1968</v>
      </c>
      <c r="L4111" t="s">
        <v>1969</v>
      </c>
      <c r="M4111" t="s">
        <v>1970</v>
      </c>
      <c r="O4111">
        <v>361045560000</v>
      </c>
      <c r="P4111">
        <v>16018</v>
      </c>
      <c r="Q4111">
        <v>-11</v>
      </c>
      <c r="R4111">
        <v>1</v>
      </c>
      <c r="S4111">
        <v>68418651</v>
      </c>
      <c r="U4111" t="s">
        <v>2524</v>
      </c>
      <c r="W4111" t="s">
        <v>4130</v>
      </c>
      <c r="X4111">
        <v>361045560000</v>
      </c>
      <c r="Y4111" t="s">
        <v>65</v>
      </c>
      <c r="Z4111" t="s">
        <v>66</v>
      </c>
      <c r="AG4111" t="s">
        <v>1972</v>
      </c>
      <c r="AL4111">
        <v>5</v>
      </c>
      <c r="AN4111" t="s">
        <v>1974</v>
      </c>
      <c r="AO4111">
        <v>0</v>
      </c>
      <c r="AQ4111">
        <v>2258505</v>
      </c>
      <c r="AR4111" t="s">
        <v>4605</v>
      </c>
      <c r="AS4111" t="s">
        <v>5883</v>
      </c>
      <c r="AT4111" t="s">
        <v>2022</v>
      </c>
    </row>
    <row r="4112" spans="1:46" x14ac:dyDescent="0.25">
      <c r="A4112" t="str">
        <f>_xlfn.XLOOKUP(I4112,UTILIZADAS[Contacto1],UTILIZADAS[Source.Name],,0)</f>
        <v>Cobros Abril Canal Fijo</v>
      </c>
      <c r="B4112" s="18">
        <f>VLOOKUP(J4112,Ref!A:C,3,0)</f>
        <v>0</v>
      </c>
      <c r="C4112" s="18">
        <f>VLOOKUP(J4112,Ref!A:D,4,0)</f>
        <v>0</v>
      </c>
      <c r="D4112" s="18" t="str">
        <f t="shared" si="192"/>
        <v>15/may</v>
      </c>
      <c r="E4112" s="18">
        <f t="shared" si="193"/>
        <v>6</v>
      </c>
      <c r="F4112" s="18">
        <v>1</v>
      </c>
      <c r="G4112" s="18">
        <f t="shared" si="194"/>
        <v>0</v>
      </c>
      <c r="H4112" s="3">
        <v>46157.399062500001</v>
      </c>
      <c r="I4112">
        <v>68418651</v>
      </c>
      <c r="J4112" t="s">
        <v>2021</v>
      </c>
      <c r="K4112" t="s">
        <v>1968</v>
      </c>
      <c r="L4112" t="s">
        <v>1969</v>
      </c>
      <c r="M4112" t="s">
        <v>1970</v>
      </c>
      <c r="O4112">
        <v>361045560000</v>
      </c>
      <c r="P4112">
        <v>16018</v>
      </c>
      <c r="Q4112">
        <v>-11</v>
      </c>
      <c r="R4112">
        <v>1</v>
      </c>
      <c r="S4112">
        <v>68418651</v>
      </c>
      <c r="U4112" t="s">
        <v>2524</v>
      </c>
      <c r="W4112" t="s">
        <v>4130</v>
      </c>
      <c r="X4112">
        <v>361045560000</v>
      </c>
      <c r="Y4112" t="s">
        <v>65</v>
      </c>
      <c r="Z4112" t="s">
        <v>66</v>
      </c>
      <c r="AG4112" t="s">
        <v>1972</v>
      </c>
      <c r="AL4112">
        <v>5</v>
      </c>
      <c r="AN4112" t="s">
        <v>1974</v>
      </c>
      <c r="AO4112">
        <v>0</v>
      </c>
      <c r="AQ4112">
        <v>2258505</v>
      </c>
      <c r="AR4112" t="s">
        <v>4605</v>
      </c>
      <c r="AS4112" t="s">
        <v>5883</v>
      </c>
      <c r="AT4112" t="s">
        <v>2022</v>
      </c>
    </row>
    <row r="4113" spans="1:46" x14ac:dyDescent="0.25">
      <c r="A4113" t="str">
        <f>_xlfn.XLOOKUP(I4113,UTILIZADAS[Contacto1],UTILIZADAS[Source.Name],,0)</f>
        <v>Cobros Abril Canal Fijo</v>
      </c>
      <c r="B4113" s="18">
        <f>VLOOKUP(J4113,Ref!A:C,3,0)</f>
        <v>0</v>
      </c>
      <c r="C4113" s="18">
        <f>VLOOKUP(J4113,Ref!A:D,4,0)</f>
        <v>0</v>
      </c>
      <c r="D4113" s="18" t="str">
        <f t="shared" si="192"/>
        <v>19/may</v>
      </c>
      <c r="E4113" s="18">
        <f t="shared" si="193"/>
        <v>6</v>
      </c>
      <c r="F4113" s="18">
        <v>1</v>
      </c>
      <c r="G4113" s="18">
        <f t="shared" si="194"/>
        <v>0</v>
      </c>
      <c r="H4113" s="3">
        <v>46161.42015046296</v>
      </c>
      <c r="I4113">
        <v>68418651</v>
      </c>
      <c r="J4113" t="s">
        <v>2021</v>
      </c>
      <c r="K4113" t="s">
        <v>1968</v>
      </c>
      <c r="L4113" t="s">
        <v>1969</v>
      </c>
      <c r="M4113" t="s">
        <v>1970</v>
      </c>
      <c r="O4113">
        <v>361045560000</v>
      </c>
      <c r="P4113">
        <v>16018</v>
      </c>
      <c r="Q4113">
        <v>-11</v>
      </c>
      <c r="R4113">
        <v>1</v>
      </c>
      <c r="S4113">
        <v>68418651</v>
      </c>
      <c r="U4113" t="s">
        <v>2524</v>
      </c>
      <c r="W4113" t="s">
        <v>4130</v>
      </c>
      <c r="X4113">
        <v>361045560000</v>
      </c>
      <c r="Y4113" t="s">
        <v>65</v>
      </c>
      <c r="Z4113" t="s">
        <v>66</v>
      </c>
      <c r="AG4113" t="s">
        <v>1972</v>
      </c>
      <c r="AL4113">
        <v>5</v>
      </c>
      <c r="AN4113" t="s">
        <v>1974</v>
      </c>
      <c r="AO4113">
        <v>0</v>
      </c>
      <c r="AQ4113">
        <v>2258505</v>
      </c>
      <c r="AR4113" t="s">
        <v>4605</v>
      </c>
      <c r="AS4113" t="s">
        <v>5883</v>
      </c>
      <c r="AT4113" t="s">
        <v>2022</v>
      </c>
    </row>
    <row r="4114" spans="1:46" x14ac:dyDescent="0.25">
      <c r="A4114" t="str">
        <f>_xlfn.XLOOKUP(I4114,UTILIZADAS[Contacto1],UTILIZADAS[Source.Name],,0)</f>
        <v>Cobros Abril Canal Fijo</v>
      </c>
      <c r="B4114" s="18">
        <f>VLOOKUP(J4114,Ref!A:C,3,0)</f>
        <v>0</v>
      </c>
      <c r="C4114" s="18">
        <f>VLOOKUP(J4114,Ref!A:D,4,0)</f>
        <v>0</v>
      </c>
      <c r="D4114" s="18" t="str">
        <f t="shared" si="192"/>
        <v>20/may</v>
      </c>
      <c r="E4114" s="18">
        <f t="shared" si="193"/>
        <v>6</v>
      </c>
      <c r="F4114" s="18">
        <v>1</v>
      </c>
      <c r="G4114" s="18">
        <f t="shared" si="194"/>
        <v>0</v>
      </c>
      <c r="H4114" s="3">
        <v>46162.633935185186</v>
      </c>
      <c r="I4114">
        <v>68418651</v>
      </c>
      <c r="J4114" t="s">
        <v>2021</v>
      </c>
      <c r="K4114" t="s">
        <v>1968</v>
      </c>
      <c r="L4114" t="s">
        <v>1969</v>
      </c>
      <c r="M4114" t="s">
        <v>1970</v>
      </c>
      <c r="O4114">
        <v>361045560000</v>
      </c>
      <c r="P4114">
        <v>16018</v>
      </c>
      <c r="Q4114">
        <v>-11</v>
      </c>
      <c r="R4114">
        <v>1</v>
      </c>
      <c r="S4114">
        <v>68418651</v>
      </c>
      <c r="U4114" t="s">
        <v>2524</v>
      </c>
      <c r="W4114" t="s">
        <v>4130</v>
      </c>
      <c r="X4114">
        <v>361045560000</v>
      </c>
      <c r="Y4114" t="s">
        <v>65</v>
      </c>
      <c r="Z4114" t="s">
        <v>66</v>
      </c>
      <c r="AG4114" t="s">
        <v>1972</v>
      </c>
      <c r="AL4114">
        <v>5</v>
      </c>
      <c r="AN4114" t="s">
        <v>1974</v>
      </c>
      <c r="AO4114">
        <v>0</v>
      </c>
      <c r="AQ4114">
        <v>2258505</v>
      </c>
      <c r="AR4114" t="s">
        <v>4605</v>
      </c>
      <c r="AS4114" t="s">
        <v>5883</v>
      </c>
      <c r="AT4114" t="s">
        <v>2022</v>
      </c>
    </row>
    <row r="4115" spans="1:46" x14ac:dyDescent="0.25">
      <c r="A4115" t="str">
        <f>_xlfn.XLOOKUP(I4115,UTILIZADAS[Contacto1],UTILIZADAS[Source.Name],,0)</f>
        <v>Cobros Abril Canal Fijo</v>
      </c>
      <c r="B4115" s="18">
        <f>VLOOKUP(J4115,Ref!A:C,3,0)</f>
        <v>0</v>
      </c>
      <c r="C4115" s="18">
        <f>VLOOKUP(J4115,Ref!A:D,4,0)</f>
        <v>0</v>
      </c>
      <c r="D4115" s="18" t="str">
        <f t="shared" si="192"/>
        <v>21/may</v>
      </c>
      <c r="E4115" s="18">
        <f t="shared" si="193"/>
        <v>6</v>
      </c>
      <c r="F4115" s="18">
        <v>1</v>
      </c>
      <c r="G4115" s="18">
        <f t="shared" si="194"/>
        <v>0</v>
      </c>
      <c r="H4115" s="3">
        <v>46163.6327662037</v>
      </c>
      <c r="I4115">
        <v>68418651</v>
      </c>
      <c r="J4115" t="s">
        <v>2021</v>
      </c>
      <c r="K4115" t="s">
        <v>1968</v>
      </c>
      <c r="L4115" t="s">
        <v>1969</v>
      </c>
      <c r="M4115" t="s">
        <v>1970</v>
      </c>
      <c r="O4115">
        <v>361045560000</v>
      </c>
      <c r="P4115">
        <v>16018</v>
      </c>
      <c r="Q4115">
        <v>-11</v>
      </c>
      <c r="R4115">
        <v>1</v>
      </c>
      <c r="S4115">
        <v>68418651</v>
      </c>
      <c r="U4115" t="s">
        <v>2524</v>
      </c>
      <c r="W4115" t="s">
        <v>4130</v>
      </c>
      <c r="X4115">
        <v>361045560000</v>
      </c>
      <c r="Y4115" t="s">
        <v>65</v>
      </c>
      <c r="Z4115" t="s">
        <v>66</v>
      </c>
      <c r="AG4115" t="s">
        <v>1972</v>
      </c>
      <c r="AL4115">
        <v>5</v>
      </c>
      <c r="AN4115" t="s">
        <v>1974</v>
      </c>
      <c r="AO4115">
        <v>0</v>
      </c>
      <c r="AQ4115">
        <v>2258505</v>
      </c>
      <c r="AR4115" t="s">
        <v>4605</v>
      </c>
      <c r="AS4115" t="s">
        <v>5883</v>
      </c>
      <c r="AT4115" t="s">
        <v>2022</v>
      </c>
    </row>
    <row r="4116" spans="1:46" x14ac:dyDescent="0.25">
      <c r="A4116" t="str">
        <f>_xlfn.XLOOKUP(I4116,UTILIZADAS[Contacto1],UTILIZADAS[Source.Name],,0)</f>
        <v>Cobros Abril Canal Fijo</v>
      </c>
      <c r="B4116" s="18">
        <f>VLOOKUP(J4116,Ref!A:C,3,0)</f>
        <v>0</v>
      </c>
      <c r="C4116" s="18">
        <f>VLOOKUP(J4116,Ref!A:D,4,0)</f>
        <v>0</v>
      </c>
      <c r="D4116" s="18" t="str">
        <f t="shared" si="192"/>
        <v>22/may</v>
      </c>
      <c r="E4116" s="18">
        <f t="shared" si="193"/>
        <v>6</v>
      </c>
      <c r="F4116" s="18">
        <v>1</v>
      </c>
      <c r="G4116" s="18">
        <f t="shared" si="194"/>
        <v>1</v>
      </c>
      <c r="H4116" s="3">
        <v>46164.47011574074</v>
      </c>
      <c r="I4116">
        <v>68418651</v>
      </c>
      <c r="J4116" t="s">
        <v>2021</v>
      </c>
      <c r="K4116" t="s">
        <v>1968</v>
      </c>
      <c r="L4116" t="s">
        <v>1969</v>
      </c>
      <c r="M4116" t="s">
        <v>1970</v>
      </c>
      <c r="O4116">
        <v>361045560000</v>
      </c>
      <c r="P4116">
        <v>16018</v>
      </c>
      <c r="Q4116">
        <v>-11</v>
      </c>
      <c r="R4116">
        <v>1</v>
      </c>
      <c r="S4116">
        <v>68418651</v>
      </c>
      <c r="U4116" t="s">
        <v>2524</v>
      </c>
      <c r="W4116" t="s">
        <v>4130</v>
      </c>
      <c r="X4116">
        <v>361045560000</v>
      </c>
      <c r="Y4116" t="s">
        <v>65</v>
      </c>
      <c r="Z4116" t="s">
        <v>66</v>
      </c>
      <c r="AG4116" t="s">
        <v>1972</v>
      </c>
      <c r="AL4116">
        <v>5</v>
      </c>
      <c r="AN4116" t="s">
        <v>1974</v>
      </c>
      <c r="AO4116">
        <v>0</v>
      </c>
      <c r="AQ4116">
        <v>2258505</v>
      </c>
      <c r="AR4116" t="s">
        <v>4605</v>
      </c>
      <c r="AS4116" t="s">
        <v>5883</v>
      </c>
      <c r="AT4116" t="s">
        <v>2022</v>
      </c>
    </row>
    <row r="4117" spans="1:46" x14ac:dyDescent="0.25">
      <c r="A4117" t="str">
        <f>_xlfn.XLOOKUP(I4117,UTILIZADAS[Contacto1],UTILIZADAS[Source.Name],,0)</f>
        <v>Cobros Abril Canal Fijo</v>
      </c>
      <c r="B4117" s="18">
        <f>VLOOKUP(J4117,Ref!A:C,3,0)</f>
        <v>0</v>
      </c>
      <c r="C4117" s="18">
        <f>VLOOKUP(J4117,Ref!A:D,4,0)</f>
        <v>0</v>
      </c>
      <c r="D4117" s="18" t="str">
        <f t="shared" si="192"/>
        <v>12/may</v>
      </c>
      <c r="E4117" s="18">
        <f t="shared" si="193"/>
        <v>6</v>
      </c>
      <c r="F4117" s="18">
        <v>1</v>
      </c>
      <c r="G4117" s="18">
        <f t="shared" si="194"/>
        <v>0</v>
      </c>
      <c r="H4117" s="3">
        <v>46154.67083333333</v>
      </c>
      <c r="I4117">
        <v>68425516</v>
      </c>
      <c r="J4117" t="s">
        <v>2021</v>
      </c>
      <c r="K4117" t="s">
        <v>1968</v>
      </c>
      <c r="L4117" t="s">
        <v>1969</v>
      </c>
      <c r="M4117" t="s">
        <v>1970</v>
      </c>
      <c r="O4117">
        <v>358382760000</v>
      </c>
      <c r="P4117">
        <v>16018</v>
      </c>
      <c r="Q4117">
        <v>-11</v>
      </c>
      <c r="R4117">
        <v>1</v>
      </c>
      <c r="S4117">
        <v>68425516</v>
      </c>
      <c r="U4117" t="s">
        <v>295</v>
      </c>
      <c r="W4117" t="s">
        <v>296</v>
      </c>
      <c r="X4117">
        <v>358382760000</v>
      </c>
      <c r="Y4117" t="s">
        <v>65</v>
      </c>
      <c r="Z4117" t="s">
        <v>597</v>
      </c>
      <c r="AG4117" t="s">
        <v>1972</v>
      </c>
      <c r="AL4117">
        <v>5</v>
      </c>
      <c r="AN4117" t="s">
        <v>1974</v>
      </c>
      <c r="AO4117">
        <v>0</v>
      </c>
      <c r="AQ4117">
        <v>2258506</v>
      </c>
      <c r="AR4117" t="s">
        <v>4605</v>
      </c>
      <c r="AS4117" t="s">
        <v>5883</v>
      </c>
      <c r="AT4117" t="s">
        <v>2022</v>
      </c>
    </row>
    <row r="4118" spans="1:46" x14ac:dyDescent="0.25">
      <c r="A4118" t="str">
        <f>_xlfn.XLOOKUP(I4118,UTILIZADAS[Contacto1],UTILIZADAS[Source.Name],,0)</f>
        <v>Cobros Abril Canal Fijo</v>
      </c>
      <c r="B4118" s="18">
        <f>VLOOKUP(J4118,Ref!A:C,3,0)</f>
        <v>0</v>
      </c>
      <c r="C4118" s="18">
        <f>VLOOKUP(J4118,Ref!A:D,4,0)</f>
        <v>0</v>
      </c>
      <c r="D4118" s="18" t="str">
        <f t="shared" si="192"/>
        <v>15/may</v>
      </c>
      <c r="E4118" s="18">
        <f t="shared" si="193"/>
        <v>6</v>
      </c>
      <c r="F4118" s="18">
        <v>1</v>
      </c>
      <c r="G4118" s="18">
        <f t="shared" si="194"/>
        <v>0</v>
      </c>
      <c r="H4118" s="3">
        <v>46157.399525462963</v>
      </c>
      <c r="I4118">
        <v>68425516</v>
      </c>
      <c r="J4118" t="s">
        <v>2021</v>
      </c>
      <c r="K4118" t="s">
        <v>1968</v>
      </c>
      <c r="L4118" t="s">
        <v>1969</v>
      </c>
      <c r="M4118" t="s">
        <v>1970</v>
      </c>
      <c r="O4118">
        <v>358382760000</v>
      </c>
      <c r="P4118">
        <v>16018</v>
      </c>
      <c r="Q4118">
        <v>-11</v>
      </c>
      <c r="R4118">
        <v>1</v>
      </c>
      <c r="S4118">
        <v>68425516</v>
      </c>
      <c r="U4118" t="s">
        <v>295</v>
      </c>
      <c r="W4118" t="s">
        <v>296</v>
      </c>
      <c r="X4118">
        <v>358382760000</v>
      </c>
      <c r="Y4118" t="s">
        <v>65</v>
      </c>
      <c r="Z4118" t="s">
        <v>597</v>
      </c>
      <c r="AG4118" t="s">
        <v>1972</v>
      </c>
      <c r="AL4118">
        <v>5</v>
      </c>
      <c r="AN4118" t="s">
        <v>1974</v>
      </c>
      <c r="AO4118">
        <v>0</v>
      </c>
      <c r="AQ4118">
        <v>2258506</v>
      </c>
      <c r="AR4118" t="s">
        <v>4605</v>
      </c>
      <c r="AS4118" t="s">
        <v>5883</v>
      </c>
      <c r="AT4118" t="s">
        <v>2022</v>
      </c>
    </row>
    <row r="4119" spans="1:46" x14ac:dyDescent="0.25">
      <c r="A4119" t="str">
        <f>_xlfn.XLOOKUP(I4119,UTILIZADAS[Contacto1],UTILIZADAS[Source.Name],,0)</f>
        <v>Cobros Abril Canal Fijo</v>
      </c>
      <c r="B4119" s="18">
        <f>VLOOKUP(J4119,Ref!A:C,3,0)</f>
        <v>0</v>
      </c>
      <c r="C4119" s="18">
        <f>VLOOKUP(J4119,Ref!A:D,4,0)</f>
        <v>0</v>
      </c>
      <c r="D4119" s="18" t="str">
        <f t="shared" si="192"/>
        <v>19/may</v>
      </c>
      <c r="E4119" s="18">
        <f t="shared" si="193"/>
        <v>6</v>
      </c>
      <c r="F4119" s="18">
        <v>1</v>
      </c>
      <c r="G4119" s="18">
        <f t="shared" si="194"/>
        <v>0</v>
      </c>
      <c r="H4119" s="3">
        <v>46161.420590277776</v>
      </c>
      <c r="I4119">
        <v>68425516</v>
      </c>
      <c r="J4119" t="s">
        <v>2021</v>
      </c>
      <c r="K4119" t="s">
        <v>1968</v>
      </c>
      <c r="L4119" t="s">
        <v>1969</v>
      </c>
      <c r="M4119" t="s">
        <v>1970</v>
      </c>
      <c r="O4119">
        <v>358382760000</v>
      </c>
      <c r="P4119">
        <v>16018</v>
      </c>
      <c r="Q4119">
        <v>-11</v>
      </c>
      <c r="R4119">
        <v>1</v>
      </c>
      <c r="S4119">
        <v>68425516</v>
      </c>
      <c r="U4119" t="s">
        <v>295</v>
      </c>
      <c r="W4119" t="s">
        <v>296</v>
      </c>
      <c r="X4119">
        <v>358382760000</v>
      </c>
      <c r="Y4119" t="s">
        <v>65</v>
      </c>
      <c r="Z4119" t="s">
        <v>597</v>
      </c>
      <c r="AG4119" t="s">
        <v>1972</v>
      </c>
      <c r="AL4119">
        <v>5</v>
      </c>
      <c r="AN4119" t="s">
        <v>1974</v>
      </c>
      <c r="AO4119">
        <v>0</v>
      </c>
      <c r="AQ4119">
        <v>2258506</v>
      </c>
      <c r="AR4119" t="s">
        <v>4605</v>
      </c>
      <c r="AS4119" t="s">
        <v>5883</v>
      </c>
      <c r="AT4119" t="s">
        <v>2022</v>
      </c>
    </row>
    <row r="4120" spans="1:46" x14ac:dyDescent="0.25">
      <c r="A4120" t="str">
        <f>_xlfn.XLOOKUP(I4120,UTILIZADAS[Contacto1],UTILIZADAS[Source.Name],,0)</f>
        <v>Cobros Abril Canal Fijo</v>
      </c>
      <c r="B4120" s="18">
        <f>VLOOKUP(J4120,Ref!A:C,3,0)</f>
        <v>0</v>
      </c>
      <c r="C4120" s="18">
        <f>VLOOKUP(J4120,Ref!A:D,4,0)</f>
        <v>0</v>
      </c>
      <c r="D4120" s="18" t="str">
        <f t="shared" si="192"/>
        <v>20/may</v>
      </c>
      <c r="E4120" s="18">
        <f t="shared" si="193"/>
        <v>6</v>
      </c>
      <c r="F4120" s="18">
        <v>1</v>
      </c>
      <c r="G4120" s="18">
        <f t="shared" si="194"/>
        <v>0</v>
      </c>
      <c r="H4120" s="3">
        <v>46162.634016203701</v>
      </c>
      <c r="I4120">
        <v>68425516</v>
      </c>
      <c r="J4120" t="s">
        <v>1967</v>
      </c>
      <c r="K4120" t="s">
        <v>1968</v>
      </c>
      <c r="L4120" t="s">
        <v>1969</v>
      </c>
      <c r="M4120" t="s">
        <v>1970</v>
      </c>
      <c r="O4120">
        <v>358382760000</v>
      </c>
      <c r="P4120">
        <v>16018</v>
      </c>
      <c r="Q4120">
        <v>-11</v>
      </c>
      <c r="R4120">
        <v>1</v>
      </c>
      <c r="S4120">
        <v>68425516</v>
      </c>
      <c r="U4120" t="s">
        <v>295</v>
      </c>
      <c r="W4120" t="s">
        <v>296</v>
      </c>
      <c r="X4120">
        <v>358382760000</v>
      </c>
      <c r="Y4120" t="s">
        <v>65</v>
      </c>
      <c r="Z4120" t="s">
        <v>597</v>
      </c>
      <c r="AG4120" t="s">
        <v>1972</v>
      </c>
      <c r="AL4120">
        <v>0</v>
      </c>
      <c r="AN4120" t="s">
        <v>1974</v>
      </c>
      <c r="AO4120">
        <v>0</v>
      </c>
      <c r="AQ4120">
        <v>2258506</v>
      </c>
      <c r="AR4120" t="s">
        <v>4605</v>
      </c>
      <c r="AS4120" t="s">
        <v>5883</v>
      </c>
      <c r="AT4120" t="s">
        <v>1975</v>
      </c>
    </row>
    <row r="4121" spans="1:46" x14ac:dyDescent="0.25">
      <c r="A4121" t="str">
        <f>_xlfn.XLOOKUP(I4121,UTILIZADAS[Contacto1],UTILIZADAS[Source.Name],,0)</f>
        <v>Cobros Abril Canal Fijo</v>
      </c>
      <c r="B4121" s="18">
        <f>VLOOKUP(J4121,Ref!A:C,3,0)</f>
        <v>0</v>
      </c>
      <c r="C4121" s="18">
        <f>VLOOKUP(J4121,Ref!A:D,4,0)</f>
        <v>0</v>
      </c>
      <c r="D4121" s="18" t="str">
        <f t="shared" si="192"/>
        <v>21/may</v>
      </c>
      <c r="E4121" s="18">
        <f t="shared" si="193"/>
        <v>6</v>
      </c>
      <c r="F4121" s="18">
        <v>1</v>
      </c>
      <c r="G4121" s="18">
        <f t="shared" si="194"/>
        <v>0</v>
      </c>
      <c r="H4121" s="3">
        <v>46163.633229166669</v>
      </c>
      <c r="I4121">
        <v>68425516</v>
      </c>
      <c r="J4121" t="s">
        <v>2021</v>
      </c>
      <c r="K4121" t="s">
        <v>1968</v>
      </c>
      <c r="L4121" t="s">
        <v>1969</v>
      </c>
      <c r="M4121" t="s">
        <v>1970</v>
      </c>
      <c r="O4121">
        <v>358382760000</v>
      </c>
      <c r="P4121">
        <v>16018</v>
      </c>
      <c r="Q4121">
        <v>-11</v>
      </c>
      <c r="R4121">
        <v>1</v>
      </c>
      <c r="S4121">
        <v>68425516</v>
      </c>
      <c r="U4121" t="s">
        <v>295</v>
      </c>
      <c r="W4121" t="s">
        <v>296</v>
      </c>
      <c r="X4121">
        <v>358382760000</v>
      </c>
      <c r="Y4121" t="s">
        <v>65</v>
      </c>
      <c r="Z4121" t="s">
        <v>597</v>
      </c>
      <c r="AG4121" t="s">
        <v>1972</v>
      </c>
      <c r="AL4121">
        <v>5</v>
      </c>
      <c r="AN4121" t="s">
        <v>1974</v>
      </c>
      <c r="AO4121">
        <v>0</v>
      </c>
      <c r="AQ4121">
        <v>2258506</v>
      </c>
      <c r="AR4121" t="s">
        <v>4605</v>
      </c>
      <c r="AS4121" t="s">
        <v>5883</v>
      </c>
      <c r="AT4121" t="s">
        <v>2022</v>
      </c>
    </row>
    <row r="4122" spans="1:46" x14ac:dyDescent="0.25">
      <c r="A4122" t="str">
        <f>_xlfn.XLOOKUP(I4122,UTILIZADAS[Contacto1],UTILIZADAS[Source.Name],,0)</f>
        <v>Cobros Abril Canal Fijo</v>
      </c>
      <c r="B4122" s="18">
        <f>VLOOKUP(J4122,Ref!A:C,3,0)</f>
        <v>0</v>
      </c>
      <c r="C4122" s="18">
        <f>VLOOKUP(J4122,Ref!A:D,4,0)</f>
        <v>0</v>
      </c>
      <c r="D4122" s="18" t="str">
        <f t="shared" si="192"/>
        <v>22/may</v>
      </c>
      <c r="E4122" s="18">
        <f t="shared" si="193"/>
        <v>6</v>
      </c>
      <c r="F4122" s="18">
        <v>1</v>
      </c>
      <c r="G4122" s="18">
        <f t="shared" si="194"/>
        <v>1</v>
      </c>
      <c r="H4122" s="3">
        <v>46164.470555555556</v>
      </c>
      <c r="I4122">
        <v>68425516</v>
      </c>
      <c r="J4122" t="s">
        <v>2021</v>
      </c>
      <c r="K4122" t="s">
        <v>1968</v>
      </c>
      <c r="L4122" t="s">
        <v>1969</v>
      </c>
      <c r="M4122" t="s">
        <v>1970</v>
      </c>
      <c r="O4122">
        <v>358382760000</v>
      </c>
      <c r="P4122">
        <v>16018</v>
      </c>
      <c r="Q4122">
        <v>-11</v>
      </c>
      <c r="R4122">
        <v>1</v>
      </c>
      <c r="S4122">
        <v>68425516</v>
      </c>
      <c r="U4122" t="s">
        <v>295</v>
      </c>
      <c r="W4122" t="s">
        <v>296</v>
      </c>
      <c r="X4122">
        <v>358382760000</v>
      </c>
      <c r="Y4122" t="s">
        <v>65</v>
      </c>
      <c r="Z4122" t="s">
        <v>597</v>
      </c>
      <c r="AG4122" t="s">
        <v>1972</v>
      </c>
      <c r="AL4122">
        <v>5</v>
      </c>
      <c r="AN4122" t="s">
        <v>1974</v>
      </c>
      <c r="AO4122">
        <v>0</v>
      </c>
      <c r="AQ4122">
        <v>2258506</v>
      </c>
      <c r="AR4122" t="s">
        <v>4605</v>
      </c>
      <c r="AS4122" t="s">
        <v>5883</v>
      </c>
      <c r="AT4122" t="s">
        <v>2022</v>
      </c>
    </row>
    <row r="4123" spans="1:46" x14ac:dyDescent="0.25">
      <c r="A4123" t="str">
        <f>_xlfn.XLOOKUP(I4123,UTILIZADAS[Contacto1],UTILIZADAS[Source.Name],,0)</f>
        <v>Cobros Mayo</v>
      </c>
      <c r="B4123" s="18">
        <f>VLOOKUP(J4123,Ref!A:C,3,0)</f>
        <v>0</v>
      </c>
      <c r="C4123" s="18">
        <f>VLOOKUP(J4123,Ref!A:D,4,0)</f>
        <v>0</v>
      </c>
      <c r="D4123" s="18" t="str">
        <f t="shared" si="192"/>
        <v>12/may</v>
      </c>
      <c r="E4123" s="18">
        <f t="shared" si="193"/>
        <v>3</v>
      </c>
      <c r="F4123" s="18">
        <v>1</v>
      </c>
      <c r="G4123" s="18">
        <f t="shared" si="194"/>
        <v>0</v>
      </c>
      <c r="H4123" s="3">
        <v>46154.671226851853</v>
      </c>
      <c r="I4123">
        <v>68427493</v>
      </c>
      <c r="J4123" t="s">
        <v>2021</v>
      </c>
      <c r="K4123" t="s">
        <v>1968</v>
      </c>
      <c r="L4123" t="s">
        <v>1969</v>
      </c>
      <c r="M4123" t="s">
        <v>1970</v>
      </c>
      <c r="O4123">
        <v>369070100000</v>
      </c>
      <c r="P4123">
        <v>16018</v>
      </c>
      <c r="Q4123">
        <v>-11</v>
      </c>
      <c r="R4123">
        <v>1</v>
      </c>
      <c r="S4123">
        <v>68427493</v>
      </c>
      <c r="U4123" t="s">
        <v>5492</v>
      </c>
      <c r="W4123" t="s">
        <v>5493</v>
      </c>
      <c r="X4123">
        <v>369070100000</v>
      </c>
      <c r="Y4123" t="s">
        <v>65</v>
      </c>
      <c r="Z4123" t="s">
        <v>66</v>
      </c>
      <c r="AF4123" t="s">
        <v>1976</v>
      </c>
      <c r="AG4123" t="s">
        <v>1972</v>
      </c>
      <c r="AL4123">
        <v>5</v>
      </c>
      <c r="AN4123" t="s">
        <v>1974</v>
      </c>
      <c r="AO4123">
        <v>0</v>
      </c>
      <c r="AQ4123">
        <v>2258507</v>
      </c>
      <c r="AR4123" t="s">
        <v>4605</v>
      </c>
      <c r="AS4123" t="s">
        <v>5883</v>
      </c>
      <c r="AT4123" t="s">
        <v>2022</v>
      </c>
    </row>
    <row r="4124" spans="1:46" x14ac:dyDescent="0.25">
      <c r="A4124" t="str">
        <f>_xlfn.XLOOKUP(I4124,UTILIZADAS[Contacto1],UTILIZADAS[Source.Name],,0)</f>
        <v>Cobros Mayo</v>
      </c>
      <c r="B4124" s="18">
        <f>VLOOKUP(J4124,Ref!A:C,3,0)</f>
        <v>0</v>
      </c>
      <c r="C4124" s="18">
        <f>VLOOKUP(J4124,Ref!A:D,4,0)</f>
        <v>0</v>
      </c>
      <c r="D4124" s="18" t="str">
        <f t="shared" si="192"/>
        <v>15/may</v>
      </c>
      <c r="E4124" s="18">
        <f t="shared" si="193"/>
        <v>3</v>
      </c>
      <c r="F4124" s="18">
        <v>1</v>
      </c>
      <c r="G4124" s="18">
        <f t="shared" si="194"/>
        <v>0</v>
      </c>
      <c r="H4124" s="3">
        <v>46157.399872685186</v>
      </c>
      <c r="I4124">
        <v>68427493</v>
      </c>
      <c r="J4124" t="s">
        <v>2021</v>
      </c>
      <c r="K4124" t="s">
        <v>1968</v>
      </c>
      <c r="L4124" t="s">
        <v>1969</v>
      </c>
      <c r="M4124" t="s">
        <v>1970</v>
      </c>
      <c r="O4124">
        <v>369070100000</v>
      </c>
      <c r="P4124">
        <v>16018</v>
      </c>
      <c r="Q4124">
        <v>-11</v>
      </c>
      <c r="R4124">
        <v>1</v>
      </c>
      <c r="S4124">
        <v>68427493</v>
      </c>
      <c r="U4124" t="s">
        <v>5492</v>
      </c>
      <c r="W4124" t="s">
        <v>5493</v>
      </c>
      <c r="X4124">
        <v>369070100000</v>
      </c>
      <c r="Y4124" t="s">
        <v>65</v>
      </c>
      <c r="Z4124" t="s">
        <v>66</v>
      </c>
      <c r="AF4124" t="s">
        <v>1976</v>
      </c>
      <c r="AG4124" t="s">
        <v>1972</v>
      </c>
      <c r="AL4124">
        <v>5</v>
      </c>
      <c r="AN4124" t="s">
        <v>1974</v>
      </c>
      <c r="AO4124">
        <v>0</v>
      </c>
      <c r="AQ4124">
        <v>2258507</v>
      </c>
      <c r="AR4124" t="s">
        <v>4605</v>
      </c>
      <c r="AS4124" t="s">
        <v>5883</v>
      </c>
      <c r="AT4124" t="s">
        <v>2022</v>
      </c>
    </row>
    <row r="4125" spans="1:46" x14ac:dyDescent="0.25">
      <c r="A4125" t="str">
        <f>_xlfn.XLOOKUP(I4125,UTILIZADAS[Contacto1],UTILIZADAS[Source.Name],,0)</f>
        <v>Cobros Mayo</v>
      </c>
      <c r="B4125" s="18">
        <f>VLOOKUP(J4125,Ref!A:C,3,0)</f>
        <v>1</v>
      </c>
      <c r="C4125" s="18">
        <f>VLOOKUP(J4125,Ref!A:D,4,0)</f>
        <v>0</v>
      </c>
      <c r="D4125" s="18" t="str">
        <f t="shared" si="192"/>
        <v>19/may</v>
      </c>
      <c r="E4125" s="18">
        <f t="shared" si="193"/>
        <v>3</v>
      </c>
      <c r="F4125" s="18">
        <v>1</v>
      </c>
      <c r="G4125" s="18">
        <f t="shared" si="194"/>
        <v>1</v>
      </c>
      <c r="H4125" s="3">
        <v>46161.421851851854</v>
      </c>
      <c r="I4125">
        <v>68427493</v>
      </c>
      <c r="J4125">
        <v>6006</v>
      </c>
      <c r="K4125" t="s">
        <v>1983</v>
      </c>
      <c r="L4125" t="s">
        <v>1897</v>
      </c>
      <c r="M4125" t="s">
        <v>1970</v>
      </c>
      <c r="O4125">
        <v>369070100000</v>
      </c>
      <c r="P4125">
        <v>16018</v>
      </c>
      <c r="Q4125">
        <v>-11</v>
      </c>
      <c r="R4125">
        <v>1</v>
      </c>
      <c r="S4125">
        <v>68427493</v>
      </c>
      <c r="U4125" t="s">
        <v>5492</v>
      </c>
      <c r="W4125" t="s">
        <v>5493</v>
      </c>
      <c r="X4125">
        <v>369070100000</v>
      </c>
      <c r="Y4125" t="s">
        <v>65</v>
      </c>
      <c r="Z4125" t="s">
        <v>66</v>
      </c>
      <c r="AF4125" t="s">
        <v>1976</v>
      </c>
      <c r="AG4125" t="s">
        <v>1972</v>
      </c>
      <c r="AL4125">
        <v>25</v>
      </c>
      <c r="AM4125" t="s">
        <v>1979</v>
      </c>
      <c r="AN4125" t="s">
        <v>1987</v>
      </c>
      <c r="AO4125">
        <v>0</v>
      </c>
      <c r="AQ4125">
        <v>2258507</v>
      </c>
      <c r="AR4125" t="s">
        <v>4605</v>
      </c>
      <c r="AS4125" t="s">
        <v>5883</v>
      </c>
      <c r="AT4125" t="s">
        <v>1894</v>
      </c>
    </row>
    <row r="4126" spans="1:46" x14ac:dyDescent="0.25">
      <c r="A4126" t="str">
        <f>_xlfn.XLOOKUP(I4126,UTILIZADAS[Contacto1],UTILIZADAS[Source.Name],,0)</f>
        <v>Cobros Abril Canal Fijo</v>
      </c>
      <c r="B4126" s="18">
        <f>VLOOKUP(J4126,Ref!A:C,3,0)</f>
        <v>0</v>
      </c>
      <c r="C4126" s="18">
        <f>VLOOKUP(J4126,Ref!A:D,4,0)</f>
        <v>0</v>
      </c>
      <c r="D4126" s="18" t="str">
        <f t="shared" si="192"/>
        <v>12/may</v>
      </c>
      <c r="E4126" s="18">
        <f t="shared" si="193"/>
        <v>3</v>
      </c>
      <c r="F4126" s="18">
        <v>1</v>
      </c>
      <c r="G4126" s="18">
        <f t="shared" si="194"/>
        <v>0</v>
      </c>
      <c r="H4126" s="3">
        <v>46154.672175925924</v>
      </c>
      <c r="I4126">
        <v>68443527</v>
      </c>
      <c r="J4126" t="s">
        <v>2021</v>
      </c>
      <c r="K4126" t="s">
        <v>1968</v>
      </c>
      <c r="L4126" t="s">
        <v>1969</v>
      </c>
      <c r="M4126" t="s">
        <v>1970</v>
      </c>
      <c r="O4126">
        <v>360285300000</v>
      </c>
      <c r="P4126">
        <v>16018</v>
      </c>
      <c r="Q4126">
        <v>-11</v>
      </c>
      <c r="R4126">
        <v>1</v>
      </c>
      <c r="S4126">
        <v>68443527</v>
      </c>
      <c r="U4126" t="s">
        <v>2398</v>
      </c>
      <c r="W4126" t="s">
        <v>3970</v>
      </c>
      <c r="X4126">
        <v>360285300000</v>
      </c>
      <c r="Y4126" t="s">
        <v>65</v>
      </c>
      <c r="Z4126" t="s">
        <v>66</v>
      </c>
      <c r="AF4126" t="s">
        <v>1976</v>
      </c>
      <c r="AG4126" t="s">
        <v>1972</v>
      </c>
      <c r="AL4126">
        <v>5</v>
      </c>
      <c r="AN4126" t="s">
        <v>1974</v>
      </c>
      <c r="AO4126">
        <v>0</v>
      </c>
      <c r="AQ4126">
        <v>2258508</v>
      </c>
      <c r="AR4126" t="s">
        <v>4605</v>
      </c>
      <c r="AS4126" t="s">
        <v>5883</v>
      </c>
      <c r="AT4126" t="s">
        <v>2022</v>
      </c>
    </row>
    <row r="4127" spans="1:46" x14ac:dyDescent="0.25">
      <c r="A4127" t="str">
        <f>_xlfn.XLOOKUP(I4127,UTILIZADAS[Contacto1],UTILIZADAS[Source.Name],,0)</f>
        <v>Cobros Abril Canal Fijo</v>
      </c>
      <c r="B4127" s="18">
        <f>VLOOKUP(J4127,Ref!A:C,3,0)</f>
        <v>0</v>
      </c>
      <c r="C4127" s="18">
        <f>VLOOKUP(J4127,Ref!A:D,4,0)</f>
        <v>0</v>
      </c>
      <c r="D4127" s="18" t="str">
        <f t="shared" si="192"/>
        <v>15/may</v>
      </c>
      <c r="E4127" s="18">
        <f t="shared" si="193"/>
        <v>3</v>
      </c>
      <c r="F4127" s="18">
        <v>1</v>
      </c>
      <c r="G4127" s="18">
        <f t="shared" si="194"/>
        <v>0</v>
      </c>
      <c r="H4127" s="3">
        <v>46157.400312500002</v>
      </c>
      <c r="I4127">
        <v>68443527</v>
      </c>
      <c r="J4127" t="s">
        <v>2021</v>
      </c>
      <c r="K4127" t="s">
        <v>1968</v>
      </c>
      <c r="L4127" t="s">
        <v>1969</v>
      </c>
      <c r="M4127" t="s">
        <v>1970</v>
      </c>
      <c r="O4127">
        <v>360285300000</v>
      </c>
      <c r="P4127">
        <v>16018</v>
      </c>
      <c r="Q4127">
        <v>-11</v>
      </c>
      <c r="R4127">
        <v>1</v>
      </c>
      <c r="S4127">
        <v>68443527</v>
      </c>
      <c r="U4127" t="s">
        <v>2398</v>
      </c>
      <c r="W4127" t="s">
        <v>3970</v>
      </c>
      <c r="X4127">
        <v>360285300000</v>
      </c>
      <c r="Y4127" t="s">
        <v>65</v>
      </c>
      <c r="Z4127" t="s">
        <v>66</v>
      </c>
      <c r="AF4127" t="s">
        <v>1976</v>
      </c>
      <c r="AG4127" t="s">
        <v>1972</v>
      </c>
      <c r="AL4127">
        <v>5</v>
      </c>
      <c r="AN4127" t="s">
        <v>1974</v>
      </c>
      <c r="AO4127">
        <v>0</v>
      </c>
      <c r="AQ4127">
        <v>2258508</v>
      </c>
      <c r="AR4127" t="s">
        <v>4605</v>
      </c>
      <c r="AS4127" t="s">
        <v>5883</v>
      </c>
      <c r="AT4127" t="s">
        <v>2022</v>
      </c>
    </row>
    <row r="4128" spans="1:46" x14ac:dyDescent="0.25">
      <c r="A4128" t="str">
        <f>_xlfn.XLOOKUP(I4128,UTILIZADAS[Contacto1],UTILIZADAS[Source.Name],,0)</f>
        <v>Cobros Abril Canal Fijo</v>
      </c>
      <c r="B4128" s="18">
        <f>VLOOKUP(J4128,Ref!A:C,3,0)</f>
        <v>1</v>
      </c>
      <c r="C4128" s="18">
        <f>VLOOKUP(J4128,Ref!A:D,4,0)</f>
        <v>1</v>
      </c>
      <c r="D4128" s="18" t="str">
        <f t="shared" si="192"/>
        <v>19/may</v>
      </c>
      <c r="E4128" s="18">
        <f t="shared" si="193"/>
        <v>3</v>
      </c>
      <c r="F4128" s="18">
        <v>1</v>
      </c>
      <c r="G4128" s="18">
        <f t="shared" si="194"/>
        <v>1</v>
      </c>
      <c r="H4128" s="3">
        <v>46161.423078703701</v>
      </c>
      <c r="I4128">
        <v>68443527</v>
      </c>
      <c r="J4128">
        <v>6003</v>
      </c>
      <c r="K4128" t="s">
        <v>1983</v>
      </c>
      <c r="L4128" t="s">
        <v>1897</v>
      </c>
      <c r="M4128" t="s">
        <v>1970</v>
      </c>
      <c r="O4128">
        <v>360285300000</v>
      </c>
      <c r="P4128">
        <v>16018</v>
      </c>
      <c r="Q4128">
        <v>-11</v>
      </c>
      <c r="R4128">
        <v>1</v>
      </c>
      <c r="S4128">
        <v>68443527</v>
      </c>
      <c r="U4128" t="s">
        <v>2398</v>
      </c>
      <c r="W4128" t="s">
        <v>3970</v>
      </c>
      <c r="X4128">
        <v>360285300000</v>
      </c>
      <c r="Y4128" t="s">
        <v>65</v>
      </c>
      <c r="Z4128" t="s">
        <v>66</v>
      </c>
      <c r="AF4128" t="s">
        <v>1976</v>
      </c>
      <c r="AG4128" t="s">
        <v>1972</v>
      </c>
      <c r="AL4128">
        <v>139</v>
      </c>
      <c r="AM4128" t="s">
        <v>1979</v>
      </c>
      <c r="AN4128" t="s">
        <v>1987</v>
      </c>
      <c r="AO4128">
        <v>0</v>
      </c>
      <c r="AQ4128">
        <v>2258508</v>
      </c>
      <c r="AR4128" t="s">
        <v>4605</v>
      </c>
      <c r="AS4128" t="s">
        <v>5883</v>
      </c>
      <c r="AT4128" t="s">
        <v>1892</v>
      </c>
    </row>
    <row r="4129" spans="1:46" x14ac:dyDescent="0.25">
      <c r="A4129" t="str">
        <f>_xlfn.XLOOKUP(I4129,UTILIZADAS[Contacto1],UTILIZADAS[Source.Name],,0)</f>
        <v>Cobros Abril Canal Fijo</v>
      </c>
      <c r="B4129" s="18">
        <f>VLOOKUP(J4129,Ref!A:C,3,0)</f>
        <v>1</v>
      </c>
      <c r="C4129" s="18">
        <f>VLOOKUP(J4129,Ref!A:D,4,0)</f>
        <v>1</v>
      </c>
      <c r="D4129" s="18" t="str">
        <f t="shared" si="192"/>
        <v>12/may</v>
      </c>
      <c r="E4129" s="18">
        <f t="shared" si="193"/>
        <v>1</v>
      </c>
      <c r="F4129" s="18">
        <v>1</v>
      </c>
      <c r="G4129" s="18">
        <f t="shared" si="194"/>
        <v>1</v>
      </c>
      <c r="H4129" s="3">
        <v>46154.6721412037</v>
      </c>
      <c r="I4129">
        <v>68451482</v>
      </c>
      <c r="J4129">
        <v>6003</v>
      </c>
      <c r="K4129" t="s">
        <v>1983</v>
      </c>
      <c r="L4129" t="s">
        <v>1897</v>
      </c>
      <c r="M4129" t="s">
        <v>1970</v>
      </c>
      <c r="O4129">
        <v>353363240000</v>
      </c>
      <c r="P4129">
        <v>16018</v>
      </c>
      <c r="Q4129">
        <v>-11</v>
      </c>
      <c r="R4129">
        <v>1</v>
      </c>
      <c r="S4129">
        <v>68451482</v>
      </c>
      <c r="U4129" t="s">
        <v>1423</v>
      </c>
      <c r="W4129" t="s">
        <v>1424</v>
      </c>
      <c r="X4129">
        <v>353363240000</v>
      </c>
      <c r="Y4129" t="s">
        <v>65</v>
      </c>
      <c r="Z4129" t="s">
        <v>66</v>
      </c>
      <c r="AF4129" t="s">
        <v>1976</v>
      </c>
      <c r="AG4129" t="s">
        <v>1972</v>
      </c>
      <c r="AL4129">
        <v>39</v>
      </c>
      <c r="AM4129" t="s">
        <v>1979</v>
      </c>
      <c r="AN4129" t="s">
        <v>1987</v>
      </c>
      <c r="AO4129">
        <v>0</v>
      </c>
      <c r="AQ4129">
        <v>2258509</v>
      </c>
      <c r="AR4129" t="s">
        <v>4605</v>
      </c>
      <c r="AS4129" t="s">
        <v>5883</v>
      </c>
      <c r="AT4129" t="s">
        <v>1892</v>
      </c>
    </row>
    <row r="4130" spans="1:46" x14ac:dyDescent="0.25">
      <c r="A4130" t="str">
        <f>_xlfn.XLOOKUP(I4130,UTILIZADAS[Contacto1],UTILIZADAS[Source.Name],,0)</f>
        <v>Cobros Mayo</v>
      </c>
      <c r="B4130" s="18">
        <f>VLOOKUP(J4130,Ref!A:C,3,0)</f>
        <v>0</v>
      </c>
      <c r="C4130" s="18">
        <f>VLOOKUP(J4130,Ref!A:D,4,0)</f>
        <v>0</v>
      </c>
      <c r="D4130" s="18" t="str">
        <f t="shared" si="192"/>
        <v>12/may</v>
      </c>
      <c r="E4130" s="18">
        <f t="shared" si="193"/>
        <v>3</v>
      </c>
      <c r="F4130" s="18">
        <v>1</v>
      </c>
      <c r="G4130" s="18">
        <f t="shared" si="194"/>
        <v>0</v>
      </c>
      <c r="H4130" s="3">
        <v>46154.672453703701</v>
      </c>
      <c r="I4130">
        <v>68452412</v>
      </c>
      <c r="J4130" t="s">
        <v>2021</v>
      </c>
      <c r="K4130" t="s">
        <v>1968</v>
      </c>
      <c r="L4130" t="s">
        <v>1969</v>
      </c>
      <c r="M4130" t="s">
        <v>1970</v>
      </c>
      <c r="O4130">
        <v>194075090000</v>
      </c>
      <c r="P4130">
        <v>16018</v>
      </c>
      <c r="Q4130">
        <v>-11</v>
      </c>
      <c r="R4130">
        <v>1</v>
      </c>
      <c r="S4130">
        <v>68452412</v>
      </c>
      <c r="U4130" t="s">
        <v>6221</v>
      </c>
      <c r="W4130" t="s">
        <v>5495</v>
      </c>
      <c r="X4130">
        <v>194075090000</v>
      </c>
      <c r="Y4130" t="s">
        <v>65</v>
      </c>
      <c r="Z4130" t="s">
        <v>66</v>
      </c>
      <c r="AF4130" t="s">
        <v>1976</v>
      </c>
      <c r="AG4130" t="s">
        <v>1972</v>
      </c>
      <c r="AK4130" t="s">
        <v>6222</v>
      </c>
      <c r="AL4130">
        <v>5</v>
      </c>
      <c r="AN4130" t="s">
        <v>1974</v>
      </c>
      <c r="AO4130">
        <v>0</v>
      </c>
      <c r="AQ4130">
        <v>2258510</v>
      </c>
      <c r="AR4130" t="s">
        <v>4605</v>
      </c>
      <c r="AS4130" t="s">
        <v>5883</v>
      </c>
      <c r="AT4130" t="s">
        <v>2022</v>
      </c>
    </row>
    <row r="4131" spans="1:46" x14ac:dyDescent="0.25">
      <c r="A4131" t="str">
        <f>_xlfn.XLOOKUP(I4131,UTILIZADAS[Contacto1],UTILIZADAS[Source.Name],,0)</f>
        <v>Cobros Mayo</v>
      </c>
      <c r="B4131" s="18">
        <f>VLOOKUP(J4131,Ref!A:C,3,0)</f>
        <v>0</v>
      </c>
      <c r="C4131" s="18">
        <f>VLOOKUP(J4131,Ref!A:D,4,0)</f>
        <v>0</v>
      </c>
      <c r="D4131" s="18" t="str">
        <f t="shared" si="192"/>
        <v>15/may</v>
      </c>
      <c r="E4131" s="18">
        <f t="shared" si="193"/>
        <v>3</v>
      </c>
      <c r="F4131" s="18">
        <v>1</v>
      </c>
      <c r="G4131" s="18">
        <f t="shared" si="194"/>
        <v>0</v>
      </c>
      <c r="H4131" s="3">
        <v>46157.402905092589</v>
      </c>
      <c r="I4131">
        <v>68452412</v>
      </c>
      <c r="J4131" t="s">
        <v>1986</v>
      </c>
      <c r="K4131" t="s">
        <v>1983</v>
      </c>
      <c r="L4131" t="s">
        <v>1897</v>
      </c>
      <c r="M4131" t="s">
        <v>1970</v>
      </c>
      <c r="O4131">
        <v>194075090000</v>
      </c>
      <c r="P4131">
        <v>16018</v>
      </c>
      <c r="Q4131">
        <v>-11</v>
      </c>
      <c r="R4131">
        <v>1</v>
      </c>
      <c r="S4131">
        <v>68452412</v>
      </c>
      <c r="U4131" t="s">
        <v>6221</v>
      </c>
      <c r="W4131" t="s">
        <v>5495</v>
      </c>
      <c r="X4131">
        <v>194075090000</v>
      </c>
      <c r="Y4131" t="s">
        <v>65</v>
      </c>
      <c r="Z4131" t="s">
        <v>66</v>
      </c>
      <c r="AF4131" t="s">
        <v>1976</v>
      </c>
      <c r="AG4131" t="s">
        <v>1972</v>
      </c>
      <c r="AK4131" t="s">
        <v>6222</v>
      </c>
      <c r="AL4131">
        <v>367</v>
      </c>
      <c r="AM4131" t="s">
        <v>1979</v>
      </c>
      <c r="AN4131" t="s">
        <v>1987</v>
      </c>
      <c r="AO4131">
        <v>0</v>
      </c>
      <c r="AQ4131">
        <v>2258510</v>
      </c>
      <c r="AR4131" t="s">
        <v>4605</v>
      </c>
      <c r="AS4131" t="s">
        <v>5883</v>
      </c>
      <c r="AT4131" t="s">
        <v>1988</v>
      </c>
    </row>
    <row r="4132" spans="1:46" x14ac:dyDescent="0.25">
      <c r="A4132" t="str">
        <f>_xlfn.XLOOKUP(I4132,UTILIZADAS[Contacto1],UTILIZADAS[Source.Name],,0)</f>
        <v>Cobros Mayo</v>
      </c>
      <c r="B4132" s="18">
        <f>VLOOKUP(J4132,Ref!A:C,3,0)</f>
        <v>0</v>
      </c>
      <c r="C4132" s="18">
        <f>VLOOKUP(J4132,Ref!A:D,4,0)</f>
        <v>0</v>
      </c>
      <c r="D4132" s="18" t="str">
        <f t="shared" si="192"/>
        <v>19/may</v>
      </c>
      <c r="E4132" s="18">
        <f t="shared" si="193"/>
        <v>3</v>
      </c>
      <c r="F4132" s="18">
        <v>1</v>
      </c>
      <c r="G4132" s="18">
        <f t="shared" si="194"/>
        <v>1</v>
      </c>
      <c r="H4132" s="3">
        <v>46161.718101851853</v>
      </c>
      <c r="I4132">
        <v>68452412</v>
      </c>
      <c r="J4132" t="s">
        <v>1986</v>
      </c>
      <c r="K4132" t="s">
        <v>1983</v>
      </c>
      <c r="L4132" t="s">
        <v>1897</v>
      </c>
      <c r="M4132" t="s">
        <v>1970</v>
      </c>
      <c r="O4132">
        <v>194075090000</v>
      </c>
      <c r="P4132">
        <v>16018</v>
      </c>
      <c r="Q4132">
        <v>-11</v>
      </c>
      <c r="R4132">
        <v>1</v>
      </c>
      <c r="S4132">
        <v>68452412</v>
      </c>
      <c r="U4132" t="s">
        <v>6221</v>
      </c>
      <c r="W4132" t="s">
        <v>5495</v>
      </c>
      <c r="X4132">
        <v>194075090000</v>
      </c>
      <c r="Y4132" t="s">
        <v>65</v>
      </c>
      <c r="Z4132" t="s">
        <v>66</v>
      </c>
      <c r="AF4132" t="s">
        <v>1976</v>
      </c>
      <c r="AG4132" t="s">
        <v>1972</v>
      </c>
      <c r="AK4132" t="s">
        <v>6222</v>
      </c>
      <c r="AL4132">
        <v>109</v>
      </c>
      <c r="AM4132" t="s">
        <v>1979</v>
      </c>
      <c r="AN4132" t="s">
        <v>1987</v>
      </c>
      <c r="AO4132">
        <v>0</v>
      </c>
      <c r="AQ4132">
        <v>2258510</v>
      </c>
      <c r="AR4132" t="s">
        <v>4605</v>
      </c>
      <c r="AS4132" t="s">
        <v>5883</v>
      </c>
      <c r="AT4132" t="s">
        <v>1988</v>
      </c>
    </row>
    <row r="4133" spans="1:46" x14ac:dyDescent="0.25">
      <c r="A4133" t="e">
        <f>_xlfn.XLOOKUP(I4133,UTILIZADAS[Contacto1],UTILIZADAS[Source.Name],,0)</f>
        <v>#N/A</v>
      </c>
      <c r="B4133" s="18">
        <f>VLOOKUP(J4133,Ref!A:C,3,0)</f>
        <v>1</v>
      </c>
      <c r="C4133" s="18">
        <f>VLOOKUP(J4133,Ref!A:D,4,0)</f>
        <v>1</v>
      </c>
      <c r="D4133" s="18" t="str">
        <f t="shared" si="192"/>
        <v>08/may</v>
      </c>
      <c r="E4133" s="18">
        <f t="shared" si="193"/>
        <v>1</v>
      </c>
      <c r="F4133" s="18">
        <v>1</v>
      </c>
      <c r="G4133" s="18">
        <f t="shared" si="194"/>
        <v>1</v>
      </c>
      <c r="H4133" s="3">
        <v>46150.633321759262</v>
      </c>
      <c r="I4133">
        <v>68461526</v>
      </c>
      <c r="J4133">
        <v>6007</v>
      </c>
      <c r="K4133" t="s">
        <v>1983</v>
      </c>
      <c r="L4133" t="s">
        <v>1897</v>
      </c>
      <c r="M4133" t="s">
        <v>1970</v>
      </c>
      <c r="O4133">
        <v>206090500000</v>
      </c>
      <c r="P4133">
        <v>16016</v>
      </c>
      <c r="Q4133">
        <v>-11</v>
      </c>
      <c r="R4133">
        <v>1</v>
      </c>
      <c r="S4133">
        <v>68461526</v>
      </c>
      <c r="U4133" t="s">
        <v>6223</v>
      </c>
      <c r="W4133" t="s">
        <v>5829</v>
      </c>
      <c r="X4133">
        <v>206090500000</v>
      </c>
      <c r="Y4133" t="s">
        <v>65</v>
      </c>
      <c r="Z4133" t="s">
        <v>66</v>
      </c>
      <c r="AF4133" t="s">
        <v>1976</v>
      </c>
      <c r="AG4133" t="s">
        <v>1972</v>
      </c>
      <c r="AK4133" t="s">
        <v>6224</v>
      </c>
      <c r="AL4133">
        <v>15</v>
      </c>
      <c r="AM4133" t="s">
        <v>1979</v>
      </c>
      <c r="AN4133" t="s">
        <v>1977</v>
      </c>
      <c r="AO4133">
        <v>0</v>
      </c>
      <c r="AQ4133">
        <v>2198689</v>
      </c>
      <c r="AR4133" t="s">
        <v>2020</v>
      </c>
      <c r="AS4133" t="s">
        <v>2020</v>
      </c>
      <c r="AT4133" t="s">
        <v>1898</v>
      </c>
    </row>
    <row r="4134" spans="1:46" x14ac:dyDescent="0.25">
      <c r="A4134" t="e">
        <f>_xlfn.XLOOKUP(I4134,UTILIZADAS[Contacto1],UTILIZADAS[Source.Name],,0)</f>
        <v>#N/A</v>
      </c>
      <c r="B4134" s="18">
        <f>VLOOKUP(J4134,Ref!A:C,3,0)</f>
        <v>1</v>
      </c>
      <c r="C4134" s="18">
        <f>VLOOKUP(J4134,Ref!A:D,4,0)</f>
        <v>0</v>
      </c>
      <c r="D4134" s="18" t="str">
        <f t="shared" si="192"/>
        <v>07/may</v>
      </c>
      <c r="E4134" s="18">
        <f t="shared" si="193"/>
        <v>1</v>
      </c>
      <c r="F4134" s="18">
        <v>1</v>
      </c>
      <c r="G4134" s="18">
        <f t="shared" si="194"/>
        <v>1</v>
      </c>
      <c r="H4134" s="3">
        <v>46149.670173611114</v>
      </c>
      <c r="I4134">
        <v>68463089</v>
      </c>
      <c r="J4134">
        <v>6000</v>
      </c>
      <c r="K4134" t="s">
        <v>1983</v>
      </c>
      <c r="L4134" t="s">
        <v>1897</v>
      </c>
      <c r="M4134" t="s">
        <v>1970</v>
      </c>
      <c r="P4134">
        <v>998</v>
      </c>
      <c r="Q4134">
        <v>0</v>
      </c>
      <c r="S4134">
        <v>68463089</v>
      </c>
      <c r="AF4134" t="s">
        <v>1976</v>
      </c>
      <c r="AG4134" t="s">
        <v>1972</v>
      </c>
      <c r="AL4134">
        <v>80</v>
      </c>
      <c r="AM4134" t="s">
        <v>1979</v>
      </c>
      <c r="AN4134" t="s">
        <v>1977</v>
      </c>
      <c r="AO4134">
        <v>0</v>
      </c>
      <c r="AQ4134">
        <v>2257581</v>
      </c>
      <c r="AR4134" t="s">
        <v>1978</v>
      </c>
      <c r="AT4134" t="s">
        <v>1895</v>
      </c>
    </row>
    <row r="4135" spans="1:46" x14ac:dyDescent="0.25">
      <c r="A4135" t="e">
        <f>_xlfn.XLOOKUP(I4135,UTILIZADAS[Contacto1],UTILIZADAS[Source.Name],,0)</f>
        <v>#N/A</v>
      </c>
      <c r="B4135" s="18">
        <f>VLOOKUP(J4135,Ref!A:C,3,0)</f>
        <v>0</v>
      </c>
      <c r="C4135" s="18">
        <f>VLOOKUP(J4135,Ref!A:D,4,0)</f>
        <v>0</v>
      </c>
      <c r="D4135" s="18" t="str">
        <f t="shared" si="192"/>
        <v>06/may</v>
      </c>
      <c r="E4135" s="18">
        <f t="shared" si="193"/>
        <v>1</v>
      </c>
      <c r="F4135" s="18">
        <v>1</v>
      </c>
      <c r="G4135" s="18">
        <f t="shared" si="194"/>
        <v>1</v>
      </c>
      <c r="H4135" s="3">
        <v>46148.690937500003</v>
      </c>
      <c r="I4135">
        <v>68466612</v>
      </c>
      <c r="J4135">
        <v>6004</v>
      </c>
      <c r="K4135" t="s">
        <v>1983</v>
      </c>
      <c r="L4135" t="s">
        <v>1897</v>
      </c>
      <c r="M4135" t="s">
        <v>1970</v>
      </c>
      <c r="P4135">
        <v>998</v>
      </c>
      <c r="Q4135">
        <v>0</v>
      </c>
      <c r="S4135">
        <v>68466612</v>
      </c>
      <c r="AF4135" t="s">
        <v>1976</v>
      </c>
      <c r="AG4135" t="s">
        <v>1972</v>
      </c>
      <c r="AL4135">
        <v>78</v>
      </c>
      <c r="AM4135" t="s">
        <v>1979</v>
      </c>
      <c r="AN4135" t="s">
        <v>1977</v>
      </c>
      <c r="AO4135">
        <v>0</v>
      </c>
      <c r="AQ4135">
        <v>2257555</v>
      </c>
      <c r="AR4135" t="s">
        <v>1978</v>
      </c>
      <c r="AT4135" t="s">
        <v>1984</v>
      </c>
    </row>
    <row r="4136" spans="1:46" x14ac:dyDescent="0.25">
      <c r="A4136" t="str">
        <f>_xlfn.XLOOKUP(I4136,UTILIZADAS[Contacto1],UTILIZADAS[Source.Name],,0)</f>
        <v>Cobros Mayo</v>
      </c>
      <c r="B4136" s="18">
        <f>VLOOKUP(J4136,Ref!A:C,3,0)</f>
        <v>1</v>
      </c>
      <c r="C4136" s="18">
        <f>VLOOKUP(J4136,Ref!A:D,4,0)</f>
        <v>1</v>
      </c>
      <c r="D4136" s="18" t="str">
        <f t="shared" si="192"/>
        <v>08/may</v>
      </c>
      <c r="E4136" s="18">
        <f t="shared" si="193"/>
        <v>5</v>
      </c>
      <c r="F4136" s="18">
        <v>1</v>
      </c>
      <c r="G4136" s="18">
        <f t="shared" si="194"/>
        <v>0</v>
      </c>
      <c r="H4136" s="3">
        <v>46150.500416666669</v>
      </c>
      <c r="I4136">
        <v>68470179</v>
      </c>
      <c r="J4136">
        <v>6007</v>
      </c>
      <c r="K4136" t="s">
        <v>1983</v>
      </c>
      <c r="L4136" t="s">
        <v>1897</v>
      </c>
      <c r="M4136" t="s">
        <v>1970</v>
      </c>
      <c r="O4136">
        <v>368009960000</v>
      </c>
      <c r="P4136">
        <v>16016</v>
      </c>
      <c r="Q4136">
        <v>-11</v>
      </c>
      <c r="R4136">
        <v>1</v>
      </c>
      <c r="S4136">
        <v>68470179</v>
      </c>
      <c r="U4136" t="s">
        <v>6225</v>
      </c>
      <c r="W4136" t="s">
        <v>5497</v>
      </c>
      <c r="X4136">
        <v>368009960000</v>
      </c>
      <c r="Y4136" t="s">
        <v>65</v>
      </c>
      <c r="Z4136" t="s">
        <v>66</v>
      </c>
      <c r="AF4136" t="s">
        <v>1976</v>
      </c>
      <c r="AG4136" t="s">
        <v>1972</v>
      </c>
      <c r="AL4136">
        <v>69</v>
      </c>
      <c r="AM4136" t="s">
        <v>1979</v>
      </c>
      <c r="AN4136" t="s">
        <v>1977</v>
      </c>
      <c r="AO4136">
        <v>0</v>
      </c>
      <c r="AQ4136">
        <v>2198621</v>
      </c>
      <c r="AR4136" t="s">
        <v>2020</v>
      </c>
      <c r="AS4136" t="s">
        <v>2020</v>
      </c>
      <c r="AT4136" t="s">
        <v>1898</v>
      </c>
    </row>
    <row r="4137" spans="1:46" x14ac:dyDescent="0.25">
      <c r="A4137" t="str">
        <f>_xlfn.XLOOKUP(I4137,UTILIZADAS[Contacto1],UTILIZADAS[Source.Name],,0)</f>
        <v>Cobros Mayo</v>
      </c>
      <c r="B4137" s="18">
        <f>VLOOKUP(J4137,Ref!A:C,3,0)</f>
        <v>0</v>
      </c>
      <c r="C4137" s="18">
        <f>VLOOKUP(J4137,Ref!A:D,4,0)</f>
        <v>0</v>
      </c>
      <c r="D4137" s="18" t="str">
        <f t="shared" si="192"/>
        <v>12/may</v>
      </c>
      <c r="E4137" s="18">
        <f t="shared" si="193"/>
        <v>5</v>
      </c>
      <c r="F4137" s="18">
        <v>1</v>
      </c>
      <c r="G4137" s="18">
        <f t="shared" si="194"/>
        <v>0</v>
      </c>
      <c r="H4137" s="3">
        <v>46154.672662037039</v>
      </c>
      <c r="I4137">
        <v>68470179</v>
      </c>
      <c r="J4137" t="s">
        <v>2021</v>
      </c>
      <c r="K4137" t="s">
        <v>1968</v>
      </c>
      <c r="L4137" t="s">
        <v>1969</v>
      </c>
      <c r="M4137" t="s">
        <v>1970</v>
      </c>
      <c r="O4137">
        <v>368009960000</v>
      </c>
      <c r="P4137">
        <v>16018</v>
      </c>
      <c r="Q4137">
        <v>-11</v>
      </c>
      <c r="R4137">
        <v>1</v>
      </c>
      <c r="S4137">
        <v>68470179</v>
      </c>
      <c r="U4137" t="s">
        <v>6225</v>
      </c>
      <c r="W4137" t="s">
        <v>5497</v>
      </c>
      <c r="X4137">
        <v>368009960000</v>
      </c>
      <c r="Y4137" t="s">
        <v>65</v>
      </c>
      <c r="Z4137" t="s">
        <v>4619</v>
      </c>
      <c r="AF4137" t="s">
        <v>1976</v>
      </c>
      <c r="AG4137" t="s">
        <v>1972</v>
      </c>
      <c r="AL4137">
        <v>5</v>
      </c>
      <c r="AN4137" t="s">
        <v>1974</v>
      </c>
      <c r="AO4137">
        <v>0</v>
      </c>
      <c r="AQ4137">
        <v>2258511</v>
      </c>
      <c r="AR4137" t="s">
        <v>4605</v>
      </c>
      <c r="AS4137" t="s">
        <v>5883</v>
      </c>
      <c r="AT4137" t="s">
        <v>2022</v>
      </c>
    </row>
    <row r="4138" spans="1:46" x14ac:dyDescent="0.25">
      <c r="A4138" t="str">
        <f>_xlfn.XLOOKUP(I4138,UTILIZADAS[Contacto1],UTILIZADAS[Source.Name],,0)</f>
        <v>Cobros Mayo</v>
      </c>
      <c r="B4138" s="18">
        <f>VLOOKUP(J4138,Ref!A:C,3,0)</f>
        <v>0</v>
      </c>
      <c r="C4138" s="18">
        <f>VLOOKUP(J4138,Ref!A:D,4,0)</f>
        <v>0</v>
      </c>
      <c r="D4138" s="18" t="str">
        <f t="shared" si="192"/>
        <v>15/may</v>
      </c>
      <c r="E4138" s="18">
        <f t="shared" si="193"/>
        <v>5</v>
      </c>
      <c r="F4138" s="18">
        <v>1</v>
      </c>
      <c r="G4138" s="18">
        <f t="shared" si="194"/>
        <v>0</v>
      </c>
      <c r="H4138" s="3">
        <v>46157.402708333335</v>
      </c>
      <c r="I4138">
        <v>68470179</v>
      </c>
      <c r="J4138" t="s">
        <v>1967</v>
      </c>
      <c r="K4138" t="s">
        <v>1968</v>
      </c>
      <c r="L4138" t="s">
        <v>1969</v>
      </c>
      <c r="M4138" t="s">
        <v>1970</v>
      </c>
      <c r="O4138">
        <v>368009960000</v>
      </c>
      <c r="P4138">
        <v>16018</v>
      </c>
      <c r="Q4138">
        <v>-11</v>
      </c>
      <c r="R4138">
        <v>1</v>
      </c>
      <c r="S4138">
        <v>68470179</v>
      </c>
      <c r="U4138" t="s">
        <v>6225</v>
      </c>
      <c r="W4138" t="s">
        <v>5497</v>
      </c>
      <c r="X4138">
        <v>368009960000</v>
      </c>
      <c r="Y4138" t="s">
        <v>65</v>
      </c>
      <c r="Z4138" t="s">
        <v>4619</v>
      </c>
      <c r="AF4138" t="s">
        <v>1976</v>
      </c>
      <c r="AG4138" t="s">
        <v>1972</v>
      </c>
      <c r="AL4138">
        <v>0</v>
      </c>
      <c r="AN4138" t="s">
        <v>1974</v>
      </c>
      <c r="AO4138">
        <v>0</v>
      </c>
      <c r="AQ4138">
        <v>2258511</v>
      </c>
      <c r="AR4138" t="s">
        <v>4605</v>
      </c>
      <c r="AS4138" t="s">
        <v>5883</v>
      </c>
      <c r="AT4138" t="s">
        <v>1975</v>
      </c>
    </row>
    <row r="4139" spans="1:46" x14ac:dyDescent="0.25">
      <c r="A4139" t="str">
        <f>_xlfn.XLOOKUP(I4139,UTILIZADAS[Contacto1],UTILIZADAS[Source.Name],,0)</f>
        <v>Cobros Mayo</v>
      </c>
      <c r="B4139" s="18">
        <f>VLOOKUP(J4139,Ref!A:C,3,0)</f>
        <v>0</v>
      </c>
      <c r="C4139" s="18">
        <f>VLOOKUP(J4139,Ref!A:D,4,0)</f>
        <v>0</v>
      </c>
      <c r="D4139" s="18" t="str">
        <f t="shared" si="192"/>
        <v>19/may</v>
      </c>
      <c r="E4139" s="18">
        <f t="shared" si="193"/>
        <v>5</v>
      </c>
      <c r="F4139" s="18">
        <v>1</v>
      </c>
      <c r="G4139" s="18">
        <f t="shared" si="194"/>
        <v>0</v>
      </c>
      <c r="H4139" s="3">
        <v>46161.423078703701</v>
      </c>
      <c r="I4139">
        <v>68470179</v>
      </c>
      <c r="J4139" t="s">
        <v>1967</v>
      </c>
      <c r="K4139" t="s">
        <v>1968</v>
      </c>
      <c r="L4139" t="s">
        <v>1969</v>
      </c>
      <c r="M4139" t="s">
        <v>1970</v>
      </c>
      <c r="O4139">
        <v>368009960000</v>
      </c>
      <c r="P4139">
        <v>16018</v>
      </c>
      <c r="Q4139">
        <v>-11</v>
      </c>
      <c r="R4139">
        <v>1</v>
      </c>
      <c r="S4139">
        <v>68470179</v>
      </c>
      <c r="U4139" t="s">
        <v>6225</v>
      </c>
      <c r="W4139" t="s">
        <v>5497</v>
      </c>
      <c r="X4139">
        <v>368009960000</v>
      </c>
      <c r="Y4139" t="s">
        <v>65</v>
      </c>
      <c r="Z4139" t="s">
        <v>4619</v>
      </c>
      <c r="AF4139" t="s">
        <v>1976</v>
      </c>
      <c r="AG4139" t="s">
        <v>1972</v>
      </c>
      <c r="AL4139">
        <v>0</v>
      </c>
      <c r="AN4139" t="s">
        <v>1974</v>
      </c>
      <c r="AO4139">
        <v>0</v>
      </c>
      <c r="AQ4139">
        <v>2258511</v>
      </c>
      <c r="AR4139" t="s">
        <v>4605</v>
      </c>
      <c r="AS4139" t="s">
        <v>5883</v>
      </c>
      <c r="AT4139" t="s">
        <v>1975</v>
      </c>
    </row>
    <row r="4140" spans="1:46" x14ac:dyDescent="0.25">
      <c r="A4140" t="str">
        <f>_xlfn.XLOOKUP(I4140,UTILIZADAS[Contacto1],UTILIZADAS[Source.Name],,0)</f>
        <v>Cobros Mayo</v>
      </c>
      <c r="B4140" s="18">
        <f>VLOOKUP(J4140,Ref!A:C,3,0)</f>
        <v>1</v>
      </c>
      <c r="C4140" s="18">
        <f>VLOOKUP(J4140,Ref!A:D,4,0)</f>
        <v>1</v>
      </c>
      <c r="D4140" s="18" t="str">
        <f t="shared" si="192"/>
        <v>20/may</v>
      </c>
      <c r="E4140" s="18">
        <f t="shared" si="193"/>
        <v>5</v>
      </c>
      <c r="F4140" s="18">
        <v>1</v>
      </c>
      <c r="G4140" s="18">
        <f t="shared" si="194"/>
        <v>1</v>
      </c>
      <c r="H4140" s="3">
        <v>46162.636296296296</v>
      </c>
      <c r="I4140">
        <v>68470179</v>
      </c>
      <c r="J4140">
        <v>6007</v>
      </c>
      <c r="K4140" t="s">
        <v>1983</v>
      </c>
      <c r="L4140" t="s">
        <v>1897</v>
      </c>
      <c r="M4140" t="s">
        <v>1970</v>
      </c>
      <c r="O4140">
        <v>368009960000</v>
      </c>
      <c r="P4140">
        <v>16018</v>
      </c>
      <c r="Q4140">
        <v>-11</v>
      </c>
      <c r="R4140">
        <v>1</v>
      </c>
      <c r="S4140">
        <v>68470179</v>
      </c>
      <c r="U4140" t="s">
        <v>6225</v>
      </c>
      <c r="W4140" t="s">
        <v>5497</v>
      </c>
      <c r="X4140">
        <v>368009960000</v>
      </c>
      <c r="Y4140" t="s">
        <v>65</v>
      </c>
      <c r="Z4140" t="s">
        <v>4619</v>
      </c>
      <c r="AF4140" t="s">
        <v>1976</v>
      </c>
      <c r="AG4140" t="s">
        <v>1972</v>
      </c>
      <c r="AL4140">
        <v>177</v>
      </c>
      <c r="AM4140" t="s">
        <v>1979</v>
      </c>
      <c r="AN4140" t="s">
        <v>1987</v>
      </c>
      <c r="AO4140">
        <v>0</v>
      </c>
      <c r="AQ4140">
        <v>2258511</v>
      </c>
      <c r="AR4140" t="s">
        <v>4605</v>
      </c>
      <c r="AS4140" t="s">
        <v>5883</v>
      </c>
      <c r="AT4140" t="s">
        <v>1898</v>
      </c>
    </row>
    <row r="4141" spans="1:46" x14ac:dyDescent="0.25">
      <c r="A4141" t="str">
        <f>_xlfn.XLOOKUP(I4141,UTILIZADAS[Contacto1],UTILIZADAS[Source.Name],,0)</f>
        <v>Cobros Abril Canal Fijo</v>
      </c>
      <c r="B4141" s="18">
        <f>VLOOKUP(J4141,Ref!A:C,3,0)</f>
        <v>0</v>
      </c>
      <c r="C4141" s="18">
        <f>VLOOKUP(J4141,Ref!A:D,4,0)</f>
        <v>0</v>
      </c>
      <c r="D4141" s="18" t="str">
        <f t="shared" si="192"/>
        <v>04/may</v>
      </c>
      <c r="E4141" s="18">
        <f t="shared" si="193"/>
        <v>4</v>
      </c>
      <c r="F4141" s="18">
        <v>1</v>
      </c>
      <c r="G4141" s="18">
        <f t="shared" si="194"/>
        <v>0</v>
      </c>
      <c r="H4141" s="3">
        <v>46146.593935185185</v>
      </c>
      <c r="I4141">
        <v>68472312</v>
      </c>
      <c r="J4141" t="s">
        <v>2021</v>
      </c>
      <c r="K4141" t="s">
        <v>1968</v>
      </c>
      <c r="L4141" t="s">
        <v>1969</v>
      </c>
      <c r="M4141" t="s">
        <v>1970</v>
      </c>
      <c r="O4141">
        <v>355363050000</v>
      </c>
      <c r="P4141">
        <v>16017</v>
      </c>
      <c r="Q4141">
        <v>-11</v>
      </c>
      <c r="R4141">
        <v>1</v>
      </c>
      <c r="S4141">
        <v>68472312</v>
      </c>
      <c r="U4141" t="s">
        <v>4516</v>
      </c>
      <c r="W4141" t="s">
        <v>1482</v>
      </c>
      <c r="X4141" t="s">
        <v>2551</v>
      </c>
      <c r="Y4141" t="s">
        <v>65</v>
      </c>
      <c r="Z4141">
        <v>355363050000</v>
      </c>
      <c r="AG4141" t="s">
        <v>1972</v>
      </c>
      <c r="AI4141" t="s">
        <v>3621</v>
      </c>
      <c r="AL4141">
        <v>5</v>
      </c>
      <c r="AN4141" t="s">
        <v>1974</v>
      </c>
      <c r="AO4141">
        <v>0</v>
      </c>
      <c r="AQ4141">
        <v>2252714</v>
      </c>
      <c r="AR4141" t="s">
        <v>2241</v>
      </c>
      <c r="AS4141" t="s">
        <v>4163</v>
      </c>
      <c r="AT4141" t="s">
        <v>2022</v>
      </c>
    </row>
    <row r="4142" spans="1:46" x14ac:dyDescent="0.25">
      <c r="A4142" t="str">
        <f>_xlfn.XLOOKUP(I4142,UTILIZADAS[Contacto1],UTILIZADAS[Source.Name],,0)</f>
        <v>Cobros Abril Canal Fijo</v>
      </c>
      <c r="B4142" s="18">
        <f>VLOOKUP(J4142,Ref!A:C,3,0)</f>
        <v>0</v>
      </c>
      <c r="C4142" s="18">
        <f>VLOOKUP(J4142,Ref!A:D,4,0)</f>
        <v>0</v>
      </c>
      <c r="D4142" s="18" t="str">
        <f t="shared" si="192"/>
        <v>06/may</v>
      </c>
      <c r="E4142" s="18">
        <f t="shared" si="193"/>
        <v>4</v>
      </c>
      <c r="F4142" s="18">
        <v>1</v>
      </c>
      <c r="G4142" s="18">
        <f t="shared" si="194"/>
        <v>0</v>
      </c>
      <c r="H4142" s="3">
        <v>46148.594733796293</v>
      </c>
      <c r="I4142">
        <v>68472312</v>
      </c>
      <c r="J4142" t="s">
        <v>2021</v>
      </c>
      <c r="K4142" t="s">
        <v>1968</v>
      </c>
      <c r="L4142" t="s">
        <v>1969</v>
      </c>
      <c r="M4142" t="s">
        <v>1970</v>
      </c>
      <c r="O4142">
        <v>355363050000</v>
      </c>
      <c r="P4142">
        <v>16017</v>
      </c>
      <c r="Q4142">
        <v>-11</v>
      </c>
      <c r="R4142">
        <v>1</v>
      </c>
      <c r="S4142">
        <v>68472312</v>
      </c>
      <c r="U4142" t="s">
        <v>4516</v>
      </c>
      <c r="W4142" t="s">
        <v>1482</v>
      </c>
      <c r="X4142" t="s">
        <v>2551</v>
      </c>
      <c r="Y4142" t="s">
        <v>65</v>
      </c>
      <c r="Z4142">
        <v>355363050000</v>
      </c>
      <c r="AG4142" t="s">
        <v>1972</v>
      </c>
      <c r="AI4142" t="s">
        <v>3621</v>
      </c>
      <c r="AL4142">
        <v>5</v>
      </c>
      <c r="AN4142" t="s">
        <v>1974</v>
      </c>
      <c r="AO4142">
        <v>0</v>
      </c>
      <c r="AQ4142">
        <v>2252714</v>
      </c>
      <c r="AR4142" t="s">
        <v>2241</v>
      </c>
      <c r="AS4142" t="s">
        <v>4163</v>
      </c>
      <c r="AT4142" t="s">
        <v>2022</v>
      </c>
    </row>
    <row r="4143" spans="1:46" x14ac:dyDescent="0.25">
      <c r="A4143" t="str">
        <f>_xlfn.XLOOKUP(I4143,UTILIZADAS[Contacto1],UTILIZADAS[Source.Name],,0)</f>
        <v>Cobros Abril Canal Fijo</v>
      </c>
      <c r="B4143" s="18">
        <f>VLOOKUP(J4143,Ref!A:C,3,0)</f>
        <v>0</v>
      </c>
      <c r="C4143" s="18">
        <f>VLOOKUP(J4143,Ref!A:D,4,0)</f>
        <v>0</v>
      </c>
      <c r="D4143" s="18" t="str">
        <f t="shared" si="192"/>
        <v>09/may</v>
      </c>
      <c r="E4143" s="18">
        <f t="shared" si="193"/>
        <v>4</v>
      </c>
      <c r="F4143" s="18">
        <v>1</v>
      </c>
      <c r="G4143" s="18">
        <f t="shared" si="194"/>
        <v>0</v>
      </c>
      <c r="H4143" s="3">
        <v>46151.379965277774</v>
      </c>
      <c r="I4143">
        <v>68472312</v>
      </c>
      <c r="J4143" t="s">
        <v>2023</v>
      </c>
      <c r="K4143" t="s">
        <v>1968</v>
      </c>
      <c r="L4143" t="s">
        <v>1969</v>
      </c>
      <c r="M4143" t="s">
        <v>1970</v>
      </c>
      <c r="O4143">
        <v>355363050000</v>
      </c>
      <c r="P4143">
        <v>16017</v>
      </c>
      <c r="Q4143">
        <v>-11</v>
      </c>
      <c r="R4143">
        <v>1</v>
      </c>
      <c r="S4143">
        <v>68472312</v>
      </c>
      <c r="U4143" t="s">
        <v>4516</v>
      </c>
      <c r="W4143" t="s">
        <v>1482</v>
      </c>
      <c r="X4143" t="s">
        <v>2551</v>
      </c>
      <c r="Y4143" t="s">
        <v>65</v>
      </c>
      <c r="Z4143">
        <v>355363050000</v>
      </c>
      <c r="AG4143" t="s">
        <v>1972</v>
      </c>
      <c r="AI4143" t="s">
        <v>3621</v>
      </c>
      <c r="AL4143">
        <v>0</v>
      </c>
      <c r="AN4143" t="s">
        <v>1974</v>
      </c>
      <c r="AO4143">
        <v>0</v>
      </c>
      <c r="AQ4143">
        <v>2252714</v>
      </c>
      <c r="AR4143" t="s">
        <v>2241</v>
      </c>
      <c r="AS4143" t="s">
        <v>4163</v>
      </c>
      <c r="AT4143" t="s">
        <v>2024</v>
      </c>
    </row>
    <row r="4144" spans="1:46" x14ac:dyDescent="0.25">
      <c r="A4144" t="str">
        <f>_xlfn.XLOOKUP(I4144,UTILIZADAS[Contacto1],UTILIZADAS[Source.Name],,0)</f>
        <v>Cobros Abril Canal Fijo</v>
      </c>
      <c r="B4144" s="18">
        <f>VLOOKUP(J4144,Ref!A:C,3,0)</f>
        <v>0</v>
      </c>
      <c r="C4144" s="18">
        <f>VLOOKUP(J4144,Ref!A:D,4,0)</f>
        <v>0</v>
      </c>
      <c r="D4144" s="18" t="str">
        <f t="shared" si="192"/>
        <v>09/may</v>
      </c>
      <c r="E4144" s="18">
        <f t="shared" si="193"/>
        <v>4</v>
      </c>
      <c r="F4144" s="18">
        <v>1</v>
      </c>
      <c r="G4144" s="18">
        <f t="shared" si="194"/>
        <v>1</v>
      </c>
      <c r="H4144" s="3">
        <v>46151.426608796297</v>
      </c>
      <c r="I4144">
        <v>68472312</v>
      </c>
      <c r="J4144" t="s">
        <v>2021</v>
      </c>
      <c r="K4144" t="s">
        <v>1968</v>
      </c>
      <c r="L4144" t="s">
        <v>1969</v>
      </c>
      <c r="M4144" t="s">
        <v>1970</v>
      </c>
      <c r="O4144">
        <v>355363050000</v>
      </c>
      <c r="P4144">
        <v>16017</v>
      </c>
      <c r="Q4144">
        <v>-11</v>
      </c>
      <c r="R4144">
        <v>1</v>
      </c>
      <c r="S4144">
        <v>68472312</v>
      </c>
      <c r="U4144" t="s">
        <v>4516</v>
      </c>
      <c r="W4144" t="s">
        <v>1482</v>
      </c>
      <c r="X4144" t="s">
        <v>2551</v>
      </c>
      <c r="Y4144" t="s">
        <v>65</v>
      </c>
      <c r="Z4144">
        <v>355363050000</v>
      </c>
      <c r="AG4144" t="s">
        <v>1972</v>
      </c>
      <c r="AI4144" t="s">
        <v>3621</v>
      </c>
      <c r="AL4144">
        <v>5</v>
      </c>
      <c r="AN4144" t="s">
        <v>1974</v>
      </c>
      <c r="AO4144">
        <v>0</v>
      </c>
      <c r="AQ4144">
        <v>2252714</v>
      </c>
      <c r="AR4144" t="s">
        <v>2241</v>
      </c>
      <c r="AS4144" t="s">
        <v>4163</v>
      </c>
      <c r="AT4144" t="s">
        <v>2022</v>
      </c>
    </row>
    <row r="4145" spans="1:46" x14ac:dyDescent="0.25">
      <c r="A4145" t="str">
        <f>_xlfn.XLOOKUP(I4145,UTILIZADAS[Contacto1],UTILIZADAS[Source.Name],,0)</f>
        <v>Cobros Abril Canal Fijo</v>
      </c>
      <c r="B4145" s="18">
        <f>VLOOKUP(J4145,Ref!A:C,3,0)</f>
        <v>0</v>
      </c>
      <c r="C4145" s="18">
        <f>VLOOKUP(J4145,Ref!A:D,4,0)</f>
        <v>0</v>
      </c>
      <c r="D4145" s="18" t="str">
        <f t="shared" si="192"/>
        <v>12/may</v>
      </c>
      <c r="E4145" s="18">
        <f t="shared" si="193"/>
        <v>6</v>
      </c>
      <c r="F4145" s="18">
        <v>1</v>
      </c>
      <c r="G4145" s="18">
        <f t="shared" si="194"/>
        <v>0</v>
      </c>
      <c r="H4145" s="3">
        <v>46154.672789351855</v>
      </c>
      <c r="I4145">
        <v>68477282</v>
      </c>
      <c r="J4145" t="s">
        <v>1967</v>
      </c>
      <c r="K4145" t="s">
        <v>1968</v>
      </c>
      <c r="L4145" t="s">
        <v>1969</v>
      </c>
      <c r="M4145" t="s">
        <v>1970</v>
      </c>
      <c r="O4145">
        <v>356368870000</v>
      </c>
      <c r="P4145">
        <v>16018</v>
      </c>
      <c r="Q4145">
        <v>-11</v>
      </c>
      <c r="R4145">
        <v>1</v>
      </c>
      <c r="S4145">
        <v>68477282</v>
      </c>
      <c r="U4145" t="s">
        <v>6226</v>
      </c>
      <c r="W4145" t="s">
        <v>1432</v>
      </c>
      <c r="X4145">
        <v>356368870000</v>
      </c>
      <c r="Y4145" t="s">
        <v>65</v>
      </c>
      <c r="Z4145" t="s">
        <v>66</v>
      </c>
      <c r="AG4145" t="s">
        <v>1972</v>
      </c>
      <c r="AL4145">
        <v>0</v>
      </c>
      <c r="AN4145" t="s">
        <v>1974</v>
      </c>
      <c r="AO4145">
        <v>0</v>
      </c>
      <c r="AQ4145">
        <v>2258512</v>
      </c>
      <c r="AR4145" t="s">
        <v>4605</v>
      </c>
      <c r="AS4145" t="s">
        <v>5883</v>
      </c>
      <c r="AT4145" t="s">
        <v>1975</v>
      </c>
    </row>
    <row r="4146" spans="1:46" x14ac:dyDescent="0.25">
      <c r="A4146" t="str">
        <f>_xlfn.XLOOKUP(I4146,UTILIZADAS[Contacto1],UTILIZADAS[Source.Name],,0)</f>
        <v>Cobros Abril Canal Fijo</v>
      </c>
      <c r="B4146" s="18">
        <f>VLOOKUP(J4146,Ref!A:C,3,0)</f>
        <v>0</v>
      </c>
      <c r="C4146" s="18">
        <f>VLOOKUP(J4146,Ref!A:D,4,0)</f>
        <v>0</v>
      </c>
      <c r="D4146" s="18" t="str">
        <f t="shared" ref="D4146:D4209" si="195">TEXT(H4146,"dd/mmm")</f>
        <v>15/may</v>
      </c>
      <c r="E4146" s="18">
        <f t="shared" ref="E4146:E4209" si="196">+COUNTIF(I:I,I4146)</f>
        <v>6</v>
      </c>
      <c r="F4146" s="18">
        <v>1</v>
      </c>
      <c r="G4146" s="18">
        <f t="shared" ref="G4146:G4209" si="197">IF(I4146=I4147,0,1)</f>
        <v>0</v>
      </c>
      <c r="H4146" s="3">
        <v>46157.403599537036</v>
      </c>
      <c r="I4146">
        <v>68477282</v>
      </c>
      <c r="J4146" t="s">
        <v>2021</v>
      </c>
      <c r="K4146" t="s">
        <v>1968</v>
      </c>
      <c r="L4146" t="s">
        <v>1969</v>
      </c>
      <c r="M4146" t="s">
        <v>1970</v>
      </c>
      <c r="O4146">
        <v>356368870000</v>
      </c>
      <c r="P4146">
        <v>16018</v>
      </c>
      <c r="Q4146">
        <v>-11</v>
      </c>
      <c r="R4146">
        <v>1</v>
      </c>
      <c r="S4146">
        <v>68477282</v>
      </c>
      <c r="U4146" t="s">
        <v>6226</v>
      </c>
      <c r="W4146" t="s">
        <v>1432</v>
      </c>
      <c r="X4146">
        <v>356368870000</v>
      </c>
      <c r="Y4146" t="s">
        <v>65</v>
      </c>
      <c r="Z4146" t="s">
        <v>66</v>
      </c>
      <c r="AG4146" t="s">
        <v>1972</v>
      </c>
      <c r="AL4146">
        <v>5</v>
      </c>
      <c r="AN4146" t="s">
        <v>1974</v>
      </c>
      <c r="AO4146">
        <v>0</v>
      </c>
      <c r="AQ4146">
        <v>2258512</v>
      </c>
      <c r="AR4146" t="s">
        <v>4605</v>
      </c>
      <c r="AS4146" t="s">
        <v>5883</v>
      </c>
      <c r="AT4146" t="s">
        <v>2022</v>
      </c>
    </row>
    <row r="4147" spans="1:46" x14ac:dyDescent="0.25">
      <c r="A4147" t="str">
        <f>_xlfn.XLOOKUP(I4147,UTILIZADAS[Contacto1],UTILIZADAS[Source.Name],,0)</f>
        <v>Cobros Abril Canal Fijo</v>
      </c>
      <c r="B4147" s="18">
        <f>VLOOKUP(J4147,Ref!A:C,3,0)</f>
        <v>0</v>
      </c>
      <c r="C4147" s="18">
        <f>VLOOKUP(J4147,Ref!A:D,4,0)</f>
        <v>0</v>
      </c>
      <c r="D4147" s="18" t="str">
        <f t="shared" si="195"/>
        <v>19/may</v>
      </c>
      <c r="E4147" s="18">
        <f t="shared" si="196"/>
        <v>6</v>
      </c>
      <c r="F4147" s="18">
        <v>1</v>
      </c>
      <c r="G4147" s="18">
        <f t="shared" si="197"/>
        <v>0</v>
      </c>
      <c r="H4147" s="3">
        <v>46161.424861111111</v>
      </c>
      <c r="I4147">
        <v>68477282</v>
      </c>
      <c r="J4147" t="s">
        <v>2021</v>
      </c>
      <c r="K4147" t="s">
        <v>1968</v>
      </c>
      <c r="L4147" t="s">
        <v>1969</v>
      </c>
      <c r="M4147" t="s">
        <v>1970</v>
      </c>
      <c r="O4147">
        <v>356368870000</v>
      </c>
      <c r="P4147">
        <v>16018</v>
      </c>
      <c r="Q4147">
        <v>-11</v>
      </c>
      <c r="R4147">
        <v>1</v>
      </c>
      <c r="S4147">
        <v>68477282</v>
      </c>
      <c r="U4147" t="s">
        <v>6226</v>
      </c>
      <c r="W4147" t="s">
        <v>1432</v>
      </c>
      <c r="X4147">
        <v>356368870000</v>
      </c>
      <c r="Y4147" t="s">
        <v>65</v>
      </c>
      <c r="Z4147" t="s">
        <v>66</v>
      </c>
      <c r="AG4147" t="s">
        <v>1972</v>
      </c>
      <c r="AL4147">
        <v>5</v>
      </c>
      <c r="AN4147" t="s">
        <v>1974</v>
      </c>
      <c r="AO4147">
        <v>0</v>
      </c>
      <c r="AQ4147">
        <v>2258512</v>
      </c>
      <c r="AR4147" t="s">
        <v>4605</v>
      </c>
      <c r="AS4147" t="s">
        <v>5883</v>
      </c>
      <c r="AT4147" t="s">
        <v>2022</v>
      </c>
    </row>
    <row r="4148" spans="1:46" x14ac:dyDescent="0.25">
      <c r="A4148" t="str">
        <f>_xlfn.XLOOKUP(I4148,UTILIZADAS[Contacto1],UTILIZADAS[Source.Name],,0)</f>
        <v>Cobros Abril Canal Fijo</v>
      </c>
      <c r="B4148" s="18">
        <f>VLOOKUP(J4148,Ref!A:C,3,0)</f>
        <v>0</v>
      </c>
      <c r="C4148" s="18">
        <f>VLOOKUP(J4148,Ref!A:D,4,0)</f>
        <v>0</v>
      </c>
      <c r="D4148" s="18" t="str">
        <f t="shared" si="195"/>
        <v>20/may</v>
      </c>
      <c r="E4148" s="18">
        <f t="shared" si="196"/>
        <v>6</v>
      </c>
      <c r="F4148" s="18">
        <v>1</v>
      </c>
      <c r="G4148" s="18">
        <f t="shared" si="197"/>
        <v>0</v>
      </c>
      <c r="H4148" s="3">
        <v>46162.638668981483</v>
      </c>
      <c r="I4148">
        <v>68477282</v>
      </c>
      <c r="J4148" t="s">
        <v>1967</v>
      </c>
      <c r="K4148" t="s">
        <v>1968</v>
      </c>
      <c r="L4148" t="s">
        <v>1969</v>
      </c>
      <c r="M4148" t="s">
        <v>1970</v>
      </c>
      <c r="O4148">
        <v>356368870000</v>
      </c>
      <c r="P4148">
        <v>16018</v>
      </c>
      <c r="Q4148">
        <v>-11</v>
      </c>
      <c r="R4148">
        <v>1</v>
      </c>
      <c r="S4148">
        <v>68477282</v>
      </c>
      <c r="U4148" t="s">
        <v>6226</v>
      </c>
      <c r="W4148" t="s">
        <v>1432</v>
      </c>
      <c r="X4148">
        <v>356368870000</v>
      </c>
      <c r="Y4148" t="s">
        <v>65</v>
      </c>
      <c r="Z4148" t="s">
        <v>66</v>
      </c>
      <c r="AG4148" t="s">
        <v>1972</v>
      </c>
      <c r="AL4148">
        <v>0</v>
      </c>
      <c r="AN4148" t="s">
        <v>1974</v>
      </c>
      <c r="AO4148">
        <v>0</v>
      </c>
      <c r="AQ4148">
        <v>2258512</v>
      </c>
      <c r="AR4148" t="s">
        <v>4605</v>
      </c>
      <c r="AS4148" t="s">
        <v>5883</v>
      </c>
      <c r="AT4148" t="s">
        <v>1975</v>
      </c>
    </row>
    <row r="4149" spans="1:46" x14ac:dyDescent="0.25">
      <c r="A4149" t="str">
        <f>_xlfn.XLOOKUP(I4149,UTILIZADAS[Contacto1],UTILIZADAS[Source.Name],,0)</f>
        <v>Cobros Abril Canal Fijo</v>
      </c>
      <c r="B4149" s="18">
        <f>VLOOKUP(J4149,Ref!A:C,3,0)</f>
        <v>0</v>
      </c>
      <c r="C4149" s="18">
        <f>VLOOKUP(J4149,Ref!A:D,4,0)</f>
        <v>0</v>
      </c>
      <c r="D4149" s="18" t="str">
        <f t="shared" si="195"/>
        <v>21/may</v>
      </c>
      <c r="E4149" s="18">
        <f t="shared" si="196"/>
        <v>6</v>
      </c>
      <c r="F4149" s="18">
        <v>1</v>
      </c>
      <c r="G4149" s="18">
        <f t="shared" si="197"/>
        <v>0</v>
      </c>
      <c r="H4149" s="3">
        <v>46163.638749999998</v>
      </c>
      <c r="I4149">
        <v>68477282</v>
      </c>
      <c r="J4149" t="s">
        <v>1967</v>
      </c>
      <c r="K4149" t="s">
        <v>1968</v>
      </c>
      <c r="L4149" t="s">
        <v>1969</v>
      </c>
      <c r="M4149" t="s">
        <v>1970</v>
      </c>
      <c r="O4149">
        <v>356368870000</v>
      </c>
      <c r="P4149">
        <v>16018</v>
      </c>
      <c r="Q4149">
        <v>-11</v>
      </c>
      <c r="R4149">
        <v>1</v>
      </c>
      <c r="S4149">
        <v>68477282</v>
      </c>
      <c r="U4149" t="s">
        <v>6226</v>
      </c>
      <c r="W4149" t="s">
        <v>1432</v>
      </c>
      <c r="X4149">
        <v>356368870000</v>
      </c>
      <c r="Y4149" t="s">
        <v>65</v>
      </c>
      <c r="Z4149" t="s">
        <v>66</v>
      </c>
      <c r="AG4149" t="s">
        <v>1972</v>
      </c>
      <c r="AL4149">
        <v>0</v>
      </c>
      <c r="AN4149" t="s">
        <v>1974</v>
      </c>
      <c r="AO4149">
        <v>0</v>
      </c>
      <c r="AQ4149">
        <v>2258512</v>
      </c>
      <c r="AR4149" t="s">
        <v>4605</v>
      </c>
      <c r="AS4149" t="s">
        <v>5883</v>
      </c>
      <c r="AT4149" t="s">
        <v>1975</v>
      </c>
    </row>
    <row r="4150" spans="1:46" x14ac:dyDescent="0.25">
      <c r="A4150" t="str">
        <f>_xlfn.XLOOKUP(I4150,UTILIZADAS[Contacto1],UTILIZADAS[Source.Name],,0)</f>
        <v>Cobros Abril Canal Fijo</v>
      </c>
      <c r="B4150" s="18">
        <f>VLOOKUP(J4150,Ref!A:C,3,0)</f>
        <v>0</v>
      </c>
      <c r="C4150" s="18">
        <f>VLOOKUP(J4150,Ref!A:D,4,0)</f>
        <v>0</v>
      </c>
      <c r="D4150" s="18" t="str">
        <f t="shared" si="195"/>
        <v>22/may</v>
      </c>
      <c r="E4150" s="18">
        <f t="shared" si="196"/>
        <v>6</v>
      </c>
      <c r="F4150" s="18">
        <v>1</v>
      </c>
      <c r="G4150" s="18">
        <f t="shared" si="197"/>
        <v>1</v>
      </c>
      <c r="H4150" s="3">
        <v>46164.470983796295</v>
      </c>
      <c r="I4150">
        <v>68477282</v>
      </c>
      <c r="J4150" t="s">
        <v>2021</v>
      </c>
      <c r="K4150" t="s">
        <v>1968</v>
      </c>
      <c r="L4150" t="s">
        <v>1969</v>
      </c>
      <c r="M4150" t="s">
        <v>1970</v>
      </c>
      <c r="O4150">
        <v>356368870000</v>
      </c>
      <c r="P4150">
        <v>16018</v>
      </c>
      <c r="Q4150">
        <v>-11</v>
      </c>
      <c r="R4150">
        <v>1</v>
      </c>
      <c r="S4150">
        <v>68477282</v>
      </c>
      <c r="U4150" t="s">
        <v>6226</v>
      </c>
      <c r="W4150" t="s">
        <v>1432</v>
      </c>
      <c r="X4150">
        <v>356368870000</v>
      </c>
      <c r="Y4150" t="s">
        <v>65</v>
      </c>
      <c r="Z4150" t="s">
        <v>66</v>
      </c>
      <c r="AG4150" t="s">
        <v>1972</v>
      </c>
      <c r="AL4150">
        <v>5</v>
      </c>
      <c r="AN4150" t="s">
        <v>1974</v>
      </c>
      <c r="AO4150">
        <v>0</v>
      </c>
      <c r="AQ4150">
        <v>2258512</v>
      </c>
      <c r="AR4150" t="s">
        <v>4605</v>
      </c>
      <c r="AS4150" t="s">
        <v>5883</v>
      </c>
      <c r="AT4150" t="s">
        <v>2022</v>
      </c>
    </row>
    <row r="4151" spans="1:46" x14ac:dyDescent="0.25">
      <c r="A4151" t="str">
        <f>_xlfn.XLOOKUP(I4151,UTILIZADAS[Contacto1],UTILIZADAS[Source.Name],,0)</f>
        <v>Cobros Abril Canal Fijo</v>
      </c>
      <c r="B4151" s="18">
        <f>VLOOKUP(J4151,Ref!A:C,3,0)</f>
        <v>1</v>
      </c>
      <c r="C4151" s="18">
        <f>VLOOKUP(J4151,Ref!A:D,4,0)</f>
        <v>1</v>
      </c>
      <c r="D4151" s="18" t="str">
        <f t="shared" si="195"/>
        <v>12/may</v>
      </c>
      <c r="E4151" s="18">
        <f t="shared" si="196"/>
        <v>1</v>
      </c>
      <c r="F4151" s="18">
        <v>1</v>
      </c>
      <c r="G4151" s="18">
        <f t="shared" si="197"/>
        <v>1</v>
      </c>
      <c r="H4151" s="3">
        <v>46154.67291666667</v>
      </c>
      <c r="I4151">
        <v>68481258</v>
      </c>
      <c r="J4151">
        <v>6003</v>
      </c>
      <c r="K4151" t="s">
        <v>1983</v>
      </c>
      <c r="L4151" t="s">
        <v>1897</v>
      </c>
      <c r="M4151" t="s">
        <v>1970</v>
      </c>
      <c r="O4151">
        <v>358375590000</v>
      </c>
      <c r="P4151">
        <v>16018</v>
      </c>
      <c r="Q4151">
        <v>-11</v>
      </c>
      <c r="R4151">
        <v>1</v>
      </c>
      <c r="S4151">
        <v>68481258</v>
      </c>
      <c r="U4151" t="s">
        <v>1327</v>
      </c>
      <c r="W4151" t="s">
        <v>1328</v>
      </c>
      <c r="X4151">
        <v>358375590000</v>
      </c>
      <c r="Y4151" t="s">
        <v>65</v>
      </c>
      <c r="Z4151" t="s">
        <v>66</v>
      </c>
      <c r="AF4151" t="s">
        <v>1976</v>
      </c>
      <c r="AG4151" t="s">
        <v>1972</v>
      </c>
      <c r="AL4151">
        <v>52</v>
      </c>
      <c r="AM4151" t="s">
        <v>1979</v>
      </c>
      <c r="AN4151" t="s">
        <v>1987</v>
      </c>
      <c r="AO4151">
        <v>0</v>
      </c>
      <c r="AQ4151">
        <v>2258513</v>
      </c>
      <c r="AR4151" t="s">
        <v>4605</v>
      </c>
      <c r="AS4151" t="s">
        <v>5883</v>
      </c>
      <c r="AT4151" t="s">
        <v>1892</v>
      </c>
    </row>
    <row r="4152" spans="1:46" x14ac:dyDescent="0.25">
      <c r="A4152" t="str">
        <f>_xlfn.XLOOKUP(I4152,UTILIZADAS[Contacto1],UTILIZADAS[Source.Name],,0)</f>
        <v>Cobros Abril Canal Fijo</v>
      </c>
      <c r="B4152" s="18">
        <f>VLOOKUP(J4152,Ref!A:C,3,0)</f>
        <v>0</v>
      </c>
      <c r="C4152" s="18">
        <f>VLOOKUP(J4152,Ref!A:D,4,0)</f>
        <v>0</v>
      </c>
      <c r="D4152" s="18" t="str">
        <f t="shared" si="195"/>
        <v>12/may</v>
      </c>
      <c r="E4152" s="18">
        <f t="shared" si="196"/>
        <v>3</v>
      </c>
      <c r="F4152" s="18">
        <v>1</v>
      </c>
      <c r="G4152" s="18">
        <f t="shared" si="197"/>
        <v>0</v>
      </c>
      <c r="H4152" s="3">
        <v>46154.67324074074</v>
      </c>
      <c r="I4152">
        <v>68490478</v>
      </c>
      <c r="J4152" t="s">
        <v>2021</v>
      </c>
      <c r="K4152" t="s">
        <v>1968</v>
      </c>
      <c r="L4152" t="s">
        <v>1969</v>
      </c>
      <c r="M4152" t="s">
        <v>1970</v>
      </c>
      <c r="O4152">
        <v>366041170000</v>
      </c>
      <c r="P4152">
        <v>16018</v>
      </c>
      <c r="Q4152">
        <v>-11</v>
      </c>
      <c r="R4152">
        <v>1</v>
      </c>
      <c r="S4152">
        <v>68490478</v>
      </c>
      <c r="U4152" t="s">
        <v>5724</v>
      </c>
      <c r="W4152" t="s">
        <v>4120</v>
      </c>
      <c r="X4152">
        <v>366041170000</v>
      </c>
      <c r="Y4152" t="s">
        <v>65</v>
      </c>
      <c r="Z4152" t="s">
        <v>66</v>
      </c>
      <c r="AF4152" t="s">
        <v>1976</v>
      </c>
      <c r="AG4152" t="s">
        <v>1972</v>
      </c>
      <c r="AL4152">
        <v>5</v>
      </c>
      <c r="AN4152" t="s">
        <v>1974</v>
      </c>
      <c r="AO4152">
        <v>0</v>
      </c>
      <c r="AQ4152">
        <v>2258514</v>
      </c>
      <c r="AR4152" t="s">
        <v>4605</v>
      </c>
      <c r="AS4152" t="s">
        <v>5883</v>
      </c>
      <c r="AT4152" t="s">
        <v>2022</v>
      </c>
    </row>
    <row r="4153" spans="1:46" x14ac:dyDescent="0.25">
      <c r="A4153" t="str">
        <f>_xlfn.XLOOKUP(I4153,UTILIZADAS[Contacto1],UTILIZADAS[Source.Name],,0)</f>
        <v>Cobros Abril Canal Fijo</v>
      </c>
      <c r="B4153" s="18">
        <f>VLOOKUP(J4153,Ref!A:C,3,0)</f>
        <v>0</v>
      </c>
      <c r="C4153" s="18">
        <f>VLOOKUP(J4153,Ref!A:D,4,0)</f>
        <v>0</v>
      </c>
      <c r="D4153" s="18" t="str">
        <f t="shared" si="195"/>
        <v>15/may</v>
      </c>
      <c r="E4153" s="18">
        <f t="shared" si="196"/>
        <v>3</v>
      </c>
      <c r="F4153" s="18">
        <v>1</v>
      </c>
      <c r="G4153" s="18">
        <f t="shared" si="197"/>
        <v>0</v>
      </c>
      <c r="H4153" s="3">
        <v>46157.403923611113</v>
      </c>
      <c r="I4153">
        <v>68490478</v>
      </c>
      <c r="J4153" t="s">
        <v>2021</v>
      </c>
      <c r="K4153" t="s">
        <v>1968</v>
      </c>
      <c r="L4153" t="s">
        <v>1969</v>
      </c>
      <c r="M4153" t="s">
        <v>1970</v>
      </c>
      <c r="O4153">
        <v>366041170000</v>
      </c>
      <c r="P4153">
        <v>16018</v>
      </c>
      <c r="Q4153">
        <v>-11</v>
      </c>
      <c r="R4153">
        <v>1</v>
      </c>
      <c r="S4153">
        <v>68490478</v>
      </c>
      <c r="U4153" t="s">
        <v>5724</v>
      </c>
      <c r="W4153" t="s">
        <v>4120</v>
      </c>
      <c r="X4153">
        <v>366041170000</v>
      </c>
      <c r="Y4153" t="s">
        <v>65</v>
      </c>
      <c r="Z4153" t="s">
        <v>66</v>
      </c>
      <c r="AF4153" t="s">
        <v>1976</v>
      </c>
      <c r="AG4153" t="s">
        <v>1972</v>
      </c>
      <c r="AL4153">
        <v>5</v>
      </c>
      <c r="AN4153" t="s">
        <v>1974</v>
      </c>
      <c r="AO4153">
        <v>0</v>
      </c>
      <c r="AQ4153">
        <v>2258514</v>
      </c>
      <c r="AR4153" t="s">
        <v>4605</v>
      </c>
      <c r="AS4153" t="s">
        <v>5883</v>
      </c>
      <c r="AT4153" t="s">
        <v>2022</v>
      </c>
    </row>
    <row r="4154" spans="1:46" x14ac:dyDescent="0.25">
      <c r="A4154" t="str">
        <f>_xlfn.XLOOKUP(I4154,UTILIZADAS[Contacto1],UTILIZADAS[Source.Name],,0)</f>
        <v>Cobros Abril Canal Fijo</v>
      </c>
      <c r="B4154" s="18">
        <f>VLOOKUP(J4154,Ref!A:C,3,0)</f>
        <v>0</v>
      </c>
      <c r="C4154" s="18">
        <f>VLOOKUP(J4154,Ref!A:D,4,0)</f>
        <v>0</v>
      </c>
      <c r="D4154" s="18" t="str">
        <f t="shared" si="195"/>
        <v>19/may</v>
      </c>
      <c r="E4154" s="18">
        <f t="shared" si="196"/>
        <v>3</v>
      </c>
      <c r="F4154" s="18">
        <v>1</v>
      </c>
      <c r="G4154" s="18">
        <f t="shared" si="197"/>
        <v>1</v>
      </c>
      <c r="H4154" s="3">
        <v>46161.425497685188</v>
      </c>
      <c r="I4154">
        <v>68490478</v>
      </c>
      <c r="J4154">
        <v>6004</v>
      </c>
      <c r="K4154" t="s">
        <v>1983</v>
      </c>
      <c r="L4154" t="s">
        <v>1897</v>
      </c>
      <c r="M4154" t="s">
        <v>1970</v>
      </c>
      <c r="O4154">
        <v>366041170000</v>
      </c>
      <c r="P4154">
        <v>16018</v>
      </c>
      <c r="Q4154">
        <v>-11</v>
      </c>
      <c r="R4154">
        <v>1</v>
      </c>
      <c r="S4154">
        <v>68490478</v>
      </c>
      <c r="U4154" t="s">
        <v>5724</v>
      </c>
      <c r="W4154" t="s">
        <v>4120</v>
      </c>
      <c r="X4154">
        <v>366041170000</v>
      </c>
      <c r="Y4154" t="s">
        <v>65</v>
      </c>
      <c r="Z4154" t="s">
        <v>66</v>
      </c>
      <c r="AF4154" t="s">
        <v>1976</v>
      </c>
      <c r="AG4154" t="s">
        <v>1972</v>
      </c>
      <c r="AL4154">
        <v>184</v>
      </c>
      <c r="AM4154" t="s">
        <v>1979</v>
      </c>
      <c r="AN4154" t="s">
        <v>1987</v>
      </c>
      <c r="AO4154">
        <v>0</v>
      </c>
      <c r="AQ4154">
        <v>2258514</v>
      </c>
      <c r="AR4154" t="s">
        <v>4605</v>
      </c>
      <c r="AS4154" t="s">
        <v>5883</v>
      </c>
      <c r="AT4154" t="s">
        <v>1984</v>
      </c>
    </row>
    <row r="4155" spans="1:46" x14ac:dyDescent="0.25">
      <c r="A4155" t="str">
        <f>_xlfn.XLOOKUP(I4155,UTILIZADAS[Contacto1],UTILIZADAS[Source.Name],,0)</f>
        <v>Cobros Abril Canal Fijo</v>
      </c>
      <c r="B4155" s="18">
        <f>VLOOKUP(J4155,Ref!A:C,3,0)</f>
        <v>0</v>
      </c>
      <c r="C4155" s="18">
        <f>VLOOKUP(J4155,Ref!A:D,4,0)</f>
        <v>0</v>
      </c>
      <c r="D4155" s="18" t="str">
        <f t="shared" si="195"/>
        <v>02/may</v>
      </c>
      <c r="E4155" s="18">
        <f t="shared" si="196"/>
        <v>10</v>
      </c>
      <c r="F4155" s="18">
        <v>1</v>
      </c>
      <c r="G4155" s="18">
        <f t="shared" si="197"/>
        <v>0</v>
      </c>
      <c r="H4155" s="3">
        <v>46144.475243055553</v>
      </c>
      <c r="I4155">
        <v>68494071</v>
      </c>
      <c r="J4155" t="s">
        <v>1967</v>
      </c>
      <c r="K4155" t="s">
        <v>1968</v>
      </c>
      <c r="L4155" t="s">
        <v>1969</v>
      </c>
      <c r="M4155" t="s">
        <v>1970</v>
      </c>
      <c r="O4155">
        <v>359369000000</v>
      </c>
      <c r="P4155">
        <v>16017</v>
      </c>
      <c r="Q4155">
        <v>-11</v>
      </c>
      <c r="R4155">
        <v>1</v>
      </c>
      <c r="S4155">
        <v>68494071</v>
      </c>
      <c r="U4155" t="s">
        <v>1439</v>
      </c>
      <c r="W4155" t="s">
        <v>1440</v>
      </c>
      <c r="X4155" t="s">
        <v>66</v>
      </c>
      <c r="Y4155" t="s">
        <v>65</v>
      </c>
      <c r="Z4155">
        <v>359369000000</v>
      </c>
      <c r="AG4155" t="s">
        <v>1972</v>
      </c>
      <c r="AI4155" t="s">
        <v>2826</v>
      </c>
      <c r="AL4155">
        <v>0</v>
      </c>
      <c r="AN4155" t="s">
        <v>1974</v>
      </c>
      <c r="AO4155">
        <v>0</v>
      </c>
      <c r="AQ4155">
        <v>2251832</v>
      </c>
      <c r="AR4155" t="s">
        <v>2241</v>
      </c>
      <c r="AS4155" t="s">
        <v>4163</v>
      </c>
      <c r="AT4155" t="s">
        <v>1975</v>
      </c>
    </row>
    <row r="4156" spans="1:46" x14ac:dyDescent="0.25">
      <c r="A4156" t="str">
        <f>_xlfn.XLOOKUP(I4156,UTILIZADAS[Contacto1],UTILIZADAS[Source.Name],,0)</f>
        <v>Cobros Abril Canal Fijo</v>
      </c>
      <c r="B4156" s="18">
        <f>VLOOKUP(J4156,Ref!A:C,3,0)</f>
        <v>0</v>
      </c>
      <c r="C4156" s="18">
        <f>VLOOKUP(J4156,Ref!A:D,4,0)</f>
        <v>0</v>
      </c>
      <c r="D4156" s="18" t="str">
        <f t="shared" si="195"/>
        <v>05/may</v>
      </c>
      <c r="E4156" s="18">
        <f t="shared" si="196"/>
        <v>10</v>
      </c>
      <c r="F4156" s="18">
        <v>1</v>
      </c>
      <c r="G4156" s="18">
        <f t="shared" si="197"/>
        <v>0</v>
      </c>
      <c r="H4156" s="3">
        <v>46147.662314814814</v>
      </c>
      <c r="I4156">
        <v>68494071</v>
      </c>
      <c r="J4156" t="s">
        <v>1967</v>
      </c>
      <c r="K4156" t="s">
        <v>1968</v>
      </c>
      <c r="L4156" t="s">
        <v>1969</v>
      </c>
      <c r="M4156" t="s">
        <v>1970</v>
      </c>
      <c r="O4156">
        <v>359369000000</v>
      </c>
      <c r="P4156">
        <v>16017</v>
      </c>
      <c r="Q4156">
        <v>-11</v>
      </c>
      <c r="R4156">
        <v>1</v>
      </c>
      <c r="S4156">
        <v>68494071</v>
      </c>
      <c r="U4156" t="s">
        <v>1439</v>
      </c>
      <c r="W4156" t="s">
        <v>1440</v>
      </c>
      <c r="X4156" t="s">
        <v>66</v>
      </c>
      <c r="Y4156" t="s">
        <v>65</v>
      </c>
      <c r="Z4156">
        <v>359369000000</v>
      </c>
      <c r="AG4156" t="s">
        <v>1972</v>
      </c>
      <c r="AI4156" t="s">
        <v>2826</v>
      </c>
      <c r="AL4156">
        <v>0</v>
      </c>
      <c r="AN4156" t="s">
        <v>1974</v>
      </c>
      <c r="AO4156">
        <v>0</v>
      </c>
      <c r="AQ4156">
        <v>2251832</v>
      </c>
      <c r="AR4156" t="s">
        <v>2241</v>
      </c>
      <c r="AS4156" t="s">
        <v>4163</v>
      </c>
      <c r="AT4156" t="s">
        <v>1975</v>
      </c>
    </row>
    <row r="4157" spans="1:46" x14ac:dyDescent="0.25">
      <c r="A4157" t="str">
        <f>_xlfn.XLOOKUP(I4157,UTILIZADAS[Contacto1],UTILIZADAS[Source.Name],,0)</f>
        <v>Cobros Abril Canal Fijo</v>
      </c>
      <c r="B4157" s="18">
        <f>VLOOKUP(J4157,Ref!A:C,3,0)</f>
        <v>0</v>
      </c>
      <c r="C4157" s="18">
        <f>VLOOKUP(J4157,Ref!A:D,4,0)</f>
        <v>0</v>
      </c>
      <c r="D4157" s="18" t="str">
        <f t="shared" si="195"/>
        <v>06/may</v>
      </c>
      <c r="E4157" s="18">
        <f t="shared" si="196"/>
        <v>10</v>
      </c>
      <c r="F4157" s="18">
        <v>1</v>
      </c>
      <c r="G4157" s="18">
        <f t="shared" si="197"/>
        <v>0</v>
      </c>
      <c r="H4157" s="3">
        <v>46148.746365740742</v>
      </c>
      <c r="I4157">
        <v>68494071</v>
      </c>
      <c r="J4157" t="s">
        <v>1967</v>
      </c>
      <c r="K4157" t="s">
        <v>1968</v>
      </c>
      <c r="L4157" t="s">
        <v>1969</v>
      </c>
      <c r="M4157" t="s">
        <v>1970</v>
      </c>
      <c r="O4157">
        <v>359369000000</v>
      </c>
      <c r="P4157">
        <v>16017</v>
      </c>
      <c r="Q4157">
        <v>-11</v>
      </c>
      <c r="R4157">
        <v>1</v>
      </c>
      <c r="S4157">
        <v>68494071</v>
      </c>
      <c r="U4157" t="s">
        <v>1439</v>
      </c>
      <c r="W4157" t="s">
        <v>1440</v>
      </c>
      <c r="X4157" t="s">
        <v>66</v>
      </c>
      <c r="Y4157" t="s">
        <v>65</v>
      </c>
      <c r="Z4157">
        <v>359369000000</v>
      </c>
      <c r="AG4157" t="s">
        <v>1972</v>
      </c>
      <c r="AI4157" t="s">
        <v>2826</v>
      </c>
      <c r="AL4157">
        <v>0</v>
      </c>
      <c r="AN4157" t="s">
        <v>1974</v>
      </c>
      <c r="AO4157">
        <v>0</v>
      </c>
      <c r="AQ4157">
        <v>2251832</v>
      </c>
      <c r="AR4157" t="s">
        <v>2241</v>
      </c>
      <c r="AS4157" t="s">
        <v>4163</v>
      </c>
      <c r="AT4157" t="s">
        <v>1975</v>
      </c>
    </row>
    <row r="4158" spans="1:46" x14ac:dyDescent="0.25">
      <c r="A4158" t="str">
        <f>_xlfn.XLOOKUP(I4158,UTILIZADAS[Contacto1],UTILIZADAS[Source.Name],,0)</f>
        <v>Cobros Abril Canal Fijo</v>
      </c>
      <c r="B4158" s="18">
        <f>VLOOKUP(J4158,Ref!A:C,3,0)</f>
        <v>0</v>
      </c>
      <c r="C4158" s="18">
        <f>VLOOKUP(J4158,Ref!A:D,4,0)</f>
        <v>0</v>
      </c>
      <c r="D4158" s="18" t="str">
        <f t="shared" si="195"/>
        <v>08/may</v>
      </c>
      <c r="E4158" s="18">
        <f t="shared" si="196"/>
        <v>10</v>
      </c>
      <c r="F4158" s="18">
        <v>1</v>
      </c>
      <c r="G4158" s="18">
        <f t="shared" si="197"/>
        <v>0</v>
      </c>
      <c r="H4158" s="3">
        <v>46150.538263888891</v>
      </c>
      <c r="I4158">
        <v>68494071</v>
      </c>
      <c r="J4158" t="s">
        <v>1967</v>
      </c>
      <c r="K4158" t="s">
        <v>1968</v>
      </c>
      <c r="L4158" t="s">
        <v>1969</v>
      </c>
      <c r="M4158" t="s">
        <v>1970</v>
      </c>
      <c r="O4158">
        <v>359369000000</v>
      </c>
      <c r="P4158">
        <v>16017</v>
      </c>
      <c r="Q4158">
        <v>-11</v>
      </c>
      <c r="R4158">
        <v>1</v>
      </c>
      <c r="S4158">
        <v>68494071</v>
      </c>
      <c r="U4158" t="s">
        <v>1439</v>
      </c>
      <c r="W4158" t="s">
        <v>1440</v>
      </c>
      <c r="X4158" t="s">
        <v>66</v>
      </c>
      <c r="Y4158" t="s">
        <v>65</v>
      </c>
      <c r="Z4158">
        <v>359369000000</v>
      </c>
      <c r="AG4158" t="s">
        <v>1972</v>
      </c>
      <c r="AI4158" t="s">
        <v>2826</v>
      </c>
      <c r="AL4158">
        <v>0</v>
      </c>
      <c r="AN4158" t="s">
        <v>1974</v>
      </c>
      <c r="AO4158">
        <v>0</v>
      </c>
      <c r="AQ4158">
        <v>2251832</v>
      </c>
      <c r="AR4158" t="s">
        <v>2241</v>
      </c>
      <c r="AS4158" t="s">
        <v>4163</v>
      </c>
      <c r="AT4158" t="s">
        <v>1975</v>
      </c>
    </row>
    <row r="4159" spans="1:46" x14ac:dyDescent="0.25">
      <c r="A4159" t="str">
        <f>_xlfn.XLOOKUP(I4159,UTILIZADAS[Contacto1],UTILIZADAS[Source.Name],,0)</f>
        <v>Cobros Abril Canal Fijo</v>
      </c>
      <c r="B4159" s="18">
        <f>VLOOKUP(J4159,Ref!A:C,3,0)</f>
        <v>0</v>
      </c>
      <c r="C4159" s="18">
        <f>VLOOKUP(J4159,Ref!A:D,4,0)</f>
        <v>0</v>
      </c>
      <c r="D4159" s="18" t="str">
        <f t="shared" si="195"/>
        <v>12/may</v>
      </c>
      <c r="E4159" s="18">
        <f t="shared" si="196"/>
        <v>10</v>
      </c>
      <c r="F4159" s="18">
        <v>1</v>
      </c>
      <c r="G4159" s="18">
        <f t="shared" si="197"/>
        <v>0</v>
      </c>
      <c r="H4159" s="3">
        <v>46154.673321759263</v>
      </c>
      <c r="I4159">
        <v>68494071</v>
      </c>
      <c r="J4159" t="s">
        <v>1967</v>
      </c>
      <c r="K4159" t="s">
        <v>1968</v>
      </c>
      <c r="L4159" t="s">
        <v>1969</v>
      </c>
      <c r="M4159" t="s">
        <v>1970</v>
      </c>
      <c r="O4159">
        <v>359369000000</v>
      </c>
      <c r="P4159">
        <v>16018</v>
      </c>
      <c r="Q4159">
        <v>-11</v>
      </c>
      <c r="R4159">
        <v>1</v>
      </c>
      <c r="S4159">
        <v>68494071</v>
      </c>
      <c r="U4159" t="s">
        <v>1439</v>
      </c>
      <c r="W4159" t="s">
        <v>1440</v>
      </c>
      <c r="X4159">
        <v>359369000000</v>
      </c>
      <c r="Y4159" t="s">
        <v>65</v>
      </c>
      <c r="Z4159" t="s">
        <v>66</v>
      </c>
      <c r="AG4159" t="s">
        <v>1972</v>
      </c>
      <c r="AL4159">
        <v>0</v>
      </c>
      <c r="AN4159" t="s">
        <v>1974</v>
      </c>
      <c r="AO4159">
        <v>0</v>
      </c>
      <c r="AQ4159">
        <v>2258515</v>
      </c>
      <c r="AR4159" t="s">
        <v>4605</v>
      </c>
      <c r="AS4159" t="s">
        <v>5883</v>
      </c>
      <c r="AT4159" t="s">
        <v>1975</v>
      </c>
    </row>
    <row r="4160" spans="1:46" x14ac:dyDescent="0.25">
      <c r="A4160" t="str">
        <f>_xlfn.XLOOKUP(I4160,UTILIZADAS[Contacto1],UTILIZADAS[Source.Name],,0)</f>
        <v>Cobros Abril Canal Fijo</v>
      </c>
      <c r="B4160" s="18">
        <f>VLOOKUP(J4160,Ref!A:C,3,0)</f>
        <v>0</v>
      </c>
      <c r="C4160" s="18">
        <f>VLOOKUP(J4160,Ref!A:D,4,0)</f>
        <v>0</v>
      </c>
      <c r="D4160" s="18" t="str">
        <f t="shared" si="195"/>
        <v>15/may</v>
      </c>
      <c r="E4160" s="18">
        <f t="shared" si="196"/>
        <v>10</v>
      </c>
      <c r="F4160" s="18">
        <v>1</v>
      </c>
      <c r="G4160" s="18">
        <f t="shared" si="197"/>
        <v>0</v>
      </c>
      <c r="H4160" s="3">
        <v>46157.404004629629</v>
      </c>
      <c r="I4160">
        <v>68494071</v>
      </c>
      <c r="J4160" t="s">
        <v>1967</v>
      </c>
      <c r="K4160" t="s">
        <v>1968</v>
      </c>
      <c r="L4160" t="s">
        <v>1969</v>
      </c>
      <c r="M4160" t="s">
        <v>1970</v>
      </c>
      <c r="O4160">
        <v>359369000000</v>
      </c>
      <c r="P4160">
        <v>16018</v>
      </c>
      <c r="Q4160">
        <v>-11</v>
      </c>
      <c r="R4160">
        <v>1</v>
      </c>
      <c r="S4160">
        <v>68494071</v>
      </c>
      <c r="U4160" t="s">
        <v>1439</v>
      </c>
      <c r="W4160" t="s">
        <v>1440</v>
      </c>
      <c r="X4160">
        <v>359369000000</v>
      </c>
      <c r="Y4160" t="s">
        <v>65</v>
      </c>
      <c r="Z4160" t="s">
        <v>66</v>
      </c>
      <c r="AG4160" t="s">
        <v>1972</v>
      </c>
      <c r="AL4160">
        <v>0</v>
      </c>
      <c r="AN4160" t="s">
        <v>1974</v>
      </c>
      <c r="AO4160">
        <v>0</v>
      </c>
      <c r="AQ4160">
        <v>2258515</v>
      </c>
      <c r="AR4160" t="s">
        <v>4605</v>
      </c>
      <c r="AS4160" t="s">
        <v>5883</v>
      </c>
      <c r="AT4160" t="s">
        <v>1975</v>
      </c>
    </row>
    <row r="4161" spans="1:46" x14ac:dyDescent="0.25">
      <c r="A4161" t="str">
        <f>_xlfn.XLOOKUP(I4161,UTILIZADAS[Contacto1],UTILIZADAS[Source.Name],,0)</f>
        <v>Cobros Abril Canal Fijo</v>
      </c>
      <c r="B4161" s="18">
        <f>VLOOKUP(J4161,Ref!A:C,3,0)</f>
        <v>0</v>
      </c>
      <c r="C4161" s="18">
        <f>VLOOKUP(J4161,Ref!A:D,4,0)</f>
        <v>0</v>
      </c>
      <c r="D4161" s="18" t="str">
        <f t="shared" si="195"/>
        <v>19/may</v>
      </c>
      <c r="E4161" s="18">
        <f t="shared" si="196"/>
        <v>10</v>
      </c>
      <c r="F4161" s="18">
        <v>1</v>
      </c>
      <c r="G4161" s="18">
        <f t="shared" si="197"/>
        <v>0</v>
      </c>
      <c r="H4161" s="3">
        <v>46161.426527777781</v>
      </c>
      <c r="I4161">
        <v>68494071</v>
      </c>
      <c r="J4161" t="s">
        <v>1967</v>
      </c>
      <c r="K4161" t="s">
        <v>1968</v>
      </c>
      <c r="L4161" t="s">
        <v>1969</v>
      </c>
      <c r="M4161" t="s">
        <v>1970</v>
      </c>
      <c r="O4161">
        <v>359369000000</v>
      </c>
      <c r="P4161">
        <v>16018</v>
      </c>
      <c r="Q4161">
        <v>-11</v>
      </c>
      <c r="R4161">
        <v>1</v>
      </c>
      <c r="S4161">
        <v>68494071</v>
      </c>
      <c r="U4161" t="s">
        <v>1439</v>
      </c>
      <c r="W4161" t="s">
        <v>1440</v>
      </c>
      <c r="X4161">
        <v>359369000000</v>
      </c>
      <c r="Y4161" t="s">
        <v>65</v>
      </c>
      <c r="Z4161" t="s">
        <v>66</v>
      </c>
      <c r="AG4161" t="s">
        <v>1972</v>
      </c>
      <c r="AL4161">
        <v>0</v>
      </c>
      <c r="AN4161" t="s">
        <v>1974</v>
      </c>
      <c r="AO4161">
        <v>0</v>
      </c>
      <c r="AQ4161">
        <v>2258515</v>
      </c>
      <c r="AR4161" t="s">
        <v>4605</v>
      </c>
      <c r="AS4161" t="s">
        <v>5883</v>
      </c>
      <c r="AT4161" t="s">
        <v>1975</v>
      </c>
    </row>
    <row r="4162" spans="1:46" x14ac:dyDescent="0.25">
      <c r="A4162" t="str">
        <f>_xlfn.XLOOKUP(I4162,UTILIZADAS[Contacto1],UTILIZADAS[Source.Name],,0)</f>
        <v>Cobros Abril Canal Fijo</v>
      </c>
      <c r="B4162" s="18">
        <f>VLOOKUP(J4162,Ref!A:C,3,0)</f>
        <v>0</v>
      </c>
      <c r="C4162" s="18">
        <f>VLOOKUP(J4162,Ref!A:D,4,0)</f>
        <v>0</v>
      </c>
      <c r="D4162" s="18" t="str">
        <f t="shared" si="195"/>
        <v>20/may</v>
      </c>
      <c r="E4162" s="18">
        <f t="shared" si="196"/>
        <v>10</v>
      </c>
      <c r="F4162" s="18">
        <v>1</v>
      </c>
      <c r="G4162" s="18">
        <f t="shared" si="197"/>
        <v>0</v>
      </c>
      <c r="H4162" s="3">
        <v>46162.639016203706</v>
      </c>
      <c r="I4162">
        <v>68494071</v>
      </c>
      <c r="J4162" t="s">
        <v>1967</v>
      </c>
      <c r="K4162" t="s">
        <v>1968</v>
      </c>
      <c r="L4162" t="s">
        <v>1969</v>
      </c>
      <c r="M4162" t="s">
        <v>1970</v>
      </c>
      <c r="O4162">
        <v>359369000000</v>
      </c>
      <c r="P4162">
        <v>16018</v>
      </c>
      <c r="Q4162">
        <v>-11</v>
      </c>
      <c r="R4162">
        <v>1</v>
      </c>
      <c r="S4162">
        <v>68494071</v>
      </c>
      <c r="U4162" t="s">
        <v>1439</v>
      </c>
      <c r="W4162" t="s">
        <v>1440</v>
      </c>
      <c r="X4162">
        <v>359369000000</v>
      </c>
      <c r="Y4162" t="s">
        <v>65</v>
      </c>
      <c r="Z4162" t="s">
        <v>66</v>
      </c>
      <c r="AG4162" t="s">
        <v>1972</v>
      </c>
      <c r="AL4162">
        <v>0</v>
      </c>
      <c r="AN4162" t="s">
        <v>1974</v>
      </c>
      <c r="AO4162">
        <v>0</v>
      </c>
      <c r="AQ4162">
        <v>2258515</v>
      </c>
      <c r="AR4162" t="s">
        <v>4605</v>
      </c>
      <c r="AS4162" t="s">
        <v>5883</v>
      </c>
      <c r="AT4162" t="s">
        <v>1975</v>
      </c>
    </row>
    <row r="4163" spans="1:46" x14ac:dyDescent="0.25">
      <c r="A4163" t="str">
        <f>_xlfn.XLOOKUP(I4163,UTILIZADAS[Contacto1],UTILIZADAS[Source.Name],,0)</f>
        <v>Cobros Abril Canal Fijo</v>
      </c>
      <c r="B4163" s="18">
        <f>VLOOKUP(J4163,Ref!A:C,3,0)</f>
        <v>0</v>
      </c>
      <c r="C4163" s="18">
        <f>VLOOKUP(J4163,Ref!A:D,4,0)</f>
        <v>0</v>
      </c>
      <c r="D4163" s="18" t="str">
        <f t="shared" si="195"/>
        <v>21/may</v>
      </c>
      <c r="E4163" s="18">
        <f t="shared" si="196"/>
        <v>10</v>
      </c>
      <c r="F4163" s="18">
        <v>1</v>
      </c>
      <c r="G4163" s="18">
        <f t="shared" si="197"/>
        <v>0</v>
      </c>
      <c r="H4163" s="3">
        <v>46163.638749999998</v>
      </c>
      <c r="I4163">
        <v>68494071</v>
      </c>
      <c r="J4163" t="s">
        <v>1967</v>
      </c>
      <c r="K4163" t="s">
        <v>1968</v>
      </c>
      <c r="L4163" t="s">
        <v>1969</v>
      </c>
      <c r="M4163" t="s">
        <v>1970</v>
      </c>
      <c r="O4163">
        <v>359369000000</v>
      </c>
      <c r="P4163">
        <v>16018</v>
      </c>
      <c r="Q4163">
        <v>-11</v>
      </c>
      <c r="R4163">
        <v>1</v>
      </c>
      <c r="S4163">
        <v>68494071</v>
      </c>
      <c r="U4163" t="s">
        <v>1439</v>
      </c>
      <c r="W4163" t="s">
        <v>1440</v>
      </c>
      <c r="X4163">
        <v>359369000000</v>
      </c>
      <c r="Y4163" t="s">
        <v>65</v>
      </c>
      <c r="Z4163" t="s">
        <v>66</v>
      </c>
      <c r="AG4163" t="s">
        <v>1972</v>
      </c>
      <c r="AL4163">
        <v>0</v>
      </c>
      <c r="AN4163" t="s">
        <v>1974</v>
      </c>
      <c r="AO4163">
        <v>0</v>
      </c>
      <c r="AQ4163">
        <v>2258515</v>
      </c>
      <c r="AR4163" t="s">
        <v>4605</v>
      </c>
      <c r="AS4163" t="s">
        <v>5883</v>
      </c>
      <c r="AT4163" t="s">
        <v>1975</v>
      </c>
    </row>
    <row r="4164" spans="1:46" x14ac:dyDescent="0.25">
      <c r="A4164" t="str">
        <f>_xlfn.XLOOKUP(I4164,UTILIZADAS[Contacto1],UTILIZADAS[Source.Name],,0)</f>
        <v>Cobros Abril Canal Fijo</v>
      </c>
      <c r="B4164" s="18">
        <f>VLOOKUP(J4164,Ref!A:C,3,0)</f>
        <v>0</v>
      </c>
      <c r="C4164" s="18">
        <f>VLOOKUP(J4164,Ref!A:D,4,0)</f>
        <v>0</v>
      </c>
      <c r="D4164" s="18" t="str">
        <f t="shared" si="195"/>
        <v>22/may</v>
      </c>
      <c r="E4164" s="18">
        <f t="shared" si="196"/>
        <v>10</v>
      </c>
      <c r="F4164" s="18">
        <v>1</v>
      </c>
      <c r="G4164" s="18">
        <f t="shared" si="197"/>
        <v>1</v>
      </c>
      <c r="H4164" s="3">
        <v>46164.472928240742</v>
      </c>
      <c r="I4164">
        <v>68494071</v>
      </c>
      <c r="J4164" t="s">
        <v>2023</v>
      </c>
      <c r="K4164" t="s">
        <v>1968</v>
      </c>
      <c r="L4164" t="s">
        <v>1969</v>
      </c>
      <c r="M4164" t="s">
        <v>1970</v>
      </c>
      <c r="O4164">
        <v>359369000000</v>
      </c>
      <c r="P4164">
        <v>16018</v>
      </c>
      <c r="Q4164">
        <v>-11</v>
      </c>
      <c r="R4164">
        <v>1</v>
      </c>
      <c r="S4164">
        <v>68494071</v>
      </c>
      <c r="U4164" t="s">
        <v>1439</v>
      </c>
      <c r="W4164" t="s">
        <v>1440</v>
      </c>
      <c r="X4164">
        <v>359369000000</v>
      </c>
      <c r="Y4164" t="s">
        <v>65</v>
      </c>
      <c r="Z4164" t="s">
        <v>66</v>
      </c>
      <c r="AG4164" t="s">
        <v>1972</v>
      </c>
      <c r="AL4164">
        <v>0</v>
      </c>
      <c r="AN4164" t="s">
        <v>1974</v>
      </c>
      <c r="AO4164">
        <v>0</v>
      </c>
      <c r="AQ4164">
        <v>2258515</v>
      </c>
      <c r="AR4164" t="s">
        <v>4605</v>
      </c>
      <c r="AS4164" t="s">
        <v>5883</v>
      </c>
      <c r="AT4164" t="s">
        <v>2024</v>
      </c>
    </row>
    <row r="4165" spans="1:46" x14ac:dyDescent="0.25">
      <c r="A4165" t="str">
        <f>_xlfn.XLOOKUP(I4165,UTILIZADAS[Contacto1],UTILIZADAS[Source.Name],,0)</f>
        <v>Cobros Mayo</v>
      </c>
      <c r="B4165" s="18">
        <f>VLOOKUP(J4165,Ref!A:C,3,0)</f>
        <v>1</v>
      </c>
      <c r="C4165" s="18">
        <f>VLOOKUP(J4165,Ref!A:D,4,0)</f>
        <v>0</v>
      </c>
      <c r="D4165" s="18" t="str">
        <f t="shared" si="195"/>
        <v>07/may</v>
      </c>
      <c r="E4165" s="18">
        <f t="shared" si="196"/>
        <v>2</v>
      </c>
      <c r="F4165" s="18">
        <v>1</v>
      </c>
      <c r="G4165" s="18">
        <f t="shared" si="197"/>
        <v>0</v>
      </c>
      <c r="H4165" s="3">
        <v>46149.674583333333</v>
      </c>
      <c r="I4165">
        <v>68497331</v>
      </c>
      <c r="J4165">
        <v>6006</v>
      </c>
      <c r="K4165" t="s">
        <v>1983</v>
      </c>
      <c r="L4165" t="s">
        <v>1897</v>
      </c>
      <c r="M4165" t="s">
        <v>1970</v>
      </c>
      <c r="P4165">
        <v>998</v>
      </c>
      <c r="Q4165">
        <v>0</v>
      </c>
      <c r="S4165">
        <v>68497331</v>
      </c>
      <c r="AF4165" t="s">
        <v>1976</v>
      </c>
      <c r="AG4165" t="s">
        <v>1972</v>
      </c>
      <c r="AL4165">
        <v>57</v>
      </c>
      <c r="AM4165" t="s">
        <v>1979</v>
      </c>
      <c r="AN4165" t="s">
        <v>1977</v>
      </c>
      <c r="AO4165">
        <v>0</v>
      </c>
      <c r="AQ4165">
        <v>2257582</v>
      </c>
      <c r="AR4165" t="s">
        <v>1978</v>
      </c>
      <c r="AT4165" t="s">
        <v>1894</v>
      </c>
    </row>
    <row r="4166" spans="1:46" x14ac:dyDescent="0.25">
      <c r="A4166" t="str">
        <f>_xlfn.XLOOKUP(I4166,UTILIZADAS[Contacto1],UTILIZADAS[Source.Name],,0)</f>
        <v>Cobros Mayo</v>
      </c>
      <c r="B4166" s="18">
        <f>VLOOKUP(J4166,Ref!A:C,3,0)</f>
        <v>1</v>
      </c>
      <c r="C4166" s="18">
        <f>VLOOKUP(J4166,Ref!A:D,4,0)</f>
        <v>0</v>
      </c>
      <c r="D4166" s="18" t="str">
        <f t="shared" si="195"/>
        <v>12/may</v>
      </c>
      <c r="E4166" s="18">
        <f t="shared" si="196"/>
        <v>2</v>
      </c>
      <c r="F4166" s="18">
        <v>1</v>
      </c>
      <c r="G4166" s="18">
        <f t="shared" si="197"/>
        <v>1</v>
      </c>
      <c r="H4166" s="3">
        <v>46154.674074074072</v>
      </c>
      <c r="I4166">
        <v>68497331</v>
      </c>
      <c r="J4166">
        <v>6006</v>
      </c>
      <c r="K4166" t="s">
        <v>1983</v>
      </c>
      <c r="L4166" t="s">
        <v>1897</v>
      </c>
      <c r="M4166" t="s">
        <v>1970</v>
      </c>
      <c r="O4166">
        <v>363005370000</v>
      </c>
      <c r="P4166">
        <v>16018</v>
      </c>
      <c r="Q4166">
        <v>-11</v>
      </c>
      <c r="R4166">
        <v>1</v>
      </c>
      <c r="S4166">
        <v>68497331</v>
      </c>
      <c r="U4166" t="s">
        <v>6227</v>
      </c>
      <c r="W4166" t="s">
        <v>5499</v>
      </c>
      <c r="X4166">
        <v>363005370000</v>
      </c>
      <c r="Y4166" t="s">
        <v>65</v>
      </c>
      <c r="Z4166" t="s">
        <v>4619</v>
      </c>
      <c r="AF4166" t="s">
        <v>1976</v>
      </c>
      <c r="AG4166" t="s">
        <v>1972</v>
      </c>
      <c r="AL4166">
        <v>139</v>
      </c>
      <c r="AM4166" t="s">
        <v>1979</v>
      </c>
      <c r="AN4166" t="s">
        <v>1987</v>
      </c>
      <c r="AO4166">
        <v>0</v>
      </c>
      <c r="AQ4166">
        <v>2258516</v>
      </c>
      <c r="AR4166" t="s">
        <v>4605</v>
      </c>
      <c r="AS4166" t="s">
        <v>5883</v>
      </c>
      <c r="AT4166" t="s">
        <v>1894</v>
      </c>
    </row>
    <row r="4167" spans="1:46" x14ac:dyDescent="0.25">
      <c r="A4167" t="e">
        <f>_xlfn.XLOOKUP(I4167,UTILIZADAS[Contacto1],UTILIZADAS[Source.Name],,0)</f>
        <v>#N/A</v>
      </c>
      <c r="B4167" s="18">
        <f>VLOOKUP(J4167,Ref!A:C,3,0)</f>
        <v>0</v>
      </c>
      <c r="C4167" s="18">
        <f>VLOOKUP(J4167,Ref!A:D,4,0)</f>
        <v>0</v>
      </c>
      <c r="D4167" s="18" t="str">
        <f t="shared" si="195"/>
        <v>04/may</v>
      </c>
      <c r="E4167" s="18">
        <f t="shared" si="196"/>
        <v>1</v>
      </c>
      <c r="F4167" s="18">
        <v>1</v>
      </c>
      <c r="G4167" s="18">
        <f t="shared" si="197"/>
        <v>1</v>
      </c>
      <c r="H4167" s="3">
        <v>46146.415694444448</v>
      </c>
      <c r="I4167">
        <v>68503631</v>
      </c>
      <c r="J4167">
        <v>6004</v>
      </c>
      <c r="K4167" t="s">
        <v>1983</v>
      </c>
      <c r="L4167" t="s">
        <v>1897</v>
      </c>
      <c r="M4167" t="s">
        <v>1970</v>
      </c>
      <c r="P4167">
        <v>998</v>
      </c>
      <c r="Q4167">
        <v>0</v>
      </c>
      <c r="S4167">
        <v>68503631</v>
      </c>
      <c r="AF4167" t="s">
        <v>1976</v>
      </c>
      <c r="AG4167" t="s">
        <v>1972</v>
      </c>
      <c r="AL4167">
        <v>86</v>
      </c>
      <c r="AM4167" t="s">
        <v>1979</v>
      </c>
      <c r="AN4167" t="s">
        <v>1977</v>
      </c>
      <c r="AO4167">
        <v>0</v>
      </c>
      <c r="AQ4167">
        <v>2257461</v>
      </c>
      <c r="AR4167" t="s">
        <v>1978</v>
      </c>
      <c r="AT4167" t="s">
        <v>1984</v>
      </c>
    </row>
    <row r="4168" spans="1:46" x14ac:dyDescent="0.25">
      <c r="A4168" t="str">
        <f>_xlfn.XLOOKUP(I4168,UTILIZADAS[Contacto1],UTILIZADAS[Source.Name],,0)</f>
        <v>Cobros Abril Canal Fijo</v>
      </c>
      <c r="B4168" s="18">
        <f>VLOOKUP(J4168,Ref!A:C,3,0)</f>
        <v>0</v>
      </c>
      <c r="C4168" s="18">
        <f>VLOOKUP(J4168,Ref!A:D,4,0)</f>
        <v>0</v>
      </c>
      <c r="D4168" s="18" t="str">
        <f t="shared" si="195"/>
        <v>12/may</v>
      </c>
      <c r="E4168" s="18">
        <f t="shared" si="196"/>
        <v>4</v>
      </c>
      <c r="F4168" s="18">
        <v>1</v>
      </c>
      <c r="G4168" s="18">
        <f t="shared" si="197"/>
        <v>0</v>
      </c>
      <c r="H4168" s="3">
        <v>46154.673877314817</v>
      </c>
      <c r="I4168">
        <v>68532816</v>
      </c>
      <c r="J4168" t="s">
        <v>1967</v>
      </c>
      <c r="K4168" t="s">
        <v>1968</v>
      </c>
      <c r="L4168" t="s">
        <v>1969</v>
      </c>
      <c r="M4168" t="s">
        <v>1970</v>
      </c>
      <c r="O4168">
        <v>369021720000</v>
      </c>
      <c r="P4168">
        <v>16018</v>
      </c>
      <c r="Q4168">
        <v>-4</v>
      </c>
      <c r="R4168">
        <v>1</v>
      </c>
      <c r="S4168">
        <v>68532816</v>
      </c>
      <c r="U4168" t="s">
        <v>2369</v>
      </c>
      <c r="W4168" t="s">
        <v>3935</v>
      </c>
      <c r="X4168">
        <v>369021720000</v>
      </c>
      <c r="Y4168" t="s">
        <v>65</v>
      </c>
      <c r="Z4168" t="s">
        <v>66</v>
      </c>
      <c r="AF4168" t="s">
        <v>1976</v>
      </c>
      <c r="AG4168" t="s">
        <v>1972</v>
      </c>
      <c r="AL4168">
        <v>0</v>
      </c>
      <c r="AN4168" t="s">
        <v>1974</v>
      </c>
      <c r="AO4168">
        <v>0</v>
      </c>
      <c r="AQ4168">
        <v>2258517</v>
      </c>
      <c r="AR4168" t="s">
        <v>4605</v>
      </c>
      <c r="AS4168" t="s">
        <v>5883</v>
      </c>
      <c r="AT4168" t="s">
        <v>1975</v>
      </c>
    </row>
    <row r="4169" spans="1:46" x14ac:dyDescent="0.25">
      <c r="A4169" t="str">
        <f>_xlfn.XLOOKUP(I4169,UTILIZADAS[Contacto1],UTILIZADAS[Source.Name],,0)</f>
        <v>Cobros Abril Canal Fijo</v>
      </c>
      <c r="B4169" s="18">
        <f>VLOOKUP(J4169,Ref!A:C,3,0)</f>
        <v>0</v>
      </c>
      <c r="C4169" s="18">
        <f>VLOOKUP(J4169,Ref!A:D,4,0)</f>
        <v>0</v>
      </c>
      <c r="D4169" s="18" t="str">
        <f t="shared" si="195"/>
        <v>15/may</v>
      </c>
      <c r="E4169" s="18">
        <f t="shared" si="196"/>
        <v>4</v>
      </c>
      <c r="F4169" s="18">
        <v>1</v>
      </c>
      <c r="G4169" s="18">
        <f t="shared" si="197"/>
        <v>0</v>
      </c>
      <c r="H4169" s="3">
        <v>46157.404374999998</v>
      </c>
      <c r="I4169">
        <v>68532816</v>
      </c>
      <c r="J4169" t="s">
        <v>2021</v>
      </c>
      <c r="K4169" t="s">
        <v>1968</v>
      </c>
      <c r="L4169" t="s">
        <v>1969</v>
      </c>
      <c r="M4169" t="s">
        <v>1970</v>
      </c>
      <c r="O4169">
        <v>369021720000</v>
      </c>
      <c r="P4169">
        <v>16018</v>
      </c>
      <c r="Q4169">
        <v>-4</v>
      </c>
      <c r="R4169">
        <v>1</v>
      </c>
      <c r="S4169">
        <v>68532816</v>
      </c>
      <c r="U4169" t="s">
        <v>2369</v>
      </c>
      <c r="W4169" t="s">
        <v>3935</v>
      </c>
      <c r="X4169">
        <v>369021720000</v>
      </c>
      <c r="Y4169" t="s">
        <v>65</v>
      </c>
      <c r="Z4169" t="s">
        <v>66</v>
      </c>
      <c r="AF4169" t="s">
        <v>1976</v>
      </c>
      <c r="AG4169" t="s">
        <v>1972</v>
      </c>
      <c r="AL4169">
        <v>5</v>
      </c>
      <c r="AN4169" t="s">
        <v>1974</v>
      </c>
      <c r="AO4169">
        <v>0</v>
      </c>
      <c r="AQ4169">
        <v>2258517</v>
      </c>
      <c r="AR4169" t="s">
        <v>4605</v>
      </c>
      <c r="AS4169" t="s">
        <v>5883</v>
      </c>
      <c r="AT4169" t="s">
        <v>2022</v>
      </c>
    </row>
    <row r="4170" spans="1:46" x14ac:dyDescent="0.25">
      <c r="A4170" t="str">
        <f>_xlfn.XLOOKUP(I4170,UTILIZADAS[Contacto1],UTILIZADAS[Source.Name],,0)</f>
        <v>Cobros Abril Canal Fijo</v>
      </c>
      <c r="B4170" s="18">
        <f>VLOOKUP(J4170,Ref!A:C,3,0)</f>
        <v>0</v>
      </c>
      <c r="C4170" s="18">
        <f>VLOOKUP(J4170,Ref!A:D,4,0)</f>
        <v>0</v>
      </c>
      <c r="D4170" s="18" t="str">
        <f t="shared" si="195"/>
        <v>19/may</v>
      </c>
      <c r="E4170" s="18">
        <f t="shared" si="196"/>
        <v>4</v>
      </c>
      <c r="F4170" s="18">
        <v>1</v>
      </c>
      <c r="G4170" s="18">
        <f t="shared" si="197"/>
        <v>0</v>
      </c>
      <c r="H4170" s="3">
        <v>46161.427141203705</v>
      </c>
      <c r="I4170">
        <v>68532816</v>
      </c>
      <c r="J4170" t="s">
        <v>2021</v>
      </c>
      <c r="K4170" t="s">
        <v>1968</v>
      </c>
      <c r="L4170" t="s">
        <v>1969</v>
      </c>
      <c r="M4170" t="s">
        <v>1970</v>
      </c>
      <c r="O4170">
        <v>369021720000</v>
      </c>
      <c r="P4170">
        <v>16018</v>
      </c>
      <c r="Q4170">
        <v>-4</v>
      </c>
      <c r="R4170">
        <v>1</v>
      </c>
      <c r="S4170">
        <v>68532816</v>
      </c>
      <c r="U4170" t="s">
        <v>2369</v>
      </c>
      <c r="W4170" t="s">
        <v>3935</v>
      </c>
      <c r="X4170">
        <v>369021720000</v>
      </c>
      <c r="Y4170" t="s">
        <v>65</v>
      </c>
      <c r="Z4170" t="s">
        <v>66</v>
      </c>
      <c r="AF4170" t="s">
        <v>1976</v>
      </c>
      <c r="AG4170" t="s">
        <v>1972</v>
      </c>
      <c r="AL4170">
        <v>5</v>
      </c>
      <c r="AN4170" t="s">
        <v>1974</v>
      </c>
      <c r="AO4170">
        <v>0</v>
      </c>
      <c r="AQ4170">
        <v>2258517</v>
      </c>
      <c r="AR4170" t="s">
        <v>4605</v>
      </c>
      <c r="AS4170" t="s">
        <v>5883</v>
      </c>
      <c r="AT4170" t="s">
        <v>2022</v>
      </c>
    </row>
    <row r="4171" spans="1:46" x14ac:dyDescent="0.25">
      <c r="A4171" t="str">
        <f>_xlfn.XLOOKUP(I4171,UTILIZADAS[Contacto1],UTILIZADAS[Source.Name],,0)</f>
        <v>Cobros Abril Canal Fijo</v>
      </c>
      <c r="B4171" s="18">
        <f>VLOOKUP(J4171,Ref!A:C,3,0)</f>
        <v>1</v>
      </c>
      <c r="C4171" s="18">
        <f>VLOOKUP(J4171,Ref!A:D,4,0)</f>
        <v>1</v>
      </c>
      <c r="D4171" s="18" t="str">
        <f t="shared" si="195"/>
        <v>20/may</v>
      </c>
      <c r="E4171" s="18">
        <f t="shared" si="196"/>
        <v>4</v>
      </c>
      <c r="F4171" s="18">
        <v>1</v>
      </c>
      <c r="G4171" s="18">
        <f t="shared" si="197"/>
        <v>1</v>
      </c>
      <c r="H4171" s="3">
        <v>46162.639618055553</v>
      </c>
      <c r="I4171">
        <v>68532816</v>
      </c>
      <c r="J4171">
        <v>6003</v>
      </c>
      <c r="K4171" t="s">
        <v>1983</v>
      </c>
      <c r="L4171" t="s">
        <v>1897</v>
      </c>
      <c r="M4171" t="s">
        <v>1970</v>
      </c>
      <c r="O4171">
        <v>369021720000</v>
      </c>
      <c r="P4171">
        <v>16018</v>
      </c>
      <c r="Q4171">
        <v>-4</v>
      </c>
      <c r="R4171">
        <v>1</v>
      </c>
      <c r="S4171">
        <v>68532816</v>
      </c>
      <c r="U4171" t="s">
        <v>2369</v>
      </c>
      <c r="W4171" t="s">
        <v>3935</v>
      </c>
      <c r="X4171">
        <v>369021720000</v>
      </c>
      <c r="Y4171" t="s">
        <v>65</v>
      </c>
      <c r="Z4171" t="s">
        <v>66</v>
      </c>
      <c r="AF4171" t="s">
        <v>1976</v>
      </c>
      <c r="AG4171" t="s">
        <v>1972</v>
      </c>
      <c r="AL4171">
        <v>67</v>
      </c>
      <c r="AM4171" t="s">
        <v>1979</v>
      </c>
      <c r="AN4171" t="s">
        <v>1987</v>
      </c>
      <c r="AO4171">
        <v>0</v>
      </c>
      <c r="AQ4171">
        <v>2258517</v>
      </c>
      <c r="AR4171" t="s">
        <v>4605</v>
      </c>
      <c r="AS4171" t="s">
        <v>5883</v>
      </c>
      <c r="AT4171" t="s">
        <v>1892</v>
      </c>
    </row>
    <row r="4172" spans="1:46" x14ac:dyDescent="0.25">
      <c r="A4172" t="str">
        <f>_xlfn.XLOOKUP(I4172,UTILIZADAS[Contacto1],UTILIZADAS[Source.Name],,0)</f>
        <v>Cobros Abril Canal Fijo</v>
      </c>
      <c r="B4172" s="18">
        <f>VLOOKUP(J4172,Ref!A:C,3,0)</f>
        <v>0</v>
      </c>
      <c r="C4172" s="18">
        <f>VLOOKUP(J4172,Ref!A:D,4,0)</f>
        <v>0</v>
      </c>
      <c r="D4172" s="18" t="str">
        <f t="shared" si="195"/>
        <v>12/may</v>
      </c>
      <c r="E4172" s="18">
        <f t="shared" si="196"/>
        <v>4</v>
      </c>
      <c r="F4172" s="18">
        <v>1</v>
      </c>
      <c r="G4172" s="18">
        <f t="shared" si="197"/>
        <v>0</v>
      </c>
      <c r="H4172" s="3">
        <v>46154.674756944441</v>
      </c>
      <c r="I4172">
        <v>68535613</v>
      </c>
      <c r="J4172" t="s">
        <v>2023</v>
      </c>
      <c r="K4172" t="s">
        <v>1968</v>
      </c>
      <c r="L4172" t="s">
        <v>1969</v>
      </c>
      <c r="M4172" t="s">
        <v>1970</v>
      </c>
      <c r="O4172">
        <v>352357030000</v>
      </c>
      <c r="P4172">
        <v>16018</v>
      </c>
      <c r="Q4172">
        <v>-4</v>
      </c>
      <c r="R4172">
        <v>1</v>
      </c>
      <c r="S4172">
        <v>68535613</v>
      </c>
      <c r="U4172" t="s">
        <v>1546</v>
      </c>
      <c r="W4172" t="s">
        <v>1547</v>
      </c>
      <c r="X4172">
        <v>352357030000</v>
      </c>
      <c r="Y4172" t="s">
        <v>65</v>
      </c>
      <c r="Z4172" t="s">
        <v>66</v>
      </c>
      <c r="AG4172" t="s">
        <v>1972</v>
      </c>
      <c r="AL4172">
        <v>0</v>
      </c>
      <c r="AN4172" t="s">
        <v>1974</v>
      </c>
      <c r="AO4172">
        <v>0</v>
      </c>
      <c r="AQ4172">
        <v>2258518</v>
      </c>
      <c r="AR4172" t="s">
        <v>4605</v>
      </c>
      <c r="AS4172" t="s">
        <v>5883</v>
      </c>
      <c r="AT4172" t="s">
        <v>2024</v>
      </c>
    </row>
    <row r="4173" spans="1:46" x14ac:dyDescent="0.25">
      <c r="A4173" t="str">
        <f>_xlfn.XLOOKUP(I4173,UTILIZADAS[Contacto1],UTILIZADAS[Source.Name],,0)</f>
        <v>Cobros Abril Canal Fijo</v>
      </c>
      <c r="B4173" s="18">
        <f>VLOOKUP(J4173,Ref!A:C,3,0)</f>
        <v>0</v>
      </c>
      <c r="C4173" s="18">
        <f>VLOOKUP(J4173,Ref!A:D,4,0)</f>
        <v>0</v>
      </c>
      <c r="D4173" s="18" t="str">
        <f t="shared" si="195"/>
        <v>13/may</v>
      </c>
      <c r="E4173" s="18">
        <f t="shared" si="196"/>
        <v>4</v>
      </c>
      <c r="F4173" s="18">
        <v>1</v>
      </c>
      <c r="G4173" s="18">
        <f t="shared" si="197"/>
        <v>0</v>
      </c>
      <c r="H4173" s="3">
        <v>46155.443032407406</v>
      </c>
      <c r="I4173">
        <v>68535613</v>
      </c>
      <c r="J4173" t="s">
        <v>2023</v>
      </c>
      <c r="K4173" t="s">
        <v>1968</v>
      </c>
      <c r="L4173" t="s">
        <v>1969</v>
      </c>
      <c r="M4173" t="s">
        <v>1970</v>
      </c>
      <c r="O4173">
        <v>352357030000</v>
      </c>
      <c r="P4173">
        <v>16018</v>
      </c>
      <c r="Q4173">
        <v>-4</v>
      </c>
      <c r="R4173">
        <v>1</v>
      </c>
      <c r="S4173">
        <v>68535613</v>
      </c>
      <c r="U4173" t="s">
        <v>1546</v>
      </c>
      <c r="W4173" t="s">
        <v>1547</v>
      </c>
      <c r="X4173">
        <v>352357030000</v>
      </c>
      <c r="Y4173" t="s">
        <v>65</v>
      </c>
      <c r="Z4173" t="s">
        <v>66</v>
      </c>
      <c r="AG4173" t="s">
        <v>1972</v>
      </c>
      <c r="AL4173">
        <v>0</v>
      </c>
      <c r="AN4173" t="s">
        <v>1974</v>
      </c>
      <c r="AO4173">
        <v>0</v>
      </c>
      <c r="AQ4173">
        <v>2258518</v>
      </c>
      <c r="AR4173" t="s">
        <v>4605</v>
      </c>
      <c r="AS4173" t="s">
        <v>5883</v>
      </c>
      <c r="AT4173" t="s">
        <v>2024</v>
      </c>
    </row>
    <row r="4174" spans="1:46" x14ac:dyDescent="0.25">
      <c r="A4174" t="str">
        <f>_xlfn.XLOOKUP(I4174,UTILIZADAS[Contacto1],UTILIZADAS[Source.Name],,0)</f>
        <v>Cobros Abril Canal Fijo</v>
      </c>
      <c r="B4174" s="18">
        <f>VLOOKUP(J4174,Ref!A:C,3,0)</f>
        <v>0</v>
      </c>
      <c r="C4174" s="18">
        <f>VLOOKUP(J4174,Ref!A:D,4,0)</f>
        <v>0</v>
      </c>
      <c r="D4174" s="18" t="str">
        <f t="shared" si="195"/>
        <v>13/may</v>
      </c>
      <c r="E4174" s="18">
        <f t="shared" si="196"/>
        <v>4</v>
      </c>
      <c r="F4174" s="18">
        <v>1</v>
      </c>
      <c r="G4174" s="18">
        <f t="shared" si="197"/>
        <v>0</v>
      </c>
      <c r="H4174" s="3">
        <v>46155.486168981479</v>
      </c>
      <c r="I4174">
        <v>68535613</v>
      </c>
      <c r="J4174" t="s">
        <v>2023</v>
      </c>
      <c r="K4174" t="s">
        <v>1968</v>
      </c>
      <c r="L4174" t="s">
        <v>1969</v>
      </c>
      <c r="M4174" t="s">
        <v>1970</v>
      </c>
      <c r="O4174">
        <v>352357030000</v>
      </c>
      <c r="P4174">
        <v>16018</v>
      </c>
      <c r="Q4174">
        <v>-4</v>
      </c>
      <c r="R4174">
        <v>1</v>
      </c>
      <c r="S4174">
        <v>68535613</v>
      </c>
      <c r="U4174" t="s">
        <v>1546</v>
      </c>
      <c r="W4174" t="s">
        <v>1547</v>
      </c>
      <c r="X4174">
        <v>352357030000</v>
      </c>
      <c r="Y4174" t="s">
        <v>65</v>
      </c>
      <c r="Z4174" t="s">
        <v>66</v>
      </c>
      <c r="AG4174" t="s">
        <v>1972</v>
      </c>
      <c r="AL4174">
        <v>0</v>
      </c>
      <c r="AN4174" t="s">
        <v>1974</v>
      </c>
      <c r="AO4174">
        <v>0</v>
      </c>
      <c r="AQ4174">
        <v>2258518</v>
      </c>
      <c r="AR4174" t="s">
        <v>4605</v>
      </c>
      <c r="AS4174" t="s">
        <v>5883</v>
      </c>
      <c r="AT4174" t="s">
        <v>2024</v>
      </c>
    </row>
    <row r="4175" spans="1:46" x14ac:dyDescent="0.25">
      <c r="A4175" t="str">
        <f>_xlfn.XLOOKUP(I4175,UTILIZADAS[Contacto1],UTILIZADAS[Source.Name],,0)</f>
        <v>Cobros Abril Canal Fijo</v>
      </c>
      <c r="B4175" s="18">
        <f>VLOOKUP(J4175,Ref!A:C,3,0)</f>
        <v>0</v>
      </c>
      <c r="C4175" s="18">
        <f>VLOOKUP(J4175,Ref!A:D,4,0)</f>
        <v>0</v>
      </c>
      <c r="D4175" s="18" t="str">
        <f t="shared" si="195"/>
        <v>13/may</v>
      </c>
      <c r="E4175" s="18">
        <f t="shared" si="196"/>
        <v>4</v>
      </c>
      <c r="F4175" s="18">
        <v>1</v>
      </c>
      <c r="G4175" s="18">
        <f t="shared" si="197"/>
        <v>1</v>
      </c>
      <c r="H4175" s="3">
        <v>46155.48978009259</v>
      </c>
      <c r="I4175">
        <v>68535613</v>
      </c>
      <c r="J4175" t="s">
        <v>2023</v>
      </c>
      <c r="K4175" t="s">
        <v>1968</v>
      </c>
      <c r="L4175" t="s">
        <v>1969</v>
      </c>
      <c r="M4175" t="s">
        <v>1970</v>
      </c>
      <c r="O4175">
        <v>352357030000</v>
      </c>
      <c r="P4175">
        <v>16018</v>
      </c>
      <c r="Q4175">
        <v>-4</v>
      </c>
      <c r="R4175">
        <v>1</v>
      </c>
      <c r="S4175">
        <v>68535613</v>
      </c>
      <c r="U4175" t="s">
        <v>1546</v>
      </c>
      <c r="W4175" t="s">
        <v>1547</v>
      </c>
      <c r="X4175">
        <v>352357030000</v>
      </c>
      <c r="Y4175" t="s">
        <v>65</v>
      </c>
      <c r="Z4175" t="s">
        <v>66</v>
      </c>
      <c r="AG4175" t="s">
        <v>1972</v>
      </c>
      <c r="AL4175">
        <v>0</v>
      </c>
      <c r="AN4175" t="s">
        <v>1974</v>
      </c>
      <c r="AO4175">
        <v>0</v>
      </c>
      <c r="AQ4175">
        <v>2258518</v>
      </c>
      <c r="AR4175" t="s">
        <v>4605</v>
      </c>
      <c r="AS4175" t="s">
        <v>5883</v>
      </c>
      <c r="AT4175" t="s">
        <v>2024</v>
      </c>
    </row>
    <row r="4176" spans="1:46" x14ac:dyDescent="0.25">
      <c r="A4176" t="str">
        <f>_xlfn.XLOOKUP(I4176,UTILIZADAS[Contacto1],UTILIZADAS[Source.Name],,0)</f>
        <v>Cobros Mayo</v>
      </c>
      <c r="B4176" s="18">
        <f>VLOOKUP(J4176,Ref!A:C,3,0)</f>
        <v>1</v>
      </c>
      <c r="C4176" s="18">
        <f>VLOOKUP(J4176,Ref!A:D,4,0)</f>
        <v>1</v>
      </c>
      <c r="D4176" s="18" t="str">
        <f t="shared" si="195"/>
        <v>12/may</v>
      </c>
      <c r="E4176" s="18">
        <f t="shared" si="196"/>
        <v>1</v>
      </c>
      <c r="F4176" s="18">
        <v>1</v>
      </c>
      <c r="G4176" s="18">
        <f t="shared" si="197"/>
        <v>1</v>
      </c>
      <c r="H4176" s="3">
        <v>46154.67591435185</v>
      </c>
      <c r="I4176">
        <v>68551019</v>
      </c>
      <c r="J4176">
        <v>6003</v>
      </c>
      <c r="K4176" t="s">
        <v>1983</v>
      </c>
      <c r="L4176" t="s">
        <v>1897</v>
      </c>
      <c r="M4176" t="s">
        <v>1970</v>
      </c>
      <c r="O4176">
        <v>365076060000</v>
      </c>
      <c r="P4176">
        <v>16018</v>
      </c>
      <c r="Q4176">
        <v>-4</v>
      </c>
      <c r="R4176">
        <v>1</v>
      </c>
      <c r="S4176">
        <v>68551019</v>
      </c>
      <c r="U4176" t="s">
        <v>6228</v>
      </c>
      <c r="W4176" t="s">
        <v>5501</v>
      </c>
      <c r="X4176">
        <v>365076060000</v>
      </c>
      <c r="Y4176" t="s">
        <v>65</v>
      </c>
      <c r="Z4176" t="s">
        <v>66</v>
      </c>
      <c r="AF4176" t="s">
        <v>1976</v>
      </c>
      <c r="AG4176" t="s">
        <v>1972</v>
      </c>
      <c r="AL4176">
        <v>17</v>
      </c>
      <c r="AM4176" t="s">
        <v>1979</v>
      </c>
      <c r="AN4176" t="s">
        <v>1987</v>
      </c>
      <c r="AO4176">
        <v>0</v>
      </c>
      <c r="AQ4176">
        <v>2258519</v>
      </c>
      <c r="AR4176" t="s">
        <v>4605</v>
      </c>
      <c r="AS4176" t="s">
        <v>5883</v>
      </c>
      <c r="AT4176" t="s">
        <v>1892</v>
      </c>
    </row>
    <row r="4177" spans="1:46" x14ac:dyDescent="0.25">
      <c r="A4177" t="str">
        <f>_xlfn.XLOOKUP(I4177,UTILIZADAS[Contacto1],UTILIZADAS[Source.Name],,0)</f>
        <v>Cobros Mayo</v>
      </c>
      <c r="B4177" s="18">
        <f>VLOOKUP(J4177,Ref!A:C,3,0)</f>
        <v>0</v>
      </c>
      <c r="C4177" s="18">
        <f>VLOOKUP(J4177,Ref!A:D,4,0)</f>
        <v>0</v>
      </c>
      <c r="D4177" s="18" t="str">
        <f t="shared" si="195"/>
        <v>12/may</v>
      </c>
      <c r="E4177" s="18">
        <f t="shared" si="196"/>
        <v>3</v>
      </c>
      <c r="F4177" s="18">
        <v>1</v>
      </c>
      <c r="G4177" s="18">
        <f t="shared" si="197"/>
        <v>0</v>
      </c>
      <c r="H4177" s="3">
        <v>46154.675937499997</v>
      </c>
      <c r="I4177">
        <v>68561033</v>
      </c>
      <c r="J4177" t="s">
        <v>2021</v>
      </c>
      <c r="K4177" t="s">
        <v>1968</v>
      </c>
      <c r="L4177" t="s">
        <v>1969</v>
      </c>
      <c r="M4177" t="s">
        <v>1970</v>
      </c>
      <c r="O4177">
        <v>299042690000</v>
      </c>
      <c r="P4177">
        <v>16018</v>
      </c>
      <c r="Q4177">
        <v>-4</v>
      </c>
      <c r="R4177">
        <v>1</v>
      </c>
      <c r="S4177">
        <v>68561033</v>
      </c>
      <c r="U4177" t="s">
        <v>6229</v>
      </c>
      <c r="W4177" t="s">
        <v>5503</v>
      </c>
      <c r="X4177">
        <v>299042690000</v>
      </c>
      <c r="Y4177" t="s">
        <v>65</v>
      </c>
      <c r="Z4177" t="s">
        <v>4619</v>
      </c>
      <c r="AF4177" t="s">
        <v>1976</v>
      </c>
      <c r="AG4177" t="s">
        <v>1972</v>
      </c>
      <c r="AL4177">
        <v>5</v>
      </c>
      <c r="AN4177" t="s">
        <v>1974</v>
      </c>
      <c r="AO4177">
        <v>0</v>
      </c>
      <c r="AQ4177">
        <v>2258520</v>
      </c>
      <c r="AR4177" t="s">
        <v>4605</v>
      </c>
      <c r="AS4177" t="s">
        <v>5883</v>
      </c>
      <c r="AT4177" t="s">
        <v>2022</v>
      </c>
    </row>
    <row r="4178" spans="1:46" x14ac:dyDescent="0.25">
      <c r="A4178" t="str">
        <f>_xlfn.XLOOKUP(I4178,UTILIZADAS[Contacto1],UTILIZADAS[Source.Name],,0)</f>
        <v>Cobros Mayo</v>
      </c>
      <c r="B4178" s="18">
        <f>VLOOKUP(J4178,Ref!A:C,3,0)</f>
        <v>0</v>
      </c>
      <c r="C4178" s="18">
        <f>VLOOKUP(J4178,Ref!A:D,4,0)</f>
        <v>0</v>
      </c>
      <c r="D4178" s="18" t="str">
        <f t="shared" si="195"/>
        <v>15/may</v>
      </c>
      <c r="E4178" s="18">
        <f t="shared" si="196"/>
        <v>3</v>
      </c>
      <c r="F4178" s="18">
        <v>1</v>
      </c>
      <c r="G4178" s="18">
        <f t="shared" si="197"/>
        <v>0</v>
      </c>
      <c r="H4178" s="3">
        <v>46157.404664351852</v>
      </c>
      <c r="I4178">
        <v>68561033</v>
      </c>
      <c r="J4178" t="s">
        <v>2021</v>
      </c>
      <c r="K4178" t="s">
        <v>1968</v>
      </c>
      <c r="L4178" t="s">
        <v>1969</v>
      </c>
      <c r="M4178" t="s">
        <v>1970</v>
      </c>
      <c r="O4178">
        <v>299042690000</v>
      </c>
      <c r="P4178">
        <v>16018</v>
      </c>
      <c r="Q4178">
        <v>-4</v>
      </c>
      <c r="R4178">
        <v>1</v>
      </c>
      <c r="S4178">
        <v>68561033</v>
      </c>
      <c r="U4178" t="s">
        <v>6229</v>
      </c>
      <c r="W4178" t="s">
        <v>5503</v>
      </c>
      <c r="X4178">
        <v>299042690000</v>
      </c>
      <c r="Y4178" t="s">
        <v>65</v>
      </c>
      <c r="Z4178" t="s">
        <v>4619</v>
      </c>
      <c r="AF4178" t="s">
        <v>1976</v>
      </c>
      <c r="AG4178" t="s">
        <v>1972</v>
      </c>
      <c r="AL4178">
        <v>5</v>
      </c>
      <c r="AN4178" t="s">
        <v>1974</v>
      </c>
      <c r="AO4178">
        <v>0</v>
      </c>
      <c r="AQ4178">
        <v>2258520</v>
      </c>
      <c r="AR4178" t="s">
        <v>4605</v>
      </c>
      <c r="AS4178" t="s">
        <v>5883</v>
      </c>
      <c r="AT4178" t="s">
        <v>2022</v>
      </c>
    </row>
    <row r="4179" spans="1:46" x14ac:dyDescent="0.25">
      <c r="A4179" t="str">
        <f>_xlfn.XLOOKUP(I4179,UTILIZADAS[Contacto1],UTILIZADAS[Source.Name],,0)</f>
        <v>Cobros Mayo</v>
      </c>
      <c r="B4179" s="18">
        <f>VLOOKUP(J4179,Ref!A:C,3,0)</f>
        <v>1</v>
      </c>
      <c r="C4179" s="18">
        <f>VLOOKUP(J4179,Ref!A:D,4,0)</f>
        <v>1</v>
      </c>
      <c r="D4179" s="18" t="str">
        <f t="shared" si="195"/>
        <v>19/may</v>
      </c>
      <c r="E4179" s="18">
        <f t="shared" si="196"/>
        <v>3</v>
      </c>
      <c r="F4179" s="18">
        <v>1</v>
      </c>
      <c r="G4179" s="18">
        <f t="shared" si="197"/>
        <v>1</v>
      </c>
      <c r="H4179" s="3">
        <v>46161.428020833337</v>
      </c>
      <c r="I4179">
        <v>68561033</v>
      </c>
      <c r="J4179">
        <v>6003</v>
      </c>
      <c r="K4179" t="s">
        <v>1983</v>
      </c>
      <c r="L4179" t="s">
        <v>1897</v>
      </c>
      <c r="M4179" t="s">
        <v>1970</v>
      </c>
      <c r="O4179">
        <v>299042690000</v>
      </c>
      <c r="P4179">
        <v>16018</v>
      </c>
      <c r="Q4179">
        <v>-4</v>
      </c>
      <c r="R4179">
        <v>1</v>
      </c>
      <c r="S4179">
        <v>68561033</v>
      </c>
      <c r="U4179" t="s">
        <v>6229</v>
      </c>
      <c r="W4179" t="s">
        <v>5503</v>
      </c>
      <c r="X4179">
        <v>299042690000</v>
      </c>
      <c r="Y4179" t="s">
        <v>65</v>
      </c>
      <c r="Z4179" t="s">
        <v>4619</v>
      </c>
      <c r="AF4179" t="s">
        <v>1976</v>
      </c>
      <c r="AG4179" t="s">
        <v>1972</v>
      </c>
      <c r="AL4179">
        <v>21</v>
      </c>
      <c r="AM4179" t="s">
        <v>1979</v>
      </c>
      <c r="AN4179" t="s">
        <v>1987</v>
      </c>
      <c r="AO4179">
        <v>0</v>
      </c>
      <c r="AQ4179">
        <v>2258520</v>
      </c>
      <c r="AR4179" t="s">
        <v>4605</v>
      </c>
      <c r="AS4179" t="s">
        <v>5883</v>
      </c>
      <c r="AT4179" t="s">
        <v>1892</v>
      </c>
    </row>
    <row r="4180" spans="1:46" x14ac:dyDescent="0.25">
      <c r="A4180" t="str">
        <f>_xlfn.XLOOKUP(I4180,UTILIZADAS[Contacto1],UTILIZADAS[Source.Name],,0)</f>
        <v>Cobros Abril Canal Fijo</v>
      </c>
      <c r="B4180" s="18">
        <f>VLOOKUP(J4180,Ref!A:C,3,0)</f>
        <v>0</v>
      </c>
      <c r="C4180" s="18">
        <f>VLOOKUP(J4180,Ref!A:D,4,0)</f>
        <v>0</v>
      </c>
      <c r="D4180" s="18" t="str">
        <f t="shared" si="195"/>
        <v>12/may</v>
      </c>
      <c r="E4180" s="18">
        <f t="shared" si="196"/>
        <v>3</v>
      </c>
      <c r="F4180" s="18">
        <v>1</v>
      </c>
      <c r="G4180" s="18">
        <f t="shared" si="197"/>
        <v>0</v>
      </c>
      <c r="H4180" s="3">
        <v>46154.676458333335</v>
      </c>
      <c r="I4180">
        <v>68562326</v>
      </c>
      <c r="J4180" t="s">
        <v>2021</v>
      </c>
      <c r="K4180" t="s">
        <v>1968</v>
      </c>
      <c r="L4180" t="s">
        <v>1969</v>
      </c>
      <c r="M4180" t="s">
        <v>1970</v>
      </c>
      <c r="O4180">
        <v>366031610000</v>
      </c>
      <c r="P4180">
        <v>16018</v>
      </c>
      <c r="Q4180">
        <v>-4</v>
      </c>
      <c r="R4180">
        <v>1</v>
      </c>
      <c r="S4180">
        <v>68562326</v>
      </c>
      <c r="U4180" t="s">
        <v>5725</v>
      </c>
      <c r="W4180" t="s">
        <v>4003</v>
      </c>
      <c r="X4180">
        <v>366031610000</v>
      </c>
      <c r="Y4180" t="s">
        <v>65</v>
      </c>
      <c r="Z4180" t="s">
        <v>66</v>
      </c>
      <c r="AF4180" t="s">
        <v>1976</v>
      </c>
      <c r="AG4180" t="s">
        <v>1972</v>
      </c>
      <c r="AL4180">
        <v>5</v>
      </c>
      <c r="AN4180" t="s">
        <v>1974</v>
      </c>
      <c r="AO4180">
        <v>0</v>
      </c>
      <c r="AQ4180">
        <v>2258521</v>
      </c>
      <c r="AR4180" t="s">
        <v>4605</v>
      </c>
      <c r="AS4180" t="s">
        <v>5883</v>
      </c>
      <c r="AT4180" t="s">
        <v>2022</v>
      </c>
    </row>
    <row r="4181" spans="1:46" x14ac:dyDescent="0.25">
      <c r="A4181" t="str">
        <f>_xlfn.XLOOKUP(I4181,UTILIZADAS[Contacto1],UTILIZADAS[Source.Name],,0)</f>
        <v>Cobros Abril Canal Fijo</v>
      </c>
      <c r="B4181" s="18">
        <f>VLOOKUP(J4181,Ref!A:C,3,0)</f>
        <v>0</v>
      </c>
      <c r="C4181" s="18">
        <f>VLOOKUP(J4181,Ref!A:D,4,0)</f>
        <v>0</v>
      </c>
      <c r="D4181" s="18" t="str">
        <f t="shared" si="195"/>
        <v>15/may</v>
      </c>
      <c r="E4181" s="18">
        <f t="shared" si="196"/>
        <v>3</v>
      </c>
      <c r="F4181" s="18">
        <v>1</v>
      </c>
      <c r="G4181" s="18">
        <f t="shared" si="197"/>
        <v>0</v>
      </c>
      <c r="H4181" s="3">
        <v>46157.405138888891</v>
      </c>
      <c r="I4181">
        <v>68562326</v>
      </c>
      <c r="J4181" t="s">
        <v>2021</v>
      </c>
      <c r="K4181" t="s">
        <v>1968</v>
      </c>
      <c r="L4181" t="s">
        <v>1969</v>
      </c>
      <c r="M4181" t="s">
        <v>1970</v>
      </c>
      <c r="O4181">
        <v>366031610000</v>
      </c>
      <c r="P4181">
        <v>16018</v>
      </c>
      <c r="Q4181">
        <v>-4</v>
      </c>
      <c r="R4181">
        <v>1</v>
      </c>
      <c r="S4181">
        <v>68562326</v>
      </c>
      <c r="U4181" t="s">
        <v>5725</v>
      </c>
      <c r="W4181" t="s">
        <v>4003</v>
      </c>
      <c r="X4181">
        <v>366031610000</v>
      </c>
      <c r="Y4181" t="s">
        <v>65</v>
      </c>
      <c r="Z4181" t="s">
        <v>66</v>
      </c>
      <c r="AF4181" t="s">
        <v>1976</v>
      </c>
      <c r="AG4181" t="s">
        <v>1972</v>
      </c>
      <c r="AL4181">
        <v>5</v>
      </c>
      <c r="AN4181" t="s">
        <v>1974</v>
      </c>
      <c r="AO4181">
        <v>0</v>
      </c>
      <c r="AQ4181">
        <v>2258521</v>
      </c>
      <c r="AR4181" t="s">
        <v>4605</v>
      </c>
      <c r="AS4181" t="s">
        <v>5883</v>
      </c>
      <c r="AT4181" t="s">
        <v>2022</v>
      </c>
    </row>
    <row r="4182" spans="1:46" x14ac:dyDescent="0.25">
      <c r="A4182" t="str">
        <f>_xlfn.XLOOKUP(I4182,UTILIZADAS[Contacto1],UTILIZADAS[Source.Name],,0)</f>
        <v>Cobros Abril Canal Fijo</v>
      </c>
      <c r="B4182" s="18">
        <f>VLOOKUP(J4182,Ref!A:C,3,0)</f>
        <v>1</v>
      </c>
      <c r="C4182" s="18">
        <f>VLOOKUP(J4182,Ref!A:D,4,0)</f>
        <v>1</v>
      </c>
      <c r="D4182" s="18" t="str">
        <f t="shared" si="195"/>
        <v>19/may</v>
      </c>
      <c r="E4182" s="18">
        <f t="shared" si="196"/>
        <v>3</v>
      </c>
      <c r="F4182" s="18">
        <v>1</v>
      </c>
      <c r="G4182" s="18">
        <f t="shared" si="197"/>
        <v>1</v>
      </c>
      <c r="H4182" s="3">
        <v>46161.430312500001</v>
      </c>
      <c r="I4182">
        <v>68562326</v>
      </c>
      <c r="J4182">
        <v>6003</v>
      </c>
      <c r="K4182" t="s">
        <v>1983</v>
      </c>
      <c r="L4182" t="s">
        <v>1897</v>
      </c>
      <c r="M4182" t="s">
        <v>1970</v>
      </c>
      <c r="O4182">
        <v>366031610000</v>
      </c>
      <c r="P4182">
        <v>16018</v>
      </c>
      <c r="Q4182">
        <v>-4</v>
      </c>
      <c r="R4182">
        <v>1</v>
      </c>
      <c r="S4182">
        <v>68562326</v>
      </c>
      <c r="U4182" t="s">
        <v>5725</v>
      </c>
      <c r="W4182" t="s">
        <v>4003</v>
      </c>
      <c r="X4182">
        <v>366031610000</v>
      </c>
      <c r="Y4182" t="s">
        <v>65</v>
      </c>
      <c r="Z4182" t="s">
        <v>66</v>
      </c>
      <c r="AF4182" t="s">
        <v>1976</v>
      </c>
      <c r="AG4182" t="s">
        <v>1972</v>
      </c>
      <c r="AL4182">
        <v>116</v>
      </c>
      <c r="AM4182" t="s">
        <v>1979</v>
      </c>
      <c r="AN4182" t="s">
        <v>1987</v>
      </c>
      <c r="AO4182">
        <v>0</v>
      </c>
      <c r="AQ4182">
        <v>2258521</v>
      </c>
      <c r="AR4182" t="s">
        <v>4605</v>
      </c>
      <c r="AS4182" t="s">
        <v>5883</v>
      </c>
      <c r="AT4182" t="s">
        <v>1892</v>
      </c>
    </row>
    <row r="4183" spans="1:46" x14ac:dyDescent="0.25">
      <c r="A4183" t="str">
        <f>_xlfn.XLOOKUP(I4183,UTILIZADAS[Contacto1],UTILIZADAS[Source.Name],,0)</f>
        <v>Cobros Abril Canal Fijo</v>
      </c>
      <c r="B4183" s="18">
        <f>VLOOKUP(J4183,Ref!A:C,3,0)</f>
        <v>0</v>
      </c>
      <c r="C4183" s="18">
        <f>VLOOKUP(J4183,Ref!A:D,4,0)</f>
        <v>0</v>
      </c>
      <c r="D4183" s="18" t="str">
        <f t="shared" si="195"/>
        <v>12/may</v>
      </c>
      <c r="E4183" s="18">
        <f t="shared" si="196"/>
        <v>1</v>
      </c>
      <c r="F4183" s="18">
        <v>1</v>
      </c>
      <c r="G4183" s="18">
        <f t="shared" si="197"/>
        <v>1</v>
      </c>
      <c r="H4183" s="3">
        <v>46154.677106481482</v>
      </c>
      <c r="I4183">
        <v>68565271</v>
      </c>
      <c r="J4183">
        <v>6004</v>
      </c>
      <c r="K4183" t="s">
        <v>1983</v>
      </c>
      <c r="L4183" t="s">
        <v>1897</v>
      </c>
      <c r="M4183" t="s">
        <v>1970</v>
      </c>
      <c r="O4183">
        <v>351359270000</v>
      </c>
      <c r="P4183">
        <v>16018</v>
      </c>
      <c r="Q4183">
        <v>-4</v>
      </c>
      <c r="R4183">
        <v>1</v>
      </c>
      <c r="S4183">
        <v>68565271</v>
      </c>
      <c r="U4183" t="s">
        <v>553</v>
      </c>
      <c r="W4183" t="s">
        <v>554</v>
      </c>
      <c r="X4183">
        <v>351359270000</v>
      </c>
      <c r="Y4183" t="s">
        <v>65</v>
      </c>
      <c r="Z4183" t="s">
        <v>597</v>
      </c>
      <c r="AF4183" t="s">
        <v>1976</v>
      </c>
      <c r="AG4183" t="s">
        <v>1972</v>
      </c>
      <c r="AL4183">
        <v>68</v>
      </c>
      <c r="AM4183" t="s">
        <v>1979</v>
      </c>
      <c r="AN4183" t="s">
        <v>1987</v>
      </c>
      <c r="AO4183">
        <v>0</v>
      </c>
      <c r="AQ4183">
        <v>2258522</v>
      </c>
      <c r="AR4183" t="s">
        <v>4605</v>
      </c>
      <c r="AS4183" t="s">
        <v>5883</v>
      </c>
      <c r="AT4183" t="s">
        <v>1984</v>
      </c>
    </row>
    <row r="4184" spans="1:46" x14ac:dyDescent="0.25">
      <c r="A4184" t="str">
        <f>_xlfn.XLOOKUP(I4184,UTILIZADAS[Contacto1],UTILIZADAS[Source.Name],,0)</f>
        <v>Cobros Mayo</v>
      </c>
      <c r="B4184" s="18">
        <f>VLOOKUP(J4184,Ref!A:C,3,0)</f>
        <v>0</v>
      </c>
      <c r="C4184" s="18">
        <f>VLOOKUP(J4184,Ref!A:D,4,0)</f>
        <v>0</v>
      </c>
      <c r="D4184" s="18" t="str">
        <f t="shared" si="195"/>
        <v>04/may</v>
      </c>
      <c r="E4184" s="18">
        <f t="shared" si="196"/>
        <v>2</v>
      </c>
      <c r="F4184" s="18">
        <v>1</v>
      </c>
      <c r="G4184" s="18">
        <f t="shared" si="197"/>
        <v>0</v>
      </c>
      <c r="H4184" s="3">
        <v>46146.408101851855</v>
      </c>
      <c r="I4184">
        <v>68578388</v>
      </c>
      <c r="J4184">
        <v>6004</v>
      </c>
      <c r="K4184" t="s">
        <v>1983</v>
      </c>
      <c r="L4184" t="s">
        <v>1897</v>
      </c>
      <c r="M4184" t="s">
        <v>1970</v>
      </c>
      <c r="P4184">
        <v>998</v>
      </c>
      <c r="Q4184">
        <v>0</v>
      </c>
      <c r="S4184">
        <v>68578388</v>
      </c>
      <c r="AF4184" t="s">
        <v>1976</v>
      </c>
      <c r="AG4184" t="s">
        <v>1972</v>
      </c>
      <c r="AL4184">
        <v>165</v>
      </c>
      <c r="AM4184" t="s">
        <v>1979</v>
      </c>
      <c r="AN4184" t="s">
        <v>1977</v>
      </c>
      <c r="AO4184">
        <v>0</v>
      </c>
      <c r="AQ4184">
        <v>2257460</v>
      </c>
      <c r="AR4184" t="s">
        <v>1978</v>
      </c>
      <c r="AT4184" t="s">
        <v>1984</v>
      </c>
    </row>
    <row r="4185" spans="1:46" x14ac:dyDescent="0.25">
      <c r="A4185" t="str">
        <f>_xlfn.XLOOKUP(I4185,UTILIZADAS[Contacto1],UTILIZADAS[Source.Name],,0)</f>
        <v>Cobros Mayo</v>
      </c>
      <c r="B4185" s="18">
        <f>VLOOKUP(J4185,Ref!A:C,3,0)</f>
        <v>1</v>
      </c>
      <c r="C4185" s="18">
        <f>VLOOKUP(J4185,Ref!A:D,4,0)</f>
        <v>1</v>
      </c>
      <c r="D4185" s="18" t="str">
        <f t="shared" si="195"/>
        <v>12/may</v>
      </c>
      <c r="E4185" s="18">
        <f t="shared" si="196"/>
        <v>2</v>
      </c>
      <c r="F4185" s="18">
        <v>1</v>
      </c>
      <c r="G4185" s="18">
        <f t="shared" si="197"/>
        <v>1</v>
      </c>
      <c r="H4185" s="3">
        <v>46154.678784722222</v>
      </c>
      <c r="I4185">
        <v>68578388</v>
      </c>
      <c r="J4185">
        <v>6007</v>
      </c>
      <c r="K4185" t="s">
        <v>1983</v>
      </c>
      <c r="L4185" t="s">
        <v>1897</v>
      </c>
      <c r="M4185" t="s">
        <v>1970</v>
      </c>
      <c r="O4185">
        <v>368023750000</v>
      </c>
      <c r="P4185">
        <v>16018</v>
      </c>
      <c r="Q4185">
        <v>-4</v>
      </c>
      <c r="R4185">
        <v>1</v>
      </c>
      <c r="S4185">
        <v>68578388</v>
      </c>
      <c r="U4185" t="s">
        <v>5504</v>
      </c>
      <c r="W4185" t="s">
        <v>5505</v>
      </c>
      <c r="X4185">
        <v>368023750000</v>
      </c>
      <c r="Y4185" t="s">
        <v>65</v>
      </c>
      <c r="Z4185" t="s">
        <v>4619</v>
      </c>
      <c r="AF4185" t="s">
        <v>1976</v>
      </c>
      <c r="AG4185" t="s">
        <v>1972</v>
      </c>
      <c r="AL4185">
        <v>121</v>
      </c>
      <c r="AM4185" t="s">
        <v>1979</v>
      </c>
      <c r="AN4185" t="s">
        <v>1987</v>
      </c>
      <c r="AO4185">
        <v>0</v>
      </c>
      <c r="AQ4185">
        <v>2258523</v>
      </c>
      <c r="AR4185" t="s">
        <v>4605</v>
      </c>
      <c r="AS4185" t="s">
        <v>5883</v>
      </c>
      <c r="AT4185" t="s">
        <v>1898</v>
      </c>
    </row>
    <row r="4186" spans="1:46" x14ac:dyDescent="0.25">
      <c r="A4186" t="str">
        <f>_xlfn.XLOOKUP(I4186,UTILIZADAS[Contacto1],UTILIZADAS[Source.Name],,0)</f>
        <v>Cobros Abril Canal Fijo</v>
      </c>
      <c r="B4186" s="18">
        <f>VLOOKUP(J4186,Ref!A:C,3,0)</f>
        <v>0</v>
      </c>
      <c r="C4186" s="18">
        <f>VLOOKUP(J4186,Ref!A:D,4,0)</f>
        <v>0</v>
      </c>
      <c r="D4186" s="18" t="str">
        <f t="shared" si="195"/>
        <v>12/may</v>
      </c>
      <c r="E4186" s="18">
        <f t="shared" si="196"/>
        <v>4</v>
      </c>
      <c r="F4186" s="18">
        <v>1</v>
      </c>
      <c r="G4186" s="18">
        <f t="shared" si="197"/>
        <v>0</v>
      </c>
      <c r="H4186" s="3">
        <v>46154.6794212963</v>
      </c>
      <c r="I4186">
        <v>68587773</v>
      </c>
      <c r="J4186" t="s">
        <v>1967</v>
      </c>
      <c r="K4186" t="s">
        <v>1968</v>
      </c>
      <c r="L4186" t="s">
        <v>1969</v>
      </c>
      <c r="M4186" t="s">
        <v>1970</v>
      </c>
      <c r="O4186">
        <v>362008530000</v>
      </c>
      <c r="P4186">
        <v>16018</v>
      </c>
      <c r="Q4186">
        <v>-4</v>
      </c>
      <c r="R4186">
        <v>1</v>
      </c>
      <c r="S4186">
        <v>68587773</v>
      </c>
      <c r="U4186" t="s">
        <v>76</v>
      </c>
      <c r="W4186" t="s">
        <v>77</v>
      </c>
      <c r="X4186">
        <v>362008530000</v>
      </c>
      <c r="Y4186" t="s">
        <v>65</v>
      </c>
      <c r="Z4186" t="s">
        <v>66</v>
      </c>
      <c r="AF4186" t="s">
        <v>1976</v>
      </c>
      <c r="AG4186" t="s">
        <v>1972</v>
      </c>
      <c r="AL4186">
        <v>0</v>
      </c>
      <c r="AN4186" t="s">
        <v>1974</v>
      </c>
      <c r="AO4186">
        <v>0</v>
      </c>
      <c r="AQ4186">
        <v>2258524</v>
      </c>
      <c r="AR4186" t="s">
        <v>4605</v>
      </c>
      <c r="AS4186" t="s">
        <v>5883</v>
      </c>
      <c r="AT4186" t="s">
        <v>1975</v>
      </c>
    </row>
    <row r="4187" spans="1:46" x14ac:dyDescent="0.25">
      <c r="A4187" t="str">
        <f>_xlfn.XLOOKUP(I4187,UTILIZADAS[Contacto1],UTILIZADAS[Source.Name],,0)</f>
        <v>Cobros Abril Canal Fijo</v>
      </c>
      <c r="B4187" s="18">
        <f>VLOOKUP(J4187,Ref!A:C,3,0)</f>
        <v>0</v>
      </c>
      <c r="C4187" s="18">
        <f>VLOOKUP(J4187,Ref!A:D,4,0)</f>
        <v>0</v>
      </c>
      <c r="D4187" s="18" t="str">
        <f t="shared" si="195"/>
        <v>15/may</v>
      </c>
      <c r="E4187" s="18">
        <f t="shared" si="196"/>
        <v>4</v>
      </c>
      <c r="F4187" s="18">
        <v>1</v>
      </c>
      <c r="G4187" s="18">
        <f t="shared" si="197"/>
        <v>0</v>
      </c>
      <c r="H4187" s="3">
        <v>46157.405578703707</v>
      </c>
      <c r="I4187">
        <v>68587773</v>
      </c>
      <c r="J4187" t="s">
        <v>2021</v>
      </c>
      <c r="K4187" t="s">
        <v>1968</v>
      </c>
      <c r="L4187" t="s">
        <v>1969</v>
      </c>
      <c r="M4187" t="s">
        <v>1970</v>
      </c>
      <c r="O4187">
        <v>362008530000</v>
      </c>
      <c r="P4187">
        <v>16018</v>
      </c>
      <c r="Q4187">
        <v>-4</v>
      </c>
      <c r="R4187">
        <v>1</v>
      </c>
      <c r="S4187">
        <v>68587773</v>
      </c>
      <c r="U4187" t="s">
        <v>76</v>
      </c>
      <c r="W4187" t="s">
        <v>77</v>
      </c>
      <c r="X4187">
        <v>362008530000</v>
      </c>
      <c r="Y4187" t="s">
        <v>65</v>
      </c>
      <c r="Z4187" t="s">
        <v>66</v>
      </c>
      <c r="AF4187" t="s">
        <v>1976</v>
      </c>
      <c r="AG4187" t="s">
        <v>1972</v>
      </c>
      <c r="AL4187">
        <v>5</v>
      </c>
      <c r="AN4187" t="s">
        <v>1974</v>
      </c>
      <c r="AO4187">
        <v>0</v>
      </c>
      <c r="AQ4187">
        <v>2258524</v>
      </c>
      <c r="AR4187" t="s">
        <v>4605</v>
      </c>
      <c r="AS4187" t="s">
        <v>5883</v>
      </c>
      <c r="AT4187" t="s">
        <v>2022</v>
      </c>
    </row>
    <row r="4188" spans="1:46" x14ac:dyDescent="0.25">
      <c r="A4188" t="str">
        <f>_xlfn.XLOOKUP(I4188,UTILIZADAS[Contacto1],UTILIZADAS[Source.Name],,0)</f>
        <v>Cobros Abril Canal Fijo</v>
      </c>
      <c r="B4188" s="18">
        <f>VLOOKUP(J4188,Ref!A:C,3,0)</f>
        <v>0</v>
      </c>
      <c r="C4188" s="18">
        <f>VLOOKUP(J4188,Ref!A:D,4,0)</f>
        <v>0</v>
      </c>
      <c r="D4188" s="18" t="str">
        <f t="shared" si="195"/>
        <v>19/may</v>
      </c>
      <c r="E4188" s="18">
        <f t="shared" si="196"/>
        <v>4</v>
      </c>
      <c r="F4188" s="18">
        <v>1</v>
      </c>
      <c r="G4188" s="18">
        <f t="shared" si="197"/>
        <v>0</v>
      </c>
      <c r="H4188" s="3">
        <v>46161.431122685186</v>
      </c>
      <c r="I4188">
        <v>68587773</v>
      </c>
      <c r="J4188" t="s">
        <v>2021</v>
      </c>
      <c r="K4188" t="s">
        <v>1968</v>
      </c>
      <c r="L4188" t="s">
        <v>1969</v>
      </c>
      <c r="M4188" t="s">
        <v>1970</v>
      </c>
      <c r="O4188">
        <v>362008530000</v>
      </c>
      <c r="P4188">
        <v>16018</v>
      </c>
      <c r="Q4188">
        <v>-4</v>
      </c>
      <c r="R4188">
        <v>1</v>
      </c>
      <c r="S4188">
        <v>68587773</v>
      </c>
      <c r="U4188" t="s">
        <v>76</v>
      </c>
      <c r="W4188" t="s">
        <v>77</v>
      </c>
      <c r="X4188">
        <v>362008530000</v>
      </c>
      <c r="Y4188" t="s">
        <v>65</v>
      </c>
      <c r="Z4188" t="s">
        <v>66</v>
      </c>
      <c r="AF4188" t="s">
        <v>1976</v>
      </c>
      <c r="AG4188" t="s">
        <v>1972</v>
      </c>
      <c r="AL4188">
        <v>5</v>
      </c>
      <c r="AN4188" t="s">
        <v>1974</v>
      </c>
      <c r="AO4188">
        <v>0</v>
      </c>
      <c r="AQ4188">
        <v>2258524</v>
      </c>
      <c r="AR4188" t="s">
        <v>4605</v>
      </c>
      <c r="AS4188" t="s">
        <v>5883</v>
      </c>
      <c r="AT4188" t="s">
        <v>2022</v>
      </c>
    </row>
    <row r="4189" spans="1:46" x14ac:dyDescent="0.25">
      <c r="A4189" t="str">
        <f>_xlfn.XLOOKUP(I4189,UTILIZADAS[Contacto1],UTILIZADAS[Source.Name],,0)</f>
        <v>Cobros Abril Canal Fijo</v>
      </c>
      <c r="B4189" s="18">
        <f>VLOOKUP(J4189,Ref!A:C,3,0)</f>
        <v>1</v>
      </c>
      <c r="C4189" s="18">
        <f>VLOOKUP(J4189,Ref!A:D,4,0)</f>
        <v>1</v>
      </c>
      <c r="D4189" s="18" t="str">
        <f t="shared" si="195"/>
        <v>20/may</v>
      </c>
      <c r="E4189" s="18">
        <f t="shared" si="196"/>
        <v>4</v>
      </c>
      <c r="F4189" s="18">
        <v>1</v>
      </c>
      <c r="G4189" s="18">
        <f t="shared" si="197"/>
        <v>1</v>
      </c>
      <c r="H4189" s="3">
        <v>46162.640868055554</v>
      </c>
      <c r="I4189">
        <v>68587773</v>
      </c>
      <c r="J4189">
        <v>6003</v>
      </c>
      <c r="K4189" t="s">
        <v>1983</v>
      </c>
      <c r="L4189" t="s">
        <v>1897</v>
      </c>
      <c r="M4189" t="s">
        <v>1970</v>
      </c>
      <c r="O4189">
        <v>362008530000</v>
      </c>
      <c r="P4189">
        <v>16018</v>
      </c>
      <c r="Q4189">
        <v>-4</v>
      </c>
      <c r="R4189">
        <v>1</v>
      </c>
      <c r="S4189">
        <v>68587773</v>
      </c>
      <c r="U4189" t="s">
        <v>76</v>
      </c>
      <c r="W4189" t="s">
        <v>77</v>
      </c>
      <c r="X4189">
        <v>362008530000</v>
      </c>
      <c r="Y4189" t="s">
        <v>65</v>
      </c>
      <c r="Z4189" t="s">
        <v>66</v>
      </c>
      <c r="AF4189" t="s">
        <v>1976</v>
      </c>
      <c r="AG4189" t="s">
        <v>1972</v>
      </c>
      <c r="AL4189">
        <v>60</v>
      </c>
      <c r="AM4189" t="s">
        <v>1979</v>
      </c>
      <c r="AN4189" t="s">
        <v>1987</v>
      </c>
      <c r="AO4189">
        <v>0</v>
      </c>
      <c r="AQ4189">
        <v>2258524</v>
      </c>
      <c r="AR4189" t="s">
        <v>4605</v>
      </c>
      <c r="AS4189" t="s">
        <v>5883</v>
      </c>
      <c r="AT4189" t="s">
        <v>1892</v>
      </c>
    </row>
    <row r="4190" spans="1:46" x14ac:dyDescent="0.25">
      <c r="A4190" t="str">
        <f>_xlfn.XLOOKUP(I4190,UTILIZADAS[Contacto1],UTILIZADAS[Source.Name],,0)</f>
        <v>Cobros Abril Canal Fijo</v>
      </c>
      <c r="B4190" s="18">
        <f>VLOOKUP(J4190,Ref!A:C,3,0)</f>
        <v>1</v>
      </c>
      <c r="C4190" s="18">
        <f>VLOOKUP(J4190,Ref!A:D,4,0)</f>
        <v>1</v>
      </c>
      <c r="D4190" s="18" t="str">
        <f t="shared" si="195"/>
        <v>12/may</v>
      </c>
      <c r="E4190" s="18">
        <f t="shared" si="196"/>
        <v>1</v>
      </c>
      <c r="F4190" s="18">
        <v>1</v>
      </c>
      <c r="G4190" s="18">
        <f t="shared" si="197"/>
        <v>1</v>
      </c>
      <c r="H4190" s="3">
        <v>46154.681030092594</v>
      </c>
      <c r="I4190">
        <v>68588708</v>
      </c>
      <c r="J4190">
        <v>6003</v>
      </c>
      <c r="K4190" t="s">
        <v>1983</v>
      </c>
      <c r="L4190" t="s">
        <v>1897</v>
      </c>
      <c r="M4190" t="s">
        <v>1970</v>
      </c>
      <c r="O4190">
        <v>366000710000</v>
      </c>
      <c r="P4190">
        <v>16018</v>
      </c>
      <c r="Q4190">
        <v>-4</v>
      </c>
      <c r="R4190">
        <v>1</v>
      </c>
      <c r="S4190">
        <v>68588708</v>
      </c>
      <c r="U4190" t="s">
        <v>221</v>
      </c>
      <c r="W4190" t="s">
        <v>222</v>
      </c>
      <c r="X4190">
        <v>366000710000</v>
      </c>
      <c r="Y4190" t="s">
        <v>65</v>
      </c>
      <c r="Z4190" t="s">
        <v>66</v>
      </c>
      <c r="AF4190" t="s">
        <v>1976</v>
      </c>
      <c r="AG4190" t="s">
        <v>1972</v>
      </c>
      <c r="AL4190">
        <v>35</v>
      </c>
      <c r="AM4190" t="s">
        <v>1979</v>
      </c>
      <c r="AN4190" t="s">
        <v>1987</v>
      </c>
      <c r="AO4190">
        <v>0</v>
      </c>
      <c r="AQ4190">
        <v>2258525</v>
      </c>
      <c r="AR4190" t="s">
        <v>4605</v>
      </c>
      <c r="AS4190" t="s">
        <v>5883</v>
      </c>
      <c r="AT4190" t="s">
        <v>1892</v>
      </c>
    </row>
    <row r="4191" spans="1:46" x14ac:dyDescent="0.25">
      <c r="A4191" t="str">
        <f>_xlfn.XLOOKUP(I4191,UTILIZADAS[Contacto1],UTILIZADAS[Source.Name],,0)</f>
        <v>Cobros Abril Canal Fijo</v>
      </c>
      <c r="B4191" s="18">
        <f>VLOOKUP(J4191,Ref!A:C,3,0)</f>
        <v>1</v>
      </c>
      <c r="C4191" s="18">
        <f>VLOOKUP(J4191,Ref!A:D,4,0)</f>
        <v>1</v>
      </c>
      <c r="D4191" s="18" t="str">
        <f t="shared" si="195"/>
        <v>12/may</v>
      </c>
      <c r="E4191" s="18">
        <f t="shared" si="196"/>
        <v>1</v>
      </c>
      <c r="F4191" s="18">
        <v>1</v>
      </c>
      <c r="G4191" s="18">
        <f t="shared" si="197"/>
        <v>1</v>
      </c>
      <c r="H4191" s="3">
        <v>46154.683206018519</v>
      </c>
      <c r="I4191">
        <v>68593774</v>
      </c>
      <c r="J4191">
        <v>6003</v>
      </c>
      <c r="K4191" t="s">
        <v>1983</v>
      </c>
      <c r="L4191" t="s">
        <v>1897</v>
      </c>
      <c r="M4191" t="s">
        <v>1970</v>
      </c>
      <c r="O4191">
        <v>351373720000</v>
      </c>
      <c r="P4191">
        <v>16018</v>
      </c>
      <c r="Q4191">
        <v>-4</v>
      </c>
      <c r="R4191">
        <v>1</v>
      </c>
      <c r="S4191">
        <v>68593774</v>
      </c>
      <c r="U4191" t="s">
        <v>2299</v>
      </c>
      <c r="W4191" t="s">
        <v>1305</v>
      </c>
      <c r="X4191">
        <v>351373720000</v>
      </c>
      <c r="Y4191" t="s">
        <v>65</v>
      </c>
      <c r="Z4191" t="s">
        <v>66</v>
      </c>
      <c r="AF4191" t="s">
        <v>1976</v>
      </c>
      <c r="AG4191" t="s">
        <v>1972</v>
      </c>
      <c r="AL4191">
        <v>37</v>
      </c>
      <c r="AM4191" t="s">
        <v>1979</v>
      </c>
      <c r="AN4191" t="s">
        <v>1987</v>
      </c>
      <c r="AO4191">
        <v>0</v>
      </c>
      <c r="AQ4191">
        <v>2258526</v>
      </c>
      <c r="AR4191" t="s">
        <v>4605</v>
      </c>
      <c r="AS4191" t="s">
        <v>5883</v>
      </c>
      <c r="AT4191" t="s">
        <v>1892</v>
      </c>
    </row>
    <row r="4192" spans="1:46" x14ac:dyDescent="0.25">
      <c r="A4192" t="e">
        <f>_xlfn.XLOOKUP(I4192,UTILIZADAS[Contacto1],UTILIZADAS[Source.Name],,0)</f>
        <v>#N/A</v>
      </c>
      <c r="B4192" s="18">
        <f>VLOOKUP(J4192,Ref!A:C,3,0)</f>
        <v>0</v>
      </c>
      <c r="C4192" s="18">
        <f>VLOOKUP(J4192,Ref!A:D,4,0)</f>
        <v>0</v>
      </c>
      <c r="D4192" s="18" t="str">
        <f t="shared" si="195"/>
        <v>08/may</v>
      </c>
      <c r="E4192" s="18">
        <f t="shared" si="196"/>
        <v>2</v>
      </c>
      <c r="F4192" s="18">
        <v>1</v>
      </c>
      <c r="G4192" s="18">
        <f t="shared" si="197"/>
        <v>0</v>
      </c>
      <c r="H4192" s="3">
        <v>46150.749386574076</v>
      </c>
      <c r="I4192">
        <v>68594101</v>
      </c>
      <c r="J4192">
        <v>6004</v>
      </c>
      <c r="K4192" t="s">
        <v>1983</v>
      </c>
      <c r="L4192" t="s">
        <v>1897</v>
      </c>
      <c r="M4192" t="s">
        <v>1970</v>
      </c>
      <c r="O4192">
        <v>361001490000</v>
      </c>
      <c r="P4192">
        <v>16016</v>
      </c>
      <c r="Q4192">
        <v>-4</v>
      </c>
      <c r="R4192">
        <v>1</v>
      </c>
      <c r="S4192">
        <v>68594101</v>
      </c>
      <c r="U4192" t="s">
        <v>6230</v>
      </c>
      <c r="W4192" t="s">
        <v>5837</v>
      </c>
      <c r="X4192">
        <v>361001490000</v>
      </c>
      <c r="Y4192" t="s">
        <v>65</v>
      </c>
      <c r="Z4192" t="s">
        <v>66</v>
      </c>
      <c r="AF4192" t="s">
        <v>1976</v>
      </c>
      <c r="AG4192" t="s">
        <v>1972</v>
      </c>
      <c r="AL4192">
        <v>93</v>
      </c>
      <c r="AM4192" t="s">
        <v>1979</v>
      </c>
      <c r="AN4192" t="s">
        <v>1977</v>
      </c>
      <c r="AO4192">
        <v>0</v>
      </c>
      <c r="AQ4192">
        <v>2198772</v>
      </c>
      <c r="AR4192" t="s">
        <v>2020</v>
      </c>
      <c r="AS4192" t="s">
        <v>2020</v>
      </c>
      <c r="AT4192" t="s">
        <v>1984</v>
      </c>
    </row>
    <row r="4193" spans="1:46" x14ac:dyDescent="0.25">
      <c r="A4193" t="e">
        <f>_xlfn.XLOOKUP(I4193,UTILIZADAS[Contacto1],UTILIZADAS[Source.Name],,0)</f>
        <v>#N/A</v>
      </c>
      <c r="B4193" s="18">
        <f>VLOOKUP(J4193,Ref!A:C,3,0)</f>
        <v>1</v>
      </c>
      <c r="C4193" s="18">
        <f>VLOOKUP(J4193,Ref!A:D,4,0)</f>
        <v>0</v>
      </c>
      <c r="D4193" s="18" t="str">
        <f t="shared" si="195"/>
        <v>09/may</v>
      </c>
      <c r="E4193" s="18">
        <f t="shared" si="196"/>
        <v>2</v>
      </c>
      <c r="F4193" s="18">
        <v>1</v>
      </c>
      <c r="G4193" s="18">
        <f t="shared" si="197"/>
        <v>1</v>
      </c>
      <c r="H4193" s="3">
        <v>46151.398888888885</v>
      </c>
      <c r="I4193">
        <v>68594101</v>
      </c>
      <c r="J4193">
        <v>6000</v>
      </c>
      <c r="K4193" t="s">
        <v>1983</v>
      </c>
      <c r="L4193" t="s">
        <v>1897</v>
      </c>
      <c r="M4193" t="s">
        <v>1970</v>
      </c>
      <c r="O4193">
        <v>361001490000</v>
      </c>
      <c r="P4193">
        <v>16016</v>
      </c>
      <c r="Q4193">
        <v>-4</v>
      </c>
      <c r="R4193">
        <v>1</v>
      </c>
      <c r="S4193">
        <v>68594101</v>
      </c>
      <c r="U4193" t="s">
        <v>6230</v>
      </c>
      <c r="W4193" t="s">
        <v>5837</v>
      </c>
      <c r="X4193">
        <v>361001490000</v>
      </c>
      <c r="Y4193" t="s">
        <v>65</v>
      </c>
      <c r="Z4193" t="s">
        <v>66</v>
      </c>
      <c r="AF4193" t="s">
        <v>1976</v>
      </c>
      <c r="AG4193" t="s">
        <v>1972</v>
      </c>
      <c r="AL4193">
        <v>95</v>
      </c>
      <c r="AM4193" t="s">
        <v>1979</v>
      </c>
      <c r="AN4193" t="s">
        <v>1977</v>
      </c>
      <c r="AO4193">
        <v>0</v>
      </c>
      <c r="AQ4193">
        <v>2198772</v>
      </c>
      <c r="AR4193" t="s">
        <v>2020</v>
      </c>
      <c r="AS4193" t="s">
        <v>2020</v>
      </c>
      <c r="AT4193" t="s">
        <v>1895</v>
      </c>
    </row>
    <row r="4194" spans="1:46" x14ac:dyDescent="0.25">
      <c r="A4194" t="str">
        <f>_xlfn.XLOOKUP(I4194,UTILIZADAS[Contacto1],UTILIZADAS[Source.Name],,0)</f>
        <v>Cobros Mayo</v>
      </c>
      <c r="B4194" s="18">
        <f>VLOOKUP(J4194,Ref!A:C,3,0)</f>
        <v>0</v>
      </c>
      <c r="C4194" s="18">
        <f>VLOOKUP(J4194,Ref!A:D,4,0)</f>
        <v>0</v>
      </c>
      <c r="D4194" s="18" t="str">
        <f t="shared" si="195"/>
        <v>12/may</v>
      </c>
      <c r="E4194" s="18">
        <f t="shared" si="196"/>
        <v>1</v>
      </c>
      <c r="F4194" s="18">
        <v>1</v>
      </c>
      <c r="G4194" s="18">
        <f t="shared" si="197"/>
        <v>1</v>
      </c>
      <c r="H4194" s="3">
        <v>46154.684374999997</v>
      </c>
      <c r="I4194">
        <v>68594598</v>
      </c>
      <c r="J4194">
        <v>6004</v>
      </c>
      <c r="K4194" t="s">
        <v>1983</v>
      </c>
      <c r="L4194" t="s">
        <v>1897</v>
      </c>
      <c r="M4194" t="s">
        <v>1970</v>
      </c>
      <c r="O4194">
        <v>283011120000</v>
      </c>
      <c r="P4194">
        <v>16018</v>
      </c>
      <c r="Q4194">
        <v>-4</v>
      </c>
      <c r="R4194">
        <v>1</v>
      </c>
      <c r="S4194">
        <v>68594598</v>
      </c>
      <c r="U4194" t="s">
        <v>6231</v>
      </c>
      <c r="W4194" t="s">
        <v>5507</v>
      </c>
      <c r="X4194">
        <v>283011120000</v>
      </c>
      <c r="Y4194" t="s">
        <v>65</v>
      </c>
      <c r="Z4194" t="s">
        <v>4619</v>
      </c>
      <c r="AF4194" t="s">
        <v>1976</v>
      </c>
      <c r="AG4194" t="s">
        <v>1972</v>
      </c>
      <c r="AL4194">
        <v>132</v>
      </c>
      <c r="AM4194" t="s">
        <v>1979</v>
      </c>
      <c r="AN4194" t="s">
        <v>1987</v>
      </c>
      <c r="AO4194">
        <v>0</v>
      </c>
      <c r="AQ4194">
        <v>2258527</v>
      </c>
      <c r="AR4194" t="s">
        <v>4605</v>
      </c>
      <c r="AS4194" t="s">
        <v>5883</v>
      </c>
      <c r="AT4194" t="s">
        <v>1984</v>
      </c>
    </row>
    <row r="4195" spans="1:46" x14ac:dyDescent="0.25">
      <c r="A4195" t="str">
        <f>_xlfn.XLOOKUP(I4195,UTILIZADAS[Contacto1],UTILIZADAS[Source.Name],,0)</f>
        <v>Cobros Abril Canal Fijo</v>
      </c>
      <c r="B4195" s="18">
        <f>VLOOKUP(J4195,Ref!A:C,3,0)</f>
        <v>0</v>
      </c>
      <c r="C4195" s="18">
        <f>VLOOKUP(J4195,Ref!A:D,4,0)</f>
        <v>0</v>
      </c>
      <c r="D4195" s="18" t="str">
        <f t="shared" si="195"/>
        <v>12/may</v>
      </c>
      <c r="E4195" s="18">
        <f t="shared" si="196"/>
        <v>3</v>
      </c>
      <c r="F4195" s="18">
        <v>1</v>
      </c>
      <c r="G4195" s="18">
        <f t="shared" si="197"/>
        <v>0</v>
      </c>
      <c r="H4195" s="3">
        <v>46154.684675925928</v>
      </c>
      <c r="I4195">
        <v>68595161</v>
      </c>
      <c r="J4195" t="s">
        <v>2021</v>
      </c>
      <c r="K4195" t="s">
        <v>1968</v>
      </c>
      <c r="L4195" t="s">
        <v>1969</v>
      </c>
      <c r="M4195" t="s">
        <v>1970</v>
      </c>
      <c r="O4195">
        <v>355384430000</v>
      </c>
      <c r="P4195">
        <v>16018</v>
      </c>
      <c r="Q4195">
        <v>-4</v>
      </c>
      <c r="R4195">
        <v>1</v>
      </c>
      <c r="S4195">
        <v>68595161</v>
      </c>
      <c r="U4195" t="s">
        <v>5726</v>
      </c>
      <c r="W4195" t="s">
        <v>1198</v>
      </c>
      <c r="X4195">
        <v>355384430000</v>
      </c>
      <c r="Y4195" t="s">
        <v>65</v>
      </c>
      <c r="Z4195" t="s">
        <v>66</v>
      </c>
      <c r="AF4195" t="s">
        <v>1976</v>
      </c>
      <c r="AG4195" t="s">
        <v>1972</v>
      </c>
      <c r="AL4195">
        <v>5</v>
      </c>
      <c r="AN4195" t="s">
        <v>1974</v>
      </c>
      <c r="AO4195">
        <v>0</v>
      </c>
      <c r="AQ4195">
        <v>2258528</v>
      </c>
      <c r="AR4195" t="s">
        <v>4605</v>
      </c>
      <c r="AS4195" t="s">
        <v>5883</v>
      </c>
      <c r="AT4195" t="s">
        <v>2022</v>
      </c>
    </row>
    <row r="4196" spans="1:46" x14ac:dyDescent="0.25">
      <c r="A4196" t="str">
        <f>_xlfn.XLOOKUP(I4196,UTILIZADAS[Contacto1],UTILIZADAS[Source.Name],,0)</f>
        <v>Cobros Abril Canal Fijo</v>
      </c>
      <c r="B4196" s="18">
        <f>VLOOKUP(J4196,Ref!A:C,3,0)</f>
        <v>0</v>
      </c>
      <c r="C4196" s="18">
        <f>VLOOKUP(J4196,Ref!A:D,4,0)</f>
        <v>0</v>
      </c>
      <c r="D4196" s="18" t="str">
        <f t="shared" si="195"/>
        <v>15/may</v>
      </c>
      <c r="E4196" s="18">
        <f t="shared" si="196"/>
        <v>3</v>
      </c>
      <c r="F4196" s="18">
        <v>1</v>
      </c>
      <c r="G4196" s="18">
        <f t="shared" si="197"/>
        <v>0</v>
      </c>
      <c r="H4196" s="3">
        <v>46157.40587962963</v>
      </c>
      <c r="I4196">
        <v>68595161</v>
      </c>
      <c r="J4196" t="s">
        <v>2021</v>
      </c>
      <c r="K4196" t="s">
        <v>1968</v>
      </c>
      <c r="L4196" t="s">
        <v>1969</v>
      </c>
      <c r="M4196" t="s">
        <v>1970</v>
      </c>
      <c r="O4196">
        <v>355384430000</v>
      </c>
      <c r="P4196">
        <v>16018</v>
      </c>
      <c r="Q4196">
        <v>-4</v>
      </c>
      <c r="R4196">
        <v>1</v>
      </c>
      <c r="S4196">
        <v>68595161</v>
      </c>
      <c r="U4196" t="s">
        <v>5726</v>
      </c>
      <c r="W4196" t="s">
        <v>1198</v>
      </c>
      <c r="X4196">
        <v>355384430000</v>
      </c>
      <c r="Y4196" t="s">
        <v>65</v>
      </c>
      <c r="Z4196" t="s">
        <v>66</v>
      </c>
      <c r="AF4196" t="s">
        <v>1976</v>
      </c>
      <c r="AG4196" t="s">
        <v>1972</v>
      </c>
      <c r="AL4196">
        <v>5</v>
      </c>
      <c r="AN4196" t="s">
        <v>1974</v>
      </c>
      <c r="AO4196">
        <v>0</v>
      </c>
      <c r="AQ4196">
        <v>2258528</v>
      </c>
      <c r="AR4196" t="s">
        <v>4605</v>
      </c>
      <c r="AS4196" t="s">
        <v>5883</v>
      </c>
      <c r="AT4196" t="s">
        <v>2022</v>
      </c>
    </row>
    <row r="4197" spans="1:46" x14ac:dyDescent="0.25">
      <c r="A4197" t="str">
        <f>_xlfn.XLOOKUP(I4197,UTILIZADAS[Contacto1],UTILIZADAS[Source.Name],,0)</f>
        <v>Cobros Abril Canal Fijo</v>
      </c>
      <c r="B4197" s="18">
        <f>VLOOKUP(J4197,Ref!A:C,3,0)</f>
        <v>1</v>
      </c>
      <c r="C4197" s="18">
        <f>VLOOKUP(J4197,Ref!A:D,4,0)</f>
        <v>1</v>
      </c>
      <c r="D4197" s="18" t="str">
        <f t="shared" si="195"/>
        <v>19/may</v>
      </c>
      <c r="E4197" s="18">
        <f t="shared" si="196"/>
        <v>3</v>
      </c>
      <c r="F4197" s="18">
        <v>1</v>
      </c>
      <c r="G4197" s="18">
        <f t="shared" si="197"/>
        <v>1</v>
      </c>
      <c r="H4197" s="3">
        <v>46161.431967592594</v>
      </c>
      <c r="I4197">
        <v>68595161</v>
      </c>
      <c r="J4197">
        <v>6003</v>
      </c>
      <c r="K4197" t="s">
        <v>1983</v>
      </c>
      <c r="L4197" t="s">
        <v>1897</v>
      </c>
      <c r="M4197" t="s">
        <v>1970</v>
      </c>
      <c r="O4197">
        <v>355384430000</v>
      </c>
      <c r="P4197">
        <v>16018</v>
      </c>
      <c r="Q4197">
        <v>-4</v>
      </c>
      <c r="R4197">
        <v>1</v>
      </c>
      <c r="S4197">
        <v>68595161</v>
      </c>
      <c r="U4197" t="s">
        <v>5726</v>
      </c>
      <c r="W4197" t="s">
        <v>1198</v>
      </c>
      <c r="X4197">
        <v>355384430000</v>
      </c>
      <c r="Y4197" t="s">
        <v>65</v>
      </c>
      <c r="Z4197" t="s">
        <v>66</v>
      </c>
      <c r="AF4197" t="s">
        <v>1976</v>
      </c>
      <c r="AG4197" t="s">
        <v>1972</v>
      </c>
      <c r="AL4197">
        <v>96</v>
      </c>
      <c r="AM4197" t="s">
        <v>1979</v>
      </c>
      <c r="AN4197" t="s">
        <v>1987</v>
      </c>
      <c r="AO4197">
        <v>0</v>
      </c>
      <c r="AQ4197">
        <v>2258528</v>
      </c>
      <c r="AR4197" t="s">
        <v>4605</v>
      </c>
      <c r="AS4197" t="s">
        <v>5883</v>
      </c>
      <c r="AT4197" t="s">
        <v>1892</v>
      </c>
    </row>
    <row r="4198" spans="1:46" x14ac:dyDescent="0.25">
      <c r="A4198" t="str">
        <f>_xlfn.XLOOKUP(I4198,UTILIZADAS[Contacto1],UTILIZADAS[Source.Name],,0)</f>
        <v>Cobros Abril Canal Fijo</v>
      </c>
      <c r="B4198" s="18">
        <f>VLOOKUP(J4198,Ref!A:C,3,0)</f>
        <v>0</v>
      </c>
      <c r="C4198" s="18">
        <f>VLOOKUP(J4198,Ref!A:D,4,0)</f>
        <v>0</v>
      </c>
      <c r="D4198" s="18" t="str">
        <f t="shared" si="195"/>
        <v>12/may</v>
      </c>
      <c r="E4198" s="18">
        <f t="shared" si="196"/>
        <v>4</v>
      </c>
      <c r="F4198" s="18">
        <v>1</v>
      </c>
      <c r="G4198" s="18">
        <f t="shared" si="197"/>
        <v>0</v>
      </c>
      <c r="H4198" s="3">
        <v>46154.685902777775</v>
      </c>
      <c r="I4198">
        <v>68603659</v>
      </c>
      <c r="J4198" t="s">
        <v>2021</v>
      </c>
      <c r="K4198" t="s">
        <v>1968</v>
      </c>
      <c r="L4198" t="s">
        <v>1969</v>
      </c>
      <c r="M4198" t="s">
        <v>1970</v>
      </c>
      <c r="O4198">
        <v>369034530000</v>
      </c>
      <c r="P4198">
        <v>16018</v>
      </c>
      <c r="Q4198">
        <v>-4</v>
      </c>
      <c r="R4198">
        <v>1</v>
      </c>
      <c r="S4198">
        <v>68603659</v>
      </c>
      <c r="U4198" t="s">
        <v>2471</v>
      </c>
      <c r="W4198" t="s">
        <v>4059</v>
      </c>
      <c r="X4198">
        <v>369034530000</v>
      </c>
      <c r="Y4198" t="s">
        <v>65</v>
      </c>
      <c r="Z4198" t="s">
        <v>66</v>
      </c>
      <c r="AF4198" t="s">
        <v>1976</v>
      </c>
      <c r="AG4198" t="s">
        <v>1972</v>
      </c>
      <c r="AL4198">
        <v>5</v>
      </c>
      <c r="AN4198" t="s">
        <v>1974</v>
      </c>
      <c r="AO4198">
        <v>0</v>
      </c>
      <c r="AQ4198">
        <v>2258529</v>
      </c>
      <c r="AR4198" t="s">
        <v>4605</v>
      </c>
      <c r="AS4198" t="s">
        <v>5883</v>
      </c>
      <c r="AT4198" t="s">
        <v>2022</v>
      </c>
    </row>
    <row r="4199" spans="1:46" x14ac:dyDescent="0.25">
      <c r="A4199" t="str">
        <f>_xlfn.XLOOKUP(I4199,UTILIZADAS[Contacto1],UTILIZADAS[Source.Name],,0)</f>
        <v>Cobros Abril Canal Fijo</v>
      </c>
      <c r="B4199" s="18">
        <f>VLOOKUP(J4199,Ref!A:C,3,0)</f>
        <v>0</v>
      </c>
      <c r="C4199" s="18">
        <f>VLOOKUP(J4199,Ref!A:D,4,0)</f>
        <v>0</v>
      </c>
      <c r="D4199" s="18" t="str">
        <f t="shared" si="195"/>
        <v>15/may</v>
      </c>
      <c r="E4199" s="18">
        <f t="shared" si="196"/>
        <v>4</v>
      </c>
      <c r="F4199" s="18">
        <v>1</v>
      </c>
      <c r="G4199" s="18">
        <f t="shared" si="197"/>
        <v>0</v>
      </c>
      <c r="H4199" s="3">
        <v>46157.405960648146</v>
      </c>
      <c r="I4199">
        <v>68603659</v>
      </c>
      <c r="J4199" t="s">
        <v>1967</v>
      </c>
      <c r="K4199" t="s">
        <v>1968</v>
      </c>
      <c r="L4199" t="s">
        <v>1969</v>
      </c>
      <c r="M4199" t="s">
        <v>1970</v>
      </c>
      <c r="O4199">
        <v>369034530000</v>
      </c>
      <c r="P4199">
        <v>16018</v>
      </c>
      <c r="Q4199">
        <v>-4</v>
      </c>
      <c r="R4199">
        <v>1</v>
      </c>
      <c r="S4199">
        <v>68603659</v>
      </c>
      <c r="U4199" t="s">
        <v>2471</v>
      </c>
      <c r="W4199" t="s">
        <v>4059</v>
      </c>
      <c r="X4199">
        <v>369034530000</v>
      </c>
      <c r="Y4199" t="s">
        <v>65</v>
      </c>
      <c r="Z4199" t="s">
        <v>66</v>
      </c>
      <c r="AF4199" t="s">
        <v>1976</v>
      </c>
      <c r="AG4199" t="s">
        <v>1972</v>
      </c>
      <c r="AL4199">
        <v>0</v>
      </c>
      <c r="AN4199" t="s">
        <v>1974</v>
      </c>
      <c r="AO4199">
        <v>0</v>
      </c>
      <c r="AQ4199">
        <v>2258529</v>
      </c>
      <c r="AR4199" t="s">
        <v>4605</v>
      </c>
      <c r="AS4199" t="s">
        <v>5883</v>
      </c>
      <c r="AT4199" t="s">
        <v>1975</v>
      </c>
    </row>
    <row r="4200" spans="1:46" x14ac:dyDescent="0.25">
      <c r="A4200" t="str">
        <f>_xlfn.XLOOKUP(I4200,UTILIZADAS[Contacto1],UTILIZADAS[Source.Name],,0)</f>
        <v>Cobros Abril Canal Fijo</v>
      </c>
      <c r="B4200" s="18">
        <f>VLOOKUP(J4200,Ref!A:C,3,0)</f>
        <v>0</v>
      </c>
      <c r="C4200" s="18">
        <f>VLOOKUP(J4200,Ref!A:D,4,0)</f>
        <v>0</v>
      </c>
      <c r="D4200" s="18" t="str">
        <f t="shared" si="195"/>
        <v>19/may</v>
      </c>
      <c r="E4200" s="18">
        <f t="shared" si="196"/>
        <v>4</v>
      </c>
      <c r="F4200" s="18">
        <v>1</v>
      </c>
      <c r="G4200" s="18">
        <f t="shared" si="197"/>
        <v>0</v>
      </c>
      <c r="H4200" s="3">
        <v>46161.432824074072</v>
      </c>
      <c r="I4200">
        <v>68603659</v>
      </c>
      <c r="J4200" t="s">
        <v>2021</v>
      </c>
      <c r="K4200" t="s">
        <v>1968</v>
      </c>
      <c r="L4200" t="s">
        <v>1969</v>
      </c>
      <c r="M4200" t="s">
        <v>1970</v>
      </c>
      <c r="O4200">
        <v>369034530000</v>
      </c>
      <c r="P4200">
        <v>16018</v>
      </c>
      <c r="Q4200">
        <v>-4</v>
      </c>
      <c r="R4200">
        <v>1</v>
      </c>
      <c r="S4200">
        <v>68603659</v>
      </c>
      <c r="U4200" t="s">
        <v>2471</v>
      </c>
      <c r="W4200" t="s">
        <v>4059</v>
      </c>
      <c r="X4200">
        <v>369034530000</v>
      </c>
      <c r="Y4200" t="s">
        <v>65</v>
      </c>
      <c r="Z4200" t="s">
        <v>66</v>
      </c>
      <c r="AF4200" t="s">
        <v>1976</v>
      </c>
      <c r="AG4200" t="s">
        <v>1972</v>
      </c>
      <c r="AL4200">
        <v>5</v>
      </c>
      <c r="AN4200" t="s">
        <v>1974</v>
      </c>
      <c r="AO4200">
        <v>0</v>
      </c>
      <c r="AQ4200">
        <v>2258529</v>
      </c>
      <c r="AR4200" t="s">
        <v>4605</v>
      </c>
      <c r="AS4200" t="s">
        <v>5883</v>
      </c>
      <c r="AT4200" t="s">
        <v>2022</v>
      </c>
    </row>
    <row r="4201" spans="1:46" x14ac:dyDescent="0.25">
      <c r="A4201" t="str">
        <f>_xlfn.XLOOKUP(I4201,UTILIZADAS[Contacto1],UTILIZADAS[Source.Name],,0)</f>
        <v>Cobros Abril Canal Fijo</v>
      </c>
      <c r="B4201" s="18">
        <f>VLOOKUP(J4201,Ref!A:C,3,0)</f>
        <v>1</v>
      </c>
      <c r="C4201" s="18">
        <f>VLOOKUP(J4201,Ref!A:D,4,0)</f>
        <v>1</v>
      </c>
      <c r="D4201" s="18" t="str">
        <f t="shared" si="195"/>
        <v>20/may</v>
      </c>
      <c r="E4201" s="18">
        <f t="shared" si="196"/>
        <v>4</v>
      </c>
      <c r="F4201" s="18">
        <v>1</v>
      </c>
      <c r="G4201" s="18">
        <f t="shared" si="197"/>
        <v>1</v>
      </c>
      <c r="H4201" s="3">
        <v>46162.642638888887</v>
      </c>
      <c r="I4201">
        <v>68603659</v>
      </c>
      <c r="J4201">
        <v>6007</v>
      </c>
      <c r="K4201" t="s">
        <v>1983</v>
      </c>
      <c r="L4201" t="s">
        <v>1897</v>
      </c>
      <c r="M4201" t="s">
        <v>1970</v>
      </c>
      <c r="O4201">
        <v>369034530000</v>
      </c>
      <c r="P4201">
        <v>16018</v>
      </c>
      <c r="Q4201">
        <v>-4</v>
      </c>
      <c r="R4201">
        <v>1</v>
      </c>
      <c r="S4201">
        <v>68603659</v>
      </c>
      <c r="U4201" t="s">
        <v>2471</v>
      </c>
      <c r="W4201" t="s">
        <v>4059</v>
      </c>
      <c r="X4201">
        <v>369034530000</v>
      </c>
      <c r="Y4201" t="s">
        <v>65</v>
      </c>
      <c r="Z4201" t="s">
        <v>66</v>
      </c>
      <c r="AF4201" t="s">
        <v>1976</v>
      </c>
      <c r="AG4201" t="s">
        <v>1972</v>
      </c>
      <c r="AL4201">
        <v>349</v>
      </c>
      <c r="AM4201" t="s">
        <v>1979</v>
      </c>
      <c r="AN4201" t="s">
        <v>1987</v>
      </c>
      <c r="AO4201">
        <v>0</v>
      </c>
      <c r="AQ4201">
        <v>2258529</v>
      </c>
      <c r="AR4201" t="s">
        <v>4605</v>
      </c>
      <c r="AS4201" t="s">
        <v>5883</v>
      </c>
      <c r="AT4201" t="s">
        <v>1898</v>
      </c>
    </row>
    <row r="4202" spans="1:46" x14ac:dyDescent="0.25">
      <c r="A4202" t="str">
        <f>_xlfn.XLOOKUP(I4202,UTILIZADAS[Contacto1],UTILIZADAS[Source.Name],,0)</f>
        <v>Cobros Abril Canal Fijo</v>
      </c>
      <c r="B4202" s="18">
        <f>VLOOKUP(J4202,Ref!A:C,3,0)</f>
        <v>1</v>
      </c>
      <c r="C4202" s="18">
        <f>VLOOKUP(J4202,Ref!A:D,4,0)</f>
        <v>0</v>
      </c>
      <c r="D4202" s="18" t="str">
        <f t="shared" si="195"/>
        <v>04/may</v>
      </c>
      <c r="E4202" s="18">
        <f t="shared" si="196"/>
        <v>3</v>
      </c>
      <c r="F4202" s="18">
        <v>1</v>
      </c>
      <c r="G4202" s="18">
        <f t="shared" si="197"/>
        <v>0</v>
      </c>
      <c r="H4202" s="3">
        <v>46146.444328703707</v>
      </c>
      <c r="I4202">
        <v>68612220</v>
      </c>
      <c r="J4202">
        <v>6000</v>
      </c>
      <c r="K4202" t="s">
        <v>1983</v>
      </c>
      <c r="L4202" t="s">
        <v>1897</v>
      </c>
      <c r="M4202" t="s">
        <v>1970</v>
      </c>
      <c r="O4202">
        <v>352368230000</v>
      </c>
      <c r="P4202">
        <v>16017</v>
      </c>
      <c r="Q4202">
        <v>-4</v>
      </c>
      <c r="R4202">
        <v>1</v>
      </c>
      <c r="S4202">
        <v>68612220</v>
      </c>
      <c r="U4202" t="s">
        <v>4560</v>
      </c>
      <c r="W4202" t="s">
        <v>466</v>
      </c>
      <c r="X4202" t="s">
        <v>2551</v>
      </c>
      <c r="Y4202" t="s">
        <v>65</v>
      </c>
      <c r="Z4202">
        <v>352368230000</v>
      </c>
      <c r="AF4202" t="s">
        <v>1976</v>
      </c>
      <c r="AG4202" t="s">
        <v>1972</v>
      </c>
      <c r="AI4202" t="s">
        <v>3648</v>
      </c>
      <c r="AK4202" t="s">
        <v>4561</v>
      </c>
      <c r="AL4202">
        <v>127</v>
      </c>
      <c r="AM4202" t="s">
        <v>1979</v>
      </c>
      <c r="AN4202" t="s">
        <v>1987</v>
      </c>
      <c r="AO4202">
        <v>0</v>
      </c>
      <c r="AQ4202">
        <v>2252745</v>
      </c>
      <c r="AR4202" t="s">
        <v>2241</v>
      </c>
      <c r="AS4202" t="s">
        <v>4163</v>
      </c>
      <c r="AT4202" t="s">
        <v>1895</v>
      </c>
    </row>
    <row r="4203" spans="1:46" x14ac:dyDescent="0.25">
      <c r="A4203" t="str">
        <f>_xlfn.XLOOKUP(I4203,UTILIZADAS[Contacto1],UTILIZADAS[Source.Name],,0)</f>
        <v>Cobros Abril Canal Fijo</v>
      </c>
      <c r="B4203" s="18">
        <f>VLOOKUP(J4203,Ref!A:C,3,0)</f>
        <v>0</v>
      </c>
      <c r="C4203" s="18">
        <f>VLOOKUP(J4203,Ref!A:D,4,0)</f>
        <v>0</v>
      </c>
      <c r="D4203" s="18" t="str">
        <f t="shared" si="195"/>
        <v>12/may</v>
      </c>
      <c r="E4203" s="18">
        <f t="shared" si="196"/>
        <v>3</v>
      </c>
      <c r="F4203" s="18">
        <v>1</v>
      </c>
      <c r="G4203" s="18">
        <f t="shared" si="197"/>
        <v>0</v>
      </c>
      <c r="H4203" s="3">
        <v>46154.68645833333</v>
      </c>
      <c r="I4203">
        <v>68612220</v>
      </c>
      <c r="J4203" t="s">
        <v>1986</v>
      </c>
      <c r="K4203" t="s">
        <v>1983</v>
      </c>
      <c r="L4203" t="s">
        <v>1897</v>
      </c>
      <c r="M4203" t="s">
        <v>1970</v>
      </c>
      <c r="O4203">
        <v>352368230000</v>
      </c>
      <c r="P4203">
        <v>16018</v>
      </c>
      <c r="Q4203">
        <v>-4</v>
      </c>
      <c r="R4203">
        <v>1</v>
      </c>
      <c r="S4203">
        <v>68612220</v>
      </c>
      <c r="U4203" t="s">
        <v>4560</v>
      </c>
      <c r="W4203" t="s">
        <v>466</v>
      </c>
      <c r="X4203">
        <v>352368230000</v>
      </c>
      <c r="Y4203" t="s">
        <v>65</v>
      </c>
      <c r="Z4203" t="s">
        <v>597</v>
      </c>
      <c r="AF4203" t="s">
        <v>1976</v>
      </c>
      <c r="AG4203" t="s">
        <v>1972</v>
      </c>
      <c r="AK4203" t="s">
        <v>4561</v>
      </c>
      <c r="AL4203">
        <v>185</v>
      </c>
      <c r="AM4203" t="s">
        <v>1979</v>
      </c>
      <c r="AN4203" t="s">
        <v>1987</v>
      </c>
      <c r="AO4203">
        <v>0</v>
      </c>
      <c r="AQ4203">
        <v>2258530</v>
      </c>
      <c r="AR4203" t="s">
        <v>4605</v>
      </c>
      <c r="AS4203" t="s">
        <v>5883</v>
      </c>
      <c r="AT4203" t="s">
        <v>1988</v>
      </c>
    </row>
    <row r="4204" spans="1:46" x14ac:dyDescent="0.25">
      <c r="A4204" t="str">
        <f>_xlfn.XLOOKUP(I4204,UTILIZADAS[Contacto1],UTILIZADAS[Source.Name],,0)</f>
        <v>Cobros Abril Canal Fijo</v>
      </c>
      <c r="B4204" s="18">
        <f>VLOOKUP(J4204,Ref!A:C,3,0)</f>
        <v>1</v>
      </c>
      <c r="C4204" s="18">
        <f>VLOOKUP(J4204,Ref!A:D,4,0)</f>
        <v>1</v>
      </c>
      <c r="D4204" s="18" t="str">
        <f t="shared" si="195"/>
        <v>16/may</v>
      </c>
      <c r="E4204" s="18">
        <f t="shared" si="196"/>
        <v>3</v>
      </c>
      <c r="F4204" s="18">
        <v>1</v>
      </c>
      <c r="G4204" s="18">
        <f t="shared" si="197"/>
        <v>1</v>
      </c>
      <c r="H4204" s="3">
        <v>46158.502581018518</v>
      </c>
      <c r="I4204">
        <v>68612220</v>
      </c>
      <c r="J4204">
        <v>6007</v>
      </c>
      <c r="K4204" t="s">
        <v>1983</v>
      </c>
      <c r="L4204" t="s">
        <v>1897</v>
      </c>
      <c r="M4204" t="s">
        <v>1970</v>
      </c>
      <c r="O4204">
        <v>352368230000</v>
      </c>
      <c r="P4204">
        <v>16018</v>
      </c>
      <c r="Q4204">
        <v>-4</v>
      </c>
      <c r="R4204">
        <v>1</v>
      </c>
      <c r="S4204">
        <v>68612220</v>
      </c>
      <c r="U4204" t="s">
        <v>4560</v>
      </c>
      <c r="W4204" t="s">
        <v>466</v>
      </c>
      <c r="X4204">
        <v>352368230000</v>
      </c>
      <c r="Y4204" t="s">
        <v>65</v>
      </c>
      <c r="Z4204" t="s">
        <v>597</v>
      </c>
      <c r="AF4204" t="s">
        <v>1976</v>
      </c>
      <c r="AG4204" t="s">
        <v>1972</v>
      </c>
      <c r="AK4204" t="s">
        <v>4561</v>
      </c>
      <c r="AL4204">
        <v>16</v>
      </c>
      <c r="AM4204" t="s">
        <v>1979</v>
      </c>
      <c r="AN4204" t="s">
        <v>1987</v>
      </c>
      <c r="AO4204">
        <v>0</v>
      </c>
      <c r="AQ4204">
        <v>2258530</v>
      </c>
      <c r="AR4204" t="s">
        <v>4605</v>
      </c>
      <c r="AS4204" t="s">
        <v>5883</v>
      </c>
      <c r="AT4204" t="s">
        <v>1898</v>
      </c>
    </row>
    <row r="4205" spans="1:46" x14ac:dyDescent="0.25">
      <c r="A4205" t="str">
        <f>_xlfn.XLOOKUP(I4205,UTILIZADAS[Contacto1],UTILIZADAS[Source.Name],,0)</f>
        <v>Cobros Mayo</v>
      </c>
      <c r="B4205" s="18">
        <f>VLOOKUP(J4205,Ref!A:C,3,0)</f>
        <v>0</v>
      </c>
      <c r="C4205" s="18">
        <f>VLOOKUP(J4205,Ref!A:D,4,0)</f>
        <v>0</v>
      </c>
      <c r="D4205" s="18" t="str">
        <f t="shared" si="195"/>
        <v>12/may</v>
      </c>
      <c r="E4205" s="18">
        <f t="shared" si="196"/>
        <v>3</v>
      </c>
      <c r="F4205" s="18">
        <v>1</v>
      </c>
      <c r="G4205" s="18">
        <f t="shared" si="197"/>
        <v>0</v>
      </c>
      <c r="H4205" s="3">
        <v>46154.687175925923</v>
      </c>
      <c r="I4205">
        <v>68616236</v>
      </c>
      <c r="J4205" t="s">
        <v>2021</v>
      </c>
      <c r="K4205" t="s">
        <v>1968</v>
      </c>
      <c r="L4205" t="s">
        <v>1969</v>
      </c>
      <c r="M4205" t="s">
        <v>1970</v>
      </c>
      <c r="O4205">
        <v>192020960000</v>
      </c>
      <c r="P4205">
        <v>16018</v>
      </c>
      <c r="Q4205">
        <v>-4</v>
      </c>
      <c r="R4205">
        <v>1</v>
      </c>
      <c r="S4205">
        <v>68616236</v>
      </c>
      <c r="U4205" t="s">
        <v>5508</v>
      </c>
      <c r="W4205" t="s">
        <v>5509</v>
      </c>
      <c r="X4205">
        <v>192020960000</v>
      </c>
      <c r="Y4205" t="s">
        <v>65</v>
      </c>
      <c r="Z4205" t="s">
        <v>66</v>
      </c>
      <c r="AF4205" t="s">
        <v>1976</v>
      </c>
      <c r="AG4205" t="s">
        <v>1972</v>
      </c>
      <c r="AL4205">
        <v>5</v>
      </c>
      <c r="AN4205" t="s">
        <v>1974</v>
      </c>
      <c r="AO4205">
        <v>0</v>
      </c>
      <c r="AQ4205">
        <v>2258531</v>
      </c>
      <c r="AR4205" t="s">
        <v>4605</v>
      </c>
      <c r="AS4205" t="s">
        <v>5883</v>
      </c>
      <c r="AT4205" t="s">
        <v>2022</v>
      </c>
    </row>
    <row r="4206" spans="1:46" x14ac:dyDescent="0.25">
      <c r="A4206" t="str">
        <f>_xlfn.XLOOKUP(I4206,UTILIZADAS[Contacto1],UTILIZADAS[Source.Name],,0)</f>
        <v>Cobros Mayo</v>
      </c>
      <c r="B4206" s="18">
        <f>VLOOKUP(J4206,Ref!A:C,3,0)</f>
        <v>0</v>
      </c>
      <c r="C4206" s="18">
        <f>VLOOKUP(J4206,Ref!A:D,4,0)</f>
        <v>0</v>
      </c>
      <c r="D4206" s="18" t="str">
        <f t="shared" si="195"/>
        <v>15/may</v>
      </c>
      <c r="E4206" s="18">
        <f t="shared" si="196"/>
        <v>3</v>
      </c>
      <c r="F4206" s="18">
        <v>1</v>
      </c>
      <c r="G4206" s="18">
        <f t="shared" si="197"/>
        <v>0</v>
      </c>
      <c r="H4206" s="3">
        <v>46157.406261574077</v>
      </c>
      <c r="I4206">
        <v>68616236</v>
      </c>
      <c r="J4206" t="s">
        <v>2021</v>
      </c>
      <c r="K4206" t="s">
        <v>1968</v>
      </c>
      <c r="L4206" t="s">
        <v>1969</v>
      </c>
      <c r="M4206" t="s">
        <v>1970</v>
      </c>
      <c r="O4206">
        <v>192020960000</v>
      </c>
      <c r="P4206">
        <v>16018</v>
      </c>
      <c r="Q4206">
        <v>-4</v>
      </c>
      <c r="R4206">
        <v>1</v>
      </c>
      <c r="S4206">
        <v>68616236</v>
      </c>
      <c r="U4206" t="s">
        <v>5508</v>
      </c>
      <c r="W4206" t="s">
        <v>5509</v>
      </c>
      <c r="X4206">
        <v>192020960000</v>
      </c>
      <c r="Y4206" t="s">
        <v>65</v>
      </c>
      <c r="Z4206" t="s">
        <v>66</v>
      </c>
      <c r="AF4206" t="s">
        <v>1976</v>
      </c>
      <c r="AG4206" t="s">
        <v>1972</v>
      </c>
      <c r="AL4206">
        <v>5</v>
      </c>
      <c r="AN4206" t="s">
        <v>1974</v>
      </c>
      <c r="AO4206">
        <v>0</v>
      </c>
      <c r="AQ4206">
        <v>2258531</v>
      </c>
      <c r="AR4206" t="s">
        <v>4605</v>
      </c>
      <c r="AS4206" t="s">
        <v>5883</v>
      </c>
      <c r="AT4206" t="s">
        <v>2022</v>
      </c>
    </row>
    <row r="4207" spans="1:46" x14ac:dyDescent="0.25">
      <c r="A4207" t="str">
        <f>_xlfn.XLOOKUP(I4207,UTILIZADAS[Contacto1],UTILIZADAS[Source.Name],,0)</f>
        <v>Cobros Mayo</v>
      </c>
      <c r="B4207" s="18">
        <f>VLOOKUP(J4207,Ref!A:C,3,0)</f>
        <v>0</v>
      </c>
      <c r="C4207" s="18">
        <f>VLOOKUP(J4207,Ref!A:D,4,0)</f>
        <v>0</v>
      </c>
      <c r="D4207" s="18" t="str">
        <f t="shared" si="195"/>
        <v>19/may</v>
      </c>
      <c r="E4207" s="18">
        <f t="shared" si="196"/>
        <v>3</v>
      </c>
      <c r="F4207" s="18">
        <v>1</v>
      </c>
      <c r="G4207" s="18">
        <f t="shared" si="197"/>
        <v>1</v>
      </c>
      <c r="H4207" s="3">
        <v>46161.433275462965</v>
      </c>
      <c r="I4207">
        <v>68616236</v>
      </c>
      <c r="J4207">
        <v>6004</v>
      </c>
      <c r="K4207" t="s">
        <v>1983</v>
      </c>
      <c r="L4207" t="s">
        <v>1897</v>
      </c>
      <c r="M4207" t="s">
        <v>1970</v>
      </c>
      <c r="O4207">
        <v>192020960000</v>
      </c>
      <c r="P4207">
        <v>16018</v>
      </c>
      <c r="Q4207">
        <v>-4</v>
      </c>
      <c r="R4207">
        <v>1</v>
      </c>
      <c r="S4207">
        <v>68616236</v>
      </c>
      <c r="U4207" t="s">
        <v>5508</v>
      </c>
      <c r="W4207" t="s">
        <v>5509</v>
      </c>
      <c r="X4207">
        <v>192020960000</v>
      </c>
      <c r="Y4207" t="s">
        <v>65</v>
      </c>
      <c r="Z4207" t="s">
        <v>66</v>
      </c>
      <c r="AF4207" t="s">
        <v>1976</v>
      </c>
      <c r="AG4207" t="s">
        <v>1972</v>
      </c>
      <c r="AL4207">
        <v>151</v>
      </c>
      <c r="AM4207" t="s">
        <v>1979</v>
      </c>
      <c r="AN4207" t="s">
        <v>1987</v>
      </c>
      <c r="AO4207">
        <v>0</v>
      </c>
      <c r="AQ4207">
        <v>2258531</v>
      </c>
      <c r="AR4207" t="s">
        <v>4605</v>
      </c>
      <c r="AS4207" t="s">
        <v>5883</v>
      </c>
      <c r="AT4207" t="s">
        <v>1984</v>
      </c>
    </row>
    <row r="4208" spans="1:46" x14ac:dyDescent="0.25">
      <c r="A4208" t="str">
        <f>_xlfn.XLOOKUP(I4208,UTILIZADAS[Contacto1],UTILIZADAS[Source.Name],,0)</f>
        <v>Cobros Abril Canal Fijo</v>
      </c>
      <c r="B4208" s="18">
        <f>VLOOKUP(J4208,Ref!A:C,3,0)</f>
        <v>0</v>
      </c>
      <c r="C4208" s="18">
        <f>VLOOKUP(J4208,Ref!A:D,4,0)</f>
        <v>0</v>
      </c>
      <c r="D4208" s="18" t="str">
        <f t="shared" si="195"/>
        <v>12/may</v>
      </c>
      <c r="E4208" s="18">
        <f t="shared" si="196"/>
        <v>2</v>
      </c>
      <c r="F4208" s="18">
        <v>1</v>
      </c>
      <c r="G4208" s="18">
        <f t="shared" si="197"/>
        <v>0</v>
      </c>
      <c r="H4208" s="3">
        <v>46154.687708333331</v>
      </c>
      <c r="I4208">
        <v>68629734</v>
      </c>
      <c r="J4208" t="s">
        <v>2021</v>
      </c>
      <c r="K4208" t="s">
        <v>1968</v>
      </c>
      <c r="L4208" t="s">
        <v>1969</v>
      </c>
      <c r="M4208" t="s">
        <v>1970</v>
      </c>
      <c r="O4208">
        <v>295094610000</v>
      </c>
      <c r="P4208">
        <v>16018</v>
      </c>
      <c r="Q4208">
        <v>-4</v>
      </c>
      <c r="R4208">
        <v>1</v>
      </c>
      <c r="S4208">
        <v>68629734</v>
      </c>
      <c r="U4208" t="s">
        <v>1569</v>
      </c>
      <c r="W4208" t="s">
        <v>1570</v>
      </c>
      <c r="X4208">
        <v>295094610000</v>
      </c>
      <c r="Y4208" t="s">
        <v>65</v>
      </c>
      <c r="Z4208" t="s">
        <v>66</v>
      </c>
      <c r="AF4208" t="s">
        <v>1976</v>
      </c>
      <c r="AG4208" t="s">
        <v>1972</v>
      </c>
      <c r="AL4208">
        <v>5</v>
      </c>
      <c r="AN4208" t="s">
        <v>1974</v>
      </c>
      <c r="AO4208">
        <v>0</v>
      </c>
      <c r="AQ4208">
        <v>2258532</v>
      </c>
      <c r="AR4208" t="s">
        <v>4605</v>
      </c>
      <c r="AS4208" t="s">
        <v>5883</v>
      </c>
      <c r="AT4208" t="s">
        <v>2022</v>
      </c>
    </row>
    <row r="4209" spans="1:46" x14ac:dyDescent="0.25">
      <c r="A4209" t="str">
        <f>_xlfn.XLOOKUP(I4209,UTILIZADAS[Contacto1],UTILIZADAS[Source.Name],,0)</f>
        <v>Cobros Abril Canal Fijo</v>
      </c>
      <c r="B4209" s="18">
        <f>VLOOKUP(J4209,Ref!A:C,3,0)</f>
        <v>1</v>
      </c>
      <c r="C4209" s="18">
        <f>VLOOKUP(J4209,Ref!A:D,4,0)</f>
        <v>1</v>
      </c>
      <c r="D4209" s="18" t="str">
        <f t="shared" si="195"/>
        <v>15/may</v>
      </c>
      <c r="E4209" s="18">
        <f t="shared" si="196"/>
        <v>2</v>
      </c>
      <c r="F4209" s="18">
        <v>1</v>
      </c>
      <c r="G4209" s="18">
        <f t="shared" si="197"/>
        <v>1</v>
      </c>
      <c r="H4209" s="3">
        <v>46157.409317129626</v>
      </c>
      <c r="I4209">
        <v>68629734</v>
      </c>
      <c r="J4209">
        <v>6003</v>
      </c>
      <c r="K4209" t="s">
        <v>1983</v>
      </c>
      <c r="L4209" t="s">
        <v>1897</v>
      </c>
      <c r="M4209" t="s">
        <v>1970</v>
      </c>
      <c r="O4209">
        <v>295094610000</v>
      </c>
      <c r="P4209">
        <v>16018</v>
      </c>
      <c r="Q4209">
        <v>-4</v>
      </c>
      <c r="R4209">
        <v>1</v>
      </c>
      <c r="S4209">
        <v>68629734</v>
      </c>
      <c r="U4209" t="s">
        <v>1569</v>
      </c>
      <c r="W4209" t="s">
        <v>1570</v>
      </c>
      <c r="X4209">
        <v>295094610000</v>
      </c>
      <c r="Y4209" t="s">
        <v>65</v>
      </c>
      <c r="Z4209" t="s">
        <v>66</v>
      </c>
      <c r="AF4209" t="s">
        <v>1976</v>
      </c>
      <c r="AG4209" t="s">
        <v>1972</v>
      </c>
      <c r="AL4209">
        <v>66</v>
      </c>
      <c r="AM4209" t="s">
        <v>1979</v>
      </c>
      <c r="AN4209" t="s">
        <v>1987</v>
      </c>
      <c r="AO4209">
        <v>0</v>
      </c>
      <c r="AQ4209">
        <v>2258532</v>
      </c>
      <c r="AR4209" t="s">
        <v>4605</v>
      </c>
      <c r="AS4209" t="s">
        <v>5883</v>
      </c>
      <c r="AT4209" t="s">
        <v>1892</v>
      </c>
    </row>
    <row r="4210" spans="1:46" x14ac:dyDescent="0.25">
      <c r="A4210" t="str">
        <f>_xlfn.XLOOKUP(I4210,UTILIZADAS[Contacto1],UTILIZADAS[Source.Name],,0)</f>
        <v>Cobros Mayo</v>
      </c>
      <c r="B4210" s="18">
        <f>VLOOKUP(J4210,Ref!A:C,3,0)</f>
        <v>0</v>
      </c>
      <c r="C4210" s="18">
        <f>VLOOKUP(J4210,Ref!A:D,4,0)</f>
        <v>0</v>
      </c>
      <c r="D4210" s="18" t="str">
        <f t="shared" ref="D4210:D4273" si="198">TEXT(H4210,"dd/mmm")</f>
        <v>12/may</v>
      </c>
      <c r="E4210" s="18">
        <f t="shared" ref="E4210:E4273" si="199">+COUNTIF(I:I,I4210)</f>
        <v>6</v>
      </c>
      <c r="F4210" s="18">
        <v>1</v>
      </c>
      <c r="G4210" s="18">
        <f t="shared" ref="G4210:G4273" si="200">IF(I4210=I4211,0,1)</f>
        <v>0</v>
      </c>
      <c r="H4210" s="3">
        <v>46154.687986111108</v>
      </c>
      <c r="I4210">
        <v>68637645</v>
      </c>
      <c r="J4210" t="s">
        <v>1967</v>
      </c>
      <c r="K4210" t="s">
        <v>1968</v>
      </c>
      <c r="L4210" t="s">
        <v>1969</v>
      </c>
      <c r="M4210" t="s">
        <v>1970</v>
      </c>
      <c r="O4210">
        <v>362092600000</v>
      </c>
      <c r="P4210">
        <v>16018</v>
      </c>
      <c r="Q4210">
        <v>-4</v>
      </c>
      <c r="R4210">
        <v>1</v>
      </c>
      <c r="S4210">
        <v>68637645</v>
      </c>
      <c r="U4210" t="s">
        <v>5510</v>
      </c>
      <c r="W4210" t="s">
        <v>5510</v>
      </c>
      <c r="X4210">
        <v>362092600000</v>
      </c>
      <c r="Y4210" t="s">
        <v>85</v>
      </c>
      <c r="Z4210" t="s">
        <v>66</v>
      </c>
      <c r="AF4210" t="s">
        <v>1976</v>
      </c>
      <c r="AG4210" t="s">
        <v>1972</v>
      </c>
      <c r="AL4210">
        <v>0</v>
      </c>
      <c r="AN4210" t="s">
        <v>1974</v>
      </c>
      <c r="AO4210">
        <v>0</v>
      </c>
      <c r="AQ4210">
        <v>2258533</v>
      </c>
      <c r="AR4210" t="s">
        <v>4605</v>
      </c>
      <c r="AS4210" t="s">
        <v>5883</v>
      </c>
      <c r="AT4210" t="s">
        <v>1975</v>
      </c>
    </row>
    <row r="4211" spans="1:46" x14ac:dyDescent="0.25">
      <c r="A4211" t="str">
        <f>_xlfn.XLOOKUP(I4211,UTILIZADAS[Contacto1],UTILIZADAS[Source.Name],,0)</f>
        <v>Cobros Mayo</v>
      </c>
      <c r="B4211" s="18">
        <f>VLOOKUP(J4211,Ref!A:C,3,0)</f>
        <v>0</v>
      </c>
      <c r="C4211" s="18">
        <f>VLOOKUP(J4211,Ref!A:D,4,0)</f>
        <v>0</v>
      </c>
      <c r="D4211" s="18" t="str">
        <f t="shared" si="198"/>
        <v>15/may</v>
      </c>
      <c r="E4211" s="18">
        <f t="shared" si="199"/>
        <v>6</v>
      </c>
      <c r="F4211" s="18">
        <v>1</v>
      </c>
      <c r="G4211" s="18">
        <f t="shared" si="200"/>
        <v>0</v>
      </c>
      <c r="H4211" s="3">
        <v>46157.409571759257</v>
      </c>
      <c r="I4211">
        <v>68637645</v>
      </c>
      <c r="J4211" t="s">
        <v>2021</v>
      </c>
      <c r="K4211" t="s">
        <v>1968</v>
      </c>
      <c r="L4211" t="s">
        <v>1969</v>
      </c>
      <c r="M4211" t="s">
        <v>1970</v>
      </c>
      <c r="O4211">
        <v>362092600000</v>
      </c>
      <c r="P4211">
        <v>16018</v>
      </c>
      <c r="Q4211">
        <v>-4</v>
      </c>
      <c r="R4211">
        <v>1</v>
      </c>
      <c r="S4211">
        <v>68637645</v>
      </c>
      <c r="U4211" t="s">
        <v>5510</v>
      </c>
      <c r="W4211" t="s">
        <v>5510</v>
      </c>
      <c r="X4211">
        <v>362092600000</v>
      </c>
      <c r="Y4211" t="s">
        <v>85</v>
      </c>
      <c r="Z4211" t="s">
        <v>66</v>
      </c>
      <c r="AF4211" t="s">
        <v>1976</v>
      </c>
      <c r="AG4211" t="s">
        <v>1972</v>
      </c>
      <c r="AL4211">
        <v>5</v>
      </c>
      <c r="AN4211" t="s">
        <v>1974</v>
      </c>
      <c r="AO4211">
        <v>0</v>
      </c>
      <c r="AQ4211">
        <v>2258533</v>
      </c>
      <c r="AR4211" t="s">
        <v>4605</v>
      </c>
      <c r="AS4211" t="s">
        <v>5883</v>
      </c>
      <c r="AT4211" t="s">
        <v>2022</v>
      </c>
    </row>
    <row r="4212" spans="1:46" x14ac:dyDescent="0.25">
      <c r="A4212" t="str">
        <f>_xlfn.XLOOKUP(I4212,UTILIZADAS[Contacto1],UTILIZADAS[Source.Name],,0)</f>
        <v>Cobros Mayo</v>
      </c>
      <c r="B4212" s="18">
        <f>VLOOKUP(J4212,Ref!A:C,3,0)</f>
        <v>0</v>
      </c>
      <c r="C4212" s="18">
        <f>VLOOKUP(J4212,Ref!A:D,4,0)</f>
        <v>0</v>
      </c>
      <c r="D4212" s="18" t="str">
        <f t="shared" si="198"/>
        <v>19/may</v>
      </c>
      <c r="E4212" s="18">
        <f t="shared" si="199"/>
        <v>6</v>
      </c>
      <c r="F4212" s="18">
        <v>1</v>
      </c>
      <c r="G4212" s="18">
        <f t="shared" si="200"/>
        <v>0</v>
      </c>
      <c r="H4212" s="3">
        <v>46161.433437500003</v>
      </c>
      <c r="I4212">
        <v>68637645</v>
      </c>
      <c r="J4212" t="s">
        <v>2021</v>
      </c>
      <c r="K4212" t="s">
        <v>1968</v>
      </c>
      <c r="L4212" t="s">
        <v>1969</v>
      </c>
      <c r="M4212" t="s">
        <v>1970</v>
      </c>
      <c r="O4212">
        <v>362092600000</v>
      </c>
      <c r="P4212">
        <v>16018</v>
      </c>
      <c r="Q4212">
        <v>-4</v>
      </c>
      <c r="R4212">
        <v>1</v>
      </c>
      <c r="S4212">
        <v>68637645</v>
      </c>
      <c r="U4212" t="s">
        <v>5510</v>
      </c>
      <c r="W4212" t="s">
        <v>5510</v>
      </c>
      <c r="X4212">
        <v>362092600000</v>
      </c>
      <c r="Y4212" t="s">
        <v>85</v>
      </c>
      <c r="Z4212" t="s">
        <v>66</v>
      </c>
      <c r="AF4212" t="s">
        <v>1976</v>
      </c>
      <c r="AG4212" t="s">
        <v>1972</v>
      </c>
      <c r="AL4212">
        <v>5</v>
      </c>
      <c r="AN4212" t="s">
        <v>1974</v>
      </c>
      <c r="AO4212">
        <v>0</v>
      </c>
      <c r="AQ4212">
        <v>2258533</v>
      </c>
      <c r="AR4212" t="s">
        <v>4605</v>
      </c>
      <c r="AS4212" t="s">
        <v>5883</v>
      </c>
      <c r="AT4212" t="s">
        <v>2022</v>
      </c>
    </row>
    <row r="4213" spans="1:46" x14ac:dyDescent="0.25">
      <c r="A4213" t="str">
        <f>_xlfn.XLOOKUP(I4213,UTILIZADAS[Contacto1],UTILIZADAS[Source.Name],,0)</f>
        <v>Cobros Mayo</v>
      </c>
      <c r="B4213" s="18">
        <f>VLOOKUP(J4213,Ref!A:C,3,0)</f>
        <v>0</v>
      </c>
      <c r="C4213" s="18">
        <f>VLOOKUP(J4213,Ref!A:D,4,0)</f>
        <v>0</v>
      </c>
      <c r="D4213" s="18" t="str">
        <f t="shared" si="198"/>
        <v>20/may</v>
      </c>
      <c r="E4213" s="18">
        <f t="shared" si="199"/>
        <v>6</v>
      </c>
      <c r="F4213" s="18">
        <v>1</v>
      </c>
      <c r="G4213" s="18">
        <f t="shared" si="200"/>
        <v>0</v>
      </c>
      <c r="H4213" s="3">
        <v>46162.642685185187</v>
      </c>
      <c r="I4213">
        <v>68637645</v>
      </c>
      <c r="J4213" t="s">
        <v>2021</v>
      </c>
      <c r="K4213" t="s">
        <v>1968</v>
      </c>
      <c r="L4213" t="s">
        <v>1969</v>
      </c>
      <c r="M4213" t="s">
        <v>1970</v>
      </c>
      <c r="O4213">
        <v>362092600000</v>
      </c>
      <c r="P4213">
        <v>16018</v>
      </c>
      <c r="Q4213">
        <v>-4</v>
      </c>
      <c r="R4213">
        <v>1</v>
      </c>
      <c r="S4213">
        <v>68637645</v>
      </c>
      <c r="U4213" t="s">
        <v>5510</v>
      </c>
      <c r="W4213" t="s">
        <v>5510</v>
      </c>
      <c r="X4213">
        <v>362092600000</v>
      </c>
      <c r="Y4213" t="s">
        <v>85</v>
      </c>
      <c r="Z4213" t="s">
        <v>66</v>
      </c>
      <c r="AF4213" t="s">
        <v>1976</v>
      </c>
      <c r="AG4213" t="s">
        <v>1972</v>
      </c>
      <c r="AL4213">
        <v>5</v>
      </c>
      <c r="AN4213" t="s">
        <v>1974</v>
      </c>
      <c r="AO4213">
        <v>0</v>
      </c>
      <c r="AQ4213">
        <v>2258533</v>
      </c>
      <c r="AR4213" t="s">
        <v>4605</v>
      </c>
      <c r="AS4213" t="s">
        <v>5883</v>
      </c>
      <c r="AT4213" t="s">
        <v>2022</v>
      </c>
    </row>
    <row r="4214" spans="1:46" x14ac:dyDescent="0.25">
      <c r="A4214" t="str">
        <f>_xlfn.XLOOKUP(I4214,UTILIZADAS[Contacto1],UTILIZADAS[Source.Name],,0)</f>
        <v>Cobros Mayo</v>
      </c>
      <c r="B4214" s="18">
        <f>VLOOKUP(J4214,Ref!A:C,3,0)</f>
        <v>0</v>
      </c>
      <c r="C4214" s="18">
        <f>VLOOKUP(J4214,Ref!A:D,4,0)</f>
        <v>0</v>
      </c>
      <c r="D4214" s="18" t="str">
        <f t="shared" si="198"/>
        <v>21/may</v>
      </c>
      <c r="E4214" s="18">
        <f t="shared" si="199"/>
        <v>6</v>
      </c>
      <c r="F4214" s="18">
        <v>1</v>
      </c>
      <c r="G4214" s="18">
        <f t="shared" si="200"/>
        <v>0</v>
      </c>
      <c r="H4214" s="3">
        <v>46163.639444444445</v>
      </c>
      <c r="I4214">
        <v>68637645</v>
      </c>
      <c r="J4214" t="s">
        <v>2021</v>
      </c>
      <c r="K4214" t="s">
        <v>1968</v>
      </c>
      <c r="L4214" t="s">
        <v>1969</v>
      </c>
      <c r="M4214" t="s">
        <v>1970</v>
      </c>
      <c r="O4214">
        <v>362092600000</v>
      </c>
      <c r="P4214">
        <v>16018</v>
      </c>
      <c r="Q4214">
        <v>-4</v>
      </c>
      <c r="R4214">
        <v>1</v>
      </c>
      <c r="S4214">
        <v>68637645</v>
      </c>
      <c r="U4214" t="s">
        <v>5510</v>
      </c>
      <c r="W4214" t="s">
        <v>5510</v>
      </c>
      <c r="X4214">
        <v>362092600000</v>
      </c>
      <c r="Y4214" t="s">
        <v>85</v>
      </c>
      <c r="Z4214" t="s">
        <v>66</v>
      </c>
      <c r="AF4214" t="s">
        <v>1976</v>
      </c>
      <c r="AG4214" t="s">
        <v>1972</v>
      </c>
      <c r="AL4214">
        <v>5</v>
      </c>
      <c r="AN4214" t="s">
        <v>1974</v>
      </c>
      <c r="AO4214">
        <v>0</v>
      </c>
      <c r="AQ4214">
        <v>2258533</v>
      </c>
      <c r="AR4214" t="s">
        <v>4605</v>
      </c>
      <c r="AS4214" t="s">
        <v>5883</v>
      </c>
      <c r="AT4214" t="s">
        <v>2022</v>
      </c>
    </row>
    <row r="4215" spans="1:46" x14ac:dyDescent="0.25">
      <c r="A4215" t="str">
        <f>_xlfn.XLOOKUP(I4215,UTILIZADAS[Contacto1],UTILIZADAS[Source.Name],,0)</f>
        <v>Cobros Mayo</v>
      </c>
      <c r="B4215" s="18">
        <f>VLOOKUP(J4215,Ref!A:C,3,0)</f>
        <v>0</v>
      </c>
      <c r="C4215" s="18">
        <f>VLOOKUP(J4215,Ref!A:D,4,0)</f>
        <v>0</v>
      </c>
      <c r="D4215" s="18" t="str">
        <f t="shared" si="198"/>
        <v>22/may</v>
      </c>
      <c r="E4215" s="18">
        <f t="shared" si="199"/>
        <v>6</v>
      </c>
      <c r="F4215" s="18">
        <v>1</v>
      </c>
      <c r="G4215" s="18">
        <f t="shared" si="200"/>
        <v>1</v>
      </c>
      <c r="H4215" s="3">
        <v>46164.472268518519</v>
      </c>
      <c r="I4215">
        <v>68637645</v>
      </c>
      <c r="J4215">
        <v>6004</v>
      </c>
      <c r="K4215" t="s">
        <v>1983</v>
      </c>
      <c r="L4215" t="s">
        <v>1897</v>
      </c>
      <c r="M4215" t="s">
        <v>1970</v>
      </c>
      <c r="O4215">
        <v>362092600000</v>
      </c>
      <c r="P4215">
        <v>16018</v>
      </c>
      <c r="Q4215">
        <v>-4</v>
      </c>
      <c r="R4215">
        <v>1</v>
      </c>
      <c r="S4215">
        <v>68637645</v>
      </c>
      <c r="U4215" t="s">
        <v>5510</v>
      </c>
      <c r="W4215" t="s">
        <v>5510</v>
      </c>
      <c r="X4215">
        <v>362092600000</v>
      </c>
      <c r="Y4215" t="s">
        <v>85</v>
      </c>
      <c r="Z4215" t="s">
        <v>66</v>
      </c>
      <c r="AF4215" t="s">
        <v>1976</v>
      </c>
      <c r="AG4215" t="s">
        <v>1972</v>
      </c>
      <c r="AL4215">
        <v>139</v>
      </c>
      <c r="AM4215" t="s">
        <v>1979</v>
      </c>
      <c r="AN4215" t="s">
        <v>1987</v>
      </c>
      <c r="AO4215">
        <v>0</v>
      </c>
      <c r="AQ4215">
        <v>2258533</v>
      </c>
      <c r="AR4215" t="s">
        <v>4605</v>
      </c>
      <c r="AS4215" t="s">
        <v>5883</v>
      </c>
      <c r="AT4215" t="s">
        <v>1984</v>
      </c>
    </row>
    <row r="4216" spans="1:46" x14ac:dyDescent="0.25">
      <c r="A4216" t="str">
        <f>_xlfn.XLOOKUP(I4216,UTILIZADAS[Contacto1],UTILIZADAS[Source.Name],,0)</f>
        <v>Cobros Abril Canal Fijo</v>
      </c>
      <c r="B4216" s="18">
        <f>VLOOKUP(J4216,Ref!A:C,3,0)</f>
        <v>0</v>
      </c>
      <c r="C4216" s="18">
        <f>VLOOKUP(J4216,Ref!A:D,4,0)</f>
        <v>0</v>
      </c>
      <c r="D4216" s="18" t="str">
        <f t="shared" si="198"/>
        <v>12/may</v>
      </c>
      <c r="E4216" s="18">
        <f t="shared" si="199"/>
        <v>4</v>
      </c>
      <c r="F4216" s="18">
        <v>1</v>
      </c>
      <c r="G4216" s="18">
        <f t="shared" si="200"/>
        <v>0</v>
      </c>
      <c r="H4216" s="3">
        <v>46154.688414351855</v>
      </c>
      <c r="I4216">
        <v>68647408</v>
      </c>
      <c r="J4216" t="s">
        <v>2021</v>
      </c>
      <c r="K4216" t="s">
        <v>1968</v>
      </c>
      <c r="L4216" t="s">
        <v>1969</v>
      </c>
      <c r="M4216" t="s">
        <v>1970</v>
      </c>
      <c r="O4216">
        <v>361035160000</v>
      </c>
      <c r="P4216">
        <v>16018</v>
      </c>
      <c r="Q4216">
        <v>-4</v>
      </c>
      <c r="R4216">
        <v>1</v>
      </c>
      <c r="S4216">
        <v>68647408</v>
      </c>
      <c r="U4216" t="s">
        <v>5727</v>
      </c>
      <c r="W4216" t="s">
        <v>4041</v>
      </c>
      <c r="X4216">
        <v>361035160000</v>
      </c>
      <c r="Y4216" t="s">
        <v>65</v>
      </c>
      <c r="Z4216" t="s">
        <v>66</v>
      </c>
      <c r="AF4216" t="s">
        <v>1976</v>
      </c>
      <c r="AG4216" t="s">
        <v>1972</v>
      </c>
      <c r="AL4216">
        <v>5</v>
      </c>
      <c r="AN4216" t="s">
        <v>1974</v>
      </c>
      <c r="AO4216">
        <v>0</v>
      </c>
      <c r="AQ4216">
        <v>2258534</v>
      </c>
      <c r="AR4216" t="s">
        <v>4605</v>
      </c>
      <c r="AS4216" t="s">
        <v>5883</v>
      </c>
      <c r="AT4216" t="s">
        <v>2022</v>
      </c>
    </row>
    <row r="4217" spans="1:46" x14ac:dyDescent="0.25">
      <c r="A4217" t="str">
        <f>_xlfn.XLOOKUP(I4217,UTILIZADAS[Contacto1],UTILIZADAS[Source.Name],,0)</f>
        <v>Cobros Abril Canal Fijo</v>
      </c>
      <c r="B4217" s="18">
        <f>VLOOKUP(J4217,Ref!A:C,3,0)</f>
        <v>0</v>
      </c>
      <c r="C4217" s="18">
        <f>VLOOKUP(J4217,Ref!A:D,4,0)</f>
        <v>0</v>
      </c>
      <c r="D4217" s="18" t="str">
        <f t="shared" si="198"/>
        <v>15/may</v>
      </c>
      <c r="E4217" s="18">
        <f t="shared" si="199"/>
        <v>4</v>
      </c>
      <c r="F4217" s="18">
        <v>1</v>
      </c>
      <c r="G4217" s="18">
        <f t="shared" si="200"/>
        <v>0</v>
      </c>
      <c r="H4217" s="3">
        <v>46157.410046296296</v>
      </c>
      <c r="I4217">
        <v>68647408</v>
      </c>
      <c r="J4217" t="s">
        <v>2021</v>
      </c>
      <c r="K4217" t="s">
        <v>1968</v>
      </c>
      <c r="L4217" t="s">
        <v>1969</v>
      </c>
      <c r="M4217" t="s">
        <v>1970</v>
      </c>
      <c r="O4217">
        <v>361035160000</v>
      </c>
      <c r="P4217">
        <v>16018</v>
      </c>
      <c r="Q4217">
        <v>-4</v>
      </c>
      <c r="R4217">
        <v>1</v>
      </c>
      <c r="S4217">
        <v>68647408</v>
      </c>
      <c r="U4217" t="s">
        <v>5727</v>
      </c>
      <c r="W4217" t="s">
        <v>4041</v>
      </c>
      <c r="X4217">
        <v>361035160000</v>
      </c>
      <c r="Y4217" t="s">
        <v>65</v>
      </c>
      <c r="Z4217" t="s">
        <v>66</v>
      </c>
      <c r="AF4217" t="s">
        <v>1976</v>
      </c>
      <c r="AG4217" t="s">
        <v>1972</v>
      </c>
      <c r="AL4217">
        <v>5</v>
      </c>
      <c r="AN4217" t="s">
        <v>1974</v>
      </c>
      <c r="AO4217">
        <v>0</v>
      </c>
      <c r="AQ4217">
        <v>2258534</v>
      </c>
      <c r="AR4217" t="s">
        <v>4605</v>
      </c>
      <c r="AS4217" t="s">
        <v>5883</v>
      </c>
      <c r="AT4217" t="s">
        <v>2022</v>
      </c>
    </row>
    <row r="4218" spans="1:46" x14ac:dyDescent="0.25">
      <c r="A4218" t="str">
        <f>_xlfn.XLOOKUP(I4218,UTILIZADAS[Contacto1],UTILIZADAS[Source.Name],,0)</f>
        <v>Cobros Abril Canal Fijo</v>
      </c>
      <c r="B4218" s="18">
        <f>VLOOKUP(J4218,Ref!A:C,3,0)</f>
        <v>0</v>
      </c>
      <c r="C4218" s="18">
        <f>VLOOKUP(J4218,Ref!A:D,4,0)</f>
        <v>0</v>
      </c>
      <c r="D4218" s="18" t="str">
        <f t="shared" si="198"/>
        <v>19/may</v>
      </c>
      <c r="E4218" s="18">
        <f t="shared" si="199"/>
        <v>4</v>
      </c>
      <c r="F4218" s="18">
        <v>1</v>
      </c>
      <c r="G4218" s="18">
        <f t="shared" si="200"/>
        <v>0</v>
      </c>
      <c r="H4218" s="3">
        <v>46161.433900462966</v>
      </c>
      <c r="I4218">
        <v>68647408</v>
      </c>
      <c r="J4218" t="s">
        <v>2021</v>
      </c>
      <c r="K4218" t="s">
        <v>1968</v>
      </c>
      <c r="L4218" t="s">
        <v>1969</v>
      </c>
      <c r="M4218" t="s">
        <v>1970</v>
      </c>
      <c r="O4218">
        <v>361035160000</v>
      </c>
      <c r="P4218">
        <v>16018</v>
      </c>
      <c r="Q4218">
        <v>-4</v>
      </c>
      <c r="R4218">
        <v>1</v>
      </c>
      <c r="S4218">
        <v>68647408</v>
      </c>
      <c r="U4218" t="s">
        <v>5727</v>
      </c>
      <c r="W4218" t="s">
        <v>4041</v>
      </c>
      <c r="X4218">
        <v>361035160000</v>
      </c>
      <c r="Y4218" t="s">
        <v>65</v>
      </c>
      <c r="Z4218" t="s">
        <v>66</v>
      </c>
      <c r="AF4218" t="s">
        <v>1976</v>
      </c>
      <c r="AG4218" t="s">
        <v>1972</v>
      </c>
      <c r="AL4218">
        <v>5</v>
      </c>
      <c r="AN4218" t="s">
        <v>1974</v>
      </c>
      <c r="AO4218">
        <v>0</v>
      </c>
      <c r="AQ4218">
        <v>2258534</v>
      </c>
      <c r="AR4218" t="s">
        <v>4605</v>
      </c>
      <c r="AS4218" t="s">
        <v>5883</v>
      </c>
      <c r="AT4218" t="s">
        <v>2022</v>
      </c>
    </row>
    <row r="4219" spans="1:46" x14ac:dyDescent="0.25">
      <c r="A4219" t="str">
        <f>_xlfn.XLOOKUP(I4219,UTILIZADAS[Contacto1],UTILIZADAS[Source.Name],,0)</f>
        <v>Cobros Abril Canal Fijo</v>
      </c>
      <c r="B4219" s="18">
        <f>VLOOKUP(J4219,Ref!A:C,3,0)</f>
        <v>1</v>
      </c>
      <c r="C4219" s="18">
        <f>VLOOKUP(J4219,Ref!A:D,4,0)</f>
        <v>1</v>
      </c>
      <c r="D4219" s="18" t="str">
        <f t="shared" si="198"/>
        <v>20/may</v>
      </c>
      <c r="E4219" s="18">
        <f t="shared" si="199"/>
        <v>4</v>
      </c>
      <c r="F4219" s="18">
        <v>1</v>
      </c>
      <c r="G4219" s="18">
        <f t="shared" si="200"/>
        <v>1</v>
      </c>
      <c r="H4219" s="3">
        <v>46162.647696759261</v>
      </c>
      <c r="I4219">
        <v>68647408</v>
      </c>
      <c r="J4219">
        <v>6003</v>
      </c>
      <c r="K4219" t="s">
        <v>1983</v>
      </c>
      <c r="L4219" t="s">
        <v>1897</v>
      </c>
      <c r="M4219" t="s">
        <v>1970</v>
      </c>
      <c r="O4219">
        <v>361035160000</v>
      </c>
      <c r="P4219">
        <v>16018</v>
      </c>
      <c r="Q4219">
        <v>-4</v>
      </c>
      <c r="R4219">
        <v>1</v>
      </c>
      <c r="S4219">
        <v>68647408</v>
      </c>
      <c r="U4219" t="s">
        <v>5727</v>
      </c>
      <c r="W4219" t="s">
        <v>4041</v>
      </c>
      <c r="X4219">
        <v>361035160000</v>
      </c>
      <c r="Y4219" t="s">
        <v>65</v>
      </c>
      <c r="Z4219" t="s">
        <v>66</v>
      </c>
      <c r="AF4219" t="s">
        <v>1976</v>
      </c>
      <c r="AG4219" t="s">
        <v>1972</v>
      </c>
      <c r="AL4219">
        <v>96</v>
      </c>
      <c r="AM4219" t="s">
        <v>1979</v>
      </c>
      <c r="AN4219" t="s">
        <v>1987</v>
      </c>
      <c r="AO4219">
        <v>0</v>
      </c>
      <c r="AQ4219">
        <v>2258534</v>
      </c>
      <c r="AR4219" t="s">
        <v>4605</v>
      </c>
      <c r="AS4219" t="s">
        <v>5883</v>
      </c>
      <c r="AT4219" t="s">
        <v>1892</v>
      </c>
    </row>
    <row r="4220" spans="1:46" x14ac:dyDescent="0.25">
      <c r="A4220" t="str">
        <f>_xlfn.XLOOKUP(I4220,UTILIZADAS[Contacto1],UTILIZADAS[Source.Name],,0)</f>
        <v>Cobros Mayo</v>
      </c>
      <c r="B4220" s="18">
        <f>VLOOKUP(J4220,Ref!A:C,3,0)</f>
        <v>1</v>
      </c>
      <c r="C4220" s="18">
        <f>VLOOKUP(J4220,Ref!A:D,4,0)</f>
        <v>1</v>
      </c>
      <c r="D4220" s="18" t="str">
        <f t="shared" si="198"/>
        <v>12/may</v>
      </c>
      <c r="E4220" s="18">
        <f t="shared" si="199"/>
        <v>1</v>
      </c>
      <c r="F4220" s="18">
        <v>1</v>
      </c>
      <c r="G4220" s="18">
        <f t="shared" si="200"/>
        <v>1</v>
      </c>
      <c r="H4220" s="3">
        <v>46154.69054398148</v>
      </c>
      <c r="I4220">
        <v>68652769</v>
      </c>
      <c r="J4220">
        <v>6003</v>
      </c>
      <c r="K4220" t="s">
        <v>1983</v>
      </c>
      <c r="L4220" t="s">
        <v>1897</v>
      </c>
      <c r="M4220" t="s">
        <v>1970</v>
      </c>
      <c r="O4220">
        <v>354358120000</v>
      </c>
      <c r="P4220">
        <v>16018</v>
      </c>
      <c r="Q4220">
        <v>-4</v>
      </c>
      <c r="R4220">
        <v>1</v>
      </c>
      <c r="S4220">
        <v>68652769</v>
      </c>
      <c r="U4220" t="s">
        <v>5511</v>
      </c>
      <c r="W4220" t="s">
        <v>5512</v>
      </c>
      <c r="X4220">
        <v>354358120000</v>
      </c>
      <c r="Y4220" t="s">
        <v>65</v>
      </c>
      <c r="Z4220" t="s">
        <v>4619</v>
      </c>
      <c r="AF4220" t="s">
        <v>1976</v>
      </c>
      <c r="AG4220" t="s">
        <v>1972</v>
      </c>
      <c r="AL4220">
        <v>69</v>
      </c>
      <c r="AM4220" t="s">
        <v>1979</v>
      </c>
      <c r="AN4220" t="s">
        <v>1987</v>
      </c>
      <c r="AO4220">
        <v>0</v>
      </c>
      <c r="AQ4220">
        <v>2258535</v>
      </c>
      <c r="AR4220" t="s">
        <v>4605</v>
      </c>
      <c r="AS4220" t="s">
        <v>5883</v>
      </c>
      <c r="AT4220" t="s">
        <v>1892</v>
      </c>
    </row>
    <row r="4221" spans="1:46" x14ac:dyDescent="0.25">
      <c r="A4221" t="str">
        <f>_xlfn.XLOOKUP(I4221,UTILIZADAS[Contacto1],UTILIZADAS[Source.Name],,0)</f>
        <v>Cobros Abril Canal Fijo</v>
      </c>
      <c r="B4221" s="18">
        <f>VLOOKUP(J4221,Ref!A:C,3,0)</f>
        <v>0</v>
      </c>
      <c r="C4221" s="18">
        <f>VLOOKUP(J4221,Ref!A:D,4,0)</f>
        <v>0</v>
      </c>
      <c r="D4221" s="18" t="str">
        <f t="shared" si="198"/>
        <v>12/may</v>
      </c>
      <c r="E4221" s="18">
        <f t="shared" si="199"/>
        <v>2</v>
      </c>
      <c r="F4221" s="18">
        <v>1</v>
      </c>
      <c r="G4221" s="18">
        <f t="shared" si="200"/>
        <v>0</v>
      </c>
      <c r="H4221" s="3">
        <v>46154.69054398148</v>
      </c>
      <c r="I4221">
        <v>68671953</v>
      </c>
      <c r="J4221" t="s">
        <v>2021</v>
      </c>
      <c r="K4221" t="s">
        <v>1968</v>
      </c>
      <c r="L4221" t="s">
        <v>1969</v>
      </c>
      <c r="M4221" t="s">
        <v>1970</v>
      </c>
      <c r="O4221">
        <v>354365570000</v>
      </c>
      <c r="P4221">
        <v>16018</v>
      </c>
      <c r="Q4221">
        <v>-4</v>
      </c>
      <c r="R4221">
        <v>1</v>
      </c>
      <c r="S4221">
        <v>68671953</v>
      </c>
      <c r="U4221" t="s">
        <v>2010</v>
      </c>
      <c r="W4221" t="s">
        <v>1470</v>
      </c>
      <c r="X4221">
        <v>354365570000</v>
      </c>
      <c r="Y4221" t="s">
        <v>65</v>
      </c>
      <c r="Z4221" t="s">
        <v>66</v>
      </c>
      <c r="AF4221" t="s">
        <v>1976</v>
      </c>
      <c r="AG4221" t="s">
        <v>1972</v>
      </c>
      <c r="AL4221">
        <v>5</v>
      </c>
      <c r="AN4221" t="s">
        <v>1974</v>
      </c>
      <c r="AO4221">
        <v>0</v>
      </c>
      <c r="AQ4221">
        <v>2258536</v>
      </c>
      <c r="AR4221" t="s">
        <v>4605</v>
      </c>
      <c r="AS4221" t="s">
        <v>5883</v>
      </c>
      <c r="AT4221" t="s">
        <v>2022</v>
      </c>
    </row>
    <row r="4222" spans="1:46" x14ac:dyDescent="0.25">
      <c r="A4222" t="str">
        <f>_xlfn.XLOOKUP(I4222,UTILIZADAS[Contacto1],UTILIZADAS[Source.Name],,0)</f>
        <v>Cobros Abril Canal Fijo</v>
      </c>
      <c r="B4222" s="18">
        <f>VLOOKUP(J4222,Ref!A:C,3,0)</f>
        <v>1</v>
      </c>
      <c r="C4222" s="18">
        <f>VLOOKUP(J4222,Ref!A:D,4,0)</f>
        <v>1</v>
      </c>
      <c r="D4222" s="18" t="str">
        <f t="shared" si="198"/>
        <v>15/may</v>
      </c>
      <c r="E4222" s="18">
        <f t="shared" si="199"/>
        <v>2</v>
      </c>
      <c r="F4222" s="18">
        <v>1</v>
      </c>
      <c r="G4222" s="18">
        <f t="shared" si="200"/>
        <v>1</v>
      </c>
      <c r="H4222" s="3">
        <v>46157.411446759259</v>
      </c>
      <c r="I4222">
        <v>68671953</v>
      </c>
      <c r="J4222">
        <v>6003</v>
      </c>
      <c r="K4222" t="s">
        <v>1983</v>
      </c>
      <c r="L4222" t="s">
        <v>1897</v>
      </c>
      <c r="M4222" t="s">
        <v>1970</v>
      </c>
      <c r="O4222">
        <v>354365570000</v>
      </c>
      <c r="P4222">
        <v>16018</v>
      </c>
      <c r="Q4222">
        <v>-4</v>
      </c>
      <c r="R4222">
        <v>1</v>
      </c>
      <c r="S4222">
        <v>68671953</v>
      </c>
      <c r="U4222" t="s">
        <v>2010</v>
      </c>
      <c r="W4222" t="s">
        <v>1470</v>
      </c>
      <c r="X4222">
        <v>354365570000</v>
      </c>
      <c r="Y4222" t="s">
        <v>65</v>
      </c>
      <c r="Z4222" t="s">
        <v>66</v>
      </c>
      <c r="AF4222" t="s">
        <v>1976</v>
      </c>
      <c r="AG4222" t="s">
        <v>1972</v>
      </c>
      <c r="AL4222">
        <v>25</v>
      </c>
      <c r="AM4222" t="s">
        <v>1979</v>
      </c>
      <c r="AN4222" t="s">
        <v>1987</v>
      </c>
      <c r="AO4222">
        <v>0</v>
      </c>
      <c r="AQ4222">
        <v>2258536</v>
      </c>
      <c r="AR4222" t="s">
        <v>4605</v>
      </c>
      <c r="AS4222" t="s">
        <v>5883</v>
      </c>
      <c r="AT4222" t="s">
        <v>1892</v>
      </c>
    </row>
    <row r="4223" spans="1:46" x14ac:dyDescent="0.25">
      <c r="A4223" t="str">
        <f>_xlfn.XLOOKUP(I4223,UTILIZADAS[Contacto1],UTILIZADAS[Source.Name],,0)</f>
        <v>Cobros Abril Canal Fijo</v>
      </c>
      <c r="B4223" s="18">
        <f>VLOOKUP(J4223,Ref!A:C,3,0)</f>
        <v>0</v>
      </c>
      <c r="C4223" s="18">
        <f>VLOOKUP(J4223,Ref!A:D,4,0)</f>
        <v>0</v>
      </c>
      <c r="D4223" s="18" t="str">
        <f t="shared" si="198"/>
        <v>12/may</v>
      </c>
      <c r="E4223" s="18">
        <f t="shared" si="199"/>
        <v>9</v>
      </c>
      <c r="F4223" s="18">
        <v>1</v>
      </c>
      <c r="G4223" s="18">
        <f t="shared" si="200"/>
        <v>0</v>
      </c>
      <c r="H4223" s="3">
        <v>46154.690648148149</v>
      </c>
      <c r="I4223">
        <v>68675714</v>
      </c>
      <c r="J4223" t="s">
        <v>1967</v>
      </c>
      <c r="K4223" t="s">
        <v>1968</v>
      </c>
      <c r="L4223" t="s">
        <v>1969</v>
      </c>
      <c r="M4223" t="s">
        <v>1970</v>
      </c>
      <c r="O4223">
        <v>356182480000</v>
      </c>
      <c r="P4223">
        <v>16018</v>
      </c>
      <c r="Q4223">
        <v>-4</v>
      </c>
      <c r="R4223">
        <v>1</v>
      </c>
      <c r="S4223">
        <v>68675714</v>
      </c>
      <c r="U4223" t="s">
        <v>4421</v>
      </c>
      <c r="W4223" t="s">
        <v>4019</v>
      </c>
      <c r="X4223">
        <v>356182480000</v>
      </c>
      <c r="Y4223" t="s">
        <v>65</v>
      </c>
      <c r="Z4223" t="s">
        <v>66</v>
      </c>
      <c r="AG4223" t="s">
        <v>1972</v>
      </c>
      <c r="AL4223">
        <v>0</v>
      </c>
      <c r="AN4223" t="s">
        <v>1974</v>
      </c>
      <c r="AO4223">
        <v>0</v>
      </c>
      <c r="AQ4223">
        <v>2258537</v>
      </c>
      <c r="AR4223" t="s">
        <v>4605</v>
      </c>
      <c r="AS4223" t="s">
        <v>5883</v>
      </c>
      <c r="AT4223" t="s">
        <v>1975</v>
      </c>
    </row>
    <row r="4224" spans="1:46" x14ac:dyDescent="0.25">
      <c r="A4224" t="str">
        <f>_xlfn.XLOOKUP(I4224,UTILIZADAS[Contacto1],UTILIZADAS[Source.Name],,0)</f>
        <v>Cobros Abril Canal Fijo</v>
      </c>
      <c r="B4224" s="18">
        <f>VLOOKUP(J4224,Ref!A:C,3,0)</f>
        <v>0</v>
      </c>
      <c r="C4224" s="18">
        <f>VLOOKUP(J4224,Ref!A:D,4,0)</f>
        <v>0</v>
      </c>
      <c r="D4224" s="18" t="str">
        <f t="shared" si="198"/>
        <v>15/may</v>
      </c>
      <c r="E4224" s="18">
        <f t="shared" si="199"/>
        <v>9</v>
      </c>
      <c r="F4224" s="18">
        <v>1</v>
      </c>
      <c r="G4224" s="18">
        <f t="shared" si="200"/>
        <v>0</v>
      </c>
      <c r="H4224" s="3">
        <v>46157.41207175926</v>
      </c>
      <c r="I4224">
        <v>68675714</v>
      </c>
      <c r="J4224" t="s">
        <v>2023</v>
      </c>
      <c r="K4224" t="s">
        <v>1968</v>
      </c>
      <c r="L4224" t="s">
        <v>1969</v>
      </c>
      <c r="M4224" t="s">
        <v>1970</v>
      </c>
      <c r="O4224">
        <v>356182480000</v>
      </c>
      <c r="P4224">
        <v>16018</v>
      </c>
      <c r="Q4224">
        <v>-4</v>
      </c>
      <c r="R4224">
        <v>1</v>
      </c>
      <c r="S4224">
        <v>68675714</v>
      </c>
      <c r="U4224" t="s">
        <v>4421</v>
      </c>
      <c r="W4224" t="s">
        <v>4019</v>
      </c>
      <c r="X4224">
        <v>356182480000</v>
      </c>
      <c r="Y4224" t="s">
        <v>65</v>
      </c>
      <c r="Z4224" t="s">
        <v>66</v>
      </c>
      <c r="AG4224" t="s">
        <v>1972</v>
      </c>
      <c r="AL4224">
        <v>0</v>
      </c>
      <c r="AN4224" t="s">
        <v>1974</v>
      </c>
      <c r="AO4224">
        <v>0</v>
      </c>
      <c r="AQ4224">
        <v>2258537</v>
      </c>
      <c r="AR4224" t="s">
        <v>4605</v>
      </c>
      <c r="AS4224" t="s">
        <v>5883</v>
      </c>
      <c r="AT4224" t="s">
        <v>2024</v>
      </c>
    </row>
    <row r="4225" spans="1:46" x14ac:dyDescent="0.25">
      <c r="A4225" t="str">
        <f>_xlfn.XLOOKUP(I4225,UTILIZADAS[Contacto1],UTILIZADAS[Source.Name],,0)</f>
        <v>Cobros Abril Canal Fijo</v>
      </c>
      <c r="B4225" s="18">
        <f>VLOOKUP(J4225,Ref!A:C,3,0)</f>
        <v>0</v>
      </c>
      <c r="C4225" s="18">
        <f>VLOOKUP(J4225,Ref!A:D,4,0)</f>
        <v>0</v>
      </c>
      <c r="D4225" s="18" t="str">
        <f t="shared" si="198"/>
        <v>15/may</v>
      </c>
      <c r="E4225" s="18">
        <f t="shared" si="199"/>
        <v>9</v>
      </c>
      <c r="F4225" s="18">
        <v>1</v>
      </c>
      <c r="G4225" s="18">
        <f t="shared" si="200"/>
        <v>0</v>
      </c>
      <c r="H4225" s="3">
        <v>46157.52070601852</v>
      </c>
      <c r="I4225">
        <v>68675714</v>
      </c>
      <c r="J4225" t="s">
        <v>2023</v>
      </c>
      <c r="K4225" t="s">
        <v>1968</v>
      </c>
      <c r="L4225" t="s">
        <v>1969</v>
      </c>
      <c r="M4225" t="s">
        <v>1970</v>
      </c>
      <c r="O4225">
        <v>356182480000</v>
      </c>
      <c r="P4225">
        <v>16018</v>
      </c>
      <c r="Q4225">
        <v>-4</v>
      </c>
      <c r="R4225">
        <v>1</v>
      </c>
      <c r="S4225">
        <v>68675714</v>
      </c>
      <c r="U4225" t="s">
        <v>4421</v>
      </c>
      <c r="W4225" t="s">
        <v>4019</v>
      </c>
      <c r="X4225">
        <v>356182480000</v>
      </c>
      <c r="Y4225" t="s">
        <v>65</v>
      </c>
      <c r="Z4225" t="s">
        <v>66</v>
      </c>
      <c r="AG4225" t="s">
        <v>1972</v>
      </c>
      <c r="AL4225">
        <v>0</v>
      </c>
      <c r="AN4225" t="s">
        <v>1974</v>
      </c>
      <c r="AO4225">
        <v>0</v>
      </c>
      <c r="AQ4225">
        <v>2258537</v>
      </c>
      <c r="AR4225" t="s">
        <v>4605</v>
      </c>
      <c r="AS4225" t="s">
        <v>5883</v>
      </c>
      <c r="AT4225" t="s">
        <v>2024</v>
      </c>
    </row>
    <row r="4226" spans="1:46" x14ac:dyDescent="0.25">
      <c r="A4226" t="str">
        <f>_xlfn.XLOOKUP(I4226,UTILIZADAS[Contacto1],UTILIZADAS[Source.Name],,0)</f>
        <v>Cobros Abril Canal Fijo</v>
      </c>
      <c r="B4226" s="18">
        <f>VLOOKUP(J4226,Ref!A:C,3,0)</f>
        <v>0</v>
      </c>
      <c r="C4226" s="18">
        <f>VLOOKUP(J4226,Ref!A:D,4,0)</f>
        <v>0</v>
      </c>
      <c r="D4226" s="18" t="str">
        <f t="shared" si="198"/>
        <v>15/may</v>
      </c>
      <c r="E4226" s="18">
        <f t="shared" si="199"/>
        <v>9</v>
      </c>
      <c r="F4226" s="18">
        <v>1</v>
      </c>
      <c r="G4226" s="18">
        <f t="shared" si="200"/>
        <v>0</v>
      </c>
      <c r="H4226" s="3">
        <v>46157.529756944445</v>
      </c>
      <c r="I4226">
        <v>68675714</v>
      </c>
      <c r="J4226" t="s">
        <v>1967</v>
      </c>
      <c r="K4226" t="s">
        <v>1968</v>
      </c>
      <c r="L4226" t="s">
        <v>1969</v>
      </c>
      <c r="M4226" t="s">
        <v>1970</v>
      </c>
      <c r="O4226">
        <v>356182480000</v>
      </c>
      <c r="P4226">
        <v>16018</v>
      </c>
      <c r="Q4226">
        <v>-4</v>
      </c>
      <c r="R4226">
        <v>1</v>
      </c>
      <c r="S4226">
        <v>68675714</v>
      </c>
      <c r="U4226" t="s">
        <v>4421</v>
      </c>
      <c r="W4226" t="s">
        <v>4019</v>
      </c>
      <c r="X4226">
        <v>356182480000</v>
      </c>
      <c r="Y4226" t="s">
        <v>65</v>
      </c>
      <c r="Z4226" t="s">
        <v>66</v>
      </c>
      <c r="AG4226" t="s">
        <v>1972</v>
      </c>
      <c r="AL4226">
        <v>0</v>
      </c>
      <c r="AN4226" t="s">
        <v>1974</v>
      </c>
      <c r="AO4226">
        <v>0</v>
      </c>
      <c r="AQ4226">
        <v>2258537</v>
      </c>
      <c r="AR4226" t="s">
        <v>4605</v>
      </c>
      <c r="AS4226" t="s">
        <v>5883</v>
      </c>
      <c r="AT4226" t="s">
        <v>1975</v>
      </c>
    </row>
    <row r="4227" spans="1:46" x14ac:dyDescent="0.25">
      <c r="A4227" t="str">
        <f>_xlfn.XLOOKUP(I4227,UTILIZADAS[Contacto1],UTILIZADAS[Source.Name],,0)</f>
        <v>Cobros Abril Canal Fijo</v>
      </c>
      <c r="B4227" s="18">
        <f>VLOOKUP(J4227,Ref!A:C,3,0)</f>
        <v>0</v>
      </c>
      <c r="C4227" s="18">
        <f>VLOOKUP(J4227,Ref!A:D,4,0)</f>
        <v>0</v>
      </c>
      <c r="D4227" s="18" t="str">
        <f t="shared" si="198"/>
        <v>19/may</v>
      </c>
      <c r="E4227" s="18">
        <f t="shared" si="199"/>
        <v>9</v>
      </c>
      <c r="F4227" s="18">
        <v>1</v>
      </c>
      <c r="G4227" s="18">
        <f t="shared" si="200"/>
        <v>0</v>
      </c>
      <c r="H4227" s="3">
        <v>46161.434814814813</v>
      </c>
      <c r="I4227">
        <v>68675714</v>
      </c>
      <c r="J4227" t="s">
        <v>2023</v>
      </c>
      <c r="K4227" t="s">
        <v>1968</v>
      </c>
      <c r="L4227" t="s">
        <v>1969</v>
      </c>
      <c r="M4227" t="s">
        <v>1970</v>
      </c>
      <c r="O4227">
        <v>356182480000</v>
      </c>
      <c r="P4227">
        <v>16018</v>
      </c>
      <c r="Q4227">
        <v>-4</v>
      </c>
      <c r="R4227">
        <v>1</v>
      </c>
      <c r="S4227">
        <v>68675714</v>
      </c>
      <c r="U4227" t="s">
        <v>4421</v>
      </c>
      <c r="W4227" t="s">
        <v>4019</v>
      </c>
      <c r="X4227">
        <v>356182480000</v>
      </c>
      <c r="Y4227" t="s">
        <v>65</v>
      </c>
      <c r="Z4227" t="s">
        <v>66</v>
      </c>
      <c r="AG4227" t="s">
        <v>1972</v>
      </c>
      <c r="AL4227">
        <v>0</v>
      </c>
      <c r="AN4227" t="s">
        <v>1974</v>
      </c>
      <c r="AO4227">
        <v>0</v>
      </c>
      <c r="AQ4227">
        <v>2258537</v>
      </c>
      <c r="AR4227" t="s">
        <v>4605</v>
      </c>
      <c r="AS4227" t="s">
        <v>5883</v>
      </c>
      <c r="AT4227" t="s">
        <v>2024</v>
      </c>
    </row>
    <row r="4228" spans="1:46" x14ac:dyDescent="0.25">
      <c r="A4228" t="str">
        <f>_xlfn.XLOOKUP(I4228,UTILIZADAS[Contacto1],UTILIZADAS[Source.Name],,0)</f>
        <v>Cobros Abril Canal Fijo</v>
      </c>
      <c r="B4228" s="18">
        <f>VLOOKUP(J4228,Ref!A:C,3,0)</f>
        <v>0</v>
      </c>
      <c r="C4228" s="18">
        <f>VLOOKUP(J4228,Ref!A:D,4,0)</f>
        <v>0</v>
      </c>
      <c r="D4228" s="18" t="str">
        <f t="shared" si="198"/>
        <v>19/may</v>
      </c>
      <c r="E4228" s="18">
        <f t="shared" si="199"/>
        <v>9</v>
      </c>
      <c r="F4228" s="18">
        <v>1</v>
      </c>
      <c r="G4228" s="18">
        <f t="shared" si="200"/>
        <v>0</v>
      </c>
      <c r="H4228" s="3">
        <v>46161.52616898148</v>
      </c>
      <c r="I4228">
        <v>68675714</v>
      </c>
      <c r="J4228" t="s">
        <v>1967</v>
      </c>
      <c r="K4228" t="s">
        <v>1968</v>
      </c>
      <c r="L4228" t="s">
        <v>1969</v>
      </c>
      <c r="M4228" t="s">
        <v>1970</v>
      </c>
      <c r="O4228">
        <v>356182480000</v>
      </c>
      <c r="P4228">
        <v>16018</v>
      </c>
      <c r="Q4228">
        <v>-4</v>
      </c>
      <c r="R4228">
        <v>1</v>
      </c>
      <c r="S4228">
        <v>68675714</v>
      </c>
      <c r="U4228" t="s">
        <v>4421</v>
      </c>
      <c r="W4228" t="s">
        <v>4019</v>
      </c>
      <c r="X4228">
        <v>356182480000</v>
      </c>
      <c r="Y4228" t="s">
        <v>65</v>
      </c>
      <c r="Z4228" t="s">
        <v>66</v>
      </c>
      <c r="AG4228" t="s">
        <v>1972</v>
      </c>
      <c r="AL4228">
        <v>0</v>
      </c>
      <c r="AN4228" t="s">
        <v>1974</v>
      </c>
      <c r="AO4228">
        <v>0</v>
      </c>
      <c r="AQ4228">
        <v>2258537</v>
      </c>
      <c r="AR4228" t="s">
        <v>4605</v>
      </c>
      <c r="AS4228" t="s">
        <v>5883</v>
      </c>
      <c r="AT4228" t="s">
        <v>1975</v>
      </c>
    </row>
    <row r="4229" spans="1:46" x14ac:dyDescent="0.25">
      <c r="A4229" t="str">
        <f>_xlfn.XLOOKUP(I4229,UTILIZADAS[Contacto1],UTILIZADAS[Source.Name],,0)</f>
        <v>Cobros Abril Canal Fijo</v>
      </c>
      <c r="B4229" s="18">
        <f>VLOOKUP(J4229,Ref!A:C,3,0)</f>
        <v>0</v>
      </c>
      <c r="C4229" s="18">
        <f>VLOOKUP(J4229,Ref!A:D,4,0)</f>
        <v>0</v>
      </c>
      <c r="D4229" s="18" t="str">
        <f t="shared" si="198"/>
        <v>20/may</v>
      </c>
      <c r="E4229" s="18">
        <f t="shared" si="199"/>
        <v>9</v>
      </c>
      <c r="F4229" s="18">
        <v>1</v>
      </c>
      <c r="G4229" s="18">
        <f t="shared" si="200"/>
        <v>0</v>
      </c>
      <c r="H4229" s="3">
        <v>46162.647569444445</v>
      </c>
      <c r="I4229">
        <v>68675714</v>
      </c>
      <c r="J4229" t="s">
        <v>1967</v>
      </c>
      <c r="K4229" t="s">
        <v>1968</v>
      </c>
      <c r="L4229" t="s">
        <v>1969</v>
      </c>
      <c r="M4229" t="s">
        <v>1970</v>
      </c>
      <c r="O4229">
        <v>356182480000</v>
      </c>
      <c r="P4229">
        <v>16018</v>
      </c>
      <c r="Q4229">
        <v>-4</v>
      </c>
      <c r="R4229">
        <v>1</v>
      </c>
      <c r="S4229">
        <v>68675714</v>
      </c>
      <c r="U4229" t="s">
        <v>4421</v>
      </c>
      <c r="W4229" t="s">
        <v>4019</v>
      </c>
      <c r="X4229">
        <v>356182480000</v>
      </c>
      <c r="Y4229" t="s">
        <v>65</v>
      </c>
      <c r="Z4229" t="s">
        <v>66</v>
      </c>
      <c r="AG4229" t="s">
        <v>1972</v>
      </c>
      <c r="AL4229">
        <v>0</v>
      </c>
      <c r="AN4229" t="s">
        <v>1974</v>
      </c>
      <c r="AO4229">
        <v>0</v>
      </c>
      <c r="AQ4229">
        <v>2258537</v>
      </c>
      <c r="AR4229" t="s">
        <v>4605</v>
      </c>
      <c r="AS4229" t="s">
        <v>5883</v>
      </c>
      <c r="AT4229" t="s">
        <v>1975</v>
      </c>
    </row>
    <row r="4230" spans="1:46" x14ac:dyDescent="0.25">
      <c r="A4230" t="str">
        <f>_xlfn.XLOOKUP(I4230,UTILIZADAS[Contacto1],UTILIZADAS[Source.Name],,0)</f>
        <v>Cobros Abril Canal Fijo</v>
      </c>
      <c r="B4230" s="18">
        <f>VLOOKUP(J4230,Ref!A:C,3,0)</f>
        <v>0</v>
      </c>
      <c r="C4230" s="18">
        <f>VLOOKUP(J4230,Ref!A:D,4,0)</f>
        <v>0</v>
      </c>
      <c r="D4230" s="18" t="str">
        <f t="shared" si="198"/>
        <v>21/may</v>
      </c>
      <c r="E4230" s="18">
        <f t="shared" si="199"/>
        <v>9</v>
      </c>
      <c r="F4230" s="18">
        <v>1</v>
      </c>
      <c r="G4230" s="18">
        <f t="shared" si="200"/>
        <v>0</v>
      </c>
      <c r="H4230" s="3">
        <v>46163.639108796298</v>
      </c>
      <c r="I4230">
        <v>68675714</v>
      </c>
      <c r="J4230" t="s">
        <v>1967</v>
      </c>
      <c r="K4230" t="s">
        <v>1968</v>
      </c>
      <c r="L4230" t="s">
        <v>1969</v>
      </c>
      <c r="M4230" t="s">
        <v>1970</v>
      </c>
      <c r="O4230">
        <v>356182480000</v>
      </c>
      <c r="P4230">
        <v>16018</v>
      </c>
      <c r="Q4230">
        <v>-4</v>
      </c>
      <c r="R4230">
        <v>1</v>
      </c>
      <c r="S4230">
        <v>68675714</v>
      </c>
      <c r="U4230" t="s">
        <v>4421</v>
      </c>
      <c r="W4230" t="s">
        <v>4019</v>
      </c>
      <c r="X4230">
        <v>356182480000</v>
      </c>
      <c r="Y4230" t="s">
        <v>65</v>
      </c>
      <c r="Z4230" t="s">
        <v>66</v>
      </c>
      <c r="AG4230" t="s">
        <v>1972</v>
      </c>
      <c r="AL4230">
        <v>0</v>
      </c>
      <c r="AN4230" t="s">
        <v>1974</v>
      </c>
      <c r="AO4230">
        <v>0</v>
      </c>
      <c r="AQ4230">
        <v>2258537</v>
      </c>
      <c r="AR4230" t="s">
        <v>4605</v>
      </c>
      <c r="AS4230" t="s">
        <v>5883</v>
      </c>
      <c r="AT4230" t="s">
        <v>1975</v>
      </c>
    </row>
    <row r="4231" spans="1:46" x14ac:dyDescent="0.25">
      <c r="A4231" t="str">
        <f>_xlfn.XLOOKUP(I4231,UTILIZADAS[Contacto1],UTILIZADAS[Source.Name],,0)</f>
        <v>Cobros Abril Canal Fijo</v>
      </c>
      <c r="B4231" s="18">
        <f>VLOOKUP(J4231,Ref!A:C,3,0)</f>
        <v>0</v>
      </c>
      <c r="C4231" s="18">
        <f>VLOOKUP(J4231,Ref!A:D,4,0)</f>
        <v>0</v>
      </c>
      <c r="D4231" s="18" t="str">
        <f t="shared" si="198"/>
        <v>22/may</v>
      </c>
      <c r="E4231" s="18">
        <f t="shared" si="199"/>
        <v>9</v>
      </c>
      <c r="F4231" s="18">
        <v>1</v>
      </c>
      <c r="G4231" s="18">
        <f t="shared" si="200"/>
        <v>1</v>
      </c>
      <c r="H4231" s="3">
        <v>46164.473807870374</v>
      </c>
      <c r="I4231">
        <v>68675714</v>
      </c>
      <c r="J4231" t="s">
        <v>2023</v>
      </c>
      <c r="K4231" t="s">
        <v>1968</v>
      </c>
      <c r="L4231" t="s">
        <v>1969</v>
      </c>
      <c r="M4231" t="s">
        <v>1970</v>
      </c>
      <c r="O4231">
        <v>356182480000</v>
      </c>
      <c r="P4231">
        <v>16018</v>
      </c>
      <c r="Q4231">
        <v>-4</v>
      </c>
      <c r="R4231">
        <v>1</v>
      </c>
      <c r="S4231">
        <v>68675714</v>
      </c>
      <c r="U4231" t="s">
        <v>4421</v>
      </c>
      <c r="W4231" t="s">
        <v>4019</v>
      </c>
      <c r="X4231">
        <v>356182480000</v>
      </c>
      <c r="Y4231" t="s">
        <v>65</v>
      </c>
      <c r="Z4231" t="s">
        <v>66</v>
      </c>
      <c r="AG4231" t="s">
        <v>1972</v>
      </c>
      <c r="AL4231">
        <v>0</v>
      </c>
      <c r="AN4231" t="s">
        <v>1974</v>
      </c>
      <c r="AO4231">
        <v>0</v>
      </c>
      <c r="AQ4231">
        <v>2258537</v>
      </c>
      <c r="AR4231" t="s">
        <v>4605</v>
      </c>
      <c r="AS4231" t="s">
        <v>5883</v>
      </c>
      <c r="AT4231" t="s">
        <v>2024</v>
      </c>
    </row>
    <row r="4232" spans="1:46" x14ac:dyDescent="0.25">
      <c r="A4232" t="str">
        <f>_xlfn.XLOOKUP(I4232,UTILIZADAS[Contacto1],UTILIZADAS[Source.Name],,0)</f>
        <v>Cobros Mayo</v>
      </c>
      <c r="B4232" s="18">
        <f>VLOOKUP(J4232,Ref!A:C,3,0)</f>
        <v>0</v>
      </c>
      <c r="C4232" s="18">
        <f>VLOOKUP(J4232,Ref!A:D,4,0)</f>
        <v>0</v>
      </c>
      <c r="D4232" s="18" t="str">
        <f t="shared" si="198"/>
        <v>12/may</v>
      </c>
      <c r="E4232" s="18">
        <f t="shared" si="199"/>
        <v>2</v>
      </c>
      <c r="F4232" s="18">
        <v>1</v>
      </c>
      <c r="G4232" s="18">
        <f t="shared" si="200"/>
        <v>0</v>
      </c>
      <c r="H4232" s="3">
        <v>46154.690925925926</v>
      </c>
      <c r="I4232">
        <v>68702493</v>
      </c>
      <c r="J4232" t="s">
        <v>2021</v>
      </c>
      <c r="K4232" t="s">
        <v>1968</v>
      </c>
      <c r="L4232" t="s">
        <v>1969</v>
      </c>
      <c r="M4232" t="s">
        <v>1970</v>
      </c>
      <c r="O4232">
        <v>364064270000</v>
      </c>
      <c r="P4232">
        <v>16018</v>
      </c>
      <c r="Q4232">
        <v>-4</v>
      </c>
      <c r="R4232">
        <v>1</v>
      </c>
      <c r="S4232">
        <v>68702493</v>
      </c>
      <c r="U4232" t="s">
        <v>6232</v>
      </c>
      <c r="W4232" t="s">
        <v>5514</v>
      </c>
      <c r="X4232">
        <v>364064270000</v>
      </c>
      <c r="Y4232" t="s">
        <v>65</v>
      </c>
      <c r="Z4232" t="s">
        <v>66</v>
      </c>
      <c r="AF4232" t="s">
        <v>1976</v>
      </c>
      <c r="AG4232" t="s">
        <v>1972</v>
      </c>
      <c r="AL4232">
        <v>5</v>
      </c>
      <c r="AN4232" t="s">
        <v>1974</v>
      </c>
      <c r="AO4232">
        <v>0</v>
      </c>
      <c r="AQ4232">
        <v>2258538</v>
      </c>
      <c r="AR4232" t="s">
        <v>4605</v>
      </c>
      <c r="AS4232" t="s">
        <v>5883</v>
      </c>
      <c r="AT4232" t="s">
        <v>2022</v>
      </c>
    </row>
    <row r="4233" spans="1:46" x14ac:dyDescent="0.25">
      <c r="A4233" t="str">
        <f>_xlfn.XLOOKUP(I4233,UTILIZADAS[Contacto1],UTILIZADAS[Source.Name],,0)</f>
        <v>Cobros Mayo</v>
      </c>
      <c r="B4233" s="18">
        <f>VLOOKUP(J4233,Ref!A:C,3,0)</f>
        <v>0</v>
      </c>
      <c r="C4233" s="18">
        <f>VLOOKUP(J4233,Ref!A:D,4,0)</f>
        <v>0</v>
      </c>
      <c r="D4233" s="18" t="str">
        <f t="shared" si="198"/>
        <v>15/may</v>
      </c>
      <c r="E4233" s="18">
        <f t="shared" si="199"/>
        <v>2</v>
      </c>
      <c r="F4233" s="18">
        <v>1</v>
      </c>
      <c r="G4233" s="18">
        <f t="shared" si="200"/>
        <v>1</v>
      </c>
      <c r="H4233" s="3">
        <v>46157.416412037041</v>
      </c>
      <c r="I4233">
        <v>68702493</v>
      </c>
      <c r="J4233">
        <v>6004</v>
      </c>
      <c r="K4233" t="s">
        <v>1983</v>
      </c>
      <c r="L4233" t="s">
        <v>1897</v>
      </c>
      <c r="M4233" t="s">
        <v>1970</v>
      </c>
      <c r="O4233">
        <v>364064270000</v>
      </c>
      <c r="P4233">
        <v>16018</v>
      </c>
      <c r="Q4233">
        <v>-4</v>
      </c>
      <c r="R4233">
        <v>1</v>
      </c>
      <c r="S4233">
        <v>68702493</v>
      </c>
      <c r="U4233" t="s">
        <v>6232</v>
      </c>
      <c r="W4233" t="s">
        <v>5514</v>
      </c>
      <c r="X4233">
        <v>364064270000</v>
      </c>
      <c r="Y4233" t="s">
        <v>65</v>
      </c>
      <c r="Z4233" t="s">
        <v>66</v>
      </c>
      <c r="AF4233" t="s">
        <v>1976</v>
      </c>
      <c r="AG4233" t="s">
        <v>1972</v>
      </c>
      <c r="AL4233">
        <v>170</v>
      </c>
      <c r="AM4233" t="s">
        <v>1979</v>
      </c>
      <c r="AN4233" t="s">
        <v>1987</v>
      </c>
      <c r="AO4233">
        <v>0</v>
      </c>
      <c r="AQ4233">
        <v>2258538</v>
      </c>
      <c r="AR4233" t="s">
        <v>4605</v>
      </c>
      <c r="AS4233" t="s">
        <v>5883</v>
      </c>
      <c r="AT4233" t="s">
        <v>1984</v>
      </c>
    </row>
    <row r="4234" spans="1:46" x14ac:dyDescent="0.25">
      <c r="A4234" t="str">
        <f>_xlfn.XLOOKUP(I4234,UTILIZADAS[Contacto1],UTILIZADAS[Source.Name],,0)</f>
        <v>Cobros Abril Canal Fijo</v>
      </c>
      <c r="B4234" s="18">
        <f>VLOOKUP(J4234,Ref!A:C,3,0)</f>
        <v>1</v>
      </c>
      <c r="C4234" s="18">
        <f>VLOOKUP(J4234,Ref!A:D,4,0)</f>
        <v>1</v>
      </c>
      <c r="D4234" s="18" t="str">
        <f t="shared" si="198"/>
        <v>12/may</v>
      </c>
      <c r="E4234" s="18">
        <f t="shared" si="199"/>
        <v>1</v>
      </c>
      <c r="F4234" s="18">
        <v>1</v>
      </c>
      <c r="G4234" s="18">
        <f t="shared" si="200"/>
        <v>1</v>
      </c>
      <c r="H4234" s="3">
        <v>46154.691851851851</v>
      </c>
      <c r="I4234">
        <v>68705237</v>
      </c>
      <c r="J4234">
        <v>6003</v>
      </c>
      <c r="K4234" t="s">
        <v>1983</v>
      </c>
      <c r="L4234" t="s">
        <v>1897</v>
      </c>
      <c r="M4234" t="s">
        <v>1970</v>
      </c>
      <c r="O4234">
        <v>368033760000</v>
      </c>
      <c r="P4234">
        <v>16018</v>
      </c>
      <c r="Q4234">
        <v>-4</v>
      </c>
      <c r="R4234">
        <v>1</v>
      </c>
      <c r="S4234">
        <v>68705237</v>
      </c>
      <c r="U4234" t="s">
        <v>2455</v>
      </c>
      <c r="W4234" t="s">
        <v>4034</v>
      </c>
      <c r="X4234">
        <v>368033760000</v>
      </c>
      <c r="Y4234" t="s">
        <v>65</v>
      </c>
      <c r="Z4234" t="s">
        <v>66</v>
      </c>
      <c r="AF4234" t="s">
        <v>1976</v>
      </c>
      <c r="AG4234" t="s">
        <v>1972</v>
      </c>
      <c r="AL4234">
        <v>27</v>
      </c>
      <c r="AM4234" t="s">
        <v>1979</v>
      </c>
      <c r="AN4234" t="s">
        <v>1987</v>
      </c>
      <c r="AO4234">
        <v>0</v>
      </c>
      <c r="AQ4234">
        <v>2258539</v>
      </c>
      <c r="AR4234" t="s">
        <v>4605</v>
      </c>
      <c r="AS4234" t="s">
        <v>5883</v>
      </c>
      <c r="AT4234" t="s">
        <v>1892</v>
      </c>
    </row>
    <row r="4235" spans="1:46" x14ac:dyDescent="0.25">
      <c r="A4235" t="str">
        <f>_xlfn.XLOOKUP(I4235,UTILIZADAS[Contacto1],UTILIZADAS[Source.Name],,0)</f>
        <v>Cobros Mayo</v>
      </c>
      <c r="B4235" s="18">
        <f>VLOOKUP(J4235,Ref!A:C,3,0)</f>
        <v>0</v>
      </c>
      <c r="C4235" s="18">
        <f>VLOOKUP(J4235,Ref!A:D,4,0)</f>
        <v>0</v>
      </c>
      <c r="D4235" s="18" t="str">
        <f t="shared" si="198"/>
        <v>12/may</v>
      </c>
      <c r="E4235" s="18">
        <f t="shared" si="199"/>
        <v>5</v>
      </c>
      <c r="F4235" s="18">
        <v>1</v>
      </c>
      <c r="G4235" s="18">
        <f t="shared" si="200"/>
        <v>0</v>
      </c>
      <c r="H4235" s="3">
        <v>46154.691863425927</v>
      </c>
      <c r="I4235">
        <v>68711220</v>
      </c>
      <c r="J4235" t="s">
        <v>2021</v>
      </c>
      <c r="K4235" t="s">
        <v>1968</v>
      </c>
      <c r="L4235" t="s">
        <v>1969</v>
      </c>
      <c r="M4235" t="s">
        <v>1970</v>
      </c>
      <c r="O4235">
        <v>357357770000</v>
      </c>
      <c r="P4235">
        <v>16018</v>
      </c>
      <c r="Q4235">
        <v>-4</v>
      </c>
      <c r="R4235">
        <v>1</v>
      </c>
      <c r="S4235">
        <v>68711220</v>
      </c>
      <c r="U4235" t="s">
        <v>5515</v>
      </c>
      <c r="W4235" t="s">
        <v>5516</v>
      </c>
      <c r="X4235">
        <v>357357770000</v>
      </c>
      <c r="Y4235" t="s">
        <v>65</v>
      </c>
      <c r="Z4235" t="s">
        <v>4619</v>
      </c>
      <c r="AF4235" t="s">
        <v>1976</v>
      </c>
      <c r="AG4235" t="s">
        <v>1972</v>
      </c>
      <c r="AL4235">
        <v>5</v>
      </c>
      <c r="AN4235" t="s">
        <v>1974</v>
      </c>
      <c r="AO4235">
        <v>0</v>
      </c>
      <c r="AQ4235">
        <v>2258540</v>
      </c>
      <c r="AR4235" t="s">
        <v>4605</v>
      </c>
      <c r="AS4235" t="s">
        <v>5883</v>
      </c>
      <c r="AT4235" t="s">
        <v>2022</v>
      </c>
    </row>
    <row r="4236" spans="1:46" x14ac:dyDescent="0.25">
      <c r="A4236" t="str">
        <f>_xlfn.XLOOKUP(I4236,UTILIZADAS[Contacto1],UTILIZADAS[Source.Name],,0)</f>
        <v>Cobros Mayo</v>
      </c>
      <c r="B4236" s="18">
        <f>VLOOKUP(J4236,Ref!A:C,3,0)</f>
        <v>0</v>
      </c>
      <c r="C4236" s="18">
        <f>VLOOKUP(J4236,Ref!A:D,4,0)</f>
        <v>0</v>
      </c>
      <c r="D4236" s="18" t="str">
        <f t="shared" si="198"/>
        <v>15/may</v>
      </c>
      <c r="E4236" s="18">
        <f t="shared" si="199"/>
        <v>5</v>
      </c>
      <c r="F4236" s="18">
        <v>1</v>
      </c>
      <c r="G4236" s="18">
        <f t="shared" si="200"/>
        <v>0</v>
      </c>
      <c r="H4236" s="3">
        <v>46157.416481481479</v>
      </c>
      <c r="I4236">
        <v>68711220</v>
      </c>
      <c r="J4236" t="s">
        <v>2021</v>
      </c>
      <c r="K4236" t="s">
        <v>1968</v>
      </c>
      <c r="L4236" t="s">
        <v>1969</v>
      </c>
      <c r="M4236" t="s">
        <v>1970</v>
      </c>
      <c r="O4236">
        <v>357357770000</v>
      </c>
      <c r="P4236">
        <v>16018</v>
      </c>
      <c r="Q4236">
        <v>-4</v>
      </c>
      <c r="R4236">
        <v>1</v>
      </c>
      <c r="S4236">
        <v>68711220</v>
      </c>
      <c r="U4236" t="s">
        <v>5515</v>
      </c>
      <c r="W4236" t="s">
        <v>5516</v>
      </c>
      <c r="X4236">
        <v>357357770000</v>
      </c>
      <c r="Y4236" t="s">
        <v>65</v>
      </c>
      <c r="Z4236" t="s">
        <v>4619</v>
      </c>
      <c r="AF4236" t="s">
        <v>1976</v>
      </c>
      <c r="AG4236" t="s">
        <v>1972</v>
      </c>
      <c r="AL4236">
        <v>5</v>
      </c>
      <c r="AN4236" t="s">
        <v>1974</v>
      </c>
      <c r="AO4236">
        <v>0</v>
      </c>
      <c r="AQ4236">
        <v>2258540</v>
      </c>
      <c r="AR4236" t="s">
        <v>4605</v>
      </c>
      <c r="AS4236" t="s">
        <v>5883</v>
      </c>
      <c r="AT4236" t="s">
        <v>2022</v>
      </c>
    </row>
    <row r="4237" spans="1:46" x14ac:dyDescent="0.25">
      <c r="A4237" t="str">
        <f>_xlfn.XLOOKUP(I4237,UTILIZADAS[Contacto1],UTILIZADAS[Source.Name],,0)</f>
        <v>Cobros Mayo</v>
      </c>
      <c r="B4237" s="18">
        <f>VLOOKUP(J4237,Ref!A:C,3,0)</f>
        <v>0</v>
      </c>
      <c r="C4237" s="18">
        <f>VLOOKUP(J4237,Ref!A:D,4,0)</f>
        <v>0</v>
      </c>
      <c r="D4237" s="18" t="str">
        <f t="shared" si="198"/>
        <v>19/may</v>
      </c>
      <c r="E4237" s="18">
        <f t="shared" si="199"/>
        <v>5</v>
      </c>
      <c r="F4237" s="18">
        <v>1</v>
      </c>
      <c r="G4237" s="18">
        <f t="shared" si="200"/>
        <v>0</v>
      </c>
      <c r="H4237" s="3">
        <v>46161.435081018521</v>
      </c>
      <c r="I4237">
        <v>68711220</v>
      </c>
      <c r="J4237" t="s">
        <v>2021</v>
      </c>
      <c r="K4237" t="s">
        <v>1968</v>
      </c>
      <c r="L4237" t="s">
        <v>1969</v>
      </c>
      <c r="M4237" t="s">
        <v>1970</v>
      </c>
      <c r="O4237">
        <v>357357770000</v>
      </c>
      <c r="P4237">
        <v>16018</v>
      </c>
      <c r="Q4237">
        <v>-4</v>
      </c>
      <c r="R4237">
        <v>1</v>
      </c>
      <c r="S4237">
        <v>68711220</v>
      </c>
      <c r="U4237" t="s">
        <v>5515</v>
      </c>
      <c r="W4237" t="s">
        <v>5516</v>
      </c>
      <c r="X4237">
        <v>357357770000</v>
      </c>
      <c r="Y4237" t="s">
        <v>65</v>
      </c>
      <c r="Z4237" t="s">
        <v>4619</v>
      </c>
      <c r="AF4237" t="s">
        <v>1976</v>
      </c>
      <c r="AG4237" t="s">
        <v>1972</v>
      </c>
      <c r="AL4237">
        <v>5</v>
      </c>
      <c r="AN4237" t="s">
        <v>1974</v>
      </c>
      <c r="AO4237">
        <v>0</v>
      </c>
      <c r="AQ4237">
        <v>2258540</v>
      </c>
      <c r="AR4237" t="s">
        <v>4605</v>
      </c>
      <c r="AS4237" t="s">
        <v>5883</v>
      </c>
      <c r="AT4237" t="s">
        <v>2022</v>
      </c>
    </row>
    <row r="4238" spans="1:46" x14ac:dyDescent="0.25">
      <c r="A4238" t="str">
        <f>_xlfn.XLOOKUP(I4238,UTILIZADAS[Contacto1],UTILIZADAS[Source.Name],,0)</f>
        <v>Cobros Mayo</v>
      </c>
      <c r="B4238" s="18">
        <f>VLOOKUP(J4238,Ref!A:C,3,0)</f>
        <v>0</v>
      </c>
      <c r="C4238" s="18">
        <f>VLOOKUP(J4238,Ref!A:D,4,0)</f>
        <v>0</v>
      </c>
      <c r="D4238" s="18" t="str">
        <f t="shared" si="198"/>
        <v>20/may</v>
      </c>
      <c r="E4238" s="18">
        <f t="shared" si="199"/>
        <v>5</v>
      </c>
      <c r="F4238" s="18">
        <v>1</v>
      </c>
      <c r="G4238" s="18">
        <f t="shared" si="200"/>
        <v>0</v>
      </c>
      <c r="H4238" s="3">
        <v>46162.648495370369</v>
      </c>
      <c r="I4238">
        <v>68711220</v>
      </c>
      <c r="J4238" t="s">
        <v>2021</v>
      </c>
      <c r="K4238" t="s">
        <v>1968</v>
      </c>
      <c r="L4238" t="s">
        <v>1969</v>
      </c>
      <c r="M4238" t="s">
        <v>1970</v>
      </c>
      <c r="O4238">
        <v>357357770000</v>
      </c>
      <c r="P4238">
        <v>16018</v>
      </c>
      <c r="Q4238">
        <v>-4</v>
      </c>
      <c r="R4238">
        <v>1</v>
      </c>
      <c r="S4238">
        <v>68711220</v>
      </c>
      <c r="U4238" t="s">
        <v>5515</v>
      </c>
      <c r="W4238" t="s">
        <v>5516</v>
      </c>
      <c r="X4238">
        <v>357357770000</v>
      </c>
      <c r="Y4238" t="s">
        <v>65</v>
      </c>
      <c r="Z4238" t="s">
        <v>4619</v>
      </c>
      <c r="AF4238" t="s">
        <v>1976</v>
      </c>
      <c r="AG4238" t="s">
        <v>1972</v>
      </c>
      <c r="AL4238">
        <v>5</v>
      </c>
      <c r="AN4238" t="s">
        <v>1974</v>
      </c>
      <c r="AO4238">
        <v>0</v>
      </c>
      <c r="AQ4238">
        <v>2258540</v>
      </c>
      <c r="AR4238" t="s">
        <v>4605</v>
      </c>
      <c r="AS4238" t="s">
        <v>5883</v>
      </c>
      <c r="AT4238" t="s">
        <v>2022</v>
      </c>
    </row>
    <row r="4239" spans="1:46" x14ac:dyDescent="0.25">
      <c r="A4239" t="str">
        <f>_xlfn.XLOOKUP(I4239,UTILIZADAS[Contacto1],UTILIZADAS[Source.Name],,0)</f>
        <v>Cobros Mayo</v>
      </c>
      <c r="B4239" s="18">
        <f>VLOOKUP(J4239,Ref!A:C,3,0)</f>
        <v>0</v>
      </c>
      <c r="C4239" s="18">
        <f>VLOOKUP(J4239,Ref!A:D,4,0)</f>
        <v>0</v>
      </c>
      <c r="D4239" s="18" t="str">
        <f t="shared" si="198"/>
        <v>21/may</v>
      </c>
      <c r="E4239" s="18">
        <f t="shared" si="199"/>
        <v>5</v>
      </c>
      <c r="F4239" s="18">
        <v>1</v>
      </c>
      <c r="G4239" s="18">
        <f t="shared" si="200"/>
        <v>1</v>
      </c>
      <c r="H4239" s="3">
        <v>46163.639270833337</v>
      </c>
      <c r="I4239">
        <v>68711220</v>
      </c>
      <c r="J4239">
        <v>6004</v>
      </c>
      <c r="K4239" t="s">
        <v>1983</v>
      </c>
      <c r="L4239" t="s">
        <v>1897</v>
      </c>
      <c r="M4239" t="s">
        <v>1970</v>
      </c>
      <c r="O4239">
        <v>357357770000</v>
      </c>
      <c r="P4239">
        <v>16018</v>
      </c>
      <c r="Q4239">
        <v>-4</v>
      </c>
      <c r="R4239">
        <v>1</v>
      </c>
      <c r="S4239">
        <v>68711220</v>
      </c>
      <c r="U4239" t="s">
        <v>5515</v>
      </c>
      <c r="W4239" t="s">
        <v>5516</v>
      </c>
      <c r="X4239">
        <v>357357770000</v>
      </c>
      <c r="Y4239" t="s">
        <v>65</v>
      </c>
      <c r="Z4239" t="s">
        <v>4619</v>
      </c>
      <c r="AF4239" t="s">
        <v>1976</v>
      </c>
      <c r="AG4239" t="s">
        <v>1972</v>
      </c>
      <c r="AL4239">
        <v>72</v>
      </c>
      <c r="AM4239" t="s">
        <v>1979</v>
      </c>
      <c r="AN4239" t="s">
        <v>1987</v>
      </c>
      <c r="AO4239">
        <v>0</v>
      </c>
      <c r="AQ4239">
        <v>2258540</v>
      </c>
      <c r="AR4239" t="s">
        <v>4605</v>
      </c>
      <c r="AS4239" t="s">
        <v>5883</v>
      </c>
      <c r="AT4239" t="s">
        <v>1984</v>
      </c>
    </row>
    <row r="4240" spans="1:46" x14ac:dyDescent="0.25">
      <c r="A4240" t="str">
        <f>_xlfn.XLOOKUP(I4240,UTILIZADAS[Contacto1],UTILIZADAS[Source.Name],,0)</f>
        <v>Cobros Mayo</v>
      </c>
      <c r="B4240" s="18">
        <f>VLOOKUP(J4240,Ref!A:C,3,0)</f>
        <v>0</v>
      </c>
      <c r="C4240" s="18">
        <f>VLOOKUP(J4240,Ref!A:D,4,0)</f>
        <v>0</v>
      </c>
      <c r="D4240" s="18" t="str">
        <f t="shared" si="198"/>
        <v>12/may</v>
      </c>
      <c r="E4240" s="18">
        <f t="shared" si="199"/>
        <v>3</v>
      </c>
      <c r="F4240" s="18">
        <v>1</v>
      </c>
      <c r="G4240" s="18">
        <f t="shared" si="200"/>
        <v>0</v>
      </c>
      <c r="H4240" s="3">
        <v>46154.692175925928</v>
      </c>
      <c r="I4240">
        <v>68712983</v>
      </c>
      <c r="J4240" t="s">
        <v>2021</v>
      </c>
      <c r="K4240" t="s">
        <v>1968</v>
      </c>
      <c r="L4240" t="s">
        <v>1969</v>
      </c>
      <c r="M4240" t="s">
        <v>1970</v>
      </c>
      <c r="O4240">
        <v>358363920000</v>
      </c>
      <c r="P4240">
        <v>16018</v>
      </c>
      <c r="Q4240">
        <v>-4</v>
      </c>
      <c r="R4240">
        <v>1</v>
      </c>
      <c r="S4240">
        <v>68712983</v>
      </c>
      <c r="U4240" t="s">
        <v>6233</v>
      </c>
      <c r="W4240" t="s">
        <v>5518</v>
      </c>
      <c r="X4240">
        <v>358363920000</v>
      </c>
      <c r="Y4240" t="s">
        <v>65</v>
      </c>
      <c r="Z4240" t="s">
        <v>4619</v>
      </c>
      <c r="AF4240" t="s">
        <v>1976</v>
      </c>
      <c r="AG4240" t="s">
        <v>1972</v>
      </c>
      <c r="AL4240">
        <v>5</v>
      </c>
      <c r="AN4240" t="s">
        <v>1974</v>
      </c>
      <c r="AO4240">
        <v>0</v>
      </c>
      <c r="AQ4240">
        <v>2258541</v>
      </c>
      <c r="AR4240" t="s">
        <v>4605</v>
      </c>
      <c r="AS4240" t="s">
        <v>5883</v>
      </c>
      <c r="AT4240" t="s">
        <v>2022</v>
      </c>
    </row>
    <row r="4241" spans="1:46" x14ac:dyDescent="0.25">
      <c r="A4241" t="str">
        <f>_xlfn.XLOOKUP(I4241,UTILIZADAS[Contacto1],UTILIZADAS[Source.Name],,0)</f>
        <v>Cobros Mayo</v>
      </c>
      <c r="B4241" s="18">
        <f>VLOOKUP(J4241,Ref!A:C,3,0)</f>
        <v>0</v>
      </c>
      <c r="C4241" s="18">
        <f>VLOOKUP(J4241,Ref!A:D,4,0)</f>
        <v>0</v>
      </c>
      <c r="D4241" s="18" t="str">
        <f t="shared" si="198"/>
        <v>15/may</v>
      </c>
      <c r="E4241" s="18">
        <f t="shared" si="199"/>
        <v>3</v>
      </c>
      <c r="F4241" s="18">
        <v>1</v>
      </c>
      <c r="G4241" s="18">
        <f t="shared" si="200"/>
        <v>0</v>
      </c>
      <c r="H4241" s="3">
        <v>46157.416875000003</v>
      </c>
      <c r="I4241">
        <v>68712983</v>
      </c>
      <c r="J4241" t="s">
        <v>2021</v>
      </c>
      <c r="K4241" t="s">
        <v>1968</v>
      </c>
      <c r="L4241" t="s">
        <v>1969</v>
      </c>
      <c r="M4241" t="s">
        <v>1970</v>
      </c>
      <c r="O4241">
        <v>358363920000</v>
      </c>
      <c r="P4241">
        <v>16018</v>
      </c>
      <c r="Q4241">
        <v>-4</v>
      </c>
      <c r="R4241">
        <v>1</v>
      </c>
      <c r="S4241">
        <v>68712983</v>
      </c>
      <c r="U4241" t="s">
        <v>6233</v>
      </c>
      <c r="W4241" t="s">
        <v>5518</v>
      </c>
      <c r="X4241">
        <v>358363920000</v>
      </c>
      <c r="Y4241" t="s">
        <v>65</v>
      </c>
      <c r="Z4241" t="s">
        <v>4619</v>
      </c>
      <c r="AF4241" t="s">
        <v>1976</v>
      </c>
      <c r="AG4241" t="s">
        <v>1972</v>
      </c>
      <c r="AL4241">
        <v>5</v>
      </c>
      <c r="AN4241" t="s">
        <v>1974</v>
      </c>
      <c r="AO4241">
        <v>0</v>
      </c>
      <c r="AQ4241">
        <v>2258541</v>
      </c>
      <c r="AR4241" t="s">
        <v>4605</v>
      </c>
      <c r="AS4241" t="s">
        <v>5883</v>
      </c>
      <c r="AT4241" t="s">
        <v>2022</v>
      </c>
    </row>
    <row r="4242" spans="1:46" x14ac:dyDescent="0.25">
      <c r="A4242" t="str">
        <f>_xlfn.XLOOKUP(I4242,UTILIZADAS[Contacto1],UTILIZADAS[Source.Name],,0)</f>
        <v>Cobros Mayo</v>
      </c>
      <c r="B4242" s="18">
        <f>VLOOKUP(J4242,Ref!A:C,3,0)</f>
        <v>1</v>
      </c>
      <c r="C4242" s="18">
        <f>VLOOKUP(J4242,Ref!A:D,4,0)</f>
        <v>1</v>
      </c>
      <c r="D4242" s="18" t="str">
        <f t="shared" si="198"/>
        <v>19/may</v>
      </c>
      <c r="E4242" s="18">
        <f t="shared" si="199"/>
        <v>3</v>
      </c>
      <c r="F4242" s="18">
        <v>1</v>
      </c>
      <c r="G4242" s="18">
        <f t="shared" si="200"/>
        <v>1</v>
      </c>
      <c r="H4242" s="3">
        <v>46161.436030092591</v>
      </c>
      <c r="I4242">
        <v>68712983</v>
      </c>
      <c r="J4242">
        <v>6007</v>
      </c>
      <c r="K4242" t="s">
        <v>1983</v>
      </c>
      <c r="L4242" t="s">
        <v>1897</v>
      </c>
      <c r="M4242" t="s">
        <v>1970</v>
      </c>
      <c r="O4242">
        <v>358363920000</v>
      </c>
      <c r="P4242">
        <v>16018</v>
      </c>
      <c r="Q4242">
        <v>-4</v>
      </c>
      <c r="R4242">
        <v>1</v>
      </c>
      <c r="S4242">
        <v>68712983</v>
      </c>
      <c r="U4242" t="s">
        <v>6233</v>
      </c>
      <c r="W4242" t="s">
        <v>5518</v>
      </c>
      <c r="X4242">
        <v>358363920000</v>
      </c>
      <c r="Y4242" t="s">
        <v>65</v>
      </c>
      <c r="Z4242" t="s">
        <v>4619</v>
      </c>
      <c r="AF4242" t="s">
        <v>1976</v>
      </c>
      <c r="AG4242" t="s">
        <v>1972</v>
      </c>
      <c r="AL4242">
        <v>201</v>
      </c>
      <c r="AM4242" t="s">
        <v>1979</v>
      </c>
      <c r="AN4242" t="s">
        <v>1987</v>
      </c>
      <c r="AO4242">
        <v>0</v>
      </c>
      <c r="AQ4242">
        <v>2258541</v>
      </c>
      <c r="AR4242" t="s">
        <v>4605</v>
      </c>
      <c r="AS4242" t="s">
        <v>5883</v>
      </c>
      <c r="AT4242" t="s">
        <v>1898</v>
      </c>
    </row>
    <row r="4243" spans="1:46" x14ac:dyDescent="0.25">
      <c r="A4243" t="str">
        <f>_xlfn.XLOOKUP(I4243,UTILIZADAS[Contacto1],UTILIZADAS[Source.Name],,0)</f>
        <v>Cobros Abril Canal Fijo</v>
      </c>
      <c r="B4243" s="18">
        <f>VLOOKUP(J4243,Ref!A:C,3,0)</f>
        <v>1</v>
      </c>
      <c r="C4243" s="18">
        <f>VLOOKUP(J4243,Ref!A:D,4,0)</f>
        <v>1</v>
      </c>
      <c r="D4243" s="18" t="str">
        <f t="shared" si="198"/>
        <v>12/may</v>
      </c>
      <c r="E4243" s="18">
        <f t="shared" si="199"/>
        <v>1</v>
      </c>
      <c r="F4243" s="18">
        <v>1</v>
      </c>
      <c r="G4243" s="18">
        <f t="shared" si="200"/>
        <v>1</v>
      </c>
      <c r="H4243" s="3">
        <v>46154.693344907406</v>
      </c>
      <c r="I4243">
        <v>68724479</v>
      </c>
      <c r="J4243">
        <v>6003</v>
      </c>
      <c r="K4243" t="s">
        <v>1983</v>
      </c>
      <c r="L4243" t="s">
        <v>1897</v>
      </c>
      <c r="M4243" t="s">
        <v>1970</v>
      </c>
      <c r="O4243">
        <v>358364450000</v>
      </c>
      <c r="P4243">
        <v>16018</v>
      </c>
      <c r="Q4243">
        <v>-4</v>
      </c>
      <c r="R4243">
        <v>1</v>
      </c>
      <c r="S4243">
        <v>68724479</v>
      </c>
      <c r="U4243" t="s">
        <v>2282</v>
      </c>
      <c r="W4243" t="s">
        <v>3829</v>
      </c>
      <c r="X4243">
        <v>358364450000</v>
      </c>
      <c r="Y4243" t="s">
        <v>65</v>
      </c>
      <c r="Z4243" t="s">
        <v>66</v>
      </c>
      <c r="AF4243" t="s">
        <v>1976</v>
      </c>
      <c r="AG4243" t="s">
        <v>1972</v>
      </c>
      <c r="AL4243">
        <v>58</v>
      </c>
      <c r="AM4243" t="s">
        <v>1979</v>
      </c>
      <c r="AN4243" t="s">
        <v>1987</v>
      </c>
      <c r="AO4243">
        <v>0</v>
      </c>
      <c r="AQ4243">
        <v>2258542</v>
      </c>
      <c r="AR4243" t="s">
        <v>4605</v>
      </c>
      <c r="AS4243" t="s">
        <v>5883</v>
      </c>
      <c r="AT4243" t="s">
        <v>1892</v>
      </c>
    </row>
    <row r="4244" spans="1:46" x14ac:dyDescent="0.25">
      <c r="A4244" t="str">
        <f>_xlfn.XLOOKUP(I4244,UTILIZADAS[Contacto1],UTILIZADAS[Source.Name],,0)</f>
        <v>Cobros Mayo</v>
      </c>
      <c r="B4244" s="18">
        <f>VLOOKUP(J4244,Ref!A:C,3,0)</f>
        <v>0</v>
      </c>
      <c r="C4244" s="18">
        <f>VLOOKUP(J4244,Ref!A:D,4,0)</f>
        <v>0</v>
      </c>
      <c r="D4244" s="18" t="str">
        <f t="shared" si="198"/>
        <v>12/may</v>
      </c>
      <c r="E4244" s="18">
        <f t="shared" si="199"/>
        <v>6</v>
      </c>
      <c r="F4244" s="18">
        <v>1</v>
      </c>
      <c r="G4244" s="18">
        <f t="shared" si="200"/>
        <v>0</v>
      </c>
      <c r="H4244" s="3">
        <v>46154.693541666667</v>
      </c>
      <c r="I4244">
        <v>68738533</v>
      </c>
      <c r="J4244" t="s">
        <v>2021</v>
      </c>
      <c r="K4244" t="s">
        <v>1968</v>
      </c>
      <c r="L4244" t="s">
        <v>1969</v>
      </c>
      <c r="M4244" t="s">
        <v>1970</v>
      </c>
      <c r="O4244">
        <v>354376890000</v>
      </c>
      <c r="P4244">
        <v>16018</v>
      </c>
      <c r="Q4244">
        <v>-4</v>
      </c>
      <c r="R4244">
        <v>1</v>
      </c>
      <c r="S4244">
        <v>68738533</v>
      </c>
      <c r="U4244" t="s">
        <v>1239</v>
      </c>
      <c r="W4244" t="s">
        <v>1240</v>
      </c>
      <c r="X4244">
        <v>354376890000</v>
      </c>
      <c r="Y4244" t="s">
        <v>65</v>
      </c>
      <c r="Z4244" t="s">
        <v>66</v>
      </c>
      <c r="AG4244" t="s">
        <v>1972</v>
      </c>
      <c r="AL4244">
        <v>5</v>
      </c>
      <c r="AN4244" t="s">
        <v>1974</v>
      </c>
      <c r="AO4244">
        <v>0</v>
      </c>
      <c r="AQ4244">
        <v>2258543</v>
      </c>
      <c r="AR4244" t="s">
        <v>4605</v>
      </c>
      <c r="AS4244" t="s">
        <v>5883</v>
      </c>
      <c r="AT4244" t="s">
        <v>2022</v>
      </c>
    </row>
    <row r="4245" spans="1:46" x14ac:dyDescent="0.25">
      <c r="A4245" t="str">
        <f>_xlfn.XLOOKUP(I4245,UTILIZADAS[Contacto1],UTILIZADAS[Source.Name],,0)</f>
        <v>Cobros Mayo</v>
      </c>
      <c r="B4245" s="18">
        <f>VLOOKUP(J4245,Ref!A:C,3,0)</f>
        <v>0</v>
      </c>
      <c r="C4245" s="18">
        <f>VLOOKUP(J4245,Ref!A:D,4,0)</f>
        <v>0</v>
      </c>
      <c r="D4245" s="18" t="str">
        <f t="shared" si="198"/>
        <v>15/may</v>
      </c>
      <c r="E4245" s="18">
        <f t="shared" si="199"/>
        <v>6</v>
      </c>
      <c r="F4245" s="18">
        <v>1</v>
      </c>
      <c r="G4245" s="18">
        <f t="shared" si="200"/>
        <v>0</v>
      </c>
      <c r="H4245" s="3">
        <v>46157.417291666665</v>
      </c>
      <c r="I4245">
        <v>68738533</v>
      </c>
      <c r="J4245" t="s">
        <v>2021</v>
      </c>
      <c r="K4245" t="s">
        <v>1968</v>
      </c>
      <c r="L4245" t="s">
        <v>1969</v>
      </c>
      <c r="M4245" t="s">
        <v>1970</v>
      </c>
      <c r="O4245">
        <v>354376890000</v>
      </c>
      <c r="P4245">
        <v>16018</v>
      </c>
      <c r="Q4245">
        <v>-4</v>
      </c>
      <c r="R4245">
        <v>1</v>
      </c>
      <c r="S4245">
        <v>68738533</v>
      </c>
      <c r="U4245" t="s">
        <v>1239</v>
      </c>
      <c r="W4245" t="s">
        <v>1240</v>
      </c>
      <c r="X4245">
        <v>354376890000</v>
      </c>
      <c r="Y4245" t="s">
        <v>65</v>
      </c>
      <c r="Z4245" t="s">
        <v>66</v>
      </c>
      <c r="AG4245" t="s">
        <v>1972</v>
      </c>
      <c r="AL4245">
        <v>5</v>
      </c>
      <c r="AN4245" t="s">
        <v>1974</v>
      </c>
      <c r="AO4245">
        <v>0</v>
      </c>
      <c r="AQ4245">
        <v>2258543</v>
      </c>
      <c r="AR4245" t="s">
        <v>4605</v>
      </c>
      <c r="AS4245" t="s">
        <v>5883</v>
      </c>
      <c r="AT4245" t="s">
        <v>2022</v>
      </c>
    </row>
    <row r="4246" spans="1:46" x14ac:dyDescent="0.25">
      <c r="A4246" t="str">
        <f>_xlfn.XLOOKUP(I4246,UTILIZADAS[Contacto1],UTILIZADAS[Source.Name],,0)</f>
        <v>Cobros Mayo</v>
      </c>
      <c r="B4246" s="18">
        <f>VLOOKUP(J4246,Ref!A:C,3,0)</f>
        <v>0</v>
      </c>
      <c r="C4246" s="18">
        <f>VLOOKUP(J4246,Ref!A:D,4,0)</f>
        <v>0</v>
      </c>
      <c r="D4246" s="18" t="str">
        <f t="shared" si="198"/>
        <v>19/may</v>
      </c>
      <c r="E4246" s="18">
        <f t="shared" si="199"/>
        <v>6</v>
      </c>
      <c r="F4246" s="18">
        <v>1</v>
      </c>
      <c r="G4246" s="18">
        <f t="shared" si="200"/>
        <v>0</v>
      </c>
      <c r="H4246" s="3">
        <v>46161.435868055552</v>
      </c>
      <c r="I4246">
        <v>68738533</v>
      </c>
      <c r="J4246" t="s">
        <v>1967</v>
      </c>
      <c r="K4246" t="s">
        <v>1968</v>
      </c>
      <c r="L4246" t="s">
        <v>1969</v>
      </c>
      <c r="M4246" t="s">
        <v>1970</v>
      </c>
      <c r="O4246">
        <v>354376890000</v>
      </c>
      <c r="P4246">
        <v>16018</v>
      </c>
      <c r="Q4246">
        <v>-4</v>
      </c>
      <c r="R4246">
        <v>1</v>
      </c>
      <c r="S4246">
        <v>68738533</v>
      </c>
      <c r="U4246" t="s">
        <v>1239</v>
      </c>
      <c r="W4246" t="s">
        <v>1240</v>
      </c>
      <c r="X4246">
        <v>354376890000</v>
      </c>
      <c r="Y4246" t="s">
        <v>65</v>
      </c>
      <c r="Z4246" t="s">
        <v>66</v>
      </c>
      <c r="AG4246" t="s">
        <v>1972</v>
      </c>
      <c r="AL4246">
        <v>0</v>
      </c>
      <c r="AN4246" t="s">
        <v>1974</v>
      </c>
      <c r="AO4246">
        <v>0</v>
      </c>
      <c r="AQ4246">
        <v>2258543</v>
      </c>
      <c r="AR4246" t="s">
        <v>4605</v>
      </c>
      <c r="AS4246" t="s">
        <v>5883</v>
      </c>
      <c r="AT4246" t="s">
        <v>1975</v>
      </c>
    </row>
    <row r="4247" spans="1:46" x14ac:dyDescent="0.25">
      <c r="A4247" t="str">
        <f>_xlfn.XLOOKUP(I4247,UTILIZADAS[Contacto1],UTILIZADAS[Source.Name],,0)</f>
        <v>Cobros Mayo</v>
      </c>
      <c r="B4247" s="18">
        <f>VLOOKUP(J4247,Ref!A:C,3,0)</f>
        <v>0</v>
      </c>
      <c r="C4247" s="18">
        <f>VLOOKUP(J4247,Ref!A:D,4,0)</f>
        <v>0</v>
      </c>
      <c r="D4247" s="18" t="str">
        <f t="shared" si="198"/>
        <v>20/may</v>
      </c>
      <c r="E4247" s="18">
        <f t="shared" si="199"/>
        <v>6</v>
      </c>
      <c r="F4247" s="18">
        <v>1</v>
      </c>
      <c r="G4247" s="18">
        <f t="shared" si="200"/>
        <v>0</v>
      </c>
      <c r="H4247" s="3">
        <v>46162.64875</v>
      </c>
      <c r="I4247">
        <v>68738533</v>
      </c>
      <c r="J4247" t="s">
        <v>2021</v>
      </c>
      <c r="K4247" t="s">
        <v>1968</v>
      </c>
      <c r="L4247" t="s">
        <v>1969</v>
      </c>
      <c r="M4247" t="s">
        <v>1970</v>
      </c>
      <c r="O4247">
        <v>354376890000</v>
      </c>
      <c r="P4247">
        <v>16018</v>
      </c>
      <c r="Q4247">
        <v>-4</v>
      </c>
      <c r="R4247">
        <v>1</v>
      </c>
      <c r="S4247">
        <v>68738533</v>
      </c>
      <c r="U4247" t="s">
        <v>1239</v>
      </c>
      <c r="W4247" t="s">
        <v>1240</v>
      </c>
      <c r="X4247">
        <v>354376890000</v>
      </c>
      <c r="Y4247" t="s">
        <v>65</v>
      </c>
      <c r="Z4247" t="s">
        <v>66</v>
      </c>
      <c r="AG4247" t="s">
        <v>1972</v>
      </c>
      <c r="AL4247">
        <v>5</v>
      </c>
      <c r="AN4247" t="s">
        <v>1974</v>
      </c>
      <c r="AO4247">
        <v>0</v>
      </c>
      <c r="AQ4247">
        <v>2258543</v>
      </c>
      <c r="AR4247" t="s">
        <v>4605</v>
      </c>
      <c r="AS4247" t="s">
        <v>5883</v>
      </c>
      <c r="AT4247" t="s">
        <v>2022</v>
      </c>
    </row>
    <row r="4248" spans="1:46" x14ac:dyDescent="0.25">
      <c r="A4248" t="str">
        <f>_xlfn.XLOOKUP(I4248,UTILIZADAS[Contacto1],UTILIZADAS[Source.Name],,0)</f>
        <v>Cobros Mayo</v>
      </c>
      <c r="B4248" s="18">
        <f>VLOOKUP(J4248,Ref!A:C,3,0)</f>
        <v>0</v>
      </c>
      <c r="C4248" s="18">
        <f>VLOOKUP(J4248,Ref!A:D,4,0)</f>
        <v>0</v>
      </c>
      <c r="D4248" s="18" t="str">
        <f t="shared" si="198"/>
        <v>21/may</v>
      </c>
      <c r="E4248" s="18">
        <f t="shared" si="199"/>
        <v>6</v>
      </c>
      <c r="F4248" s="18">
        <v>1</v>
      </c>
      <c r="G4248" s="18">
        <f t="shared" si="200"/>
        <v>0</v>
      </c>
      <c r="H4248" s="3">
        <v>46163.639687499999</v>
      </c>
      <c r="I4248">
        <v>68738533</v>
      </c>
      <c r="J4248" t="s">
        <v>2021</v>
      </c>
      <c r="K4248" t="s">
        <v>1968</v>
      </c>
      <c r="L4248" t="s">
        <v>1969</v>
      </c>
      <c r="M4248" t="s">
        <v>1970</v>
      </c>
      <c r="O4248">
        <v>354376890000</v>
      </c>
      <c r="P4248">
        <v>16018</v>
      </c>
      <c r="Q4248">
        <v>-4</v>
      </c>
      <c r="R4248">
        <v>1</v>
      </c>
      <c r="S4248">
        <v>68738533</v>
      </c>
      <c r="U4248" t="s">
        <v>1239</v>
      </c>
      <c r="W4248" t="s">
        <v>1240</v>
      </c>
      <c r="X4248">
        <v>354376890000</v>
      </c>
      <c r="Y4248" t="s">
        <v>65</v>
      </c>
      <c r="Z4248" t="s">
        <v>66</v>
      </c>
      <c r="AG4248" t="s">
        <v>1972</v>
      </c>
      <c r="AL4248">
        <v>5</v>
      </c>
      <c r="AN4248" t="s">
        <v>1974</v>
      </c>
      <c r="AO4248">
        <v>0</v>
      </c>
      <c r="AQ4248">
        <v>2258543</v>
      </c>
      <c r="AR4248" t="s">
        <v>4605</v>
      </c>
      <c r="AS4248" t="s">
        <v>5883</v>
      </c>
      <c r="AT4248" t="s">
        <v>2022</v>
      </c>
    </row>
    <row r="4249" spans="1:46" x14ac:dyDescent="0.25">
      <c r="A4249" t="str">
        <f>_xlfn.XLOOKUP(I4249,UTILIZADAS[Contacto1],UTILIZADAS[Source.Name],,0)</f>
        <v>Cobros Mayo</v>
      </c>
      <c r="B4249" s="18">
        <f>VLOOKUP(J4249,Ref!A:C,3,0)</f>
        <v>0</v>
      </c>
      <c r="C4249" s="18">
        <f>VLOOKUP(J4249,Ref!A:D,4,0)</f>
        <v>0</v>
      </c>
      <c r="D4249" s="18" t="str">
        <f t="shared" si="198"/>
        <v>22/may</v>
      </c>
      <c r="E4249" s="18">
        <f t="shared" si="199"/>
        <v>6</v>
      </c>
      <c r="F4249" s="18">
        <v>1</v>
      </c>
      <c r="G4249" s="18">
        <f t="shared" si="200"/>
        <v>1</v>
      </c>
      <c r="H4249" s="3">
        <v>46164.474178240744</v>
      </c>
      <c r="I4249">
        <v>68738533</v>
      </c>
      <c r="J4249" t="s">
        <v>2021</v>
      </c>
      <c r="K4249" t="s">
        <v>1968</v>
      </c>
      <c r="L4249" t="s">
        <v>1969</v>
      </c>
      <c r="M4249" t="s">
        <v>1970</v>
      </c>
      <c r="O4249">
        <v>354376890000</v>
      </c>
      <c r="P4249">
        <v>16018</v>
      </c>
      <c r="Q4249">
        <v>-4</v>
      </c>
      <c r="R4249">
        <v>1</v>
      </c>
      <c r="S4249">
        <v>68738533</v>
      </c>
      <c r="U4249" t="s">
        <v>1239</v>
      </c>
      <c r="W4249" t="s">
        <v>1240</v>
      </c>
      <c r="X4249">
        <v>354376890000</v>
      </c>
      <c r="Y4249" t="s">
        <v>65</v>
      </c>
      <c r="Z4249" t="s">
        <v>66</v>
      </c>
      <c r="AG4249" t="s">
        <v>1972</v>
      </c>
      <c r="AL4249">
        <v>5</v>
      </c>
      <c r="AN4249" t="s">
        <v>1974</v>
      </c>
      <c r="AO4249">
        <v>0</v>
      </c>
      <c r="AQ4249">
        <v>2258543</v>
      </c>
      <c r="AR4249" t="s">
        <v>4605</v>
      </c>
      <c r="AS4249" t="s">
        <v>5883</v>
      </c>
      <c r="AT4249" t="s">
        <v>2022</v>
      </c>
    </row>
    <row r="4250" spans="1:46" x14ac:dyDescent="0.25">
      <c r="A4250" t="str">
        <f>_xlfn.XLOOKUP(I4250,UTILIZADAS[Contacto1],UTILIZADAS[Source.Name],,0)</f>
        <v>Cobros Mayo</v>
      </c>
      <c r="B4250" s="18">
        <f>VLOOKUP(J4250,Ref!A:C,3,0)</f>
        <v>0</v>
      </c>
      <c r="C4250" s="18">
        <f>VLOOKUP(J4250,Ref!A:D,4,0)</f>
        <v>0</v>
      </c>
      <c r="D4250" s="18" t="str">
        <f t="shared" si="198"/>
        <v>08/may</v>
      </c>
      <c r="E4250" s="18">
        <f t="shared" si="199"/>
        <v>2</v>
      </c>
      <c r="F4250" s="18">
        <v>1</v>
      </c>
      <c r="G4250" s="18">
        <f t="shared" si="200"/>
        <v>0</v>
      </c>
      <c r="H4250" s="3">
        <v>46150.640925925924</v>
      </c>
      <c r="I4250">
        <v>68740932</v>
      </c>
      <c r="J4250">
        <v>6004</v>
      </c>
      <c r="K4250" t="s">
        <v>1983</v>
      </c>
      <c r="L4250" t="s">
        <v>1897</v>
      </c>
      <c r="M4250" t="s">
        <v>1970</v>
      </c>
      <c r="P4250">
        <v>998</v>
      </c>
      <c r="Q4250">
        <v>0</v>
      </c>
      <c r="S4250">
        <v>68740932</v>
      </c>
      <c r="AF4250" t="s">
        <v>1976</v>
      </c>
      <c r="AG4250" t="s">
        <v>1972</v>
      </c>
      <c r="AL4250">
        <v>127</v>
      </c>
      <c r="AM4250" t="s">
        <v>1979</v>
      </c>
      <c r="AN4250" t="s">
        <v>1977</v>
      </c>
      <c r="AO4250">
        <v>0</v>
      </c>
      <c r="AQ4250">
        <v>2257613</v>
      </c>
      <c r="AR4250" t="s">
        <v>1978</v>
      </c>
      <c r="AT4250" t="s">
        <v>1984</v>
      </c>
    </row>
    <row r="4251" spans="1:46" x14ac:dyDescent="0.25">
      <c r="A4251" t="str">
        <f>_xlfn.XLOOKUP(I4251,UTILIZADAS[Contacto1],UTILIZADAS[Source.Name],,0)</f>
        <v>Cobros Mayo</v>
      </c>
      <c r="B4251" s="18">
        <f>VLOOKUP(J4251,Ref!A:C,3,0)</f>
        <v>0</v>
      </c>
      <c r="C4251" s="18">
        <f>VLOOKUP(J4251,Ref!A:D,4,0)</f>
        <v>0</v>
      </c>
      <c r="D4251" s="18" t="str">
        <f t="shared" si="198"/>
        <v>12/may</v>
      </c>
      <c r="E4251" s="18">
        <f t="shared" si="199"/>
        <v>2</v>
      </c>
      <c r="F4251" s="18">
        <v>1</v>
      </c>
      <c r="G4251" s="18">
        <f t="shared" si="200"/>
        <v>1</v>
      </c>
      <c r="H4251" s="3">
        <v>46154.694467592592</v>
      </c>
      <c r="I4251">
        <v>68740932</v>
      </c>
      <c r="J4251">
        <v>6004</v>
      </c>
      <c r="K4251" t="s">
        <v>1983</v>
      </c>
      <c r="L4251" t="s">
        <v>1897</v>
      </c>
      <c r="M4251" t="s">
        <v>1970</v>
      </c>
      <c r="O4251">
        <v>364005300000</v>
      </c>
      <c r="P4251">
        <v>16018</v>
      </c>
      <c r="Q4251">
        <v>-4</v>
      </c>
      <c r="R4251">
        <v>1</v>
      </c>
      <c r="S4251">
        <v>68740932</v>
      </c>
      <c r="U4251" t="s">
        <v>5519</v>
      </c>
      <c r="W4251" t="s">
        <v>5520</v>
      </c>
      <c r="X4251">
        <v>364005300000</v>
      </c>
      <c r="Y4251" t="s">
        <v>65</v>
      </c>
      <c r="Z4251" t="s">
        <v>4619</v>
      </c>
      <c r="AF4251" t="s">
        <v>1976</v>
      </c>
      <c r="AG4251" t="s">
        <v>1972</v>
      </c>
      <c r="AL4251">
        <v>69</v>
      </c>
      <c r="AM4251" t="s">
        <v>1979</v>
      </c>
      <c r="AN4251" t="s">
        <v>1987</v>
      </c>
      <c r="AO4251">
        <v>0</v>
      </c>
      <c r="AQ4251">
        <v>2258544</v>
      </c>
      <c r="AR4251" t="s">
        <v>4605</v>
      </c>
      <c r="AS4251" t="s">
        <v>5883</v>
      </c>
      <c r="AT4251" t="s">
        <v>1984</v>
      </c>
    </row>
    <row r="4252" spans="1:46" x14ac:dyDescent="0.25">
      <c r="A4252" t="str">
        <f>_xlfn.XLOOKUP(I4252,UTILIZADAS[Contacto1],UTILIZADAS[Source.Name],,0)</f>
        <v>Cobros Abril Canal Fijo</v>
      </c>
      <c r="B4252" s="18">
        <f>VLOOKUP(J4252,Ref!A:C,3,0)</f>
        <v>0</v>
      </c>
      <c r="C4252" s="18">
        <f>VLOOKUP(J4252,Ref!A:D,4,0)</f>
        <v>0</v>
      </c>
      <c r="D4252" s="18" t="str">
        <f t="shared" si="198"/>
        <v>12/may</v>
      </c>
      <c r="E4252" s="18">
        <f t="shared" si="199"/>
        <v>3</v>
      </c>
      <c r="F4252" s="18">
        <v>1</v>
      </c>
      <c r="G4252" s="18">
        <f t="shared" si="200"/>
        <v>0</v>
      </c>
      <c r="H4252" s="3">
        <v>46154.694606481484</v>
      </c>
      <c r="I4252">
        <v>68743602</v>
      </c>
      <c r="J4252" t="s">
        <v>2021</v>
      </c>
      <c r="K4252" t="s">
        <v>1968</v>
      </c>
      <c r="L4252" t="s">
        <v>1969</v>
      </c>
      <c r="M4252" t="s">
        <v>1970</v>
      </c>
      <c r="O4252">
        <v>364030600000</v>
      </c>
      <c r="P4252">
        <v>16018</v>
      </c>
      <c r="Q4252">
        <v>-4</v>
      </c>
      <c r="R4252">
        <v>1</v>
      </c>
      <c r="S4252">
        <v>68743602</v>
      </c>
      <c r="U4252" t="s">
        <v>2446</v>
      </c>
      <c r="W4252" t="s">
        <v>4025</v>
      </c>
      <c r="X4252">
        <v>364030600000</v>
      </c>
      <c r="Y4252" t="s">
        <v>85</v>
      </c>
      <c r="Z4252" t="s">
        <v>66</v>
      </c>
      <c r="AF4252" t="s">
        <v>1976</v>
      </c>
      <c r="AG4252" t="s">
        <v>1972</v>
      </c>
      <c r="AL4252">
        <v>5</v>
      </c>
      <c r="AN4252" t="s">
        <v>1974</v>
      </c>
      <c r="AO4252">
        <v>0</v>
      </c>
      <c r="AQ4252">
        <v>2258545</v>
      </c>
      <c r="AR4252" t="s">
        <v>4605</v>
      </c>
      <c r="AS4252" t="s">
        <v>5883</v>
      </c>
      <c r="AT4252" t="s">
        <v>2022</v>
      </c>
    </row>
    <row r="4253" spans="1:46" x14ac:dyDescent="0.25">
      <c r="A4253" t="str">
        <f>_xlfn.XLOOKUP(I4253,UTILIZADAS[Contacto1],UTILIZADAS[Source.Name],,0)</f>
        <v>Cobros Abril Canal Fijo</v>
      </c>
      <c r="B4253" s="18">
        <f>VLOOKUP(J4253,Ref!A:C,3,0)</f>
        <v>0</v>
      </c>
      <c r="C4253" s="18">
        <f>VLOOKUP(J4253,Ref!A:D,4,0)</f>
        <v>0</v>
      </c>
      <c r="D4253" s="18" t="str">
        <f t="shared" si="198"/>
        <v>15/may</v>
      </c>
      <c r="E4253" s="18">
        <f t="shared" si="199"/>
        <v>3</v>
      </c>
      <c r="F4253" s="18">
        <v>1</v>
      </c>
      <c r="G4253" s="18">
        <f t="shared" si="200"/>
        <v>0</v>
      </c>
      <c r="H4253" s="3">
        <v>46157.417627314811</v>
      </c>
      <c r="I4253">
        <v>68743602</v>
      </c>
      <c r="J4253" t="s">
        <v>2021</v>
      </c>
      <c r="K4253" t="s">
        <v>1968</v>
      </c>
      <c r="L4253" t="s">
        <v>1969</v>
      </c>
      <c r="M4253" t="s">
        <v>1970</v>
      </c>
      <c r="O4253">
        <v>364030600000</v>
      </c>
      <c r="P4253">
        <v>16018</v>
      </c>
      <c r="Q4253">
        <v>-4</v>
      </c>
      <c r="R4253">
        <v>1</v>
      </c>
      <c r="S4253">
        <v>68743602</v>
      </c>
      <c r="U4253" t="s">
        <v>2446</v>
      </c>
      <c r="W4253" t="s">
        <v>4025</v>
      </c>
      <c r="X4253">
        <v>364030600000</v>
      </c>
      <c r="Y4253" t="s">
        <v>85</v>
      </c>
      <c r="Z4253" t="s">
        <v>66</v>
      </c>
      <c r="AF4253" t="s">
        <v>1976</v>
      </c>
      <c r="AG4253" t="s">
        <v>1972</v>
      </c>
      <c r="AL4253">
        <v>5</v>
      </c>
      <c r="AN4253" t="s">
        <v>1974</v>
      </c>
      <c r="AO4253">
        <v>0</v>
      </c>
      <c r="AQ4253">
        <v>2258545</v>
      </c>
      <c r="AR4253" t="s">
        <v>4605</v>
      </c>
      <c r="AS4253" t="s">
        <v>5883</v>
      </c>
      <c r="AT4253" t="s">
        <v>2022</v>
      </c>
    </row>
    <row r="4254" spans="1:46" x14ac:dyDescent="0.25">
      <c r="A4254" t="str">
        <f>_xlfn.XLOOKUP(I4254,UTILIZADAS[Contacto1],UTILIZADAS[Source.Name],,0)</f>
        <v>Cobros Abril Canal Fijo</v>
      </c>
      <c r="B4254" s="18">
        <f>VLOOKUP(J4254,Ref!A:C,3,0)</f>
        <v>1</v>
      </c>
      <c r="C4254" s="18">
        <f>VLOOKUP(J4254,Ref!A:D,4,0)</f>
        <v>0</v>
      </c>
      <c r="D4254" s="18" t="str">
        <f t="shared" si="198"/>
        <v>19/may</v>
      </c>
      <c r="E4254" s="18">
        <f t="shared" si="199"/>
        <v>3</v>
      </c>
      <c r="F4254" s="18">
        <v>1</v>
      </c>
      <c r="G4254" s="18">
        <f t="shared" si="200"/>
        <v>1</v>
      </c>
      <c r="H4254" s="3">
        <v>46161.43891203704</v>
      </c>
      <c r="I4254">
        <v>68743602</v>
      </c>
      <c r="J4254">
        <v>6006</v>
      </c>
      <c r="K4254" t="s">
        <v>1983</v>
      </c>
      <c r="L4254" t="s">
        <v>1897</v>
      </c>
      <c r="M4254" t="s">
        <v>1970</v>
      </c>
      <c r="O4254">
        <v>364030600000</v>
      </c>
      <c r="P4254">
        <v>16018</v>
      </c>
      <c r="Q4254">
        <v>-4</v>
      </c>
      <c r="R4254">
        <v>1</v>
      </c>
      <c r="S4254">
        <v>68743602</v>
      </c>
      <c r="U4254" t="s">
        <v>2446</v>
      </c>
      <c r="W4254" t="s">
        <v>4025</v>
      </c>
      <c r="X4254">
        <v>364030600000</v>
      </c>
      <c r="Y4254" t="s">
        <v>85</v>
      </c>
      <c r="Z4254" t="s">
        <v>66</v>
      </c>
      <c r="AF4254" t="s">
        <v>1976</v>
      </c>
      <c r="AG4254" t="s">
        <v>1972</v>
      </c>
      <c r="AL4254">
        <v>95</v>
      </c>
      <c r="AM4254" t="s">
        <v>1979</v>
      </c>
      <c r="AN4254" t="s">
        <v>1987</v>
      </c>
      <c r="AO4254">
        <v>0</v>
      </c>
      <c r="AQ4254">
        <v>2258545</v>
      </c>
      <c r="AR4254" t="s">
        <v>4605</v>
      </c>
      <c r="AS4254" t="s">
        <v>5883</v>
      </c>
      <c r="AT4254" t="s">
        <v>1894</v>
      </c>
    </row>
    <row r="4255" spans="1:46" x14ac:dyDescent="0.25">
      <c r="A4255" t="str">
        <f>_xlfn.XLOOKUP(I4255,UTILIZADAS[Contacto1],UTILIZADAS[Source.Name],,0)</f>
        <v>Cobros Mayo</v>
      </c>
      <c r="B4255" s="18">
        <f>VLOOKUP(J4255,Ref!A:C,3,0)</f>
        <v>0</v>
      </c>
      <c r="C4255" s="18">
        <f>VLOOKUP(J4255,Ref!A:D,4,0)</f>
        <v>0</v>
      </c>
      <c r="D4255" s="18" t="str">
        <f t="shared" si="198"/>
        <v>12/may</v>
      </c>
      <c r="E4255" s="18">
        <f t="shared" si="199"/>
        <v>6</v>
      </c>
      <c r="F4255" s="18">
        <v>1</v>
      </c>
      <c r="G4255" s="18">
        <f t="shared" si="200"/>
        <v>0</v>
      </c>
      <c r="H4255" s="3">
        <v>46154.695092592592</v>
      </c>
      <c r="I4255">
        <v>68744784</v>
      </c>
      <c r="J4255" t="s">
        <v>2021</v>
      </c>
      <c r="K4255" t="s">
        <v>1968</v>
      </c>
      <c r="L4255" t="s">
        <v>1969</v>
      </c>
      <c r="M4255" t="s">
        <v>1970</v>
      </c>
      <c r="O4255">
        <v>364065020000</v>
      </c>
      <c r="P4255">
        <v>16018</v>
      </c>
      <c r="Q4255">
        <v>-4</v>
      </c>
      <c r="R4255">
        <v>1</v>
      </c>
      <c r="S4255">
        <v>68744784</v>
      </c>
      <c r="U4255" t="s">
        <v>5521</v>
      </c>
      <c r="W4255" t="s">
        <v>5522</v>
      </c>
      <c r="X4255">
        <v>364065020000</v>
      </c>
      <c r="Y4255" t="s">
        <v>65</v>
      </c>
      <c r="Z4255" t="s">
        <v>66</v>
      </c>
      <c r="AF4255" t="s">
        <v>1976</v>
      </c>
      <c r="AG4255" t="s">
        <v>1972</v>
      </c>
      <c r="AL4255">
        <v>5</v>
      </c>
      <c r="AN4255" t="s">
        <v>1974</v>
      </c>
      <c r="AO4255">
        <v>0</v>
      </c>
      <c r="AQ4255">
        <v>2258546</v>
      </c>
      <c r="AR4255" t="s">
        <v>4605</v>
      </c>
      <c r="AS4255" t="s">
        <v>5883</v>
      </c>
      <c r="AT4255" t="s">
        <v>2022</v>
      </c>
    </row>
    <row r="4256" spans="1:46" x14ac:dyDescent="0.25">
      <c r="A4256" t="str">
        <f>_xlfn.XLOOKUP(I4256,UTILIZADAS[Contacto1],UTILIZADAS[Source.Name],,0)</f>
        <v>Cobros Mayo</v>
      </c>
      <c r="B4256" s="18">
        <f>VLOOKUP(J4256,Ref!A:C,3,0)</f>
        <v>0</v>
      </c>
      <c r="C4256" s="18">
        <f>VLOOKUP(J4256,Ref!A:D,4,0)</f>
        <v>0</v>
      </c>
      <c r="D4256" s="18" t="str">
        <f t="shared" si="198"/>
        <v>15/may</v>
      </c>
      <c r="E4256" s="18">
        <f t="shared" si="199"/>
        <v>6</v>
      </c>
      <c r="F4256" s="18">
        <v>1</v>
      </c>
      <c r="G4256" s="18">
        <f t="shared" si="200"/>
        <v>0</v>
      </c>
      <c r="H4256" s="3">
        <v>46157.418124999997</v>
      </c>
      <c r="I4256">
        <v>68744784</v>
      </c>
      <c r="J4256" t="s">
        <v>2021</v>
      </c>
      <c r="K4256" t="s">
        <v>1968</v>
      </c>
      <c r="L4256" t="s">
        <v>1969</v>
      </c>
      <c r="M4256" t="s">
        <v>1970</v>
      </c>
      <c r="O4256">
        <v>364065020000</v>
      </c>
      <c r="P4256">
        <v>16018</v>
      </c>
      <c r="Q4256">
        <v>-4</v>
      </c>
      <c r="R4256">
        <v>1</v>
      </c>
      <c r="S4256">
        <v>68744784</v>
      </c>
      <c r="U4256" t="s">
        <v>5521</v>
      </c>
      <c r="W4256" t="s">
        <v>5522</v>
      </c>
      <c r="X4256">
        <v>364065020000</v>
      </c>
      <c r="Y4256" t="s">
        <v>65</v>
      </c>
      <c r="Z4256" t="s">
        <v>66</v>
      </c>
      <c r="AF4256" t="s">
        <v>1976</v>
      </c>
      <c r="AG4256" t="s">
        <v>1972</v>
      </c>
      <c r="AL4256">
        <v>5</v>
      </c>
      <c r="AN4256" t="s">
        <v>1974</v>
      </c>
      <c r="AO4256">
        <v>0</v>
      </c>
      <c r="AQ4256">
        <v>2258546</v>
      </c>
      <c r="AR4256" t="s">
        <v>4605</v>
      </c>
      <c r="AS4256" t="s">
        <v>5883</v>
      </c>
      <c r="AT4256" t="s">
        <v>2022</v>
      </c>
    </row>
    <row r="4257" spans="1:46" x14ac:dyDescent="0.25">
      <c r="A4257" t="str">
        <f>_xlfn.XLOOKUP(I4257,UTILIZADAS[Contacto1],UTILIZADAS[Source.Name],,0)</f>
        <v>Cobros Mayo</v>
      </c>
      <c r="B4257" s="18">
        <f>VLOOKUP(J4257,Ref!A:C,3,0)</f>
        <v>0</v>
      </c>
      <c r="C4257" s="18">
        <f>VLOOKUP(J4257,Ref!A:D,4,0)</f>
        <v>0</v>
      </c>
      <c r="D4257" s="18" t="str">
        <f t="shared" si="198"/>
        <v>19/may</v>
      </c>
      <c r="E4257" s="18">
        <f t="shared" si="199"/>
        <v>6</v>
      </c>
      <c r="F4257" s="18">
        <v>1</v>
      </c>
      <c r="G4257" s="18">
        <f t="shared" si="200"/>
        <v>0</v>
      </c>
      <c r="H4257" s="3">
        <v>46161.439074074071</v>
      </c>
      <c r="I4257">
        <v>68744784</v>
      </c>
      <c r="J4257" t="s">
        <v>2021</v>
      </c>
      <c r="K4257" t="s">
        <v>1968</v>
      </c>
      <c r="L4257" t="s">
        <v>1969</v>
      </c>
      <c r="M4257" t="s">
        <v>1970</v>
      </c>
      <c r="O4257">
        <v>364065020000</v>
      </c>
      <c r="P4257">
        <v>16018</v>
      </c>
      <c r="Q4257">
        <v>-4</v>
      </c>
      <c r="R4257">
        <v>1</v>
      </c>
      <c r="S4257">
        <v>68744784</v>
      </c>
      <c r="U4257" t="s">
        <v>5521</v>
      </c>
      <c r="W4257" t="s">
        <v>5522</v>
      </c>
      <c r="X4257">
        <v>364065020000</v>
      </c>
      <c r="Y4257" t="s">
        <v>65</v>
      </c>
      <c r="Z4257" t="s">
        <v>66</v>
      </c>
      <c r="AF4257" t="s">
        <v>1976</v>
      </c>
      <c r="AG4257" t="s">
        <v>1972</v>
      </c>
      <c r="AL4257">
        <v>5</v>
      </c>
      <c r="AN4257" t="s">
        <v>1974</v>
      </c>
      <c r="AO4257">
        <v>0</v>
      </c>
      <c r="AQ4257">
        <v>2258546</v>
      </c>
      <c r="AR4257" t="s">
        <v>4605</v>
      </c>
      <c r="AS4257" t="s">
        <v>5883</v>
      </c>
      <c r="AT4257" t="s">
        <v>2022</v>
      </c>
    </row>
    <row r="4258" spans="1:46" x14ac:dyDescent="0.25">
      <c r="A4258" t="str">
        <f>_xlfn.XLOOKUP(I4258,UTILIZADAS[Contacto1],UTILIZADAS[Source.Name],,0)</f>
        <v>Cobros Mayo</v>
      </c>
      <c r="B4258" s="18">
        <f>VLOOKUP(J4258,Ref!A:C,3,0)</f>
        <v>0</v>
      </c>
      <c r="C4258" s="18">
        <f>VLOOKUP(J4258,Ref!A:D,4,0)</f>
        <v>0</v>
      </c>
      <c r="D4258" s="18" t="str">
        <f t="shared" si="198"/>
        <v>20/may</v>
      </c>
      <c r="E4258" s="18">
        <f t="shared" si="199"/>
        <v>6</v>
      </c>
      <c r="F4258" s="18">
        <v>1</v>
      </c>
      <c r="G4258" s="18">
        <f t="shared" si="200"/>
        <v>0</v>
      </c>
      <c r="H4258" s="3">
        <v>46162.649189814816</v>
      </c>
      <c r="I4258">
        <v>68744784</v>
      </c>
      <c r="J4258" t="s">
        <v>1967</v>
      </c>
      <c r="K4258" t="s">
        <v>1968</v>
      </c>
      <c r="L4258" t="s">
        <v>1969</v>
      </c>
      <c r="M4258" t="s">
        <v>1970</v>
      </c>
      <c r="O4258">
        <v>364065020000</v>
      </c>
      <c r="P4258">
        <v>16018</v>
      </c>
      <c r="Q4258">
        <v>-4</v>
      </c>
      <c r="R4258">
        <v>1</v>
      </c>
      <c r="S4258">
        <v>68744784</v>
      </c>
      <c r="U4258" t="s">
        <v>5521</v>
      </c>
      <c r="W4258" t="s">
        <v>5522</v>
      </c>
      <c r="X4258">
        <v>364065020000</v>
      </c>
      <c r="Y4258" t="s">
        <v>65</v>
      </c>
      <c r="Z4258" t="s">
        <v>66</v>
      </c>
      <c r="AF4258" t="s">
        <v>1976</v>
      </c>
      <c r="AG4258" t="s">
        <v>1972</v>
      </c>
      <c r="AL4258">
        <v>0</v>
      </c>
      <c r="AN4258" t="s">
        <v>1974</v>
      </c>
      <c r="AO4258">
        <v>0</v>
      </c>
      <c r="AQ4258">
        <v>2258546</v>
      </c>
      <c r="AR4258" t="s">
        <v>4605</v>
      </c>
      <c r="AS4258" t="s">
        <v>5883</v>
      </c>
      <c r="AT4258" t="s">
        <v>1975</v>
      </c>
    </row>
    <row r="4259" spans="1:46" x14ac:dyDescent="0.25">
      <c r="A4259" t="str">
        <f>_xlfn.XLOOKUP(I4259,UTILIZADAS[Contacto1],UTILIZADAS[Source.Name],,0)</f>
        <v>Cobros Mayo</v>
      </c>
      <c r="B4259" s="18">
        <f>VLOOKUP(J4259,Ref!A:C,3,0)</f>
        <v>0</v>
      </c>
      <c r="C4259" s="18">
        <f>VLOOKUP(J4259,Ref!A:D,4,0)</f>
        <v>0</v>
      </c>
      <c r="D4259" s="18" t="str">
        <f t="shared" si="198"/>
        <v>21/may</v>
      </c>
      <c r="E4259" s="18">
        <f t="shared" si="199"/>
        <v>6</v>
      </c>
      <c r="F4259" s="18">
        <v>1</v>
      </c>
      <c r="G4259" s="18">
        <f t="shared" si="200"/>
        <v>0</v>
      </c>
      <c r="H4259" s="3">
        <v>46163.639837962961</v>
      </c>
      <c r="I4259">
        <v>68744784</v>
      </c>
      <c r="J4259" t="s">
        <v>2021</v>
      </c>
      <c r="K4259" t="s">
        <v>1968</v>
      </c>
      <c r="L4259" t="s">
        <v>1969</v>
      </c>
      <c r="M4259" t="s">
        <v>1970</v>
      </c>
      <c r="O4259">
        <v>364065020000</v>
      </c>
      <c r="P4259">
        <v>16018</v>
      </c>
      <c r="Q4259">
        <v>-4</v>
      </c>
      <c r="R4259">
        <v>1</v>
      </c>
      <c r="S4259">
        <v>68744784</v>
      </c>
      <c r="U4259" t="s">
        <v>5521</v>
      </c>
      <c r="W4259" t="s">
        <v>5522</v>
      </c>
      <c r="X4259">
        <v>364065020000</v>
      </c>
      <c r="Y4259" t="s">
        <v>65</v>
      </c>
      <c r="Z4259" t="s">
        <v>66</v>
      </c>
      <c r="AF4259" t="s">
        <v>1976</v>
      </c>
      <c r="AG4259" t="s">
        <v>1972</v>
      </c>
      <c r="AL4259">
        <v>5</v>
      </c>
      <c r="AN4259" t="s">
        <v>1974</v>
      </c>
      <c r="AO4259">
        <v>0</v>
      </c>
      <c r="AQ4259">
        <v>2258546</v>
      </c>
      <c r="AR4259" t="s">
        <v>4605</v>
      </c>
      <c r="AS4259" t="s">
        <v>5883</v>
      </c>
      <c r="AT4259" t="s">
        <v>2022</v>
      </c>
    </row>
    <row r="4260" spans="1:46" x14ac:dyDescent="0.25">
      <c r="A4260" t="str">
        <f>_xlfn.XLOOKUP(I4260,UTILIZADAS[Contacto1],UTILIZADAS[Source.Name],,0)</f>
        <v>Cobros Mayo</v>
      </c>
      <c r="B4260" s="18">
        <f>VLOOKUP(J4260,Ref!A:C,3,0)</f>
        <v>0</v>
      </c>
      <c r="C4260" s="18">
        <f>VLOOKUP(J4260,Ref!A:D,4,0)</f>
        <v>0</v>
      </c>
      <c r="D4260" s="18" t="str">
        <f t="shared" si="198"/>
        <v>22/may</v>
      </c>
      <c r="E4260" s="18">
        <f t="shared" si="199"/>
        <v>6</v>
      </c>
      <c r="F4260" s="18">
        <v>1</v>
      </c>
      <c r="G4260" s="18">
        <f t="shared" si="200"/>
        <v>1</v>
      </c>
      <c r="H4260" s="3">
        <v>46164.47519675926</v>
      </c>
      <c r="I4260">
        <v>68744784</v>
      </c>
      <c r="J4260">
        <v>6004</v>
      </c>
      <c r="K4260" t="s">
        <v>1983</v>
      </c>
      <c r="L4260" t="s">
        <v>1897</v>
      </c>
      <c r="M4260" t="s">
        <v>1970</v>
      </c>
      <c r="O4260">
        <v>364065020000</v>
      </c>
      <c r="P4260">
        <v>16018</v>
      </c>
      <c r="Q4260">
        <v>-4</v>
      </c>
      <c r="R4260">
        <v>1</v>
      </c>
      <c r="S4260">
        <v>68744784</v>
      </c>
      <c r="U4260" t="s">
        <v>5521</v>
      </c>
      <c r="W4260" t="s">
        <v>5522</v>
      </c>
      <c r="X4260">
        <v>364065020000</v>
      </c>
      <c r="Y4260" t="s">
        <v>65</v>
      </c>
      <c r="Z4260" t="s">
        <v>66</v>
      </c>
      <c r="AF4260" t="s">
        <v>1976</v>
      </c>
      <c r="AG4260" t="s">
        <v>1972</v>
      </c>
      <c r="AL4260">
        <v>206</v>
      </c>
      <c r="AM4260" t="s">
        <v>1979</v>
      </c>
      <c r="AN4260" t="s">
        <v>1987</v>
      </c>
      <c r="AO4260">
        <v>0</v>
      </c>
      <c r="AQ4260">
        <v>2258546</v>
      </c>
      <c r="AR4260" t="s">
        <v>4605</v>
      </c>
      <c r="AS4260" t="s">
        <v>5883</v>
      </c>
      <c r="AT4260" t="s">
        <v>1984</v>
      </c>
    </row>
    <row r="4261" spans="1:46" x14ac:dyDescent="0.25">
      <c r="A4261" t="str">
        <f>_xlfn.XLOOKUP(I4261,UTILIZADAS[Contacto1],UTILIZADAS[Source.Name],,0)</f>
        <v>Cobros Abril Canal Fijo</v>
      </c>
      <c r="B4261" s="18">
        <f>VLOOKUP(J4261,Ref!A:C,3,0)</f>
        <v>0</v>
      </c>
      <c r="C4261" s="18">
        <f>VLOOKUP(J4261,Ref!A:D,4,0)</f>
        <v>0</v>
      </c>
      <c r="D4261" s="18" t="str">
        <f t="shared" si="198"/>
        <v>07/may</v>
      </c>
      <c r="E4261" s="18">
        <f t="shared" si="199"/>
        <v>7</v>
      </c>
      <c r="F4261" s="18">
        <v>1</v>
      </c>
      <c r="G4261" s="18">
        <f t="shared" si="200"/>
        <v>0</v>
      </c>
      <c r="H4261" s="3">
        <v>46149.748356481483</v>
      </c>
      <c r="I4261">
        <v>68745282</v>
      </c>
      <c r="J4261">
        <v>6004</v>
      </c>
      <c r="K4261" t="s">
        <v>1983</v>
      </c>
      <c r="L4261" t="s">
        <v>1897</v>
      </c>
      <c r="M4261" t="s">
        <v>1970</v>
      </c>
      <c r="O4261">
        <v>354386270000</v>
      </c>
      <c r="P4261">
        <v>16017</v>
      </c>
      <c r="Q4261">
        <v>-4</v>
      </c>
      <c r="R4261">
        <v>1</v>
      </c>
      <c r="S4261">
        <v>68745282</v>
      </c>
      <c r="U4261" t="s">
        <v>1173</v>
      </c>
      <c r="W4261">
        <v>118866555</v>
      </c>
      <c r="X4261" t="s">
        <v>66</v>
      </c>
      <c r="Y4261" t="s">
        <v>65</v>
      </c>
      <c r="Z4261">
        <v>354386270000</v>
      </c>
      <c r="AF4261" t="s">
        <v>1976</v>
      </c>
      <c r="AG4261" t="s">
        <v>1972</v>
      </c>
      <c r="AI4261" t="s">
        <v>2970</v>
      </c>
      <c r="AL4261">
        <v>101</v>
      </c>
      <c r="AM4261" t="s">
        <v>1979</v>
      </c>
      <c r="AN4261" t="s">
        <v>1977</v>
      </c>
      <c r="AO4261">
        <v>0</v>
      </c>
      <c r="AQ4261">
        <v>2251987</v>
      </c>
      <c r="AR4261" t="s">
        <v>2241</v>
      </c>
      <c r="AS4261" t="s">
        <v>4163</v>
      </c>
      <c r="AT4261" t="s">
        <v>1984</v>
      </c>
    </row>
    <row r="4262" spans="1:46" x14ac:dyDescent="0.25">
      <c r="A4262" t="str">
        <f>_xlfn.XLOOKUP(I4262,UTILIZADAS[Contacto1],UTILIZADAS[Source.Name],,0)</f>
        <v>Cobros Abril Canal Fijo</v>
      </c>
      <c r="B4262" s="18">
        <f>VLOOKUP(J4262,Ref!A:C,3,0)</f>
        <v>0</v>
      </c>
      <c r="C4262" s="18">
        <f>VLOOKUP(J4262,Ref!A:D,4,0)</f>
        <v>0</v>
      </c>
      <c r="D4262" s="18" t="str">
        <f t="shared" si="198"/>
        <v>08/may</v>
      </c>
      <c r="E4262" s="18">
        <f t="shared" si="199"/>
        <v>7</v>
      </c>
      <c r="F4262" s="18">
        <v>1</v>
      </c>
      <c r="G4262" s="18">
        <f t="shared" si="200"/>
        <v>0</v>
      </c>
      <c r="H4262" s="3">
        <v>46150.693032407406</v>
      </c>
      <c r="I4262">
        <v>68745282</v>
      </c>
      <c r="J4262">
        <v>6004</v>
      </c>
      <c r="K4262" t="s">
        <v>1983</v>
      </c>
      <c r="L4262" t="s">
        <v>1897</v>
      </c>
      <c r="M4262" t="s">
        <v>1970</v>
      </c>
      <c r="O4262">
        <v>354386270000</v>
      </c>
      <c r="P4262">
        <v>16017</v>
      </c>
      <c r="Q4262">
        <v>-4</v>
      </c>
      <c r="R4262">
        <v>1</v>
      </c>
      <c r="S4262">
        <v>68745282</v>
      </c>
      <c r="U4262" t="s">
        <v>1173</v>
      </c>
      <c r="W4262">
        <v>118866555</v>
      </c>
      <c r="X4262" t="s">
        <v>66</v>
      </c>
      <c r="Y4262" t="s">
        <v>65</v>
      </c>
      <c r="Z4262">
        <v>354386270000</v>
      </c>
      <c r="AF4262" t="s">
        <v>1976</v>
      </c>
      <c r="AG4262" t="s">
        <v>1972</v>
      </c>
      <c r="AI4262" t="s">
        <v>2970</v>
      </c>
      <c r="AL4262">
        <v>88</v>
      </c>
      <c r="AM4262" t="s">
        <v>1979</v>
      </c>
      <c r="AN4262" t="s">
        <v>1977</v>
      </c>
      <c r="AO4262">
        <v>0</v>
      </c>
      <c r="AQ4262">
        <v>2251987</v>
      </c>
      <c r="AR4262" t="s">
        <v>2241</v>
      </c>
      <c r="AS4262" t="s">
        <v>4163</v>
      </c>
      <c r="AT4262" t="s">
        <v>1984</v>
      </c>
    </row>
    <row r="4263" spans="1:46" x14ac:dyDescent="0.25">
      <c r="A4263" t="str">
        <f>_xlfn.XLOOKUP(I4263,UTILIZADAS[Contacto1],UTILIZADAS[Source.Name],,0)</f>
        <v>Cobros Abril Canal Fijo</v>
      </c>
      <c r="B4263" s="18">
        <f>VLOOKUP(J4263,Ref!A:C,3,0)</f>
        <v>1</v>
      </c>
      <c r="C4263" s="18">
        <f>VLOOKUP(J4263,Ref!A:D,4,0)</f>
        <v>1</v>
      </c>
      <c r="D4263" s="18" t="str">
        <f t="shared" si="198"/>
        <v>12/may</v>
      </c>
      <c r="E4263" s="18">
        <f t="shared" si="199"/>
        <v>7</v>
      </c>
      <c r="F4263" s="18">
        <v>1</v>
      </c>
      <c r="G4263" s="18">
        <f t="shared" si="200"/>
        <v>0</v>
      </c>
      <c r="H4263" s="3">
        <v>46154.695509259262</v>
      </c>
      <c r="I4263">
        <v>68745282</v>
      </c>
      <c r="J4263">
        <v>6003</v>
      </c>
      <c r="K4263" t="s">
        <v>1983</v>
      </c>
      <c r="L4263" t="s">
        <v>1897</v>
      </c>
      <c r="M4263" t="s">
        <v>1970</v>
      </c>
      <c r="O4263">
        <v>354386270000</v>
      </c>
      <c r="P4263">
        <v>16018</v>
      </c>
      <c r="Q4263">
        <v>-4</v>
      </c>
      <c r="R4263">
        <v>1</v>
      </c>
      <c r="S4263">
        <v>68745282</v>
      </c>
      <c r="U4263" t="s">
        <v>1173</v>
      </c>
      <c r="W4263">
        <v>118866555</v>
      </c>
      <c r="X4263">
        <v>354386270000</v>
      </c>
      <c r="Y4263" t="s">
        <v>65</v>
      </c>
      <c r="Z4263" t="s">
        <v>66</v>
      </c>
      <c r="AF4263" t="s">
        <v>1976</v>
      </c>
      <c r="AG4263" t="s">
        <v>1972</v>
      </c>
      <c r="AL4263">
        <v>27</v>
      </c>
      <c r="AM4263" t="s">
        <v>1979</v>
      </c>
      <c r="AN4263" t="s">
        <v>1987</v>
      </c>
      <c r="AO4263">
        <v>0</v>
      </c>
      <c r="AQ4263">
        <v>2258547</v>
      </c>
      <c r="AR4263" t="s">
        <v>4605</v>
      </c>
      <c r="AS4263" t="s">
        <v>5883</v>
      </c>
      <c r="AT4263" t="s">
        <v>1892</v>
      </c>
    </row>
    <row r="4264" spans="1:46" x14ac:dyDescent="0.25">
      <c r="A4264" t="str">
        <f>_xlfn.XLOOKUP(I4264,UTILIZADAS[Contacto1],UTILIZADAS[Source.Name],,0)</f>
        <v>Cobros Abril Canal Fijo</v>
      </c>
      <c r="B4264" s="18">
        <f>VLOOKUP(J4264,Ref!A:C,3,0)</f>
        <v>0</v>
      </c>
      <c r="C4264" s="18">
        <f>VLOOKUP(J4264,Ref!A:D,4,0)</f>
        <v>0</v>
      </c>
      <c r="D4264" s="18" t="str">
        <f t="shared" si="198"/>
        <v>12/may</v>
      </c>
      <c r="E4264" s="18">
        <f t="shared" si="199"/>
        <v>7</v>
      </c>
      <c r="F4264" s="18">
        <v>1</v>
      </c>
      <c r="G4264" s="18">
        <f t="shared" si="200"/>
        <v>0</v>
      </c>
      <c r="H4264" s="3">
        <v>46154.695636574077</v>
      </c>
      <c r="I4264">
        <v>68745282</v>
      </c>
      <c r="J4264" t="s">
        <v>2021</v>
      </c>
      <c r="K4264" t="s">
        <v>1968</v>
      </c>
      <c r="L4264" t="s">
        <v>1969</v>
      </c>
      <c r="M4264" t="s">
        <v>1970</v>
      </c>
      <c r="O4264">
        <v>368009910000</v>
      </c>
      <c r="P4264">
        <v>16018</v>
      </c>
      <c r="Q4264">
        <v>-4</v>
      </c>
      <c r="R4264">
        <v>1</v>
      </c>
      <c r="S4264">
        <v>68745282</v>
      </c>
      <c r="U4264" t="s">
        <v>5523</v>
      </c>
      <c r="W4264" t="s">
        <v>5524</v>
      </c>
      <c r="X4264">
        <v>368009910000</v>
      </c>
      <c r="Y4264" t="s">
        <v>65</v>
      </c>
      <c r="Z4264" t="s">
        <v>4619</v>
      </c>
      <c r="AF4264" t="s">
        <v>1976</v>
      </c>
      <c r="AG4264" t="s">
        <v>1972</v>
      </c>
      <c r="AL4264">
        <v>5</v>
      </c>
      <c r="AN4264" t="s">
        <v>1974</v>
      </c>
      <c r="AO4264">
        <v>0</v>
      </c>
      <c r="AQ4264">
        <v>2258548</v>
      </c>
      <c r="AR4264" t="s">
        <v>4605</v>
      </c>
      <c r="AS4264" t="s">
        <v>5883</v>
      </c>
      <c r="AT4264" t="s">
        <v>2022</v>
      </c>
    </row>
    <row r="4265" spans="1:46" x14ac:dyDescent="0.25">
      <c r="A4265" t="str">
        <f>_xlfn.XLOOKUP(I4265,UTILIZADAS[Contacto1],UTILIZADAS[Source.Name],,0)</f>
        <v>Cobros Abril Canal Fijo</v>
      </c>
      <c r="B4265" s="18">
        <f>VLOOKUP(J4265,Ref!A:C,3,0)</f>
        <v>0</v>
      </c>
      <c r="C4265" s="18">
        <f>VLOOKUP(J4265,Ref!A:D,4,0)</f>
        <v>0</v>
      </c>
      <c r="D4265" s="18" t="str">
        <f t="shared" si="198"/>
        <v>15/may</v>
      </c>
      <c r="E4265" s="18">
        <f t="shared" si="199"/>
        <v>7</v>
      </c>
      <c r="F4265" s="18">
        <v>1</v>
      </c>
      <c r="G4265" s="18">
        <f t="shared" si="200"/>
        <v>0</v>
      </c>
      <c r="H4265" s="3">
        <v>46157.418414351851</v>
      </c>
      <c r="I4265">
        <v>68745282</v>
      </c>
      <c r="J4265" t="s">
        <v>2021</v>
      </c>
      <c r="K4265" t="s">
        <v>1968</v>
      </c>
      <c r="L4265" t="s">
        <v>1969</v>
      </c>
      <c r="M4265" t="s">
        <v>1970</v>
      </c>
      <c r="O4265">
        <v>368009910000</v>
      </c>
      <c r="P4265">
        <v>16018</v>
      </c>
      <c r="Q4265">
        <v>-4</v>
      </c>
      <c r="R4265">
        <v>1</v>
      </c>
      <c r="S4265">
        <v>68745282</v>
      </c>
      <c r="U4265" t="s">
        <v>5523</v>
      </c>
      <c r="W4265" t="s">
        <v>5524</v>
      </c>
      <c r="X4265">
        <v>368009910000</v>
      </c>
      <c r="Y4265" t="s">
        <v>65</v>
      </c>
      <c r="Z4265" t="s">
        <v>4619</v>
      </c>
      <c r="AF4265" t="s">
        <v>1976</v>
      </c>
      <c r="AG4265" t="s">
        <v>1972</v>
      </c>
      <c r="AL4265">
        <v>5</v>
      </c>
      <c r="AN4265" t="s">
        <v>1974</v>
      </c>
      <c r="AO4265">
        <v>0</v>
      </c>
      <c r="AQ4265">
        <v>2258548</v>
      </c>
      <c r="AR4265" t="s">
        <v>4605</v>
      </c>
      <c r="AS4265" t="s">
        <v>5883</v>
      </c>
      <c r="AT4265" t="s">
        <v>2022</v>
      </c>
    </row>
    <row r="4266" spans="1:46" x14ac:dyDescent="0.25">
      <c r="A4266" t="str">
        <f>_xlfn.XLOOKUP(I4266,UTILIZADAS[Contacto1],UTILIZADAS[Source.Name],,0)</f>
        <v>Cobros Abril Canal Fijo</v>
      </c>
      <c r="B4266" s="18">
        <f>VLOOKUP(J4266,Ref!A:C,3,0)</f>
        <v>0</v>
      </c>
      <c r="C4266" s="18">
        <f>VLOOKUP(J4266,Ref!A:D,4,0)</f>
        <v>0</v>
      </c>
      <c r="D4266" s="18" t="str">
        <f t="shared" si="198"/>
        <v>19/may</v>
      </c>
      <c r="E4266" s="18">
        <f t="shared" si="199"/>
        <v>7</v>
      </c>
      <c r="F4266" s="18">
        <v>1</v>
      </c>
      <c r="G4266" s="18">
        <f t="shared" si="200"/>
        <v>0</v>
      </c>
      <c r="H4266" s="3">
        <v>46161.439421296294</v>
      </c>
      <c r="I4266">
        <v>68745282</v>
      </c>
      <c r="J4266" t="s">
        <v>2021</v>
      </c>
      <c r="K4266" t="s">
        <v>1968</v>
      </c>
      <c r="L4266" t="s">
        <v>1969</v>
      </c>
      <c r="M4266" t="s">
        <v>1970</v>
      </c>
      <c r="O4266">
        <v>368009910000</v>
      </c>
      <c r="P4266">
        <v>16018</v>
      </c>
      <c r="Q4266">
        <v>-4</v>
      </c>
      <c r="R4266">
        <v>1</v>
      </c>
      <c r="S4266">
        <v>68745282</v>
      </c>
      <c r="U4266" t="s">
        <v>5523</v>
      </c>
      <c r="W4266" t="s">
        <v>5524</v>
      </c>
      <c r="X4266">
        <v>368009910000</v>
      </c>
      <c r="Y4266" t="s">
        <v>65</v>
      </c>
      <c r="Z4266" t="s">
        <v>4619</v>
      </c>
      <c r="AF4266" t="s">
        <v>1976</v>
      </c>
      <c r="AG4266" t="s">
        <v>1972</v>
      </c>
      <c r="AL4266">
        <v>5</v>
      </c>
      <c r="AN4266" t="s">
        <v>1974</v>
      </c>
      <c r="AO4266">
        <v>0</v>
      </c>
      <c r="AQ4266">
        <v>2258548</v>
      </c>
      <c r="AR4266" t="s">
        <v>4605</v>
      </c>
      <c r="AS4266" t="s">
        <v>5883</v>
      </c>
      <c r="AT4266" t="s">
        <v>2022</v>
      </c>
    </row>
    <row r="4267" spans="1:46" x14ac:dyDescent="0.25">
      <c r="A4267" t="str">
        <f>_xlfn.XLOOKUP(I4267,UTILIZADAS[Contacto1],UTILIZADAS[Source.Name],,0)</f>
        <v>Cobros Abril Canal Fijo</v>
      </c>
      <c r="B4267" s="18">
        <f>VLOOKUP(J4267,Ref!A:C,3,0)</f>
        <v>1</v>
      </c>
      <c r="C4267" s="18">
        <f>VLOOKUP(J4267,Ref!A:D,4,0)</f>
        <v>0</v>
      </c>
      <c r="D4267" s="18" t="str">
        <f t="shared" si="198"/>
        <v>20/may</v>
      </c>
      <c r="E4267" s="18">
        <f t="shared" si="199"/>
        <v>7</v>
      </c>
      <c r="F4267" s="18">
        <v>1</v>
      </c>
      <c r="G4267" s="18">
        <f t="shared" si="200"/>
        <v>1</v>
      </c>
      <c r="H4267" s="3">
        <v>46162.649456018517</v>
      </c>
      <c r="I4267">
        <v>68745282</v>
      </c>
      <c r="J4267">
        <v>6006</v>
      </c>
      <c r="K4267" t="s">
        <v>1983</v>
      </c>
      <c r="L4267" t="s">
        <v>1897</v>
      </c>
      <c r="M4267" t="s">
        <v>1970</v>
      </c>
      <c r="O4267">
        <v>368009910000</v>
      </c>
      <c r="P4267">
        <v>16018</v>
      </c>
      <c r="Q4267">
        <v>-4</v>
      </c>
      <c r="R4267">
        <v>1</v>
      </c>
      <c r="S4267">
        <v>68745282</v>
      </c>
      <c r="U4267" t="s">
        <v>5523</v>
      </c>
      <c r="W4267" t="s">
        <v>5524</v>
      </c>
      <c r="X4267">
        <v>368009910000</v>
      </c>
      <c r="Y4267" t="s">
        <v>65</v>
      </c>
      <c r="Z4267" t="s">
        <v>4619</v>
      </c>
      <c r="AF4267" t="s">
        <v>1976</v>
      </c>
      <c r="AG4267" t="s">
        <v>1972</v>
      </c>
      <c r="AL4267">
        <v>126</v>
      </c>
      <c r="AM4267" t="s">
        <v>1979</v>
      </c>
      <c r="AN4267" t="s">
        <v>1987</v>
      </c>
      <c r="AO4267">
        <v>0</v>
      </c>
      <c r="AQ4267">
        <v>2258548</v>
      </c>
      <c r="AR4267" t="s">
        <v>4605</v>
      </c>
      <c r="AS4267" t="s">
        <v>5883</v>
      </c>
      <c r="AT4267" t="s">
        <v>1894</v>
      </c>
    </row>
    <row r="4268" spans="1:46" x14ac:dyDescent="0.25">
      <c r="A4268" t="e">
        <f>_xlfn.XLOOKUP(I4268,UTILIZADAS[Contacto1],UTILIZADAS[Source.Name],,0)</f>
        <v>#N/A</v>
      </c>
      <c r="B4268" s="18">
        <f>VLOOKUP(J4268,Ref!A:C,3,0)</f>
        <v>0</v>
      </c>
      <c r="C4268" s="18">
        <f>VLOOKUP(J4268,Ref!A:D,4,0)</f>
        <v>0</v>
      </c>
      <c r="D4268" s="18" t="str">
        <f t="shared" si="198"/>
        <v>08/may</v>
      </c>
      <c r="E4268" s="18">
        <f t="shared" si="199"/>
        <v>1</v>
      </c>
      <c r="F4268" s="18">
        <v>1</v>
      </c>
      <c r="G4268" s="18">
        <f t="shared" si="200"/>
        <v>1</v>
      </c>
      <c r="H4268" s="3">
        <v>46150.415821759256</v>
      </c>
      <c r="I4268">
        <v>68747472</v>
      </c>
      <c r="J4268">
        <v>6004</v>
      </c>
      <c r="K4268" t="s">
        <v>1983</v>
      </c>
      <c r="L4268" t="s">
        <v>1897</v>
      </c>
      <c r="M4268" t="s">
        <v>1970</v>
      </c>
      <c r="P4268">
        <v>998</v>
      </c>
      <c r="Q4268">
        <v>0</v>
      </c>
      <c r="S4268">
        <v>68747472</v>
      </c>
      <c r="AF4268" t="s">
        <v>1976</v>
      </c>
      <c r="AG4268" t="s">
        <v>1972</v>
      </c>
      <c r="AL4268">
        <v>134</v>
      </c>
      <c r="AM4268" t="s">
        <v>1979</v>
      </c>
      <c r="AN4268" t="s">
        <v>1977</v>
      </c>
      <c r="AO4268">
        <v>0</v>
      </c>
      <c r="AQ4268">
        <v>2257593</v>
      </c>
      <c r="AR4268" t="s">
        <v>1978</v>
      </c>
      <c r="AT4268" t="s">
        <v>1984</v>
      </c>
    </row>
    <row r="4269" spans="1:46" x14ac:dyDescent="0.25">
      <c r="A4269" t="e">
        <f>_xlfn.XLOOKUP(I4269,UTILIZADAS[Contacto1],UTILIZADAS[Source.Name],,0)</f>
        <v>#N/A</v>
      </c>
      <c r="B4269" s="18">
        <f>VLOOKUP(J4269,Ref!A:C,3,0)</f>
        <v>1</v>
      </c>
      <c r="C4269" s="18">
        <f>VLOOKUP(J4269,Ref!A:D,4,0)</f>
        <v>1</v>
      </c>
      <c r="D4269" s="18" t="str">
        <f t="shared" si="198"/>
        <v>19/may</v>
      </c>
      <c r="E4269" s="18">
        <f t="shared" si="199"/>
        <v>1</v>
      </c>
      <c r="F4269" s="18">
        <v>1</v>
      </c>
      <c r="G4269" s="18">
        <f t="shared" si="200"/>
        <v>1</v>
      </c>
      <c r="H4269" s="3">
        <v>46161.599189814813</v>
      </c>
      <c r="I4269">
        <v>68756107</v>
      </c>
      <c r="J4269">
        <v>6007</v>
      </c>
      <c r="K4269" t="s">
        <v>1983</v>
      </c>
      <c r="L4269" t="s">
        <v>1897</v>
      </c>
      <c r="M4269" t="s">
        <v>1970</v>
      </c>
      <c r="P4269">
        <v>998</v>
      </c>
      <c r="Q4269">
        <v>0</v>
      </c>
      <c r="S4269">
        <v>68756107</v>
      </c>
      <c r="AF4269" t="s">
        <v>1976</v>
      </c>
      <c r="AG4269" t="s">
        <v>1972</v>
      </c>
      <c r="AL4269">
        <v>35</v>
      </c>
      <c r="AM4269" t="s">
        <v>1979</v>
      </c>
      <c r="AN4269" t="s">
        <v>1977</v>
      </c>
      <c r="AO4269">
        <v>0</v>
      </c>
      <c r="AQ4269">
        <v>2267578</v>
      </c>
      <c r="AR4269" t="s">
        <v>1978</v>
      </c>
      <c r="AT4269" t="s">
        <v>1898</v>
      </c>
    </row>
    <row r="4270" spans="1:46" x14ac:dyDescent="0.25">
      <c r="A4270" t="str">
        <f>_xlfn.XLOOKUP(I4270,UTILIZADAS[Contacto1],UTILIZADAS[Source.Name],,0)</f>
        <v>Cobros Abril Canal Fijo</v>
      </c>
      <c r="B4270" s="18">
        <f>VLOOKUP(J4270,Ref!A:C,3,0)</f>
        <v>0</v>
      </c>
      <c r="C4270" s="18">
        <f>VLOOKUP(J4270,Ref!A:D,4,0)</f>
        <v>0</v>
      </c>
      <c r="D4270" s="18" t="str">
        <f t="shared" si="198"/>
        <v>12/may</v>
      </c>
      <c r="E4270" s="18">
        <f t="shared" si="199"/>
        <v>3</v>
      </c>
      <c r="F4270" s="18">
        <v>1</v>
      </c>
      <c r="G4270" s="18">
        <f t="shared" si="200"/>
        <v>0</v>
      </c>
      <c r="H4270" s="3">
        <v>46154.696053240739</v>
      </c>
      <c r="I4270">
        <v>68759366</v>
      </c>
      <c r="J4270" t="s">
        <v>2021</v>
      </c>
      <c r="K4270" t="s">
        <v>1968</v>
      </c>
      <c r="L4270" t="s">
        <v>1969</v>
      </c>
      <c r="M4270" t="s">
        <v>1970</v>
      </c>
      <c r="O4270">
        <v>358667870000</v>
      </c>
      <c r="P4270">
        <v>16018</v>
      </c>
      <c r="Q4270">
        <v>-4</v>
      </c>
      <c r="R4270">
        <v>1</v>
      </c>
      <c r="S4270">
        <v>68759366</v>
      </c>
      <c r="U4270" t="s">
        <v>1203</v>
      </c>
      <c r="W4270" t="s">
        <v>1204</v>
      </c>
      <c r="X4270">
        <v>358667870000</v>
      </c>
      <c r="Y4270" t="s">
        <v>65</v>
      </c>
      <c r="Z4270" t="s">
        <v>66</v>
      </c>
      <c r="AF4270" t="s">
        <v>1976</v>
      </c>
      <c r="AG4270" t="s">
        <v>1972</v>
      </c>
      <c r="AL4270">
        <v>5</v>
      </c>
      <c r="AN4270" t="s">
        <v>1974</v>
      </c>
      <c r="AO4270">
        <v>0</v>
      </c>
      <c r="AQ4270">
        <v>2258549</v>
      </c>
      <c r="AR4270" t="s">
        <v>4605</v>
      </c>
      <c r="AS4270" t="s">
        <v>5883</v>
      </c>
      <c r="AT4270" t="s">
        <v>2022</v>
      </c>
    </row>
    <row r="4271" spans="1:46" x14ac:dyDescent="0.25">
      <c r="A4271" t="str">
        <f>_xlfn.XLOOKUP(I4271,UTILIZADAS[Contacto1],UTILIZADAS[Source.Name],,0)</f>
        <v>Cobros Abril Canal Fijo</v>
      </c>
      <c r="B4271" s="18">
        <f>VLOOKUP(J4271,Ref!A:C,3,0)</f>
        <v>0</v>
      </c>
      <c r="C4271" s="18">
        <f>VLOOKUP(J4271,Ref!A:D,4,0)</f>
        <v>0</v>
      </c>
      <c r="D4271" s="18" t="str">
        <f t="shared" si="198"/>
        <v>15/may</v>
      </c>
      <c r="E4271" s="18">
        <f t="shared" si="199"/>
        <v>3</v>
      </c>
      <c r="F4271" s="18">
        <v>1</v>
      </c>
      <c r="G4271" s="18">
        <f t="shared" si="200"/>
        <v>0</v>
      </c>
      <c r="H4271" s="3">
        <v>46157.419618055559</v>
      </c>
      <c r="I4271">
        <v>68759366</v>
      </c>
      <c r="J4271" t="s">
        <v>2021</v>
      </c>
      <c r="K4271" t="s">
        <v>1968</v>
      </c>
      <c r="L4271" t="s">
        <v>1969</v>
      </c>
      <c r="M4271" t="s">
        <v>1970</v>
      </c>
      <c r="O4271">
        <v>358667870000</v>
      </c>
      <c r="P4271">
        <v>16018</v>
      </c>
      <c r="Q4271">
        <v>-4</v>
      </c>
      <c r="R4271">
        <v>1</v>
      </c>
      <c r="S4271">
        <v>68759366</v>
      </c>
      <c r="U4271" t="s">
        <v>1203</v>
      </c>
      <c r="W4271" t="s">
        <v>1204</v>
      </c>
      <c r="X4271">
        <v>358667870000</v>
      </c>
      <c r="Y4271" t="s">
        <v>65</v>
      </c>
      <c r="Z4271" t="s">
        <v>66</v>
      </c>
      <c r="AF4271" t="s">
        <v>1976</v>
      </c>
      <c r="AG4271" t="s">
        <v>1972</v>
      </c>
      <c r="AL4271">
        <v>5</v>
      </c>
      <c r="AN4271" t="s">
        <v>1974</v>
      </c>
      <c r="AO4271">
        <v>0</v>
      </c>
      <c r="AQ4271">
        <v>2258549</v>
      </c>
      <c r="AR4271" t="s">
        <v>4605</v>
      </c>
      <c r="AS4271" t="s">
        <v>5883</v>
      </c>
      <c r="AT4271" t="s">
        <v>2022</v>
      </c>
    </row>
    <row r="4272" spans="1:46" x14ac:dyDescent="0.25">
      <c r="A4272" t="str">
        <f>_xlfn.XLOOKUP(I4272,UTILIZADAS[Contacto1],UTILIZADAS[Source.Name],,0)</f>
        <v>Cobros Abril Canal Fijo</v>
      </c>
      <c r="B4272" s="18">
        <f>VLOOKUP(J4272,Ref!A:C,3,0)</f>
        <v>0</v>
      </c>
      <c r="C4272" s="18">
        <f>VLOOKUP(J4272,Ref!A:D,4,0)</f>
        <v>0</v>
      </c>
      <c r="D4272" s="18" t="str">
        <f t="shared" si="198"/>
        <v>19/may</v>
      </c>
      <c r="E4272" s="18">
        <f t="shared" si="199"/>
        <v>3</v>
      </c>
      <c r="F4272" s="18">
        <v>1</v>
      </c>
      <c r="G4272" s="18">
        <f t="shared" si="200"/>
        <v>1</v>
      </c>
      <c r="H4272" s="3">
        <v>46161.440451388888</v>
      </c>
      <c r="I4272">
        <v>68759366</v>
      </c>
      <c r="J4272">
        <v>6004</v>
      </c>
      <c r="K4272" t="s">
        <v>1983</v>
      </c>
      <c r="L4272" t="s">
        <v>1897</v>
      </c>
      <c r="M4272" t="s">
        <v>1970</v>
      </c>
      <c r="O4272">
        <v>358667870000</v>
      </c>
      <c r="P4272">
        <v>16018</v>
      </c>
      <c r="Q4272">
        <v>-4</v>
      </c>
      <c r="R4272">
        <v>1</v>
      </c>
      <c r="S4272">
        <v>68759366</v>
      </c>
      <c r="U4272" t="s">
        <v>1203</v>
      </c>
      <c r="W4272" t="s">
        <v>1204</v>
      </c>
      <c r="X4272">
        <v>358667870000</v>
      </c>
      <c r="Y4272" t="s">
        <v>65</v>
      </c>
      <c r="Z4272" t="s">
        <v>66</v>
      </c>
      <c r="AF4272" t="s">
        <v>1976</v>
      </c>
      <c r="AG4272" t="s">
        <v>1972</v>
      </c>
      <c r="AL4272">
        <v>174</v>
      </c>
      <c r="AM4272" t="s">
        <v>1979</v>
      </c>
      <c r="AN4272" t="s">
        <v>1987</v>
      </c>
      <c r="AO4272">
        <v>0</v>
      </c>
      <c r="AQ4272">
        <v>2258549</v>
      </c>
      <c r="AR4272" t="s">
        <v>4605</v>
      </c>
      <c r="AS4272" t="s">
        <v>5883</v>
      </c>
      <c r="AT4272" t="s">
        <v>1984</v>
      </c>
    </row>
    <row r="4273" spans="1:46" x14ac:dyDescent="0.25">
      <c r="A4273" t="str">
        <f>_xlfn.XLOOKUP(I4273,UTILIZADAS[Contacto1],UTILIZADAS[Source.Name],,0)</f>
        <v>Cobros Abril Canal Fijo</v>
      </c>
      <c r="B4273" s="18">
        <f>VLOOKUP(J4273,Ref!A:C,3,0)</f>
        <v>0</v>
      </c>
      <c r="C4273" s="18">
        <f>VLOOKUP(J4273,Ref!A:D,4,0)</f>
        <v>0</v>
      </c>
      <c r="D4273" s="18" t="str">
        <f t="shared" si="198"/>
        <v>12/may</v>
      </c>
      <c r="E4273" s="18">
        <f t="shared" si="199"/>
        <v>2</v>
      </c>
      <c r="F4273" s="18">
        <v>1</v>
      </c>
      <c r="G4273" s="18">
        <f t="shared" si="200"/>
        <v>0</v>
      </c>
      <c r="H4273" s="3">
        <v>46154.696261574078</v>
      </c>
      <c r="I4273">
        <v>68765432</v>
      </c>
      <c r="J4273" t="s">
        <v>1967</v>
      </c>
      <c r="K4273" t="s">
        <v>1968</v>
      </c>
      <c r="L4273" t="s">
        <v>1969</v>
      </c>
      <c r="M4273" t="s">
        <v>1970</v>
      </c>
      <c r="O4273">
        <v>282001570000</v>
      </c>
      <c r="P4273">
        <v>16018</v>
      </c>
      <c r="Q4273">
        <v>-4</v>
      </c>
      <c r="R4273">
        <v>1</v>
      </c>
      <c r="S4273">
        <v>68765432</v>
      </c>
      <c r="U4273" t="s">
        <v>1281</v>
      </c>
      <c r="W4273" t="s">
        <v>1282</v>
      </c>
      <c r="X4273">
        <v>282001570000</v>
      </c>
      <c r="Y4273" t="s">
        <v>65</v>
      </c>
      <c r="Z4273" t="s">
        <v>66</v>
      </c>
      <c r="AF4273" t="s">
        <v>1976</v>
      </c>
      <c r="AG4273" t="s">
        <v>1972</v>
      </c>
      <c r="AL4273">
        <v>0</v>
      </c>
      <c r="AN4273" t="s">
        <v>1974</v>
      </c>
      <c r="AO4273">
        <v>0</v>
      </c>
      <c r="AQ4273">
        <v>2258550</v>
      </c>
      <c r="AR4273" t="s">
        <v>4605</v>
      </c>
      <c r="AS4273" t="s">
        <v>5883</v>
      </c>
      <c r="AT4273" t="s">
        <v>1975</v>
      </c>
    </row>
    <row r="4274" spans="1:46" x14ac:dyDescent="0.25">
      <c r="A4274" t="str">
        <f>_xlfn.XLOOKUP(I4274,UTILIZADAS[Contacto1],UTILIZADAS[Source.Name],,0)</f>
        <v>Cobros Abril Canal Fijo</v>
      </c>
      <c r="B4274" s="18">
        <f>VLOOKUP(J4274,Ref!A:C,3,0)</f>
        <v>1</v>
      </c>
      <c r="C4274" s="18">
        <f>VLOOKUP(J4274,Ref!A:D,4,0)</f>
        <v>1</v>
      </c>
      <c r="D4274" s="18" t="str">
        <f t="shared" ref="D4274:D4337" si="201">TEXT(H4274,"dd/mmm")</f>
        <v>15/may</v>
      </c>
      <c r="E4274" s="18">
        <f t="shared" ref="E4274:E4337" si="202">+COUNTIF(I:I,I4274)</f>
        <v>2</v>
      </c>
      <c r="F4274" s="18">
        <v>1</v>
      </c>
      <c r="G4274" s="18">
        <f t="shared" ref="G4274:G4337" si="203">IF(I4274=I4275,0,1)</f>
        <v>1</v>
      </c>
      <c r="H4274" s="3">
        <v>46157.419409722221</v>
      </c>
      <c r="I4274">
        <v>68765432</v>
      </c>
      <c r="J4274">
        <v>6003</v>
      </c>
      <c r="K4274" t="s">
        <v>1983</v>
      </c>
      <c r="L4274" t="s">
        <v>1897</v>
      </c>
      <c r="M4274" t="s">
        <v>1970</v>
      </c>
      <c r="O4274">
        <v>282001570000</v>
      </c>
      <c r="P4274">
        <v>16018</v>
      </c>
      <c r="Q4274">
        <v>-4</v>
      </c>
      <c r="R4274">
        <v>1</v>
      </c>
      <c r="S4274">
        <v>68765432</v>
      </c>
      <c r="U4274" t="s">
        <v>1281</v>
      </c>
      <c r="W4274" t="s">
        <v>1282</v>
      </c>
      <c r="X4274">
        <v>282001570000</v>
      </c>
      <c r="Y4274" t="s">
        <v>65</v>
      </c>
      <c r="Z4274" t="s">
        <v>66</v>
      </c>
      <c r="AF4274" t="s">
        <v>1976</v>
      </c>
      <c r="AG4274" t="s">
        <v>1972</v>
      </c>
      <c r="AL4274">
        <v>99</v>
      </c>
      <c r="AM4274" t="s">
        <v>1979</v>
      </c>
      <c r="AN4274" t="s">
        <v>1987</v>
      </c>
      <c r="AO4274">
        <v>0</v>
      </c>
      <c r="AQ4274">
        <v>2258550</v>
      </c>
      <c r="AR4274" t="s">
        <v>4605</v>
      </c>
      <c r="AS4274" t="s">
        <v>5883</v>
      </c>
      <c r="AT4274" t="s">
        <v>1892</v>
      </c>
    </row>
    <row r="4275" spans="1:46" x14ac:dyDescent="0.25">
      <c r="A4275" t="str">
        <f>_xlfn.XLOOKUP(I4275,UTILIZADAS[Contacto1],UTILIZADAS[Source.Name],,0)</f>
        <v>Cobros Abril Canal Fijo</v>
      </c>
      <c r="B4275" s="18">
        <f>VLOOKUP(J4275,Ref!A:C,3,0)</f>
        <v>1</v>
      </c>
      <c r="C4275" s="18">
        <f>VLOOKUP(J4275,Ref!A:D,4,0)</f>
        <v>1</v>
      </c>
      <c r="D4275" s="18" t="str">
        <f t="shared" si="201"/>
        <v>12/may</v>
      </c>
      <c r="E4275" s="18">
        <f t="shared" si="202"/>
        <v>1</v>
      </c>
      <c r="F4275" s="18">
        <v>1</v>
      </c>
      <c r="G4275" s="18">
        <f t="shared" si="203"/>
        <v>1</v>
      </c>
      <c r="H4275" s="3">
        <v>46154.696608796294</v>
      </c>
      <c r="I4275">
        <v>68775065</v>
      </c>
      <c r="J4275">
        <v>6003</v>
      </c>
      <c r="K4275" t="s">
        <v>1983</v>
      </c>
      <c r="L4275" t="s">
        <v>1897</v>
      </c>
      <c r="M4275" t="s">
        <v>1970</v>
      </c>
      <c r="O4275">
        <v>323068970000</v>
      </c>
      <c r="P4275">
        <v>16018</v>
      </c>
      <c r="Q4275">
        <v>-4</v>
      </c>
      <c r="R4275">
        <v>1</v>
      </c>
      <c r="S4275">
        <v>68775065</v>
      </c>
      <c r="U4275" t="s">
        <v>2458</v>
      </c>
      <c r="W4275" t="s">
        <v>4037</v>
      </c>
      <c r="X4275">
        <v>323068970000</v>
      </c>
      <c r="Y4275" t="s">
        <v>65</v>
      </c>
      <c r="Z4275" t="s">
        <v>66</v>
      </c>
      <c r="AF4275" t="s">
        <v>1976</v>
      </c>
      <c r="AG4275" t="s">
        <v>1972</v>
      </c>
      <c r="AL4275">
        <v>40</v>
      </c>
      <c r="AM4275" t="s">
        <v>1979</v>
      </c>
      <c r="AN4275" t="s">
        <v>1987</v>
      </c>
      <c r="AO4275">
        <v>0</v>
      </c>
      <c r="AQ4275">
        <v>2258551</v>
      </c>
      <c r="AR4275" t="s">
        <v>4605</v>
      </c>
      <c r="AS4275" t="s">
        <v>5883</v>
      </c>
      <c r="AT4275" t="s">
        <v>1892</v>
      </c>
    </row>
    <row r="4276" spans="1:46" x14ac:dyDescent="0.25">
      <c r="A4276" t="e">
        <f>_xlfn.XLOOKUP(I4276,UTILIZADAS[Contacto1],UTILIZADAS[Source.Name],,0)</f>
        <v>#N/A</v>
      </c>
      <c r="B4276" s="18">
        <f>VLOOKUP(J4276,Ref!A:C,3,0)</f>
        <v>0</v>
      </c>
      <c r="C4276" s="18">
        <f>VLOOKUP(J4276,Ref!A:D,4,0)</f>
        <v>0</v>
      </c>
      <c r="D4276" s="18" t="str">
        <f t="shared" si="201"/>
        <v>02/may</v>
      </c>
      <c r="E4276" s="18">
        <f t="shared" si="202"/>
        <v>1</v>
      </c>
      <c r="F4276" s="18">
        <v>1</v>
      </c>
      <c r="G4276" s="18">
        <f t="shared" si="203"/>
        <v>1</v>
      </c>
      <c r="H4276" s="3">
        <v>46144.449849537035</v>
      </c>
      <c r="I4276">
        <v>68775539</v>
      </c>
      <c r="J4276">
        <v>6004</v>
      </c>
      <c r="K4276" t="s">
        <v>1983</v>
      </c>
      <c r="L4276" t="s">
        <v>1897</v>
      </c>
      <c r="M4276" t="s">
        <v>1970</v>
      </c>
      <c r="P4276">
        <v>998</v>
      </c>
      <c r="Q4276">
        <v>0</v>
      </c>
      <c r="S4276">
        <v>68775539</v>
      </c>
      <c r="AF4276" t="s">
        <v>1976</v>
      </c>
      <c r="AG4276" t="s">
        <v>1972</v>
      </c>
      <c r="AL4276">
        <v>97</v>
      </c>
      <c r="AM4276" t="s">
        <v>1979</v>
      </c>
      <c r="AN4276" t="s">
        <v>1977</v>
      </c>
      <c r="AO4276">
        <v>0</v>
      </c>
      <c r="AQ4276">
        <v>2257451</v>
      </c>
      <c r="AR4276" t="s">
        <v>1978</v>
      </c>
      <c r="AT4276" t="s">
        <v>1984</v>
      </c>
    </row>
    <row r="4277" spans="1:46" x14ac:dyDescent="0.25">
      <c r="A4277" t="str">
        <f>_xlfn.XLOOKUP(I4277,UTILIZADAS[Contacto1],UTILIZADAS[Source.Name],,0)</f>
        <v>Cobros Abril Canal Fijo</v>
      </c>
      <c r="B4277" s="18">
        <f>VLOOKUP(J4277,Ref!A:C,3,0)</f>
        <v>0</v>
      </c>
      <c r="C4277" s="18">
        <f>VLOOKUP(J4277,Ref!A:D,4,0)</f>
        <v>0</v>
      </c>
      <c r="D4277" s="18" t="str">
        <f t="shared" si="201"/>
        <v>04/may</v>
      </c>
      <c r="E4277" s="18">
        <f t="shared" si="202"/>
        <v>11</v>
      </c>
      <c r="F4277" s="18">
        <v>1</v>
      </c>
      <c r="G4277" s="18">
        <f t="shared" si="203"/>
        <v>0</v>
      </c>
      <c r="H4277" s="3">
        <v>46146.395474537036</v>
      </c>
      <c r="I4277">
        <v>68777997</v>
      </c>
      <c r="J4277" t="s">
        <v>1967</v>
      </c>
      <c r="K4277" t="s">
        <v>1968</v>
      </c>
      <c r="L4277" t="s">
        <v>1969</v>
      </c>
      <c r="M4277" t="s">
        <v>1970</v>
      </c>
      <c r="O4277">
        <v>362036160000</v>
      </c>
      <c r="P4277">
        <v>16017</v>
      </c>
      <c r="Q4277">
        <v>-4</v>
      </c>
      <c r="R4277">
        <v>1</v>
      </c>
      <c r="S4277">
        <v>68777997</v>
      </c>
      <c r="U4277" t="s">
        <v>2467</v>
      </c>
      <c r="W4277" t="s">
        <v>4052</v>
      </c>
      <c r="X4277" t="s">
        <v>66</v>
      </c>
      <c r="Y4277" t="s">
        <v>65</v>
      </c>
      <c r="Z4277">
        <v>362036160000</v>
      </c>
      <c r="AG4277" t="s">
        <v>1972</v>
      </c>
      <c r="AI4277" t="s">
        <v>3243</v>
      </c>
      <c r="AL4277">
        <v>0</v>
      </c>
      <c r="AN4277" t="s">
        <v>1974</v>
      </c>
      <c r="AO4277">
        <v>0</v>
      </c>
      <c r="AQ4277">
        <v>2252275</v>
      </c>
      <c r="AR4277" t="s">
        <v>2241</v>
      </c>
      <c r="AS4277" t="s">
        <v>4163</v>
      </c>
      <c r="AT4277" t="s">
        <v>1975</v>
      </c>
    </row>
    <row r="4278" spans="1:46" x14ac:dyDescent="0.25">
      <c r="A4278" t="str">
        <f>_xlfn.XLOOKUP(I4278,UTILIZADAS[Contacto1],UTILIZADAS[Source.Name],,0)</f>
        <v>Cobros Abril Canal Fijo</v>
      </c>
      <c r="B4278" s="18">
        <f>VLOOKUP(J4278,Ref!A:C,3,0)</f>
        <v>0</v>
      </c>
      <c r="C4278" s="18">
        <f>VLOOKUP(J4278,Ref!A:D,4,0)</f>
        <v>0</v>
      </c>
      <c r="D4278" s="18" t="str">
        <f t="shared" si="201"/>
        <v>06/may</v>
      </c>
      <c r="E4278" s="18">
        <f t="shared" si="202"/>
        <v>11</v>
      </c>
      <c r="F4278" s="18">
        <v>1</v>
      </c>
      <c r="G4278" s="18">
        <f t="shared" si="203"/>
        <v>0</v>
      </c>
      <c r="H4278" s="3">
        <v>46148.42359953704</v>
      </c>
      <c r="I4278">
        <v>68777997</v>
      </c>
      <c r="J4278" t="s">
        <v>1967</v>
      </c>
      <c r="K4278" t="s">
        <v>1968</v>
      </c>
      <c r="L4278" t="s">
        <v>1969</v>
      </c>
      <c r="M4278" t="s">
        <v>1970</v>
      </c>
      <c r="O4278">
        <v>362036160000</v>
      </c>
      <c r="P4278">
        <v>16017</v>
      </c>
      <c r="Q4278">
        <v>-4</v>
      </c>
      <c r="R4278">
        <v>1</v>
      </c>
      <c r="S4278">
        <v>68777997</v>
      </c>
      <c r="U4278" t="s">
        <v>2467</v>
      </c>
      <c r="W4278" t="s">
        <v>4052</v>
      </c>
      <c r="X4278" t="s">
        <v>66</v>
      </c>
      <c r="Y4278" t="s">
        <v>65</v>
      </c>
      <c r="Z4278">
        <v>362036160000</v>
      </c>
      <c r="AG4278" t="s">
        <v>1972</v>
      </c>
      <c r="AI4278" t="s">
        <v>3243</v>
      </c>
      <c r="AL4278">
        <v>0</v>
      </c>
      <c r="AN4278" t="s">
        <v>1974</v>
      </c>
      <c r="AO4278">
        <v>0</v>
      </c>
      <c r="AQ4278">
        <v>2252275</v>
      </c>
      <c r="AR4278" t="s">
        <v>2241</v>
      </c>
      <c r="AS4278" t="s">
        <v>4163</v>
      </c>
      <c r="AT4278" t="s">
        <v>1975</v>
      </c>
    </row>
    <row r="4279" spans="1:46" x14ac:dyDescent="0.25">
      <c r="A4279" t="str">
        <f>_xlfn.XLOOKUP(I4279,UTILIZADAS[Contacto1],UTILIZADAS[Source.Name],,0)</f>
        <v>Cobros Abril Canal Fijo</v>
      </c>
      <c r="B4279" s="18">
        <f>VLOOKUP(J4279,Ref!A:C,3,0)</f>
        <v>0</v>
      </c>
      <c r="C4279" s="18">
        <f>VLOOKUP(J4279,Ref!A:D,4,0)</f>
        <v>0</v>
      </c>
      <c r="D4279" s="18" t="str">
        <f t="shared" si="201"/>
        <v>07/may</v>
      </c>
      <c r="E4279" s="18">
        <f t="shared" si="202"/>
        <v>11</v>
      </c>
      <c r="F4279" s="18">
        <v>1</v>
      </c>
      <c r="G4279" s="18">
        <f t="shared" si="203"/>
        <v>0</v>
      </c>
      <c r="H4279" s="3">
        <v>46149.628946759258</v>
      </c>
      <c r="I4279">
        <v>68777997</v>
      </c>
      <c r="J4279" t="s">
        <v>1967</v>
      </c>
      <c r="K4279" t="s">
        <v>1968</v>
      </c>
      <c r="L4279" t="s">
        <v>1969</v>
      </c>
      <c r="M4279" t="s">
        <v>1970</v>
      </c>
      <c r="O4279">
        <v>362036160000</v>
      </c>
      <c r="P4279">
        <v>16017</v>
      </c>
      <c r="Q4279">
        <v>-4</v>
      </c>
      <c r="R4279">
        <v>1</v>
      </c>
      <c r="S4279">
        <v>68777997</v>
      </c>
      <c r="U4279" t="s">
        <v>2467</v>
      </c>
      <c r="W4279" t="s">
        <v>4052</v>
      </c>
      <c r="X4279" t="s">
        <v>66</v>
      </c>
      <c r="Y4279" t="s">
        <v>65</v>
      </c>
      <c r="Z4279">
        <v>362036160000</v>
      </c>
      <c r="AG4279" t="s">
        <v>1972</v>
      </c>
      <c r="AI4279" t="s">
        <v>3243</v>
      </c>
      <c r="AL4279">
        <v>0</v>
      </c>
      <c r="AN4279" t="s">
        <v>1974</v>
      </c>
      <c r="AO4279">
        <v>0</v>
      </c>
      <c r="AQ4279">
        <v>2252275</v>
      </c>
      <c r="AR4279" t="s">
        <v>2241</v>
      </c>
      <c r="AS4279" t="s">
        <v>4163</v>
      </c>
      <c r="AT4279" t="s">
        <v>1975</v>
      </c>
    </row>
    <row r="4280" spans="1:46" x14ac:dyDescent="0.25">
      <c r="A4280" t="str">
        <f>_xlfn.XLOOKUP(I4280,UTILIZADAS[Contacto1],UTILIZADAS[Source.Name],,0)</f>
        <v>Cobros Abril Canal Fijo</v>
      </c>
      <c r="B4280" s="18">
        <f>VLOOKUP(J4280,Ref!A:C,3,0)</f>
        <v>0</v>
      </c>
      <c r="C4280" s="18">
        <f>VLOOKUP(J4280,Ref!A:D,4,0)</f>
        <v>0</v>
      </c>
      <c r="D4280" s="18" t="str">
        <f t="shared" si="201"/>
        <v>08/may</v>
      </c>
      <c r="E4280" s="18">
        <f t="shared" si="202"/>
        <v>11</v>
      </c>
      <c r="F4280" s="18">
        <v>1</v>
      </c>
      <c r="G4280" s="18">
        <f t="shared" si="203"/>
        <v>0</v>
      </c>
      <c r="H4280" s="3">
        <v>46150.656574074077</v>
      </c>
      <c r="I4280">
        <v>68777997</v>
      </c>
      <c r="J4280" t="s">
        <v>1967</v>
      </c>
      <c r="K4280" t="s">
        <v>1968</v>
      </c>
      <c r="L4280" t="s">
        <v>1969</v>
      </c>
      <c r="M4280" t="s">
        <v>1970</v>
      </c>
      <c r="O4280">
        <v>362036160000</v>
      </c>
      <c r="P4280">
        <v>16017</v>
      </c>
      <c r="Q4280">
        <v>-4</v>
      </c>
      <c r="R4280">
        <v>1</v>
      </c>
      <c r="S4280">
        <v>68777997</v>
      </c>
      <c r="U4280" t="s">
        <v>2467</v>
      </c>
      <c r="W4280" t="s">
        <v>4052</v>
      </c>
      <c r="X4280" t="s">
        <v>66</v>
      </c>
      <c r="Y4280" t="s">
        <v>65</v>
      </c>
      <c r="Z4280">
        <v>362036160000</v>
      </c>
      <c r="AG4280" t="s">
        <v>1972</v>
      </c>
      <c r="AI4280" t="s">
        <v>3243</v>
      </c>
      <c r="AL4280">
        <v>0</v>
      </c>
      <c r="AN4280" t="s">
        <v>1974</v>
      </c>
      <c r="AO4280">
        <v>0</v>
      </c>
      <c r="AQ4280">
        <v>2252275</v>
      </c>
      <c r="AR4280" t="s">
        <v>2241</v>
      </c>
      <c r="AS4280" t="s">
        <v>4163</v>
      </c>
      <c r="AT4280" t="s">
        <v>1975</v>
      </c>
    </row>
    <row r="4281" spans="1:46" x14ac:dyDescent="0.25">
      <c r="A4281" t="str">
        <f>_xlfn.XLOOKUP(I4281,UTILIZADAS[Contacto1],UTILIZADAS[Source.Name],,0)</f>
        <v>Cobros Abril Canal Fijo</v>
      </c>
      <c r="B4281" s="18">
        <f>VLOOKUP(J4281,Ref!A:C,3,0)</f>
        <v>0</v>
      </c>
      <c r="C4281" s="18">
        <f>VLOOKUP(J4281,Ref!A:D,4,0)</f>
        <v>0</v>
      </c>
      <c r="D4281" s="18" t="str">
        <f t="shared" si="201"/>
        <v>12/may</v>
      </c>
      <c r="E4281" s="18">
        <f t="shared" si="202"/>
        <v>11</v>
      </c>
      <c r="F4281" s="18">
        <v>1</v>
      </c>
      <c r="G4281" s="18">
        <f t="shared" si="203"/>
        <v>0</v>
      </c>
      <c r="H4281" s="3">
        <v>46154.696296296293</v>
      </c>
      <c r="I4281">
        <v>68777997</v>
      </c>
      <c r="J4281" t="s">
        <v>1967</v>
      </c>
      <c r="K4281" t="s">
        <v>1968</v>
      </c>
      <c r="L4281" t="s">
        <v>1969</v>
      </c>
      <c r="M4281" t="s">
        <v>1970</v>
      </c>
      <c r="O4281">
        <v>362036160000</v>
      </c>
      <c r="P4281">
        <v>16018</v>
      </c>
      <c r="Q4281">
        <v>-4</v>
      </c>
      <c r="R4281">
        <v>1</v>
      </c>
      <c r="S4281">
        <v>68777997</v>
      </c>
      <c r="U4281" t="s">
        <v>2467</v>
      </c>
      <c r="W4281" t="s">
        <v>4052</v>
      </c>
      <c r="X4281">
        <v>362036160000</v>
      </c>
      <c r="Y4281" t="s">
        <v>65</v>
      </c>
      <c r="Z4281" t="s">
        <v>66</v>
      </c>
      <c r="AG4281" t="s">
        <v>1972</v>
      </c>
      <c r="AL4281">
        <v>0</v>
      </c>
      <c r="AN4281" t="s">
        <v>1974</v>
      </c>
      <c r="AO4281">
        <v>0</v>
      </c>
      <c r="AQ4281">
        <v>2258552</v>
      </c>
      <c r="AR4281" t="s">
        <v>4605</v>
      </c>
      <c r="AS4281" t="s">
        <v>5883</v>
      </c>
      <c r="AT4281" t="s">
        <v>1975</v>
      </c>
    </row>
    <row r="4282" spans="1:46" x14ac:dyDescent="0.25">
      <c r="A4282" t="str">
        <f>_xlfn.XLOOKUP(I4282,UTILIZADAS[Contacto1],UTILIZADAS[Source.Name],,0)</f>
        <v>Cobros Abril Canal Fijo</v>
      </c>
      <c r="B4282" s="18">
        <f>VLOOKUP(J4282,Ref!A:C,3,0)</f>
        <v>0</v>
      </c>
      <c r="C4282" s="18">
        <f>VLOOKUP(J4282,Ref!A:D,4,0)</f>
        <v>0</v>
      </c>
      <c r="D4282" s="18" t="str">
        <f t="shared" si="201"/>
        <v>15/may</v>
      </c>
      <c r="E4282" s="18">
        <f t="shared" si="202"/>
        <v>11</v>
      </c>
      <c r="F4282" s="18">
        <v>1</v>
      </c>
      <c r="G4282" s="18">
        <f t="shared" si="203"/>
        <v>0</v>
      </c>
      <c r="H4282" s="3">
        <v>46157.419699074075</v>
      </c>
      <c r="I4282">
        <v>68777997</v>
      </c>
      <c r="J4282" t="s">
        <v>1967</v>
      </c>
      <c r="K4282" t="s">
        <v>1968</v>
      </c>
      <c r="L4282" t="s">
        <v>1969</v>
      </c>
      <c r="M4282" t="s">
        <v>1970</v>
      </c>
      <c r="O4282">
        <v>362036160000</v>
      </c>
      <c r="P4282">
        <v>16018</v>
      </c>
      <c r="Q4282">
        <v>-4</v>
      </c>
      <c r="R4282">
        <v>1</v>
      </c>
      <c r="S4282">
        <v>68777997</v>
      </c>
      <c r="U4282" t="s">
        <v>2467</v>
      </c>
      <c r="W4282" t="s">
        <v>4052</v>
      </c>
      <c r="X4282">
        <v>362036160000</v>
      </c>
      <c r="Y4282" t="s">
        <v>65</v>
      </c>
      <c r="Z4282" t="s">
        <v>66</v>
      </c>
      <c r="AG4282" t="s">
        <v>1972</v>
      </c>
      <c r="AL4282">
        <v>0</v>
      </c>
      <c r="AN4282" t="s">
        <v>1974</v>
      </c>
      <c r="AO4282">
        <v>0</v>
      </c>
      <c r="AQ4282">
        <v>2258552</v>
      </c>
      <c r="AR4282" t="s">
        <v>4605</v>
      </c>
      <c r="AS4282" t="s">
        <v>5883</v>
      </c>
      <c r="AT4282" t="s">
        <v>1975</v>
      </c>
    </row>
    <row r="4283" spans="1:46" x14ac:dyDescent="0.25">
      <c r="A4283" t="str">
        <f>_xlfn.XLOOKUP(I4283,UTILIZADAS[Contacto1],UTILIZADAS[Source.Name],,0)</f>
        <v>Cobros Abril Canal Fijo</v>
      </c>
      <c r="B4283" s="18">
        <f>VLOOKUP(J4283,Ref!A:C,3,0)</f>
        <v>0</v>
      </c>
      <c r="C4283" s="18">
        <f>VLOOKUP(J4283,Ref!A:D,4,0)</f>
        <v>0</v>
      </c>
      <c r="D4283" s="18" t="str">
        <f t="shared" si="201"/>
        <v>19/may</v>
      </c>
      <c r="E4283" s="18">
        <f t="shared" si="202"/>
        <v>11</v>
      </c>
      <c r="F4283" s="18">
        <v>1</v>
      </c>
      <c r="G4283" s="18">
        <f t="shared" si="203"/>
        <v>0</v>
      </c>
      <c r="H4283" s="3">
        <v>46161.440104166664</v>
      </c>
      <c r="I4283">
        <v>68777997</v>
      </c>
      <c r="J4283" t="s">
        <v>1967</v>
      </c>
      <c r="K4283" t="s">
        <v>1968</v>
      </c>
      <c r="L4283" t="s">
        <v>1969</v>
      </c>
      <c r="M4283" t="s">
        <v>1970</v>
      </c>
      <c r="O4283">
        <v>362036160000</v>
      </c>
      <c r="P4283">
        <v>16018</v>
      </c>
      <c r="Q4283">
        <v>-4</v>
      </c>
      <c r="R4283">
        <v>1</v>
      </c>
      <c r="S4283">
        <v>68777997</v>
      </c>
      <c r="U4283" t="s">
        <v>2467</v>
      </c>
      <c r="W4283" t="s">
        <v>4052</v>
      </c>
      <c r="X4283">
        <v>362036160000</v>
      </c>
      <c r="Y4283" t="s">
        <v>65</v>
      </c>
      <c r="Z4283" t="s">
        <v>66</v>
      </c>
      <c r="AG4283" t="s">
        <v>1972</v>
      </c>
      <c r="AL4283">
        <v>0</v>
      </c>
      <c r="AN4283" t="s">
        <v>1974</v>
      </c>
      <c r="AO4283">
        <v>0</v>
      </c>
      <c r="AQ4283">
        <v>2258552</v>
      </c>
      <c r="AR4283" t="s">
        <v>4605</v>
      </c>
      <c r="AS4283" t="s">
        <v>5883</v>
      </c>
      <c r="AT4283" t="s">
        <v>1975</v>
      </c>
    </row>
    <row r="4284" spans="1:46" x14ac:dyDescent="0.25">
      <c r="A4284" t="str">
        <f>_xlfn.XLOOKUP(I4284,UTILIZADAS[Contacto1],UTILIZADAS[Source.Name],,0)</f>
        <v>Cobros Abril Canal Fijo</v>
      </c>
      <c r="B4284" s="18">
        <f>VLOOKUP(J4284,Ref!A:C,3,0)</f>
        <v>0</v>
      </c>
      <c r="C4284" s="18">
        <f>VLOOKUP(J4284,Ref!A:D,4,0)</f>
        <v>0</v>
      </c>
      <c r="D4284" s="18" t="str">
        <f t="shared" si="201"/>
        <v>20/may</v>
      </c>
      <c r="E4284" s="18">
        <f t="shared" si="202"/>
        <v>11</v>
      </c>
      <c r="F4284" s="18">
        <v>1</v>
      </c>
      <c r="G4284" s="18">
        <f t="shared" si="203"/>
        <v>0</v>
      </c>
      <c r="H4284" s="3">
        <v>46162.650138888886</v>
      </c>
      <c r="I4284">
        <v>68777997</v>
      </c>
      <c r="J4284" t="s">
        <v>2023</v>
      </c>
      <c r="K4284" t="s">
        <v>1968</v>
      </c>
      <c r="L4284" t="s">
        <v>1969</v>
      </c>
      <c r="M4284" t="s">
        <v>1970</v>
      </c>
      <c r="O4284">
        <v>362036160000</v>
      </c>
      <c r="P4284">
        <v>16018</v>
      </c>
      <c r="Q4284">
        <v>-4</v>
      </c>
      <c r="R4284">
        <v>1</v>
      </c>
      <c r="S4284">
        <v>68777997</v>
      </c>
      <c r="U4284" t="s">
        <v>2467</v>
      </c>
      <c r="W4284" t="s">
        <v>4052</v>
      </c>
      <c r="X4284">
        <v>362036160000</v>
      </c>
      <c r="Y4284" t="s">
        <v>65</v>
      </c>
      <c r="Z4284" t="s">
        <v>66</v>
      </c>
      <c r="AG4284" t="s">
        <v>1972</v>
      </c>
      <c r="AL4284">
        <v>0</v>
      </c>
      <c r="AN4284" t="s">
        <v>1974</v>
      </c>
      <c r="AO4284">
        <v>0</v>
      </c>
      <c r="AQ4284">
        <v>2258552</v>
      </c>
      <c r="AR4284" t="s">
        <v>4605</v>
      </c>
      <c r="AS4284" t="s">
        <v>5883</v>
      </c>
      <c r="AT4284" t="s">
        <v>2024</v>
      </c>
    </row>
    <row r="4285" spans="1:46" x14ac:dyDescent="0.25">
      <c r="A4285" t="str">
        <f>_xlfn.XLOOKUP(I4285,UTILIZADAS[Contacto1],UTILIZADAS[Source.Name],,0)</f>
        <v>Cobros Abril Canal Fijo</v>
      </c>
      <c r="B4285" s="18">
        <f>VLOOKUP(J4285,Ref!A:C,3,0)</f>
        <v>0</v>
      </c>
      <c r="C4285" s="18">
        <f>VLOOKUP(J4285,Ref!A:D,4,0)</f>
        <v>0</v>
      </c>
      <c r="D4285" s="18" t="str">
        <f t="shared" si="201"/>
        <v>20/may</v>
      </c>
      <c r="E4285" s="18">
        <f t="shared" si="202"/>
        <v>11</v>
      </c>
      <c r="F4285" s="18">
        <v>1</v>
      </c>
      <c r="G4285" s="18">
        <f t="shared" si="203"/>
        <v>0</v>
      </c>
      <c r="H4285" s="3">
        <v>46162.696944444448</v>
      </c>
      <c r="I4285">
        <v>68777997</v>
      </c>
      <c r="J4285" t="s">
        <v>1967</v>
      </c>
      <c r="K4285" t="s">
        <v>1968</v>
      </c>
      <c r="L4285" t="s">
        <v>1969</v>
      </c>
      <c r="M4285" t="s">
        <v>1970</v>
      </c>
      <c r="O4285">
        <v>362036160000</v>
      </c>
      <c r="P4285">
        <v>16018</v>
      </c>
      <c r="Q4285">
        <v>-4</v>
      </c>
      <c r="R4285">
        <v>1</v>
      </c>
      <c r="S4285">
        <v>68777997</v>
      </c>
      <c r="U4285" t="s">
        <v>2467</v>
      </c>
      <c r="W4285" t="s">
        <v>4052</v>
      </c>
      <c r="X4285">
        <v>362036160000</v>
      </c>
      <c r="Y4285" t="s">
        <v>65</v>
      </c>
      <c r="Z4285" t="s">
        <v>66</v>
      </c>
      <c r="AG4285" t="s">
        <v>1972</v>
      </c>
      <c r="AL4285">
        <v>0</v>
      </c>
      <c r="AN4285" t="s">
        <v>1974</v>
      </c>
      <c r="AO4285">
        <v>0</v>
      </c>
      <c r="AQ4285">
        <v>2258552</v>
      </c>
      <c r="AR4285" t="s">
        <v>4605</v>
      </c>
      <c r="AS4285" t="s">
        <v>5883</v>
      </c>
      <c r="AT4285" t="s">
        <v>1975</v>
      </c>
    </row>
    <row r="4286" spans="1:46" x14ac:dyDescent="0.25">
      <c r="A4286" t="str">
        <f>_xlfn.XLOOKUP(I4286,UTILIZADAS[Contacto1],UTILIZADAS[Source.Name],,0)</f>
        <v>Cobros Abril Canal Fijo</v>
      </c>
      <c r="B4286" s="18">
        <f>VLOOKUP(J4286,Ref!A:C,3,0)</f>
        <v>0</v>
      </c>
      <c r="C4286" s="18">
        <f>VLOOKUP(J4286,Ref!A:D,4,0)</f>
        <v>0</v>
      </c>
      <c r="D4286" s="18" t="str">
        <f t="shared" si="201"/>
        <v>21/may</v>
      </c>
      <c r="E4286" s="18">
        <f t="shared" si="202"/>
        <v>11</v>
      </c>
      <c r="F4286" s="18">
        <v>1</v>
      </c>
      <c r="G4286" s="18">
        <f t="shared" si="203"/>
        <v>0</v>
      </c>
      <c r="H4286" s="3">
        <v>46163.639918981484</v>
      </c>
      <c r="I4286">
        <v>68777997</v>
      </c>
      <c r="J4286" t="s">
        <v>1967</v>
      </c>
      <c r="K4286" t="s">
        <v>1968</v>
      </c>
      <c r="L4286" t="s">
        <v>1969</v>
      </c>
      <c r="M4286" t="s">
        <v>1970</v>
      </c>
      <c r="O4286">
        <v>362036160000</v>
      </c>
      <c r="P4286">
        <v>16018</v>
      </c>
      <c r="Q4286">
        <v>-4</v>
      </c>
      <c r="R4286">
        <v>1</v>
      </c>
      <c r="S4286">
        <v>68777997</v>
      </c>
      <c r="U4286" t="s">
        <v>2467</v>
      </c>
      <c r="W4286" t="s">
        <v>4052</v>
      </c>
      <c r="X4286">
        <v>362036160000</v>
      </c>
      <c r="Y4286" t="s">
        <v>65</v>
      </c>
      <c r="Z4286" t="s">
        <v>66</v>
      </c>
      <c r="AG4286" t="s">
        <v>1972</v>
      </c>
      <c r="AL4286">
        <v>0</v>
      </c>
      <c r="AN4286" t="s">
        <v>1974</v>
      </c>
      <c r="AO4286">
        <v>0</v>
      </c>
      <c r="AQ4286">
        <v>2258552</v>
      </c>
      <c r="AR4286" t="s">
        <v>4605</v>
      </c>
      <c r="AS4286" t="s">
        <v>5883</v>
      </c>
      <c r="AT4286" t="s">
        <v>1975</v>
      </c>
    </row>
    <row r="4287" spans="1:46" x14ac:dyDescent="0.25">
      <c r="A4287" t="str">
        <f>_xlfn.XLOOKUP(I4287,UTILIZADAS[Contacto1],UTILIZADAS[Source.Name],,0)</f>
        <v>Cobros Abril Canal Fijo</v>
      </c>
      <c r="B4287" s="18">
        <f>VLOOKUP(J4287,Ref!A:C,3,0)</f>
        <v>0</v>
      </c>
      <c r="C4287" s="18">
        <f>VLOOKUP(J4287,Ref!A:D,4,0)</f>
        <v>0</v>
      </c>
      <c r="D4287" s="18" t="str">
        <f t="shared" si="201"/>
        <v>22/may</v>
      </c>
      <c r="E4287" s="18">
        <f t="shared" si="202"/>
        <v>11</v>
      </c>
      <c r="F4287" s="18">
        <v>1</v>
      </c>
      <c r="G4287" s="18">
        <f t="shared" si="203"/>
        <v>1</v>
      </c>
      <c r="H4287" s="3">
        <v>46164.475127314814</v>
      </c>
      <c r="I4287">
        <v>68777997</v>
      </c>
      <c r="J4287" t="s">
        <v>1967</v>
      </c>
      <c r="K4287" t="s">
        <v>1968</v>
      </c>
      <c r="L4287" t="s">
        <v>1969</v>
      </c>
      <c r="M4287" t="s">
        <v>1970</v>
      </c>
      <c r="O4287">
        <v>362036160000</v>
      </c>
      <c r="P4287">
        <v>16018</v>
      </c>
      <c r="Q4287">
        <v>-4</v>
      </c>
      <c r="R4287">
        <v>1</v>
      </c>
      <c r="S4287">
        <v>68777997</v>
      </c>
      <c r="U4287" t="s">
        <v>2467</v>
      </c>
      <c r="W4287" t="s">
        <v>4052</v>
      </c>
      <c r="X4287">
        <v>362036160000</v>
      </c>
      <c r="Y4287" t="s">
        <v>65</v>
      </c>
      <c r="Z4287" t="s">
        <v>66</v>
      </c>
      <c r="AG4287" t="s">
        <v>1972</v>
      </c>
      <c r="AL4287">
        <v>0</v>
      </c>
      <c r="AN4287" t="s">
        <v>1974</v>
      </c>
      <c r="AO4287">
        <v>0</v>
      </c>
      <c r="AQ4287">
        <v>2258552</v>
      </c>
      <c r="AR4287" t="s">
        <v>4605</v>
      </c>
      <c r="AS4287" t="s">
        <v>5883</v>
      </c>
      <c r="AT4287" t="s">
        <v>1975</v>
      </c>
    </row>
    <row r="4288" spans="1:46" x14ac:dyDescent="0.25">
      <c r="A4288" t="str">
        <f>_xlfn.XLOOKUP(I4288,UTILIZADAS[Contacto1],UTILIZADAS[Source.Name],,0)</f>
        <v>Cobros Mayo</v>
      </c>
      <c r="B4288" s="18">
        <f>VLOOKUP(J4288,Ref!A:C,3,0)</f>
        <v>0</v>
      </c>
      <c r="C4288" s="18">
        <f>VLOOKUP(J4288,Ref!A:D,4,0)</f>
        <v>0</v>
      </c>
      <c r="D4288" s="18" t="str">
        <f t="shared" si="201"/>
        <v>12/may</v>
      </c>
      <c r="E4288" s="18">
        <f t="shared" si="202"/>
        <v>12</v>
      </c>
      <c r="F4288" s="18">
        <v>1</v>
      </c>
      <c r="G4288" s="18">
        <f t="shared" si="203"/>
        <v>0</v>
      </c>
      <c r="H4288" s="3">
        <v>46154.697314814817</v>
      </c>
      <c r="I4288">
        <v>68790727</v>
      </c>
      <c r="J4288" t="s">
        <v>2023</v>
      </c>
      <c r="K4288" t="s">
        <v>1968</v>
      </c>
      <c r="L4288" t="s">
        <v>1969</v>
      </c>
      <c r="M4288" t="s">
        <v>1970</v>
      </c>
      <c r="O4288">
        <v>364087080000</v>
      </c>
      <c r="P4288">
        <v>16018</v>
      </c>
      <c r="Q4288">
        <v>-4</v>
      </c>
      <c r="R4288">
        <v>1</v>
      </c>
      <c r="S4288">
        <v>68790727</v>
      </c>
      <c r="U4288" t="s">
        <v>5525</v>
      </c>
      <c r="W4288" t="s">
        <v>5526</v>
      </c>
      <c r="X4288">
        <v>364087080000</v>
      </c>
      <c r="Y4288" t="s">
        <v>85</v>
      </c>
      <c r="Z4288" t="s">
        <v>66</v>
      </c>
      <c r="AG4288" t="s">
        <v>1972</v>
      </c>
      <c r="AL4288">
        <v>0</v>
      </c>
      <c r="AN4288" t="s">
        <v>1974</v>
      </c>
      <c r="AO4288">
        <v>0</v>
      </c>
      <c r="AQ4288">
        <v>2258553</v>
      </c>
      <c r="AR4288" t="s">
        <v>4605</v>
      </c>
      <c r="AS4288" t="s">
        <v>5883</v>
      </c>
      <c r="AT4288" t="s">
        <v>2024</v>
      </c>
    </row>
    <row r="4289" spans="1:46" x14ac:dyDescent="0.25">
      <c r="A4289" t="str">
        <f>_xlfn.XLOOKUP(I4289,UTILIZADAS[Contacto1],UTILIZADAS[Source.Name],,0)</f>
        <v>Cobros Mayo</v>
      </c>
      <c r="B4289" s="18">
        <f>VLOOKUP(J4289,Ref!A:C,3,0)</f>
        <v>0</v>
      </c>
      <c r="C4289" s="18">
        <f>VLOOKUP(J4289,Ref!A:D,4,0)</f>
        <v>0</v>
      </c>
      <c r="D4289" s="18" t="str">
        <f t="shared" si="201"/>
        <v>13/may</v>
      </c>
      <c r="E4289" s="18">
        <f t="shared" si="202"/>
        <v>12</v>
      </c>
      <c r="F4289" s="18">
        <v>1</v>
      </c>
      <c r="G4289" s="18">
        <f t="shared" si="203"/>
        <v>0</v>
      </c>
      <c r="H4289" s="3">
        <v>46155.48232638889</v>
      </c>
      <c r="I4289">
        <v>68790727</v>
      </c>
      <c r="J4289" t="s">
        <v>2023</v>
      </c>
      <c r="K4289" t="s">
        <v>1968</v>
      </c>
      <c r="L4289" t="s">
        <v>1969</v>
      </c>
      <c r="M4289" t="s">
        <v>1970</v>
      </c>
      <c r="O4289">
        <v>364087080000</v>
      </c>
      <c r="P4289">
        <v>16018</v>
      </c>
      <c r="Q4289">
        <v>-4</v>
      </c>
      <c r="R4289">
        <v>1</v>
      </c>
      <c r="S4289">
        <v>68790727</v>
      </c>
      <c r="U4289" t="s">
        <v>5525</v>
      </c>
      <c r="W4289" t="s">
        <v>5526</v>
      </c>
      <c r="X4289">
        <v>364087080000</v>
      </c>
      <c r="Y4289" t="s">
        <v>85</v>
      </c>
      <c r="Z4289" t="s">
        <v>66</v>
      </c>
      <c r="AG4289" t="s">
        <v>1972</v>
      </c>
      <c r="AL4289">
        <v>0</v>
      </c>
      <c r="AN4289" t="s">
        <v>1974</v>
      </c>
      <c r="AO4289">
        <v>0</v>
      </c>
      <c r="AQ4289">
        <v>2258553</v>
      </c>
      <c r="AR4289" t="s">
        <v>4605</v>
      </c>
      <c r="AS4289" t="s">
        <v>5883</v>
      </c>
      <c r="AT4289" t="s">
        <v>2024</v>
      </c>
    </row>
    <row r="4290" spans="1:46" x14ac:dyDescent="0.25">
      <c r="A4290" t="str">
        <f>_xlfn.XLOOKUP(I4290,UTILIZADAS[Contacto1],UTILIZADAS[Source.Name],,0)</f>
        <v>Cobros Mayo</v>
      </c>
      <c r="B4290" s="18">
        <f>VLOOKUP(J4290,Ref!A:C,3,0)</f>
        <v>0</v>
      </c>
      <c r="C4290" s="18">
        <f>VLOOKUP(J4290,Ref!A:D,4,0)</f>
        <v>0</v>
      </c>
      <c r="D4290" s="18" t="str">
        <f t="shared" si="201"/>
        <v>13/may</v>
      </c>
      <c r="E4290" s="18">
        <f t="shared" si="202"/>
        <v>12</v>
      </c>
      <c r="F4290" s="18">
        <v>1</v>
      </c>
      <c r="G4290" s="18">
        <f t="shared" si="203"/>
        <v>0</v>
      </c>
      <c r="H4290" s="3">
        <v>46155.487685185188</v>
      </c>
      <c r="I4290">
        <v>68790727</v>
      </c>
      <c r="J4290" t="s">
        <v>1967</v>
      </c>
      <c r="K4290" t="s">
        <v>1968</v>
      </c>
      <c r="L4290" t="s">
        <v>1969</v>
      </c>
      <c r="M4290" t="s">
        <v>1970</v>
      </c>
      <c r="O4290">
        <v>364087080000</v>
      </c>
      <c r="P4290">
        <v>16018</v>
      </c>
      <c r="Q4290">
        <v>-4</v>
      </c>
      <c r="R4290">
        <v>1</v>
      </c>
      <c r="S4290">
        <v>68790727</v>
      </c>
      <c r="U4290" t="s">
        <v>5525</v>
      </c>
      <c r="W4290" t="s">
        <v>5526</v>
      </c>
      <c r="X4290">
        <v>364087080000</v>
      </c>
      <c r="Y4290" t="s">
        <v>85</v>
      </c>
      <c r="Z4290" t="s">
        <v>66</v>
      </c>
      <c r="AG4290" t="s">
        <v>1972</v>
      </c>
      <c r="AL4290">
        <v>0</v>
      </c>
      <c r="AN4290" t="s">
        <v>1974</v>
      </c>
      <c r="AO4290">
        <v>0</v>
      </c>
      <c r="AQ4290">
        <v>2258553</v>
      </c>
      <c r="AR4290" t="s">
        <v>4605</v>
      </c>
      <c r="AS4290" t="s">
        <v>5883</v>
      </c>
      <c r="AT4290" t="s">
        <v>1975</v>
      </c>
    </row>
    <row r="4291" spans="1:46" x14ac:dyDescent="0.25">
      <c r="A4291" t="str">
        <f>_xlfn.XLOOKUP(I4291,UTILIZADAS[Contacto1],UTILIZADAS[Source.Name],,0)</f>
        <v>Cobros Mayo</v>
      </c>
      <c r="B4291" s="18">
        <f>VLOOKUP(J4291,Ref!A:C,3,0)</f>
        <v>0</v>
      </c>
      <c r="C4291" s="18">
        <f>VLOOKUP(J4291,Ref!A:D,4,0)</f>
        <v>0</v>
      </c>
      <c r="D4291" s="18" t="str">
        <f t="shared" si="201"/>
        <v>15/may</v>
      </c>
      <c r="E4291" s="18">
        <f t="shared" si="202"/>
        <v>12</v>
      </c>
      <c r="F4291" s="18">
        <v>1</v>
      </c>
      <c r="G4291" s="18">
        <f t="shared" si="203"/>
        <v>0</v>
      </c>
      <c r="H4291" s="3">
        <v>46157.420717592591</v>
      </c>
      <c r="I4291">
        <v>68790727</v>
      </c>
      <c r="J4291" t="s">
        <v>2023</v>
      </c>
      <c r="K4291" t="s">
        <v>1968</v>
      </c>
      <c r="L4291" t="s">
        <v>1969</v>
      </c>
      <c r="M4291" t="s">
        <v>1970</v>
      </c>
      <c r="O4291">
        <v>364087080000</v>
      </c>
      <c r="P4291">
        <v>16018</v>
      </c>
      <c r="Q4291">
        <v>-4</v>
      </c>
      <c r="R4291">
        <v>1</v>
      </c>
      <c r="S4291">
        <v>68790727</v>
      </c>
      <c r="U4291" t="s">
        <v>5525</v>
      </c>
      <c r="W4291" t="s">
        <v>5526</v>
      </c>
      <c r="X4291">
        <v>364087080000</v>
      </c>
      <c r="Y4291" t="s">
        <v>85</v>
      </c>
      <c r="Z4291" t="s">
        <v>66</v>
      </c>
      <c r="AG4291" t="s">
        <v>1972</v>
      </c>
      <c r="AL4291">
        <v>0</v>
      </c>
      <c r="AN4291" t="s">
        <v>1974</v>
      </c>
      <c r="AO4291">
        <v>0</v>
      </c>
      <c r="AQ4291">
        <v>2258553</v>
      </c>
      <c r="AR4291" t="s">
        <v>4605</v>
      </c>
      <c r="AS4291" t="s">
        <v>5883</v>
      </c>
      <c r="AT4291" t="s">
        <v>2024</v>
      </c>
    </row>
    <row r="4292" spans="1:46" x14ac:dyDescent="0.25">
      <c r="A4292" t="str">
        <f>_xlfn.XLOOKUP(I4292,UTILIZADAS[Contacto1],UTILIZADAS[Source.Name],,0)</f>
        <v>Cobros Mayo</v>
      </c>
      <c r="B4292" s="18">
        <f>VLOOKUP(J4292,Ref!A:C,3,0)</f>
        <v>0</v>
      </c>
      <c r="C4292" s="18">
        <f>VLOOKUP(J4292,Ref!A:D,4,0)</f>
        <v>0</v>
      </c>
      <c r="D4292" s="18" t="str">
        <f t="shared" si="201"/>
        <v>15/may</v>
      </c>
      <c r="E4292" s="18">
        <f t="shared" si="202"/>
        <v>12</v>
      </c>
      <c r="F4292" s="18">
        <v>1</v>
      </c>
      <c r="G4292" s="18">
        <f t="shared" si="203"/>
        <v>0</v>
      </c>
      <c r="H4292" s="3">
        <v>46157.523680555554</v>
      </c>
      <c r="I4292">
        <v>68790727</v>
      </c>
      <c r="J4292" t="s">
        <v>2023</v>
      </c>
      <c r="K4292" t="s">
        <v>1968</v>
      </c>
      <c r="L4292" t="s">
        <v>1969</v>
      </c>
      <c r="M4292" t="s">
        <v>1970</v>
      </c>
      <c r="O4292">
        <v>364087080000</v>
      </c>
      <c r="P4292">
        <v>16018</v>
      </c>
      <c r="Q4292">
        <v>-4</v>
      </c>
      <c r="R4292">
        <v>1</v>
      </c>
      <c r="S4292">
        <v>68790727</v>
      </c>
      <c r="U4292" t="s">
        <v>5525</v>
      </c>
      <c r="W4292" t="s">
        <v>5526</v>
      </c>
      <c r="X4292">
        <v>364087080000</v>
      </c>
      <c r="Y4292" t="s">
        <v>85</v>
      </c>
      <c r="Z4292" t="s">
        <v>66</v>
      </c>
      <c r="AG4292" t="s">
        <v>1972</v>
      </c>
      <c r="AL4292">
        <v>0</v>
      </c>
      <c r="AN4292" t="s">
        <v>1974</v>
      </c>
      <c r="AO4292">
        <v>0</v>
      </c>
      <c r="AQ4292">
        <v>2258553</v>
      </c>
      <c r="AR4292" t="s">
        <v>4605</v>
      </c>
      <c r="AS4292" t="s">
        <v>5883</v>
      </c>
      <c r="AT4292" t="s">
        <v>2024</v>
      </c>
    </row>
    <row r="4293" spans="1:46" x14ac:dyDescent="0.25">
      <c r="A4293" t="str">
        <f>_xlfn.XLOOKUP(I4293,UTILIZADAS[Contacto1],UTILIZADAS[Source.Name],,0)</f>
        <v>Cobros Mayo</v>
      </c>
      <c r="B4293" s="18">
        <f>VLOOKUP(J4293,Ref!A:C,3,0)</f>
        <v>0</v>
      </c>
      <c r="C4293" s="18">
        <f>VLOOKUP(J4293,Ref!A:D,4,0)</f>
        <v>0</v>
      </c>
      <c r="D4293" s="18" t="str">
        <f t="shared" si="201"/>
        <v>15/may</v>
      </c>
      <c r="E4293" s="18">
        <f t="shared" si="202"/>
        <v>12</v>
      </c>
      <c r="F4293" s="18">
        <v>1</v>
      </c>
      <c r="G4293" s="18">
        <f t="shared" si="203"/>
        <v>0</v>
      </c>
      <c r="H4293" s="3">
        <v>46157.529826388891</v>
      </c>
      <c r="I4293">
        <v>68790727</v>
      </c>
      <c r="J4293" t="s">
        <v>1967</v>
      </c>
      <c r="K4293" t="s">
        <v>1968</v>
      </c>
      <c r="L4293" t="s">
        <v>1969</v>
      </c>
      <c r="M4293" t="s">
        <v>1970</v>
      </c>
      <c r="O4293">
        <v>364087080000</v>
      </c>
      <c r="P4293">
        <v>16018</v>
      </c>
      <c r="Q4293">
        <v>-4</v>
      </c>
      <c r="R4293">
        <v>1</v>
      </c>
      <c r="S4293">
        <v>68790727</v>
      </c>
      <c r="U4293" t="s">
        <v>5525</v>
      </c>
      <c r="W4293" t="s">
        <v>5526</v>
      </c>
      <c r="X4293">
        <v>364087080000</v>
      </c>
      <c r="Y4293" t="s">
        <v>85</v>
      </c>
      <c r="Z4293" t="s">
        <v>66</v>
      </c>
      <c r="AG4293" t="s">
        <v>1972</v>
      </c>
      <c r="AL4293">
        <v>0</v>
      </c>
      <c r="AN4293" t="s">
        <v>1974</v>
      </c>
      <c r="AO4293">
        <v>0</v>
      </c>
      <c r="AQ4293">
        <v>2258553</v>
      </c>
      <c r="AR4293" t="s">
        <v>4605</v>
      </c>
      <c r="AS4293" t="s">
        <v>5883</v>
      </c>
      <c r="AT4293" t="s">
        <v>1975</v>
      </c>
    </row>
    <row r="4294" spans="1:46" x14ac:dyDescent="0.25">
      <c r="A4294" t="str">
        <f>_xlfn.XLOOKUP(I4294,UTILIZADAS[Contacto1],UTILIZADAS[Source.Name],,0)</f>
        <v>Cobros Mayo</v>
      </c>
      <c r="B4294" s="18">
        <f>VLOOKUP(J4294,Ref!A:C,3,0)</f>
        <v>0</v>
      </c>
      <c r="C4294" s="18">
        <f>VLOOKUP(J4294,Ref!A:D,4,0)</f>
        <v>0</v>
      </c>
      <c r="D4294" s="18" t="str">
        <f t="shared" si="201"/>
        <v>19/may</v>
      </c>
      <c r="E4294" s="18">
        <f t="shared" si="202"/>
        <v>12</v>
      </c>
      <c r="F4294" s="18">
        <v>1</v>
      </c>
      <c r="G4294" s="18">
        <f t="shared" si="203"/>
        <v>0</v>
      </c>
      <c r="H4294" s="3">
        <v>46161.441145833334</v>
      </c>
      <c r="I4294">
        <v>68790727</v>
      </c>
      <c r="J4294" t="s">
        <v>2023</v>
      </c>
      <c r="K4294" t="s">
        <v>1968</v>
      </c>
      <c r="L4294" t="s">
        <v>1969</v>
      </c>
      <c r="M4294" t="s">
        <v>1970</v>
      </c>
      <c r="O4294">
        <v>364087080000</v>
      </c>
      <c r="P4294">
        <v>16018</v>
      </c>
      <c r="Q4294">
        <v>-4</v>
      </c>
      <c r="R4294">
        <v>1</v>
      </c>
      <c r="S4294">
        <v>68790727</v>
      </c>
      <c r="U4294" t="s">
        <v>5525</v>
      </c>
      <c r="W4294" t="s">
        <v>5526</v>
      </c>
      <c r="X4294">
        <v>364087080000</v>
      </c>
      <c r="Y4294" t="s">
        <v>85</v>
      </c>
      <c r="Z4294" t="s">
        <v>66</v>
      </c>
      <c r="AG4294" t="s">
        <v>1972</v>
      </c>
      <c r="AL4294">
        <v>0</v>
      </c>
      <c r="AN4294" t="s">
        <v>1974</v>
      </c>
      <c r="AO4294">
        <v>0</v>
      </c>
      <c r="AQ4294">
        <v>2258553</v>
      </c>
      <c r="AR4294" t="s">
        <v>4605</v>
      </c>
      <c r="AS4294" t="s">
        <v>5883</v>
      </c>
      <c r="AT4294" t="s">
        <v>2024</v>
      </c>
    </row>
    <row r="4295" spans="1:46" x14ac:dyDescent="0.25">
      <c r="A4295" t="str">
        <f>_xlfn.XLOOKUP(I4295,UTILIZADAS[Contacto1],UTILIZADAS[Source.Name],,0)</f>
        <v>Cobros Mayo</v>
      </c>
      <c r="B4295" s="18">
        <f>VLOOKUP(J4295,Ref!A:C,3,0)</f>
        <v>0</v>
      </c>
      <c r="C4295" s="18">
        <f>VLOOKUP(J4295,Ref!A:D,4,0)</f>
        <v>0</v>
      </c>
      <c r="D4295" s="18" t="str">
        <f t="shared" si="201"/>
        <v>19/may</v>
      </c>
      <c r="E4295" s="18">
        <f t="shared" si="202"/>
        <v>12</v>
      </c>
      <c r="F4295" s="18">
        <v>1</v>
      </c>
      <c r="G4295" s="18">
        <f t="shared" si="203"/>
        <v>0</v>
      </c>
      <c r="H4295" s="3">
        <v>46161.526226851849</v>
      </c>
      <c r="I4295">
        <v>68790727</v>
      </c>
      <c r="J4295" t="s">
        <v>1967</v>
      </c>
      <c r="K4295" t="s">
        <v>1968</v>
      </c>
      <c r="L4295" t="s">
        <v>1969</v>
      </c>
      <c r="M4295" t="s">
        <v>1970</v>
      </c>
      <c r="O4295">
        <v>364087080000</v>
      </c>
      <c r="P4295">
        <v>16018</v>
      </c>
      <c r="Q4295">
        <v>-4</v>
      </c>
      <c r="R4295">
        <v>1</v>
      </c>
      <c r="S4295">
        <v>68790727</v>
      </c>
      <c r="U4295" t="s">
        <v>5525</v>
      </c>
      <c r="W4295" t="s">
        <v>5526</v>
      </c>
      <c r="X4295">
        <v>364087080000</v>
      </c>
      <c r="Y4295" t="s">
        <v>85</v>
      </c>
      <c r="Z4295" t="s">
        <v>66</v>
      </c>
      <c r="AG4295" t="s">
        <v>1972</v>
      </c>
      <c r="AL4295">
        <v>0</v>
      </c>
      <c r="AN4295" t="s">
        <v>1974</v>
      </c>
      <c r="AO4295">
        <v>0</v>
      </c>
      <c r="AQ4295">
        <v>2258553</v>
      </c>
      <c r="AR4295" t="s">
        <v>4605</v>
      </c>
      <c r="AS4295" t="s">
        <v>5883</v>
      </c>
      <c r="AT4295" t="s">
        <v>1975</v>
      </c>
    </row>
    <row r="4296" spans="1:46" x14ac:dyDescent="0.25">
      <c r="A4296" t="str">
        <f>_xlfn.XLOOKUP(I4296,UTILIZADAS[Contacto1],UTILIZADAS[Source.Name],,0)</f>
        <v>Cobros Mayo</v>
      </c>
      <c r="B4296" s="18">
        <f>VLOOKUP(J4296,Ref!A:C,3,0)</f>
        <v>0</v>
      </c>
      <c r="C4296" s="18">
        <f>VLOOKUP(J4296,Ref!A:D,4,0)</f>
        <v>0</v>
      </c>
      <c r="D4296" s="18" t="str">
        <f t="shared" si="201"/>
        <v>20/may</v>
      </c>
      <c r="E4296" s="18">
        <f t="shared" si="202"/>
        <v>12</v>
      </c>
      <c r="F4296" s="18">
        <v>1</v>
      </c>
      <c r="G4296" s="18">
        <f t="shared" si="203"/>
        <v>0</v>
      </c>
      <c r="H4296" s="3">
        <v>46162.652141203704</v>
      </c>
      <c r="I4296">
        <v>68790727</v>
      </c>
      <c r="J4296" t="s">
        <v>2023</v>
      </c>
      <c r="K4296" t="s">
        <v>1968</v>
      </c>
      <c r="L4296" t="s">
        <v>1969</v>
      </c>
      <c r="M4296" t="s">
        <v>1970</v>
      </c>
      <c r="O4296">
        <v>364087080000</v>
      </c>
      <c r="P4296">
        <v>16018</v>
      </c>
      <c r="Q4296">
        <v>-4</v>
      </c>
      <c r="R4296">
        <v>1</v>
      </c>
      <c r="S4296">
        <v>68790727</v>
      </c>
      <c r="U4296" t="s">
        <v>5525</v>
      </c>
      <c r="W4296" t="s">
        <v>5526</v>
      </c>
      <c r="X4296">
        <v>364087080000</v>
      </c>
      <c r="Y4296" t="s">
        <v>85</v>
      </c>
      <c r="Z4296" t="s">
        <v>66</v>
      </c>
      <c r="AG4296" t="s">
        <v>1972</v>
      </c>
      <c r="AL4296">
        <v>0</v>
      </c>
      <c r="AN4296" t="s">
        <v>1974</v>
      </c>
      <c r="AO4296">
        <v>0</v>
      </c>
      <c r="AQ4296">
        <v>2258553</v>
      </c>
      <c r="AR4296" t="s">
        <v>4605</v>
      </c>
      <c r="AS4296" t="s">
        <v>5883</v>
      </c>
      <c r="AT4296" t="s">
        <v>2024</v>
      </c>
    </row>
    <row r="4297" spans="1:46" x14ac:dyDescent="0.25">
      <c r="A4297" t="str">
        <f>_xlfn.XLOOKUP(I4297,UTILIZADAS[Contacto1],UTILIZADAS[Source.Name],,0)</f>
        <v>Cobros Mayo</v>
      </c>
      <c r="B4297" s="18">
        <f>VLOOKUP(J4297,Ref!A:C,3,0)</f>
        <v>0</v>
      </c>
      <c r="C4297" s="18">
        <f>VLOOKUP(J4297,Ref!A:D,4,0)</f>
        <v>0</v>
      </c>
      <c r="D4297" s="18" t="str">
        <f t="shared" si="201"/>
        <v>20/may</v>
      </c>
      <c r="E4297" s="18">
        <f t="shared" si="202"/>
        <v>12</v>
      </c>
      <c r="F4297" s="18">
        <v>1</v>
      </c>
      <c r="G4297" s="18">
        <f t="shared" si="203"/>
        <v>0</v>
      </c>
      <c r="H4297" s="3">
        <v>46162.697129629632</v>
      </c>
      <c r="I4297">
        <v>68790727</v>
      </c>
      <c r="J4297" t="s">
        <v>1967</v>
      </c>
      <c r="K4297" t="s">
        <v>1968</v>
      </c>
      <c r="L4297" t="s">
        <v>1969</v>
      </c>
      <c r="M4297" t="s">
        <v>1970</v>
      </c>
      <c r="O4297">
        <v>364087080000</v>
      </c>
      <c r="P4297">
        <v>16018</v>
      </c>
      <c r="Q4297">
        <v>-4</v>
      </c>
      <c r="R4297">
        <v>1</v>
      </c>
      <c r="S4297">
        <v>68790727</v>
      </c>
      <c r="U4297" t="s">
        <v>5525</v>
      </c>
      <c r="W4297" t="s">
        <v>5526</v>
      </c>
      <c r="X4297">
        <v>364087080000</v>
      </c>
      <c r="Y4297" t="s">
        <v>85</v>
      </c>
      <c r="Z4297" t="s">
        <v>66</v>
      </c>
      <c r="AG4297" t="s">
        <v>1972</v>
      </c>
      <c r="AL4297">
        <v>0</v>
      </c>
      <c r="AN4297" t="s">
        <v>1974</v>
      </c>
      <c r="AO4297">
        <v>0</v>
      </c>
      <c r="AQ4297">
        <v>2258553</v>
      </c>
      <c r="AR4297" t="s">
        <v>4605</v>
      </c>
      <c r="AS4297" t="s">
        <v>5883</v>
      </c>
      <c r="AT4297" t="s">
        <v>1975</v>
      </c>
    </row>
    <row r="4298" spans="1:46" x14ac:dyDescent="0.25">
      <c r="A4298" t="str">
        <f>_xlfn.XLOOKUP(I4298,UTILIZADAS[Contacto1],UTILIZADAS[Source.Name],,0)</f>
        <v>Cobros Mayo</v>
      </c>
      <c r="B4298" s="18">
        <f>VLOOKUP(J4298,Ref!A:C,3,0)</f>
        <v>0</v>
      </c>
      <c r="C4298" s="18">
        <f>VLOOKUP(J4298,Ref!A:D,4,0)</f>
        <v>0</v>
      </c>
      <c r="D4298" s="18" t="str">
        <f t="shared" si="201"/>
        <v>21/may</v>
      </c>
      <c r="E4298" s="18">
        <f t="shared" si="202"/>
        <v>12</v>
      </c>
      <c r="F4298" s="18">
        <v>1</v>
      </c>
      <c r="G4298" s="18">
        <f t="shared" si="203"/>
        <v>0</v>
      </c>
      <c r="H4298" s="3">
        <v>46163.640555555554</v>
      </c>
      <c r="I4298">
        <v>68790727</v>
      </c>
      <c r="J4298" t="s">
        <v>1967</v>
      </c>
      <c r="K4298" t="s">
        <v>1968</v>
      </c>
      <c r="L4298" t="s">
        <v>1969</v>
      </c>
      <c r="M4298" t="s">
        <v>1970</v>
      </c>
      <c r="O4298">
        <v>364087080000</v>
      </c>
      <c r="P4298">
        <v>16018</v>
      </c>
      <c r="Q4298">
        <v>-4</v>
      </c>
      <c r="R4298">
        <v>1</v>
      </c>
      <c r="S4298">
        <v>68790727</v>
      </c>
      <c r="U4298" t="s">
        <v>5525</v>
      </c>
      <c r="W4298" t="s">
        <v>5526</v>
      </c>
      <c r="X4298">
        <v>364087080000</v>
      </c>
      <c r="Y4298" t="s">
        <v>85</v>
      </c>
      <c r="Z4298" t="s">
        <v>66</v>
      </c>
      <c r="AG4298" t="s">
        <v>1972</v>
      </c>
      <c r="AL4298">
        <v>0</v>
      </c>
      <c r="AN4298" t="s">
        <v>1974</v>
      </c>
      <c r="AO4298">
        <v>0</v>
      </c>
      <c r="AQ4298">
        <v>2258553</v>
      </c>
      <c r="AR4298" t="s">
        <v>4605</v>
      </c>
      <c r="AS4298" t="s">
        <v>5883</v>
      </c>
      <c r="AT4298" t="s">
        <v>1975</v>
      </c>
    </row>
    <row r="4299" spans="1:46" x14ac:dyDescent="0.25">
      <c r="A4299" t="str">
        <f>_xlfn.XLOOKUP(I4299,UTILIZADAS[Contacto1],UTILIZADAS[Source.Name],,0)</f>
        <v>Cobros Mayo</v>
      </c>
      <c r="B4299" s="18">
        <f>VLOOKUP(J4299,Ref!A:C,3,0)</f>
        <v>0</v>
      </c>
      <c r="C4299" s="18">
        <f>VLOOKUP(J4299,Ref!A:D,4,0)</f>
        <v>0</v>
      </c>
      <c r="D4299" s="18" t="str">
        <f t="shared" si="201"/>
        <v>22/may</v>
      </c>
      <c r="E4299" s="18">
        <f t="shared" si="202"/>
        <v>12</v>
      </c>
      <c r="F4299" s="18">
        <v>1</v>
      </c>
      <c r="G4299" s="18">
        <f t="shared" si="203"/>
        <v>1</v>
      </c>
      <c r="H4299" s="3">
        <v>46164.476643518516</v>
      </c>
      <c r="I4299">
        <v>68790727</v>
      </c>
      <c r="J4299" t="s">
        <v>2023</v>
      </c>
      <c r="K4299" t="s">
        <v>1968</v>
      </c>
      <c r="L4299" t="s">
        <v>1969</v>
      </c>
      <c r="M4299" t="s">
        <v>1970</v>
      </c>
      <c r="O4299">
        <v>364087080000</v>
      </c>
      <c r="P4299">
        <v>16018</v>
      </c>
      <c r="Q4299">
        <v>-4</v>
      </c>
      <c r="R4299">
        <v>1</v>
      </c>
      <c r="S4299">
        <v>68790727</v>
      </c>
      <c r="U4299" t="s">
        <v>5525</v>
      </c>
      <c r="W4299" t="s">
        <v>5526</v>
      </c>
      <c r="X4299">
        <v>364087080000</v>
      </c>
      <c r="Y4299" t="s">
        <v>85</v>
      </c>
      <c r="Z4299" t="s">
        <v>66</v>
      </c>
      <c r="AG4299" t="s">
        <v>1972</v>
      </c>
      <c r="AL4299">
        <v>0</v>
      </c>
      <c r="AN4299" t="s">
        <v>1974</v>
      </c>
      <c r="AO4299">
        <v>0</v>
      </c>
      <c r="AQ4299">
        <v>2258553</v>
      </c>
      <c r="AR4299" t="s">
        <v>4605</v>
      </c>
      <c r="AS4299" t="s">
        <v>5883</v>
      </c>
      <c r="AT4299" t="s">
        <v>2024</v>
      </c>
    </row>
    <row r="4300" spans="1:46" x14ac:dyDescent="0.25">
      <c r="A4300" t="str">
        <f>_xlfn.XLOOKUP(I4300,UTILIZADAS[Contacto1],UTILIZADAS[Source.Name],,0)</f>
        <v>Cobros Abril Canal Fijo</v>
      </c>
      <c r="B4300" s="18">
        <f>VLOOKUP(J4300,Ref!A:C,3,0)</f>
        <v>0</v>
      </c>
      <c r="C4300" s="18">
        <f>VLOOKUP(J4300,Ref!A:D,4,0)</f>
        <v>0</v>
      </c>
      <c r="D4300" s="18" t="str">
        <f t="shared" si="201"/>
        <v>12/may</v>
      </c>
      <c r="E4300" s="18">
        <f t="shared" si="202"/>
        <v>4</v>
      </c>
      <c r="F4300" s="18">
        <v>1</v>
      </c>
      <c r="G4300" s="18">
        <f t="shared" si="203"/>
        <v>0</v>
      </c>
      <c r="H4300" s="3">
        <v>46154.698240740741</v>
      </c>
      <c r="I4300">
        <v>68805236</v>
      </c>
      <c r="J4300" t="s">
        <v>2023</v>
      </c>
      <c r="K4300" t="s">
        <v>1968</v>
      </c>
      <c r="L4300" t="s">
        <v>1969</v>
      </c>
      <c r="M4300" t="s">
        <v>1970</v>
      </c>
      <c r="O4300">
        <v>354382280000</v>
      </c>
      <c r="P4300">
        <v>16018</v>
      </c>
      <c r="Q4300">
        <v>-4</v>
      </c>
      <c r="R4300">
        <v>1</v>
      </c>
      <c r="S4300">
        <v>68805236</v>
      </c>
      <c r="U4300" t="s">
        <v>4534</v>
      </c>
      <c r="W4300" t="s">
        <v>317</v>
      </c>
      <c r="X4300">
        <v>354382280000</v>
      </c>
      <c r="Y4300" t="s">
        <v>65</v>
      </c>
      <c r="Z4300" t="s">
        <v>597</v>
      </c>
      <c r="AG4300" t="s">
        <v>1972</v>
      </c>
      <c r="AL4300">
        <v>0</v>
      </c>
      <c r="AN4300" t="s">
        <v>1974</v>
      </c>
      <c r="AO4300">
        <v>0</v>
      </c>
      <c r="AQ4300">
        <v>2258554</v>
      </c>
      <c r="AR4300" t="s">
        <v>4605</v>
      </c>
      <c r="AS4300" t="s">
        <v>5883</v>
      </c>
      <c r="AT4300" t="s">
        <v>2024</v>
      </c>
    </row>
    <row r="4301" spans="1:46" x14ac:dyDescent="0.25">
      <c r="A4301" t="str">
        <f>_xlfn.XLOOKUP(I4301,UTILIZADAS[Contacto1],UTILIZADAS[Source.Name],,0)</f>
        <v>Cobros Abril Canal Fijo</v>
      </c>
      <c r="B4301" s="18">
        <f>VLOOKUP(J4301,Ref!A:C,3,0)</f>
        <v>0</v>
      </c>
      <c r="C4301" s="18">
        <f>VLOOKUP(J4301,Ref!A:D,4,0)</f>
        <v>0</v>
      </c>
      <c r="D4301" s="18" t="str">
        <f t="shared" si="201"/>
        <v>13/may</v>
      </c>
      <c r="E4301" s="18">
        <f t="shared" si="202"/>
        <v>4</v>
      </c>
      <c r="F4301" s="18">
        <v>1</v>
      </c>
      <c r="G4301" s="18">
        <f t="shared" si="203"/>
        <v>0</v>
      </c>
      <c r="H4301" s="3">
        <v>46155.48232638889</v>
      </c>
      <c r="I4301">
        <v>68805236</v>
      </c>
      <c r="J4301" t="s">
        <v>2023</v>
      </c>
      <c r="K4301" t="s">
        <v>1968</v>
      </c>
      <c r="L4301" t="s">
        <v>1969</v>
      </c>
      <c r="M4301" t="s">
        <v>1970</v>
      </c>
      <c r="O4301">
        <v>354382280000</v>
      </c>
      <c r="P4301">
        <v>16018</v>
      </c>
      <c r="Q4301">
        <v>-4</v>
      </c>
      <c r="R4301">
        <v>1</v>
      </c>
      <c r="S4301">
        <v>68805236</v>
      </c>
      <c r="U4301" t="s">
        <v>4534</v>
      </c>
      <c r="W4301" t="s">
        <v>317</v>
      </c>
      <c r="X4301">
        <v>354382280000</v>
      </c>
      <c r="Y4301" t="s">
        <v>65</v>
      </c>
      <c r="Z4301" t="s">
        <v>597</v>
      </c>
      <c r="AG4301" t="s">
        <v>1972</v>
      </c>
      <c r="AL4301">
        <v>0</v>
      </c>
      <c r="AN4301" t="s">
        <v>1974</v>
      </c>
      <c r="AO4301">
        <v>0</v>
      </c>
      <c r="AQ4301">
        <v>2258554</v>
      </c>
      <c r="AR4301" t="s">
        <v>4605</v>
      </c>
      <c r="AS4301" t="s">
        <v>5883</v>
      </c>
      <c r="AT4301" t="s">
        <v>2024</v>
      </c>
    </row>
    <row r="4302" spans="1:46" x14ac:dyDescent="0.25">
      <c r="A4302" t="str">
        <f>_xlfn.XLOOKUP(I4302,UTILIZADAS[Contacto1],UTILIZADAS[Source.Name],,0)</f>
        <v>Cobros Abril Canal Fijo</v>
      </c>
      <c r="B4302" s="18">
        <f>VLOOKUP(J4302,Ref!A:C,3,0)</f>
        <v>0</v>
      </c>
      <c r="C4302" s="18">
        <f>VLOOKUP(J4302,Ref!A:D,4,0)</f>
        <v>0</v>
      </c>
      <c r="D4302" s="18" t="str">
        <f t="shared" si="201"/>
        <v>13/may</v>
      </c>
      <c r="E4302" s="18">
        <f t="shared" si="202"/>
        <v>4</v>
      </c>
      <c r="F4302" s="18">
        <v>1</v>
      </c>
      <c r="G4302" s="18">
        <f t="shared" si="203"/>
        <v>0</v>
      </c>
      <c r="H4302" s="3">
        <v>46155.488692129627</v>
      </c>
      <c r="I4302">
        <v>68805236</v>
      </c>
      <c r="J4302" t="s">
        <v>2023</v>
      </c>
      <c r="K4302" t="s">
        <v>1968</v>
      </c>
      <c r="L4302" t="s">
        <v>1969</v>
      </c>
      <c r="M4302" t="s">
        <v>1970</v>
      </c>
      <c r="O4302">
        <v>354382280000</v>
      </c>
      <c r="P4302">
        <v>16018</v>
      </c>
      <c r="Q4302">
        <v>-4</v>
      </c>
      <c r="R4302">
        <v>1</v>
      </c>
      <c r="S4302">
        <v>68805236</v>
      </c>
      <c r="U4302" t="s">
        <v>4534</v>
      </c>
      <c r="W4302" t="s">
        <v>317</v>
      </c>
      <c r="X4302">
        <v>354382280000</v>
      </c>
      <c r="Y4302" t="s">
        <v>65</v>
      </c>
      <c r="Z4302" t="s">
        <v>597</v>
      </c>
      <c r="AG4302" t="s">
        <v>1972</v>
      </c>
      <c r="AL4302">
        <v>0</v>
      </c>
      <c r="AN4302" t="s">
        <v>1974</v>
      </c>
      <c r="AO4302">
        <v>0</v>
      </c>
      <c r="AQ4302">
        <v>2258554</v>
      </c>
      <c r="AR4302" t="s">
        <v>4605</v>
      </c>
      <c r="AS4302" t="s">
        <v>5883</v>
      </c>
      <c r="AT4302" t="s">
        <v>2024</v>
      </c>
    </row>
    <row r="4303" spans="1:46" x14ac:dyDescent="0.25">
      <c r="A4303" t="str">
        <f>_xlfn.XLOOKUP(I4303,UTILIZADAS[Contacto1],UTILIZADAS[Source.Name],,0)</f>
        <v>Cobros Abril Canal Fijo</v>
      </c>
      <c r="B4303" s="18">
        <f>VLOOKUP(J4303,Ref!A:C,3,0)</f>
        <v>0</v>
      </c>
      <c r="C4303" s="18">
        <f>VLOOKUP(J4303,Ref!A:D,4,0)</f>
        <v>0</v>
      </c>
      <c r="D4303" s="18" t="str">
        <f t="shared" si="201"/>
        <v>13/may</v>
      </c>
      <c r="E4303" s="18">
        <f t="shared" si="202"/>
        <v>4</v>
      </c>
      <c r="F4303" s="18">
        <v>1</v>
      </c>
      <c r="G4303" s="18">
        <f t="shared" si="203"/>
        <v>1</v>
      </c>
      <c r="H4303" s="3">
        <v>46155.492581018516</v>
      </c>
      <c r="I4303">
        <v>68805236</v>
      </c>
      <c r="J4303" t="s">
        <v>2023</v>
      </c>
      <c r="K4303" t="s">
        <v>1968</v>
      </c>
      <c r="L4303" t="s">
        <v>1969</v>
      </c>
      <c r="M4303" t="s">
        <v>1970</v>
      </c>
      <c r="O4303">
        <v>354382280000</v>
      </c>
      <c r="P4303">
        <v>16018</v>
      </c>
      <c r="Q4303">
        <v>-4</v>
      </c>
      <c r="R4303">
        <v>1</v>
      </c>
      <c r="S4303">
        <v>68805236</v>
      </c>
      <c r="U4303" t="s">
        <v>4534</v>
      </c>
      <c r="W4303" t="s">
        <v>317</v>
      </c>
      <c r="X4303">
        <v>354382280000</v>
      </c>
      <c r="Y4303" t="s">
        <v>65</v>
      </c>
      <c r="Z4303" t="s">
        <v>597</v>
      </c>
      <c r="AG4303" t="s">
        <v>1972</v>
      </c>
      <c r="AL4303">
        <v>0</v>
      </c>
      <c r="AN4303" t="s">
        <v>1974</v>
      </c>
      <c r="AO4303">
        <v>0</v>
      </c>
      <c r="AQ4303">
        <v>2258554</v>
      </c>
      <c r="AR4303" t="s">
        <v>4605</v>
      </c>
      <c r="AS4303" t="s">
        <v>5883</v>
      </c>
      <c r="AT4303" t="s">
        <v>2024</v>
      </c>
    </row>
    <row r="4304" spans="1:46" x14ac:dyDescent="0.25">
      <c r="A4304" t="str">
        <f>_xlfn.XLOOKUP(I4304,UTILIZADAS[Contacto1],UTILIZADAS[Source.Name],,0)</f>
        <v>Cobros Abril Canal Fijo</v>
      </c>
      <c r="B4304" s="18">
        <f>VLOOKUP(J4304,Ref!A:C,3,0)</f>
        <v>1</v>
      </c>
      <c r="C4304" s="18">
        <f>VLOOKUP(J4304,Ref!A:D,4,0)</f>
        <v>1</v>
      </c>
      <c r="D4304" s="18" t="str">
        <f t="shared" si="201"/>
        <v>12/may</v>
      </c>
      <c r="E4304" s="18">
        <f t="shared" si="202"/>
        <v>1</v>
      </c>
      <c r="F4304" s="18">
        <v>1</v>
      </c>
      <c r="G4304" s="18">
        <f t="shared" si="203"/>
        <v>1</v>
      </c>
      <c r="H4304" s="3">
        <v>46154.697592592594</v>
      </c>
      <c r="I4304">
        <v>68811259</v>
      </c>
      <c r="J4304">
        <v>6003</v>
      </c>
      <c r="K4304" t="s">
        <v>1983</v>
      </c>
      <c r="L4304" t="s">
        <v>1897</v>
      </c>
      <c r="M4304" t="s">
        <v>1970</v>
      </c>
      <c r="O4304">
        <v>359374450000</v>
      </c>
      <c r="P4304">
        <v>16018</v>
      </c>
      <c r="Q4304">
        <v>-4</v>
      </c>
      <c r="R4304">
        <v>1</v>
      </c>
      <c r="S4304">
        <v>68811259</v>
      </c>
      <c r="U4304" t="s">
        <v>2310</v>
      </c>
      <c r="W4304" t="s">
        <v>3862</v>
      </c>
      <c r="X4304">
        <v>359374450000</v>
      </c>
      <c r="Y4304" t="s">
        <v>65</v>
      </c>
      <c r="Z4304" t="s">
        <v>66</v>
      </c>
      <c r="AF4304" t="s">
        <v>1976</v>
      </c>
      <c r="AG4304" t="s">
        <v>1972</v>
      </c>
      <c r="AL4304">
        <v>33</v>
      </c>
      <c r="AM4304" t="s">
        <v>1979</v>
      </c>
      <c r="AN4304" t="s">
        <v>1987</v>
      </c>
      <c r="AO4304">
        <v>0</v>
      </c>
      <c r="AQ4304">
        <v>2258555</v>
      </c>
      <c r="AR4304" t="s">
        <v>4605</v>
      </c>
      <c r="AS4304" t="s">
        <v>5883</v>
      </c>
      <c r="AT4304" t="s">
        <v>1892</v>
      </c>
    </row>
    <row r="4305" spans="1:46" x14ac:dyDescent="0.25">
      <c r="A4305" t="e">
        <f>_xlfn.XLOOKUP(I4305,UTILIZADAS[Contacto1],UTILIZADAS[Source.Name],,0)</f>
        <v>#N/A</v>
      </c>
      <c r="B4305" s="18">
        <f>VLOOKUP(J4305,Ref!A:C,3,0)</f>
        <v>0</v>
      </c>
      <c r="C4305" s="18">
        <f>VLOOKUP(J4305,Ref!A:D,4,0)</f>
        <v>0</v>
      </c>
      <c r="D4305" s="18" t="str">
        <f t="shared" si="201"/>
        <v>04/may</v>
      </c>
      <c r="E4305" s="18">
        <f t="shared" si="202"/>
        <v>2</v>
      </c>
      <c r="F4305" s="18">
        <v>1</v>
      </c>
      <c r="G4305" s="18">
        <f t="shared" si="203"/>
        <v>0</v>
      </c>
      <c r="H4305" s="3">
        <v>46146.714803240742</v>
      </c>
      <c r="I4305">
        <v>68824497</v>
      </c>
      <c r="J4305" t="s">
        <v>1986</v>
      </c>
      <c r="K4305" t="s">
        <v>1983</v>
      </c>
      <c r="L4305" t="s">
        <v>1897</v>
      </c>
      <c r="M4305" t="s">
        <v>1970</v>
      </c>
      <c r="P4305">
        <v>998</v>
      </c>
      <c r="Q4305">
        <v>0</v>
      </c>
      <c r="S4305">
        <v>68824497</v>
      </c>
      <c r="AF4305" t="s">
        <v>1976</v>
      </c>
      <c r="AG4305" t="s">
        <v>1972</v>
      </c>
      <c r="AK4305" t="s">
        <v>6234</v>
      </c>
      <c r="AL4305">
        <v>396</v>
      </c>
      <c r="AM4305" t="s">
        <v>1979</v>
      </c>
      <c r="AN4305" t="s">
        <v>1977</v>
      </c>
      <c r="AO4305">
        <v>0</v>
      </c>
      <c r="AQ4305">
        <v>2257490</v>
      </c>
      <c r="AR4305" t="s">
        <v>1978</v>
      </c>
      <c r="AT4305" t="s">
        <v>1988</v>
      </c>
    </row>
    <row r="4306" spans="1:46" x14ac:dyDescent="0.25">
      <c r="A4306" t="e">
        <f>_xlfn.XLOOKUP(I4306,UTILIZADAS[Contacto1],UTILIZADAS[Source.Name],,0)</f>
        <v>#N/A</v>
      </c>
      <c r="B4306" s="18">
        <f>VLOOKUP(J4306,Ref!A:C,3,0)</f>
        <v>1</v>
      </c>
      <c r="C4306" s="18">
        <f>VLOOKUP(J4306,Ref!A:D,4,0)</f>
        <v>0</v>
      </c>
      <c r="D4306" s="18" t="str">
        <f t="shared" si="201"/>
        <v>16/may</v>
      </c>
      <c r="E4306" s="18">
        <f t="shared" si="202"/>
        <v>2</v>
      </c>
      <c r="F4306" s="18">
        <v>1</v>
      </c>
      <c r="G4306" s="18">
        <f t="shared" si="203"/>
        <v>1</v>
      </c>
      <c r="H4306" s="3">
        <v>46158.444652777776</v>
      </c>
      <c r="I4306">
        <v>68824497</v>
      </c>
      <c r="J4306">
        <v>6000</v>
      </c>
      <c r="K4306" t="s">
        <v>1983</v>
      </c>
      <c r="L4306" t="s">
        <v>1897</v>
      </c>
      <c r="M4306" t="s">
        <v>1970</v>
      </c>
      <c r="P4306">
        <v>998</v>
      </c>
      <c r="Q4306">
        <v>0</v>
      </c>
      <c r="S4306">
        <v>68824497</v>
      </c>
      <c r="AF4306" t="s">
        <v>1976</v>
      </c>
      <c r="AG4306" t="s">
        <v>1972</v>
      </c>
      <c r="AK4306" t="s">
        <v>6234</v>
      </c>
      <c r="AL4306">
        <v>161</v>
      </c>
      <c r="AM4306" t="s">
        <v>1979</v>
      </c>
      <c r="AN4306" t="s">
        <v>1987</v>
      </c>
      <c r="AO4306">
        <v>0</v>
      </c>
      <c r="AQ4306">
        <v>2257490</v>
      </c>
      <c r="AR4306" t="s">
        <v>1978</v>
      </c>
      <c r="AT4306" t="s">
        <v>1895</v>
      </c>
    </row>
    <row r="4307" spans="1:46" x14ac:dyDescent="0.25">
      <c r="A4307" t="str">
        <f>_xlfn.XLOOKUP(I4307,UTILIZADAS[Contacto1],UTILIZADAS[Source.Name],,0)</f>
        <v>Cobros Mayo</v>
      </c>
      <c r="B4307" s="18">
        <f>VLOOKUP(J4307,Ref!A:C,3,0)</f>
        <v>0</v>
      </c>
      <c r="C4307" s="18">
        <f>VLOOKUP(J4307,Ref!A:D,4,0)</f>
        <v>0</v>
      </c>
      <c r="D4307" s="18" t="str">
        <f t="shared" si="201"/>
        <v>13/may</v>
      </c>
      <c r="E4307" s="18">
        <f t="shared" si="202"/>
        <v>1</v>
      </c>
      <c r="F4307" s="18">
        <v>1</v>
      </c>
      <c r="G4307" s="18">
        <f t="shared" si="203"/>
        <v>1</v>
      </c>
      <c r="H4307" s="3">
        <v>46155.392118055555</v>
      </c>
      <c r="I4307">
        <v>68827027</v>
      </c>
      <c r="J4307">
        <v>6004</v>
      </c>
      <c r="K4307" t="s">
        <v>1983</v>
      </c>
      <c r="L4307" t="s">
        <v>1897</v>
      </c>
      <c r="M4307" t="s">
        <v>1970</v>
      </c>
      <c r="O4307">
        <v>365024500000</v>
      </c>
      <c r="P4307">
        <v>16018</v>
      </c>
      <c r="Q4307">
        <v>-4</v>
      </c>
      <c r="R4307">
        <v>1</v>
      </c>
      <c r="S4307">
        <v>68827027</v>
      </c>
      <c r="U4307" t="s">
        <v>6235</v>
      </c>
      <c r="W4307" t="s">
        <v>5528</v>
      </c>
      <c r="X4307">
        <v>365024500000</v>
      </c>
      <c r="Y4307" t="s">
        <v>65</v>
      </c>
      <c r="Z4307" t="s">
        <v>4619</v>
      </c>
      <c r="AF4307" t="s">
        <v>1976</v>
      </c>
      <c r="AG4307" t="s">
        <v>1972</v>
      </c>
      <c r="AL4307">
        <v>98</v>
      </c>
      <c r="AM4307" t="s">
        <v>1979</v>
      </c>
      <c r="AN4307" t="s">
        <v>1987</v>
      </c>
      <c r="AO4307">
        <v>0</v>
      </c>
      <c r="AQ4307">
        <v>2258556</v>
      </c>
      <c r="AR4307" t="s">
        <v>4605</v>
      </c>
      <c r="AS4307" t="s">
        <v>5883</v>
      </c>
      <c r="AT4307" t="s">
        <v>1984</v>
      </c>
    </row>
    <row r="4308" spans="1:46" x14ac:dyDescent="0.25">
      <c r="A4308" t="str">
        <f>_xlfn.XLOOKUP(I4308,UTILIZADAS[Contacto1],UTILIZADAS[Source.Name],,0)</f>
        <v>Cobros Abril Canal Fijo</v>
      </c>
      <c r="B4308" s="18">
        <f>VLOOKUP(J4308,Ref!A:C,3,0)</f>
        <v>0</v>
      </c>
      <c r="C4308" s="18">
        <f>VLOOKUP(J4308,Ref!A:D,4,0)</f>
        <v>0</v>
      </c>
      <c r="D4308" s="18" t="str">
        <f t="shared" si="201"/>
        <v>02/may</v>
      </c>
      <c r="E4308" s="18">
        <f t="shared" si="202"/>
        <v>6</v>
      </c>
      <c r="F4308" s="18">
        <v>1</v>
      </c>
      <c r="G4308" s="18">
        <f t="shared" si="203"/>
        <v>0</v>
      </c>
      <c r="H4308" s="3">
        <v>46144.449861111112</v>
      </c>
      <c r="I4308">
        <v>68829054</v>
      </c>
      <c r="J4308" t="s">
        <v>1967</v>
      </c>
      <c r="K4308" t="s">
        <v>1968</v>
      </c>
      <c r="L4308" t="s">
        <v>1969</v>
      </c>
      <c r="M4308" t="s">
        <v>1970</v>
      </c>
      <c r="O4308">
        <v>353341680000</v>
      </c>
      <c r="P4308">
        <v>16017</v>
      </c>
      <c r="Q4308">
        <v>-4</v>
      </c>
      <c r="R4308">
        <v>1</v>
      </c>
      <c r="S4308">
        <v>68829054</v>
      </c>
      <c r="U4308" t="s">
        <v>1799</v>
      </c>
      <c r="W4308" t="s">
        <v>1800</v>
      </c>
      <c r="X4308" t="s">
        <v>66</v>
      </c>
      <c r="Y4308" t="s">
        <v>65</v>
      </c>
      <c r="Z4308">
        <v>353341680000</v>
      </c>
      <c r="AG4308" t="s">
        <v>1972</v>
      </c>
      <c r="AI4308" t="s">
        <v>2592</v>
      </c>
      <c r="AL4308">
        <v>0</v>
      </c>
      <c r="AN4308" t="s">
        <v>1974</v>
      </c>
      <c r="AO4308">
        <v>0</v>
      </c>
      <c r="AQ4308">
        <v>2251569</v>
      </c>
      <c r="AR4308" t="s">
        <v>2241</v>
      </c>
      <c r="AS4308" t="s">
        <v>4163</v>
      </c>
      <c r="AT4308" t="s">
        <v>1975</v>
      </c>
    </row>
    <row r="4309" spans="1:46" x14ac:dyDescent="0.25">
      <c r="A4309" t="str">
        <f>_xlfn.XLOOKUP(I4309,UTILIZADAS[Contacto1],UTILIZADAS[Source.Name],,0)</f>
        <v>Cobros Abril Canal Fijo</v>
      </c>
      <c r="B4309" s="18">
        <f>VLOOKUP(J4309,Ref!A:C,3,0)</f>
        <v>0</v>
      </c>
      <c r="C4309" s="18">
        <f>VLOOKUP(J4309,Ref!A:D,4,0)</f>
        <v>0</v>
      </c>
      <c r="D4309" s="18" t="str">
        <f t="shared" si="201"/>
        <v>05/may</v>
      </c>
      <c r="E4309" s="18">
        <f t="shared" si="202"/>
        <v>6</v>
      </c>
      <c r="F4309" s="18">
        <v>1</v>
      </c>
      <c r="G4309" s="18">
        <f t="shared" si="203"/>
        <v>0</v>
      </c>
      <c r="H4309" s="3">
        <v>46147.625324074077</v>
      </c>
      <c r="I4309">
        <v>68829054</v>
      </c>
      <c r="J4309" t="s">
        <v>1967</v>
      </c>
      <c r="K4309" t="s">
        <v>1968</v>
      </c>
      <c r="L4309" t="s">
        <v>1969</v>
      </c>
      <c r="M4309" t="s">
        <v>1970</v>
      </c>
      <c r="O4309">
        <v>353341680000</v>
      </c>
      <c r="P4309">
        <v>16017</v>
      </c>
      <c r="Q4309">
        <v>-4</v>
      </c>
      <c r="R4309">
        <v>1</v>
      </c>
      <c r="S4309">
        <v>68829054</v>
      </c>
      <c r="U4309" t="s">
        <v>1799</v>
      </c>
      <c r="W4309" t="s">
        <v>1800</v>
      </c>
      <c r="X4309" t="s">
        <v>66</v>
      </c>
      <c r="Y4309" t="s">
        <v>65</v>
      </c>
      <c r="Z4309">
        <v>353341680000</v>
      </c>
      <c r="AG4309" t="s">
        <v>1972</v>
      </c>
      <c r="AI4309" t="s">
        <v>2592</v>
      </c>
      <c r="AL4309">
        <v>0</v>
      </c>
      <c r="AN4309" t="s">
        <v>1974</v>
      </c>
      <c r="AO4309">
        <v>0</v>
      </c>
      <c r="AQ4309">
        <v>2251569</v>
      </c>
      <c r="AR4309" t="s">
        <v>2241</v>
      </c>
      <c r="AS4309" t="s">
        <v>4163</v>
      </c>
      <c r="AT4309" t="s">
        <v>1975</v>
      </c>
    </row>
    <row r="4310" spans="1:46" x14ac:dyDescent="0.25">
      <c r="A4310" t="str">
        <f>_xlfn.XLOOKUP(I4310,UTILIZADAS[Contacto1],UTILIZADAS[Source.Name],,0)</f>
        <v>Cobros Abril Canal Fijo</v>
      </c>
      <c r="B4310" s="18">
        <f>VLOOKUP(J4310,Ref!A:C,3,0)</f>
        <v>0</v>
      </c>
      <c r="C4310" s="18">
        <f>VLOOKUP(J4310,Ref!A:D,4,0)</f>
        <v>0</v>
      </c>
      <c r="D4310" s="18" t="str">
        <f t="shared" si="201"/>
        <v>06/may</v>
      </c>
      <c r="E4310" s="18">
        <f t="shared" si="202"/>
        <v>6</v>
      </c>
      <c r="F4310" s="18">
        <v>1</v>
      </c>
      <c r="G4310" s="18">
        <f t="shared" si="203"/>
        <v>0</v>
      </c>
      <c r="H4310" s="3">
        <v>46148.724328703705</v>
      </c>
      <c r="I4310">
        <v>68829054</v>
      </c>
      <c r="J4310" t="s">
        <v>2023</v>
      </c>
      <c r="K4310" t="s">
        <v>1968</v>
      </c>
      <c r="L4310" t="s">
        <v>1969</v>
      </c>
      <c r="M4310" t="s">
        <v>1970</v>
      </c>
      <c r="O4310">
        <v>353341680000</v>
      </c>
      <c r="P4310">
        <v>16017</v>
      </c>
      <c r="Q4310">
        <v>-4</v>
      </c>
      <c r="R4310">
        <v>1</v>
      </c>
      <c r="S4310">
        <v>68829054</v>
      </c>
      <c r="U4310" t="s">
        <v>1799</v>
      </c>
      <c r="W4310" t="s">
        <v>1800</v>
      </c>
      <c r="X4310" t="s">
        <v>66</v>
      </c>
      <c r="Y4310" t="s">
        <v>65</v>
      </c>
      <c r="Z4310">
        <v>353341680000</v>
      </c>
      <c r="AG4310" t="s">
        <v>1972</v>
      </c>
      <c r="AI4310" t="s">
        <v>2592</v>
      </c>
      <c r="AL4310">
        <v>0</v>
      </c>
      <c r="AN4310" t="s">
        <v>1974</v>
      </c>
      <c r="AO4310">
        <v>0</v>
      </c>
      <c r="AQ4310">
        <v>2251569</v>
      </c>
      <c r="AR4310" t="s">
        <v>2241</v>
      </c>
      <c r="AS4310" t="s">
        <v>4163</v>
      </c>
      <c r="AT4310" t="s">
        <v>2024</v>
      </c>
    </row>
    <row r="4311" spans="1:46" x14ac:dyDescent="0.25">
      <c r="A4311" t="str">
        <f>_xlfn.XLOOKUP(I4311,UTILIZADAS[Contacto1],UTILIZADAS[Source.Name],,0)</f>
        <v>Cobros Abril Canal Fijo</v>
      </c>
      <c r="B4311" s="18">
        <f>VLOOKUP(J4311,Ref!A:C,3,0)</f>
        <v>0</v>
      </c>
      <c r="C4311" s="18">
        <f>VLOOKUP(J4311,Ref!A:D,4,0)</f>
        <v>0</v>
      </c>
      <c r="D4311" s="18" t="str">
        <f t="shared" si="201"/>
        <v>08/may</v>
      </c>
      <c r="E4311" s="18">
        <f t="shared" si="202"/>
        <v>6</v>
      </c>
      <c r="F4311" s="18">
        <v>1</v>
      </c>
      <c r="G4311" s="18">
        <f t="shared" si="203"/>
        <v>0</v>
      </c>
      <c r="H4311" s="3">
        <v>46150.398645833331</v>
      </c>
      <c r="I4311">
        <v>68829054</v>
      </c>
      <c r="J4311" t="s">
        <v>1967</v>
      </c>
      <c r="K4311" t="s">
        <v>1968</v>
      </c>
      <c r="L4311" t="s">
        <v>1969</v>
      </c>
      <c r="M4311" t="s">
        <v>1970</v>
      </c>
      <c r="O4311">
        <v>353341680000</v>
      </c>
      <c r="P4311">
        <v>16017</v>
      </c>
      <c r="Q4311">
        <v>-4</v>
      </c>
      <c r="R4311">
        <v>1</v>
      </c>
      <c r="S4311">
        <v>68829054</v>
      </c>
      <c r="U4311" t="s">
        <v>1799</v>
      </c>
      <c r="W4311" t="s">
        <v>1800</v>
      </c>
      <c r="X4311" t="s">
        <v>66</v>
      </c>
      <c r="Y4311" t="s">
        <v>65</v>
      </c>
      <c r="Z4311">
        <v>353341680000</v>
      </c>
      <c r="AG4311" t="s">
        <v>1972</v>
      </c>
      <c r="AI4311" t="s">
        <v>2592</v>
      </c>
      <c r="AL4311">
        <v>0</v>
      </c>
      <c r="AN4311" t="s">
        <v>1974</v>
      </c>
      <c r="AO4311">
        <v>0</v>
      </c>
      <c r="AQ4311">
        <v>2251569</v>
      </c>
      <c r="AR4311" t="s">
        <v>2241</v>
      </c>
      <c r="AS4311" t="s">
        <v>4163</v>
      </c>
      <c r="AT4311" t="s">
        <v>1975</v>
      </c>
    </row>
    <row r="4312" spans="1:46" x14ac:dyDescent="0.25">
      <c r="A4312" t="str">
        <f>_xlfn.XLOOKUP(I4312,UTILIZADAS[Contacto1],UTILIZADAS[Source.Name],,0)</f>
        <v>Cobros Abril Canal Fijo</v>
      </c>
      <c r="B4312" s="18">
        <f>VLOOKUP(J4312,Ref!A:C,3,0)</f>
        <v>0</v>
      </c>
      <c r="C4312" s="18">
        <f>VLOOKUP(J4312,Ref!A:D,4,0)</f>
        <v>0</v>
      </c>
      <c r="D4312" s="18" t="str">
        <f t="shared" si="201"/>
        <v>08/may</v>
      </c>
      <c r="E4312" s="18">
        <f t="shared" si="202"/>
        <v>6</v>
      </c>
      <c r="F4312" s="18">
        <v>1</v>
      </c>
      <c r="G4312" s="18">
        <f t="shared" si="203"/>
        <v>0</v>
      </c>
      <c r="H4312" s="3">
        <v>46150.501273148147</v>
      </c>
      <c r="I4312">
        <v>68829054</v>
      </c>
      <c r="J4312" t="s">
        <v>2023</v>
      </c>
      <c r="K4312" t="s">
        <v>1968</v>
      </c>
      <c r="L4312" t="s">
        <v>1969</v>
      </c>
      <c r="M4312" t="s">
        <v>1970</v>
      </c>
      <c r="O4312">
        <v>353341680000</v>
      </c>
      <c r="P4312">
        <v>16017</v>
      </c>
      <c r="Q4312">
        <v>-4</v>
      </c>
      <c r="R4312">
        <v>1</v>
      </c>
      <c r="S4312">
        <v>68829054</v>
      </c>
      <c r="U4312" t="s">
        <v>1799</v>
      </c>
      <c r="W4312" t="s">
        <v>1800</v>
      </c>
      <c r="X4312" t="s">
        <v>66</v>
      </c>
      <c r="Y4312" t="s">
        <v>65</v>
      </c>
      <c r="Z4312">
        <v>353341680000</v>
      </c>
      <c r="AG4312" t="s">
        <v>1972</v>
      </c>
      <c r="AI4312" t="s">
        <v>2592</v>
      </c>
      <c r="AL4312">
        <v>0</v>
      </c>
      <c r="AN4312" t="s">
        <v>1974</v>
      </c>
      <c r="AO4312">
        <v>0</v>
      </c>
      <c r="AQ4312">
        <v>2251569</v>
      </c>
      <c r="AR4312" t="s">
        <v>2241</v>
      </c>
      <c r="AS4312" t="s">
        <v>4163</v>
      </c>
      <c r="AT4312" t="s">
        <v>2024</v>
      </c>
    </row>
    <row r="4313" spans="1:46" x14ac:dyDescent="0.25">
      <c r="A4313" t="str">
        <f>_xlfn.XLOOKUP(I4313,UTILIZADAS[Contacto1],UTILIZADAS[Source.Name],,0)</f>
        <v>Cobros Abril Canal Fijo</v>
      </c>
      <c r="B4313" s="18">
        <f>VLOOKUP(J4313,Ref!A:C,3,0)</f>
        <v>0</v>
      </c>
      <c r="C4313" s="18">
        <f>VLOOKUP(J4313,Ref!A:D,4,0)</f>
        <v>0</v>
      </c>
      <c r="D4313" s="18" t="str">
        <f t="shared" si="201"/>
        <v>09/may</v>
      </c>
      <c r="E4313" s="18">
        <f t="shared" si="202"/>
        <v>6</v>
      </c>
      <c r="F4313" s="18">
        <v>1</v>
      </c>
      <c r="G4313" s="18">
        <f t="shared" si="203"/>
        <v>1</v>
      </c>
      <c r="H4313" s="3">
        <v>46151.393865740742</v>
      </c>
      <c r="I4313">
        <v>68829054</v>
      </c>
      <c r="J4313" t="s">
        <v>1967</v>
      </c>
      <c r="K4313" t="s">
        <v>1968</v>
      </c>
      <c r="L4313" t="s">
        <v>1969</v>
      </c>
      <c r="M4313" t="s">
        <v>1970</v>
      </c>
      <c r="O4313">
        <v>353341680000</v>
      </c>
      <c r="P4313">
        <v>16017</v>
      </c>
      <c r="Q4313">
        <v>-4</v>
      </c>
      <c r="R4313">
        <v>1</v>
      </c>
      <c r="S4313">
        <v>68829054</v>
      </c>
      <c r="U4313" t="s">
        <v>1799</v>
      </c>
      <c r="W4313" t="s">
        <v>1800</v>
      </c>
      <c r="X4313" t="s">
        <v>66</v>
      </c>
      <c r="Y4313" t="s">
        <v>65</v>
      </c>
      <c r="Z4313">
        <v>353341680000</v>
      </c>
      <c r="AG4313" t="s">
        <v>1972</v>
      </c>
      <c r="AI4313" t="s">
        <v>2592</v>
      </c>
      <c r="AL4313">
        <v>0</v>
      </c>
      <c r="AN4313" t="s">
        <v>1974</v>
      </c>
      <c r="AO4313">
        <v>0</v>
      </c>
      <c r="AQ4313">
        <v>2251569</v>
      </c>
      <c r="AR4313" t="s">
        <v>2241</v>
      </c>
      <c r="AS4313" t="s">
        <v>4163</v>
      </c>
      <c r="AT4313" t="s">
        <v>1975</v>
      </c>
    </row>
    <row r="4314" spans="1:46" x14ac:dyDescent="0.25">
      <c r="A4314" t="str">
        <f>_xlfn.XLOOKUP(I4314,UTILIZADAS[Contacto1],UTILIZADAS[Source.Name],,0)</f>
        <v>Cobros Mayo</v>
      </c>
      <c r="B4314" s="18">
        <f>VLOOKUP(J4314,Ref!A:C,3,0)</f>
        <v>1</v>
      </c>
      <c r="C4314" s="18">
        <f>VLOOKUP(J4314,Ref!A:D,4,0)</f>
        <v>1</v>
      </c>
      <c r="D4314" s="18" t="str">
        <f t="shared" si="201"/>
        <v>09/may</v>
      </c>
      <c r="E4314" s="18">
        <f t="shared" si="202"/>
        <v>5</v>
      </c>
      <c r="F4314" s="18">
        <v>1</v>
      </c>
      <c r="G4314" s="18">
        <f t="shared" si="203"/>
        <v>0</v>
      </c>
      <c r="H4314" s="3">
        <v>46151.433125000003</v>
      </c>
      <c r="I4314">
        <v>68831728</v>
      </c>
      <c r="J4314">
        <v>6007</v>
      </c>
      <c r="K4314" t="s">
        <v>1983</v>
      </c>
      <c r="L4314" t="s">
        <v>1897</v>
      </c>
      <c r="M4314" t="s">
        <v>1970</v>
      </c>
      <c r="O4314">
        <v>364000640000</v>
      </c>
      <c r="P4314">
        <v>16016</v>
      </c>
      <c r="Q4314">
        <v>-4</v>
      </c>
      <c r="R4314">
        <v>1</v>
      </c>
      <c r="S4314">
        <v>68831728</v>
      </c>
      <c r="U4314" t="s">
        <v>6236</v>
      </c>
      <c r="W4314" t="s">
        <v>5530</v>
      </c>
      <c r="X4314">
        <v>364000640000</v>
      </c>
      <c r="Y4314" t="s">
        <v>65</v>
      </c>
      <c r="Z4314" t="s">
        <v>66</v>
      </c>
      <c r="AF4314" t="s">
        <v>1976</v>
      </c>
      <c r="AG4314" t="s">
        <v>1972</v>
      </c>
      <c r="AL4314">
        <v>139</v>
      </c>
      <c r="AM4314" t="s">
        <v>1979</v>
      </c>
      <c r="AN4314" t="s">
        <v>1977</v>
      </c>
      <c r="AO4314">
        <v>0</v>
      </c>
      <c r="AQ4314">
        <v>2198796</v>
      </c>
      <c r="AR4314" t="s">
        <v>2020</v>
      </c>
      <c r="AS4314" t="s">
        <v>2020</v>
      </c>
      <c r="AT4314" t="s">
        <v>1898</v>
      </c>
    </row>
    <row r="4315" spans="1:46" x14ac:dyDescent="0.25">
      <c r="A4315" t="str">
        <f>_xlfn.XLOOKUP(I4315,UTILIZADAS[Contacto1],UTILIZADAS[Source.Name],,0)</f>
        <v>Cobros Mayo</v>
      </c>
      <c r="B4315" s="18">
        <f>VLOOKUP(J4315,Ref!A:C,3,0)</f>
        <v>0</v>
      </c>
      <c r="C4315" s="18">
        <f>VLOOKUP(J4315,Ref!A:D,4,0)</f>
        <v>0</v>
      </c>
      <c r="D4315" s="18" t="str">
        <f t="shared" si="201"/>
        <v>13/may</v>
      </c>
      <c r="E4315" s="18">
        <f t="shared" si="202"/>
        <v>5</v>
      </c>
      <c r="F4315" s="18">
        <v>1</v>
      </c>
      <c r="G4315" s="18">
        <f t="shared" si="203"/>
        <v>0</v>
      </c>
      <c r="H4315" s="3">
        <v>46155.392025462963</v>
      </c>
      <c r="I4315">
        <v>68831728</v>
      </c>
      <c r="J4315" t="s">
        <v>1967</v>
      </c>
      <c r="K4315" t="s">
        <v>1968</v>
      </c>
      <c r="L4315" t="s">
        <v>1969</v>
      </c>
      <c r="M4315" t="s">
        <v>1970</v>
      </c>
      <c r="O4315">
        <v>364000640000</v>
      </c>
      <c r="P4315">
        <v>16018</v>
      </c>
      <c r="Q4315">
        <v>-4</v>
      </c>
      <c r="R4315">
        <v>1</v>
      </c>
      <c r="S4315">
        <v>68831728</v>
      </c>
      <c r="U4315" t="s">
        <v>6236</v>
      </c>
      <c r="W4315" t="s">
        <v>5530</v>
      </c>
      <c r="X4315">
        <v>364000640000</v>
      </c>
      <c r="Y4315" t="s">
        <v>65</v>
      </c>
      <c r="Z4315" t="s">
        <v>4619</v>
      </c>
      <c r="AF4315" t="s">
        <v>1976</v>
      </c>
      <c r="AG4315" t="s">
        <v>1972</v>
      </c>
      <c r="AL4315">
        <v>0</v>
      </c>
      <c r="AN4315" t="s">
        <v>1974</v>
      </c>
      <c r="AO4315">
        <v>0</v>
      </c>
      <c r="AQ4315">
        <v>2258557</v>
      </c>
      <c r="AR4315" t="s">
        <v>4605</v>
      </c>
      <c r="AS4315" t="s">
        <v>5883</v>
      </c>
      <c r="AT4315" t="s">
        <v>1975</v>
      </c>
    </row>
    <row r="4316" spans="1:46" x14ac:dyDescent="0.25">
      <c r="A4316" t="str">
        <f>_xlfn.XLOOKUP(I4316,UTILIZADAS[Contacto1],UTILIZADAS[Source.Name],,0)</f>
        <v>Cobros Mayo</v>
      </c>
      <c r="B4316" s="18">
        <f>VLOOKUP(J4316,Ref!A:C,3,0)</f>
        <v>0</v>
      </c>
      <c r="C4316" s="18">
        <f>VLOOKUP(J4316,Ref!A:D,4,0)</f>
        <v>0</v>
      </c>
      <c r="D4316" s="18" t="str">
        <f t="shared" si="201"/>
        <v>15/may</v>
      </c>
      <c r="E4316" s="18">
        <f t="shared" si="202"/>
        <v>5</v>
      </c>
      <c r="F4316" s="18">
        <v>1</v>
      </c>
      <c r="G4316" s="18">
        <f t="shared" si="203"/>
        <v>0</v>
      </c>
      <c r="H4316" s="3">
        <v>46157.421354166669</v>
      </c>
      <c r="I4316">
        <v>68831728</v>
      </c>
      <c r="J4316" t="s">
        <v>1967</v>
      </c>
      <c r="K4316" t="s">
        <v>1968</v>
      </c>
      <c r="L4316" t="s">
        <v>1969</v>
      </c>
      <c r="M4316" t="s">
        <v>1970</v>
      </c>
      <c r="O4316">
        <v>364000640000</v>
      </c>
      <c r="P4316">
        <v>16018</v>
      </c>
      <c r="Q4316">
        <v>-4</v>
      </c>
      <c r="R4316">
        <v>1</v>
      </c>
      <c r="S4316">
        <v>68831728</v>
      </c>
      <c r="U4316" t="s">
        <v>6236</v>
      </c>
      <c r="W4316" t="s">
        <v>5530</v>
      </c>
      <c r="X4316">
        <v>364000640000</v>
      </c>
      <c r="Y4316" t="s">
        <v>65</v>
      </c>
      <c r="Z4316" t="s">
        <v>4619</v>
      </c>
      <c r="AF4316" t="s">
        <v>1976</v>
      </c>
      <c r="AG4316" t="s">
        <v>1972</v>
      </c>
      <c r="AL4316">
        <v>0</v>
      </c>
      <c r="AN4316" t="s">
        <v>1974</v>
      </c>
      <c r="AO4316">
        <v>0</v>
      </c>
      <c r="AQ4316">
        <v>2258557</v>
      </c>
      <c r="AR4316" t="s">
        <v>4605</v>
      </c>
      <c r="AS4316" t="s">
        <v>5883</v>
      </c>
      <c r="AT4316" t="s">
        <v>1975</v>
      </c>
    </row>
    <row r="4317" spans="1:46" x14ac:dyDescent="0.25">
      <c r="A4317" t="str">
        <f>_xlfn.XLOOKUP(I4317,UTILIZADAS[Contacto1],UTILIZADAS[Source.Name],,0)</f>
        <v>Cobros Mayo</v>
      </c>
      <c r="B4317" s="18">
        <f>VLOOKUP(J4317,Ref!A:C,3,0)</f>
        <v>0</v>
      </c>
      <c r="C4317" s="18">
        <f>VLOOKUP(J4317,Ref!A:D,4,0)</f>
        <v>0</v>
      </c>
      <c r="D4317" s="18" t="str">
        <f t="shared" si="201"/>
        <v>19/may</v>
      </c>
      <c r="E4317" s="18">
        <f t="shared" si="202"/>
        <v>5</v>
      </c>
      <c r="F4317" s="18">
        <v>1</v>
      </c>
      <c r="G4317" s="18">
        <f t="shared" si="203"/>
        <v>0</v>
      </c>
      <c r="H4317" s="3">
        <v>46161.441354166665</v>
      </c>
      <c r="I4317">
        <v>68831728</v>
      </c>
      <c r="J4317" t="s">
        <v>2021</v>
      </c>
      <c r="K4317" t="s">
        <v>1968</v>
      </c>
      <c r="L4317" t="s">
        <v>1969</v>
      </c>
      <c r="M4317" t="s">
        <v>1970</v>
      </c>
      <c r="O4317">
        <v>364000640000</v>
      </c>
      <c r="P4317">
        <v>16018</v>
      </c>
      <c r="Q4317">
        <v>-4</v>
      </c>
      <c r="R4317">
        <v>1</v>
      </c>
      <c r="S4317">
        <v>68831728</v>
      </c>
      <c r="U4317" t="s">
        <v>6236</v>
      </c>
      <c r="W4317" t="s">
        <v>5530</v>
      </c>
      <c r="X4317">
        <v>364000640000</v>
      </c>
      <c r="Y4317" t="s">
        <v>65</v>
      </c>
      <c r="Z4317" t="s">
        <v>4619</v>
      </c>
      <c r="AF4317" t="s">
        <v>1976</v>
      </c>
      <c r="AG4317" t="s">
        <v>1972</v>
      </c>
      <c r="AL4317">
        <v>5</v>
      </c>
      <c r="AN4317" t="s">
        <v>1974</v>
      </c>
      <c r="AO4317">
        <v>0</v>
      </c>
      <c r="AQ4317">
        <v>2258557</v>
      </c>
      <c r="AR4317" t="s">
        <v>4605</v>
      </c>
      <c r="AS4317" t="s">
        <v>5883</v>
      </c>
      <c r="AT4317" t="s">
        <v>2022</v>
      </c>
    </row>
    <row r="4318" spans="1:46" x14ac:dyDescent="0.25">
      <c r="A4318" t="str">
        <f>_xlfn.XLOOKUP(I4318,UTILIZADAS[Contacto1],UTILIZADAS[Source.Name],,0)</f>
        <v>Cobros Mayo</v>
      </c>
      <c r="B4318" s="18">
        <f>VLOOKUP(J4318,Ref!A:C,3,0)</f>
        <v>1</v>
      </c>
      <c r="C4318" s="18">
        <f>VLOOKUP(J4318,Ref!A:D,4,0)</f>
        <v>1</v>
      </c>
      <c r="D4318" s="18" t="str">
        <f t="shared" si="201"/>
        <v>20/may</v>
      </c>
      <c r="E4318" s="18">
        <f t="shared" si="202"/>
        <v>5</v>
      </c>
      <c r="F4318" s="18">
        <v>1</v>
      </c>
      <c r="G4318" s="18">
        <f t="shared" si="203"/>
        <v>1</v>
      </c>
      <c r="H4318" s="3">
        <v>46162.65152777778</v>
      </c>
      <c r="I4318">
        <v>68831728</v>
      </c>
      <c r="J4318">
        <v>6007</v>
      </c>
      <c r="K4318" t="s">
        <v>1983</v>
      </c>
      <c r="L4318" t="s">
        <v>1897</v>
      </c>
      <c r="M4318" t="s">
        <v>1970</v>
      </c>
      <c r="O4318">
        <v>364000640000</v>
      </c>
      <c r="P4318">
        <v>16018</v>
      </c>
      <c r="Q4318">
        <v>-4</v>
      </c>
      <c r="R4318">
        <v>1</v>
      </c>
      <c r="S4318">
        <v>68831728</v>
      </c>
      <c r="U4318" t="s">
        <v>6236</v>
      </c>
      <c r="W4318" t="s">
        <v>5530</v>
      </c>
      <c r="X4318">
        <v>364000640000</v>
      </c>
      <c r="Y4318" t="s">
        <v>65</v>
      </c>
      <c r="Z4318" t="s">
        <v>4619</v>
      </c>
      <c r="AF4318" t="s">
        <v>1976</v>
      </c>
      <c r="AG4318" t="s">
        <v>1972</v>
      </c>
      <c r="AL4318">
        <v>100</v>
      </c>
      <c r="AM4318" t="s">
        <v>1979</v>
      </c>
      <c r="AN4318" t="s">
        <v>1987</v>
      </c>
      <c r="AO4318">
        <v>0</v>
      </c>
      <c r="AQ4318">
        <v>2258557</v>
      </c>
      <c r="AR4318" t="s">
        <v>4605</v>
      </c>
      <c r="AS4318" t="s">
        <v>5883</v>
      </c>
      <c r="AT4318" t="s">
        <v>1898</v>
      </c>
    </row>
    <row r="4319" spans="1:46" x14ac:dyDescent="0.25">
      <c r="A4319" t="str">
        <f>_xlfn.XLOOKUP(I4319,UTILIZADAS[Contacto1],UTILIZADAS[Source.Name],,0)</f>
        <v>Cobros Mayo</v>
      </c>
      <c r="B4319" s="18">
        <f>VLOOKUP(J4319,Ref!A:C,3,0)</f>
        <v>0</v>
      </c>
      <c r="C4319" s="18">
        <f>VLOOKUP(J4319,Ref!A:D,4,0)</f>
        <v>0</v>
      </c>
      <c r="D4319" s="18" t="str">
        <f t="shared" si="201"/>
        <v>13/may</v>
      </c>
      <c r="E4319" s="18">
        <f t="shared" si="202"/>
        <v>6</v>
      </c>
      <c r="F4319" s="18">
        <v>1</v>
      </c>
      <c r="G4319" s="18">
        <f t="shared" si="203"/>
        <v>0</v>
      </c>
      <c r="H4319" s="3">
        <v>46155.393009259256</v>
      </c>
      <c r="I4319">
        <v>68836236</v>
      </c>
      <c r="J4319" t="s">
        <v>2021</v>
      </c>
      <c r="K4319" t="s">
        <v>1968</v>
      </c>
      <c r="L4319" t="s">
        <v>1969</v>
      </c>
      <c r="M4319" t="s">
        <v>1970</v>
      </c>
      <c r="O4319">
        <v>355369030000</v>
      </c>
      <c r="P4319">
        <v>16018</v>
      </c>
      <c r="Q4319">
        <v>-4</v>
      </c>
      <c r="R4319">
        <v>1</v>
      </c>
      <c r="S4319">
        <v>68836236</v>
      </c>
      <c r="U4319" t="s">
        <v>2136</v>
      </c>
      <c r="W4319" t="s">
        <v>1312</v>
      </c>
      <c r="X4319">
        <v>355369030000</v>
      </c>
      <c r="Y4319" t="s">
        <v>65</v>
      </c>
      <c r="Z4319" t="s">
        <v>66</v>
      </c>
      <c r="AF4319" t="s">
        <v>1976</v>
      </c>
      <c r="AG4319" t="s">
        <v>1972</v>
      </c>
      <c r="AL4319">
        <v>5</v>
      </c>
      <c r="AN4319" t="s">
        <v>1974</v>
      </c>
      <c r="AO4319">
        <v>0</v>
      </c>
      <c r="AQ4319">
        <v>2258558</v>
      </c>
      <c r="AR4319" t="s">
        <v>4605</v>
      </c>
      <c r="AS4319" t="s">
        <v>5883</v>
      </c>
      <c r="AT4319" t="s">
        <v>2022</v>
      </c>
    </row>
    <row r="4320" spans="1:46" x14ac:dyDescent="0.25">
      <c r="A4320" t="str">
        <f>_xlfn.XLOOKUP(I4320,UTILIZADAS[Contacto1],UTILIZADAS[Source.Name],,0)</f>
        <v>Cobros Mayo</v>
      </c>
      <c r="B4320" s="18">
        <f>VLOOKUP(J4320,Ref!A:C,3,0)</f>
        <v>0</v>
      </c>
      <c r="C4320" s="18">
        <f>VLOOKUP(J4320,Ref!A:D,4,0)</f>
        <v>0</v>
      </c>
      <c r="D4320" s="18" t="str">
        <f t="shared" si="201"/>
        <v>15/may</v>
      </c>
      <c r="E4320" s="18">
        <f t="shared" si="202"/>
        <v>6</v>
      </c>
      <c r="F4320" s="18">
        <v>1</v>
      </c>
      <c r="G4320" s="18">
        <f t="shared" si="203"/>
        <v>0</v>
      </c>
      <c r="H4320" s="3">
        <v>46157.421990740739</v>
      </c>
      <c r="I4320">
        <v>68836236</v>
      </c>
      <c r="J4320" t="s">
        <v>1967</v>
      </c>
      <c r="K4320" t="s">
        <v>1968</v>
      </c>
      <c r="L4320" t="s">
        <v>1969</v>
      </c>
      <c r="M4320" t="s">
        <v>1970</v>
      </c>
      <c r="O4320">
        <v>355369030000</v>
      </c>
      <c r="P4320">
        <v>16018</v>
      </c>
      <c r="Q4320">
        <v>-4</v>
      </c>
      <c r="R4320">
        <v>1</v>
      </c>
      <c r="S4320">
        <v>68836236</v>
      </c>
      <c r="U4320" t="s">
        <v>2136</v>
      </c>
      <c r="W4320" t="s">
        <v>1312</v>
      </c>
      <c r="X4320">
        <v>355369030000</v>
      </c>
      <c r="Y4320" t="s">
        <v>65</v>
      </c>
      <c r="Z4320" t="s">
        <v>66</v>
      </c>
      <c r="AF4320" t="s">
        <v>1976</v>
      </c>
      <c r="AG4320" t="s">
        <v>1972</v>
      </c>
      <c r="AL4320">
        <v>0</v>
      </c>
      <c r="AN4320" t="s">
        <v>1974</v>
      </c>
      <c r="AO4320">
        <v>0</v>
      </c>
      <c r="AQ4320">
        <v>2258558</v>
      </c>
      <c r="AR4320" t="s">
        <v>4605</v>
      </c>
      <c r="AS4320" t="s">
        <v>5883</v>
      </c>
      <c r="AT4320" t="s">
        <v>1975</v>
      </c>
    </row>
    <row r="4321" spans="1:46" x14ac:dyDescent="0.25">
      <c r="A4321" t="str">
        <f>_xlfn.XLOOKUP(I4321,UTILIZADAS[Contacto1],UTILIZADAS[Source.Name],,0)</f>
        <v>Cobros Mayo</v>
      </c>
      <c r="B4321" s="18">
        <f>VLOOKUP(J4321,Ref!A:C,3,0)</f>
        <v>0</v>
      </c>
      <c r="C4321" s="18">
        <f>VLOOKUP(J4321,Ref!A:D,4,0)</f>
        <v>0</v>
      </c>
      <c r="D4321" s="18" t="str">
        <f t="shared" si="201"/>
        <v>19/may</v>
      </c>
      <c r="E4321" s="18">
        <f t="shared" si="202"/>
        <v>6</v>
      </c>
      <c r="F4321" s="18">
        <v>1</v>
      </c>
      <c r="G4321" s="18">
        <f t="shared" si="203"/>
        <v>0</v>
      </c>
      <c r="H4321" s="3">
        <v>46161.441736111112</v>
      </c>
      <c r="I4321">
        <v>68836236</v>
      </c>
      <c r="J4321" t="s">
        <v>2021</v>
      </c>
      <c r="K4321" t="s">
        <v>1968</v>
      </c>
      <c r="L4321" t="s">
        <v>1969</v>
      </c>
      <c r="M4321" t="s">
        <v>1970</v>
      </c>
      <c r="O4321">
        <v>355369030000</v>
      </c>
      <c r="P4321">
        <v>16018</v>
      </c>
      <c r="Q4321">
        <v>-4</v>
      </c>
      <c r="R4321">
        <v>1</v>
      </c>
      <c r="S4321">
        <v>68836236</v>
      </c>
      <c r="U4321" t="s">
        <v>2136</v>
      </c>
      <c r="W4321" t="s">
        <v>1312</v>
      </c>
      <c r="X4321">
        <v>355369030000</v>
      </c>
      <c r="Y4321" t="s">
        <v>65</v>
      </c>
      <c r="Z4321" t="s">
        <v>66</v>
      </c>
      <c r="AF4321" t="s">
        <v>1976</v>
      </c>
      <c r="AG4321" t="s">
        <v>1972</v>
      </c>
      <c r="AL4321">
        <v>5</v>
      </c>
      <c r="AN4321" t="s">
        <v>1974</v>
      </c>
      <c r="AO4321">
        <v>0</v>
      </c>
      <c r="AQ4321">
        <v>2258558</v>
      </c>
      <c r="AR4321" t="s">
        <v>4605</v>
      </c>
      <c r="AS4321" t="s">
        <v>5883</v>
      </c>
      <c r="AT4321" t="s">
        <v>2022</v>
      </c>
    </row>
    <row r="4322" spans="1:46" x14ac:dyDescent="0.25">
      <c r="A4322" t="str">
        <f>_xlfn.XLOOKUP(I4322,UTILIZADAS[Contacto1],UTILIZADAS[Source.Name],,0)</f>
        <v>Cobros Mayo</v>
      </c>
      <c r="B4322" s="18">
        <f>VLOOKUP(J4322,Ref!A:C,3,0)</f>
        <v>0</v>
      </c>
      <c r="C4322" s="18">
        <f>VLOOKUP(J4322,Ref!A:D,4,0)</f>
        <v>0</v>
      </c>
      <c r="D4322" s="18" t="str">
        <f t="shared" si="201"/>
        <v>20/may</v>
      </c>
      <c r="E4322" s="18">
        <f t="shared" si="202"/>
        <v>6</v>
      </c>
      <c r="F4322" s="18">
        <v>1</v>
      </c>
      <c r="G4322" s="18">
        <f t="shared" si="203"/>
        <v>0</v>
      </c>
      <c r="H4322" s="3">
        <v>46162.653761574074</v>
      </c>
      <c r="I4322">
        <v>68836236</v>
      </c>
      <c r="J4322" t="s">
        <v>2023</v>
      </c>
      <c r="K4322" t="s">
        <v>1968</v>
      </c>
      <c r="L4322" t="s">
        <v>1969</v>
      </c>
      <c r="M4322" t="s">
        <v>1970</v>
      </c>
      <c r="O4322">
        <v>355369030000</v>
      </c>
      <c r="P4322">
        <v>16018</v>
      </c>
      <c r="Q4322">
        <v>-4</v>
      </c>
      <c r="R4322">
        <v>1</v>
      </c>
      <c r="S4322">
        <v>68836236</v>
      </c>
      <c r="U4322" t="s">
        <v>2136</v>
      </c>
      <c r="W4322" t="s">
        <v>1312</v>
      </c>
      <c r="X4322">
        <v>355369030000</v>
      </c>
      <c r="Y4322" t="s">
        <v>65</v>
      </c>
      <c r="Z4322" t="s">
        <v>66</v>
      </c>
      <c r="AF4322" t="s">
        <v>1976</v>
      </c>
      <c r="AG4322" t="s">
        <v>1972</v>
      </c>
      <c r="AL4322">
        <v>0</v>
      </c>
      <c r="AN4322" t="s">
        <v>1974</v>
      </c>
      <c r="AO4322">
        <v>0</v>
      </c>
      <c r="AQ4322">
        <v>2258558</v>
      </c>
      <c r="AR4322" t="s">
        <v>4605</v>
      </c>
      <c r="AS4322" t="s">
        <v>5883</v>
      </c>
      <c r="AT4322" t="s">
        <v>2024</v>
      </c>
    </row>
    <row r="4323" spans="1:46" x14ac:dyDescent="0.25">
      <c r="A4323" t="str">
        <f>_xlfn.XLOOKUP(I4323,UTILIZADAS[Contacto1],UTILIZADAS[Source.Name],,0)</f>
        <v>Cobros Mayo</v>
      </c>
      <c r="B4323" s="18">
        <f>VLOOKUP(J4323,Ref!A:C,3,0)</f>
        <v>0</v>
      </c>
      <c r="C4323" s="18">
        <f>VLOOKUP(J4323,Ref!A:D,4,0)</f>
        <v>0</v>
      </c>
      <c r="D4323" s="18" t="str">
        <f t="shared" si="201"/>
        <v>20/may</v>
      </c>
      <c r="E4323" s="18">
        <f t="shared" si="202"/>
        <v>6</v>
      </c>
      <c r="F4323" s="18">
        <v>1</v>
      </c>
      <c r="G4323" s="18">
        <f t="shared" si="203"/>
        <v>0</v>
      </c>
      <c r="H4323" s="3">
        <v>46162.69730324074</v>
      </c>
      <c r="I4323">
        <v>68836236</v>
      </c>
      <c r="J4323" t="s">
        <v>1967</v>
      </c>
      <c r="K4323" t="s">
        <v>1968</v>
      </c>
      <c r="L4323" t="s">
        <v>1969</v>
      </c>
      <c r="M4323" t="s">
        <v>1970</v>
      </c>
      <c r="O4323">
        <v>355369030000</v>
      </c>
      <c r="P4323">
        <v>16018</v>
      </c>
      <c r="Q4323">
        <v>-4</v>
      </c>
      <c r="R4323">
        <v>1</v>
      </c>
      <c r="S4323">
        <v>68836236</v>
      </c>
      <c r="U4323" t="s">
        <v>2136</v>
      </c>
      <c r="W4323" t="s">
        <v>1312</v>
      </c>
      <c r="X4323">
        <v>355369030000</v>
      </c>
      <c r="Y4323" t="s">
        <v>65</v>
      </c>
      <c r="Z4323" t="s">
        <v>66</v>
      </c>
      <c r="AF4323" t="s">
        <v>1976</v>
      </c>
      <c r="AG4323" t="s">
        <v>1972</v>
      </c>
      <c r="AL4323">
        <v>0</v>
      </c>
      <c r="AN4323" t="s">
        <v>1974</v>
      </c>
      <c r="AO4323">
        <v>0</v>
      </c>
      <c r="AQ4323">
        <v>2258558</v>
      </c>
      <c r="AR4323" t="s">
        <v>4605</v>
      </c>
      <c r="AS4323" t="s">
        <v>5883</v>
      </c>
      <c r="AT4323" t="s">
        <v>1975</v>
      </c>
    </row>
    <row r="4324" spans="1:46" x14ac:dyDescent="0.25">
      <c r="A4324" t="str">
        <f>_xlfn.XLOOKUP(I4324,UTILIZADAS[Contacto1],UTILIZADAS[Source.Name],,0)</f>
        <v>Cobros Mayo</v>
      </c>
      <c r="B4324" s="18">
        <f>VLOOKUP(J4324,Ref!A:C,3,0)</f>
        <v>1</v>
      </c>
      <c r="C4324" s="18">
        <f>VLOOKUP(J4324,Ref!A:D,4,0)</f>
        <v>1</v>
      </c>
      <c r="D4324" s="18" t="str">
        <f t="shared" si="201"/>
        <v>21/may</v>
      </c>
      <c r="E4324" s="18">
        <f t="shared" si="202"/>
        <v>6</v>
      </c>
      <c r="F4324" s="18">
        <v>1</v>
      </c>
      <c r="G4324" s="18">
        <f t="shared" si="203"/>
        <v>1</v>
      </c>
      <c r="H4324" s="3">
        <v>46163.640810185185</v>
      </c>
      <c r="I4324">
        <v>68836236</v>
      </c>
      <c r="J4324">
        <v>6003</v>
      </c>
      <c r="K4324" t="s">
        <v>1983</v>
      </c>
      <c r="L4324" t="s">
        <v>1897</v>
      </c>
      <c r="M4324" t="s">
        <v>1970</v>
      </c>
      <c r="O4324">
        <v>355369030000</v>
      </c>
      <c r="P4324">
        <v>16018</v>
      </c>
      <c r="Q4324">
        <v>-4</v>
      </c>
      <c r="R4324">
        <v>1</v>
      </c>
      <c r="S4324">
        <v>68836236</v>
      </c>
      <c r="U4324" t="s">
        <v>2136</v>
      </c>
      <c r="W4324" t="s">
        <v>1312</v>
      </c>
      <c r="X4324">
        <v>355369030000</v>
      </c>
      <c r="Y4324" t="s">
        <v>65</v>
      </c>
      <c r="Z4324" t="s">
        <v>66</v>
      </c>
      <c r="AF4324" t="s">
        <v>1976</v>
      </c>
      <c r="AG4324" t="s">
        <v>1972</v>
      </c>
      <c r="AL4324">
        <v>18</v>
      </c>
      <c r="AM4324" t="s">
        <v>1979</v>
      </c>
      <c r="AN4324" t="s">
        <v>1987</v>
      </c>
      <c r="AO4324">
        <v>0</v>
      </c>
      <c r="AQ4324">
        <v>2258558</v>
      </c>
      <c r="AR4324" t="s">
        <v>4605</v>
      </c>
      <c r="AS4324" t="s">
        <v>5883</v>
      </c>
      <c r="AT4324" t="s">
        <v>1892</v>
      </c>
    </row>
    <row r="4325" spans="1:46" x14ac:dyDescent="0.25">
      <c r="A4325" t="str">
        <f>_xlfn.XLOOKUP(I4325,UTILIZADAS[Contacto1],UTILIZADAS[Source.Name],,0)</f>
        <v>Cobros Abril Canal Fijo</v>
      </c>
      <c r="B4325" s="18">
        <f>VLOOKUP(J4325,Ref!A:C,3,0)</f>
        <v>0</v>
      </c>
      <c r="C4325" s="18">
        <f>VLOOKUP(J4325,Ref!A:D,4,0)</f>
        <v>0</v>
      </c>
      <c r="D4325" s="18" t="str">
        <f t="shared" si="201"/>
        <v>13/may</v>
      </c>
      <c r="E4325" s="18">
        <f t="shared" si="202"/>
        <v>7</v>
      </c>
      <c r="F4325" s="18">
        <v>1</v>
      </c>
      <c r="G4325" s="18">
        <f t="shared" si="203"/>
        <v>0</v>
      </c>
      <c r="H4325" s="3">
        <v>46155.393078703702</v>
      </c>
      <c r="I4325">
        <v>68838441</v>
      </c>
      <c r="J4325" t="s">
        <v>1967</v>
      </c>
      <c r="K4325" t="s">
        <v>1968</v>
      </c>
      <c r="L4325" t="s">
        <v>1969</v>
      </c>
      <c r="M4325" t="s">
        <v>1970</v>
      </c>
      <c r="O4325">
        <v>363010370000</v>
      </c>
      <c r="P4325">
        <v>16018</v>
      </c>
      <c r="Q4325">
        <v>-4</v>
      </c>
      <c r="R4325">
        <v>1</v>
      </c>
      <c r="S4325">
        <v>68838441</v>
      </c>
      <c r="U4325" t="s">
        <v>91</v>
      </c>
      <c r="W4325" t="s">
        <v>92</v>
      </c>
      <c r="X4325">
        <v>363010370000</v>
      </c>
      <c r="Y4325" t="s">
        <v>65</v>
      </c>
      <c r="Z4325" t="s">
        <v>66</v>
      </c>
      <c r="AG4325" t="s">
        <v>1972</v>
      </c>
      <c r="AL4325">
        <v>0</v>
      </c>
      <c r="AN4325" t="s">
        <v>1974</v>
      </c>
      <c r="AO4325">
        <v>0</v>
      </c>
      <c r="AQ4325">
        <v>2258559</v>
      </c>
      <c r="AR4325" t="s">
        <v>4605</v>
      </c>
      <c r="AS4325" t="s">
        <v>5883</v>
      </c>
      <c r="AT4325" t="s">
        <v>1975</v>
      </c>
    </row>
    <row r="4326" spans="1:46" x14ac:dyDescent="0.25">
      <c r="A4326" t="str">
        <f>_xlfn.XLOOKUP(I4326,UTILIZADAS[Contacto1],UTILIZADAS[Source.Name],,0)</f>
        <v>Cobros Abril Canal Fijo</v>
      </c>
      <c r="B4326" s="18">
        <f>VLOOKUP(J4326,Ref!A:C,3,0)</f>
        <v>0</v>
      </c>
      <c r="C4326" s="18">
        <f>VLOOKUP(J4326,Ref!A:D,4,0)</f>
        <v>0</v>
      </c>
      <c r="D4326" s="18" t="str">
        <f t="shared" si="201"/>
        <v>15/may</v>
      </c>
      <c r="E4326" s="18">
        <f t="shared" si="202"/>
        <v>7</v>
      </c>
      <c r="F4326" s="18">
        <v>1</v>
      </c>
      <c r="G4326" s="18">
        <f t="shared" si="203"/>
        <v>0</v>
      </c>
      <c r="H4326" s="3">
        <v>46157.423182870371</v>
      </c>
      <c r="I4326">
        <v>68838441</v>
      </c>
      <c r="J4326" t="s">
        <v>2023</v>
      </c>
      <c r="K4326" t="s">
        <v>1968</v>
      </c>
      <c r="L4326" t="s">
        <v>1969</v>
      </c>
      <c r="M4326" t="s">
        <v>1970</v>
      </c>
      <c r="O4326">
        <v>363010370000</v>
      </c>
      <c r="P4326">
        <v>16018</v>
      </c>
      <c r="Q4326">
        <v>-4</v>
      </c>
      <c r="R4326">
        <v>1</v>
      </c>
      <c r="S4326">
        <v>68838441</v>
      </c>
      <c r="U4326" t="s">
        <v>91</v>
      </c>
      <c r="W4326" t="s">
        <v>92</v>
      </c>
      <c r="X4326">
        <v>363010370000</v>
      </c>
      <c r="Y4326" t="s">
        <v>65</v>
      </c>
      <c r="Z4326" t="s">
        <v>66</v>
      </c>
      <c r="AG4326" t="s">
        <v>1972</v>
      </c>
      <c r="AL4326">
        <v>0</v>
      </c>
      <c r="AN4326" t="s">
        <v>1974</v>
      </c>
      <c r="AO4326">
        <v>0</v>
      </c>
      <c r="AQ4326">
        <v>2258559</v>
      </c>
      <c r="AR4326" t="s">
        <v>4605</v>
      </c>
      <c r="AS4326" t="s">
        <v>5883</v>
      </c>
      <c r="AT4326" t="s">
        <v>2024</v>
      </c>
    </row>
    <row r="4327" spans="1:46" x14ac:dyDescent="0.25">
      <c r="A4327" t="str">
        <f>_xlfn.XLOOKUP(I4327,UTILIZADAS[Contacto1],UTILIZADAS[Source.Name],,0)</f>
        <v>Cobros Abril Canal Fijo</v>
      </c>
      <c r="B4327" s="18">
        <f>VLOOKUP(J4327,Ref!A:C,3,0)</f>
        <v>0</v>
      </c>
      <c r="C4327" s="18">
        <f>VLOOKUP(J4327,Ref!A:D,4,0)</f>
        <v>0</v>
      </c>
      <c r="D4327" s="18" t="str">
        <f t="shared" si="201"/>
        <v>15/may</v>
      </c>
      <c r="E4327" s="18">
        <f t="shared" si="202"/>
        <v>7</v>
      </c>
      <c r="F4327" s="18">
        <v>1</v>
      </c>
      <c r="G4327" s="18">
        <f t="shared" si="203"/>
        <v>0</v>
      </c>
      <c r="H4327" s="3">
        <v>46157.524270833332</v>
      </c>
      <c r="I4327">
        <v>68838441</v>
      </c>
      <c r="J4327" t="s">
        <v>1967</v>
      </c>
      <c r="K4327" t="s">
        <v>1968</v>
      </c>
      <c r="L4327" t="s">
        <v>1969</v>
      </c>
      <c r="M4327" t="s">
        <v>1970</v>
      </c>
      <c r="O4327">
        <v>363010370000</v>
      </c>
      <c r="P4327">
        <v>16018</v>
      </c>
      <c r="Q4327">
        <v>-4</v>
      </c>
      <c r="R4327">
        <v>1</v>
      </c>
      <c r="S4327">
        <v>68838441</v>
      </c>
      <c r="U4327" t="s">
        <v>91</v>
      </c>
      <c r="W4327" t="s">
        <v>92</v>
      </c>
      <c r="X4327">
        <v>363010370000</v>
      </c>
      <c r="Y4327" t="s">
        <v>65</v>
      </c>
      <c r="Z4327" t="s">
        <v>66</v>
      </c>
      <c r="AG4327" t="s">
        <v>1972</v>
      </c>
      <c r="AL4327">
        <v>0</v>
      </c>
      <c r="AN4327" t="s">
        <v>1974</v>
      </c>
      <c r="AO4327">
        <v>0</v>
      </c>
      <c r="AQ4327">
        <v>2258559</v>
      </c>
      <c r="AR4327" t="s">
        <v>4605</v>
      </c>
      <c r="AS4327" t="s">
        <v>5883</v>
      </c>
      <c r="AT4327" t="s">
        <v>1975</v>
      </c>
    </row>
    <row r="4328" spans="1:46" x14ac:dyDescent="0.25">
      <c r="A4328" t="str">
        <f>_xlfn.XLOOKUP(I4328,UTILIZADAS[Contacto1],UTILIZADAS[Source.Name],,0)</f>
        <v>Cobros Abril Canal Fijo</v>
      </c>
      <c r="B4328" s="18">
        <f>VLOOKUP(J4328,Ref!A:C,3,0)</f>
        <v>0</v>
      </c>
      <c r="C4328" s="18">
        <f>VLOOKUP(J4328,Ref!A:D,4,0)</f>
        <v>0</v>
      </c>
      <c r="D4328" s="18" t="str">
        <f t="shared" si="201"/>
        <v>19/may</v>
      </c>
      <c r="E4328" s="18">
        <f t="shared" si="202"/>
        <v>7</v>
      </c>
      <c r="F4328" s="18">
        <v>1</v>
      </c>
      <c r="G4328" s="18">
        <f t="shared" si="203"/>
        <v>0</v>
      </c>
      <c r="H4328" s="3">
        <v>46161.441828703704</v>
      </c>
      <c r="I4328">
        <v>68838441</v>
      </c>
      <c r="J4328" t="s">
        <v>1967</v>
      </c>
      <c r="K4328" t="s">
        <v>1968</v>
      </c>
      <c r="L4328" t="s">
        <v>1969</v>
      </c>
      <c r="M4328" t="s">
        <v>1970</v>
      </c>
      <c r="O4328">
        <v>363010370000</v>
      </c>
      <c r="P4328">
        <v>16018</v>
      </c>
      <c r="Q4328">
        <v>-4</v>
      </c>
      <c r="R4328">
        <v>1</v>
      </c>
      <c r="S4328">
        <v>68838441</v>
      </c>
      <c r="U4328" t="s">
        <v>91</v>
      </c>
      <c r="W4328" t="s">
        <v>92</v>
      </c>
      <c r="X4328">
        <v>363010370000</v>
      </c>
      <c r="Y4328" t="s">
        <v>65</v>
      </c>
      <c r="Z4328" t="s">
        <v>66</v>
      </c>
      <c r="AG4328" t="s">
        <v>1972</v>
      </c>
      <c r="AL4328">
        <v>0</v>
      </c>
      <c r="AN4328" t="s">
        <v>1974</v>
      </c>
      <c r="AO4328">
        <v>0</v>
      </c>
      <c r="AQ4328">
        <v>2258559</v>
      </c>
      <c r="AR4328" t="s">
        <v>4605</v>
      </c>
      <c r="AS4328" t="s">
        <v>5883</v>
      </c>
      <c r="AT4328" t="s">
        <v>1975</v>
      </c>
    </row>
    <row r="4329" spans="1:46" x14ac:dyDescent="0.25">
      <c r="A4329" t="str">
        <f>_xlfn.XLOOKUP(I4329,UTILIZADAS[Contacto1],UTILIZADAS[Source.Name],,0)</f>
        <v>Cobros Abril Canal Fijo</v>
      </c>
      <c r="B4329" s="18">
        <f>VLOOKUP(J4329,Ref!A:C,3,0)</f>
        <v>0</v>
      </c>
      <c r="C4329" s="18">
        <f>VLOOKUP(J4329,Ref!A:D,4,0)</f>
        <v>0</v>
      </c>
      <c r="D4329" s="18" t="str">
        <f t="shared" si="201"/>
        <v>20/may</v>
      </c>
      <c r="E4329" s="18">
        <f t="shared" si="202"/>
        <v>7</v>
      </c>
      <c r="F4329" s="18">
        <v>1</v>
      </c>
      <c r="G4329" s="18">
        <f t="shared" si="203"/>
        <v>0</v>
      </c>
      <c r="H4329" s="3">
        <v>46162.652905092589</v>
      </c>
      <c r="I4329">
        <v>68838441</v>
      </c>
      <c r="J4329" t="s">
        <v>1967</v>
      </c>
      <c r="K4329" t="s">
        <v>1968</v>
      </c>
      <c r="L4329" t="s">
        <v>1969</v>
      </c>
      <c r="M4329" t="s">
        <v>1970</v>
      </c>
      <c r="O4329">
        <v>363010370000</v>
      </c>
      <c r="P4329">
        <v>16018</v>
      </c>
      <c r="Q4329">
        <v>-4</v>
      </c>
      <c r="R4329">
        <v>1</v>
      </c>
      <c r="S4329">
        <v>68838441</v>
      </c>
      <c r="U4329" t="s">
        <v>91</v>
      </c>
      <c r="W4329" t="s">
        <v>92</v>
      </c>
      <c r="X4329">
        <v>363010370000</v>
      </c>
      <c r="Y4329" t="s">
        <v>65</v>
      </c>
      <c r="Z4329" t="s">
        <v>66</v>
      </c>
      <c r="AG4329" t="s">
        <v>1972</v>
      </c>
      <c r="AL4329">
        <v>0</v>
      </c>
      <c r="AN4329" t="s">
        <v>1974</v>
      </c>
      <c r="AO4329">
        <v>0</v>
      </c>
      <c r="AQ4329">
        <v>2258559</v>
      </c>
      <c r="AR4329" t="s">
        <v>4605</v>
      </c>
      <c r="AS4329" t="s">
        <v>5883</v>
      </c>
      <c r="AT4329" t="s">
        <v>1975</v>
      </c>
    </row>
    <row r="4330" spans="1:46" x14ac:dyDescent="0.25">
      <c r="A4330" t="str">
        <f>_xlfn.XLOOKUP(I4330,UTILIZADAS[Contacto1],UTILIZADAS[Source.Name],,0)</f>
        <v>Cobros Abril Canal Fijo</v>
      </c>
      <c r="B4330" s="18">
        <f>VLOOKUP(J4330,Ref!A:C,3,0)</f>
        <v>0</v>
      </c>
      <c r="C4330" s="18">
        <f>VLOOKUP(J4330,Ref!A:D,4,0)</f>
        <v>0</v>
      </c>
      <c r="D4330" s="18" t="str">
        <f t="shared" si="201"/>
        <v>21/may</v>
      </c>
      <c r="E4330" s="18">
        <f t="shared" si="202"/>
        <v>7</v>
      </c>
      <c r="F4330" s="18">
        <v>1</v>
      </c>
      <c r="G4330" s="18">
        <f t="shared" si="203"/>
        <v>0</v>
      </c>
      <c r="H4330" s="3">
        <v>46163.640729166669</v>
      </c>
      <c r="I4330">
        <v>68838441</v>
      </c>
      <c r="J4330" t="s">
        <v>1967</v>
      </c>
      <c r="K4330" t="s">
        <v>1968</v>
      </c>
      <c r="L4330" t="s">
        <v>1969</v>
      </c>
      <c r="M4330" t="s">
        <v>1970</v>
      </c>
      <c r="O4330">
        <v>363010370000</v>
      </c>
      <c r="P4330">
        <v>16018</v>
      </c>
      <c r="Q4330">
        <v>-4</v>
      </c>
      <c r="R4330">
        <v>1</v>
      </c>
      <c r="S4330">
        <v>68838441</v>
      </c>
      <c r="U4330" t="s">
        <v>91</v>
      </c>
      <c r="W4330" t="s">
        <v>92</v>
      </c>
      <c r="X4330">
        <v>363010370000</v>
      </c>
      <c r="Y4330" t="s">
        <v>65</v>
      </c>
      <c r="Z4330" t="s">
        <v>66</v>
      </c>
      <c r="AG4330" t="s">
        <v>1972</v>
      </c>
      <c r="AL4330">
        <v>0</v>
      </c>
      <c r="AN4330" t="s">
        <v>1974</v>
      </c>
      <c r="AO4330">
        <v>0</v>
      </c>
      <c r="AQ4330">
        <v>2258559</v>
      </c>
      <c r="AR4330" t="s">
        <v>4605</v>
      </c>
      <c r="AS4330" t="s">
        <v>5883</v>
      </c>
      <c r="AT4330" t="s">
        <v>1975</v>
      </c>
    </row>
    <row r="4331" spans="1:46" x14ac:dyDescent="0.25">
      <c r="A4331" t="str">
        <f>_xlfn.XLOOKUP(I4331,UTILIZADAS[Contacto1],UTILIZADAS[Source.Name],,0)</f>
        <v>Cobros Abril Canal Fijo</v>
      </c>
      <c r="B4331" s="18">
        <f>VLOOKUP(J4331,Ref!A:C,3,0)</f>
        <v>0</v>
      </c>
      <c r="C4331" s="18">
        <f>VLOOKUP(J4331,Ref!A:D,4,0)</f>
        <v>0</v>
      </c>
      <c r="D4331" s="18" t="str">
        <f t="shared" si="201"/>
        <v>22/may</v>
      </c>
      <c r="E4331" s="18">
        <f t="shared" si="202"/>
        <v>7</v>
      </c>
      <c r="F4331" s="18">
        <v>1</v>
      </c>
      <c r="G4331" s="18">
        <f t="shared" si="203"/>
        <v>1</v>
      </c>
      <c r="H4331" s="3">
        <v>46164.477523148147</v>
      </c>
      <c r="I4331">
        <v>68838441</v>
      </c>
      <c r="J4331" t="s">
        <v>2023</v>
      </c>
      <c r="K4331" t="s">
        <v>1968</v>
      </c>
      <c r="L4331" t="s">
        <v>1969</v>
      </c>
      <c r="M4331" t="s">
        <v>1970</v>
      </c>
      <c r="O4331">
        <v>363010370000</v>
      </c>
      <c r="P4331">
        <v>16018</v>
      </c>
      <c r="Q4331">
        <v>-4</v>
      </c>
      <c r="R4331">
        <v>1</v>
      </c>
      <c r="S4331">
        <v>68838441</v>
      </c>
      <c r="U4331" t="s">
        <v>91</v>
      </c>
      <c r="W4331" t="s">
        <v>92</v>
      </c>
      <c r="X4331">
        <v>363010370000</v>
      </c>
      <c r="Y4331" t="s">
        <v>65</v>
      </c>
      <c r="Z4331" t="s">
        <v>66</v>
      </c>
      <c r="AG4331" t="s">
        <v>1972</v>
      </c>
      <c r="AL4331">
        <v>0</v>
      </c>
      <c r="AN4331" t="s">
        <v>1974</v>
      </c>
      <c r="AO4331">
        <v>0</v>
      </c>
      <c r="AQ4331">
        <v>2258559</v>
      </c>
      <c r="AR4331" t="s">
        <v>4605</v>
      </c>
      <c r="AS4331" t="s">
        <v>5883</v>
      </c>
      <c r="AT4331" t="s">
        <v>2024</v>
      </c>
    </row>
    <row r="4332" spans="1:46" x14ac:dyDescent="0.25">
      <c r="A4332" t="e">
        <f>_xlfn.XLOOKUP(I4332,UTILIZADAS[Contacto1],UTILIZADAS[Source.Name],,0)</f>
        <v>#N/A</v>
      </c>
      <c r="B4332" s="18">
        <f>VLOOKUP(J4332,Ref!A:C,3,0)</f>
        <v>1</v>
      </c>
      <c r="C4332" s="18">
        <f>VLOOKUP(J4332,Ref!A:D,4,0)</f>
        <v>1</v>
      </c>
      <c r="D4332" s="18" t="str">
        <f t="shared" si="201"/>
        <v>08/may</v>
      </c>
      <c r="E4332" s="18">
        <f t="shared" si="202"/>
        <v>1</v>
      </c>
      <c r="F4332" s="18">
        <v>1</v>
      </c>
      <c r="G4332" s="18">
        <f t="shared" si="203"/>
        <v>1</v>
      </c>
      <c r="H4332" s="3">
        <v>46150.505995370368</v>
      </c>
      <c r="I4332">
        <v>68857743</v>
      </c>
      <c r="J4332">
        <v>6007</v>
      </c>
      <c r="K4332" t="s">
        <v>1983</v>
      </c>
      <c r="L4332" t="s">
        <v>1897</v>
      </c>
      <c r="M4332" t="s">
        <v>1970</v>
      </c>
      <c r="O4332">
        <v>369008730000</v>
      </c>
      <c r="P4332">
        <v>16016</v>
      </c>
      <c r="Q4332">
        <v>-4</v>
      </c>
      <c r="R4332">
        <v>1</v>
      </c>
      <c r="S4332">
        <v>68857743</v>
      </c>
      <c r="U4332" t="s">
        <v>6237</v>
      </c>
      <c r="W4332" t="s">
        <v>5815</v>
      </c>
      <c r="X4332">
        <v>369008730000</v>
      </c>
      <c r="Y4332" t="s">
        <v>65</v>
      </c>
      <c r="Z4332" t="s">
        <v>66</v>
      </c>
      <c r="AF4332" t="s">
        <v>1976</v>
      </c>
      <c r="AG4332" t="s">
        <v>1972</v>
      </c>
      <c r="AK4332" t="s">
        <v>6238</v>
      </c>
      <c r="AL4332">
        <v>59</v>
      </c>
      <c r="AM4332" t="s">
        <v>1979</v>
      </c>
      <c r="AN4332" t="s">
        <v>1977</v>
      </c>
      <c r="AO4332">
        <v>0</v>
      </c>
      <c r="AQ4332">
        <v>2198620</v>
      </c>
      <c r="AR4332" t="s">
        <v>2020</v>
      </c>
      <c r="AS4332" t="s">
        <v>2020</v>
      </c>
      <c r="AT4332" t="s">
        <v>1898</v>
      </c>
    </row>
    <row r="4333" spans="1:46" x14ac:dyDescent="0.25">
      <c r="A4333" t="str">
        <f>_xlfn.XLOOKUP(I4333,UTILIZADAS[Contacto1],UTILIZADAS[Source.Name],,0)</f>
        <v>Cobros Mayo</v>
      </c>
      <c r="B4333" s="18">
        <f>VLOOKUP(J4333,Ref!A:C,3,0)</f>
        <v>0</v>
      </c>
      <c r="C4333" s="18">
        <f>VLOOKUP(J4333,Ref!A:D,4,0)</f>
        <v>0</v>
      </c>
      <c r="D4333" s="18" t="str">
        <f t="shared" si="201"/>
        <v>13/may</v>
      </c>
      <c r="E4333" s="18">
        <f t="shared" si="202"/>
        <v>2</v>
      </c>
      <c r="F4333" s="18">
        <v>1</v>
      </c>
      <c r="G4333" s="18">
        <f t="shared" si="203"/>
        <v>0</v>
      </c>
      <c r="H4333" s="3">
        <v>46155.39398148148</v>
      </c>
      <c r="I4333">
        <v>68865082</v>
      </c>
      <c r="J4333" t="s">
        <v>2021</v>
      </c>
      <c r="K4333" t="s">
        <v>1968</v>
      </c>
      <c r="L4333" t="s">
        <v>1969</v>
      </c>
      <c r="M4333" t="s">
        <v>1970</v>
      </c>
      <c r="O4333">
        <v>367057200000</v>
      </c>
      <c r="P4333">
        <v>16018</v>
      </c>
      <c r="Q4333">
        <v>-4</v>
      </c>
      <c r="R4333">
        <v>1</v>
      </c>
      <c r="S4333">
        <v>68865082</v>
      </c>
      <c r="U4333" t="s">
        <v>6239</v>
      </c>
      <c r="W4333" t="s">
        <v>5533</v>
      </c>
      <c r="X4333">
        <v>367057200000</v>
      </c>
      <c r="Y4333" t="s">
        <v>65</v>
      </c>
      <c r="Z4333" t="s">
        <v>66</v>
      </c>
      <c r="AF4333" t="s">
        <v>1976</v>
      </c>
      <c r="AG4333" t="s">
        <v>1972</v>
      </c>
      <c r="AL4333">
        <v>5</v>
      </c>
      <c r="AN4333" t="s">
        <v>1974</v>
      </c>
      <c r="AO4333">
        <v>0</v>
      </c>
      <c r="AQ4333">
        <v>2258560</v>
      </c>
      <c r="AR4333" t="s">
        <v>4605</v>
      </c>
      <c r="AS4333" t="s">
        <v>5883</v>
      </c>
      <c r="AT4333" t="s">
        <v>2022</v>
      </c>
    </row>
    <row r="4334" spans="1:46" x14ac:dyDescent="0.25">
      <c r="A4334" t="str">
        <f>_xlfn.XLOOKUP(I4334,UTILIZADAS[Contacto1],UTILIZADAS[Source.Name],,0)</f>
        <v>Cobros Mayo</v>
      </c>
      <c r="B4334" s="18">
        <f>VLOOKUP(J4334,Ref!A:C,3,0)</f>
        <v>0</v>
      </c>
      <c r="C4334" s="18">
        <f>VLOOKUP(J4334,Ref!A:D,4,0)</f>
        <v>0</v>
      </c>
      <c r="D4334" s="18" t="str">
        <f t="shared" si="201"/>
        <v>15/may</v>
      </c>
      <c r="E4334" s="18">
        <f t="shared" si="202"/>
        <v>2</v>
      </c>
      <c r="F4334" s="18">
        <v>1</v>
      </c>
      <c r="G4334" s="18">
        <f t="shared" si="203"/>
        <v>1</v>
      </c>
      <c r="H4334" s="3">
        <v>46157.423738425925</v>
      </c>
      <c r="I4334">
        <v>68865082</v>
      </c>
      <c r="J4334">
        <v>6004</v>
      </c>
      <c r="K4334" t="s">
        <v>1983</v>
      </c>
      <c r="L4334" t="s">
        <v>1897</v>
      </c>
      <c r="M4334" t="s">
        <v>1970</v>
      </c>
      <c r="O4334">
        <v>367057200000</v>
      </c>
      <c r="P4334">
        <v>16018</v>
      </c>
      <c r="Q4334">
        <v>-4</v>
      </c>
      <c r="R4334">
        <v>1</v>
      </c>
      <c r="S4334">
        <v>68865082</v>
      </c>
      <c r="U4334" t="s">
        <v>6239</v>
      </c>
      <c r="W4334" t="s">
        <v>5533</v>
      </c>
      <c r="X4334">
        <v>367057200000</v>
      </c>
      <c r="Y4334" t="s">
        <v>65</v>
      </c>
      <c r="Z4334" t="s">
        <v>66</v>
      </c>
      <c r="AF4334" t="s">
        <v>1976</v>
      </c>
      <c r="AG4334" t="s">
        <v>1972</v>
      </c>
      <c r="AL4334">
        <v>146</v>
      </c>
      <c r="AM4334" t="s">
        <v>1979</v>
      </c>
      <c r="AN4334" t="s">
        <v>1987</v>
      </c>
      <c r="AO4334">
        <v>0</v>
      </c>
      <c r="AQ4334">
        <v>2258560</v>
      </c>
      <c r="AR4334" t="s">
        <v>4605</v>
      </c>
      <c r="AS4334" t="s">
        <v>5883</v>
      </c>
      <c r="AT4334" t="s">
        <v>1984</v>
      </c>
    </row>
    <row r="4335" spans="1:46" x14ac:dyDescent="0.25">
      <c r="A4335" t="str">
        <f>_xlfn.XLOOKUP(I4335,UTILIZADAS[Contacto1],UTILIZADAS[Source.Name],,0)</f>
        <v>Cobros Abril Canal Fijo</v>
      </c>
      <c r="B4335" s="18">
        <f>VLOOKUP(J4335,Ref!A:C,3,0)</f>
        <v>1</v>
      </c>
      <c r="C4335" s="18">
        <f>VLOOKUP(J4335,Ref!A:D,4,0)</f>
        <v>1</v>
      </c>
      <c r="D4335" s="18" t="str">
        <f t="shared" si="201"/>
        <v>13/may</v>
      </c>
      <c r="E4335" s="18">
        <f t="shared" si="202"/>
        <v>1</v>
      </c>
      <c r="F4335" s="18">
        <v>1</v>
      </c>
      <c r="G4335" s="18">
        <f t="shared" si="203"/>
        <v>1</v>
      </c>
      <c r="H4335" s="3">
        <v>46155.393923611111</v>
      </c>
      <c r="I4335">
        <v>68872570</v>
      </c>
      <c r="J4335">
        <v>6003</v>
      </c>
      <c r="K4335" t="s">
        <v>1983</v>
      </c>
      <c r="L4335" t="s">
        <v>1897</v>
      </c>
      <c r="M4335" t="s">
        <v>1970</v>
      </c>
      <c r="O4335">
        <v>351385850000</v>
      </c>
      <c r="P4335">
        <v>16018</v>
      </c>
      <c r="Q4335">
        <v>-4</v>
      </c>
      <c r="R4335">
        <v>1</v>
      </c>
      <c r="S4335">
        <v>68872570</v>
      </c>
      <c r="U4335" t="s">
        <v>2371</v>
      </c>
      <c r="W4335" t="s">
        <v>3939</v>
      </c>
      <c r="X4335">
        <v>351385850000</v>
      </c>
      <c r="Y4335" t="s">
        <v>65</v>
      </c>
      <c r="Z4335" t="s">
        <v>66</v>
      </c>
      <c r="AF4335" t="s">
        <v>1976</v>
      </c>
      <c r="AG4335" t="s">
        <v>1972</v>
      </c>
      <c r="AL4335">
        <v>46</v>
      </c>
      <c r="AM4335" t="s">
        <v>1979</v>
      </c>
      <c r="AN4335" t="s">
        <v>1987</v>
      </c>
      <c r="AO4335">
        <v>0</v>
      </c>
      <c r="AQ4335">
        <v>2258561</v>
      </c>
      <c r="AR4335" t="s">
        <v>4605</v>
      </c>
      <c r="AS4335" t="s">
        <v>5883</v>
      </c>
      <c r="AT4335" t="s">
        <v>1892</v>
      </c>
    </row>
    <row r="4336" spans="1:46" x14ac:dyDescent="0.25">
      <c r="A4336" t="e">
        <f>_xlfn.XLOOKUP(I4336,UTILIZADAS[Contacto1],UTILIZADAS[Source.Name],,0)</f>
        <v>#N/A</v>
      </c>
      <c r="B4336" s="18">
        <f>VLOOKUP(J4336,Ref!A:C,3,0)</f>
        <v>1</v>
      </c>
      <c r="C4336" s="18">
        <f>VLOOKUP(J4336,Ref!A:D,4,0)</f>
        <v>1</v>
      </c>
      <c r="D4336" s="18" t="str">
        <f t="shared" si="201"/>
        <v>08/may</v>
      </c>
      <c r="E4336" s="18">
        <f t="shared" si="202"/>
        <v>1</v>
      </c>
      <c r="F4336" s="18">
        <v>1</v>
      </c>
      <c r="G4336" s="18">
        <f t="shared" si="203"/>
        <v>1</v>
      </c>
      <c r="H4336" s="3">
        <v>46150.609560185185</v>
      </c>
      <c r="I4336">
        <v>68883292</v>
      </c>
      <c r="J4336">
        <v>6007</v>
      </c>
      <c r="K4336" t="s">
        <v>1983</v>
      </c>
      <c r="L4336" t="s">
        <v>1897</v>
      </c>
      <c r="M4336" t="s">
        <v>1970</v>
      </c>
      <c r="P4336">
        <v>998</v>
      </c>
      <c r="Q4336">
        <v>0</v>
      </c>
      <c r="S4336">
        <v>68883292</v>
      </c>
      <c r="AF4336" t="s">
        <v>1976</v>
      </c>
      <c r="AG4336" t="s">
        <v>1972</v>
      </c>
      <c r="AL4336">
        <v>49</v>
      </c>
      <c r="AM4336" t="s">
        <v>1979</v>
      </c>
      <c r="AN4336" t="s">
        <v>1977</v>
      </c>
      <c r="AO4336">
        <v>0</v>
      </c>
      <c r="AQ4336">
        <v>2257606</v>
      </c>
      <c r="AR4336" t="s">
        <v>1978</v>
      </c>
      <c r="AT4336" t="s">
        <v>1898</v>
      </c>
    </row>
    <row r="4337" spans="1:46" x14ac:dyDescent="0.25">
      <c r="A4337" t="str">
        <f>_xlfn.XLOOKUP(I4337,UTILIZADAS[Contacto1],UTILIZADAS[Source.Name],,0)</f>
        <v>Cobros Mayo</v>
      </c>
      <c r="B4337" s="18">
        <f>VLOOKUP(J4337,Ref!A:C,3,0)</f>
        <v>0</v>
      </c>
      <c r="C4337" s="18">
        <f>VLOOKUP(J4337,Ref!A:D,4,0)</f>
        <v>0</v>
      </c>
      <c r="D4337" s="18" t="str">
        <f t="shared" si="201"/>
        <v>13/may</v>
      </c>
      <c r="E4337" s="18">
        <f t="shared" si="202"/>
        <v>4</v>
      </c>
      <c r="F4337" s="18">
        <v>1</v>
      </c>
      <c r="G4337" s="18">
        <f t="shared" si="203"/>
        <v>0</v>
      </c>
      <c r="H4337" s="3">
        <v>46155.394120370373</v>
      </c>
      <c r="I4337">
        <v>68884359</v>
      </c>
      <c r="J4337" t="s">
        <v>2021</v>
      </c>
      <c r="K4337" t="s">
        <v>1968</v>
      </c>
      <c r="L4337" t="s">
        <v>1969</v>
      </c>
      <c r="M4337" t="s">
        <v>1970</v>
      </c>
      <c r="O4337">
        <v>363029960000</v>
      </c>
      <c r="P4337">
        <v>16018</v>
      </c>
      <c r="Q4337">
        <v>-4</v>
      </c>
      <c r="R4337">
        <v>1</v>
      </c>
      <c r="S4337">
        <v>68884359</v>
      </c>
      <c r="U4337" t="s">
        <v>6240</v>
      </c>
      <c r="W4337" t="s">
        <v>4599</v>
      </c>
      <c r="X4337">
        <v>363029960000</v>
      </c>
      <c r="Y4337" t="s">
        <v>65</v>
      </c>
      <c r="Z4337" t="s">
        <v>4619</v>
      </c>
      <c r="AF4337" t="s">
        <v>1976</v>
      </c>
      <c r="AG4337" t="s">
        <v>1972</v>
      </c>
      <c r="AL4337">
        <v>5</v>
      </c>
      <c r="AN4337" t="s">
        <v>1974</v>
      </c>
      <c r="AO4337">
        <v>0</v>
      </c>
      <c r="AQ4337">
        <v>2258562</v>
      </c>
      <c r="AR4337" t="s">
        <v>4605</v>
      </c>
      <c r="AS4337" t="s">
        <v>5883</v>
      </c>
      <c r="AT4337" t="s">
        <v>2022</v>
      </c>
    </row>
    <row r="4338" spans="1:46" x14ac:dyDescent="0.25">
      <c r="A4338" t="str">
        <f>_xlfn.XLOOKUP(I4338,UTILIZADAS[Contacto1],UTILIZADAS[Source.Name],,0)</f>
        <v>Cobros Mayo</v>
      </c>
      <c r="B4338" s="18">
        <f>VLOOKUP(J4338,Ref!A:C,3,0)</f>
        <v>0</v>
      </c>
      <c r="C4338" s="18">
        <f>VLOOKUP(J4338,Ref!A:D,4,0)</f>
        <v>0</v>
      </c>
      <c r="D4338" s="18" t="str">
        <f t="shared" ref="D4338:D4401" si="204">TEXT(H4338,"dd/mmm")</f>
        <v>15/may</v>
      </c>
      <c r="E4338" s="18">
        <f t="shared" ref="E4338:E4401" si="205">+COUNTIF(I:I,I4338)</f>
        <v>4</v>
      </c>
      <c r="F4338" s="18">
        <v>1</v>
      </c>
      <c r="G4338" s="18">
        <f t="shared" ref="G4338:G4401" si="206">IF(I4338=I4339,0,1)</f>
        <v>0</v>
      </c>
      <c r="H4338" s="3">
        <v>46157.424398148149</v>
      </c>
      <c r="I4338">
        <v>68884359</v>
      </c>
      <c r="J4338" t="s">
        <v>2021</v>
      </c>
      <c r="K4338" t="s">
        <v>1968</v>
      </c>
      <c r="L4338" t="s">
        <v>1969</v>
      </c>
      <c r="M4338" t="s">
        <v>1970</v>
      </c>
      <c r="O4338">
        <v>363029960000</v>
      </c>
      <c r="P4338">
        <v>16018</v>
      </c>
      <c r="Q4338">
        <v>-4</v>
      </c>
      <c r="R4338">
        <v>1</v>
      </c>
      <c r="S4338">
        <v>68884359</v>
      </c>
      <c r="U4338" t="s">
        <v>6240</v>
      </c>
      <c r="W4338" t="s">
        <v>4599</v>
      </c>
      <c r="X4338">
        <v>363029960000</v>
      </c>
      <c r="Y4338" t="s">
        <v>65</v>
      </c>
      <c r="Z4338" t="s">
        <v>4619</v>
      </c>
      <c r="AF4338" t="s">
        <v>1976</v>
      </c>
      <c r="AG4338" t="s">
        <v>1972</v>
      </c>
      <c r="AL4338">
        <v>5</v>
      </c>
      <c r="AN4338" t="s">
        <v>1974</v>
      </c>
      <c r="AO4338">
        <v>0</v>
      </c>
      <c r="AQ4338">
        <v>2258562</v>
      </c>
      <c r="AR4338" t="s">
        <v>4605</v>
      </c>
      <c r="AS4338" t="s">
        <v>5883</v>
      </c>
      <c r="AT4338" t="s">
        <v>2022</v>
      </c>
    </row>
    <row r="4339" spans="1:46" x14ac:dyDescent="0.25">
      <c r="A4339" t="str">
        <f>_xlfn.XLOOKUP(I4339,UTILIZADAS[Contacto1],UTILIZADAS[Source.Name],,0)</f>
        <v>Cobros Mayo</v>
      </c>
      <c r="B4339" s="18">
        <f>VLOOKUP(J4339,Ref!A:C,3,0)</f>
        <v>0</v>
      </c>
      <c r="C4339" s="18">
        <f>VLOOKUP(J4339,Ref!A:D,4,0)</f>
        <v>0</v>
      </c>
      <c r="D4339" s="18" t="str">
        <f t="shared" si="204"/>
        <v>19/may</v>
      </c>
      <c r="E4339" s="18">
        <f t="shared" si="205"/>
        <v>4</v>
      </c>
      <c r="F4339" s="18">
        <v>1</v>
      </c>
      <c r="G4339" s="18">
        <f t="shared" si="206"/>
        <v>0</v>
      </c>
      <c r="H4339" s="3">
        <v>46161.442303240743</v>
      </c>
      <c r="I4339">
        <v>68884359</v>
      </c>
      <c r="J4339" t="s">
        <v>2021</v>
      </c>
      <c r="K4339" t="s">
        <v>1968</v>
      </c>
      <c r="L4339" t="s">
        <v>1969</v>
      </c>
      <c r="M4339" t="s">
        <v>1970</v>
      </c>
      <c r="O4339">
        <v>363029960000</v>
      </c>
      <c r="P4339">
        <v>16018</v>
      </c>
      <c r="Q4339">
        <v>-4</v>
      </c>
      <c r="R4339">
        <v>1</v>
      </c>
      <c r="S4339">
        <v>68884359</v>
      </c>
      <c r="U4339" t="s">
        <v>6240</v>
      </c>
      <c r="W4339" t="s">
        <v>4599</v>
      </c>
      <c r="X4339">
        <v>363029960000</v>
      </c>
      <c r="Y4339" t="s">
        <v>65</v>
      </c>
      <c r="Z4339" t="s">
        <v>4619</v>
      </c>
      <c r="AF4339" t="s">
        <v>1976</v>
      </c>
      <c r="AG4339" t="s">
        <v>1972</v>
      </c>
      <c r="AL4339">
        <v>5</v>
      </c>
      <c r="AN4339" t="s">
        <v>1974</v>
      </c>
      <c r="AO4339">
        <v>0</v>
      </c>
      <c r="AQ4339">
        <v>2258562</v>
      </c>
      <c r="AR4339" t="s">
        <v>4605</v>
      </c>
      <c r="AS4339" t="s">
        <v>5883</v>
      </c>
      <c r="AT4339" t="s">
        <v>2022</v>
      </c>
    </row>
    <row r="4340" spans="1:46" x14ac:dyDescent="0.25">
      <c r="A4340" t="str">
        <f>_xlfn.XLOOKUP(I4340,UTILIZADAS[Contacto1],UTILIZADAS[Source.Name],,0)</f>
        <v>Cobros Mayo</v>
      </c>
      <c r="B4340" s="18">
        <f>VLOOKUP(J4340,Ref!A:C,3,0)</f>
        <v>1</v>
      </c>
      <c r="C4340" s="18">
        <f>VLOOKUP(J4340,Ref!A:D,4,0)</f>
        <v>1</v>
      </c>
      <c r="D4340" s="18" t="str">
        <f t="shared" si="204"/>
        <v>20/may</v>
      </c>
      <c r="E4340" s="18">
        <f t="shared" si="205"/>
        <v>4</v>
      </c>
      <c r="F4340" s="18">
        <v>1</v>
      </c>
      <c r="G4340" s="18">
        <f t="shared" si="206"/>
        <v>1</v>
      </c>
      <c r="H4340" s="3">
        <v>46162.653379629628</v>
      </c>
      <c r="I4340">
        <v>68884359</v>
      </c>
      <c r="J4340">
        <v>6003</v>
      </c>
      <c r="K4340" t="s">
        <v>1983</v>
      </c>
      <c r="L4340" t="s">
        <v>1897</v>
      </c>
      <c r="M4340" t="s">
        <v>1970</v>
      </c>
      <c r="O4340">
        <v>363029960000</v>
      </c>
      <c r="P4340">
        <v>16018</v>
      </c>
      <c r="Q4340">
        <v>-4</v>
      </c>
      <c r="R4340">
        <v>1</v>
      </c>
      <c r="S4340">
        <v>68884359</v>
      </c>
      <c r="U4340" t="s">
        <v>6240</v>
      </c>
      <c r="W4340" t="s">
        <v>4599</v>
      </c>
      <c r="X4340">
        <v>363029960000</v>
      </c>
      <c r="Y4340" t="s">
        <v>65</v>
      </c>
      <c r="Z4340" t="s">
        <v>4619</v>
      </c>
      <c r="AF4340" t="s">
        <v>1976</v>
      </c>
      <c r="AG4340" t="s">
        <v>1972</v>
      </c>
      <c r="AL4340">
        <v>43</v>
      </c>
      <c r="AM4340" t="s">
        <v>1979</v>
      </c>
      <c r="AN4340" t="s">
        <v>1987</v>
      </c>
      <c r="AO4340">
        <v>0</v>
      </c>
      <c r="AQ4340">
        <v>2258562</v>
      </c>
      <c r="AR4340" t="s">
        <v>4605</v>
      </c>
      <c r="AS4340" t="s">
        <v>5883</v>
      </c>
      <c r="AT4340" t="s">
        <v>1892</v>
      </c>
    </row>
    <row r="4341" spans="1:46" x14ac:dyDescent="0.25">
      <c r="A4341" t="str">
        <f>_xlfn.XLOOKUP(I4341,UTILIZADAS[Contacto1],UTILIZADAS[Source.Name],,0)</f>
        <v>Cobros Mayo</v>
      </c>
      <c r="B4341" s="18">
        <f>VLOOKUP(J4341,Ref!A:C,3,0)</f>
        <v>0</v>
      </c>
      <c r="C4341" s="18">
        <f>VLOOKUP(J4341,Ref!A:D,4,0)</f>
        <v>0</v>
      </c>
      <c r="D4341" s="18" t="str">
        <f t="shared" si="204"/>
        <v>13/may</v>
      </c>
      <c r="E4341" s="18">
        <f t="shared" si="205"/>
        <v>5</v>
      </c>
      <c r="F4341" s="18">
        <v>1</v>
      </c>
      <c r="G4341" s="18">
        <f t="shared" si="206"/>
        <v>0</v>
      </c>
      <c r="H4341" s="3">
        <v>46155.39434027778</v>
      </c>
      <c r="I4341">
        <v>68902344</v>
      </c>
      <c r="J4341" t="s">
        <v>2021</v>
      </c>
      <c r="K4341" t="s">
        <v>1968</v>
      </c>
      <c r="L4341" t="s">
        <v>1969</v>
      </c>
      <c r="M4341" t="s">
        <v>1970</v>
      </c>
      <c r="O4341">
        <v>368082820000</v>
      </c>
      <c r="P4341">
        <v>16018</v>
      </c>
      <c r="Q4341">
        <v>-4</v>
      </c>
      <c r="R4341">
        <v>1</v>
      </c>
      <c r="S4341">
        <v>68902344</v>
      </c>
      <c r="U4341" t="s">
        <v>5535</v>
      </c>
      <c r="W4341" t="s">
        <v>5536</v>
      </c>
      <c r="X4341">
        <v>368082820000</v>
      </c>
      <c r="Y4341" t="s">
        <v>65</v>
      </c>
      <c r="Z4341" t="s">
        <v>66</v>
      </c>
      <c r="AF4341" t="s">
        <v>1976</v>
      </c>
      <c r="AG4341" t="s">
        <v>1972</v>
      </c>
      <c r="AL4341">
        <v>5</v>
      </c>
      <c r="AN4341" t="s">
        <v>1974</v>
      </c>
      <c r="AO4341">
        <v>0</v>
      </c>
      <c r="AQ4341">
        <v>2258563</v>
      </c>
      <c r="AR4341" t="s">
        <v>4605</v>
      </c>
      <c r="AS4341" t="s">
        <v>5883</v>
      </c>
      <c r="AT4341" t="s">
        <v>2022</v>
      </c>
    </row>
    <row r="4342" spans="1:46" x14ac:dyDescent="0.25">
      <c r="A4342" t="str">
        <f>_xlfn.XLOOKUP(I4342,UTILIZADAS[Contacto1],UTILIZADAS[Source.Name],,0)</f>
        <v>Cobros Mayo</v>
      </c>
      <c r="B4342" s="18">
        <f>VLOOKUP(J4342,Ref!A:C,3,0)</f>
        <v>0</v>
      </c>
      <c r="C4342" s="18">
        <f>VLOOKUP(J4342,Ref!A:D,4,0)</f>
        <v>0</v>
      </c>
      <c r="D4342" s="18" t="str">
        <f t="shared" si="204"/>
        <v>15/may</v>
      </c>
      <c r="E4342" s="18">
        <f t="shared" si="205"/>
        <v>5</v>
      </c>
      <c r="F4342" s="18">
        <v>1</v>
      </c>
      <c r="G4342" s="18">
        <f t="shared" si="206"/>
        <v>0</v>
      </c>
      <c r="H4342" s="3">
        <v>46157.424942129626</v>
      </c>
      <c r="I4342">
        <v>68902344</v>
      </c>
      <c r="J4342" t="s">
        <v>2021</v>
      </c>
      <c r="K4342" t="s">
        <v>1968</v>
      </c>
      <c r="L4342" t="s">
        <v>1969</v>
      </c>
      <c r="M4342" t="s">
        <v>1970</v>
      </c>
      <c r="O4342">
        <v>368082820000</v>
      </c>
      <c r="P4342">
        <v>16018</v>
      </c>
      <c r="Q4342">
        <v>-4</v>
      </c>
      <c r="R4342">
        <v>1</v>
      </c>
      <c r="S4342">
        <v>68902344</v>
      </c>
      <c r="U4342" t="s">
        <v>5535</v>
      </c>
      <c r="W4342" t="s">
        <v>5536</v>
      </c>
      <c r="X4342">
        <v>368082820000</v>
      </c>
      <c r="Y4342" t="s">
        <v>65</v>
      </c>
      <c r="Z4342" t="s">
        <v>66</v>
      </c>
      <c r="AF4342" t="s">
        <v>1976</v>
      </c>
      <c r="AG4342" t="s">
        <v>1972</v>
      </c>
      <c r="AL4342">
        <v>5</v>
      </c>
      <c r="AN4342" t="s">
        <v>1974</v>
      </c>
      <c r="AO4342">
        <v>0</v>
      </c>
      <c r="AQ4342">
        <v>2258563</v>
      </c>
      <c r="AR4342" t="s">
        <v>4605</v>
      </c>
      <c r="AS4342" t="s">
        <v>5883</v>
      </c>
      <c r="AT4342" t="s">
        <v>2022</v>
      </c>
    </row>
    <row r="4343" spans="1:46" x14ac:dyDescent="0.25">
      <c r="A4343" t="str">
        <f>_xlfn.XLOOKUP(I4343,UTILIZADAS[Contacto1],UTILIZADAS[Source.Name],,0)</f>
        <v>Cobros Mayo</v>
      </c>
      <c r="B4343" s="18">
        <f>VLOOKUP(J4343,Ref!A:C,3,0)</f>
        <v>0</v>
      </c>
      <c r="C4343" s="18">
        <f>VLOOKUP(J4343,Ref!A:D,4,0)</f>
        <v>0</v>
      </c>
      <c r="D4343" s="18" t="str">
        <f t="shared" si="204"/>
        <v>19/may</v>
      </c>
      <c r="E4343" s="18">
        <f t="shared" si="205"/>
        <v>5</v>
      </c>
      <c r="F4343" s="18">
        <v>1</v>
      </c>
      <c r="G4343" s="18">
        <f t="shared" si="206"/>
        <v>0</v>
      </c>
      <c r="H4343" s="3">
        <v>46161.442546296297</v>
      </c>
      <c r="I4343">
        <v>68902344</v>
      </c>
      <c r="J4343" t="s">
        <v>2021</v>
      </c>
      <c r="K4343" t="s">
        <v>1968</v>
      </c>
      <c r="L4343" t="s">
        <v>1969</v>
      </c>
      <c r="M4343" t="s">
        <v>1970</v>
      </c>
      <c r="O4343">
        <v>368082820000</v>
      </c>
      <c r="P4343">
        <v>16018</v>
      </c>
      <c r="Q4343">
        <v>-4</v>
      </c>
      <c r="R4343">
        <v>1</v>
      </c>
      <c r="S4343">
        <v>68902344</v>
      </c>
      <c r="U4343" t="s">
        <v>5535</v>
      </c>
      <c r="W4343" t="s">
        <v>5536</v>
      </c>
      <c r="X4343">
        <v>368082820000</v>
      </c>
      <c r="Y4343" t="s">
        <v>65</v>
      </c>
      <c r="Z4343" t="s">
        <v>66</v>
      </c>
      <c r="AF4343" t="s">
        <v>1976</v>
      </c>
      <c r="AG4343" t="s">
        <v>1972</v>
      </c>
      <c r="AL4343">
        <v>5</v>
      </c>
      <c r="AN4343" t="s">
        <v>1974</v>
      </c>
      <c r="AO4343">
        <v>0</v>
      </c>
      <c r="AQ4343">
        <v>2258563</v>
      </c>
      <c r="AR4343" t="s">
        <v>4605</v>
      </c>
      <c r="AS4343" t="s">
        <v>5883</v>
      </c>
      <c r="AT4343" t="s">
        <v>2022</v>
      </c>
    </row>
    <row r="4344" spans="1:46" x14ac:dyDescent="0.25">
      <c r="A4344" t="str">
        <f>_xlfn.XLOOKUP(I4344,UTILIZADAS[Contacto1],UTILIZADAS[Source.Name],,0)</f>
        <v>Cobros Mayo</v>
      </c>
      <c r="B4344" s="18">
        <f>VLOOKUP(J4344,Ref!A:C,3,0)</f>
        <v>0</v>
      </c>
      <c r="C4344" s="18">
        <f>VLOOKUP(J4344,Ref!A:D,4,0)</f>
        <v>0</v>
      </c>
      <c r="D4344" s="18" t="str">
        <f t="shared" si="204"/>
        <v>20/may</v>
      </c>
      <c r="E4344" s="18">
        <f t="shared" si="205"/>
        <v>5</v>
      </c>
      <c r="F4344" s="18">
        <v>1</v>
      </c>
      <c r="G4344" s="18">
        <f t="shared" si="206"/>
        <v>0</v>
      </c>
      <c r="H4344" s="3">
        <v>46162.653900462959</v>
      </c>
      <c r="I4344">
        <v>68902344</v>
      </c>
      <c r="J4344" t="s">
        <v>2021</v>
      </c>
      <c r="K4344" t="s">
        <v>1968</v>
      </c>
      <c r="L4344" t="s">
        <v>1969</v>
      </c>
      <c r="M4344" t="s">
        <v>1970</v>
      </c>
      <c r="O4344">
        <v>368082820000</v>
      </c>
      <c r="P4344">
        <v>16018</v>
      </c>
      <c r="Q4344">
        <v>-4</v>
      </c>
      <c r="R4344">
        <v>1</v>
      </c>
      <c r="S4344">
        <v>68902344</v>
      </c>
      <c r="U4344" t="s">
        <v>5535</v>
      </c>
      <c r="W4344" t="s">
        <v>5536</v>
      </c>
      <c r="X4344">
        <v>368082820000</v>
      </c>
      <c r="Y4344" t="s">
        <v>65</v>
      </c>
      <c r="Z4344" t="s">
        <v>66</v>
      </c>
      <c r="AF4344" t="s">
        <v>1976</v>
      </c>
      <c r="AG4344" t="s">
        <v>1972</v>
      </c>
      <c r="AL4344">
        <v>5</v>
      </c>
      <c r="AN4344" t="s">
        <v>1974</v>
      </c>
      <c r="AO4344">
        <v>0</v>
      </c>
      <c r="AQ4344">
        <v>2258563</v>
      </c>
      <c r="AR4344" t="s">
        <v>4605</v>
      </c>
      <c r="AS4344" t="s">
        <v>5883</v>
      </c>
      <c r="AT4344" t="s">
        <v>2022</v>
      </c>
    </row>
    <row r="4345" spans="1:46" x14ac:dyDescent="0.25">
      <c r="A4345" t="str">
        <f>_xlfn.XLOOKUP(I4345,UTILIZADAS[Contacto1],UTILIZADAS[Source.Name],,0)</f>
        <v>Cobros Mayo</v>
      </c>
      <c r="B4345" s="18">
        <f>VLOOKUP(J4345,Ref!A:C,3,0)</f>
        <v>0</v>
      </c>
      <c r="C4345" s="18">
        <f>VLOOKUP(J4345,Ref!A:D,4,0)</f>
        <v>0</v>
      </c>
      <c r="D4345" s="18" t="str">
        <f t="shared" si="204"/>
        <v>21/may</v>
      </c>
      <c r="E4345" s="18">
        <f t="shared" si="205"/>
        <v>5</v>
      </c>
      <c r="F4345" s="18">
        <v>1</v>
      </c>
      <c r="G4345" s="18">
        <f t="shared" si="206"/>
        <v>1</v>
      </c>
      <c r="H4345" s="3">
        <v>46163.641967592594</v>
      </c>
      <c r="I4345">
        <v>68902344</v>
      </c>
      <c r="J4345">
        <v>6004</v>
      </c>
      <c r="K4345" t="s">
        <v>1983</v>
      </c>
      <c r="L4345" t="s">
        <v>1897</v>
      </c>
      <c r="M4345" t="s">
        <v>1970</v>
      </c>
      <c r="O4345">
        <v>368082820000</v>
      </c>
      <c r="P4345">
        <v>16018</v>
      </c>
      <c r="Q4345">
        <v>-4</v>
      </c>
      <c r="R4345">
        <v>1</v>
      </c>
      <c r="S4345">
        <v>68902344</v>
      </c>
      <c r="U4345" t="s">
        <v>5535</v>
      </c>
      <c r="W4345" t="s">
        <v>5536</v>
      </c>
      <c r="X4345">
        <v>368082820000</v>
      </c>
      <c r="Y4345" t="s">
        <v>65</v>
      </c>
      <c r="Z4345" t="s">
        <v>66</v>
      </c>
      <c r="AF4345" t="s">
        <v>1976</v>
      </c>
      <c r="AG4345" t="s">
        <v>1972</v>
      </c>
      <c r="AL4345">
        <v>135</v>
      </c>
      <c r="AM4345" t="s">
        <v>1979</v>
      </c>
      <c r="AN4345" t="s">
        <v>1987</v>
      </c>
      <c r="AO4345">
        <v>0</v>
      </c>
      <c r="AQ4345">
        <v>2258563</v>
      </c>
      <c r="AR4345" t="s">
        <v>4605</v>
      </c>
      <c r="AS4345" t="s">
        <v>5883</v>
      </c>
      <c r="AT4345" t="s">
        <v>1984</v>
      </c>
    </row>
    <row r="4346" spans="1:46" x14ac:dyDescent="0.25">
      <c r="A4346" t="str">
        <f>_xlfn.XLOOKUP(I4346,UTILIZADAS[Contacto1],UTILIZADAS[Source.Name],,0)</f>
        <v>Cobros Abril Canal Fijo</v>
      </c>
      <c r="B4346" s="18">
        <f>VLOOKUP(J4346,Ref!A:C,3,0)</f>
        <v>0</v>
      </c>
      <c r="C4346" s="18">
        <f>VLOOKUP(J4346,Ref!A:D,4,0)</f>
        <v>0</v>
      </c>
      <c r="D4346" s="18" t="str">
        <f t="shared" si="204"/>
        <v>13/may</v>
      </c>
      <c r="E4346" s="18">
        <f t="shared" si="205"/>
        <v>3</v>
      </c>
      <c r="F4346" s="18">
        <v>1</v>
      </c>
      <c r="G4346" s="18">
        <f t="shared" si="206"/>
        <v>0</v>
      </c>
      <c r="H4346" s="3">
        <v>46155.394502314812</v>
      </c>
      <c r="I4346">
        <v>68905432</v>
      </c>
      <c r="J4346" t="s">
        <v>2021</v>
      </c>
      <c r="K4346" t="s">
        <v>1968</v>
      </c>
      <c r="L4346" t="s">
        <v>1969</v>
      </c>
      <c r="M4346" t="s">
        <v>1970</v>
      </c>
      <c r="O4346">
        <v>365034070000</v>
      </c>
      <c r="P4346">
        <v>16018</v>
      </c>
      <c r="Q4346">
        <v>-4</v>
      </c>
      <c r="R4346">
        <v>1</v>
      </c>
      <c r="S4346">
        <v>68905432</v>
      </c>
      <c r="U4346" t="s">
        <v>2470</v>
      </c>
      <c r="W4346" t="s">
        <v>4057</v>
      </c>
      <c r="X4346">
        <v>365034070000</v>
      </c>
      <c r="Y4346" t="s">
        <v>65</v>
      </c>
      <c r="Z4346" t="s">
        <v>66</v>
      </c>
      <c r="AF4346" t="s">
        <v>1976</v>
      </c>
      <c r="AG4346" t="s">
        <v>1972</v>
      </c>
      <c r="AL4346">
        <v>5</v>
      </c>
      <c r="AN4346" t="s">
        <v>1974</v>
      </c>
      <c r="AO4346">
        <v>0</v>
      </c>
      <c r="AQ4346">
        <v>2258564</v>
      </c>
      <c r="AR4346" t="s">
        <v>4605</v>
      </c>
      <c r="AS4346" t="s">
        <v>5883</v>
      </c>
      <c r="AT4346" t="s">
        <v>2022</v>
      </c>
    </row>
    <row r="4347" spans="1:46" x14ac:dyDescent="0.25">
      <c r="A4347" t="str">
        <f>_xlfn.XLOOKUP(I4347,UTILIZADAS[Contacto1],UTILIZADAS[Source.Name],,0)</f>
        <v>Cobros Abril Canal Fijo</v>
      </c>
      <c r="B4347" s="18">
        <f>VLOOKUP(J4347,Ref!A:C,3,0)</f>
        <v>0</v>
      </c>
      <c r="C4347" s="18">
        <f>VLOOKUP(J4347,Ref!A:D,4,0)</f>
        <v>0</v>
      </c>
      <c r="D4347" s="18" t="str">
        <f t="shared" si="204"/>
        <v>13/may</v>
      </c>
      <c r="E4347" s="18">
        <f t="shared" si="205"/>
        <v>3</v>
      </c>
      <c r="F4347" s="18">
        <v>1</v>
      </c>
      <c r="G4347" s="18">
        <f t="shared" si="206"/>
        <v>0</v>
      </c>
      <c r="H4347" s="3">
        <v>46155.395370370374</v>
      </c>
      <c r="I4347">
        <v>68905432</v>
      </c>
      <c r="J4347">
        <v>6004</v>
      </c>
      <c r="K4347" t="s">
        <v>1983</v>
      </c>
      <c r="L4347" t="s">
        <v>1897</v>
      </c>
      <c r="M4347" t="s">
        <v>1970</v>
      </c>
      <c r="O4347">
        <v>353352650000</v>
      </c>
      <c r="P4347">
        <v>16018</v>
      </c>
      <c r="Q4347">
        <v>-4</v>
      </c>
      <c r="R4347">
        <v>1</v>
      </c>
      <c r="S4347">
        <v>68905432</v>
      </c>
      <c r="U4347" t="s">
        <v>579</v>
      </c>
      <c r="W4347" t="s">
        <v>580</v>
      </c>
      <c r="X4347">
        <v>353352650000</v>
      </c>
      <c r="Y4347" t="s">
        <v>65</v>
      </c>
      <c r="Z4347" t="s">
        <v>597</v>
      </c>
      <c r="AF4347" t="s">
        <v>1976</v>
      </c>
      <c r="AG4347" t="s">
        <v>1972</v>
      </c>
      <c r="AL4347">
        <v>141</v>
      </c>
      <c r="AM4347" t="s">
        <v>1979</v>
      </c>
      <c r="AN4347" t="s">
        <v>1987</v>
      </c>
      <c r="AO4347">
        <v>0</v>
      </c>
      <c r="AQ4347">
        <v>2258565</v>
      </c>
      <c r="AR4347" t="s">
        <v>4605</v>
      </c>
      <c r="AS4347" t="s">
        <v>5883</v>
      </c>
      <c r="AT4347" t="s">
        <v>1984</v>
      </c>
    </row>
    <row r="4348" spans="1:46" x14ac:dyDescent="0.25">
      <c r="A4348" t="str">
        <f>_xlfn.XLOOKUP(I4348,UTILIZADAS[Contacto1],UTILIZADAS[Source.Name],,0)</f>
        <v>Cobros Abril Canal Fijo</v>
      </c>
      <c r="B4348" s="18">
        <f>VLOOKUP(J4348,Ref!A:C,3,0)</f>
        <v>1</v>
      </c>
      <c r="C4348" s="18">
        <f>VLOOKUP(J4348,Ref!A:D,4,0)</f>
        <v>1</v>
      </c>
      <c r="D4348" s="18" t="str">
        <f t="shared" si="204"/>
        <v>15/may</v>
      </c>
      <c r="E4348" s="18">
        <f t="shared" si="205"/>
        <v>3</v>
      </c>
      <c r="F4348" s="18">
        <v>1</v>
      </c>
      <c r="G4348" s="18">
        <f t="shared" si="206"/>
        <v>1</v>
      </c>
      <c r="H4348" s="3">
        <v>46157.427222222221</v>
      </c>
      <c r="I4348">
        <v>68905432</v>
      </c>
      <c r="J4348">
        <v>6003</v>
      </c>
      <c r="K4348" t="s">
        <v>1983</v>
      </c>
      <c r="L4348" t="s">
        <v>1897</v>
      </c>
      <c r="M4348" t="s">
        <v>1970</v>
      </c>
      <c r="O4348">
        <v>365034070000</v>
      </c>
      <c r="P4348">
        <v>16018</v>
      </c>
      <c r="Q4348">
        <v>-4</v>
      </c>
      <c r="R4348">
        <v>1</v>
      </c>
      <c r="S4348">
        <v>68905432</v>
      </c>
      <c r="U4348" t="s">
        <v>2470</v>
      </c>
      <c r="W4348" t="s">
        <v>4057</v>
      </c>
      <c r="X4348">
        <v>365034070000</v>
      </c>
      <c r="Y4348" t="s">
        <v>65</v>
      </c>
      <c r="Z4348" t="s">
        <v>66</v>
      </c>
      <c r="AF4348" t="s">
        <v>1976</v>
      </c>
      <c r="AG4348" t="s">
        <v>1972</v>
      </c>
      <c r="AL4348">
        <v>59</v>
      </c>
      <c r="AM4348" t="s">
        <v>1979</v>
      </c>
      <c r="AN4348" t="s">
        <v>1987</v>
      </c>
      <c r="AO4348">
        <v>0</v>
      </c>
      <c r="AQ4348">
        <v>2258564</v>
      </c>
      <c r="AR4348" t="s">
        <v>4605</v>
      </c>
      <c r="AS4348" t="s">
        <v>5883</v>
      </c>
      <c r="AT4348" t="s">
        <v>1892</v>
      </c>
    </row>
    <row r="4349" spans="1:46" x14ac:dyDescent="0.25">
      <c r="A4349" t="str">
        <f>_xlfn.XLOOKUP(I4349,UTILIZADAS[Contacto1],UTILIZADAS[Source.Name],,0)</f>
        <v>Cobros Abril Canal Fijo</v>
      </c>
      <c r="B4349" s="18">
        <f>VLOOKUP(J4349,Ref!A:C,3,0)</f>
        <v>0</v>
      </c>
      <c r="C4349" s="18">
        <f>VLOOKUP(J4349,Ref!A:D,4,0)</f>
        <v>0</v>
      </c>
      <c r="D4349" s="18" t="str">
        <f t="shared" si="204"/>
        <v>13/may</v>
      </c>
      <c r="E4349" s="18">
        <f t="shared" si="205"/>
        <v>4</v>
      </c>
      <c r="F4349" s="18">
        <v>1</v>
      </c>
      <c r="G4349" s="18">
        <f t="shared" si="206"/>
        <v>0</v>
      </c>
      <c r="H4349" s="3">
        <v>46155.395462962966</v>
      </c>
      <c r="I4349">
        <v>68906543</v>
      </c>
      <c r="J4349" t="s">
        <v>2021</v>
      </c>
      <c r="K4349" t="s">
        <v>1968</v>
      </c>
      <c r="L4349" t="s">
        <v>1969</v>
      </c>
      <c r="M4349" t="s">
        <v>1970</v>
      </c>
      <c r="O4349">
        <v>369003370000</v>
      </c>
      <c r="P4349">
        <v>16018</v>
      </c>
      <c r="Q4349">
        <v>-4</v>
      </c>
      <c r="R4349">
        <v>1</v>
      </c>
      <c r="S4349">
        <v>68906543</v>
      </c>
      <c r="U4349" t="s">
        <v>5728</v>
      </c>
      <c r="W4349" t="s">
        <v>198</v>
      </c>
      <c r="X4349">
        <v>369003370000</v>
      </c>
      <c r="Y4349" t="s">
        <v>65</v>
      </c>
      <c r="Z4349" t="s">
        <v>66</v>
      </c>
      <c r="AF4349" t="s">
        <v>1976</v>
      </c>
      <c r="AG4349" t="s">
        <v>1972</v>
      </c>
      <c r="AL4349">
        <v>5</v>
      </c>
      <c r="AN4349" t="s">
        <v>1974</v>
      </c>
      <c r="AO4349">
        <v>0</v>
      </c>
      <c r="AQ4349">
        <v>2258566</v>
      </c>
      <c r="AR4349" t="s">
        <v>4605</v>
      </c>
      <c r="AS4349" t="s">
        <v>5883</v>
      </c>
      <c r="AT4349" t="s">
        <v>2022</v>
      </c>
    </row>
    <row r="4350" spans="1:46" x14ac:dyDescent="0.25">
      <c r="A4350" t="str">
        <f>_xlfn.XLOOKUP(I4350,UTILIZADAS[Contacto1],UTILIZADAS[Source.Name],,0)</f>
        <v>Cobros Abril Canal Fijo</v>
      </c>
      <c r="B4350" s="18">
        <f>VLOOKUP(J4350,Ref!A:C,3,0)</f>
        <v>0</v>
      </c>
      <c r="C4350" s="18">
        <f>VLOOKUP(J4350,Ref!A:D,4,0)</f>
        <v>0</v>
      </c>
      <c r="D4350" s="18" t="str">
        <f t="shared" si="204"/>
        <v>15/may</v>
      </c>
      <c r="E4350" s="18">
        <f t="shared" si="205"/>
        <v>4</v>
      </c>
      <c r="F4350" s="18">
        <v>1</v>
      </c>
      <c r="G4350" s="18">
        <f t="shared" si="206"/>
        <v>0</v>
      </c>
      <c r="H4350" s="3">
        <v>46157.427685185183</v>
      </c>
      <c r="I4350">
        <v>68906543</v>
      </c>
      <c r="J4350" t="s">
        <v>2021</v>
      </c>
      <c r="K4350" t="s">
        <v>1968</v>
      </c>
      <c r="L4350" t="s">
        <v>1969</v>
      </c>
      <c r="M4350" t="s">
        <v>1970</v>
      </c>
      <c r="O4350">
        <v>369003370000</v>
      </c>
      <c r="P4350">
        <v>16018</v>
      </c>
      <c r="Q4350">
        <v>-4</v>
      </c>
      <c r="R4350">
        <v>1</v>
      </c>
      <c r="S4350">
        <v>68906543</v>
      </c>
      <c r="U4350" t="s">
        <v>5728</v>
      </c>
      <c r="W4350" t="s">
        <v>198</v>
      </c>
      <c r="X4350">
        <v>369003370000</v>
      </c>
      <c r="Y4350" t="s">
        <v>65</v>
      </c>
      <c r="Z4350" t="s">
        <v>66</v>
      </c>
      <c r="AF4350" t="s">
        <v>1976</v>
      </c>
      <c r="AG4350" t="s">
        <v>1972</v>
      </c>
      <c r="AL4350">
        <v>5</v>
      </c>
      <c r="AN4350" t="s">
        <v>1974</v>
      </c>
      <c r="AO4350">
        <v>0</v>
      </c>
      <c r="AQ4350">
        <v>2258566</v>
      </c>
      <c r="AR4350" t="s">
        <v>4605</v>
      </c>
      <c r="AS4350" t="s">
        <v>5883</v>
      </c>
      <c r="AT4350" t="s">
        <v>2022</v>
      </c>
    </row>
    <row r="4351" spans="1:46" x14ac:dyDescent="0.25">
      <c r="A4351" t="str">
        <f>_xlfn.XLOOKUP(I4351,UTILIZADAS[Contacto1],UTILIZADAS[Source.Name],,0)</f>
        <v>Cobros Abril Canal Fijo</v>
      </c>
      <c r="B4351" s="18">
        <f>VLOOKUP(J4351,Ref!A:C,3,0)</f>
        <v>0</v>
      </c>
      <c r="C4351" s="18">
        <f>VLOOKUP(J4351,Ref!A:D,4,0)</f>
        <v>0</v>
      </c>
      <c r="D4351" s="18" t="str">
        <f t="shared" si="204"/>
        <v>19/may</v>
      </c>
      <c r="E4351" s="18">
        <f t="shared" si="205"/>
        <v>4</v>
      </c>
      <c r="F4351" s="18">
        <v>1</v>
      </c>
      <c r="G4351" s="18">
        <f t="shared" si="206"/>
        <v>0</v>
      </c>
      <c r="H4351" s="3">
        <v>46161.447442129633</v>
      </c>
      <c r="I4351">
        <v>68906543</v>
      </c>
      <c r="J4351" t="s">
        <v>2021</v>
      </c>
      <c r="K4351" t="s">
        <v>1968</v>
      </c>
      <c r="L4351" t="s">
        <v>1969</v>
      </c>
      <c r="M4351" t="s">
        <v>1970</v>
      </c>
      <c r="O4351">
        <v>369003370000</v>
      </c>
      <c r="P4351">
        <v>16018</v>
      </c>
      <c r="Q4351">
        <v>-4</v>
      </c>
      <c r="R4351">
        <v>1</v>
      </c>
      <c r="S4351">
        <v>68906543</v>
      </c>
      <c r="U4351" t="s">
        <v>5728</v>
      </c>
      <c r="W4351" t="s">
        <v>198</v>
      </c>
      <c r="X4351">
        <v>369003370000</v>
      </c>
      <c r="Y4351" t="s">
        <v>65</v>
      </c>
      <c r="Z4351" t="s">
        <v>66</v>
      </c>
      <c r="AF4351" t="s">
        <v>1976</v>
      </c>
      <c r="AG4351" t="s">
        <v>1972</v>
      </c>
      <c r="AL4351">
        <v>5</v>
      </c>
      <c r="AN4351" t="s">
        <v>1974</v>
      </c>
      <c r="AO4351">
        <v>0</v>
      </c>
      <c r="AQ4351">
        <v>2258566</v>
      </c>
      <c r="AR4351" t="s">
        <v>4605</v>
      </c>
      <c r="AS4351" t="s">
        <v>5883</v>
      </c>
      <c r="AT4351" t="s">
        <v>2022</v>
      </c>
    </row>
    <row r="4352" spans="1:46" x14ac:dyDescent="0.25">
      <c r="A4352" t="str">
        <f>_xlfn.XLOOKUP(I4352,UTILIZADAS[Contacto1],UTILIZADAS[Source.Name],,0)</f>
        <v>Cobros Abril Canal Fijo</v>
      </c>
      <c r="B4352" s="18">
        <f>VLOOKUP(J4352,Ref!A:C,3,0)</f>
        <v>1</v>
      </c>
      <c r="C4352" s="18">
        <f>VLOOKUP(J4352,Ref!A:D,4,0)</f>
        <v>1</v>
      </c>
      <c r="D4352" s="18" t="str">
        <f t="shared" si="204"/>
        <v>20/may</v>
      </c>
      <c r="E4352" s="18">
        <f t="shared" si="205"/>
        <v>4</v>
      </c>
      <c r="F4352" s="18">
        <v>1</v>
      </c>
      <c r="G4352" s="18">
        <f t="shared" si="206"/>
        <v>1</v>
      </c>
      <c r="H4352" s="3">
        <v>46162.654907407406</v>
      </c>
      <c r="I4352">
        <v>68906543</v>
      </c>
      <c r="J4352">
        <v>6003</v>
      </c>
      <c r="K4352" t="s">
        <v>1983</v>
      </c>
      <c r="L4352" t="s">
        <v>1897</v>
      </c>
      <c r="M4352" t="s">
        <v>1970</v>
      </c>
      <c r="O4352">
        <v>369003370000</v>
      </c>
      <c r="P4352">
        <v>16018</v>
      </c>
      <c r="Q4352">
        <v>-4</v>
      </c>
      <c r="R4352">
        <v>1</v>
      </c>
      <c r="S4352">
        <v>68906543</v>
      </c>
      <c r="U4352" t="s">
        <v>5728</v>
      </c>
      <c r="W4352" t="s">
        <v>198</v>
      </c>
      <c r="X4352">
        <v>369003370000</v>
      </c>
      <c r="Y4352" t="s">
        <v>65</v>
      </c>
      <c r="Z4352" t="s">
        <v>66</v>
      </c>
      <c r="AF4352" t="s">
        <v>1976</v>
      </c>
      <c r="AG4352" t="s">
        <v>1972</v>
      </c>
      <c r="AL4352">
        <v>124</v>
      </c>
      <c r="AM4352" t="s">
        <v>1979</v>
      </c>
      <c r="AN4352" t="s">
        <v>1987</v>
      </c>
      <c r="AO4352">
        <v>0</v>
      </c>
      <c r="AQ4352">
        <v>2258566</v>
      </c>
      <c r="AR4352" t="s">
        <v>4605</v>
      </c>
      <c r="AS4352" t="s">
        <v>5883</v>
      </c>
      <c r="AT4352" t="s">
        <v>1892</v>
      </c>
    </row>
    <row r="4353" spans="1:46" x14ac:dyDescent="0.25">
      <c r="A4353" t="str">
        <f>_xlfn.XLOOKUP(I4353,UTILIZADAS[Contacto1],UTILIZADAS[Source.Name],,0)</f>
        <v>Cobros Abril Canal Fijo</v>
      </c>
      <c r="B4353" s="18">
        <f>VLOOKUP(J4353,Ref!A:C,3,0)</f>
        <v>0</v>
      </c>
      <c r="C4353" s="18">
        <f>VLOOKUP(J4353,Ref!A:D,4,0)</f>
        <v>0</v>
      </c>
      <c r="D4353" s="18" t="str">
        <f t="shared" si="204"/>
        <v>13/may</v>
      </c>
      <c r="E4353" s="18">
        <f t="shared" si="205"/>
        <v>3</v>
      </c>
      <c r="F4353" s="18">
        <v>1</v>
      </c>
      <c r="G4353" s="18">
        <f t="shared" si="206"/>
        <v>0</v>
      </c>
      <c r="H4353" s="3">
        <v>46155.395601851851</v>
      </c>
      <c r="I4353">
        <v>68907654</v>
      </c>
      <c r="J4353" t="s">
        <v>2021</v>
      </c>
      <c r="K4353" t="s">
        <v>1968</v>
      </c>
      <c r="L4353" t="s">
        <v>1969</v>
      </c>
      <c r="M4353" t="s">
        <v>1970</v>
      </c>
      <c r="O4353">
        <v>361031490000</v>
      </c>
      <c r="P4353">
        <v>16018</v>
      </c>
      <c r="Q4353">
        <v>-4</v>
      </c>
      <c r="R4353">
        <v>1</v>
      </c>
      <c r="S4353">
        <v>68907654</v>
      </c>
      <c r="U4353" t="s">
        <v>2450</v>
      </c>
      <c r="W4353" t="s">
        <v>4029</v>
      </c>
      <c r="X4353">
        <v>361031490000</v>
      </c>
      <c r="Y4353" t="s">
        <v>65</v>
      </c>
      <c r="Z4353" t="s">
        <v>66</v>
      </c>
      <c r="AF4353" t="s">
        <v>1976</v>
      </c>
      <c r="AG4353" t="s">
        <v>1972</v>
      </c>
      <c r="AL4353">
        <v>5</v>
      </c>
      <c r="AN4353" t="s">
        <v>1974</v>
      </c>
      <c r="AO4353">
        <v>0</v>
      </c>
      <c r="AQ4353">
        <v>2258567</v>
      </c>
      <c r="AR4353" t="s">
        <v>4605</v>
      </c>
      <c r="AS4353" t="s">
        <v>5883</v>
      </c>
      <c r="AT4353" t="s">
        <v>2022</v>
      </c>
    </row>
    <row r="4354" spans="1:46" x14ac:dyDescent="0.25">
      <c r="A4354" t="str">
        <f>_xlfn.XLOOKUP(I4354,UTILIZADAS[Contacto1],UTILIZADAS[Source.Name],,0)</f>
        <v>Cobros Abril Canal Fijo</v>
      </c>
      <c r="B4354" s="18">
        <f>VLOOKUP(J4354,Ref!A:C,3,0)</f>
        <v>1</v>
      </c>
      <c r="C4354" s="18">
        <f>VLOOKUP(J4354,Ref!A:D,4,0)</f>
        <v>1</v>
      </c>
      <c r="D4354" s="18" t="str">
        <f t="shared" si="204"/>
        <v>15/may</v>
      </c>
      <c r="E4354" s="18">
        <f t="shared" si="205"/>
        <v>3</v>
      </c>
      <c r="F4354" s="18">
        <v>1</v>
      </c>
      <c r="G4354" s="18">
        <f t="shared" si="206"/>
        <v>0</v>
      </c>
      <c r="H4354" s="3">
        <v>46157.42827546296</v>
      </c>
      <c r="I4354">
        <v>68907654</v>
      </c>
      <c r="J4354">
        <v>6003</v>
      </c>
      <c r="K4354" t="s">
        <v>1983</v>
      </c>
      <c r="L4354" t="s">
        <v>1897</v>
      </c>
      <c r="M4354" t="s">
        <v>1970</v>
      </c>
      <c r="O4354">
        <v>361031490000</v>
      </c>
      <c r="P4354">
        <v>16018</v>
      </c>
      <c r="Q4354">
        <v>-4</v>
      </c>
      <c r="R4354">
        <v>1</v>
      </c>
      <c r="S4354">
        <v>68907654</v>
      </c>
      <c r="U4354" t="s">
        <v>2450</v>
      </c>
      <c r="W4354" t="s">
        <v>4029</v>
      </c>
      <c r="X4354">
        <v>361031490000</v>
      </c>
      <c r="Y4354" t="s">
        <v>65</v>
      </c>
      <c r="Z4354" t="s">
        <v>66</v>
      </c>
      <c r="AF4354" t="s">
        <v>1976</v>
      </c>
      <c r="AG4354" t="s">
        <v>1972</v>
      </c>
      <c r="AL4354">
        <v>103</v>
      </c>
      <c r="AM4354" t="s">
        <v>1979</v>
      </c>
      <c r="AN4354" t="s">
        <v>1987</v>
      </c>
      <c r="AO4354">
        <v>0</v>
      </c>
      <c r="AQ4354">
        <v>2258567</v>
      </c>
      <c r="AR4354" t="s">
        <v>4605</v>
      </c>
      <c r="AS4354" t="s">
        <v>5883</v>
      </c>
      <c r="AT4354" t="s">
        <v>1892</v>
      </c>
    </row>
    <row r="4355" spans="1:46" x14ac:dyDescent="0.25">
      <c r="A4355" t="str">
        <f>_xlfn.XLOOKUP(I4355,UTILIZADAS[Contacto1],UTILIZADAS[Source.Name],,0)</f>
        <v>Cobros Abril Canal Fijo</v>
      </c>
      <c r="B4355" s="18">
        <f>VLOOKUP(J4355,Ref!A:C,3,0)</f>
        <v>1</v>
      </c>
      <c r="C4355" s="18">
        <f>VLOOKUP(J4355,Ref!A:D,4,0)</f>
        <v>1</v>
      </c>
      <c r="D4355" s="18" t="str">
        <f t="shared" si="204"/>
        <v>19/may</v>
      </c>
      <c r="E4355" s="18">
        <f t="shared" si="205"/>
        <v>3</v>
      </c>
      <c r="F4355" s="18">
        <v>1</v>
      </c>
      <c r="G4355" s="18">
        <f t="shared" si="206"/>
        <v>1</v>
      </c>
      <c r="H4355" s="3">
        <v>46161.598726851851</v>
      </c>
      <c r="I4355">
        <v>68907654</v>
      </c>
      <c r="J4355">
        <v>6007</v>
      </c>
      <c r="K4355" t="s">
        <v>1983</v>
      </c>
      <c r="L4355" t="s">
        <v>1897</v>
      </c>
      <c r="M4355" t="s">
        <v>1970</v>
      </c>
      <c r="O4355">
        <v>361031490000</v>
      </c>
      <c r="P4355">
        <v>16018</v>
      </c>
      <c r="Q4355">
        <v>-4</v>
      </c>
      <c r="R4355">
        <v>1</v>
      </c>
      <c r="S4355">
        <v>68907654</v>
      </c>
      <c r="U4355" t="s">
        <v>2450</v>
      </c>
      <c r="W4355" t="s">
        <v>4029</v>
      </c>
      <c r="X4355">
        <v>361031490000</v>
      </c>
      <c r="Y4355" t="s">
        <v>65</v>
      </c>
      <c r="Z4355" t="s">
        <v>66</v>
      </c>
      <c r="AF4355" t="s">
        <v>1976</v>
      </c>
      <c r="AG4355" t="s">
        <v>1972</v>
      </c>
      <c r="AL4355">
        <v>16</v>
      </c>
      <c r="AM4355" t="s">
        <v>1979</v>
      </c>
      <c r="AN4355" t="s">
        <v>1977</v>
      </c>
      <c r="AO4355">
        <v>0</v>
      </c>
      <c r="AQ4355">
        <v>2258567</v>
      </c>
      <c r="AR4355" t="s">
        <v>4605</v>
      </c>
      <c r="AS4355" t="s">
        <v>5883</v>
      </c>
      <c r="AT4355" t="s">
        <v>1898</v>
      </c>
    </row>
    <row r="4356" spans="1:46" x14ac:dyDescent="0.25">
      <c r="A4356" t="str">
        <f>_xlfn.XLOOKUP(I4356,UTILIZADAS[Contacto1],UTILIZADAS[Source.Name],,0)</f>
        <v>Cobros Abril Canal Fijo</v>
      </c>
      <c r="B4356" s="18">
        <f>VLOOKUP(J4356,Ref!A:C,3,0)</f>
        <v>0</v>
      </c>
      <c r="C4356" s="18">
        <f>VLOOKUP(J4356,Ref!A:D,4,0)</f>
        <v>0</v>
      </c>
      <c r="D4356" s="18" t="str">
        <f t="shared" si="204"/>
        <v>04/may</v>
      </c>
      <c r="E4356" s="18">
        <f t="shared" si="205"/>
        <v>3</v>
      </c>
      <c r="F4356" s="18">
        <v>1</v>
      </c>
      <c r="G4356" s="18">
        <f t="shared" si="206"/>
        <v>0</v>
      </c>
      <c r="H4356" s="3">
        <v>46146.608541666668</v>
      </c>
      <c r="I4356">
        <v>68911386</v>
      </c>
      <c r="J4356" t="s">
        <v>2021</v>
      </c>
      <c r="K4356" t="s">
        <v>1968</v>
      </c>
      <c r="L4356" t="s">
        <v>1969</v>
      </c>
      <c r="M4356" t="s">
        <v>1970</v>
      </c>
      <c r="O4356">
        <v>256046840000</v>
      </c>
      <c r="P4356">
        <v>16017</v>
      </c>
      <c r="Q4356">
        <v>-4</v>
      </c>
      <c r="R4356">
        <v>1</v>
      </c>
      <c r="S4356">
        <v>68911386</v>
      </c>
      <c r="U4356" t="s">
        <v>509</v>
      </c>
      <c r="W4356" t="s">
        <v>510</v>
      </c>
      <c r="X4356" t="s">
        <v>2551</v>
      </c>
      <c r="Y4356" t="s">
        <v>65</v>
      </c>
      <c r="Z4356">
        <v>256046840000</v>
      </c>
      <c r="AG4356" t="s">
        <v>1972</v>
      </c>
      <c r="AI4356" t="s">
        <v>3644</v>
      </c>
      <c r="AL4356">
        <v>5</v>
      </c>
      <c r="AN4356" t="s">
        <v>1974</v>
      </c>
      <c r="AO4356">
        <v>0</v>
      </c>
      <c r="AQ4356">
        <v>2252740</v>
      </c>
      <c r="AR4356" t="s">
        <v>2241</v>
      </c>
      <c r="AS4356" t="s">
        <v>4163</v>
      </c>
      <c r="AT4356" t="s">
        <v>2022</v>
      </c>
    </row>
    <row r="4357" spans="1:46" x14ac:dyDescent="0.25">
      <c r="A4357" t="str">
        <f>_xlfn.XLOOKUP(I4357,UTILIZADAS[Contacto1],UTILIZADAS[Source.Name],,0)</f>
        <v>Cobros Abril Canal Fijo</v>
      </c>
      <c r="B4357" s="18">
        <f>VLOOKUP(J4357,Ref!A:C,3,0)</f>
        <v>0</v>
      </c>
      <c r="C4357" s="18">
        <f>VLOOKUP(J4357,Ref!A:D,4,0)</f>
        <v>0</v>
      </c>
      <c r="D4357" s="18" t="str">
        <f t="shared" si="204"/>
        <v>06/may</v>
      </c>
      <c r="E4357" s="18">
        <f t="shared" si="205"/>
        <v>3</v>
      </c>
      <c r="F4357" s="18">
        <v>1</v>
      </c>
      <c r="G4357" s="18">
        <f t="shared" si="206"/>
        <v>0</v>
      </c>
      <c r="H4357" s="3">
        <v>46148.602083333331</v>
      </c>
      <c r="I4357">
        <v>68911386</v>
      </c>
      <c r="J4357" t="s">
        <v>2021</v>
      </c>
      <c r="K4357" t="s">
        <v>1968</v>
      </c>
      <c r="L4357" t="s">
        <v>1969</v>
      </c>
      <c r="M4357" t="s">
        <v>1970</v>
      </c>
      <c r="O4357">
        <v>256046840000</v>
      </c>
      <c r="P4357">
        <v>16017</v>
      </c>
      <c r="Q4357">
        <v>-4</v>
      </c>
      <c r="R4357">
        <v>1</v>
      </c>
      <c r="S4357">
        <v>68911386</v>
      </c>
      <c r="U4357" t="s">
        <v>509</v>
      </c>
      <c r="W4357" t="s">
        <v>510</v>
      </c>
      <c r="X4357" t="s">
        <v>2551</v>
      </c>
      <c r="Y4357" t="s">
        <v>65</v>
      </c>
      <c r="Z4357">
        <v>256046840000</v>
      </c>
      <c r="AG4357" t="s">
        <v>1972</v>
      </c>
      <c r="AI4357" t="s">
        <v>3644</v>
      </c>
      <c r="AL4357">
        <v>5</v>
      </c>
      <c r="AN4357" t="s">
        <v>1974</v>
      </c>
      <c r="AO4357">
        <v>0</v>
      </c>
      <c r="AQ4357">
        <v>2252740</v>
      </c>
      <c r="AR4357" t="s">
        <v>2241</v>
      </c>
      <c r="AS4357" t="s">
        <v>4163</v>
      </c>
      <c r="AT4357" t="s">
        <v>2022</v>
      </c>
    </row>
    <row r="4358" spans="1:46" x14ac:dyDescent="0.25">
      <c r="A4358" t="str">
        <f>_xlfn.XLOOKUP(I4358,UTILIZADAS[Contacto1],UTILIZADAS[Source.Name],,0)</f>
        <v>Cobros Abril Canal Fijo</v>
      </c>
      <c r="B4358" s="18">
        <f>VLOOKUP(J4358,Ref!A:C,3,0)</f>
        <v>0</v>
      </c>
      <c r="C4358" s="18">
        <f>VLOOKUP(J4358,Ref!A:D,4,0)</f>
        <v>0</v>
      </c>
      <c r="D4358" s="18" t="str">
        <f t="shared" si="204"/>
        <v>09/may</v>
      </c>
      <c r="E4358" s="18">
        <f t="shared" si="205"/>
        <v>3</v>
      </c>
      <c r="F4358" s="18">
        <v>1</v>
      </c>
      <c r="G4358" s="18">
        <f t="shared" si="206"/>
        <v>1</v>
      </c>
      <c r="H4358" s="3">
        <v>46151.381979166668</v>
      </c>
      <c r="I4358">
        <v>68911386</v>
      </c>
      <c r="J4358" t="s">
        <v>2021</v>
      </c>
      <c r="K4358" t="s">
        <v>1968</v>
      </c>
      <c r="L4358" t="s">
        <v>1969</v>
      </c>
      <c r="M4358" t="s">
        <v>1970</v>
      </c>
      <c r="O4358">
        <v>256046840000</v>
      </c>
      <c r="P4358">
        <v>16017</v>
      </c>
      <c r="Q4358">
        <v>-4</v>
      </c>
      <c r="R4358">
        <v>1</v>
      </c>
      <c r="S4358">
        <v>68911386</v>
      </c>
      <c r="U4358" t="s">
        <v>509</v>
      </c>
      <c r="W4358" t="s">
        <v>510</v>
      </c>
      <c r="X4358" t="s">
        <v>2551</v>
      </c>
      <c r="Y4358" t="s">
        <v>65</v>
      </c>
      <c r="Z4358">
        <v>256046840000</v>
      </c>
      <c r="AG4358" t="s">
        <v>1972</v>
      </c>
      <c r="AI4358" t="s">
        <v>3644</v>
      </c>
      <c r="AL4358">
        <v>5</v>
      </c>
      <c r="AN4358" t="s">
        <v>1974</v>
      </c>
      <c r="AO4358">
        <v>0</v>
      </c>
      <c r="AQ4358">
        <v>2252740</v>
      </c>
      <c r="AR4358" t="s">
        <v>2241</v>
      </c>
      <c r="AS4358" t="s">
        <v>4163</v>
      </c>
      <c r="AT4358" t="s">
        <v>2022</v>
      </c>
    </row>
    <row r="4359" spans="1:46" x14ac:dyDescent="0.25">
      <c r="A4359" t="str">
        <f>_xlfn.XLOOKUP(I4359,UTILIZADAS[Contacto1],UTILIZADAS[Source.Name],,0)</f>
        <v>Cobros Abril Canal Fijo</v>
      </c>
      <c r="B4359" s="18">
        <f>VLOOKUP(J4359,Ref!A:C,3,0)</f>
        <v>0</v>
      </c>
      <c r="C4359" s="18">
        <f>VLOOKUP(J4359,Ref!A:D,4,0)</f>
        <v>0</v>
      </c>
      <c r="D4359" s="18" t="str">
        <f t="shared" si="204"/>
        <v>13/may</v>
      </c>
      <c r="E4359" s="18">
        <f t="shared" si="205"/>
        <v>3</v>
      </c>
      <c r="F4359" s="18">
        <v>1</v>
      </c>
      <c r="G4359" s="18">
        <f t="shared" si="206"/>
        <v>0</v>
      </c>
      <c r="H4359" s="3">
        <v>46155.395972222221</v>
      </c>
      <c r="I4359">
        <v>68926032</v>
      </c>
      <c r="J4359" t="s">
        <v>2021</v>
      </c>
      <c r="K4359" t="s">
        <v>1968</v>
      </c>
      <c r="L4359" t="s">
        <v>1969</v>
      </c>
      <c r="M4359" t="s">
        <v>1970</v>
      </c>
      <c r="O4359">
        <v>367018910000</v>
      </c>
      <c r="P4359">
        <v>16018</v>
      </c>
      <c r="Q4359">
        <v>-4</v>
      </c>
      <c r="R4359">
        <v>1</v>
      </c>
      <c r="S4359">
        <v>68926032</v>
      </c>
      <c r="U4359" t="s">
        <v>2348</v>
      </c>
      <c r="W4359" t="s">
        <v>3906</v>
      </c>
      <c r="X4359">
        <v>367018910000</v>
      </c>
      <c r="Y4359" t="s">
        <v>65</v>
      </c>
      <c r="Z4359" t="s">
        <v>4619</v>
      </c>
      <c r="AF4359" t="s">
        <v>1976</v>
      </c>
      <c r="AG4359" t="s">
        <v>1972</v>
      </c>
      <c r="AL4359">
        <v>5</v>
      </c>
      <c r="AN4359" t="s">
        <v>1974</v>
      </c>
      <c r="AO4359">
        <v>0</v>
      </c>
      <c r="AQ4359">
        <v>2258568</v>
      </c>
      <c r="AR4359" t="s">
        <v>4605</v>
      </c>
      <c r="AS4359" t="s">
        <v>5883</v>
      </c>
      <c r="AT4359" t="s">
        <v>2022</v>
      </c>
    </row>
    <row r="4360" spans="1:46" x14ac:dyDescent="0.25">
      <c r="A4360" t="str">
        <f>_xlfn.XLOOKUP(I4360,UTILIZADAS[Contacto1],UTILIZADAS[Source.Name],,0)</f>
        <v>Cobros Abril Canal Fijo</v>
      </c>
      <c r="B4360" s="18">
        <f>VLOOKUP(J4360,Ref!A:C,3,0)</f>
        <v>0</v>
      </c>
      <c r="C4360" s="18">
        <f>VLOOKUP(J4360,Ref!A:D,4,0)</f>
        <v>0</v>
      </c>
      <c r="D4360" s="18" t="str">
        <f t="shared" si="204"/>
        <v>15/may</v>
      </c>
      <c r="E4360" s="18">
        <f t="shared" si="205"/>
        <v>3</v>
      </c>
      <c r="F4360" s="18">
        <v>1</v>
      </c>
      <c r="G4360" s="18">
        <f t="shared" si="206"/>
        <v>0</v>
      </c>
      <c r="H4360" s="3">
        <v>46157.429108796299</v>
      </c>
      <c r="I4360">
        <v>68926032</v>
      </c>
      <c r="J4360" t="s">
        <v>2021</v>
      </c>
      <c r="K4360" t="s">
        <v>1968</v>
      </c>
      <c r="L4360" t="s">
        <v>1969</v>
      </c>
      <c r="M4360" t="s">
        <v>1970</v>
      </c>
      <c r="O4360">
        <v>367018910000</v>
      </c>
      <c r="P4360">
        <v>16018</v>
      </c>
      <c r="Q4360">
        <v>-4</v>
      </c>
      <c r="R4360">
        <v>1</v>
      </c>
      <c r="S4360">
        <v>68926032</v>
      </c>
      <c r="U4360" t="s">
        <v>2348</v>
      </c>
      <c r="W4360" t="s">
        <v>3906</v>
      </c>
      <c r="X4360">
        <v>367018910000</v>
      </c>
      <c r="Y4360" t="s">
        <v>65</v>
      </c>
      <c r="Z4360" t="s">
        <v>4619</v>
      </c>
      <c r="AF4360" t="s">
        <v>1976</v>
      </c>
      <c r="AG4360" t="s">
        <v>1972</v>
      </c>
      <c r="AL4360">
        <v>5</v>
      </c>
      <c r="AN4360" t="s">
        <v>1974</v>
      </c>
      <c r="AO4360">
        <v>0</v>
      </c>
      <c r="AQ4360">
        <v>2258568</v>
      </c>
      <c r="AR4360" t="s">
        <v>4605</v>
      </c>
      <c r="AS4360" t="s">
        <v>5883</v>
      </c>
      <c r="AT4360" t="s">
        <v>2022</v>
      </c>
    </row>
    <row r="4361" spans="1:46" x14ac:dyDescent="0.25">
      <c r="A4361" t="str">
        <f>_xlfn.XLOOKUP(I4361,UTILIZADAS[Contacto1],UTILIZADAS[Source.Name],,0)</f>
        <v>Cobros Abril Canal Fijo</v>
      </c>
      <c r="B4361" s="18">
        <f>VLOOKUP(J4361,Ref!A:C,3,0)</f>
        <v>1</v>
      </c>
      <c r="C4361" s="18">
        <f>VLOOKUP(J4361,Ref!A:D,4,0)</f>
        <v>1</v>
      </c>
      <c r="D4361" s="18" t="str">
        <f t="shared" si="204"/>
        <v>19/may</v>
      </c>
      <c r="E4361" s="18">
        <f t="shared" si="205"/>
        <v>3</v>
      </c>
      <c r="F4361" s="18">
        <v>1</v>
      </c>
      <c r="G4361" s="18">
        <f t="shared" si="206"/>
        <v>1</v>
      </c>
      <c r="H4361" s="3">
        <v>46161.447372685187</v>
      </c>
      <c r="I4361">
        <v>68926032</v>
      </c>
      <c r="J4361">
        <v>6002</v>
      </c>
      <c r="K4361" t="s">
        <v>1983</v>
      </c>
      <c r="L4361" t="s">
        <v>1897</v>
      </c>
      <c r="M4361" t="s">
        <v>1970</v>
      </c>
      <c r="O4361">
        <v>367018910000</v>
      </c>
      <c r="P4361">
        <v>16018</v>
      </c>
      <c r="Q4361">
        <v>-4</v>
      </c>
      <c r="R4361">
        <v>1</v>
      </c>
      <c r="S4361">
        <v>68926032</v>
      </c>
      <c r="U4361" t="s">
        <v>2348</v>
      </c>
      <c r="W4361" t="s">
        <v>3906</v>
      </c>
      <c r="X4361">
        <v>367018910000</v>
      </c>
      <c r="Y4361" t="s">
        <v>65</v>
      </c>
      <c r="Z4361" t="s">
        <v>4619</v>
      </c>
      <c r="AF4361" t="s">
        <v>1976</v>
      </c>
      <c r="AG4361" t="s">
        <v>1972</v>
      </c>
      <c r="AL4361">
        <v>217</v>
      </c>
      <c r="AM4361" t="s">
        <v>1979</v>
      </c>
      <c r="AN4361" t="s">
        <v>1987</v>
      </c>
      <c r="AO4361">
        <v>0</v>
      </c>
      <c r="AQ4361">
        <v>2258568</v>
      </c>
      <c r="AR4361" t="s">
        <v>4605</v>
      </c>
      <c r="AS4361" t="s">
        <v>5883</v>
      </c>
      <c r="AT4361" t="s">
        <v>1888</v>
      </c>
    </row>
    <row r="4362" spans="1:46" x14ac:dyDescent="0.25">
      <c r="A4362" t="str">
        <f>_xlfn.XLOOKUP(I4362,UTILIZADAS[Contacto1],UTILIZADAS[Source.Name],,0)</f>
        <v>Cobros Mayo</v>
      </c>
      <c r="B4362" s="18">
        <f>VLOOKUP(J4362,Ref!A:C,3,0)</f>
        <v>0</v>
      </c>
      <c r="C4362" s="18">
        <f>VLOOKUP(J4362,Ref!A:D,4,0)</f>
        <v>0</v>
      </c>
      <c r="D4362" s="18" t="str">
        <f t="shared" si="204"/>
        <v>13/may</v>
      </c>
      <c r="E4362" s="18">
        <f t="shared" si="205"/>
        <v>6</v>
      </c>
      <c r="F4362" s="18">
        <v>1</v>
      </c>
      <c r="G4362" s="18">
        <f t="shared" si="206"/>
        <v>0</v>
      </c>
      <c r="H4362" s="3">
        <v>46155.396261574075</v>
      </c>
      <c r="I4362">
        <v>68926334</v>
      </c>
      <c r="J4362" t="s">
        <v>2021</v>
      </c>
      <c r="K4362" t="s">
        <v>1968</v>
      </c>
      <c r="L4362" t="s">
        <v>1969</v>
      </c>
      <c r="M4362" t="s">
        <v>1970</v>
      </c>
      <c r="O4362">
        <v>361046610000</v>
      </c>
      <c r="P4362">
        <v>16018</v>
      </c>
      <c r="Q4362">
        <v>-4</v>
      </c>
      <c r="R4362">
        <v>1</v>
      </c>
      <c r="S4362">
        <v>68926334</v>
      </c>
      <c r="U4362" t="s">
        <v>6241</v>
      </c>
      <c r="W4362" t="s">
        <v>5538</v>
      </c>
      <c r="X4362">
        <v>361046610000</v>
      </c>
      <c r="Y4362" t="s">
        <v>65</v>
      </c>
      <c r="Z4362" t="s">
        <v>66</v>
      </c>
      <c r="AG4362" t="s">
        <v>1972</v>
      </c>
      <c r="AL4362">
        <v>5</v>
      </c>
      <c r="AN4362" t="s">
        <v>1974</v>
      </c>
      <c r="AO4362">
        <v>0</v>
      </c>
      <c r="AQ4362">
        <v>2258569</v>
      </c>
      <c r="AR4362" t="s">
        <v>4605</v>
      </c>
      <c r="AS4362" t="s">
        <v>5883</v>
      </c>
      <c r="AT4362" t="s">
        <v>2022</v>
      </c>
    </row>
    <row r="4363" spans="1:46" x14ac:dyDescent="0.25">
      <c r="A4363" t="str">
        <f>_xlfn.XLOOKUP(I4363,UTILIZADAS[Contacto1],UTILIZADAS[Source.Name],,0)</f>
        <v>Cobros Mayo</v>
      </c>
      <c r="B4363" s="18">
        <f>VLOOKUP(J4363,Ref!A:C,3,0)</f>
        <v>0</v>
      </c>
      <c r="C4363" s="18">
        <f>VLOOKUP(J4363,Ref!A:D,4,0)</f>
        <v>0</v>
      </c>
      <c r="D4363" s="18" t="str">
        <f t="shared" si="204"/>
        <v>15/may</v>
      </c>
      <c r="E4363" s="18">
        <f t="shared" si="205"/>
        <v>6</v>
      </c>
      <c r="F4363" s="18">
        <v>1</v>
      </c>
      <c r="G4363" s="18">
        <f t="shared" si="206"/>
        <v>0</v>
      </c>
      <c r="H4363" s="3">
        <v>46157.429756944446</v>
      </c>
      <c r="I4363">
        <v>68926334</v>
      </c>
      <c r="J4363" t="s">
        <v>2021</v>
      </c>
      <c r="K4363" t="s">
        <v>1968</v>
      </c>
      <c r="L4363" t="s">
        <v>1969</v>
      </c>
      <c r="M4363" t="s">
        <v>1970</v>
      </c>
      <c r="O4363">
        <v>361046610000</v>
      </c>
      <c r="P4363">
        <v>16018</v>
      </c>
      <c r="Q4363">
        <v>-4</v>
      </c>
      <c r="R4363">
        <v>1</v>
      </c>
      <c r="S4363">
        <v>68926334</v>
      </c>
      <c r="U4363" t="s">
        <v>6241</v>
      </c>
      <c r="W4363" t="s">
        <v>5538</v>
      </c>
      <c r="X4363">
        <v>361046610000</v>
      </c>
      <c r="Y4363" t="s">
        <v>65</v>
      </c>
      <c r="Z4363" t="s">
        <v>66</v>
      </c>
      <c r="AG4363" t="s">
        <v>1972</v>
      </c>
      <c r="AL4363">
        <v>5</v>
      </c>
      <c r="AN4363" t="s">
        <v>1974</v>
      </c>
      <c r="AO4363">
        <v>0</v>
      </c>
      <c r="AQ4363">
        <v>2258569</v>
      </c>
      <c r="AR4363" t="s">
        <v>4605</v>
      </c>
      <c r="AS4363" t="s">
        <v>5883</v>
      </c>
      <c r="AT4363" t="s">
        <v>2022</v>
      </c>
    </row>
    <row r="4364" spans="1:46" x14ac:dyDescent="0.25">
      <c r="A4364" t="str">
        <f>_xlfn.XLOOKUP(I4364,UTILIZADAS[Contacto1],UTILIZADAS[Source.Name],,0)</f>
        <v>Cobros Mayo</v>
      </c>
      <c r="B4364" s="18">
        <f>VLOOKUP(J4364,Ref!A:C,3,0)</f>
        <v>0</v>
      </c>
      <c r="C4364" s="18">
        <f>VLOOKUP(J4364,Ref!A:D,4,0)</f>
        <v>0</v>
      </c>
      <c r="D4364" s="18" t="str">
        <f t="shared" si="204"/>
        <v>19/may</v>
      </c>
      <c r="E4364" s="18">
        <f t="shared" si="205"/>
        <v>6</v>
      </c>
      <c r="F4364" s="18">
        <v>1</v>
      </c>
      <c r="G4364" s="18">
        <f t="shared" si="206"/>
        <v>0</v>
      </c>
      <c r="H4364" s="3">
        <v>46161.447777777779</v>
      </c>
      <c r="I4364">
        <v>68926334</v>
      </c>
      <c r="J4364" t="s">
        <v>2021</v>
      </c>
      <c r="K4364" t="s">
        <v>1968</v>
      </c>
      <c r="L4364" t="s">
        <v>1969</v>
      </c>
      <c r="M4364" t="s">
        <v>1970</v>
      </c>
      <c r="O4364">
        <v>361046610000</v>
      </c>
      <c r="P4364">
        <v>16018</v>
      </c>
      <c r="Q4364">
        <v>-4</v>
      </c>
      <c r="R4364">
        <v>1</v>
      </c>
      <c r="S4364">
        <v>68926334</v>
      </c>
      <c r="U4364" t="s">
        <v>6241</v>
      </c>
      <c r="W4364" t="s">
        <v>5538</v>
      </c>
      <c r="X4364">
        <v>361046610000</v>
      </c>
      <c r="Y4364" t="s">
        <v>65</v>
      </c>
      <c r="Z4364" t="s">
        <v>66</v>
      </c>
      <c r="AG4364" t="s">
        <v>1972</v>
      </c>
      <c r="AL4364">
        <v>5</v>
      </c>
      <c r="AN4364" t="s">
        <v>1974</v>
      </c>
      <c r="AO4364">
        <v>0</v>
      </c>
      <c r="AQ4364">
        <v>2258569</v>
      </c>
      <c r="AR4364" t="s">
        <v>4605</v>
      </c>
      <c r="AS4364" t="s">
        <v>5883</v>
      </c>
      <c r="AT4364" t="s">
        <v>2022</v>
      </c>
    </row>
    <row r="4365" spans="1:46" x14ac:dyDescent="0.25">
      <c r="A4365" t="str">
        <f>_xlfn.XLOOKUP(I4365,UTILIZADAS[Contacto1],UTILIZADAS[Source.Name],,0)</f>
        <v>Cobros Mayo</v>
      </c>
      <c r="B4365" s="18">
        <f>VLOOKUP(J4365,Ref!A:C,3,0)</f>
        <v>0</v>
      </c>
      <c r="C4365" s="18">
        <f>VLOOKUP(J4365,Ref!A:D,4,0)</f>
        <v>0</v>
      </c>
      <c r="D4365" s="18" t="str">
        <f t="shared" si="204"/>
        <v>20/may</v>
      </c>
      <c r="E4365" s="18">
        <f t="shared" si="205"/>
        <v>6</v>
      </c>
      <c r="F4365" s="18">
        <v>1</v>
      </c>
      <c r="G4365" s="18">
        <f t="shared" si="206"/>
        <v>0</v>
      </c>
      <c r="H4365" s="3">
        <v>46162.654953703706</v>
      </c>
      <c r="I4365">
        <v>68926334</v>
      </c>
      <c r="J4365" t="s">
        <v>2021</v>
      </c>
      <c r="K4365" t="s">
        <v>1968</v>
      </c>
      <c r="L4365" t="s">
        <v>1969</v>
      </c>
      <c r="M4365" t="s">
        <v>1970</v>
      </c>
      <c r="O4365">
        <v>361046610000</v>
      </c>
      <c r="P4365">
        <v>16018</v>
      </c>
      <c r="Q4365">
        <v>-4</v>
      </c>
      <c r="R4365">
        <v>1</v>
      </c>
      <c r="S4365">
        <v>68926334</v>
      </c>
      <c r="U4365" t="s">
        <v>6241</v>
      </c>
      <c r="W4365" t="s">
        <v>5538</v>
      </c>
      <c r="X4365">
        <v>361046610000</v>
      </c>
      <c r="Y4365" t="s">
        <v>65</v>
      </c>
      <c r="Z4365" t="s">
        <v>66</v>
      </c>
      <c r="AG4365" t="s">
        <v>1972</v>
      </c>
      <c r="AL4365">
        <v>5</v>
      </c>
      <c r="AN4365" t="s">
        <v>1974</v>
      </c>
      <c r="AO4365">
        <v>0</v>
      </c>
      <c r="AQ4365">
        <v>2258569</v>
      </c>
      <c r="AR4365" t="s">
        <v>4605</v>
      </c>
      <c r="AS4365" t="s">
        <v>5883</v>
      </c>
      <c r="AT4365" t="s">
        <v>2022</v>
      </c>
    </row>
    <row r="4366" spans="1:46" x14ac:dyDescent="0.25">
      <c r="A4366" t="str">
        <f>_xlfn.XLOOKUP(I4366,UTILIZADAS[Contacto1],UTILIZADAS[Source.Name],,0)</f>
        <v>Cobros Mayo</v>
      </c>
      <c r="B4366" s="18">
        <f>VLOOKUP(J4366,Ref!A:C,3,0)</f>
        <v>0</v>
      </c>
      <c r="C4366" s="18">
        <f>VLOOKUP(J4366,Ref!A:D,4,0)</f>
        <v>0</v>
      </c>
      <c r="D4366" s="18" t="str">
        <f t="shared" si="204"/>
        <v>21/may</v>
      </c>
      <c r="E4366" s="18">
        <f t="shared" si="205"/>
        <v>6</v>
      </c>
      <c r="F4366" s="18">
        <v>1</v>
      </c>
      <c r="G4366" s="18">
        <f t="shared" si="206"/>
        <v>0</v>
      </c>
      <c r="H4366" s="3">
        <v>46163.642256944448</v>
      </c>
      <c r="I4366">
        <v>68926334</v>
      </c>
      <c r="J4366" t="s">
        <v>2021</v>
      </c>
      <c r="K4366" t="s">
        <v>1968</v>
      </c>
      <c r="L4366" t="s">
        <v>1969</v>
      </c>
      <c r="M4366" t="s">
        <v>1970</v>
      </c>
      <c r="O4366">
        <v>361046610000</v>
      </c>
      <c r="P4366">
        <v>16018</v>
      </c>
      <c r="Q4366">
        <v>-4</v>
      </c>
      <c r="R4366">
        <v>1</v>
      </c>
      <c r="S4366">
        <v>68926334</v>
      </c>
      <c r="U4366" t="s">
        <v>6241</v>
      </c>
      <c r="W4366" t="s">
        <v>5538</v>
      </c>
      <c r="X4366">
        <v>361046610000</v>
      </c>
      <c r="Y4366" t="s">
        <v>65</v>
      </c>
      <c r="Z4366" t="s">
        <v>66</v>
      </c>
      <c r="AG4366" t="s">
        <v>1972</v>
      </c>
      <c r="AL4366">
        <v>5</v>
      </c>
      <c r="AN4366" t="s">
        <v>1974</v>
      </c>
      <c r="AO4366">
        <v>0</v>
      </c>
      <c r="AQ4366">
        <v>2258569</v>
      </c>
      <c r="AR4366" t="s">
        <v>4605</v>
      </c>
      <c r="AS4366" t="s">
        <v>5883</v>
      </c>
      <c r="AT4366" t="s">
        <v>2022</v>
      </c>
    </row>
    <row r="4367" spans="1:46" x14ac:dyDescent="0.25">
      <c r="A4367" t="str">
        <f>_xlfn.XLOOKUP(I4367,UTILIZADAS[Contacto1],UTILIZADAS[Source.Name],,0)</f>
        <v>Cobros Mayo</v>
      </c>
      <c r="B4367" s="18">
        <f>VLOOKUP(J4367,Ref!A:C,3,0)</f>
        <v>0</v>
      </c>
      <c r="C4367" s="18">
        <f>VLOOKUP(J4367,Ref!A:D,4,0)</f>
        <v>0</v>
      </c>
      <c r="D4367" s="18" t="str">
        <f t="shared" si="204"/>
        <v>22/may</v>
      </c>
      <c r="E4367" s="18">
        <f t="shared" si="205"/>
        <v>6</v>
      </c>
      <c r="F4367" s="18">
        <v>1</v>
      </c>
      <c r="G4367" s="18">
        <f t="shared" si="206"/>
        <v>1</v>
      </c>
      <c r="H4367" s="3">
        <v>46164.477824074071</v>
      </c>
      <c r="I4367">
        <v>68926334</v>
      </c>
      <c r="J4367" t="s">
        <v>2021</v>
      </c>
      <c r="K4367" t="s">
        <v>1968</v>
      </c>
      <c r="L4367" t="s">
        <v>1969</v>
      </c>
      <c r="M4367" t="s">
        <v>1970</v>
      </c>
      <c r="O4367">
        <v>361046610000</v>
      </c>
      <c r="P4367">
        <v>16018</v>
      </c>
      <c r="Q4367">
        <v>-4</v>
      </c>
      <c r="R4367">
        <v>1</v>
      </c>
      <c r="S4367">
        <v>68926334</v>
      </c>
      <c r="U4367" t="s">
        <v>6241</v>
      </c>
      <c r="W4367" t="s">
        <v>5538</v>
      </c>
      <c r="X4367">
        <v>361046610000</v>
      </c>
      <c r="Y4367" t="s">
        <v>65</v>
      </c>
      <c r="Z4367" t="s">
        <v>66</v>
      </c>
      <c r="AG4367" t="s">
        <v>1972</v>
      </c>
      <c r="AL4367">
        <v>5</v>
      </c>
      <c r="AN4367" t="s">
        <v>1974</v>
      </c>
      <c r="AO4367">
        <v>0</v>
      </c>
      <c r="AQ4367">
        <v>2258569</v>
      </c>
      <c r="AR4367" t="s">
        <v>4605</v>
      </c>
      <c r="AS4367" t="s">
        <v>5883</v>
      </c>
      <c r="AT4367" t="s">
        <v>2022</v>
      </c>
    </row>
    <row r="4368" spans="1:46" x14ac:dyDescent="0.25">
      <c r="A4368" t="str">
        <f>_xlfn.XLOOKUP(I4368,UTILIZADAS[Contacto1],UTILIZADAS[Source.Name],,0)</f>
        <v>Cobros Mayo</v>
      </c>
      <c r="B4368" s="18">
        <f>VLOOKUP(J4368,Ref!A:C,3,0)</f>
        <v>0</v>
      </c>
      <c r="C4368" s="18">
        <f>VLOOKUP(J4368,Ref!A:D,4,0)</f>
        <v>0</v>
      </c>
      <c r="D4368" s="18" t="str">
        <f t="shared" si="204"/>
        <v>13/may</v>
      </c>
      <c r="E4368" s="18">
        <f t="shared" si="205"/>
        <v>2</v>
      </c>
      <c r="F4368" s="18">
        <v>1</v>
      </c>
      <c r="G4368" s="18">
        <f t="shared" si="206"/>
        <v>0</v>
      </c>
      <c r="H4368" s="3">
        <v>46155.396585648145</v>
      </c>
      <c r="I4368">
        <v>68927243</v>
      </c>
      <c r="J4368" t="s">
        <v>2021</v>
      </c>
      <c r="K4368" t="s">
        <v>1968</v>
      </c>
      <c r="L4368" t="s">
        <v>1969</v>
      </c>
      <c r="M4368" t="s">
        <v>1970</v>
      </c>
      <c r="O4368">
        <v>363070580000</v>
      </c>
      <c r="P4368">
        <v>16018</v>
      </c>
      <c r="Q4368">
        <v>-4</v>
      </c>
      <c r="R4368">
        <v>1</v>
      </c>
      <c r="S4368">
        <v>68927243</v>
      </c>
      <c r="U4368" t="s">
        <v>5539</v>
      </c>
      <c r="W4368" t="s">
        <v>5540</v>
      </c>
      <c r="X4368">
        <v>363070580000</v>
      </c>
      <c r="Y4368" t="s">
        <v>65</v>
      </c>
      <c r="Z4368" t="s">
        <v>66</v>
      </c>
      <c r="AF4368" t="s">
        <v>1976</v>
      </c>
      <c r="AG4368" t="s">
        <v>1972</v>
      </c>
      <c r="AL4368">
        <v>5</v>
      </c>
      <c r="AN4368" t="s">
        <v>1974</v>
      </c>
      <c r="AO4368">
        <v>0</v>
      </c>
      <c r="AQ4368">
        <v>2258570</v>
      </c>
      <c r="AR4368" t="s">
        <v>4605</v>
      </c>
      <c r="AS4368" t="s">
        <v>5883</v>
      </c>
      <c r="AT4368" t="s">
        <v>2022</v>
      </c>
    </row>
    <row r="4369" spans="1:46" x14ac:dyDescent="0.25">
      <c r="A4369" t="str">
        <f>_xlfn.XLOOKUP(I4369,UTILIZADAS[Contacto1],UTILIZADAS[Source.Name],,0)</f>
        <v>Cobros Mayo</v>
      </c>
      <c r="B4369" s="18">
        <f>VLOOKUP(J4369,Ref!A:C,3,0)</f>
        <v>1</v>
      </c>
      <c r="C4369" s="18">
        <f>VLOOKUP(J4369,Ref!A:D,4,0)</f>
        <v>1</v>
      </c>
      <c r="D4369" s="18" t="str">
        <f t="shared" si="204"/>
        <v>15/may</v>
      </c>
      <c r="E4369" s="18">
        <f t="shared" si="205"/>
        <v>2</v>
      </c>
      <c r="F4369" s="18">
        <v>1</v>
      </c>
      <c r="G4369" s="18">
        <f t="shared" si="206"/>
        <v>1</v>
      </c>
      <c r="H4369" s="3">
        <v>46157.431817129633</v>
      </c>
      <c r="I4369">
        <v>68927243</v>
      </c>
      <c r="J4369">
        <v>6007</v>
      </c>
      <c r="K4369" t="s">
        <v>1983</v>
      </c>
      <c r="L4369" t="s">
        <v>1897</v>
      </c>
      <c r="M4369" t="s">
        <v>1970</v>
      </c>
      <c r="O4369">
        <v>363070580000</v>
      </c>
      <c r="P4369">
        <v>16018</v>
      </c>
      <c r="Q4369">
        <v>-4</v>
      </c>
      <c r="R4369">
        <v>1</v>
      </c>
      <c r="S4369">
        <v>68927243</v>
      </c>
      <c r="U4369" t="s">
        <v>5539</v>
      </c>
      <c r="W4369" t="s">
        <v>5540</v>
      </c>
      <c r="X4369">
        <v>363070580000</v>
      </c>
      <c r="Y4369" t="s">
        <v>65</v>
      </c>
      <c r="Z4369" t="s">
        <v>66</v>
      </c>
      <c r="AF4369" t="s">
        <v>1976</v>
      </c>
      <c r="AG4369" t="s">
        <v>1972</v>
      </c>
      <c r="AL4369">
        <v>178</v>
      </c>
      <c r="AM4369" t="s">
        <v>1979</v>
      </c>
      <c r="AN4369" t="s">
        <v>1987</v>
      </c>
      <c r="AO4369">
        <v>0</v>
      </c>
      <c r="AQ4369">
        <v>2258570</v>
      </c>
      <c r="AR4369" t="s">
        <v>4605</v>
      </c>
      <c r="AS4369" t="s">
        <v>5883</v>
      </c>
      <c r="AT4369" t="s">
        <v>1898</v>
      </c>
    </row>
    <row r="4370" spans="1:46" x14ac:dyDescent="0.25">
      <c r="A4370" t="str">
        <f>_xlfn.XLOOKUP(I4370,UTILIZADAS[Contacto1],UTILIZADAS[Source.Name],,0)</f>
        <v>Cobros Mayo</v>
      </c>
      <c r="B4370" s="18">
        <f>VLOOKUP(J4370,Ref!A:C,3,0)</f>
        <v>1</v>
      </c>
      <c r="C4370" s="18">
        <f>VLOOKUP(J4370,Ref!A:D,4,0)</f>
        <v>0</v>
      </c>
      <c r="D4370" s="18" t="str">
        <f t="shared" si="204"/>
        <v>06/may</v>
      </c>
      <c r="E4370" s="18">
        <f t="shared" si="205"/>
        <v>7</v>
      </c>
      <c r="F4370" s="18">
        <v>1</v>
      </c>
      <c r="G4370" s="18">
        <f t="shared" si="206"/>
        <v>0</v>
      </c>
      <c r="H4370" s="3">
        <v>46148.487812500003</v>
      </c>
      <c r="I4370">
        <v>68933284</v>
      </c>
      <c r="J4370">
        <v>6000</v>
      </c>
      <c r="K4370" t="s">
        <v>1983</v>
      </c>
      <c r="L4370" t="s">
        <v>1897</v>
      </c>
      <c r="M4370" t="s">
        <v>1970</v>
      </c>
      <c r="P4370">
        <v>998</v>
      </c>
      <c r="Q4370">
        <v>0</v>
      </c>
      <c r="S4370">
        <v>68933284</v>
      </c>
      <c r="AF4370" t="s">
        <v>1976</v>
      </c>
      <c r="AG4370" t="s">
        <v>1972</v>
      </c>
      <c r="AL4370">
        <v>105</v>
      </c>
      <c r="AM4370" t="s">
        <v>1979</v>
      </c>
      <c r="AN4370" t="s">
        <v>1977</v>
      </c>
      <c r="AO4370">
        <v>0</v>
      </c>
      <c r="AQ4370">
        <v>2257529</v>
      </c>
      <c r="AR4370" t="s">
        <v>1978</v>
      </c>
      <c r="AT4370" t="s">
        <v>1895</v>
      </c>
    </row>
    <row r="4371" spans="1:46" x14ac:dyDescent="0.25">
      <c r="A4371" t="str">
        <f>_xlfn.XLOOKUP(I4371,UTILIZADAS[Contacto1],UTILIZADAS[Source.Name],,0)</f>
        <v>Cobros Mayo</v>
      </c>
      <c r="B4371" s="18">
        <f>VLOOKUP(J4371,Ref!A:C,3,0)</f>
        <v>0</v>
      </c>
      <c r="C4371" s="18">
        <f>VLOOKUP(J4371,Ref!A:D,4,0)</f>
        <v>0</v>
      </c>
      <c r="D4371" s="18" t="str">
        <f t="shared" si="204"/>
        <v>13/may</v>
      </c>
      <c r="E4371" s="18">
        <f t="shared" si="205"/>
        <v>7</v>
      </c>
      <c r="F4371" s="18">
        <v>1</v>
      </c>
      <c r="G4371" s="18">
        <f t="shared" si="206"/>
        <v>0</v>
      </c>
      <c r="H4371" s="3">
        <v>46155.396782407406</v>
      </c>
      <c r="I4371">
        <v>68933284</v>
      </c>
      <c r="J4371" t="s">
        <v>2021</v>
      </c>
      <c r="K4371" t="s">
        <v>1968</v>
      </c>
      <c r="L4371" t="s">
        <v>1969</v>
      </c>
      <c r="M4371" t="s">
        <v>1970</v>
      </c>
      <c r="O4371">
        <v>368018870000</v>
      </c>
      <c r="P4371">
        <v>16018</v>
      </c>
      <c r="Q4371">
        <v>-4</v>
      </c>
      <c r="R4371">
        <v>1</v>
      </c>
      <c r="S4371">
        <v>68933284</v>
      </c>
      <c r="U4371" t="s">
        <v>5541</v>
      </c>
      <c r="W4371" t="s">
        <v>5542</v>
      </c>
      <c r="X4371">
        <v>368018870000</v>
      </c>
      <c r="Y4371" t="s">
        <v>65</v>
      </c>
      <c r="Z4371" t="s">
        <v>4619</v>
      </c>
      <c r="AF4371" t="s">
        <v>1976</v>
      </c>
      <c r="AG4371" t="s">
        <v>1972</v>
      </c>
      <c r="AL4371">
        <v>5</v>
      </c>
      <c r="AN4371" t="s">
        <v>1974</v>
      </c>
      <c r="AO4371">
        <v>0</v>
      </c>
      <c r="AQ4371">
        <v>2258571</v>
      </c>
      <c r="AR4371" t="s">
        <v>4605</v>
      </c>
      <c r="AS4371" t="s">
        <v>5883</v>
      </c>
      <c r="AT4371" t="s">
        <v>2022</v>
      </c>
    </row>
    <row r="4372" spans="1:46" x14ac:dyDescent="0.25">
      <c r="A4372" t="str">
        <f>_xlfn.XLOOKUP(I4372,UTILIZADAS[Contacto1],UTILIZADAS[Source.Name],,0)</f>
        <v>Cobros Mayo</v>
      </c>
      <c r="B4372" s="18">
        <f>VLOOKUP(J4372,Ref!A:C,3,0)</f>
        <v>0</v>
      </c>
      <c r="C4372" s="18">
        <f>VLOOKUP(J4372,Ref!A:D,4,0)</f>
        <v>0</v>
      </c>
      <c r="D4372" s="18" t="str">
        <f t="shared" si="204"/>
        <v>15/may</v>
      </c>
      <c r="E4372" s="18">
        <f t="shared" si="205"/>
        <v>7</v>
      </c>
      <c r="F4372" s="18">
        <v>1</v>
      </c>
      <c r="G4372" s="18">
        <f t="shared" si="206"/>
        <v>0</v>
      </c>
      <c r="H4372" s="3">
        <v>46157.431921296295</v>
      </c>
      <c r="I4372">
        <v>68933284</v>
      </c>
      <c r="J4372" t="s">
        <v>2021</v>
      </c>
      <c r="K4372" t="s">
        <v>1968</v>
      </c>
      <c r="L4372" t="s">
        <v>1969</v>
      </c>
      <c r="M4372" t="s">
        <v>1970</v>
      </c>
      <c r="O4372">
        <v>368018870000</v>
      </c>
      <c r="P4372">
        <v>16018</v>
      </c>
      <c r="Q4372">
        <v>-4</v>
      </c>
      <c r="R4372">
        <v>1</v>
      </c>
      <c r="S4372">
        <v>68933284</v>
      </c>
      <c r="U4372" t="s">
        <v>5541</v>
      </c>
      <c r="W4372" t="s">
        <v>5542</v>
      </c>
      <c r="X4372">
        <v>368018870000</v>
      </c>
      <c r="Y4372" t="s">
        <v>65</v>
      </c>
      <c r="Z4372" t="s">
        <v>4619</v>
      </c>
      <c r="AF4372" t="s">
        <v>1976</v>
      </c>
      <c r="AG4372" t="s">
        <v>1972</v>
      </c>
      <c r="AL4372">
        <v>5</v>
      </c>
      <c r="AN4372" t="s">
        <v>1974</v>
      </c>
      <c r="AO4372">
        <v>0</v>
      </c>
      <c r="AQ4372">
        <v>2258571</v>
      </c>
      <c r="AR4372" t="s">
        <v>4605</v>
      </c>
      <c r="AS4372" t="s">
        <v>5883</v>
      </c>
      <c r="AT4372" t="s">
        <v>2022</v>
      </c>
    </row>
    <row r="4373" spans="1:46" x14ac:dyDescent="0.25">
      <c r="A4373" t="str">
        <f>_xlfn.XLOOKUP(I4373,UTILIZADAS[Contacto1],UTILIZADAS[Source.Name],,0)</f>
        <v>Cobros Mayo</v>
      </c>
      <c r="B4373" s="18">
        <f>VLOOKUP(J4373,Ref!A:C,3,0)</f>
        <v>0</v>
      </c>
      <c r="C4373" s="18">
        <f>VLOOKUP(J4373,Ref!A:D,4,0)</f>
        <v>0</v>
      </c>
      <c r="D4373" s="18" t="str">
        <f t="shared" si="204"/>
        <v>19/may</v>
      </c>
      <c r="E4373" s="18">
        <f t="shared" si="205"/>
        <v>7</v>
      </c>
      <c r="F4373" s="18">
        <v>1</v>
      </c>
      <c r="G4373" s="18">
        <f t="shared" si="206"/>
        <v>0</v>
      </c>
      <c r="H4373" s="3">
        <v>46161.448009259257</v>
      </c>
      <c r="I4373">
        <v>68933284</v>
      </c>
      <c r="J4373" t="s">
        <v>2021</v>
      </c>
      <c r="K4373" t="s">
        <v>1968</v>
      </c>
      <c r="L4373" t="s">
        <v>1969</v>
      </c>
      <c r="M4373" t="s">
        <v>1970</v>
      </c>
      <c r="O4373">
        <v>368018870000</v>
      </c>
      <c r="P4373">
        <v>16018</v>
      </c>
      <c r="Q4373">
        <v>-4</v>
      </c>
      <c r="R4373">
        <v>1</v>
      </c>
      <c r="S4373">
        <v>68933284</v>
      </c>
      <c r="U4373" t="s">
        <v>5541</v>
      </c>
      <c r="W4373" t="s">
        <v>5542</v>
      </c>
      <c r="X4373">
        <v>368018870000</v>
      </c>
      <c r="Y4373" t="s">
        <v>65</v>
      </c>
      <c r="Z4373" t="s">
        <v>4619</v>
      </c>
      <c r="AF4373" t="s">
        <v>1976</v>
      </c>
      <c r="AG4373" t="s">
        <v>1972</v>
      </c>
      <c r="AL4373">
        <v>5</v>
      </c>
      <c r="AN4373" t="s">
        <v>1974</v>
      </c>
      <c r="AO4373">
        <v>0</v>
      </c>
      <c r="AQ4373">
        <v>2258571</v>
      </c>
      <c r="AR4373" t="s">
        <v>4605</v>
      </c>
      <c r="AS4373" t="s">
        <v>5883</v>
      </c>
      <c r="AT4373" t="s">
        <v>2022</v>
      </c>
    </row>
    <row r="4374" spans="1:46" x14ac:dyDescent="0.25">
      <c r="A4374" t="str">
        <f>_xlfn.XLOOKUP(I4374,UTILIZADAS[Contacto1],UTILIZADAS[Source.Name],,0)</f>
        <v>Cobros Mayo</v>
      </c>
      <c r="B4374" s="18">
        <f>VLOOKUP(J4374,Ref!A:C,3,0)</f>
        <v>0</v>
      </c>
      <c r="C4374" s="18">
        <f>VLOOKUP(J4374,Ref!A:D,4,0)</f>
        <v>0</v>
      </c>
      <c r="D4374" s="18" t="str">
        <f t="shared" si="204"/>
        <v>20/may</v>
      </c>
      <c r="E4374" s="18">
        <f t="shared" si="205"/>
        <v>7</v>
      </c>
      <c r="F4374" s="18">
        <v>1</v>
      </c>
      <c r="G4374" s="18">
        <f t="shared" si="206"/>
        <v>0</v>
      </c>
      <c r="H4374" s="3">
        <v>46162.655023148145</v>
      </c>
      <c r="I4374">
        <v>68933284</v>
      </c>
      <c r="J4374" t="s">
        <v>1967</v>
      </c>
      <c r="K4374" t="s">
        <v>1968</v>
      </c>
      <c r="L4374" t="s">
        <v>1969</v>
      </c>
      <c r="M4374" t="s">
        <v>1970</v>
      </c>
      <c r="O4374">
        <v>368018870000</v>
      </c>
      <c r="P4374">
        <v>16018</v>
      </c>
      <c r="Q4374">
        <v>-4</v>
      </c>
      <c r="R4374">
        <v>1</v>
      </c>
      <c r="S4374">
        <v>68933284</v>
      </c>
      <c r="U4374" t="s">
        <v>5541</v>
      </c>
      <c r="W4374" t="s">
        <v>5542</v>
      </c>
      <c r="X4374">
        <v>368018870000</v>
      </c>
      <c r="Y4374" t="s">
        <v>65</v>
      </c>
      <c r="Z4374" t="s">
        <v>4619</v>
      </c>
      <c r="AF4374" t="s">
        <v>1976</v>
      </c>
      <c r="AG4374" t="s">
        <v>1972</v>
      </c>
      <c r="AL4374">
        <v>0</v>
      </c>
      <c r="AN4374" t="s">
        <v>1974</v>
      </c>
      <c r="AO4374">
        <v>0</v>
      </c>
      <c r="AQ4374">
        <v>2258571</v>
      </c>
      <c r="AR4374" t="s">
        <v>4605</v>
      </c>
      <c r="AS4374" t="s">
        <v>5883</v>
      </c>
      <c r="AT4374" t="s">
        <v>1975</v>
      </c>
    </row>
    <row r="4375" spans="1:46" x14ac:dyDescent="0.25">
      <c r="A4375" t="str">
        <f>_xlfn.XLOOKUP(I4375,UTILIZADAS[Contacto1],UTILIZADAS[Source.Name],,0)</f>
        <v>Cobros Mayo</v>
      </c>
      <c r="B4375" s="18">
        <f>VLOOKUP(J4375,Ref!A:C,3,0)</f>
        <v>0</v>
      </c>
      <c r="C4375" s="18">
        <f>VLOOKUP(J4375,Ref!A:D,4,0)</f>
        <v>0</v>
      </c>
      <c r="D4375" s="18" t="str">
        <f t="shared" si="204"/>
        <v>21/may</v>
      </c>
      <c r="E4375" s="18">
        <f t="shared" si="205"/>
        <v>7</v>
      </c>
      <c r="F4375" s="18">
        <v>1</v>
      </c>
      <c r="G4375" s="18">
        <f t="shared" si="206"/>
        <v>0</v>
      </c>
      <c r="H4375" s="3">
        <v>46163.642500000002</v>
      </c>
      <c r="I4375">
        <v>68933284</v>
      </c>
      <c r="J4375" t="s">
        <v>2021</v>
      </c>
      <c r="K4375" t="s">
        <v>1968</v>
      </c>
      <c r="L4375" t="s">
        <v>1969</v>
      </c>
      <c r="M4375" t="s">
        <v>1970</v>
      </c>
      <c r="O4375">
        <v>368018870000</v>
      </c>
      <c r="P4375">
        <v>16018</v>
      </c>
      <c r="Q4375">
        <v>-4</v>
      </c>
      <c r="R4375">
        <v>1</v>
      </c>
      <c r="S4375">
        <v>68933284</v>
      </c>
      <c r="U4375" t="s">
        <v>5541</v>
      </c>
      <c r="W4375" t="s">
        <v>5542</v>
      </c>
      <c r="X4375">
        <v>368018870000</v>
      </c>
      <c r="Y4375" t="s">
        <v>65</v>
      </c>
      <c r="Z4375" t="s">
        <v>4619</v>
      </c>
      <c r="AF4375" t="s">
        <v>1976</v>
      </c>
      <c r="AG4375" t="s">
        <v>1972</v>
      </c>
      <c r="AL4375">
        <v>5</v>
      </c>
      <c r="AN4375" t="s">
        <v>1974</v>
      </c>
      <c r="AO4375">
        <v>0</v>
      </c>
      <c r="AQ4375">
        <v>2258571</v>
      </c>
      <c r="AR4375" t="s">
        <v>4605</v>
      </c>
      <c r="AS4375" t="s">
        <v>5883</v>
      </c>
      <c r="AT4375" t="s">
        <v>2022</v>
      </c>
    </row>
    <row r="4376" spans="1:46" x14ac:dyDescent="0.25">
      <c r="A4376" t="str">
        <f>_xlfn.XLOOKUP(I4376,UTILIZADAS[Contacto1],UTILIZADAS[Source.Name],,0)</f>
        <v>Cobros Mayo</v>
      </c>
      <c r="B4376" s="18">
        <f>VLOOKUP(J4376,Ref!A:C,3,0)</f>
        <v>1</v>
      </c>
      <c r="C4376" s="18">
        <f>VLOOKUP(J4376,Ref!A:D,4,0)</f>
        <v>1</v>
      </c>
      <c r="D4376" s="18" t="str">
        <f t="shared" si="204"/>
        <v>22/may</v>
      </c>
      <c r="E4376" s="18">
        <f t="shared" si="205"/>
        <v>7</v>
      </c>
      <c r="F4376" s="18">
        <v>1</v>
      </c>
      <c r="G4376" s="18">
        <f t="shared" si="206"/>
        <v>1</v>
      </c>
      <c r="H4376" s="3">
        <v>46164.478217592594</v>
      </c>
      <c r="I4376">
        <v>68933284</v>
      </c>
      <c r="J4376">
        <v>6007</v>
      </c>
      <c r="K4376" t="s">
        <v>1983</v>
      </c>
      <c r="L4376" t="s">
        <v>1897</v>
      </c>
      <c r="M4376" t="s">
        <v>1970</v>
      </c>
      <c r="O4376">
        <v>368018870000</v>
      </c>
      <c r="P4376">
        <v>16018</v>
      </c>
      <c r="Q4376">
        <v>-4</v>
      </c>
      <c r="R4376">
        <v>1</v>
      </c>
      <c r="S4376">
        <v>68933284</v>
      </c>
      <c r="U4376" t="s">
        <v>5541</v>
      </c>
      <c r="W4376" t="s">
        <v>5542</v>
      </c>
      <c r="X4376">
        <v>368018870000</v>
      </c>
      <c r="Y4376" t="s">
        <v>65</v>
      </c>
      <c r="Z4376" t="s">
        <v>4619</v>
      </c>
      <c r="AF4376" t="s">
        <v>1976</v>
      </c>
      <c r="AG4376" t="s">
        <v>1972</v>
      </c>
      <c r="AL4376">
        <v>123</v>
      </c>
      <c r="AM4376" t="s">
        <v>1979</v>
      </c>
      <c r="AN4376" t="s">
        <v>1987</v>
      </c>
      <c r="AO4376">
        <v>0</v>
      </c>
      <c r="AQ4376">
        <v>2258571</v>
      </c>
      <c r="AR4376" t="s">
        <v>4605</v>
      </c>
      <c r="AS4376" t="s">
        <v>5883</v>
      </c>
      <c r="AT4376" t="s">
        <v>1898</v>
      </c>
    </row>
    <row r="4377" spans="1:46" x14ac:dyDescent="0.25">
      <c r="A4377" t="str">
        <f>_xlfn.XLOOKUP(I4377,UTILIZADAS[Contacto1],UTILIZADAS[Source.Name],,0)</f>
        <v>Cobros Mayo</v>
      </c>
      <c r="B4377" s="18">
        <f>VLOOKUP(J4377,Ref!A:C,3,0)</f>
        <v>0</v>
      </c>
      <c r="C4377" s="18">
        <f>VLOOKUP(J4377,Ref!A:D,4,0)</f>
        <v>0</v>
      </c>
      <c r="D4377" s="18" t="str">
        <f t="shared" si="204"/>
        <v>13/may</v>
      </c>
      <c r="E4377" s="18">
        <f t="shared" si="205"/>
        <v>1</v>
      </c>
      <c r="F4377" s="18">
        <v>1</v>
      </c>
      <c r="G4377" s="18">
        <f t="shared" si="206"/>
        <v>1</v>
      </c>
      <c r="H4377" s="3">
        <v>46155.397245370368</v>
      </c>
      <c r="I4377">
        <v>68955068</v>
      </c>
      <c r="J4377">
        <v>6004</v>
      </c>
      <c r="K4377" t="s">
        <v>1983</v>
      </c>
      <c r="L4377" t="s">
        <v>1897</v>
      </c>
      <c r="M4377" t="s">
        <v>1970</v>
      </c>
      <c r="O4377">
        <v>368062750000</v>
      </c>
      <c r="P4377">
        <v>16018</v>
      </c>
      <c r="Q4377">
        <v>-4</v>
      </c>
      <c r="R4377">
        <v>1</v>
      </c>
      <c r="S4377">
        <v>68955068</v>
      </c>
      <c r="U4377" t="s">
        <v>6242</v>
      </c>
      <c r="W4377" t="s">
        <v>5544</v>
      </c>
      <c r="X4377">
        <v>368062750000</v>
      </c>
      <c r="Y4377" t="s">
        <v>65</v>
      </c>
      <c r="Z4377" t="s">
        <v>66</v>
      </c>
      <c r="AF4377" t="s">
        <v>1976</v>
      </c>
      <c r="AG4377" t="s">
        <v>1972</v>
      </c>
      <c r="AL4377">
        <v>223</v>
      </c>
      <c r="AM4377" t="s">
        <v>1979</v>
      </c>
      <c r="AN4377" t="s">
        <v>1987</v>
      </c>
      <c r="AO4377">
        <v>0</v>
      </c>
      <c r="AQ4377">
        <v>2258572</v>
      </c>
      <c r="AR4377" t="s">
        <v>4605</v>
      </c>
      <c r="AS4377" t="s">
        <v>5883</v>
      </c>
      <c r="AT4377" t="s">
        <v>1984</v>
      </c>
    </row>
    <row r="4378" spans="1:46" x14ac:dyDescent="0.25">
      <c r="A4378" t="str">
        <f>_xlfn.XLOOKUP(I4378,UTILIZADAS[Contacto1],UTILIZADAS[Source.Name],,0)</f>
        <v>Cobros Mayo</v>
      </c>
      <c r="B4378" s="18">
        <f>VLOOKUP(J4378,Ref!A:C,3,0)</f>
        <v>0</v>
      </c>
      <c r="C4378" s="18">
        <f>VLOOKUP(J4378,Ref!A:D,4,0)</f>
        <v>0</v>
      </c>
      <c r="D4378" s="18" t="str">
        <f t="shared" si="204"/>
        <v>13/may</v>
      </c>
      <c r="E4378" s="18">
        <f t="shared" si="205"/>
        <v>2</v>
      </c>
      <c r="F4378" s="18">
        <v>1</v>
      </c>
      <c r="G4378" s="18">
        <f t="shared" si="206"/>
        <v>0</v>
      </c>
      <c r="H4378" s="3">
        <v>46155.397465277776</v>
      </c>
      <c r="I4378">
        <v>68959356</v>
      </c>
      <c r="J4378" t="s">
        <v>2021</v>
      </c>
      <c r="K4378" t="s">
        <v>1968</v>
      </c>
      <c r="L4378" t="s">
        <v>1969</v>
      </c>
      <c r="M4378" t="s">
        <v>1970</v>
      </c>
      <c r="O4378">
        <v>366073560000</v>
      </c>
      <c r="P4378">
        <v>16018</v>
      </c>
      <c r="Q4378">
        <v>-4</v>
      </c>
      <c r="R4378">
        <v>1</v>
      </c>
      <c r="S4378">
        <v>68959356</v>
      </c>
      <c r="U4378" t="s">
        <v>5545</v>
      </c>
      <c r="W4378" t="s">
        <v>5546</v>
      </c>
      <c r="X4378">
        <v>366073560000</v>
      </c>
      <c r="Y4378" t="s">
        <v>65</v>
      </c>
      <c r="Z4378" t="s">
        <v>66</v>
      </c>
      <c r="AF4378" t="s">
        <v>1976</v>
      </c>
      <c r="AG4378" t="s">
        <v>1972</v>
      </c>
      <c r="AL4378">
        <v>5</v>
      </c>
      <c r="AN4378" t="s">
        <v>1974</v>
      </c>
      <c r="AO4378">
        <v>0</v>
      </c>
      <c r="AQ4378">
        <v>2258573</v>
      </c>
      <c r="AR4378" t="s">
        <v>4605</v>
      </c>
      <c r="AS4378" t="s">
        <v>5883</v>
      </c>
      <c r="AT4378" t="s">
        <v>2022</v>
      </c>
    </row>
    <row r="4379" spans="1:46" x14ac:dyDescent="0.25">
      <c r="A4379" t="str">
        <f>_xlfn.XLOOKUP(I4379,UTILIZADAS[Contacto1],UTILIZADAS[Source.Name],,0)</f>
        <v>Cobros Mayo</v>
      </c>
      <c r="B4379" s="18">
        <f>VLOOKUP(J4379,Ref!A:C,3,0)</f>
        <v>1</v>
      </c>
      <c r="C4379" s="18">
        <f>VLOOKUP(J4379,Ref!A:D,4,0)</f>
        <v>1</v>
      </c>
      <c r="D4379" s="18" t="str">
        <f t="shared" si="204"/>
        <v>15/may</v>
      </c>
      <c r="E4379" s="18">
        <f t="shared" si="205"/>
        <v>2</v>
      </c>
      <c r="F4379" s="18">
        <v>1</v>
      </c>
      <c r="G4379" s="18">
        <f t="shared" si="206"/>
        <v>1</v>
      </c>
      <c r="H4379" s="3">
        <v>46157.435219907406</v>
      </c>
      <c r="I4379">
        <v>68959356</v>
      </c>
      <c r="J4379">
        <v>6003</v>
      </c>
      <c r="K4379" t="s">
        <v>1983</v>
      </c>
      <c r="L4379" t="s">
        <v>1897</v>
      </c>
      <c r="M4379" t="s">
        <v>1970</v>
      </c>
      <c r="O4379">
        <v>366073560000</v>
      </c>
      <c r="P4379">
        <v>16018</v>
      </c>
      <c r="Q4379">
        <v>-4</v>
      </c>
      <c r="R4379">
        <v>1</v>
      </c>
      <c r="S4379">
        <v>68959356</v>
      </c>
      <c r="U4379" t="s">
        <v>5545</v>
      </c>
      <c r="W4379" t="s">
        <v>5546</v>
      </c>
      <c r="X4379">
        <v>366073560000</v>
      </c>
      <c r="Y4379" t="s">
        <v>65</v>
      </c>
      <c r="Z4379" t="s">
        <v>66</v>
      </c>
      <c r="AF4379" t="s">
        <v>1976</v>
      </c>
      <c r="AG4379" t="s">
        <v>1972</v>
      </c>
      <c r="AL4379">
        <v>23</v>
      </c>
      <c r="AM4379" t="s">
        <v>1979</v>
      </c>
      <c r="AN4379" t="s">
        <v>1987</v>
      </c>
      <c r="AO4379">
        <v>0</v>
      </c>
      <c r="AQ4379">
        <v>2258573</v>
      </c>
      <c r="AR4379" t="s">
        <v>4605</v>
      </c>
      <c r="AS4379" t="s">
        <v>5883</v>
      </c>
      <c r="AT4379" t="s">
        <v>1892</v>
      </c>
    </row>
    <row r="4380" spans="1:46" x14ac:dyDescent="0.25">
      <c r="A4380" t="str">
        <f>_xlfn.XLOOKUP(I4380,UTILIZADAS[Contacto1],UTILIZADAS[Source.Name],,0)</f>
        <v>Cobros Abril Canal Fijo</v>
      </c>
      <c r="B4380" s="18">
        <f>VLOOKUP(J4380,Ref!A:C,3,0)</f>
        <v>0</v>
      </c>
      <c r="C4380" s="18">
        <f>VLOOKUP(J4380,Ref!A:D,4,0)</f>
        <v>0</v>
      </c>
      <c r="D4380" s="18" t="str">
        <f t="shared" si="204"/>
        <v>02/may</v>
      </c>
      <c r="E4380" s="18">
        <f t="shared" si="205"/>
        <v>3</v>
      </c>
      <c r="F4380" s="18">
        <v>1</v>
      </c>
      <c r="G4380" s="18">
        <f t="shared" si="206"/>
        <v>0</v>
      </c>
      <c r="H4380" s="3">
        <v>46144.504340277781</v>
      </c>
      <c r="I4380">
        <v>68962490</v>
      </c>
      <c r="J4380" t="s">
        <v>1986</v>
      </c>
      <c r="K4380" t="s">
        <v>1983</v>
      </c>
      <c r="L4380" t="s">
        <v>1897</v>
      </c>
      <c r="M4380" t="s">
        <v>1970</v>
      </c>
      <c r="O4380">
        <v>281011940000</v>
      </c>
      <c r="P4380">
        <v>16017</v>
      </c>
      <c r="Q4380">
        <v>-4</v>
      </c>
      <c r="R4380">
        <v>1</v>
      </c>
      <c r="S4380">
        <v>68962490</v>
      </c>
      <c r="U4380" t="s">
        <v>2546</v>
      </c>
      <c r="W4380" t="s">
        <v>991</v>
      </c>
      <c r="X4380" t="s">
        <v>2551</v>
      </c>
      <c r="Y4380" t="s">
        <v>65</v>
      </c>
      <c r="Z4380">
        <v>281011940000</v>
      </c>
      <c r="AF4380" t="s">
        <v>1976</v>
      </c>
      <c r="AG4380" t="s">
        <v>1972</v>
      </c>
      <c r="AI4380" t="s">
        <v>3510</v>
      </c>
      <c r="AK4380" t="s">
        <v>4495</v>
      </c>
      <c r="AL4380">
        <v>84</v>
      </c>
      <c r="AM4380" t="s">
        <v>1979</v>
      </c>
      <c r="AN4380" t="s">
        <v>1987</v>
      </c>
      <c r="AO4380">
        <v>0</v>
      </c>
      <c r="AQ4380">
        <v>2252593</v>
      </c>
      <c r="AR4380" t="s">
        <v>2241</v>
      </c>
      <c r="AS4380" t="s">
        <v>4163</v>
      </c>
      <c r="AT4380" t="s">
        <v>1988</v>
      </c>
    </row>
    <row r="4381" spans="1:46" x14ac:dyDescent="0.25">
      <c r="A4381" t="str">
        <f>_xlfn.XLOOKUP(I4381,UTILIZADAS[Contacto1],UTILIZADAS[Source.Name],,0)</f>
        <v>Cobros Abril Canal Fijo</v>
      </c>
      <c r="B4381" s="18">
        <f>VLOOKUP(J4381,Ref!A:C,3,0)</f>
        <v>0</v>
      </c>
      <c r="C4381" s="18">
        <f>VLOOKUP(J4381,Ref!A:D,4,0)</f>
        <v>0</v>
      </c>
      <c r="D4381" s="18" t="str">
        <f t="shared" si="204"/>
        <v>06/may</v>
      </c>
      <c r="E4381" s="18">
        <f t="shared" si="205"/>
        <v>3</v>
      </c>
      <c r="F4381" s="18">
        <v>1</v>
      </c>
      <c r="G4381" s="18">
        <f t="shared" si="206"/>
        <v>0</v>
      </c>
      <c r="H4381" s="3">
        <v>46148.405925925923</v>
      </c>
      <c r="I4381">
        <v>68962490</v>
      </c>
      <c r="J4381" t="s">
        <v>1986</v>
      </c>
      <c r="K4381" t="s">
        <v>1983</v>
      </c>
      <c r="L4381" t="s">
        <v>1897</v>
      </c>
      <c r="M4381" t="s">
        <v>1970</v>
      </c>
      <c r="O4381">
        <v>281011940000</v>
      </c>
      <c r="P4381">
        <v>16017</v>
      </c>
      <c r="Q4381">
        <v>-4</v>
      </c>
      <c r="R4381">
        <v>1</v>
      </c>
      <c r="S4381">
        <v>68962490</v>
      </c>
      <c r="U4381" t="s">
        <v>2546</v>
      </c>
      <c r="W4381" t="s">
        <v>991</v>
      </c>
      <c r="X4381" t="s">
        <v>2551</v>
      </c>
      <c r="Y4381" t="s">
        <v>65</v>
      </c>
      <c r="Z4381">
        <v>281011940000</v>
      </c>
      <c r="AF4381" t="s">
        <v>1976</v>
      </c>
      <c r="AG4381" t="s">
        <v>1972</v>
      </c>
      <c r="AI4381" t="s">
        <v>3510</v>
      </c>
      <c r="AK4381" t="s">
        <v>4495</v>
      </c>
      <c r="AL4381">
        <v>63</v>
      </c>
      <c r="AM4381" t="s">
        <v>1979</v>
      </c>
      <c r="AN4381" t="s">
        <v>1987</v>
      </c>
      <c r="AO4381">
        <v>0</v>
      </c>
      <c r="AQ4381">
        <v>2252593</v>
      </c>
      <c r="AR4381" t="s">
        <v>2241</v>
      </c>
      <c r="AS4381" t="s">
        <v>4163</v>
      </c>
      <c r="AT4381" t="s">
        <v>1988</v>
      </c>
    </row>
    <row r="4382" spans="1:46" x14ac:dyDescent="0.25">
      <c r="A4382" t="str">
        <f>_xlfn.XLOOKUP(I4382,UTILIZADAS[Contacto1],UTILIZADAS[Source.Name],,0)</f>
        <v>Cobros Abril Canal Fijo</v>
      </c>
      <c r="B4382" s="18">
        <f>VLOOKUP(J4382,Ref!A:C,3,0)</f>
        <v>1</v>
      </c>
      <c r="C4382" s="18">
        <f>VLOOKUP(J4382,Ref!A:D,4,0)</f>
        <v>1</v>
      </c>
      <c r="D4382" s="18" t="str">
        <f t="shared" si="204"/>
        <v>08/may</v>
      </c>
      <c r="E4382" s="18">
        <f t="shared" si="205"/>
        <v>3</v>
      </c>
      <c r="F4382" s="18">
        <v>1</v>
      </c>
      <c r="G4382" s="18">
        <f t="shared" si="206"/>
        <v>1</v>
      </c>
      <c r="H4382" s="3">
        <v>46150.411631944444</v>
      </c>
      <c r="I4382">
        <v>68962490</v>
      </c>
      <c r="J4382">
        <v>6002</v>
      </c>
      <c r="K4382" t="s">
        <v>1983</v>
      </c>
      <c r="L4382" t="s">
        <v>1897</v>
      </c>
      <c r="M4382" t="s">
        <v>1970</v>
      </c>
      <c r="O4382">
        <v>281011940000</v>
      </c>
      <c r="P4382">
        <v>16017</v>
      </c>
      <c r="Q4382">
        <v>-4</v>
      </c>
      <c r="R4382">
        <v>1</v>
      </c>
      <c r="S4382">
        <v>68962490</v>
      </c>
      <c r="U4382" t="s">
        <v>2546</v>
      </c>
      <c r="W4382" t="s">
        <v>991</v>
      </c>
      <c r="X4382" t="s">
        <v>2551</v>
      </c>
      <c r="Y4382" t="s">
        <v>65</v>
      </c>
      <c r="Z4382">
        <v>281011940000</v>
      </c>
      <c r="AF4382" t="s">
        <v>1976</v>
      </c>
      <c r="AG4382" t="s">
        <v>1972</v>
      </c>
      <c r="AI4382" t="s">
        <v>3510</v>
      </c>
      <c r="AK4382" t="s">
        <v>4495</v>
      </c>
      <c r="AL4382">
        <v>47</v>
      </c>
      <c r="AM4382" t="s">
        <v>1979</v>
      </c>
      <c r="AN4382" t="s">
        <v>1987</v>
      </c>
      <c r="AO4382">
        <v>0</v>
      </c>
      <c r="AQ4382">
        <v>2252593</v>
      </c>
      <c r="AR4382" t="s">
        <v>2241</v>
      </c>
      <c r="AS4382" t="s">
        <v>4163</v>
      </c>
      <c r="AT4382" t="s">
        <v>1888</v>
      </c>
    </row>
    <row r="4383" spans="1:46" x14ac:dyDescent="0.25">
      <c r="A4383" t="str">
        <f>_xlfn.XLOOKUP(I4383,UTILIZADAS[Contacto1],UTILIZADAS[Source.Name],,0)</f>
        <v>Cobros Mayo</v>
      </c>
      <c r="B4383" s="18">
        <f>VLOOKUP(J4383,Ref!A:C,3,0)</f>
        <v>0</v>
      </c>
      <c r="C4383" s="18">
        <f>VLOOKUP(J4383,Ref!A:D,4,0)</f>
        <v>0</v>
      </c>
      <c r="D4383" s="18" t="str">
        <f t="shared" si="204"/>
        <v>13/may</v>
      </c>
      <c r="E4383" s="18">
        <f t="shared" si="205"/>
        <v>6</v>
      </c>
      <c r="F4383" s="18">
        <v>1</v>
      </c>
      <c r="G4383" s="18">
        <f t="shared" si="206"/>
        <v>0</v>
      </c>
      <c r="H4383" s="3">
        <v>46155.39775462963</v>
      </c>
      <c r="I4383">
        <v>68966522</v>
      </c>
      <c r="J4383" t="s">
        <v>2021</v>
      </c>
      <c r="K4383" t="s">
        <v>1968</v>
      </c>
      <c r="L4383" t="s">
        <v>1969</v>
      </c>
      <c r="M4383" t="s">
        <v>1970</v>
      </c>
      <c r="O4383">
        <v>352300730000</v>
      </c>
      <c r="P4383">
        <v>16018</v>
      </c>
      <c r="Q4383">
        <v>-4</v>
      </c>
      <c r="R4383">
        <v>1</v>
      </c>
      <c r="S4383">
        <v>68966522</v>
      </c>
      <c r="U4383" t="s">
        <v>5547</v>
      </c>
      <c r="W4383" t="s">
        <v>5548</v>
      </c>
      <c r="X4383">
        <v>352300730000</v>
      </c>
      <c r="Y4383" t="s">
        <v>65</v>
      </c>
      <c r="Z4383" t="s">
        <v>4619</v>
      </c>
      <c r="AG4383" t="s">
        <v>1972</v>
      </c>
      <c r="AL4383">
        <v>5</v>
      </c>
      <c r="AN4383" t="s">
        <v>1974</v>
      </c>
      <c r="AO4383">
        <v>0</v>
      </c>
      <c r="AQ4383">
        <v>2258574</v>
      </c>
      <c r="AR4383" t="s">
        <v>4605</v>
      </c>
      <c r="AS4383" t="s">
        <v>5883</v>
      </c>
      <c r="AT4383" t="s">
        <v>2022</v>
      </c>
    </row>
    <row r="4384" spans="1:46" x14ac:dyDescent="0.25">
      <c r="A4384" t="str">
        <f>_xlfn.XLOOKUP(I4384,UTILIZADAS[Contacto1],UTILIZADAS[Source.Name],,0)</f>
        <v>Cobros Mayo</v>
      </c>
      <c r="B4384" s="18">
        <f>VLOOKUP(J4384,Ref!A:C,3,0)</f>
        <v>0</v>
      </c>
      <c r="C4384" s="18">
        <f>VLOOKUP(J4384,Ref!A:D,4,0)</f>
        <v>0</v>
      </c>
      <c r="D4384" s="18" t="str">
        <f t="shared" si="204"/>
        <v>15/may</v>
      </c>
      <c r="E4384" s="18">
        <f t="shared" si="205"/>
        <v>6</v>
      </c>
      <c r="F4384" s="18">
        <v>1</v>
      </c>
      <c r="G4384" s="18">
        <f t="shared" si="206"/>
        <v>0</v>
      </c>
      <c r="H4384" s="3">
        <v>46157.435069444444</v>
      </c>
      <c r="I4384">
        <v>68966522</v>
      </c>
      <c r="J4384" t="s">
        <v>1967</v>
      </c>
      <c r="K4384" t="s">
        <v>1968</v>
      </c>
      <c r="L4384" t="s">
        <v>1969</v>
      </c>
      <c r="M4384" t="s">
        <v>1970</v>
      </c>
      <c r="O4384">
        <v>352300730000</v>
      </c>
      <c r="P4384">
        <v>16018</v>
      </c>
      <c r="Q4384">
        <v>-4</v>
      </c>
      <c r="R4384">
        <v>1</v>
      </c>
      <c r="S4384">
        <v>68966522</v>
      </c>
      <c r="U4384" t="s">
        <v>5547</v>
      </c>
      <c r="W4384" t="s">
        <v>5548</v>
      </c>
      <c r="X4384">
        <v>352300730000</v>
      </c>
      <c r="Y4384" t="s">
        <v>65</v>
      </c>
      <c r="Z4384" t="s">
        <v>4619</v>
      </c>
      <c r="AG4384" t="s">
        <v>1972</v>
      </c>
      <c r="AL4384">
        <v>0</v>
      </c>
      <c r="AN4384" t="s">
        <v>1974</v>
      </c>
      <c r="AO4384">
        <v>0</v>
      </c>
      <c r="AQ4384">
        <v>2258574</v>
      </c>
      <c r="AR4384" t="s">
        <v>4605</v>
      </c>
      <c r="AS4384" t="s">
        <v>5883</v>
      </c>
      <c r="AT4384" t="s">
        <v>1975</v>
      </c>
    </row>
    <row r="4385" spans="1:46" x14ac:dyDescent="0.25">
      <c r="A4385" t="str">
        <f>_xlfn.XLOOKUP(I4385,UTILIZADAS[Contacto1],UTILIZADAS[Source.Name],,0)</f>
        <v>Cobros Mayo</v>
      </c>
      <c r="B4385" s="18">
        <f>VLOOKUP(J4385,Ref!A:C,3,0)</f>
        <v>0</v>
      </c>
      <c r="C4385" s="18">
        <f>VLOOKUP(J4385,Ref!A:D,4,0)</f>
        <v>0</v>
      </c>
      <c r="D4385" s="18" t="str">
        <f t="shared" si="204"/>
        <v>19/may</v>
      </c>
      <c r="E4385" s="18">
        <f t="shared" si="205"/>
        <v>6</v>
      </c>
      <c r="F4385" s="18">
        <v>1</v>
      </c>
      <c r="G4385" s="18">
        <f t="shared" si="206"/>
        <v>0</v>
      </c>
      <c r="H4385" s="3">
        <v>46161.448229166665</v>
      </c>
      <c r="I4385">
        <v>68966522</v>
      </c>
      <c r="J4385" t="s">
        <v>2021</v>
      </c>
      <c r="K4385" t="s">
        <v>1968</v>
      </c>
      <c r="L4385" t="s">
        <v>1969</v>
      </c>
      <c r="M4385" t="s">
        <v>1970</v>
      </c>
      <c r="O4385">
        <v>352300730000</v>
      </c>
      <c r="P4385">
        <v>16018</v>
      </c>
      <c r="Q4385">
        <v>-4</v>
      </c>
      <c r="R4385">
        <v>1</v>
      </c>
      <c r="S4385">
        <v>68966522</v>
      </c>
      <c r="U4385" t="s">
        <v>5547</v>
      </c>
      <c r="W4385" t="s">
        <v>5548</v>
      </c>
      <c r="X4385">
        <v>352300730000</v>
      </c>
      <c r="Y4385" t="s">
        <v>65</v>
      </c>
      <c r="Z4385" t="s">
        <v>4619</v>
      </c>
      <c r="AG4385" t="s">
        <v>1972</v>
      </c>
      <c r="AL4385">
        <v>5</v>
      </c>
      <c r="AN4385" t="s">
        <v>1974</v>
      </c>
      <c r="AO4385">
        <v>0</v>
      </c>
      <c r="AQ4385">
        <v>2258574</v>
      </c>
      <c r="AR4385" t="s">
        <v>4605</v>
      </c>
      <c r="AS4385" t="s">
        <v>5883</v>
      </c>
      <c r="AT4385" t="s">
        <v>2022</v>
      </c>
    </row>
    <row r="4386" spans="1:46" x14ac:dyDescent="0.25">
      <c r="A4386" t="str">
        <f>_xlfn.XLOOKUP(I4386,UTILIZADAS[Contacto1],UTILIZADAS[Source.Name],,0)</f>
        <v>Cobros Mayo</v>
      </c>
      <c r="B4386" s="18">
        <f>VLOOKUP(J4386,Ref!A:C,3,0)</f>
        <v>0</v>
      </c>
      <c r="C4386" s="18">
        <f>VLOOKUP(J4386,Ref!A:D,4,0)</f>
        <v>0</v>
      </c>
      <c r="D4386" s="18" t="str">
        <f t="shared" si="204"/>
        <v>20/may</v>
      </c>
      <c r="E4386" s="18">
        <f t="shared" si="205"/>
        <v>6</v>
      </c>
      <c r="F4386" s="18">
        <v>1</v>
      </c>
      <c r="G4386" s="18">
        <f t="shared" si="206"/>
        <v>0</v>
      </c>
      <c r="H4386" s="3">
        <v>46162.655219907407</v>
      </c>
      <c r="I4386">
        <v>68966522</v>
      </c>
      <c r="J4386" t="s">
        <v>2021</v>
      </c>
      <c r="K4386" t="s">
        <v>1968</v>
      </c>
      <c r="L4386" t="s">
        <v>1969</v>
      </c>
      <c r="M4386" t="s">
        <v>1970</v>
      </c>
      <c r="O4386">
        <v>352300730000</v>
      </c>
      <c r="P4386">
        <v>16018</v>
      </c>
      <c r="Q4386">
        <v>-4</v>
      </c>
      <c r="R4386">
        <v>1</v>
      </c>
      <c r="S4386">
        <v>68966522</v>
      </c>
      <c r="U4386" t="s">
        <v>5547</v>
      </c>
      <c r="W4386" t="s">
        <v>5548</v>
      </c>
      <c r="X4386">
        <v>352300730000</v>
      </c>
      <c r="Y4386" t="s">
        <v>65</v>
      </c>
      <c r="Z4386" t="s">
        <v>4619</v>
      </c>
      <c r="AG4386" t="s">
        <v>1972</v>
      </c>
      <c r="AL4386">
        <v>5</v>
      </c>
      <c r="AN4386" t="s">
        <v>1974</v>
      </c>
      <c r="AO4386">
        <v>0</v>
      </c>
      <c r="AQ4386">
        <v>2258574</v>
      </c>
      <c r="AR4386" t="s">
        <v>4605</v>
      </c>
      <c r="AS4386" t="s">
        <v>5883</v>
      </c>
      <c r="AT4386" t="s">
        <v>2022</v>
      </c>
    </row>
    <row r="4387" spans="1:46" x14ac:dyDescent="0.25">
      <c r="A4387" t="str">
        <f>_xlfn.XLOOKUP(I4387,UTILIZADAS[Contacto1],UTILIZADAS[Source.Name],,0)</f>
        <v>Cobros Mayo</v>
      </c>
      <c r="B4387" s="18">
        <f>VLOOKUP(J4387,Ref!A:C,3,0)</f>
        <v>0</v>
      </c>
      <c r="C4387" s="18">
        <f>VLOOKUP(J4387,Ref!A:D,4,0)</f>
        <v>0</v>
      </c>
      <c r="D4387" s="18" t="str">
        <f t="shared" si="204"/>
        <v>21/may</v>
      </c>
      <c r="E4387" s="18">
        <f t="shared" si="205"/>
        <v>6</v>
      </c>
      <c r="F4387" s="18">
        <v>1</v>
      </c>
      <c r="G4387" s="18">
        <f t="shared" si="206"/>
        <v>0</v>
      </c>
      <c r="H4387" s="3">
        <v>46163.642569444448</v>
      </c>
      <c r="I4387">
        <v>68966522</v>
      </c>
      <c r="J4387" t="s">
        <v>1967</v>
      </c>
      <c r="K4387" t="s">
        <v>1968</v>
      </c>
      <c r="L4387" t="s">
        <v>1969</v>
      </c>
      <c r="M4387" t="s">
        <v>1970</v>
      </c>
      <c r="O4387">
        <v>352300730000</v>
      </c>
      <c r="P4387">
        <v>16018</v>
      </c>
      <c r="Q4387">
        <v>-4</v>
      </c>
      <c r="R4387">
        <v>1</v>
      </c>
      <c r="S4387">
        <v>68966522</v>
      </c>
      <c r="U4387" t="s">
        <v>5547</v>
      </c>
      <c r="W4387" t="s">
        <v>5548</v>
      </c>
      <c r="X4387">
        <v>352300730000</v>
      </c>
      <c r="Y4387" t="s">
        <v>65</v>
      </c>
      <c r="Z4387" t="s">
        <v>4619</v>
      </c>
      <c r="AG4387" t="s">
        <v>1972</v>
      </c>
      <c r="AL4387">
        <v>0</v>
      </c>
      <c r="AN4387" t="s">
        <v>1974</v>
      </c>
      <c r="AO4387">
        <v>0</v>
      </c>
      <c r="AQ4387">
        <v>2258574</v>
      </c>
      <c r="AR4387" t="s">
        <v>4605</v>
      </c>
      <c r="AS4387" t="s">
        <v>5883</v>
      </c>
      <c r="AT4387" t="s">
        <v>1975</v>
      </c>
    </row>
    <row r="4388" spans="1:46" x14ac:dyDescent="0.25">
      <c r="A4388" t="str">
        <f>_xlfn.XLOOKUP(I4388,UTILIZADAS[Contacto1],UTILIZADAS[Source.Name],,0)</f>
        <v>Cobros Mayo</v>
      </c>
      <c r="B4388" s="18">
        <f>VLOOKUP(J4388,Ref!A:C,3,0)</f>
        <v>0</v>
      </c>
      <c r="C4388" s="18">
        <f>VLOOKUP(J4388,Ref!A:D,4,0)</f>
        <v>0</v>
      </c>
      <c r="D4388" s="18" t="str">
        <f t="shared" si="204"/>
        <v>22/may</v>
      </c>
      <c r="E4388" s="18">
        <f t="shared" si="205"/>
        <v>6</v>
      </c>
      <c r="F4388" s="18">
        <v>1</v>
      </c>
      <c r="G4388" s="18">
        <f t="shared" si="206"/>
        <v>1</v>
      </c>
      <c r="H4388" s="3">
        <v>46164.478865740741</v>
      </c>
      <c r="I4388">
        <v>68966522</v>
      </c>
      <c r="J4388" t="s">
        <v>2023</v>
      </c>
      <c r="K4388" t="s">
        <v>1968</v>
      </c>
      <c r="L4388" t="s">
        <v>1969</v>
      </c>
      <c r="M4388" t="s">
        <v>1970</v>
      </c>
      <c r="O4388">
        <v>352300730000</v>
      </c>
      <c r="P4388">
        <v>16018</v>
      </c>
      <c r="Q4388">
        <v>-4</v>
      </c>
      <c r="R4388">
        <v>1</v>
      </c>
      <c r="S4388">
        <v>68966522</v>
      </c>
      <c r="U4388" t="s">
        <v>5547</v>
      </c>
      <c r="W4388" t="s">
        <v>5548</v>
      </c>
      <c r="X4388">
        <v>352300730000</v>
      </c>
      <c r="Y4388" t="s">
        <v>65</v>
      </c>
      <c r="Z4388" t="s">
        <v>4619</v>
      </c>
      <c r="AG4388" t="s">
        <v>1972</v>
      </c>
      <c r="AL4388">
        <v>0</v>
      </c>
      <c r="AN4388" t="s">
        <v>1974</v>
      </c>
      <c r="AO4388">
        <v>0</v>
      </c>
      <c r="AQ4388">
        <v>2258574</v>
      </c>
      <c r="AR4388" t="s">
        <v>4605</v>
      </c>
      <c r="AS4388" t="s">
        <v>5883</v>
      </c>
      <c r="AT4388" t="s">
        <v>2024</v>
      </c>
    </row>
    <row r="4389" spans="1:46" x14ac:dyDescent="0.25">
      <c r="A4389" t="str">
        <f>_xlfn.XLOOKUP(I4389,UTILIZADAS[Contacto1],UTILIZADAS[Source.Name],,0)</f>
        <v>Cobros Abril Canal Fijo</v>
      </c>
      <c r="B4389" s="18">
        <f>VLOOKUP(J4389,Ref!A:C,3,0)</f>
        <v>0</v>
      </c>
      <c r="C4389" s="18">
        <f>VLOOKUP(J4389,Ref!A:D,4,0)</f>
        <v>0</v>
      </c>
      <c r="D4389" s="18" t="str">
        <f t="shared" si="204"/>
        <v>04/may</v>
      </c>
      <c r="E4389" s="18">
        <f t="shared" si="205"/>
        <v>4</v>
      </c>
      <c r="F4389" s="18">
        <v>1</v>
      </c>
      <c r="G4389" s="18">
        <f t="shared" si="206"/>
        <v>0</v>
      </c>
      <c r="H4389" s="3">
        <v>46146.520844907405</v>
      </c>
      <c r="I4389">
        <v>68970231</v>
      </c>
      <c r="J4389" t="s">
        <v>2021</v>
      </c>
      <c r="K4389" t="s">
        <v>1968</v>
      </c>
      <c r="L4389" t="s">
        <v>1969</v>
      </c>
      <c r="M4389" t="s">
        <v>1970</v>
      </c>
      <c r="O4389">
        <v>359350370000</v>
      </c>
      <c r="P4389">
        <v>16017</v>
      </c>
      <c r="Q4389">
        <v>-4</v>
      </c>
      <c r="R4389">
        <v>1</v>
      </c>
      <c r="S4389">
        <v>68970231</v>
      </c>
      <c r="U4389" t="s">
        <v>796</v>
      </c>
      <c r="W4389" t="s">
        <v>797</v>
      </c>
      <c r="X4389" t="s">
        <v>2551</v>
      </c>
      <c r="Y4389" t="s">
        <v>65</v>
      </c>
      <c r="Z4389">
        <v>359350370000</v>
      </c>
      <c r="AG4389" t="s">
        <v>1972</v>
      </c>
      <c r="AI4389" t="s">
        <v>3553</v>
      </c>
      <c r="AL4389">
        <v>5</v>
      </c>
      <c r="AN4389" t="s">
        <v>1974</v>
      </c>
      <c r="AO4389">
        <v>0</v>
      </c>
      <c r="AQ4389">
        <v>2252643</v>
      </c>
      <c r="AR4389" t="s">
        <v>2241</v>
      </c>
      <c r="AS4389" t="s">
        <v>4163</v>
      </c>
      <c r="AT4389" t="s">
        <v>2022</v>
      </c>
    </row>
    <row r="4390" spans="1:46" x14ac:dyDescent="0.25">
      <c r="A4390" t="str">
        <f>_xlfn.XLOOKUP(I4390,UTILIZADAS[Contacto1],UTILIZADAS[Source.Name],,0)</f>
        <v>Cobros Abril Canal Fijo</v>
      </c>
      <c r="B4390" s="18">
        <f>VLOOKUP(J4390,Ref!A:C,3,0)</f>
        <v>0</v>
      </c>
      <c r="C4390" s="18">
        <f>VLOOKUP(J4390,Ref!A:D,4,0)</f>
        <v>0</v>
      </c>
      <c r="D4390" s="18" t="str">
        <f t="shared" si="204"/>
        <v>06/may</v>
      </c>
      <c r="E4390" s="18">
        <f t="shared" si="205"/>
        <v>4</v>
      </c>
      <c r="F4390" s="18">
        <v>1</v>
      </c>
      <c r="G4390" s="18">
        <f t="shared" si="206"/>
        <v>0</v>
      </c>
      <c r="H4390" s="3">
        <v>46148.522777777776</v>
      </c>
      <c r="I4390">
        <v>68970231</v>
      </c>
      <c r="J4390" t="s">
        <v>2021</v>
      </c>
      <c r="K4390" t="s">
        <v>1968</v>
      </c>
      <c r="L4390" t="s">
        <v>1969</v>
      </c>
      <c r="M4390" t="s">
        <v>1970</v>
      </c>
      <c r="O4390">
        <v>359350370000</v>
      </c>
      <c r="P4390">
        <v>16017</v>
      </c>
      <c r="Q4390">
        <v>-4</v>
      </c>
      <c r="R4390">
        <v>1</v>
      </c>
      <c r="S4390">
        <v>68970231</v>
      </c>
      <c r="U4390" t="s">
        <v>796</v>
      </c>
      <c r="W4390" t="s">
        <v>797</v>
      </c>
      <c r="X4390" t="s">
        <v>2551</v>
      </c>
      <c r="Y4390" t="s">
        <v>65</v>
      </c>
      <c r="Z4390">
        <v>359350370000</v>
      </c>
      <c r="AG4390" t="s">
        <v>1972</v>
      </c>
      <c r="AI4390" t="s">
        <v>3553</v>
      </c>
      <c r="AL4390">
        <v>5</v>
      </c>
      <c r="AN4390" t="s">
        <v>1974</v>
      </c>
      <c r="AO4390">
        <v>0</v>
      </c>
      <c r="AQ4390">
        <v>2252643</v>
      </c>
      <c r="AR4390" t="s">
        <v>2241</v>
      </c>
      <c r="AS4390" t="s">
        <v>4163</v>
      </c>
      <c r="AT4390" t="s">
        <v>2022</v>
      </c>
    </row>
    <row r="4391" spans="1:46" x14ac:dyDescent="0.25">
      <c r="A4391" t="str">
        <f>_xlfn.XLOOKUP(I4391,UTILIZADAS[Contacto1],UTILIZADAS[Source.Name],,0)</f>
        <v>Cobros Abril Canal Fijo</v>
      </c>
      <c r="B4391" s="18">
        <f>VLOOKUP(J4391,Ref!A:C,3,0)</f>
        <v>0</v>
      </c>
      <c r="C4391" s="18">
        <f>VLOOKUP(J4391,Ref!A:D,4,0)</f>
        <v>0</v>
      </c>
      <c r="D4391" s="18" t="str">
        <f t="shared" si="204"/>
        <v>07/may</v>
      </c>
      <c r="E4391" s="18">
        <f t="shared" si="205"/>
        <v>4</v>
      </c>
      <c r="F4391" s="18">
        <v>1</v>
      </c>
      <c r="G4391" s="18">
        <f t="shared" si="206"/>
        <v>0</v>
      </c>
      <c r="H4391" s="3">
        <v>46149.717233796298</v>
      </c>
      <c r="I4391">
        <v>68970231</v>
      </c>
      <c r="J4391" t="s">
        <v>2021</v>
      </c>
      <c r="K4391" t="s">
        <v>1968</v>
      </c>
      <c r="L4391" t="s">
        <v>1969</v>
      </c>
      <c r="M4391" t="s">
        <v>1970</v>
      </c>
      <c r="O4391">
        <v>359350370000</v>
      </c>
      <c r="P4391">
        <v>16017</v>
      </c>
      <c r="Q4391">
        <v>-4</v>
      </c>
      <c r="R4391">
        <v>1</v>
      </c>
      <c r="S4391">
        <v>68970231</v>
      </c>
      <c r="U4391" t="s">
        <v>796</v>
      </c>
      <c r="W4391" t="s">
        <v>797</v>
      </c>
      <c r="X4391" t="s">
        <v>2551</v>
      </c>
      <c r="Y4391" t="s">
        <v>65</v>
      </c>
      <c r="Z4391">
        <v>359350370000</v>
      </c>
      <c r="AG4391" t="s">
        <v>1972</v>
      </c>
      <c r="AI4391" t="s">
        <v>3553</v>
      </c>
      <c r="AL4391">
        <v>5</v>
      </c>
      <c r="AN4391" t="s">
        <v>1974</v>
      </c>
      <c r="AO4391">
        <v>0</v>
      </c>
      <c r="AQ4391">
        <v>2252643</v>
      </c>
      <c r="AR4391" t="s">
        <v>2241</v>
      </c>
      <c r="AS4391" t="s">
        <v>4163</v>
      </c>
      <c r="AT4391" t="s">
        <v>2022</v>
      </c>
    </row>
    <row r="4392" spans="1:46" x14ac:dyDescent="0.25">
      <c r="A4392" t="str">
        <f>_xlfn.XLOOKUP(I4392,UTILIZADAS[Contacto1],UTILIZADAS[Source.Name],,0)</f>
        <v>Cobros Abril Canal Fijo</v>
      </c>
      <c r="B4392" s="18">
        <f>VLOOKUP(J4392,Ref!A:C,3,0)</f>
        <v>0</v>
      </c>
      <c r="C4392" s="18">
        <f>VLOOKUP(J4392,Ref!A:D,4,0)</f>
        <v>0</v>
      </c>
      <c r="D4392" s="18" t="str">
        <f t="shared" si="204"/>
        <v>08/may</v>
      </c>
      <c r="E4392" s="18">
        <f t="shared" si="205"/>
        <v>4</v>
      </c>
      <c r="F4392" s="18">
        <v>1</v>
      </c>
      <c r="G4392" s="18">
        <f t="shared" si="206"/>
        <v>1</v>
      </c>
      <c r="H4392" s="3">
        <v>46150.733831018515</v>
      </c>
      <c r="I4392">
        <v>68970231</v>
      </c>
      <c r="J4392" t="s">
        <v>2021</v>
      </c>
      <c r="K4392" t="s">
        <v>1968</v>
      </c>
      <c r="L4392" t="s">
        <v>1969</v>
      </c>
      <c r="M4392" t="s">
        <v>1970</v>
      </c>
      <c r="O4392">
        <v>359350370000</v>
      </c>
      <c r="P4392">
        <v>16017</v>
      </c>
      <c r="Q4392">
        <v>-4</v>
      </c>
      <c r="R4392">
        <v>1</v>
      </c>
      <c r="S4392">
        <v>68970231</v>
      </c>
      <c r="U4392" t="s">
        <v>796</v>
      </c>
      <c r="W4392" t="s">
        <v>797</v>
      </c>
      <c r="X4392" t="s">
        <v>2551</v>
      </c>
      <c r="Y4392" t="s">
        <v>65</v>
      </c>
      <c r="Z4392">
        <v>359350370000</v>
      </c>
      <c r="AG4392" t="s">
        <v>1972</v>
      </c>
      <c r="AI4392" t="s">
        <v>3553</v>
      </c>
      <c r="AL4392">
        <v>5</v>
      </c>
      <c r="AN4392" t="s">
        <v>1974</v>
      </c>
      <c r="AO4392">
        <v>0</v>
      </c>
      <c r="AQ4392">
        <v>2252643</v>
      </c>
      <c r="AR4392" t="s">
        <v>2241</v>
      </c>
      <c r="AS4392" t="s">
        <v>4163</v>
      </c>
      <c r="AT4392" t="s">
        <v>2022</v>
      </c>
    </row>
    <row r="4393" spans="1:46" x14ac:dyDescent="0.25">
      <c r="A4393" t="str">
        <f>_xlfn.XLOOKUP(I4393,UTILIZADAS[Contacto1],UTILIZADAS[Source.Name],,0)</f>
        <v>Cobros Abril Canal Fijo</v>
      </c>
      <c r="B4393" s="18">
        <f>VLOOKUP(J4393,Ref!A:C,3,0)</f>
        <v>0</v>
      </c>
      <c r="C4393" s="18">
        <f>VLOOKUP(J4393,Ref!A:D,4,0)</f>
        <v>0</v>
      </c>
      <c r="D4393" s="18" t="str">
        <f t="shared" si="204"/>
        <v>13/may</v>
      </c>
      <c r="E4393" s="18">
        <f t="shared" si="205"/>
        <v>3</v>
      </c>
      <c r="F4393" s="18">
        <v>1</v>
      </c>
      <c r="G4393" s="18">
        <f t="shared" si="206"/>
        <v>0</v>
      </c>
      <c r="H4393" s="3">
        <v>46155.397905092592</v>
      </c>
      <c r="I4393">
        <v>68981574</v>
      </c>
      <c r="J4393" t="s">
        <v>2021</v>
      </c>
      <c r="K4393" t="s">
        <v>1968</v>
      </c>
      <c r="L4393" t="s">
        <v>1969</v>
      </c>
      <c r="M4393" t="s">
        <v>1970</v>
      </c>
      <c r="O4393">
        <v>367035280000</v>
      </c>
      <c r="P4393">
        <v>16018</v>
      </c>
      <c r="Q4393">
        <v>-4</v>
      </c>
      <c r="R4393">
        <v>1</v>
      </c>
      <c r="S4393">
        <v>68981574</v>
      </c>
      <c r="U4393" t="s">
        <v>5729</v>
      </c>
      <c r="W4393" t="s">
        <v>4055</v>
      </c>
      <c r="X4393">
        <v>367035280000</v>
      </c>
      <c r="Y4393" t="s">
        <v>65</v>
      </c>
      <c r="Z4393" t="s">
        <v>66</v>
      </c>
      <c r="AF4393" t="s">
        <v>1976</v>
      </c>
      <c r="AG4393" t="s">
        <v>1972</v>
      </c>
      <c r="AL4393">
        <v>5</v>
      </c>
      <c r="AN4393" t="s">
        <v>1974</v>
      </c>
      <c r="AO4393">
        <v>0</v>
      </c>
      <c r="AQ4393">
        <v>2258575</v>
      </c>
      <c r="AR4393" t="s">
        <v>4605</v>
      </c>
      <c r="AS4393" t="s">
        <v>5883</v>
      </c>
      <c r="AT4393" t="s">
        <v>2022</v>
      </c>
    </row>
    <row r="4394" spans="1:46" x14ac:dyDescent="0.25">
      <c r="A4394" t="str">
        <f>_xlfn.XLOOKUP(I4394,UTILIZADAS[Contacto1],UTILIZADAS[Source.Name],,0)</f>
        <v>Cobros Abril Canal Fijo</v>
      </c>
      <c r="B4394" s="18">
        <f>VLOOKUP(J4394,Ref!A:C,3,0)</f>
        <v>0</v>
      </c>
      <c r="C4394" s="18">
        <f>VLOOKUP(J4394,Ref!A:D,4,0)</f>
        <v>0</v>
      </c>
      <c r="D4394" s="18" t="str">
        <f t="shared" si="204"/>
        <v>15/may</v>
      </c>
      <c r="E4394" s="18">
        <f t="shared" si="205"/>
        <v>3</v>
      </c>
      <c r="F4394" s="18">
        <v>1</v>
      </c>
      <c r="G4394" s="18">
        <f t="shared" si="206"/>
        <v>0</v>
      </c>
      <c r="H4394" s="3">
        <v>46157.435289351852</v>
      </c>
      <c r="I4394">
        <v>68981574</v>
      </c>
      <c r="J4394" t="s">
        <v>2021</v>
      </c>
      <c r="K4394" t="s">
        <v>1968</v>
      </c>
      <c r="L4394" t="s">
        <v>1969</v>
      </c>
      <c r="M4394" t="s">
        <v>1970</v>
      </c>
      <c r="O4394">
        <v>367035280000</v>
      </c>
      <c r="P4394">
        <v>16018</v>
      </c>
      <c r="Q4394">
        <v>-4</v>
      </c>
      <c r="R4394">
        <v>1</v>
      </c>
      <c r="S4394">
        <v>68981574</v>
      </c>
      <c r="U4394" t="s">
        <v>5729</v>
      </c>
      <c r="W4394" t="s">
        <v>4055</v>
      </c>
      <c r="X4394">
        <v>367035280000</v>
      </c>
      <c r="Y4394" t="s">
        <v>65</v>
      </c>
      <c r="Z4394" t="s">
        <v>66</v>
      </c>
      <c r="AF4394" t="s">
        <v>1976</v>
      </c>
      <c r="AG4394" t="s">
        <v>1972</v>
      </c>
      <c r="AL4394">
        <v>5</v>
      </c>
      <c r="AN4394" t="s">
        <v>1974</v>
      </c>
      <c r="AO4394">
        <v>0</v>
      </c>
      <c r="AQ4394">
        <v>2258575</v>
      </c>
      <c r="AR4394" t="s">
        <v>4605</v>
      </c>
      <c r="AS4394" t="s">
        <v>5883</v>
      </c>
      <c r="AT4394" t="s">
        <v>2022</v>
      </c>
    </row>
    <row r="4395" spans="1:46" x14ac:dyDescent="0.25">
      <c r="A4395" t="str">
        <f>_xlfn.XLOOKUP(I4395,UTILIZADAS[Contacto1],UTILIZADAS[Source.Name],,0)</f>
        <v>Cobros Abril Canal Fijo</v>
      </c>
      <c r="B4395" s="18">
        <f>VLOOKUP(J4395,Ref!A:C,3,0)</f>
        <v>1</v>
      </c>
      <c r="C4395" s="18">
        <f>VLOOKUP(J4395,Ref!A:D,4,0)</f>
        <v>1</v>
      </c>
      <c r="D4395" s="18" t="str">
        <f t="shared" si="204"/>
        <v>19/may</v>
      </c>
      <c r="E4395" s="18">
        <f t="shared" si="205"/>
        <v>3</v>
      </c>
      <c r="F4395" s="18">
        <v>1</v>
      </c>
      <c r="G4395" s="18">
        <f t="shared" si="206"/>
        <v>1</v>
      </c>
      <c r="H4395" s="3">
        <v>46161.451365740744</v>
      </c>
      <c r="I4395">
        <v>68981574</v>
      </c>
      <c r="J4395">
        <v>6003</v>
      </c>
      <c r="K4395" t="s">
        <v>1983</v>
      </c>
      <c r="L4395" t="s">
        <v>1897</v>
      </c>
      <c r="M4395" t="s">
        <v>1970</v>
      </c>
      <c r="O4395">
        <v>367035280000</v>
      </c>
      <c r="P4395">
        <v>16018</v>
      </c>
      <c r="Q4395">
        <v>-4</v>
      </c>
      <c r="R4395">
        <v>1</v>
      </c>
      <c r="S4395">
        <v>68981574</v>
      </c>
      <c r="U4395" t="s">
        <v>5729</v>
      </c>
      <c r="W4395" t="s">
        <v>4055</v>
      </c>
      <c r="X4395">
        <v>367035280000</v>
      </c>
      <c r="Y4395" t="s">
        <v>65</v>
      </c>
      <c r="Z4395" t="s">
        <v>66</v>
      </c>
      <c r="AF4395" t="s">
        <v>1976</v>
      </c>
      <c r="AG4395" t="s">
        <v>1972</v>
      </c>
      <c r="AL4395">
        <v>51</v>
      </c>
      <c r="AM4395" t="s">
        <v>1979</v>
      </c>
      <c r="AN4395" t="s">
        <v>1987</v>
      </c>
      <c r="AO4395">
        <v>0</v>
      </c>
      <c r="AQ4395">
        <v>2258575</v>
      </c>
      <c r="AR4395" t="s">
        <v>4605</v>
      </c>
      <c r="AS4395" t="s">
        <v>5883</v>
      </c>
      <c r="AT4395" t="s">
        <v>1892</v>
      </c>
    </row>
    <row r="4396" spans="1:46" x14ac:dyDescent="0.25">
      <c r="A4396" t="e">
        <f>_xlfn.XLOOKUP(I4396,UTILIZADAS[Contacto1],UTILIZADAS[Source.Name],,0)</f>
        <v>#N/A</v>
      </c>
      <c r="B4396" s="18">
        <f>VLOOKUP(J4396,Ref!A:C,3,0)</f>
        <v>1</v>
      </c>
      <c r="C4396" s="18">
        <f>VLOOKUP(J4396,Ref!A:D,4,0)</f>
        <v>0</v>
      </c>
      <c r="D4396" s="18" t="str">
        <f t="shared" si="204"/>
        <v>06/may</v>
      </c>
      <c r="E4396" s="18">
        <f t="shared" si="205"/>
        <v>1</v>
      </c>
      <c r="F4396" s="18">
        <v>1</v>
      </c>
      <c r="G4396" s="18">
        <f t="shared" si="206"/>
        <v>1</v>
      </c>
      <c r="H4396" s="3">
        <v>46148.65047453704</v>
      </c>
      <c r="I4396">
        <v>68983295</v>
      </c>
      <c r="J4396">
        <v>6006</v>
      </c>
      <c r="K4396" t="s">
        <v>1983</v>
      </c>
      <c r="L4396" t="s">
        <v>1897</v>
      </c>
      <c r="M4396" t="s">
        <v>1970</v>
      </c>
      <c r="P4396">
        <v>998</v>
      </c>
      <c r="Q4396">
        <v>0</v>
      </c>
      <c r="S4396">
        <v>68983295</v>
      </c>
      <c r="AF4396" t="s">
        <v>1976</v>
      </c>
      <c r="AG4396" t="s">
        <v>1972</v>
      </c>
      <c r="AL4396">
        <v>52</v>
      </c>
      <c r="AM4396" t="s">
        <v>1979</v>
      </c>
      <c r="AN4396" t="s">
        <v>1977</v>
      </c>
      <c r="AO4396">
        <v>0</v>
      </c>
      <c r="AQ4396">
        <v>2257548</v>
      </c>
      <c r="AR4396" t="s">
        <v>1978</v>
      </c>
      <c r="AT4396" t="s">
        <v>1894</v>
      </c>
    </row>
    <row r="4397" spans="1:46" x14ac:dyDescent="0.25">
      <c r="A4397" t="str">
        <f>_xlfn.XLOOKUP(I4397,UTILIZADAS[Contacto1],UTILIZADAS[Source.Name],,0)</f>
        <v>Cobros Mayo</v>
      </c>
      <c r="B4397" s="18">
        <f>VLOOKUP(J4397,Ref!A:C,3,0)</f>
        <v>0</v>
      </c>
      <c r="C4397" s="18">
        <f>VLOOKUP(J4397,Ref!A:D,4,0)</f>
        <v>0</v>
      </c>
      <c r="D4397" s="18" t="str">
        <f t="shared" si="204"/>
        <v>13/may</v>
      </c>
      <c r="E4397" s="18">
        <f t="shared" si="205"/>
        <v>4</v>
      </c>
      <c r="F4397" s="18">
        <v>1</v>
      </c>
      <c r="G4397" s="18">
        <f t="shared" si="206"/>
        <v>0</v>
      </c>
      <c r="H4397" s="3">
        <v>46155.398217592592</v>
      </c>
      <c r="I4397">
        <v>68992032</v>
      </c>
      <c r="J4397" t="s">
        <v>2021</v>
      </c>
      <c r="K4397" t="s">
        <v>1968</v>
      </c>
      <c r="L4397" t="s">
        <v>1969</v>
      </c>
      <c r="M4397" t="s">
        <v>1970</v>
      </c>
      <c r="O4397">
        <v>368049760000</v>
      </c>
      <c r="P4397">
        <v>16018</v>
      </c>
      <c r="Q4397">
        <v>-4</v>
      </c>
      <c r="R4397">
        <v>1</v>
      </c>
      <c r="S4397">
        <v>68992032</v>
      </c>
      <c r="U4397" t="s">
        <v>5549</v>
      </c>
      <c r="W4397" t="s">
        <v>5550</v>
      </c>
      <c r="X4397">
        <v>368049760000</v>
      </c>
      <c r="Y4397" t="s">
        <v>65</v>
      </c>
      <c r="Z4397" t="s">
        <v>66</v>
      </c>
      <c r="AF4397" t="s">
        <v>1976</v>
      </c>
      <c r="AG4397" t="s">
        <v>1972</v>
      </c>
      <c r="AL4397">
        <v>5</v>
      </c>
      <c r="AN4397" t="s">
        <v>1974</v>
      </c>
      <c r="AO4397">
        <v>0</v>
      </c>
      <c r="AQ4397">
        <v>2258576</v>
      </c>
      <c r="AR4397" t="s">
        <v>4605</v>
      </c>
      <c r="AS4397" t="s">
        <v>5883</v>
      </c>
      <c r="AT4397" t="s">
        <v>2022</v>
      </c>
    </row>
    <row r="4398" spans="1:46" x14ac:dyDescent="0.25">
      <c r="A4398" t="str">
        <f>_xlfn.XLOOKUP(I4398,UTILIZADAS[Contacto1],UTILIZADAS[Source.Name],,0)</f>
        <v>Cobros Mayo</v>
      </c>
      <c r="B4398" s="18">
        <f>VLOOKUP(J4398,Ref!A:C,3,0)</f>
        <v>0</v>
      </c>
      <c r="C4398" s="18">
        <f>VLOOKUP(J4398,Ref!A:D,4,0)</f>
        <v>0</v>
      </c>
      <c r="D4398" s="18" t="str">
        <f t="shared" si="204"/>
        <v>15/may</v>
      </c>
      <c r="E4398" s="18">
        <f t="shared" si="205"/>
        <v>4</v>
      </c>
      <c r="F4398" s="18">
        <v>1</v>
      </c>
      <c r="G4398" s="18">
        <f t="shared" si="206"/>
        <v>0</v>
      </c>
      <c r="H4398" s="3">
        <v>46157.435659722221</v>
      </c>
      <c r="I4398">
        <v>68992032</v>
      </c>
      <c r="J4398" t="s">
        <v>2021</v>
      </c>
      <c r="K4398" t="s">
        <v>1968</v>
      </c>
      <c r="L4398" t="s">
        <v>1969</v>
      </c>
      <c r="M4398" t="s">
        <v>1970</v>
      </c>
      <c r="O4398">
        <v>368049760000</v>
      </c>
      <c r="P4398">
        <v>16018</v>
      </c>
      <c r="Q4398">
        <v>-4</v>
      </c>
      <c r="R4398">
        <v>1</v>
      </c>
      <c r="S4398">
        <v>68992032</v>
      </c>
      <c r="U4398" t="s">
        <v>5549</v>
      </c>
      <c r="W4398" t="s">
        <v>5550</v>
      </c>
      <c r="X4398">
        <v>368049760000</v>
      </c>
      <c r="Y4398" t="s">
        <v>65</v>
      </c>
      <c r="Z4398" t="s">
        <v>66</v>
      </c>
      <c r="AF4398" t="s">
        <v>1976</v>
      </c>
      <c r="AG4398" t="s">
        <v>1972</v>
      </c>
      <c r="AL4398">
        <v>5</v>
      </c>
      <c r="AN4398" t="s">
        <v>1974</v>
      </c>
      <c r="AO4398">
        <v>0</v>
      </c>
      <c r="AQ4398">
        <v>2258576</v>
      </c>
      <c r="AR4398" t="s">
        <v>4605</v>
      </c>
      <c r="AS4398" t="s">
        <v>5883</v>
      </c>
      <c r="AT4398" t="s">
        <v>2022</v>
      </c>
    </row>
    <row r="4399" spans="1:46" x14ac:dyDescent="0.25">
      <c r="A4399" t="str">
        <f>_xlfn.XLOOKUP(I4399,UTILIZADAS[Contacto1],UTILIZADAS[Source.Name],,0)</f>
        <v>Cobros Mayo</v>
      </c>
      <c r="B4399" s="18">
        <f>VLOOKUP(J4399,Ref!A:C,3,0)</f>
        <v>0</v>
      </c>
      <c r="C4399" s="18">
        <f>VLOOKUP(J4399,Ref!A:D,4,0)</f>
        <v>0</v>
      </c>
      <c r="D4399" s="18" t="str">
        <f t="shared" si="204"/>
        <v>19/may</v>
      </c>
      <c r="E4399" s="18">
        <f t="shared" si="205"/>
        <v>4</v>
      </c>
      <c r="F4399" s="18">
        <v>1</v>
      </c>
      <c r="G4399" s="18">
        <f t="shared" si="206"/>
        <v>0</v>
      </c>
      <c r="H4399" s="3">
        <v>46161.451620370368</v>
      </c>
      <c r="I4399">
        <v>68992032</v>
      </c>
      <c r="J4399" t="s">
        <v>2021</v>
      </c>
      <c r="K4399" t="s">
        <v>1968</v>
      </c>
      <c r="L4399" t="s">
        <v>1969</v>
      </c>
      <c r="M4399" t="s">
        <v>1970</v>
      </c>
      <c r="O4399">
        <v>368049760000</v>
      </c>
      <c r="P4399">
        <v>16018</v>
      </c>
      <c r="Q4399">
        <v>-4</v>
      </c>
      <c r="R4399">
        <v>1</v>
      </c>
      <c r="S4399">
        <v>68992032</v>
      </c>
      <c r="U4399" t="s">
        <v>5549</v>
      </c>
      <c r="W4399" t="s">
        <v>5550</v>
      </c>
      <c r="X4399">
        <v>368049760000</v>
      </c>
      <c r="Y4399" t="s">
        <v>65</v>
      </c>
      <c r="Z4399" t="s">
        <v>66</v>
      </c>
      <c r="AF4399" t="s">
        <v>1976</v>
      </c>
      <c r="AG4399" t="s">
        <v>1972</v>
      </c>
      <c r="AL4399">
        <v>5</v>
      </c>
      <c r="AN4399" t="s">
        <v>1974</v>
      </c>
      <c r="AO4399">
        <v>0</v>
      </c>
      <c r="AQ4399">
        <v>2258576</v>
      </c>
      <c r="AR4399" t="s">
        <v>4605</v>
      </c>
      <c r="AS4399" t="s">
        <v>5883</v>
      </c>
      <c r="AT4399" t="s">
        <v>2022</v>
      </c>
    </row>
    <row r="4400" spans="1:46" x14ac:dyDescent="0.25">
      <c r="A4400" t="str">
        <f>_xlfn.XLOOKUP(I4400,UTILIZADAS[Contacto1],UTILIZADAS[Source.Name],,0)</f>
        <v>Cobros Mayo</v>
      </c>
      <c r="B4400" s="18">
        <f>VLOOKUP(J4400,Ref!A:C,3,0)</f>
        <v>1</v>
      </c>
      <c r="C4400" s="18">
        <f>VLOOKUP(J4400,Ref!A:D,4,0)</f>
        <v>1</v>
      </c>
      <c r="D4400" s="18" t="str">
        <f t="shared" si="204"/>
        <v>20/may</v>
      </c>
      <c r="E4400" s="18">
        <f t="shared" si="205"/>
        <v>4</v>
      </c>
      <c r="F4400" s="18">
        <v>1</v>
      </c>
      <c r="G4400" s="18">
        <f t="shared" si="206"/>
        <v>1</v>
      </c>
      <c r="H4400" s="3">
        <v>46162.656875000001</v>
      </c>
      <c r="I4400">
        <v>68992032</v>
      </c>
      <c r="J4400">
        <v>6003</v>
      </c>
      <c r="K4400" t="s">
        <v>1983</v>
      </c>
      <c r="L4400" t="s">
        <v>1897</v>
      </c>
      <c r="M4400" t="s">
        <v>1970</v>
      </c>
      <c r="O4400">
        <v>368049760000</v>
      </c>
      <c r="P4400">
        <v>16018</v>
      </c>
      <c r="Q4400">
        <v>-4</v>
      </c>
      <c r="R4400">
        <v>1</v>
      </c>
      <c r="S4400">
        <v>68992032</v>
      </c>
      <c r="U4400" t="s">
        <v>5549</v>
      </c>
      <c r="W4400" t="s">
        <v>5550</v>
      </c>
      <c r="X4400">
        <v>368049760000</v>
      </c>
      <c r="Y4400" t="s">
        <v>65</v>
      </c>
      <c r="Z4400" t="s">
        <v>66</v>
      </c>
      <c r="AF4400" t="s">
        <v>1976</v>
      </c>
      <c r="AG4400" t="s">
        <v>1972</v>
      </c>
      <c r="AL4400">
        <v>52</v>
      </c>
      <c r="AM4400" t="s">
        <v>1979</v>
      </c>
      <c r="AN4400" t="s">
        <v>1987</v>
      </c>
      <c r="AO4400">
        <v>0</v>
      </c>
      <c r="AQ4400">
        <v>2258576</v>
      </c>
      <c r="AR4400" t="s">
        <v>4605</v>
      </c>
      <c r="AS4400" t="s">
        <v>5883</v>
      </c>
      <c r="AT4400" t="s">
        <v>1892</v>
      </c>
    </row>
    <row r="4401" spans="1:46" x14ac:dyDescent="0.25">
      <c r="A4401" t="str">
        <f>_xlfn.XLOOKUP(I4401,UTILIZADAS[Contacto1],UTILIZADAS[Source.Name],,0)</f>
        <v>Cobros Abril Canal Fijo</v>
      </c>
      <c r="B4401" s="18">
        <f>VLOOKUP(J4401,Ref!A:C,3,0)</f>
        <v>0</v>
      </c>
      <c r="C4401" s="18">
        <f>VLOOKUP(J4401,Ref!A:D,4,0)</f>
        <v>0</v>
      </c>
      <c r="D4401" s="18" t="str">
        <f t="shared" si="204"/>
        <v>13/may</v>
      </c>
      <c r="E4401" s="18">
        <f t="shared" si="205"/>
        <v>6</v>
      </c>
      <c r="F4401" s="18">
        <v>1</v>
      </c>
      <c r="G4401" s="18">
        <f t="shared" si="206"/>
        <v>0</v>
      </c>
      <c r="H4401" s="3">
        <v>46155.398645833331</v>
      </c>
      <c r="I4401">
        <v>69002624</v>
      </c>
      <c r="J4401" t="s">
        <v>2021</v>
      </c>
      <c r="K4401" t="s">
        <v>1968</v>
      </c>
      <c r="L4401" t="s">
        <v>1969</v>
      </c>
      <c r="M4401" t="s">
        <v>1970</v>
      </c>
      <c r="O4401">
        <v>365035800000</v>
      </c>
      <c r="P4401">
        <v>16018</v>
      </c>
      <c r="Q4401">
        <v>-4</v>
      </c>
      <c r="R4401">
        <v>1</v>
      </c>
      <c r="S4401">
        <v>69002624</v>
      </c>
      <c r="U4401" t="s">
        <v>2487</v>
      </c>
      <c r="W4401" t="s">
        <v>4082</v>
      </c>
      <c r="X4401">
        <v>365035800000</v>
      </c>
      <c r="Y4401" t="s">
        <v>65</v>
      </c>
      <c r="Z4401" t="s">
        <v>66</v>
      </c>
      <c r="AF4401" t="s">
        <v>1976</v>
      </c>
      <c r="AG4401" t="s">
        <v>1972</v>
      </c>
      <c r="AK4401" t="s">
        <v>6243</v>
      </c>
      <c r="AL4401">
        <v>5</v>
      </c>
      <c r="AN4401" t="s">
        <v>1974</v>
      </c>
      <c r="AO4401">
        <v>0</v>
      </c>
      <c r="AQ4401">
        <v>2258577</v>
      </c>
      <c r="AR4401" t="s">
        <v>4605</v>
      </c>
      <c r="AS4401" t="s">
        <v>5883</v>
      </c>
      <c r="AT4401" t="s">
        <v>2022</v>
      </c>
    </row>
    <row r="4402" spans="1:46" x14ac:dyDescent="0.25">
      <c r="A4402" t="str">
        <f>_xlfn.XLOOKUP(I4402,UTILIZADAS[Contacto1],UTILIZADAS[Source.Name],,0)</f>
        <v>Cobros Abril Canal Fijo</v>
      </c>
      <c r="B4402" s="18">
        <f>VLOOKUP(J4402,Ref!A:C,3,0)</f>
        <v>0</v>
      </c>
      <c r="C4402" s="18">
        <f>VLOOKUP(J4402,Ref!A:D,4,0)</f>
        <v>0</v>
      </c>
      <c r="D4402" s="18" t="str">
        <f t="shared" ref="D4402:D4465" si="207">TEXT(H4402,"dd/mmm")</f>
        <v>15/may</v>
      </c>
      <c r="E4402" s="18">
        <f t="shared" ref="E4402:E4465" si="208">+COUNTIF(I:I,I4402)</f>
        <v>6</v>
      </c>
      <c r="F4402" s="18">
        <v>1</v>
      </c>
      <c r="G4402" s="18">
        <f t="shared" ref="G4402:G4465" si="209">IF(I4402=I4403,0,1)</f>
        <v>0</v>
      </c>
      <c r="H4402" s="3">
        <v>46157.436736111114</v>
      </c>
      <c r="I4402">
        <v>69002624</v>
      </c>
      <c r="J4402" t="s">
        <v>1967</v>
      </c>
      <c r="K4402" t="s">
        <v>1968</v>
      </c>
      <c r="L4402" t="s">
        <v>1969</v>
      </c>
      <c r="M4402" t="s">
        <v>1970</v>
      </c>
      <c r="O4402">
        <v>365035800000</v>
      </c>
      <c r="P4402">
        <v>16018</v>
      </c>
      <c r="Q4402">
        <v>-4</v>
      </c>
      <c r="R4402">
        <v>1</v>
      </c>
      <c r="S4402">
        <v>69002624</v>
      </c>
      <c r="U4402" t="s">
        <v>2487</v>
      </c>
      <c r="W4402" t="s">
        <v>4082</v>
      </c>
      <c r="X4402">
        <v>365035800000</v>
      </c>
      <c r="Y4402" t="s">
        <v>65</v>
      </c>
      <c r="Z4402" t="s">
        <v>66</v>
      </c>
      <c r="AF4402" t="s">
        <v>1976</v>
      </c>
      <c r="AG4402" t="s">
        <v>1972</v>
      </c>
      <c r="AK4402" t="s">
        <v>6243</v>
      </c>
      <c r="AL4402">
        <v>0</v>
      </c>
      <c r="AN4402" t="s">
        <v>1974</v>
      </c>
      <c r="AO4402">
        <v>0</v>
      </c>
      <c r="AQ4402">
        <v>2258577</v>
      </c>
      <c r="AR4402" t="s">
        <v>4605</v>
      </c>
      <c r="AS4402" t="s">
        <v>5883</v>
      </c>
      <c r="AT4402" t="s">
        <v>1975</v>
      </c>
    </row>
    <row r="4403" spans="1:46" x14ac:dyDescent="0.25">
      <c r="A4403" t="str">
        <f>_xlfn.XLOOKUP(I4403,UTILIZADAS[Contacto1],UTILIZADAS[Source.Name],,0)</f>
        <v>Cobros Abril Canal Fijo</v>
      </c>
      <c r="B4403" s="18">
        <f>VLOOKUP(J4403,Ref!A:C,3,0)</f>
        <v>0</v>
      </c>
      <c r="C4403" s="18">
        <f>VLOOKUP(J4403,Ref!A:D,4,0)</f>
        <v>0</v>
      </c>
      <c r="D4403" s="18" t="str">
        <f t="shared" si="207"/>
        <v>19/may</v>
      </c>
      <c r="E4403" s="18">
        <f t="shared" si="208"/>
        <v>6</v>
      </c>
      <c r="F4403" s="18">
        <v>1</v>
      </c>
      <c r="G4403" s="18">
        <f t="shared" si="209"/>
        <v>0</v>
      </c>
      <c r="H4403" s="3">
        <v>46161.452037037037</v>
      </c>
      <c r="I4403">
        <v>69002624</v>
      </c>
      <c r="J4403" t="s">
        <v>2021</v>
      </c>
      <c r="K4403" t="s">
        <v>1968</v>
      </c>
      <c r="L4403" t="s">
        <v>1969</v>
      </c>
      <c r="M4403" t="s">
        <v>1970</v>
      </c>
      <c r="O4403">
        <v>365035800000</v>
      </c>
      <c r="P4403">
        <v>16018</v>
      </c>
      <c r="Q4403">
        <v>-4</v>
      </c>
      <c r="R4403">
        <v>1</v>
      </c>
      <c r="S4403">
        <v>69002624</v>
      </c>
      <c r="U4403" t="s">
        <v>2487</v>
      </c>
      <c r="W4403" t="s">
        <v>4082</v>
      </c>
      <c r="X4403">
        <v>365035800000</v>
      </c>
      <c r="Y4403" t="s">
        <v>65</v>
      </c>
      <c r="Z4403" t="s">
        <v>66</v>
      </c>
      <c r="AF4403" t="s">
        <v>1976</v>
      </c>
      <c r="AG4403" t="s">
        <v>1972</v>
      </c>
      <c r="AK4403" t="s">
        <v>6243</v>
      </c>
      <c r="AL4403">
        <v>5</v>
      </c>
      <c r="AN4403" t="s">
        <v>1974</v>
      </c>
      <c r="AO4403">
        <v>0</v>
      </c>
      <c r="AQ4403">
        <v>2258577</v>
      </c>
      <c r="AR4403" t="s">
        <v>4605</v>
      </c>
      <c r="AS4403" t="s">
        <v>5883</v>
      </c>
      <c r="AT4403" t="s">
        <v>2022</v>
      </c>
    </row>
    <row r="4404" spans="1:46" x14ac:dyDescent="0.25">
      <c r="A4404" t="str">
        <f>_xlfn.XLOOKUP(I4404,UTILIZADAS[Contacto1],UTILIZADAS[Source.Name],,0)</f>
        <v>Cobros Abril Canal Fijo</v>
      </c>
      <c r="B4404" s="18">
        <f>VLOOKUP(J4404,Ref!A:C,3,0)</f>
        <v>0</v>
      </c>
      <c r="C4404" s="18">
        <f>VLOOKUP(J4404,Ref!A:D,4,0)</f>
        <v>0</v>
      </c>
      <c r="D4404" s="18" t="str">
        <f t="shared" si="207"/>
        <v>20/may</v>
      </c>
      <c r="E4404" s="18">
        <f t="shared" si="208"/>
        <v>6</v>
      </c>
      <c r="F4404" s="18">
        <v>1</v>
      </c>
      <c r="G4404" s="18">
        <f t="shared" si="209"/>
        <v>0</v>
      </c>
      <c r="H4404" s="3">
        <v>46162.656990740739</v>
      </c>
      <c r="I4404">
        <v>69002624</v>
      </c>
      <c r="J4404" t="s">
        <v>2021</v>
      </c>
      <c r="K4404" t="s">
        <v>1968</v>
      </c>
      <c r="L4404" t="s">
        <v>1969</v>
      </c>
      <c r="M4404" t="s">
        <v>1970</v>
      </c>
      <c r="O4404">
        <v>365035800000</v>
      </c>
      <c r="P4404">
        <v>16018</v>
      </c>
      <c r="Q4404">
        <v>-4</v>
      </c>
      <c r="R4404">
        <v>1</v>
      </c>
      <c r="S4404">
        <v>69002624</v>
      </c>
      <c r="U4404" t="s">
        <v>2487</v>
      </c>
      <c r="W4404" t="s">
        <v>4082</v>
      </c>
      <c r="X4404">
        <v>365035800000</v>
      </c>
      <c r="Y4404" t="s">
        <v>65</v>
      </c>
      <c r="Z4404" t="s">
        <v>66</v>
      </c>
      <c r="AF4404" t="s">
        <v>1976</v>
      </c>
      <c r="AG4404" t="s">
        <v>1972</v>
      </c>
      <c r="AK4404" t="s">
        <v>6243</v>
      </c>
      <c r="AL4404">
        <v>5</v>
      </c>
      <c r="AN4404" t="s">
        <v>1974</v>
      </c>
      <c r="AO4404">
        <v>0</v>
      </c>
      <c r="AQ4404">
        <v>2258577</v>
      </c>
      <c r="AR4404" t="s">
        <v>4605</v>
      </c>
      <c r="AS4404" t="s">
        <v>5883</v>
      </c>
      <c r="AT4404" t="s">
        <v>2022</v>
      </c>
    </row>
    <row r="4405" spans="1:46" x14ac:dyDescent="0.25">
      <c r="A4405" t="str">
        <f>_xlfn.XLOOKUP(I4405,UTILIZADAS[Contacto1],UTILIZADAS[Source.Name],,0)</f>
        <v>Cobros Abril Canal Fijo</v>
      </c>
      <c r="B4405" s="18">
        <f>VLOOKUP(J4405,Ref!A:C,3,0)</f>
        <v>0</v>
      </c>
      <c r="C4405" s="18">
        <f>VLOOKUP(J4405,Ref!A:D,4,0)</f>
        <v>0</v>
      </c>
      <c r="D4405" s="18" t="str">
        <f t="shared" si="207"/>
        <v>21/may</v>
      </c>
      <c r="E4405" s="18">
        <f t="shared" si="208"/>
        <v>6</v>
      </c>
      <c r="F4405" s="18">
        <v>1</v>
      </c>
      <c r="G4405" s="18">
        <f t="shared" si="209"/>
        <v>0</v>
      </c>
      <c r="H4405" s="3">
        <v>46163.643171296295</v>
      </c>
      <c r="I4405">
        <v>69002624</v>
      </c>
      <c r="J4405" t="s">
        <v>2021</v>
      </c>
      <c r="K4405" t="s">
        <v>1968</v>
      </c>
      <c r="L4405" t="s">
        <v>1969</v>
      </c>
      <c r="M4405" t="s">
        <v>1970</v>
      </c>
      <c r="O4405">
        <v>365035800000</v>
      </c>
      <c r="P4405">
        <v>16018</v>
      </c>
      <c r="Q4405">
        <v>-4</v>
      </c>
      <c r="R4405">
        <v>1</v>
      </c>
      <c r="S4405">
        <v>69002624</v>
      </c>
      <c r="U4405" t="s">
        <v>2487</v>
      </c>
      <c r="W4405" t="s">
        <v>4082</v>
      </c>
      <c r="X4405">
        <v>365035800000</v>
      </c>
      <c r="Y4405" t="s">
        <v>65</v>
      </c>
      <c r="Z4405" t="s">
        <v>66</v>
      </c>
      <c r="AF4405" t="s">
        <v>1976</v>
      </c>
      <c r="AG4405" t="s">
        <v>1972</v>
      </c>
      <c r="AK4405" t="s">
        <v>6243</v>
      </c>
      <c r="AL4405">
        <v>5</v>
      </c>
      <c r="AN4405" t="s">
        <v>1974</v>
      </c>
      <c r="AO4405">
        <v>0</v>
      </c>
      <c r="AQ4405">
        <v>2258577</v>
      </c>
      <c r="AR4405" t="s">
        <v>4605</v>
      </c>
      <c r="AS4405" t="s">
        <v>5883</v>
      </c>
      <c r="AT4405" t="s">
        <v>2022</v>
      </c>
    </row>
    <row r="4406" spans="1:46" x14ac:dyDescent="0.25">
      <c r="A4406" t="str">
        <f>_xlfn.XLOOKUP(I4406,UTILIZADAS[Contacto1],UTILIZADAS[Source.Name],,0)</f>
        <v>Cobros Abril Canal Fijo</v>
      </c>
      <c r="B4406" s="18">
        <f>VLOOKUP(J4406,Ref!A:C,3,0)</f>
        <v>0</v>
      </c>
      <c r="C4406" s="18">
        <f>VLOOKUP(J4406,Ref!A:D,4,0)</f>
        <v>0</v>
      </c>
      <c r="D4406" s="18" t="str">
        <f t="shared" si="207"/>
        <v>22/may</v>
      </c>
      <c r="E4406" s="18">
        <f t="shared" si="208"/>
        <v>6</v>
      </c>
      <c r="F4406" s="18">
        <v>1</v>
      </c>
      <c r="G4406" s="18">
        <f t="shared" si="209"/>
        <v>1</v>
      </c>
      <c r="H4406" s="3">
        <v>46164.480023148149</v>
      </c>
      <c r="I4406">
        <v>69002624</v>
      </c>
      <c r="J4406" t="s">
        <v>1986</v>
      </c>
      <c r="K4406" t="s">
        <v>1983</v>
      </c>
      <c r="L4406" t="s">
        <v>1897</v>
      </c>
      <c r="M4406" t="s">
        <v>1970</v>
      </c>
      <c r="O4406">
        <v>365035800000</v>
      </c>
      <c r="P4406">
        <v>16018</v>
      </c>
      <c r="Q4406">
        <v>-4</v>
      </c>
      <c r="R4406">
        <v>1</v>
      </c>
      <c r="S4406">
        <v>69002624</v>
      </c>
      <c r="U4406" t="s">
        <v>2487</v>
      </c>
      <c r="W4406" t="s">
        <v>4082</v>
      </c>
      <c r="X4406">
        <v>365035800000</v>
      </c>
      <c r="Y4406" t="s">
        <v>65</v>
      </c>
      <c r="Z4406" t="s">
        <v>66</v>
      </c>
      <c r="AF4406" t="s">
        <v>1976</v>
      </c>
      <c r="AG4406" t="s">
        <v>1972</v>
      </c>
      <c r="AK4406" t="s">
        <v>6243</v>
      </c>
      <c r="AL4406">
        <v>238</v>
      </c>
      <c r="AM4406" t="s">
        <v>1979</v>
      </c>
      <c r="AN4406" t="s">
        <v>1987</v>
      </c>
      <c r="AO4406">
        <v>0</v>
      </c>
      <c r="AQ4406">
        <v>2258577</v>
      </c>
      <c r="AR4406" t="s">
        <v>4605</v>
      </c>
      <c r="AS4406" t="s">
        <v>5883</v>
      </c>
      <c r="AT4406" t="s">
        <v>1988</v>
      </c>
    </row>
    <row r="4407" spans="1:46" x14ac:dyDescent="0.25">
      <c r="A4407" t="str">
        <f>_xlfn.XLOOKUP(I4407,UTILIZADAS[Contacto1],UTILIZADAS[Source.Name],,0)</f>
        <v>Cobros Mayo</v>
      </c>
      <c r="B4407" s="18">
        <f>VLOOKUP(J4407,Ref!A:C,3,0)</f>
        <v>0</v>
      </c>
      <c r="C4407" s="18">
        <f>VLOOKUP(J4407,Ref!A:D,4,0)</f>
        <v>0</v>
      </c>
      <c r="D4407" s="18" t="str">
        <f t="shared" si="207"/>
        <v>13/may</v>
      </c>
      <c r="E4407" s="18">
        <f t="shared" si="208"/>
        <v>6</v>
      </c>
      <c r="F4407" s="18">
        <v>1</v>
      </c>
      <c r="G4407" s="18">
        <f t="shared" si="209"/>
        <v>0</v>
      </c>
      <c r="H4407" s="3">
        <v>46155.398738425924</v>
      </c>
      <c r="I4407">
        <v>69002665</v>
      </c>
      <c r="J4407" t="s">
        <v>1967</v>
      </c>
      <c r="K4407" t="s">
        <v>1968</v>
      </c>
      <c r="L4407" t="s">
        <v>1969</v>
      </c>
      <c r="M4407" t="s">
        <v>1970</v>
      </c>
      <c r="O4407">
        <v>342424080000</v>
      </c>
      <c r="P4407">
        <v>16018</v>
      </c>
      <c r="Q4407">
        <v>-4</v>
      </c>
      <c r="R4407">
        <v>1</v>
      </c>
      <c r="S4407">
        <v>69002665</v>
      </c>
      <c r="U4407" t="s">
        <v>5551</v>
      </c>
      <c r="W4407" t="s">
        <v>5552</v>
      </c>
      <c r="X4407">
        <v>342424080000</v>
      </c>
      <c r="Y4407" t="s">
        <v>65</v>
      </c>
      <c r="Z4407" t="s">
        <v>66</v>
      </c>
      <c r="AG4407" t="s">
        <v>1972</v>
      </c>
      <c r="AL4407">
        <v>0</v>
      </c>
      <c r="AN4407" t="s">
        <v>1974</v>
      </c>
      <c r="AO4407">
        <v>0</v>
      </c>
      <c r="AQ4407">
        <v>2258578</v>
      </c>
      <c r="AR4407" t="s">
        <v>4605</v>
      </c>
      <c r="AS4407" t="s">
        <v>5883</v>
      </c>
      <c r="AT4407" t="s">
        <v>1975</v>
      </c>
    </row>
    <row r="4408" spans="1:46" x14ac:dyDescent="0.25">
      <c r="A4408" t="str">
        <f>_xlfn.XLOOKUP(I4408,UTILIZADAS[Contacto1],UTILIZADAS[Source.Name],,0)</f>
        <v>Cobros Mayo</v>
      </c>
      <c r="B4408" s="18">
        <f>VLOOKUP(J4408,Ref!A:C,3,0)</f>
        <v>0</v>
      </c>
      <c r="C4408" s="18">
        <f>VLOOKUP(J4408,Ref!A:D,4,0)</f>
        <v>0</v>
      </c>
      <c r="D4408" s="18" t="str">
        <f t="shared" si="207"/>
        <v>15/may</v>
      </c>
      <c r="E4408" s="18">
        <f t="shared" si="208"/>
        <v>6</v>
      </c>
      <c r="F4408" s="18">
        <v>1</v>
      </c>
      <c r="G4408" s="18">
        <f t="shared" si="209"/>
        <v>0</v>
      </c>
      <c r="H4408" s="3">
        <v>46157.436736111114</v>
      </c>
      <c r="I4408">
        <v>69002665</v>
      </c>
      <c r="J4408" t="s">
        <v>1967</v>
      </c>
      <c r="K4408" t="s">
        <v>1968</v>
      </c>
      <c r="L4408" t="s">
        <v>1969</v>
      </c>
      <c r="M4408" t="s">
        <v>1970</v>
      </c>
      <c r="O4408">
        <v>342424080000</v>
      </c>
      <c r="P4408">
        <v>16018</v>
      </c>
      <c r="Q4408">
        <v>-4</v>
      </c>
      <c r="R4408">
        <v>1</v>
      </c>
      <c r="S4408">
        <v>69002665</v>
      </c>
      <c r="U4408" t="s">
        <v>5551</v>
      </c>
      <c r="W4408" t="s">
        <v>5552</v>
      </c>
      <c r="X4408">
        <v>342424080000</v>
      </c>
      <c r="Y4408" t="s">
        <v>65</v>
      </c>
      <c r="Z4408" t="s">
        <v>66</v>
      </c>
      <c r="AG4408" t="s">
        <v>1972</v>
      </c>
      <c r="AL4408">
        <v>0</v>
      </c>
      <c r="AN4408" t="s">
        <v>1974</v>
      </c>
      <c r="AO4408">
        <v>0</v>
      </c>
      <c r="AQ4408">
        <v>2258578</v>
      </c>
      <c r="AR4408" t="s">
        <v>4605</v>
      </c>
      <c r="AS4408" t="s">
        <v>5883</v>
      </c>
      <c r="AT4408" t="s">
        <v>1975</v>
      </c>
    </row>
    <row r="4409" spans="1:46" x14ac:dyDescent="0.25">
      <c r="A4409" t="str">
        <f>_xlfn.XLOOKUP(I4409,UTILIZADAS[Contacto1],UTILIZADAS[Source.Name],,0)</f>
        <v>Cobros Mayo</v>
      </c>
      <c r="B4409" s="18">
        <f>VLOOKUP(J4409,Ref!A:C,3,0)</f>
        <v>0</v>
      </c>
      <c r="C4409" s="18">
        <f>VLOOKUP(J4409,Ref!A:D,4,0)</f>
        <v>0</v>
      </c>
      <c r="D4409" s="18" t="str">
        <f t="shared" si="207"/>
        <v>19/may</v>
      </c>
      <c r="E4409" s="18">
        <f t="shared" si="208"/>
        <v>6</v>
      </c>
      <c r="F4409" s="18">
        <v>1</v>
      </c>
      <c r="G4409" s="18">
        <f t="shared" si="209"/>
        <v>0</v>
      </c>
      <c r="H4409" s="3">
        <v>46161.452164351853</v>
      </c>
      <c r="I4409">
        <v>69002665</v>
      </c>
      <c r="J4409" t="s">
        <v>1967</v>
      </c>
      <c r="K4409" t="s">
        <v>1968</v>
      </c>
      <c r="L4409" t="s">
        <v>1969</v>
      </c>
      <c r="M4409" t="s">
        <v>1970</v>
      </c>
      <c r="O4409">
        <v>342424080000</v>
      </c>
      <c r="P4409">
        <v>16018</v>
      </c>
      <c r="Q4409">
        <v>-4</v>
      </c>
      <c r="R4409">
        <v>1</v>
      </c>
      <c r="S4409">
        <v>69002665</v>
      </c>
      <c r="U4409" t="s">
        <v>5551</v>
      </c>
      <c r="W4409" t="s">
        <v>5552</v>
      </c>
      <c r="X4409">
        <v>342424080000</v>
      </c>
      <c r="Y4409" t="s">
        <v>65</v>
      </c>
      <c r="Z4409" t="s">
        <v>66</v>
      </c>
      <c r="AG4409" t="s">
        <v>1972</v>
      </c>
      <c r="AL4409">
        <v>0</v>
      </c>
      <c r="AN4409" t="s">
        <v>1974</v>
      </c>
      <c r="AO4409">
        <v>0</v>
      </c>
      <c r="AQ4409">
        <v>2258578</v>
      </c>
      <c r="AR4409" t="s">
        <v>4605</v>
      </c>
      <c r="AS4409" t="s">
        <v>5883</v>
      </c>
      <c r="AT4409" t="s">
        <v>1975</v>
      </c>
    </row>
    <row r="4410" spans="1:46" x14ac:dyDescent="0.25">
      <c r="A4410" t="str">
        <f>_xlfn.XLOOKUP(I4410,UTILIZADAS[Contacto1],UTILIZADAS[Source.Name],,0)</f>
        <v>Cobros Mayo</v>
      </c>
      <c r="B4410" s="18">
        <f>VLOOKUP(J4410,Ref!A:C,3,0)</f>
        <v>0</v>
      </c>
      <c r="C4410" s="18">
        <f>VLOOKUP(J4410,Ref!A:D,4,0)</f>
        <v>0</v>
      </c>
      <c r="D4410" s="18" t="str">
        <f t="shared" si="207"/>
        <v>20/may</v>
      </c>
      <c r="E4410" s="18">
        <f t="shared" si="208"/>
        <v>6</v>
      </c>
      <c r="F4410" s="18">
        <v>1</v>
      </c>
      <c r="G4410" s="18">
        <f t="shared" si="209"/>
        <v>0</v>
      </c>
      <c r="H4410" s="3">
        <v>46162.657083333332</v>
      </c>
      <c r="I4410">
        <v>69002665</v>
      </c>
      <c r="J4410" t="s">
        <v>1967</v>
      </c>
      <c r="K4410" t="s">
        <v>1968</v>
      </c>
      <c r="L4410" t="s">
        <v>1969</v>
      </c>
      <c r="M4410" t="s">
        <v>1970</v>
      </c>
      <c r="O4410">
        <v>342424080000</v>
      </c>
      <c r="P4410">
        <v>16018</v>
      </c>
      <c r="Q4410">
        <v>-4</v>
      </c>
      <c r="R4410">
        <v>1</v>
      </c>
      <c r="S4410">
        <v>69002665</v>
      </c>
      <c r="U4410" t="s">
        <v>5551</v>
      </c>
      <c r="W4410" t="s">
        <v>5552</v>
      </c>
      <c r="X4410">
        <v>342424080000</v>
      </c>
      <c r="Y4410" t="s">
        <v>65</v>
      </c>
      <c r="Z4410" t="s">
        <v>66</v>
      </c>
      <c r="AG4410" t="s">
        <v>1972</v>
      </c>
      <c r="AL4410">
        <v>0</v>
      </c>
      <c r="AN4410" t="s">
        <v>1974</v>
      </c>
      <c r="AO4410">
        <v>0</v>
      </c>
      <c r="AQ4410">
        <v>2258578</v>
      </c>
      <c r="AR4410" t="s">
        <v>4605</v>
      </c>
      <c r="AS4410" t="s">
        <v>5883</v>
      </c>
      <c r="AT4410" t="s">
        <v>1975</v>
      </c>
    </row>
    <row r="4411" spans="1:46" x14ac:dyDescent="0.25">
      <c r="A4411" t="str">
        <f>_xlfn.XLOOKUP(I4411,UTILIZADAS[Contacto1],UTILIZADAS[Source.Name],,0)</f>
        <v>Cobros Mayo</v>
      </c>
      <c r="B4411" s="18">
        <f>VLOOKUP(J4411,Ref!A:C,3,0)</f>
        <v>0</v>
      </c>
      <c r="C4411" s="18">
        <f>VLOOKUP(J4411,Ref!A:D,4,0)</f>
        <v>0</v>
      </c>
      <c r="D4411" s="18" t="str">
        <f t="shared" si="207"/>
        <v>21/may</v>
      </c>
      <c r="E4411" s="18">
        <f t="shared" si="208"/>
        <v>6</v>
      </c>
      <c r="F4411" s="18">
        <v>1</v>
      </c>
      <c r="G4411" s="18">
        <f t="shared" si="209"/>
        <v>0</v>
      </c>
      <c r="H4411" s="3">
        <v>46163.643495370372</v>
      </c>
      <c r="I4411">
        <v>69002665</v>
      </c>
      <c r="J4411" t="s">
        <v>2021</v>
      </c>
      <c r="K4411" t="s">
        <v>1968</v>
      </c>
      <c r="L4411" t="s">
        <v>1969</v>
      </c>
      <c r="M4411" t="s">
        <v>1970</v>
      </c>
      <c r="O4411">
        <v>342424080000</v>
      </c>
      <c r="P4411">
        <v>16018</v>
      </c>
      <c r="Q4411">
        <v>-4</v>
      </c>
      <c r="R4411">
        <v>1</v>
      </c>
      <c r="S4411">
        <v>69002665</v>
      </c>
      <c r="U4411" t="s">
        <v>5551</v>
      </c>
      <c r="W4411" t="s">
        <v>5552</v>
      </c>
      <c r="X4411">
        <v>342424080000</v>
      </c>
      <c r="Y4411" t="s">
        <v>65</v>
      </c>
      <c r="Z4411" t="s">
        <v>66</v>
      </c>
      <c r="AG4411" t="s">
        <v>1972</v>
      </c>
      <c r="AL4411">
        <v>1</v>
      </c>
      <c r="AN4411" t="s">
        <v>1974</v>
      </c>
      <c r="AO4411">
        <v>0</v>
      </c>
      <c r="AQ4411">
        <v>2258578</v>
      </c>
      <c r="AR4411" t="s">
        <v>4605</v>
      </c>
      <c r="AS4411" t="s">
        <v>5883</v>
      </c>
      <c r="AT4411" t="s">
        <v>2022</v>
      </c>
    </row>
    <row r="4412" spans="1:46" x14ac:dyDescent="0.25">
      <c r="A4412" t="str">
        <f>_xlfn.XLOOKUP(I4412,UTILIZADAS[Contacto1],UTILIZADAS[Source.Name],,0)</f>
        <v>Cobros Mayo</v>
      </c>
      <c r="B4412" s="18">
        <f>VLOOKUP(J4412,Ref!A:C,3,0)</f>
        <v>0</v>
      </c>
      <c r="C4412" s="18">
        <f>VLOOKUP(J4412,Ref!A:D,4,0)</f>
        <v>0</v>
      </c>
      <c r="D4412" s="18" t="str">
        <f t="shared" si="207"/>
        <v>22/may</v>
      </c>
      <c r="E4412" s="18">
        <f t="shared" si="208"/>
        <v>6</v>
      </c>
      <c r="F4412" s="18">
        <v>1</v>
      </c>
      <c r="G4412" s="18">
        <f t="shared" si="209"/>
        <v>1</v>
      </c>
      <c r="H4412" s="3">
        <v>46164.480127314811</v>
      </c>
      <c r="I4412">
        <v>69002665</v>
      </c>
      <c r="J4412" t="s">
        <v>2021</v>
      </c>
      <c r="K4412" t="s">
        <v>1968</v>
      </c>
      <c r="L4412" t="s">
        <v>1969</v>
      </c>
      <c r="M4412" t="s">
        <v>1970</v>
      </c>
      <c r="O4412">
        <v>342424080000</v>
      </c>
      <c r="P4412">
        <v>16018</v>
      </c>
      <c r="Q4412">
        <v>-4</v>
      </c>
      <c r="R4412">
        <v>1</v>
      </c>
      <c r="S4412">
        <v>69002665</v>
      </c>
      <c r="U4412" t="s">
        <v>5551</v>
      </c>
      <c r="W4412" t="s">
        <v>5552</v>
      </c>
      <c r="X4412">
        <v>342424080000</v>
      </c>
      <c r="Y4412" t="s">
        <v>65</v>
      </c>
      <c r="Z4412" t="s">
        <v>66</v>
      </c>
      <c r="AG4412" t="s">
        <v>1972</v>
      </c>
      <c r="AL4412">
        <v>1</v>
      </c>
      <c r="AN4412" t="s">
        <v>1974</v>
      </c>
      <c r="AO4412">
        <v>0</v>
      </c>
      <c r="AQ4412">
        <v>2258578</v>
      </c>
      <c r="AR4412" t="s">
        <v>4605</v>
      </c>
      <c r="AS4412" t="s">
        <v>5883</v>
      </c>
      <c r="AT4412" t="s">
        <v>2022</v>
      </c>
    </row>
    <row r="4413" spans="1:46" x14ac:dyDescent="0.25">
      <c r="A4413" t="str">
        <f>_xlfn.XLOOKUP(I4413,UTILIZADAS[Contacto1],UTILIZADAS[Source.Name],,0)</f>
        <v>Cobros Mayo</v>
      </c>
      <c r="B4413" s="18">
        <f>VLOOKUP(J4413,Ref!A:C,3,0)</f>
        <v>0</v>
      </c>
      <c r="C4413" s="18">
        <f>VLOOKUP(J4413,Ref!A:D,4,0)</f>
        <v>0</v>
      </c>
      <c r="D4413" s="18" t="str">
        <f t="shared" si="207"/>
        <v>09/may</v>
      </c>
      <c r="E4413" s="18">
        <f t="shared" si="208"/>
        <v>4</v>
      </c>
      <c r="F4413" s="18">
        <v>1</v>
      </c>
      <c r="G4413" s="18">
        <f t="shared" si="209"/>
        <v>0</v>
      </c>
      <c r="H4413" s="3">
        <v>46151.45621527778</v>
      </c>
      <c r="I4413">
        <v>69020392</v>
      </c>
      <c r="J4413">
        <v>6004</v>
      </c>
      <c r="K4413" t="s">
        <v>1983</v>
      </c>
      <c r="L4413" t="s">
        <v>1897</v>
      </c>
      <c r="M4413" t="s">
        <v>1970</v>
      </c>
      <c r="O4413">
        <v>369001670000</v>
      </c>
      <c r="P4413">
        <v>16016</v>
      </c>
      <c r="Q4413">
        <v>-4</v>
      </c>
      <c r="R4413">
        <v>1</v>
      </c>
      <c r="S4413">
        <v>69020392</v>
      </c>
      <c r="U4413" t="s">
        <v>6244</v>
      </c>
      <c r="W4413" t="s">
        <v>5554</v>
      </c>
      <c r="X4413">
        <v>369001670000</v>
      </c>
      <c r="Y4413" t="s">
        <v>65</v>
      </c>
      <c r="Z4413" t="s">
        <v>66</v>
      </c>
      <c r="AF4413" t="s">
        <v>1976</v>
      </c>
      <c r="AG4413" t="s">
        <v>1972</v>
      </c>
      <c r="AL4413">
        <v>90</v>
      </c>
      <c r="AM4413" t="s">
        <v>1979</v>
      </c>
      <c r="AN4413" t="s">
        <v>1977</v>
      </c>
      <c r="AO4413">
        <v>0</v>
      </c>
      <c r="AQ4413">
        <v>2198790</v>
      </c>
      <c r="AR4413" t="s">
        <v>2020</v>
      </c>
      <c r="AS4413" t="s">
        <v>2020</v>
      </c>
      <c r="AT4413" t="s">
        <v>1984</v>
      </c>
    </row>
    <row r="4414" spans="1:46" x14ac:dyDescent="0.25">
      <c r="A4414" t="str">
        <f>_xlfn.XLOOKUP(I4414,UTILIZADAS[Contacto1],UTILIZADAS[Source.Name],,0)</f>
        <v>Cobros Mayo</v>
      </c>
      <c r="B4414" s="18">
        <f>VLOOKUP(J4414,Ref!A:C,3,0)</f>
        <v>0</v>
      </c>
      <c r="C4414" s="18">
        <f>VLOOKUP(J4414,Ref!A:D,4,0)</f>
        <v>0</v>
      </c>
      <c r="D4414" s="18" t="str">
        <f t="shared" si="207"/>
        <v>13/may</v>
      </c>
      <c r="E4414" s="18">
        <f t="shared" si="208"/>
        <v>4</v>
      </c>
      <c r="F4414" s="18">
        <v>1</v>
      </c>
      <c r="G4414" s="18">
        <f t="shared" si="209"/>
        <v>0</v>
      </c>
      <c r="H4414" s="3">
        <v>46155.39949074074</v>
      </c>
      <c r="I4414">
        <v>69020392</v>
      </c>
      <c r="J4414" t="s">
        <v>2021</v>
      </c>
      <c r="K4414" t="s">
        <v>1968</v>
      </c>
      <c r="L4414" t="s">
        <v>1969</v>
      </c>
      <c r="M4414" t="s">
        <v>1970</v>
      </c>
      <c r="O4414">
        <v>369001670000</v>
      </c>
      <c r="P4414">
        <v>16018</v>
      </c>
      <c r="Q4414">
        <v>-4</v>
      </c>
      <c r="R4414">
        <v>1</v>
      </c>
      <c r="S4414">
        <v>69020392</v>
      </c>
      <c r="U4414" t="s">
        <v>6244</v>
      </c>
      <c r="W4414" t="s">
        <v>5554</v>
      </c>
      <c r="X4414">
        <v>369001670000</v>
      </c>
      <c r="Y4414" t="s">
        <v>65</v>
      </c>
      <c r="Z4414" t="s">
        <v>4619</v>
      </c>
      <c r="AF4414" t="s">
        <v>1976</v>
      </c>
      <c r="AG4414" t="s">
        <v>1972</v>
      </c>
      <c r="AL4414">
        <v>5</v>
      </c>
      <c r="AN4414" t="s">
        <v>1974</v>
      </c>
      <c r="AO4414">
        <v>0</v>
      </c>
      <c r="AQ4414">
        <v>2258579</v>
      </c>
      <c r="AR4414" t="s">
        <v>4605</v>
      </c>
      <c r="AS4414" t="s">
        <v>5883</v>
      </c>
      <c r="AT4414" t="s">
        <v>2022</v>
      </c>
    </row>
    <row r="4415" spans="1:46" x14ac:dyDescent="0.25">
      <c r="A4415" t="str">
        <f>_xlfn.XLOOKUP(I4415,UTILIZADAS[Contacto1],UTILIZADAS[Source.Name],,0)</f>
        <v>Cobros Mayo</v>
      </c>
      <c r="B4415" s="18">
        <f>VLOOKUP(J4415,Ref!A:C,3,0)</f>
        <v>0</v>
      </c>
      <c r="C4415" s="18">
        <f>VLOOKUP(J4415,Ref!A:D,4,0)</f>
        <v>0</v>
      </c>
      <c r="D4415" s="18" t="str">
        <f t="shared" si="207"/>
        <v>15/may</v>
      </c>
      <c r="E4415" s="18">
        <f t="shared" si="208"/>
        <v>4</v>
      </c>
      <c r="F4415" s="18">
        <v>1</v>
      </c>
      <c r="G4415" s="18">
        <f t="shared" si="209"/>
        <v>0</v>
      </c>
      <c r="H4415" s="3">
        <v>46157.437384259261</v>
      </c>
      <c r="I4415">
        <v>69020392</v>
      </c>
      <c r="J4415" t="s">
        <v>2021</v>
      </c>
      <c r="K4415" t="s">
        <v>1968</v>
      </c>
      <c r="L4415" t="s">
        <v>1969</v>
      </c>
      <c r="M4415" t="s">
        <v>1970</v>
      </c>
      <c r="O4415">
        <v>369001670000</v>
      </c>
      <c r="P4415">
        <v>16018</v>
      </c>
      <c r="Q4415">
        <v>-4</v>
      </c>
      <c r="R4415">
        <v>1</v>
      </c>
      <c r="S4415">
        <v>69020392</v>
      </c>
      <c r="U4415" t="s">
        <v>6244</v>
      </c>
      <c r="W4415" t="s">
        <v>5554</v>
      </c>
      <c r="X4415">
        <v>369001670000</v>
      </c>
      <c r="Y4415" t="s">
        <v>65</v>
      </c>
      <c r="Z4415" t="s">
        <v>4619</v>
      </c>
      <c r="AF4415" t="s">
        <v>1976</v>
      </c>
      <c r="AG4415" t="s">
        <v>1972</v>
      </c>
      <c r="AL4415">
        <v>5</v>
      </c>
      <c r="AN4415" t="s">
        <v>1974</v>
      </c>
      <c r="AO4415">
        <v>0</v>
      </c>
      <c r="AQ4415">
        <v>2258579</v>
      </c>
      <c r="AR4415" t="s">
        <v>4605</v>
      </c>
      <c r="AS4415" t="s">
        <v>5883</v>
      </c>
      <c r="AT4415" t="s">
        <v>2022</v>
      </c>
    </row>
    <row r="4416" spans="1:46" x14ac:dyDescent="0.25">
      <c r="A4416" t="str">
        <f>_xlfn.XLOOKUP(I4416,UTILIZADAS[Contacto1],UTILIZADAS[Source.Name],,0)</f>
        <v>Cobros Mayo</v>
      </c>
      <c r="B4416" s="18">
        <f>VLOOKUP(J4416,Ref!A:C,3,0)</f>
        <v>1</v>
      </c>
      <c r="C4416" s="18">
        <f>VLOOKUP(J4416,Ref!A:D,4,0)</f>
        <v>0</v>
      </c>
      <c r="D4416" s="18" t="str">
        <f t="shared" si="207"/>
        <v>19/may</v>
      </c>
      <c r="E4416" s="18">
        <f t="shared" si="208"/>
        <v>4</v>
      </c>
      <c r="F4416" s="18">
        <v>1</v>
      </c>
      <c r="G4416" s="18">
        <f t="shared" si="209"/>
        <v>1</v>
      </c>
      <c r="H4416" s="3">
        <v>46161.452280092592</v>
      </c>
      <c r="I4416">
        <v>69020392</v>
      </c>
      <c r="J4416">
        <v>6000</v>
      </c>
      <c r="K4416" t="s">
        <v>1983</v>
      </c>
      <c r="L4416" t="s">
        <v>1897</v>
      </c>
      <c r="M4416" t="s">
        <v>1970</v>
      </c>
      <c r="O4416">
        <v>369001670000</v>
      </c>
      <c r="P4416">
        <v>16018</v>
      </c>
      <c r="Q4416">
        <v>-4</v>
      </c>
      <c r="R4416">
        <v>1</v>
      </c>
      <c r="S4416">
        <v>69020392</v>
      </c>
      <c r="U4416" t="s">
        <v>6244</v>
      </c>
      <c r="W4416" t="s">
        <v>5554</v>
      </c>
      <c r="X4416">
        <v>369001670000</v>
      </c>
      <c r="Y4416" t="s">
        <v>65</v>
      </c>
      <c r="Z4416" t="s">
        <v>4619</v>
      </c>
      <c r="AF4416" t="s">
        <v>1976</v>
      </c>
      <c r="AG4416" t="s">
        <v>1972</v>
      </c>
      <c r="AL4416">
        <v>106</v>
      </c>
      <c r="AM4416" t="s">
        <v>1979</v>
      </c>
      <c r="AN4416" t="s">
        <v>1987</v>
      </c>
      <c r="AO4416">
        <v>0</v>
      </c>
      <c r="AQ4416">
        <v>2258579</v>
      </c>
      <c r="AR4416" t="s">
        <v>4605</v>
      </c>
      <c r="AS4416" t="s">
        <v>5883</v>
      </c>
      <c r="AT4416" t="s">
        <v>1895</v>
      </c>
    </row>
    <row r="4417" spans="1:46" x14ac:dyDescent="0.25">
      <c r="A4417" t="str">
        <f>_xlfn.XLOOKUP(I4417,UTILIZADAS[Contacto1],UTILIZADAS[Source.Name],,0)</f>
        <v>Cobros Mayo</v>
      </c>
      <c r="B4417" s="18">
        <f>VLOOKUP(J4417,Ref!A:C,3,0)</f>
        <v>1</v>
      </c>
      <c r="C4417" s="18">
        <f>VLOOKUP(J4417,Ref!A:D,4,0)</f>
        <v>0</v>
      </c>
      <c r="D4417" s="18" t="str">
        <f t="shared" si="207"/>
        <v>04/may</v>
      </c>
      <c r="E4417" s="18">
        <f t="shared" si="208"/>
        <v>3</v>
      </c>
      <c r="F4417" s="18">
        <v>1</v>
      </c>
      <c r="G4417" s="18">
        <f t="shared" si="209"/>
        <v>0</v>
      </c>
      <c r="H4417" s="3">
        <v>46146.655810185184</v>
      </c>
      <c r="I4417">
        <v>69023547</v>
      </c>
      <c r="J4417">
        <v>6006</v>
      </c>
      <c r="K4417" t="s">
        <v>1983</v>
      </c>
      <c r="L4417" t="s">
        <v>1897</v>
      </c>
      <c r="M4417" t="s">
        <v>1970</v>
      </c>
      <c r="P4417">
        <v>998</v>
      </c>
      <c r="Q4417">
        <v>0</v>
      </c>
      <c r="S4417">
        <v>69023547</v>
      </c>
      <c r="AF4417" t="s">
        <v>1976</v>
      </c>
      <c r="AG4417" t="s">
        <v>1972</v>
      </c>
      <c r="AL4417">
        <v>50</v>
      </c>
      <c r="AM4417" t="s">
        <v>1979</v>
      </c>
      <c r="AN4417" t="s">
        <v>1977</v>
      </c>
      <c r="AO4417">
        <v>0</v>
      </c>
      <c r="AQ4417">
        <v>2257478</v>
      </c>
      <c r="AR4417" t="s">
        <v>1978</v>
      </c>
      <c r="AT4417" t="s">
        <v>1894</v>
      </c>
    </row>
    <row r="4418" spans="1:46" x14ac:dyDescent="0.25">
      <c r="A4418" t="str">
        <f>_xlfn.XLOOKUP(I4418,UTILIZADAS[Contacto1],UTILIZADAS[Source.Name],,0)</f>
        <v>Cobros Mayo</v>
      </c>
      <c r="B4418" s="18">
        <f>VLOOKUP(J4418,Ref!A:C,3,0)</f>
        <v>0</v>
      </c>
      <c r="C4418" s="18">
        <f>VLOOKUP(J4418,Ref!A:D,4,0)</f>
        <v>0</v>
      </c>
      <c r="D4418" s="18" t="str">
        <f t="shared" si="207"/>
        <v>13/may</v>
      </c>
      <c r="E4418" s="18">
        <f t="shared" si="208"/>
        <v>3</v>
      </c>
      <c r="F4418" s="18">
        <v>1</v>
      </c>
      <c r="G4418" s="18">
        <f t="shared" si="209"/>
        <v>0</v>
      </c>
      <c r="H4418" s="3">
        <v>46155.4</v>
      </c>
      <c r="I4418">
        <v>69023547</v>
      </c>
      <c r="J4418" t="s">
        <v>2021</v>
      </c>
      <c r="K4418" t="s">
        <v>1968</v>
      </c>
      <c r="L4418" t="s">
        <v>1969</v>
      </c>
      <c r="M4418" t="s">
        <v>1970</v>
      </c>
      <c r="O4418">
        <v>361023680000</v>
      </c>
      <c r="P4418">
        <v>16018</v>
      </c>
      <c r="Q4418">
        <v>-4</v>
      </c>
      <c r="R4418">
        <v>1</v>
      </c>
      <c r="S4418">
        <v>69023547</v>
      </c>
      <c r="U4418" t="s">
        <v>5555</v>
      </c>
      <c r="W4418" t="s">
        <v>5556</v>
      </c>
      <c r="X4418">
        <v>361023680000</v>
      </c>
      <c r="Y4418" t="s">
        <v>65</v>
      </c>
      <c r="Z4418" t="s">
        <v>4619</v>
      </c>
      <c r="AF4418" t="s">
        <v>1976</v>
      </c>
      <c r="AG4418" t="s">
        <v>1972</v>
      </c>
      <c r="AL4418">
        <v>5</v>
      </c>
      <c r="AN4418" t="s">
        <v>1974</v>
      </c>
      <c r="AO4418">
        <v>0</v>
      </c>
      <c r="AQ4418">
        <v>2258580</v>
      </c>
      <c r="AR4418" t="s">
        <v>4605</v>
      </c>
      <c r="AS4418" t="s">
        <v>5883</v>
      </c>
      <c r="AT4418" t="s">
        <v>2022</v>
      </c>
    </row>
    <row r="4419" spans="1:46" x14ac:dyDescent="0.25">
      <c r="A4419" t="str">
        <f>_xlfn.XLOOKUP(I4419,UTILIZADAS[Contacto1],UTILIZADAS[Source.Name],,0)</f>
        <v>Cobros Mayo</v>
      </c>
      <c r="B4419" s="18">
        <f>VLOOKUP(J4419,Ref!A:C,3,0)</f>
        <v>1</v>
      </c>
      <c r="C4419" s="18">
        <f>VLOOKUP(J4419,Ref!A:D,4,0)</f>
        <v>1</v>
      </c>
      <c r="D4419" s="18" t="str">
        <f t="shared" si="207"/>
        <v>15/may</v>
      </c>
      <c r="E4419" s="18">
        <f t="shared" si="208"/>
        <v>3</v>
      </c>
      <c r="F4419" s="18">
        <v>1</v>
      </c>
      <c r="G4419" s="18">
        <f t="shared" si="209"/>
        <v>1</v>
      </c>
      <c r="H4419" s="3">
        <v>46157.440995370373</v>
      </c>
      <c r="I4419">
        <v>69023547</v>
      </c>
      <c r="J4419">
        <v>6007</v>
      </c>
      <c r="K4419" t="s">
        <v>1983</v>
      </c>
      <c r="L4419" t="s">
        <v>1897</v>
      </c>
      <c r="M4419" t="s">
        <v>1970</v>
      </c>
      <c r="O4419">
        <v>361023680000</v>
      </c>
      <c r="P4419">
        <v>16018</v>
      </c>
      <c r="Q4419">
        <v>-4</v>
      </c>
      <c r="R4419">
        <v>1</v>
      </c>
      <c r="S4419">
        <v>69023547</v>
      </c>
      <c r="U4419" t="s">
        <v>5555</v>
      </c>
      <c r="W4419" t="s">
        <v>5556</v>
      </c>
      <c r="X4419">
        <v>361023680000</v>
      </c>
      <c r="Y4419" t="s">
        <v>65</v>
      </c>
      <c r="Z4419" t="s">
        <v>4619</v>
      </c>
      <c r="AF4419" t="s">
        <v>1976</v>
      </c>
      <c r="AG4419" t="s">
        <v>1972</v>
      </c>
      <c r="AL4419">
        <v>21</v>
      </c>
      <c r="AM4419" t="s">
        <v>1979</v>
      </c>
      <c r="AN4419" t="s">
        <v>1987</v>
      </c>
      <c r="AO4419">
        <v>0</v>
      </c>
      <c r="AQ4419">
        <v>2258580</v>
      </c>
      <c r="AR4419" t="s">
        <v>4605</v>
      </c>
      <c r="AS4419" t="s">
        <v>5883</v>
      </c>
      <c r="AT4419" t="s">
        <v>1898</v>
      </c>
    </row>
    <row r="4420" spans="1:46" x14ac:dyDescent="0.25">
      <c r="A4420" t="str">
        <f>_xlfn.XLOOKUP(I4420,UTILIZADAS[Contacto1],UTILIZADAS[Source.Name],,0)</f>
        <v>Cobros Mayo</v>
      </c>
      <c r="B4420" s="18">
        <f>VLOOKUP(J4420,Ref!A:C,3,0)</f>
        <v>0</v>
      </c>
      <c r="C4420" s="18">
        <f>VLOOKUP(J4420,Ref!A:D,4,0)</f>
        <v>0</v>
      </c>
      <c r="D4420" s="18" t="str">
        <f t="shared" si="207"/>
        <v>13/may</v>
      </c>
      <c r="E4420" s="18">
        <f t="shared" si="208"/>
        <v>8</v>
      </c>
      <c r="F4420" s="18">
        <v>1</v>
      </c>
      <c r="G4420" s="18">
        <f t="shared" si="209"/>
        <v>0</v>
      </c>
      <c r="H4420" s="3">
        <v>46155.401493055557</v>
      </c>
      <c r="I4420">
        <v>69028978</v>
      </c>
      <c r="J4420" t="s">
        <v>2023</v>
      </c>
      <c r="K4420" t="s">
        <v>1968</v>
      </c>
      <c r="L4420" t="s">
        <v>1969</v>
      </c>
      <c r="M4420" t="s">
        <v>1970</v>
      </c>
      <c r="O4420">
        <v>363087020000</v>
      </c>
      <c r="P4420">
        <v>16018</v>
      </c>
      <c r="Q4420">
        <v>-4</v>
      </c>
      <c r="R4420">
        <v>1</v>
      </c>
      <c r="S4420">
        <v>69028978</v>
      </c>
      <c r="U4420" t="s">
        <v>5557</v>
      </c>
      <c r="W4420" t="s">
        <v>5558</v>
      </c>
      <c r="X4420">
        <v>363087020000</v>
      </c>
      <c r="Y4420" t="s">
        <v>65</v>
      </c>
      <c r="Z4420" t="s">
        <v>66</v>
      </c>
      <c r="AG4420" t="s">
        <v>1972</v>
      </c>
      <c r="AL4420">
        <v>0</v>
      </c>
      <c r="AN4420" t="s">
        <v>1974</v>
      </c>
      <c r="AO4420">
        <v>0</v>
      </c>
      <c r="AQ4420">
        <v>2258581</v>
      </c>
      <c r="AR4420" t="s">
        <v>4605</v>
      </c>
      <c r="AS4420" t="s">
        <v>5883</v>
      </c>
      <c r="AT4420" t="s">
        <v>2024</v>
      </c>
    </row>
    <row r="4421" spans="1:46" x14ac:dyDescent="0.25">
      <c r="A4421" t="str">
        <f>_xlfn.XLOOKUP(I4421,UTILIZADAS[Contacto1],UTILIZADAS[Source.Name],,0)</f>
        <v>Cobros Mayo</v>
      </c>
      <c r="B4421" s="18">
        <f>VLOOKUP(J4421,Ref!A:C,3,0)</f>
        <v>0</v>
      </c>
      <c r="C4421" s="18">
        <f>VLOOKUP(J4421,Ref!A:D,4,0)</f>
        <v>0</v>
      </c>
      <c r="D4421" s="18" t="str">
        <f t="shared" si="207"/>
        <v>13/may</v>
      </c>
      <c r="E4421" s="18">
        <f t="shared" si="208"/>
        <v>8</v>
      </c>
      <c r="F4421" s="18">
        <v>1</v>
      </c>
      <c r="G4421" s="18">
        <f t="shared" si="209"/>
        <v>0</v>
      </c>
      <c r="H4421" s="3">
        <v>46155.482361111113</v>
      </c>
      <c r="I4421">
        <v>69028978</v>
      </c>
      <c r="J4421" t="s">
        <v>1967</v>
      </c>
      <c r="K4421" t="s">
        <v>1968</v>
      </c>
      <c r="L4421" t="s">
        <v>1969</v>
      </c>
      <c r="M4421" t="s">
        <v>1970</v>
      </c>
      <c r="O4421">
        <v>363087020000</v>
      </c>
      <c r="P4421">
        <v>16018</v>
      </c>
      <c r="Q4421">
        <v>-4</v>
      </c>
      <c r="R4421">
        <v>1</v>
      </c>
      <c r="S4421">
        <v>69028978</v>
      </c>
      <c r="U4421" t="s">
        <v>5557</v>
      </c>
      <c r="W4421" t="s">
        <v>5558</v>
      </c>
      <c r="X4421">
        <v>363087020000</v>
      </c>
      <c r="Y4421" t="s">
        <v>65</v>
      </c>
      <c r="Z4421" t="s">
        <v>66</v>
      </c>
      <c r="AG4421" t="s">
        <v>1972</v>
      </c>
      <c r="AL4421">
        <v>0</v>
      </c>
      <c r="AN4421" t="s">
        <v>1974</v>
      </c>
      <c r="AO4421">
        <v>0</v>
      </c>
      <c r="AQ4421">
        <v>2258581</v>
      </c>
      <c r="AR4421" t="s">
        <v>4605</v>
      </c>
      <c r="AS4421" t="s">
        <v>5883</v>
      </c>
      <c r="AT4421" t="s">
        <v>1975</v>
      </c>
    </row>
    <row r="4422" spans="1:46" x14ac:dyDescent="0.25">
      <c r="A4422" t="str">
        <f>_xlfn.XLOOKUP(I4422,UTILIZADAS[Contacto1],UTILIZADAS[Source.Name],,0)</f>
        <v>Cobros Mayo</v>
      </c>
      <c r="B4422" s="18">
        <f>VLOOKUP(J4422,Ref!A:C,3,0)</f>
        <v>0</v>
      </c>
      <c r="C4422" s="18">
        <f>VLOOKUP(J4422,Ref!A:D,4,0)</f>
        <v>0</v>
      </c>
      <c r="D4422" s="18" t="str">
        <f t="shared" si="207"/>
        <v>15/may</v>
      </c>
      <c r="E4422" s="18">
        <f t="shared" si="208"/>
        <v>8</v>
      </c>
      <c r="F4422" s="18">
        <v>1</v>
      </c>
      <c r="G4422" s="18">
        <f t="shared" si="209"/>
        <v>0</v>
      </c>
      <c r="H4422" s="3">
        <v>46157.44054398148</v>
      </c>
      <c r="I4422">
        <v>69028978</v>
      </c>
      <c r="J4422" t="s">
        <v>1967</v>
      </c>
      <c r="K4422" t="s">
        <v>1968</v>
      </c>
      <c r="L4422" t="s">
        <v>1969</v>
      </c>
      <c r="M4422" t="s">
        <v>1970</v>
      </c>
      <c r="O4422">
        <v>363087020000</v>
      </c>
      <c r="P4422">
        <v>16018</v>
      </c>
      <c r="Q4422">
        <v>-4</v>
      </c>
      <c r="R4422">
        <v>1</v>
      </c>
      <c r="S4422">
        <v>69028978</v>
      </c>
      <c r="U4422" t="s">
        <v>5557</v>
      </c>
      <c r="W4422" t="s">
        <v>5558</v>
      </c>
      <c r="X4422">
        <v>363087020000</v>
      </c>
      <c r="Y4422" t="s">
        <v>65</v>
      </c>
      <c r="Z4422" t="s">
        <v>66</v>
      </c>
      <c r="AG4422" t="s">
        <v>1972</v>
      </c>
      <c r="AL4422">
        <v>0</v>
      </c>
      <c r="AN4422" t="s">
        <v>1974</v>
      </c>
      <c r="AO4422">
        <v>0</v>
      </c>
      <c r="AQ4422">
        <v>2258581</v>
      </c>
      <c r="AR4422" t="s">
        <v>4605</v>
      </c>
      <c r="AS4422" t="s">
        <v>5883</v>
      </c>
      <c r="AT4422" t="s">
        <v>1975</v>
      </c>
    </row>
    <row r="4423" spans="1:46" x14ac:dyDescent="0.25">
      <c r="A4423" t="str">
        <f>_xlfn.XLOOKUP(I4423,UTILIZADAS[Contacto1],UTILIZADAS[Source.Name],,0)</f>
        <v>Cobros Mayo</v>
      </c>
      <c r="B4423" s="18">
        <f>VLOOKUP(J4423,Ref!A:C,3,0)</f>
        <v>0</v>
      </c>
      <c r="C4423" s="18">
        <f>VLOOKUP(J4423,Ref!A:D,4,0)</f>
        <v>0</v>
      </c>
      <c r="D4423" s="18" t="str">
        <f t="shared" si="207"/>
        <v>19/may</v>
      </c>
      <c r="E4423" s="18">
        <f t="shared" si="208"/>
        <v>8</v>
      </c>
      <c r="F4423" s="18">
        <v>1</v>
      </c>
      <c r="G4423" s="18">
        <f t="shared" si="209"/>
        <v>0</v>
      </c>
      <c r="H4423" s="3">
        <v>46161.45275462963</v>
      </c>
      <c r="I4423">
        <v>69028978</v>
      </c>
      <c r="J4423" t="s">
        <v>1967</v>
      </c>
      <c r="K4423" t="s">
        <v>1968</v>
      </c>
      <c r="L4423" t="s">
        <v>1969</v>
      </c>
      <c r="M4423" t="s">
        <v>1970</v>
      </c>
      <c r="O4423">
        <v>363087020000</v>
      </c>
      <c r="P4423">
        <v>16018</v>
      </c>
      <c r="Q4423">
        <v>-4</v>
      </c>
      <c r="R4423">
        <v>1</v>
      </c>
      <c r="S4423">
        <v>69028978</v>
      </c>
      <c r="U4423" t="s">
        <v>5557</v>
      </c>
      <c r="W4423" t="s">
        <v>5558</v>
      </c>
      <c r="X4423">
        <v>363087020000</v>
      </c>
      <c r="Y4423" t="s">
        <v>65</v>
      </c>
      <c r="Z4423" t="s">
        <v>66</v>
      </c>
      <c r="AG4423" t="s">
        <v>1972</v>
      </c>
      <c r="AL4423">
        <v>0</v>
      </c>
      <c r="AN4423" t="s">
        <v>1974</v>
      </c>
      <c r="AO4423">
        <v>0</v>
      </c>
      <c r="AQ4423">
        <v>2258581</v>
      </c>
      <c r="AR4423" t="s">
        <v>4605</v>
      </c>
      <c r="AS4423" t="s">
        <v>5883</v>
      </c>
      <c r="AT4423" t="s">
        <v>1975</v>
      </c>
    </row>
    <row r="4424" spans="1:46" x14ac:dyDescent="0.25">
      <c r="A4424" t="str">
        <f>_xlfn.XLOOKUP(I4424,UTILIZADAS[Contacto1],UTILIZADAS[Source.Name],,0)</f>
        <v>Cobros Mayo</v>
      </c>
      <c r="B4424" s="18">
        <f>VLOOKUP(J4424,Ref!A:C,3,0)</f>
        <v>0</v>
      </c>
      <c r="C4424" s="18">
        <f>VLOOKUP(J4424,Ref!A:D,4,0)</f>
        <v>0</v>
      </c>
      <c r="D4424" s="18" t="str">
        <f t="shared" si="207"/>
        <v>20/may</v>
      </c>
      <c r="E4424" s="18">
        <f t="shared" si="208"/>
        <v>8</v>
      </c>
      <c r="F4424" s="18">
        <v>1</v>
      </c>
      <c r="G4424" s="18">
        <f t="shared" si="209"/>
        <v>0</v>
      </c>
      <c r="H4424" s="3">
        <v>46162.659722222219</v>
      </c>
      <c r="I4424">
        <v>69028978</v>
      </c>
      <c r="J4424" t="s">
        <v>2023</v>
      </c>
      <c r="K4424" t="s">
        <v>1968</v>
      </c>
      <c r="L4424" t="s">
        <v>1969</v>
      </c>
      <c r="M4424" t="s">
        <v>1970</v>
      </c>
      <c r="O4424">
        <v>363087020000</v>
      </c>
      <c r="P4424">
        <v>16018</v>
      </c>
      <c r="Q4424">
        <v>-4</v>
      </c>
      <c r="R4424">
        <v>1</v>
      </c>
      <c r="S4424">
        <v>69028978</v>
      </c>
      <c r="U4424" t="s">
        <v>5557</v>
      </c>
      <c r="W4424" t="s">
        <v>5558</v>
      </c>
      <c r="X4424">
        <v>363087020000</v>
      </c>
      <c r="Y4424" t="s">
        <v>65</v>
      </c>
      <c r="Z4424" t="s">
        <v>66</v>
      </c>
      <c r="AG4424" t="s">
        <v>1972</v>
      </c>
      <c r="AL4424">
        <v>0</v>
      </c>
      <c r="AN4424" t="s">
        <v>1974</v>
      </c>
      <c r="AO4424">
        <v>0</v>
      </c>
      <c r="AQ4424">
        <v>2258581</v>
      </c>
      <c r="AR4424" t="s">
        <v>4605</v>
      </c>
      <c r="AS4424" t="s">
        <v>5883</v>
      </c>
      <c r="AT4424" t="s">
        <v>2024</v>
      </c>
    </row>
    <row r="4425" spans="1:46" x14ac:dyDescent="0.25">
      <c r="A4425" t="str">
        <f>_xlfn.XLOOKUP(I4425,UTILIZADAS[Contacto1],UTILIZADAS[Source.Name],,0)</f>
        <v>Cobros Mayo</v>
      </c>
      <c r="B4425" s="18">
        <f>VLOOKUP(J4425,Ref!A:C,3,0)</f>
        <v>0</v>
      </c>
      <c r="C4425" s="18">
        <f>VLOOKUP(J4425,Ref!A:D,4,0)</f>
        <v>0</v>
      </c>
      <c r="D4425" s="18" t="str">
        <f t="shared" si="207"/>
        <v>20/may</v>
      </c>
      <c r="E4425" s="18">
        <f t="shared" si="208"/>
        <v>8</v>
      </c>
      <c r="F4425" s="18">
        <v>1</v>
      </c>
      <c r="G4425" s="18">
        <f t="shared" si="209"/>
        <v>0</v>
      </c>
      <c r="H4425" s="3">
        <v>46162.69736111111</v>
      </c>
      <c r="I4425">
        <v>69028978</v>
      </c>
      <c r="J4425" t="s">
        <v>1967</v>
      </c>
      <c r="K4425" t="s">
        <v>1968</v>
      </c>
      <c r="L4425" t="s">
        <v>1969</v>
      </c>
      <c r="M4425" t="s">
        <v>1970</v>
      </c>
      <c r="O4425">
        <v>363087020000</v>
      </c>
      <c r="P4425">
        <v>16018</v>
      </c>
      <c r="Q4425">
        <v>-4</v>
      </c>
      <c r="R4425">
        <v>1</v>
      </c>
      <c r="S4425">
        <v>69028978</v>
      </c>
      <c r="U4425" t="s">
        <v>5557</v>
      </c>
      <c r="W4425" t="s">
        <v>5558</v>
      </c>
      <c r="X4425">
        <v>363087020000</v>
      </c>
      <c r="Y4425" t="s">
        <v>65</v>
      </c>
      <c r="Z4425" t="s">
        <v>66</v>
      </c>
      <c r="AG4425" t="s">
        <v>1972</v>
      </c>
      <c r="AL4425">
        <v>0</v>
      </c>
      <c r="AN4425" t="s">
        <v>1974</v>
      </c>
      <c r="AO4425">
        <v>0</v>
      </c>
      <c r="AQ4425">
        <v>2258581</v>
      </c>
      <c r="AR4425" t="s">
        <v>4605</v>
      </c>
      <c r="AS4425" t="s">
        <v>5883</v>
      </c>
      <c r="AT4425" t="s">
        <v>1975</v>
      </c>
    </row>
    <row r="4426" spans="1:46" x14ac:dyDescent="0.25">
      <c r="A4426" t="str">
        <f>_xlfn.XLOOKUP(I4426,UTILIZADAS[Contacto1],UTILIZADAS[Source.Name],,0)</f>
        <v>Cobros Mayo</v>
      </c>
      <c r="B4426" s="18">
        <f>VLOOKUP(J4426,Ref!A:C,3,0)</f>
        <v>0</v>
      </c>
      <c r="C4426" s="18">
        <f>VLOOKUP(J4426,Ref!A:D,4,0)</f>
        <v>0</v>
      </c>
      <c r="D4426" s="18" t="str">
        <f t="shared" si="207"/>
        <v>21/may</v>
      </c>
      <c r="E4426" s="18">
        <f t="shared" si="208"/>
        <v>8</v>
      </c>
      <c r="F4426" s="18">
        <v>1</v>
      </c>
      <c r="G4426" s="18">
        <f t="shared" si="209"/>
        <v>0</v>
      </c>
      <c r="H4426" s="3">
        <v>46163.643530092595</v>
      </c>
      <c r="I4426">
        <v>69028978</v>
      </c>
      <c r="J4426" t="s">
        <v>1967</v>
      </c>
      <c r="K4426" t="s">
        <v>1968</v>
      </c>
      <c r="L4426" t="s">
        <v>1969</v>
      </c>
      <c r="M4426" t="s">
        <v>1970</v>
      </c>
      <c r="O4426">
        <v>363087020000</v>
      </c>
      <c r="P4426">
        <v>16018</v>
      </c>
      <c r="Q4426">
        <v>-4</v>
      </c>
      <c r="R4426">
        <v>1</v>
      </c>
      <c r="S4426">
        <v>69028978</v>
      </c>
      <c r="U4426" t="s">
        <v>5557</v>
      </c>
      <c r="W4426" t="s">
        <v>5558</v>
      </c>
      <c r="X4426">
        <v>363087020000</v>
      </c>
      <c r="Y4426" t="s">
        <v>65</v>
      </c>
      <c r="Z4426" t="s">
        <v>66</v>
      </c>
      <c r="AG4426" t="s">
        <v>1972</v>
      </c>
      <c r="AL4426">
        <v>0</v>
      </c>
      <c r="AN4426" t="s">
        <v>1974</v>
      </c>
      <c r="AO4426">
        <v>0</v>
      </c>
      <c r="AQ4426">
        <v>2258581</v>
      </c>
      <c r="AR4426" t="s">
        <v>4605</v>
      </c>
      <c r="AS4426" t="s">
        <v>5883</v>
      </c>
      <c r="AT4426" t="s">
        <v>1975</v>
      </c>
    </row>
    <row r="4427" spans="1:46" x14ac:dyDescent="0.25">
      <c r="A4427" t="str">
        <f>_xlfn.XLOOKUP(I4427,UTILIZADAS[Contacto1],UTILIZADAS[Source.Name],,0)</f>
        <v>Cobros Mayo</v>
      </c>
      <c r="B4427" s="18">
        <f>VLOOKUP(J4427,Ref!A:C,3,0)</f>
        <v>0</v>
      </c>
      <c r="C4427" s="18">
        <f>VLOOKUP(J4427,Ref!A:D,4,0)</f>
        <v>0</v>
      </c>
      <c r="D4427" s="18" t="str">
        <f t="shared" si="207"/>
        <v>22/may</v>
      </c>
      <c r="E4427" s="18">
        <f t="shared" si="208"/>
        <v>8</v>
      </c>
      <c r="F4427" s="18">
        <v>1</v>
      </c>
      <c r="G4427" s="18">
        <f t="shared" si="209"/>
        <v>1</v>
      </c>
      <c r="H4427" s="3">
        <v>46164.480150462965</v>
      </c>
      <c r="I4427">
        <v>69028978</v>
      </c>
      <c r="J4427" t="s">
        <v>1967</v>
      </c>
      <c r="K4427" t="s">
        <v>1968</v>
      </c>
      <c r="L4427" t="s">
        <v>1969</v>
      </c>
      <c r="M4427" t="s">
        <v>1970</v>
      </c>
      <c r="O4427">
        <v>363087020000</v>
      </c>
      <c r="P4427">
        <v>16018</v>
      </c>
      <c r="Q4427">
        <v>-4</v>
      </c>
      <c r="R4427">
        <v>1</v>
      </c>
      <c r="S4427">
        <v>69028978</v>
      </c>
      <c r="U4427" t="s">
        <v>5557</v>
      </c>
      <c r="W4427" t="s">
        <v>5558</v>
      </c>
      <c r="X4427">
        <v>363087020000</v>
      </c>
      <c r="Y4427" t="s">
        <v>65</v>
      </c>
      <c r="Z4427" t="s">
        <v>66</v>
      </c>
      <c r="AG4427" t="s">
        <v>1972</v>
      </c>
      <c r="AL4427">
        <v>0</v>
      </c>
      <c r="AN4427" t="s">
        <v>1974</v>
      </c>
      <c r="AO4427">
        <v>0</v>
      </c>
      <c r="AQ4427">
        <v>2258581</v>
      </c>
      <c r="AR4427" t="s">
        <v>4605</v>
      </c>
      <c r="AS4427" t="s">
        <v>5883</v>
      </c>
      <c r="AT4427" t="s">
        <v>1975</v>
      </c>
    </row>
    <row r="4428" spans="1:46" x14ac:dyDescent="0.25">
      <c r="A4428" t="str">
        <f>_xlfn.XLOOKUP(I4428,UTILIZADAS[Contacto1],UTILIZADAS[Source.Name],,0)</f>
        <v>Cobros Abril Canal Fijo</v>
      </c>
      <c r="B4428" s="18">
        <f>VLOOKUP(J4428,Ref!A:C,3,0)</f>
        <v>1</v>
      </c>
      <c r="C4428" s="18">
        <f>VLOOKUP(J4428,Ref!A:D,4,0)</f>
        <v>1</v>
      </c>
      <c r="D4428" s="18" t="str">
        <f t="shared" si="207"/>
        <v>13/may</v>
      </c>
      <c r="E4428" s="18">
        <f t="shared" si="208"/>
        <v>1</v>
      </c>
      <c r="F4428" s="18">
        <v>1</v>
      </c>
      <c r="G4428" s="18">
        <f t="shared" si="209"/>
        <v>1</v>
      </c>
      <c r="H4428" s="3">
        <v>46155.40079861111</v>
      </c>
      <c r="I4428">
        <v>69029941</v>
      </c>
      <c r="J4428">
        <v>6003</v>
      </c>
      <c r="K4428" t="s">
        <v>1983</v>
      </c>
      <c r="L4428" t="s">
        <v>1897</v>
      </c>
      <c r="M4428" t="s">
        <v>1970</v>
      </c>
      <c r="O4428">
        <v>357374630000</v>
      </c>
      <c r="P4428">
        <v>16018</v>
      </c>
      <c r="Q4428">
        <v>-4</v>
      </c>
      <c r="R4428">
        <v>1</v>
      </c>
      <c r="S4428">
        <v>69029941</v>
      </c>
      <c r="U4428" t="s">
        <v>2139</v>
      </c>
      <c r="W4428" t="s">
        <v>1368</v>
      </c>
      <c r="X4428">
        <v>357374630000</v>
      </c>
      <c r="Y4428" t="s">
        <v>65</v>
      </c>
      <c r="Z4428" t="s">
        <v>66</v>
      </c>
      <c r="AF4428" t="s">
        <v>1976</v>
      </c>
      <c r="AG4428" t="s">
        <v>1972</v>
      </c>
      <c r="AL4428">
        <v>31</v>
      </c>
      <c r="AM4428" t="s">
        <v>1979</v>
      </c>
      <c r="AN4428" t="s">
        <v>1987</v>
      </c>
      <c r="AO4428">
        <v>0</v>
      </c>
      <c r="AQ4428">
        <v>2258582</v>
      </c>
      <c r="AR4428" t="s">
        <v>4605</v>
      </c>
      <c r="AS4428" t="s">
        <v>5883</v>
      </c>
      <c r="AT4428" t="s">
        <v>1892</v>
      </c>
    </row>
    <row r="4429" spans="1:46" x14ac:dyDescent="0.25">
      <c r="A4429" t="str">
        <f>_xlfn.XLOOKUP(I4429,UTILIZADAS[Contacto1],UTILIZADAS[Source.Name],,0)</f>
        <v>Cobros Mayo</v>
      </c>
      <c r="B4429" s="18">
        <f>VLOOKUP(J4429,Ref!A:C,3,0)</f>
        <v>0</v>
      </c>
      <c r="C4429" s="18">
        <f>VLOOKUP(J4429,Ref!A:D,4,0)</f>
        <v>0</v>
      </c>
      <c r="D4429" s="18" t="str">
        <f t="shared" si="207"/>
        <v>13/may</v>
      </c>
      <c r="E4429" s="18">
        <f t="shared" si="208"/>
        <v>3</v>
      </c>
      <c r="F4429" s="18">
        <v>1</v>
      </c>
      <c r="G4429" s="18">
        <f t="shared" si="209"/>
        <v>0</v>
      </c>
      <c r="H4429" s="3">
        <v>46155.403379629628</v>
      </c>
      <c r="I4429">
        <v>69032859</v>
      </c>
      <c r="J4429" t="s">
        <v>2021</v>
      </c>
      <c r="K4429" t="s">
        <v>1968</v>
      </c>
      <c r="L4429" t="s">
        <v>1969</v>
      </c>
      <c r="M4429" t="s">
        <v>1970</v>
      </c>
      <c r="O4429">
        <v>365029300000</v>
      </c>
      <c r="P4429">
        <v>16018</v>
      </c>
      <c r="Q4429">
        <v>-4</v>
      </c>
      <c r="R4429">
        <v>1</v>
      </c>
      <c r="S4429">
        <v>69032859</v>
      </c>
      <c r="U4429" t="s">
        <v>5559</v>
      </c>
      <c r="W4429" t="s">
        <v>4594</v>
      </c>
      <c r="X4429">
        <v>365029300000</v>
      </c>
      <c r="Y4429" t="s">
        <v>65</v>
      </c>
      <c r="Z4429" t="s">
        <v>4619</v>
      </c>
      <c r="AF4429" t="s">
        <v>1976</v>
      </c>
      <c r="AG4429" t="s">
        <v>1972</v>
      </c>
      <c r="AL4429">
        <v>5</v>
      </c>
      <c r="AN4429" t="s">
        <v>1974</v>
      </c>
      <c r="AO4429">
        <v>0</v>
      </c>
      <c r="AQ4429">
        <v>2258583</v>
      </c>
      <c r="AR4429" t="s">
        <v>4605</v>
      </c>
      <c r="AS4429" t="s">
        <v>5883</v>
      </c>
      <c r="AT4429" t="s">
        <v>2022</v>
      </c>
    </row>
    <row r="4430" spans="1:46" x14ac:dyDescent="0.25">
      <c r="A4430" t="str">
        <f>_xlfn.XLOOKUP(I4430,UTILIZADAS[Contacto1],UTILIZADAS[Source.Name],,0)</f>
        <v>Cobros Mayo</v>
      </c>
      <c r="B4430" s="18">
        <f>VLOOKUP(J4430,Ref!A:C,3,0)</f>
        <v>0</v>
      </c>
      <c r="C4430" s="18">
        <f>VLOOKUP(J4430,Ref!A:D,4,0)</f>
        <v>0</v>
      </c>
      <c r="D4430" s="18" t="str">
        <f t="shared" si="207"/>
        <v>15/may</v>
      </c>
      <c r="E4430" s="18">
        <f t="shared" si="208"/>
        <v>3</v>
      </c>
      <c r="F4430" s="18">
        <v>1</v>
      </c>
      <c r="G4430" s="18">
        <f t="shared" si="209"/>
        <v>0</v>
      </c>
      <c r="H4430" s="3">
        <v>46157.441296296296</v>
      </c>
      <c r="I4430">
        <v>69032859</v>
      </c>
      <c r="J4430" t="s">
        <v>2021</v>
      </c>
      <c r="K4430" t="s">
        <v>1968</v>
      </c>
      <c r="L4430" t="s">
        <v>1969</v>
      </c>
      <c r="M4430" t="s">
        <v>1970</v>
      </c>
      <c r="O4430">
        <v>365029300000</v>
      </c>
      <c r="P4430">
        <v>16018</v>
      </c>
      <c r="Q4430">
        <v>-4</v>
      </c>
      <c r="R4430">
        <v>1</v>
      </c>
      <c r="S4430">
        <v>69032859</v>
      </c>
      <c r="U4430" t="s">
        <v>5559</v>
      </c>
      <c r="W4430" t="s">
        <v>4594</v>
      </c>
      <c r="X4430">
        <v>365029300000</v>
      </c>
      <c r="Y4430" t="s">
        <v>65</v>
      </c>
      <c r="Z4430" t="s">
        <v>4619</v>
      </c>
      <c r="AF4430" t="s">
        <v>1976</v>
      </c>
      <c r="AG4430" t="s">
        <v>1972</v>
      </c>
      <c r="AL4430">
        <v>5</v>
      </c>
      <c r="AN4430" t="s">
        <v>1974</v>
      </c>
      <c r="AO4430">
        <v>0</v>
      </c>
      <c r="AQ4430">
        <v>2258583</v>
      </c>
      <c r="AR4430" t="s">
        <v>4605</v>
      </c>
      <c r="AS4430" t="s">
        <v>5883</v>
      </c>
      <c r="AT4430" t="s">
        <v>2022</v>
      </c>
    </row>
    <row r="4431" spans="1:46" x14ac:dyDescent="0.25">
      <c r="A4431" t="str">
        <f>_xlfn.XLOOKUP(I4431,UTILIZADAS[Contacto1],UTILIZADAS[Source.Name],,0)</f>
        <v>Cobros Mayo</v>
      </c>
      <c r="B4431" s="18">
        <f>VLOOKUP(J4431,Ref!A:C,3,0)</f>
        <v>0</v>
      </c>
      <c r="C4431" s="18">
        <f>VLOOKUP(J4431,Ref!A:D,4,0)</f>
        <v>0</v>
      </c>
      <c r="D4431" s="18" t="str">
        <f t="shared" si="207"/>
        <v>19/may</v>
      </c>
      <c r="E4431" s="18">
        <f t="shared" si="208"/>
        <v>3</v>
      </c>
      <c r="F4431" s="18">
        <v>1</v>
      </c>
      <c r="G4431" s="18">
        <f t="shared" si="209"/>
        <v>1</v>
      </c>
      <c r="H4431" s="3">
        <v>46161.45548611111</v>
      </c>
      <c r="I4431">
        <v>69032859</v>
      </c>
      <c r="J4431">
        <v>6004</v>
      </c>
      <c r="K4431" t="s">
        <v>1983</v>
      </c>
      <c r="L4431" t="s">
        <v>1897</v>
      </c>
      <c r="M4431" t="s">
        <v>1970</v>
      </c>
      <c r="O4431">
        <v>365029300000</v>
      </c>
      <c r="P4431">
        <v>16018</v>
      </c>
      <c r="Q4431">
        <v>-4</v>
      </c>
      <c r="R4431">
        <v>1</v>
      </c>
      <c r="S4431">
        <v>69032859</v>
      </c>
      <c r="U4431" t="s">
        <v>5559</v>
      </c>
      <c r="W4431" t="s">
        <v>4594</v>
      </c>
      <c r="X4431">
        <v>365029300000</v>
      </c>
      <c r="Y4431" t="s">
        <v>65</v>
      </c>
      <c r="Z4431" t="s">
        <v>4619</v>
      </c>
      <c r="AF4431" t="s">
        <v>1976</v>
      </c>
      <c r="AG4431" t="s">
        <v>1972</v>
      </c>
      <c r="AL4431">
        <v>146</v>
      </c>
      <c r="AM4431" t="s">
        <v>1979</v>
      </c>
      <c r="AN4431" t="s">
        <v>1987</v>
      </c>
      <c r="AO4431">
        <v>0</v>
      </c>
      <c r="AQ4431">
        <v>2258583</v>
      </c>
      <c r="AR4431" t="s">
        <v>4605</v>
      </c>
      <c r="AS4431" t="s">
        <v>5883</v>
      </c>
      <c r="AT4431" t="s">
        <v>1984</v>
      </c>
    </row>
    <row r="4432" spans="1:46" x14ac:dyDescent="0.25">
      <c r="A4432" t="str">
        <f>_xlfn.XLOOKUP(I4432,UTILIZADAS[Contacto1],UTILIZADAS[Source.Name],,0)</f>
        <v>Cobros Mayo</v>
      </c>
      <c r="B4432" s="18">
        <f>VLOOKUP(J4432,Ref!A:C,3,0)</f>
        <v>0</v>
      </c>
      <c r="C4432" s="18">
        <f>VLOOKUP(J4432,Ref!A:D,4,0)</f>
        <v>0</v>
      </c>
      <c r="D4432" s="18" t="str">
        <f t="shared" si="207"/>
        <v>13/may</v>
      </c>
      <c r="E4432" s="18">
        <f t="shared" si="208"/>
        <v>1</v>
      </c>
      <c r="F4432" s="18">
        <v>1</v>
      </c>
      <c r="G4432" s="18">
        <f t="shared" si="209"/>
        <v>1</v>
      </c>
      <c r="H4432" s="3">
        <v>46155.403321759259</v>
      </c>
      <c r="I4432">
        <v>69035704</v>
      </c>
      <c r="J4432">
        <v>6004</v>
      </c>
      <c r="K4432" t="s">
        <v>1983</v>
      </c>
      <c r="L4432" t="s">
        <v>1897</v>
      </c>
      <c r="M4432" t="s">
        <v>1970</v>
      </c>
      <c r="O4432">
        <v>361073850000</v>
      </c>
      <c r="P4432">
        <v>16018</v>
      </c>
      <c r="Q4432">
        <v>-4</v>
      </c>
      <c r="R4432">
        <v>1</v>
      </c>
      <c r="S4432">
        <v>69035704</v>
      </c>
      <c r="U4432" t="s">
        <v>6245</v>
      </c>
      <c r="W4432" t="s">
        <v>5561</v>
      </c>
      <c r="X4432">
        <v>361073850000</v>
      </c>
      <c r="Y4432" t="s">
        <v>65</v>
      </c>
      <c r="Z4432" t="s">
        <v>66</v>
      </c>
      <c r="AF4432" t="s">
        <v>1976</v>
      </c>
      <c r="AG4432" t="s">
        <v>1972</v>
      </c>
      <c r="AL4432">
        <v>148</v>
      </c>
      <c r="AM4432" t="s">
        <v>1979</v>
      </c>
      <c r="AN4432" t="s">
        <v>1987</v>
      </c>
      <c r="AO4432">
        <v>0</v>
      </c>
      <c r="AQ4432">
        <v>2258584</v>
      </c>
      <c r="AR4432" t="s">
        <v>4605</v>
      </c>
      <c r="AS4432" t="s">
        <v>5883</v>
      </c>
      <c r="AT4432" t="s">
        <v>1984</v>
      </c>
    </row>
    <row r="4433" spans="1:46" x14ac:dyDescent="0.25">
      <c r="A4433" t="str">
        <f>_xlfn.XLOOKUP(I4433,UTILIZADAS[Contacto1],UTILIZADAS[Source.Name],,0)</f>
        <v>Cobros Mayo</v>
      </c>
      <c r="B4433" s="18">
        <f>VLOOKUP(J4433,Ref!A:C,3,0)</f>
        <v>1</v>
      </c>
      <c r="C4433" s="18">
        <f>VLOOKUP(J4433,Ref!A:D,4,0)</f>
        <v>1</v>
      </c>
      <c r="D4433" s="18" t="str">
        <f t="shared" si="207"/>
        <v>08/may</v>
      </c>
      <c r="E4433" s="18">
        <f t="shared" si="208"/>
        <v>8</v>
      </c>
      <c r="F4433" s="18">
        <v>1</v>
      </c>
      <c r="G4433" s="18">
        <f t="shared" si="209"/>
        <v>0</v>
      </c>
      <c r="H4433" s="3">
        <v>46150.526956018519</v>
      </c>
      <c r="I4433">
        <v>69037739</v>
      </c>
      <c r="J4433">
        <v>6007</v>
      </c>
      <c r="K4433" t="s">
        <v>1983</v>
      </c>
      <c r="L4433" t="s">
        <v>1897</v>
      </c>
      <c r="M4433" t="s">
        <v>1970</v>
      </c>
      <c r="P4433">
        <v>998</v>
      </c>
      <c r="Q4433">
        <v>0</v>
      </c>
      <c r="S4433">
        <v>69037739</v>
      </c>
      <c r="AF4433" t="s">
        <v>1976</v>
      </c>
      <c r="AG4433" t="s">
        <v>1972</v>
      </c>
      <c r="AL4433">
        <v>50</v>
      </c>
      <c r="AM4433" t="s">
        <v>1979</v>
      </c>
      <c r="AN4433" t="s">
        <v>1977</v>
      </c>
      <c r="AO4433">
        <v>0</v>
      </c>
      <c r="AQ4433">
        <v>2257601</v>
      </c>
      <c r="AR4433" t="s">
        <v>1978</v>
      </c>
      <c r="AT4433" t="s">
        <v>1898</v>
      </c>
    </row>
    <row r="4434" spans="1:46" x14ac:dyDescent="0.25">
      <c r="A4434" t="str">
        <f>_xlfn.XLOOKUP(I4434,UTILIZADAS[Contacto1],UTILIZADAS[Source.Name],,0)</f>
        <v>Cobros Mayo</v>
      </c>
      <c r="B4434" s="18">
        <f>VLOOKUP(J4434,Ref!A:C,3,0)</f>
        <v>0</v>
      </c>
      <c r="C4434" s="18">
        <f>VLOOKUP(J4434,Ref!A:D,4,0)</f>
        <v>0</v>
      </c>
      <c r="D4434" s="18" t="str">
        <f t="shared" si="207"/>
        <v>13/may</v>
      </c>
      <c r="E4434" s="18">
        <f t="shared" si="208"/>
        <v>8</v>
      </c>
      <c r="F4434" s="18">
        <v>1</v>
      </c>
      <c r="G4434" s="18">
        <f t="shared" si="209"/>
        <v>0</v>
      </c>
      <c r="H4434" s="3">
        <v>46155.403449074074</v>
      </c>
      <c r="I4434">
        <v>69037739</v>
      </c>
      <c r="J4434" t="s">
        <v>1967</v>
      </c>
      <c r="K4434" t="s">
        <v>1968</v>
      </c>
      <c r="L4434" t="s">
        <v>1969</v>
      </c>
      <c r="M4434" t="s">
        <v>1970</v>
      </c>
      <c r="O4434">
        <v>369008110000</v>
      </c>
      <c r="P4434">
        <v>16018</v>
      </c>
      <c r="Q4434">
        <v>-4</v>
      </c>
      <c r="R4434">
        <v>1</v>
      </c>
      <c r="S4434">
        <v>69037739</v>
      </c>
      <c r="U4434" t="s">
        <v>5562</v>
      </c>
      <c r="W4434" t="s">
        <v>5563</v>
      </c>
      <c r="X4434">
        <v>369008110000</v>
      </c>
      <c r="Y4434" t="s">
        <v>65</v>
      </c>
      <c r="Z4434" t="s">
        <v>4619</v>
      </c>
      <c r="AG4434" t="s">
        <v>1972</v>
      </c>
      <c r="AL4434">
        <v>0</v>
      </c>
      <c r="AN4434" t="s">
        <v>1974</v>
      </c>
      <c r="AO4434">
        <v>0</v>
      </c>
      <c r="AQ4434">
        <v>2258585</v>
      </c>
      <c r="AR4434" t="s">
        <v>4605</v>
      </c>
      <c r="AS4434" t="s">
        <v>5883</v>
      </c>
      <c r="AT4434" t="s">
        <v>1975</v>
      </c>
    </row>
    <row r="4435" spans="1:46" x14ac:dyDescent="0.25">
      <c r="A4435" t="str">
        <f>_xlfn.XLOOKUP(I4435,UTILIZADAS[Contacto1],UTILIZADAS[Source.Name],,0)</f>
        <v>Cobros Mayo</v>
      </c>
      <c r="B4435" s="18">
        <f>VLOOKUP(J4435,Ref!A:C,3,0)</f>
        <v>0</v>
      </c>
      <c r="C4435" s="18">
        <f>VLOOKUP(J4435,Ref!A:D,4,0)</f>
        <v>0</v>
      </c>
      <c r="D4435" s="18" t="str">
        <f t="shared" si="207"/>
        <v>15/may</v>
      </c>
      <c r="E4435" s="18">
        <f t="shared" si="208"/>
        <v>8</v>
      </c>
      <c r="F4435" s="18">
        <v>1</v>
      </c>
      <c r="G4435" s="18">
        <f t="shared" si="209"/>
        <v>0</v>
      </c>
      <c r="H4435" s="3">
        <v>46157.457013888888</v>
      </c>
      <c r="I4435">
        <v>69037739</v>
      </c>
      <c r="J4435" t="s">
        <v>1967</v>
      </c>
      <c r="K4435" t="s">
        <v>1968</v>
      </c>
      <c r="L4435" t="s">
        <v>1969</v>
      </c>
      <c r="M4435" t="s">
        <v>1970</v>
      </c>
      <c r="O4435">
        <v>369008110000</v>
      </c>
      <c r="P4435">
        <v>16018</v>
      </c>
      <c r="Q4435">
        <v>-4</v>
      </c>
      <c r="R4435">
        <v>1</v>
      </c>
      <c r="S4435">
        <v>69037739</v>
      </c>
      <c r="U4435" t="s">
        <v>5562</v>
      </c>
      <c r="W4435" t="s">
        <v>5563</v>
      </c>
      <c r="X4435">
        <v>369008110000</v>
      </c>
      <c r="Y4435" t="s">
        <v>65</v>
      </c>
      <c r="Z4435" t="s">
        <v>4619</v>
      </c>
      <c r="AG4435" t="s">
        <v>1972</v>
      </c>
      <c r="AL4435">
        <v>0</v>
      </c>
      <c r="AN4435" t="s">
        <v>1974</v>
      </c>
      <c r="AO4435">
        <v>0</v>
      </c>
      <c r="AQ4435">
        <v>2258585</v>
      </c>
      <c r="AR4435" t="s">
        <v>4605</v>
      </c>
      <c r="AS4435" t="s">
        <v>5883</v>
      </c>
      <c r="AT4435" t="s">
        <v>1975</v>
      </c>
    </row>
    <row r="4436" spans="1:46" x14ac:dyDescent="0.25">
      <c r="A4436" t="str">
        <f>_xlfn.XLOOKUP(I4436,UTILIZADAS[Contacto1],UTILIZADAS[Source.Name],,0)</f>
        <v>Cobros Mayo</v>
      </c>
      <c r="B4436" s="18">
        <f>VLOOKUP(J4436,Ref!A:C,3,0)</f>
        <v>0</v>
      </c>
      <c r="C4436" s="18">
        <f>VLOOKUP(J4436,Ref!A:D,4,0)</f>
        <v>0</v>
      </c>
      <c r="D4436" s="18" t="str">
        <f t="shared" si="207"/>
        <v>19/may</v>
      </c>
      <c r="E4436" s="18">
        <f t="shared" si="208"/>
        <v>8</v>
      </c>
      <c r="F4436" s="18">
        <v>1</v>
      </c>
      <c r="G4436" s="18">
        <f t="shared" si="209"/>
        <v>0</v>
      </c>
      <c r="H4436" s="3">
        <v>46161.455393518518</v>
      </c>
      <c r="I4436">
        <v>69037739</v>
      </c>
      <c r="J4436" t="s">
        <v>1967</v>
      </c>
      <c r="K4436" t="s">
        <v>1968</v>
      </c>
      <c r="L4436" t="s">
        <v>1969</v>
      </c>
      <c r="M4436" t="s">
        <v>1970</v>
      </c>
      <c r="O4436">
        <v>369008110000</v>
      </c>
      <c r="P4436">
        <v>16018</v>
      </c>
      <c r="Q4436">
        <v>-4</v>
      </c>
      <c r="R4436">
        <v>1</v>
      </c>
      <c r="S4436">
        <v>69037739</v>
      </c>
      <c r="U4436" t="s">
        <v>5562</v>
      </c>
      <c r="W4436" t="s">
        <v>5563</v>
      </c>
      <c r="X4436">
        <v>369008110000</v>
      </c>
      <c r="Y4436" t="s">
        <v>65</v>
      </c>
      <c r="Z4436" t="s">
        <v>4619</v>
      </c>
      <c r="AG4436" t="s">
        <v>1972</v>
      </c>
      <c r="AL4436">
        <v>0</v>
      </c>
      <c r="AN4436" t="s">
        <v>1974</v>
      </c>
      <c r="AO4436">
        <v>0</v>
      </c>
      <c r="AQ4436">
        <v>2258585</v>
      </c>
      <c r="AR4436" t="s">
        <v>4605</v>
      </c>
      <c r="AS4436" t="s">
        <v>5883</v>
      </c>
      <c r="AT4436" t="s">
        <v>1975</v>
      </c>
    </row>
    <row r="4437" spans="1:46" x14ac:dyDescent="0.25">
      <c r="A4437" t="str">
        <f>_xlfn.XLOOKUP(I4437,UTILIZADAS[Contacto1],UTILIZADAS[Source.Name],,0)</f>
        <v>Cobros Mayo</v>
      </c>
      <c r="B4437" s="18">
        <f>VLOOKUP(J4437,Ref!A:C,3,0)</f>
        <v>0</v>
      </c>
      <c r="C4437" s="18">
        <f>VLOOKUP(J4437,Ref!A:D,4,0)</f>
        <v>0</v>
      </c>
      <c r="D4437" s="18" t="str">
        <f t="shared" si="207"/>
        <v>20/may</v>
      </c>
      <c r="E4437" s="18">
        <f t="shared" si="208"/>
        <v>8</v>
      </c>
      <c r="F4437" s="18">
        <v>1</v>
      </c>
      <c r="G4437" s="18">
        <f t="shared" si="209"/>
        <v>0</v>
      </c>
      <c r="H4437" s="3">
        <v>46162.659722222219</v>
      </c>
      <c r="I4437">
        <v>69037739</v>
      </c>
      <c r="J4437" t="s">
        <v>2023</v>
      </c>
      <c r="K4437" t="s">
        <v>1968</v>
      </c>
      <c r="L4437" t="s">
        <v>1969</v>
      </c>
      <c r="M4437" t="s">
        <v>1970</v>
      </c>
      <c r="O4437">
        <v>369008110000</v>
      </c>
      <c r="P4437">
        <v>16018</v>
      </c>
      <c r="Q4437">
        <v>-4</v>
      </c>
      <c r="R4437">
        <v>1</v>
      </c>
      <c r="S4437">
        <v>69037739</v>
      </c>
      <c r="U4437" t="s">
        <v>5562</v>
      </c>
      <c r="W4437" t="s">
        <v>5563</v>
      </c>
      <c r="X4437">
        <v>369008110000</v>
      </c>
      <c r="Y4437" t="s">
        <v>65</v>
      </c>
      <c r="Z4437" t="s">
        <v>4619</v>
      </c>
      <c r="AG4437" t="s">
        <v>1972</v>
      </c>
      <c r="AL4437">
        <v>0</v>
      </c>
      <c r="AN4437" t="s">
        <v>1974</v>
      </c>
      <c r="AO4437">
        <v>0</v>
      </c>
      <c r="AQ4437">
        <v>2258585</v>
      </c>
      <c r="AR4437" t="s">
        <v>4605</v>
      </c>
      <c r="AS4437" t="s">
        <v>5883</v>
      </c>
      <c r="AT4437" t="s">
        <v>2024</v>
      </c>
    </row>
    <row r="4438" spans="1:46" x14ac:dyDescent="0.25">
      <c r="A4438" t="str">
        <f>_xlfn.XLOOKUP(I4438,UTILIZADAS[Contacto1],UTILIZADAS[Source.Name],,0)</f>
        <v>Cobros Mayo</v>
      </c>
      <c r="B4438" s="18">
        <f>VLOOKUP(J4438,Ref!A:C,3,0)</f>
        <v>0</v>
      </c>
      <c r="C4438" s="18">
        <f>VLOOKUP(J4438,Ref!A:D,4,0)</f>
        <v>0</v>
      </c>
      <c r="D4438" s="18" t="str">
        <f t="shared" si="207"/>
        <v>20/may</v>
      </c>
      <c r="E4438" s="18">
        <f t="shared" si="208"/>
        <v>8</v>
      </c>
      <c r="F4438" s="18">
        <v>1</v>
      </c>
      <c r="G4438" s="18">
        <f t="shared" si="209"/>
        <v>0</v>
      </c>
      <c r="H4438" s="3">
        <v>46162.697511574072</v>
      </c>
      <c r="I4438">
        <v>69037739</v>
      </c>
      <c r="J4438" t="s">
        <v>1967</v>
      </c>
      <c r="K4438" t="s">
        <v>1968</v>
      </c>
      <c r="L4438" t="s">
        <v>1969</v>
      </c>
      <c r="M4438" t="s">
        <v>1970</v>
      </c>
      <c r="O4438">
        <v>369008110000</v>
      </c>
      <c r="P4438">
        <v>16018</v>
      </c>
      <c r="Q4438">
        <v>-4</v>
      </c>
      <c r="R4438">
        <v>1</v>
      </c>
      <c r="S4438">
        <v>69037739</v>
      </c>
      <c r="U4438" t="s">
        <v>5562</v>
      </c>
      <c r="W4438" t="s">
        <v>5563</v>
      </c>
      <c r="X4438">
        <v>369008110000</v>
      </c>
      <c r="Y4438" t="s">
        <v>65</v>
      </c>
      <c r="Z4438" t="s">
        <v>4619</v>
      </c>
      <c r="AG4438" t="s">
        <v>1972</v>
      </c>
      <c r="AL4438">
        <v>0</v>
      </c>
      <c r="AN4438" t="s">
        <v>1974</v>
      </c>
      <c r="AO4438">
        <v>0</v>
      </c>
      <c r="AQ4438">
        <v>2258585</v>
      </c>
      <c r="AR4438" t="s">
        <v>4605</v>
      </c>
      <c r="AS4438" t="s">
        <v>5883</v>
      </c>
      <c r="AT4438" t="s">
        <v>1975</v>
      </c>
    </row>
    <row r="4439" spans="1:46" x14ac:dyDescent="0.25">
      <c r="A4439" t="str">
        <f>_xlfn.XLOOKUP(I4439,UTILIZADAS[Contacto1],UTILIZADAS[Source.Name],,0)</f>
        <v>Cobros Mayo</v>
      </c>
      <c r="B4439" s="18">
        <f>VLOOKUP(J4439,Ref!A:C,3,0)</f>
        <v>0</v>
      </c>
      <c r="C4439" s="18">
        <f>VLOOKUP(J4439,Ref!A:D,4,0)</f>
        <v>0</v>
      </c>
      <c r="D4439" s="18" t="str">
        <f t="shared" si="207"/>
        <v>21/may</v>
      </c>
      <c r="E4439" s="18">
        <f t="shared" si="208"/>
        <v>8</v>
      </c>
      <c r="F4439" s="18">
        <v>1</v>
      </c>
      <c r="G4439" s="18">
        <f t="shared" si="209"/>
        <v>0</v>
      </c>
      <c r="H4439" s="3">
        <v>46163.646504629629</v>
      </c>
      <c r="I4439">
        <v>69037739</v>
      </c>
      <c r="J4439" t="s">
        <v>1967</v>
      </c>
      <c r="K4439" t="s">
        <v>1968</v>
      </c>
      <c r="L4439" t="s">
        <v>1969</v>
      </c>
      <c r="M4439" t="s">
        <v>1970</v>
      </c>
      <c r="O4439">
        <v>369008110000</v>
      </c>
      <c r="P4439">
        <v>16018</v>
      </c>
      <c r="Q4439">
        <v>-4</v>
      </c>
      <c r="R4439">
        <v>1</v>
      </c>
      <c r="S4439">
        <v>69037739</v>
      </c>
      <c r="U4439" t="s">
        <v>5562</v>
      </c>
      <c r="W4439" t="s">
        <v>5563</v>
      </c>
      <c r="X4439">
        <v>369008110000</v>
      </c>
      <c r="Y4439" t="s">
        <v>65</v>
      </c>
      <c r="Z4439" t="s">
        <v>4619</v>
      </c>
      <c r="AG4439" t="s">
        <v>1972</v>
      </c>
      <c r="AL4439">
        <v>0</v>
      </c>
      <c r="AN4439" t="s">
        <v>1974</v>
      </c>
      <c r="AO4439">
        <v>0</v>
      </c>
      <c r="AQ4439">
        <v>2258585</v>
      </c>
      <c r="AR4439" t="s">
        <v>4605</v>
      </c>
      <c r="AS4439" t="s">
        <v>5883</v>
      </c>
      <c r="AT4439" t="s">
        <v>1975</v>
      </c>
    </row>
    <row r="4440" spans="1:46" x14ac:dyDescent="0.25">
      <c r="A4440" t="str">
        <f>_xlfn.XLOOKUP(I4440,UTILIZADAS[Contacto1],UTILIZADAS[Source.Name],,0)</f>
        <v>Cobros Mayo</v>
      </c>
      <c r="B4440" s="18">
        <f>VLOOKUP(J4440,Ref!A:C,3,0)</f>
        <v>0</v>
      </c>
      <c r="C4440" s="18">
        <f>VLOOKUP(J4440,Ref!A:D,4,0)</f>
        <v>0</v>
      </c>
      <c r="D4440" s="18" t="str">
        <f t="shared" si="207"/>
        <v>22/may</v>
      </c>
      <c r="E4440" s="18">
        <f t="shared" si="208"/>
        <v>8</v>
      </c>
      <c r="F4440" s="18">
        <v>1</v>
      </c>
      <c r="G4440" s="18">
        <f t="shared" si="209"/>
        <v>1</v>
      </c>
      <c r="H4440" s="3">
        <v>46164.480474537035</v>
      </c>
      <c r="I4440">
        <v>69037739</v>
      </c>
      <c r="J4440" t="s">
        <v>1967</v>
      </c>
      <c r="K4440" t="s">
        <v>1968</v>
      </c>
      <c r="L4440" t="s">
        <v>1969</v>
      </c>
      <c r="M4440" t="s">
        <v>1970</v>
      </c>
      <c r="O4440">
        <v>369008110000</v>
      </c>
      <c r="P4440">
        <v>16018</v>
      </c>
      <c r="Q4440">
        <v>-4</v>
      </c>
      <c r="R4440">
        <v>1</v>
      </c>
      <c r="S4440">
        <v>69037739</v>
      </c>
      <c r="U4440" t="s">
        <v>5562</v>
      </c>
      <c r="W4440" t="s">
        <v>5563</v>
      </c>
      <c r="X4440">
        <v>369008110000</v>
      </c>
      <c r="Y4440" t="s">
        <v>65</v>
      </c>
      <c r="Z4440" t="s">
        <v>4619</v>
      </c>
      <c r="AG4440" t="s">
        <v>1972</v>
      </c>
      <c r="AL4440">
        <v>0</v>
      </c>
      <c r="AN4440" t="s">
        <v>1974</v>
      </c>
      <c r="AO4440">
        <v>0</v>
      </c>
      <c r="AQ4440">
        <v>2258585</v>
      </c>
      <c r="AR4440" t="s">
        <v>4605</v>
      </c>
      <c r="AS4440" t="s">
        <v>5883</v>
      </c>
      <c r="AT4440" t="s">
        <v>1975</v>
      </c>
    </row>
    <row r="4441" spans="1:46" x14ac:dyDescent="0.25">
      <c r="A4441" t="str">
        <f>_xlfn.XLOOKUP(I4441,UTILIZADAS[Contacto1],UTILIZADAS[Source.Name],,0)</f>
        <v>Cobros Mayo</v>
      </c>
      <c r="B4441" s="18">
        <f>VLOOKUP(J4441,Ref!A:C,3,0)</f>
        <v>0</v>
      </c>
      <c r="C4441" s="18">
        <f>VLOOKUP(J4441,Ref!A:D,4,0)</f>
        <v>0</v>
      </c>
      <c r="D4441" s="18" t="str">
        <f t="shared" si="207"/>
        <v>13/may</v>
      </c>
      <c r="E4441" s="18">
        <f t="shared" si="208"/>
        <v>2</v>
      </c>
      <c r="F4441" s="18">
        <v>1</v>
      </c>
      <c r="G4441" s="18">
        <f t="shared" si="209"/>
        <v>0</v>
      </c>
      <c r="H4441" s="3">
        <v>46155.404189814813</v>
      </c>
      <c r="I4441">
        <v>69045247</v>
      </c>
      <c r="J4441" t="s">
        <v>2021</v>
      </c>
      <c r="K4441" t="s">
        <v>1968</v>
      </c>
      <c r="L4441" t="s">
        <v>1969</v>
      </c>
      <c r="M4441" t="s">
        <v>1970</v>
      </c>
      <c r="O4441">
        <v>364055280000</v>
      </c>
      <c r="P4441">
        <v>16018</v>
      </c>
      <c r="Q4441">
        <v>-4</v>
      </c>
      <c r="R4441">
        <v>1</v>
      </c>
      <c r="S4441">
        <v>69045247</v>
      </c>
      <c r="U4441" t="s">
        <v>6246</v>
      </c>
      <c r="W4441" t="s">
        <v>4584</v>
      </c>
      <c r="X4441">
        <v>364055280000</v>
      </c>
      <c r="Y4441" t="s">
        <v>4720</v>
      </c>
      <c r="Z4441" t="s">
        <v>66</v>
      </c>
      <c r="AF4441" t="s">
        <v>1976</v>
      </c>
      <c r="AG4441" t="s">
        <v>1972</v>
      </c>
      <c r="AL4441">
        <v>5</v>
      </c>
      <c r="AN4441" t="s">
        <v>1974</v>
      </c>
      <c r="AO4441">
        <v>0</v>
      </c>
      <c r="AQ4441">
        <v>2258586</v>
      </c>
      <c r="AR4441" t="s">
        <v>4605</v>
      </c>
      <c r="AS4441" t="s">
        <v>5883</v>
      </c>
      <c r="AT4441" t="s">
        <v>2022</v>
      </c>
    </row>
    <row r="4442" spans="1:46" x14ac:dyDescent="0.25">
      <c r="A4442" t="str">
        <f>_xlfn.XLOOKUP(I4442,UTILIZADAS[Contacto1],UTILIZADAS[Source.Name],,0)</f>
        <v>Cobros Mayo</v>
      </c>
      <c r="B4442" s="18">
        <f>VLOOKUP(J4442,Ref!A:C,3,0)</f>
        <v>1</v>
      </c>
      <c r="C4442" s="18">
        <f>VLOOKUP(J4442,Ref!A:D,4,0)</f>
        <v>0</v>
      </c>
      <c r="D4442" s="18" t="str">
        <f t="shared" si="207"/>
        <v>15/may</v>
      </c>
      <c r="E4442" s="18">
        <f t="shared" si="208"/>
        <v>2</v>
      </c>
      <c r="F4442" s="18">
        <v>1</v>
      </c>
      <c r="G4442" s="18">
        <f t="shared" si="209"/>
        <v>1</v>
      </c>
      <c r="H4442" s="3">
        <v>46157.45722222222</v>
      </c>
      <c r="I4442">
        <v>69045247</v>
      </c>
      <c r="J4442">
        <v>6000</v>
      </c>
      <c r="K4442" t="s">
        <v>1983</v>
      </c>
      <c r="L4442" t="s">
        <v>1897</v>
      </c>
      <c r="M4442" t="s">
        <v>1970</v>
      </c>
      <c r="O4442">
        <v>364055280000</v>
      </c>
      <c r="P4442">
        <v>16018</v>
      </c>
      <c r="Q4442">
        <v>-4</v>
      </c>
      <c r="R4442">
        <v>1</v>
      </c>
      <c r="S4442">
        <v>69045247</v>
      </c>
      <c r="U4442" t="s">
        <v>6246</v>
      </c>
      <c r="W4442" t="s">
        <v>4584</v>
      </c>
      <c r="X4442">
        <v>364055280000</v>
      </c>
      <c r="Y4442" t="s">
        <v>4720</v>
      </c>
      <c r="Z4442" t="s">
        <v>66</v>
      </c>
      <c r="AF4442" t="s">
        <v>1976</v>
      </c>
      <c r="AG4442" t="s">
        <v>1972</v>
      </c>
      <c r="AL4442">
        <v>196</v>
      </c>
      <c r="AM4442" t="s">
        <v>1979</v>
      </c>
      <c r="AN4442" t="s">
        <v>1987</v>
      </c>
      <c r="AO4442">
        <v>0</v>
      </c>
      <c r="AQ4442">
        <v>2258586</v>
      </c>
      <c r="AR4442" t="s">
        <v>4605</v>
      </c>
      <c r="AS4442" t="s">
        <v>5883</v>
      </c>
      <c r="AT4442" t="s">
        <v>1895</v>
      </c>
    </row>
    <row r="4443" spans="1:46" x14ac:dyDescent="0.25">
      <c r="A4443" t="str">
        <f>_xlfn.XLOOKUP(I4443,UTILIZADAS[Contacto1],UTILIZADAS[Source.Name],,0)</f>
        <v>Cobros Abril Canal Fijo</v>
      </c>
      <c r="B4443" s="18">
        <f>VLOOKUP(J4443,Ref!A:C,3,0)</f>
        <v>0</v>
      </c>
      <c r="C4443" s="18">
        <f>VLOOKUP(J4443,Ref!A:D,4,0)</f>
        <v>0</v>
      </c>
      <c r="D4443" s="18" t="str">
        <f t="shared" si="207"/>
        <v>04/may</v>
      </c>
      <c r="E4443" s="18">
        <f t="shared" si="208"/>
        <v>10</v>
      </c>
      <c r="F4443" s="18">
        <v>1</v>
      </c>
      <c r="G4443" s="18">
        <f t="shared" si="209"/>
        <v>0</v>
      </c>
      <c r="H4443" s="3">
        <v>46146.408634259256</v>
      </c>
      <c r="I4443">
        <v>69048776</v>
      </c>
      <c r="J4443" t="s">
        <v>1967</v>
      </c>
      <c r="K4443" t="s">
        <v>1968</v>
      </c>
      <c r="L4443" t="s">
        <v>1969</v>
      </c>
      <c r="M4443" t="s">
        <v>1970</v>
      </c>
      <c r="O4443">
        <v>361037300000</v>
      </c>
      <c r="P4443">
        <v>16017</v>
      </c>
      <c r="Q4443">
        <v>-4</v>
      </c>
      <c r="R4443">
        <v>1</v>
      </c>
      <c r="S4443">
        <v>69048776</v>
      </c>
      <c r="U4443" t="s">
        <v>2481</v>
      </c>
      <c r="W4443" t="s">
        <v>4073</v>
      </c>
      <c r="X4443" t="s">
        <v>66</v>
      </c>
      <c r="Y4443" t="s">
        <v>85</v>
      </c>
      <c r="Z4443">
        <v>361037300000</v>
      </c>
      <c r="AG4443" t="s">
        <v>1972</v>
      </c>
      <c r="AI4443" t="s">
        <v>3262</v>
      </c>
      <c r="AL4443">
        <v>0</v>
      </c>
      <c r="AN4443" t="s">
        <v>1974</v>
      </c>
      <c r="AO4443">
        <v>0</v>
      </c>
      <c r="AQ4443">
        <v>2252296</v>
      </c>
      <c r="AR4443" t="s">
        <v>2241</v>
      </c>
      <c r="AS4443" t="s">
        <v>4163</v>
      </c>
      <c r="AT4443" t="s">
        <v>1975</v>
      </c>
    </row>
    <row r="4444" spans="1:46" x14ac:dyDescent="0.25">
      <c r="A4444" t="str">
        <f>_xlfn.XLOOKUP(I4444,UTILIZADAS[Contacto1],UTILIZADAS[Source.Name],,0)</f>
        <v>Cobros Abril Canal Fijo</v>
      </c>
      <c r="B4444" s="18">
        <f>VLOOKUP(J4444,Ref!A:C,3,0)</f>
        <v>0</v>
      </c>
      <c r="C4444" s="18">
        <f>VLOOKUP(J4444,Ref!A:D,4,0)</f>
        <v>0</v>
      </c>
      <c r="D4444" s="18" t="str">
        <f t="shared" si="207"/>
        <v>06/may</v>
      </c>
      <c r="E4444" s="18">
        <f t="shared" si="208"/>
        <v>10</v>
      </c>
      <c r="F4444" s="18">
        <v>1</v>
      </c>
      <c r="G4444" s="18">
        <f t="shared" si="209"/>
        <v>0</v>
      </c>
      <c r="H4444" s="3">
        <v>46148.433136574073</v>
      </c>
      <c r="I4444">
        <v>69048776</v>
      </c>
      <c r="J4444" t="s">
        <v>1967</v>
      </c>
      <c r="K4444" t="s">
        <v>1968</v>
      </c>
      <c r="L4444" t="s">
        <v>1969</v>
      </c>
      <c r="M4444" t="s">
        <v>1970</v>
      </c>
      <c r="O4444">
        <v>361037300000</v>
      </c>
      <c r="P4444">
        <v>16017</v>
      </c>
      <c r="Q4444">
        <v>-4</v>
      </c>
      <c r="R4444">
        <v>1</v>
      </c>
      <c r="S4444">
        <v>69048776</v>
      </c>
      <c r="U4444" t="s">
        <v>2481</v>
      </c>
      <c r="W4444" t="s">
        <v>4073</v>
      </c>
      <c r="X4444" t="s">
        <v>66</v>
      </c>
      <c r="Y4444" t="s">
        <v>85</v>
      </c>
      <c r="Z4444">
        <v>361037300000</v>
      </c>
      <c r="AG4444" t="s">
        <v>1972</v>
      </c>
      <c r="AI4444" t="s">
        <v>3262</v>
      </c>
      <c r="AL4444">
        <v>0</v>
      </c>
      <c r="AN4444" t="s">
        <v>1974</v>
      </c>
      <c r="AO4444">
        <v>0</v>
      </c>
      <c r="AQ4444">
        <v>2252296</v>
      </c>
      <c r="AR4444" t="s">
        <v>2241</v>
      </c>
      <c r="AS4444" t="s">
        <v>4163</v>
      </c>
      <c r="AT4444" t="s">
        <v>1975</v>
      </c>
    </row>
    <row r="4445" spans="1:46" x14ac:dyDescent="0.25">
      <c r="A4445" t="str">
        <f>_xlfn.XLOOKUP(I4445,UTILIZADAS[Contacto1],UTILIZADAS[Source.Name],,0)</f>
        <v>Cobros Abril Canal Fijo</v>
      </c>
      <c r="B4445" s="18">
        <f>VLOOKUP(J4445,Ref!A:C,3,0)</f>
        <v>0</v>
      </c>
      <c r="C4445" s="18">
        <f>VLOOKUP(J4445,Ref!A:D,4,0)</f>
        <v>0</v>
      </c>
      <c r="D4445" s="18" t="str">
        <f t="shared" si="207"/>
        <v>07/may</v>
      </c>
      <c r="E4445" s="18">
        <f t="shared" si="208"/>
        <v>10</v>
      </c>
      <c r="F4445" s="18">
        <v>1</v>
      </c>
      <c r="G4445" s="18">
        <f t="shared" si="209"/>
        <v>0</v>
      </c>
      <c r="H4445" s="3">
        <v>46149.63548611111</v>
      </c>
      <c r="I4445">
        <v>69048776</v>
      </c>
      <c r="J4445" t="s">
        <v>1967</v>
      </c>
      <c r="K4445" t="s">
        <v>1968</v>
      </c>
      <c r="L4445" t="s">
        <v>1969</v>
      </c>
      <c r="M4445" t="s">
        <v>1970</v>
      </c>
      <c r="O4445">
        <v>361037300000</v>
      </c>
      <c r="P4445">
        <v>16017</v>
      </c>
      <c r="Q4445">
        <v>-4</v>
      </c>
      <c r="R4445">
        <v>1</v>
      </c>
      <c r="S4445">
        <v>69048776</v>
      </c>
      <c r="U4445" t="s">
        <v>2481</v>
      </c>
      <c r="W4445" t="s">
        <v>4073</v>
      </c>
      <c r="X4445" t="s">
        <v>66</v>
      </c>
      <c r="Y4445" t="s">
        <v>85</v>
      </c>
      <c r="Z4445">
        <v>361037300000</v>
      </c>
      <c r="AG4445" t="s">
        <v>1972</v>
      </c>
      <c r="AI4445" t="s">
        <v>3262</v>
      </c>
      <c r="AL4445">
        <v>0</v>
      </c>
      <c r="AN4445" t="s">
        <v>1974</v>
      </c>
      <c r="AO4445">
        <v>0</v>
      </c>
      <c r="AQ4445">
        <v>2252296</v>
      </c>
      <c r="AR4445" t="s">
        <v>2241</v>
      </c>
      <c r="AS4445" t="s">
        <v>4163</v>
      </c>
      <c r="AT4445" t="s">
        <v>1975</v>
      </c>
    </row>
    <row r="4446" spans="1:46" x14ac:dyDescent="0.25">
      <c r="A4446" t="str">
        <f>_xlfn.XLOOKUP(I4446,UTILIZADAS[Contacto1],UTILIZADAS[Source.Name],,0)</f>
        <v>Cobros Abril Canal Fijo</v>
      </c>
      <c r="B4446" s="18">
        <f>VLOOKUP(J4446,Ref!A:C,3,0)</f>
        <v>0</v>
      </c>
      <c r="C4446" s="18">
        <f>VLOOKUP(J4446,Ref!A:D,4,0)</f>
        <v>0</v>
      </c>
      <c r="D4446" s="18" t="str">
        <f t="shared" si="207"/>
        <v>08/may</v>
      </c>
      <c r="E4446" s="18">
        <f t="shared" si="208"/>
        <v>10</v>
      </c>
      <c r="F4446" s="18">
        <v>1</v>
      </c>
      <c r="G4446" s="18">
        <f t="shared" si="209"/>
        <v>0</v>
      </c>
      <c r="H4446" s="3">
        <v>46150.664270833331</v>
      </c>
      <c r="I4446">
        <v>69048776</v>
      </c>
      <c r="J4446" t="s">
        <v>1967</v>
      </c>
      <c r="K4446" t="s">
        <v>1968</v>
      </c>
      <c r="L4446" t="s">
        <v>1969</v>
      </c>
      <c r="M4446" t="s">
        <v>1970</v>
      </c>
      <c r="O4446">
        <v>361037300000</v>
      </c>
      <c r="P4446">
        <v>16017</v>
      </c>
      <c r="Q4446">
        <v>-4</v>
      </c>
      <c r="R4446">
        <v>1</v>
      </c>
      <c r="S4446">
        <v>69048776</v>
      </c>
      <c r="U4446" t="s">
        <v>2481</v>
      </c>
      <c r="W4446" t="s">
        <v>4073</v>
      </c>
      <c r="X4446" t="s">
        <v>66</v>
      </c>
      <c r="Y4446" t="s">
        <v>85</v>
      </c>
      <c r="Z4446">
        <v>361037300000</v>
      </c>
      <c r="AG4446" t="s">
        <v>1972</v>
      </c>
      <c r="AI4446" t="s">
        <v>3262</v>
      </c>
      <c r="AL4446">
        <v>0</v>
      </c>
      <c r="AN4446" t="s">
        <v>1974</v>
      </c>
      <c r="AO4446">
        <v>0</v>
      </c>
      <c r="AQ4446">
        <v>2252296</v>
      </c>
      <c r="AR4446" t="s">
        <v>2241</v>
      </c>
      <c r="AS4446" t="s">
        <v>4163</v>
      </c>
      <c r="AT4446" t="s">
        <v>1975</v>
      </c>
    </row>
    <row r="4447" spans="1:46" x14ac:dyDescent="0.25">
      <c r="A4447" t="str">
        <f>_xlfn.XLOOKUP(I4447,UTILIZADAS[Contacto1],UTILIZADAS[Source.Name],,0)</f>
        <v>Cobros Abril Canal Fijo</v>
      </c>
      <c r="B4447" s="18">
        <f>VLOOKUP(J4447,Ref!A:C,3,0)</f>
        <v>0</v>
      </c>
      <c r="C4447" s="18">
        <f>VLOOKUP(J4447,Ref!A:D,4,0)</f>
        <v>0</v>
      </c>
      <c r="D4447" s="18" t="str">
        <f t="shared" si="207"/>
        <v>13/may</v>
      </c>
      <c r="E4447" s="18">
        <f t="shared" si="208"/>
        <v>10</v>
      </c>
      <c r="F4447" s="18">
        <v>1</v>
      </c>
      <c r="G4447" s="18">
        <f t="shared" si="209"/>
        <v>0</v>
      </c>
      <c r="H4447" s="3">
        <v>46155.404641203706</v>
      </c>
      <c r="I4447">
        <v>69048776</v>
      </c>
      <c r="J4447" t="s">
        <v>2021</v>
      </c>
      <c r="K4447" t="s">
        <v>1968</v>
      </c>
      <c r="L4447" t="s">
        <v>1969</v>
      </c>
      <c r="M4447" t="s">
        <v>1970</v>
      </c>
      <c r="O4447">
        <v>361037300000</v>
      </c>
      <c r="P4447">
        <v>16018</v>
      </c>
      <c r="Q4447">
        <v>-4</v>
      </c>
      <c r="R4447">
        <v>1</v>
      </c>
      <c r="S4447">
        <v>69048776</v>
      </c>
      <c r="U4447" t="s">
        <v>2481</v>
      </c>
      <c r="W4447" t="s">
        <v>4073</v>
      </c>
      <c r="X4447">
        <v>361037300000</v>
      </c>
      <c r="Y4447" t="s">
        <v>85</v>
      </c>
      <c r="Z4447" t="s">
        <v>66</v>
      </c>
      <c r="AG4447" t="s">
        <v>1972</v>
      </c>
      <c r="AL4447">
        <v>5</v>
      </c>
      <c r="AN4447" t="s">
        <v>1974</v>
      </c>
      <c r="AO4447">
        <v>0</v>
      </c>
      <c r="AQ4447">
        <v>2258587</v>
      </c>
      <c r="AR4447" t="s">
        <v>4605</v>
      </c>
      <c r="AS4447" t="s">
        <v>5883</v>
      </c>
      <c r="AT4447" t="s">
        <v>2022</v>
      </c>
    </row>
    <row r="4448" spans="1:46" x14ac:dyDescent="0.25">
      <c r="A4448" t="str">
        <f>_xlfn.XLOOKUP(I4448,UTILIZADAS[Contacto1],UTILIZADAS[Source.Name],,0)</f>
        <v>Cobros Abril Canal Fijo</v>
      </c>
      <c r="B4448" s="18">
        <f>VLOOKUP(J4448,Ref!A:C,3,0)</f>
        <v>0</v>
      </c>
      <c r="C4448" s="18">
        <f>VLOOKUP(J4448,Ref!A:D,4,0)</f>
        <v>0</v>
      </c>
      <c r="D4448" s="18" t="str">
        <f t="shared" si="207"/>
        <v>15/may</v>
      </c>
      <c r="E4448" s="18">
        <f t="shared" si="208"/>
        <v>10</v>
      </c>
      <c r="F4448" s="18">
        <v>1</v>
      </c>
      <c r="G4448" s="18">
        <f t="shared" si="209"/>
        <v>0</v>
      </c>
      <c r="H4448" s="3">
        <v>46157.457430555558</v>
      </c>
      <c r="I4448">
        <v>69048776</v>
      </c>
      <c r="J4448" t="s">
        <v>1967</v>
      </c>
      <c r="K4448" t="s">
        <v>1968</v>
      </c>
      <c r="L4448" t="s">
        <v>1969</v>
      </c>
      <c r="M4448" t="s">
        <v>1970</v>
      </c>
      <c r="O4448">
        <v>361037300000</v>
      </c>
      <c r="P4448">
        <v>16018</v>
      </c>
      <c r="Q4448">
        <v>-4</v>
      </c>
      <c r="R4448">
        <v>1</v>
      </c>
      <c r="S4448">
        <v>69048776</v>
      </c>
      <c r="U4448" t="s">
        <v>2481</v>
      </c>
      <c r="W4448" t="s">
        <v>4073</v>
      </c>
      <c r="X4448">
        <v>361037300000</v>
      </c>
      <c r="Y4448" t="s">
        <v>85</v>
      </c>
      <c r="Z4448" t="s">
        <v>66</v>
      </c>
      <c r="AG4448" t="s">
        <v>1972</v>
      </c>
      <c r="AL4448">
        <v>0</v>
      </c>
      <c r="AN4448" t="s">
        <v>1974</v>
      </c>
      <c r="AO4448">
        <v>0</v>
      </c>
      <c r="AQ4448">
        <v>2258587</v>
      </c>
      <c r="AR4448" t="s">
        <v>4605</v>
      </c>
      <c r="AS4448" t="s">
        <v>5883</v>
      </c>
      <c r="AT4448" t="s">
        <v>1975</v>
      </c>
    </row>
    <row r="4449" spans="1:46" x14ac:dyDescent="0.25">
      <c r="A4449" t="str">
        <f>_xlfn.XLOOKUP(I4449,UTILIZADAS[Contacto1],UTILIZADAS[Source.Name],,0)</f>
        <v>Cobros Abril Canal Fijo</v>
      </c>
      <c r="B4449" s="18">
        <f>VLOOKUP(J4449,Ref!A:C,3,0)</f>
        <v>0</v>
      </c>
      <c r="C4449" s="18">
        <f>VLOOKUP(J4449,Ref!A:D,4,0)</f>
        <v>0</v>
      </c>
      <c r="D4449" s="18" t="str">
        <f t="shared" si="207"/>
        <v>19/may</v>
      </c>
      <c r="E4449" s="18">
        <f t="shared" si="208"/>
        <v>10</v>
      </c>
      <c r="F4449" s="18">
        <v>1</v>
      </c>
      <c r="G4449" s="18">
        <f t="shared" si="209"/>
        <v>0</v>
      </c>
      <c r="H4449" s="3">
        <v>46161.455787037034</v>
      </c>
      <c r="I4449">
        <v>69048776</v>
      </c>
      <c r="J4449" t="s">
        <v>1967</v>
      </c>
      <c r="K4449" t="s">
        <v>1968</v>
      </c>
      <c r="L4449" t="s">
        <v>1969</v>
      </c>
      <c r="M4449" t="s">
        <v>1970</v>
      </c>
      <c r="O4449">
        <v>361037300000</v>
      </c>
      <c r="P4449">
        <v>16018</v>
      </c>
      <c r="Q4449">
        <v>-4</v>
      </c>
      <c r="R4449">
        <v>1</v>
      </c>
      <c r="S4449">
        <v>69048776</v>
      </c>
      <c r="U4449" t="s">
        <v>2481</v>
      </c>
      <c r="W4449" t="s">
        <v>4073</v>
      </c>
      <c r="X4449">
        <v>361037300000</v>
      </c>
      <c r="Y4449" t="s">
        <v>85</v>
      </c>
      <c r="Z4449" t="s">
        <v>66</v>
      </c>
      <c r="AG4449" t="s">
        <v>1972</v>
      </c>
      <c r="AL4449">
        <v>0</v>
      </c>
      <c r="AN4449" t="s">
        <v>1974</v>
      </c>
      <c r="AO4449">
        <v>0</v>
      </c>
      <c r="AQ4449">
        <v>2258587</v>
      </c>
      <c r="AR4449" t="s">
        <v>4605</v>
      </c>
      <c r="AS4449" t="s">
        <v>5883</v>
      </c>
      <c r="AT4449" t="s">
        <v>1975</v>
      </c>
    </row>
    <row r="4450" spans="1:46" x14ac:dyDescent="0.25">
      <c r="A4450" t="str">
        <f>_xlfn.XLOOKUP(I4450,UTILIZADAS[Contacto1],UTILIZADAS[Source.Name],,0)</f>
        <v>Cobros Abril Canal Fijo</v>
      </c>
      <c r="B4450" s="18">
        <f>VLOOKUP(J4450,Ref!A:C,3,0)</f>
        <v>0</v>
      </c>
      <c r="C4450" s="18">
        <f>VLOOKUP(J4450,Ref!A:D,4,0)</f>
        <v>0</v>
      </c>
      <c r="D4450" s="18" t="str">
        <f t="shared" si="207"/>
        <v>20/may</v>
      </c>
      <c r="E4450" s="18">
        <f t="shared" si="208"/>
        <v>10</v>
      </c>
      <c r="F4450" s="18">
        <v>1</v>
      </c>
      <c r="G4450" s="18">
        <f t="shared" si="209"/>
        <v>0</v>
      </c>
      <c r="H4450" s="3">
        <v>46162.659745370373</v>
      </c>
      <c r="I4450">
        <v>69048776</v>
      </c>
      <c r="J4450" t="s">
        <v>1967</v>
      </c>
      <c r="K4450" t="s">
        <v>1968</v>
      </c>
      <c r="L4450" t="s">
        <v>1969</v>
      </c>
      <c r="M4450" t="s">
        <v>1970</v>
      </c>
      <c r="O4450">
        <v>361037300000</v>
      </c>
      <c r="P4450">
        <v>16018</v>
      </c>
      <c r="Q4450">
        <v>-4</v>
      </c>
      <c r="R4450">
        <v>1</v>
      </c>
      <c r="S4450">
        <v>69048776</v>
      </c>
      <c r="U4450" t="s">
        <v>2481</v>
      </c>
      <c r="W4450" t="s">
        <v>4073</v>
      </c>
      <c r="X4450">
        <v>361037300000</v>
      </c>
      <c r="Y4450" t="s">
        <v>85</v>
      </c>
      <c r="Z4450" t="s">
        <v>66</v>
      </c>
      <c r="AG4450" t="s">
        <v>1972</v>
      </c>
      <c r="AL4450">
        <v>0</v>
      </c>
      <c r="AN4450" t="s">
        <v>1974</v>
      </c>
      <c r="AO4450">
        <v>0</v>
      </c>
      <c r="AQ4450">
        <v>2258587</v>
      </c>
      <c r="AR4450" t="s">
        <v>4605</v>
      </c>
      <c r="AS4450" t="s">
        <v>5883</v>
      </c>
      <c r="AT4450" t="s">
        <v>1975</v>
      </c>
    </row>
    <row r="4451" spans="1:46" x14ac:dyDescent="0.25">
      <c r="A4451" t="str">
        <f>_xlfn.XLOOKUP(I4451,UTILIZADAS[Contacto1],UTILIZADAS[Source.Name],,0)</f>
        <v>Cobros Abril Canal Fijo</v>
      </c>
      <c r="B4451" s="18">
        <f>VLOOKUP(J4451,Ref!A:C,3,0)</f>
        <v>0</v>
      </c>
      <c r="C4451" s="18">
        <f>VLOOKUP(J4451,Ref!A:D,4,0)</f>
        <v>0</v>
      </c>
      <c r="D4451" s="18" t="str">
        <f t="shared" si="207"/>
        <v>21/may</v>
      </c>
      <c r="E4451" s="18">
        <f t="shared" si="208"/>
        <v>10</v>
      </c>
      <c r="F4451" s="18">
        <v>1</v>
      </c>
      <c r="G4451" s="18">
        <f t="shared" si="209"/>
        <v>0</v>
      </c>
      <c r="H4451" s="3">
        <v>46163.646504629629</v>
      </c>
      <c r="I4451">
        <v>69048776</v>
      </c>
      <c r="J4451" t="s">
        <v>1967</v>
      </c>
      <c r="K4451" t="s">
        <v>1968</v>
      </c>
      <c r="L4451" t="s">
        <v>1969</v>
      </c>
      <c r="M4451" t="s">
        <v>1970</v>
      </c>
      <c r="O4451">
        <v>361037300000</v>
      </c>
      <c r="P4451">
        <v>16018</v>
      </c>
      <c r="Q4451">
        <v>-4</v>
      </c>
      <c r="R4451">
        <v>1</v>
      </c>
      <c r="S4451">
        <v>69048776</v>
      </c>
      <c r="U4451" t="s">
        <v>2481</v>
      </c>
      <c r="W4451" t="s">
        <v>4073</v>
      </c>
      <c r="X4451">
        <v>361037300000</v>
      </c>
      <c r="Y4451" t="s">
        <v>85</v>
      </c>
      <c r="Z4451" t="s">
        <v>66</v>
      </c>
      <c r="AG4451" t="s">
        <v>1972</v>
      </c>
      <c r="AL4451">
        <v>0</v>
      </c>
      <c r="AN4451" t="s">
        <v>1974</v>
      </c>
      <c r="AO4451">
        <v>0</v>
      </c>
      <c r="AQ4451">
        <v>2258587</v>
      </c>
      <c r="AR4451" t="s">
        <v>4605</v>
      </c>
      <c r="AS4451" t="s">
        <v>5883</v>
      </c>
      <c r="AT4451" t="s">
        <v>1975</v>
      </c>
    </row>
    <row r="4452" spans="1:46" x14ac:dyDescent="0.25">
      <c r="A4452" t="str">
        <f>_xlfn.XLOOKUP(I4452,UTILIZADAS[Contacto1],UTILIZADAS[Source.Name],,0)</f>
        <v>Cobros Abril Canal Fijo</v>
      </c>
      <c r="B4452" s="18">
        <f>VLOOKUP(J4452,Ref!A:C,3,0)</f>
        <v>0</v>
      </c>
      <c r="C4452" s="18">
        <f>VLOOKUP(J4452,Ref!A:D,4,0)</f>
        <v>0</v>
      </c>
      <c r="D4452" s="18" t="str">
        <f t="shared" si="207"/>
        <v>22/may</v>
      </c>
      <c r="E4452" s="18">
        <f t="shared" si="208"/>
        <v>10</v>
      </c>
      <c r="F4452" s="18">
        <v>1</v>
      </c>
      <c r="G4452" s="18">
        <f t="shared" si="209"/>
        <v>1</v>
      </c>
      <c r="H4452" s="3">
        <v>46164.480879629627</v>
      </c>
      <c r="I4452">
        <v>69048776</v>
      </c>
      <c r="J4452" t="s">
        <v>1967</v>
      </c>
      <c r="K4452" t="s">
        <v>1968</v>
      </c>
      <c r="L4452" t="s">
        <v>1969</v>
      </c>
      <c r="M4452" t="s">
        <v>1970</v>
      </c>
      <c r="O4452">
        <v>361037300000</v>
      </c>
      <c r="P4452">
        <v>16018</v>
      </c>
      <c r="Q4452">
        <v>-4</v>
      </c>
      <c r="R4452">
        <v>1</v>
      </c>
      <c r="S4452">
        <v>69048776</v>
      </c>
      <c r="U4452" t="s">
        <v>2481</v>
      </c>
      <c r="W4452" t="s">
        <v>4073</v>
      </c>
      <c r="X4452">
        <v>361037300000</v>
      </c>
      <c r="Y4452" t="s">
        <v>85</v>
      </c>
      <c r="Z4452" t="s">
        <v>66</v>
      </c>
      <c r="AG4452" t="s">
        <v>1972</v>
      </c>
      <c r="AL4452">
        <v>0</v>
      </c>
      <c r="AN4452" t="s">
        <v>1974</v>
      </c>
      <c r="AO4452">
        <v>0</v>
      </c>
      <c r="AQ4452">
        <v>2258587</v>
      </c>
      <c r="AR4452" t="s">
        <v>4605</v>
      </c>
      <c r="AS4452" t="s">
        <v>5883</v>
      </c>
      <c r="AT4452" t="s">
        <v>1975</v>
      </c>
    </row>
    <row r="4453" spans="1:46" x14ac:dyDescent="0.25">
      <c r="A4453" t="str">
        <f>_xlfn.XLOOKUP(I4453,UTILIZADAS[Contacto1],UTILIZADAS[Source.Name],,0)</f>
        <v>Cobros Mayo</v>
      </c>
      <c r="B4453" s="18">
        <f>VLOOKUP(J4453,Ref!A:C,3,0)</f>
        <v>0</v>
      </c>
      <c r="C4453" s="18">
        <f>VLOOKUP(J4453,Ref!A:D,4,0)</f>
        <v>0</v>
      </c>
      <c r="D4453" s="18" t="str">
        <f t="shared" si="207"/>
        <v>13/may</v>
      </c>
      <c r="E4453" s="18">
        <f t="shared" si="208"/>
        <v>2</v>
      </c>
      <c r="F4453" s="18">
        <v>1</v>
      </c>
      <c r="G4453" s="18">
        <f t="shared" si="209"/>
        <v>0</v>
      </c>
      <c r="H4453" s="3">
        <v>46155.404895833337</v>
      </c>
      <c r="I4453">
        <v>69053546</v>
      </c>
      <c r="J4453" t="s">
        <v>2021</v>
      </c>
      <c r="K4453" t="s">
        <v>1968</v>
      </c>
      <c r="L4453" t="s">
        <v>1969</v>
      </c>
      <c r="M4453" t="s">
        <v>1970</v>
      </c>
      <c r="O4453">
        <v>363061230000</v>
      </c>
      <c r="P4453">
        <v>16018</v>
      </c>
      <c r="Q4453">
        <v>-4</v>
      </c>
      <c r="R4453">
        <v>1</v>
      </c>
      <c r="S4453">
        <v>69053546</v>
      </c>
      <c r="U4453" t="s">
        <v>5565</v>
      </c>
      <c r="W4453" t="s">
        <v>5566</v>
      </c>
      <c r="X4453">
        <v>363061230000</v>
      </c>
      <c r="Y4453" t="s">
        <v>65</v>
      </c>
      <c r="Z4453" t="s">
        <v>66</v>
      </c>
      <c r="AF4453" t="s">
        <v>1976</v>
      </c>
      <c r="AG4453" t="s">
        <v>1972</v>
      </c>
      <c r="AL4453">
        <v>5</v>
      </c>
      <c r="AN4453" t="s">
        <v>1974</v>
      </c>
      <c r="AO4453">
        <v>0</v>
      </c>
      <c r="AQ4453">
        <v>2258588</v>
      </c>
      <c r="AR4453" t="s">
        <v>4605</v>
      </c>
      <c r="AS4453" t="s">
        <v>5883</v>
      </c>
      <c r="AT4453" t="s">
        <v>2022</v>
      </c>
    </row>
    <row r="4454" spans="1:46" x14ac:dyDescent="0.25">
      <c r="A4454" t="str">
        <f>_xlfn.XLOOKUP(I4454,UTILIZADAS[Contacto1],UTILIZADAS[Source.Name],,0)</f>
        <v>Cobros Mayo</v>
      </c>
      <c r="B4454" s="18">
        <f>VLOOKUP(J4454,Ref!A:C,3,0)</f>
        <v>1</v>
      </c>
      <c r="C4454" s="18">
        <f>VLOOKUP(J4454,Ref!A:D,4,0)</f>
        <v>1</v>
      </c>
      <c r="D4454" s="18" t="str">
        <f t="shared" si="207"/>
        <v>15/may</v>
      </c>
      <c r="E4454" s="18">
        <f t="shared" si="208"/>
        <v>2</v>
      </c>
      <c r="F4454" s="18">
        <v>1</v>
      </c>
      <c r="G4454" s="18">
        <f t="shared" si="209"/>
        <v>1</v>
      </c>
      <c r="H4454" s="3">
        <v>46157.459664351853</v>
      </c>
      <c r="I4454">
        <v>69053546</v>
      </c>
      <c r="J4454">
        <v>6007</v>
      </c>
      <c r="K4454" t="s">
        <v>1983</v>
      </c>
      <c r="L4454" t="s">
        <v>1897</v>
      </c>
      <c r="M4454" t="s">
        <v>1970</v>
      </c>
      <c r="O4454">
        <v>363061230000</v>
      </c>
      <c r="P4454">
        <v>16018</v>
      </c>
      <c r="Q4454">
        <v>-4</v>
      </c>
      <c r="R4454">
        <v>1</v>
      </c>
      <c r="S4454">
        <v>69053546</v>
      </c>
      <c r="U4454" t="s">
        <v>5565</v>
      </c>
      <c r="W4454" t="s">
        <v>5566</v>
      </c>
      <c r="X4454">
        <v>363061230000</v>
      </c>
      <c r="Y4454" t="s">
        <v>65</v>
      </c>
      <c r="Z4454" t="s">
        <v>66</v>
      </c>
      <c r="AF4454" t="s">
        <v>1976</v>
      </c>
      <c r="AG4454" t="s">
        <v>1972</v>
      </c>
      <c r="AL4454">
        <v>150</v>
      </c>
      <c r="AM4454" t="s">
        <v>1979</v>
      </c>
      <c r="AN4454" t="s">
        <v>1987</v>
      </c>
      <c r="AO4454">
        <v>0</v>
      </c>
      <c r="AQ4454">
        <v>2258588</v>
      </c>
      <c r="AR4454" t="s">
        <v>4605</v>
      </c>
      <c r="AS4454" t="s">
        <v>5883</v>
      </c>
      <c r="AT4454" t="s">
        <v>1898</v>
      </c>
    </row>
    <row r="4455" spans="1:46" x14ac:dyDescent="0.25">
      <c r="A4455" t="str">
        <f>_xlfn.XLOOKUP(I4455,UTILIZADAS[Contacto1],UTILIZADAS[Source.Name],,0)</f>
        <v>Cobros Abril Canal Fijo</v>
      </c>
      <c r="B4455" s="18">
        <f>VLOOKUP(J4455,Ref!A:C,3,0)</f>
        <v>0</v>
      </c>
      <c r="C4455" s="18">
        <f>VLOOKUP(J4455,Ref!A:D,4,0)</f>
        <v>0</v>
      </c>
      <c r="D4455" s="18" t="str">
        <f t="shared" si="207"/>
        <v>13/may</v>
      </c>
      <c r="E4455" s="18">
        <f t="shared" si="208"/>
        <v>4</v>
      </c>
      <c r="F4455" s="18">
        <v>1</v>
      </c>
      <c r="G4455" s="18">
        <f t="shared" si="209"/>
        <v>0</v>
      </c>
      <c r="H4455" s="3">
        <v>46155.405185185184</v>
      </c>
      <c r="I4455">
        <v>69082411</v>
      </c>
      <c r="J4455" t="s">
        <v>2021</v>
      </c>
      <c r="K4455" t="s">
        <v>1968</v>
      </c>
      <c r="L4455" t="s">
        <v>1969</v>
      </c>
      <c r="M4455" t="s">
        <v>1970</v>
      </c>
      <c r="O4455">
        <v>363005990000</v>
      </c>
      <c r="P4455">
        <v>16018</v>
      </c>
      <c r="Q4455">
        <v>-4</v>
      </c>
      <c r="R4455">
        <v>1</v>
      </c>
      <c r="S4455">
        <v>69082411</v>
      </c>
      <c r="U4455" t="s">
        <v>5730</v>
      </c>
      <c r="W4455">
        <v>104726581</v>
      </c>
      <c r="X4455">
        <v>363005990000</v>
      </c>
      <c r="Y4455" t="s">
        <v>86</v>
      </c>
      <c r="Z4455" t="s">
        <v>66</v>
      </c>
      <c r="AF4455" t="s">
        <v>1976</v>
      </c>
      <c r="AG4455" t="s">
        <v>1972</v>
      </c>
      <c r="AL4455">
        <v>5</v>
      </c>
      <c r="AN4455" t="s">
        <v>1974</v>
      </c>
      <c r="AO4455">
        <v>0</v>
      </c>
      <c r="AQ4455">
        <v>2258589</v>
      </c>
      <c r="AR4455" t="s">
        <v>4605</v>
      </c>
      <c r="AS4455" t="s">
        <v>5883</v>
      </c>
      <c r="AT4455" t="s">
        <v>2022</v>
      </c>
    </row>
    <row r="4456" spans="1:46" x14ac:dyDescent="0.25">
      <c r="A4456" t="str">
        <f>_xlfn.XLOOKUP(I4456,UTILIZADAS[Contacto1],UTILIZADAS[Source.Name],,0)</f>
        <v>Cobros Abril Canal Fijo</v>
      </c>
      <c r="B4456" s="18">
        <f>VLOOKUP(J4456,Ref!A:C,3,0)</f>
        <v>0</v>
      </c>
      <c r="C4456" s="18">
        <f>VLOOKUP(J4456,Ref!A:D,4,0)</f>
        <v>0</v>
      </c>
      <c r="D4456" s="18" t="str">
        <f t="shared" si="207"/>
        <v>15/may</v>
      </c>
      <c r="E4456" s="18">
        <f t="shared" si="208"/>
        <v>4</v>
      </c>
      <c r="F4456" s="18">
        <v>1</v>
      </c>
      <c r="G4456" s="18">
        <f t="shared" si="209"/>
        <v>0</v>
      </c>
      <c r="H4456" s="3">
        <v>46157.459537037037</v>
      </c>
      <c r="I4456">
        <v>69082411</v>
      </c>
      <c r="J4456" t="s">
        <v>1967</v>
      </c>
      <c r="K4456" t="s">
        <v>1968</v>
      </c>
      <c r="L4456" t="s">
        <v>1969</v>
      </c>
      <c r="M4456" t="s">
        <v>1970</v>
      </c>
      <c r="O4456">
        <v>363005990000</v>
      </c>
      <c r="P4456">
        <v>16018</v>
      </c>
      <c r="Q4456">
        <v>-4</v>
      </c>
      <c r="R4456">
        <v>1</v>
      </c>
      <c r="S4456">
        <v>69082411</v>
      </c>
      <c r="U4456" t="s">
        <v>5730</v>
      </c>
      <c r="W4456">
        <v>104726581</v>
      </c>
      <c r="X4456">
        <v>363005990000</v>
      </c>
      <c r="Y4456" t="s">
        <v>86</v>
      </c>
      <c r="Z4456" t="s">
        <v>66</v>
      </c>
      <c r="AF4456" t="s">
        <v>1976</v>
      </c>
      <c r="AG4456" t="s">
        <v>1972</v>
      </c>
      <c r="AL4456">
        <v>0</v>
      </c>
      <c r="AN4456" t="s">
        <v>1974</v>
      </c>
      <c r="AO4456">
        <v>0</v>
      </c>
      <c r="AQ4456">
        <v>2258589</v>
      </c>
      <c r="AR4456" t="s">
        <v>4605</v>
      </c>
      <c r="AS4456" t="s">
        <v>5883</v>
      </c>
      <c r="AT4456" t="s">
        <v>1975</v>
      </c>
    </row>
    <row r="4457" spans="1:46" x14ac:dyDescent="0.25">
      <c r="A4457" t="str">
        <f>_xlfn.XLOOKUP(I4457,UTILIZADAS[Contacto1],UTILIZADAS[Source.Name],,0)</f>
        <v>Cobros Abril Canal Fijo</v>
      </c>
      <c r="B4457" s="18">
        <f>VLOOKUP(J4457,Ref!A:C,3,0)</f>
        <v>0</v>
      </c>
      <c r="C4457" s="18">
        <f>VLOOKUP(J4457,Ref!A:D,4,0)</f>
        <v>0</v>
      </c>
      <c r="D4457" s="18" t="str">
        <f t="shared" si="207"/>
        <v>19/may</v>
      </c>
      <c r="E4457" s="18">
        <f t="shared" si="208"/>
        <v>4</v>
      </c>
      <c r="F4457" s="18">
        <v>1</v>
      </c>
      <c r="G4457" s="18">
        <f t="shared" si="209"/>
        <v>0</v>
      </c>
      <c r="H4457" s="3">
        <v>46161.456655092596</v>
      </c>
      <c r="I4457">
        <v>69082411</v>
      </c>
      <c r="J4457" t="s">
        <v>2021</v>
      </c>
      <c r="K4457" t="s">
        <v>1968</v>
      </c>
      <c r="L4457" t="s">
        <v>1969</v>
      </c>
      <c r="M4457" t="s">
        <v>1970</v>
      </c>
      <c r="O4457">
        <v>363005990000</v>
      </c>
      <c r="P4457">
        <v>16018</v>
      </c>
      <c r="Q4457">
        <v>-4</v>
      </c>
      <c r="R4457">
        <v>1</v>
      </c>
      <c r="S4457">
        <v>69082411</v>
      </c>
      <c r="U4457" t="s">
        <v>5730</v>
      </c>
      <c r="W4457">
        <v>104726581</v>
      </c>
      <c r="X4457">
        <v>363005990000</v>
      </c>
      <c r="Y4457" t="s">
        <v>86</v>
      </c>
      <c r="Z4457" t="s">
        <v>66</v>
      </c>
      <c r="AF4457" t="s">
        <v>1976</v>
      </c>
      <c r="AG4457" t="s">
        <v>1972</v>
      </c>
      <c r="AL4457">
        <v>5</v>
      </c>
      <c r="AN4457" t="s">
        <v>1974</v>
      </c>
      <c r="AO4457">
        <v>0</v>
      </c>
      <c r="AQ4457">
        <v>2258589</v>
      </c>
      <c r="AR4457" t="s">
        <v>4605</v>
      </c>
      <c r="AS4457" t="s">
        <v>5883</v>
      </c>
      <c r="AT4457" t="s">
        <v>2022</v>
      </c>
    </row>
    <row r="4458" spans="1:46" x14ac:dyDescent="0.25">
      <c r="A4458" t="str">
        <f>_xlfn.XLOOKUP(I4458,UTILIZADAS[Contacto1],UTILIZADAS[Source.Name],,0)</f>
        <v>Cobros Abril Canal Fijo</v>
      </c>
      <c r="B4458" s="18">
        <f>VLOOKUP(J4458,Ref!A:C,3,0)</f>
        <v>1</v>
      </c>
      <c r="C4458" s="18">
        <f>VLOOKUP(J4458,Ref!A:D,4,0)</f>
        <v>1</v>
      </c>
      <c r="D4458" s="18" t="str">
        <f t="shared" si="207"/>
        <v>20/may</v>
      </c>
      <c r="E4458" s="18">
        <f t="shared" si="208"/>
        <v>4</v>
      </c>
      <c r="F4458" s="18">
        <v>1</v>
      </c>
      <c r="G4458" s="18">
        <f t="shared" si="209"/>
        <v>1</v>
      </c>
      <c r="H4458" s="3">
        <v>46162.659884259258</v>
      </c>
      <c r="I4458">
        <v>69082411</v>
      </c>
      <c r="J4458">
        <v>6003</v>
      </c>
      <c r="K4458" t="s">
        <v>1983</v>
      </c>
      <c r="L4458" t="s">
        <v>1897</v>
      </c>
      <c r="M4458" t="s">
        <v>1970</v>
      </c>
      <c r="O4458">
        <v>363005990000</v>
      </c>
      <c r="P4458">
        <v>16018</v>
      </c>
      <c r="Q4458">
        <v>-4</v>
      </c>
      <c r="R4458">
        <v>1</v>
      </c>
      <c r="S4458">
        <v>69082411</v>
      </c>
      <c r="U4458" t="s">
        <v>5730</v>
      </c>
      <c r="W4458">
        <v>104726581</v>
      </c>
      <c r="X4458">
        <v>363005990000</v>
      </c>
      <c r="Y4458" t="s">
        <v>86</v>
      </c>
      <c r="Z4458" t="s">
        <v>66</v>
      </c>
      <c r="AF4458" t="s">
        <v>1976</v>
      </c>
      <c r="AG4458" t="s">
        <v>1972</v>
      </c>
      <c r="AL4458">
        <v>78</v>
      </c>
      <c r="AM4458" t="s">
        <v>1979</v>
      </c>
      <c r="AN4458" t="s">
        <v>1987</v>
      </c>
      <c r="AO4458">
        <v>0</v>
      </c>
      <c r="AQ4458">
        <v>2258589</v>
      </c>
      <c r="AR4458" t="s">
        <v>4605</v>
      </c>
      <c r="AS4458" t="s">
        <v>5883</v>
      </c>
      <c r="AT4458" t="s">
        <v>1892</v>
      </c>
    </row>
    <row r="4459" spans="1:46" x14ac:dyDescent="0.25">
      <c r="A4459" t="str">
        <f>_xlfn.XLOOKUP(I4459,UTILIZADAS[Contacto1],UTILIZADAS[Source.Name],,0)</f>
        <v>Cobros Abril Canal Fijo</v>
      </c>
      <c r="B4459" s="18">
        <f>VLOOKUP(J4459,Ref!A:C,3,0)</f>
        <v>0</v>
      </c>
      <c r="C4459" s="18">
        <f>VLOOKUP(J4459,Ref!A:D,4,0)</f>
        <v>0</v>
      </c>
      <c r="D4459" s="18" t="str">
        <f t="shared" si="207"/>
        <v>04/may</v>
      </c>
      <c r="E4459" s="18">
        <f t="shared" si="208"/>
        <v>12</v>
      </c>
      <c r="F4459" s="18">
        <v>1</v>
      </c>
      <c r="G4459" s="18">
        <f t="shared" si="209"/>
        <v>0</v>
      </c>
      <c r="H4459" s="3">
        <v>46146.41605324074</v>
      </c>
      <c r="I4459">
        <v>69082900</v>
      </c>
      <c r="J4459" t="s">
        <v>1967</v>
      </c>
      <c r="K4459" t="s">
        <v>1968</v>
      </c>
      <c r="L4459" t="s">
        <v>1969</v>
      </c>
      <c r="M4459" t="s">
        <v>1970</v>
      </c>
      <c r="O4459">
        <v>369040330000</v>
      </c>
      <c r="P4459">
        <v>16017</v>
      </c>
      <c r="Q4459">
        <v>-4</v>
      </c>
      <c r="R4459">
        <v>1</v>
      </c>
      <c r="S4459">
        <v>69082900</v>
      </c>
      <c r="U4459" t="s">
        <v>2502</v>
      </c>
      <c r="W4459" t="s">
        <v>4100</v>
      </c>
      <c r="X4459" t="s">
        <v>66</v>
      </c>
      <c r="Y4459" t="s">
        <v>65</v>
      </c>
      <c r="Z4459">
        <v>369040330000</v>
      </c>
      <c r="AG4459" t="s">
        <v>1972</v>
      </c>
      <c r="AI4459" t="s">
        <v>3289</v>
      </c>
      <c r="AL4459">
        <v>0</v>
      </c>
      <c r="AN4459" t="s">
        <v>1974</v>
      </c>
      <c r="AO4459">
        <v>0</v>
      </c>
      <c r="AQ4459">
        <v>2252327</v>
      </c>
      <c r="AR4459" t="s">
        <v>2241</v>
      </c>
      <c r="AS4459" t="s">
        <v>4163</v>
      </c>
      <c r="AT4459" t="s">
        <v>1975</v>
      </c>
    </row>
    <row r="4460" spans="1:46" x14ac:dyDescent="0.25">
      <c r="A4460" t="str">
        <f>_xlfn.XLOOKUP(I4460,UTILIZADAS[Contacto1],UTILIZADAS[Source.Name],,0)</f>
        <v>Cobros Abril Canal Fijo</v>
      </c>
      <c r="B4460" s="18">
        <f>VLOOKUP(J4460,Ref!A:C,3,0)</f>
        <v>0</v>
      </c>
      <c r="C4460" s="18">
        <f>VLOOKUP(J4460,Ref!A:D,4,0)</f>
        <v>0</v>
      </c>
      <c r="D4460" s="18" t="str">
        <f t="shared" si="207"/>
        <v>06/may</v>
      </c>
      <c r="E4460" s="18">
        <f t="shared" si="208"/>
        <v>12</v>
      </c>
      <c r="F4460" s="18">
        <v>1</v>
      </c>
      <c r="G4460" s="18">
        <f t="shared" si="209"/>
        <v>0</v>
      </c>
      <c r="H4460" s="3">
        <v>46148.442708333336</v>
      </c>
      <c r="I4460">
        <v>69082900</v>
      </c>
      <c r="J4460" t="s">
        <v>1967</v>
      </c>
      <c r="K4460" t="s">
        <v>1968</v>
      </c>
      <c r="L4460" t="s">
        <v>1969</v>
      </c>
      <c r="M4460" t="s">
        <v>1970</v>
      </c>
      <c r="O4460">
        <v>369040330000</v>
      </c>
      <c r="P4460">
        <v>16017</v>
      </c>
      <c r="Q4460">
        <v>-4</v>
      </c>
      <c r="R4460">
        <v>1</v>
      </c>
      <c r="S4460">
        <v>69082900</v>
      </c>
      <c r="U4460" t="s">
        <v>2502</v>
      </c>
      <c r="W4460" t="s">
        <v>4100</v>
      </c>
      <c r="X4460" t="s">
        <v>66</v>
      </c>
      <c r="Y4460" t="s">
        <v>65</v>
      </c>
      <c r="Z4460">
        <v>369040330000</v>
      </c>
      <c r="AG4460" t="s">
        <v>1972</v>
      </c>
      <c r="AI4460" t="s">
        <v>3289</v>
      </c>
      <c r="AL4460">
        <v>0</v>
      </c>
      <c r="AN4460" t="s">
        <v>1974</v>
      </c>
      <c r="AO4460">
        <v>0</v>
      </c>
      <c r="AQ4460">
        <v>2252327</v>
      </c>
      <c r="AR4460" t="s">
        <v>2241</v>
      </c>
      <c r="AS4460" t="s">
        <v>4163</v>
      </c>
      <c r="AT4460" t="s">
        <v>1975</v>
      </c>
    </row>
    <row r="4461" spans="1:46" x14ac:dyDescent="0.25">
      <c r="A4461" t="str">
        <f>_xlfn.XLOOKUP(I4461,UTILIZADAS[Contacto1],UTILIZADAS[Source.Name],,0)</f>
        <v>Cobros Abril Canal Fijo</v>
      </c>
      <c r="B4461" s="18">
        <f>VLOOKUP(J4461,Ref!A:C,3,0)</f>
        <v>0</v>
      </c>
      <c r="C4461" s="18">
        <f>VLOOKUP(J4461,Ref!A:D,4,0)</f>
        <v>0</v>
      </c>
      <c r="D4461" s="18" t="str">
        <f t="shared" si="207"/>
        <v>07/may</v>
      </c>
      <c r="E4461" s="18">
        <f t="shared" si="208"/>
        <v>12</v>
      </c>
      <c r="F4461" s="18">
        <v>1</v>
      </c>
      <c r="G4461" s="18">
        <f t="shared" si="209"/>
        <v>0</v>
      </c>
      <c r="H4461" s="3">
        <v>46149.649814814817</v>
      </c>
      <c r="I4461">
        <v>69082900</v>
      </c>
      <c r="J4461" t="s">
        <v>1967</v>
      </c>
      <c r="K4461" t="s">
        <v>1968</v>
      </c>
      <c r="L4461" t="s">
        <v>1969</v>
      </c>
      <c r="M4461" t="s">
        <v>1970</v>
      </c>
      <c r="O4461">
        <v>369040330000</v>
      </c>
      <c r="P4461">
        <v>16017</v>
      </c>
      <c r="Q4461">
        <v>-4</v>
      </c>
      <c r="R4461">
        <v>1</v>
      </c>
      <c r="S4461">
        <v>69082900</v>
      </c>
      <c r="U4461" t="s">
        <v>2502</v>
      </c>
      <c r="W4461" t="s">
        <v>4100</v>
      </c>
      <c r="X4461" t="s">
        <v>66</v>
      </c>
      <c r="Y4461" t="s">
        <v>65</v>
      </c>
      <c r="Z4461">
        <v>369040330000</v>
      </c>
      <c r="AG4461" t="s">
        <v>1972</v>
      </c>
      <c r="AI4461" t="s">
        <v>3289</v>
      </c>
      <c r="AL4461">
        <v>0</v>
      </c>
      <c r="AN4461" t="s">
        <v>1974</v>
      </c>
      <c r="AO4461">
        <v>0</v>
      </c>
      <c r="AQ4461">
        <v>2252327</v>
      </c>
      <c r="AR4461" t="s">
        <v>2241</v>
      </c>
      <c r="AS4461" t="s">
        <v>4163</v>
      </c>
      <c r="AT4461" t="s">
        <v>1975</v>
      </c>
    </row>
    <row r="4462" spans="1:46" x14ac:dyDescent="0.25">
      <c r="A4462" t="str">
        <f>_xlfn.XLOOKUP(I4462,UTILIZADAS[Contacto1],UTILIZADAS[Source.Name],,0)</f>
        <v>Cobros Abril Canal Fijo</v>
      </c>
      <c r="B4462" s="18">
        <f>VLOOKUP(J4462,Ref!A:C,3,0)</f>
        <v>0</v>
      </c>
      <c r="C4462" s="18">
        <f>VLOOKUP(J4462,Ref!A:D,4,0)</f>
        <v>0</v>
      </c>
      <c r="D4462" s="18" t="str">
        <f t="shared" si="207"/>
        <v>08/may</v>
      </c>
      <c r="E4462" s="18">
        <f t="shared" si="208"/>
        <v>12</v>
      </c>
      <c r="F4462" s="18">
        <v>1</v>
      </c>
      <c r="G4462" s="18">
        <f t="shared" si="209"/>
        <v>0</v>
      </c>
      <c r="H4462" s="3">
        <v>46150.674166666664</v>
      </c>
      <c r="I4462">
        <v>69082900</v>
      </c>
      <c r="J4462" t="s">
        <v>1967</v>
      </c>
      <c r="K4462" t="s">
        <v>1968</v>
      </c>
      <c r="L4462" t="s">
        <v>1969</v>
      </c>
      <c r="M4462" t="s">
        <v>1970</v>
      </c>
      <c r="O4462">
        <v>369040330000</v>
      </c>
      <c r="P4462">
        <v>16017</v>
      </c>
      <c r="Q4462">
        <v>-4</v>
      </c>
      <c r="R4462">
        <v>1</v>
      </c>
      <c r="S4462">
        <v>69082900</v>
      </c>
      <c r="U4462" t="s">
        <v>2502</v>
      </c>
      <c r="W4462" t="s">
        <v>4100</v>
      </c>
      <c r="X4462" t="s">
        <v>66</v>
      </c>
      <c r="Y4462" t="s">
        <v>65</v>
      </c>
      <c r="Z4462">
        <v>369040330000</v>
      </c>
      <c r="AG4462" t="s">
        <v>1972</v>
      </c>
      <c r="AI4462" t="s">
        <v>3289</v>
      </c>
      <c r="AL4462">
        <v>0</v>
      </c>
      <c r="AN4462" t="s">
        <v>1974</v>
      </c>
      <c r="AO4462">
        <v>0</v>
      </c>
      <c r="AQ4462">
        <v>2252327</v>
      </c>
      <c r="AR4462" t="s">
        <v>2241</v>
      </c>
      <c r="AS4462" t="s">
        <v>4163</v>
      </c>
      <c r="AT4462" t="s">
        <v>1975</v>
      </c>
    </row>
    <row r="4463" spans="1:46" x14ac:dyDescent="0.25">
      <c r="A4463" t="str">
        <f>_xlfn.XLOOKUP(I4463,UTILIZADAS[Contacto1],UTILIZADAS[Source.Name],,0)</f>
        <v>Cobros Abril Canal Fijo</v>
      </c>
      <c r="B4463" s="18">
        <f>VLOOKUP(J4463,Ref!A:C,3,0)</f>
        <v>0</v>
      </c>
      <c r="C4463" s="18">
        <f>VLOOKUP(J4463,Ref!A:D,4,0)</f>
        <v>0</v>
      </c>
      <c r="D4463" s="18" t="str">
        <f t="shared" si="207"/>
        <v>13/may</v>
      </c>
      <c r="E4463" s="18">
        <f t="shared" si="208"/>
        <v>12</v>
      </c>
      <c r="F4463" s="18">
        <v>1</v>
      </c>
      <c r="G4463" s="18">
        <f t="shared" si="209"/>
        <v>0</v>
      </c>
      <c r="H4463" s="3">
        <v>46155.40662037037</v>
      </c>
      <c r="I4463">
        <v>69082900</v>
      </c>
      <c r="J4463" t="s">
        <v>2023</v>
      </c>
      <c r="K4463" t="s">
        <v>1968</v>
      </c>
      <c r="L4463" t="s">
        <v>1969</v>
      </c>
      <c r="M4463" t="s">
        <v>1970</v>
      </c>
      <c r="O4463">
        <v>369040330000</v>
      </c>
      <c r="P4463">
        <v>16018</v>
      </c>
      <c r="Q4463">
        <v>-4</v>
      </c>
      <c r="R4463">
        <v>1</v>
      </c>
      <c r="S4463">
        <v>69082900</v>
      </c>
      <c r="U4463" t="s">
        <v>2502</v>
      </c>
      <c r="W4463" t="s">
        <v>4100</v>
      </c>
      <c r="X4463">
        <v>369040330000</v>
      </c>
      <c r="Y4463" t="s">
        <v>65</v>
      </c>
      <c r="Z4463" t="s">
        <v>66</v>
      </c>
      <c r="AG4463" t="s">
        <v>1972</v>
      </c>
      <c r="AL4463">
        <v>0</v>
      </c>
      <c r="AN4463" t="s">
        <v>1974</v>
      </c>
      <c r="AO4463">
        <v>0</v>
      </c>
      <c r="AQ4463">
        <v>2258590</v>
      </c>
      <c r="AR4463" t="s">
        <v>4605</v>
      </c>
      <c r="AS4463" t="s">
        <v>5883</v>
      </c>
      <c r="AT4463" t="s">
        <v>2024</v>
      </c>
    </row>
    <row r="4464" spans="1:46" x14ac:dyDescent="0.25">
      <c r="A4464" t="str">
        <f>_xlfn.XLOOKUP(I4464,UTILIZADAS[Contacto1],UTILIZADAS[Source.Name],,0)</f>
        <v>Cobros Abril Canal Fijo</v>
      </c>
      <c r="B4464" s="18">
        <f>VLOOKUP(J4464,Ref!A:C,3,0)</f>
        <v>0</v>
      </c>
      <c r="C4464" s="18">
        <f>VLOOKUP(J4464,Ref!A:D,4,0)</f>
        <v>0</v>
      </c>
      <c r="D4464" s="18" t="str">
        <f t="shared" si="207"/>
        <v>13/may</v>
      </c>
      <c r="E4464" s="18">
        <f t="shared" si="208"/>
        <v>12</v>
      </c>
      <c r="F4464" s="18">
        <v>1</v>
      </c>
      <c r="G4464" s="18">
        <f t="shared" si="209"/>
        <v>0</v>
      </c>
      <c r="H4464" s="3">
        <v>46155.482361111113</v>
      </c>
      <c r="I4464">
        <v>69082900</v>
      </c>
      <c r="J4464" t="s">
        <v>1967</v>
      </c>
      <c r="K4464" t="s">
        <v>1968</v>
      </c>
      <c r="L4464" t="s">
        <v>1969</v>
      </c>
      <c r="M4464" t="s">
        <v>1970</v>
      </c>
      <c r="O4464">
        <v>369040330000</v>
      </c>
      <c r="P4464">
        <v>16018</v>
      </c>
      <c r="Q4464">
        <v>-4</v>
      </c>
      <c r="R4464">
        <v>1</v>
      </c>
      <c r="S4464">
        <v>69082900</v>
      </c>
      <c r="U4464" t="s">
        <v>2502</v>
      </c>
      <c r="W4464" t="s">
        <v>4100</v>
      </c>
      <c r="X4464">
        <v>369040330000</v>
      </c>
      <c r="Y4464" t="s">
        <v>65</v>
      </c>
      <c r="Z4464" t="s">
        <v>66</v>
      </c>
      <c r="AG4464" t="s">
        <v>1972</v>
      </c>
      <c r="AL4464">
        <v>0</v>
      </c>
      <c r="AN4464" t="s">
        <v>1974</v>
      </c>
      <c r="AO4464">
        <v>0</v>
      </c>
      <c r="AQ4464">
        <v>2258590</v>
      </c>
      <c r="AR4464" t="s">
        <v>4605</v>
      </c>
      <c r="AS4464" t="s">
        <v>5883</v>
      </c>
      <c r="AT4464" t="s">
        <v>1975</v>
      </c>
    </row>
    <row r="4465" spans="1:46" x14ac:dyDescent="0.25">
      <c r="A4465" t="str">
        <f>_xlfn.XLOOKUP(I4465,UTILIZADAS[Contacto1],UTILIZADAS[Source.Name],,0)</f>
        <v>Cobros Abril Canal Fijo</v>
      </c>
      <c r="B4465" s="18">
        <f>VLOOKUP(J4465,Ref!A:C,3,0)</f>
        <v>0</v>
      </c>
      <c r="C4465" s="18">
        <f>VLOOKUP(J4465,Ref!A:D,4,0)</f>
        <v>0</v>
      </c>
      <c r="D4465" s="18" t="str">
        <f t="shared" si="207"/>
        <v>15/may</v>
      </c>
      <c r="E4465" s="18">
        <f t="shared" si="208"/>
        <v>12</v>
      </c>
      <c r="F4465" s="18">
        <v>1</v>
      </c>
      <c r="G4465" s="18">
        <f t="shared" si="209"/>
        <v>0</v>
      </c>
      <c r="H4465" s="3">
        <v>46157.470648148148</v>
      </c>
      <c r="I4465">
        <v>69082900</v>
      </c>
      <c r="J4465" t="s">
        <v>2023</v>
      </c>
      <c r="K4465" t="s">
        <v>1968</v>
      </c>
      <c r="L4465" t="s">
        <v>1969</v>
      </c>
      <c r="M4465" t="s">
        <v>1970</v>
      </c>
      <c r="O4465">
        <v>369040330000</v>
      </c>
      <c r="P4465">
        <v>16018</v>
      </c>
      <c r="Q4465">
        <v>-4</v>
      </c>
      <c r="R4465">
        <v>1</v>
      </c>
      <c r="S4465">
        <v>69082900</v>
      </c>
      <c r="U4465" t="s">
        <v>2502</v>
      </c>
      <c r="W4465" t="s">
        <v>4100</v>
      </c>
      <c r="X4465">
        <v>369040330000</v>
      </c>
      <c r="Y4465" t="s">
        <v>65</v>
      </c>
      <c r="Z4465" t="s">
        <v>66</v>
      </c>
      <c r="AG4465" t="s">
        <v>1972</v>
      </c>
      <c r="AL4465">
        <v>0</v>
      </c>
      <c r="AN4465" t="s">
        <v>1974</v>
      </c>
      <c r="AO4465">
        <v>0</v>
      </c>
      <c r="AQ4465">
        <v>2258590</v>
      </c>
      <c r="AR4465" t="s">
        <v>4605</v>
      </c>
      <c r="AS4465" t="s">
        <v>5883</v>
      </c>
      <c r="AT4465" t="s">
        <v>2024</v>
      </c>
    </row>
    <row r="4466" spans="1:46" x14ac:dyDescent="0.25">
      <c r="A4466" t="str">
        <f>_xlfn.XLOOKUP(I4466,UTILIZADAS[Contacto1],UTILIZADAS[Source.Name],,0)</f>
        <v>Cobros Abril Canal Fijo</v>
      </c>
      <c r="B4466" s="18">
        <f>VLOOKUP(J4466,Ref!A:C,3,0)</f>
        <v>0</v>
      </c>
      <c r="C4466" s="18">
        <f>VLOOKUP(J4466,Ref!A:D,4,0)</f>
        <v>0</v>
      </c>
      <c r="D4466" s="18" t="str">
        <f t="shared" ref="D4466:D4529" si="210">TEXT(H4466,"dd/mmm")</f>
        <v>15/may</v>
      </c>
      <c r="E4466" s="18">
        <f t="shared" ref="E4466:E4529" si="211">+COUNTIF(I:I,I4466)</f>
        <v>12</v>
      </c>
      <c r="F4466" s="18">
        <v>1</v>
      </c>
      <c r="G4466" s="18">
        <f t="shared" ref="G4466:G4529" si="212">IF(I4466=I4467,0,1)</f>
        <v>0</v>
      </c>
      <c r="H4466" s="3">
        <v>46157.524594907409</v>
      </c>
      <c r="I4466">
        <v>69082900</v>
      </c>
      <c r="J4466" t="s">
        <v>1967</v>
      </c>
      <c r="K4466" t="s">
        <v>1968</v>
      </c>
      <c r="L4466" t="s">
        <v>1969</v>
      </c>
      <c r="M4466" t="s">
        <v>1970</v>
      </c>
      <c r="O4466">
        <v>369040330000</v>
      </c>
      <c r="P4466">
        <v>16018</v>
      </c>
      <c r="Q4466">
        <v>-4</v>
      </c>
      <c r="R4466">
        <v>1</v>
      </c>
      <c r="S4466">
        <v>69082900</v>
      </c>
      <c r="U4466" t="s">
        <v>2502</v>
      </c>
      <c r="W4466" t="s">
        <v>4100</v>
      </c>
      <c r="X4466">
        <v>369040330000</v>
      </c>
      <c r="Y4466" t="s">
        <v>65</v>
      </c>
      <c r="Z4466" t="s">
        <v>66</v>
      </c>
      <c r="AG4466" t="s">
        <v>1972</v>
      </c>
      <c r="AL4466">
        <v>0</v>
      </c>
      <c r="AN4466" t="s">
        <v>1974</v>
      </c>
      <c r="AO4466">
        <v>0</v>
      </c>
      <c r="AQ4466">
        <v>2258590</v>
      </c>
      <c r="AR4466" t="s">
        <v>4605</v>
      </c>
      <c r="AS4466" t="s">
        <v>5883</v>
      </c>
      <c r="AT4466" t="s">
        <v>1975</v>
      </c>
    </row>
    <row r="4467" spans="1:46" x14ac:dyDescent="0.25">
      <c r="A4467" t="str">
        <f>_xlfn.XLOOKUP(I4467,UTILIZADAS[Contacto1],UTILIZADAS[Source.Name],,0)</f>
        <v>Cobros Abril Canal Fijo</v>
      </c>
      <c r="B4467" s="18">
        <f>VLOOKUP(J4467,Ref!A:C,3,0)</f>
        <v>0</v>
      </c>
      <c r="C4467" s="18">
        <f>VLOOKUP(J4467,Ref!A:D,4,0)</f>
        <v>0</v>
      </c>
      <c r="D4467" s="18" t="str">
        <f t="shared" si="210"/>
        <v>19/may</v>
      </c>
      <c r="E4467" s="18">
        <f t="shared" si="211"/>
        <v>12</v>
      </c>
      <c r="F4467" s="18">
        <v>1</v>
      </c>
      <c r="G4467" s="18">
        <f t="shared" si="212"/>
        <v>0</v>
      </c>
      <c r="H4467" s="3">
        <v>46161.456724537034</v>
      </c>
      <c r="I4467">
        <v>69082900</v>
      </c>
      <c r="J4467" t="s">
        <v>1967</v>
      </c>
      <c r="K4467" t="s">
        <v>1968</v>
      </c>
      <c r="L4467" t="s">
        <v>1969</v>
      </c>
      <c r="M4467" t="s">
        <v>1970</v>
      </c>
      <c r="O4467">
        <v>369040330000</v>
      </c>
      <c r="P4467">
        <v>16018</v>
      </c>
      <c r="Q4467">
        <v>-4</v>
      </c>
      <c r="R4467">
        <v>1</v>
      </c>
      <c r="S4467">
        <v>69082900</v>
      </c>
      <c r="U4467" t="s">
        <v>2502</v>
      </c>
      <c r="W4467" t="s">
        <v>4100</v>
      </c>
      <c r="X4467">
        <v>369040330000</v>
      </c>
      <c r="Y4467" t="s">
        <v>65</v>
      </c>
      <c r="Z4467" t="s">
        <v>66</v>
      </c>
      <c r="AG4467" t="s">
        <v>1972</v>
      </c>
      <c r="AL4467">
        <v>0</v>
      </c>
      <c r="AN4467" t="s">
        <v>1974</v>
      </c>
      <c r="AO4467">
        <v>0</v>
      </c>
      <c r="AQ4467">
        <v>2258590</v>
      </c>
      <c r="AR4467" t="s">
        <v>4605</v>
      </c>
      <c r="AS4467" t="s">
        <v>5883</v>
      </c>
      <c r="AT4467" t="s">
        <v>1975</v>
      </c>
    </row>
    <row r="4468" spans="1:46" x14ac:dyDescent="0.25">
      <c r="A4468" t="str">
        <f>_xlfn.XLOOKUP(I4468,UTILIZADAS[Contacto1],UTILIZADAS[Source.Name],,0)</f>
        <v>Cobros Abril Canal Fijo</v>
      </c>
      <c r="B4468" s="18">
        <f>VLOOKUP(J4468,Ref!A:C,3,0)</f>
        <v>0</v>
      </c>
      <c r="C4468" s="18">
        <f>VLOOKUP(J4468,Ref!A:D,4,0)</f>
        <v>0</v>
      </c>
      <c r="D4468" s="18" t="str">
        <f t="shared" si="210"/>
        <v>20/may</v>
      </c>
      <c r="E4468" s="18">
        <f t="shared" si="211"/>
        <v>12</v>
      </c>
      <c r="F4468" s="18">
        <v>1</v>
      </c>
      <c r="G4468" s="18">
        <f t="shared" si="212"/>
        <v>0</v>
      </c>
      <c r="H4468" s="3">
        <v>46162.660856481481</v>
      </c>
      <c r="I4468">
        <v>69082900</v>
      </c>
      <c r="J4468" t="s">
        <v>1967</v>
      </c>
      <c r="K4468" t="s">
        <v>1968</v>
      </c>
      <c r="L4468" t="s">
        <v>1969</v>
      </c>
      <c r="M4468" t="s">
        <v>1970</v>
      </c>
      <c r="O4468">
        <v>369040330000</v>
      </c>
      <c r="P4468">
        <v>16018</v>
      </c>
      <c r="Q4468">
        <v>-4</v>
      </c>
      <c r="R4468">
        <v>1</v>
      </c>
      <c r="S4468">
        <v>69082900</v>
      </c>
      <c r="U4468" t="s">
        <v>2502</v>
      </c>
      <c r="W4468" t="s">
        <v>4100</v>
      </c>
      <c r="X4468">
        <v>369040330000</v>
      </c>
      <c r="Y4468" t="s">
        <v>65</v>
      </c>
      <c r="Z4468" t="s">
        <v>66</v>
      </c>
      <c r="AG4468" t="s">
        <v>1972</v>
      </c>
      <c r="AL4468">
        <v>0</v>
      </c>
      <c r="AN4468" t="s">
        <v>1974</v>
      </c>
      <c r="AO4468">
        <v>0</v>
      </c>
      <c r="AQ4468">
        <v>2258590</v>
      </c>
      <c r="AR4468" t="s">
        <v>4605</v>
      </c>
      <c r="AS4468" t="s">
        <v>5883</v>
      </c>
      <c r="AT4468" t="s">
        <v>1975</v>
      </c>
    </row>
    <row r="4469" spans="1:46" x14ac:dyDescent="0.25">
      <c r="A4469" t="str">
        <f>_xlfn.XLOOKUP(I4469,UTILIZADAS[Contacto1],UTILIZADAS[Source.Name],,0)</f>
        <v>Cobros Abril Canal Fijo</v>
      </c>
      <c r="B4469" s="18">
        <f>VLOOKUP(J4469,Ref!A:C,3,0)</f>
        <v>0</v>
      </c>
      <c r="C4469" s="18">
        <f>VLOOKUP(J4469,Ref!A:D,4,0)</f>
        <v>0</v>
      </c>
      <c r="D4469" s="18" t="str">
        <f t="shared" si="210"/>
        <v>21/may</v>
      </c>
      <c r="E4469" s="18">
        <f t="shared" si="211"/>
        <v>12</v>
      </c>
      <c r="F4469" s="18">
        <v>1</v>
      </c>
      <c r="G4469" s="18">
        <f t="shared" si="212"/>
        <v>0</v>
      </c>
      <c r="H4469" s="3">
        <v>46163.646909722222</v>
      </c>
      <c r="I4469">
        <v>69082900</v>
      </c>
      <c r="J4469" t="s">
        <v>1967</v>
      </c>
      <c r="K4469" t="s">
        <v>1968</v>
      </c>
      <c r="L4469" t="s">
        <v>1969</v>
      </c>
      <c r="M4469" t="s">
        <v>1970</v>
      </c>
      <c r="O4469">
        <v>369040330000</v>
      </c>
      <c r="P4469">
        <v>16018</v>
      </c>
      <c r="Q4469">
        <v>-4</v>
      </c>
      <c r="R4469">
        <v>1</v>
      </c>
      <c r="S4469">
        <v>69082900</v>
      </c>
      <c r="U4469" t="s">
        <v>2502</v>
      </c>
      <c r="W4469" t="s">
        <v>4100</v>
      </c>
      <c r="X4469">
        <v>369040330000</v>
      </c>
      <c r="Y4469" t="s">
        <v>65</v>
      </c>
      <c r="Z4469" t="s">
        <v>66</v>
      </c>
      <c r="AG4469" t="s">
        <v>1972</v>
      </c>
      <c r="AL4469">
        <v>0</v>
      </c>
      <c r="AN4469" t="s">
        <v>1974</v>
      </c>
      <c r="AO4469">
        <v>0</v>
      </c>
      <c r="AQ4469">
        <v>2258590</v>
      </c>
      <c r="AR4469" t="s">
        <v>4605</v>
      </c>
      <c r="AS4469" t="s">
        <v>5883</v>
      </c>
      <c r="AT4469" t="s">
        <v>1975</v>
      </c>
    </row>
    <row r="4470" spans="1:46" x14ac:dyDescent="0.25">
      <c r="A4470" t="str">
        <f>_xlfn.XLOOKUP(I4470,UTILIZADAS[Contacto1],UTILIZADAS[Source.Name],,0)</f>
        <v>Cobros Abril Canal Fijo</v>
      </c>
      <c r="B4470" s="18">
        <f>VLOOKUP(J4470,Ref!A:C,3,0)</f>
        <v>0</v>
      </c>
      <c r="C4470" s="18">
        <f>VLOOKUP(J4470,Ref!A:D,4,0)</f>
        <v>0</v>
      </c>
      <c r="D4470" s="18" t="str">
        <f t="shared" si="210"/>
        <v>22/may</v>
      </c>
      <c r="E4470" s="18">
        <f t="shared" si="211"/>
        <v>12</v>
      </c>
      <c r="F4470" s="18">
        <v>1</v>
      </c>
      <c r="G4470" s="18">
        <f t="shared" si="212"/>
        <v>1</v>
      </c>
      <c r="H4470" s="3">
        <v>46164.481481481482</v>
      </c>
      <c r="I4470">
        <v>69082900</v>
      </c>
      <c r="J4470" t="s">
        <v>1967</v>
      </c>
      <c r="K4470" t="s">
        <v>1968</v>
      </c>
      <c r="L4470" t="s">
        <v>1969</v>
      </c>
      <c r="M4470" t="s">
        <v>1970</v>
      </c>
      <c r="O4470">
        <v>369040330000</v>
      </c>
      <c r="P4470">
        <v>16018</v>
      </c>
      <c r="Q4470">
        <v>-4</v>
      </c>
      <c r="R4470">
        <v>1</v>
      </c>
      <c r="S4470">
        <v>69082900</v>
      </c>
      <c r="U4470" t="s">
        <v>2502</v>
      </c>
      <c r="W4470" t="s">
        <v>4100</v>
      </c>
      <c r="X4470">
        <v>369040330000</v>
      </c>
      <c r="Y4470" t="s">
        <v>65</v>
      </c>
      <c r="Z4470" t="s">
        <v>66</v>
      </c>
      <c r="AG4470" t="s">
        <v>1972</v>
      </c>
      <c r="AL4470">
        <v>0</v>
      </c>
      <c r="AN4470" t="s">
        <v>1974</v>
      </c>
      <c r="AO4470">
        <v>0</v>
      </c>
      <c r="AQ4470">
        <v>2258590</v>
      </c>
      <c r="AR4470" t="s">
        <v>4605</v>
      </c>
      <c r="AS4470" t="s">
        <v>5883</v>
      </c>
      <c r="AT4470" t="s">
        <v>1975</v>
      </c>
    </row>
    <row r="4471" spans="1:46" x14ac:dyDescent="0.25">
      <c r="A4471" t="str">
        <f>_xlfn.XLOOKUP(I4471,UTILIZADAS[Contacto1],UTILIZADAS[Source.Name],,0)</f>
        <v>Cobros Abril Canal Fijo</v>
      </c>
      <c r="B4471" s="18">
        <f>VLOOKUP(J4471,Ref!A:C,3,0)</f>
        <v>1</v>
      </c>
      <c r="C4471" s="18">
        <f>VLOOKUP(J4471,Ref!A:D,4,0)</f>
        <v>0</v>
      </c>
      <c r="D4471" s="18" t="str">
        <f t="shared" si="210"/>
        <v>13/may</v>
      </c>
      <c r="E4471" s="18">
        <f t="shared" si="211"/>
        <v>1</v>
      </c>
      <c r="F4471" s="18">
        <v>1</v>
      </c>
      <c r="G4471" s="18">
        <f t="shared" si="212"/>
        <v>1</v>
      </c>
      <c r="H4471" s="3">
        <v>46155.406018518515</v>
      </c>
      <c r="I4471">
        <v>69092525</v>
      </c>
      <c r="J4471">
        <v>6000</v>
      </c>
      <c r="K4471" t="s">
        <v>1983</v>
      </c>
      <c r="L4471" t="s">
        <v>1897</v>
      </c>
      <c r="M4471" t="s">
        <v>1970</v>
      </c>
      <c r="O4471">
        <v>367043220000</v>
      </c>
      <c r="P4471">
        <v>16018</v>
      </c>
      <c r="Q4471">
        <v>-4</v>
      </c>
      <c r="R4471">
        <v>1</v>
      </c>
      <c r="S4471">
        <v>69092525</v>
      </c>
      <c r="U4471" t="s">
        <v>2510</v>
      </c>
      <c r="W4471" t="s">
        <v>4108</v>
      </c>
      <c r="X4471">
        <v>367043220000</v>
      </c>
      <c r="Y4471" t="s">
        <v>65</v>
      </c>
      <c r="Z4471" t="s">
        <v>66</v>
      </c>
      <c r="AF4471" t="s">
        <v>1976</v>
      </c>
      <c r="AG4471" t="s">
        <v>1972</v>
      </c>
      <c r="AL4471">
        <v>234</v>
      </c>
      <c r="AM4471" t="s">
        <v>1979</v>
      </c>
      <c r="AN4471" t="s">
        <v>1987</v>
      </c>
      <c r="AO4471">
        <v>0</v>
      </c>
      <c r="AQ4471">
        <v>2258591</v>
      </c>
      <c r="AR4471" t="s">
        <v>4605</v>
      </c>
      <c r="AS4471" t="s">
        <v>5883</v>
      </c>
      <c r="AT4471" t="s">
        <v>1895</v>
      </c>
    </row>
    <row r="4472" spans="1:46" x14ac:dyDescent="0.25">
      <c r="A4472" t="str">
        <f>_xlfn.XLOOKUP(I4472,UTILIZADAS[Contacto1],UTILIZADAS[Source.Name],,0)</f>
        <v>Cobros Mayo</v>
      </c>
      <c r="B4472" s="18">
        <f>VLOOKUP(J4472,Ref!A:C,3,0)</f>
        <v>0</v>
      </c>
      <c r="C4472" s="18">
        <f>VLOOKUP(J4472,Ref!A:D,4,0)</f>
        <v>0</v>
      </c>
      <c r="D4472" s="18" t="str">
        <f t="shared" si="210"/>
        <v>13/may</v>
      </c>
      <c r="E4472" s="18">
        <f t="shared" si="211"/>
        <v>6</v>
      </c>
      <c r="F4472" s="18">
        <v>1</v>
      </c>
      <c r="G4472" s="18">
        <f t="shared" si="212"/>
        <v>0</v>
      </c>
      <c r="H4472" s="3">
        <v>46155.406643518516</v>
      </c>
      <c r="I4472">
        <v>69097845</v>
      </c>
      <c r="J4472" t="s">
        <v>1967</v>
      </c>
      <c r="K4472" t="s">
        <v>1968</v>
      </c>
      <c r="L4472" t="s">
        <v>1969</v>
      </c>
      <c r="M4472" t="s">
        <v>1970</v>
      </c>
      <c r="O4472">
        <v>363034120000</v>
      </c>
      <c r="P4472">
        <v>16018</v>
      </c>
      <c r="Q4472">
        <v>-4</v>
      </c>
      <c r="R4472">
        <v>1</v>
      </c>
      <c r="S4472">
        <v>69097845</v>
      </c>
      <c r="U4472" t="s">
        <v>6247</v>
      </c>
      <c r="W4472" t="s">
        <v>5568</v>
      </c>
      <c r="X4472">
        <v>363034120000</v>
      </c>
      <c r="Y4472" t="s">
        <v>4720</v>
      </c>
      <c r="Z4472" t="s">
        <v>66</v>
      </c>
      <c r="AG4472" t="s">
        <v>1972</v>
      </c>
      <c r="AL4472">
        <v>0</v>
      </c>
      <c r="AN4472" t="s">
        <v>1974</v>
      </c>
      <c r="AO4472">
        <v>0</v>
      </c>
      <c r="AQ4472">
        <v>2258592</v>
      </c>
      <c r="AR4472" t="s">
        <v>4605</v>
      </c>
      <c r="AS4472" t="s">
        <v>5883</v>
      </c>
      <c r="AT4472" t="s">
        <v>1975</v>
      </c>
    </row>
    <row r="4473" spans="1:46" x14ac:dyDescent="0.25">
      <c r="A4473" t="str">
        <f>_xlfn.XLOOKUP(I4473,UTILIZADAS[Contacto1],UTILIZADAS[Source.Name],,0)</f>
        <v>Cobros Mayo</v>
      </c>
      <c r="B4473" s="18">
        <f>VLOOKUP(J4473,Ref!A:C,3,0)</f>
        <v>0</v>
      </c>
      <c r="C4473" s="18">
        <f>VLOOKUP(J4473,Ref!A:D,4,0)</f>
        <v>0</v>
      </c>
      <c r="D4473" s="18" t="str">
        <f t="shared" si="210"/>
        <v>15/may</v>
      </c>
      <c r="E4473" s="18">
        <f t="shared" si="211"/>
        <v>6</v>
      </c>
      <c r="F4473" s="18">
        <v>1</v>
      </c>
      <c r="G4473" s="18">
        <f t="shared" si="212"/>
        <v>0</v>
      </c>
      <c r="H4473" s="3">
        <v>46157.46980324074</v>
      </c>
      <c r="I4473">
        <v>69097845</v>
      </c>
      <c r="J4473" t="s">
        <v>1967</v>
      </c>
      <c r="K4473" t="s">
        <v>1968</v>
      </c>
      <c r="L4473" t="s">
        <v>1969</v>
      </c>
      <c r="M4473" t="s">
        <v>1970</v>
      </c>
      <c r="O4473">
        <v>363034120000</v>
      </c>
      <c r="P4473">
        <v>16018</v>
      </c>
      <c r="Q4473">
        <v>-4</v>
      </c>
      <c r="R4473">
        <v>1</v>
      </c>
      <c r="S4473">
        <v>69097845</v>
      </c>
      <c r="U4473" t="s">
        <v>6247</v>
      </c>
      <c r="W4473" t="s">
        <v>5568</v>
      </c>
      <c r="X4473">
        <v>363034120000</v>
      </c>
      <c r="Y4473" t="s">
        <v>4720</v>
      </c>
      <c r="Z4473" t="s">
        <v>66</v>
      </c>
      <c r="AG4473" t="s">
        <v>1972</v>
      </c>
      <c r="AL4473">
        <v>0</v>
      </c>
      <c r="AN4473" t="s">
        <v>1974</v>
      </c>
      <c r="AO4473">
        <v>0</v>
      </c>
      <c r="AQ4473">
        <v>2258592</v>
      </c>
      <c r="AR4473" t="s">
        <v>4605</v>
      </c>
      <c r="AS4473" t="s">
        <v>5883</v>
      </c>
      <c r="AT4473" t="s">
        <v>1975</v>
      </c>
    </row>
    <row r="4474" spans="1:46" x14ac:dyDescent="0.25">
      <c r="A4474" t="str">
        <f>_xlfn.XLOOKUP(I4474,UTILIZADAS[Contacto1],UTILIZADAS[Source.Name],,0)</f>
        <v>Cobros Mayo</v>
      </c>
      <c r="B4474" s="18">
        <f>VLOOKUP(J4474,Ref!A:C,3,0)</f>
        <v>0</v>
      </c>
      <c r="C4474" s="18">
        <f>VLOOKUP(J4474,Ref!A:D,4,0)</f>
        <v>0</v>
      </c>
      <c r="D4474" s="18" t="str">
        <f t="shared" si="210"/>
        <v>19/may</v>
      </c>
      <c r="E4474" s="18">
        <f t="shared" si="211"/>
        <v>6</v>
      </c>
      <c r="F4474" s="18">
        <v>1</v>
      </c>
      <c r="G4474" s="18">
        <f t="shared" si="212"/>
        <v>0</v>
      </c>
      <c r="H4474" s="3">
        <v>46161.457569444443</v>
      </c>
      <c r="I4474">
        <v>69097845</v>
      </c>
      <c r="J4474" t="s">
        <v>1967</v>
      </c>
      <c r="K4474" t="s">
        <v>1968</v>
      </c>
      <c r="L4474" t="s">
        <v>1969</v>
      </c>
      <c r="M4474" t="s">
        <v>1970</v>
      </c>
      <c r="O4474">
        <v>363034120000</v>
      </c>
      <c r="P4474">
        <v>16018</v>
      </c>
      <c r="Q4474">
        <v>-4</v>
      </c>
      <c r="R4474">
        <v>1</v>
      </c>
      <c r="S4474">
        <v>69097845</v>
      </c>
      <c r="U4474" t="s">
        <v>6247</v>
      </c>
      <c r="W4474" t="s">
        <v>5568</v>
      </c>
      <c r="X4474">
        <v>363034120000</v>
      </c>
      <c r="Y4474" t="s">
        <v>4720</v>
      </c>
      <c r="Z4474" t="s">
        <v>66</v>
      </c>
      <c r="AG4474" t="s">
        <v>1972</v>
      </c>
      <c r="AL4474">
        <v>0</v>
      </c>
      <c r="AN4474" t="s">
        <v>1974</v>
      </c>
      <c r="AO4474">
        <v>0</v>
      </c>
      <c r="AQ4474">
        <v>2258592</v>
      </c>
      <c r="AR4474" t="s">
        <v>4605</v>
      </c>
      <c r="AS4474" t="s">
        <v>5883</v>
      </c>
      <c r="AT4474" t="s">
        <v>1975</v>
      </c>
    </row>
    <row r="4475" spans="1:46" x14ac:dyDescent="0.25">
      <c r="A4475" t="str">
        <f>_xlfn.XLOOKUP(I4475,UTILIZADAS[Contacto1],UTILIZADAS[Source.Name],,0)</f>
        <v>Cobros Mayo</v>
      </c>
      <c r="B4475" s="18">
        <f>VLOOKUP(J4475,Ref!A:C,3,0)</f>
        <v>0</v>
      </c>
      <c r="C4475" s="18">
        <f>VLOOKUP(J4475,Ref!A:D,4,0)</f>
        <v>0</v>
      </c>
      <c r="D4475" s="18" t="str">
        <f t="shared" si="210"/>
        <v>20/may</v>
      </c>
      <c r="E4475" s="18">
        <f t="shared" si="211"/>
        <v>6</v>
      </c>
      <c r="F4475" s="18">
        <v>1</v>
      </c>
      <c r="G4475" s="18">
        <f t="shared" si="212"/>
        <v>0</v>
      </c>
      <c r="H4475" s="3">
        <v>46162.660856481481</v>
      </c>
      <c r="I4475">
        <v>69097845</v>
      </c>
      <c r="J4475" t="s">
        <v>1967</v>
      </c>
      <c r="K4475" t="s">
        <v>1968</v>
      </c>
      <c r="L4475" t="s">
        <v>1969</v>
      </c>
      <c r="M4475" t="s">
        <v>1970</v>
      </c>
      <c r="O4475">
        <v>363034120000</v>
      </c>
      <c r="P4475">
        <v>16018</v>
      </c>
      <c r="Q4475">
        <v>-4</v>
      </c>
      <c r="R4475">
        <v>1</v>
      </c>
      <c r="S4475">
        <v>69097845</v>
      </c>
      <c r="U4475" t="s">
        <v>6247</v>
      </c>
      <c r="W4475" t="s">
        <v>5568</v>
      </c>
      <c r="X4475">
        <v>363034120000</v>
      </c>
      <c r="Y4475" t="s">
        <v>4720</v>
      </c>
      <c r="Z4475" t="s">
        <v>66</v>
      </c>
      <c r="AG4475" t="s">
        <v>1972</v>
      </c>
      <c r="AL4475">
        <v>0</v>
      </c>
      <c r="AN4475" t="s">
        <v>1974</v>
      </c>
      <c r="AO4475">
        <v>0</v>
      </c>
      <c r="AQ4475">
        <v>2258592</v>
      </c>
      <c r="AR4475" t="s">
        <v>4605</v>
      </c>
      <c r="AS4475" t="s">
        <v>5883</v>
      </c>
      <c r="AT4475" t="s">
        <v>1975</v>
      </c>
    </row>
    <row r="4476" spans="1:46" x14ac:dyDescent="0.25">
      <c r="A4476" t="str">
        <f>_xlfn.XLOOKUP(I4476,UTILIZADAS[Contacto1],UTILIZADAS[Source.Name],,0)</f>
        <v>Cobros Mayo</v>
      </c>
      <c r="B4476" s="18">
        <f>VLOOKUP(J4476,Ref!A:C,3,0)</f>
        <v>0</v>
      </c>
      <c r="C4476" s="18">
        <f>VLOOKUP(J4476,Ref!A:D,4,0)</f>
        <v>0</v>
      </c>
      <c r="D4476" s="18" t="str">
        <f t="shared" si="210"/>
        <v>21/may</v>
      </c>
      <c r="E4476" s="18">
        <f t="shared" si="211"/>
        <v>6</v>
      </c>
      <c r="F4476" s="18">
        <v>1</v>
      </c>
      <c r="G4476" s="18">
        <f t="shared" si="212"/>
        <v>0</v>
      </c>
      <c r="H4476" s="3">
        <v>46163.647175925929</v>
      </c>
      <c r="I4476">
        <v>69097845</v>
      </c>
      <c r="J4476" t="s">
        <v>1967</v>
      </c>
      <c r="K4476" t="s">
        <v>1968</v>
      </c>
      <c r="L4476" t="s">
        <v>1969</v>
      </c>
      <c r="M4476" t="s">
        <v>1970</v>
      </c>
      <c r="O4476">
        <v>363034120000</v>
      </c>
      <c r="P4476">
        <v>16018</v>
      </c>
      <c r="Q4476">
        <v>-4</v>
      </c>
      <c r="R4476">
        <v>1</v>
      </c>
      <c r="S4476">
        <v>69097845</v>
      </c>
      <c r="U4476" t="s">
        <v>6247</v>
      </c>
      <c r="W4476" t="s">
        <v>5568</v>
      </c>
      <c r="X4476">
        <v>363034120000</v>
      </c>
      <c r="Y4476" t="s">
        <v>4720</v>
      </c>
      <c r="Z4476" t="s">
        <v>66</v>
      </c>
      <c r="AG4476" t="s">
        <v>1972</v>
      </c>
      <c r="AL4476">
        <v>0</v>
      </c>
      <c r="AN4476" t="s">
        <v>1974</v>
      </c>
      <c r="AO4476">
        <v>0</v>
      </c>
      <c r="AQ4476">
        <v>2258592</v>
      </c>
      <c r="AR4476" t="s">
        <v>4605</v>
      </c>
      <c r="AS4476" t="s">
        <v>5883</v>
      </c>
      <c r="AT4476" t="s">
        <v>1975</v>
      </c>
    </row>
    <row r="4477" spans="1:46" x14ac:dyDescent="0.25">
      <c r="A4477" t="str">
        <f>_xlfn.XLOOKUP(I4477,UTILIZADAS[Contacto1],UTILIZADAS[Source.Name],,0)</f>
        <v>Cobros Mayo</v>
      </c>
      <c r="B4477" s="18">
        <f>VLOOKUP(J4477,Ref!A:C,3,0)</f>
        <v>0</v>
      </c>
      <c r="C4477" s="18">
        <f>VLOOKUP(J4477,Ref!A:D,4,0)</f>
        <v>0</v>
      </c>
      <c r="D4477" s="18" t="str">
        <f t="shared" si="210"/>
        <v>22/may</v>
      </c>
      <c r="E4477" s="18">
        <f t="shared" si="211"/>
        <v>6</v>
      </c>
      <c r="F4477" s="18">
        <v>1</v>
      </c>
      <c r="G4477" s="18">
        <f t="shared" si="212"/>
        <v>1</v>
      </c>
      <c r="H4477" s="3">
        <v>46164.481979166667</v>
      </c>
      <c r="I4477">
        <v>69097845</v>
      </c>
      <c r="J4477" t="s">
        <v>1967</v>
      </c>
      <c r="K4477" t="s">
        <v>1968</v>
      </c>
      <c r="L4477" t="s">
        <v>1969</v>
      </c>
      <c r="M4477" t="s">
        <v>1970</v>
      </c>
      <c r="O4477">
        <v>363034120000</v>
      </c>
      <c r="P4477">
        <v>16018</v>
      </c>
      <c r="Q4477">
        <v>-4</v>
      </c>
      <c r="R4477">
        <v>1</v>
      </c>
      <c r="S4477">
        <v>69097845</v>
      </c>
      <c r="U4477" t="s">
        <v>6247</v>
      </c>
      <c r="W4477" t="s">
        <v>5568</v>
      </c>
      <c r="X4477">
        <v>363034120000</v>
      </c>
      <c r="Y4477" t="s">
        <v>4720</v>
      </c>
      <c r="Z4477" t="s">
        <v>66</v>
      </c>
      <c r="AG4477" t="s">
        <v>1972</v>
      </c>
      <c r="AL4477">
        <v>0</v>
      </c>
      <c r="AN4477" t="s">
        <v>1974</v>
      </c>
      <c r="AO4477">
        <v>0</v>
      </c>
      <c r="AQ4477">
        <v>2258592</v>
      </c>
      <c r="AR4477" t="s">
        <v>4605</v>
      </c>
      <c r="AS4477" t="s">
        <v>5883</v>
      </c>
      <c r="AT4477" t="s">
        <v>1975</v>
      </c>
    </row>
    <row r="4478" spans="1:46" x14ac:dyDescent="0.25">
      <c r="A4478" t="str">
        <f>_xlfn.XLOOKUP(I4478,UTILIZADAS[Contacto1],UTILIZADAS[Source.Name],,0)</f>
        <v>Cobros Abril Canal Fijo</v>
      </c>
      <c r="B4478" s="18">
        <f>VLOOKUP(J4478,Ref!A:C,3,0)</f>
        <v>0</v>
      </c>
      <c r="C4478" s="18">
        <f>VLOOKUP(J4478,Ref!A:D,4,0)</f>
        <v>0</v>
      </c>
      <c r="D4478" s="18" t="str">
        <f t="shared" si="210"/>
        <v>04/may</v>
      </c>
      <c r="E4478" s="18">
        <f t="shared" si="211"/>
        <v>12</v>
      </c>
      <c r="F4478" s="18">
        <v>1</v>
      </c>
      <c r="G4478" s="18">
        <f t="shared" si="212"/>
        <v>0</v>
      </c>
      <c r="H4478" s="3">
        <v>46146.539305555554</v>
      </c>
      <c r="I4478">
        <v>69099843</v>
      </c>
      <c r="J4478" t="s">
        <v>1967</v>
      </c>
      <c r="K4478" t="s">
        <v>1968</v>
      </c>
      <c r="L4478" t="s">
        <v>1969</v>
      </c>
      <c r="M4478" t="s">
        <v>1970</v>
      </c>
      <c r="O4478">
        <v>351197290000</v>
      </c>
      <c r="P4478">
        <v>16017</v>
      </c>
      <c r="Q4478">
        <v>-4</v>
      </c>
      <c r="R4478">
        <v>1</v>
      </c>
      <c r="S4478">
        <v>69099843</v>
      </c>
      <c r="U4478" t="s">
        <v>565</v>
      </c>
      <c r="W4478" t="s">
        <v>566</v>
      </c>
      <c r="X4478" t="s">
        <v>2551</v>
      </c>
      <c r="Y4478" t="s">
        <v>65</v>
      </c>
      <c r="Z4478">
        <v>351197290000</v>
      </c>
      <c r="AG4478" t="s">
        <v>1972</v>
      </c>
      <c r="AI4478" t="s">
        <v>3596</v>
      </c>
      <c r="AL4478">
        <v>0</v>
      </c>
      <c r="AN4478" t="s">
        <v>1974</v>
      </c>
      <c r="AO4478">
        <v>0</v>
      </c>
      <c r="AQ4478">
        <v>2252687</v>
      </c>
      <c r="AR4478" t="s">
        <v>2241</v>
      </c>
      <c r="AS4478" t="s">
        <v>4163</v>
      </c>
      <c r="AT4478" t="s">
        <v>1975</v>
      </c>
    </row>
    <row r="4479" spans="1:46" x14ac:dyDescent="0.25">
      <c r="A4479" t="str">
        <f>_xlfn.XLOOKUP(I4479,UTILIZADAS[Contacto1],UTILIZADAS[Source.Name],,0)</f>
        <v>Cobros Abril Canal Fijo</v>
      </c>
      <c r="B4479" s="18">
        <f>VLOOKUP(J4479,Ref!A:C,3,0)</f>
        <v>0</v>
      </c>
      <c r="C4479" s="18">
        <f>VLOOKUP(J4479,Ref!A:D,4,0)</f>
        <v>0</v>
      </c>
      <c r="D4479" s="18" t="str">
        <f t="shared" si="210"/>
        <v>06/may</v>
      </c>
      <c r="E4479" s="18">
        <f t="shared" si="211"/>
        <v>12</v>
      </c>
      <c r="F4479" s="18">
        <v>1</v>
      </c>
      <c r="G4479" s="18">
        <f t="shared" si="212"/>
        <v>0</v>
      </c>
      <c r="H4479" s="3">
        <v>46148.539756944447</v>
      </c>
      <c r="I4479">
        <v>69099843</v>
      </c>
      <c r="J4479" t="s">
        <v>1967</v>
      </c>
      <c r="K4479" t="s">
        <v>1968</v>
      </c>
      <c r="L4479" t="s">
        <v>1969</v>
      </c>
      <c r="M4479" t="s">
        <v>1970</v>
      </c>
      <c r="O4479">
        <v>351197290000</v>
      </c>
      <c r="P4479">
        <v>16017</v>
      </c>
      <c r="Q4479">
        <v>-4</v>
      </c>
      <c r="R4479">
        <v>1</v>
      </c>
      <c r="S4479">
        <v>69099843</v>
      </c>
      <c r="U4479" t="s">
        <v>565</v>
      </c>
      <c r="W4479" t="s">
        <v>566</v>
      </c>
      <c r="X4479" t="s">
        <v>2551</v>
      </c>
      <c r="Y4479" t="s">
        <v>65</v>
      </c>
      <c r="Z4479">
        <v>351197290000</v>
      </c>
      <c r="AG4479" t="s">
        <v>1972</v>
      </c>
      <c r="AI4479" t="s">
        <v>3596</v>
      </c>
      <c r="AL4479">
        <v>0</v>
      </c>
      <c r="AN4479" t="s">
        <v>1974</v>
      </c>
      <c r="AO4479">
        <v>0</v>
      </c>
      <c r="AQ4479">
        <v>2252687</v>
      </c>
      <c r="AR4479" t="s">
        <v>2241</v>
      </c>
      <c r="AS4479" t="s">
        <v>4163</v>
      </c>
      <c r="AT4479" t="s">
        <v>1975</v>
      </c>
    </row>
    <row r="4480" spans="1:46" x14ac:dyDescent="0.25">
      <c r="A4480" t="str">
        <f>_xlfn.XLOOKUP(I4480,UTILIZADAS[Contacto1],UTILIZADAS[Source.Name],,0)</f>
        <v>Cobros Abril Canal Fijo</v>
      </c>
      <c r="B4480" s="18">
        <f>VLOOKUP(J4480,Ref!A:C,3,0)</f>
        <v>0</v>
      </c>
      <c r="C4480" s="18">
        <f>VLOOKUP(J4480,Ref!A:D,4,0)</f>
        <v>0</v>
      </c>
      <c r="D4480" s="18" t="str">
        <f t="shared" si="210"/>
        <v>07/may</v>
      </c>
      <c r="E4480" s="18">
        <f t="shared" si="211"/>
        <v>12</v>
      </c>
      <c r="F4480" s="18">
        <v>1</v>
      </c>
      <c r="G4480" s="18">
        <f t="shared" si="212"/>
        <v>0</v>
      </c>
      <c r="H4480" s="3">
        <v>46149.737800925926</v>
      </c>
      <c r="I4480">
        <v>69099843</v>
      </c>
      <c r="J4480" t="s">
        <v>1967</v>
      </c>
      <c r="K4480" t="s">
        <v>1968</v>
      </c>
      <c r="L4480" t="s">
        <v>1969</v>
      </c>
      <c r="M4480" t="s">
        <v>1970</v>
      </c>
      <c r="O4480">
        <v>351197290000</v>
      </c>
      <c r="P4480">
        <v>16017</v>
      </c>
      <c r="Q4480">
        <v>-4</v>
      </c>
      <c r="R4480">
        <v>1</v>
      </c>
      <c r="S4480">
        <v>69099843</v>
      </c>
      <c r="U4480" t="s">
        <v>565</v>
      </c>
      <c r="W4480" t="s">
        <v>566</v>
      </c>
      <c r="X4480" t="s">
        <v>2551</v>
      </c>
      <c r="Y4480" t="s">
        <v>65</v>
      </c>
      <c r="Z4480">
        <v>351197290000</v>
      </c>
      <c r="AG4480" t="s">
        <v>1972</v>
      </c>
      <c r="AI4480" t="s">
        <v>3596</v>
      </c>
      <c r="AL4480">
        <v>0</v>
      </c>
      <c r="AN4480" t="s">
        <v>1974</v>
      </c>
      <c r="AO4480">
        <v>0</v>
      </c>
      <c r="AQ4480">
        <v>2252687</v>
      </c>
      <c r="AR4480" t="s">
        <v>2241</v>
      </c>
      <c r="AS4480" t="s">
        <v>4163</v>
      </c>
      <c r="AT4480" t="s">
        <v>1975</v>
      </c>
    </row>
    <row r="4481" spans="1:46" x14ac:dyDescent="0.25">
      <c r="A4481" t="str">
        <f>_xlfn.XLOOKUP(I4481,UTILIZADAS[Contacto1],UTILIZADAS[Source.Name],,0)</f>
        <v>Cobros Abril Canal Fijo</v>
      </c>
      <c r="B4481" s="18">
        <f>VLOOKUP(J4481,Ref!A:C,3,0)</f>
        <v>0</v>
      </c>
      <c r="C4481" s="18">
        <f>VLOOKUP(J4481,Ref!A:D,4,0)</f>
        <v>0</v>
      </c>
      <c r="D4481" s="18" t="str">
        <f t="shared" si="210"/>
        <v>08/may</v>
      </c>
      <c r="E4481" s="18">
        <f t="shared" si="211"/>
        <v>12</v>
      </c>
      <c r="F4481" s="18">
        <v>1</v>
      </c>
      <c r="G4481" s="18">
        <f t="shared" si="212"/>
        <v>0</v>
      </c>
      <c r="H4481" s="3">
        <v>46150.750324074077</v>
      </c>
      <c r="I4481">
        <v>69099843</v>
      </c>
      <c r="J4481" t="s">
        <v>1967</v>
      </c>
      <c r="K4481" t="s">
        <v>1968</v>
      </c>
      <c r="L4481" t="s">
        <v>1969</v>
      </c>
      <c r="M4481" t="s">
        <v>1970</v>
      </c>
      <c r="O4481">
        <v>351197290000</v>
      </c>
      <c r="P4481">
        <v>16017</v>
      </c>
      <c r="Q4481">
        <v>-4</v>
      </c>
      <c r="R4481">
        <v>1</v>
      </c>
      <c r="S4481">
        <v>69099843</v>
      </c>
      <c r="U4481" t="s">
        <v>565</v>
      </c>
      <c r="W4481" t="s">
        <v>566</v>
      </c>
      <c r="X4481" t="s">
        <v>2551</v>
      </c>
      <c r="Y4481" t="s">
        <v>65</v>
      </c>
      <c r="Z4481">
        <v>351197290000</v>
      </c>
      <c r="AG4481" t="s">
        <v>1972</v>
      </c>
      <c r="AI4481" t="s">
        <v>3596</v>
      </c>
      <c r="AL4481">
        <v>0</v>
      </c>
      <c r="AN4481" t="s">
        <v>1974</v>
      </c>
      <c r="AO4481">
        <v>0</v>
      </c>
      <c r="AQ4481">
        <v>2252687</v>
      </c>
      <c r="AR4481" t="s">
        <v>2241</v>
      </c>
      <c r="AS4481" t="s">
        <v>4163</v>
      </c>
      <c r="AT4481" t="s">
        <v>1975</v>
      </c>
    </row>
    <row r="4482" spans="1:46" x14ac:dyDescent="0.25">
      <c r="A4482" t="str">
        <f>_xlfn.XLOOKUP(I4482,UTILIZADAS[Contacto1],UTILIZADAS[Source.Name],,0)</f>
        <v>Cobros Abril Canal Fijo</v>
      </c>
      <c r="B4482" s="18">
        <f>VLOOKUP(J4482,Ref!A:C,3,0)</f>
        <v>0</v>
      </c>
      <c r="C4482" s="18">
        <f>VLOOKUP(J4482,Ref!A:D,4,0)</f>
        <v>0</v>
      </c>
      <c r="D4482" s="18" t="str">
        <f t="shared" si="210"/>
        <v>13/may</v>
      </c>
      <c r="E4482" s="18">
        <f t="shared" si="211"/>
        <v>12</v>
      </c>
      <c r="F4482" s="18">
        <v>1</v>
      </c>
      <c r="G4482" s="18">
        <f t="shared" si="212"/>
        <v>0</v>
      </c>
      <c r="H4482" s="3">
        <v>46155.410752314812</v>
      </c>
      <c r="I4482">
        <v>69099843</v>
      </c>
      <c r="J4482" t="s">
        <v>1967</v>
      </c>
      <c r="K4482" t="s">
        <v>1968</v>
      </c>
      <c r="L4482" t="s">
        <v>1969</v>
      </c>
      <c r="M4482" t="s">
        <v>1970</v>
      </c>
      <c r="O4482">
        <v>351197290000</v>
      </c>
      <c r="P4482">
        <v>16018</v>
      </c>
      <c r="Q4482">
        <v>-4</v>
      </c>
      <c r="R4482">
        <v>1</v>
      </c>
      <c r="S4482">
        <v>69099843</v>
      </c>
      <c r="U4482" t="s">
        <v>565</v>
      </c>
      <c r="W4482" t="s">
        <v>566</v>
      </c>
      <c r="X4482">
        <v>351197290000</v>
      </c>
      <c r="Y4482" t="s">
        <v>65</v>
      </c>
      <c r="Z4482" t="s">
        <v>597</v>
      </c>
      <c r="AG4482" t="s">
        <v>1972</v>
      </c>
      <c r="AL4482">
        <v>0</v>
      </c>
      <c r="AN4482" t="s">
        <v>1974</v>
      </c>
      <c r="AO4482">
        <v>0</v>
      </c>
      <c r="AQ4482">
        <v>2258593</v>
      </c>
      <c r="AR4482" t="s">
        <v>4605</v>
      </c>
      <c r="AS4482" t="s">
        <v>5883</v>
      </c>
      <c r="AT4482" t="s">
        <v>1975</v>
      </c>
    </row>
    <row r="4483" spans="1:46" x14ac:dyDescent="0.25">
      <c r="A4483" t="str">
        <f>_xlfn.XLOOKUP(I4483,UTILIZADAS[Contacto1],UTILIZADAS[Source.Name],,0)</f>
        <v>Cobros Abril Canal Fijo</v>
      </c>
      <c r="B4483" s="18">
        <f>VLOOKUP(J4483,Ref!A:C,3,0)</f>
        <v>0</v>
      </c>
      <c r="C4483" s="18">
        <f>VLOOKUP(J4483,Ref!A:D,4,0)</f>
        <v>0</v>
      </c>
      <c r="D4483" s="18" t="str">
        <f t="shared" si="210"/>
        <v>15/may</v>
      </c>
      <c r="E4483" s="18">
        <f t="shared" si="211"/>
        <v>12</v>
      </c>
      <c r="F4483" s="18">
        <v>1</v>
      </c>
      <c r="G4483" s="18">
        <f t="shared" si="212"/>
        <v>0</v>
      </c>
      <c r="H4483" s="3">
        <v>46157.471307870372</v>
      </c>
      <c r="I4483">
        <v>69099843</v>
      </c>
      <c r="J4483" t="s">
        <v>2023</v>
      </c>
      <c r="K4483" t="s">
        <v>1968</v>
      </c>
      <c r="L4483" t="s">
        <v>1969</v>
      </c>
      <c r="M4483" t="s">
        <v>1970</v>
      </c>
      <c r="O4483">
        <v>351197290000</v>
      </c>
      <c r="P4483">
        <v>16018</v>
      </c>
      <c r="Q4483">
        <v>-4</v>
      </c>
      <c r="R4483">
        <v>1</v>
      </c>
      <c r="S4483">
        <v>69099843</v>
      </c>
      <c r="U4483" t="s">
        <v>565</v>
      </c>
      <c r="W4483" t="s">
        <v>566</v>
      </c>
      <c r="X4483">
        <v>351197290000</v>
      </c>
      <c r="Y4483" t="s">
        <v>65</v>
      </c>
      <c r="Z4483" t="s">
        <v>597</v>
      </c>
      <c r="AG4483" t="s">
        <v>1972</v>
      </c>
      <c r="AL4483">
        <v>0</v>
      </c>
      <c r="AN4483" t="s">
        <v>1974</v>
      </c>
      <c r="AO4483">
        <v>0</v>
      </c>
      <c r="AQ4483">
        <v>2258593</v>
      </c>
      <c r="AR4483" t="s">
        <v>4605</v>
      </c>
      <c r="AS4483" t="s">
        <v>5883</v>
      </c>
      <c r="AT4483" t="s">
        <v>2024</v>
      </c>
    </row>
    <row r="4484" spans="1:46" x14ac:dyDescent="0.25">
      <c r="A4484" t="str">
        <f>_xlfn.XLOOKUP(I4484,UTILIZADAS[Contacto1],UTILIZADAS[Source.Name],,0)</f>
        <v>Cobros Abril Canal Fijo</v>
      </c>
      <c r="B4484" s="18">
        <f>VLOOKUP(J4484,Ref!A:C,3,0)</f>
        <v>0</v>
      </c>
      <c r="C4484" s="18">
        <f>VLOOKUP(J4484,Ref!A:D,4,0)</f>
        <v>0</v>
      </c>
      <c r="D4484" s="18" t="str">
        <f t="shared" si="210"/>
        <v>15/may</v>
      </c>
      <c r="E4484" s="18">
        <f t="shared" si="211"/>
        <v>12</v>
      </c>
      <c r="F4484" s="18">
        <v>1</v>
      </c>
      <c r="G4484" s="18">
        <f t="shared" si="212"/>
        <v>0</v>
      </c>
      <c r="H4484" s="3">
        <v>46157.52547453704</v>
      </c>
      <c r="I4484">
        <v>69099843</v>
      </c>
      <c r="J4484" t="s">
        <v>2023</v>
      </c>
      <c r="K4484" t="s">
        <v>1968</v>
      </c>
      <c r="L4484" t="s">
        <v>1969</v>
      </c>
      <c r="M4484" t="s">
        <v>1970</v>
      </c>
      <c r="O4484">
        <v>351197290000</v>
      </c>
      <c r="P4484">
        <v>16018</v>
      </c>
      <c r="Q4484">
        <v>-4</v>
      </c>
      <c r="R4484">
        <v>1</v>
      </c>
      <c r="S4484">
        <v>69099843</v>
      </c>
      <c r="U4484" t="s">
        <v>565</v>
      </c>
      <c r="W4484" t="s">
        <v>566</v>
      </c>
      <c r="X4484">
        <v>351197290000</v>
      </c>
      <c r="Y4484" t="s">
        <v>65</v>
      </c>
      <c r="Z4484" t="s">
        <v>597</v>
      </c>
      <c r="AG4484" t="s">
        <v>1972</v>
      </c>
      <c r="AL4484">
        <v>0</v>
      </c>
      <c r="AN4484" t="s">
        <v>1974</v>
      </c>
      <c r="AO4484">
        <v>0</v>
      </c>
      <c r="AQ4484">
        <v>2258593</v>
      </c>
      <c r="AR4484" t="s">
        <v>4605</v>
      </c>
      <c r="AS4484" t="s">
        <v>5883</v>
      </c>
      <c r="AT4484" t="s">
        <v>2024</v>
      </c>
    </row>
    <row r="4485" spans="1:46" x14ac:dyDescent="0.25">
      <c r="A4485" t="str">
        <f>_xlfn.XLOOKUP(I4485,UTILIZADAS[Contacto1],UTILIZADAS[Source.Name],,0)</f>
        <v>Cobros Abril Canal Fijo</v>
      </c>
      <c r="B4485" s="18">
        <f>VLOOKUP(J4485,Ref!A:C,3,0)</f>
        <v>0</v>
      </c>
      <c r="C4485" s="18">
        <f>VLOOKUP(J4485,Ref!A:D,4,0)</f>
        <v>0</v>
      </c>
      <c r="D4485" s="18" t="str">
        <f t="shared" si="210"/>
        <v>15/may</v>
      </c>
      <c r="E4485" s="18">
        <f t="shared" si="211"/>
        <v>12</v>
      </c>
      <c r="F4485" s="18">
        <v>1</v>
      </c>
      <c r="G4485" s="18">
        <f t="shared" si="212"/>
        <v>0</v>
      </c>
      <c r="H4485" s="3">
        <v>46157.530266203707</v>
      </c>
      <c r="I4485">
        <v>69099843</v>
      </c>
      <c r="J4485" t="s">
        <v>1967</v>
      </c>
      <c r="K4485" t="s">
        <v>1968</v>
      </c>
      <c r="L4485" t="s">
        <v>1969</v>
      </c>
      <c r="M4485" t="s">
        <v>1970</v>
      </c>
      <c r="O4485">
        <v>351197290000</v>
      </c>
      <c r="P4485">
        <v>16018</v>
      </c>
      <c r="Q4485">
        <v>-4</v>
      </c>
      <c r="R4485">
        <v>1</v>
      </c>
      <c r="S4485">
        <v>69099843</v>
      </c>
      <c r="U4485" t="s">
        <v>565</v>
      </c>
      <c r="W4485" t="s">
        <v>566</v>
      </c>
      <c r="X4485">
        <v>351197290000</v>
      </c>
      <c r="Y4485" t="s">
        <v>65</v>
      </c>
      <c r="Z4485" t="s">
        <v>597</v>
      </c>
      <c r="AG4485" t="s">
        <v>1972</v>
      </c>
      <c r="AL4485">
        <v>0</v>
      </c>
      <c r="AN4485" t="s">
        <v>1974</v>
      </c>
      <c r="AO4485">
        <v>0</v>
      </c>
      <c r="AQ4485">
        <v>2258593</v>
      </c>
      <c r="AR4485" t="s">
        <v>4605</v>
      </c>
      <c r="AS4485" t="s">
        <v>5883</v>
      </c>
      <c r="AT4485" t="s">
        <v>1975</v>
      </c>
    </row>
    <row r="4486" spans="1:46" x14ac:dyDescent="0.25">
      <c r="A4486" t="str">
        <f>_xlfn.XLOOKUP(I4486,UTILIZADAS[Contacto1],UTILIZADAS[Source.Name],,0)</f>
        <v>Cobros Abril Canal Fijo</v>
      </c>
      <c r="B4486" s="18">
        <f>VLOOKUP(J4486,Ref!A:C,3,0)</f>
        <v>0</v>
      </c>
      <c r="C4486" s="18">
        <f>VLOOKUP(J4486,Ref!A:D,4,0)</f>
        <v>0</v>
      </c>
      <c r="D4486" s="18" t="str">
        <f t="shared" si="210"/>
        <v>19/may</v>
      </c>
      <c r="E4486" s="18">
        <f t="shared" si="211"/>
        <v>12</v>
      </c>
      <c r="F4486" s="18">
        <v>1</v>
      </c>
      <c r="G4486" s="18">
        <f t="shared" si="212"/>
        <v>0</v>
      </c>
      <c r="H4486" s="3">
        <v>46161.457569444443</v>
      </c>
      <c r="I4486">
        <v>69099843</v>
      </c>
      <c r="J4486" t="s">
        <v>1967</v>
      </c>
      <c r="K4486" t="s">
        <v>1968</v>
      </c>
      <c r="L4486" t="s">
        <v>1969</v>
      </c>
      <c r="M4486" t="s">
        <v>1970</v>
      </c>
      <c r="O4486">
        <v>351197290000</v>
      </c>
      <c r="P4486">
        <v>16018</v>
      </c>
      <c r="Q4486">
        <v>-4</v>
      </c>
      <c r="R4486">
        <v>1</v>
      </c>
      <c r="S4486">
        <v>69099843</v>
      </c>
      <c r="U4486" t="s">
        <v>565</v>
      </c>
      <c r="W4486" t="s">
        <v>566</v>
      </c>
      <c r="X4486">
        <v>351197290000</v>
      </c>
      <c r="Y4486" t="s">
        <v>65</v>
      </c>
      <c r="Z4486" t="s">
        <v>597</v>
      </c>
      <c r="AG4486" t="s">
        <v>1972</v>
      </c>
      <c r="AL4486">
        <v>0</v>
      </c>
      <c r="AN4486" t="s">
        <v>1974</v>
      </c>
      <c r="AO4486">
        <v>0</v>
      </c>
      <c r="AQ4486">
        <v>2258593</v>
      </c>
      <c r="AR4486" t="s">
        <v>4605</v>
      </c>
      <c r="AS4486" t="s">
        <v>5883</v>
      </c>
      <c r="AT4486" t="s">
        <v>1975</v>
      </c>
    </row>
    <row r="4487" spans="1:46" x14ac:dyDescent="0.25">
      <c r="A4487" t="str">
        <f>_xlfn.XLOOKUP(I4487,UTILIZADAS[Contacto1],UTILIZADAS[Source.Name],,0)</f>
        <v>Cobros Abril Canal Fijo</v>
      </c>
      <c r="B4487" s="18">
        <f>VLOOKUP(J4487,Ref!A:C,3,0)</f>
        <v>0</v>
      </c>
      <c r="C4487" s="18">
        <f>VLOOKUP(J4487,Ref!A:D,4,0)</f>
        <v>0</v>
      </c>
      <c r="D4487" s="18" t="str">
        <f t="shared" si="210"/>
        <v>20/may</v>
      </c>
      <c r="E4487" s="18">
        <f t="shared" si="211"/>
        <v>12</v>
      </c>
      <c r="F4487" s="18">
        <v>1</v>
      </c>
      <c r="G4487" s="18">
        <f t="shared" si="212"/>
        <v>0</v>
      </c>
      <c r="H4487" s="3">
        <v>46162.661365740743</v>
      </c>
      <c r="I4487">
        <v>69099843</v>
      </c>
      <c r="J4487" t="s">
        <v>1967</v>
      </c>
      <c r="K4487" t="s">
        <v>1968</v>
      </c>
      <c r="L4487" t="s">
        <v>1969</v>
      </c>
      <c r="M4487" t="s">
        <v>1970</v>
      </c>
      <c r="O4487">
        <v>351197290000</v>
      </c>
      <c r="P4487">
        <v>16018</v>
      </c>
      <c r="Q4487">
        <v>-4</v>
      </c>
      <c r="R4487">
        <v>1</v>
      </c>
      <c r="S4487">
        <v>69099843</v>
      </c>
      <c r="U4487" t="s">
        <v>565</v>
      </c>
      <c r="W4487" t="s">
        <v>566</v>
      </c>
      <c r="X4487">
        <v>351197290000</v>
      </c>
      <c r="Y4487" t="s">
        <v>65</v>
      </c>
      <c r="Z4487" t="s">
        <v>597</v>
      </c>
      <c r="AG4487" t="s">
        <v>1972</v>
      </c>
      <c r="AL4487">
        <v>0</v>
      </c>
      <c r="AN4487" t="s">
        <v>1974</v>
      </c>
      <c r="AO4487">
        <v>0</v>
      </c>
      <c r="AQ4487">
        <v>2258593</v>
      </c>
      <c r="AR4487" t="s">
        <v>4605</v>
      </c>
      <c r="AS4487" t="s">
        <v>5883</v>
      </c>
      <c r="AT4487" t="s">
        <v>1975</v>
      </c>
    </row>
    <row r="4488" spans="1:46" x14ac:dyDescent="0.25">
      <c r="A4488" t="str">
        <f>_xlfn.XLOOKUP(I4488,UTILIZADAS[Contacto1],UTILIZADAS[Source.Name],,0)</f>
        <v>Cobros Abril Canal Fijo</v>
      </c>
      <c r="B4488" s="18">
        <f>VLOOKUP(J4488,Ref!A:C,3,0)</f>
        <v>0</v>
      </c>
      <c r="C4488" s="18">
        <f>VLOOKUP(J4488,Ref!A:D,4,0)</f>
        <v>0</v>
      </c>
      <c r="D4488" s="18" t="str">
        <f t="shared" si="210"/>
        <v>21/may</v>
      </c>
      <c r="E4488" s="18">
        <f t="shared" si="211"/>
        <v>12</v>
      </c>
      <c r="F4488" s="18">
        <v>1</v>
      </c>
      <c r="G4488" s="18">
        <f t="shared" si="212"/>
        <v>0</v>
      </c>
      <c r="H4488" s="3">
        <v>46163.64739583333</v>
      </c>
      <c r="I4488">
        <v>69099843</v>
      </c>
      <c r="J4488" t="s">
        <v>1967</v>
      </c>
      <c r="K4488" t="s">
        <v>1968</v>
      </c>
      <c r="L4488" t="s">
        <v>1969</v>
      </c>
      <c r="M4488" t="s">
        <v>1970</v>
      </c>
      <c r="O4488">
        <v>351197290000</v>
      </c>
      <c r="P4488">
        <v>16018</v>
      </c>
      <c r="Q4488">
        <v>-4</v>
      </c>
      <c r="R4488">
        <v>1</v>
      </c>
      <c r="S4488">
        <v>69099843</v>
      </c>
      <c r="U4488" t="s">
        <v>565</v>
      </c>
      <c r="W4488" t="s">
        <v>566</v>
      </c>
      <c r="X4488">
        <v>351197290000</v>
      </c>
      <c r="Y4488" t="s">
        <v>65</v>
      </c>
      <c r="Z4488" t="s">
        <v>597</v>
      </c>
      <c r="AG4488" t="s">
        <v>1972</v>
      </c>
      <c r="AL4488">
        <v>0</v>
      </c>
      <c r="AN4488" t="s">
        <v>1974</v>
      </c>
      <c r="AO4488">
        <v>0</v>
      </c>
      <c r="AQ4488">
        <v>2258593</v>
      </c>
      <c r="AR4488" t="s">
        <v>4605</v>
      </c>
      <c r="AS4488" t="s">
        <v>5883</v>
      </c>
      <c r="AT4488" t="s">
        <v>1975</v>
      </c>
    </row>
    <row r="4489" spans="1:46" x14ac:dyDescent="0.25">
      <c r="A4489" t="str">
        <f>_xlfn.XLOOKUP(I4489,UTILIZADAS[Contacto1],UTILIZADAS[Source.Name],,0)</f>
        <v>Cobros Abril Canal Fijo</v>
      </c>
      <c r="B4489" s="18">
        <f>VLOOKUP(J4489,Ref!A:C,3,0)</f>
        <v>0</v>
      </c>
      <c r="C4489" s="18">
        <f>VLOOKUP(J4489,Ref!A:D,4,0)</f>
        <v>0</v>
      </c>
      <c r="D4489" s="18" t="str">
        <f t="shared" si="210"/>
        <v>22/may</v>
      </c>
      <c r="E4489" s="18">
        <f t="shared" si="211"/>
        <v>12</v>
      </c>
      <c r="F4489" s="18">
        <v>1</v>
      </c>
      <c r="G4489" s="18">
        <f t="shared" si="212"/>
        <v>1</v>
      </c>
      <c r="H4489" s="3">
        <v>46164.483495370368</v>
      </c>
      <c r="I4489">
        <v>69099843</v>
      </c>
      <c r="J4489" t="s">
        <v>2023</v>
      </c>
      <c r="K4489" t="s">
        <v>1968</v>
      </c>
      <c r="L4489" t="s">
        <v>1969</v>
      </c>
      <c r="M4489" t="s">
        <v>1970</v>
      </c>
      <c r="O4489">
        <v>351197290000</v>
      </c>
      <c r="P4489">
        <v>16018</v>
      </c>
      <c r="Q4489">
        <v>-4</v>
      </c>
      <c r="R4489">
        <v>1</v>
      </c>
      <c r="S4489">
        <v>69099843</v>
      </c>
      <c r="U4489" t="s">
        <v>565</v>
      </c>
      <c r="W4489" t="s">
        <v>566</v>
      </c>
      <c r="X4489">
        <v>351197290000</v>
      </c>
      <c r="Y4489" t="s">
        <v>65</v>
      </c>
      <c r="Z4489" t="s">
        <v>597</v>
      </c>
      <c r="AG4489" t="s">
        <v>1972</v>
      </c>
      <c r="AL4489">
        <v>0</v>
      </c>
      <c r="AN4489" t="s">
        <v>1974</v>
      </c>
      <c r="AO4489">
        <v>0</v>
      </c>
      <c r="AQ4489">
        <v>2258593</v>
      </c>
      <c r="AR4489" t="s">
        <v>4605</v>
      </c>
      <c r="AS4489" t="s">
        <v>5883</v>
      </c>
      <c r="AT4489" t="s">
        <v>2024</v>
      </c>
    </row>
    <row r="4490" spans="1:46" x14ac:dyDescent="0.25">
      <c r="A4490" t="str">
        <f>_xlfn.XLOOKUP(I4490,UTILIZADAS[Contacto1],UTILIZADAS[Source.Name],,0)</f>
        <v>Cobros Mayo</v>
      </c>
      <c r="B4490" s="18">
        <f>VLOOKUP(J4490,Ref!A:C,3,0)</f>
        <v>0</v>
      </c>
      <c r="C4490" s="18">
        <f>VLOOKUP(J4490,Ref!A:D,4,0)</f>
        <v>0</v>
      </c>
      <c r="D4490" s="18" t="str">
        <f t="shared" si="210"/>
        <v>13/may</v>
      </c>
      <c r="E4490" s="18">
        <f t="shared" si="211"/>
        <v>1</v>
      </c>
      <c r="F4490" s="18">
        <v>1</v>
      </c>
      <c r="G4490" s="18">
        <f t="shared" si="212"/>
        <v>1</v>
      </c>
      <c r="H4490" s="3">
        <v>46155.410844907405</v>
      </c>
      <c r="I4490">
        <v>69100559</v>
      </c>
      <c r="J4490">
        <v>6004</v>
      </c>
      <c r="K4490" t="s">
        <v>1983</v>
      </c>
      <c r="L4490" t="s">
        <v>1897</v>
      </c>
      <c r="M4490" t="s">
        <v>1970</v>
      </c>
      <c r="O4490">
        <v>362084080000</v>
      </c>
      <c r="P4490">
        <v>16018</v>
      </c>
      <c r="Q4490">
        <v>-4</v>
      </c>
      <c r="R4490">
        <v>1</v>
      </c>
      <c r="S4490">
        <v>69100559</v>
      </c>
      <c r="U4490" t="s">
        <v>6248</v>
      </c>
      <c r="W4490" t="s">
        <v>5570</v>
      </c>
      <c r="X4490">
        <v>362084080000</v>
      </c>
      <c r="Y4490" t="s">
        <v>85</v>
      </c>
      <c r="Z4490" t="s">
        <v>66</v>
      </c>
      <c r="AF4490" t="s">
        <v>1976</v>
      </c>
      <c r="AG4490" t="s">
        <v>1972</v>
      </c>
      <c r="AL4490">
        <v>143</v>
      </c>
      <c r="AM4490" t="s">
        <v>1979</v>
      </c>
      <c r="AN4490" t="s">
        <v>1987</v>
      </c>
      <c r="AO4490">
        <v>0</v>
      </c>
      <c r="AQ4490">
        <v>2258594</v>
      </c>
      <c r="AR4490" t="s">
        <v>4605</v>
      </c>
      <c r="AS4490" t="s">
        <v>5883</v>
      </c>
      <c r="AT4490" t="s">
        <v>1984</v>
      </c>
    </row>
    <row r="4491" spans="1:46" x14ac:dyDescent="0.25">
      <c r="A4491" t="e">
        <f>_xlfn.XLOOKUP(I4491,UTILIZADAS[Contacto1],UTILIZADAS[Source.Name],,0)</f>
        <v>#N/A</v>
      </c>
      <c r="B4491" s="18">
        <f>VLOOKUP(J4491,Ref!A:C,3,0)</f>
        <v>0</v>
      </c>
      <c r="C4491" s="18">
        <f>VLOOKUP(J4491,Ref!A:D,4,0)</f>
        <v>0</v>
      </c>
      <c r="D4491" s="18" t="str">
        <f t="shared" si="210"/>
        <v>07/may</v>
      </c>
      <c r="E4491" s="18">
        <f t="shared" si="211"/>
        <v>3</v>
      </c>
      <c r="F4491" s="18">
        <v>1</v>
      </c>
      <c r="G4491" s="18">
        <f t="shared" si="212"/>
        <v>0</v>
      </c>
      <c r="H4491" s="3">
        <v>46149.536597222221</v>
      </c>
      <c r="I4491">
        <v>69105409</v>
      </c>
      <c r="J4491" t="s">
        <v>1986</v>
      </c>
      <c r="K4491" t="s">
        <v>1983</v>
      </c>
      <c r="L4491" t="s">
        <v>1897</v>
      </c>
      <c r="M4491" t="s">
        <v>1970</v>
      </c>
      <c r="P4491">
        <v>998</v>
      </c>
      <c r="Q4491">
        <v>0</v>
      </c>
      <c r="S4491">
        <v>69105409</v>
      </c>
      <c r="AF4491" t="s">
        <v>1976</v>
      </c>
      <c r="AG4491" t="s">
        <v>1972</v>
      </c>
      <c r="AK4491" t="s">
        <v>6249</v>
      </c>
      <c r="AL4491">
        <v>157</v>
      </c>
      <c r="AM4491" t="s">
        <v>1979</v>
      </c>
      <c r="AN4491" t="s">
        <v>1977</v>
      </c>
      <c r="AO4491">
        <v>0</v>
      </c>
      <c r="AQ4491">
        <v>2257571</v>
      </c>
      <c r="AR4491" t="s">
        <v>1978</v>
      </c>
      <c r="AT4491" t="s">
        <v>1988</v>
      </c>
    </row>
    <row r="4492" spans="1:46" x14ac:dyDescent="0.25">
      <c r="A4492" t="e">
        <f>_xlfn.XLOOKUP(I4492,UTILIZADAS[Contacto1],UTILIZADAS[Source.Name],,0)</f>
        <v>#N/A</v>
      </c>
      <c r="B4492" s="18">
        <f>VLOOKUP(J4492,Ref!A:C,3,0)</f>
        <v>0</v>
      </c>
      <c r="C4492" s="18">
        <f>VLOOKUP(J4492,Ref!A:D,4,0)</f>
        <v>0</v>
      </c>
      <c r="D4492" s="18" t="str">
        <f t="shared" si="210"/>
        <v>18/may</v>
      </c>
      <c r="E4492" s="18">
        <f t="shared" si="211"/>
        <v>3</v>
      </c>
      <c r="F4492" s="18">
        <v>1</v>
      </c>
      <c r="G4492" s="18">
        <f t="shared" si="212"/>
        <v>0</v>
      </c>
      <c r="H4492" s="3">
        <v>46160.690069444441</v>
      </c>
      <c r="I4492">
        <v>69105409</v>
      </c>
      <c r="J4492" t="s">
        <v>1986</v>
      </c>
      <c r="K4492" t="s">
        <v>1983</v>
      </c>
      <c r="L4492" t="s">
        <v>1897</v>
      </c>
      <c r="M4492" t="s">
        <v>1970</v>
      </c>
      <c r="P4492">
        <v>998</v>
      </c>
      <c r="Q4492">
        <v>0</v>
      </c>
      <c r="S4492">
        <v>69105409</v>
      </c>
      <c r="AF4492" t="s">
        <v>1976</v>
      </c>
      <c r="AG4492" t="s">
        <v>1972</v>
      </c>
      <c r="AK4492" t="s">
        <v>6249</v>
      </c>
      <c r="AL4492">
        <v>48</v>
      </c>
      <c r="AM4492" t="s">
        <v>1979</v>
      </c>
      <c r="AN4492" t="s">
        <v>1987</v>
      </c>
      <c r="AO4492">
        <v>0</v>
      </c>
      <c r="AQ4492">
        <v>2257571</v>
      </c>
      <c r="AR4492" t="s">
        <v>1978</v>
      </c>
      <c r="AT4492" t="s">
        <v>1988</v>
      </c>
    </row>
    <row r="4493" spans="1:46" x14ac:dyDescent="0.25">
      <c r="A4493" t="e">
        <f>_xlfn.XLOOKUP(I4493,UTILIZADAS[Contacto1],UTILIZADAS[Source.Name],,0)</f>
        <v>#N/A</v>
      </c>
      <c r="B4493" s="18">
        <f>VLOOKUP(J4493,Ref!A:C,3,0)</f>
        <v>1</v>
      </c>
      <c r="C4493" s="18">
        <f>VLOOKUP(J4493,Ref!A:D,4,0)</f>
        <v>1</v>
      </c>
      <c r="D4493" s="18" t="str">
        <f t="shared" si="210"/>
        <v>19/may</v>
      </c>
      <c r="E4493" s="18">
        <f t="shared" si="211"/>
        <v>3</v>
      </c>
      <c r="F4493" s="18">
        <v>1</v>
      </c>
      <c r="G4493" s="18">
        <f t="shared" si="212"/>
        <v>1</v>
      </c>
      <c r="H4493" s="3">
        <v>46161.727129629631</v>
      </c>
      <c r="I4493">
        <v>69105409</v>
      </c>
      <c r="J4493">
        <v>6002</v>
      </c>
      <c r="K4493" t="s">
        <v>1983</v>
      </c>
      <c r="L4493" t="s">
        <v>1897</v>
      </c>
      <c r="M4493" t="s">
        <v>1970</v>
      </c>
      <c r="P4493">
        <v>998</v>
      </c>
      <c r="Q4493">
        <v>0</v>
      </c>
      <c r="S4493">
        <v>69105409</v>
      </c>
      <c r="AF4493" t="s">
        <v>1976</v>
      </c>
      <c r="AG4493" t="s">
        <v>1972</v>
      </c>
      <c r="AK4493" t="s">
        <v>6249</v>
      </c>
      <c r="AL4493">
        <v>0</v>
      </c>
      <c r="AM4493" t="s">
        <v>1979</v>
      </c>
      <c r="AN4493" t="s">
        <v>1987</v>
      </c>
      <c r="AO4493">
        <v>0</v>
      </c>
      <c r="AQ4493">
        <v>2257571</v>
      </c>
      <c r="AR4493" t="s">
        <v>1978</v>
      </c>
      <c r="AT4493" t="s">
        <v>1888</v>
      </c>
    </row>
    <row r="4494" spans="1:46" x14ac:dyDescent="0.25">
      <c r="A4494" t="str">
        <f>_xlfn.XLOOKUP(I4494,UTILIZADAS[Contacto1],UTILIZADAS[Source.Name],,0)</f>
        <v>Cobros Mayo</v>
      </c>
      <c r="B4494" s="18">
        <f>VLOOKUP(J4494,Ref!A:C,3,0)</f>
        <v>0</v>
      </c>
      <c r="C4494" s="18">
        <f>VLOOKUP(J4494,Ref!A:D,4,0)</f>
        <v>0</v>
      </c>
      <c r="D4494" s="18" t="str">
        <f t="shared" si="210"/>
        <v>13/may</v>
      </c>
      <c r="E4494" s="18">
        <f t="shared" si="211"/>
        <v>2</v>
      </c>
      <c r="F4494" s="18">
        <v>1</v>
      </c>
      <c r="G4494" s="18">
        <f t="shared" si="212"/>
        <v>0</v>
      </c>
      <c r="H4494" s="3">
        <v>46155.411979166667</v>
      </c>
      <c r="I4494">
        <v>69106337</v>
      </c>
      <c r="J4494" t="s">
        <v>2023</v>
      </c>
      <c r="K4494" t="s">
        <v>1968</v>
      </c>
      <c r="L4494" t="s">
        <v>1969</v>
      </c>
      <c r="M4494" t="s">
        <v>1970</v>
      </c>
      <c r="O4494">
        <v>361051250000</v>
      </c>
      <c r="P4494">
        <v>16018</v>
      </c>
      <c r="Q4494">
        <v>-4</v>
      </c>
      <c r="R4494">
        <v>1</v>
      </c>
      <c r="S4494">
        <v>69106337</v>
      </c>
      <c r="U4494" t="s">
        <v>6250</v>
      </c>
      <c r="W4494" t="s">
        <v>5572</v>
      </c>
      <c r="X4494">
        <v>361051250000</v>
      </c>
      <c r="Y4494" t="s">
        <v>65</v>
      </c>
      <c r="Z4494" t="s">
        <v>66</v>
      </c>
      <c r="AF4494" t="s">
        <v>1976</v>
      </c>
      <c r="AG4494" t="s">
        <v>1972</v>
      </c>
      <c r="AL4494">
        <v>0</v>
      </c>
      <c r="AN4494" t="s">
        <v>1974</v>
      </c>
      <c r="AO4494">
        <v>0</v>
      </c>
      <c r="AQ4494">
        <v>2258595</v>
      </c>
      <c r="AR4494" t="s">
        <v>4605</v>
      </c>
      <c r="AS4494" t="s">
        <v>5883</v>
      </c>
      <c r="AT4494" t="s">
        <v>2024</v>
      </c>
    </row>
    <row r="4495" spans="1:46" x14ac:dyDescent="0.25">
      <c r="A4495" t="str">
        <f>_xlfn.XLOOKUP(I4495,UTILIZADAS[Contacto1],UTILIZADAS[Source.Name],,0)</f>
        <v>Cobros Mayo</v>
      </c>
      <c r="B4495" s="18">
        <f>VLOOKUP(J4495,Ref!A:C,3,0)</f>
        <v>1</v>
      </c>
      <c r="C4495" s="18">
        <f>VLOOKUP(J4495,Ref!A:D,4,0)</f>
        <v>0</v>
      </c>
      <c r="D4495" s="18" t="str">
        <f t="shared" si="210"/>
        <v>13/may</v>
      </c>
      <c r="E4495" s="18">
        <f t="shared" si="211"/>
        <v>2</v>
      </c>
      <c r="F4495" s="18">
        <v>1</v>
      </c>
      <c r="G4495" s="18">
        <f t="shared" si="212"/>
        <v>1</v>
      </c>
      <c r="H4495" s="3">
        <v>46155.482974537037</v>
      </c>
      <c r="I4495">
        <v>69106337</v>
      </c>
      <c r="J4495">
        <v>6000</v>
      </c>
      <c r="K4495" t="s">
        <v>1983</v>
      </c>
      <c r="L4495" t="s">
        <v>1897</v>
      </c>
      <c r="M4495" t="s">
        <v>1970</v>
      </c>
      <c r="O4495">
        <v>361051250000</v>
      </c>
      <c r="P4495">
        <v>16018</v>
      </c>
      <c r="Q4495">
        <v>-4</v>
      </c>
      <c r="R4495">
        <v>1</v>
      </c>
      <c r="S4495">
        <v>69106337</v>
      </c>
      <c r="U4495" t="s">
        <v>6250</v>
      </c>
      <c r="W4495" t="s">
        <v>5572</v>
      </c>
      <c r="X4495">
        <v>361051250000</v>
      </c>
      <c r="Y4495" t="s">
        <v>65</v>
      </c>
      <c r="Z4495" t="s">
        <v>66</v>
      </c>
      <c r="AF4495" t="s">
        <v>1976</v>
      </c>
      <c r="AG4495" t="s">
        <v>1972</v>
      </c>
      <c r="AL4495">
        <v>116</v>
      </c>
      <c r="AM4495" t="s">
        <v>1979</v>
      </c>
      <c r="AN4495" t="s">
        <v>1987</v>
      </c>
      <c r="AO4495">
        <v>0</v>
      </c>
      <c r="AQ4495">
        <v>2258595</v>
      </c>
      <c r="AR4495" t="s">
        <v>4605</v>
      </c>
      <c r="AS4495" t="s">
        <v>5883</v>
      </c>
      <c r="AT4495" t="s">
        <v>1895</v>
      </c>
    </row>
    <row r="4496" spans="1:46" x14ac:dyDescent="0.25">
      <c r="A4496" t="str">
        <f>_xlfn.XLOOKUP(I4496,UTILIZADAS[Contacto1],UTILIZADAS[Source.Name],,0)</f>
        <v>Cobros Abril Canal Fijo</v>
      </c>
      <c r="B4496" s="18">
        <f>VLOOKUP(J4496,Ref!A:C,3,0)</f>
        <v>0</v>
      </c>
      <c r="C4496" s="18">
        <f>VLOOKUP(J4496,Ref!A:D,4,0)</f>
        <v>0</v>
      </c>
      <c r="D4496" s="18" t="str">
        <f t="shared" si="210"/>
        <v>04/may</v>
      </c>
      <c r="E4496" s="18">
        <f t="shared" si="211"/>
        <v>6</v>
      </c>
      <c r="F4496" s="18">
        <v>1</v>
      </c>
      <c r="G4496" s="18">
        <f t="shared" si="212"/>
        <v>0</v>
      </c>
      <c r="H4496" s="3">
        <v>46146.5390625</v>
      </c>
      <c r="I4496">
        <v>69112797</v>
      </c>
      <c r="J4496" t="s">
        <v>2021</v>
      </c>
      <c r="K4496" t="s">
        <v>1968</v>
      </c>
      <c r="L4496" t="s">
        <v>1969</v>
      </c>
      <c r="M4496" t="s">
        <v>1970</v>
      </c>
      <c r="O4496">
        <v>356346790000</v>
      </c>
      <c r="P4496">
        <v>16017</v>
      </c>
      <c r="Q4496">
        <v>-4</v>
      </c>
      <c r="R4496">
        <v>1</v>
      </c>
      <c r="S4496">
        <v>69112797</v>
      </c>
      <c r="U4496" t="s">
        <v>585</v>
      </c>
      <c r="W4496" t="s">
        <v>586</v>
      </c>
      <c r="X4496" t="s">
        <v>2551</v>
      </c>
      <c r="Y4496" t="s">
        <v>65</v>
      </c>
      <c r="Z4496">
        <v>356346790000</v>
      </c>
      <c r="AG4496" t="s">
        <v>1972</v>
      </c>
      <c r="AI4496" t="s">
        <v>3586</v>
      </c>
      <c r="AL4496">
        <v>5</v>
      </c>
      <c r="AN4496" t="s">
        <v>1974</v>
      </c>
      <c r="AO4496">
        <v>0</v>
      </c>
      <c r="AQ4496">
        <v>2252677</v>
      </c>
      <c r="AR4496" t="s">
        <v>2241</v>
      </c>
      <c r="AS4496" t="s">
        <v>4163</v>
      </c>
      <c r="AT4496" t="s">
        <v>2022</v>
      </c>
    </row>
    <row r="4497" spans="1:46" x14ac:dyDescent="0.25">
      <c r="A4497" t="str">
        <f>_xlfn.XLOOKUP(I4497,UTILIZADAS[Contacto1],UTILIZADAS[Source.Name],,0)</f>
        <v>Cobros Abril Canal Fijo</v>
      </c>
      <c r="B4497" s="18">
        <f>VLOOKUP(J4497,Ref!A:C,3,0)</f>
        <v>0</v>
      </c>
      <c r="C4497" s="18">
        <f>VLOOKUP(J4497,Ref!A:D,4,0)</f>
        <v>0</v>
      </c>
      <c r="D4497" s="18" t="str">
        <f t="shared" si="210"/>
        <v>06/may</v>
      </c>
      <c r="E4497" s="18">
        <f t="shared" si="211"/>
        <v>6</v>
      </c>
      <c r="F4497" s="18">
        <v>1</v>
      </c>
      <c r="G4497" s="18">
        <f t="shared" si="212"/>
        <v>0</v>
      </c>
      <c r="H4497" s="3">
        <v>46148.536574074074</v>
      </c>
      <c r="I4497">
        <v>69112797</v>
      </c>
      <c r="J4497" t="s">
        <v>2021</v>
      </c>
      <c r="K4497" t="s">
        <v>1968</v>
      </c>
      <c r="L4497" t="s">
        <v>1969</v>
      </c>
      <c r="M4497" t="s">
        <v>1970</v>
      </c>
      <c r="O4497">
        <v>356346790000</v>
      </c>
      <c r="P4497">
        <v>16017</v>
      </c>
      <c r="Q4497">
        <v>-4</v>
      </c>
      <c r="R4497">
        <v>1</v>
      </c>
      <c r="S4497">
        <v>69112797</v>
      </c>
      <c r="U4497" t="s">
        <v>585</v>
      </c>
      <c r="W4497" t="s">
        <v>586</v>
      </c>
      <c r="X4497" t="s">
        <v>2551</v>
      </c>
      <c r="Y4497" t="s">
        <v>65</v>
      </c>
      <c r="Z4497">
        <v>356346790000</v>
      </c>
      <c r="AG4497" t="s">
        <v>1972</v>
      </c>
      <c r="AI4497" t="s">
        <v>3586</v>
      </c>
      <c r="AL4497">
        <v>5</v>
      </c>
      <c r="AN4497" t="s">
        <v>1974</v>
      </c>
      <c r="AO4497">
        <v>0</v>
      </c>
      <c r="AQ4497">
        <v>2252677</v>
      </c>
      <c r="AR4497" t="s">
        <v>2241</v>
      </c>
      <c r="AS4497" t="s">
        <v>4163</v>
      </c>
      <c r="AT4497" t="s">
        <v>2022</v>
      </c>
    </row>
    <row r="4498" spans="1:46" x14ac:dyDescent="0.25">
      <c r="A4498" t="str">
        <f>_xlfn.XLOOKUP(I4498,UTILIZADAS[Contacto1],UTILIZADAS[Source.Name],,0)</f>
        <v>Cobros Abril Canal Fijo</v>
      </c>
      <c r="B4498" s="18">
        <f>VLOOKUP(J4498,Ref!A:C,3,0)</f>
        <v>0</v>
      </c>
      <c r="C4498" s="18">
        <f>VLOOKUP(J4498,Ref!A:D,4,0)</f>
        <v>0</v>
      </c>
      <c r="D4498" s="18" t="str">
        <f t="shared" si="210"/>
        <v>07/may</v>
      </c>
      <c r="E4498" s="18">
        <f t="shared" si="211"/>
        <v>6</v>
      </c>
      <c r="F4498" s="18">
        <v>1</v>
      </c>
      <c r="G4498" s="18">
        <f t="shared" si="212"/>
        <v>0</v>
      </c>
      <c r="H4498" s="3">
        <v>46149.735300925924</v>
      </c>
      <c r="I4498">
        <v>69112797</v>
      </c>
      <c r="J4498" t="s">
        <v>2021</v>
      </c>
      <c r="K4498" t="s">
        <v>1968</v>
      </c>
      <c r="L4498" t="s">
        <v>1969</v>
      </c>
      <c r="M4498" t="s">
        <v>1970</v>
      </c>
      <c r="O4498">
        <v>356346790000</v>
      </c>
      <c r="P4498">
        <v>16017</v>
      </c>
      <c r="Q4498">
        <v>-4</v>
      </c>
      <c r="R4498">
        <v>1</v>
      </c>
      <c r="S4498">
        <v>69112797</v>
      </c>
      <c r="U4498" t="s">
        <v>585</v>
      </c>
      <c r="W4498" t="s">
        <v>586</v>
      </c>
      <c r="X4498" t="s">
        <v>2551</v>
      </c>
      <c r="Y4498" t="s">
        <v>65</v>
      </c>
      <c r="Z4498">
        <v>356346790000</v>
      </c>
      <c r="AG4498" t="s">
        <v>1972</v>
      </c>
      <c r="AI4498" t="s">
        <v>3586</v>
      </c>
      <c r="AL4498">
        <v>5</v>
      </c>
      <c r="AN4498" t="s">
        <v>1974</v>
      </c>
      <c r="AO4498">
        <v>0</v>
      </c>
      <c r="AQ4498">
        <v>2252677</v>
      </c>
      <c r="AR4498" t="s">
        <v>2241</v>
      </c>
      <c r="AS4498" t="s">
        <v>4163</v>
      </c>
      <c r="AT4498" t="s">
        <v>2022</v>
      </c>
    </row>
    <row r="4499" spans="1:46" x14ac:dyDescent="0.25">
      <c r="A4499" t="str">
        <f>_xlfn.XLOOKUP(I4499,UTILIZADAS[Contacto1],UTILIZADAS[Source.Name],,0)</f>
        <v>Cobros Abril Canal Fijo</v>
      </c>
      <c r="B4499" s="18">
        <f>VLOOKUP(J4499,Ref!A:C,3,0)</f>
        <v>0</v>
      </c>
      <c r="C4499" s="18">
        <f>VLOOKUP(J4499,Ref!A:D,4,0)</f>
        <v>0</v>
      </c>
      <c r="D4499" s="18" t="str">
        <f t="shared" si="210"/>
        <v>08/may</v>
      </c>
      <c r="E4499" s="18">
        <f t="shared" si="211"/>
        <v>6</v>
      </c>
      <c r="F4499" s="18">
        <v>1</v>
      </c>
      <c r="G4499" s="18">
        <f t="shared" si="212"/>
        <v>0</v>
      </c>
      <c r="H4499" s="3">
        <v>46150.750069444446</v>
      </c>
      <c r="I4499">
        <v>69112797</v>
      </c>
      <c r="J4499" t="s">
        <v>2021</v>
      </c>
      <c r="K4499" t="s">
        <v>1968</v>
      </c>
      <c r="L4499" t="s">
        <v>1969</v>
      </c>
      <c r="M4499" t="s">
        <v>1970</v>
      </c>
      <c r="O4499">
        <v>356346790000</v>
      </c>
      <c r="P4499">
        <v>16017</v>
      </c>
      <c r="Q4499">
        <v>-4</v>
      </c>
      <c r="R4499">
        <v>1</v>
      </c>
      <c r="S4499">
        <v>69112797</v>
      </c>
      <c r="U4499" t="s">
        <v>585</v>
      </c>
      <c r="W4499" t="s">
        <v>586</v>
      </c>
      <c r="X4499" t="s">
        <v>2551</v>
      </c>
      <c r="Y4499" t="s">
        <v>65</v>
      </c>
      <c r="Z4499">
        <v>356346790000</v>
      </c>
      <c r="AG4499" t="s">
        <v>1972</v>
      </c>
      <c r="AI4499" t="s">
        <v>3586</v>
      </c>
      <c r="AL4499">
        <v>5</v>
      </c>
      <c r="AN4499" t="s">
        <v>1974</v>
      </c>
      <c r="AO4499">
        <v>0</v>
      </c>
      <c r="AQ4499">
        <v>2252677</v>
      </c>
      <c r="AR4499" t="s">
        <v>2241</v>
      </c>
      <c r="AS4499" t="s">
        <v>4163</v>
      </c>
      <c r="AT4499" t="s">
        <v>2022</v>
      </c>
    </row>
    <row r="4500" spans="1:46" x14ac:dyDescent="0.25">
      <c r="A4500" t="str">
        <f>_xlfn.XLOOKUP(I4500,UTILIZADAS[Contacto1],UTILIZADAS[Source.Name],,0)</f>
        <v>Cobros Abril Canal Fijo</v>
      </c>
      <c r="B4500" s="18">
        <f>VLOOKUP(J4500,Ref!A:C,3,0)</f>
        <v>0</v>
      </c>
      <c r="C4500" s="18">
        <f>VLOOKUP(J4500,Ref!A:D,4,0)</f>
        <v>0</v>
      </c>
      <c r="D4500" s="18" t="str">
        <f t="shared" si="210"/>
        <v>13/may</v>
      </c>
      <c r="E4500" s="18">
        <f t="shared" si="211"/>
        <v>6</v>
      </c>
      <c r="F4500" s="18">
        <v>1</v>
      </c>
      <c r="G4500" s="18">
        <f t="shared" si="212"/>
        <v>0</v>
      </c>
      <c r="H4500" s="3">
        <v>46155.412187499998</v>
      </c>
      <c r="I4500">
        <v>69112797</v>
      </c>
      <c r="J4500" t="s">
        <v>2021</v>
      </c>
      <c r="K4500" t="s">
        <v>1968</v>
      </c>
      <c r="L4500" t="s">
        <v>1969</v>
      </c>
      <c r="M4500" t="s">
        <v>1970</v>
      </c>
      <c r="O4500">
        <v>356346790000</v>
      </c>
      <c r="P4500">
        <v>16018</v>
      </c>
      <c r="Q4500">
        <v>-4</v>
      </c>
      <c r="R4500">
        <v>1</v>
      </c>
      <c r="S4500">
        <v>69112797</v>
      </c>
      <c r="U4500" t="s">
        <v>585</v>
      </c>
      <c r="W4500" t="s">
        <v>586</v>
      </c>
      <c r="X4500">
        <v>356346790000</v>
      </c>
      <c r="Y4500" t="s">
        <v>65</v>
      </c>
      <c r="Z4500" t="s">
        <v>597</v>
      </c>
      <c r="AF4500" t="s">
        <v>1976</v>
      </c>
      <c r="AG4500" t="s">
        <v>1972</v>
      </c>
      <c r="AL4500">
        <v>5</v>
      </c>
      <c r="AN4500" t="s">
        <v>1974</v>
      </c>
      <c r="AO4500">
        <v>0</v>
      </c>
      <c r="AQ4500">
        <v>2258596</v>
      </c>
      <c r="AR4500" t="s">
        <v>4605</v>
      </c>
      <c r="AS4500" t="s">
        <v>5883</v>
      </c>
      <c r="AT4500" t="s">
        <v>2022</v>
      </c>
    </row>
    <row r="4501" spans="1:46" x14ac:dyDescent="0.25">
      <c r="A4501" t="str">
        <f>_xlfn.XLOOKUP(I4501,UTILIZADAS[Contacto1],UTILIZADAS[Source.Name],,0)</f>
        <v>Cobros Abril Canal Fijo</v>
      </c>
      <c r="B4501" s="18">
        <f>VLOOKUP(J4501,Ref!A:C,3,0)</f>
        <v>1</v>
      </c>
      <c r="C4501" s="18">
        <f>VLOOKUP(J4501,Ref!A:D,4,0)</f>
        <v>0</v>
      </c>
      <c r="D4501" s="18" t="str">
        <f t="shared" si="210"/>
        <v>15/may</v>
      </c>
      <c r="E4501" s="18">
        <f t="shared" si="211"/>
        <v>6</v>
      </c>
      <c r="F4501" s="18">
        <v>1</v>
      </c>
      <c r="G4501" s="18">
        <f t="shared" si="212"/>
        <v>1</v>
      </c>
      <c r="H4501" s="3">
        <v>46157.470891203702</v>
      </c>
      <c r="I4501">
        <v>69112797</v>
      </c>
      <c r="J4501">
        <v>6000</v>
      </c>
      <c r="K4501" t="s">
        <v>1983</v>
      </c>
      <c r="L4501" t="s">
        <v>1897</v>
      </c>
      <c r="M4501" t="s">
        <v>1970</v>
      </c>
      <c r="O4501">
        <v>356346790000</v>
      </c>
      <c r="P4501">
        <v>16018</v>
      </c>
      <c r="Q4501">
        <v>-4</v>
      </c>
      <c r="R4501">
        <v>1</v>
      </c>
      <c r="S4501">
        <v>69112797</v>
      </c>
      <c r="U4501" t="s">
        <v>585</v>
      </c>
      <c r="W4501" t="s">
        <v>586</v>
      </c>
      <c r="X4501">
        <v>356346790000</v>
      </c>
      <c r="Y4501" t="s">
        <v>65</v>
      </c>
      <c r="Z4501" t="s">
        <v>597</v>
      </c>
      <c r="AF4501" t="s">
        <v>1976</v>
      </c>
      <c r="AG4501" t="s">
        <v>1972</v>
      </c>
      <c r="AL4501">
        <v>73</v>
      </c>
      <c r="AM4501" t="s">
        <v>1979</v>
      </c>
      <c r="AN4501" t="s">
        <v>1987</v>
      </c>
      <c r="AO4501">
        <v>0</v>
      </c>
      <c r="AQ4501">
        <v>2258596</v>
      </c>
      <c r="AR4501" t="s">
        <v>4605</v>
      </c>
      <c r="AS4501" t="s">
        <v>5883</v>
      </c>
      <c r="AT4501" t="s">
        <v>1895</v>
      </c>
    </row>
    <row r="4502" spans="1:46" x14ac:dyDescent="0.25">
      <c r="A4502" t="e">
        <f>_xlfn.XLOOKUP(I4502,UTILIZADAS[Contacto1],UTILIZADAS[Source.Name],,0)</f>
        <v>#N/A</v>
      </c>
      <c r="B4502" s="18">
        <f>VLOOKUP(J4502,Ref!A:C,3,0)</f>
        <v>0</v>
      </c>
      <c r="C4502" s="18">
        <f>VLOOKUP(J4502,Ref!A:D,4,0)</f>
        <v>0</v>
      </c>
      <c r="D4502" s="18" t="str">
        <f t="shared" si="210"/>
        <v>04/may</v>
      </c>
      <c r="E4502" s="18">
        <f t="shared" si="211"/>
        <v>1</v>
      </c>
      <c r="F4502" s="18">
        <v>1</v>
      </c>
      <c r="G4502" s="18">
        <f t="shared" si="212"/>
        <v>1</v>
      </c>
      <c r="H4502" s="3">
        <v>46146.733599537038</v>
      </c>
      <c r="I4502">
        <v>69113842</v>
      </c>
      <c r="J4502">
        <v>6004</v>
      </c>
      <c r="K4502" t="s">
        <v>1983</v>
      </c>
      <c r="L4502" t="s">
        <v>1897</v>
      </c>
      <c r="M4502" t="s">
        <v>1970</v>
      </c>
      <c r="P4502">
        <v>998</v>
      </c>
      <c r="Q4502">
        <v>0</v>
      </c>
      <c r="S4502">
        <v>69113842</v>
      </c>
      <c r="AF4502" t="s">
        <v>1976</v>
      </c>
      <c r="AG4502" t="s">
        <v>1972</v>
      </c>
      <c r="AL4502">
        <v>73</v>
      </c>
      <c r="AM4502" t="s">
        <v>1979</v>
      </c>
      <c r="AN4502" t="s">
        <v>1977</v>
      </c>
      <c r="AO4502">
        <v>0</v>
      </c>
      <c r="AQ4502">
        <v>2257493</v>
      </c>
      <c r="AR4502" t="s">
        <v>1978</v>
      </c>
      <c r="AT4502" t="s">
        <v>1984</v>
      </c>
    </row>
    <row r="4503" spans="1:46" x14ac:dyDescent="0.25">
      <c r="A4503" t="str">
        <f>_xlfn.XLOOKUP(I4503,UTILIZADAS[Contacto1],UTILIZADAS[Source.Name],,0)</f>
        <v>Cobros Abril Canal Fijo</v>
      </c>
      <c r="B4503" s="18">
        <f>VLOOKUP(J4503,Ref!A:C,3,0)</f>
        <v>0</v>
      </c>
      <c r="C4503" s="18">
        <f>VLOOKUP(J4503,Ref!A:D,4,0)</f>
        <v>0</v>
      </c>
      <c r="D4503" s="18" t="str">
        <f t="shared" si="210"/>
        <v>13/may</v>
      </c>
      <c r="E4503" s="18">
        <f t="shared" si="211"/>
        <v>3</v>
      </c>
      <c r="F4503" s="18">
        <v>1</v>
      </c>
      <c r="G4503" s="18">
        <f t="shared" si="212"/>
        <v>0</v>
      </c>
      <c r="H4503" s="3">
        <v>46155.412442129629</v>
      </c>
      <c r="I4503">
        <v>69114205</v>
      </c>
      <c r="J4503" t="s">
        <v>2021</v>
      </c>
      <c r="K4503" t="s">
        <v>1968</v>
      </c>
      <c r="L4503" t="s">
        <v>1969</v>
      </c>
      <c r="M4503" t="s">
        <v>1970</v>
      </c>
      <c r="O4503">
        <v>349245230000</v>
      </c>
      <c r="P4503">
        <v>16018</v>
      </c>
      <c r="Q4503">
        <v>-4</v>
      </c>
      <c r="R4503">
        <v>1</v>
      </c>
      <c r="S4503">
        <v>69114205</v>
      </c>
      <c r="U4503" t="s">
        <v>1387</v>
      </c>
      <c r="W4503" t="s">
        <v>1388</v>
      </c>
      <c r="X4503">
        <v>349245230000</v>
      </c>
      <c r="Y4503" t="s">
        <v>65</v>
      </c>
      <c r="Z4503" t="s">
        <v>66</v>
      </c>
      <c r="AF4503" t="s">
        <v>1976</v>
      </c>
      <c r="AG4503" t="s">
        <v>1972</v>
      </c>
      <c r="AL4503">
        <v>5</v>
      </c>
      <c r="AN4503" t="s">
        <v>1974</v>
      </c>
      <c r="AO4503">
        <v>0</v>
      </c>
      <c r="AQ4503">
        <v>2258597</v>
      </c>
      <c r="AR4503" t="s">
        <v>4605</v>
      </c>
      <c r="AS4503" t="s">
        <v>5883</v>
      </c>
      <c r="AT4503" t="s">
        <v>2022</v>
      </c>
    </row>
    <row r="4504" spans="1:46" x14ac:dyDescent="0.25">
      <c r="A4504" t="str">
        <f>_xlfn.XLOOKUP(I4504,UTILIZADAS[Contacto1],UTILIZADAS[Source.Name],,0)</f>
        <v>Cobros Abril Canal Fijo</v>
      </c>
      <c r="B4504" s="18">
        <f>VLOOKUP(J4504,Ref!A:C,3,0)</f>
        <v>0</v>
      </c>
      <c r="C4504" s="18">
        <f>VLOOKUP(J4504,Ref!A:D,4,0)</f>
        <v>0</v>
      </c>
      <c r="D4504" s="18" t="str">
        <f t="shared" si="210"/>
        <v>15/may</v>
      </c>
      <c r="E4504" s="18">
        <f t="shared" si="211"/>
        <v>3</v>
      </c>
      <c r="F4504" s="18">
        <v>1</v>
      </c>
      <c r="G4504" s="18">
        <f t="shared" si="212"/>
        <v>0</v>
      </c>
      <c r="H4504" s="3">
        <v>46157.47152777778</v>
      </c>
      <c r="I4504">
        <v>69114205</v>
      </c>
      <c r="J4504" t="s">
        <v>2021</v>
      </c>
      <c r="K4504" t="s">
        <v>1968</v>
      </c>
      <c r="L4504" t="s">
        <v>1969</v>
      </c>
      <c r="M4504" t="s">
        <v>1970</v>
      </c>
      <c r="O4504">
        <v>349245230000</v>
      </c>
      <c r="P4504">
        <v>16018</v>
      </c>
      <c r="Q4504">
        <v>-4</v>
      </c>
      <c r="R4504">
        <v>1</v>
      </c>
      <c r="S4504">
        <v>69114205</v>
      </c>
      <c r="U4504" t="s">
        <v>1387</v>
      </c>
      <c r="W4504" t="s">
        <v>1388</v>
      </c>
      <c r="X4504">
        <v>349245230000</v>
      </c>
      <c r="Y4504" t="s">
        <v>65</v>
      </c>
      <c r="Z4504" t="s">
        <v>66</v>
      </c>
      <c r="AF4504" t="s">
        <v>1976</v>
      </c>
      <c r="AG4504" t="s">
        <v>1972</v>
      </c>
      <c r="AL4504">
        <v>5</v>
      </c>
      <c r="AN4504" t="s">
        <v>1974</v>
      </c>
      <c r="AO4504">
        <v>0</v>
      </c>
      <c r="AQ4504">
        <v>2258597</v>
      </c>
      <c r="AR4504" t="s">
        <v>4605</v>
      </c>
      <c r="AS4504" t="s">
        <v>5883</v>
      </c>
      <c r="AT4504" t="s">
        <v>2022</v>
      </c>
    </row>
    <row r="4505" spans="1:46" x14ac:dyDescent="0.25">
      <c r="A4505" t="str">
        <f>_xlfn.XLOOKUP(I4505,UTILIZADAS[Contacto1],UTILIZADAS[Source.Name],,0)</f>
        <v>Cobros Abril Canal Fijo</v>
      </c>
      <c r="B4505" s="18">
        <f>VLOOKUP(J4505,Ref!A:C,3,0)</f>
        <v>1</v>
      </c>
      <c r="C4505" s="18">
        <f>VLOOKUP(J4505,Ref!A:D,4,0)</f>
        <v>1</v>
      </c>
      <c r="D4505" s="18" t="str">
        <f t="shared" si="210"/>
        <v>19/may</v>
      </c>
      <c r="E4505" s="18">
        <f t="shared" si="211"/>
        <v>3</v>
      </c>
      <c r="F4505" s="18">
        <v>1</v>
      </c>
      <c r="G4505" s="18">
        <f t="shared" si="212"/>
        <v>1</v>
      </c>
      <c r="H4505" s="3">
        <v>46161.45815972222</v>
      </c>
      <c r="I4505">
        <v>69114205</v>
      </c>
      <c r="J4505">
        <v>6003</v>
      </c>
      <c r="K4505" t="s">
        <v>1983</v>
      </c>
      <c r="L4505" t="s">
        <v>1897</v>
      </c>
      <c r="M4505" t="s">
        <v>1970</v>
      </c>
      <c r="O4505">
        <v>349245230000</v>
      </c>
      <c r="P4505">
        <v>16018</v>
      </c>
      <c r="Q4505">
        <v>-4</v>
      </c>
      <c r="R4505">
        <v>1</v>
      </c>
      <c r="S4505">
        <v>69114205</v>
      </c>
      <c r="U4505" t="s">
        <v>1387</v>
      </c>
      <c r="W4505" t="s">
        <v>1388</v>
      </c>
      <c r="X4505">
        <v>349245230000</v>
      </c>
      <c r="Y4505" t="s">
        <v>65</v>
      </c>
      <c r="Z4505" t="s">
        <v>66</v>
      </c>
      <c r="AF4505" t="s">
        <v>1976</v>
      </c>
      <c r="AG4505" t="s">
        <v>1972</v>
      </c>
      <c r="AL4505">
        <v>66</v>
      </c>
      <c r="AM4505" t="s">
        <v>1979</v>
      </c>
      <c r="AN4505" t="s">
        <v>1987</v>
      </c>
      <c r="AO4505">
        <v>0</v>
      </c>
      <c r="AQ4505">
        <v>2258597</v>
      </c>
      <c r="AR4505" t="s">
        <v>4605</v>
      </c>
      <c r="AS4505" t="s">
        <v>5883</v>
      </c>
      <c r="AT4505" t="s">
        <v>1892</v>
      </c>
    </row>
    <row r="4506" spans="1:46" x14ac:dyDescent="0.25">
      <c r="A4506" t="str">
        <f>_xlfn.XLOOKUP(I4506,UTILIZADAS[Contacto1],UTILIZADAS[Source.Name],,0)</f>
        <v>Cobros Mayo</v>
      </c>
      <c r="B4506" s="18">
        <f>VLOOKUP(J4506,Ref!A:C,3,0)</f>
        <v>0</v>
      </c>
      <c r="C4506" s="18">
        <f>VLOOKUP(J4506,Ref!A:D,4,0)</f>
        <v>0</v>
      </c>
      <c r="D4506" s="18" t="str">
        <f t="shared" si="210"/>
        <v>13/may</v>
      </c>
      <c r="E4506" s="18">
        <f t="shared" si="211"/>
        <v>3</v>
      </c>
      <c r="F4506" s="18">
        <v>1</v>
      </c>
      <c r="G4506" s="18">
        <f t="shared" si="212"/>
        <v>0</v>
      </c>
      <c r="H4506" s="3">
        <v>46155.413888888892</v>
      </c>
      <c r="I4506">
        <v>69125409</v>
      </c>
      <c r="J4506" t="s">
        <v>2023</v>
      </c>
      <c r="K4506" t="s">
        <v>1968</v>
      </c>
      <c r="L4506" t="s">
        <v>1969</v>
      </c>
      <c r="M4506" t="s">
        <v>1970</v>
      </c>
      <c r="O4506">
        <v>804071480000</v>
      </c>
      <c r="P4506">
        <v>16018</v>
      </c>
      <c r="Q4506">
        <v>-4</v>
      </c>
      <c r="R4506">
        <v>1</v>
      </c>
      <c r="S4506">
        <v>69125409</v>
      </c>
      <c r="U4506" t="s">
        <v>6251</v>
      </c>
      <c r="W4506" t="s">
        <v>5574</v>
      </c>
      <c r="X4506">
        <v>804071480000</v>
      </c>
      <c r="Y4506" t="s">
        <v>65</v>
      </c>
      <c r="Z4506" t="s">
        <v>66</v>
      </c>
      <c r="AF4506" t="s">
        <v>1976</v>
      </c>
      <c r="AG4506" t="s">
        <v>1972</v>
      </c>
      <c r="AL4506">
        <v>0</v>
      </c>
      <c r="AN4506" t="s">
        <v>1974</v>
      </c>
      <c r="AO4506">
        <v>0</v>
      </c>
      <c r="AQ4506">
        <v>2258598</v>
      </c>
      <c r="AR4506" t="s">
        <v>4605</v>
      </c>
      <c r="AS4506" t="s">
        <v>5883</v>
      </c>
      <c r="AT4506" t="s">
        <v>2024</v>
      </c>
    </row>
    <row r="4507" spans="1:46" x14ac:dyDescent="0.25">
      <c r="A4507" t="str">
        <f>_xlfn.XLOOKUP(I4507,UTILIZADAS[Contacto1],UTILIZADAS[Source.Name],,0)</f>
        <v>Cobros Mayo</v>
      </c>
      <c r="B4507" s="18">
        <f>VLOOKUP(J4507,Ref!A:C,3,0)</f>
        <v>0</v>
      </c>
      <c r="C4507" s="18">
        <f>VLOOKUP(J4507,Ref!A:D,4,0)</f>
        <v>0</v>
      </c>
      <c r="D4507" s="18" t="str">
        <f t="shared" si="210"/>
        <v>13/may</v>
      </c>
      <c r="E4507" s="18">
        <f t="shared" si="211"/>
        <v>3</v>
      </c>
      <c r="F4507" s="18">
        <v>1</v>
      </c>
      <c r="G4507" s="18">
        <f t="shared" si="212"/>
        <v>0</v>
      </c>
      <c r="H4507" s="3">
        <v>46155.48300925926</v>
      </c>
      <c r="I4507">
        <v>69125409</v>
      </c>
      <c r="J4507" t="s">
        <v>2021</v>
      </c>
      <c r="K4507" t="s">
        <v>1968</v>
      </c>
      <c r="L4507" t="s">
        <v>1969</v>
      </c>
      <c r="M4507" t="s">
        <v>1970</v>
      </c>
      <c r="O4507">
        <v>804071480000</v>
      </c>
      <c r="P4507">
        <v>16018</v>
      </c>
      <c r="Q4507">
        <v>-4</v>
      </c>
      <c r="R4507">
        <v>1</v>
      </c>
      <c r="S4507">
        <v>69125409</v>
      </c>
      <c r="U4507" t="s">
        <v>6251</v>
      </c>
      <c r="W4507" t="s">
        <v>5574</v>
      </c>
      <c r="X4507">
        <v>804071480000</v>
      </c>
      <c r="Y4507" t="s">
        <v>65</v>
      </c>
      <c r="Z4507" t="s">
        <v>66</v>
      </c>
      <c r="AF4507" t="s">
        <v>1976</v>
      </c>
      <c r="AG4507" t="s">
        <v>1972</v>
      </c>
      <c r="AL4507">
        <v>5</v>
      </c>
      <c r="AN4507" t="s">
        <v>1974</v>
      </c>
      <c r="AO4507">
        <v>0</v>
      </c>
      <c r="AQ4507">
        <v>2258598</v>
      </c>
      <c r="AR4507" t="s">
        <v>4605</v>
      </c>
      <c r="AS4507" t="s">
        <v>5883</v>
      </c>
      <c r="AT4507" t="s">
        <v>2022</v>
      </c>
    </row>
    <row r="4508" spans="1:46" x14ac:dyDescent="0.25">
      <c r="A4508" t="str">
        <f>_xlfn.XLOOKUP(I4508,UTILIZADAS[Contacto1],UTILIZADAS[Source.Name],,0)</f>
        <v>Cobros Mayo</v>
      </c>
      <c r="B4508" s="18">
        <f>VLOOKUP(J4508,Ref!A:C,3,0)</f>
        <v>1</v>
      </c>
      <c r="C4508" s="18">
        <f>VLOOKUP(J4508,Ref!A:D,4,0)</f>
        <v>1</v>
      </c>
      <c r="D4508" s="18" t="str">
        <f t="shared" si="210"/>
        <v>15/may</v>
      </c>
      <c r="E4508" s="18">
        <f t="shared" si="211"/>
        <v>3</v>
      </c>
      <c r="F4508" s="18">
        <v>1</v>
      </c>
      <c r="G4508" s="18">
        <f t="shared" si="212"/>
        <v>1</v>
      </c>
      <c r="H4508" s="3">
        <v>46157.472025462965</v>
      </c>
      <c r="I4508">
        <v>69125409</v>
      </c>
      <c r="J4508">
        <v>6003</v>
      </c>
      <c r="K4508" t="s">
        <v>1983</v>
      </c>
      <c r="L4508" t="s">
        <v>1897</v>
      </c>
      <c r="M4508" t="s">
        <v>1970</v>
      </c>
      <c r="O4508">
        <v>804071480000</v>
      </c>
      <c r="P4508">
        <v>16018</v>
      </c>
      <c r="Q4508">
        <v>-4</v>
      </c>
      <c r="R4508">
        <v>1</v>
      </c>
      <c r="S4508">
        <v>69125409</v>
      </c>
      <c r="U4508" t="s">
        <v>6251</v>
      </c>
      <c r="W4508" t="s">
        <v>5574</v>
      </c>
      <c r="X4508">
        <v>804071480000</v>
      </c>
      <c r="Y4508" t="s">
        <v>65</v>
      </c>
      <c r="Z4508" t="s">
        <v>66</v>
      </c>
      <c r="AF4508" t="s">
        <v>1976</v>
      </c>
      <c r="AG4508" t="s">
        <v>1972</v>
      </c>
      <c r="AL4508">
        <v>96</v>
      </c>
      <c r="AM4508" t="s">
        <v>1979</v>
      </c>
      <c r="AN4508" t="s">
        <v>1987</v>
      </c>
      <c r="AO4508">
        <v>0</v>
      </c>
      <c r="AQ4508">
        <v>2258598</v>
      </c>
      <c r="AR4508" t="s">
        <v>4605</v>
      </c>
      <c r="AS4508" t="s">
        <v>5883</v>
      </c>
      <c r="AT4508" t="s">
        <v>1892</v>
      </c>
    </row>
    <row r="4509" spans="1:46" x14ac:dyDescent="0.25">
      <c r="A4509" t="str">
        <f>_xlfn.XLOOKUP(I4509,UTILIZADAS[Contacto1],UTILIZADAS[Source.Name],,0)</f>
        <v>Cobros Abril Canal Fijo</v>
      </c>
      <c r="B4509" s="18">
        <f>VLOOKUP(J4509,Ref!A:C,3,0)</f>
        <v>1</v>
      </c>
      <c r="C4509" s="18">
        <f>VLOOKUP(J4509,Ref!A:D,4,0)</f>
        <v>1</v>
      </c>
      <c r="D4509" s="18" t="str">
        <f t="shared" si="210"/>
        <v>13/may</v>
      </c>
      <c r="E4509" s="18">
        <f t="shared" si="211"/>
        <v>1</v>
      </c>
      <c r="F4509" s="18">
        <v>1</v>
      </c>
      <c r="G4509" s="18">
        <f t="shared" si="212"/>
        <v>1</v>
      </c>
      <c r="H4509" s="3">
        <v>46155.413252314815</v>
      </c>
      <c r="I4509">
        <v>69143489</v>
      </c>
      <c r="J4509">
        <v>6007</v>
      </c>
      <c r="K4509" t="s">
        <v>1983</v>
      </c>
      <c r="L4509" t="s">
        <v>1897</v>
      </c>
      <c r="M4509" t="s">
        <v>1970</v>
      </c>
      <c r="O4509">
        <v>361004700000</v>
      </c>
      <c r="P4509">
        <v>16018</v>
      </c>
      <c r="Q4509">
        <v>-4</v>
      </c>
      <c r="R4509">
        <v>1</v>
      </c>
      <c r="S4509">
        <v>69143489</v>
      </c>
      <c r="U4509" t="s">
        <v>107</v>
      </c>
      <c r="W4509" t="s">
        <v>108</v>
      </c>
      <c r="X4509">
        <v>361004700000</v>
      </c>
      <c r="Y4509" t="s">
        <v>85</v>
      </c>
      <c r="Z4509" t="s">
        <v>66</v>
      </c>
      <c r="AF4509" t="s">
        <v>1976</v>
      </c>
      <c r="AG4509" t="s">
        <v>1972</v>
      </c>
      <c r="AL4509">
        <v>228</v>
      </c>
      <c r="AM4509" t="s">
        <v>1979</v>
      </c>
      <c r="AN4509" t="s">
        <v>1987</v>
      </c>
      <c r="AO4509">
        <v>0</v>
      </c>
      <c r="AQ4509">
        <v>2258599</v>
      </c>
      <c r="AR4509" t="s">
        <v>4605</v>
      </c>
      <c r="AS4509" t="s">
        <v>5883</v>
      </c>
      <c r="AT4509" t="s">
        <v>1898</v>
      </c>
    </row>
    <row r="4510" spans="1:46" x14ac:dyDescent="0.25">
      <c r="A4510" t="str">
        <f>_xlfn.XLOOKUP(I4510,UTILIZADAS[Contacto1],UTILIZADAS[Source.Name],,0)</f>
        <v>Cobros Mayo</v>
      </c>
      <c r="B4510" s="18">
        <f>VLOOKUP(J4510,Ref!A:C,3,0)</f>
        <v>0</v>
      </c>
      <c r="C4510" s="18">
        <f>VLOOKUP(J4510,Ref!A:D,4,0)</f>
        <v>0</v>
      </c>
      <c r="D4510" s="18" t="str">
        <f t="shared" si="210"/>
        <v>13/may</v>
      </c>
      <c r="E4510" s="18">
        <f t="shared" si="211"/>
        <v>3</v>
      </c>
      <c r="F4510" s="18">
        <v>1</v>
      </c>
      <c r="G4510" s="18">
        <f t="shared" si="212"/>
        <v>0</v>
      </c>
      <c r="H4510" s="3">
        <v>46155.413923611108</v>
      </c>
      <c r="I4510">
        <v>69156333</v>
      </c>
      <c r="J4510" t="s">
        <v>1967</v>
      </c>
      <c r="K4510" t="s">
        <v>1968</v>
      </c>
      <c r="L4510" t="s">
        <v>1969</v>
      </c>
      <c r="M4510" t="s">
        <v>1970</v>
      </c>
      <c r="O4510">
        <v>209100520000</v>
      </c>
      <c r="P4510">
        <v>16018</v>
      </c>
      <c r="Q4510">
        <v>-4</v>
      </c>
      <c r="R4510">
        <v>1</v>
      </c>
      <c r="S4510">
        <v>69156333</v>
      </c>
      <c r="U4510" t="s">
        <v>2350</v>
      </c>
      <c r="W4510" t="s">
        <v>3908</v>
      </c>
      <c r="X4510">
        <v>209100520000</v>
      </c>
      <c r="Y4510" t="s">
        <v>65</v>
      </c>
      <c r="Z4510" t="s">
        <v>66</v>
      </c>
      <c r="AF4510" t="s">
        <v>1976</v>
      </c>
      <c r="AG4510" t="s">
        <v>1972</v>
      </c>
      <c r="AL4510">
        <v>0</v>
      </c>
      <c r="AN4510" t="s">
        <v>1974</v>
      </c>
      <c r="AO4510">
        <v>0</v>
      </c>
      <c r="AQ4510">
        <v>2258600</v>
      </c>
      <c r="AR4510" t="s">
        <v>4605</v>
      </c>
      <c r="AS4510" t="s">
        <v>5883</v>
      </c>
      <c r="AT4510" t="s">
        <v>1975</v>
      </c>
    </row>
    <row r="4511" spans="1:46" x14ac:dyDescent="0.25">
      <c r="A4511" t="str">
        <f>_xlfn.XLOOKUP(I4511,UTILIZADAS[Contacto1],UTILIZADAS[Source.Name],,0)</f>
        <v>Cobros Mayo</v>
      </c>
      <c r="B4511" s="18">
        <f>VLOOKUP(J4511,Ref!A:C,3,0)</f>
        <v>0</v>
      </c>
      <c r="C4511" s="18">
        <f>VLOOKUP(J4511,Ref!A:D,4,0)</f>
        <v>0</v>
      </c>
      <c r="D4511" s="18" t="str">
        <f t="shared" si="210"/>
        <v>15/may</v>
      </c>
      <c r="E4511" s="18">
        <f t="shared" si="211"/>
        <v>3</v>
      </c>
      <c r="F4511" s="18">
        <v>1</v>
      </c>
      <c r="G4511" s="18">
        <f t="shared" si="212"/>
        <v>0</v>
      </c>
      <c r="H4511" s="3">
        <v>46157.472870370373</v>
      </c>
      <c r="I4511">
        <v>69156333</v>
      </c>
      <c r="J4511" t="s">
        <v>2023</v>
      </c>
      <c r="K4511" t="s">
        <v>1968</v>
      </c>
      <c r="L4511" t="s">
        <v>1969</v>
      </c>
      <c r="M4511" t="s">
        <v>1970</v>
      </c>
      <c r="O4511">
        <v>209100520000</v>
      </c>
      <c r="P4511">
        <v>16018</v>
      </c>
      <c r="Q4511">
        <v>-4</v>
      </c>
      <c r="R4511">
        <v>1</v>
      </c>
      <c r="S4511">
        <v>69156333</v>
      </c>
      <c r="U4511" t="s">
        <v>2350</v>
      </c>
      <c r="W4511" t="s">
        <v>3908</v>
      </c>
      <c r="X4511">
        <v>209100520000</v>
      </c>
      <c r="Y4511" t="s">
        <v>65</v>
      </c>
      <c r="Z4511" t="s">
        <v>66</v>
      </c>
      <c r="AF4511" t="s">
        <v>1976</v>
      </c>
      <c r="AG4511" t="s">
        <v>1972</v>
      </c>
      <c r="AL4511">
        <v>0</v>
      </c>
      <c r="AN4511" t="s">
        <v>1974</v>
      </c>
      <c r="AO4511">
        <v>0</v>
      </c>
      <c r="AQ4511">
        <v>2258600</v>
      </c>
      <c r="AR4511" t="s">
        <v>4605</v>
      </c>
      <c r="AS4511" t="s">
        <v>5883</v>
      </c>
      <c r="AT4511" t="s">
        <v>2024</v>
      </c>
    </row>
    <row r="4512" spans="1:46" x14ac:dyDescent="0.25">
      <c r="A4512" t="str">
        <f>_xlfn.XLOOKUP(I4512,UTILIZADAS[Contacto1],UTILIZADAS[Source.Name],,0)</f>
        <v>Cobros Mayo</v>
      </c>
      <c r="B4512" s="18">
        <f>VLOOKUP(J4512,Ref!A:C,3,0)</f>
        <v>1</v>
      </c>
      <c r="C4512" s="18">
        <f>VLOOKUP(J4512,Ref!A:D,4,0)</f>
        <v>1</v>
      </c>
      <c r="D4512" s="18" t="str">
        <f t="shared" si="210"/>
        <v>15/may</v>
      </c>
      <c r="E4512" s="18">
        <f t="shared" si="211"/>
        <v>3</v>
      </c>
      <c r="F4512" s="18">
        <v>1</v>
      </c>
      <c r="G4512" s="18">
        <f t="shared" si="212"/>
        <v>1</v>
      </c>
      <c r="H4512" s="3">
        <v>46157.525243055556</v>
      </c>
      <c r="I4512">
        <v>69156333</v>
      </c>
      <c r="J4512">
        <v>6003</v>
      </c>
      <c r="K4512" t="s">
        <v>1983</v>
      </c>
      <c r="L4512" t="s">
        <v>1897</v>
      </c>
      <c r="M4512" t="s">
        <v>1970</v>
      </c>
      <c r="O4512">
        <v>209100520000</v>
      </c>
      <c r="P4512">
        <v>16018</v>
      </c>
      <c r="Q4512">
        <v>-4</v>
      </c>
      <c r="R4512">
        <v>1</v>
      </c>
      <c r="S4512">
        <v>69156333</v>
      </c>
      <c r="U4512" t="s">
        <v>2350</v>
      </c>
      <c r="W4512" t="s">
        <v>3908</v>
      </c>
      <c r="X4512">
        <v>209100520000</v>
      </c>
      <c r="Y4512" t="s">
        <v>65</v>
      </c>
      <c r="Z4512" t="s">
        <v>66</v>
      </c>
      <c r="AF4512" t="s">
        <v>1976</v>
      </c>
      <c r="AG4512" t="s">
        <v>1972</v>
      </c>
      <c r="AL4512">
        <v>98</v>
      </c>
      <c r="AM4512" t="s">
        <v>1979</v>
      </c>
      <c r="AN4512" t="s">
        <v>1987</v>
      </c>
      <c r="AO4512">
        <v>0</v>
      </c>
      <c r="AQ4512">
        <v>2258600</v>
      </c>
      <c r="AR4512" t="s">
        <v>4605</v>
      </c>
      <c r="AS4512" t="s">
        <v>5883</v>
      </c>
      <c r="AT4512" t="s">
        <v>1892</v>
      </c>
    </row>
    <row r="4513" spans="1:46" x14ac:dyDescent="0.25">
      <c r="A4513" t="e">
        <f>_xlfn.XLOOKUP(I4513,UTILIZADAS[Contacto1],UTILIZADAS[Source.Name],,0)</f>
        <v>#N/A</v>
      </c>
      <c r="B4513" s="18">
        <f>VLOOKUP(J4513,Ref!A:C,3,0)</f>
        <v>0</v>
      </c>
      <c r="C4513" s="18">
        <f>VLOOKUP(J4513,Ref!A:D,4,0)</f>
        <v>0</v>
      </c>
      <c r="D4513" s="18" t="str">
        <f t="shared" si="210"/>
        <v>08/may</v>
      </c>
      <c r="E4513" s="18">
        <f t="shared" si="211"/>
        <v>1</v>
      </c>
      <c r="F4513" s="18">
        <v>1</v>
      </c>
      <c r="G4513" s="18">
        <f t="shared" si="212"/>
        <v>1</v>
      </c>
      <c r="H4513" s="3">
        <v>46150.724664351852</v>
      </c>
      <c r="I4513">
        <v>69165201</v>
      </c>
      <c r="J4513">
        <v>6004</v>
      </c>
      <c r="K4513" t="s">
        <v>1983</v>
      </c>
      <c r="L4513" t="s">
        <v>1897</v>
      </c>
      <c r="M4513" t="s">
        <v>1970</v>
      </c>
      <c r="O4513">
        <v>361003810000</v>
      </c>
      <c r="P4513">
        <v>16016</v>
      </c>
      <c r="Q4513">
        <v>-4</v>
      </c>
      <c r="R4513">
        <v>1</v>
      </c>
      <c r="S4513">
        <v>69165201</v>
      </c>
      <c r="U4513" t="s">
        <v>6252</v>
      </c>
      <c r="W4513" t="s">
        <v>5836</v>
      </c>
      <c r="X4513">
        <v>361003810000</v>
      </c>
      <c r="Y4513" t="s">
        <v>65</v>
      </c>
      <c r="Z4513" t="s">
        <v>66</v>
      </c>
      <c r="AF4513" t="s">
        <v>1976</v>
      </c>
      <c r="AG4513" t="s">
        <v>1972</v>
      </c>
      <c r="AL4513">
        <v>85</v>
      </c>
      <c r="AM4513" t="s">
        <v>1979</v>
      </c>
      <c r="AN4513" t="s">
        <v>1977</v>
      </c>
      <c r="AO4513">
        <v>0</v>
      </c>
      <c r="AQ4513">
        <v>2198751</v>
      </c>
      <c r="AR4513" t="s">
        <v>2020</v>
      </c>
      <c r="AS4513" t="s">
        <v>2020</v>
      </c>
      <c r="AT4513" t="s">
        <v>1984</v>
      </c>
    </row>
    <row r="4514" spans="1:46" x14ac:dyDescent="0.25">
      <c r="A4514" t="str">
        <f>_xlfn.XLOOKUP(I4514,UTILIZADAS[Contacto1],UTILIZADAS[Source.Name],,0)</f>
        <v>Cobros Mayo</v>
      </c>
      <c r="B4514" s="18">
        <f>VLOOKUP(J4514,Ref!A:C,3,0)</f>
        <v>1</v>
      </c>
      <c r="C4514" s="18">
        <f>VLOOKUP(J4514,Ref!A:D,4,0)</f>
        <v>1</v>
      </c>
      <c r="D4514" s="18" t="str">
        <f t="shared" si="210"/>
        <v>13/may</v>
      </c>
      <c r="E4514" s="18">
        <f t="shared" si="211"/>
        <v>1</v>
      </c>
      <c r="F4514" s="18">
        <v>1</v>
      </c>
      <c r="G4514" s="18">
        <f t="shared" si="212"/>
        <v>1</v>
      </c>
      <c r="H4514" s="3">
        <v>46155.416597222225</v>
      </c>
      <c r="I4514">
        <v>69185227</v>
      </c>
      <c r="J4514">
        <v>6003</v>
      </c>
      <c r="K4514" t="s">
        <v>1983</v>
      </c>
      <c r="L4514" t="s">
        <v>1897</v>
      </c>
      <c r="M4514" t="s">
        <v>1970</v>
      </c>
      <c r="O4514">
        <v>363005140000</v>
      </c>
      <c r="P4514">
        <v>16018</v>
      </c>
      <c r="Q4514">
        <v>-4</v>
      </c>
      <c r="R4514">
        <v>1</v>
      </c>
      <c r="S4514">
        <v>69185227</v>
      </c>
      <c r="U4514" t="s">
        <v>5575</v>
      </c>
      <c r="W4514" t="s">
        <v>5576</v>
      </c>
      <c r="X4514">
        <v>363005140000</v>
      </c>
      <c r="Y4514" t="s">
        <v>65</v>
      </c>
      <c r="Z4514" t="s">
        <v>4619</v>
      </c>
      <c r="AF4514" t="s">
        <v>1976</v>
      </c>
      <c r="AG4514" t="s">
        <v>1972</v>
      </c>
      <c r="AL4514">
        <v>262</v>
      </c>
      <c r="AM4514" t="s">
        <v>1979</v>
      </c>
      <c r="AN4514" t="s">
        <v>1987</v>
      </c>
      <c r="AO4514">
        <v>0</v>
      </c>
      <c r="AQ4514">
        <v>2258601</v>
      </c>
      <c r="AR4514" t="s">
        <v>4605</v>
      </c>
      <c r="AS4514" t="s">
        <v>5883</v>
      </c>
      <c r="AT4514" t="s">
        <v>1892</v>
      </c>
    </row>
    <row r="4515" spans="1:46" x14ac:dyDescent="0.25">
      <c r="A4515" t="str">
        <f>_xlfn.XLOOKUP(I4515,UTILIZADAS[Contacto1],UTILIZADAS[Source.Name],,0)</f>
        <v>Cobros Mayo</v>
      </c>
      <c r="B4515" s="18">
        <f>VLOOKUP(J4515,Ref!A:C,3,0)</f>
        <v>0</v>
      </c>
      <c r="C4515" s="18">
        <f>VLOOKUP(J4515,Ref!A:D,4,0)</f>
        <v>0</v>
      </c>
      <c r="D4515" s="18" t="str">
        <f t="shared" si="210"/>
        <v>13/may</v>
      </c>
      <c r="E4515" s="18">
        <f t="shared" si="211"/>
        <v>4</v>
      </c>
      <c r="F4515" s="18">
        <v>1</v>
      </c>
      <c r="G4515" s="18">
        <f t="shared" si="212"/>
        <v>0</v>
      </c>
      <c r="H4515" s="3">
        <v>46155.416608796295</v>
      </c>
      <c r="I4515">
        <v>69193984</v>
      </c>
      <c r="J4515" t="s">
        <v>2021</v>
      </c>
      <c r="K4515" t="s">
        <v>1968</v>
      </c>
      <c r="L4515" t="s">
        <v>1969</v>
      </c>
      <c r="M4515" t="s">
        <v>1970</v>
      </c>
      <c r="O4515">
        <v>365066750000</v>
      </c>
      <c r="P4515">
        <v>16018</v>
      </c>
      <c r="Q4515">
        <v>-4</v>
      </c>
      <c r="R4515">
        <v>1</v>
      </c>
      <c r="S4515">
        <v>69193984</v>
      </c>
      <c r="U4515" t="s">
        <v>6253</v>
      </c>
      <c r="W4515" t="s">
        <v>5578</v>
      </c>
      <c r="X4515">
        <v>365066750000</v>
      </c>
      <c r="Y4515" t="s">
        <v>65</v>
      </c>
      <c r="Z4515" t="s">
        <v>66</v>
      </c>
      <c r="AF4515" t="s">
        <v>1976</v>
      </c>
      <c r="AG4515" t="s">
        <v>1972</v>
      </c>
      <c r="AL4515">
        <v>5</v>
      </c>
      <c r="AN4515" t="s">
        <v>1974</v>
      </c>
      <c r="AO4515">
        <v>0</v>
      </c>
      <c r="AQ4515">
        <v>2258602</v>
      </c>
      <c r="AR4515" t="s">
        <v>4605</v>
      </c>
      <c r="AS4515" t="s">
        <v>5883</v>
      </c>
      <c r="AT4515" t="s">
        <v>2022</v>
      </c>
    </row>
    <row r="4516" spans="1:46" x14ac:dyDescent="0.25">
      <c r="A4516" t="str">
        <f>_xlfn.XLOOKUP(I4516,UTILIZADAS[Contacto1],UTILIZADAS[Source.Name],,0)</f>
        <v>Cobros Mayo</v>
      </c>
      <c r="B4516" s="18">
        <f>VLOOKUP(J4516,Ref!A:C,3,0)</f>
        <v>0</v>
      </c>
      <c r="C4516" s="18">
        <f>VLOOKUP(J4516,Ref!A:D,4,0)</f>
        <v>0</v>
      </c>
      <c r="D4516" s="18" t="str">
        <f t="shared" si="210"/>
        <v>15/may</v>
      </c>
      <c r="E4516" s="18">
        <f t="shared" si="211"/>
        <v>4</v>
      </c>
      <c r="F4516" s="18">
        <v>1</v>
      </c>
      <c r="G4516" s="18">
        <f t="shared" si="212"/>
        <v>0</v>
      </c>
      <c r="H4516" s="3">
        <v>46157.473067129627</v>
      </c>
      <c r="I4516">
        <v>69193984</v>
      </c>
      <c r="J4516" t="s">
        <v>2021</v>
      </c>
      <c r="K4516" t="s">
        <v>1968</v>
      </c>
      <c r="L4516" t="s">
        <v>1969</v>
      </c>
      <c r="M4516" t="s">
        <v>1970</v>
      </c>
      <c r="O4516">
        <v>365066750000</v>
      </c>
      <c r="P4516">
        <v>16018</v>
      </c>
      <c r="Q4516">
        <v>-4</v>
      </c>
      <c r="R4516">
        <v>1</v>
      </c>
      <c r="S4516">
        <v>69193984</v>
      </c>
      <c r="U4516" t="s">
        <v>6253</v>
      </c>
      <c r="W4516" t="s">
        <v>5578</v>
      </c>
      <c r="X4516">
        <v>365066750000</v>
      </c>
      <c r="Y4516" t="s">
        <v>65</v>
      </c>
      <c r="Z4516" t="s">
        <v>66</v>
      </c>
      <c r="AF4516" t="s">
        <v>1976</v>
      </c>
      <c r="AG4516" t="s">
        <v>1972</v>
      </c>
      <c r="AL4516">
        <v>5</v>
      </c>
      <c r="AN4516" t="s">
        <v>1974</v>
      </c>
      <c r="AO4516">
        <v>0</v>
      </c>
      <c r="AQ4516">
        <v>2258602</v>
      </c>
      <c r="AR4516" t="s">
        <v>4605</v>
      </c>
      <c r="AS4516" t="s">
        <v>5883</v>
      </c>
      <c r="AT4516" t="s">
        <v>2022</v>
      </c>
    </row>
    <row r="4517" spans="1:46" x14ac:dyDescent="0.25">
      <c r="A4517" t="str">
        <f>_xlfn.XLOOKUP(I4517,UTILIZADAS[Contacto1],UTILIZADAS[Source.Name],,0)</f>
        <v>Cobros Mayo</v>
      </c>
      <c r="B4517" s="18">
        <f>VLOOKUP(J4517,Ref!A:C,3,0)</f>
        <v>0</v>
      </c>
      <c r="C4517" s="18">
        <f>VLOOKUP(J4517,Ref!A:D,4,0)</f>
        <v>0</v>
      </c>
      <c r="D4517" s="18" t="str">
        <f t="shared" si="210"/>
        <v>19/may</v>
      </c>
      <c r="E4517" s="18">
        <f t="shared" si="211"/>
        <v>4</v>
      </c>
      <c r="F4517" s="18">
        <v>1</v>
      </c>
      <c r="G4517" s="18">
        <f t="shared" si="212"/>
        <v>0</v>
      </c>
      <c r="H4517" s="3">
        <v>46161.458425925928</v>
      </c>
      <c r="I4517">
        <v>69193984</v>
      </c>
      <c r="J4517" t="s">
        <v>2021</v>
      </c>
      <c r="K4517" t="s">
        <v>1968</v>
      </c>
      <c r="L4517" t="s">
        <v>1969</v>
      </c>
      <c r="M4517" t="s">
        <v>1970</v>
      </c>
      <c r="O4517">
        <v>365066750000</v>
      </c>
      <c r="P4517">
        <v>16018</v>
      </c>
      <c r="Q4517">
        <v>-4</v>
      </c>
      <c r="R4517">
        <v>1</v>
      </c>
      <c r="S4517">
        <v>69193984</v>
      </c>
      <c r="U4517" t="s">
        <v>6253</v>
      </c>
      <c r="W4517" t="s">
        <v>5578</v>
      </c>
      <c r="X4517">
        <v>365066750000</v>
      </c>
      <c r="Y4517" t="s">
        <v>65</v>
      </c>
      <c r="Z4517" t="s">
        <v>66</v>
      </c>
      <c r="AF4517" t="s">
        <v>1976</v>
      </c>
      <c r="AG4517" t="s">
        <v>1972</v>
      </c>
      <c r="AL4517">
        <v>5</v>
      </c>
      <c r="AN4517" t="s">
        <v>1974</v>
      </c>
      <c r="AO4517">
        <v>0</v>
      </c>
      <c r="AQ4517">
        <v>2258602</v>
      </c>
      <c r="AR4517" t="s">
        <v>4605</v>
      </c>
      <c r="AS4517" t="s">
        <v>5883</v>
      </c>
      <c r="AT4517" t="s">
        <v>2022</v>
      </c>
    </row>
    <row r="4518" spans="1:46" x14ac:dyDescent="0.25">
      <c r="A4518" t="str">
        <f>_xlfn.XLOOKUP(I4518,UTILIZADAS[Contacto1],UTILIZADAS[Source.Name],,0)</f>
        <v>Cobros Mayo</v>
      </c>
      <c r="B4518" s="18">
        <f>VLOOKUP(J4518,Ref!A:C,3,0)</f>
        <v>1</v>
      </c>
      <c r="C4518" s="18">
        <f>VLOOKUP(J4518,Ref!A:D,4,0)</f>
        <v>1</v>
      </c>
      <c r="D4518" s="18" t="str">
        <f t="shared" si="210"/>
        <v>20/may</v>
      </c>
      <c r="E4518" s="18">
        <f t="shared" si="211"/>
        <v>4</v>
      </c>
      <c r="F4518" s="18">
        <v>1</v>
      </c>
      <c r="G4518" s="18">
        <f t="shared" si="212"/>
        <v>1</v>
      </c>
      <c r="H4518" s="3">
        <v>46162.661689814813</v>
      </c>
      <c r="I4518">
        <v>69193984</v>
      </c>
      <c r="J4518">
        <v>6007</v>
      </c>
      <c r="K4518" t="s">
        <v>1983</v>
      </c>
      <c r="L4518" t="s">
        <v>1897</v>
      </c>
      <c r="M4518" t="s">
        <v>1970</v>
      </c>
      <c r="O4518">
        <v>365066750000</v>
      </c>
      <c r="P4518">
        <v>16018</v>
      </c>
      <c r="Q4518">
        <v>-4</v>
      </c>
      <c r="R4518">
        <v>1</v>
      </c>
      <c r="S4518">
        <v>69193984</v>
      </c>
      <c r="U4518" t="s">
        <v>6253</v>
      </c>
      <c r="W4518" t="s">
        <v>5578</v>
      </c>
      <c r="X4518">
        <v>365066750000</v>
      </c>
      <c r="Y4518" t="s">
        <v>65</v>
      </c>
      <c r="Z4518" t="s">
        <v>66</v>
      </c>
      <c r="AF4518" t="s">
        <v>1976</v>
      </c>
      <c r="AG4518" t="s">
        <v>1972</v>
      </c>
      <c r="AL4518">
        <v>245</v>
      </c>
      <c r="AM4518" t="s">
        <v>1979</v>
      </c>
      <c r="AN4518" t="s">
        <v>1987</v>
      </c>
      <c r="AO4518">
        <v>0</v>
      </c>
      <c r="AQ4518">
        <v>2258602</v>
      </c>
      <c r="AR4518" t="s">
        <v>4605</v>
      </c>
      <c r="AS4518" t="s">
        <v>5883</v>
      </c>
      <c r="AT4518" t="s">
        <v>1898</v>
      </c>
    </row>
    <row r="4519" spans="1:46" x14ac:dyDescent="0.25">
      <c r="A4519" t="e">
        <f>_xlfn.XLOOKUP(I4519,UTILIZADAS[Contacto1],UTILIZADAS[Source.Name],,0)</f>
        <v>#N/A</v>
      </c>
      <c r="B4519" s="18">
        <f>VLOOKUP(J4519,Ref!A:C,3,0)</f>
        <v>0</v>
      </c>
      <c r="C4519" s="18">
        <f>VLOOKUP(J4519,Ref!A:D,4,0)</f>
        <v>0</v>
      </c>
      <c r="D4519" s="18" t="str">
        <f t="shared" si="210"/>
        <v>05/may</v>
      </c>
      <c r="E4519" s="18">
        <f t="shared" si="211"/>
        <v>1</v>
      </c>
      <c r="F4519" s="18">
        <v>1</v>
      </c>
      <c r="G4519" s="18">
        <f t="shared" si="212"/>
        <v>1</v>
      </c>
      <c r="H4519" s="3">
        <v>46147.662303240744</v>
      </c>
      <c r="I4519">
        <v>69212257</v>
      </c>
      <c r="J4519">
        <v>6004</v>
      </c>
      <c r="K4519" t="s">
        <v>1983</v>
      </c>
      <c r="L4519" t="s">
        <v>1897</v>
      </c>
      <c r="M4519" t="s">
        <v>1970</v>
      </c>
      <c r="P4519">
        <v>998</v>
      </c>
      <c r="Q4519">
        <v>0</v>
      </c>
      <c r="S4519">
        <v>69212257</v>
      </c>
      <c r="AF4519" t="s">
        <v>1976</v>
      </c>
      <c r="AG4519" t="s">
        <v>1972</v>
      </c>
      <c r="AL4519">
        <v>92</v>
      </c>
      <c r="AM4519" t="s">
        <v>1979</v>
      </c>
      <c r="AN4519" t="s">
        <v>1977</v>
      </c>
      <c r="AO4519">
        <v>0</v>
      </c>
      <c r="AQ4519">
        <v>2257512</v>
      </c>
      <c r="AR4519" t="s">
        <v>1978</v>
      </c>
      <c r="AT4519" t="s">
        <v>1984</v>
      </c>
    </row>
    <row r="4520" spans="1:46" x14ac:dyDescent="0.25">
      <c r="A4520" t="str">
        <f>_xlfn.XLOOKUP(I4520,UTILIZADAS[Contacto1],UTILIZADAS[Source.Name],,0)</f>
        <v>Cobros Mayo</v>
      </c>
      <c r="B4520" s="18">
        <f>VLOOKUP(J4520,Ref!A:C,3,0)</f>
        <v>0</v>
      </c>
      <c r="C4520" s="18">
        <f>VLOOKUP(J4520,Ref!A:D,4,0)</f>
        <v>0</v>
      </c>
      <c r="D4520" s="18" t="str">
        <f t="shared" si="210"/>
        <v>13/may</v>
      </c>
      <c r="E4520" s="18">
        <f t="shared" si="211"/>
        <v>5</v>
      </c>
      <c r="F4520" s="18">
        <v>1</v>
      </c>
      <c r="G4520" s="18">
        <f t="shared" si="212"/>
        <v>0</v>
      </c>
      <c r="H4520" s="3">
        <v>46155.416944444441</v>
      </c>
      <c r="I4520">
        <v>69216347</v>
      </c>
      <c r="J4520" t="s">
        <v>2021</v>
      </c>
      <c r="K4520" t="s">
        <v>1968</v>
      </c>
      <c r="L4520" t="s">
        <v>1969</v>
      </c>
      <c r="M4520" t="s">
        <v>1970</v>
      </c>
      <c r="O4520">
        <v>369088980000</v>
      </c>
      <c r="P4520">
        <v>16018</v>
      </c>
      <c r="Q4520">
        <v>-4</v>
      </c>
      <c r="R4520">
        <v>1</v>
      </c>
      <c r="S4520">
        <v>69216347</v>
      </c>
      <c r="U4520" t="s">
        <v>6254</v>
      </c>
      <c r="W4520" t="s">
        <v>5580</v>
      </c>
      <c r="X4520">
        <v>369088980000</v>
      </c>
      <c r="Y4520" t="s">
        <v>65</v>
      </c>
      <c r="Z4520" t="s">
        <v>66</v>
      </c>
      <c r="AF4520" t="s">
        <v>1976</v>
      </c>
      <c r="AG4520" t="s">
        <v>1972</v>
      </c>
      <c r="AL4520">
        <v>5</v>
      </c>
      <c r="AN4520" t="s">
        <v>1974</v>
      </c>
      <c r="AO4520">
        <v>0</v>
      </c>
      <c r="AQ4520">
        <v>2258603</v>
      </c>
      <c r="AR4520" t="s">
        <v>4605</v>
      </c>
      <c r="AS4520" t="s">
        <v>5883</v>
      </c>
      <c r="AT4520" t="s">
        <v>2022</v>
      </c>
    </row>
    <row r="4521" spans="1:46" x14ac:dyDescent="0.25">
      <c r="A4521" t="str">
        <f>_xlfn.XLOOKUP(I4521,UTILIZADAS[Contacto1],UTILIZADAS[Source.Name],,0)</f>
        <v>Cobros Mayo</v>
      </c>
      <c r="B4521" s="18">
        <f>VLOOKUP(J4521,Ref!A:C,3,0)</f>
        <v>0</v>
      </c>
      <c r="C4521" s="18">
        <f>VLOOKUP(J4521,Ref!A:D,4,0)</f>
        <v>0</v>
      </c>
      <c r="D4521" s="18" t="str">
        <f t="shared" si="210"/>
        <v>15/may</v>
      </c>
      <c r="E4521" s="18">
        <f t="shared" si="211"/>
        <v>5</v>
      </c>
      <c r="F4521" s="18">
        <v>1</v>
      </c>
      <c r="G4521" s="18">
        <f t="shared" si="212"/>
        <v>0</v>
      </c>
      <c r="H4521" s="3">
        <v>46157.475231481483</v>
      </c>
      <c r="I4521">
        <v>69216347</v>
      </c>
      <c r="J4521" t="s">
        <v>2021</v>
      </c>
      <c r="K4521" t="s">
        <v>1968</v>
      </c>
      <c r="L4521" t="s">
        <v>1969</v>
      </c>
      <c r="M4521" t="s">
        <v>1970</v>
      </c>
      <c r="O4521">
        <v>369088980000</v>
      </c>
      <c r="P4521">
        <v>16018</v>
      </c>
      <c r="Q4521">
        <v>-4</v>
      </c>
      <c r="R4521">
        <v>1</v>
      </c>
      <c r="S4521">
        <v>69216347</v>
      </c>
      <c r="U4521" t="s">
        <v>6254</v>
      </c>
      <c r="W4521" t="s">
        <v>5580</v>
      </c>
      <c r="X4521">
        <v>369088980000</v>
      </c>
      <c r="Y4521" t="s">
        <v>65</v>
      </c>
      <c r="Z4521" t="s">
        <v>66</v>
      </c>
      <c r="AF4521" t="s">
        <v>1976</v>
      </c>
      <c r="AG4521" t="s">
        <v>1972</v>
      </c>
      <c r="AL4521">
        <v>5</v>
      </c>
      <c r="AN4521" t="s">
        <v>1974</v>
      </c>
      <c r="AO4521">
        <v>0</v>
      </c>
      <c r="AQ4521">
        <v>2258603</v>
      </c>
      <c r="AR4521" t="s">
        <v>4605</v>
      </c>
      <c r="AS4521" t="s">
        <v>5883</v>
      </c>
      <c r="AT4521" t="s">
        <v>2022</v>
      </c>
    </row>
    <row r="4522" spans="1:46" x14ac:dyDescent="0.25">
      <c r="A4522" t="str">
        <f>_xlfn.XLOOKUP(I4522,UTILIZADAS[Contacto1],UTILIZADAS[Source.Name],,0)</f>
        <v>Cobros Mayo</v>
      </c>
      <c r="B4522" s="18">
        <f>VLOOKUP(J4522,Ref!A:C,3,0)</f>
        <v>0</v>
      </c>
      <c r="C4522" s="18">
        <f>VLOOKUP(J4522,Ref!A:D,4,0)</f>
        <v>0</v>
      </c>
      <c r="D4522" s="18" t="str">
        <f t="shared" si="210"/>
        <v>19/may</v>
      </c>
      <c r="E4522" s="18">
        <f t="shared" si="211"/>
        <v>5</v>
      </c>
      <c r="F4522" s="18">
        <v>1</v>
      </c>
      <c r="G4522" s="18">
        <f t="shared" si="212"/>
        <v>0</v>
      </c>
      <c r="H4522" s="3">
        <v>46161.459606481483</v>
      </c>
      <c r="I4522">
        <v>69216347</v>
      </c>
      <c r="J4522" t="s">
        <v>2021</v>
      </c>
      <c r="K4522" t="s">
        <v>1968</v>
      </c>
      <c r="L4522" t="s">
        <v>1969</v>
      </c>
      <c r="M4522" t="s">
        <v>1970</v>
      </c>
      <c r="O4522">
        <v>369088980000</v>
      </c>
      <c r="P4522">
        <v>16018</v>
      </c>
      <c r="Q4522">
        <v>-4</v>
      </c>
      <c r="R4522">
        <v>1</v>
      </c>
      <c r="S4522">
        <v>69216347</v>
      </c>
      <c r="U4522" t="s">
        <v>6254</v>
      </c>
      <c r="W4522" t="s">
        <v>5580</v>
      </c>
      <c r="X4522">
        <v>369088980000</v>
      </c>
      <c r="Y4522" t="s">
        <v>65</v>
      </c>
      <c r="Z4522" t="s">
        <v>66</v>
      </c>
      <c r="AF4522" t="s">
        <v>1976</v>
      </c>
      <c r="AG4522" t="s">
        <v>1972</v>
      </c>
      <c r="AL4522">
        <v>5</v>
      </c>
      <c r="AN4522" t="s">
        <v>1974</v>
      </c>
      <c r="AO4522">
        <v>0</v>
      </c>
      <c r="AQ4522">
        <v>2258603</v>
      </c>
      <c r="AR4522" t="s">
        <v>4605</v>
      </c>
      <c r="AS4522" t="s">
        <v>5883</v>
      </c>
      <c r="AT4522" t="s">
        <v>2022</v>
      </c>
    </row>
    <row r="4523" spans="1:46" x14ac:dyDescent="0.25">
      <c r="A4523" t="str">
        <f>_xlfn.XLOOKUP(I4523,UTILIZADAS[Contacto1],UTILIZADAS[Source.Name],,0)</f>
        <v>Cobros Mayo</v>
      </c>
      <c r="B4523" s="18">
        <f>VLOOKUP(J4523,Ref!A:C,3,0)</f>
        <v>0</v>
      </c>
      <c r="C4523" s="18">
        <f>VLOOKUP(J4523,Ref!A:D,4,0)</f>
        <v>0</v>
      </c>
      <c r="D4523" s="18" t="str">
        <f t="shared" si="210"/>
        <v>20/may</v>
      </c>
      <c r="E4523" s="18">
        <f t="shared" si="211"/>
        <v>5</v>
      </c>
      <c r="F4523" s="18">
        <v>1</v>
      </c>
      <c r="G4523" s="18">
        <f t="shared" si="212"/>
        <v>0</v>
      </c>
      <c r="H4523" s="3">
        <v>46162.662118055552</v>
      </c>
      <c r="I4523">
        <v>69216347</v>
      </c>
      <c r="J4523" t="s">
        <v>2021</v>
      </c>
      <c r="K4523" t="s">
        <v>1968</v>
      </c>
      <c r="L4523" t="s">
        <v>1969</v>
      </c>
      <c r="M4523" t="s">
        <v>1970</v>
      </c>
      <c r="O4523">
        <v>369088980000</v>
      </c>
      <c r="P4523">
        <v>16018</v>
      </c>
      <c r="Q4523">
        <v>-4</v>
      </c>
      <c r="R4523">
        <v>1</v>
      </c>
      <c r="S4523">
        <v>69216347</v>
      </c>
      <c r="U4523" t="s">
        <v>6254</v>
      </c>
      <c r="W4523" t="s">
        <v>5580</v>
      </c>
      <c r="X4523">
        <v>369088980000</v>
      </c>
      <c r="Y4523" t="s">
        <v>65</v>
      </c>
      <c r="Z4523" t="s">
        <v>66</v>
      </c>
      <c r="AF4523" t="s">
        <v>1976</v>
      </c>
      <c r="AG4523" t="s">
        <v>1972</v>
      </c>
      <c r="AL4523">
        <v>5</v>
      </c>
      <c r="AN4523" t="s">
        <v>1974</v>
      </c>
      <c r="AO4523">
        <v>0</v>
      </c>
      <c r="AQ4523">
        <v>2258603</v>
      </c>
      <c r="AR4523" t="s">
        <v>4605</v>
      </c>
      <c r="AS4523" t="s">
        <v>5883</v>
      </c>
      <c r="AT4523" t="s">
        <v>2022</v>
      </c>
    </row>
    <row r="4524" spans="1:46" x14ac:dyDescent="0.25">
      <c r="A4524" t="str">
        <f>_xlfn.XLOOKUP(I4524,UTILIZADAS[Contacto1],UTILIZADAS[Source.Name],,0)</f>
        <v>Cobros Mayo</v>
      </c>
      <c r="B4524" s="18">
        <f>VLOOKUP(J4524,Ref!A:C,3,0)</f>
        <v>1</v>
      </c>
      <c r="C4524" s="18">
        <f>VLOOKUP(J4524,Ref!A:D,4,0)</f>
        <v>0</v>
      </c>
      <c r="D4524" s="18" t="str">
        <f t="shared" si="210"/>
        <v>21/may</v>
      </c>
      <c r="E4524" s="18">
        <f t="shared" si="211"/>
        <v>5</v>
      </c>
      <c r="F4524" s="18">
        <v>1</v>
      </c>
      <c r="G4524" s="18">
        <f t="shared" si="212"/>
        <v>1</v>
      </c>
      <c r="H4524" s="3">
        <v>46163.647997685184</v>
      </c>
      <c r="I4524">
        <v>69216347</v>
      </c>
      <c r="J4524">
        <v>6006</v>
      </c>
      <c r="K4524" t="s">
        <v>1983</v>
      </c>
      <c r="L4524" t="s">
        <v>1897</v>
      </c>
      <c r="M4524" t="s">
        <v>1970</v>
      </c>
      <c r="O4524">
        <v>369088980000</v>
      </c>
      <c r="P4524">
        <v>16018</v>
      </c>
      <c r="Q4524">
        <v>-4</v>
      </c>
      <c r="R4524">
        <v>1</v>
      </c>
      <c r="S4524">
        <v>69216347</v>
      </c>
      <c r="U4524" t="s">
        <v>6254</v>
      </c>
      <c r="W4524" t="s">
        <v>5580</v>
      </c>
      <c r="X4524">
        <v>369088980000</v>
      </c>
      <c r="Y4524" t="s">
        <v>65</v>
      </c>
      <c r="Z4524" t="s">
        <v>66</v>
      </c>
      <c r="AF4524" t="s">
        <v>1976</v>
      </c>
      <c r="AG4524" t="s">
        <v>1972</v>
      </c>
      <c r="AL4524">
        <v>123</v>
      </c>
      <c r="AM4524" t="s">
        <v>1979</v>
      </c>
      <c r="AN4524" t="s">
        <v>1987</v>
      </c>
      <c r="AO4524">
        <v>0</v>
      </c>
      <c r="AQ4524">
        <v>2258603</v>
      </c>
      <c r="AR4524" t="s">
        <v>4605</v>
      </c>
      <c r="AS4524" t="s">
        <v>5883</v>
      </c>
      <c r="AT4524" t="s">
        <v>1894</v>
      </c>
    </row>
    <row r="4525" spans="1:46" x14ac:dyDescent="0.25">
      <c r="A4525" t="str">
        <f>_xlfn.XLOOKUP(I4525,UTILIZADAS[Contacto1],UTILIZADAS[Source.Name],,0)</f>
        <v>Cobros Mayo</v>
      </c>
      <c r="B4525" s="18">
        <f>VLOOKUP(J4525,Ref!A:C,3,0)</f>
        <v>0</v>
      </c>
      <c r="C4525" s="18">
        <f>VLOOKUP(J4525,Ref!A:D,4,0)</f>
        <v>0</v>
      </c>
      <c r="D4525" s="18" t="str">
        <f t="shared" si="210"/>
        <v>13/may</v>
      </c>
      <c r="E4525" s="18">
        <f t="shared" si="211"/>
        <v>2</v>
      </c>
      <c r="F4525" s="18">
        <v>1</v>
      </c>
      <c r="G4525" s="18">
        <f t="shared" si="212"/>
        <v>0</v>
      </c>
      <c r="H4525" s="3">
        <v>46155.417094907411</v>
      </c>
      <c r="I4525">
        <v>69224900</v>
      </c>
      <c r="J4525" t="s">
        <v>2021</v>
      </c>
      <c r="K4525" t="s">
        <v>1968</v>
      </c>
      <c r="L4525" t="s">
        <v>1969</v>
      </c>
      <c r="M4525" t="s">
        <v>1970</v>
      </c>
      <c r="O4525">
        <v>359386900000</v>
      </c>
      <c r="P4525">
        <v>16018</v>
      </c>
      <c r="Q4525">
        <v>-4</v>
      </c>
      <c r="R4525">
        <v>1</v>
      </c>
      <c r="S4525">
        <v>69224900</v>
      </c>
      <c r="U4525" t="s">
        <v>5581</v>
      </c>
      <c r="W4525" t="s">
        <v>5582</v>
      </c>
      <c r="X4525">
        <v>359386900000</v>
      </c>
      <c r="Y4525" t="s">
        <v>65</v>
      </c>
      <c r="Z4525" t="s">
        <v>4619</v>
      </c>
      <c r="AF4525" t="s">
        <v>1976</v>
      </c>
      <c r="AG4525" t="s">
        <v>1972</v>
      </c>
      <c r="AL4525">
        <v>5</v>
      </c>
      <c r="AN4525" t="s">
        <v>1974</v>
      </c>
      <c r="AO4525">
        <v>0</v>
      </c>
      <c r="AQ4525">
        <v>2258604</v>
      </c>
      <c r="AR4525" t="s">
        <v>4605</v>
      </c>
      <c r="AS4525" t="s">
        <v>5883</v>
      </c>
      <c r="AT4525" t="s">
        <v>2022</v>
      </c>
    </row>
    <row r="4526" spans="1:46" x14ac:dyDescent="0.25">
      <c r="A4526" t="str">
        <f>_xlfn.XLOOKUP(I4526,UTILIZADAS[Contacto1],UTILIZADAS[Source.Name],,0)</f>
        <v>Cobros Mayo</v>
      </c>
      <c r="B4526" s="18">
        <f>VLOOKUP(J4526,Ref!A:C,3,0)</f>
        <v>1</v>
      </c>
      <c r="C4526" s="18">
        <f>VLOOKUP(J4526,Ref!A:D,4,0)</f>
        <v>1</v>
      </c>
      <c r="D4526" s="18" t="str">
        <f t="shared" si="210"/>
        <v>15/may</v>
      </c>
      <c r="E4526" s="18">
        <f t="shared" si="211"/>
        <v>2</v>
      </c>
      <c r="F4526" s="18">
        <v>1</v>
      </c>
      <c r="G4526" s="18">
        <f t="shared" si="212"/>
        <v>1</v>
      </c>
      <c r="H4526" s="3">
        <v>46157.475069444445</v>
      </c>
      <c r="I4526">
        <v>69224900</v>
      </c>
      <c r="J4526">
        <v>6003</v>
      </c>
      <c r="K4526" t="s">
        <v>1983</v>
      </c>
      <c r="L4526" t="s">
        <v>1897</v>
      </c>
      <c r="M4526" t="s">
        <v>1970</v>
      </c>
      <c r="O4526">
        <v>359386900000</v>
      </c>
      <c r="P4526">
        <v>16018</v>
      </c>
      <c r="Q4526">
        <v>-4</v>
      </c>
      <c r="R4526">
        <v>1</v>
      </c>
      <c r="S4526">
        <v>69224900</v>
      </c>
      <c r="U4526" t="s">
        <v>5581</v>
      </c>
      <c r="W4526" t="s">
        <v>5582</v>
      </c>
      <c r="X4526">
        <v>359386900000</v>
      </c>
      <c r="Y4526" t="s">
        <v>65</v>
      </c>
      <c r="Z4526" t="s">
        <v>4619</v>
      </c>
      <c r="AF4526" t="s">
        <v>1976</v>
      </c>
      <c r="AG4526" t="s">
        <v>1972</v>
      </c>
      <c r="AL4526">
        <v>62</v>
      </c>
      <c r="AM4526" t="s">
        <v>1979</v>
      </c>
      <c r="AN4526" t="s">
        <v>1987</v>
      </c>
      <c r="AO4526">
        <v>0</v>
      </c>
      <c r="AQ4526">
        <v>2258604</v>
      </c>
      <c r="AR4526" t="s">
        <v>4605</v>
      </c>
      <c r="AS4526" t="s">
        <v>5883</v>
      </c>
      <c r="AT4526" t="s">
        <v>1892</v>
      </c>
    </row>
    <row r="4527" spans="1:46" x14ac:dyDescent="0.25">
      <c r="A4527" t="str">
        <f>_xlfn.XLOOKUP(I4527,UTILIZADAS[Contacto1],UTILIZADAS[Source.Name],,0)</f>
        <v>Cobros Abril Canal Fijo</v>
      </c>
      <c r="B4527" s="18">
        <f>VLOOKUP(J4527,Ref!A:C,3,0)</f>
        <v>0</v>
      </c>
      <c r="C4527" s="18">
        <f>VLOOKUP(J4527,Ref!A:D,4,0)</f>
        <v>0</v>
      </c>
      <c r="D4527" s="18" t="str">
        <f t="shared" si="210"/>
        <v>13/may</v>
      </c>
      <c r="E4527" s="18">
        <f t="shared" si="211"/>
        <v>3</v>
      </c>
      <c r="F4527" s="18">
        <v>1</v>
      </c>
      <c r="G4527" s="18">
        <f t="shared" si="212"/>
        <v>0</v>
      </c>
      <c r="H4527" s="3">
        <v>46155.417256944442</v>
      </c>
      <c r="I4527">
        <v>69227968</v>
      </c>
      <c r="J4527" t="s">
        <v>2021</v>
      </c>
      <c r="K4527" t="s">
        <v>1968</v>
      </c>
      <c r="L4527" t="s">
        <v>1969</v>
      </c>
      <c r="M4527" t="s">
        <v>1970</v>
      </c>
      <c r="O4527">
        <v>354055900000</v>
      </c>
      <c r="P4527">
        <v>16018</v>
      </c>
      <c r="Q4527">
        <v>-4</v>
      </c>
      <c r="R4527">
        <v>1</v>
      </c>
      <c r="S4527">
        <v>69227968</v>
      </c>
      <c r="U4527" t="s">
        <v>2322</v>
      </c>
      <c r="W4527" t="s">
        <v>3872</v>
      </c>
      <c r="X4527">
        <v>354055900000</v>
      </c>
      <c r="Y4527" t="s">
        <v>65</v>
      </c>
      <c r="Z4527" t="s">
        <v>66</v>
      </c>
      <c r="AF4527" t="s">
        <v>1976</v>
      </c>
      <c r="AG4527" t="s">
        <v>1972</v>
      </c>
      <c r="AL4527">
        <v>5</v>
      </c>
      <c r="AN4527" t="s">
        <v>1974</v>
      </c>
      <c r="AO4527">
        <v>0</v>
      </c>
      <c r="AQ4527">
        <v>2258605</v>
      </c>
      <c r="AR4527" t="s">
        <v>4605</v>
      </c>
      <c r="AS4527" t="s">
        <v>5883</v>
      </c>
      <c r="AT4527" t="s">
        <v>2022</v>
      </c>
    </row>
    <row r="4528" spans="1:46" x14ac:dyDescent="0.25">
      <c r="A4528" t="str">
        <f>_xlfn.XLOOKUP(I4528,UTILIZADAS[Contacto1],UTILIZADAS[Source.Name],,0)</f>
        <v>Cobros Abril Canal Fijo</v>
      </c>
      <c r="B4528" s="18">
        <f>VLOOKUP(J4528,Ref!A:C,3,0)</f>
        <v>0</v>
      </c>
      <c r="C4528" s="18">
        <f>VLOOKUP(J4528,Ref!A:D,4,0)</f>
        <v>0</v>
      </c>
      <c r="D4528" s="18" t="str">
        <f t="shared" si="210"/>
        <v>15/may</v>
      </c>
      <c r="E4528" s="18">
        <f t="shared" si="211"/>
        <v>3</v>
      </c>
      <c r="F4528" s="18">
        <v>1</v>
      </c>
      <c r="G4528" s="18">
        <f t="shared" si="212"/>
        <v>0</v>
      </c>
      <c r="H4528" s="3">
        <v>46157.475381944445</v>
      </c>
      <c r="I4528">
        <v>69227968</v>
      </c>
      <c r="J4528" t="s">
        <v>2021</v>
      </c>
      <c r="K4528" t="s">
        <v>1968</v>
      </c>
      <c r="L4528" t="s">
        <v>1969</v>
      </c>
      <c r="M4528" t="s">
        <v>1970</v>
      </c>
      <c r="O4528">
        <v>354055900000</v>
      </c>
      <c r="P4528">
        <v>16018</v>
      </c>
      <c r="Q4528">
        <v>-4</v>
      </c>
      <c r="R4528">
        <v>1</v>
      </c>
      <c r="S4528">
        <v>69227968</v>
      </c>
      <c r="U4528" t="s">
        <v>2322</v>
      </c>
      <c r="W4528" t="s">
        <v>3872</v>
      </c>
      <c r="X4528">
        <v>354055900000</v>
      </c>
      <c r="Y4528" t="s">
        <v>65</v>
      </c>
      <c r="Z4528" t="s">
        <v>66</v>
      </c>
      <c r="AF4528" t="s">
        <v>1976</v>
      </c>
      <c r="AG4528" t="s">
        <v>1972</v>
      </c>
      <c r="AL4528">
        <v>5</v>
      </c>
      <c r="AN4528" t="s">
        <v>1974</v>
      </c>
      <c r="AO4528">
        <v>0</v>
      </c>
      <c r="AQ4528">
        <v>2258605</v>
      </c>
      <c r="AR4528" t="s">
        <v>4605</v>
      </c>
      <c r="AS4528" t="s">
        <v>5883</v>
      </c>
      <c r="AT4528" t="s">
        <v>2022</v>
      </c>
    </row>
    <row r="4529" spans="1:46" x14ac:dyDescent="0.25">
      <c r="A4529" t="str">
        <f>_xlfn.XLOOKUP(I4529,UTILIZADAS[Contacto1],UTILIZADAS[Source.Name],,0)</f>
        <v>Cobros Abril Canal Fijo</v>
      </c>
      <c r="B4529" s="18">
        <f>VLOOKUP(J4529,Ref!A:C,3,0)</f>
        <v>1</v>
      </c>
      <c r="C4529" s="18">
        <f>VLOOKUP(J4529,Ref!A:D,4,0)</f>
        <v>1</v>
      </c>
      <c r="D4529" s="18" t="str">
        <f t="shared" si="210"/>
        <v>19/may</v>
      </c>
      <c r="E4529" s="18">
        <f t="shared" si="211"/>
        <v>3</v>
      </c>
      <c r="F4529" s="18">
        <v>1</v>
      </c>
      <c r="G4529" s="18">
        <f t="shared" si="212"/>
        <v>1</v>
      </c>
      <c r="H4529" s="3">
        <v>46161.459282407406</v>
      </c>
      <c r="I4529">
        <v>69227968</v>
      </c>
      <c r="J4529">
        <v>6003</v>
      </c>
      <c r="K4529" t="s">
        <v>1983</v>
      </c>
      <c r="L4529" t="s">
        <v>1897</v>
      </c>
      <c r="M4529" t="s">
        <v>1970</v>
      </c>
      <c r="O4529">
        <v>354055900000</v>
      </c>
      <c r="P4529">
        <v>16018</v>
      </c>
      <c r="Q4529">
        <v>-4</v>
      </c>
      <c r="R4529">
        <v>1</v>
      </c>
      <c r="S4529">
        <v>69227968</v>
      </c>
      <c r="U4529" t="s">
        <v>2322</v>
      </c>
      <c r="W4529" t="s">
        <v>3872</v>
      </c>
      <c r="X4529">
        <v>354055900000</v>
      </c>
      <c r="Y4529" t="s">
        <v>65</v>
      </c>
      <c r="Z4529" t="s">
        <v>66</v>
      </c>
      <c r="AF4529" t="s">
        <v>1976</v>
      </c>
      <c r="AG4529" t="s">
        <v>1972</v>
      </c>
      <c r="AL4529">
        <v>113</v>
      </c>
      <c r="AM4529" t="s">
        <v>1979</v>
      </c>
      <c r="AN4529" t="s">
        <v>1987</v>
      </c>
      <c r="AO4529">
        <v>0</v>
      </c>
      <c r="AQ4529">
        <v>2258605</v>
      </c>
      <c r="AR4529" t="s">
        <v>4605</v>
      </c>
      <c r="AS4529" t="s">
        <v>5883</v>
      </c>
      <c r="AT4529" t="s">
        <v>1892</v>
      </c>
    </row>
    <row r="4530" spans="1:46" x14ac:dyDescent="0.25">
      <c r="A4530" t="str">
        <f>_xlfn.XLOOKUP(I4530,UTILIZADAS[Contacto1],UTILIZADAS[Source.Name],,0)</f>
        <v>Cobros Abril Canal Fijo</v>
      </c>
      <c r="B4530" s="18">
        <f>VLOOKUP(J4530,Ref!A:C,3,0)</f>
        <v>0</v>
      </c>
      <c r="C4530" s="18">
        <f>VLOOKUP(J4530,Ref!A:D,4,0)</f>
        <v>0</v>
      </c>
      <c r="D4530" s="18" t="str">
        <f t="shared" ref="D4530:D4593" si="213">TEXT(H4530,"dd/mmm")</f>
        <v>13/may</v>
      </c>
      <c r="E4530" s="18">
        <f t="shared" ref="E4530:E4593" si="214">+COUNTIF(I:I,I4530)</f>
        <v>4</v>
      </c>
      <c r="F4530" s="18">
        <v>1</v>
      </c>
      <c r="G4530" s="18">
        <f t="shared" ref="G4530:G4593" si="215">IF(I4530=I4531,0,1)</f>
        <v>0</v>
      </c>
      <c r="H4530" s="3">
        <v>46155.417326388888</v>
      </c>
      <c r="I4530">
        <v>69233280</v>
      </c>
      <c r="J4530" t="s">
        <v>1967</v>
      </c>
      <c r="K4530" t="s">
        <v>1968</v>
      </c>
      <c r="L4530" t="s">
        <v>1969</v>
      </c>
      <c r="M4530" t="s">
        <v>1970</v>
      </c>
      <c r="O4530">
        <v>357363010000</v>
      </c>
      <c r="P4530">
        <v>16018</v>
      </c>
      <c r="Q4530">
        <v>-4</v>
      </c>
      <c r="R4530">
        <v>1</v>
      </c>
      <c r="S4530">
        <v>69233280</v>
      </c>
      <c r="U4530" t="s">
        <v>1501</v>
      </c>
      <c r="W4530" t="s">
        <v>1502</v>
      </c>
      <c r="X4530">
        <v>357363010000</v>
      </c>
      <c r="Y4530" t="s">
        <v>65</v>
      </c>
      <c r="Z4530" t="s">
        <v>66</v>
      </c>
      <c r="AF4530" t="s">
        <v>1976</v>
      </c>
      <c r="AG4530" t="s">
        <v>1972</v>
      </c>
      <c r="AL4530">
        <v>0</v>
      </c>
      <c r="AN4530" t="s">
        <v>1974</v>
      </c>
      <c r="AO4530">
        <v>0</v>
      </c>
      <c r="AQ4530">
        <v>2258606</v>
      </c>
      <c r="AR4530" t="s">
        <v>4605</v>
      </c>
      <c r="AS4530" t="s">
        <v>5883</v>
      </c>
      <c r="AT4530" t="s">
        <v>1975</v>
      </c>
    </row>
    <row r="4531" spans="1:46" x14ac:dyDescent="0.25">
      <c r="A4531" t="str">
        <f>_xlfn.XLOOKUP(I4531,UTILIZADAS[Contacto1],UTILIZADAS[Source.Name],,0)</f>
        <v>Cobros Abril Canal Fijo</v>
      </c>
      <c r="B4531" s="18">
        <f>VLOOKUP(J4531,Ref!A:C,3,0)</f>
        <v>0</v>
      </c>
      <c r="C4531" s="18">
        <f>VLOOKUP(J4531,Ref!A:D,4,0)</f>
        <v>0</v>
      </c>
      <c r="D4531" s="18" t="str">
        <f t="shared" si="213"/>
        <v>15/may</v>
      </c>
      <c r="E4531" s="18">
        <f t="shared" si="214"/>
        <v>4</v>
      </c>
      <c r="F4531" s="18">
        <v>1</v>
      </c>
      <c r="G4531" s="18">
        <f t="shared" si="215"/>
        <v>0</v>
      </c>
      <c r="H4531" s="3">
        <v>46157.475543981483</v>
      </c>
      <c r="I4531">
        <v>69233280</v>
      </c>
      <c r="J4531" t="s">
        <v>2021</v>
      </c>
      <c r="K4531" t="s">
        <v>1968</v>
      </c>
      <c r="L4531" t="s">
        <v>1969</v>
      </c>
      <c r="M4531" t="s">
        <v>1970</v>
      </c>
      <c r="O4531">
        <v>357363010000</v>
      </c>
      <c r="P4531">
        <v>16018</v>
      </c>
      <c r="Q4531">
        <v>-4</v>
      </c>
      <c r="R4531">
        <v>1</v>
      </c>
      <c r="S4531">
        <v>69233280</v>
      </c>
      <c r="U4531" t="s">
        <v>1501</v>
      </c>
      <c r="W4531" t="s">
        <v>1502</v>
      </c>
      <c r="X4531">
        <v>357363010000</v>
      </c>
      <c r="Y4531" t="s">
        <v>65</v>
      </c>
      <c r="Z4531" t="s">
        <v>66</v>
      </c>
      <c r="AF4531" t="s">
        <v>1976</v>
      </c>
      <c r="AG4531" t="s">
        <v>1972</v>
      </c>
      <c r="AL4531">
        <v>5</v>
      </c>
      <c r="AN4531" t="s">
        <v>1974</v>
      </c>
      <c r="AO4531">
        <v>0</v>
      </c>
      <c r="AQ4531">
        <v>2258606</v>
      </c>
      <c r="AR4531" t="s">
        <v>4605</v>
      </c>
      <c r="AS4531" t="s">
        <v>5883</v>
      </c>
      <c r="AT4531" t="s">
        <v>2022</v>
      </c>
    </row>
    <row r="4532" spans="1:46" x14ac:dyDescent="0.25">
      <c r="A4532" t="str">
        <f>_xlfn.XLOOKUP(I4532,UTILIZADAS[Contacto1],UTILIZADAS[Source.Name],,0)</f>
        <v>Cobros Abril Canal Fijo</v>
      </c>
      <c r="B4532" s="18">
        <f>VLOOKUP(J4532,Ref!A:C,3,0)</f>
        <v>0</v>
      </c>
      <c r="C4532" s="18">
        <f>VLOOKUP(J4532,Ref!A:D,4,0)</f>
        <v>0</v>
      </c>
      <c r="D4532" s="18" t="str">
        <f t="shared" si="213"/>
        <v>19/may</v>
      </c>
      <c r="E4532" s="18">
        <f t="shared" si="214"/>
        <v>4</v>
      </c>
      <c r="F4532" s="18">
        <v>1</v>
      </c>
      <c r="G4532" s="18">
        <f t="shared" si="215"/>
        <v>0</v>
      </c>
      <c r="H4532" s="3">
        <v>46161.459861111114</v>
      </c>
      <c r="I4532">
        <v>69233280</v>
      </c>
      <c r="J4532" t="s">
        <v>2021</v>
      </c>
      <c r="K4532" t="s">
        <v>1968</v>
      </c>
      <c r="L4532" t="s">
        <v>1969</v>
      </c>
      <c r="M4532" t="s">
        <v>1970</v>
      </c>
      <c r="O4532">
        <v>357363010000</v>
      </c>
      <c r="P4532">
        <v>16018</v>
      </c>
      <c r="Q4532">
        <v>-4</v>
      </c>
      <c r="R4532">
        <v>1</v>
      </c>
      <c r="S4532">
        <v>69233280</v>
      </c>
      <c r="U4532" t="s">
        <v>1501</v>
      </c>
      <c r="W4532" t="s">
        <v>1502</v>
      </c>
      <c r="X4532">
        <v>357363010000</v>
      </c>
      <c r="Y4532" t="s">
        <v>65</v>
      </c>
      <c r="Z4532" t="s">
        <v>66</v>
      </c>
      <c r="AF4532" t="s">
        <v>1976</v>
      </c>
      <c r="AG4532" t="s">
        <v>1972</v>
      </c>
      <c r="AL4532">
        <v>5</v>
      </c>
      <c r="AN4532" t="s">
        <v>1974</v>
      </c>
      <c r="AO4532">
        <v>0</v>
      </c>
      <c r="AQ4532">
        <v>2258606</v>
      </c>
      <c r="AR4532" t="s">
        <v>4605</v>
      </c>
      <c r="AS4532" t="s">
        <v>5883</v>
      </c>
      <c r="AT4532" t="s">
        <v>2022</v>
      </c>
    </row>
    <row r="4533" spans="1:46" x14ac:dyDescent="0.25">
      <c r="A4533" t="str">
        <f>_xlfn.XLOOKUP(I4533,UTILIZADAS[Contacto1],UTILIZADAS[Source.Name],,0)</f>
        <v>Cobros Abril Canal Fijo</v>
      </c>
      <c r="B4533" s="18">
        <f>VLOOKUP(J4533,Ref!A:C,3,0)</f>
        <v>1</v>
      </c>
      <c r="C4533" s="18">
        <f>VLOOKUP(J4533,Ref!A:D,4,0)</f>
        <v>1</v>
      </c>
      <c r="D4533" s="18" t="str">
        <f t="shared" si="213"/>
        <v>20/may</v>
      </c>
      <c r="E4533" s="18">
        <f t="shared" si="214"/>
        <v>4</v>
      </c>
      <c r="F4533" s="18">
        <v>1</v>
      </c>
      <c r="G4533" s="18">
        <f t="shared" si="215"/>
        <v>1</v>
      </c>
      <c r="H4533" s="3">
        <v>46162.665231481478</v>
      </c>
      <c r="I4533">
        <v>69233280</v>
      </c>
      <c r="J4533">
        <v>6003</v>
      </c>
      <c r="K4533" t="s">
        <v>1983</v>
      </c>
      <c r="L4533" t="s">
        <v>1897</v>
      </c>
      <c r="M4533" t="s">
        <v>1970</v>
      </c>
      <c r="O4533">
        <v>357363010000</v>
      </c>
      <c r="P4533">
        <v>16018</v>
      </c>
      <c r="Q4533">
        <v>-4</v>
      </c>
      <c r="R4533">
        <v>1</v>
      </c>
      <c r="S4533">
        <v>69233280</v>
      </c>
      <c r="U4533" t="s">
        <v>1501</v>
      </c>
      <c r="W4533" t="s">
        <v>1502</v>
      </c>
      <c r="X4533">
        <v>357363010000</v>
      </c>
      <c r="Y4533" t="s">
        <v>65</v>
      </c>
      <c r="Z4533" t="s">
        <v>66</v>
      </c>
      <c r="AF4533" t="s">
        <v>1976</v>
      </c>
      <c r="AG4533" t="s">
        <v>1972</v>
      </c>
      <c r="AL4533">
        <v>58</v>
      </c>
      <c r="AM4533" t="s">
        <v>1979</v>
      </c>
      <c r="AN4533" t="s">
        <v>1987</v>
      </c>
      <c r="AO4533">
        <v>0</v>
      </c>
      <c r="AQ4533">
        <v>2258606</v>
      </c>
      <c r="AR4533" t="s">
        <v>4605</v>
      </c>
      <c r="AS4533" t="s">
        <v>5883</v>
      </c>
      <c r="AT4533" t="s">
        <v>1892</v>
      </c>
    </row>
    <row r="4534" spans="1:46" x14ac:dyDescent="0.25">
      <c r="A4534" t="str">
        <f>_xlfn.XLOOKUP(I4534,UTILIZADAS[Contacto1],UTILIZADAS[Source.Name],,0)</f>
        <v>Cobros Mayo</v>
      </c>
      <c r="B4534" s="18">
        <f>VLOOKUP(J4534,Ref!A:C,3,0)</f>
        <v>0</v>
      </c>
      <c r="C4534" s="18">
        <f>VLOOKUP(J4534,Ref!A:D,4,0)</f>
        <v>0</v>
      </c>
      <c r="D4534" s="18" t="str">
        <f t="shared" si="213"/>
        <v>13/may</v>
      </c>
      <c r="E4534" s="18">
        <f t="shared" si="214"/>
        <v>6</v>
      </c>
      <c r="F4534" s="18">
        <v>1</v>
      </c>
      <c r="G4534" s="18">
        <f t="shared" si="215"/>
        <v>0</v>
      </c>
      <c r="H4534" s="3">
        <v>46155.41777777778</v>
      </c>
      <c r="I4534">
        <v>69234731</v>
      </c>
      <c r="J4534" t="s">
        <v>2021</v>
      </c>
      <c r="K4534" t="s">
        <v>1968</v>
      </c>
      <c r="L4534" t="s">
        <v>1969</v>
      </c>
      <c r="M4534" t="s">
        <v>1970</v>
      </c>
      <c r="O4534">
        <v>304054880000</v>
      </c>
      <c r="P4534">
        <v>16018</v>
      </c>
      <c r="Q4534">
        <v>-4</v>
      </c>
      <c r="R4534">
        <v>1</v>
      </c>
      <c r="S4534">
        <v>69234731</v>
      </c>
      <c r="U4534" t="s">
        <v>5583</v>
      </c>
      <c r="W4534" t="s">
        <v>5584</v>
      </c>
      <c r="X4534">
        <v>304054880000</v>
      </c>
      <c r="Y4534" t="s">
        <v>65</v>
      </c>
      <c r="Z4534" t="s">
        <v>66</v>
      </c>
      <c r="AG4534" t="s">
        <v>1972</v>
      </c>
      <c r="AL4534">
        <v>5</v>
      </c>
      <c r="AN4534" t="s">
        <v>1974</v>
      </c>
      <c r="AO4534">
        <v>0</v>
      </c>
      <c r="AQ4534">
        <v>2258607</v>
      </c>
      <c r="AR4534" t="s">
        <v>4605</v>
      </c>
      <c r="AS4534" t="s">
        <v>5883</v>
      </c>
      <c r="AT4534" t="s">
        <v>2022</v>
      </c>
    </row>
    <row r="4535" spans="1:46" x14ac:dyDescent="0.25">
      <c r="A4535" t="str">
        <f>_xlfn.XLOOKUP(I4535,UTILIZADAS[Contacto1],UTILIZADAS[Source.Name],,0)</f>
        <v>Cobros Mayo</v>
      </c>
      <c r="B4535" s="18">
        <f>VLOOKUP(J4535,Ref!A:C,3,0)</f>
        <v>0</v>
      </c>
      <c r="C4535" s="18">
        <f>VLOOKUP(J4535,Ref!A:D,4,0)</f>
        <v>0</v>
      </c>
      <c r="D4535" s="18" t="str">
        <f t="shared" si="213"/>
        <v>15/may</v>
      </c>
      <c r="E4535" s="18">
        <f t="shared" si="214"/>
        <v>6</v>
      </c>
      <c r="F4535" s="18">
        <v>1</v>
      </c>
      <c r="G4535" s="18">
        <f t="shared" si="215"/>
        <v>0</v>
      </c>
      <c r="H4535" s="3">
        <v>46157.475868055553</v>
      </c>
      <c r="I4535">
        <v>69234731</v>
      </c>
      <c r="J4535" t="s">
        <v>2021</v>
      </c>
      <c r="K4535" t="s">
        <v>1968</v>
      </c>
      <c r="L4535" t="s">
        <v>1969</v>
      </c>
      <c r="M4535" t="s">
        <v>1970</v>
      </c>
      <c r="O4535">
        <v>304054880000</v>
      </c>
      <c r="P4535">
        <v>16018</v>
      </c>
      <c r="Q4535">
        <v>-4</v>
      </c>
      <c r="R4535">
        <v>1</v>
      </c>
      <c r="S4535">
        <v>69234731</v>
      </c>
      <c r="U4535" t="s">
        <v>5583</v>
      </c>
      <c r="W4535" t="s">
        <v>5584</v>
      </c>
      <c r="X4535">
        <v>304054880000</v>
      </c>
      <c r="Y4535" t="s">
        <v>65</v>
      </c>
      <c r="Z4535" t="s">
        <v>66</v>
      </c>
      <c r="AG4535" t="s">
        <v>1972</v>
      </c>
      <c r="AL4535">
        <v>5</v>
      </c>
      <c r="AN4535" t="s">
        <v>1974</v>
      </c>
      <c r="AO4535">
        <v>0</v>
      </c>
      <c r="AQ4535">
        <v>2258607</v>
      </c>
      <c r="AR4535" t="s">
        <v>4605</v>
      </c>
      <c r="AS4535" t="s">
        <v>5883</v>
      </c>
      <c r="AT4535" t="s">
        <v>2022</v>
      </c>
    </row>
    <row r="4536" spans="1:46" x14ac:dyDescent="0.25">
      <c r="A4536" t="str">
        <f>_xlfn.XLOOKUP(I4536,UTILIZADAS[Contacto1],UTILIZADAS[Source.Name],,0)</f>
        <v>Cobros Mayo</v>
      </c>
      <c r="B4536" s="18">
        <f>VLOOKUP(J4536,Ref!A:C,3,0)</f>
        <v>0</v>
      </c>
      <c r="C4536" s="18">
        <f>VLOOKUP(J4536,Ref!A:D,4,0)</f>
        <v>0</v>
      </c>
      <c r="D4536" s="18" t="str">
        <f t="shared" si="213"/>
        <v>19/may</v>
      </c>
      <c r="E4536" s="18">
        <f t="shared" si="214"/>
        <v>6</v>
      </c>
      <c r="F4536" s="18">
        <v>1</v>
      </c>
      <c r="G4536" s="18">
        <f t="shared" si="215"/>
        <v>0</v>
      </c>
      <c r="H4536" s="3">
        <v>46161.460312499999</v>
      </c>
      <c r="I4536">
        <v>69234731</v>
      </c>
      <c r="J4536" t="s">
        <v>2021</v>
      </c>
      <c r="K4536" t="s">
        <v>1968</v>
      </c>
      <c r="L4536" t="s">
        <v>1969</v>
      </c>
      <c r="M4536" t="s">
        <v>1970</v>
      </c>
      <c r="O4536">
        <v>304054880000</v>
      </c>
      <c r="P4536">
        <v>16018</v>
      </c>
      <c r="Q4536">
        <v>-4</v>
      </c>
      <c r="R4536">
        <v>1</v>
      </c>
      <c r="S4536">
        <v>69234731</v>
      </c>
      <c r="U4536" t="s">
        <v>5583</v>
      </c>
      <c r="W4536" t="s">
        <v>5584</v>
      </c>
      <c r="X4536">
        <v>304054880000</v>
      </c>
      <c r="Y4536" t="s">
        <v>65</v>
      </c>
      <c r="Z4536" t="s">
        <v>66</v>
      </c>
      <c r="AG4536" t="s">
        <v>1972</v>
      </c>
      <c r="AL4536">
        <v>5</v>
      </c>
      <c r="AN4536" t="s">
        <v>1974</v>
      </c>
      <c r="AO4536">
        <v>0</v>
      </c>
      <c r="AQ4536">
        <v>2258607</v>
      </c>
      <c r="AR4536" t="s">
        <v>4605</v>
      </c>
      <c r="AS4536" t="s">
        <v>5883</v>
      </c>
      <c r="AT4536" t="s">
        <v>2022</v>
      </c>
    </row>
    <row r="4537" spans="1:46" x14ac:dyDescent="0.25">
      <c r="A4537" t="str">
        <f>_xlfn.XLOOKUP(I4537,UTILIZADAS[Contacto1],UTILIZADAS[Source.Name],,0)</f>
        <v>Cobros Mayo</v>
      </c>
      <c r="B4537" s="18">
        <f>VLOOKUP(J4537,Ref!A:C,3,0)</f>
        <v>0</v>
      </c>
      <c r="C4537" s="18">
        <f>VLOOKUP(J4537,Ref!A:D,4,0)</f>
        <v>0</v>
      </c>
      <c r="D4537" s="18" t="str">
        <f t="shared" si="213"/>
        <v>20/may</v>
      </c>
      <c r="E4537" s="18">
        <f t="shared" si="214"/>
        <v>6</v>
      </c>
      <c r="F4537" s="18">
        <v>1</v>
      </c>
      <c r="G4537" s="18">
        <f t="shared" si="215"/>
        <v>0</v>
      </c>
      <c r="H4537" s="3">
        <v>46162.665405092594</v>
      </c>
      <c r="I4537">
        <v>69234731</v>
      </c>
      <c r="J4537" t="s">
        <v>2021</v>
      </c>
      <c r="K4537" t="s">
        <v>1968</v>
      </c>
      <c r="L4537" t="s">
        <v>1969</v>
      </c>
      <c r="M4537" t="s">
        <v>1970</v>
      </c>
      <c r="O4537">
        <v>304054880000</v>
      </c>
      <c r="P4537">
        <v>16018</v>
      </c>
      <c r="Q4537">
        <v>-4</v>
      </c>
      <c r="R4537">
        <v>1</v>
      </c>
      <c r="S4537">
        <v>69234731</v>
      </c>
      <c r="U4537" t="s">
        <v>5583</v>
      </c>
      <c r="W4537" t="s">
        <v>5584</v>
      </c>
      <c r="X4537">
        <v>304054880000</v>
      </c>
      <c r="Y4537" t="s">
        <v>65</v>
      </c>
      <c r="Z4537" t="s">
        <v>66</v>
      </c>
      <c r="AG4537" t="s">
        <v>1972</v>
      </c>
      <c r="AL4537">
        <v>5</v>
      </c>
      <c r="AN4537" t="s">
        <v>1974</v>
      </c>
      <c r="AO4537">
        <v>0</v>
      </c>
      <c r="AQ4537">
        <v>2258607</v>
      </c>
      <c r="AR4537" t="s">
        <v>4605</v>
      </c>
      <c r="AS4537" t="s">
        <v>5883</v>
      </c>
      <c r="AT4537" t="s">
        <v>2022</v>
      </c>
    </row>
    <row r="4538" spans="1:46" x14ac:dyDescent="0.25">
      <c r="A4538" t="str">
        <f>_xlfn.XLOOKUP(I4538,UTILIZADAS[Contacto1],UTILIZADAS[Source.Name],,0)</f>
        <v>Cobros Mayo</v>
      </c>
      <c r="B4538" s="18">
        <f>VLOOKUP(J4538,Ref!A:C,3,0)</f>
        <v>0</v>
      </c>
      <c r="C4538" s="18">
        <f>VLOOKUP(J4538,Ref!A:D,4,0)</f>
        <v>0</v>
      </c>
      <c r="D4538" s="18" t="str">
        <f t="shared" si="213"/>
        <v>21/may</v>
      </c>
      <c r="E4538" s="18">
        <f t="shared" si="214"/>
        <v>6</v>
      </c>
      <c r="F4538" s="18">
        <v>1</v>
      </c>
      <c r="G4538" s="18">
        <f t="shared" si="215"/>
        <v>0</v>
      </c>
      <c r="H4538" s="3">
        <v>46163.648229166669</v>
      </c>
      <c r="I4538">
        <v>69234731</v>
      </c>
      <c r="J4538" t="s">
        <v>2021</v>
      </c>
      <c r="K4538" t="s">
        <v>1968</v>
      </c>
      <c r="L4538" t="s">
        <v>1969</v>
      </c>
      <c r="M4538" t="s">
        <v>1970</v>
      </c>
      <c r="O4538">
        <v>304054880000</v>
      </c>
      <c r="P4538">
        <v>16018</v>
      </c>
      <c r="Q4538">
        <v>-4</v>
      </c>
      <c r="R4538">
        <v>1</v>
      </c>
      <c r="S4538">
        <v>69234731</v>
      </c>
      <c r="U4538" t="s">
        <v>5583</v>
      </c>
      <c r="W4538" t="s">
        <v>5584</v>
      </c>
      <c r="X4538">
        <v>304054880000</v>
      </c>
      <c r="Y4538" t="s">
        <v>65</v>
      </c>
      <c r="Z4538" t="s">
        <v>66</v>
      </c>
      <c r="AG4538" t="s">
        <v>1972</v>
      </c>
      <c r="AL4538">
        <v>5</v>
      </c>
      <c r="AN4538" t="s">
        <v>1974</v>
      </c>
      <c r="AO4538">
        <v>0</v>
      </c>
      <c r="AQ4538">
        <v>2258607</v>
      </c>
      <c r="AR4538" t="s">
        <v>4605</v>
      </c>
      <c r="AS4538" t="s">
        <v>5883</v>
      </c>
      <c r="AT4538" t="s">
        <v>2022</v>
      </c>
    </row>
    <row r="4539" spans="1:46" x14ac:dyDescent="0.25">
      <c r="A4539" t="str">
        <f>_xlfn.XLOOKUP(I4539,UTILIZADAS[Contacto1],UTILIZADAS[Source.Name],,0)</f>
        <v>Cobros Mayo</v>
      </c>
      <c r="B4539" s="18">
        <f>VLOOKUP(J4539,Ref!A:C,3,0)</f>
        <v>0</v>
      </c>
      <c r="C4539" s="18">
        <f>VLOOKUP(J4539,Ref!A:D,4,0)</f>
        <v>0</v>
      </c>
      <c r="D4539" s="18" t="str">
        <f t="shared" si="213"/>
        <v>22/may</v>
      </c>
      <c r="E4539" s="18">
        <f t="shared" si="214"/>
        <v>6</v>
      </c>
      <c r="F4539" s="18">
        <v>1</v>
      </c>
      <c r="G4539" s="18">
        <f t="shared" si="215"/>
        <v>1</v>
      </c>
      <c r="H4539" s="3">
        <v>46164.48646990741</v>
      </c>
      <c r="I4539">
        <v>69234731</v>
      </c>
      <c r="J4539" t="s">
        <v>2021</v>
      </c>
      <c r="K4539" t="s">
        <v>1968</v>
      </c>
      <c r="L4539" t="s">
        <v>1969</v>
      </c>
      <c r="M4539" t="s">
        <v>1970</v>
      </c>
      <c r="O4539">
        <v>304054880000</v>
      </c>
      <c r="P4539">
        <v>16018</v>
      </c>
      <c r="Q4539">
        <v>-4</v>
      </c>
      <c r="R4539">
        <v>1</v>
      </c>
      <c r="S4539">
        <v>69234731</v>
      </c>
      <c r="U4539" t="s">
        <v>5583</v>
      </c>
      <c r="W4539" t="s">
        <v>5584</v>
      </c>
      <c r="X4539">
        <v>304054880000</v>
      </c>
      <c r="Y4539" t="s">
        <v>65</v>
      </c>
      <c r="Z4539" t="s">
        <v>66</v>
      </c>
      <c r="AG4539" t="s">
        <v>1972</v>
      </c>
      <c r="AL4539">
        <v>5</v>
      </c>
      <c r="AN4539" t="s">
        <v>1974</v>
      </c>
      <c r="AO4539">
        <v>0</v>
      </c>
      <c r="AQ4539">
        <v>2258607</v>
      </c>
      <c r="AR4539" t="s">
        <v>4605</v>
      </c>
      <c r="AS4539" t="s">
        <v>5883</v>
      </c>
      <c r="AT4539" t="s">
        <v>2022</v>
      </c>
    </row>
    <row r="4540" spans="1:46" x14ac:dyDescent="0.25">
      <c r="A4540" t="str">
        <f>_xlfn.XLOOKUP(I4540,UTILIZADAS[Contacto1],UTILIZADAS[Source.Name],,0)</f>
        <v>Cobros Mayo</v>
      </c>
      <c r="B4540" s="18">
        <f>VLOOKUP(J4540,Ref!A:C,3,0)</f>
        <v>0</v>
      </c>
      <c r="C4540" s="18">
        <f>VLOOKUP(J4540,Ref!A:D,4,0)</f>
        <v>0</v>
      </c>
      <c r="D4540" s="18" t="str">
        <f t="shared" si="213"/>
        <v>13/may</v>
      </c>
      <c r="E4540" s="18">
        <f t="shared" si="214"/>
        <v>6</v>
      </c>
      <c r="F4540" s="18">
        <v>1</v>
      </c>
      <c r="G4540" s="18">
        <f t="shared" si="215"/>
        <v>0</v>
      </c>
      <c r="H4540" s="3">
        <v>46155.418217592596</v>
      </c>
      <c r="I4540">
        <v>69248688</v>
      </c>
      <c r="J4540" t="s">
        <v>2021</v>
      </c>
      <c r="K4540" t="s">
        <v>1968</v>
      </c>
      <c r="L4540" t="s">
        <v>1969</v>
      </c>
      <c r="M4540" t="s">
        <v>1970</v>
      </c>
      <c r="O4540">
        <v>363057610000</v>
      </c>
      <c r="P4540">
        <v>16018</v>
      </c>
      <c r="Q4540">
        <v>-4</v>
      </c>
      <c r="R4540">
        <v>1</v>
      </c>
      <c r="S4540">
        <v>69248688</v>
      </c>
      <c r="U4540" t="s">
        <v>5585</v>
      </c>
      <c r="W4540" t="s">
        <v>5586</v>
      </c>
      <c r="X4540">
        <v>363057610000</v>
      </c>
      <c r="Y4540" t="s">
        <v>65</v>
      </c>
      <c r="Z4540" t="s">
        <v>66</v>
      </c>
      <c r="AF4540" t="s">
        <v>1976</v>
      </c>
      <c r="AG4540" t="s">
        <v>1972</v>
      </c>
      <c r="AL4540">
        <v>5</v>
      </c>
      <c r="AN4540" t="s">
        <v>1974</v>
      </c>
      <c r="AO4540">
        <v>0</v>
      </c>
      <c r="AQ4540">
        <v>2258608</v>
      </c>
      <c r="AR4540" t="s">
        <v>4605</v>
      </c>
      <c r="AS4540" t="s">
        <v>5883</v>
      </c>
      <c r="AT4540" t="s">
        <v>2022</v>
      </c>
    </row>
    <row r="4541" spans="1:46" x14ac:dyDescent="0.25">
      <c r="A4541" t="str">
        <f>_xlfn.XLOOKUP(I4541,UTILIZADAS[Contacto1],UTILIZADAS[Source.Name],,0)</f>
        <v>Cobros Mayo</v>
      </c>
      <c r="B4541" s="18">
        <f>VLOOKUP(J4541,Ref!A:C,3,0)</f>
        <v>0</v>
      </c>
      <c r="C4541" s="18">
        <f>VLOOKUP(J4541,Ref!A:D,4,0)</f>
        <v>0</v>
      </c>
      <c r="D4541" s="18" t="str">
        <f t="shared" si="213"/>
        <v>15/may</v>
      </c>
      <c r="E4541" s="18">
        <f t="shared" si="214"/>
        <v>6</v>
      </c>
      <c r="F4541" s="18">
        <v>1</v>
      </c>
      <c r="G4541" s="18">
        <f t="shared" si="215"/>
        <v>0</v>
      </c>
      <c r="H4541" s="3">
        <v>46157.476689814815</v>
      </c>
      <c r="I4541">
        <v>69248688</v>
      </c>
      <c r="J4541" t="s">
        <v>1967</v>
      </c>
      <c r="K4541" t="s">
        <v>1968</v>
      </c>
      <c r="L4541" t="s">
        <v>1969</v>
      </c>
      <c r="M4541" t="s">
        <v>1970</v>
      </c>
      <c r="O4541">
        <v>363057610000</v>
      </c>
      <c r="P4541">
        <v>16018</v>
      </c>
      <c r="Q4541">
        <v>-4</v>
      </c>
      <c r="R4541">
        <v>1</v>
      </c>
      <c r="S4541">
        <v>69248688</v>
      </c>
      <c r="U4541" t="s">
        <v>5585</v>
      </c>
      <c r="W4541" t="s">
        <v>5586</v>
      </c>
      <c r="X4541">
        <v>363057610000</v>
      </c>
      <c r="Y4541" t="s">
        <v>65</v>
      </c>
      <c r="Z4541" t="s">
        <v>66</v>
      </c>
      <c r="AF4541" t="s">
        <v>1976</v>
      </c>
      <c r="AG4541" t="s">
        <v>1972</v>
      </c>
      <c r="AL4541">
        <v>0</v>
      </c>
      <c r="AN4541" t="s">
        <v>1974</v>
      </c>
      <c r="AO4541">
        <v>0</v>
      </c>
      <c r="AQ4541">
        <v>2258608</v>
      </c>
      <c r="AR4541" t="s">
        <v>4605</v>
      </c>
      <c r="AS4541" t="s">
        <v>5883</v>
      </c>
      <c r="AT4541" t="s">
        <v>1975</v>
      </c>
    </row>
    <row r="4542" spans="1:46" x14ac:dyDescent="0.25">
      <c r="A4542" t="str">
        <f>_xlfn.XLOOKUP(I4542,UTILIZADAS[Contacto1],UTILIZADAS[Source.Name],,0)</f>
        <v>Cobros Mayo</v>
      </c>
      <c r="B4542" s="18">
        <f>VLOOKUP(J4542,Ref!A:C,3,0)</f>
        <v>0</v>
      </c>
      <c r="C4542" s="18">
        <f>VLOOKUP(J4542,Ref!A:D,4,0)</f>
        <v>0</v>
      </c>
      <c r="D4542" s="18" t="str">
        <f t="shared" si="213"/>
        <v>19/may</v>
      </c>
      <c r="E4542" s="18">
        <f t="shared" si="214"/>
        <v>6</v>
      </c>
      <c r="F4542" s="18">
        <v>1</v>
      </c>
      <c r="G4542" s="18">
        <f t="shared" si="215"/>
        <v>0</v>
      </c>
      <c r="H4542" s="3">
        <v>46161.460775462961</v>
      </c>
      <c r="I4542">
        <v>69248688</v>
      </c>
      <c r="J4542" t="s">
        <v>2021</v>
      </c>
      <c r="K4542" t="s">
        <v>1968</v>
      </c>
      <c r="L4542" t="s">
        <v>1969</v>
      </c>
      <c r="M4542" t="s">
        <v>1970</v>
      </c>
      <c r="O4542">
        <v>363057610000</v>
      </c>
      <c r="P4542">
        <v>16018</v>
      </c>
      <c r="Q4542">
        <v>-4</v>
      </c>
      <c r="R4542">
        <v>1</v>
      </c>
      <c r="S4542">
        <v>69248688</v>
      </c>
      <c r="U4542" t="s">
        <v>5585</v>
      </c>
      <c r="W4542" t="s">
        <v>5586</v>
      </c>
      <c r="X4542">
        <v>363057610000</v>
      </c>
      <c r="Y4542" t="s">
        <v>65</v>
      </c>
      <c r="Z4542" t="s">
        <v>66</v>
      </c>
      <c r="AF4542" t="s">
        <v>1976</v>
      </c>
      <c r="AG4542" t="s">
        <v>1972</v>
      </c>
      <c r="AL4542">
        <v>5</v>
      </c>
      <c r="AN4542" t="s">
        <v>1974</v>
      </c>
      <c r="AO4542">
        <v>0</v>
      </c>
      <c r="AQ4542">
        <v>2258608</v>
      </c>
      <c r="AR4542" t="s">
        <v>4605</v>
      </c>
      <c r="AS4542" t="s">
        <v>5883</v>
      </c>
      <c r="AT4542" t="s">
        <v>2022</v>
      </c>
    </row>
    <row r="4543" spans="1:46" x14ac:dyDescent="0.25">
      <c r="A4543" t="str">
        <f>_xlfn.XLOOKUP(I4543,UTILIZADAS[Contacto1],UTILIZADAS[Source.Name],,0)</f>
        <v>Cobros Mayo</v>
      </c>
      <c r="B4543" s="18">
        <f>VLOOKUP(J4543,Ref!A:C,3,0)</f>
        <v>0</v>
      </c>
      <c r="C4543" s="18">
        <f>VLOOKUP(J4543,Ref!A:D,4,0)</f>
        <v>0</v>
      </c>
      <c r="D4543" s="18" t="str">
        <f t="shared" si="213"/>
        <v>20/may</v>
      </c>
      <c r="E4543" s="18">
        <f t="shared" si="214"/>
        <v>6</v>
      </c>
      <c r="F4543" s="18">
        <v>1</v>
      </c>
      <c r="G4543" s="18">
        <f t="shared" si="215"/>
        <v>0</v>
      </c>
      <c r="H4543" s="3">
        <v>46162.665844907409</v>
      </c>
      <c r="I4543">
        <v>69248688</v>
      </c>
      <c r="J4543" t="s">
        <v>2021</v>
      </c>
      <c r="K4543" t="s">
        <v>1968</v>
      </c>
      <c r="L4543" t="s">
        <v>1969</v>
      </c>
      <c r="M4543" t="s">
        <v>1970</v>
      </c>
      <c r="O4543">
        <v>363057610000</v>
      </c>
      <c r="P4543">
        <v>16018</v>
      </c>
      <c r="Q4543">
        <v>-4</v>
      </c>
      <c r="R4543">
        <v>1</v>
      </c>
      <c r="S4543">
        <v>69248688</v>
      </c>
      <c r="U4543" t="s">
        <v>5585</v>
      </c>
      <c r="W4543" t="s">
        <v>5586</v>
      </c>
      <c r="X4543">
        <v>363057610000</v>
      </c>
      <c r="Y4543" t="s">
        <v>65</v>
      </c>
      <c r="Z4543" t="s">
        <v>66</v>
      </c>
      <c r="AF4543" t="s">
        <v>1976</v>
      </c>
      <c r="AG4543" t="s">
        <v>1972</v>
      </c>
      <c r="AL4543">
        <v>5</v>
      </c>
      <c r="AN4543" t="s">
        <v>1974</v>
      </c>
      <c r="AO4543">
        <v>0</v>
      </c>
      <c r="AQ4543">
        <v>2258608</v>
      </c>
      <c r="AR4543" t="s">
        <v>4605</v>
      </c>
      <c r="AS4543" t="s">
        <v>5883</v>
      </c>
      <c r="AT4543" t="s">
        <v>2022</v>
      </c>
    </row>
    <row r="4544" spans="1:46" x14ac:dyDescent="0.25">
      <c r="A4544" t="str">
        <f>_xlfn.XLOOKUP(I4544,UTILIZADAS[Contacto1],UTILIZADAS[Source.Name],,0)</f>
        <v>Cobros Mayo</v>
      </c>
      <c r="B4544" s="18">
        <f>VLOOKUP(J4544,Ref!A:C,3,0)</f>
        <v>0</v>
      </c>
      <c r="C4544" s="18">
        <f>VLOOKUP(J4544,Ref!A:D,4,0)</f>
        <v>0</v>
      </c>
      <c r="D4544" s="18" t="str">
        <f t="shared" si="213"/>
        <v>21/may</v>
      </c>
      <c r="E4544" s="18">
        <f t="shared" si="214"/>
        <v>6</v>
      </c>
      <c r="F4544" s="18">
        <v>1</v>
      </c>
      <c r="G4544" s="18">
        <f t="shared" si="215"/>
        <v>0</v>
      </c>
      <c r="H4544" s="3">
        <v>46163.648680555554</v>
      </c>
      <c r="I4544">
        <v>69248688</v>
      </c>
      <c r="J4544" t="s">
        <v>2021</v>
      </c>
      <c r="K4544" t="s">
        <v>1968</v>
      </c>
      <c r="L4544" t="s">
        <v>1969</v>
      </c>
      <c r="M4544" t="s">
        <v>1970</v>
      </c>
      <c r="O4544">
        <v>363057610000</v>
      </c>
      <c r="P4544">
        <v>16018</v>
      </c>
      <c r="Q4544">
        <v>-4</v>
      </c>
      <c r="R4544">
        <v>1</v>
      </c>
      <c r="S4544">
        <v>69248688</v>
      </c>
      <c r="U4544" t="s">
        <v>5585</v>
      </c>
      <c r="W4544" t="s">
        <v>5586</v>
      </c>
      <c r="X4544">
        <v>363057610000</v>
      </c>
      <c r="Y4544" t="s">
        <v>65</v>
      </c>
      <c r="Z4544" t="s">
        <v>66</v>
      </c>
      <c r="AF4544" t="s">
        <v>1976</v>
      </c>
      <c r="AG4544" t="s">
        <v>1972</v>
      </c>
      <c r="AL4544">
        <v>5</v>
      </c>
      <c r="AN4544" t="s">
        <v>1974</v>
      </c>
      <c r="AO4544">
        <v>0</v>
      </c>
      <c r="AQ4544">
        <v>2258608</v>
      </c>
      <c r="AR4544" t="s">
        <v>4605</v>
      </c>
      <c r="AS4544" t="s">
        <v>5883</v>
      </c>
      <c r="AT4544" t="s">
        <v>2022</v>
      </c>
    </row>
    <row r="4545" spans="1:46" x14ac:dyDescent="0.25">
      <c r="A4545" t="str">
        <f>_xlfn.XLOOKUP(I4545,UTILIZADAS[Contacto1],UTILIZADAS[Source.Name],,0)</f>
        <v>Cobros Mayo</v>
      </c>
      <c r="B4545" s="18">
        <f>VLOOKUP(J4545,Ref!A:C,3,0)</f>
        <v>0</v>
      </c>
      <c r="C4545" s="18">
        <f>VLOOKUP(J4545,Ref!A:D,4,0)</f>
        <v>0</v>
      </c>
      <c r="D4545" s="18" t="str">
        <f t="shared" si="213"/>
        <v>22/may</v>
      </c>
      <c r="E4545" s="18">
        <f t="shared" si="214"/>
        <v>6</v>
      </c>
      <c r="F4545" s="18">
        <v>1</v>
      </c>
      <c r="G4545" s="18">
        <f t="shared" si="215"/>
        <v>1</v>
      </c>
      <c r="H4545" s="3">
        <v>46164.486435185187</v>
      </c>
      <c r="I4545">
        <v>69248688</v>
      </c>
      <c r="J4545">
        <v>6004</v>
      </c>
      <c r="K4545" t="s">
        <v>1983</v>
      </c>
      <c r="L4545" t="s">
        <v>1897</v>
      </c>
      <c r="M4545" t="s">
        <v>1970</v>
      </c>
      <c r="O4545">
        <v>363057610000</v>
      </c>
      <c r="P4545">
        <v>16018</v>
      </c>
      <c r="Q4545">
        <v>-4</v>
      </c>
      <c r="R4545">
        <v>1</v>
      </c>
      <c r="S4545">
        <v>69248688</v>
      </c>
      <c r="U4545" t="s">
        <v>5585</v>
      </c>
      <c r="W4545" t="s">
        <v>5586</v>
      </c>
      <c r="X4545">
        <v>363057610000</v>
      </c>
      <c r="Y4545" t="s">
        <v>65</v>
      </c>
      <c r="Z4545" t="s">
        <v>66</v>
      </c>
      <c r="AF4545" t="s">
        <v>1976</v>
      </c>
      <c r="AG4545" t="s">
        <v>1972</v>
      </c>
      <c r="AL4545">
        <v>141</v>
      </c>
      <c r="AM4545" t="s">
        <v>1979</v>
      </c>
      <c r="AN4545" t="s">
        <v>1987</v>
      </c>
      <c r="AO4545">
        <v>0</v>
      </c>
      <c r="AQ4545">
        <v>2258608</v>
      </c>
      <c r="AR4545" t="s">
        <v>4605</v>
      </c>
      <c r="AS4545" t="s">
        <v>5883</v>
      </c>
      <c r="AT4545" t="s">
        <v>1984</v>
      </c>
    </row>
    <row r="4546" spans="1:46" x14ac:dyDescent="0.25">
      <c r="A4546" t="e">
        <f>_xlfn.XLOOKUP(I4546,UTILIZADAS[Contacto1],UTILIZADAS[Source.Name],,0)</f>
        <v>#N/A</v>
      </c>
      <c r="B4546" s="18">
        <f>VLOOKUP(J4546,Ref!A:C,3,0)</f>
        <v>0</v>
      </c>
      <c r="C4546" s="18">
        <f>VLOOKUP(J4546,Ref!A:D,4,0)</f>
        <v>0</v>
      </c>
      <c r="D4546" s="18" t="str">
        <f t="shared" si="213"/>
        <v>09/may</v>
      </c>
      <c r="E4546" s="18">
        <f t="shared" si="214"/>
        <v>1</v>
      </c>
      <c r="F4546" s="18">
        <v>1</v>
      </c>
      <c r="G4546" s="18">
        <f t="shared" si="215"/>
        <v>1</v>
      </c>
      <c r="H4546" s="3">
        <v>46151.426354166666</v>
      </c>
      <c r="I4546">
        <v>69267267</v>
      </c>
      <c r="J4546">
        <v>6004</v>
      </c>
      <c r="K4546" t="s">
        <v>1983</v>
      </c>
      <c r="L4546" t="s">
        <v>1897</v>
      </c>
      <c r="M4546" t="s">
        <v>1970</v>
      </c>
      <c r="O4546">
        <v>358385490000</v>
      </c>
      <c r="P4546">
        <v>16016</v>
      </c>
      <c r="Q4546">
        <v>-4</v>
      </c>
      <c r="R4546">
        <v>1</v>
      </c>
      <c r="S4546">
        <v>69267267</v>
      </c>
      <c r="U4546" t="s">
        <v>6255</v>
      </c>
      <c r="W4546" t="s">
        <v>5840</v>
      </c>
      <c r="X4546">
        <v>358385490000</v>
      </c>
      <c r="Y4546" t="s">
        <v>65</v>
      </c>
      <c r="Z4546" t="s">
        <v>66</v>
      </c>
      <c r="AF4546" t="s">
        <v>1976</v>
      </c>
      <c r="AG4546" t="s">
        <v>1972</v>
      </c>
      <c r="AL4546">
        <v>62</v>
      </c>
      <c r="AM4546" t="s">
        <v>1979</v>
      </c>
      <c r="AN4546" t="s">
        <v>1977</v>
      </c>
      <c r="AO4546">
        <v>0</v>
      </c>
      <c r="AQ4546">
        <v>2198798</v>
      </c>
      <c r="AR4546" t="s">
        <v>2020</v>
      </c>
      <c r="AS4546" t="s">
        <v>2020</v>
      </c>
      <c r="AT4546" t="s">
        <v>1984</v>
      </c>
    </row>
    <row r="4547" spans="1:46" x14ac:dyDescent="0.25">
      <c r="A4547" t="str">
        <f>_xlfn.XLOOKUP(I4547,UTILIZADAS[Contacto1],UTILIZADAS[Source.Name],,0)</f>
        <v>Cobros Abril Canal Fijo</v>
      </c>
      <c r="B4547" s="18">
        <f>VLOOKUP(J4547,Ref!A:C,3,0)</f>
        <v>0</v>
      </c>
      <c r="C4547" s="18">
        <f>VLOOKUP(J4547,Ref!A:D,4,0)</f>
        <v>0</v>
      </c>
      <c r="D4547" s="18" t="str">
        <f t="shared" si="213"/>
        <v>13/may</v>
      </c>
      <c r="E4547" s="18">
        <f t="shared" si="214"/>
        <v>2</v>
      </c>
      <c r="F4547" s="18">
        <v>1</v>
      </c>
      <c r="G4547" s="18">
        <f t="shared" si="215"/>
        <v>0</v>
      </c>
      <c r="H4547" s="3">
        <v>46155.418587962966</v>
      </c>
      <c r="I4547">
        <v>69267566</v>
      </c>
      <c r="J4547" t="s">
        <v>2021</v>
      </c>
      <c r="K4547" t="s">
        <v>1968</v>
      </c>
      <c r="L4547" t="s">
        <v>1969</v>
      </c>
      <c r="M4547" t="s">
        <v>1970</v>
      </c>
      <c r="O4547">
        <v>362010280000</v>
      </c>
      <c r="P4547">
        <v>16018</v>
      </c>
      <c r="Q4547">
        <v>-4</v>
      </c>
      <c r="R4547">
        <v>1</v>
      </c>
      <c r="S4547">
        <v>69267566</v>
      </c>
      <c r="U4547" t="s">
        <v>2141</v>
      </c>
      <c r="W4547" t="s">
        <v>116</v>
      </c>
      <c r="X4547">
        <v>362010280000</v>
      </c>
      <c r="Y4547" t="s">
        <v>65</v>
      </c>
      <c r="Z4547" t="s">
        <v>66</v>
      </c>
      <c r="AF4547" t="s">
        <v>1976</v>
      </c>
      <c r="AG4547" t="s">
        <v>1972</v>
      </c>
      <c r="AL4547">
        <v>5</v>
      </c>
      <c r="AN4547" t="s">
        <v>1974</v>
      </c>
      <c r="AO4547">
        <v>0</v>
      </c>
      <c r="AQ4547">
        <v>2258609</v>
      </c>
      <c r="AR4547" t="s">
        <v>4605</v>
      </c>
      <c r="AS4547" t="s">
        <v>5883</v>
      </c>
      <c r="AT4547" t="s">
        <v>2022</v>
      </c>
    </row>
    <row r="4548" spans="1:46" x14ac:dyDescent="0.25">
      <c r="A4548" t="str">
        <f>_xlfn.XLOOKUP(I4548,UTILIZADAS[Contacto1],UTILIZADAS[Source.Name],,0)</f>
        <v>Cobros Abril Canal Fijo</v>
      </c>
      <c r="B4548" s="18">
        <f>VLOOKUP(J4548,Ref!A:C,3,0)</f>
        <v>1</v>
      </c>
      <c r="C4548" s="18">
        <f>VLOOKUP(J4548,Ref!A:D,4,0)</f>
        <v>1</v>
      </c>
      <c r="D4548" s="18" t="str">
        <f t="shared" si="213"/>
        <v>15/may</v>
      </c>
      <c r="E4548" s="18">
        <f t="shared" si="214"/>
        <v>2</v>
      </c>
      <c r="F4548" s="18">
        <v>1</v>
      </c>
      <c r="G4548" s="18">
        <f t="shared" si="215"/>
        <v>1</v>
      </c>
      <c r="H4548" s="3">
        <v>46157.476770833331</v>
      </c>
      <c r="I4548">
        <v>69267566</v>
      </c>
      <c r="J4548">
        <v>6003</v>
      </c>
      <c r="K4548" t="s">
        <v>1983</v>
      </c>
      <c r="L4548" t="s">
        <v>1897</v>
      </c>
      <c r="M4548" t="s">
        <v>1970</v>
      </c>
      <c r="O4548">
        <v>362010280000</v>
      </c>
      <c r="P4548">
        <v>16018</v>
      </c>
      <c r="Q4548">
        <v>-4</v>
      </c>
      <c r="R4548">
        <v>1</v>
      </c>
      <c r="S4548">
        <v>69267566</v>
      </c>
      <c r="U4548" t="s">
        <v>2141</v>
      </c>
      <c r="W4548" t="s">
        <v>116</v>
      </c>
      <c r="X4548">
        <v>362010280000</v>
      </c>
      <c r="Y4548" t="s">
        <v>65</v>
      </c>
      <c r="Z4548" t="s">
        <v>66</v>
      </c>
      <c r="AF4548" t="s">
        <v>1976</v>
      </c>
      <c r="AG4548" t="s">
        <v>1972</v>
      </c>
      <c r="AL4548">
        <v>81</v>
      </c>
      <c r="AM4548" t="s">
        <v>1979</v>
      </c>
      <c r="AN4548" t="s">
        <v>1987</v>
      </c>
      <c r="AO4548">
        <v>0</v>
      </c>
      <c r="AQ4548">
        <v>2258609</v>
      </c>
      <c r="AR4548" t="s">
        <v>4605</v>
      </c>
      <c r="AS4548" t="s">
        <v>5883</v>
      </c>
      <c r="AT4548" t="s">
        <v>1892</v>
      </c>
    </row>
    <row r="4549" spans="1:46" x14ac:dyDescent="0.25">
      <c r="A4549" t="str">
        <f>_xlfn.XLOOKUP(I4549,UTILIZADAS[Contacto1],UTILIZADAS[Source.Name],,0)</f>
        <v>Cobros Abril Canal Fijo</v>
      </c>
      <c r="B4549" s="18">
        <f>VLOOKUP(J4549,Ref!A:C,3,0)</f>
        <v>0</v>
      </c>
      <c r="C4549" s="18">
        <f>VLOOKUP(J4549,Ref!A:D,4,0)</f>
        <v>0</v>
      </c>
      <c r="D4549" s="18" t="str">
        <f t="shared" si="213"/>
        <v>13/may</v>
      </c>
      <c r="E4549" s="18">
        <f t="shared" si="214"/>
        <v>4</v>
      </c>
      <c r="F4549" s="18">
        <v>1</v>
      </c>
      <c r="G4549" s="18">
        <f t="shared" si="215"/>
        <v>0</v>
      </c>
      <c r="H4549" s="3">
        <v>46155.418912037036</v>
      </c>
      <c r="I4549">
        <v>69279886</v>
      </c>
      <c r="J4549" t="s">
        <v>2021</v>
      </c>
      <c r="K4549" t="s">
        <v>1968</v>
      </c>
      <c r="L4549" t="s">
        <v>1969</v>
      </c>
      <c r="M4549" t="s">
        <v>1970</v>
      </c>
      <c r="O4549">
        <v>366044660000</v>
      </c>
      <c r="P4549">
        <v>16018</v>
      </c>
      <c r="Q4549">
        <v>-4</v>
      </c>
      <c r="R4549">
        <v>1</v>
      </c>
      <c r="S4549">
        <v>69279886</v>
      </c>
      <c r="U4549" t="s">
        <v>2527</v>
      </c>
      <c r="W4549" t="s">
        <v>4134</v>
      </c>
      <c r="X4549">
        <v>366044660000</v>
      </c>
      <c r="Y4549" t="s">
        <v>65</v>
      </c>
      <c r="Z4549" t="s">
        <v>66</v>
      </c>
      <c r="AF4549" t="s">
        <v>1976</v>
      </c>
      <c r="AG4549" t="s">
        <v>1972</v>
      </c>
      <c r="AL4549">
        <v>5</v>
      </c>
      <c r="AN4549" t="s">
        <v>1974</v>
      </c>
      <c r="AO4549">
        <v>0</v>
      </c>
      <c r="AQ4549">
        <v>2258610</v>
      </c>
      <c r="AR4549" t="s">
        <v>4605</v>
      </c>
      <c r="AS4549" t="s">
        <v>5883</v>
      </c>
      <c r="AT4549" t="s">
        <v>2022</v>
      </c>
    </row>
    <row r="4550" spans="1:46" x14ac:dyDescent="0.25">
      <c r="A4550" t="str">
        <f>_xlfn.XLOOKUP(I4550,UTILIZADAS[Contacto1],UTILIZADAS[Source.Name],,0)</f>
        <v>Cobros Abril Canal Fijo</v>
      </c>
      <c r="B4550" s="18">
        <f>VLOOKUP(J4550,Ref!A:C,3,0)</f>
        <v>0</v>
      </c>
      <c r="C4550" s="18">
        <f>VLOOKUP(J4550,Ref!A:D,4,0)</f>
        <v>0</v>
      </c>
      <c r="D4550" s="18" t="str">
        <f t="shared" si="213"/>
        <v>15/may</v>
      </c>
      <c r="E4550" s="18">
        <f t="shared" si="214"/>
        <v>4</v>
      </c>
      <c r="F4550" s="18">
        <v>1</v>
      </c>
      <c r="G4550" s="18">
        <f t="shared" si="215"/>
        <v>0</v>
      </c>
      <c r="H4550" s="3">
        <v>46157.476944444446</v>
      </c>
      <c r="I4550">
        <v>69279886</v>
      </c>
      <c r="J4550" t="s">
        <v>2021</v>
      </c>
      <c r="K4550" t="s">
        <v>1968</v>
      </c>
      <c r="L4550" t="s">
        <v>1969</v>
      </c>
      <c r="M4550" t="s">
        <v>1970</v>
      </c>
      <c r="O4550">
        <v>366044660000</v>
      </c>
      <c r="P4550">
        <v>16018</v>
      </c>
      <c r="Q4550">
        <v>-4</v>
      </c>
      <c r="R4550">
        <v>1</v>
      </c>
      <c r="S4550">
        <v>69279886</v>
      </c>
      <c r="U4550" t="s">
        <v>2527</v>
      </c>
      <c r="W4550" t="s">
        <v>4134</v>
      </c>
      <c r="X4550">
        <v>366044660000</v>
      </c>
      <c r="Y4550" t="s">
        <v>65</v>
      </c>
      <c r="Z4550" t="s">
        <v>66</v>
      </c>
      <c r="AF4550" t="s">
        <v>1976</v>
      </c>
      <c r="AG4550" t="s">
        <v>1972</v>
      </c>
      <c r="AL4550">
        <v>5</v>
      </c>
      <c r="AN4550" t="s">
        <v>1974</v>
      </c>
      <c r="AO4550">
        <v>0</v>
      </c>
      <c r="AQ4550">
        <v>2258610</v>
      </c>
      <c r="AR4550" t="s">
        <v>4605</v>
      </c>
      <c r="AS4550" t="s">
        <v>5883</v>
      </c>
      <c r="AT4550" t="s">
        <v>2022</v>
      </c>
    </row>
    <row r="4551" spans="1:46" x14ac:dyDescent="0.25">
      <c r="A4551" t="str">
        <f>_xlfn.XLOOKUP(I4551,UTILIZADAS[Contacto1],UTILIZADAS[Source.Name],,0)</f>
        <v>Cobros Abril Canal Fijo</v>
      </c>
      <c r="B4551" s="18">
        <f>VLOOKUP(J4551,Ref!A:C,3,0)</f>
        <v>1</v>
      </c>
      <c r="C4551" s="18">
        <f>VLOOKUP(J4551,Ref!A:D,4,0)</f>
        <v>1</v>
      </c>
      <c r="D4551" s="18" t="str">
        <f t="shared" si="213"/>
        <v>19/may</v>
      </c>
      <c r="E4551" s="18">
        <f t="shared" si="214"/>
        <v>4</v>
      </c>
      <c r="F4551" s="18">
        <v>1</v>
      </c>
      <c r="G4551" s="18">
        <f t="shared" si="215"/>
        <v>0</v>
      </c>
      <c r="H4551" s="3">
        <v>46161.491030092591</v>
      </c>
      <c r="I4551">
        <v>69279886</v>
      </c>
      <c r="J4551">
        <v>6007</v>
      </c>
      <c r="K4551" t="s">
        <v>1983</v>
      </c>
      <c r="L4551" t="s">
        <v>1897</v>
      </c>
      <c r="M4551" t="s">
        <v>1970</v>
      </c>
      <c r="O4551">
        <v>366044660000</v>
      </c>
      <c r="P4551">
        <v>16018</v>
      </c>
      <c r="Q4551">
        <v>-4</v>
      </c>
      <c r="R4551">
        <v>1</v>
      </c>
      <c r="S4551">
        <v>69279886</v>
      </c>
      <c r="U4551" t="s">
        <v>2527</v>
      </c>
      <c r="W4551" t="s">
        <v>4134</v>
      </c>
      <c r="X4551">
        <v>366044660000</v>
      </c>
      <c r="Y4551" t="s">
        <v>65</v>
      </c>
      <c r="Z4551" t="s">
        <v>66</v>
      </c>
      <c r="AF4551" t="s">
        <v>1976</v>
      </c>
      <c r="AG4551" t="s">
        <v>1972</v>
      </c>
      <c r="AL4551">
        <v>35</v>
      </c>
      <c r="AM4551" t="s">
        <v>1979</v>
      </c>
      <c r="AN4551" t="s">
        <v>1987</v>
      </c>
      <c r="AO4551">
        <v>0</v>
      </c>
      <c r="AQ4551">
        <v>2258610</v>
      </c>
      <c r="AR4551" t="s">
        <v>4605</v>
      </c>
      <c r="AS4551" t="s">
        <v>5883</v>
      </c>
      <c r="AT4551" t="s">
        <v>1898</v>
      </c>
    </row>
    <row r="4552" spans="1:46" x14ac:dyDescent="0.25">
      <c r="A4552" t="str">
        <f>_xlfn.XLOOKUP(I4552,UTILIZADAS[Contacto1],UTILIZADAS[Source.Name],,0)</f>
        <v>Cobros Abril Canal Fijo</v>
      </c>
      <c r="B4552" s="18">
        <f>VLOOKUP(J4552,Ref!A:C,3,0)</f>
        <v>0</v>
      </c>
      <c r="C4552" s="18">
        <f>VLOOKUP(J4552,Ref!A:D,4,0)</f>
        <v>0</v>
      </c>
      <c r="D4552" s="18" t="str">
        <f t="shared" si="213"/>
        <v>19/may</v>
      </c>
      <c r="E4552" s="18">
        <f t="shared" si="214"/>
        <v>4</v>
      </c>
      <c r="F4552" s="18">
        <v>1</v>
      </c>
      <c r="G4552" s="18">
        <f t="shared" si="215"/>
        <v>1</v>
      </c>
      <c r="H4552" s="3">
        <v>46161.491759259261</v>
      </c>
      <c r="I4552">
        <v>69279886</v>
      </c>
      <c r="J4552">
        <v>6004</v>
      </c>
      <c r="K4552" t="s">
        <v>1983</v>
      </c>
      <c r="L4552" t="s">
        <v>1897</v>
      </c>
      <c r="M4552" t="s">
        <v>1970</v>
      </c>
      <c r="O4552">
        <v>366044660000</v>
      </c>
      <c r="P4552">
        <v>16018</v>
      </c>
      <c r="Q4552">
        <v>-4</v>
      </c>
      <c r="R4552">
        <v>1</v>
      </c>
      <c r="S4552">
        <v>69279886</v>
      </c>
      <c r="U4552" t="s">
        <v>2527</v>
      </c>
      <c r="W4552" t="s">
        <v>4134</v>
      </c>
      <c r="X4552">
        <v>366044660000</v>
      </c>
      <c r="Y4552" t="s">
        <v>65</v>
      </c>
      <c r="Z4552" t="s">
        <v>66</v>
      </c>
      <c r="AF4552" t="s">
        <v>1976</v>
      </c>
      <c r="AG4552" t="s">
        <v>1972</v>
      </c>
      <c r="AL4552">
        <v>85</v>
      </c>
      <c r="AM4552" t="s">
        <v>1979</v>
      </c>
      <c r="AN4552" t="s">
        <v>1977</v>
      </c>
      <c r="AO4552">
        <v>0</v>
      </c>
      <c r="AQ4552">
        <v>2258610</v>
      </c>
      <c r="AR4552" t="s">
        <v>4605</v>
      </c>
      <c r="AS4552" t="s">
        <v>5883</v>
      </c>
      <c r="AT4552" t="s">
        <v>1984</v>
      </c>
    </row>
    <row r="4553" spans="1:46" x14ac:dyDescent="0.25">
      <c r="A4553" t="str">
        <f>_xlfn.XLOOKUP(I4553,UTILIZADAS[Contacto1],UTILIZADAS[Source.Name],,0)</f>
        <v>Cobros Mayo</v>
      </c>
      <c r="B4553" s="18">
        <f>VLOOKUP(J4553,Ref!A:C,3,0)</f>
        <v>0</v>
      </c>
      <c r="C4553" s="18">
        <f>VLOOKUP(J4553,Ref!A:D,4,0)</f>
        <v>0</v>
      </c>
      <c r="D4553" s="18" t="str">
        <f t="shared" si="213"/>
        <v>13/may</v>
      </c>
      <c r="E4553" s="18">
        <f t="shared" si="214"/>
        <v>4</v>
      </c>
      <c r="F4553" s="18">
        <v>1</v>
      </c>
      <c r="G4553" s="18">
        <f t="shared" si="215"/>
        <v>0</v>
      </c>
      <c r="H4553" s="3">
        <v>46155.419351851851</v>
      </c>
      <c r="I4553">
        <v>69281139</v>
      </c>
      <c r="J4553" t="s">
        <v>2021</v>
      </c>
      <c r="K4553" t="s">
        <v>1968</v>
      </c>
      <c r="L4553" t="s">
        <v>1969</v>
      </c>
      <c r="M4553" t="s">
        <v>1970</v>
      </c>
      <c r="O4553">
        <v>357384890000</v>
      </c>
      <c r="P4553">
        <v>16018</v>
      </c>
      <c r="Q4553">
        <v>-4</v>
      </c>
      <c r="R4553">
        <v>1</v>
      </c>
      <c r="S4553">
        <v>69281139</v>
      </c>
      <c r="U4553" t="s">
        <v>5587</v>
      </c>
      <c r="W4553" t="s">
        <v>5588</v>
      </c>
      <c r="X4553">
        <v>357384890000</v>
      </c>
      <c r="Y4553" t="s">
        <v>65</v>
      </c>
      <c r="Z4553" t="s">
        <v>4619</v>
      </c>
      <c r="AF4553" t="s">
        <v>1976</v>
      </c>
      <c r="AG4553" t="s">
        <v>1972</v>
      </c>
      <c r="AK4553" t="s">
        <v>5587</v>
      </c>
      <c r="AL4553">
        <v>5</v>
      </c>
      <c r="AN4553" t="s">
        <v>1974</v>
      </c>
      <c r="AO4553">
        <v>0</v>
      </c>
      <c r="AQ4553">
        <v>2258611</v>
      </c>
      <c r="AR4553" t="s">
        <v>4605</v>
      </c>
      <c r="AS4553" t="s">
        <v>5883</v>
      </c>
      <c r="AT4553" t="s">
        <v>2022</v>
      </c>
    </row>
    <row r="4554" spans="1:46" x14ac:dyDescent="0.25">
      <c r="A4554" t="str">
        <f>_xlfn.XLOOKUP(I4554,UTILIZADAS[Contacto1],UTILIZADAS[Source.Name],,0)</f>
        <v>Cobros Mayo</v>
      </c>
      <c r="B4554" s="18">
        <f>VLOOKUP(J4554,Ref!A:C,3,0)</f>
        <v>0</v>
      </c>
      <c r="C4554" s="18">
        <f>VLOOKUP(J4554,Ref!A:D,4,0)</f>
        <v>0</v>
      </c>
      <c r="D4554" s="18" t="str">
        <f t="shared" si="213"/>
        <v>15/may</v>
      </c>
      <c r="E4554" s="18">
        <f t="shared" si="214"/>
        <v>4</v>
      </c>
      <c r="F4554" s="18">
        <v>1</v>
      </c>
      <c r="G4554" s="18">
        <f t="shared" si="215"/>
        <v>0</v>
      </c>
      <c r="H4554" s="3">
        <v>46157.477372685185</v>
      </c>
      <c r="I4554">
        <v>69281139</v>
      </c>
      <c r="J4554" t="s">
        <v>2021</v>
      </c>
      <c r="K4554" t="s">
        <v>1968</v>
      </c>
      <c r="L4554" t="s">
        <v>1969</v>
      </c>
      <c r="M4554" t="s">
        <v>1970</v>
      </c>
      <c r="O4554">
        <v>357384890000</v>
      </c>
      <c r="P4554">
        <v>16018</v>
      </c>
      <c r="Q4554">
        <v>-4</v>
      </c>
      <c r="R4554">
        <v>1</v>
      </c>
      <c r="S4554">
        <v>69281139</v>
      </c>
      <c r="U4554" t="s">
        <v>5587</v>
      </c>
      <c r="W4554" t="s">
        <v>5588</v>
      </c>
      <c r="X4554">
        <v>357384890000</v>
      </c>
      <c r="Y4554" t="s">
        <v>65</v>
      </c>
      <c r="Z4554" t="s">
        <v>4619</v>
      </c>
      <c r="AF4554" t="s">
        <v>1976</v>
      </c>
      <c r="AG4554" t="s">
        <v>1972</v>
      </c>
      <c r="AK4554" t="s">
        <v>5587</v>
      </c>
      <c r="AL4554">
        <v>5</v>
      </c>
      <c r="AN4554" t="s">
        <v>1974</v>
      </c>
      <c r="AO4554">
        <v>0</v>
      </c>
      <c r="AQ4554">
        <v>2258611</v>
      </c>
      <c r="AR4554" t="s">
        <v>4605</v>
      </c>
      <c r="AS4554" t="s">
        <v>5883</v>
      </c>
      <c r="AT4554" t="s">
        <v>2022</v>
      </c>
    </row>
    <row r="4555" spans="1:46" x14ac:dyDescent="0.25">
      <c r="A4555" t="str">
        <f>_xlfn.XLOOKUP(I4555,UTILIZADAS[Contacto1],UTILIZADAS[Source.Name],,0)</f>
        <v>Cobros Mayo</v>
      </c>
      <c r="B4555" s="18">
        <f>VLOOKUP(J4555,Ref!A:C,3,0)</f>
        <v>0</v>
      </c>
      <c r="C4555" s="18">
        <f>VLOOKUP(J4555,Ref!A:D,4,0)</f>
        <v>0</v>
      </c>
      <c r="D4555" s="18" t="str">
        <f t="shared" si="213"/>
        <v>19/may</v>
      </c>
      <c r="E4555" s="18">
        <f t="shared" si="214"/>
        <v>4</v>
      </c>
      <c r="F4555" s="18">
        <v>1</v>
      </c>
      <c r="G4555" s="18">
        <f t="shared" si="215"/>
        <v>0</v>
      </c>
      <c r="H4555" s="3">
        <v>46161.491087962961</v>
      </c>
      <c r="I4555">
        <v>69281139</v>
      </c>
      <c r="J4555" t="s">
        <v>2021</v>
      </c>
      <c r="K4555" t="s">
        <v>1968</v>
      </c>
      <c r="L4555" t="s">
        <v>1969</v>
      </c>
      <c r="M4555" t="s">
        <v>1970</v>
      </c>
      <c r="O4555">
        <v>357384890000</v>
      </c>
      <c r="P4555">
        <v>16018</v>
      </c>
      <c r="Q4555">
        <v>-4</v>
      </c>
      <c r="R4555">
        <v>1</v>
      </c>
      <c r="S4555">
        <v>69281139</v>
      </c>
      <c r="U4555" t="s">
        <v>5587</v>
      </c>
      <c r="W4555" t="s">
        <v>5588</v>
      </c>
      <c r="X4555">
        <v>357384890000</v>
      </c>
      <c r="Y4555" t="s">
        <v>65</v>
      </c>
      <c r="Z4555" t="s">
        <v>4619</v>
      </c>
      <c r="AF4555" t="s">
        <v>1976</v>
      </c>
      <c r="AG4555" t="s">
        <v>1972</v>
      </c>
      <c r="AK4555" t="s">
        <v>5587</v>
      </c>
      <c r="AL4555">
        <v>5</v>
      </c>
      <c r="AN4555" t="s">
        <v>1974</v>
      </c>
      <c r="AO4555">
        <v>0</v>
      </c>
      <c r="AQ4555">
        <v>2258611</v>
      </c>
      <c r="AR4555" t="s">
        <v>4605</v>
      </c>
      <c r="AS4555" t="s">
        <v>5883</v>
      </c>
      <c r="AT4555" t="s">
        <v>2022</v>
      </c>
    </row>
    <row r="4556" spans="1:46" x14ac:dyDescent="0.25">
      <c r="A4556" t="str">
        <f>_xlfn.XLOOKUP(I4556,UTILIZADAS[Contacto1],UTILIZADAS[Source.Name],,0)</f>
        <v>Cobros Mayo</v>
      </c>
      <c r="B4556" s="18">
        <f>VLOOKUP(J4556,Ref!A:C,3,0)</f>
        <v>1</v>
      </c>
      <c r="C4556" s="18">
        <f>VLOOKUP(J4556,Ref!A:D,4,0)</f>
        <v>1</v>
      </c>
      <c r="D4556" s="18" t="str">
        <f t="shared" si="213"/>
        <v>19/may</v>
      </c>
      <c r="E4556" s="18">
        <f t="shared" si="214"/>
        <v>4</v>
      </c>
      <c r="F4556" s="18">
        <v>1</v>
      </c>
      <c r="G4556" s="18">
        <f t="shared" si="215"/>
        <v>1</v>
      </c>
      <c r="H4556" s="3">
        <v>46161.657523148147</v>
      </c>
      <c r="I4556">
        <v>69281139</v>
      </c>
      <c r="J4556">
        <v>6007</v>
      </c>
      <c r="K4556" t="s">
        <v>1983</v>
      </c>
      <c r="L4556" t="s">
        <v>1897</v>
      </c>
      <c r="M4556" t="s">
        <v>1970</v>
      </c>
      <c r="O4556">
        <v>357384890000</v>
      </c>
      <c r="P4556">
        <v>16018</v>
      </c>
      <c r="Q4556">
        <v>-4</v>
      </c>
      <c r="R4556">
        <v>1</v>
      </c>
      <c r="S4556">
        <v>69281139</v>
      </c>
      <c r="U4556" t="s">
        <v>5587</v>
      </c>
      <c r="W4556" t="s">
        <v>5588</v>
      </c>
      <c r="X4556">
        <v>357384890000</v>
      </c>
      <c r="Y4556" t="s">
        <v>65</v>
      </c>
      <c r="Z4556" t="s">
        <v>4619</v>
      </c>
      <c r="AF4556" t="s">
        <v>1976</v>
      </c>
      <c r="AG4556" t="s">
        <v>1972</v>
      </c>
      <c r="AK4556" t="s">
        <v>5587</v>
      </c>
      <c r="AL4556">
        <v>66</v>
      </c>
      <c r="AM4556" t="s">
        <v>1979</v>
      </c>
      <c r="AN4556" t="s">
        <v>1977</v>
      </c>
      <c r="AO4556">
        <v>0</v>
      </c>
      <c r="AQ4556">
        <v>2258611</v>
      </c>
      <c r="AR4556" t="s">
        <v>4605</v>
      </c>
      <c r="AS4556" t="s">
        <v>5883</v>
      </c>
      <c r="AT4556" t="s">
        <v>1898</v>
      </c>
    </row>
    <row r="4557" spans="1:46" x14ac:dyDescent="0.25">
      <c r="A4557" t="str">
        <f>_xlfn.XLOOKUP(I4557,UTILIZADAS[Contacto1],UTILIZADAS[Source.Name],,0)</f>
        <v>Cobros Abril Canal Fijo</v>
      </c>
      <c r="B4557" s="18">
        <f>VLOOKUP(J4557,Ref!A:C,3,0)</f>
        <v>0</v>
      </c>
      <c r="C4557" s="18">
        <f>VLOOKUP(J4557,Ref!A:D,4,0)</f>
        <v>0</v>
      </c>
      <c r="D4557" s="18" t="str">
        <f t="shared" si="213"/>
        <v>13/may</v>
      </c>
      <c r="E4557" s="18">
        <f t="shared" si="214"/>
        <v>4</v>
      </c>
      <c r="F4557" s="18">
        <v>1</v>
      </c>
      <c r="G4557" s="18">
        <f t="shared" si="215"/>
        <v>0</v>
      </c>
      <c r="H4557" s="3">
        <v>46155.419502314813</v>
      </c>
      <c r="I4557">
        <v>69290466</v>
      </c>
      <c r="J4557" t="s">
        <v>2021</v>
      </c>
      <c r="K4557" t="s">
        <v>1968</v>
      </c>
      <c r="L4557" t="s">
        <v>1969</v>
      </c>
      <c r="M4557" t="s">
        <v>1970</v>
      </c>
      <c r="O4557">
        <v>356368410000</v>
      </c>
      <c r="P4557">
        <v>16018</v>
      </c>
      <c r="Q4557">
        <v>-4</v>
      </c>
      <c r="R4557">
        <v>1</v>
      </c>
      <c r="S4557">
        <v>69290466</v>
      </c>
      <c r="U4557" t="s">
        <v>1433</v>
      </c>
      <c r="W4557" t="s">
        <v>1434</v>
      </c>
      <c r="X4557">
        <v>356368410000</v>
      </c>
      <c r="Y4557" t="s">
        <v>65</v>
      </c>
      <c r="Z4557" t="s">
        <v>66</v>
      </c>
      <c r="AF4557" t="s">
        <v>1976</v>
      </c>
      <c r="AG4557" t="s">
        <v>1972</v>
      </c>
      <c r="AL4557">
        <v>5</v>
      </c>
      <c r="AN4557" t="s">
        <v>1974</v>
      </c>
      <c r="AO4557">
        <v>0</v>
      </c>
      <c r="AQ4557">
        <v>2258612</v>
      </c>
      <c r="AR4557" t="s">
        <v>4605</v>
      </c>
      <c r="AS4557" t="s">
        <v>5883</v>
      </c>
      <c r="AT4557" t="s">
        <v>2022</v>
      </c>
    </row>
    <row r="4558" spans="1:46" x14ac:dyDescent="0.25">
      <c r="A4558" t="str">
        <f>_xlfn.XLOOKUP(I4558,UTILIZADAS[Contacto1],UTILIZADAS[Source.Name],,0)</f>
        <v>Cobros Abril Canal Fijo</v>
      </c>
      <c r="B4558" s="18">
        <f>VLOOKUP(J4558,Ref!A:C,3,0)</f>
        <v>0</v>
      </c>
      <c r="C4558" s="18">
        <f>VLOOKUP(J4558,Ref!A:D,4,0)</f>
        <v>0</v>
      </c>
      <c r="D4558" s="18" t="str">
        <f t="shared" si="213"/>
        <v>15/may</v>
      </c>
      <c r="E4558" s="18">
        <f t="shared" si="214"/>
        <v>4</v>
      </c>
      <c r="F4558" s="18">
        <v>1</v>
      </c>
      <c r="G4558" s="18">
        <f t="shared" si="215"/>
        <v>0</v>
      </c>
      <c r="H4558" s="3">
        <v>46157.477523148147</v>
      </c>
      <c r="I4558">
        <v>69290466</v>
      </c>
      <c r="J4558" t="s">
        <v>2021</v>
      </c>
      <c r="K4558" t="s">
        <v>1968</v>
      </c>
      <c r="L4558" t="s">
        <v>1969</v>
      </c>
      <c r="M4558" t="s">
        <v>1970</v>
      </c>
      <c r="O4558">
        <v>356368410000</v>
      </c>
      <c r="P4558">
        <v>16018</v>
      </c>
      <c r="Q4558">
        <v>-4</v>
      </c>
      <c r="R4558">
        <v>1</v>
      </c>
      <c r="S4558">
        <v>69290466</v>
      </c>
      <c r="U4558" t="s">
        <v>1433</v>
      </c>
      <c r="W4558" t="s">
        <v>1434</v>
      </c>
      <c r="X4558">
        <v>356368410000</v>
      </c>
      <c r="Y4558" t="s">
        <v>65</v>
      </c>
      <c r="Z4558" t="s">
        <v>66</v>
      </c>
      <c r="AF4558" t="s">
        <v>1976</v>
      </c>
      <c r="AG4558" t="s">
        <v>1972</v>
      </c>
      <c r="AL4558">
        <v>5</v>
      </c>
      <c r="AN4558" t="s">
        <v>1974</v>
      </c>
      <c r="AO4558">
        <v>0</v>
      </c>
      <c r="AQ4558">
        <v>2258612</v>
      </c>
      <c r="AR4558" t="s">
        <v>4605</v>
      </c>
      <c r="AS4558" t="s">
        <v>5883</v>
      </c>
      <c r="AT4558" t="s">
        <v>2022</v>
      </c>
    </row>
    <row r="4559" spans="1:46" x14ac:dyDescent="0.25">
      <c r="A4559" t="str">
        <f>_xlfn.XLOOKUP(I4559,UTILIZADAS[Contacto1],UTILIZADAS[Source.Name],,0)</f>
        <v>Cobros Abril Canal Fijo</v>
      </c>
      <c r="B4559" s="18">
        <f>VLOOKUP(J4559,Ref!A:C,3,0)</f>
        <v>0</v>
      </c>
      <c r="C4559" s="18">
        <f>VLOOKUP(J4559,Ref!A:D,4,0)</f>
        <v>0</v>
      </c>
      <c r="D4559" s="18" t="str">
        <f t="shared" si="213"/>
        <v>19/may</v>
      </c>
      <c r="E4559" s="18">
        <f t="shared" si="214"/>
        <v>4</v>
      </c>
      <c r="F4559" s="18">
        <v>1</v>
      </c>
      <c r="G4559" s="18">
        <f t="shared" si="215"/>
        <v>0</v>
      </c>
      <c r="H4559" s="3">
        <v>46161.491851851853</v>
      </c>
      <c r="I4559">
        <v>69290466</v>
      </c>
      <c r="J4559" t="s">
        <v>2021</v>
      </c>
      <c r="K4559" t="s">
        <v>1968</v>
      </c>
      <c r="L4559" t="s">
        <v>1969</v>
      </c>
      <c r="M4559" t="s">
        <v>1970</v>
      </c>
      <c r="O4559">
        <v>356368410000</v>
      </c>
      <c r="P4559">
        <v>16018</v>
      </c>
      <c r="Q4559">
        <v>-4</v>
      </c>
      <c r="R4559">
        <v>1</v>
      </c>
      <c r="S4559">
        <v>69290466</v>
      </c>
      <c r="U4559" t="s">
        <v>1433</v>
      </c>
      <c r="W4559" t="s">
        <v>1434</v>
      </c>
      <c r="X4559">
        <v>356368410000</v>
      </c>
      <c r="Y4559" t="s">
        <v>65</v>
      </c>
      <c r="Z4559" t="s">
        <v>66</v>
      </c>
      <c r="AF4559" t="s">
        <v>1976</v>
      </c>
      <c r="AG4559" t="s">
        <v>1972</v>
      </c>
      <c r="AL4559">
        <v>5</v>
      </c>
      <c r="AN4559" t="s">
        <v>1974</v>
      </c>
      <c r="AO4559">
        <v>0</v>
      </c>
      <c r="AQ4559">
        <v>2258612</v>
      </c>
      <c r="AR4559" t="s">
        <v>4605</v>
      </c>
      <c r="AS4559" t="s">
        <v>5883</v>
      </c>
      <c r="AT4559" t="s">
        <v>2022</v>
      </c>
    </row>
    <row r="4560" spans="1:46" x14ac:dyDescent="0.25">
      <c r="A4560" t="str">
        <f>_xlfn.XLOOKUP(I4560,UTILIZADAS[Contacto1],UTILIZADAS[Source.Name],,0)</f>
        <v>Cobros Abril Canal Fijo</v>
      </c>
      <c r="B4560" s="18">
        <f>VLOOKUP(J4560,Ref!A:C,3,0)</f>
        <v>1</v>
      </c>
      <c r="C4560" s="18">
        <f>VLOOKUP(J4560,Ref!A:D,4,0)</f>
        <v>1</v>
      </c>
      <c r="D4560" s="18" t="str">
        <f t="shared" si="213"/>
        <v>20/may</v>
      </c>
      <c r="E4560" s="18">
        <f t="shared" si="214"/>
        <v>4</v>
      </c>
      <c r="F4560" s="18">
        <v>1</v>
      </c>
      <c r="G4560" s="18">
        <f t="shared" si="215"/>
        <v>1</v>
      </c>
      <c r="H4560" s="3">
        <v>46162.666064814817</v>
      </c>
      <c r="I4560">
        <v>69290466</v>
      </c>
      <c r="J4560">
        <v>6003</v>
      </c>
      <c r="K4560" t="s">
        <v>1983</v>
      </c>
      <c r="L4560" t="s">
        <v>1897</v>
      </c>
      <c r="M4560" t="s">
        <v>1970</v>
      </c>
      <c r="O4560">
        <v>356368410000</v>
      </c>
      <c r="P4560">
        <v>16018</v>
      </c>
      <c r="Q4560">
        <v>-4</v>
      </c>
      <c r="R4560">
        <v>1</v>
      </c>
      <c r="S4560">
        <v>69290466</v>
      </c>
      <c r="U4560" t="s">
        <v>1433</v>
      </c>
      <c r="W4560" t="s">
        <v>1434</v>
      </c>
      <c r="X4560">
        <v>356368410000</v>
      </c>
      <c r="Y4560" t="s">
        <v>65</v>
      </c>
      <c r="Z4560" t="s">
        <v>66</v>
      </c>
      <c r="AF4560" t="s">
        <v>1976</v>
      </c>
      <c r="AG4560" t="s">
        <v>1972</v>
      </c>
      <c r="AL4560">
        <v>57</v>
      </c>
      <c r="AM4560" t="s">
        <v>1979</v>
      </c>
      <c r="AN4560" t="s">
        <v>1987</v>
      </c>
      <c r="AO4560">
        <v>0</v>
      </c>
      <c r="AQ4560">
        <v>2258612</v>
      </c>
      <c r="AR4560" t="s">
        <v>4605</v>
      </c>
      <c r="AS4560" t="s">
        <v>5883</v>
      </c>
      <c r="AT4560" t="s">
        <v>1892</v>
      </c>
    </row>
    <row r="4561" spans="1:46" x14ac:dyDescent="0.25">
      <c r="A4561" t="str">
        <f>_xlfn.XLOOKUP(I4561,UTILIZADAS[Contacto1],UTILIZADAS[Source.Name],,0)</f>
        <v>Cobros Abril Canal Fijo</v>
      </c>
      <c r="B4561" s="18">
        <f>VLOOKUP(J4561,Ref!A:C,3,0)</f>
        <v>1</v>
      </c>
      <c r="C4561" s="18">
        <f>VLOOKUP(J4561,Ref!A:D,4,0)</f>
        <v>1</v>
      </c>
      <c r="D4561" s="18" t="str">
        <f t="shared" si="213"/>
        <v>13/may</v>
      </c>
      <c r="E4561" s="18">
        <f t="shared" si="214"/>
        <v>1</v>
      </c>
      <c r="F4561" s="18">
        <v>1</v>
      </c>
      <c r="G4561" s="18">
        <f t="shared" si="215"/>
        <v>1</v>
      </c>
      <c r="H4561" s="3">
        <v>46155.420798611114</v>
      </c>
      <c r="I4561">
        <v>69304080</v>
      </c>
      <c r="J4561">
        <v>6002</v>
      </c>
      <c r="K4561" t="s">
        <v>1983</v>
      </c>
      <c r="L4561" t="s">
        <v>1897</v>
      </c>
      <c r="M4561" t="s">
        <v>1970</v>
      </c>
      <c r="O4561">
        <v>352338253000</v>
      </c>
      <c r="P4561">
        <v>16018</v>
      </c>
      <c r="Q4561">
        <v>-4</v>
      </c>
      <c r="R4561">
        <v>1</v>
      </c>
      <c r="S4561">
        <v>69304080</v>
      </c>
      <c r="U4561" t="s">
        <v>2308</v>
      </c>
      <c r="W4561" t="s">
        <v>3859</v>
      </c>
      <c r="X4561">
        <v>352338253000</v>
      </c>
      <c r="Y4561" t="s">
        <v>65</v>
      </c>
      <c r="Z4561" t="s">
        <v>66</v>
      </c>
      <c r="AF4561" t="s">
        <v>1976</v>
      </c>
      <c r="AG4561" t="s">
        <v>1972</v>
      </c>
      <c r="AL4561">
        <v>196</v>
      </c>
      <c r="AM4561" t="s">
        <v>1979</v>
      </c>
      <c r="AN4561" t="s">
        <v>1987</v>
      </c>
      <c r="AO4561">
        <v>0</v>
      </c>
      <c r="AQ4561">
        <v>2258613</v>
      </c>
      <c r="AR4561" t="s">
        <v>4605</v>
      </c>
      <c r="AS4561" t="s">
        <v>5883</v>
      </c>
      <c r="AT4561" t="s">
        <v>1888</v>
      </c>
    </row>
    <row r="4562" spans="1:46" x14ac:dyDescent="0.25">
      <c r="A4562" t="e">
        <f>_xlfn.XLOOKUP(I4562,UTILIZADAS[Contacto1],UTILIZADAS[Source.Name],,0)</f>
        <v>#N/A</v>
      </c>
      <c r="B4562" s="18">
        <f>VLOOKUP(J4562,Ref!A:C,3,0)</f>
        <v>1</v>
      </c>
      <c r="C4562" s="18">
        <f>VLOOKUP(J4562,Ref!A:D,4,0)</f>
        <v>1</v>
      </c>
      <c r="D4562" s="18" t="str">
        <f t="shared" si="213"/>
        <v>02/may</v>
      </c>
      <c r="E4562" s="18">
        <f t="shared" si="214"/>
        <v>1</v>
      </c>
      <c r="F4562" s="18">
        <v>1</v>
      </c>
      <c r="G4562" s="18">
        <f t="shared" si="215"/>
        <v>1</v>
      </c>
      <c r="H4562" s="3">
        <v>46144.480462962965</v>
      </c>
      <c r="I4562">
        <v>69304747</v>
      </c>
      <c r="J4562">
        <v>6007</v>
      </c>
      <c r="K4562" t="s">
        <v>1983</v>
      </c>
      <c r="L4562" t="s">
        <v>1897</v>
      </c>
      <c r="M4562" t="s">
        <v>1970</v>
      </c>
      <c r="P4562">
        <v>998</v>
      </c>
      <c r="Q4562">
        <v>0</v>
      </c>
      <c r="S4562">
        <v>69304747</v>
      </c>
      <c r="AF4562" t="s">
        <v>1976</v>
      </c>
      <c r="AG4562" t="s">
        <v>1972</v>
      </c>
      <c r="AL4562">
        <v>86</v>
      </c>
      <c r="AM4562" t="s">
        <v>1979</v>
      </c>
      <c r="AN4562" t="s">
        <v>1977</v>
      </c>
      <c r="AO4562">
        <v>0</v>
      </c>
      <c r="AQ4562">
        <v>2257455</v>
      </c>
      <c r="AR4562" t="s">
        <v>1978</v>
      </c>
      <c r="AT4562" t="s">
        <v>1898</v>
      </c>
    </row>
    <row r="4563" spans="1:46" x14ac:dyDescent="0.25">
      <c r="A4563" t="str">
        <f>_xlfn.XLOOKUP(I4563,UTILIZADAS[Contacto1],UTILIZADAS[Source.Name],,0)</f>
        <v>Cobros Abril Canal Fijo</v>
      </c>
      <c r="B4563" s="18">
        <f>VLOOKUP(J4563,Ref!A:C,3,0)</f>
        <v>0</v>
      </c>
      <c r="C4563" s="18">
        <f>VLOOKUP(J4563,Ref!A:D,4,0)</f>
        <v>0</v>
      </c>
      <c r="D4563" s="18" t="str">
        <f t="shared" si="213"/>
        <v>13/may</v>
      </c>
      <c r="E4563" s="18">
        <f t="shared" si="214"/>
        <v>6</v>
      </c>
      <c r="F4563" s="18">
        <v>1</v>
      </c>
      <c r="G4563" s="18">
        <f t="shared" si="215"/>
        <v>0</v>
      </c>
      <c r="H4563" s="3">
        <v>46155.420844907407</v>
      </c>
      <c r="I4563">
        <v>69309272</v>
      </c>
      <c r="J4563" t="s">
        <v>2021</v>
      </c>
      <c r="K4563" t="s">
        <v>1968</v>
      </c>
      <c r="L4563" t="s">
        <v>1969</v>
      </c>
      <c r="M4563" t="s">
        <v>1970</v>
      </c>
      <c r="O4563">
        <v>357377040000</v>
      </c>
      <c r="P4563">
        <v>16018</v>
      </c>
      <c r="Q4563">
        <v>-4</v>
      </c>
      <c r="R4563">
        <v>1</v>
      </c>
      <c r="S4563">
        <v>69309272</v>
      </c>
      <c r="U4563" t="s">
        <v>2298</v>
      </c>
      <c r="W4563" t="s">
        <v>3849</v>
      </c>
      <c r="X4563">
        <v>357377040000</v>
      </c>
      <c r="Y4563" t="s">
        <v>65</v>
      </c>
      <c r="Z4563" t="s">
        <v>66</v>
      </c>
      <c r="AG4563" t="s">
        <v>1972</v>
      </c>
      <c r="AL4563">
        <v>5</v>
      </c>
      <c r="AN4563" t="s">
        <v>1974</v>
      </c>
      <c r="AO4563">
        <v>0</v>
      </c>
      <c r="AQ4563">
        <v>2258614</v>
      </c>
      <c r="AR4563" t="s">
        <v>4605</v>
      </c>
      <c r="AS4563" t="s">
        <v>5883</v>
      </c>
      <c r="AT4563" t="s">
        <v>2022</v>
      </c>
    </row>
    <row r="4564" spans="1:46" x14ac:dyDescent="0.25">
      <c r="A4564" t="str">
        <f>_xlfn.XLOOKUP(I4564,UTILIZADAS[Contacto1],UTILIZADAS[Source.Name],,0)</f>
        <v>Cobros Abril Canal Fijo</v>
      </c>
      <c r="B4564" s="18">
        <f>VLOOKUP(J4564,Ref!A:C,3,0)</f>
        <v>0</v>
      </c>
      <c r="C4564" s="18">
        <f>VLOOKUP(J4564,Ref!A:D,4,0)</f>
        <v>0</v>
      </c>
      <c r="D4564" s="18" t="str">
        <f t="shared" si="213"/>
        <v>15/may</v>
      </c>
      <c r="E4564" s="18">
        <f t="shared" si="214"/>
        <v>6</v>
      </c>
      <c r="F4564" s="18">
        <v>1</v>
      </c>
      <c r="G4564" s="18">
        <f t="shared" si="215"/>
        <v>0</v>
      </c>
      <c r="H4564" s="3">
        <v>46157.477719907409</v>
      </c>
      <c r="I4564">
        <v>69309272</v>
      </c>
      <c r="J4564" t="s">
        <v>2021</v>
      </c>
      <c r="K4564" t="s">
        <v>1968</v>
      </c>
      <c r="L4564" t="s">
        <v>1969</v>
      </c>
      <c r="M4564" t="s">
        <v>1970</v>
      </c>
      <c r="O4564">
        <v>357377040000</v>
      </c>
      <c r="P4564">
        <v>16018</v>
      </c>
      <c r="Q4564">
        <v>-4</v>
      </c>
      <c r="R4564">
        <v>1</v>
      </c>
      <c r="S4564">
        <v>69309272</v>
      </c>
      <c r="U4564" t="s">
        <v>2298</v>
      </c>
      <c r="W4564" t="s">
        <v>3849</v>
      </c>
      <c r="X4564">
        <v>357377040000</v>
      </c>
      <c r="Y4564" t="s">
        <v>65</v>
      </c>
      <c r="Z4564" t="s">
        <v>66</v>
      </c>
      <c r="AG4564" t="s">
        <v>1972</v>
      </c>
      <c r="AL4564">
        <v>5</v>
      </c>
      <c r="AN4564" t="s">
        <v>1974</v>
      </c>
      <c r="AO4564">
        <v>0</v>
      </c>
      <c r="AQ4564">
        <v>2258614</v>
      </c>
      <c r="AR4564" t="s">
        <v>4605</v>
      </c>
      <c r="AS4564" t="s">
        <v>5883</v>
      </c>
      <c r="AT4564" t="s">
        <v>2022</v>
      </c>
    </row>
    <row r="4565" spans="1:46" x14ac:dyDescent="0.25">
      <c r="A4565" t="str">
        <f>_xlfn.XLOOKUP(I4565,UTILIZADAS[Contacto1],UTILIZADAS[Source.Name],,0)</f>
        <v>Cobros Abril Canal Fijo</v>
      </c>
      <c r="B4565" s="18">
        <f>VLOOKUP(J4565,Ref!A:C,3,0)</f>
        <v>0</v>
      </c>
      <c r="C4565" s="18">
        <f>VLOOKUP(J4565,Ref!A:D,4,0)</f>
        <v>0</v>
      </c>
      <c r="D4565" s="18" t="str">
        <f t="shared" si="213"/>
        <v>19/may</v>
      </c>
      <c r="E4565" s="18">
        <f t="shared" si="214"/>
        <v>6</v>
      </c>
      <c r="F4565" s="18">
        <v>1</v>
      </c>
      <c r="G4565" s="18">
        <f t="shared" si="215"/>
        <v>0</v>
      </c>
      <c r="H4565" s="3">
        <v>46161.492048611108</v>
      </c>
      <c r="I4565">
        <v>69309272</v>
      </c>
      <c r="J4565" t="s">
        <v>2021</v>
      </c>
      <c r="K4565" t="s">
        <v>1968</v>
      </c>
      <c r="L4565" t="s">
        <v>1969</v>
      </c>
      <c r="M4565" t="s">
        <v>1970</v>
      </c>
      <c r="O4565">
        <v>357377040000</v>
      </c>
      <c r="P4565">
        <v>16018</v>
      </c>
      <c r="Q4565">
        <v>-4</v>
      </c>
      <c r="R4565">
        <v>1</v>
      </c>
      <c r="S4565">
        <v>69309272</v>
      </c>
      <c r="U4565" t="s">
        <v>2298</v>
      </c>
      <c r="W4565" t="s">
        <v>3849</v>
      </c>
      <c r="X4565">
        <v>357377040000</v>
      </c>
      <c r="Y4565" t="s">
        <v>65</v>
      </c>
      <c r="Z4565" t="s">
        <v>66</v>
      </c>
      <c r="AG4565" t="s">
        <v>1972</v>
      </c>
      <c r="AL4565">
        <v>5</v>
      </c>
      <c r="AN4565" t="s">
        <v>1974</v>
      </c>
      <c r="AO4565">
        <v>0</v>
      </c>
      <c r="AQ4565">
        <v>2258614</v>
      </c>
      <c r="AR4565" t="s">
        <v>4605</v>
      </c>
      <c r="AS4565" t="s">
        <v>5883</v>
      </c>
      <c r="AT4565" t="s">
        <v>2022</v>
      </c>
    </row>
    <row r="4566" spans="1:46" x14ac:dyDescent="0.25">
      <c r="A4566" t="str">
        <f>_xlfn.XLOOKUP(I4566,UTILIZADAS[Contacto1],UTILIZADAS[Source.Name],,0)</f>
        <v>Cobros Abril Canal Fijo</v>
      </c>
      <c r="B4566" s="18">
        <f>VLOOKUP(J4566,Ref!A:C,3,0)</f>
        <v>0</v>
      </c>
      <c r="C4566" s="18">
        <f>VLOOKUP(J4566,Ref!A:D,4,0)</f>
        <v>0</v>
      </c>
      <c r="D4566" s="18" t="str">
        <f t="shared" si="213"/>
        <v>20/may</v>
      </c>
      <c r="E4566" s="18">
        <f t="shared" si="214"/>
        <v>6</v>
      </c>
      <c r="F4566" s="18">
        <v>1</v>
      </c>
      <c r="G4566" s="18">
        <f t="shared" si="215"/>
        <v>0</v>
      </c>
      <c r="H4566" s="3">
        <v>46162.666226851848</v>
      </c>
      <c r="I4566">
        <v>69309272</v>
      </c>
      <c r="J4566" t="s">
        <v>2021</v>
      </c>
      <c r="K4566" t="s">
        <v>1968</v>
      </c>
      <c r="L4566" t="s">
        <v>1969</v>
      </c>
      <c r="M4566" t="s">
        <v>1970</v>
      </c>
      <c r="O4566">
        <v>357377040000</v>
      </c>
      <c r="P4566">
        <v>16018</v>
      </c>
      <c r="Q4566">
        <v>-4</v>
      </c>
      <c r="R4566">
        <v>1</v>
      </c>
      <c r="S4566">
        <v>69309272</v>
      </c>
      <c r="U4566" t="s">
        <v>2298</v>
      </c>
      <c r="W4566" t="s">
        <v>3849</v>
      </c>
      <c r="X4566">
        <v>357377040000</v>
      </c>
      <c r="Y4566" t="s">
        <v>65</v>
      </c>
      <c r="Z4566" t="s">
        <v>66</v>
      </c>
      <c r="AG4566" t="s">
        <v>1972</v>
      </c>
      <c r="AL4566">
        <v>5</v>
      </c>
      <c r="AN4566" t="s">
        <v>1974</v>
      </c>
      <c r="AO4566">
        <v>0</v>
      </c>
      <c r="AQ4566">
        <v>2258614</v>
      </c>
      <c r="AR4566" t="s">
        <v>4605</v>
      </c>
      <c r="AS4566" t="s">
        <v>5883</v>
      </c>
      <c r="AT4566" t="s">
        <v>2022</v>
      </c>
    </row>
    <row r="4567" spans="1:46" x14ac:dyDescent="0.25">
      <c r="A4567" t="str">
        <f>_xlfn.XLOOKUP(I4567,UTILIZADAS[Contacto1],UTILIZADAS[Source.Name],,0)</f>
        <v>Cobros Abril Canal Fijo</v>
      </c>
      <c r="B4567" s="18">
        <f>VLOOKUP(J4567,Ref!A:C,3,0)</f>
        <v>0</v>
      </c>
      <c r="C4567" s="18">
        <f>VLOOKUP(J4567,Ref!A:D,4,0)</f>
        <v>0</v>
      </c>
      <c r="D4567" s="18" t="str">
        <f t="shared" si="213"/>
        <v>21/may</v>
      </c>
      <c r="E4567" s="18">
        <f t="shared" si="214"/>
        <v>6</v>
      </c>
      <c r="F4567" s="18">
        <v>1</v>
      </c>
      <c r="G4567" s="18">
        <f t="shared" si="215"/>
        <v>0</v>
      </c>
      <c r="H4567" s="3">
        <v>46163.649664351855</v>
      </c>
      <c r="I4567">
        <v>69309272</v>
      </c>
      <c r="J4567" t="s">
        <v>2021</v>
      </c>
      <c r="K4567" t="s">
        <v>1968</v>
      </c>
      <c r="L4567" t="s">
        <v>1969</v>
      </c>
      <c r="M4567" t="s">
        <v>1970</v>
      </c>
      <c r="O4567">
        <v>357377040000</v>
      </c>
      <c r="P4567">
        <v>16018</v>
      </c>
      <c r="Q4567">
        <v>-4</v>
      </c>
      <c r="R4567">
        <v>1</v>
      </c>
      <c r="S4567">
        <v>69309272</v>
      </c>
      <c r="U4567" t="s">
        <v>2298</v>
      </c>
      <c r="W4567" t="s">
        <v>3849</v>
      </c>
      <c r="X4567">
        <v>357377040000</v>
      </c>
      <c r="Y4567" t="s">
        <v>65</v>
      </c>
      <c r="Z4567" t="s">
        <v>66</v>
      </c>
      <c r="AG4567" t="s">
        <v>1972</v>
      </c>
      <c r="AL4567">
        <v>5</v>
      </c>
      <c r="AN4567" t="s">
        <v>1974</v>
      </c>
      <c r="AO4567">
        <v>0</v>
      </c>
      <c r="AQ4567">
        <v>2258614</v>
      </c>
      <c r="AR4567" t="s">
        <v>4605</v>
      </c>
      <c r="AS4567" t="s">
        <v>5883</v>
      </c>
      <c r="AT4567" t="s">
        <v>2022</v>
      </c>
    </row>
    <row r="4568" spans="1:46" x14ac:dyDescent="0.25">
      <c r="A4568" t="str">
        <f>_xlfn.XLOOKUP(I4568,UTILIZADAS[Contacto1],UTILIZADAS[Source.Name],,0)</f>
        <v>Cobros Abril Canal Fijo</v>
      </c>
      <c r="B4568" s="18">
        <f>VLOOKUP(J4568,Ref!A:C,3,0)</f>
        <v>0</v>
      </c>
      <c r="C4568" s="18">
        <f>VLOOKUP(J4568,Ref!A:D,4,0)</f>
        <v>0</v>
      </c>
      <c r="D4568" s="18" t="str">
        <f t="shared" si="213"/>
        <v>22/may</v>
      </c>
      <c r="E4568" s="18">
        <f t="shared" si="214"/>
        <v>6</v>
      </c>
      <c r="F4568" s="18">
        <v>1</v>
      </c>
      <c r="G4568" s="18">
        <f t="shared" si="215"/>
        <v>1</v>
      </c>
      <c r="H4568" s="3">
        <v>46164.486724537041</v>
      </c>
      <c r="I4568">
        <v>69309272</v>
      </c>
      <c r="J4568" t="s">
        <v>2021</v>
      </c>
      <c r="K4568" t="s">
        <v>1968</v>
      </c>
      <c r="L4568" t="s">
        <v>1969</v>
      </c>
      <c r="M4568" t="s">
        <v>1970</v>
      </c>
      <c r="O4568">
        <v>357377040000</v>
      </c>
      <c r="P4568">
        <v>16018</v>
      </c>
      <c r="Q4568">
        <v>-4</v>
      </c>
      <c r="R4568">
        <v>1</v>
      </c>
      <c r="S4568">
        <v>69309272</v>
      </c>
      <c r="U4568" t="s">
        <v>2298</v>
      </c>
      <c r="W4568" t="s">
        <v>3849</v>
      </c>
      <c r="X4568">
        <v>357377040000</v>
      </c>
      <c r="Y4568" t="s">
        <v>65</v>
      </c>
      <c r="Z4568" t="s">
        <v>66</v>
      </c>
      <c r="AG4568" t="s">
        <v>1972</v>
      </c>
      <c r="AL4568">
        <v>5</v>
      </c>
      <c r="AN4568" t="s">
        <v>1974</v>
      </c>
      <c r="AO4568">
        <v>0</v>
      </c>
      <c r="AQ4568">
        <v>2258614</v>
      </c>
      <c r="AR4568" t="s">
        <v>4605</v>
      </c>
      <c r="AS4568" t="s">
        <v>5883</v>
      </c>
      <c r="AT4568" t="s">
        <v>2022</v>
      </c>
    </row>
    <row r="4569" spans="1:46" x14ac:dyDescent="0.25">
      <c r="A4569" t="str">
        <f>_xlfn.XLOOKUP(I4569,UTILIZADAS[Contacto1],UTILIZADAS[Source.Name],,0)</f>
        <v>Cobros Abril Canal Fijo</v>
      </c>
      <c r="B4569" s="18">
        <f>VLOOKUP(J4569,Ref!A:C,3,0)</f>
        <v>0</v>
      </c>
      <c r="C4569" s="18">
        <f>VLOOKUP(J4569,Ref!A:D,4,0)</f>
        <v>0</v>
      </c>
      <c r="D4569" s="18" t="str">
        <f t="shared" si="213"/>
        <v>13/may</v>
      </c>
      <c r="E4569" s="18">
        <f t="shared" si="214"/>
        <v>5</v>
      </c>
      <c r="F4569" s="18">
        <v>1</v>
      </c>
      <c r="G4569" s="18">
        <f t="shared" si="215"/>
        <v>0</v>
      </c>
      <c r="H4569" s="3">
        <v>46155.421122685184</v>
      </c>
      <c r="I4569">
        <v>69320573</v>
      </c>
      <c r="J4569" t="s">
        <v>2021</v>
      </c>
      <c r="K4569" t="s">
        <v>1968</v>
      </c>
      <c r="L4569" t="s">
        <v>1969</v>
      </c>
      <c r="M4569" t="s">
        <v>1970</v>
      </c>
      <c r="O4569">
        <v>363005830000</v>
      </c>
      <c r="P4569">
        <v>16018</v>
      </c>
      <c r="Q4569">
        <v>-4</v>
      </c>
      <c r="R4569">
        <v>1</v>
      </c>
      <c r="S4569">
        <v>69320573</v>
      </c>
      <c r="U4569" t="s">
        <v>164</v>
      </c>
      <c r="W4569" t="s">
        <v>165</v>
      </c>
      <c r="X4569">
        <v>363005830000</v>
      </c>
      <c r="Y4569" t="s">
        <v>65</v>
      </c>
      <c r="Z4569" t="s">
        <v>66</v>
      </c>
      <c r="AF4569" t="s">
        <v>1976</v>
      </c>
      <c r="AG4569" t="s">
        <v>1972</v>
      </c>
      <c r="AL4569">
        <v>5</v>
      </c>
      <c r="AN4569" t="s">
        <v>1974</v>
      </c>
      <c r="AO4569">
        <v>0</v>
      </c>
      <c r="AQ4569">
        <v>2258615</v>
      </c>
      <c r="AR4569" t="s">
        <v>4605</v>
      </c>
      <c r="AS4569" t="s">
        <v>5883</v>
      </c>
      <c r="AT4569" t="s">
        <v>2022</v>
      </c>
    </row>
    <row r="4570" spans="1:46" x14ac:dyDescent="0.25">
      <c r="A4570" t="str">
        <f>_xlfn.XLOOKUP(I4570,UTILIZADAS[Contacto1],UTILIZADAS[Source.Name],,0)</f>
        <v>Cobros Abril Canal Fijo</v>
      </c>
      <c r="B4570" s="18">
        <f>VLOOKUP(J4570,Ref!A:C,3,0)</f>
        <v>0</v>
      </c>
      <c r="C4570" s="18">
        <f>VLOOKUP(J4570,Ref!A:D,4,0)</f>
        <v>0</v>
      </c>
      <c r="D4570" s="18" t="str">
        <f t="shared" si="213"/>
        <v>15/may</v>
      </c>
      <c r="E4570" s="18">
        <f t="shared" si="214"/>
        <v>5</v>
      </c>
      <c r="F4570" s="18">
        <v>1</v>
      </c>
      <c r="G4570" s="18">
        <f t="shared" si="215"/>
        <v>0</v>
      </c>
      <c r="H4570" s="3">
        <v>46157.478715277779</v>
      </c>
      <c r="I4570">
        <v>69320573</v>
      </c>
      <c r="J4570" t="s">
        <v>2021</v>
      </c>
      <c r="K4570" t="s">
        <v>1968</v>
      </c>
      <c r="L4570" t="s">
        <v>1969</v>
      </c>
      <c r="M4570" t="s">
        <v>1970</v>
      </c>
      <c r="O4570">
        <v>363005830000</v>
      </c>
      <c r="P4570">
        <v>16018</v>
      </c>
      <c r="Q4570">
        <v>-4</v>
      </c>
      <c r="R4570">
        <v>1</v>
      </c>
      <c r="S4570">
        <v>69320573</v>
      </c>
      <c r="U4570" t="s">
        <v>164</v>
      </c>
      <c r="W4570" t="s">
        <v>165</v>
      </c>
      <c r="X4570">
        <v>363005830000</v>
      </c>
      <c r="Y4570" t="s">
        <v>65</v>
      </c>
      <c r="Z4570" t="s">
        <v>66</v>
      </c>
      <c r="AF4570" t="s">
        <v>1976</v>
      </c>
      <c r="AG4570" t="s">
        <v>1972</v>
      </c>
      <c r="AL4570">
        <v>5</v>
      </c>
      <c r="AN4570" t="s">
        <v>1974</v>
      </c>
      <c r="AO4570">
        <v>0</v>
      </c>
      <c r="AQ4570">
        <v>2258615</v>
      </c>
      <c r="AR4570" t="s">
        <v>4605</v>
      </c>
      <c r="AS4570" t="s">
        <v>5883</v>
      </c>
      <c r="AT4570" t="s">
        <v>2022</v>
      </c>
    </row>
    <row r="4571" spans="1:46" x14ac:dyDescent="0.25">
      <c r="A4571" t="str">
        <f>_xlfn.XLOOKUP(I4571,UTILIZADAS[Contacto1],UTILIZADAS[Source.Name],,0)</f>
        <v>Cobros Abril Canal Fijo</v>
      </c>
      <c r="B4571" s="18">
        <f>VLOOKUP(J4571,Ref!A:C,3,0)</f>
        <v>0</v>
      </c>
      <c r="C4571" s="18">
        <f>VLOOKUP(J4571,Ref!A:D,4,0)</f>
        <v>0</v>
      </c>
      <c r="D4571" s="18" t="str">
        <f t="shared" si="213"/>
        <v>19/may</v>
      </c>
      <c r="E4571" s="18">
        <f t="shared" si="214"/>
        <v>5</v>
      </c>
      <c r="F4571" s="18">
        <v>1</v>
      </c>
      <c r="G4571" s="18">
        <f t="shared" si="215"/>
        <v>0</v>
      </c>
      <c r="H4571" s="3">
        <v>46161.492303240739</v>
      </c>
      <c r="I4571">
        <v>69320573</v>
      </c>
      <c r="J4571" t="s">
        <v>2021</v>
      </c>
      <c r="K4571" t="s">
        <v>1968</v>
      </c>
      <c r="L4571" t="s">
        <v>1969</v>
      </c>
      <c r="M4571" t="s">
        <v>1970</v>
      </c>
      <c r="O4571">
        <v>363005830000</v>
      </c>
      <c r="P4571">
        <v>16018</v>
      </c>
      <c r="Q4571">
        <v>-4</v>
      </c>
      <c r="R4571">
        <v>1</v>
      </c>
      <c r="S4571">
        <v>69320573</v>
      </c>
      <c r="U4571" t="s">
        <v>164</v>
      </c>
      <c r="W4571" t="s">
        <v>165</v>
      </c>
      <c r="X4571">
        <v>363005830000</v>
      </c>
      <c r="Y4571" t="s">
        <v>65</v>
      </c>
      <c r="Z4571" t="s">
        <v>66</v>
      </c>
      <c r="AF4571" t="s">
        <v>1976</v>
      </c>
      <c r="AG4571" t="s">
        <v>1972</v>
      </c>
      <c r="AL4571">
        <v>5</v>
      </c>
      <c r="AN4571" t="s">
        <v>1974</v>
      </c>
      <c r="AO4571">
        <v>0</v>
      </c>
      <c r="AQ4571">
        <v>2258615</v>
      </c>
      <c r="AR4571" t="s">
        <v>4605</v>
      </c>
      <c r="AS4571" t="s">
        <v>5883</v>
      </c>
      <c r="AT4571" t="s">
        <v>2022</v>
      </c>
    </row>
    <row r="4572" spans="1:46" x14ac:dyDescent="0.25">
      <c r="A4572" t="str">
        <f>_xlfn.XLOOKUP(I4572,UTILIZADAS[Contacto1],UTILIZADAS[Source.Name],,0)</f>
        <v>Cobros Abril Canal Fijo</v>
      </c>
      <c r="B4572" s="18">
        <f>VLOOKUP(J4572,Ref!A:C,3,0)</f>
        <v>0</v>
      </c>
      <c r="C4572" s="18">
        <f>VLOOKUP(J4572,Ref!A:D,4,0)</f>
        <v>0</v>
      </c>
      <c r="D4572" s="18" t="str">
        <f t="shared" si="213"/>
        <v>20/may</v>
      </c>
      <c r="E4572" s="18">
        <f t="shared" si="214"/>
        <v>5</v>
      </c>
      <c r="F4572" s="18">
        <v>1</v>
      </c>
      <c r="G4572" s="18">
        <f t="shared" si="215"/>
        <v>0</v>
      </c>
      <c r="H4572" s="3">
        <v>46162.66642361111</v>
      </c>
      <c r="I4572">
        <v>69320573</v>
      </c>
      <c r="J4572" t="s">
        <v>2021</v>
      </c>
      <c r="K4572" t="s">
        <v>1968</v>
      </c>
      <c r="L4572" t="s">
        <v>1969</v>
      </c>
      <c r="M4572" t="s">
        <v>1970</v>
      </c>
      <c r="O4572">
        <v>363005830000</v>
      </c>
      <c r="P4572">
        <v>16018</v>
      </c>
      <c r="Q4572">
        <v>-4</v>
      </c>
      <c r="R4572">
        <v>1</v>
      </c>
      <c r="S4572">
        <v>69320573</v>
      </c>
      <c r="U4572" t="s">
        <v>164</v>
      </c>
      <c r="W4572" t="s">
        <v>165</v>
      </c>
      <c r="X4572">
        <v>363005830000</v>
      </c>
      <c r="Y4572" t="s">
        <v>65</v>
      </c>
      <c r="Z4572" t="s">
        <v>66</v>
      </c>
      <c r="AF4572" t="s">
        <v>1976</v>
      </c>
      <c r="AG4572" t="s">
        <v>1972</v>
      </c>
      <c r="AL4572">
        <v>5</v>
      </c>
      <c r="AN4572" t="s">
        <v>1974</v>
      </c>
      <c r="AO4572">
        <v>0</v>
      </c>
      <c r="AQ4572">
        <v>2258615</v>
      </c>
      <c r="AR4572" t="s">
        <v>4605</v>
      </c>
      <c r="AS4572" t="s">
        <v>5883</v>
      </c>
      <c r="AT4572" t="s">
        <v>2022</v>
      </c>
    </row>
    <row r="4573" spans="1:46" x14ac:dyDescent="0.25">
      <c r="A4573" t="str">
        <f>_xlfn.XLOOKUP(I4573,UTILIZADAS[Contacto1],UTILIZADAS[Source.Name],,0)</f>
        <v>Cobros Abril Canal Fijo</v>
      </c>
      <c r="B4573" s="18">
        <f>VLOOKUP(J4573,Ref!A:C,3,0)</f>
        <v>1</v>
      </c>
      <c r="C4573" s="18">
        <f>VLOOKUP(J4573,Ref!A:D,4,0)</f>
        <v>1</v>
      </c>
      <c r="D4573" s="18" t="str">
        <f t="shared" si="213"/>
        <v>21/may</v>
      </c>
      <c r="E4573" s="18">
        <f t="shared" si="214"/>
        <v>5</v>
      </c>
      <c r="F4573" s="18">
        <v>1</v>
      </c>
      <c r="G4573" s="18">
        <f t="shared" si="215"/>
        <v>1</v>
      </c>
      <c r="H4573" s="3">
        <v>46163.649618055555</v>
      </c>
      <c r="I4573">
        <v>69320573</v>
      </c>
      <c r="J4573">
        <v>6003</v>
      </c>
      <c r="K4573" t="s">
        <v>1983</v>
      </c>
      <c r="L4573" t="s">
        <v>1897</v>
      </c>
      <c r="M4573" t="s">
        <v>1970</v>
      </c>
      <c r="O4573">
        <v>363005830000</v>
      </c>
      <c r="P4573">
        <v>16018</v>
      </c>
      <c r="Q4573">
        <v>-4</v>
      </c>
      <c r="R4573">
        <v>1</v>
      </c>
      <c r="S4573">
        <v>69320573</v>
      </c>
      <c r="U4573" t="s">
        <v>164</v>
      </c>
      <c r="W4573" t="s">
        <v>165</v>
      </c>
      <c r="X4573">
        <v>363005830000</v>
      </c>
      <c r="Y4573" t="s">
        <v>65</v>
      </c>
      <c r="Z4573" t="s">
        <v>66</v>
      </c>
      <c r="AF4573" t="s">
        <v>1976</v>
      </c>
      <c r="AG4573" t="s">
        <v>1972</v>
      </c>
      <c r="AL4573">
        <v>53</v>
      </c>
      <c r="AM4573" t="s">
        <v>1979</v>
      </c>
      <c r="AN4573" t="s">
        <v>1987</v>
      </c>
      <c r="AO4573">
        <v>0</v>
      </c>
      <c r="AQ4573">
        <v>2258615</v>
      </c>
      <c r="AR4573" t="s">
        <v>4605</v>
      </c>
      <c r="AS4573" t="s">
        <v>5883</v>
      </c>
      <c r="AT4573" t="s">
        <v>1892</v>
      </c>
    </row>
    <row r="4574" spans="1:46" x14ac:dyDescent="0.25">
      <c r="A4574" t="str">
        <f>_xlfn.XLOOKUP(I4574,UTILIZADAS[Contacto1],UTILIZADAS[Source.Name],,0)</f>
        <v>Cobros Mayo</v>
      </c>
      <c r="B4574" s="18">
        <f>VLOOKUP(J4574,Ref!A:C,3,0)</f>
        <v>0</v>
      </c>
      <c r="C4574" s="18">
        <f>VLOOKUP(J4574,Ref!A:D,4,0)</f>
        <v>0</v>
      </c>
      <c r="D4574" s="18" t="str">
        <f t="shared" si="213"/>
        <v>13/may</v>
      </c>
      <c r="E4574" s="18">
        <f t="shared" si="214"/>
        <v>2</v>
      </c>
      <c r="F4574" s="18">
        <v>1</v>
      </c>
      <c r="G4574" s="18">
        <f t="shared" si="215"/>
        <v>0</v>
      </c>
      <c r="H4574" s="3">
        <v>46155.42423611111</v>
      </c>
      <c r="I4574">
        <v>69323059</v>
      </c>
      <c r="J4574" t="s">
        <v>2021</v>
      </c>
      <c r="K4574" t="s">
        <v>1968</v>
      </c>
      <c r="L4574" t="s">
        <v>1969</v>
      </c>
      <c r="M4574" t="s">
        <v>1970</v>
      </c>
      <c r="O4574">
        <v>362076820000</v>
      </c>
      <c r="P4574">
        <v>16018</v>
      </c>
      <c r="Q4574">
        <v>-4</v>
      </c>
      <c r="R4574">
        <v>1</v>
      </c>
      <c r="S4574">
        <v>69323059</v>
      </c>
      <c r="U4574" t="s">
        <v>5589</v>
      </c>
      <c r="W4574" t="s">
        <v>5590</v>
      </c>
      <c r="X4574">
        <v>362076820000</v>
      </c>
      <c r="Y4574" t="s">
        <v>65</v>
      </c>
      <c r="Z4574" t="s">
        <v>66</v>
      </c>
      <c r="AF4574" t="s">
        <v>1976</v>
      </c>
      <c r="AG4574" t="s">
        <v>1972</v>
      </c>
      <c r="AL4574">
        <v>5</v>
      </c>
      <c r="AN4574" t="s">
        <v>1974</v>
      </c>
      <c r="AO4574">
        <v>0</v>
      </c>
      <c r="AQ4574">
        <v>2258616</v>
      </c>
      <c r="AR4574" t="s">
        <v>4605</v>
      </c>
      <c r="AS4574" t="s">
        <v>5883</v>
      </c>
      <c r="AT4574" t="s">
        <v>2022</v>
      </c>
    </row>
    <row r="4575" spans="1:46" x14ac:dyDescent="0.25">
      <c r="A4575" t="str">
        <f>_xlfn.XLOOKUP(I4575,UTILIZADAS[Contacto1],UTILIZADAS[Source.Name],,0)</f>
        <v>Cobros Mayo</v>
      </c>
      <c r="B4575" s="18">
        <f>VLOOKUP(J4575,Ref!A:C,3,0)</f>
        <v>1</v>
      </c>
      <c r="C4575" s="18">
        <f>VLOOKUP(J4575,Ref!A:D,4,0)</f>
        <v>1</v>
      </c>
      <c r="D4575" s="18" t="str">
        <f t="shared" si="213"/>
        <v>15/may</v>
      </c>
      <c r="E4575" s="18">
        <f t="shared" si="214"/>
        <v>2</v>
      </c>
      <c r="F4575" s="18">
        <v>1</v>
      </c>
      <c r="G4575" s="18">
        <f t="shared" si="215"/>
        <v>1</v>
      </c>
      <c r="H4575" s="3">
        <v>46157.478680555556</v>
      </c>
      <c r="I4575">
        <v>69323059</v>
      </c>
      <c r="J4575">
        <v>6007</v>
      </c>
      <c r="K4575" t="s">
        <v>1983</v>
      </c>
      <c r="L4575" t="s">
        <v>1897</v>
      </c>
      <c r="M4575" t="s">
        <v>1970</v>
      </c>
      <c r="O4575">
        <v>362076820000</v>
      </c>
      <c r="P4575">
        <v>16018</v>
      </c>
      <c r="Q4575">
        <v>-4</v>
      </c>
      <c r="R4575">
        <v>1</v>
      </c>
      <c r="S4575">
        <v>69323059</v>
      </c>
      <c r="U4575" t="s">
        <v>5589</v>
      </c>
      <c r="W4575" t="s">
        <v>5590</v>
      </c>
      <c r="X4575">
        <v>362076820000</v>
      </c>
      <c r="Y4575" t="s">
        <v>65</v>
      </c>
      <c r="Z4575" t="s">
        <v>66</v>
      </c>
      <c r="AF4575" t="s">
        <v>1976</v>
      </c>
      <c r="AG4575" t="s">
        <v>1972</v>
      </c>
      <c r="AL4575">
        <v>127</v>
      </c>
      <c r="AM4575" t="s">
        <v>1979</v>
      </c>
      <c r="AN4575" t="s">
        <v>1987</v>
      </c>
      <c r="AO4575">
        <v>0</v>
      </c>
      <c r="AQ4575">
        <v>2258616</v>
      </c>
      <c r="AR4575" t="s">
        <v>4605</v>
      </c>
      <c r="AS4575" t="s">
        <v>5883</v>
      </c>
      <c r="AT4575" t="s">
        <v>1898</v>
      </c>
    </row>
    <row r="4576" spans="1:46" x14ac:dyDescent="0.25">
      <c r="A4576" t="str">
        <f>_xlfn.XLOOKUP(I4576,UTILIZADAS[Contacto1],UTILIZADAS[Source.Name],,0)</f>
        <v>Cobros Mayo</v>
      </c>
      <c r="B4576" s="18">
        <f>VLOOKUP(J4576,Ref!A:C,3,0)</f>
        <v>0</v>
      </c>
      <c r="C4576" s="18">
        <f>VLOOKUP(J4576,Ref!A:D,4,0)</f>
        <v>0</v>
      </c>
      <c r="D4576" s="18" t="str">
        <f t="shared" si="213"/>
        <v>05/may</v>
      </c>
      <c r="E4576" s="18">
        <f t="shared" si="214"/>
        <v>2</v>
      </c>
      <c r="F4576" s="18">
        <v>1</v>
      </c>
      <c r="G4576" s="18">
        <f t="shared" si="215"/>
        <v>0</v>
      </c>
      <c r="H4576" s="3">
        <v>46147.633159722223</v>
      </c>
      <c r="I4576">
        <v>69332905</v>
      </c>
      <c r="J4576">
        <v>6004</v>
      </c>
      <c r="K4576" t="s">
        <v>1983</v>
      </c>
      <c r="L4576" t="s">
        <v>1897</v>
      </c>
      <c r="M4576" t="s">
        <v>1970</v>
      </c>
      <c r="P4576">
        <v>998</v>
      </c>
      <c r="Q4576">
        <v>0</v>
      </c>
      <c r="S4576">
        <v>69332905</v>
      </c>
      <c r="AF4576" t="s">
        <v>1976</v>
      </c>
      <c r="AG4576" t="s">
        <v>1972</v>
      </c>
      <c r="AL4576">
        <v>95</v>
      </c>
      <c r="AM4576" t="s">
        <v>1979</v>
      </c>
      <c r="AN4576" t="s">
        <v>1977</v>
      </c>
      <c r="AO4576">
        <v>0</v>
      </c>
      <c r="AQ4576">
        <v>2257509</v>
      </c>
      <c r="AR4576" t="s">
        <v>1978</v>
      </c>
      <c r="AT4576" t="s">
        <v>1984</v>
      </c>
    </row>
    <row r="4577" spans="1:46" x14ac:dyDescent="0.25">
      <c r="A4577" t="str">
        <f>_xlfn.XLOOKUP(I4577,UTILIZADAS[Contacto1],UTILIZADAS[Source.Name],,0)</f>
        <v>Cobros Mayo</v>
      </c>
      <c r="B4577" s="18">
        <f>VLOOKUP(J4577,Ref!A:C,3,0)</f>
        <v>1</v>
      </c>
      <c r="C4577" s="18">
        <f>VLOOKUP(J4577,Ref!A:D,4,0)</f>
        <v>0</v>
      </c>
      <c r="D4577" s="18" t="str">
        <f t="shared" si="213"/>
        <v>13/may</v>
      </c>
      <c r="E4577" s="18">
        <f t="shared" si="214"/>
        <v>2</v>
      </c>
      <c r="F4577" s="18">
        <v>1</v>
      </c>
      <c r="G4577" s="18">
        <f t="shared" si="215"/>
        <v>1</v>
      </c>
      <c r="H4577" s="3">
        <v>46155.424085648148</v>
      </c>
      <c r="I4577">
        <v>69332905</v>
      </c>
      <c r="J4577">
        <v>6006</v>
      </c>
      <c r="K4577" t="s">
        <v>1983</v>
      </c>
      <c r="L4577" t="s">
        <v>1897</v>
      </c>
      <c r="M4577" t="s">
        <v>1970</v>
      </c>
      <c r="O4577">
        <v>366017230000</v>
      </c>
      <c r="P4577">
        <v>16018</v>
      </c>
      <c r="Q4577">
        <v>-4</v>
      </c>
      <c r="R4577">
        <v>1</v>
      </c>
      <c r="S4577">
        <v>69332905</v>
      </c>
      <c r="U4577" t="s">
        <v>6256</v>
      </c>
      <c r="W4577" t="s">
        <v>5592</v>
      </c>
      <c r="X4577">
        <v>366017230000</v>
      </c>
      <c r="Y4577" t="s">
        <v>65</v>
      </c>
      <c r="Z4577" t="s">
        <v>4619</v>
      </c>
      <c r="AF4577" t="s">
        <v>1976</v>
      </c>
      <c r="AG4577" t="s">
        <v>1972</v>
      </c>
      <c r="AL4577">
        <v>144</v>
      </c>
      <c r="AM4577" t="s">
        <v>1979</v>
      </c>
      <c r="AN4577" t="s">
        <v>1987</v>
      </c>
      <c r="AO4577">
        <v>0</v>
      </c>
      <c r="AQ4577">
        <v>2258617</v>
      </c>
      <c r="AR4577" t="s">
        <v>4605</v>
      </c>
      <c r="AS4577" t="s">
        <v>5883</v>
      </c>
      <c r="AT4577" t="s">
        <v>1894</v>
      </c>
    </row>
    <row r="4578" spans="1:46" x14ac:dyDescent="0.25">
      <c r="A4578" t="str">
        <f>_xlfn.XLOOKUP(I4578,UTILIZADAS[Contacto1],UTILIZADAS[Source.Name],,0)</f>
        <v>Cobros Mayo</v>
      </c>
      <c r="B4578" s="18">
        <f>VLOOKUP(J4578,Ref!A:C,3,0)</f>
        <v>0</v>
      </c>
      <c r="C4578" s="18">
        <f>VLOOKUP(J4578,Ref!A:D,4,0)</f>
        <v>0</v>
      </c>
      <c r="D4578" s="18" t="str">
        <f t="shared" si="213"/>
        <v>13/may</v>
      </c>
      <c r="E4578" s="18">
        <f t="shared" si="214"/>
        <v>6</v>
      </c>
      <c r="F4578" s="18">
        <v>1</v>
      </c>
      <c r="G4578" s="18">
        <f t="shared" si="215"/>
        <v>0</v>
      </c>
      <c r="H4578" s="3">
        <v>46155.424583333333</v>
      </c>
      <c r="I4578">
        <v>69342779</v>
      </c>
      <c r="J4578" t="s">
        <v>2021</v>
      </c>
      <c r="K4578" t="s">
        <v>1968</v>
      </c>
      <c r="L4578" t="s">
        <v>1969</v>
      </c>
      <c r="M4578" t="s">
        <v>1970</v>
      </c>
      <c r="O4578">
        <v>368022040000</v>
      </c>
      <c r="P4578">
        <v>16018</v>
      </c>
      <c r="Q4578">
        <v>-4</v>
      </c>
      <c r="R4578">
        <v>1</v>
      </c>
      <c r="S4578">
        <v>69342779</v>
      </c>
      <c r="U4578" t="s">
        <v>6257</v>
      </c>
      <c r="W4578">
        <v>191723414</v>
      </c>
      <c r="X4578">
        <v>368022040000</v>
      </c>
      <c r="Y4578" t="s">
        <v>85</v>
      </c>
      <c r="Z4578" t="s">
        <v>4619</v>
      </c>
      <c r="AG4578" t="s">
        <v>1972</v>
      </c>
      <c r="AL4578">
        <v>5</v>
      </c>
      <c r="AN4578" t="s">
        <v>1974</v>
      </c>
      <c r="AO4578">
        <v>0</v>
      </c>
      <c r="AQ4578">
        <v>2258618</v>
      </c>
      <c r="AR4578" t="s">
        <v>4605</v>
      </c>
      <c r="AS4578" t="s">
        <v>5883</v>
      </c>
      <c r="AT4578" t="s">
        <v>2022</v>
      </c>
    </row>
    <row r="4579" spans="1:46" x14ac:dyDescent="0.25">
      <c r="A4579" t="str">
        <f>_xlfn.XLOOKUP(I4579,UTILIZADAS[Contacto1],UTILIZADAS[Source.Name],,0)</f>
        <v>Cobros Mayo</v>
      </c>
      <c r="B4579" s="18">
        <f>VLOOKUP(J4579,Ref!A:C,3,0)</f>
        <v>0</v>
      </c>
      <c r="C4579" s="18">
        <f>VLOOKUP(J4579,Ref!A:D,4,0)</f>
        <v>0</v>
      </c>
      <c r="D4579" s="18" t="str">
        <f t="shared" si="213"/>
        <v>15/may</v>
      </c>
      <c r="E4579" s="18">
        <f t="shared" si="214"/>
        <v>6</v>
      </c>
      <c r="F4579" s="18">
        <v>1</v>
      </c>
      <c r="G4579" s="18">
        <f t="shared" si="215"/>
        <v>0</v>
      </c>
      <c r="H4579" s="3">
        <v>46157.478981481479</v>
      </c>
      <c r="I4579">
        <v>69342779</v>
      </c>
      <c r="J4579" t="s">
        <v>2021</v>
      </c>
      <c r="K4579" t="s">
        <v>1968</v>
      </c>
      <c r="L4579" t="s">
        <v>1969</v>
      </c>
      <c r="M4579" t="s">
        <v>1970</v>
      </c>
      <c r="O4579">
        <v>368022040000</v>
      </c>
      <c r="P4579">
        <v>16018</v>
      </c>
      <c r="Q4579">
        <v>-4</v>
      </c>
      <c r="R4579">
        <v>1</v>
      </c>
      <c r="S4579">
        <v>69342779</v>
      </c>
      <c r="U4579" t="s">
        <v>6257</v>
      </c>
      <c r="W4579">
        <v>191723414</v>
      </c>
      <c r="X4579">
        <v>368022040000</v>
      </c>
      <c r="Y4579" t="s">
        <v>85</v>
      </c>
      <c r="Z4579" t="s">
        <v>4619</v>
      </c>
      <c r="AG4579" t="s">
        <v>1972</v>
      </c>
      <c r="AL4579">
        <v>5</v>
      </c>
      <c r="AN4579" t="s">
        <v>1974</v>
      </c>
      <c r="AO4579">
        <v>0</v>
      </c>
      <c r="AQ4579">
        <v>2258618</v>
      </c>
      <c r="AR4579" t="s">
        <v>4605</v>
      </c>
      <c r="AS4579" t="s">
        <v>5883</v>
      </c>
      <c r="AT4579" t="s">
        <v>2022</v>
      </c>
    </row>
    <row r="4580" spans="1:46" x14ac:dyDescent="0.25">
      <c r="A4580" t="str">
        <f>_xlfn.XLOOKUP(I4580,UTILIZADAS[Contacto1],UTILIZADAS[Source.Name],,0)</f>
        <v>Cobros Mayo</v>
      </c>
      <c r="B4580" s="18">
        <f>VLOOKUP(J4580,Ref!A:C,3,0)</f>
        <v>0</v>
      </c>
      <c r="C4580" s="18">
        <f>VLOOKUP(J4580,Ref!A:D,4,0)</f>
        <v>0</v>
      </c>
      <c r="D4580" s="18" t="str">
        <f t="shared" si="213"/>
        <v>19/may</v>
      </c>
      <c r="E4580" s="18">
        <f t="shared" si="214"/>
        <v>6</v>
      </c>
      <c r="F4580" s="18">
        <v>1</v>
      </c>
      <c r="G4580" s="18">
        <f t="shared" si="215"/>
        <v>0</v>
      </c>
      <c r="H4580" s="3">
        <v>46161.49255787037</v>
      </c>
      <c r="I4580">
        <v>69342779</v>
      </c>
      <c r="J4580" t="s">
        <v>2021</v>
      </c>
      <c r="K4580" t="s">
        <v>1968</v>
      </c>
      <c r="L4580" t="s">
        <v>1969</v>
      </c>
      <c r="M4580" t="s">
        <v>1970</v>
      </c>
      <c r="O4580">
        <v>368022040000</v>
      </c>
      <c r="P4580">
        <v>16018</v>
      </c>
      <c r="Q4580">
        <v>-4</v>
      </c>
      <c r="R4580">
        <v>1</v>
      </c>
      <c r="S4580">
        <v>69342779</v>
      </c>
      <c r="U4580" t="s">
        <v>6257</v>
      </c>
      <c r="W4580">
        <v>191723414</v>
      </c>
      <c r="X4580">
        <v>368022040000</v>
      </c>
      <c r="Y4580" t="s">
        <v>85</v>
      </c>
      <c r="Z4580" t="s">
        <v>4619</v>
      </c>
      <c r="AG4580" t="s">
        <v>1972</v>
      </c>
      <c r="AL4580">
        <v>5</v>
      </c>
      <c r="AN4580" t="s">
        <v>1974</v>
      </c>
      <c r="AO4580">
        <v>0</v>
      </c>
      <c r="AQ4580">
        <v>2258618</v>
      </c>
      <c r="AR4580" t="s">
        <v>4605</v>
      </c>
      <c r="AS4580" t="s">
        <v>5883</v>
      </c>
      <c r="AT4580" t="s">
        <v>2022</v>
      </c>
    </row>
    <row r="4581" spans="1:46" x14ac:dyDescent="0.25">
      <c r="A4581" t="str">
        <f>_xlfn.XLOOKUP(I4581,UTILIZADAS[Contacto1],UTILIZADAS[Source.Name],,0)</f>
        <v>Cobros Mayo</v>
      </c>
      <c r="B4581" s="18">
        <f>VLOOKUP(J4581,Ref!A:C,3,0)</f>
        <v>0</v>
      </c>
      <c r="C4581" s="18">
        <f>VLOOKUP(J4581,Ref!A:D,4,0)</f>
        <v>0</v>
      </c>
      <c r="D4581" s="18" t="str">
        <f t="shared" si="213"/>
        <v>20/may</v>
      </c>
      <c r="E4581" s="18">
        <f t="shared" si="214"/>
        <v>6</v>
      </c>
      <c r="F4581" s="18">
        <v>1</v>
      </c>
      <c r="G4581" s="18">
        <f t="shared" si="215"/>
        <v>0</v>
      </c>
      <c r="H4581" s="3">
        <v>46162.66684027778</v>
      </c>
      <c r="I4581">
        <v>69342779</v>
      </c>
      <c r="J4581" t="s">
        <v>2021</v>
      </c>
      <c r="K4581" t="s">
        <v>1968</v>
      </c>
      <c r="L4581" t="s">
        <v>1969</v>
      </c>
      <c r="M4581" t="s">
        <v>1970</v>
      </c>
      <c r="O4581">
        <v>368022040000</v>
      </c>
      <c r="P4581">
        <v>16018</v>
      </c>
      <c r="Q4581">
        <v>-4</v>
      </c>
      <c r="R4581">
        <v>1</v>
      </c>
      <c r="S4581">
        <v>69342779</v>
      </c>
      <c r="U4581" t="s">
        <v>6257</v>
      </c>
      <c r="W4581">
        <v>191723414</v>
      </c>
      <c r="X4581">
        <v>368022040000</v>
      </c>
      <c r="Y4581" t="s">
        <v>85</v>
      </c>
      <c r="Z4581" t="s">
        <v>4619</v>
      </c>
      <c r="AG4581" t="s">
        <v>1972</v>
      </c>
      <c r="AL4581">
        <v>5</v>
      </c>
      <c r="AN4581" t="s">
        <v>1974</v>
      </c>
      <c r="AO4581">
        <v>0</v>
      </c>
      <c r="AQ4581">
        <v>2258618</v>
      </c>
      <c r="AR4581" t="s">
        <v>4605</v>
      </c>
      <c r="AS4581" t="s">
        <v>5883</v>
      </c>
      <c r="AT4581" t="s">
        <v>2022</v>
      </c>
    </row>
    <row r="4582" spans="1:46" x14ac:dyDescent="0.25">
      <c r="A4582" t="str">
        <f>_xlfn.XLOOKUP(I4582,UTILIZADAS[Contacto1],UTILIZADAS[Source.Name],,0)</f>
        <v>Cobros Mayo</v>
      </c>
      <c r="B4582" s="18">
        <f>VLOOKUP(J4582,Ref!A:C,3,0)</f>
        <v>0</v>
      </c>
      <c r="C4582" s="18">
        <f>VLOOKUP(J4582,Ref!A:D,4,0)</f>
        <v>0</v>
      </c>
      <c r="D4582" s="18" t="str">
        <f t="shared" si="213"/>
        <v>21/may</v>
      </c>
      <c r="E4582" s="18">
        <f t="shared" si="214"/>
        <v>6</v>
      </c>
      <c r="F4582" s="18">
        <v>1</v>
      </c>
      <c r="G4582" s="18">
        <f t="shared" si="215"/>
        <v>0</v>
      </c>
      <c r="H4582" s="3">
        <v>46163.649953703702</v>
      </c>
      <c r="I4582">
        <v>69342779</v>
      </c>
      <c r="J4582" t="s">
        <v>2021</v>
      </c>
      <c r="K4582" t="s">
        <v>1968</v>
      </c>
      <c r="L4582" t="s">
        <v>1969</v>
      </c>
      <c r="M4582" t="s">
        <v>1970</v>
      </c>
      <c r="O4582">
        <v>368022040000</v>
      </c>
      <c r="P4582">
        <v>16018</v>
      </c>
      <c r="Q4582">
        <v>-4</v>
      </c>
      <c r="R4582">
        <v>1</v>
      </c>
      <c r="S4582">
        <v>69342779</v>
      </c>
      <c r="U4582" t="s">
        <v>6257</v>
      </c>
      <c r="W4582">
        <v>191723414</v>
      </c>
      <c r="X4582">
        <v>368022040000</v>
      </c>
      <c r="Y4582" t="s">
        <v>85</v>
      </c>
      <c r="Z4582" t="s">
        <v>4619</v>
      </c>
      <c r="AG4582" t="s">
        <v>1972</v>
      </c>
      <c r="AL4582">
        <v>5</v>
      </c>
      <c r="AN4582" t="s">
        <v>1974</v>
      </c>
      <c r="AO4582">
        <v>0</v>
      </c>
      <c r="AQ4582">
        <v>2258618</v>
      </c>
      <c r="AR4582" t="s">
        <v>4605</v>
      </c>
      <c r="AS4582" t="s">
        <v>5883</v>
      </c>
      <c r="AT4582" t="s">
        <v>2022</v>
      </c>
    </row>
    <row r="4583" spans="1:46" x14ac:dyDescent="0.25">
      <c r="A4583" t="str">
        <f>_xlfn.XLOOKUP(I4583,UTILIZADAS[Contacto1],UTILIZADAS[Source.Name],,0)</f>
        <v>Cobros Mayo</v>
      </c>
      <c r="B4583" s="18">
        <f>VLOOKUP(J4583,Ref!A:C,3,0)</f>
        <v>0</v>
      </c>
      <c r="C4583" s="18">
        <f>VLOOKUP(J4583,Ref!A:D,4,0)</f>
        <v>0</v>
      </c>
      <c r="D4583" s="18" t="str">
        <f t="shared" si="213"/>
        <v>22/may</v>
      </c>
      <c r="E4583" s="18">
        <f t="shared" si="214"/>
        <v>6</v>
      </c>
      <c r="F4583" s="18">
        <v>1</v>
      </c>
      <c r="G4583" s="18">
        <f t="shared" si="215"/>
        <v>1</v>
      </c>
      <c r="H4583" s="3">
        <v>46164.487175925926</v>
      </c>
      <c r="I4583">
        <v>69342779</v>
      </c>
      <c r="J4583" t="s">
        <v>2021</v>
      </c>
      <c r="K4583" t="s">
        <v>1968</v>
      </c>
      <c r="L4583" t="s">
        <v>1969</v>
      </c>
      <c r="M4583" t="s">
        <v>1970</v>
      </c>
      <c r="O4583">
        <v>368022040000</v>
      </c>
      <c r="P4583">
        <v>16018</v>
      </c>
      <c r="Q4583">
        <v>-4</v>
      </c>
      <c r="R4583">
        <v>1</v>
      </c>
      <c r="S4583">
        <v>69342779</v>
      </c>
      <c r="U4583" t="s">
        <v>6257</v>
      </c>
      <c r="W4583">
        <v>191723414</v>
      </c>
      <c r="X4583">
        <v>368022040000</v>
      </c>
      <c r="Y4583" t="s">
        <v>85</v>
      </c>
      <c r="Z4583" t="s">
        <v>4619</v>
      </c>
      <c r="AG4583" t="s">
        <v>1972</v>
      </c>
      <c r="AL4583">
        <v>5</v>
      </c>
      <c r="AN4583" t="s">
        <v>1974</v>
      </c>
      <c r="AO4583">
        <v>0</v>
      </c>
      <c r="AQ4583">
        <v>2258618</v>
      </c>
      <c r="AR4583" t="s">
        <v>4605</v>
      </c>
      <c r="AS4583" t="s">
        <v>5883</v>
      </c>
      <c r="AT4583" t="s">
        <v>2022</v>
      </c>
    </row>
    <row r="4584" spans="1:46" x14ac:dyDescent="0.25">
      <c r="A4584" t="str">
        <f>_xlfn.XLOOKUP(I4584,UTILIZADAS[Contacto1],UTILIZADAS[Source.Name],,0)</f>
        <v>Cobros Mayo</v>
      </c>
      <c r="B4584" s="18">
        <f>VLOOKUP(J4584,Ref!A:C,3,0)</f>
        <v>0</v>
      </c>
      <c r="C4584" s="18">
        <f>VLOOKUP(J4584,Ref!A:D,4,0)</f>
        <v>0</v>
      </c>
      <c r="D4584" s="18" t="str">
        <f t="shared" si="213"/>
        <v>13/may</v>
      </c>
      <c r="E4584" s="18">
        <f t="shared" si="214"/>
        <v>5</v>
      </c>
      <c r="F4584" s="18">
        <v>1</v>
      </c>
      <c r="G4584" s="18">
        <f t="shared" si="215"/>
        <v>0</v>
      </c>
      <c r="H4584" s="3">
        <v>46155.42701388889</v>
      </c>
      <c r="I4584">
        <v>69351752</v>
      </c>
      <c r="J4584" t="s">
        <v>2021</v>
      </c>
      <c r="K4584" t="s">
        <v>1968</v>
      </c>
      <c r="L4584" t="s">
        <v>1969</v>
      </c>
      <c r="M4584" t="s">
        <v>1970</v>
      </c>
      <c r="O4584">
        <v>363082820000</v>
      </c>
      <c r="P4584">
        <v>16018</v>
      </c>
      <c r="Q4584">
        <v>-4</v>
      </c>
      <c r="R4584">
        <v>1</v>
      </c>
      <c r="S4584">
        <v>69351752</v>
      </c>
      <c r="U4584" t="s">
        <v>6258</v>
      </c>
      <c r="W4584" t="s">
        <v>5595</v>
      </c>
      <c r="X4584">
        <v>363082820000</v>
      </c>
      <c r="Y4584" t="s">
        <v>65</v>
      </c>
      <c r="Z4584" t="s">
        <v>66</v>
      </c>
      <c r="AF4584" t="s">
        <v>1976</v>
      </c>
      <c r="AG4584" t="s">
        <v>1972</v>
      </c>
      <c r="AL4584">
        <v>5</v>
      </c>
      <c r="AN4584" t="s">
        <v>1974</v>
      </c>
      <c r="AO4584">
        <v>0</v>
      </c>
      <c r="AQ4584">
        <v>2258619</v>
      </c>
      <c r="AR4584" t="s">
        <v>4605</v>
      </c>
      <c r="AS4584" t="s">
        <v>5883</v>
      </c>
      <c r="AT4584" t="s">
        <v>2022</v>
      </c>
    </row>
    <row r="4585" spans="1:46" x14ac:dyDescent="0.25">
      <c r="A4585" t="str">
        <f>_xlfn.XLOOKUP(I4585,UTILIZADAS[Contacto1],UTILIZADAS[Source.Name],,0)</f>
        <v>Cobros Mayo</v>
      </c>
      <c r="B4585" s="18">
        <f>VLOOKUP(J4585,Ref!A:C,3,0)</f>
        <v>0</v>
      </c>
      <c r="C4585" s="18">
        <f>VLOOKUP(J4585,Ref!A:D,4,0)</f>
        <v>0</v>
      </c>
      <c r="D4585" s="18" t="str">
        <f t="shared" si="213"/>
        <v>15/may</v>
      </c>
      <c r="E4585" s="18">
        <f t="shared" si="214"/>
        <v>5</v>
      </c>
      <c r="F4585" s="18">
        <v>1</v>
      </c>
      <c r="G4585" s="18">
        <f t="shared" si="215"/>
        <v>0</v>
      </c>
      <c r="H4585" s="3">
        <v>46157.47934027778</v>
      </c>
      <c r="I4585">
        <v>69351752</v>
      </c>
      <c r="J4585" t="s">
        <v>2021</v>
      </c>
      <c r="K4585" t="s">
        <v>1968</v>
      </c>
      <c r="L4585" t="s">
        <v>1969</v>
      </c>
      <c r="M4585" t="s">
        <v>1970</v>
      </c>
      <c r="O4585">
        <v>363082820000</v>
      </c>
      <c r="P4585">
        <v>16018</v>
      </c>
      <c r="Q4585">
        <v>-4</v>
      </c>
      <c r="R4585">
        <v>1</v>
      </c>
      <c r="S4585">
        <v>69351752</v>
      </c>
      <c r="U4585" t="s">
        <v>6258</v>
      </c>
      <c r="W4585" t="s">
        <v>5595</v>
      </c>
      <c r="X4585">
        <v>363082820000</v>
      </c>
      <c r="Y4585" t="s">
        <v>65</v>
      </c>
      <c r="Z4585" t="s">
        <v>66</v>
      </c>
      <c r="AF4585" t="s">
        <v>1976</v>
      </c>
      <c r="AG4585" t="s">
        <v>1972</v>
      </c>
      <c r="AL4585">
        <v>5</v>
      </c>
      <c r="AN4585" t="s">
        <v>1974</v>
      </c>
      <c r="AO4585">
        <v>0</v>
      </c>
      <c r="AQ4585">
        <v>2258619</v>
      </c>
      <c r="AR4585" t="s">
        <v>4605</v>
      </c>
      <c r="AS4585" t="s">
        <v>5883</v>
      </c>
      <c r="AT4585" t="s">
        <v>2022</v>
      </c>
    </row>
    <row r="4586" spans="1:46" x14ac:dyDescent="0.25">
      <c r="A4586" t="str">
        <f>_xlfn.XLOOKUP(I4586,UTILIZADAS[Contacto1],UTILIZADAS[Source.Name],,0)</f>
        <v>Cobros Mayo</v>
      </c>
      <c r="B4586" s="18">
        <f>VLOOKUP(J4586,Ref!A:C,3,0)</f>
        <v>0</v>
      </c>
      <c r="C4586" s="18">
        <f>VLOOKUP(J4586,Ref!A:D,4,0)</f>
        <v>0</v>
      </c>
      <c r="D4586" s="18" t="str">
        <f t="shared" si="213"/>
        <v>19/may</v>
      </c>
      <c r="E4586" s="18">
        <f t="shared" si="214"/>
        <v>5</v>
      </c>
      <c r="F4586" s="18">
        <v>1</v>
      </c>
      <c r="G4586" s="18">
        <f t="shared" si="215"/>
        <v>0</v>
      </c>
      <c r="H4586" s="3">
        <v>46161.493009259262</v>
      </c>
      <c r="I4586">
        <v>69351752</v>
      </c>
      <c r="J4586" t="s">
        <v>2021</v>
      </c>
      <c r="K4586" t="s">
        <v>1968</v>
      </c>
      <c r="L4586" t="s">
        <v>1969</v>
      </c>
      <c r="M4586" t="s">
        <v>1970</v>
      </c>
      <c r="O4586">
        <v>363082820000</v>
      </c>
      <c r="P4586">
        <v>16018</v>
      </c>
      <c r="Q4586">
        <v>-4</v>
      </c>
      <c r="R4586">
        <v>1</v>
      </c>
      <c r="S4586">
        <v>69351752</v>
      </c>
      <c r="U4586" t="s">
        <v>6258</v>
      </c>
      <c r="W4586" t="s">
        <v>5595</v>
      </c>
      <c r="X4586">
        <v>363082820000</v>
      </c>
      <c r="Y4586" t="s">
        <v>65</v>
      </c>
      <c r="Z4586" t="s">
        <v>66</v>
      </c>
      <c r="AF4586" t="s">
        <v>1976</v>
      </c>
      <c r="AG4586" t="s">
        <v>1972</v>
      </c>
      <c r="AL4586">
        <v>5</v>
      </c>
      <c r="AN4586" t="s">
        <v>1974</v>
      </c>
      <c r="AO4586">
        <v>0</v>
      </c>
      <c r="AQ4586">
        <v>2258619</v>
      </c>
      <c r="AR4586" t="s">
        <v>4605</v>
      </c>
      <c r="AS4586" t="s">
        <v>5883</v>
      </c>
      <c r="AT4586" t="s">
        <v>2022</v>
      </c>
    </row>
    <row r="4587" spans="1:46" x14ac:dyDescent="0.25">
      <c r="A4587" t="str">
        <f>_xlfn.XLOOKUP(I4587,UTILIZADAS[Contacto1],UTILIZADAS[Source.Name],,0)</f>
        <v>Cobros Mayo</v>
      </c>
      <c r="B4587" s="18">
        <f>VLOOKUP(J4587,Ref!A:C,3,0)</f>
        <v>0</v>
      </c>
      <c r="C4587" s="18">
        <f>VLOOKUP(J4587,Ref!A:D,4,0)</f>
        <v>0</v>
      </c>
      <c r="D4587" s="18" t="str">
        <f t="shared" si="213"/>
        <v>20/may</v>
      </c>
      <c r="E4587" s="18">
        <f t="shared" si="214"/>
        <v>5</v>
      </c>
      <c r="F4587" s="18">
        <v>1</v>
      </c>
      <c r="G4587" s="18">
        <f t="shared" si="215"/>
        <v>0</v>
      </c>
      <c r="H4587" s="3">
        <v>46162.667557870373</v>
      </c>
      <c r="I4587">
        <v>69351752</v>
      </c>
      <c r="J4587" t="s">
        <v>2021</v>
      </c>
      <c r="K4587" t="s">
        <v>1968</v>
      </c>
      <c r="L4587" t="s">
        <v>1969</v>
      </c>
      <c r="M4587" t="s">
        <v>1970</v>
      </c>
      <c r="O4587">
        <v>363082820000</v>
      </c>
      <c r="P4587">
        <v>16018</v>
      </c>
      <c r="Q4587">
        <v>-4</v>
      </c>
      <c r="R4587">
        <v>1</v>
      </c>
      <c r="S4587">
        <v>69351752</v>
      </c>
      <c r="U4587" t="s">
        <v>6258</v>
      </c>
      <c r="W4587" t="s">
        <v>5595</v>
      </c>
      <c r="X4587">
        <v>363082820000</v>
      </c>
      <c r="Y4587" t="s">
        <v>65</v>
      </c>
      <c r="Z4587" t="s">
        <v>66</v>
      </c>
      <c r="AF4587" t="s">
        <v>1976</v>
      </c>
      <c r="AG4587" t="s">
        <v>1972</v>
      </c>
      <c r="AL4587">
        <v>5</v>
      </c>
      <c r="AN4587" t="s">
        <v>1974</v>
      </c>
      <c r="AO4587">
        <v>0</v>
      </c>
      <c r="AQ4587">
        <v>2258619</v>
      </c>
      <c r="AR4587" t="s">
        <v>4605</v>
      </c>
      <c r="AS4587" t="s">
        <v>5883</v>
      </c>
      <c r="AT4587" t="s">
        <v>2022</v>
      </c>
    </row>
    <row r="4588" spans="1:46" x14ac:dyDescent="0.25">
      <c r="A4588" t="str">
        <f>_xlfn.XLOOKUP(I4588,UTILIZADAS[Contacto1],UTILIZADAS[Source.Name],,0)</f>
        <v>Cobros Mayo</v>
      </c>
      <c r="B4588" s="18">
        <f>VLOOKUP(J4588,Ref!A:C,3,0)</f>
        <v>1</v>
      </c>
      <c r="C4588" s="18">
        <f>VLOOKUP(J4588,Ref!A:D,4,0)</f>
        <v>0</v>
      </c>
      <c r="D4588" s="18" t="str">
        <f t="shared" si="213"/>
        <v>21/may</v>
      </c>
      <c r="E4588" s="18">
        <f t="shared" si="214"/>
        <v>5</v>
      </c>
      <c r="F4588" s="18">
        <v>1</v>
      </c>
      <c r="G4588" s="18">
        <f t="shared" si="215"/>
        <v>1</v>
      </c>
      <c r="H4588" s="3">
        <v>46163.650335648148</v>
      </c>
      <c r="I4588">
        <v>69351752</v>
      </c>
      <c r="J4588">
        <v>6000</v>
      </c>
      <c r="K4588" t="s">
        <v>1983</v>
      </c>
      <c r="L4588" t="s">
        <v>1897</v>
      </c>
      <c r="M4588" t="s">
        <v>1970</v>
      </c>
      <c r="O4588">
        <v>363082820000</v>
      </c>
      <c r="P4588">
        <v>16018</v>
      </c>
      <c r="Q4588">
        <v>-4</v>
      </c>
      <c r="R4588">
        <v>1</v>
      </c>
      <c r="S4588">
        <v>69351752</v>
      </c>
      <c r="U4588" t="s">
        <v>6258</v>
      </c>
      <c r="W4588" t="s">
        <v>5595</v>
      </c>
      <c r="X4588">
        <v>363082820000</v>
      </c>
      <c r="Y4588" t="s">
        <v>65</v>
      </c>
      <c r="Z4588" t="s">
        <v>66</v>
      </c>
      <c r="AF4588" t="s">
        <v>1976</v>
      </c>
      <c r="AG4588" t="s">
        <v>1972</v>
      </c>
      <c r="AL4588">
        <v>187</v>
      </c>
      <c r="AM4588" t="s">
        <v>1979</v>
      </c>
      <c r="AN4588" t="s">
        <v>1987</v>
      </c>
      <c r="AO4588">
        <v>0</v>
      </c>
      <c r="AQ4588">
        <v>2258619</v>
      </c>
      <c r="AR4588" t="s">
        <v>4605</v>
      </c>
      <c r="AS4588" t="s">
        <v>5883</v>
      </c>
      <c r="AT4588" t="s">
        <v>1895</v>
      </c>
    </row>
    <row r="4589" spans="1:46" x14ac:dyDescent="0.25">
      <c r="A4589" t="str">
        <f>_xlfn.XLOOKUP(I4589,UTILIZADAS[Contacto1],UTILIZADAS[Source.Name],,0)</f>
        <v>Cobros Mayo</v>
      </c>
      <c r="B4589" s="18">
        <f>VLOOKUP(J4589,Ref!A:C,3,0)</f>
        <v>0</v>
      </c>
      <c r="C4589" s="18">
        <f>VLOOKUP(J4589,Ref!A:D,4,0)</f>
        <v>0</v>
      </c>
      <c r="D4589" s="18" t="str">
        <f t="shared" si="213"/>
        <v>13/may</v>
      </c>
      <c r="E4589" s="18">
        <f t="shared" si="214"/>
        <v>1</v>
      </c>
      <c r="F4589" s="18">
        <v>1</v>
      </c>
      <c r="G4589" s="18">
        <f t="shared" si="215"/>
        <v>1</v>
      </c>
      <c r="H4589" s="3">
        <v>46155.426736111112</v>
      </c>
      <c r="I4589">
        <v>69360050</v>
      </c>
      <c r="J4589">
        <v>6004</v>
      </c>
      <c r="K4589" t="s">
        <v>1983</v>
      </c>
      <c r="L4589" t="s">
        <v>1897</v>
      </c>
      <c r="M4589" t="s">
        <v>1970</v>
      </c>
      <c r="O4589">
        <v>358382810000</v>
      </c>
      <c r="P4589">
        <v>16018</v>
      </c>
      <c r="Q4589">
        <v>-4</v>
      </c>
      <c r="R4589">
        <v>1</v>
      </c>
      <c r="S4589">
        <v>69360050</v>
      </c>
      <c r="U4589" t="s">
        <v>5596</v>
      </c>
      <c r="W4589" t="s">
        <v>5597</v>
      </c>
      <c r="X4589">
        <v>358382810000</v>
      </c>
      <c r="Y4589" t="s">
        <v>65</v>
      </c>
      <c r="Z4589" t="s">
        <v>4619</v>
      </c>
      <c r="AF4589" t="s">
        <v>1976</v>
      </c>
      <c r="AG4589" t="s">
        <v>1972</v>
      </c>
      <c r="AL4589">
        <v>91</v>
      </c>
      <c r="AM4589" t="s">
        <v>1979</v>
      </c>
      <c r="AN4589" t="s">
        <v>1987</v>
      </c>
      <c r="AO4589">
        <v>0</v>
      </c>
      <c r="AQ4589">
        <v>2258620</v>
      </c>
      <c r="AR4589" t="s">
        <v>4605</v>
      </c>
      <c r="AS4589" t="s">
        <v>5883</v>
      </c>
      <c r="AT4589" t="s">
        <v>1984</v>
      </c>
    </row>
    <row r="4590" spans="1:46" x14ac:dyDescent="0.25">
      <c r="A4590" t="str">
        <f>_xlfn.XLOOKUP(I4590,UTILIZADAS[Contacto1],UTILIZADAS[Source.Name],,0)</f>
        <v>Cobros Abril Canal Fijo</v>
      </c>
      <c r="B4590" s="18">
        <f>VLOOKUP(J4590,Ref!A:C,3,0)</f>
        <v>0</v>
      </c>
      <c r="C4590" s="18">
        <f>VLOOKUP(J4590,Ref!A:D,4,0)</f>
        <v>0</v>
      </c>
      <c r="D4590" s="18" t="str">
        <f t="shared" si="213"/>
        <v>13/may</v>
      </c>
      <c r="E4590" s="18">
        <f t="shared" si="214"/>
        <v>2</v>
      </c>
      <c r="F4590" s="18">
        <v>1</v>
      </c>
      <c r="G4590" s="18">
        <f t="shared" si="215"/>
        <v>0</v>
      </c>
      <c r="H4590" s="3">
        <v>46155.427164351851</v>
      </c>
      <c r="I4590">
        <v>69365329</v>
      </c>
      <c r="J4590" t="s">
        <v>2021</v>
      </c>
      <c r="K4590" t="s">
        <v>1968</v>
      </c>
      <c r="L4590" t="s">
        <v>1969</v>
      </c>
      <c r="M4590" t="s">
        <v>1970</v>
      </c>
      <c r="O4590">
        <v>366007030000</v>
      </c>
      <c r="P4590">
        <v>16018</v>
      </c>
      <c r="Q4590">
        <v>-4</v>
      </c>
      <c r="R4590">
        <v>1</v>
      </c>
      <c r="S4590">
        <v>69365329</v>
      </c>
      <c r="U4590" t="s">
        <v>2142</v>
      </c>
      <c r="W4590" t="s">
        <v>134</v>
      </c>
      <c r="X4590">
        <v>366007030000</v>
      </c>
      <c r="Y4590" t="s">
        <v>65</v>
      </c>
      <c r="Z4590" t="s">
        <v>66</v>
      </c>
      <c r="AF4590" t="s">
        <v>1976</v>
      </c>
      <c r="AG4590" t="s">
        <v>1972</v>
      </c>
      <c r="AL4590">
        <v>5</v>
      </c>
      <c r="AN4590" t="s">
        <v>1974</v>
      </c>
      <c r="AO4590">
        <v>0</v>
      </c>
      <c r="AQ4590">
        <v>2258621</v>
      </c>
      <c r="AR4590" t="s">
        <v>4605</v>
      </c>
      <c r="AS4590" t="s">
        <v>5883</v>
      </c>
      <c r="AT4590" t="s">
        <v>2022</v>
      </c>
    </row>
    <row r="4591" spans="1:46" x14ac:dyDescent="0.25">
      <c r="A4591" t="str">
        <f>_xlfn.XLOOKUP(I4591,UTILIZADAS[Contacto1],UTILIZADAS[Source.Name],,0)</f>
        <v>Cobros Abril Canal Fijo</v>
      </c>
      <c r="B4591" s="18">
        <f>VLOOKUP(J4591,Ref!A:C,3,0)</f>
        <v>0</v>
      </c>
      <c r="C4591" s="18">
        <f>VLOOKUP(J4591,Ref!A:D,4,0)</f>
        <v>0</v>
      </c>
      <c r="D4591" s="18" t="str">
        <f t="shared" si="213"/>
        <v>15/may</v>
      </c>
      <c r="E4591" s="18">
        <f t="shared" si="214"/>
        <v>2</v>
      </c>
      <c r="F4591" s="18">
        <v>1</v>
      </c>
      <c r="G4591" s="18">
        <f t="shared" si="215"/>
        <v>1</v>
      </c>
      <c r="H4591" s="3">
        <v>46157.480393518519</v>
      </c>
      <c r="I4591">
        <v>69365329</v>
      </c>
      <c r="J4591">
        <v>6004</v>
      </c>
      <c r="K4591" t="s">
        <v>1983</v>
      </c>
      <c r="L4591" t="s">
        <v>1897</v>
      </c>
      <c r="M4591" t="s">
        <v>1970</v>
      </c>
      <c r="O4591">
        <v>366007030000</v>
      </c>
      <c r="P4591">
        <v>16018</v>
      </c>
      <c r="Q4591">
        <v>-4</v>
      </c>
      <c r="R4591">
        <v>1</v>
      </c>
      <c r="S4591">
        <v>69365329</v>
      </c>
      <c r="U4591" t="s">
        <v>2142</v>
      </c>
      <c r="W4591" t="s">
        <v>134</v>
      </c>
      <c r="X4591">
        <v>366007030000</v>
      </c>
      <c r="Y4591" t="s">
        <v>65</v>
      </c>
      <c r="Z4591" t="s">
        <v>66</v>
      </c>
      <c r="AF4591" t="s">
        <v>1976</v>
      </c>
      <c r="AG4591" t="s">
        <v>1972</v>
      </c>
      <c r="AL4591">
        <v>135</v>
      </c>
      <c r="AM4591" t="s">
        <v>1979</v>
      </c>
      <c r="AN4591" t="s">
        <v>1987</v>
      </c>
      <c r="AO4591">
        <v>0</v>
      </c>
      <c r="AQ4591">
        <v>2258621</v>
      </c>
      <c r="AR4591" t="s">
        <v>4605</v>
      </c>
      <c r="AS4591" t="s">
        <v>5883</v>
      </c>
      <c r="AT4591" t="s">
        <v>1984</v>
      </c>
    </row>
    <row r="4592" spans="1:46" x14ac:dyDescent="0.25">
      <c r="A4592" t="str">
        <f>_xlfn.XLOOKUP(I4592,UTILIZADAS[Contacto1],UTILIZADAS[Source.Name],,0)</f>
        <v>Cobros Mayo</v>
      </c>
      <c r="B4592" s="18">
        <f>VLOOKUP(J4592,Ref!A:C,3,0)</f>
        <v>0</v>
      </c>
      <c r="C4592" s="18">
        <f>VLOOKUP(J4592,Ref!A:D,4,0)</f>
        <v>0</v>
      </c>
      <c r="D4592" s="18" t="str">
        <f t="shared" si="213"/>
        <v>13/may</v>
      </c>
      <c r="E4592" s="18">
        <f t="shared" si="214"/>
        <v>3</v>
      </c>
      <c r="F4592" s="18">
        <v>1</v>
      </c>
      <c r="G4592" s="18">
        <f t="shared" si="215"/>
        <v>0</v>
      </c>
      <c r="H4592" s="3">
        <v>46155.427615740744</v>
      </c>
      <c r="I4592">
        <v>69372028</v>
      </c>
      <c r="J4592" t="s">
        <v>2021</v>
      </c>
      <c r="K4592" t="s">
        <v>1968</v>
      </c>
      <c r="L4592" t="s">
        <v>1969</v>
      </c>
      <c r="M4592" t="s">
        <v>1970</v>
      </c>
      <c r="O4592">
        <v>367084990000</v>
      </c>
      <c r="P4592">
        <v>16018</v>
      </c>
      <c r="Q4592">
        <v>-4</v>
      </c>
      <c r="R4592">
        <v>1</v>
      </c>
      <c r="S4592">
        <v>69372028</v>
      </c>
      <c r="U4592" t="s">
        <v>5598</v>
      </c>
      <c r="W4592" t="s">
        <v>5599</v>
      </c>
      <c r="X4592">
        <v>367084990000</v>
      </c>
      <c r="Y4592" t="s">
        <v>65</v>
      </c>
      <c r="Z4592" t="s">
        <v>66</v>
      </c>
      <c r="AF4592" t="s">
        <v>1976</v>
      </c>
      <c r="AG4592" t="s">
        <v>1972</v>
      </c>
      <c r="AL4592">
        <v>5</v>
      </c>
      <c r="AN4592" t="s">
        <v>1974</v>
      </c>
      <c r="AO4592">
        <v>0</v>
      </c>
      <c r="AQ4592">
        <v>2258622</v>
      </c>
      <c r="AR4592" t="s">
        <v>4605</v>
      </c>
      <c r="AS4592" t="s">
        <v>5883</v>
      </c>
      <c r="AT4592" t="s">
        <v>2022</v>
      </c>
    </row>
    <row r="4593" spans="1:46" x14ac:dyDescent="0.25">
      <c r="A4593" t="str">
        <f>_xlfn.XLOOKUP(I4593,UTILIZADAS[Contacto1],UTILIZADAS[Source.Name],,0)</f>
        <v>Cobros Mayo</v>
      </c>
      <c r="B4593" s="18">
        <f>VLOOKUP(J4593,Ref!A:C,3,0)</f>
        <v>0</v>
      </c>
      <c r="C4593" s="18">
        <f>VLOOKUP(J4593,Ref!A:D,4,0)</f>
        <v>0</v>
      </c>
      <c r="D4593" s="18" t="str">
        <f t="shared" si="213"/>
        <v>15/may</v>
      </c>
      <c r="E4593" s="18">
        <f t="shared" si="214"/>
        <v>3</v>
      </c>
      <c r="F4593" s="18">
        <v>1</v>
      </c>
      <c r="G4593" s="18">
        <f t="shared" si="215"/>
        <v>0</v>
      </c>
      <c r="H4593" s="3">
        <v>46157.480682870373</v>
      </c>
      <c r="I4593">
        <v>69372028</v>
      </c>
      <c r="J4593" t="s">
        <v>2021</v>
      </c>
      <c r="K4593" t="s">
        <v>1968</v>
      </c>
      <c r="L4593" t="s">
        <v>1969</v>
      </c>
      <c r="M4593" t="s">
        <v>1970</v>
      </c>
      <c r="O4593">
        <v>367084990000</v>
      </c>
      <c r="P4593">
        <v>16018</v>
      </c>
      <c r="Q4593">
        <v>-4</v>
      </c>
      <c r="R4593">
        <v>1</v>
      </c>
      <c r="S4593">
        <v>69372028</v>
      </c>
      <c r="U4593" t="s">
        <v>5598</v>
      </c>
      <c r="W4593" t="s">
        <v>5599</v>
      </c>
      <c r="X4593">
        <v>367084990000</v>
      </c>
      <c r="Y4593" t="s">
        <v>65</v>
      </c>
      <c r="Z4593" t="s">
        <v>66</v>
      </c>
      <c r="AF4593" t="s">
        <v>1976</v>
      </c>
      <c r="AG4593" t="s">
        <v>1972</v>
      </c>
      <c r="AL4593">
        <v>5</v>
      </c>
      <c r="AN4593" t="s">
        <v>1974</v>
      </c>
      <c r="AO4593">
        <v>0</v>
      </c>
      <c r="AQ4593">
        <v>2258622</v>
      </c>
      <c r="AR4593" t="s">
        <v>4605</v>
      </c>
      <c r="AS4593" t="s">
        <v>5883</v>
      </c>
      <c r="AT4593" t="s">
        <v>2022</v>
      </c>
    </row>
    <row r="4594" spans="1:46" x14ac:dyDescent="0.25">
      <c r="A4594" t="str">
        <f>_xlfn.XLOOKUP(I4594,UTILIZADAS[Contacto1],UTILIZADAS[Source.Name],,0)</f>
        <v>Cobros Mayo</v>
      </c>
      <c r="B4594" s="18">
        <f>VLOOKUP(J4594,Ref!A:C,3,0)</f>
        <v>1</v>
      </c>
      <c r="C4594" s="18">
        <f>VLOOKUP(J4594,Ref!A:D,4,0)</f>
        <v>0</v>
      </c>
      <c r="D4594" s="18" t="str">
        <f t="shared" ref="D4594:D4657" si="216">TEXT(H4594,"dd/mmm")</f>
        <v>19/may</v>
      </c>
      <c r="E4594" s="18">
        <f t="shared" ref="E4594:E4657" si="217">+COUNTIF(I:I,I4594)</f>
        <v>3</v>
      </c>
      <c r="F4594" s="18">
        <v>1</v>
      </c>
      <c r="G4594" s="18">
        <f t="shared" ref="G4594:G4657" si="218">IF(I4594=I4595,0,1)</f>
        <v>1</v>
      </c>
      <c r="H4594" s="3">
        <v>46161.493541666663</v>
      </c>
      <c r="I4594">
        <v>69372028</v>
      </c>
      <c r="J4594">
        <v>6000</v>
      </c>
      <c r="K4594" t="s">
        <v>1983</v>
      </c>
      <c r="L4594" t="s">
        <v>1897</v>
      </c>
      <c r="M4594" t="s">
        <v>1970</v>
      </c>
      <c r="O4594">
        <v>367084990000</v>
      </c>
      <c r="P4594">
        <v>16018</v>
      </c>
      <c r="Q4594">
        <v>-4</v>
      </c>
      <c r="R4594">
        <v>1</v>
      </c>
      <c r="S4594">
        <v>69372028</v>
      </c>
      <c r="U4594" t="s">
        <v>5598</v>
      </c>
      <c r="W4594" t="s">
        <v>5599</v>
      </c>
      <c r="X4594">
        <v>367084990000</v>
      </c>
      <c r="Y4594" t="s">
        <v>65</v>
      </c>
      <c r="Z4594" t="s">
        <v>66</v>
      </c>
      <c r="AF4594" t="s">
        <v>1976</v>
      </c>
      <c r="AG4594" t="s">
        <v>1972</v>
      </c>
      <c r="AL4594">
        <v>86</v>
      </c>
      <c r="AM4594" t="s">
        <v>1979</v>
      </c>
      <c r="AN4594" t="s">
        <v>1987</v>
      </c>
      <c r="AO4594">
        <v>0</v>
      </c>
      <c r="AQ4594">
        <v>2258622</v>
      </c>
      <c r="AR4594" t="s">
        <v>4605</v>
      </c>
      <c r="AS4594" t="s">
        <v>5883</v>
      </c>
      <c r="AT4594" t="s">
        <v>1895</v>
      </c>
    </row>
    <row r="4595" spans="1:46" x14ac:dyDescent="0.25">
      <c r="A4595" t="e">
        <f>_xlfn.XLOOKUP(I4595,UTILIZADAS[Contacto1],UTILIZADAS[Source.Name],,0)</f>
        <v>#N/A</v>
      </c>
      <c r="B4595" s="18">
        <f>VLOOKUP(J4595,Ref!A:C,3,0)</f>
        <v>0</v>
      </c>
      <c r="C4595" s="18">
        <f>VLOOKUP(J4595,Ref!A:D,4,0)</f>
        <v>0</v>
      </c>
      <c r="D4595" s="18" t="str">
        <f t="shared" si="216"/>
        <v>09/may</v>
      </c>
      <c r="E4595" s="18">
        <f t="shared" si="217"/>
        <v>1</v>
      </c>
      <c r="F4595" s="18">
        <v>1</v>
      </c>
      <c r="G4595" s="18">
        <f t="shared" si="218"/>
        <v>1</v>
      </c>
      <c r="H4595" s="3">
        <v>46151.407766203702</v>
      </c>
      <c r="I4595">
        <v>69373737</v>
      </c>
      <c r="J4595">
        <v>6004</v>
      </c>
      <c r="K4595" t="s">
        <v>1983</v>
      </c>
      <c r="L4595" t="s">
        <v>1897</v>
      </c>
      <c r="M4595" t="s">
        <v>1970</v>
      </c>
      <c r="O4595">
        <v>363001630000</v>
      </c>
      <c r="P4595">
        <v>16016</v>
      </c>
      <c r="Q4595">
        <v>-4</v>
      </c>
      <c r="R4595">
        <v>1</v>
      </c>
      <c r="S4595">
        <v>69373737</v>
      </c>
      <c r="U4595" t="s">
        <v>6259</v>
      </c>
      <c r="W4595" t="s">
        <v>5838</v>
      </c>
      <c r="X4595">
        <v>363001630000</v>
      </c>
      <c r="Y4595" t="s">
        <v>65</v>
      </c>
      <c r="Z4595" t="s">
        <v>66</v>
      </c>
      <c r="AF4595" t="s">
        <v>1976</v>
      </c>
      <c r="AG4595" t="s">
        <v>1972</v>
      </c>
      <c r="AL4595">
        <v>87</v>
      </c>
      <c r="AM4595" t="s">
        <v>1979</v>
      </c>
      <c r="AN4595" t="s">
        <v>1977</v>
      </c>
      <c r="AO4595">
        <v>0</v>
      </c>
      <c r="AQ4595">
        <v>2198804</v>
      </c>
      <c r="AR4595" t="s">
        <v>2020</v>
      </c>
      <c r="AS4595" t="s">
        <v>2020</v>
      </c>
      <c r="AT4595" t="s">
        <v>1984</v>
      </c>
    </row>
    <row r="4596" spans="1:46" x14ac:dyDescent="0.25">
      <c r="A4596" t="str">
        <f>_xlfn.XLOOKUP(I4596,UTILIZADAS[Contacto1],UTILIZADAS[Source.Name],,0)</f>
        <v>Cobros Abril Canal Fijo</v>
      </c>
      <c r="B4596" s="18">
        <f>VLOOKUP(J4596,Ref!A:C,3,0)</f>
        <v>1</v>
      </c>
      <c r="C4596" s="18">
        <f>VLOOKUP(J4596,Ref!A:D,4,0)</f>
        <v>1</v>
      </c>
      <c r="D4596" s="18" t="str">
        <f t="shared" si="216"/>
        <v>13/may</v>
      </c>
      <c r="E4596" s="18">
        <f t="shared" si="217"/>
        <v>1</v>
      </c>
      <c r="F4596" s="18">
        <v>1</v>
      </c>
      <c r="G4596" s="18">
        <f t="shared" si="218"/>
        <v>1</v>
      </c>
      <c r="H4596" s="3">
        <v>46155.429270833331</v>
      </c>
      <c r="I4596">
        <v>69387381</v>
      </c>
      <c r="J4596">
        <v>6003</v>
      </c>
      <c r="K4596" t="s">
        <v>1983</v>
      </c>
      <c r="L4596" t="s">
        <v>1897</v>
      </c>
      <c r="M4596" t="s">
        <v>1970</v>
      </c>
      <c r="O4596">
        <v>359356930000</v>
      </c>
      <c r="P4596">
        <v>16018</v>
      </c>
      <c r="Q4596">
        <v>-4</v>
      </c>
      <c r="R4596">
        <v>1</v>
      </c>
      <c r="S4596">
        <v>69387381</v>
      </c>
      <c r="U4596" t="s">
        <v>1475</v>
      </c>
      <c r="W4596" t="s">
        <v>1476</v>
      </c>
      <c r="X4596">
        <v>359356930000</v>
      </c>
      <c r="Y4596" t="s">
        <v>65</v>
      </c>
      <c r="Z4596" t="s">
        <v>66</v>
      </c>
      <c r="AF4596" t="s">
        <v>1976</v>
      </c>
      <c r="AG4596" t="s">
        <v>1972</v>
      </c>
      <c r="AL4596">
        <v>39</v>
      </c>
      <c r="AM4596" t="s">
        <v>1979</v>
      </c>
      <c r="AN4596" t="s">
        <v>1987</v>
      </c>
      <c r="AO4596">
        <v>0</v>
      </c>
      <c r="AQ4596">
        <v>2258623</v>
      </c>
      <c r="AR4596" t="s">
        <v>4605</v>
      </c>
      <c r="AS4596" t="s">
        <v>5883</v>
      </c>
      <c r="AT4596" t="s">
        <v>1892</v>
      </c>
    </row>
    <row r="4597" spans="1:46" x14ac:dyDescent="0.25">
      <c r="A4597" t="str">
        <f>_xlfn.XLOOKUP(I4597,UTILIZADAS[Contacto1],UTILIZADAS[Source.Name],,0)</f>
        <v>Cobros Abril Canal Fijo</v>
      </c>
      <c r="B4597" s="18">
        <f>VLOOKUP(J4597,Ref!A:C,3,0)</f>
        <v>0</v>
      </c>
      <c r="C4597" s="18">
        <f>VLOOKUP(J4597,Ref!A:D,4,0)</f>
        <v>0</v>
      </c>
      <c r="D4597" s="18" t="str">
        <f t="shared" si="216"/>
        <v>13/may</v>
      </c>
      <c r="E4597" s="18">
        <f t="shared" si="217"/>
        <v>3</v>
      </c>
      <c r="F4597" s="18">
        <v>1</v>
      </c>
      <c r="G4597" s="18">
        <f t="shared" si="218"/>
        <v>0</v>
      </c>
      <c r="H4597" s="3">
        <v>46155.431018518517</v>
      </c>
      <c r="I4597">
        <v>69393189</v>
      </c>
      <c r="J4597" t="s">
        <v>1986</v>
      </c>
      <c r="K4597" t="s">
        <v>1983</v>
      </c>
      <c r="L4597" t="s">
        <v>1897</v>
      </c>
      <c r="M4597" t="s">
        <v>1970</v>
      </c>
      <c r="O4597">
        <v>354353480000</v>
      </c>
      <c r="P4597">
        <v>16018</v>
      </c>
      <c r="Q4597">
        <v>-4</v>
      </c>
      <c r="R4597">
        <v>1</v>
      </c>
      <c r="S4597">
        <v>69393189</v>
      </c>
      <c r="U4597" t="s">
        <v>581</v>
      </c>
      <c r="W4597" t="s">
        <v>582</v>
      </c>
      <c r="X4597">
        <v>354353480000</v>
      </c>
      <c r="Y4597" t="s">
        <v>65</v>
      </c>
      <c r="Z4597" t="s">
        <v>597</v>
      </c>
      <c r="AF4597" t="s">
        <v>1976</v>
      </c>
      <c r="AG4597" t="s">
        <v>1972</v>
      </c>
      <c r="AK4597" t="s">
        <v>6260</v>
      </c>
      <c r="AL4597">
        <v>448</v>
      </c>
      <c r="AM4597" t="s">
        <v>1979</v>
      </c>
      <c r="AN4597" t="s">
        <v>1987</v>
      </c>
      <c r="AO4597">
        <v>0</v>
      </c>
      <c r="AQ4597">
        <v>2258624</v>
      </c>
      <c r="AR4597" t="s">
        <v>4605</v>
      </c>
      <c r="AS4597" t="s">
        <v>5883</v>
      </c>
      <c r="AT4597" t="s">
        <v>1988</v>
      </c>
    </row>
    <row r="4598" spans="1:46" x14ac:dyDescent="0.25">
      <c r="A4598" t="str">
        <f>_xlfn.XLOOKUP(I4598,UTILIZADAS[Contacto1],UTILIZADAS[Source.Name],,0)</f>
        <v>Cobros Abril Canal Fijo</v>
      </c>
      <c r="B4598" s="18">
        <f>VLOOKUP(J4598,Ref!A:C,3,0)</f>
        <v>0</v>
      </c>
      <c r="C4598" s="18">
        <f>VLOOKUP(J4598,Ref!A:D,4,0)</f>
        <v>0</v>
      </c>
      <c r="D4598" s="18" t="str">
        <f t="shared" si="216"/>
        <v>16/may</v>
      </c>
      <c r="E4598" s="18">
        <f t="shared" si="217"/>
        <v>3</v>
      </c>
      <c r="F4598" s="18">
        <v>1</v>
      </c>
      <c r="G4598" s="18">
        <f t="shared" si="218"/>
        <v>0</v>
      </c>
      <c r="H4598" s="3">
        <v>46158.507199074076</v>
      </c>
      <c r="I4598">
        <v>69393189</v>
      </c>
      <c r="J4598" t="s">
        <v>1986</v>
      </c>
      <c r="K4598" t="s">
        <v>1983</v>
      </c>
      <c r="L4598" t="s">
        <v>1897</v>
      </c>
      <c r="M4598" t="s">
        <v>1970</v>
      </c>
      <c r="O4598">
        <v>354353480000</v>
      </c>
      <c r="P4598">
        <v>16018</v>
      </c>
      <c r="Q4598">
        <v>-4</v>
      </c>
      <c r="R4598">
        <v>1</v>
      </c>
      <c r="S4598">
        <v>69393189</v>
      </c>
      <c r="U4598" t="s">
        <v>581</v>
      </c>
      <c r="W4598" t="s">
        <v>582</v>
      </c>
      <c r="X4598">
        <v>354353480000</v>
      </c>
      <c r="Y4598" t="s">
        <v>65</v>
      </c>
      <c r="Z4598" t="s">
        <v>597</v>
      </c>
      <c r="AF4598" t="s">
        <v>1976</v>
      </c>
      <c r="AG4598" t="s">
        <v>1972</v>
      </c>
      <c r="AK4598" t="s">
        <v>6260</v>
      </c>
      <c r="AL4598">
        <v>180</v>
      </c>
      <c r="AM4598" t="s">
        <v>1979</v>
      </c>
      <c r="AN4598" t="s">
        <v>1987</v>
      </c>
      <c r="AO4598">
        <v>0</v>
      </c>
      <c r="AQ4598">
        <v>2258624</v>
      </c>
      <c r="AR4598" t="s">
        <v>4605</v>
      </c>
      <c r="AS4598" t="s">
        <v>5883</v>
      </c>
      <c r="AT4598" t="s">
        <v>1988</v>
      </c>
    </row>
    <row r="4599" spans="1:46" x14ac:dyDescent="0.25">
      <c r="A4599" t="str">
        <f>_xlfn.XLOOKUP(I4599,UTILIZADAS[Contacto1],UTILIZADAS[Source.Name],,0)</f>
        <v>Cobros Abril Canal Fijo</v>
      </c>
      <c r="B4599" s="18">
        <f>VLOOKUP(J4599,Ref!A:C,3,0)</f>
        <v>1</v>
      </c>
      <c r="C4599" s="18">
        <f>VLOOKUP(J4599,Ref!A:D,4,0)</f>
        <v>1</v>
      </c>
      <c r="D4599" s="18" t="str">
        <f t="shared" si="216"/>
        <v>18/may</v>
      </c>
      <c r="E4599" s="18">
        <f t="shared" si="217"/>
        <v>3</v>
      </c>
      <c r="F4599" s="18">
        <v>1</v>
      </c>
      <c r="G4599" s="18">
        <f t="shared" si="218"/>
        <v>1</v>
      </c>
      <c r="H4599" s="3">
        <v>46160.666631944441</v>
      </c>
      <c r="I4599">
        <v>69393189</v>
      </c>
      <c r="J4599">
        <v>6007</v>
      </c>
      <c r="K4599" t="s">
        <v>1983</v>
      </c>
      <c r="L4599" t="s">
        <v>1897</v>
      </c>
      <c r="M4599" t="s">
        <v>1970</v>
      </c>
      <c r="O4599">
        <v>354353480000</v>
      </c>
      <c r="P4599">
        <v>16018</v>
      </c>
      <c r="Q4599">
        <v>-4</v>
      </c>
      <c r="R4599">
        <v>1</v>
      </c>
      <c r="S4599">
        <v>69393189</v>
      </c>
      <c r="U4599" t="s">
        <v>581</v>
      </c>
      <c r="W4599" t="s">
        <v>582</v>
      </c>
      <c r="X4599">
        <v>354353480000</v>
      </c>
      <c r="Y4599" t="s">
        <v>65</v>
      </c>
      <c r="Z4599" t="s">
        <v>597</v>
      </c>
      <c r="AF4599" t="s">
        <v>1976</v>
      </c>
      <c r="AG4599" t="s">
        <v>1972</v>
      </c>
      <c r="AK4599" t="s">
        <v>6260</v>
      </c>
      <c r="AL4599">
        <v>94</v>
      </c>
      <c r="AM4599" t="s">
        <v>1979</v>
      </c>
      <c r="AN4599" t="s">
        <v>1987</v>
      </c>
      <c r="AO4599">
        <v>0</v>
      </c>
      <c r="AQ4599">
        <v>2258624</v>
      </c>
      <c r="AR4599" t="s">
        <v>4605</v>
      </c>
      <c r="AS4599" t="s">
        <v>5883</v>
      </c>
      <c r="AT4599" t="s">
        <v>1898</v>
      </c>
    </row>
    <row r="4600" spans="1:46" x14ac:dyDescent="0.25">
      <c r="A4600" t="str">
        <f>_xlfn.XLOOKUP(I4600,UTILIZADAS[Contacto1],UTILIZADAS[Source.Name],,0)</f>
        <v>Cobros Abril Canal Fijo</v>
      </c>
      <c r="B4600" s="18">
        <f>VLOOKUP(J4600,Ref!A:C,3,0)</f>
        <v>0</v>
      </c>
      <c r="C4600" s="18">
        <f>VLOOKUP(J4600,Ref!A:D,4,0)</f>
        <v>0</v>
      </c>
      <c r="D4600" s="18" t="str">
        <f t="shared" si="216"/>
        <v>13/may</v>
      </c>
      <c r="E4600" s="18">
        <f t="shared" si="217"/>
        <v>4</v>
      </c>
      <c r="F4600" s="18">
        <v>1</v>
      </c>
      <c r="G4600" s="18">
        <f t="shared" si="218"/>
        <v>0</v>
      </c>
      <c r="H4600" s="3">
        <v>46155.43204861111</v>
      </c>
      <c r="I4600">
        <v>69401647</v>
      </c>
      <c r="J4600" t="s">
        <v>2021</v>
      </c>
      <c r="K4600" t="s">
        <v>1968</v>
      </c>
      <c r="L4600" t="s">
        <v>1969</v>
      </c>
      <c r="M4600" t="s">
        <v>1970</v>
      </c>
      <c r="O4600">
        <v>212011570000</v>
      </c>
      <c r="P4600">
        <v>16018</v>
      </c>
      <c r="Q4600">
        <v>-4</v>
      </c>
      <c r="R4600">
        <v>1</v>
      </c>
      <c r="S4600">
        <v>69401647</v>
      </c>
      <c r="U4600" t="s">
        <v>5731</v>
      </c>
      <c r="W4600" t="s">
        <v>4009</v>
      </c>
      <c r="X4600">
        <v>212011570000</v>
      </c>
      <c r="Y4600" t="s">
        <v>86</v>
      </c>
      <c r="Z4600" t="s">
        <v>66</v>
      </c>
      <c r="AF4600" t="s">
        <v>1976</v>
      </c>
      <c r="AG4600" t="s">
        <v>1972</v>
      </c>
      <c r="AL4600">
        <v>5</v>
      </c>
      <c r="AN4600" t="s">
        <v>1974</v>
      </c>
      <c r="AO4600">
        <v>0</v>
      </c>
      <c r="AQ4600">
        <v>2258625</v>
      </c>
      <c r="AR4600" t="s">
        <v>4605</v>
      </c>
      <c r="AS4600" t="s">
        <v>5883</v>
      </c>
      <c r="AT4600" t="s">
        <v>2022</v>
      </c>
    </row>
    <row r="4601" spans="1:46" x14ac:dyDescent="0.25">
      <c r="A4601" t="str">
        <f>_xlfn.XLOOKUP(I4601,UTILIZADAS[Contacto1],UTILIZADAS[Source.Name],,0)</f>
        <v>Cobros Abril Canal Fijo</v>
      </c>
      <c r="B4601" s="18">
        <f>VLOOKUP(J4601,Ref!A:C,3,0)</f>
        <v>0</v>
      </c>
      <c r="C4601" s="18">
        <f>VLOOKUP(J4601,Ref!A:D,4,0)</f>
        <v>0</v>
      </c>
      <c r="D4601" s="18" t="str">
        <f t="shared" si="216"/>
        <v>15/may</v>
      </c>
      <c r="E4601" s="18">
        <f t="shared" si="217"/>
        <v>4</v>
      </c>
      <c r="F4601" s="18">
        <v>1</v>
      </c>
      <c r="G4601" s="18">
        <f t="shared" si="218"/>
        <v>0</v>
      </c>
      <c r="H4601" s="3">
        <v>46157.481041666666</v>
      </c>
      <c r="I4601">
        <v>69401647</v>
      </c>
      <c r="J4601" t="s">
        <v>2021</v>
      </c>
      <c r="K4601" t="s">
        <v>1968</v>
      </c>
      <c r="L4601" t="s">
        <v>1969</v>
      </c>
      <c r="M4601" t="s">
        <v>1970</v>
      </c>
      <c r="O4601">
        <v>212011570000</v>
      </c>
      <c r="P4601">
        <v>16018</v>
      </c>
      <c r="Q4601">
        <v>-4</v>
      </c>
      <c r="R4601">
        <v>1</v>
      </c>
      <c r="S4601">
        <v>69401647</v>
      </c>
      <c r="U4601" t="s">
        <v>5731</v>
      </c>
      <c r="W4601" t="s">
        <v>4009</v>
      </c>
      <c r="X4601">
        <v>212011570000</v>
      </c>
      <c r="Y4601" t="s">
        <v>86</v>
      </c>
      <c r="Z4601" t="s">
        <v>66</v>
      </c>
      <c r="AF4601" t="s">
        <v>1976</v>
      </c>
      <c r="AG4601" t="s">
        <v>1972</v>
      </c>
      <c r="AL4601">
        <v>5</v>
      </c>
      <c r="AN4601" t="s">
        <v>1974</v>
      </c>
      <c r="AO4601">
        <v>0</v>
      </c>
      <c r="AQ4601">
        <v>2258625</v>
      </c>
      <c r="AR4601" t="s">
        <v>4605</v>
      </c>
      <c r="AS4601" t="s">
        <v>5883</v>
      </c>
      <c r="AT4601" t="s">
        <v>2022</v>
      </c>
    </row>
    <row r="4602" spans="1:46" x14ac:dyDescent="0.25">
      <c r="A4602" t="str">
        <f>_xlfn.XLOOKUP(I4602,UTILIZADAS[Contacto1],UTILIZADAS[Source.Name],,0)</f>
        <v>Cobros Abril Canal Fijo</v>
      </c>
      <c r="B4602" s="18">
        <f>VLOOKUP(J4602,Ref!A:C,3,0)</f>
        <v>0</v>
      </c>
      <c r="C4602" s="18">
        <f>VLOOKUP(J4602,Ref!A:D,4,0)</f>
        <v>0</v>
      </c>
      <c r="D4602" s="18" t="str">
        <f t="shared" si="216"/>
        <v>19/may</v>
      </c>
      <c r="E4602" s="18">
        <f t="shared" si="217"/>
        <v>4</v>
      </c>
      <c r="F4602" s="18">
        <v>1</v>
      </c>
      <c r="G4602" s="18">
        <f t="shared" si="218"/>
        <v>0</v>
      </c>
      <c r="H4602" s="3">
        <v>46161.493564814817</v>
      </c>
      <c r="I4602">
        <v>69401647</v>
      </c>
      <c r="J4602" t="s">
        <v>2021</v>
      </c>
      <c r="K4602" t="s">
        <v>1968</v>
      </c>
      <c r="L4602" t="s">
        <v>1969</v>
      </c>
      <c r="M4602" t="s">
        <v>1970</v>
      </c>
      <c r="O4602">
        <v>212011570000</v>
      </c>
      <c r="P4602">
        <v>16018</v>
      </c>
      <c r="Q4602">
        <v>-4</v>
      </c>
      <c r="R4602">
        <v>1</v>
      </c>
      <c r="S4602">
        <v>69401647</v>
      </c>
      <c r="U4602" t="s">
        <v>5731</v>
      </c>
      <c r="W4602" t="s">
        <v>4009</v>
      </c>
      <c r="X4602">
        <v>212011570000</v>
      </c>
      <c r="Y4602" t="s">
        <v>86</v>
      </c>
      <c r="Z4602" t="s">
        <v>66</v>
      </c>
      <c r="AF4602" t="s">
        <v>1976</v>
      </c>
      <c r="AG4602" t="s">
        <v>1972</v>
      </c>
      <c r="AL4602">
        <v>5</v>
      </c>
      <c r="AN4602" t="s">
        <v>1974</v>
      </c>
      <c r="AO4602">
        <v>0</v>
      </c>
      <c r="AQ4602">
        <v>2258625</v>
      </c>
      <c r="AR4602" t="s">
        <v>4605</v>
      </c>
      <c r="AS4602" t="s">
        <v>5883</v>
      </c>
      <c r="AT4602" t="s">
        <v>2022</v>
      </c>
    </row>
    <row r="4603" spans="1:46" x14ac:dyDescent="0.25">
      <c r="A4603" t="str">
        <f>_xlfn.XLOOKUP(I4603,UTILIZADAS[Contacto1],UTILIZADAS[Source.Name],,0)</f>
        <v>Cobros Abril Canal Fijo</v>
      </c>
      <c r="B4603" s="18">
        <f>VLOOKUP(J4603,Ref!A:C,3,0)</f>
        <v>1</v>
      </c>
      <c r="C4603" s="18">
        <f>VLOOKUP(J4603,Ref!A:D,4,0)</f>
        <v>1</v>
      </c>
      <c r="D4603" s="18" t="str">
        <f t="shared" si="216"/>
        <v>20/may</v>
      </c>
      <c r="E4603" s="18">
        <f t="shared" si="217"/>
        <v>4</v>
      </c>
      <c r="F4603" s="18">
        <v>1</v>
      </c>
      <c r="G4603" s="18">
        <f t="shared" si="218"/>
        <v>1</v>
      </c>
      <c r="H4603" s="3">
        <v>46162.667523148149</v>
      </c>
      <c r="I4603">
        <v>69401647</v>
      </c>
      <c r="J4603">
        <v>6003</v>
      </c>
      <c r="K4603" t="s">
        <v>1983</v>
      </c>
      <c r="L4603" t="s">
        <v>1897</v>
      </c>
      <c r="M4603" t="s">
        <v>1970</v>
      </c>
      <c r="O4603">
        <v>212011570000</v>
      </c>
      <c r="P4603">
        <v>16018</v>
      </c>
      <c r="Q4603">
        <v>-4</v>
      </c>
      <c r="R4603">
        <v>1</v>
      </c>
      <c r="S4603">
        <v>69401647</v>
      </c>
      <c r="U4603" t="s">
        <v>5731</v>
      </c>
      <c r="W4603" t="s">
        <v>4009</v>
      </c>
      <c r="X4603">
        <v>212011570000</v>
      </c>
      <c r="Y4603" t="s">
        <v>86</v>
      </c>
      <c r="Z4603" t="s">
        <v>66</v>
      </c>
      <c r="AF4603" t="s">
        <v>1976</v>
      </c>
      <c r="AG4603" t="s">
        <v>1972</v>
      </c>
      <c r="AL4603">
        <v>60</v>
      </c>
      <c r="AM4603" t="s">
        <v>1979</v>
      </c>
      <c r="AN4603" t="s">
        <v>1987</v>
      </c>
      <c r="AO4603">
        <v>0</v>
      </c>
      <c r="AQ4603">
        <v>2258625</v>
      </c>
      <c r="AR4603" t="s">
        <v>4605</v>
      </c>
      <c r="AS4603" t="s">
        <v>5883</v>
      </c>
      <c r="AT4603" t="s">
        <v>1892</v>
      </c>
    </row>
    <row r="4604" spans="1:46" x14ac:dyDescent="0.25">
      <c r="A4604" t="str">
        <f>_xlfn.XLOOKUP(I4604,UTILIZADAS[Contacto1],UTILIZADAS[Source.Name],,0)</f>
        <v>Cobros Abril Canal Fijo</v>
      </c>
      <c r="B4604" s="18">
        <f>VLOOKUP(J4604,Ref!A:C,3,0)</f>
        <v>0</v>
      </c>
      <c r="C4604" s="18">
        <f>VLOOKUP(J4604,Ref!A:D,4,0)</f>
        <v>0</v>
      </c>
      <c r="D4604" s="18" t="str">
        <f t="shared" si="216"/>
        <v>13/may</v>
      </c>
      <c r="E4604" s="18">
        <f t="shared" si="217"/>
        <v>6</v>
      </c>
      <c r="F4604" s="18">
        <v>1</v>
      </c>
      <c r="G4604" s="18">
        <f t="shared" si="218"/>
        <v>0</v>
      </c>
      <c r="H4604" s="3">
        <v>46155.433078703703</v>
      </c>
      <c r="I4604">
        <v>69404488</v>
      </c>
      <c r="J4604" t="s">
        <v>2021</v>
      </c>
      <c r="K4604" t="s">
        <v>1968</v>
      </c>
      <c r="L4604" t="s">
        <v>1969</v>
      </c>
      <c r="M4604" t="s">
        <v>1970</v>
      </c>
      <c r="O4604">
        <v>365028850000</v>
      </c>
      <c r="P4604">
        <v>16018</v>
      </c>
      <c r="Q4604">
        <v>-4</v>
      </c>
      <c r="R4604">
        <v>1</v>
      </c>
      <c r="S4604">
        <v>69404488</v>
      </c>
      <c r="U4604" t="s">
        <v>2409</v>
      </c>
      <c r="W4604" t="s">
        <v>3983</v>
      </c>
      <c r="X4604">
        <v>365028850000</v>
      </c>
      <c r="Y4604" t="s">
        <v>65</v>
      </c>
      <c r="Z4604" t="s">
        <v>66</v>
      </c>
      <c r="AG4604" t="s">
        <v>1972</v>
      </c>
      <c r="AL4604">
        <v>5</v>
      </c>
      <c r="AN4604" t="s">
        <v>1974</v>
      </c>
      <c r="AO4604">
        <v>0</v>
      </c>
      <c r="AQ4604">
        <v>2258626</v>
      </c>
      <c r="AR4604" t="s">
        <v>4605</v>
      </c>
      <c r="AS4604" t="s">
        <v>5883</v>
      </c>
      <c r="AT4604" t="s">
        <v>2022</v>
      </c>
    </row>
    <row r="4605" spans="1:46" x14ac:dyDescent="0.25">
      <c r="A4605" t="str">
        <f>_xlfn.XLOOKUP(I4605,UTILIZADAS[Contacto1],UTILIZADAS[Source.Name],,0)</f>
        <v>Cobros Abril Canal Fijo</v>
      </c>
      <c r="B4605" s="18">
        <f>VLOOKUP(J4605,Ref!A:C,3,0)</f>
        <v>0</v>
      </c>
      <c r="C4605" s="18">
        <f>VLOOKUP(J4605,Ref!A:D,4,0)</f>
        <v>0</v>
      </c>
      <c r="D4605" s="18" t="str">
        <f t="shared" si="216"/>
        <v>15/may</v>
      </c>
      <c r="E4605" s="18">
        <f t="shared" si="217"/>
        <v>6</v>
      </c>
      <c r="F4605" s="18">
        <v>1</v>
      </c>
      <c r="G4605" s="18">
        <f t="shared" si="218"/>
        <v>0</v>
      </c>
      <c r="H4605" s="3">
        <v>46157.481249999997</v>
      </c>
      <c r="I4605">
        <v>69404488</v>
      </c>
      <c r="J4605" t="s">
        <v>2021</v>
      </c>
      <c r="K4605" t="s">
        <v>1968</v>
      </c>
      <c r="L4605" t="s">
        <v>1969</v>
      </c>
      <c r="M4605" t="s">
        <v>1970</v>
      </c>
      <c r="O4605">
        <v>365028850000</v>
      </c>
      <c r="P4605">
        <v>16018</v>
      </c>
      <c r="Q4605">
        <v>-4</v>
      </c>
      <c r="R4605">
        <v>1</v>
      </c>
      <c r="S4605">
        <v>69404488</v>
      </c>
      <c r="U4605" t="s">
        <v>2409</v>
      </c>
      <c r="W4605" t="s">
        <v>3983</v>
      </c>
      <c r="X4605">
        <v>365028850000</v>
      </c>
      <c r="Y4605" t="s">
        <v>65</v>
      </c>
      <c r="Z4605" t="s">
        <v>66</v>
      </c>
      <c r="AG4605" t="s">
        <v>1972</v>
      </c>
      <c r="AL4605">
        <v>5</v>
      </c>
      <c r="AN4605" t="s">
        <v>1974</v>
      </c>
      <c r="AO4605">
        <v>0</v>
      </c>
      <c r="AQ4605">
        <v>2258626</v>
      </c>
      <c r="AR4605" t="s">
        <v>4605</v>
      </c>
      <c r="AS4605" t="s">
        <v>5883</v>
      </c>
      <c r="AT4605" t="s">
        <v>2022</v>
      </c>
    </row>
    <row r="4606" spans="1:46" x14ac:dyDescent="0.25">
      <c r="A4606" t="str">
        <f>_xlfn.XLOOKUP(I4606,UTILIZADAS[Contacto1],UTILIZADAS[Source.Name],,0)</f>
        <v>Cobros Abril Canal Fijo</v>
      </c>
      <c r="B4606" s="18">
        <f>VLOOKUP(J4606,Ref!A:C,3,0)</f>
        <v>0</v>
      </c>
      <c r="C4606" s="18">
        <f>VLOOKUP(J4606,Ref!A:D,4,0)</f>
        <v>0</v>
      </c>
      <c r="D4606" s="18" t="str">
        <f t="shared" si="216"/>
        <v>19/may</v>
      </c>
      <c r="E4606" s="18">
        <f t="shared" si="217"/>
        <v>6</v>
      </c>
      <c r="F4606" s="18">
        <v>1</v>
      </c>
      <c r="G4606" s="18">
        <f t="shared" si="218"/>
        <v>0</v>
      </c>
      <c r="H4606" s="3">
        <v>46161.493831018517</v>
      </c>
      <c r="I4606">
        <v>69404488</v>
      </c>
      <c r="J4606" t="s">
        <v>2021</v>
      </c>
      <c r="K4606" t="s">
        <v>1968</v>
      </c>
      <c r="L4606" t="s">
        <v>1969</v>
      </c>
      <c r="M4606" t="s">
        <v>1970</v>
      </c>
      <c r="O4606">
        <v>365028850000</v>
      </c>
      <c r="P4606">
        <v>16018</v>
      </c>
      <c r="Q4606">
        <v>-4</v>
      </c>
      <c r="R4606">
        <v>1</v>
      </c>
      <c r="S4606">
        <v>69404488</v>
      </c>
      <c r="U4606" t="s">
        <v>2409</v>
      </c>
      <c r="W4606" t="s">
        <v>3983</v>
      </c>
      <c r="X4606">
        <v>365028850000</v>
      </c>
      <c r="Y4606" t="s">
        <v>65</v>
      </c>
      <c r="Z4606" t="s">
        <v>66</v>
      </c>
      <c r="AG4606" t="s">
        <v>1972</v>
      </c>
      <c r="AL4606">
        <v>5</v>
      </c>
      <c r="AN4606" t="s">
        <v>1974</v>
      </c>
      <c r="AO4606">
        <v>0</v>
      </c>
      <c r="AQ4606">
        <v>2258626</v>
      </c>
      <c r="AR4606" t="s">
        <v>4605</v>
      </c>
      <c r="AS4606" t="s">
        <v>5883</v>
      </c>
      <c r="AT4606" t="s">
        <v>2022</v>
      </c>
    </row>
    <row r="4607" spans="1:46" x14ac:dyDescent="0.25">
      <c r="A4607" t="str">
        <f>_xlfn.XLOOKUP(I4607,UTILIZADAS[Contacto1],UTILIZADAS[Source.Name],,0)</f>
        <v>Cobros Abril Canal Fijo</v>
      </c>
      <c r="B4607" s="18">
        <f>VLOOKUP(J4607,Ref!A:C,3,0)</f>
        <v>0</v>
      </c>
      <c r="C4607" s="18">
        <f>VLOOKUP(J4607,Ref!A:D,4,0)</f>
        <v>0</v>
      </c>
      <c r="D4607" s="18" t="str">
        <f t="shared" si="216"/>
        <v>20/may</v>
      </c>
      <c r="E4607" s="18">
        <f t="shared" si="217"/>
        <v>6</v>
      </c>
      <c r="F4607" s="18">
        <v>1</v>
      </c>
      <c r="G4607" s="18">
        <f t="shared" si="218"/>
        <v>0</v>
      </c>
      <c r="H4607" s="3">
        <v>46162.667951388888</v>
      </c>
      <c r="I4607">
        <v>69404488</v>
      </c>
      <c r="J4607" t="s">
        <v>2021</v>
      </c>
      <c r="K4607" t="s">
        <v>1968</v>
      </c>
      <c r="L4607" t="s">
        <v>1969</v>
      </c>
      <c r="M4607" t="s">
        <v>1970</v>
      </c>
      <c r="O4607">
        <v>365028850000</v>
      </c>
      <c r="P4607">
        <v>16018</v>
      </c>
      <c r="Q4607">
        <v>-4</v>
      </c>
      <c r="R4607">
        <v>1</v>
      </c>
      <c r="S4607">
        <v>69404488</v>
      </c>
      <c r="U4607" t="s">
        <v>2409</v>
      </c>
      <c r="W4607" t="s">
        <v>3983</v>
      </c>
      <c r="X4607">
        <v>365028850000</v>
      </c>
      <c r="Y4607" t="s">
        <v>65</v>
      </c>
      <c r="Z4607" t="s">
        <v>66</v>
      </c>
      <c r="AG4607" t="s">
        <v>1972</v>
      </c>
      <c r="AL4607">
        <v>5</v>
      </c>
      <c r="AN4607" t="s">
        <v>1974</v>
      </c>
      <c r="AO4607">
        <v>0</v>
      </c>
      <c r="AQ4607">
        <v>2258626</v>
      </c>
      <c r="AR4607" t="s">
        <v>4605</v>
      </c>
      <c r="AS4607" t="s">
        <v>5883</v>
      </c>
      <c r="AT4607" t="s">
        <v>2022</v>
      </c>
    </row>
    <row r="4608" spans="1:46" x14ac:dyDescent="0.25">
      <c r="A4608" t="str">
        <f>_xlfn.XLOOKUP(I4608,UTILIZADAS[Contacto1],UTILIZADAS[Source.Name],,0)</f>
        <v>Cobros Abril Canal Fijo</v>
      </c>
      <c r="B4608" s="18">
        <f>VLOOKUP(J4608,Ref!A:C,3,0)</f>
        <v>0</v>
      </c>
      <c r="C4608" s="18">
        <f>VLOOKUP(J4608,Ref!A:D,4,0)</f>
        <v>0</v>
      </c>
      <c r="D4608" s="18" t="str">
        <f t="shared" si="216"/>
        <v>21/may</v>
      </c>
      <c r="E4608" s="18">
        <f t="shared" si="217"/>
        <v>6</v>
      </c>
      <c r="F4608" s="18">
        <v>1</v>
      </c>
      <c r="G4608" s="18">
        <f t="shared" si="218"/>
        <v>0</v>
      </c>
      <c r="H4608" s="3">
        <v>46163.650625000002</v>
      </c>
      <c r="I4608">
        <v>69404488</v>
      </c>
      <c r="J4608" t="s">
        <v>2021</v>
      </c>
      <c r="K4608" t="s">
        <v>1968</v>
      </c>
      <c r="L4608" t="s">
        <v>1969</v>
      </c>
      <c r="M4608" t="s">
        <v>1970</v>
      </c>
      <c r="O4608">
        <v>365028850000</v>
      </c>
      <c r="P4608">
        <v>16018</v>
      </c>
      <c r="Q4608">
        <v>-4</v>
      </c>
      <c r="R4608">
        <v>1</v>
      </c>
      <c r="S4608">
        <v>69404488</v>
      </c>
      <c r="U4608" t="s">
        <v>2409</v>
      </c>
      <c r="W4608" t="s">
        <v>3983</v>
      </c>
      <c r="X4608">
        <v>365028850000</v>
      </c>
      <c r="Y4608" t="s">
        <v>65</v>
      </c>
      <c r="Z4608" t="s">
        <v>66</v>
      </c>
      <c r="AG4608" t="s">
        <v>1972</v>
      </c>
      <c r="AL4608">
        <v>5</v>
      </c>
      <c r="AN4608" t="s">
        <v>1974</v>
      </c>
      <c r="AO4608">
        <v>0</v>
      </c>
      <c r="AQ4608">
        <v>2258626</v>
      </c>
      <c r="AR4608" t="s">
        <v>4605</v>
      </c>
      <c r="AS4608" t="s">
        <v>5883</v>
      </c>
      <c r="AT4608" t="s">
        <v>2022</v>
      </c>
    </row>
    <row r="4609" spans="1:46" x14ac:dyDescent="0.25">
      <c r="A4609" t="str">
        <f>_xlfn.XLOOKUP(I4609,UTILIZADAS[Contacto1],UTILIZADAS[Source.Name],,0)</f>
        <v>Cobros Abril Canal Fijo</v>
      </c>
      <c r="B4609" s="18">
        <f>VLOOKUP(J4609,Ref!A:C,3,0)</f>
        <v>0</v>
      </c>
      <c r="C4609" s="18">
        <f>VLOOKUP(J4609,Ref!A:D,4,0)</f>
        <v>0</v>
      </c>
      <c r="D4609" s="18" t="str">
        <f t="shared" si="216"/>
        <v>22/may</v>
      </c>
      <c r="E4609" s="18">
        <f t="shared" si="217"/>
        <v>6</v>
      </c>
      <c r="F4609" s="18">
        <v>1</v>
      </c>
      <c r="G4609" s="18">
        <f t="shared" si="218"/>
        <v>1</v>
      </c>
      <c r="H4609" s="3">
        <v>46164.487337962964</v>
      </c>
      <c r="I4609">
        <v>69404488</v>
      </c>
      <c r="J4609" t="s">
        <v>2021</v>
      </c>
      <c r="K4609" t="s">
        <v>1968</v>
      </c>
      <c r="L4609" t="s">
        <v>1969</v>
      </c>
      <c r="M4609" t="s">
        <v>1970</v>
      </c>
      <c r="O4609">
        <v>365028850000</v>
      </c>
      <c r="P4609">
        <v>16018</v>
      </c>
      <c r="Q4609">
        <v>-4</v>
      </c>
      <c r="R4609">
        <v>1</v>
      </c>
      <c r="S4609">
        <v>69404488</v>
      </c>
      <c r="U4609" t="s">
        <v>2409</v>
      </c>
      <c r="W4609" t="s">
        <v>3983</v>
      </c>
      <c r="X4609">
        <v>365028850000</v>
      </c>
      <c r="Y4609" t="s">
        <v>65</v>
      </c>
      <c r="Z4609" t="s">
        <v>66</v>
      </c>
      <c r="AG4609" t="s">
        <v>1972</v>
      </c>
      <c r="AL4609">
        <v>5</v>
      </c>
      <c r="AN4609" t="s">
        <v>1974</v>
      </c>
      <c r="AO4609">
        <v>0</v>
      </c>
      <c r="AQ4609">
        <v>2258626</v>
      </c>
      <c r="AR4609" t="s">
        <v>4605</v>
      </c>
      <c r="AS4609" t="s">
        <v>5883</v>
      </c>
      <c r="AT4609" t="s">
        <v>2022</v>
      </c>
    </row>
    <row r="4610" spans="1:46" x14ac:dyDescent="0.25">
      <c r="A4610" t="str">
        <f>_xlfn.XLOOKUP(I4610,UTILIZADAS[Contacto1],UTILIZADAS[Source.Name],,0)</f>
        <v>Cobros Mayo</v>
      </c>
      <c r="B4610" s="18">
        <f>VLOOKUP(J4610,Ref!A:C,3,0)</f>
        <v>1</v>
      </c>
      <c r="C4610" s="18">
        <f>VLOOKUP(J4610,Ref!A:D,4,0)</f>
        <v>0</v>
      </c>
      <c r="D4610" s="18" t="str">
        <f t="shared" si="216"/>
        <v>13/may</v>
      </c>
      <c r="E4610" s="18">
        <f t="shared" si="217"/>
        <v>1</v>
      </c>
      <c r="F4610" s="18">
        <v>1</v>
      </c>
      <c r="G4610" s="18">
        <f t="shared" si="218"/>
        <v>1</v>
      </c>
      <c r="H4610" s="3">
        <v>46155.437303240738</v>
      </c>
      <c r="I4610">
        <v>69408166</v>
      </c>
      <c r="J4610">
        <v>6000</v>
      </c>
      <c r="K4610" t="s">
        <v>1983</v>
      </c>
      <c r="L4610" t="s">
        <v>1897</v>
      </c>
      <c r="M4610" t="s">
        <v>1970</v>
      </c>
      <c r="O4610">
        <v>369084930000</v>
      </c>
      <c r="P4610">
        <v>16018</v>
      </c>
      <c r="Q4610">
        <v>-4</v>
      </c>
      <c r="R4610">
        <v>1</v>
      </c>
      <c r="S4610">
        <v>69408166</v>
      </c>
      <c r="U4610" t="s">
        <v>5600</v>
      </c>
      <c r="W4610" t="s">
        <v>5601</v>
      </c>
      <c r="X4610">
        <v>369084930000</v>
      </c>
      <c r="Y4610" t="s">
        <v>65</v>
      </c>
      <c r="Z4610" t="s">
        <v>66</v>
      </c>
      <c r="AF4610" t="s">
        <v>1976</v>
      </c>
      <c r="AG4610" t="s">
        <v>1972</v>
      </c>
      <c r="AL4610">
        <v>129</v>
      </c>
      <c r="AM4610" t="s">
        <v>1979</v>
      </c>
      <c r="AN4610" t="s">
        <v>1987</v>
      </c>
      <c r="AO4610">
        <v>0</v>
      </c>
      <c r="AQ4610">
        <v>2258627</v>
      </c>
      <c r="AR4610" t="s">
        <v>4605</v>
      </c>
      <c r="AS4610" t="s">
        <v>5883</v>
      </c>
      <c r="AT4610" t="s">
        <v>1895</v>
      </c>
    </row>
    <row r="4611" spans="1:46" x14ac:dyDescent="0.25">
      <c r="A4611" t="e">
        <f>_xlfn.XLOOKUP(I4611,UTILIZADAS[Contacto1],UTILIZADAS[Source.Name],,0)</f>
        <v>#N/A</v>
      </c>
      <c r="B4611" s="18">
        <f>VLOOKUP(J4611,Ref!A:C,3,0)</f>
        <v>1</v>
      </c>
      <c r="C4611" s="18">
        <f>VLOOKUP(J4611,Ref!A:D,4,0)</f>
        <v>1</v>
      </c>
      <c r="D4611" s="18" t="str">
        <f t="shared" si="216"/>
        <v>02/may</v>
      </c>
      <c r="E4611" s="18">
        <f t="shared" si="217"/>
        <v>1</v>
      </c>
      <c r="F4611" s="18">
        <v>1</v>
      </c>
      <c r="G4611" s="18">
        <f t="shared" si="218"/>
        <v>1</v>
      </c>
      <c r="H4611" s="3">
        <v>46144.513356481482</v>
      </c>
      <c r="I4611">
        <v>69418854</v>
      </c>
      <c r="J4611">
        <v>6007</v>
      </c>
      <c r="K4611" t="s">
        <v>1983</v>
      </c>
      <c r="L4611" t="s">
        <v>1897</v>
      </c>
      <c r="M4611" t="s">
        <v>1970</v>
      </c>
      <c r="P4611">
        <v>998</v>
      </c>
      <c r="Q4611">
        <v>0</v>
      </c>
      <c r="S4611">
        <v>69418854</v>
      </c>
      <c r="AF4611" t="s">
        <v>1976</v>
      </c>
      <c r="AG4611" t="s">
        <v>1972</v>
      </c>
      <c r="AK4611" t="s">
        <v>5657</v>
      </c>
      <c r="AL4611">
        <v>393</v>
      </c>
      <c r="AM4611" t="s">
        <v>1979</v>
      </c>
      <c r="AN4611" t="s">
        <v>1987</v>
      </c>
      <c r="AO4611">
        <v>0</v>
      </c>
      <c r="AQ4611">
        <v>2257370</v>
      </c>
      <c r="AR4611" t="s">
        <v>1978</v>
      </c>
      <c r="AT4611" t="s">
        <v>1898</v>
      </c>
    </row>
    <row r="4612" spans="1:46" x14ac:dyDescent="0.25">
      <c r="A4612" t="str">
        <f>_xlfn.XLOOKUP(I4612,UTILIZADAS[Contacto1],UTILIZADAS[Source.Name],,0)</f>
        <v>Cobros Abril Canal Fijo</v>
      </c>
      <c r="B4612" s="18">
        <f>VLOOKUP(J4612,Ref!A:C,3,0)</f>
        <v>0</v>
      </c>
      <c r="C4612" s="18">
        <f>VLOOKUP(J4612,Ref!A:D,4,0)</f>
        <v>0</v>
      </c>
      <c r="D4612" s="18" t="str">
        <f t="shared" si="216"/>
        <v>04/may</v>
      </c>
      <c r="E4612" s="18">
        <f t="shared" si="217"/>
        <v>4</v>
      </c>
      <c r="F4612" s="18">
        <v>1</v>
      </c>
      <c r="G4612" s="18">
        <f t="shared" si="218"/>
        <v>0</v>
      </c>
      <c r="H4612" s="3">
        <v>46146.490428240744</v>
      </c>
      <c r="I4612">
        <v>69420604</v>
      </c>
      <c r="J4612" t="s">
        <v>1967</v>
      </c>
      <c r="K4612" t="s">
        <v>1968</v>
      </c>
      <c r="L4612" t="s">
        <v>1969</v>
      </c>
      <c r="M4612" t="s">
        <v>1970</v>
      </c>
      <c r="O4612">
        <v>359326160000</v>
      </c>
      <c r="P4612">
        <v>16017</v>
      </c>
      <c r="Q4612">
        <v>-4</v>
      </c>
      <c r="R4612">
        <v>1</v>
      </c>
      <c r="S4612">
        <v>69420604</v>
      </c>
      <c r="U4612" t="s">
        <v>1022</v>
      </c>
      <c r="W4612" t="s">
        <v>1023</v>
      </c>
      <c r="X4612" t="s">
        <v>2550</v>
      </c>
      <c r="Y4612" t="s">
        <v>85</v>
      </c>
      <c r="Z4612">
        <v>359326160000</v>
      </c>
      <c r="AG4612" t="s">
        <v>1972</v>
      </c>
      <c r="AI4612" t="s">
        <v>3365</v>
      </c>
      <c r="AL4612">
        <v>0</v>
      </c>
      <c r="AN4612" t="s">
        <v>1974</v>
      </c>
      <c r="AO4612">
        <v>0</v>
      </c>
      <c r="AQ4612">
        <v>2252428</v>
      </c>
      <c r="AR4612" t="s">
        <v>2241</v>
      </c>
      <c r="AS4612" t="s">
        <v>4163</v>
      </c>
      <c r="AT4612" t="s">
        <v>1975</v>
      </c>
    </row>
    <row r="4613" spans="1:46" x14ac:dyDescent="0.25">
      <c r="A4613" t="str">
        <f>_xlfn.XLOOKUP(I4613,UTILIZADAS[Contacto1],UTILIZADAS[Source.Name],,0)</f>
        <v>Cobros Abril Canal Fijo</v>
      </c>
      <c r="B4613" s="18">
        <f>VLOOKUP(J4613,Ref!A:C,3,0)</f>
        <v>0</v>
      </c>
      <c r="C4613" s="18">
        <f>VLOOKUP(J4613,Ref!A:D,4,0)</f>
        <v>0</v>
      </c>
      <c r="D4613" s="18" t="str">
        <f t="shared" si="216"/>
        <v>06/may</v>
      </c>
      <c r="E4613" s="18">
        <f t="shared" si="217"/>
        <v>4</v>
      </c>
      <c r="F4613" s="18">
        <v>1</v>
      </c>
      <c r="G4613" s="18">
        <f t="shared" si="218"/>
        <v>0</v>
      </c>
      <c r="H4613" s="3">
        <v>46148.492569444446</v>
      </c>
      <c r="I4613">
        <v>69420604</v>
      </c>
      <c r="J4613" t="s">
        <v>1967</v>
      </c>
      <c r="K4613" t="s">
        <v>1968</v>
      </c>
      <c r="L4613" t="s">
        <v>1969</v>
      </c>
      <c r="M4613" t="s">
        <v>1970</v>
      </c>
      <c r="O4613">
        <v>359326160000</v>
      </c>
      <c r="P4613">
        <v>16017</v>
      </c>
      <c r="Q4613">
        <v>-4</v>
      </c>
      <c r="R4613">
        <v>1</v>
      </c>
      <c r="S4613">
        <v>69420604</v>
      </c>
      <c r="U4613" t="s">
        <v>1022</v>
      </c>
      <c r="W4613" t="s">
        <v>1023</v>
      </c>
      <c r="X4613" t="s">
        <v>2550</v>
      </c>
      <c r="Y4613" t="s">
        <v>85</v>
      </c>
      <c r="Z4613">
        <v>359326160000</v>
      </c>
      <c r="AG4613" t="s">
        <v>1972</v>
      </c>
      <c r="AI4613" t="s">
        <v>3365</v>
      </c>
      <c r="AL4613">
        <v>0</v>
      </c>
      <c r="AN4613" t="s">
        <v>1974</v>
      </c>
      <c r="AO4613">
        <v>0</v>
      </c>
      <c r="AQ4613">
        <v>2252428</v>
      </c>
      <c r="AR4613" t="s">
        <v>2241</v>
      </c>
      <c r="AS4613" t="s">
        <v>4163</v>
      </c>
      <c r="AT4613" t="s">
        <v>1975</v>
      </c>
    </row>
    <row r="4614" spans="1:46" x14ac:dyDescent="0.25">
      <c r="A4614" t="str">
        <f>_xlfn.XLOOKUP(I4614,UTILIZADAS[Contacto1],UTILIZADAS[Source.Name],,0)</f>
        <v>Cobros Abril Canal Fijo</v>
      </c>
      <c r="B4614" s="18">
        <f>VLOOKUP(J4614,Ref!A:C,3,0)</f>
        <v>0</v>
      </c>
      <c r="C4614" s="18">
        <f>VLOOKUP(J4614,Ref!A:D,4,0)</f>
        <v>0</v>
      </c>
      <c r="D4614" s="18" t="str">
        <f t="shared" si="216"/>
        <v>07/may</v>
      </c>
      <c r="E4614" s="18">
        <f t="shared" si="217"/>
        <v>4</v>
      </c>
      <c r="F4614" s="18">
        <v>1</v>
      </c>
      <c r="G4614" s="18">
        <f t="shared" si="218"/>
        <v>0</v>
      </c>
      <c r="H4614" s="3">
        <v>46149.683194444442</v>
      </c>
      <c r="I4614">
        <v>69420604</v>
      </c>
      <c r="J4614" t="s">
        <v>1967</v>
      </c>
      <c r="K4614" t="s">
        <v>1968</v>
      </c>
      <c r="L4614" t="s">
        <v>1969</v>
      </c>
      <c r="M4614" t="s">
        <v>1970</v>
      </c>
      <c r="O4614">
        <v>359326160000</v>
      </c>
      <c r="P4614">
        <v>16017</v>
      </c>
      <c r="Q4614">
        <v>-4</v>
      </c>
      <c r="R4614">
        <v>1</v>
      </c>
      <c r="S4614">
        <v>69420604</v>
      </c>
      <c r="U4614" t="s">
        <v>1022</v>
      </c>
      <c r="W4614" t="s">
        <v>1023</v>
      </c>
      <c r="X4614" t="s">
        <v>2550</v>
      </c>
      <c r="Y4614" t="s">
        <v>85</v>
      </c>
      <c r="Z4614">
        <v>359326160000</v>
      </c>
      <c r="AG4614" t="s">
        <v>1972</v>
      </c>
      <c r="AI4614" t="s">
        <v>3365</v>
      </c>
      <c r="AL4614">
        <v>0</v>
      </c>
      <c r="AN4614" t="s">
        <v>1974</v>
      </c>
      <c r="AO4614">
        <v>0</v>
      </c>
      <c r="AQ4614">
        <v>2252428</v>
      </c>
      <c r="AR4614" t="s">
        <v>2241</v>
      </c>
      <c r="AS4614" t="s">
        <v>4163</v>
      </c>
      <c r="AT4614" t="s">
        <v>1975</v>
      </c>
    </row>
    <row r="4615" spans="1:46" x14ac:dyDescent="0.25">
      <c r="A4615" t="str">
        <f>_xlfn.XLOOKUP(I4615,UTILIZADAS[Contacto1],UTILIZADAS[Source.Name],,0)</f>
        <v>Cobros Abril Canal Fijo</v>
      </c>
      <c r="B4615" s="18">
        <f>VLOOKUP(J4615,Ref!A:C,3,0)</f>
        <v>0</v>
      </c>
      <c r="C4615" s="18">
        <f>VLOOKUP(J4615,Ref!A:D,4,0)</f>
        <v>0</v>
      </c>
      <c r="D4615" s="18" t="str">
        <f t="shared" si="216"/>
        <v>08/may</v>
      </c>
      <c r="E4615" s="18">
        <f t="shared" si="217"/>
        <v>4</v>
      </c>
      <c r="F4615" s="18">
        <v>1</v>
      </c>
      <c r="G4615" s="18">
        <f t="shared" si="218"/>
        <v>1</v>
      </c>
      <c r="H4615" s="3">
        <v>46150.711481481485</v>
      </c>
      <c r="I4615">
        <v>69420604</v>
      </c>
      <c r="J4615" t="s">
        <v>1967</v>
      </c>
      <c r="K4615" t="s">
        <v>1968</v>
      </c>
      <c r="L4615" t="s">
        <v>1969</v>
      </c>
      <c r="M4615" t="s">
        <v>1970</v>
      </c>
      <c r="O4615">
        <v>359326160000</v>
      </c>
      <c r="P4615">
        <v>16017</v>
      </c>
      <c r="Q4615">
        <v>-4</v>
      </c>
      <c r="R4615">
        <v>1</v>
      </c>
      <c r="S4615">
        <v>69420604</v>
      </c>
      <c r="U4615" t="s">
        <v>1022</v>
      </c>
      <c r="W4615" t="s">
        <v>1023</v>
      </c>
      <c r="X4615" t="s">
        <v>2550</v>
      </c>
      <c r="Y4615" t="s">
        <v>85</v>
      </c>
      <c r="Z4615">
        <v>359326160000</v>
      </c>
      <c r="AG4615" t="s">
        <v>1972</v>
      </c>
      <c r="AI4615" t="s">
        <v>3365</v>
      </c>
      <c r="AL4615">
        <v>0</v>
      </c>
      <c r="AN4615" t="s">
        <v>1974</v>
      </c>
      <c r="AO4615">
        <v>0</v>
      </c>
      <c r="AQ4615">
        <v>2252428</v>
      </c>
      <c r="AR4615" t="s">
        <v>2241</v>
      </c>
      <c r="AS4615" t="s">
        <v>4163</v>
      </c>
      <c r="AT4615" t="s">
        <v>1975</v>
      </c>
    </row>
    <row r="4616" spans="1:46" x14ac:dyDescent="0.25">
      <c r="A4616" t="str">
        <f>_xlfn.XLOOKUP(I4616,UTILIZADAS[Contacto1],UTILIZADAS[Source.Name],,0)</f>
        <v>Cobros Abril Canal Fijo</v>
      </c>
      <c r="B4616" s="18">
        <f>VLOOKUP(J4616,Ref!A:C,3,0)</f>
        <v>0</v>
      </c>
      <c r="C4616" s="18">
        <f>VLOOKUP(J4616,Ref!A:D,4,0)</f>
        <v>0</v>
      </c>
      <c r="D4616" s="18" t="str">
        <f t="shared" si="216"/>
        <v>13/may</v>
      </c>
      <c r="E4616" s="18">
        <f t="shared" si="217"/>
        <v>7</v>
      </c>
      <c r="F4616" s="18">
        <v>1</v>
      </c>
      <c r="G4616" s="18">
        <f t="shared" si="218"/>
        <v>0</v>
      </c>
      <c r="H4616" s="3">
        <v>46155.437789351854</v>
      </c>
      <c r="I4616">
        <v>69421550</v>
      </c>
      <c r="J4616" t="s">
        <v>1967</v>
      </c>
      <c r="K4616" t="s">
        <v>1968</v>
      </c>
      <c r="L4616" t="s">
        <v>1969</v>
      </c>
      <c r="M4616" t="s">
        <v>1970</v>
      </c>
      <c r="O4616">
        <v>352371830000</v>
      </c>
      <c r="P4616">
        <v>16018</v>
      </c>
      <c r="Q4616">
        <v>-4</v>
      </c>
      <c r="R4616">
        <v>1</v>
      </c>
      <c r="S4616">
        <v>69421550</v>
      </c>
      <c r="U4616" t="s">
        <v>1369</v>
      </c>
      <c r="W4616" t="s">
        <v>1370</v>
      </c>
      <c r="X4616">
        <v>352371830000</v>
      </c>
      <c r="Y4616" t="s">
        <v>65</v>
      </c>
      <c r="Z4616" t="s">
        <v>66</v>
      </c>
      <c r="AG4616" t="s">
        <v>1972</v>
      </c>
      <c r="AL4616">
        <v>0</v>
      </c>
      <c r="AN4616" t="s">
        <v>1974</v>
      </c>
      <c r="AO4616">
        <v>0</v>
      </c>
      <c r="AQ4616">
        <v>2258628</v>
      </c>
      <c r="AR4616" t="s">
        <v>4605</v>
      </c>
      <c r="AS4616" t="s">
        <v>5883</v>
      </c>
      <c r="AT4616" t="s">
        <v>1975</v>
      </c>
    </row>
    <row r="4617" spans="1:46" x14ac:dyDescent="0.25">
      <c r="A4617" t="str">
        <f>_xlfn.XLOOKUP(I4617,UTILIZADAS[Contacto1],UTILIZADAS[Source.Name],,0)</f>
        <v>Cobros Abril Canal Fijo</v>
      </c>
      <c r="B4617" s="18">
        <f>VLOOKUP(J4617,Ref!A:C,3,0)</f>
        <v>0</v>
      </c>
      <c r="C4617" s="18">
        <f>VLOOKUP(J4617,Ref!A:D,4,0)</f>
        <v>0</v>
      </c>
      <c r="D4617" s="18" t="str">
        <f t="shared" si="216"/>
        <v>15/may</v>
      </c>
      <c r="E4617" s="18">
        <f t="shared" si="217"/>
        <v>7</v>
      </c>
      <c r="F4617" s="18">
        <v>1</v>
      </c>
      <c r="G4617" s="18">
        <f t="shared" si="218"/>
        <v>0</v>
      </c>
      <c r="H4617" s="3">
        <v>46157.482187499998</v>
      </c>
      <c r="I4617">
        <v>69421550</v>
      </c>
      <c r="J4617" t="s">
        <v>2023</v>
      </c>
      <c r="K4617" t="s">
        <v>1968</v>
      </c>
      <c r="L4617" t="s">
        <v>1969</v>
      </c>
      <c r="M4617" t="s">
        <v>1970</v>
      </c>
      <c r="O4617">
        <v>352371830000</v>
      </c>
      <c r="P4617">
        <v>16018</v>
      </c>
      <c r="Q4617">
        <v>-4</v>
      </c>
      <c r="R4617">
        <v>1</v>
      </c>
      <c r="S4617">
        <v>69421550</v>
      </c>
      <c r="U4617" t="s">
        <v>1369</v>
      </c>
      <c r="W4617" t="s">
        <v>1370</v>
      </c>
      <c r="X4617">
        <v>352371830000</v>
      </c>
      <c r="Y4617" t="s">
        <v>65</v>
      </c>
      <c r="Z4617" t="s">
        <v>66</v>
      </c>
      <c r="AG4617" t="s">
        <v>1972</v>
      </c>
      <c r="AL4617">
        <v>0</v>
      </c>
      <c r="AN4617" t="s">
        <v>1974</v>
      </c>
      <c r="AO4617">
        <v>0</v>
      </c>
      <c r="AQ4617">
        <v>2258628</v>
      </c>
      <c r="AR4617" t="s">
        <v>4605</v>
      </c>
      <c r="AS4617" t="s">
        <v>5883</v>
      </c>
      <c r="AT4617" t="s">
        <v>2024</v>
      </c>
    </row>
    <row r="4618" spans="1:46" x14ac:dyDescent="0.25">
      <c r="A4618" t="str">
        <f>_xlfn.XLOOKUP(I4618,UTILIZADAS[Contacto1],UTILIZADAS[Source.Name],,0)</f>
        <v>Cobros Abril Canal Fijo</v>
      </c>
      <c r="B4618" s="18">
        <f>VLOOKUP(J4618,Ref!A:C,3,0)</f>
        <v>0</v>
      </c>
      <c r="C4618" s="18">
        <f>VLOOKUP(J4618,Ref!A:D,4,0)</f>
        <v>0</v>
      </c>
      <c r="D4618" s="18" t="str">
        <f t="shared" si="216"/>
        <v>15/may</v>
      </c>
      <c r="E4618" s="18">
        <f t="shared" si="217"/>
        <v>7</v>
      </c>
      <c r="F4618" s="18">
        <v>1</v>
      </c>
      <c r="G4618" s="18">
        <f t="shared" si="218"/>
        <v>0</v>
      </c>
      <c r="H4618" s="3">
        <v>46157.527129629627</v>
      </c>
      <c r="I4618">
        <v>69421550</v>
      </c>
      <c r="J4618" t="s">
        <v>1967</v>
      </c>
      <c r="K4618" t="s">
        <v>1968</v>
      </c>
      <c r="L4618" t="s">
        <v>1969</v>
      </c>
      <c r="M4618" t="s">
        <v>1970</v>
      </c>
      <c r="O4618">
        <v>352371830000</v>
      </c>
      <c r="P4618">
        <v>16018</v>
      </c>
      <c r="Q4618">
        <v>-4</v>
      </c>
      <c r="R4618">
        <v>1</v>
      </c>
      <c r="S4618">
        <v>69421550</v>
      </c>
      <c r="U4618" t="s">
        <v>1369</v>
      </c>
      <c r="W4618" t="s">
        <v>1370</v>
      </c>
      <c r="X4618">
        <v>352371830000</v>
      </c>
      <c r="Y4618" t="s">
        <v>65</v>
      </c>
      <c r="Z4618" t="s">
        <v>66</v>
      </c>
      <c r="AG4618" t="s">
        <v>1972</v>
      </c>
      <c r="AL4618">
        <v>0</v>
      </c>
      <c r="AN4618" t="s">
        <v>1974</v>
      </c>
      <c r="AO4618">
        <v>0</v>
      </c>
      <c r="AQ4618">
        <v>2258628</v>
      </c>
      <c r="AR4618" t="s">
        <v>4605</v>
      </c>
      <c r="AS4618" t="s">
        <v>5883</v>
      </c>
      <c r="AT4618" t="s">
        <v>1975</v>
      </c>
    </row>
    <row r="4619" spans="1:46" x14ac:dyDescent="0.25">
      <c r="A4619" t="str">
        <f>_xlfn.XLOOKUP(I4619,UTILIZADAS[Contacto1],UTILIZADAS[Source.Name],,0)</f>
        <v>Cobros Abril Canal Fijo</v>
      </c>
      <c r="B4619" s="18">
        <f>VLOOKUP(J4619,Ref!A:C,3,0)</f>
        <v>0</v>
      </c>
      <c r="C4619" s="18">
        <f>VLOOKUP(J4619,Ref!A:D,4,0)</f>
        <v>0</v>
      </c>
      <c r="D4619" s="18" t="str">
        <f t="shared" si="216"/>
        <v>19/may</v>
      </c>
      <c r="E4619" s="18">
        <f t="shared" si="217"/>
        <v>7</v>
      </c>
      <c r="F4619" s="18">
        <v>1</v>
      </c>
      <c r="G4619" s="18">
        <f t="shared" si="218"/>
        <v>0</v>
      </c>
      <c r="H4619" s="3">
        <v>46161.494768518518</v>
      </c>
      <c r="I4619">
        <v>69421550</v>
      </c>
      <c r="J4619" t="s">
        <v>2023</v>
      </c>
      <c r="K4619" t="s">
        <v>1968</v>
      </c>
      <c r="L4619" t="s">
        <v>1969</v>
      </c>
      <c r="M4619" t="s">
        <v>1970</v>
      </c>
      <c r="O4619">
        <v>352371830000</v>
      </c>
      <c r="P4619">
        <v>16018</v>
      </c>
      <c r="Q4619">
        <v>-4</v>
      </c>
      <c r="R4619">
        <v>1</v>
      </c>
      <c r="S4619">
        <v>69421550</v>
      </c>
      <c r="U4619" t="s">
        <v>1369</v>
      </c>
      <c r="W4619" t="s">
        <v>1370</v>
      </c>
      <c r="X4619">
        <v>352371830000</v>
      </c>
      <c r="Y4619" t="s">
        <v>65</v>
      </c>
      <c r="Z4619" t="s">
        <v>66</v>
      </c>
      <c r="AG4619" t="s">
        <v>1972</v>
      </c>
      <c r="AL4619">
        <v>0</v>
      </c>
      <c r="AN4619" t="s">
        <v>1974</v>
      </c>
      <c r="AO4619">
        <v>0</v>
      </c>
      <c r="AQ4619">
        <v>2258628</v>
      </c>
      <c r="AR4619" t="s">
        <v>4605</v>
      </c>
      <c r="AS4619" t="s">
        <v>5883</v>
      </c>
      <c r="AT4619" t="s">
        <v>2024</v>
      </c>
    </row>
    <row r="4620" spans="1:46" x14ac:dyDescent="0.25">
      <c r="A4620" t="str">
        <f>_xlfn.XLOOKUP(I4620,UTILIZADAS[Contacto1],UTILIZADAS[Source.Name],,0)</f>
        <v>Cobros Abril Canal Fijo</v>
      </c>
      <c r="B4620" s="18">
        <f>VLOOKUP(J4620,Ref!A:C,3,0)</f>
        <v>0</v>
      </c>
      <c r="C4620" s="18">
        <f>VLOOKUP(J4620,Ref!A:D,4,0)</f>
        <v>0</v>
      </c>
      <c r="D4620" s="18" t="str">
        <f t="shared" si="216"/>
        <v>19/may</v>
      </c>
      <c r="E4620" s="18">
        <f t="shared" si="217"/>
        <v>7</v>
      </c>
      <c r="F4620" s="18">
        <v>1</v>
      </c>
      <c r="G4620" s="18">
        <f t="shared" si="218"/>
        <v>0</v>
      </c>
      <c r="H4620" s="3">
        <v>46161.527245370373</v>
      </c>
      <c r="I4620">
        <v>69421550</v>
      </c>
      <c r="J4620" t="s">
        <v>2023</v>
      </c>
      <c r="K4620" t="s">
        <v>1968</v>
      </c>
      <c r="L4620" t="s">
        <v>1969</v>
      </c>
      <c r="M4620" t="s">
        <v>1970</v>
      </c>
      <c r="O4620">
        <v>352371830000</v>
      </c>
      <c r="P4620">
        <v>16018</v>
      </c>
      <c r="Q4620">
        <v>-4</v>
      </c>
      <c r="R4620">
        <v>1</v>
      </c>
      <c r="S4620">
        <v>69421550</v>
      </c>
      <c r="U4620" t="s">
        <v>1369</v>
      </c>
      <c r="W4620" t="s">
        <v>1370</v>
      </c>
      <c r="X4620">
        <v>352371830000</v>
      </c>
      <c r="Y4620" t="s">
        <v>65</v>
      </c>
      <c r="Z4620" t="s">
        <v>66</v>
      </c>
      <c r="AG4620" t="s">
        <v>1972</v>
      </c>
      <c r="AL4620">
        <v>0</v>
      </c>
      <c r="AN4620" t="s">
        <v>1974</v>
      </c>
      <c r="AO4620">
        <v>0</v>
      </c>
      <c r="AQ4620">
        <v>2258628</v>
      </c>
      <c r="AR4620" t="s">
        <v>4605</v>
      </c>
      <c r="AS4620" t="s">
        <v>5883</v>
      </c>
      <c r="AT4620" t="s">
        <v>2024</v>
      </c>
    </row>
    <row r="4621" spans="1:46" x14ac:dyDescent="0.25">
      <c r="A4621" t="str">
        <f>_xlfn.XLOOKUP(I4621,UTILIZADAS[Contacto1],UTILIZADAS[Source.Name],,0)</f>
        <v>Cobros Abril Canal Fijo</v>
      </c>
      <c r="B4621" s="18">
        <f>VLOOKUP(J4621,Ref!A:C,3,0)</f>
        <v>0</v>
      </c>
      <c r="C4621" s="18">
        <f>VLOOKUP(J4621,Ref!A:D,4,0)</f>
        <v>0</v>
      </c>
      <c r="D4621" s="18" t="str">
        <f t="shared" si="216"/>
        <v>19/may</v>
      </c>
      <c r="E4621" s="18">
        <f t="shared" si="217"/>
        <v>7</v>
      </c>
      <c r="F4621" s="18">
        <v>1</v>
      </c>
      <c r="G4621" s="18">
        <f t="shared" si="218"/>
        <v>0</v>
      </c>
      <c r="H4621" s="3">
        <v>46161.538506944446</v>
      </c>
      <c r="I4621">
        <v>69421550</v>
      </c>
      <c r="J4621" t="s">
        <v>2023</v>
      </c>
      <c r="K4621" t="s">
        <v>1968</v>
      </c>
      <c r="L4621" t="s">
        <v>1969</v>
      </c>
      <c r="M4621" t="s">
        <v>1970</v>
      </c>
      <c r="O4621">
        <v>352371830000</v>
      </c>
      <c r="P4621">
        <v>16018</v>
      </c>
      <c r="Q4621">
        <v>-4</v>
      </c>
      <c r="R4621">
        <v>1</v>
      </c>
      <c r="S4621">
        <v>69421550</v>
      </c>
      <c r="U4621" t="s">
        <v>1369</v>
      </c>
      <c r="W4621" t="s">
        <v>1370</v>
      </c>
      <c r="X4621">
        <v>352371830000</v>
      </c>
      <c r="Y4621" t="s">
        <v>65</v>
      </c>
      <c r="Z4621" t="s">
        <v>66</v>
      </c>
      <c r="AG4621" t="s">
        <v>1972</v>
      </c>
      <c r="AL4621">
        <v>0</v>
      </c>
      <c r="AN4621" t="s">
        <v>1974</v>
      </c>
      <c r="AO4621">
        <v>0</v>
      </c>
      <c r="AQ4621">
        <v>2258628</v>
      </c>
      <c r="AR4621" t="s">
        <v>4605</v>
      </c>
      <c r="AS4621" t="s">
        <v>5883</v>
      </c>
      <c r="AT4621" t="s">
        <v>2024</v>
      </c>
    </row>
    <row r="4622" spans="1:46" x14ac:dyDescent="0.25">
      <c r="A4622" t="str">
        <f>_xlfn.XLOOKUP(I4622,UTILIZADAS[Contacto1],UTILIZADAS[Source.Name],,0)</f>
        <v>Cobros Abril Canal Fijo</v>
      </c>
      <c r="B4622" s="18">
        <f>VLOOKUP(J4622,Ref!A:C,3,0)</f>
        <v>0</v>
      </c>
      <c r="C4622" s="18">
        <f>VLOOKUP(J4622,Ref!A:D,4,0)</f>
        <v>0</v>
      </c>
      <c r="D4622" s="18" t="str">
        <f t="shared" si="216"/>
        <v>19/may</v>
      </c>
      <c r="E4622" s="18">
        <f t="shared" si="217"/>
        <v>7</v>
      </c>
      <c r="F4622" s="18">
        <v>1</v>
      </c>
      <c r="G4622" s="18">
        <f t="shared" si="218"/>
        <v>1</v>
      </c>
      <c r="H4622" s="3">
        <v>46161.586365740739</v>
      </c>
      <c r="I4622">
        <v>69421550</v>
      </c>
      <c r="J4622" t="s">
        <v>2023</v>
      </c>
      <c r="K4622" t="s">
        <v>1968</v>
      </c>
      <c r="L4622" t="s">
        <v>1969</v>
      </c>
      <c r="M4622" t="s">
        <v>1970</v>
      </c>
      <c r="O4622">
        <v>352371830000</v>
      </c>
      <c r="P4622">
        <v>16018</v>
      </c>
      <c r="Q4622">
        <v>-4</v>
      </c>
      <c r="R4622">
        <v>1</v>
      </c>
      <c r="S4622">
        <v>69421550</v>
      </c>
      <c r="U4622" t="s">
        <v>1369</v>
      </c>
      <c r="W4622" t="s">
        <v>1370</v>
      </c>
      <c r="X4622">
        <v>352371830000</v>
      </c>
      <c r="Y4622" t="s">
        <v>65</v>
      </c>
      <c r="Z4622" t="s">
        <v>66</v>
      </c>
      <c r="AG4622" t="s">
        <v>1972</v>
      </c>
      <c r="AL4622">
        <v>0</v>
      </c>
      <c r="AN4622" t="s">
        <v>1974</v>
      </c>
      <c r="AO4622">
        <v>0</v>
      </c>
      <c r="AQ4622">
        <v>2258628</v>
      </c>
      <c r="AR4622" t="s">
        <v>4605</v>
      </c>
      <c r="AS4622" t="s">
        <v>5883</v>
      </c>
      <c r="AT4622" t="s">
        <v>2024</v>
      </c>
    </row>
    <row r="4623" spans="1:46" x14ac:dyDescent="0.25">
      <c r="A4623" t="str">
        <f>_xlfn.XLOOKUP(I4623,UTILIZADAS[Contacto1],UTILIZADAS[Source.Name],,0)</f>
        <v>Cobros Abril Canal Fijo</v>
      </c>
      <c r="B4623" s="18">
        <f>VLOOKUP(J4623,Ref!A:C,3,0)</f>
        <v>0</v>
      </c>
      <c r="C4623" s="18">
        <f>VLOOKUP(J4623,Ref!A:D,4,0)</f>
        <v>0</v>
      </c>
      <c r="D4623" s="18" t="str">
        <f t="shared" si="216"/>
        <v>04/may</v>
      </c>
      <c r="E4623" s="18">
        <f t="shared" si="217"/>
        <v>3</v>
      </c>
      <c r="F4623" s="18">
        <v>1</v>
      </c>
      <c r="G4623" s="18">
        <f t="shared" si="218"/>
        <v>0</v>
      </c>
      <c r="H4623" s="3">
        <v>46146.631550925929</v>
      </c>
      <c r="I4623">
        <v>69428987</v>
      </c>
      <c r="J4623" t="s">
        <v>2021</v>
      </c>
      <c r="K4623" t="s">
        <v>1968</v>
      </c>
      <c r="L4623" t="s">
        <v>1969</v>
      </c>
      <c r="M4623" t="s">
        <v>1970</v>
      </c>
      <c r="O4623">
        <v>357343910000</v>
      </c>
      <c r="P4623">
        <v>16017</v>
      </c>
      <c r="Q4623">
        <v>-4</v>
      </c>
      <c r="R4623">
        <v>1</v>
      </c>
      <c r="S4623">
        <v>69428987</v>
      </c>
      <c r="U4623" t="s">
        <v>397</v>
      </c>
      <c r="W4623" t="s">
        <v>398</v>
      </c>
      <c r="X4623" t="s">
        <v>2551</v>
      </c>
      <c r="Y4623" t="s">
        <v>65</v>
      </c>
      <c r="Z4623">
        <v>357343910000</v>
      </c>
      <c r="AF4623" t="s">
        <v>1976</v>
      </c>
      <c r="AG4623" t="s">
        <v>1972</v>
      </c>
      <c r="AI4623" t="s">
        <v>3690</v>
      </c>
      <c r="AL4623">
        <v>5</v>
      </c>
      <c r="AN4623" t="s">
        <v>1974</v>
      </c>
      <c r="AO4623">
        <v>0</v>
      </c>
      <c r="AQ4623">
        <v>2252792</v>
      </c>
      <c r="AR4623" t="s">
        <v>2241</v>
      </c>
      <c r="AS4623" t="s">
        <v>4163</v>
      </c>
      <c r="AT4623" t="s">
        <v>2022</v>
      </c>
    </row>
    <row r="4624" spans="1:46" x14ac:dyDescent="0.25">
      <c r="A4624" t="str">
        <f>_xlfn.XLOOKUP(I4624,UTILIZADAS[Contacto1],UTILIZADAS[Source.Name],,0)</f>
        <v>Cobros Abril Canal Fijo</v>
      </c>
      <c r="B4624" s="18">
        <f>VLOOKUP(J4624,Ref!A:C,3,0)</f>
        <v>0</v>
      </c>
      <c r="C4624" s="18">
        <f>VLOOKUP(J4624,Ref!A:D,4,0)</f>
        <v>0</v>
      </c>
      <c r="D4624" s="18" t="str">
        <f t="shared" si="216"/>
        <v>06/may</v>
      </c>
      <c r="E4624" s="18">
        <f t="shared" si="217"/>
        <v>3</v>
      </c>
      <c r="F4624" s="18">
        <v>1</v>
      </c>
      <c r="G4624" s="18">
        <f t="shared" si="218"/>
        <v>0</v>
      </c>
      <c r="H4624" s="3">
        <v>46148.622719907406</v>
      </c>
      <c r="I4624">
        <v>69428987</v>
      </c>
      <c r="J4624" t="s">
        <v>2021</v>
      </c>
      <c r="K4624" t="s">
        <v>1968</v>
      </c>
      <c r="L4624" t="s">
        <v>1969</v>
      </c>
      <c r="M4624" t="s">
        <v>1970</v>
      </c>
      <c r="O4624">
        <v>357343910000</v>
      </c>
      <c r="P4624">
        <v>16017</v>
      </c>
      <c r="Q4624">
        <v>-4</v>
      </c>
      <c r="R4624">
        <v>1</v>
      </c>
      <c r="S4624">
        <v>69428987</v>
      </c>
      <c r="U4624" t="s">
        <v>397</v>
      </c>
      <c r="W4624" t="s">
        <v>398</v>
      </c>
      <c r="X4624" t="s">
        <v>2551</v>
      </c>
      <c r="Y4624" t="s">
        <v>65</v>
      </c>
      <c r="Z4624">
        <v>357343910000</v>
      </c>
      <c r="AF4624" t="s">
        <v>1976</v>
      </c>
      <c r="AG4624" t="s">
        <v>1972</v>
      </c>
      <c r="AI4624" t="s">
        <v>3690</v>
      </c>
      <c r="AL4624">
        <v>5</v>
      </c>
      <c r="AN4624" t="s">
        <v>1974</v>
      </c>
      <c r="AO4624">
        <v>0</v>
      </c>
      <c r="AQ4624">
        <v>2252792</v>
      </c>
      <c r="AR4624" t="s">
        <v>2241</v>
      </c>
      <c r="AS4624" t="s">
        <v>4163</v>
      </c>
      <c r="AT4624" t="s">
        <v>2022</v>
      </c>
    </row>
    <row r="4625" spans="1:46" x14ac:dyDescent="0.25">
      <c r="A4625" t="str">
        <f>_xlfn.XLOOKUP(I4625,UTILIZADAS[Contacto1],UTILIZADAS[Source.Name],,0)</f>
        <v>Cobros Abril Canal Fijo</v>
      </c>
      <c r="B4625" s="18">
        <f>VLOOKUP(J4625,Ref!A:C,3,0)</f>
        <v>1</v>
      </c>
      <c r="C4625" s="18">
        <f>VLOOKUP(J4625,Ref!A:D,4,0)</f>
        <v>1</v>
      </c>
      <c r="D4625" s="18" t="str">
        <f t="shared" si="216"/>
        <v>09/may</v>
      </c>
      <c r="E4625" s="18">
        <f t="shared" si="217"/>
        <v>3</v>
      </c>
      <c r="F4625" s="18">
        <v>1</v>
      </c>
      <c r="G4625" s="18">
        <f t="shared" si="218"/>
        <v>1</v>
      </c>
      <c r="H4625" s="3">
        <v>46151.386377314811</v>
      </c>
      <c r="I4625">
        <v>69428987</v>
      </c>
      <c r="J4625">
        <v>6007</v>
      </c>
      <c r="K4625" t="s">
        <v>1983</v>
      </c>
      <c r="L4625" t="s">
        <v>1897</v>
      </c>
      <c r="M4625" t="s">
        <v>1970</v>
      </c>
      <c r="O4625">
        <v>357343910000</v>
      </c>
      <c r="P4625">
        <v>16017</v>
      </c>
      <c r="Q4625">
        <v>-4</v>
      </c>
      <c r="R4625">
        <v>1</v>
      </c>
      <c r="S4625">
        <v>69428987</v>
      </c>
      <c r="U4625" t="s">
        <v>397</v>
      </c>
      <c r="W4625" t="s">
        <v>398</v>
      </c>
      <c r="X4625" t="s">
        <v>2551</v>
      </c>
      <c r="Y4625" t="s">
        <v>65</v>
      </c>
      <c r="Z4625">
        <v>357343910000</v>
      </c>
      <c r="AF4625" t="s">
        <v>1976</v>
      </c>
      <c r="AG4625" t="s">
        <v>1972</v>
      </c>
      <c r="AI4625" t="s">
        <v>3690</v>
      </c>
      <c r="AL4625">
        <v>98</v>
      </c>
      <c r="AM4625" t="s">
        <v>1979</v>
      </c>
      <c r="AN4625" t="s">
        <v>1987</v>
      </c>
      <c r="AO4625">
        <v>0</v>
      </c>
      <c r="AQ4625">
        <v>2252792</v>
      </c>
      <c r="AR4625" t="s">
        <v>2241</v>
      </c>
      <c r="AS4625" t="s">
        <v>4163</v>
      </c>
      <c r="AT4625" t="s">
        <v>1898</v>
      </c>
    </row>
    <row r="4626" spans="1:46" x14ac:dyDescent="0.25">
      <c r="A4626" t="str">
        <f>_xlfn.XLOOKUP(I4626,UTILIZADAS[Contacto1],UTILIZADAS[Source.Name],,0)</f>
        <v>Cobros Abril Canal Fijo</v>
      </c>
      <c r="B4626" s="18">
        <f>VLOOKUP(J4626,Ref!A:C,3,0)</f>
        <v>0</v>
      </c>
      <c r="C4626" s="18">
        <f>VLOOKUP(J4626,Ref!A:D,4,0)</f>
        <v>0</v>
      </c>
      <c r="D4626" s="18" t="str">
        <f t="shared" si="216"/>
        <v>13/may</v>
      </c>
      <c r="E4626" s="18">
        <f t="shared" si="217"/>
        <v>2</v>
      </c>
      <c r="F4626" s="18">
        <v>1</v>
      </c>
      <c r="G4626" s="18">
        <f t="shared" si="218"/>
        <v>0</v>
      </c>
      <c r="H4626" s="3">
        <v>46155.43917824074</v>
      </c>
      <c r="I4626">
        <v>69434421</v>
      </c>
      <c r="J4626" t="s">
        <v>2021</v>
      </c>
      <c r="K4626" t="s">
        <v>1968</v>
      </c>
      <c r="L4626" t="s">
        <v>1969</v>
      </c>
      <c r="M4626" t="s">
        <v>1970</v>
      </c>
      <c r="O4626">
        <v>351370820000</v>
      </c>
      <c r="P4626">
        <v>16018</v>
      </c>
      <c r="Q4626">
        <v>-4</v>
      </c>
      <c r="R4626">
        <v>1</v>
      </c>
      <c r="S4626">
        <v>69434421</v>
      </c>
      <c r="U4626" t="s">
        <v>2291</v>
      </c>
      <c r="W4626" t="s">
        <v>3840</v>
      </c>
      <c r="X4626">
        <v>351370820000</v>
      </c>
      <c r="Y4626" t="s">
        <v>65</v>
      </c>
      <c r="Z4626" t="s">
        <v>66</v>
      </c>
      <c r="AF4626" t="s">
        <v>1976</v>
      </c>
      <c r="AG4626" t="s">
        <v>1972</v>
      </c>
      <c r="AL4626">
        <v>5</v>
      </c>
      <c r="AN4626" t="s">
        <v>1974</v>
      </c>
      <c r="AO4626">
        <v>0</v>
      </c>
      <c r="AQ4626">
        <v>2258629</v>
      </c>
      <c r="AR4626" t="s">
        <v>4605</v>
      </c>
      <c r="AS4626" t="s">
        <v>5883</v>
      </c>
      <c r="AT4626" t="s">
        <v>2022</v>
      </c>
    </row>
    <row r="4627" spans="1:46" x14ac:dyDescent="0.25">
      <c r="A4627" t="str">
        <f>_xlfn.XLOOKUP(I4627,UTILIZADAS[Contacto1],UTILIZADAS[Source.Name],,0)</f>
        <v>Cobros Abril Canal Fijo</v>
      </c>
      <c r="B4627" s="18">
        <f>VLOOKUP(J4627,Ref!A:C,3,0)</f>
        <v>1</v>
      </c>
      <c r="C4627" s="18">
        <f>VLOOKUP(J4627,Ref!A:D,4,0)</f>
        <v>1</v>
      </c>
      <c r="D4627" s="18" t="str">
        <f t="shared" si="216"/>
        <v>15/may</v>
      </c>
      <c r="E4627" s="18">
        <f t="shared" si="217"/>
        <v>2</v>
      </c>
      <c r="F4627" s="18">
        <v>1</v>
      </c>
      <c r="G4627" s="18">
        <f t="shared" si="218"/>
        <v>1</v>
      </c>
      <c r="H4627" s="3">
        <v>46157.485937500001</v>
      </c>
      <c r="I4627">
        <v>69434421</v>
      </c>
      <c r="J4627">
        <v>6003</v>
      </c>
      <c r="K4627" t="s">
        <v>1983</v>
      </c>
      <c r="L4627" t="s">
        <v>1897</v>
      </c>
      <c r="M4627" t="s">
        <v>1970</v>
      </c>
      <c r="O4627">
        <v>351370820000</v>
      </c>
      <c r="P4627">
        <v>16018</v>
      </c>
      <c r="Q4627">
        <v>-4</v>
      </c>
      <c r="R4627">
        <v>1</v>
      </c>
      <c r="S4627">
        <v>69434421</v>
      </c>
      <c r="U4627" t="s">
        <v>2291</v>
      </c>
      <c r="W4627" t="s">
        <v>3840</v>
      </c>
      <c r="X4627">
        <v>351370820000</v>
      </c>
      <c r="Y4627" t="s">
        <v>65</v>
      </c>
      <c r="Z4627" t="s">
        <v>66</v>
      </c>
      <c r="AF4627" t="s">
        <v>1976</v>
      </c>
      <c r="AG4627" t="s">
        <v>1972</v>
      </c>
      <c r="AL4627">
        <v>44</v>
      </c>
      <c r="AM4627" t="s">
        <v>1979</v>
      </c>
      <c r="AN4627" t="s">
        <v>1987</v>
      </c>
      <c r="AO4627">
        <v>0</v>
      </c>
      <c r="AQ4627">
        <v>2258629</v>
      </c>
      <c r="AR4627" t="s">
        <v>4605</v>
      </c>
      <c r="AS4627" t="s">
        <v>5883</v>
      </c>
      <c r="AT4627" t="s">
        <v>1892</v>
      </c>
    </row>
    <row r="4628" spans="1:46" x14ac:dyDescent="0.25">
      <c r="A4628" t="str">
        <f>_xlfn.XLOOKUP(I4628,UTILIZADAS[Contacto1],UTILIZADAS[Source.Name],,0)</f>
        <v>Cobros Abril Canal Fijo</v>
      </c>
      <c r="B4628" s="18">
        <f>VLOOKUP(J4628,Ref!A:C,3,0)</f>
        <v>0</v>
      </c>
      <c r="C4628" s="18">
        <f>VLOOKUP(J4628,Ref!A:D,4,0)</f>
        <v>0</v>
      </c>
      <c r="D4628" s="18" t="str">
        <f t="shared" si="216"/>
        <v>13/may</v>
      </c>
      <c r="E4628" s="18">
        <f t="shared" si="217"/>
        <v>6</v>
      </c>
      <c r="F4628" s="18">
        <v>1</v>
      </c>
      <c r="G4628" s="18">
        <f t="shared" si="218"/>
        <v>0</v>
      </c>
      <c r="H4628" s="3">
        <v>46155.439618055556</v>
      </c>
      <c r="I4628">
        <v>69445028</v>
      </c>
      <c r="J4628" t="s">
        <v>2021</v>
      </c>
      <c r="K4628" t="s">
        <v>1968</v>
      </c>
      <c r="L4628" t="s">
        <v>1969</v>
      </c>
      <c r="M4628" t="s">
        <v>1970</v>
      </c>
      <c r="O4628">
        <v>354377940000</v>
      </c>
      <c r="P4628">
        <v>16018</v>
      </c>
      <c r="Q4628">
        <v>-4</v>
      </c>
      <c r="R4628">
        <v>1</v>
      </c>
      <c r="S4628">
        <v>69445028</v>
      </c>
      <c r="U4628" t="s">
        <v>1241</v>
      </c>
      <c r="W4628" t="s">
        <v>1242</v>
      </c>
      <c r="X4628">
        <v>354377940000</v>
      </c>
      <c r="Y4628" t="s">
        <v>65</v>
      </c>
      <c r="Z4628" t="s">
        <v>66</v>
      </c>
      <c r="AF4628" t="s">
        <v>1976</v>
      </c>
      <c r="AG4628" t="s">
        <v>1972</v>
      </c>
      <c r="AL4628">
        <v>5</v>
      </c>
      <c r="AN4628" t="s">
        <v>1974</v>
      </c>
      <c r="AO4628">
        <v>0</v>
      </c>
      <c r="AQ4628">
        <v>2258630</v>
      </c>
      <c r="AR4628" t="s">
        <v>4605</v>
      </c>
      <c r="AS4628" t="s">
        <v>5883</v>
      </c>
      <c r="AT4628" t="s">
        <v>2022</v>
      </c>
    </row>
    <row r="4629" spans="1:46" x14ac:dyDescent="0.25">
      <c r="A4629" t="str">
        <f>_xlfn.XLOOKUP(I4629,UTILIZADAS[Contacto1],UTILIZADAS[Source.Name],,0)</f>
        <v>Cobros Abril Canal Fijo</v>
      </c>
      <c r="B4629" s="18">
        <f>VLOOKUP(J4629,Ref!A:C,3,0)</f>
        <v>0</v>
      </c>
      <c r="C4629" s="18">
        <f>VLOOKUP(J4629,Ref!A:D,4,0)</f>
        <v>0</v>
      </c>
      <c r="D4629" s="18" t="str">
        <f t="shared" si="216"/>
        <v>15/may</v>
      </c>
      <c r="E4629" s="18">
        <f t="shared" si="217"/>
        <v>6</v>
      </c>
      <c r="F4629" s="18">
        <v>1</v>
      </c>
      <c r="G4629" s="18">
        <f t="shared" si="218"/>
        <v>0</v>
      </c>
      <c r="H4629" s="3">
        <v>46157.485972222225</v>
      </c>
      <c r="I4629">
        <v>69445028</v>
      </c>
      <c r="J4629" t="s">
        <v>2021</v>
      </c>
      <c r="K4629" t="s">
        <v>1968</v>
      </c>
      <c r="L4629" t="s">
        <v>1969</v>
      </c>
      <c r="M4629" t="s">
        <v>1970</v>
      </c>
      <c r="O4629">
        <v>354377940000</v>
      </c>
      <c r="P4629">
        <v>16018</v>
      </c>
      <c r="Q4629">
        <v>-4</v>
      </c>
      <c r="R4629">
        <v>1</v>
      </c>
      <c r="S4629">
        <v>69445028</v>
      </c>
      <c r="U4629" t="s">
        <v>1241</v>
      </c>
      <c r="W4629" t="s">
        <v>1242</v>
      </c>
      <c r="X4629">
        <v>354377940000</v>
      </c>
      <c r="Y4629" t="s">
        <v>65</v>
      </c>
      <c r="Z4629" t="s">
        <v>66</v>
      </c>
      <c r="AF4629" t="s">
        <v>1976</v>
      </c>
      <c r="AG4629" t="s">
        <v>1972</v>
      </c>
      <c r="AL4629">
        <v>5</v>
      </c>
      <c r="AN4629" t="s">
        <v>1974</v>
      </c>
      <c r="AO4629">
        <v>0</v>
      </c>
      <c r="AQ4629">
        <v>2258630</v>
      </c>
      <c r="AR4629" t="s">
        <v>4605</v>
      </c>
      <c r="AS4629" t="s">
        <v>5883</v>
      </c>
      <c r="AT4629" t="s">
        <v>2022</v>
      </c>
    </row>
    <row r="4630" spans="1:46" x14ac:dyDescent="0.25">
      <c r="A4630" t="str">
        <f>_xlfn.XLOOKUP(I4630,UTILIZADAS[Contacto1],UTILIZADAS[Source.Name],,0)</f>
        <v>Cobros Abril Canal Fijo</v>
      </c>
      <c r="B4630" s="18">
        <f>VLOOKUP(J4630,Ref!A:C,3,0)</f>
        <v>0</v>
      </c>
      <c r="C4630" s="18">
        <f>VLOOKUP(J4630,Ref!A:D,4,0)</f>
        <v>0</v>
      </c>
      <c r="D4630" s="18" t="str">
        <f t="shared" si="216"/>
        <v>19/may</v>
      </c>
      <c r="E4630" s="18">
        <f t="shared" si="217"/>
        <v>6</v>
      </c>
      <c r="F4630" s="18">
        <v>1</v>
      </c>
      <c r="G4630" s="18">
        <f t="shared" si="218"/>
        <v>0</v>
      </c>
      <c r="H4630" s="3">
        <v>46161.495405092595</v>
      </c>
      <c r="I4630">
        <v>69445028</v>
      </c>
      <c r="J4630" t="s">
        <v>2021</v>
      </c>
      <c r="K4630" t="s">
        <v>1968</v>
      </c>
      <c r="L4630" t="s">
        <v>1969</v>
      </c>
      <c r="M4630" t="s">
        <v>1970</v>
      </c>
      <c r="O4630">
        <v>354377940000</v>
      </c>
      <c r="P4630">
        <v>16018</v>
      </c>
      <c r="Q4630">
        <v>-4</v>
      </c>
      <c r="R4630">
        <v>1</v>
      </c>
      <c r="S4630">
        <v>69445028</v>
      </c>
      <c r="U4630" t="s">
        <v>1241</v>
      </c>
      <c r="W4630" t="s">
        <v>1242</v>
      </c>
      <c r="X4630">
        <v>354377940000</v>
      </c>
      <c r="Y4630" t="s">
        <v>65</v>
      </c>
      <c r="Z4630" t="s">
        <v>66</v>
      </c>
      <c r="AF4630" t="s">
        <v>1976</v>
      </c>
      <c r="AG4630" t="s">
        <v>1972</v>
      </c>
      <c r="AL4630">
        <v>5</v>
      </c>
      <c r="AN4630" t="s">
        <v>1974</v>
      </c>
      <c r="AO4630">
        <v>0</v>
      </c>
      <c r="AQ4630">
        <v>2258630</v>
      </c>
      <c r="AR4630" t="s">
        <v>4605</v>
      </c>
      <c r="AS4630" t="s">
        <v>5883</v>
      </c>
      <c r="AT4630" t="s">
        <v>2022</v>
      </c>
    </row>
    <row r="4631" spans="1:46" x14ac:dyDescent="0.25">
      <c r="A4631" t="str">
        <f>_xlfn.XLOOKUP(I4631,UTILIZADAS[Contacto1],UTILIZADAS[Source.Name],,0)</f>
        <v>Cobros Abril Canal Fijo</v>
      </c>
      <c r="B4631" s="18">
        <f>VLOOKUP(J4631,Ref!A:C,3,0)</f>
        <v>0</v>
      </c>
      <c r="C4631" s="18">
        <f>VLOOKUP(J4631,Ref!A:D,4,0)</f>
        <v>0</v>
      </c>
      <c r="D4631" s="18" t="str">
        <f t="shared" si="216"/>
        <v>20/may</v>
      </c>
      <c r="E4631" s="18">
        <f t="shared" si="217"/>
        <v>6</v>
      </c>
      <c r="F4631" s="18">
        <v>1</v>
      </c>
      <c r="G4631" s="18">
        <f t="shared" si="218"/>
        <v>0</v>
      </c>
      <c r="H4631" s="3">
        <v>46162.668368055558</v>
      </c>
      <c r="I4631">
        <v>69445028</v>
      </c>
      <c r="J4631" t="s">
        <v>2021</v>
      </c>
      <c r="K4631" t="s">
        <v>1968</v>
      </c>
      <c r="L4631" t="s">
        <v>1969</v>
      </c>
      <c r="M4631" t="s">
        <v>1970</v>
      </c>
      <c r="O4631">
        <v>354377940000</v>
      </c>
      <c r="P4631">
        <v>16018</v>
      </c>
      <c r="Q4631">
        <v>-4</v>
      </c>
      <c r="R4631">
        <v>1</v>
      </c>
      <c r="S4631">
        <v>69445028</v>
      </c>
      <c r="U4631" t="s">
        <v>1241</v>
      </c>
      <c r="W4631" t="s">
        <v>1242</v>
      </c>
      <c r="X4631">
        <v>354377940000</v>
      </c>
      <c r="Y4631" t="s">
        <v>65</v>
      </c>
      <c r="Z4631" t="s">
        <v>66</v>
      </c>
      <c r="AF4631" t="s">
        <v>1976</v>
      </c>
      <c r="AG4631" t="s">
        <v>1972</v>
      </c>
      <c r="AL4631">
        <v>5</v>
      </c>
      <c r="AN4631" t="s">
        <v>1974</v>
      </c>
      <c r="AO4631">
        <v>0</v>
      </c>
      <c r="AQ4631">
        <v>2258630</v>
      </c>
      <c r="AR4631" t="s">
        <v>4605</v>
      </c>
      <c r="AS4631" t="s">
        <v>5883</v>
      </c>
      <c r="AT4631" t="s">
        <v>2022</v>
      </c>
    </row>
    <row r="4632" spans="1:46" x14ac:dyDescent="0.25">
      <c r="A4632" t="str">
        <f>_xlfn.XLOOKUP(I4632,UTILIZADAS[Contacto1],UTILIZADAS[Source.Name],,0)</f>
        <v>Cobros Abril Canal Fijo</v>
      </c>
      <c r="B4632" s="18">
        <f>VLOOKUP(J4632,Ref!A:C,3,0)</f>
        <v>0</v>
      </c>
      <c r="C4632" s="18">
        <f>VLOOKUP(J4632,Ref!A:D,4,0)</f>
        <v>0</v>
      </c>
      <c r="D4632" s="18" t="str">
        <f t="shared" si="216"/>
        <v>21/may</v>
      </c>
      <c r="E4632" s="18">
        <f t="shared" si="217"/>
        <v>6</v>
      </c>
      <c r="F4632" s="18">
        <v>1</v>
      </c>
      <c r="G4632" s="18">
        <f t="shared" si="218"/>
        <v>0</v>
      </c>
      <c r="H4632" s="3">
        <v>46163.651574074072</v>
      </c>
      <c r="I4632">
        <v>69445028</v>
      </c>
      <c r="J4632" t="s">
        <v>2023</v>
      </c>
      <c r="K4632" t="s">
        <v>1968</v>
      </c>
      <c r="L4632" t="s">
        <v>1969</v>
      </c>
      <c r="M4632" t="s">
        <v>1970</v>
      </c>
      <c r="O4632">
        <v>354377940000</v>
      </c>
      <c r="P4632">
        <v>16018</v>
      </c>
      <c r="Q4632">
        <v>-4</v>
      </c>
      <c r="R4632">
        <v>1</v>
      </c>
      <c r="S4632">
        <v>69445028</v>
      </c>
      <c r="U4632" t="s">
        <v>1241</v>
      </c>
      <c r="W4632" t="s">
        <v>1242</v>
      </c>
      <c r="X4632">
        <v>354377940000</v>
      </c>
      <c r="Y4632" t="s">
        <v>65</v>
      </c>
      <c r="Z4632" t="s">
        <v>66</v>
      </c>
      <c r="AF4632" t="s">
        <v>1976</v>
      </c>
      <c r="AG4632" t="s">
        <v>1972</v>
      </c>
      <c r="AL4632">
        <v>0</v>
      </c>
      <c r="AN4632" t="s">
        <v>1974</v>
      </c>
      <c r="AO4632">
        <v>0</v>
      </c>
      <c r="AQ4632">
        <v>2258630</v>
      </c>
      <c r="AR4632" t="s">
        <v>4605</v>
      </c>
      <c r="AS4632" t="s">
        <v>5883</v>
      </c>
      <c r="AT4632" t="s">
        <v>2024</v>
      </c>
    </row>
    <row r="4633" spans="1:46" x14ac:dyDescent="0.25">
      <c r="A4633" t="str">
        <f>_xlfn.XLOOKUP(I4633,UTILIZADAS[Contacto1],UTILIZADAS[Source.Name],,0)</f>
        <v>Cobros Abril Canal Fijo</v>
      </c>
      <c r="B4633" s="18">
        <f>VLOOKUP(J4633,Ref!A:C,3,0)</f>
        <v>1</v>
      </c>
      <c r="C4633" s="18">
        <f>VLOOKUP(J4633,Ref!A:D,4,0)</f>
        <v>1</v>
      </c>
      <c r="D4633" s="18" t="str">
        <f t="shared" si="216"/>
        <v>21/may</v>
      </c>
      <c r="E4633" s="18">
        <f t="shared" si="217"/>
        <v>6</v>
      </c>
      <c r="F4633" s="18">
        <v>1</v>
      </c>
      <c r="G4633" s="18">
        <f t="shared" si="218"/>
        <v>1</v>
      </c>
      <c r="H4633" s="3">
        <v>46163.6721412037</v>
      </c>
      <c r="I4633">
        <v>69445028</v>
      </c>
      <c r="J4633">
        <v>6003</v>
      </c>
      <c r="K4633" t="s">
        <v>1983</v>
      </c>
      <c r="L4633" t="s">
        <v>1897</v>
      </c>
      <c r="M4633" t="s">
        <v>1970</v>
      </c>
      <c r="O4633">
        <v>354377940000</v>
      </c>
      <c r="P4633">
        <v>16018</v>
      </c>
      <c r="Q4633">
        <v>-4</v>
      </c>
      <c r="R4633">
        <v>1</v>
      </c>
      <c r="S4633">
        <v>69445028</v>
      </c>
      <c r="U4633" t="s">
        <v>1241</v>
      </c>
      <c r="W4633" t="s">
        <v>1242</v>
      </c>
      <c r="X4633">
        <v>354377940000</v>
      </c>
      <c r="Y4633" t="s">
        <v>65</v>
      </c>
      <c r="Z4633" t="s">
        <v>66</v>
      </c>
      <c r="AF4633" t="s">
        <v>1976</v>
      </c>
      <c r="AG4633" t="s">
        <v>1972</v>
      </c>
      <c r="AL4633">
        <v>58</v>
      </c>
      <c r="AM4633" t="s">
        <v>1979</v>
      </c>
      <c r="AN4633" t="s">
        <v>1987</v>
      </c>
      <c r="AO4633">
        <v>0</v>
      </c>
      <c r="AQ4633">
        <v>2258630</v>
      </c>
      <c r="AR4633" t="s">
        <v>4605</v>
      </c>
      <c r="AS4633" t="s">
        <v>5883</v>
      </c>
      <c r="AT4633" t="s">
        <v>1892</v>
      </c>
    </row>
    <row r="4634" spans="1:46" x14ac:dyDescent="0.25">
      <c r="A4634" t="str">
        <f>_xlfn.XLOOKUP(I4634,UTILIZADAS[Contacto1],UTILIZADAS[Source.Name],,0)</f>
        <v>Cobros Abril Canal Fijo</v>
      </c>
      <c r="B4634" s="18">
        <f>VLOOKUP(J4634,Ref!A:C,3,0)</f>
        <v>0</v>
      </c>
      <c r="C4634" s="18">
        <f>VLOOKUP(J4634,Ref!A:D,4,0)</f>
        <v>0</v>
      </c>
      <c r="D4634" s="18" t="str">
        <f t="shared" si="216"/>
        <v>06/may</v>
      </c>
      <c r="E4634" s="18">
        <f t="shared" si="217"/>
        <v>4</v>
      </c>
      <c r="F4634" s="18">
        <v>1</v>
      </c>
      <c r="G4634" s="18">
        <f t="shared" si="218"/>
        <v>0</v>
      </c>
      <c r="H4634" s="3">
        <v>46148.662928240738</v>
      </c>
      <c r="I4634">
        <v>69455189</v>
      </c>
      <c r="J4634">
        <v>6004</v>
      </c>
      <c r="K4634" t="s">
        <v>1983</v>
      </c>
      <c r="L4634" t="s">
        <v>1897</v>
      </c>
      <c r="M4634" t="s">
        <v>1970</v>
      </c>
      <c r="O4634">
        <v>359330540000</v>
      </c>
      <c r="P4634">
        <v>16017</v>
      </c>
      <c r="Q4634">
        <v>-4</v>
      </c>
      <c r="R4634">
        <v>1</v>
      </c>
      <c r="S4634">
        <v>69455189</v>
      </c>
      <c r="U4634" t="s">
        <v>2246</v>
      </c>
      <c r="W4634" t="s">
        <v>3777</v>
      </c>
      <c r="X4634" t="s">
        <v>66</v>
      </c>
      <c r="Y4634" t="s">
        <v>65</v>
      </c>
      <c r="Z4634">
        <v>359330540000</v>
      </c>
      <c r="AF4634" t="s">
        <v>1976</v>
      </c>
      <c r="AG4634" t="s">
        <v>1972</v>
      </c>
      <c r="AI4634" t="s">
        <v>2614</v>
      </c>
      <c r="AL4634">
        <v>73</v>
      </c>
      <c r="AM4634" t="s">
        <v>1979</v>
      </c>
      <c r="AN4634" t="s">
        <v>1977</v>
      </c>
      <c r="AO4634">
        <v>0</v>
      </c>
      <c r="AQ4634">
        <v>2251592</v>
      </c>
      <c r="AR4634" t="s">
        <v>2241</v>
      </c>
      <c r="AS4634" t="s">
        <v>4163</v>
      </c>
      <c r="AT4634" t="s">
        <v>1984</v>
      </c>
    </row>
    <row r="4635" spans="1:46" x14ac:dyDescent="0.25">
      <c r="A4635" t="str">
        <f>_xlfn.XLOOKUP(I4635,UTILIZADAS[Contacto1],UTILIZADAS[Source.Name],,0)</f>
        <v>Cobros Abril Canal Fijo</v>
      </c>
      <c r="B4635" s="18">
        <f>VLOOKUP(J4635,Ref!A:C,3,0)</f>
        <v>0</v>
      </c>
      <c r="C4635" s="18">
        <f>VLOOKUP(J4635,Ref!A:D,4,0)</f>
        <v>0</v>
      </c>
      <c r="D4635" s="18" t="str">
        <f t="shared" si="216"/>
        <v>13/may</v>
      </c>
      <c r="E4635" s="18">
        <f t="shared" si="217"/>
        <v>4</v>
      </c>
      <c r="F4635" s="18">
        <v>1</v>
      </c>
      <c r="G4635" s="18">
        <f t="shared" si="218"/>
        <v>0</v>
      </c>
      <c r="H4635" s="3">
        <v>46155.439965277779</v>
      </c>
      <c r="I4635">
        <v>69455189</v>
      </c>
      <c r="J4635" t="s">
        <v>2021</v>
      </c>
      <c r="K4635" t="s">
        <v>1968</v>
      </c>
      <c r="L4635" t="s">
        <v>1969</v>
      </c>
      <c r="M4635" t="s">
        <v>1970</v>
      </c>
      <c r="O4635">
        <v>369010770000</v>
      </c>
      <c r="P4635">
        <v>16018</v>
      </c>
      <c r="Q4635">
        <v>-4</v>
      </c>
      <c r="R4635">
        <v>1</v>
      </c>
      <c r="S4635">
        <v>69455189</v>
      </c>
      <c r="U4635" t="s">
        <v>6261</v>
      </c>
      <c r="W4635" t="s">
        <v>5603</v>
      </c>
      <c r="X4635">
        <v>369010770000</v>
      </c>
      <c r="Y4635" t="s">
        <v>65</v>
      </c>
      <c r="Z4635" t="s">
        <v>4619</v>
      </c>
      <c r="AF4635" t="s">
        <v>1976</v>
      </c>
      <c r="AG4635" t="s">
        <v>1972</v>
      </c>
      <c r="AL4635">
        <v>5</v>
      </c>
      <c r="AN4635" t="s">
        <v>1974</v>
      </c>
      <c r="AO4635">
        <v>0</v>
      </c>
      <c r="AQ4635">
        <v>2258631</v>
      </c>
      <c r="AR4635" t="s">
        <v>4605</v>
      </c>
      <c r="AS4635" t="s">
        <v>5883</v>
      </c>
      <c r="AT4635" t="s">
        <v>2022</v>
      </c>
    </row>
    <row r="4636" spans="1:46" x14ac:dyDescent="0.25">
      <c r="A4636" t="str">
        <f>_xlfn.XLOOKUP(I4636,UTILIZADAS[Contacto1],UTILIZADAS[Source.Name],,0)</f>
        <v>Cobros Abril Canal Fijo</v>
      </c>
      <c r="B4636" s="18">
        <f>VLOOKUP(J4636,Ref!A:C,3,0)</f>
        <v>0</v>
      </c>
      <c r="C4636" s="18">
        <f>VLOOKUP(J4636,Ref!A:D,4,0)</f>
        <v>0</v>
      </c>
      <c r="D4636" s="18" t="str">
        <f t="shared" si="216"/>
        <v>15/may</v>
      </c>
      <c r="E4636" s="18">
        <f t="shared" si="217"/>
        <v>4</v>
      </c>
      <c r="F4636" s="18">
        <v>1</v>
      </c>
      <c r="G4636" s="18">
        <f t="shared" si="218"/>
        <v>0</v>
      </c>
      <c r="H4636" s="3">
        <v>46157.486273148148</v>
      </c>
      <c r="I4636">
        <v>69455189</v>
      </c>
      <c r="J4636" t="s">
        <v>2021</v>
      </c>
      <c r="K4636" t="s">
        <v>1968</v>
      </c>
      <c r="L4636" t="s">
        <v>1969</v>
      </c>
      <c r="M4636" t="s">
        <v>1970</v>
      </c>
      <c r="O4636">
        <v>369010770000</v>
      </c>
      <c r="P4636">
        <v>16018</v>
      </c>
      <c r="Q4636">
        <v>-4</v>
      </c>
      <c r="R4636">
        <v>1</v>
      </c>
      <c r="S4636">
        <v>69455189</v>
      </c>
      <c r="U4636" t="s">
        <v>6261</v>
      </c>
      <c r="W4636" t="s">
        <v>5603</v>
      </c>
      <c r="X4636">
        <v>369010770000</v>
      </c>
      <c r="Y4636" t="s">
        <v>65</v>
      </c>
      <c r="Z4636" t="s">
        <v>4619</v>
      </c>
      <c r="AF4636" t="s">
        <v>1976</v>
      </c>
      <c r="AG4636" t="s">
        <v>1972</v>
      </c>
      <c r="AL4636">
        <v>5</v>
      </c>
      <c r="AN4636" t="s">
        <v>1974</v>
      </c>
      <c r="AO4636">
        <v>0</v>
      </c>
      <c r="AQ4636">
        <v>2258631</v>
      </c>
      <c r="AR4636" t="s">
        <v>4605</v>
      </c>
      <c r="AS4636" t="s">
        <v>5883</v>
      </c>
      <c r="AT4636" t="s">
        <v>2022</v>
      </c>
    </row>
    <row r="4637" spans="1:46" x14ac:dyDescent="0.25">
      <c r="A4637" t="str">
        <f>_xlfn.XLOOKUP(I4637,UTILIZADAS[Contacto1],UTILIZADAS[Source.Name],,0)</f>
        <v>Cobros Abril Canal Fijo</v>
      </c>
      <c r="B4637" s="18">
        <f>VLOOKUP(J4637,Ref!A:C,3,0)</f>
        <v>0</v>
      </c>
      <c r="C4637" s="18">
        <f>VLOOKUP(J4637,Ref!A:D,4,0)</f>
        <v>0</v>
      </c>
      <c r="D4637" s="18" t="str">
        <f t="shared" si="216"/>
        <v>19/may</v>
      </c>
      <c r="E4637" s="18">
        <f t="shared" si="217"/>
        <v>4</v>
      </c>
      <c r="F4637" s="18">
        <v>1</v>
      </c>
      <c r="G4637" s="18">
        <f t="shared" si="218"/>
        <v>1</v>
      </c>
      <c r="H4637" s="3">
        <v>46161.495254629626</v>
      </c>
      <c r="I4637">
        <v>69455189</v>
      </c>
      <c r="J4637">
        <v>6004</v>
      </c>
      <c r="K4637" t="s">
        <v>1983</v>
      </c>
      <c r="L4637" t="s">
        <v>1897</v>
      </c>
      <c r="M4637" t="s">
        <v>1970</v>
      </c>
      <c r="O4637">
        <v>369010770000</v>
      </c>
      <c r="P4637">
        <v>16018</v>
      </c>
      <c r="Q4637">
        <v>-4</v>
      </c>
      <c r="R4637">
        <v>1</v>
      </c>
      <c r="S4637">
        <v>69455189</v>
      </c>
      <c r="U4637" t="s">
        <v>6261</v>
      </c>
      <c r="W4637" t="s">
        <v>5603</v>
      </c>
      <c r="X4637">
        <v>369010770000</v>
      </c>
      <c r="Y4637" t="s">
        <v>65</v>
      </c>
      <c r="Z4637" t="s">
        <v>4619</v>
      </c>
      <c r="AF4637" t="s">
        <v>1976</v>
      </c>
      <c r="AG4637" t="s">
        <v>1972</v>
      </c>
      <c r="AL4637">
        <v>68</v>
      </c>
      <c r="AM4637" t="s">
        <v>1979</v>
      </c>
      <c r="AN4637" t="s">
        <v>1987</v>
      </c>
      <c r="AO4637">
        <v>0</v>
      </c>
      <c r="AQ4637">
        <v>2258631</v>
      </c>
      <c r="AR4637" t="s">
        <v>4605</v>
      </c>
      <c r="AS4637" t="s">
        <v>5883</v>
      </c>
      <c r="AT4637" t="s">
        <v>1984</v>
      </c>
    </row>
    <row r="4638" spans="1:46" x14ac:dyDescent="0.25">
      <c r="A4638" t="str">
        <f>_xlfn.XLOOKUP(I4638,UTILIZADAS[Contacto1],UTILIZADAS[Source.Name],,0)</f>
        <v>Cobros Mayo</v>
      </c>
      <c r="B4638" s="18">
        <f>VLOOKUP(J4638,Ref!A:C,3,0)</f>
        <v>0</v>
      </c>
      <c r="C4638" s="18">
        <f>VLOOKUP(J4638,Ref!A:D,4,0)</f>
        <v>0</v>
      </c>
      <c r="D4638" s="18" t="str">
        <f t="shared" si="216"/>
        <v>13/may</v>
      </c>
      <c r="E4638" s="18">
        <f t="shared" si="217"/>
        <v>5</v>
      </c>
      <c r="F4638" s="18">
        <v>1</v>
      </c>
      <c r="G4638" s="18">
        <f t="shared" si="218"/>
        <v>0</v>
      </c>
      <c r="H4638" s="3">
        <v>46155.441874999997</v>
      </c>
      <c r="I4638">
        <v>69455611</v>
      </c>
      <c r="J4638" t="s">
        <v>2021</v>
      </c>
      <c r="K4638" t="s">
        <v>1968</v>
      </c>
      <c r="L4638" t="s">
        <v>1969</v>
      </c>
      <c r="M4638" t="s">
        <v>1970</v>
      </c>
      <c r="O4638">
        <v>367054790000</v>
      </c>
      <c r="P4638">
        <v>16018</v>
      </c>
      <c r="Q4638">
        <v>-4</v>
      </c>
      <c r="R4638">
        <v>1</v>
      </c>
      <c r="S4638">
        <v>69455611</v>
      </c>
      <c r="U4638" t="s">
        <v>6262</v>
      </c>
      <c r="W4638" t="s">
        <v>5605</v>
      </c>
      <c r="X4638">
        <v>367054790000</v>
      </c>
      <c r="Y4638" t="s">
        <v>65</v>
      </c>
      <c r="Z4638" t="s">
        <v>66</v>
      </c>
      <c r="AF4638" t="s">
        <v>1976</v>
      </c>
      <c r="AG4638" t="s">
        <v>1972</v>
      </c>
      <c r="AL4638">
        <v>5</v>
      </c>
      <c r="AN4638" t="s">
        <v>1974</v>
      </c>
      <c r="AO4638">
        <v>0</v>
      </c>
      <c r="AQ4638">
        <v>2258632</v>
      </c>
      <c r="AR4638" t="s">
        <v>4605</v>
      </c>
      <c r="AS4638" t="s">
        <v>5883</v>
      </c>
      <c r="AT4638" t="s">
        <v>2022</v>
      </c>
    </row>
    <row r="4639" spans="1:46" x14ac:dyDescent="0.25">
      <c r="A4639" t="str">
        <f>_xlfn.XLOOKUP(I4639,UTILIZADAS[Contacto1],UTILIZADAS[Source.Name],,0)</f>
        <v>Cobros Mayo</v>
      </c>
      <c r="B4639" s="18">
        <f>VLOOKUP(J4639,Ref!A:C,3,0)</f>
        <v>0</v>
      </c>
      <c r="C4639" s="18">
        <f>VLOOKUP(J4639,Ref!A:D,4,0)</f>
        <v>0</v>
      </c>
      <c r="D4639" s="18" t="str">
        <f t="shared" si="216"/>
        <v>15/may</v>
      </c>
      <c r="E4639" s="18">
        <f t="shared" si="217"/>
        <v>5</v>
      </c>
      <c r="F4639" s="18">
        <v>1</v>
      </c>
      <c r="G4639" s="18">
        <f t="shared" si="218"/>
        <v>0</v>
      </c>
      <c r="H4639" s="3">
        <v>46157.486712962964</v>
      </c>
      <c r="I4639">
        <v>69455611</v>
      </c>
      <c r="J4639" t="s">
        <v>2021</v>
      </c>
      <c r="K4639" t="s">
        <v>1968</v>
      </c>
      <c r="L4639" t="s">
        <v>1969</v>
      </c>
      <c r="M4639" t="s">
        <v>1970</v>
      </c>
      <c r="O4639">
        <v>367054790000</v>
      </c>
      <c r="P4639">
        <v>16018</v>
      </c>
      <c r="Q4639">
        <v>-4</v>
      </c>
      <c r="R4639">
        <v>1</v>
      </c>
      <c r="S4639">
        <v>69455611</v>
      </c>
      <c r="U4639" t="s">
        <v>6262</v>
      </c>
      <c r="W4639" t="s">
        <v>5605</v>
      </c>
      <c r="X4639">
        <v>367054790000</v>
      </c>
      <c r="Y4639" t="s">
        <v>65</v>
      </c>
      <c r="Z4639" t="s">
        <v>66</v>
      </c>
      <c r="AF4639" t="s">
        <v>1976</v>
      </c>
      <c r="AG4639" t="s">
        <v>1972</v>
      </c>
      <c r="AL4639">
        <v>5</v>
      </c>
      <c r="AN4639" t="s">
        <v>1974</v>
      </c>
      <c r="AO4639">
        <v>0</v>
      </c>
      <c r="AQ4639">
        <v>2258632</v>
      </c>
      <c r="AR4639" t="s">
        <v>4605</v>
      </c>
      <c r="AS4639" t="s">
        <v>5883</v>
      </c>
      <c r="AT4639" t="s">
        <v>2022</v>
      </c>
    </row>
    <row r="4640" spans="1:46" x14ac:dyDescent="0.25">
      <c r="A4640" t="str">
        <f>_xlfn.XLOOKUP(I4640,UTILIZADAS[Contacto1],UTILIZADAS[Source.Name],,0)</f>
        <v>Cobros Mayo</v>
      </c>
      <c r="B4640" s="18">
        <f>VLOOKUP(J4640,Ref!A:C,3,0)</f>
        <v>0</v>
      </c>
      <c r="C4640" s="18">
        <f>VLOOKUP(J4640,Ref!A:D,4,0)</f>
        <v>0</v>
      </c>
      <c r="D4640" s="18" t="str">
        <f t="shared" si="216"/>
        <v>19/may</v>
      </c>
      <c r="E4640" s="18">
        <f t="shared" si="217"/>
        <v>5</v>
      </c>
      <c r="F4640" s="18">
        <v>1</v>
      </c>
      <c r="G4640" s="18">
        <f t="shared" si="218"/>
        <v>0</v>
      </c>
      <c r="H4640" s="3">
        <v>46161.495671296296</v>
      </c>
      <c r="I4640">
        <v>69455611</v>
      </c>
      <c r="J4640" t="s">
        <v>2021</v>
      </c>
      <c r="K4640" t="s">
        <v>1968</v>
      </c>
      <c r="L4640" t="s">
        <v>1969</v>
      </c>
      <c r="M4640" t="s">
        <v>1970</v>
      </c>
      <c r="O4640">
        <v>367054790000</v>
      </c>
      <c r="P4640">
        <v>16018</v>
      </c>
      <c r="Q4640">
        <v>-4</v>
      </c>
      <c r="R4640">
        <v>1</v>
      </c>
      <c r="S4640">
        <v>69455611</v>
      </c>
      <c r="U4640" t="s">
        <v>6262</v>
      </c>
      <c r="W4640" t="s">
        <v>5605</v>
      </c>
      <c r="X4640">
        <v>367054790000</v>
      </c>
      <c r="Y4640" t="s">
        <v>65</v>
      </c>
      <c r="Z4640" t="s">
        <v>66</v>
      </c>
      <c r="AF4640" t="s">
        <v>1976</v>
      </c>
      <c r="AG4640" t="s">
        <v>1972</v>
      </c>
      <c r="AL4640">
        <v>5</v>
      </c>
      <c r="AN4640" t="s">
        <v>1974</v>
      </c>
      <c r="AO4640">
        <v>0</v>
      </c>
      <c r="AQ4640">
        <v>2258632</v>
      </c>
      <c r="AR4640" t="s">
        <v>4605</v>
      </c>
      <c r="AS4640" t="s">
        <v>5883</v>
      </c>
      <c r="AT4640" t="s">
        <v>2022</v>
      </c>
    </row>
    <row r="4641" spans="1:46" x14ac:dyDescent="0.25">
      <c r="A4641" t="str">
        <f>_xlfn.XLOOKUP(I4641,UTILIZADAS[Contacto1],UTILIZADAS[Source.Name],,0)</f>
        <v>Cobros Mayo</v>
      </c>
      <c r="B4641" s="18">
        <f>VLOOKUP(J4641,Ref!A:C,3,0)</f>
        <v>0</v>
      </c>
      <c r="C4641" s="18">
        <f>VLOOKUP(J4641,Ref!A:D,4,0)</f>
        <v>0</v>
      </c>
      <c r="D4641" s="18" t="str">
        <f t="shared" si="216"/>
        <v>20/may</v>
      </c>
      <c r="E4641" s="18">
        <f t="shared" si="217"/>
        <v>5</v>
      </c>
      <c r="F4641" s="18">
        <v>1</v>
      </c>
      <c r="G4641" s="18">
        <f t="shared" si="218"/>
        <v>0</v>
      </c>
      <c r="H4641" s="3">
        <v>46162.668668981481</v>
      </c>
      <c r="I4641">
        <v>69455611</v>
      </c>
      <c r="J4641" t="s">
        <v>2021</v>
      </c>
      <c r="K4641" t="s">
        <v>1968</v>
      </c>
      <c r="L4641" t="s">
        <v>1969</v>
      </c>
      <c r="M4641" t="s">
        <v>1970</v>
      </c>
      <c r="O4641">
        <v>367054790000</v>
      </c>
      <c r="P4641">
        <v>16018</v>
      </c>
      <c r="Q4641">
        <v>-4</v>
      </c>
      <c r="R4641">
        <v>1</v>
      </c>
      <c r="S4641">
        <v>69455611</v>
      </c>
      <c r="U4641" t="s">
        <v>6262</v>
      </c>
      <c r="W4641" t="s">
        <v>5605</v>
      </c>
      <c r="X4641">
        <v>367054790000</v>
      </c>
      <c r="Y4641" t="s">
        <v>65</v>
      </c>
      <c r="Z4641" t="s">
        <v>66</v>
      </c>
      <c r="AF4641" t="s">
        <v>1976</v>
      </c>
      <c r="AG4641" t="s">
        <v>1972</v>
      </c>
      <c r="AL4641">
        <v>5</v>
      </c>
      <c r="AN4641" t="s">
        <v>1974</v>
      </c>
      <c r="AO4641">
        <v>0</v>
      </c>
      <c r="AQ4641">
        <v>2258632</v>
      </c>
      <c r="AR4641" t="s">
        <v>4605</v>
      </c>
      <c r="AS4641" t="s">
        <v>5883</v>
      </c>
      <c r="AT4641" t="s">
        <v>2022</v>
      </c>
    </row>
    <row r="4642" spans="1:46" x14ac:dyDescent="0.25">
      <c r="A4642" t="str">
        <f>_xlfn.XLOOKUP(I4642,UTILIZADAS[Contacto1],UTILIZADAS[Source.Name],,0)</f>
        <v>Cobros Mayo</v>
      </c>
      <c r="B4642" s="18">
        <f>VLOOKUP(J4642,Ref!A:C,3,0)</f>
        <v>1</v>
      </c>
      <c r="C4642" s="18">
        <f>VLOOKUP(J4642,Ref!A:D,4,0)</f>
        <v>1</v>
      </c>
      <c r="D4642" s="18" t="str">
        <f t="shared" si="216"/>
        <v>21/may</v>
      </c>
      <c r="E4642" s="18">
        <f t="shared" si="217"/>
        <v>5</v>
      </c>
      <c r="F4642" s="18">
        <v>1</v>
      </c>
      <c r="G4642" s="18">
        <f t="shared" si="218"/>
        <v>1</v>
      </c>
      <c r="H4642" s="3">
        <v>46163.65283564815</v>
      </c>
      <c r="I4642">
        <v>69455611</v>
      </c>
      <c r="J4642">
        <v>6007</v>
      </c>
      <c r="K4642" t="s">
        <v>1983</v>
      </c>
      <c r="L4642" t="s">
        <v>1897</v>
      </c>
      <c r="M4642" t="s">
        <v>1970</v>
      </c>
      <c r="O4642">
        <v>367054790000</v>
      </c>
      <c r="P4642">
        <v>16018</v>
      </c>
      <c r="Q4642">
        <v>-4</v>
      </c>
      <c r="R4642">
        <v>1</v>
      </c>
      <c r="S4642">
        <v>69455611</v>
      </c>
      <c r="U4642" t="s">
        <v>6262</v>
      </c>
      <c r="W4642" t="s">
        <v>5605</v>
      </c>
      <c r="X4642">
        <v>367054790000</v>
      </c>
      <c r="Y4642" t="s">
        <v>65</v>
      </c>
      <c r="Z4642" t="s">
        <v>66</v>
      </c>
      <c r="AF4642" t="s">
        <v>1976</v>
      </c>
      <c r="AG4642" t="s">
        <v>1972</v>
      </c>
      <c r="AL4642">
        <v>153</v>
      </c>
      <c r="AM4642" t="s">
        <v>1979</v>
      </c>
      <c r="AN4642" t="s">
        <v>1987</v>
      </c>
      <c r="AO4642">
        <v>0</v>
      </c>
      <c r="AQ4642">
        <v>2258632</v>
      </c>
      <c r="AR4642" t="s">
        <v>4605</v>
      </c>
      <c r="AS4642" t="s">
        <v>5883</v>
      </c>
      <c r="AT4642" t="s">
        <v>1898</v>
      </c>
    </row>
    <row r="4643" spans="1:46" x14ac:dyDescent="0.25">
      <c r="A4643" t="str">
        <f>_xlfn.XLOOKUP(I4643,UTILIZADAS[Contacto1],UTILIZADAS[Source.Name],,0)</f>
        <v>Cobros Mayo</v>
      </c>
      <c r="B4643" s="18">
        <f>VLOOKUP(J4643,Ref!A:C,3,0)</f>
        <v>0</v>
      </c>
      <c r="C4643" s="18">
        <f>VLOOKUP(J4643,Ref!A:D,4,0)</f>
        <v>0</v>
      </c>
      <c r="D4643" s="18" t="str">
        <f t="shared" si="216"/>
        <v>13/may</v>
      </c>
      <c r="E4643" s="18">
        <f t="shared" si="217"/>
        <v>3</v>
      </c>
      <c r="F4643" s="18">
        <v>1</v>
      </c>
      <c r="G4643" s="18">
        <f t="shared" si="218"/>
        <v>0</v>
      </c>
      <c r="H4643" s="3">
        <v>46155.442129629628</v>
      </c>
      <c r="I4643">
        <v>69456048</v>
      </c>
      <c r="J4643" t="s">
        <v>2021</v>
      </c>
      <c r="K4643" t="s">
        <v>1968</v>
      </c>
      <c r="L4643" t="s">
        <v>1969</v>
      </c>
      <c r="M4643" t="s">
        <v>1970</v>
      </c>
      <c r="O4643">
        <v>361058600000</v>
      </c>
      <c r="P4643">
        <v>16018</v>
      </c>
      <c r="Q4643">
        <v>-4</v>
      </c>
      <c r="R4643">
        <v>1</v>
      </c>
      <c r="S4643">
        <v>69456048</v>
      </c>
      <c r="U4643" t="s">
        <v>5606</v>
      </c>
      <c r="W4643" t="s">
        <v>5607</v>
      </c>
      <c r="X4643">
        <v>361058600000</v>
      </c>
      <c r="Y4643" t="s">
        <v>65</v>
      </c>
      <c r="Z4643" t="s">
        <v>66</v>
      </c>
      <c r="AF4643" t="s">
        <v>1976</v>
      </c>
      <c r="AG4643" t="s">
        <v>1972</v>
      </c>
      <c r="AK4643" t="s">
        <v>6263</v>
      </c>
      <c r="AL4643">
        <v>5</v>
      </c>
      <c r="AN4643" t="s">
        <v>1974</v>
      </c>
      <c r="AO4643">
        <v>0</v>
      </c>
      <c r="AQ4643">
        <v>2258633</v>
      </c>
      <c r="AR4643" t="s">
        <v>4605</v>
      </c>
      <c r="AS4643" t="s">
        <v>5883</v>
      </c>
      <c r="AT4643" t="s">
        <v>2022</v>
      </c>
    </row>
    <row r="4644" spans="1:46" x14ac:dyDescent="0.25">
      <c r="A4644" t="str">
        <f>_xlfn.XLOOKUP(I4644,UTILIZADAS[Contacto1],UTILIZADAS[Source.Name],,0)</f>
        <v>Cobros Mayo</v>
      </c>
      <c r="B4644" s="18">
        <f>VLOOKUP(J4644,Ref!A:C,3,0)</f>
        <v>0</v>
      </c>
      <c r="C4644" s="18">
        <f>VLOOKUP(J4644,Ref!A:D,4,0)</f>
        <v>0</v>
      </c>
      <c r="D4644" s="18" t="str">
        <f t="shared" si="216"/>
        <v>15/may</v>
      </c>
      <c r="E4644" s="18">
        <f t="shared" si="217"/>
        <v>3</v>
      </c>
      <c r="F4644" s="18">
        <v>1</v>
      </c>
      <c r="G4644" s="18">
        <f t="shared" si="218"/>
        <v>0</v>
      </c>
      <c r="H4644" s="3">
        <v>46157.48741898148</v>
      </c>
      <c r="I4644">
        <v>69456048</v>
      </c>
      <c r="J4644" t="s">
        <v>1986</v>
      </c>
      <c r="K4644" t="s">
        <v>1983</v>
      </c>
      <c r="L4644" t="s">
        <v>1897</v>
      </c>
      <c r="M4644" t="s">
        <v>1970</v>
      </c>
      <c r="O4644">
        <v>361058600000</v>
      </c>
      <c r="P4644">
        <v>16018</v>
      </c>
      <c r="Q4644">
        <v>-4</v>
      </c>
      <c r="R4644">
        <v>1</v>
      </c>
      <c r="S4644">
        <v>69456048</v>
      </c>
      <c r="U4644" t="s">
        <v>5606</v>
      </c>
      <c r="W4644" t="s">
        <v>5607</v>
      </c>
      <c r="X4644">
        <v>361058600000</v>
      </c>
      <c r="Y4644" t="s">
        <v>65</v>
      </c>
      <c r="Z4644" t="s">
        <v>66</v>
      </c>
      <c r="AF4644" t="s">
        <v>1976</v>
      </c>
      <c r="AG4644" t="s">
        <v>1972</v>
      </c>
      <c r="AK4644" t="s">
        <v>6263</v>
      </c>
      <c r="AL4644">
        <v>128</v>
      </c>
      <c r="AM4644" t="s">
        <v>1979</v>
      </c>
      <c r="AN4644" t="s">
        <v>1987</v>
      </c>
      <c r="AO4644">
        <v>0</v>
      </c>
      <c r="AQ4644">
        <v>2258633</v>
      </c>
      <c r="AR4644" t="s">
        <v>4605</v>
      </c>
      <c r="AS4644" t="s">
        <v>5883</v>
      </c>
      <c r="AT4644" t="s">
        <v>1988</v>
      </c>
    </row>
    <row r="4645" spans="1:46" x14ac:dyDescent="0.25">
      <c r="A4645" t="str">
        <f>_xlfn.XLOOKUP(I4645,UTILIZADAS[Contacto1],UTILIZADAS[Source.Name],,0)</f>
        <v>Cobros Mayo</v>
      </c>
      <c r="B4645" s="18">
        <f>VLOOKUP(J4645,Ref!A:C,3,0)</f>
        <v>1</v>
      </c>
      <c r="C4645" s="18">
        <f>VLOOKUP(J4645,Ref!A:D,4,0)</f>
        <v>1</v>
      </c>
      <c r="D4645" s="18" t="str">
        <f t="shared" si="216"/>
        <v>16/may</v>
      </c>
      <c r="E4645" s="18">
        <f t="shared" si="217"/>
        <v>3</v>
      </c>
      <c r="F4645" s="18">
        <v>1</v>
      </c>
      <c r="G4645" s="18">
        <f t="shared" si="218"/>
        <v>1</v>
      </c>
      <c r="H4645" s="3">
        <v>46158.519166666665</v>
      </c>
      <c r="I4645">
        <v>69456048</v>
      </c>
      <c r="J4645">
        <v>6007</v>
      </c>
      <c r="K4645" t="s">
        <v>1983</v>
      </c>
      <c r="L4645" t="s">
        <v>1897</v>
      </c>
      <c r="M4645" t="s">
        <v>1970</v>
      </c>
      <c r="O4645">
        <v>361058600000</v>
      </c>
      <c r="P4645">
        <v>16018</v>
      </c>
      <c r="Q4645">
        <v>-4</v>
      </c>
      <c r="R4645">
        <v>1</v>
      </c>
      <c r="S4645">
        <v>69456048</v>
      </c>
      <c r="U4645" t="s">
        <v>5606</v>
      </c>
      <c r="W4645" t="s">
        <v>5607</v>
      </c>
      <c r="X4645">
        <v>361058600000</v>
      </c>
      <c r="Y4645" t="s">
        <v>65</v>
      </c>
      <c r="Z4645" t="s">
        <v>66</v>
      </c>
      <c r="AF4645" t="s">
        <v>1976</v>
      </c>
      <c r="AG4645" t="s">
        <v>1972</v>
      </c>
      <c r="AK4645" t="s">
        <v>6263</v>
      </c>
      <c r="AL4645">
        <v>79</v>
      </c>
      <c r="AM4645" t="s">
        <v>1979</v>
      </c>
      <c r="AN4645" t="s">
        <v>1987</v>
      </c>
      <c r="AO4645">
        <v>0</v>
      </c>
      <c r="AQ4645">
        <v>2258633</v>
      </c>
      <c r="AR4645" t="s">
        <v>4605</v>
      </c>
      <c r="AS4645" t="s">
        <v>5883</v>
      </c>
      <c r="AT4645" t="s">
        <v>1898</v>
      </c>
    </row>
    <row r="4646" spans="1:46" x14ac:dyDescent="0.25">
      <c r="A4646" t="str">
        <f>_xlfn.XLOOKUP(I4646,UTILIZADAS[Contacto1],UTILIZADAS[Source.Name],,0)</f>
        <v>Cobros Abril Canal Fijo</v>
      </c>
      <c r="B4646" s="18">
        <f>VLOOKUP(J4646,Ref!A:C,3,0)</f>
        <v>0</v>
      </c>
      <c r="C4646" s="18">
        <f>VLOOKUP(J4646,Ref!A:D,4,0)</f>
        <v>0</v>
      </c>
      <c r="D4646" s="18" t="str">
        <f t="shared" si="216"/>
        <v>13/may</v>
      </c>
      <c r="E4646" s="18">
        <f t="shared" si="217"/>
        <v>4</v>
      </c>
      <c r="F4646" s="18">
        <v>1</v>
      </c>
      <c r="G4646" s="18">
        <f t="shared" si="218"/>
        <v>0</v>
      </c>
      <c r="H4646" s="3">
        <v>46155.443460648145</v>
      </c>
      <c r="I4646">
        <v>69465378</v>
      </c>
      <c r="J4646" t="s">
        <v>2021</v>
      </c>
      <c r="K4646" t="s">
        <v>1968</v>
      </c>
      <c r="L4646" t="s">
        <v>1969</v>
      </c>
      <c r="M4646" t="s">
        <v>1970</v>
      </c>
      <c r="O4646">
        <v>358371560000</v>
      </c>
      <c r="P4646">
        <v>16018</v>
      </c>
      <c r="Q4646">
        <v>-4</v>
      </c>
      <c r="R4646">
        <v>1</v>
      </c>
      <c r="S4646">
        <v>69465378</v>
      </c>
      <c r="U4646" t="s">
        <v>1397</v>
      </c>
      <c r="W4646" t="s">
        <v>1398</v>
      </c>
      <c r="X4646">
        <v>358371560000</v>
      </c>
      <c r="Y4646" t="s">
        <v>65</v>
      </c>
      <c r="Z4646" t="s">
        <v>66</v>
      </c>
      <c r="AF4646" t="s">
        <v>1976</v>
      </c>
      <c r="AG4646" t="s">
        <v>1972</v>
      </c>
      <c r="AL4646">
        <v>5</v>
      </c>
      <c r="AN4646" t="s">
        <v>1974</v>
      </c>
      <c r="AO4646">
        <v>0</v>
      </c>
      <c r="AQ4646">
        <v>2258634</v>
      </c>
      <c r="AR4646" t="s">
        <v>4605</v>
      </c>
      <c r="AS4646" t="s">
        <v>5883</v>
      </c>
      <c r="AT4646" t="s">
        <v>2022</v>
      </c>
    </row>
    <row r="4647" spans="1:46" x14ac:dyDescent="0.25">
      <c r="A4647" t="str">
        <f>_xlfn.XLOOKUP(I4647,UTILIZADAS[Contacto1],UTILIZADAS[Source.Name],,0)</f>
        <v>Cobros Abril Canal Fijo</v>
      </c>
      <c r="B4647" s="18">
        <f>VLOOKUP(J4647,Ref!A:C,3,0)</f>
        <v>0</v>
      </c>
      <c r="C4647" s="18">
        <f>VLOOKUP(J4647,Ref!A:D,4,0)</f>
        <v>0</v>
      </c>
      <c r="D4647" s="18" t="str">
        <f t="shared" si="216"/>
        <v>15/may</v>
      </c>
      <c r="E4647" s="18">
        <f t="shared" si="217"/>
        <v>4</v>
      </c>
      <c r="F4647" s="18">
        <v>1</v>
      </c>
      <c r="G4647" s="18">
        <f t="shared" si="218"/>
        <v>0</v>
      </c>
      <c r="H4647" s="3">
        <v>46157.487453703703</v>
      </c>
      <c r="I4647">
        <v>69465378</v>
      </c>
      <c r="J4647" t="s">
        <v>2021</v>
      </c>
      <c r="K4647" t="s">
        <v>1968</v>
      </c>
      <c r="L4647" t="s">
        <v>1969</v>
      </c>
      <c r="M4647" t="s">
        <v>1970</v>
      </c>
      <c r="O4647">
        <v>358371560000</v>
      </c>
      <c r="P4647">
        <v>16018</v>
      </c>
      <c r="Q4647">
        <v>-4</v>
      </c>
      <c r="R4647">
        <v>1</v>
      </c>
      <c r="S4647">
        <v>69465378</v>
      </c>
      <c r="U4647" t="s">
        <v>1397</v>
      </c>
      <c r="W4647" t="s">
        <v>1398</v>
      </c>
      <c r="X4647">
        <v>358371560000</v>
      </c>
      <c r="Y4647" t="s">
        <v>65</v>
      </c>
      <c r="Z4647" t="s">
        <v>66</v>
      </c>
      <c r="AF4647" t="s">
        <v>1976</v>
      </c>
      <c r="AG4647" t="s">
        <v>1972</v>
      </c>
      <c r="AL4647">
        <v>5</v>
      </c>
      <c r="AN4647" t="s">
        <v>1974</v>
      </c>
      <c r="AO4647">
        <v>0</v>
      </c>
      <c r="AQ4647">
        <v>2258634</v>
      </c>
      <c r="AR4647" t="s">
        <v>4605</v>
      </c>
      <c r="AS4647" t="s">
        <v>5883</v>
      </c>
      <c r="AT4647" t="s">
        <v>2022</v>
      </c>
    </row>
    <row r="4648" spans="1:46" x14ac:dyDescent="0.25">
      <c r="A4648" t="str">
        <f>_xlfn.XLOOKUP(I4648,UTILIZADAS[Contacto1],UTILIZADAS[Source.Name],,0)</f>
        <v>Cobros Abril Canal Fijo</v>
      </c>
      <c r="B4648" s="18">
        <f>VLOOKUP(J4648,Ref!A:C,3,0)</f>
        <v>0</v>
      </c>
      <c r="C4648" s="18">
        <f>VLOOKUP(J4648,Ref!A:D,4,0)</f>
        <v>0</v>
      </c>
      <c r="D4648" s="18" t="str">
        <f t="shared" si="216"/>
        <v>19/may</v>
      </c>
      <c r="E4648" s="18">
        <f t="shared" si="217"/>
        <v>4</v>
      </c>
      <c r="F4648" s="18">
        <v>1</v>
      </c>
      <c r="G4648" s="18">
        <f t="shared" si="218"/>
        <v>0</v>
      </c>
      <c r="H4648" s="3">
        <v>46161.496111111112</v>
      </c>
      <c r="I4648">
        <v>69465378</v>
      </c>
      <c r="J4648" t="s">
        <v>2021</v>
      </c>
      <c r="K4648" t="s">
        <v>1968</v>
      </c>
      <c r="L4648" t="s">
        <v>1969</v>
      </c>
      <c r="M4648" t="s">
        <v>1970</v>
      </c>
      <c r="O4648">
        <v>358371560000</v>
      </c>
      <c r="P4648">
        <v>16018</v>
      </c>
      <c r="Q4648">
        <v>-4</v>
      </c>
      <c r="R4648">
        <v>1</v>
      </c>
      <c r="S4648">
        <v>69465378</v>
      </c>
      <c r="U4648" t="s">
        <v>1397</v>
      </c>
      <c r="W4648" t="s">
        <v>1398</v>
      </c>
      <c r="X4648">
        <v>358371560000</v>
      </c>
      <c r="Y4648" t="s">
        <v>65</v>
      </c>
      <c r="Z4648" t="s">
        <v>66</v>
      </c>
      <c r="AF4648" t="s">
        <v>1976</v>
      </c>
      <c r="AG4648" t="s">
        <v>1972</v>
      </c>
      <c r="AL4648">
        <v>5</v>
      </c>
      <c r="AN4648" t="s">
        <v>1974</v>
      </c>
      <c r="AO4648">
        <v>0</v>
      </c>
      <c r="AQ4648">
        <v>2258634</v>
      </c>
      <c r="AR4648" t="s">
        <v>4605</v>
      </c>
      <c r="AS4648" t="s">
        <v>5883</v>
      </c>
      <c r="AT4648" t="s">
        <v>2022</v>
      </c>
    </row>
    <row r="4649" spans="1:46" x14ac:dyDescent="0.25">
      <c r="A4649" t="str">
        <f>_xlfn.XLOOKUP(I4649,UTILIZADAS[Contacto1],UTILIZADAS[Source.Name],,0)</f>
        <v>Cobros Abril Canal Fijo</v>
      </c>
      <c r="B4649" s="18">
        <f>VLOOKUP(J4649,Ref!A:C,3,0)</f>
        <v>1</v>
      </c>
      <c r="C4649" s="18">
        <f>VLOOKUP(J4649,Ref!A:D,4,0)</f>
        <v>1</v>
      </c>
      <c r="D4649" s="18" t="str">
        <f t="shared" si="216"/>
        <v>20/may</v>
      </c>
      <c r="E4649" s="18">
        <f t="shared" si="217"/>
        <v>4</v>
      </c>
      <c r="F4649" s="18">
        <v>1</v>
      </c>
      <c r="G4649" s="18">
        <f t="shared" si="218"/>
        <v>1</v>
      </c>
      <c r="H4649" s="3">
        <v>46162.668611111112</v>
      </c>
      <c r="I4649">
        <v>69465378</v>
      </c>
      <c r="J4649">
        <v>6003</v>
      </c>
      <c r="K4649" t="s">
        <v>1983</v>
      </c>
      <c r="L4649" t="s">
        <v>1897</v>
      </c>
      <c r="M4649" t="s">
        <v>1970</v>
      </c>
      <c r="O4649">
        <v>358371560000</v>
      </c>
      <c r="P4649">
        <v>16018</v>
      </c>
      <c r="Q4649">
        <v>-4</v>
      </c>
      <c r="R4649">
        <v>1</v>
      </c>
      <c r="S4649">
        <v>69465378</v>
      </c>
      <c r="U4649" t="s">
        <v>1397</v>
      </c>
      <c r="W4649" t="s">
        <v>1398</v>
      </c>
      <c r="X4649">
        <v>358371560000</v>
      </c>
      <c r="Y4649" t="s">
        <v>65</v>
      </c>
      <c r="Z4649" t="s">
        <v>66</v>
      </c>
      <c r="AF4649" t="s">
        <v>1976</v>
      </c>
      <c r="AG4649" t="s">
        <v>1972</v>
      </c>
      <c r="AL4649">
        <v>181</v>
      </c>
      <c r="AM4649" t="s">
        <v>1979</v>
      </c>
      <c r="AN4649" t="s">
        <v>1987</v>
      </c>
      <c r="AO4649">
        <v>0</v>
      </c>
      <c r="AQ4649">
        <v>2258634</v>
      </c>
      <c r="AR4649" t="s">
        <v>4605</v>
      </c>
      <c r="AS4649" t="s">
        <v>5883</v>
      </c>
      <c r="AT4649" t="s">
        <v>1892</v>
      </c>
    </row>
    <row r="4650" spans="1:46" x14ac:dyDescent="0.25">
      <c r="A4650" t="str">
        <f>_xlfn.XLOOKUP(I4650,UTILIZADAS[Contacto1],UTILIZADAS[Source.Name],,0)</f>
        <v>Cobros Mayo</v>
      </c>
      <c r="B4650" s="18">
        <f>VLOOKUP(J4650,Ref!A:C,3,0)</f>
        <v>1</v>
      </c>
      <c r="C4650" s="18">
        <f>VLOOKUP(J4650,Ref!A:D,4,0)</f>
        <v>1</v>
      </c>
      <c r="D4650" s="18" t="str">
        <f t="shared" si="216"/>
        <v>13/may</v>
      </c>
      <c r="E4650" s="18">
        <f t="shared" si="217"/>
        <v>1</v>
      </c>
      <c r="F4650" s="18">
        <v>1</v>
      </c>
      <c r="G4650" s="18">
        <f t="shared" si="218"/>
        <v>1</v>
      </c>
      <c r="H4650" s="3">
        <v>46155.444085648145</v>
      </c>
      <c r="I4650">
        <v>69470413</v>
      </c>
      <c r="J4650">
        <v>6007</v>
      </c>
      <c r="K4650" t="s">
        <v>1983</v>
      </c>
      <c r="L4650" t="s">
        <v>1897</v>
      </c>
      <c r="M4650" t="s">
        <v>1970</v>
      </c>
      <c r="O4650">
        <v>363049680000</v>
      </c>
      <c r="P4650">
        <v>16018</v>
      </c>
      <c r="Q4650">
        <v>-4</v>
      </c>
      <c r="R4650">
        <v>1</v>
      </c>
      <c r="S4650">
        <v>69470413</v>
      </c>
      <c r="U4650" t="s">
        <v>5608</v>
      </c>
      <c r="W4650" t="s">
        <v>5609</v>
      </c>
      <c r="X4650">
        <v>363049680000</v>
      </c>
      <c r="Y4650" t="s">
        <v>65</v>
      </c>
      <c r="Z4650" t="s">
        <v>66</v>
      </c>
      <c r="AF4650" t="s">
        <v>1976</v>
      </c>
      <c r="AG4650" t="s">
        <v>1972</v>
      </c>
      <c r="AL4650">
        <v>74</v>
      </c>
      <c r="AM4650" t="s">
        <v>1979</v>
      </c>
      <c r="AN4650" t="s">
        <v>1987</v>
      </c>
      <c r="AO4650">
        <v>0</v>
      </c>
      <c r="AQ4650">
        <v>2258635</v>
      </c>
      <c r="AR4650" t="s">
        <v>4605</v>
      </c>
      <c r="AS4650" t="s">
        <v>5883</v>
      </c>
      <c r="AT4650" t="s">
        <v>1898</v>
      </c>
    </row>
    <row r="4651" spans="1:46" x14ac:dyDescent="0.25">
      <c r="A4651" t="str">
        <f>_xlfn.XLOOKUP(I4651,UTILIZADAS[Contacto1],UTILIZADAS[Source.Name],,0)</f>
        <v>Cobros Abril Canal Fijo</v>
      </c>
      <c r="B4651" s="18">
        <f>VLOOKUP(J4651,Ref!A:C,3,0)</f>
        <v>0</v>
      </c>
      <c r="C4651" s="18">
        <f>VLOOKUP(J4651,Ref!A:D,4,0)</f>
        <v>0</v>
      </c>
      <c r="D4651" s="18" t="str">
        <f t="shared" si="216"/>
        <v>13/may</v>
      </c>
      <c r="E4651" s="18">
        <f t="shared" si="217"/>
        <v>4</v>
      </c>
      <c r="F4651" s="18">
        <v>1</v>
      </c>
      <c r="G4651" s="18">
        <f t="shared" si="218"/>
        <v>0</v>
      </c>
      <c r="H4651" s="3">
        <v>46155.444803240738</v>
      </c>
      <c r="I4651">
        <v>69477856</v>
      </c>
      <c r="J4651" t="s">
        <v>2023</v>
      </c>
      <c r="K4651" t="s">
        <v>1968</v>
      </c>
      <c r="L4651" t="s">
        <v>1969</v>
      </c>
      <c r="M4651" t="s">
        <v>1970</v>
      </c>
      <c r="O4651">
        <v>367006670000</v>
      </c>
      <c r="P4651">
        <v>16018</v>
      </c>
      <c r="Q4651">
        <v>-4</v>
      </c>
      <c r="R4651">
        <v>1</v>
      </c>
      <c r="S4651">
        <v>69477856</v>
      </c>
      <c r="U4651" t="s">
        <v>2144</v>
      </c>
      <c r="W4651" t="s">
        <v>169</v>
      </c>
      <c r="X4651">
        <v>367006670000</v>
      </c>
      <c r="Y4651" t="s">
        <v>65</v>
      </c>
      <c r="Z4651" t="s">
        <v>66</v>
      </c>
      <c r="AF4651" t="s">
        <v>1976</v>
      </c>
      <c r="AG4651" t="s">
        <v>1972</v>
      </c>
      <c r="AL4651">
        <v>0</v>
      </c>
      <c r="AN4651" t="s">
        <v>1974</v>
      </c>
      <c r="AO4651">
        <v>0</v>
      </c>
      <c r="AQ4651">
        <v>2258636</v>
      </c>
      <c r="AR4651" t="s">
        <v>4605</v>
      </c>
      <c r="AS4651" t="s">
        <v>5883</v>
      </c>
      <c r="AT4651" t="s">
        <v>2024</v>
      </c>
    </row>
    <row r="4652" spans="1:46" x14ac:dyDescent="0.25">
      <c r="A4652" t="str">
        <f>_xlfn.XLOOKUP(I4652,UTILIZADAS[Contacto1],UTILIZADAS[Source.Name],,0)</f>
        <v>Cobros Abril Canal Fijo</v>
      </c>
      <c r="B4652" s="18">
        <f>VLOOKUP(J4652,Ref!A:C,3,0)</f>
        <v>0</v>
      </c>
      <c r="C4652" s="18">
        <f>VLOOKUP(J4652,Ref!A:D,4,0)</f>
        <v>0</v>
      </c>
      <c r="D4652" s="18" t="str">
        <f t="shared" si="216"/>
        <v>13/may</v>
      </c>
      <c r="E4652" s="18">
        <f t="shared" si="217"/>
        <v>4</v>
      </c>
      <c r="F4652" s="18">
        <v>1</v>
      </c>
      <c r="G4652" s="18">
        <f t="shared" si="218"/>
        <v>0</v>
      </c>
      <c r="H4652" s="3">
        <v>46155.485509259262</v>
      </c>
      <c r="I4652">
        <v>69477856</v>
      </c>
      <c r="J4652" t="s">
        <v>1967</v>
      </c>
      <c r="K4652" t="s">
        <v>1968</v>
      </c>
      <c r="L4652" t="s">
        <v>1969</v>
      </c>
      <c r="M4652" t="s">
        <v>1970</v>
      </c>
      <c r="O4652">
        <v>367006670000</v>
      </c>
      <c r="P4652">
        <v>16018</v>
      </c>
      <c r="Q4652">
        <v>-4</v>
      </c>
      <c r="R4652">
        <v>1</v>
      </c>
      <c r="S4652">
        <v>69477856</v>
      </c>
      <c r="U4652" t="s">
        <v>2144</v>
      </c>
      <c r="W4652" t="s">
        <v>169</v>
      </c>
      <c r="X4652">
        <v>367006670000</v>
      </c>
      <c r="Y4652" t="s">
        <v>65</v>
      </c>
      <c r="Z4652" t="s">
        <v>66</v>
      </c>
      <c r="AF4652" t="s">
        <v>1976</v>
      </c>
      <c r="AG4652" t="s">
        <v>1972</v>
      </c>
      <c r="AL4652">
        <v>0</v>
      </c>
      <c r="AN4652" t="s">
        <v>1974</v>
      </c>
      <c r="AO4652">
        <v>0</v>
      </c>
      <c r="AQ4652">
        <v>2258636</v>
      </c>
      <c r="AR4652" t="s">
        <v>4605</v>
      </c>
      <c r="AS4652" t="s">
        <v>5883</v>
      </c>
      <c r="AT4652" t="s">
        <v>1975</v>
      </c>
    </row>
    <row r="4653" spans="1:46" x14ac:dyDescent="0.25">
      <c r="A4653" t="str">
        <f>_xlfn.XLOOKUP(I4653,UTILIZADAS[Contacto1],UTILIZADAS[Source.Name],,0)</f>
        <v>Cobros Abril Canal Fijo</v>
      </c>
      <c r="B4653" s="18">
        <f>VLOOKUP(J4653,Ref!A:C,3,0)</f>
        <v>0</v>
      </c>
      <c r="C4653" s="18">
        <f>VLOOKUP(J4653,Ref!A:D,4,0)</f>
        <v>0</v>
      </c>
      <c r="D4653" s="18" t="str">
        <f t="shared" si="216"/>
        <v>15/may</v>
      </c>
      <c r="E4653" s="18">
        <f t="shared" si="217"/>
        <v>4</v>
      </c>
      <c r="F4653" s="18">
        <v>1</v>
      </c>
      <c r="G4653" s="18">
        <f t="shared" si="218"/>
        <v>0</v>
      </c>
      <c r="H4653" s="3">
        <v>46157.488368055558</v>
      </c>
      <c r="I4653">
        <v>69477856</v>
      </c>
      <c r="J4653" t="s">
        <v>2023</v>
      </c>
      <c r="K4653" t="s">
        <v>1968</v>
      </c>
      <c r="L4653" t="s">
        <v>1969</v>
      </c>
      <c r="M4653" t="s">
        <v>1970</v>
      </c>
      <c r="O4653">
        <v>367006670000</v>
      </c>
      <c r="P4653">
        <v>16018</v>
      </c>
      <c r="Q4653">
        <v>-4</v>
      </c>
      <c r="R4653">
        <v>1</v>
      </c>
      <c r="S4653">
        <v>69477856</v>
      </c>
      <c r="U4653" t="s">
        <v>2144</v>
      </c>
      <c r="W4653" t="s">
        <v>169</v>
      </c>
      <c r="X4653">
        <v>367006670000</v>
      </c>
      <c r="Y4653" t="s">
        <v>65</v>
      </c>
      <c r="Z4653" t="s">
        <v>66</v>
      </c>
      <c r="AF4653" t="s">
        <v>1976</v>
      </c>
      <c r="AG4653" t="s">
        <v>1972</v>
      </c>
      <c r="AL4653">
        <v>0</v>
      </c>
      <c r="AN4653" t="s">
        <v>1974</v>
      </c>
      <c r="AO4653">
        <v>0</v>
      </c>
      <c r="AQ4653">
        <v>2258636</v>
      </c>
      <c r="AR4653" t="s">
        <v>4605</v>
      </c>
      <c r="AS4653" t="s">
        <v>5883</v>
      </c>
      <c r="AT4653" t="s">
        <v>2024</v>
      </c>
    </row>
    <row r="4654" spans="1:46" x14ac:dyDescent="0.25">
      <c r="A4654" t="str">
        <f>_xlfn.XLOOKUP(I4654,UTILIZADAS[Contacto1],UTILIZADAS[Source.Name],,0)</f>
        <v>Cobros Abril Canal Fijo</v>
      </c>
      <c r="B4654" s="18">
        <f>VLOOKUP(J4654,Ref!A:C,3,0)</f>
        <v>1</v>
      </c>
      <c r="C4654" s="18">
        <f>VLOOKUP(J4654,Ref!A:D,4,0)</f>
        <v>1</v>
      </c>
      <c r="D4654" s="18" t="str">
        <f t="shared" si="216"/>
        <v>15/may</v>
      </c>
      <c r="E4654" s="18">
        <f t="shared" si="217"/>
        <v>4</v>
      </c>
      <c r="F4654" s="18">
        <v>1</v>
      </c>
      <c r="G4654" s="18">
        <f t="shared" si="218"/>
        <v>1</v>
      </c>
      <c r="H4654" s="3">
        <v>46157.527361111112</v>
      </c>
      <c r="I4654">
        <v>69477856</v>
      </c>
      <c r="J4654">
        <v>6003</v>
      </c>
      <c r="K4654" t="s">
        <v>1983</v>
      </c>
      <c r="L4654" t="s">
        <v>1897</v>
      </c>
      <c r="M4654" t="s">
        <v>1970</v>
      </c>
      <c r="O4654">
        <v>367006670000</v>
      </c>
      <c r="P4654">
        <v>16018</v>
      </c>
      <c r="Q4654">
        <v>-4</v>
      </c>
      <c r="R4654">
        <v>1</v>
      </c>
      <c r="S4654">
        <v>69477856</v>
      </c>
      <c r="U4654" t="s">
        <v>2144</v>
      </c>
      <c r="W4654" t="s">
        <v>169</v>
      </c>
      <c r="X4654">
        <v>367006670000</v>
      </c>
      <c r="Y4654" t="s">
        <v>65</v>
      </c>
      <c r="Z4654" t="s">
        <v>66</v>
      </c>
      <c r="AF4654" t="s">
        <v>1976</v>
      </c>
      <c r="AG4654" t="s">
        <v>1972</v>
      </c>
      <c r="AL4654">
        <v>20</v>
      </c>
      <c r="AM4654" t="s">
        <v>1979</v>
      </c>
      <c r="AN4654" t="s">
        <v>1987</v>
      </c>
      <c r="AO4654">
        <v>0</v>
      </c>
      <c r="AQ4654">
        <v>2258636</v>
      </c>
      <c r="AR4654" t="s">
        <v>4605</v>
      </c>
      <c r="AS4654" t="s">
        <v>5883</v>
      </c>
      <c r="AT4654" t="s">
        <v>1892</v>
      </c>
    </row>
    <row r="4655" spans="1:46" x14ac:dyDescent="0.25">
      <c r="A4655" t="str">
        <f>_xlfn.XLOOKUP(I4655,UTILIZADAS[Contacto1],UTILIZADAS[Source.Name],,0)</f>
        <v>Cobros Mayo</v>
      </c>
      <c r="B4655" s="18">
        <f>VLOOKUP(J4655,Ref!A:C,3,0)</f>
        <v>0</v>
      </c>
      <c r="C4655" s="18">
        <f>VLOOKUP(J4655,Ref!A:D,4,0)</f>
        <v>0</v>
      </c>
      <c r="D4655" s="18" t="str">
        <f t="shared" si="216"/>
        <v>13/may</v>
      </c>
      <c r="E4655" s="18">
        <f t="shared" si="217"/>
        <v>1</v>
      </c>
      <c r="F4655" s="18">
        <v>1</v>
      </c>
      <c r="G4655" s="18">
        <f t="shared" si="218"/>
        <v>1</v>
      </c>
      <c r="H4655" s="3">
        <v>46155.451898148145</v>
      </c>
      <c r="I4655">
        <v>69481398</v>
      </c>
      <c r="J4655">
        <v>6004</v>
      </c>
      <c r="K4655" t="s">
        <v>1983</v>
      </c>
      <c r="L4655" t="s">
        <v>1897</v>
      </c>
      <c r="M4655" t="s">
        <v>1970</v>
      </c>
      <c r="O4655">
        <v>224005930000</v>
      </c>
      <c r="P4655">
        <v>16018</v>
      </c>
      <c r="Q4655">
        <v>-4</v>
      </c>
      <c r="R4655">
        <v>1</v>
      </c>
      <c r="S4655">
        <v>69481398</v>
      </c>
      <c r="U4655" t="s">
        <v>5610</v>
      </c>
      <c r="W4655" t="s">
        <v>5611</v>
      </c>
      <c r="X4655">
        <v>224005930000</v>
      </c>
      <c r="Y4655" t="s">
        <v>65</v>
      </c>
      <c r="Z4655" t="s">
        <v>66</v>
      </c>
      <c r="AF4655" t="s">
        <v>1976</v>
      </c>
      <c r="AG4655" t="s">
        <v>1972</v>
      </c>
      <c r="AL4655">
        <v>140</v>
      </c>
      <c r="AM4655" t="s">
        <v>1979</v>
      </c>
      <c r="AN4655" t="s">
        <v>1987</v>
      </c>
      <c r="AO4655">
        <v>0</v>
      </c>
      <c r="AQ4655">
        <v>2258637</v>
      </c>
      <c r="AR4655" t="s">
        <v>4605</v>
      </c>
      <c r="AS4655" t="s">
        <v>5883</v>
      </c>
      <c r="AT4655" t="s">
        <v>1984</v>
      </c>
    </row>
    <row r="4656" spans="1:46" x14ac:dyDescent="0.25">
      <c r="A4656" t="str">
        <f>_xlfn.XLOOKUP(I4656,UTILIZADAS[Contacto1],UTILIZADAS[Source.Name],,0)</f>
        <v>Cobros Abril Canal Fijo</v>
      </c>
      <c r="B4656" s="18">
        <f>VLOOKUP(J4656,Ref!A:C,3,0)</f>
        <v>0</v>
      </c>
      <c r="C4656" s="18">
        <f>VLOOKUP(J4656,Ref!A:D,4,0)</f>
        <v>0</v>
      </c>
      <c r="D4656" s="18" t="str">
        <f t="shared" si="216"/>
        <v>13/may</v>
      </c>
      <c r="E4656" s="18">
        <f t="shared" si="217"/>
        <v>3</v>
      </c>
      <c r="F4656" s="18">
        <v>1</v>
      </c>
      <c r="G4656" s="18">
        <f t="shared" si="218"/>
        <v>0</v>
      </c>
      <c r="H4656" s="3">
        <v>46155.451979166668</v>
      </c>
      <c r="I4656">
        <v>69489691</v>
      </c>
      <c r="J4656" t="s">
        <v>2021</v>
      </c>
      <c r="K4656" t="s">
        <v>1968</v>
      </c>
      <c r="L4656" t="s">
        <v>1969</v>
      </c>
      <c r="M4656" t="s">
        <v>1970</v>
      </c>
      <c r="O4656">
        <v>363024520000</v>
      </c>
      <c r="P4656">
        <v>16018</v>
      </c>
      <c r="Q4656">
        <v>-4</v>
      </c>
      <c r="R4656">
        <v>1</v>
      </c>
      <c r="S4656">
        <v>69489691</v>
      </c>
      <c r="U4656" t="s">
        <v>5732</v>
      </c>
      <c r="W4656" t="s">
        <v>3960</v>
      </c>
      <c r="X4656">
        <v>363024520000</v>
      </c>
      <c r="Y4656" t="s">
        <v>65</v>
      </c>
      <c r="Z4656" t="s">
        <v>66</v>
      </c>
      <c r="AF4656" t="s">
        <v>1976</v>
      </c>
      <c r="AG4656" t="s">
        <v>1972</v>
      </c>
      <c r="AL4656">
        <v>5</v>
      </c>
      <c r="AN4656" t="s">
        <v>1974</v>
      </c>
      <c r="AO4656">
        <v>0</v>
      </c>
      <c r="AQ4656">
        <v>2258638</v>
      </c>
      <c r="AR4656" t="s">
        <v>4605</v>
      </c>
      <c r="AS4656" t="s">
        <v>5883</v>
      </c>
      <c r="AT4656" t="s">
        <v>2022</v>
      </c>
    </row>
    <row r="4657" spans="1:46" x14ac:dyDescent="0.25">
      <c r="A4657" t="str">
        <f>_xlfn.XLOOKUP(I4657,UTILIZADAS[Contacto1],UTILIZADAS[Source.Name],,0)</f>
        <v>Cobros Abril Canal Fijo</v>
      </c>
      <c r="B4657" s="18">
        <f>VLOOKUP(J4657,Ref!A:C,3,0)</f>
        <v>0</v>
      </c>
      <c r="C4657" s="18">
        <f>VLOOKUP(J4657,Ref!A:D,4,0)</f>
        <v>0</v>
      </c>
      <c r="D4657" s="18" t="str">
        <f t="shared" si="216"/>
        <v>15/may</v>
      </c>
      <c r="E4657" s="18">
        <f t="shared" si="217"/>
        <v>3</v>
      </c>
      <c r="F4657" s="18">
        <v>1</v>
      </c>
      <c r="G4657" s="18">
        <f t="shared" si="218"/>
        <v>0</v>
      </c>
      <c r="H4657" s="3">
        <v>46157.492222222223</v>
      </c>
      <c r="I4657">
        <v>69489691</v>
      </c>
      <c r="J4657" t="s">
        <v>1967</v>
      </c>
      <c r="K4657" t="s">
        <v>1968</v>
      </c>
      <c r="L4657" t="s">
        <v>1969</v>
      </c>
      <c r="M4657" t="s">
        <v>1970</v>
      </c>
      <c r="O4657">
        <v>363024520000</v>
      </c>
      <c r="P4657">
        <v>16018</v>
      </c>
      <c r="Q4657">
        <v>-4</v>
      </c>
      <c r="R4657">
        <v>1</v>
      </c>
      <c r="S4657">
        <v>69489691</v>
      </c>
      <c r="U4657" t="s">
        <v>5732</v>
      </c>
      <c r="W4657" t="s">
        <v>3960</v>
      </c>
      <c r="X4657">
        <v>363024520000</v>
      </c>
      <c r="Y4657" t="s">
        <v>65</v>
      </c>
      <c r="Z4657" t="s">
        <v>66</v>
      </c>
      <c r="AF4657" t="s">
        <v>1976</v>
      </c>
      <c r="AG4657" t="s">
        <v>1972</v>
      </c>
      <c r="AL4657">
        <v>0</v>
      </c>
      <c r="AN4657" t="s">
        <v>1974</v>
      </c>
      <c r="AO4657">
        <v>0</v>
      </c>
      <c r="AQ4657">
        <v>2258638</v>
      </c>
      <c r="AR4657" t="s">
        <v>4605</v>
      </c>
      <c r="AS4657" t="s">
        <v>5883</v>
      </c>
      <c r="AT4657" t="s">
        <v>1975</v>
      </c>
    </row>
    <row r="4658" spans="1:46" x14ac:dyDescent="0.25">
      <c r="A4658" t="str">
        <f>_xlfn.XLOOKUP(I4658,UTILIZADAS[Contacto1],UTILIZADAS[Source.Name],,0)</f>
        <v>Cobros Abril Canal Fijo</v>
      </c>
      <c r="B4658" s="18">
        <f>VLOOKUP(J4658,Ref!A:C,3,0)</f>
        <v>1</v>
      </c>
      <c r="C4658" s="18">
        <f>VLOOKUP(J4658,Ref!A:D,4,0)</f>
        <v>1</v>
      </c>
      <c r="D4658" s="18" t="str">
        <f t="shared" ref="D4658:D4721" si="219">TEXT(H4658,"dd/mmm")</f>
        <v>19/may</v>
      </c>
      <c r="E4658" s="18">
        <f t="shared" ref="E4658:E4721" si="220">+COUNTIF(I:I,I4658)</f>
        <v>3</v>
      </c>
      <c r="F4658" s="18">
        <v>1</v>
      </c>
      <c r="G4658" s="18">
        <f t="shared" ref="G4658:G4721" si="221">IF(I4658=I4659,0,1)</f>
        <v>1</v>
      </c>
      <c r="H4658" s="3">
        <v>46161.49722222222</v>
      </c>
      <c r="I4658">
        <v>69489691</v>
      </c>
      <c r="J4658">
        <v>6003</v>
      </c>
      <c r="K4658" t="s">
        <v>1983</v>
      </c>
      <c r="L4658" t="s">
        <v>1897</v>
      </c>
      <c r="M4658" t="s">
        <v>1970</v>
      </c>
      <c r="O4658">
        <v>363024520000</v>
      </c>
      <c r="P4658">
        <v>16018</v>
      </c>
      <c r="Q4658">
        <v>-4</v>
      </c>
      <c r="R4658">
        <v>1</v>
      </c>
      <c r="S4658">
        <v>69489691</v>
      </c>
      <c r="U4658" t="s">
        <v>5732</v>
      </c>
      <c r="W4658" t="s">
        <v>3960</v>
      </c>
      <c r="X4658">
        <v>363024520000</v>
      </c>
      <c r="Y4658" t="s">
        <v>65</v>
      </c>
      <c r="Z4658" t="s">
        <v>66</v>
      </c>
      <c r="AF4658" t="s">
        <v>1976</v>
      </c>
      <c r="AG4658" t="s">
        <v>1972</v>
      </c>
      <c r="AL4658">
        <v>24</v>
      </c>
      <c r="AM4658" t="s">
        <v>1979</v>
      </c>
      <c r="AN4658" t="s">
        <v>1987</v>
      </c>
      <c r="AO4658">
        <v>0</v>
      </c>
      <c r="AQ4658">
        <v>2258638</v>
      </c>
      <c r="AR4658" t="s">
        <v>4605</v>
      </c>
      <c r="AS4658" t="s">
        <v>5883</v>
      </c>
      <c r="AT4658" t="s">
        <v>1892</v>
      </c>
    </row>
    <row r="4659" spans="1:46" x14ac:dyDescent="0.25">
      <c r="A4659" t="str">
        <f>_xlfn.XLOOKUP(I4659,UTILIZADAS[Contacto1],UTILIZADAS[Source.Name],,0)</f>
        <v>Cobros Abril Canal Fijo</v>
      </c>
      <c r="B4659" s="18">
        <f>VLOOKUP(J4659,Ref!A:C,3,0)</f>
        <v>0</v>
      </c>
      <c r="C4659" s="18">
        <f>VLOOKUP(J4659,Ref!A:D,4,0)</f>
        <v>0</v>
      </c>
      <c r="D4659" s="18" t="str">
        <f t="shared" si="219"/>
        <v>02/may</v>
      </c>
      <c r="E4659" s="18">
        <f t="shared" si="220"/>
        <v>10</v>
      </c>
      <c r="F4659" s="18">
        <v>1</v>
      </c>
      <c r="G4659" s="18">
        <f t="shared" si="221"/>
        <v>0</v>
      </c>
      <c r="H4659" s="3">
        <v>46144.516608796293</v>
      </c>
      <c r="I4659">
        <v>69489822</v>
      </c>
      <c r="J4659" t="s">
        <v>1967</v>
      </c>
      <c r="K4659" t="s">
        <v>1968</v>
      </c>
      <c r="L4659" t="s">
        <v>1969</v>
      </c>
      <c r="M4659" t="s">
        <v>1970</v>
      </c>
      <c r="O4659">
        <v>364008580000</v>
      </c>
      <c r="P4659">
        <v>16017</v>
      </c>
      <c r="Q4659">
        <v>-4</v>
      </c>
      <c r="R4659">
        <v>1</v>
      </c>
      <c r="S4659">
        <v>69489822</v>
      </c>
      <c r="U4659" t="s">
        <v>2145</v>
      </c>
      <c r="W4659" t="s">
        <v>136</v>
      </c>
      <c r="X4659" t="s">
        <v>66</v>
      </c>
      <c r="Y4659" t="s">
        <v>65</v>
      </c>
      <c r="Z4659">
        <v>364008580000</v>
      </c>
      <c r="AG4659" t="s">
        <v>1972</v>
      </c>
      <c r="AI4659" t="s">
        <v>3037</v>
      </c>
      <c r="AL4659">
        <v>0</v>
      </c>
      <c r="AN4659" t="s">
        <v>1974</v>
      </c>
      <c r="AO4659">
        <v>0</v>
      </c>
      <c r="AQ4659">
        <v>2252057</v>
      </c>
      <c r="AR4659" t="s">
        <v>2241</v>
      </c>
      <c r="AS4659" t="s">
        <v>4163</v>
      </c>
      <c r="AT4659" t="s">
        <v>1975</v>
      </c>
    </row>
    <row r="4660" spans="1:46" x14ac:dyDescent="0.25">
      <c r="A4660" t="str">
        <f>_xlfn.XLOOKUP(I4660,UTILIZADAS[Contacto1],UTILIZADAS[Source.Name],,0)</f>
        <v>Cobros Abril Canal Fijo</v>
      </c>
      <c r="B4660" s="18">
        <f>VLOOKUP(J4660,Ref!A:C,3,0)</f>
        <v>0</v>
      </c>
      <c r="C4660" s="18">
        <f>VLOOKUP(J4660,Ref!A:D,4,0)</f>
        <v>0</v>
      </c>
      <c r="D4660" s="18" t="str">
        <f t="shared" si="219"/>
        <v>05/may</v>
      </c>
      <c r="E4660" s="18">
        <f t="shared" si="220"/>
        <v>10</v>
      </c>
      <c r="F4660" s="18">
        <v>1</v>
      </c>
      <c r="G4660" s="18">
        <f t="shared" si="221"/>
        <v>0</v>
      </c>
      <c r="H4660" s="3">
        <v>46147.700254629628</v>
      </c>
      <c r="I4660">
        <v>69489822</v>
      </c>
      <c r="J4660" t="s">
        <v>1967</v>
      </c>
      <c r="K4660" t="s">
        <v>1968</v>
      </c>
      <c r="L4660" t="s">
        <v>1969</v>
      </c>
      <c r="M4660" t="s">
        <v>1970</v>
      </c>
      <c r="O4660">
        <v>364008580000</v>
      </c>
      <c r="P4660">
        <v>16017</v>
      </c>
      <c r="Q4660">
        <v>-4</v>
      </c>
      <c r="R4660">
        <v>1</v>
      </c>
      <c r="S4660">
        <v>69489822</v>
      </c>
      <c r="U4660" t="s">
        <v>2145</v>
      </c>
      <c r="W4660" t="s">
        <v>136</v>
      </c>
      <c r="X4660" t="s">
        <v>66</v>
      </c>
      <c r="Y4660" t="s">
        <v>65</v>
      </c>
      <c r="Z4660">
        <v>364008580000</v>
      </c>
      <c r="AG4660" t="s">
        <v>1972</v>
      </c>
      <c r="AI4660" t="s">
        <v>3037</v>
      </c>
      <c r="AL4660">
        <v>0</v>
      </c>
      <c r="AN4660" t="s">
        <v>1974</v>
      </c>
      <c r="AO4660">
        <v>0</v>
      </c>
      <c r="AQ4660">
        <v>2252057</v>
      </c>
      <c r="AR4660" t="s">
        <v>2241</v>
      </c>
      <c r="AS4660" t="s">
        <v>4163</v>
      </c>
      <c r="AT4660" t="s">
        <v>1975</v>
      </c>
    </row>
    <row r="4661" spans="1:46" x14ac:dyDescent="0.25">
      <c r="A4661" t="str">
        <f>_xlfn.XLOOKUP(I4661,UTILIZADAS[Contacto1],UTILIZADAS[Source.Name],,0)</f>
        <v>Cobros Abril Canal Fijo</v>
      </c>
      <c r="B4661" s="18">
        <f>VLOOKUP(J4661,Ref!A:C,3,0)</f>
        <v>0</v>
      </c>
      <c r="C4661" s="18">
        <f>VLOOKUP(J4661,Ref!A:D,4,0)</f>
        <v>0</v>
      </c>
      <c r="D4661" s="18" t="str">
        <f t="shared" si="219"/>
        <v>07/may</v>
      </c>
      <c r="E4661" s="18">
        <f t="shared" si="220"/>
        <v>10</v>
      </c>
      <c r="F4661" s="18">
        <v>1</v>
      </c>
      <c r="G4661" s="18">
        <f t="shared" si="221"/>
        <v>0</v>
      </c>
      <c r="H4661" s="3">
        <v>46149.589525462965</v>
      </c>
      <c r="I4661">
        <v>69489822</v>
      </c>
      <c r="J4661" t="s">
        <v>1967</v>
      </c>
      <c r="K4661" t="s">
        <v>1968</v>
      </c>
      <c r="L4661" t="s">
        <v>1969</v>
      </c>
      <c r="M4661" t="s">
        <v>1970</v>
      </c>
      <c r="O4661">
        <v>364008580000</v>
      </c>
      <c r="P4661">
        <v>16017</v>
      </c>
      <c r="Q4661">
        <v>-4</v>
      </c>
      <c r="R4661">
        <v>1</v>
      </c>
      <c r="S4661">
        <v>69489822</v>
      </c>
      <c r="U4661" t="s">
        <v>2145</v>
      </c>
      <c r="W4661" t="s">
        <v>136</v>
      </c>
      <c r="X4661" t="s">
        <v>66</v>
      </c>
      <c r="Y4661" t="s">
        <v>65</v>
      </c>
      <c r="Z4661">
        <v>364008580000</v>
      </c>
      <c r="AG4661" t="s">
        <v>1972</v>
      </c>
      <c r="AI4661" t="s">
        <v>3037</v>
      </c>
      <c r="AL4661">
        <v>0</v>
      </c>
      <c r="AN4661" t="s">
        <v>1974</v>
      </c>
      <c r="AO4661">
        <v>0</v>
      </c>
      <c r="AQ4661">
        <v>2252057</v>
      </c>
      <c r="AR4661" t="s">
        <v>2241</v>
      </c>
      <c r="AS4661" t="s">
        <v>4163</v>
      </c>
      <c r="AT4661" t="s">
        <v>1975</v>
      </c>
    </row>
    <row r="4662" spans="1:46" x14ac:dyDescent="0.25">
      <c r="A4662" t="str">
        <f>_xlfn.XLOOKUP(I4662,UTILIZADAS[Contacto1],UTILIZADAS[Source.Name],,0)</f>
        <v>Cobros Abril Canal Fijo</v>
      </c>
      <c r="B4662" s="18">
        <f>VLOOKUP(J4662,Ref!A:C,3,0)</f>
        <v>0</v>
      </c>
      <c r="C4662" s="18">
        <f>VLOOKUP(J4662,Ref!A:D,4,0)</f>
        <v>0</v>
      </c>
      <c r="D4662" s="18" t="str">
        <f t="shared" si="219"/>
        <v>08/may</v>
      </c>
      <c r="E4662" s="18">
        <f t="shared" si="220"/>
        <v>10</v>
      </c>
      <c r="F4662" s="18">
        <v>1</v>
      </c>
      <c r="G4662" s="18">
        <f t="shared" si="221"/>
        <v>0</v>
      </c>
      <c r="H4662" s="3">
        <v>46150.613668981481</v>
      </c>
      <c r="I4662">
        <v>69489822</v>
      </c>
      <c r="J4662" t="s">
        <v>1967</v>
      </c>
      <c r="K4662" t="s">
        <v>1968</v>
      </c>
      <c r="L4662" t="s">
        <v>1969</v>
      </c>
      <c r="M4662" t="s">
        <v>1970</v>
      </c>
      <c r="O4662">
        <v>364008580000</v>
      </c>
      <c r="P4662">
        <v>16017</v>
      </c>
      <c r="Q4662">
        <v>-4</v>
      </c>
      <c r="R4662">
        <v>1</v>
      </c>
      <c r="S4662">
        <v>69489822</v>
      </c>
      <c r="U4662" t="s">
        <v>2145</v>
      </c>
      <c r="W4662" t="s">
        <v>136</v>
      </c>
      <c r="X4662" t="s">
        <v>66</v>
      </c>
      <c r="Y4662" t="s">
        <v>65</v>
      </c>
      <c r="Z4662">
        <v>364008580000</v>
      </c>
      <c r="AG4662" t="s">
        <v>1972</v>
      </c>
      <c r="AI4662" t="s">
        <v>3037</v>
      </c>
      <c r="AL4662">
        <v>0</v>
      </c>
      <c r="AN4662" t="s">
        <v>1974</v>
      </c>
      <c r="AO4662">
        <v>0</v>
      </c>
      <c r="AQ4662">
        <v>2252057</v>
      </c>
      <c r="AR4662" t="s">
        <v>2241</v>
      </c>
      <c r="AS4662" t="s">
        <v>4163</v>
      </c>
      <c r="AT4662" t="s">
        <v>1975</v>
      </c>
    </row>
    <row r="4663" spans="1:46" x14ac:dyDescent="0.25">
      <c r="A4663" t="str">
        <f>_xlfn.XLOOKUP(I4663,UTILIZADAS[Contacto1],UTILIZADAS[Source.Name],,0)</f>
        <v>Cobros Abril Canal Fijo</v>
      </c>
      <c r="B4663" s="18">
        <f>VLOOKUP(J4663,Ref!A:C,3,0)</f>
        <v>0</v>
      </c>
      <c r="C4663" s="18">
        <f>VLOOKUP(J4663,Ref!A:D,4,0)</f>
        <v>0</v>
      </c>
      <c r="D4663" s="18" t="str">
        <f t="shared" si="219"/>
        <v>13/may</v>
      </c>
      <c r="E4663" s="18">
        <f t="shared" si="220"/>
        <v>10</v>
      </c>
      <c r="F4663" s="18">
        <v>1</v>
      </c>
      <c r="G4663" s="18">
        <f t="shared" si="221"/>
        <v>0</v>
      </c>
      <c r="H4663" s="3">
        <v>46155.45207175926</v>
      </c>
      <c r="I4663">
        <v>69489822</v>
      </c>
      <c r="J4663" t="s">
        <v>1967</v>
      </c>
      <c r="K4663" t="s">
        <v>1968</v>
      </c>
      <c r="L4663" t="s">
        <v>1969</v>
      </c>
      <c r="M4663" t="s">
        <v>1970</v>
      </c>
      <c r="O4663">
        <v>364008580000</v>
      </c>
      <c r="P4663">
        <v>16018</v>
      </c>
      <c r="Q4663">
        <v>-4</v>
      </c>
      <c r="R4663">
        <v>1</v>
      </c>
      <c r="S4663">
        <v>69489822</v>
      </c>
      <c r="U4663" t="s">
        <v>2145</v>
      </c>
      <c r="W4663" t="s">
        <v>136</v>
      </c>
      <c r="X4663">
        <v>364008580000</v>
      </c>
      <c r="Y4663" t="s">
        <v>65</v>
      </c>
      <c r="Z4663" t="s">
        <v>66</v>
      </c>
      <c r="AG4663" t="s">
        <v>1972</v>
      </c>
      <c r="AL4663">
        <v>0</v>
      </c>
      <c r="AN4663" t="s">
        <v>1974</v>
      </c>
      <c r="AO4663">
        <v>0</v>
      </c>
      <c r="AQ4663">
        <v>2258639</v>
      </c>
      <c r="AR4663" t="s">
        <v>4605</v>
      </c>
      <c r="AS4663" t="s">
        <v>5883</v>
      </c>
      <c r="AT4663" t="s">
        <v>1975</v>
      </c>
    </row>
    <row r="4664" spans="1:46" x14ac:dyDescent="0.25">
      <c r="A4664" t="str">
        <f>_xlfn.XLOOKUP(I4664,UTILIZADAS[Contacto1],UTILIZADAS[Source.Name],,0)</f>
        <v>Cobros Abril Canal Fijo</v>
      </c>
      <c r="B4664" s="18">
        <f>VLOOKUP(J4664,Ref!A:C,3,0)</f>
        <v>0</v>
      </c>
      <c r="C4664" s="18">
        <f>VLOOKUP(J4664,Ref!A:D,4,0)</f>
        <v>0</v>
      </c>
      <c r="D4664" s="18" t="str">
        <f t="shared" si="219"/>
        <v>15/may</v>
      </c>
      <c r="E4664" s="18">
        <f t="shared" si="220"/>
        <v>10</v>
      </c>
      <c r="F4664" s="18">
        <v>1</v>
      </c>
      <c r="G4664" s="18">
        <f t="shared" si="221"/>
        <v>0</v>
      </c>
      <c r="H4664" s="3">
        <v>46157.492222222223</v>
      </c>
      <c r="I4664">
        <v>69489822</v>
      </c>
      <c r="J4664" t="s">
        <v>1967</v>
      </c>
      <c r="K4664" t="s">
        <v>1968</v>
      </c>
      <c r="L4664" t="s">
        <v>1969</v>
      </c>
      <c r="M4664" t="s">
        <v>1970</v>
      </c>
      <c r="O4664">
        <v>364008580000</v>
      </c>
      <c r="P4664">
        <v>16018</v>
      </c>
      <c r="Q4664">
        <v>-4</v>
      </c>
      <c r="R4664">
        <v>1</v>
      </c>
      <c r="S4664">
        <v>69489822</v>
      </c>
      <c r="U4664" t="s">
        <v>2145</v>
      </c>
      <c r="W4664" t="s">
        <v>136</v>
      </c>
      <c r="X4664">
        <v>364008580000</v>
      </c>
      <c r="Y4664" t="s">
        <v>65</v>
      </c>
      <c r="Z4664" t="s">
        <v>66</v>
      </c>
      <c r="AG4664" t="s">
        <v>1972</v>
      </c>
      <c r="AL4664">
        <v>0</v>
      </c>
      <c r="AN4664" t="s">
        <v>1974</v>
      </c>
      <c r="AO4664">
        <v>0</v>
      </c>
      <c r="AQ4664">
        <v>2258639</v>
      </c>
      <c r="AR4664" t="s">
        <v>4605</v>
      </c>
      <c r="AS4664" t="s">
        <v>5883</v>
      </c>
      <c r="AT4664" t="s">
        <v>1975</v>
      </c>
    </row>
    <row r="4665" spans="1:46" x14ac:dyDescent="0.25">
      <c r="A4665" t="str">
        <f>_xlfn.XLOOKUP(I4665,UTILIZADAS[Contacto1],UTILIZADAS[Source.Name],,0)</f>
        <v>Cobros Abril Canal Fijo</v>
      </c>
      <c r="B4665" s="18">
        <f>VLOOKUP(J4665,Ref!A:C,3,0)</f>
        <v>0</v>
      </c>
      <c r="C4665" s="18">
        <f>VLOOKUP(J4665,Ref!A:D,4,0)</f>
        <v>0</v>
      </c>
      <c r="D4665" s="18" t="str">
        <f t="shared" si="219"/>
        <v>19/may</v>
      </c>
      <c r="E4665" s="18">
        <f t="shared" si="220"/>
        <v>10</v>
      </c>
      <c r="F4665" s="18">
        <v>1</v>
      </c>
      <c r="G4665" s="18">
        <f t="shared" si="221"/>
        <v>0</v>
      </c>
      <c r="H4665" s="3">
        <v>46161.49695601852</v>
      </c>
      <c r="I4665">
        <v>69489822</v>
      </c>
      <c r="J4665" t="s">
        <v>1967</v>
      </c>
      <c r="K4665" t="s">
        <v>1968</v>
      </c>
      <c r="L4665" t="s">
        <v>1969</v>
      </c>
      <c r="M4665" t="s">
        <v>1970</v>
      </c>
      <c r="O4665">
        <v>364008580000</v>
      </c>
      <c r="P4665">
        <v>16018</v>
      </c>
      <c r="Q4665">
        <v>-4</v>
      </c>
      <c r="R4665">
        <v>1</v>
      </c>
      <c r="S4665">
        <v>69489822</v>
      </c>
      <c r="U4665" t="s">
        <v>2145</v>
      </c>
      <c r="W4665" t="s">
        <v>136</v>
      </c>
      <c r="X4665">
        <v>364008580000</v>
      </c>
      <c r="Y4665" t="s">
        <v>65</v>
      </c>
      <c r="Z4665" t="s">
        <v>66</v>
      </c>
      <c r="AG4665" t="s">
        <v>1972</v>
      </c>
      <c r="AL4665">
        <v>0</v>
      </c>
      <c r="AN4665" t="s">
        <v>1974</v>
      </c>
      <c r="AO4665">
        <v>0</v>
      </c>
      <c r="AQ4665">
        <v>2258639</v>
      </c>
      <c r="AR4665" t="s">
        <v>4605</v>
      </c>
      <c r="AS4665" t="s">
        <v>5883</v>
      </c>
      <c r="AT4665" t="s">
        <v>1975</v>
      </c>
    </row>
    <row r="4666" spans="1:46" x14ac:dyDescent="0.25">
      <c r="A4666" t="str">
        <f>_xlfn.XLOOKUP(I4666,UTILIZADAS[Contacto1],UTILIZADAS[Source.Name],,0)</f>
        <v>Cobros Abril Canal Fijo</v>
      </c>
      <c r="B4666" s="18">
        <f>VLOOKUP(J4666,Ref!A:C,3,0)</f>
        <v>0</v>
      </c>
      <c r="C4666" s="18">
        <f>VLOOKUP(J4666,Ref!A:D,4,0)</f>
        <v>0</v>
      </c>
      <c r="D4666" s="18" t="str">
        <f t="shared" si="219"/>
        <v>20/may</v>
      </c>
      <c r="E4666" s="18">
        <f t="shared" si="220"/>
        <v>10</v>
      </c>
      <c r="F4666" s="18">
        <v>1</v>
      </c>
      <c r="G4666" s="18">
        <f t="shared" si="221"/>
        <v>0</v>
      </c>
      <c r="H4666" s="3">
        <v>46162.668738425928</v>
      </c>
      <c r="I4666">
        <v>69489822</v>
      </c>
      <c r="J4666" t="s">
        <v>1967</v>
      </c>
      <c r="K4666" t="s">
        <v>1968</v>
      </c>
      <c r="L4666" t="s">
        <v>1969</v>
      </c>
      <c r="M4666" t="s">
        <v>1970</v>
      </c>
      <c r="O4666">
        <v>364008580000</v>
      </c>
      <c r="P4666">
        <v>16018</v>
      </c>
      <c r="Q4666">
        <v>-4</v>
      </c>
      <c r="R4666">
        <v>1</v>
      </c>
      <c r="S4666">
        <v>69489822</v>
      </c>
      <c r="U4666" t="s">
        <v>2145</v>
      </c>
      <c r="W4666" t="s">
        <v>136</v>
      </c>
      <c r="X4666">
        <v>364008580000</v>
      </c>
      <c r="Y4666" t="s">
        <v>65</v>
      </c>
      <c r="Z4666" t="s">
        <v>66</v>
      </c>
      <c r="AG4666" t="s">
        <v>1972</v>
      </c>
      <c r="AL4666">
        <v>0</v>
      </c>
      <c r="AN4666" t="s">
        <v>1974</v>
      </c>
      <c r="AO4666">
        <v>0</v>
      </c>
      <c r="AQ4666">
        <v>2258639</v>
      </c>
      <c r="AR4666" t="s">
        <v>4605</v>
      </c>
      <c r="AS4666" t="s">
        <v>5883</v>
      </c>
      <c r="AT4666" t="s">
        <v>1975</v>
      </c>
    </row>
    <row r="4667" spans="1:46" x14ac:dyDescent="0.25">
      <c r="A4667" t="str">
        <f>_xlfn.XLOOKUP(I4667,UTILIZADAS[Contacto1],UTILIZADAS[Source.Name],,0)</f>
        <v>Cobros Abril Canal Fijo</v>
      </c>
      <c r="B4667" s="18">
        <f>VLOOKUP(J4667,Ref!A:C,3,0)</f>
        <v>0</v>
      </c>
      <c r="C4667" s="18">
        <f>VLOOKUP(J4667,Ref!A:D,4,0)</f>
        <v>0</v>
      </c>
      <c r="D4667" s="18" t="str">
        <f t="shared" si="219"/>
        <v>21/may</v>
      </c>
      <c r="E4667" s="18">
        <f t="shared" si="220"/>
        <v>10</v>
      </c>
      <c r="F4667" s="18">
        <v>1</v>
      </c>
      <c r="G4667" s="18">
        <f t="shared" si="221"/>
        <v>0</v>
      </c>
      <c r="H4667" s="3">
        <v>46163.652696759258</v>
      </c>
      <c r="I4667">
        <v>69489822</v>
      </c>
      <c r="J4667" t="s">
        <v>1967</v>
      </c>
      <c r="K4667" t="s">
        <v>1968</v>
      </c>
      <c r="L4667" t="s">
        <v>1969</v>
      </c>
      <c r="M4667" t="s">
        <v>1970</v>
      </c>
      <c r="O4667">
        <v>364008580000</v>
      </c>
      <c r="P4667">
        <v>16018</v>
      </c>
      <c r="Q4667">
        <v>-4</v>
      </c>
      <c r="R4667">
        <v>1</v>
      </c>
      <c r="S4667">
        <v>69489822</v>
      </c>
      <c r="U4667" t="s">
        <v>2145</v>
      </c>
      <c r="W4667" t="s">
        <v>136</v>
      </c>
      <c r="X4667">
        <v>364008580000</v>
      </c>
      <c r="Y4667" t="s">
        <v>65</v>
      </c>
      <c r="Z4667" t="s">
        <v>66</v>
      </c>
      <c r="AG4667" t="s">
        <v>1972</v>
      </c>
      <c r="AL4667">
        <v>0</v>
      </c>
      <c r="AN4667" t="s">
        <v>1974</v>
      </c>
      <c r="AO4667">
        <v>0</v>
      </c>
      <c r="AQ4667">
        <v>2258639</v>
      </c>
      <c r="AR4667" t="s">
        <v>4605</v>
      </c>
      <c r="AS4667" t="s">
        <v>5883</v>
      </c>
      <c r="AT4667" t="s">
        <v>1975</v>
      </c>
    </row>
    <row r="4668" spans="1:46" x14ac:dyDescent="0.25">
      <c r="A4668" t="str">
        <f>_xlfn.XLOOKUP(I4668,UTILIZADAS[Contacto1],UTILIZADAS[Source.Name],,0)</f>
        <v>Cobros Abril Canal Fijo</v>
      </c>
      <c r="B4668" s="18">
        <f>VLOOKUP(J4668,Ref!A:C,3,0)</f>
        <v>0</v>
      </c>
      <c r="C4668" s="18">
        <f>VLOOKUP(J4668,Ref!A:D,4,0)</f>
        <v>0</v>
      </c>
      <c r="D4668" s="18" t="str">
        <f t="shared" si="219"/>
        <v>22/may</v>
      </c>
      <c r="E4668" s="18">
        <f t="shared" si="220"/>
        <v>10</v>
      </c>
      <c r="F4668" s="18">
        <v>1</v>
      </c>
      <c r="G4668" s="18">
        <f t="shared" si="221"/>
        <v>1</v>
      </c>
      <c r="H4668" s="3">
        <v>46164.488275462965</v>
      </c>
      <c r="I4668">
        <v>69489822</v>
      </c>
      <c r="J4668" t="s">
        <v>2023</v>
      </c>
      <c r="K4668" t="s">
        <v>1968</v>
      </c>
      <c r="L4668" t="s">
        <v>1969</v>
      </c>
      <c r="M4668" t="s">
        <v>1970</v>
      </c>
      <c r="O4668">
        <v>364008580000</v>
      </c>
      <c r="P4668">
        <v>16018</v>
      </c>
      <c r="Q4668">
        <v>-4</v>
      </c>
      <c r="R4668">
        <v>1</v>
      </c>
      <c r="S4668">
        <v>69489822</v>
      </c>
      <c r="U4668" t="s">
        <v>2145</v>
      </c>
      <c r="W4668" t="s">
        <v>136</v>
      </c>
      <c r="X4668">
        <v>364008580000</v>
      </c>
      <c r="Y4668" t="s">
        <v>65</v>
      </c>
      <c r="Z4668" t="s">
        <v>66</v>
      </c>
      <c r="AG4668" t="s">
        <v>1972</v>
      </c>
      <c r="AL4668">
        <v>0</v>
      </c>
      <c r="AN4668" t="s">
        <v>1974</v>
      </c>
      <c r="AO4668">
        <v>0</v>
      </c>
      <c r="AQ4668">
        <v>2258639</v>
      </c>
      <c r="AR4668" t="s">
        <v>4605</v>
      </c>
      <c r="AS4668" t="s">
        <v>5883</v>
      </c>
      <c r="AT4668" t="s">
        <v>2024</v>
      </c>
    </row>
    <row r="4669" spans="1:46" x14ac:dyDescent="0.25">
      <c r="A4669" t="str">
        <f>_xlfn.XLOOKUP(I4669,UTILIZADAS[Contacto1],UTILIZADAS[Source.Name],,0)</f>
        <v>Cobros Abril Canal Fijo</v>
      </c>
      <c r="B4669" s="18">
        <f>VLOOKUP(J4669,Ref!A:C,3,0)</f>
        <v>0</v>
      </c>
      <c r="C4669" s="18">
        <f>VLOOKUP(J4669,Ref!A:D,4,0)</f>
        <v>0</v>
      </c>
      <c r="D4669" s="18" t="str">
        <f t="shared" si="219"/>
        <v>13/may</v>
      </c>
      <c r="E4669" s="18">
        <f t="shared" si="220"/>
        <v>2</v>
      </c>
      <c r="F4669" s="18">
        <v>1</v>
      </c>
      <c r="G4669" s="18">
        <f t="shared" si="221"/>
        <v>0</v>
      </c>
      <c r="H4669" s="3">
        <v>46155.452430555553</v>
      </c>
      <c r="I4669">
        <v>69490703</v>
      </c>
      <c r="J4669" t="s">
        <v>2021</v>
      </c>
      <c r="K4669" t="s">
        <v>1968</v>
      </c>
      <c r="L4669" t="s">
        <v>1969</v>
      </c>
      <c r="M4669" t="s">
        <v>1970</v>
      </c>
      <c r="O4669">
        <v>365027410000</v>
      </c>
      <c r="P4669">
        <v>16018</v>
      </c>
      <c r="Q4669">
        <v>-4</v>
      </c>
      <c r="R4669">
        <v>1</v>
      </c>
      <c r="S4669">
        <v>69490703</v>
      </c>
      <c r="U4669" t="s">
        <v>2431</v>
      </c>
      <c r="W4669" t="s">
        <v>4010</v>
      </c>
      <c r="X4669">
        <v>365027410000</v>
      </c>
      <c r="Y4669" t="s">
        <v>65</v>
      </c>
      <c r="Z4669" t="s">
        <v>66</v>
      </c>
      <c r="AF4669" t="s">
        <v>1976</v>
      </c>
      <c r="AG4669" t="s">
        <v>1972</v>
      </c>
      <c r="AL4669">
        <v>5</v>
      </c>
      <c r="AN4669" t="s">
        <v>1974</v>
      </c>
      <c r="AO4669">
        <v>0</v>
      </c>
      <c r="AQ4669">
        <v>2258640</v>
      </c>
      <c r="AR4669" t="s">
        <v>4605</v>
      </c>
      <c r="AS4669" t="s">
        <v>5883</v>
      </c>
      <c r="AT4669" t="s">
        <v>2022</v>
      </c>
    </row>
    <row r="4670" spans="1:46" x14ac:dyDescent="0.25">
      <c r="A4670" t="str">
        <f>_xlfn.XLOOKUP(I4670,UTILIZADAS[Contacto1],UTILIZADAS[Source.Name],,0)</f>
        <v>Cobros Abril Canal Fijo</v>
      </c>
      <c r="B4670" s="18">
        <f>VLOOKUP(J4670,Ref!A:C,3,0)</f>
        <v>1</v>
      </c>
      <c r="C4670" s="18">
        <f>VLOOKUP(J4670,Ref!A:D,4,0)</f>
        <v>1</v>
      </c>
      <c r="D4670" s="18" t="str">
        <f t="shared" si="219"/>
        <v>15/may</v>
      </c>
      <c r="E4670" s="18">
        <f t="shared" si="220"/>
        <v>2</v>
      </c>
      <c r="F4670" s="18">
        <v>1</v>
      </c>
      <c r="G4670" s="18">
        <f t="shared" si="221"/>
        <v>1</v>
      </c>
      <c r="H4670" s="3">
        <v>46157.492615740739</v>
      </c>
      <c r="I4670">
        <v>69490703</v>
      </c>
      <c r="J4670">
        <v>6003</v>
      </c>
      <c r="K4670" t="s">
        <v>1983</v>
      </c>
      <c r="L4670" t="s">
        <v>1897</v>
      </c>
      <c r="M4670" t="s">
        <v>1970</v>
      </c>
      <c r="O4670">
        <v>365027410000</v>
      </c>
      <c r="P4670">
        <v>16018</v>
      </c>
      <c r="Q4670">
        <v>-4</v>
      </c>
      <c r="R4670">
        <v>1</v>
      </c>
      <c r="S4670">
        <v>69490703</v>
      </c>
      <c r="U4670" t="s">
        <v>2431</v>
      </c>
      <c r="W4670" t="s">
        <v>4010</v>
      </c>
      <c r="X4670">
        <v>365027410000</v>
      </c>
      <c r="Y4670" t="s">
        <v>65</v>
      </c>
      <c r="Z4670" t="s">
        <v>66</v>
      </c>
      <c r="AF4670" t="s">
        <v>1976</v>
      </c>
      <c r="AG4670" t="s">
        <v>1972</v>
      </c>
      <c r="AL4670">
        <v>23</v>
      </c>
      <c r="AM4670" t="s">
        <v>1979</v>
      </c>
      <c r="AN4670" t="s">
        <v>1987</v>
      </c>
      <c r="AO4670">
        <v>0</v>
      </c>
      <c r="AQ4670">
        <v>2258640</v>
      </c>
      <c r="AR4670" t="s">
        <v>4605</v>
      </c>
      <c r="AS4670" t="s">
        <v>5883</v>
      </c>
      <c r="AT4670" t="s">
        <v>1892</v>
      </c>
    </row>
    <row r="4671" spans="1:46" x14ac:dyDescent="0.25">
      <c r="A4671" t="str">
        <f>_xlfn.XLOOKUP(I4671,UTILIZADAS[Contacto1],UTILIZADAS[Source.Name],,0)</f>
        <v>Cobros Abril Canal Fijo</v>
      </c>
      <c r="B4671" s="18">
        <f>VLOOKUP(J4671,Ref!A:C,3,0)</f>
        <v>0</v>
      </c>
      <c r="C4671" s="18">
        <f>VLOOKUP(J4671,Ref!A:D,4,0)</f>
        <v>0</v>
      </c>
      <c r="D4671" s="18" t="str">
        <f t="shared" si="219"/>
        <v>13/may</v>
      </c>
      <c r="E4671" s="18">
        <f t="shared" si="220"/>
        <v>2</v>
      </c>
      <c r="F4671" s="18">
        <v>1</v>
      </c>
      <c r="G4671" s="18">
        <f t="shared" si="221"/>
        <v>0</v>
      </c>
      <c r="H4671" s="3">
        <v>46155.452870370369</v>
      </c>
      <c r="I4671">
        <v>69500888</v>
      </c>
      <c r="J4671" t="s">
        <v>2021</v>
      </c>
      <c r="K4671" t="s">
        <v>1968</v>
      </c>
      <c r="L4671" t="s">
        <v>1969</v>
      </c>
      <c r="M4671" t="s">
        <v>1970</v>
      </c>
      <c r="O4671">
        <v>363007180000</v>
      </c>
      <c r="P4671">
        <v>16018</v>
      </c>
      <c r="Q4671">
        <v>-4</v>
      </c>
      <c r="R4671">
        <v>1</v>
      </c>
      <c r="S4671">
        <v>69500888</v>
      </c>
      <c r="U4671" t="s">
        <v>2146</v>
      </c>
      <c r="W4671" t="s">
        <v>152</v>
      </c>
      <c r="X4671">
        <v>363007180000</v>
      </c>
      <c r="Y4671" t="s">
        <v>65</v>
      </c>
      <c r="Z4671" t="s">
        <v>66</v>
      </c>
      <c r="AF4671" t="s">
        <v>1976</v>
      </c>
      <c r="AG4671" t="s">
        <v>1972</v>
      </c>
      <c r="AL4671">
        <v>5</v>
      </c>
      <c r="AN4671" t="s">
        <v>1974</v>
      </c>
      <c r="AO4671">
        <v>0</v>
      </c>
      <c r="AQ4671">
        <v>2258641</v>
      </c>
      <c r="AR4671" t="s">
        <v>4605</v>
      </c>
      <c r="AS4671" t="s">
        <v>5883</v>
      </c>
      <c r="AT4671" t="s">
        <v>2022</v>
      </c>
    </row>
    <row r="4672" spans="1:46" x14ac:dyDescent="0.25">
      <c r="A4672" t="str">
        <f>_xlfn.XLOOKUP(I4672,UTILIZADAS[Contacto1],UTILIZADAS[Source.Name],,0)</f>
        <v>Cobros Abril Canal Fijo</v>
      </c>
      <c r="B4672" s="18">
        <f>VLOOKUP(J4672,Ref!A:C,3,0)</f>
        <v>1</v>
      </c>
      <c r="C4672" s="18">
        <f>VLOOKUP(J4672,Ref!A:D,4,0)</f>
        <v>1</v>
      </c>
      <c r="D4672" s="18" t="str">
        <f t="shared" si="219"/>
        <v>15/may</v>
      </c>
      <c r="E4672" s="18">
        <f t="shared" si="220"/>
        <v>2</v>
      </c>
      <c r="F4672" s="18">
        <v>1</v>
      </c>
      <c r="G4672" s="18">
        <f t="shared" si="221"/>
        <v>1</v>
      </c>
      <c r="H4672" s="3">
        <v>46157.493750000001</v>
      </c>
      <c r="I4672">
        <v>69500888</v>
      </c>
      <c r="J4672">
        <v>6003</v>
      </c>
      <c r="K4672" t="s">
        <v>1983</v>
      </c>
      <c r="L4672" t="s">
        <v>1897</v>
      </c>
      <c r="M4672" t="s">
        <v>1970</v>
      </c>
      <c r="O4672">
        <v>363007180000</v>
      </c>
      <c r="P4672">
        <v>16018</v>
      </c>
      <c r="Q4672">
        <v>-4</v>
      </c>
      <c r="R4672">
        <v>1</v>
      </c>
      <c r="S4672">
        <v>69500888</v>
      </c>
      <c r="U4672" t="s">
        <v>2146</v>
      </c>
      <c r="W4672" t="s">
        <v>152</v>
      </c>
      <c r="X4672">
        <v>363007180000</v>
      </c>
      <c r="Y4672" t="s">
        <v>65</v>
      </c>
      <c r="Z4672" t="s">
        <v>66</v>
      </c>
      <c r="AF4672" t="s">
        <v>1976</v>
      </c>
      <c r="AG4672" t="s">
        <v>1972</v>
      </c>
      <c r="AL4672">
        <v>23</v>
      </c>
      <c r="AM4672" t="s">
        <v>1979</v>
      </c>
      <c r="AN4672" t="s">
        <v>1987</v>
      </c>
      <c r="AO4672">
        <v>0</v>
      </c>
      <c r="AQ4672">
        <v>2258641</v>
      </c>
      <c r="AR4672" t="s">
        <v>4605</v>
      </c>
      <c r="AS4672" t="s">
        <v>5883</v>
      </c>
      <c r="AT4672" t="s">
        <v>1892</v>
      </c>
    </row>
    <row r="4673" spans="1:46" x14ac:dyDescent="0.25">
      <c r="A4673" t="str">
        <f>_xlfn.XLOOKUP(I4673,UTILIZADAS[Contacto1],UTILIZADAS[Source.Name],,0)</f>
        <v>Cobros Abril Canal Fijo</v>
      </c>
      <c r="B4673" s="18">
        <f>VLOOKUP(J4673,Ref!A:C,3,0)</f>
        <v>0</v>
      </c>
      <c r="C4673" s="18">
        <f>VLOOKUP(J4673,Ref!A:D,4,0)</f>
        <v>0</v>
      </c>
      <c r="D4673" s="18" t="str">
        <f t="shared" si="219"/>
        <v>13/may</v>
      </c>
      <c r="E4673" s="18">
        <f t="shared" si="220"/>
        <v>6</v>
      </c>
      <c r="F4673" s="18">
        <v>1</v>
      </c>
      <c r="G4673" s="18">
        <f t="shared" si="221"/>
        <v>0</v>
      </c>
      <c r="H4673" s="3">
        <v>46155.453159722223</v>
      </c>
      <c r="I4673">
        <v>69507452</v>
      </c>
      <c r="J4673" t="s">
        <v>2021</v>
      </c>
      <c r="K4673" t="s">
        <v>1968</v>
      </c>
      <c r="L4673" t="s">
        <v>1969</v>
      </c>
      <c r="M4673" t="s">
        <v>1970</v>
      </c>
      <c r="O4673">
        <v>354375080000</v>
      </c>
      <c r="P4673">
        <v>16018</v>
      </c>
      <c r="Q4673">
        <v>-4</v>
      </c>
      <c r="R4673">
        <v>1</v>
      </c>
      <c r="S4673">
        <v>69507452</v>
      </c>
      <c r="U4673" t="s">
        <v>1287</v>
      </c>
      <c r="W4673" t="s">
        <v>1288</v>
      </c>
      <c r="X4673">
        <v>354375080000</v>
      </c>
      <c r="Y4673" t="s">
        <v>65</v>
      </c>
      <c r="Z4673" t="s">
        <v>66</v>
      </c>
      <c r="AG4673" t="s">
        <v>1972</v>
      </c>
      <c r="AL4673">
        <v>5</v>
      </c>
      <c r="AN4673" t="s">
        <v>1974</v>
      </c>
      <c r="AO4673">
        <v>0</v>
      </c>
      <c r="AQ4673">
        <v>2258642</v>
      </c>
      <c r="AR4673" t="s">
        <v>4605</v>
      </c>
      <c r="AS4673" t="s">
        <v>5883</v>
      </c>
      <c r="AT4673" t="s">
        <v>2022</v>
      </c>
    </row>
    <row r="4674" spans="1:46" x14ac:dyDescent="0.25">
      <c r="A4674" t="str">
        <f>_xlfn.XLOOKUP(I4674,UTILIZADAS[Contacto1],UTILIZADAS[Source.Name],,0)</f>
        <v>Cobros Abril Canal Fijo</v>
      </c>
      <c r="B4674" s="18">
        <f>VLOOKUP(J4674,Ref!A:C,3,0)</f>
        <v>0</v>
      </c>
      <c r="C4674" s="18">
        <f>VLOOKUP(J4674,Ref!A:D,4,0)</f>
        <v>0</v>
      </c>
      <c r="D4674" s="18" t="str">
        <f t="shared" si="219"/>
        <v>15/may</v>
      </c>
      <c r="E4674" s="18">
        <f t="shared" si="220"/>
        <v>6</v>
      </c>
      <c r="F4674" s="18">
        <v>1</v>
      </c>
      <c r="G4674" s="18">
        <f t="shared" si="221"/>
        <v>0</v>
      </c>
      <c r="H4674" s="3">
        <v>46157.493564814817</v>
      </c>
      <c r="I4674">
        <v>69507452</v>
      </c>
      <c r="J4674" t="s">
        <v>1967</v>
      </c>
      <c r="K4674" t="s">
        <v>1968</v>
      </c>
      <c r="L4674" t="s">
        <v>1969</v>
      </c>
      <c r="M4674" t="s">
        <v>1970</v>
      </c>
      <c r="O4674">
        <v>354375080000</v>
      </c>
      <c r="P4674">
        <v>16018</v>
      </c>
      <c r="Q4674">
        <v>-4</v>
      </c>
      <c r="R4674">
        <v>1</v>
      </c>
      <c r="S4674">
        <v>69507452</v>
      </c>
      <c r="U4674" t="s">
        <v>1287</v>
      </c>
      <c r="W4674" t="s">
        <v>1288</v>
      </c>
      <c r="X4674">
        <v>354375080000</v>
      </c>
      <c r="Y4674" t="s">
        <v>65</v>
      </c>
      <c r="Z4674" t="s">
        <v>66</v>
      </c>
      <c r="AG4674" t="s">
        <v>1972</v>
      </c>
      <c r="AL4674">
        <v>0</v>
      </c>
      <c r="AN4674" t="s">
        <v>1974</v>
      </c>
      <c r="AO4674">
        <v>0</v>
      </c>
      <c r="AQ4674">
        <v>2258642</v>
      </c>
      <c r="AR4674" t="s">
        <v>4605</v>
      </c>
      <c r="AS4674" t="s">
        <v>5883</v>
      </c>
      <c r="AT4674" t="s">
        <v>1975</v>
      </c>
    </row>
    <row r="4675" spans="1:46" x14ac:dyDescent="0.25">
      <c r="A4675" t="str">
        <f>_xlfn.XLOOKUP(I4675,UTILIZADAS[Contacto1],UTILIZADAS[Source.Name],,0)</f>
        <v>Cobros Abril Canal Fijo</v>
      </c>
      <c r="B4675" s="18">
        <f>VLOOKUP(J4675,Ref!A:C,3,0)</f>
        <v>0</v>
      </c>
      <c r="C4675" s="18">
        <f>VLOOKUP(J4675,Ref!A:D,4,0)</f>
        <v>0</v>
      </c>
      <c r="D4675" s="18" t="str">
        <f t="shared" si="219"/>
        <v>19/may</v>
      </c>
      <c r="E4675" s="18">
        <f t="shared" si="220"/>
        <v>6</v>
      </c>
      <c r="F4675" s="18">
        <v>1</v>
      </c>
      <c r="G4675" s="18">
        <f t="shared" si="221"/>
        <v>0</v>
      </c>
      <c r="H4675" s="3">
        <v>46161.49800925926</v>
      </c>
      <c r="I4675">
        <v>69507452</v>
      </c>
      <c r="J4675" t="s">
        <v>2023</v>
      </c>
      <c r="K4675" t="s">
        <v>1968</v>
      </c>
      <c r="L4675" t="s">
        <v>1969</v>
      </c>
      <c r="M4675" t="s">
        <v>1970</v>
      </c>
      <c r="O4675">
        <v>354375080000</v>
      </c>
      <c r="P4675">
        <v>16018</v>
      </c>
      <c r="Q4675">
        <v>-4</v>
      </c>
      <c r="R4675">
        <v>1</v>
      </c>
      <c r="S4675">
        <v>69507452</v>
      </c>
      <c r="U4675" t="s">
        <v>1287</v>
      </c>
      <c r="W4675" t="s">
        <v>1288</v>
      </c>
      <c r="X4675">
        <v>354375080000</v>
      </c>
      <c r="Y4675" t="s">
        <v>65</v>
      </c>
      <c r="Z4675" t="s">
        <v>66</v>
      </c>
      <c r="AG4675" t="s">
        <v>1972</v>
      </c>
      <c r="AL4675">
        <v>0</v>
      </c>
      <c r="AN4675" t="s">
        <v>1974</v>
      </c>
      <c r="AO4675">
        <v>0</v>
      </c>
      <c r="AQ4675">
        <v>2258642</v>
      </c>
      <c r="AR4675" t="s">
        <v>4605</v>
      </c>
      <c r="AS4675" t="s">
        <v>5883</v>
      </c>
      <c r="AT4675" t="s">
        <v>2024</v>
      </c>
    </row>
    <row r="4676" spans="1:46" x14ac:dyDescent="0.25">
      <c r="A4676" t="str">
        <f>_xlfn.XLOOKUP(I4676,UTILIZADAS[Contacto1],UTILIZADAS[Source.Name],,0)</f>
        <v>Cobros Abril Canal Fijo</v>
      </c>
      <c r="B4676" s="18">
        <f>VLOOKUP(J4676,Ref!A:C,3,0)</f>
        <v>0</v>
      </c>
      <c r="C4676" s="18">
        <f>VLOOKUP(J4676,Ref!A:D,4,0)</f>
        <v>0</v>
      </c>
      <c r="D4676" s="18" t="str">
        <f t="shared" si="219"/>
        <v>19/may</v>
      </c>
      <c r="E4676" s="18">
        <f t="shared" si="220"/>
        <v>6</v>
      </c>
      <c r="F4676" s="18">
        <v>1</v>
      </c>
      <c r="G4676" s="18">
        <f t="shared" si="221"/>
        <v>0</v>
      </c>
      <c r="H4676" s="3">
        <v>46161.526886574073</v>
      </c>
      <c r="I4676">
        <v>69507452</v>
      </c>
      <c r="J4676" t="s">
        <v>1967</v>
      </c>
      <c r="K4676" t="s">
        <v>1968</v>
      </c>
      <c r="L4676" t="s">
        <v>1969</v>
      </c>
      <c r="M4676" t="s">
        <v>1970</v>
      </c>
      <c r="O4676">
        <v>354375080000</v>
      </c>
      <c r="P4676">
        <v>16018</v>
      </c>
      <c r="Q4676">
        <v>-4</v>
      </c>
      <c r="R4676">
        <v>1</v>
      </c>
      <c r="S4676">
        <v>69507452</v>
      </c>
      <c r="U4676" t="s">
        <v>1287</v>
      </c>
      <c r="W4676" t="s">
        <v>1288</v>
      </c>
      <c r="X4676">
        <v>354375080000</v>
      </c>
      <c r="Y4676" t="s">
        <v>65</v>
      </c>
      <c r="Z4676" t="s">
        <v>66</v>
      </c>
      <c r="AG4676" t="s">
        <v>1972</v>
      </c>
      <c r="AL4676">
        <v>0</v>
      </c>
      <c r="AN4676" t="s">
        <v>1974</v>
      </c>
      <c r="AO4676">
        <v>0</v>
      </c>
      <c r="AQ4676">
        <v>2258642</v>
      </c>
      <c r="AR4676" t="s">
        <v>4605</v>
      </c>
      <c r="AS4676" t="s">
        <v>5883</v>
      </c>
      <c r="AT4676" t="s">
        <v>1975</v>
      </c>
    </row>
    <row r="4677" spans="1:46" x14ac:dyDescent="0.25">
      <c r="A4677" t="str">
        <f>_xlfn.XLOOKUP(I4677,UTILIZADAS[Contacto1],UTILIZADAS[Source.Name],,0)</f>
        <v>Cobros Abril Canal Fijo</v>
      </c>
      <c r="B4677" s="18">
        <f>VLOOKUP(J4677,Ref!A:C,3,0)</f>
        <v>0</v>
      </c>
      <c r="C4677" s="18">
        <f>VLOOKUP(J4677,Ref!A:D,4,0)</f>
        <v>0</v>
      </c>
      <c r="D4677" s="18" t="str">
        <f t="shared" si="219"/>
        <v>20/may</v>
      </c>
      <c r="E4677" s="18">
        <f t="shared" si="220"/>
        <v>6</v>
      </c>
      <c r="F4677" s="18">
        <v>1</v>
      </c>
      <c r="G4677" s="18">
        <f t="shared" si="221"/>
        <v>0</v>
      </c>
      <c r="H4677" s="3">
        <v>46162.671759259261</v>
      </c>
      <c r="I4677">
        <v>69507452</v>
      </c>
      <c r="J4677" t="s">
        <v>1967</v>
      </c>
      <c r="K4677" t="s">
        <v>1968</v>
      </c>
      <c r="L4677" t="s">
        <v>1969</v>
      </c>
      <c r="M4677" t="s">
        <v>1970</v>
      </c>
      <c r="O4677">
        <v>354375080000</v>
      </c>
      <c r="P4677">
        <v>16018</v>
      </c>
      <c r="Q4677">
        <v>-4</v>
      </c>
      <c r="R4677">
        <v>1</v>
      </c>
      <c r="S4677">
        <v>69507452</v>
      </c>
      <c r="U4677" t="s">
        <v>1287</v>
      </c>
      <c r="W4677" t="s">
        <v>1288</v>
      </c>
      <c r="X4677">
        <v>354375080000</v>
      </c>
      <c r="Y4677" t="s">
        <v>65</v>
      </c>
      <c r="Z4677" t="s">
        <v>66</v>
      </c>
      <c r="AG4677" t="s">
        <v>1972</v>
      </c>
      <c r="AL4677">
        <v>0</v>
      </c>
      <c r="AN4677" t="s">
        <v>1974</v>
      </c>
      <c r="AO4677">
        <v>0</v>
      </c>
      <c r="AQ4677">
        <v>2258642</v>
      </c>
      <c r="AR4677" t="s">
        <v>4605</v>
      </c>
      <c r="AS4677" t="s">
        <v>5883</v>
      </c>
      <c r="AT4677" t="s">
        <v>1975</v>
      </c>
    </row>
    <row r="4678" spans="1:46" x14ac:dyDescent="0.25">
      <c r="A4678" t="str">
        <f>_xlfn.XLOOKUP(I4678,UTILIZADAS[Contacto1],UTILIZADAS[Source.Name],,0)</f>
        <v>Cobros Abril Canal Fijo</v>
      </c>
      <c r="B4678" s="18">
        <f>VLOOKUP(J4678,Ref!A:C,3,0)</f>
        <v>0</v>
      </c>
      <c r="C4678" s="18">
        <f>VLOOKUP(J4678,Ref!A:D,4,0)</f>
        <v>0</v>
      </c>
      <c r="D4678" s="18" t="str">
        <f t="shared" si="219"/>
        <v>21/may</v>
      </c>
      <c r="E4678" s="18">
        <f t="shared" si="220"/>
        <v>6</v>
      </c>
      <c r="F4678" s="18">
        <v>1</v>
      </c>
      <c r="G4678" s="18">
        <f t="shared" si="221"/>
        <v>1</v>
      </c>
      <c r="H4678" s="3">
        <v>46163.65289351852</v>
      </c>
      <c r="I4678">
        <v>69507452</v>
      </c>
      <c r="J4678" t="s">
        <v>1967</v>
      </c>
      <c r="K4678" t="s">
        <v>1968</v>
      </c>
      <c r="L4678" t="s">
        <v>1969</v>
      </c>
      <c r="M4678" t="s">
        <v>1970</v>
      </c>
      <c r="O4678">
        <v>354375080000</v>
      </c>
      <c r="P4678">
        <v>16018</v>
      </c>
      <c r="Q4678">
        <v>-4</v>
      </c>
      <c r="R4678">
        <v>1</v>
      </c>
      <c r="S4678">
        <v>69507452</v>
      </c>
      <c r="U4678" t="s">
        <v>1287</v>
      </c>
      <c r="W4678" t="s">
        <v>1288</v>
      </c>
      <c r="X4678">
        <v>354375080000</v>
      </c>
      <c r="Y4678" t="s">
        <v>65</v>
      </c>
      <c r="Z4678" t="s">
        <v>66</v>
      </c>
      <c r="AG4678" t="s">
        <v>1972</v>
      </c>
      <c r="AL4678">
        <v>0</v>
      </c>
      <c r="AN4678" t="s">
        <v>1974</v>
      </c>
      <c r="AO4678">
        <v>0</v>
      </c>
      <c r="AQ4678">
        <v>2258642</v>
      </c>
      <c r="AR4678" t="s">
        <v>4605</v>
      </c>
      <c r="AS4678" t="s">
        <v>5883</v>
      </c>
      <c r="AT4678" t="s">
        <v>1975</v>
      </c>
    </row>
    <row r="4679" spans="1:46" x14ac:dyDescent="0.25">
      <c r="A4679" t="str">
        <f>_xlfn.XLOOKUP(I4679,UTILIZADAS[Contacto1],UTILIZADAS[Source.Name],,0)</f>
        <v>Cobros Mayo</v>
      </c>
      <c r="B4679" s="18">
        <f>VLOOKUP(J4679,Ref!A:C,3,0)</f>
        <v>0</v>
      </c>
      <c r="C4679" s="18">
        <f>VLOOKUP(J4679,Ref!A:D,4,0)</f>
        <v>0</v>
      </c>
      <c r="D4679" s="18" t="str">
        <f t="shared" si="219"/>
        <v>13/may</v>
      </c>
      <c r="E4679" s="18">
        <f t="shared" si="220"/>
        <v>4</v>
      </c>
      <c r="F4679" s="18">
        <v>1</v>
      </c>
      <c r="G4679" s="18">
        <f t="shared" si="221"/>
        <v>0</v>
      </c>
      <c r="H4679" s="3">
        <v>46155.453599537039</v>
      </c>
      <c r="I4679">
        <v>69523300</v>
      </c>
      <c r="J4679" t="s">
        <v>2021</v>
      </c>
      <c r="K4679" t="s">
        <v>1968</v>
      </c>
      <c r="L4679" t="s">
        <v>1969</v>
      </c>
      <c r="M4679" t="s">
        <v>1970</v>
      </c>
      <c r="O4679">
        <v>363058180000</v>
      </c>
      <c r="P4679">
        <v>16018</v>
      </c>
      <c r="Q4679">
        <v>-4</v>
      </c>
      <c r="R4679">
        <v>1</v>
      </c>
      <c r="S4679">
        <v>69523300</v>
      </c>
      <c r="U4679" t="s">
        <v>5612</v>
      </c>
      <c r="W4679" t="s">
        <v>5613</v>
      </c>
      <c r="X4679">
        <v>363058180000</v>
      </c>
      <c r="Y4679" t="s">
        <v>65</v>
      </c>
      <c r="Z4679" t="s">
        <v>66</v>
      </c>
      <c r="AF4679" t="s">
        <v>1976</v>
      </c>
      <c r="AG4679" t="s">
        <v>1972</v>
      </c>
      <c r="AL4679">
        <v>5</v>
      </c>
      <c r="AN4679" t="s">
        <v>1974</v>
      </c>
      <c r="AO4679">
        <v>0</v>
      </c>
      <c r="AQ4679">
        <v>2258643</v>
      </c>
      <c r="AR4679" t="s">
        <v>4605</v>
      </c>
      <c r="AS4679" t="s">
        <v>5883</v>
      </c>
      <c r="AT4679" t="s">
        <v>2022</v>
      </c>
    </row>
    <row r="4680" spans="1:46" x14ac:dyDescent="0.25">
      <c r="A4680" t="str">
        <f>_xlfn.XLOOKUP(I4680,UTILIZADAS[Contacto1],UTILIZADAS[Source.Name],,0)</f>
        <v>Cobros Mayo</v>
      </c>
      <c r="B4680" s="18">
        <f>VLOOKUP(J4680,Ref!A:C,3,0)</f>
        <v>0</v>
      </c>
      <c r="C4680" s="18">
        <f>VLOOKUP(J4680,Ref!A:D,4,0)</f>
        <v>0</v>
      </c>
      <c r="D4680" s="18" t="str">
        <f t="shared" si="219"/>
        <v>15/may</v>
      </c>
      <c r="E4680" s="18">
        <f t="shared" si="220"/>
        <v>4</v>
      </c>
      <c r="F4680" s="18">
        <v>1</v>
      </c>
      <c r="G4680" s="18">
        <f t="shared" si="221"/>
        <v>0</v>
      </c>
      <c r="H4680" s="3">
        <v>46157.494247685187</v>
      </c>
      <c r="I4680">
        <v>69523300</v>
      </c>
      <c r="J4680" t="s">
        <v>2021</v>
      </c>
      <c r="K4680" t="s">
        <v>1968</v>
      </c>
      <c r="L4680" t="s">
        <v>1969</v>
      </c>
      <c r="M4680" t="s">
        <v>1970</v>
      </c>
      <c r="O4680">
        <v>363058180000</v>
      </c>
      <c r="P4680">
        <v>16018</v>
      </c>
      <c r="Q4680">
        <v>-4</v>
      </c>
      <c r="R4680">
        <v>1</v>
      </c>
      <c r="S4680">
        <v>69523300</v>
      </c>
      <c r="U4680" t="s">
        <v>5612</v>
      </c>
      <c r="W4680" t="s">
        <v>5613</v>
      </c>
      <c r="X4680">
        <v>363058180000</v>
      </c>
      <c r="Y4680" t="s">
        <v>65</v>
      </c>
      <c r="Z4680" t="s">
        <v>66</v>
      </c>
      <c r="AF4680" t="s">
        <v>1976</v>
      </c>
      <c r="AG4680" t="s">
        <v>1972</v>
      </c>
      <c r="AL4680">
        <v>5</v>
      </c>
      <c r="AN4680" t="s">
        <v>1974</v>
      </c>
      <c r="AO4680">
        <v>0</v>
      </c>
      <c r="AQ4680">
        <v>2258643</v>
      </c>
      <c r="AR4680" t="s">
        <v>4605</v>
      </c>
      <c r="AS4680" t="s">
        <v>5883</v>
      </c>
      <c r="AT4680" t="s">
        <v>2022</v>
      </c>
    </row>
    <row r="4681" spans="1:46" x14ac:dyDescent="0.25">
      <c r="A4681" t="str">
        <f>_xlfn.XLOOKUP(I4681,UTILIZADAS[Contacto1],UTILIZADAS[Source.Name],,0)</f>
        <v>Cobros Mayo</v>
      </c>
      <c r="B4681" s="18">
        <f>VLOOKUP(J4681,Ref!A:C,3,0)</f>
        <v>0</v>
      </c>
      <c r="C4681" s="18">
        <f>VLOOKUP(J4681,Ref!A:D,4,0)</f>
        <v>0</v>
      </c>
      <c r="D4681" s="18" t="str">
        <f t="shared" si="219"/>
        <v>19/may</v>
      </c>
      <c r="E4681" s="18">
        <f t="shared" si="220"/>
        <v>4</v>
      </c>
      <c r="F4681" s="18">
        <v>1</v>
      </c>
      <c r="G4681" s="18">
        <f t="shared" si="221"/>
        <v>0</v>
      </c>
      <c r="H4681" s="3">
        <v>46161.499224537038</v>
      </c>
      <c r="I4681">
        <v>69523300</v>
      </c>
      <c r="J4681" t="s">
        <v>2021</v>
      </c>
      <c r="K4681" t="s">
        <v>1968</v>
      </c>
      <c r="L4681" t="s">
        <v>1969</v>
      </c>
      <c r="M4681" t="s">
        <v>1970</v>
      </c>
      <c r="O4681">
        <v>363058180000</v>
      </c>
      <c r="P4681">
        <v>16018</v>
      </c>
      <c r="Q4681">
        <v>-4</v>
      </c>
      <c r="R4681">
        <v>1</v>
      </c>
      <c r="S4681">
        <v>69523300</v>
      </c>
      <c r="U4681" t="s">
        <v>5612</v>
      </c>
      <c r="W4681" t="s">
        <v>5613</v>
      </c>
      <c r="X4681">
        <v>363058180000</v>
      </c>
      <c r="Y4681" t="s">
        <v>65</v>
      </c>
      <c r="Z4681" t="s">
        <v>66</v>
      </c>
      <c r="AF4681" t="s">
        <v>1976</v>
      </c>
      <c r="AG4681" t="s">
        <v>1972</v>
      </c>
      <c r="AL4681">
        <v>5</v>
      </c>
      <c r="AN4681" t="s">
        <v>1974</v>
      </c>
      <c r="AO4681">
        <v>0</v>
      </c>
      <c r="AQ4681">
        <v>2258643</v>
      </c>
      <c r="AR4681" t="s">
        <v>4605</v>
      </c>
      <c r="AS4681" t="s">
        <v>5883</v>
      </c>
      <c r="AT4681" t="s">
        <v>2022</v>
      </c>
    </row>
    <row r="4682" spans="1:46" x14ac:dyDescent="0.25">
      <c r="A4682" t="str">
        <f>_xlfn.XLOOKUP(I4682,UTILIZADAS[Contacto1],UTILIZADAS[Source.Name],,0)</f>
        <v>Cobros Mayo</v>
      </c>
      <c r="B4682" s="18">
        <f>VLOOKUP(J4682,Ref!A:C,3,0)</f>
        <v>0</v>
      </c>
      <c r="C4682" s="18">
        <f>VLOOKUP(J4682,Ref!A:D,4,0)</f>
        <v>0</v>
      </c>
      <c r="D4682" s="18" t="str">
        <f t="shared" si="219"/>
        <v>20/may</v>
      </c>
      <c r="E4682" s="18">
        <f t="shared" si="220"/>
        <v>4</v>
      </c>
      <c r="F4682" s="18">
        <v>1</v>
      </c>
      <c r="G4682" s="18">
        <f t="shared" si="221"/>
        <v>1</v>
      </c>
      <c r="H4682" s="3">
        <v>46162.672210648147</v>
      </c>
      <c r="I4682">
        <v>69523300</v>
      </c>
      <c r="J4682">
        <v>6004</v>
      </c>
      <c r="K4682" t="s">
        <v>1983</v>
      </c>
      <c r="L4682" t="s">
        <v>1897</v>
      </c>
      <c r="M4682" t="s">
        <v>1970</v>
      </c>
      <c r="O4682">
        <v>363058180000</v>
      </c>
      <c r="P4682">
        <v>16018</v>
      </c>
      <c r="Q4682">
        <v>-4</v>
      </c>
      <c r="R4682">
        <v>1</v>
      </c>
      <c r="S4682">
        <v>69523300</v>
      </c>
      <c r="U4682" t="s">
        <v>5612</v>
      </c>
      <c r="W4682" t="s">
        <v>5613</v>
      </c>
      <c r="X4682">
        <v>363058180000</v>
      </c>
      <c r="Y4682" t="s">
        <v>65</v>
      </c>
      <c r="Z4682" t="s">
        <v>66</v>
      </c>
      <c r="AF4682" t="s">
        <v>1976</v>
      </c>
      <c r="AG4682" t="s">
        <v>1972</v>
      </c>
      <c r="AL4682">
        <v>145</v>
      </c>
      <c r="AM4682" t="s">
        <v>1979</v>
      </c>
      <c r="AN4682" t="s">
        <v>1987</v>
      </c>
      <c r="AO4682">
        <v>0</v>
      </c>
      <c r="AQ4682">
        <v>2258643</v>
      </c>
      <c r="AR4682" t="s">
        <v>4605</v>
      </c>
      <c r="AS4682" t="s">
        <v>5883</v>
      </c>
      <c r="AT4682" t="s">
        <v>1984</v>
      </c>
    </row>
    <row r="4683" spans="1:46" x14ac:dyDescent="0.25">
      <c r="A4683" t="str">
        <f>_xlfn.XLOOKUP(I4683,UTILIZADAS[Contacto1],UTILIZADAS[Source.Name],,0)</f>
        <v>Cobros Abril Canal Fijo</v>
      </c>
      <c r="B4683" s="18">
        <f>VLOOKUP(J4683,Ref!A:C,3,0)</f>
        <v>0</v>
      </c>
      <c r="C4683" s="18">
        <f>VLOOKUP(J4683,Ref!A:D,4,0)</f>
        <v>0</v>
      </c>
      <c r="D4683" s="18" t="str">
        <f t="shared" si="219"/>
        <v>13/may</v>
      </c>
      <c r="E4683" s="18">
        <f t="shared" si="220"/>
        <v>3</v>
      </c>
      <c r="F4683" s="18">
        <v>1</v>
      </c>
      <c r="G4683" s="18">
        <f t="shared" si="221"/>
        <v>0</v>
      </c>
      <c r="H4683" s="3">
        <v>46155.454074074078</v>
      </c>
      <c r="I4683">
        <v>69538572</v>
      </c>
      <c r="J4683" t="s">
        <v>2021</v>
      </c>
      <c r="K4683" t="s">
        <v>1968</v>
      </c>
      <c r="L4683" t="s">
        <v>1969</v>
      </c>
      <c r="M4683" t="s">
        <v>1970</v>
      </c>
      <c r="O4683">
        <v>358375740000</v>
      </c>
      <c r="P4683">
        <v>16018</v>
      </c>
      <c r="Q4683">
        <v>-4</v>
      </c>
      <c r="R4683">
        <v>1</v>
      </c>
      <c r="S4683">
        <v>69538572</v>
      </c>
      <c r="U4683" t="s">
        <v>5733</v>
      </c>
      <c r="W4683" t="s">
        <v>148</v>
      </c>
      <c r="X4683">
        <v>358375740000</v>
      </c>
      <c r="Y4683" t="s">
        <v>65</v>
      </c>
      <c r="Z4683" t="s">
        <v>66</v>
      </c>
      <c r="AF4683" t="s">
        <v>1976</v>
      </c>
      <c r="AG4683" t="s">
        <v>1972</v>
      </c>
      <c r="AK4683" t="s">
        <v>5734</v>
      </c>
      <c r="AL4683">
        <v>5</v>
      </c>
      <c r="AN4683" t="s">
        <v>1974</v>
      </c>
      <c r="AO4683">
        <v>0</v>
      </c>
      <c r="AQ4683">
        <v>2258644</v>
      </c>
      <c r="AR4683" t="s">
        <v>4605</v>
      </c>
      <c r="AS4683" t="s">
        <v>5883</v>
      </c>
      <c r="AT4683" t="s">
        <v>2022</v>
      </c>
    </row>
    <row r="4684" spans="1:46" x14ac:dyDescent="0.25">
      <c r="A4684" t="str">
        <f>_xlfn.XLOOKUP(I4684,UTILIZADAS[Contacto1],UTILIZADAS[Source.Name],,0)</f>
        <v>Cobros Abril Canal Fijo</v>
      </c>
      <c r="B4684" s="18">
        <f>VLOOKUP(J4684,Ref!A:C,3,0)</f>
        <v>0</v>
      </c>
      <c r="C4684" s="18">
        <f>VLOOKUP(J4684,Ref!A:D,4,0)</f>
        <v>0</v>
      </c>
      <c r="D4684" s="18" t="str">
        <f t="shared" si="219"/>
        <v>15/may</v>
      </c>
      <c r="E4684" s="18">
        <f t="shared" si="220"/>
        <v>3</v>
      </c>
      <c r="F4684" s="18">
        <v>1</v>
      </c>
      <c r="G4684" s="18">
        <f t="shared" si="221"/>
        <v>0</v>
      </c>
      <c r="H4684" s="3">
        <v>46157.49523148148</v>
      </c>
      <c r="I4684">
        <v>69538572</v>
      </c>
      <c r="J4684" t="s">
        <v>2021</v>
      </c>
      <c r="K4684" t="s">
        <v>1968</v>
      </c>
      <c r="L4684" t="s">
        <v>1969</v>
      </c>
      <c r="M4684" t="s">
        <v>1970</v>
      </c>
      <c r="O4684">
        <v>358375740000</v>
      </c>
      <c r="P4684">
        <v>16018</v>
      </c>
      <c r="Q4684">
        <v>-4</v>
      </c>
      <c r="R4684">
        <v>1</v>
      </c>
      <c r="S4684">
        <v>69538572</v>
      </c>
      <c r="U4684" t="s">
        <v>5733</v>
      </c>
      <c r="W4684" t="s">
        <v>148</v>
      </c>
      <c r="X4684">
        <v>358375740000</v>
      </c>
      <c r="Y4684" t="s">
        <v>65</v>
      </c>
      <c r="Z4684" t="s">
        <v>66</v>
      </c>
      <c r="AF4684" t="s">
        <v>1976</v>
      </c>
      <c r="AG4684" t="s">
        <v>1972</v>
      </c>
      <c r="AK4684" t="s">
        <v>5734</v>
      </c>
      <c r="AL4684">
        <v>5</v>
      </c>
      <c r="AN4684" t="s">
        <v>1974</v>
      </c>
      <c r="AO4684">
        <v>0</v>
      </c>
      <c r="AQ4684">
        <v>2258644</v>
      </c>
      <c r="AR4684" t="s">
        <v>4605</v>
      </c>
      <c r="AS4684" t="s">
        <v>5883</v>
      </c>
      <c r="AT4684" t="s">
        <v>2022</v>
      </c>
    </row>
    <row r="4685" spans="1:46" x14ac:dyDescent="0.25">
      <c r="A4685" t="str">
        <f>_xlfn.XLOOKUP(I4685,UTILIZADAS[Contacto1],UTILIZADAS[Source.Name],,0)</f>
        <v>Cobros Abril Canal Fijo</v>
      </c>
      <c r="B4685" s="18">
        <f>VLOOKUP(J4685,Ref!A:C,3,0)</f>
        <v>0</v>
      </c>
      <c r="C4685" s="18">
        <f>VLOOKUP(J4685,Ref!A:D,4,0)</f>
        <v>0</v>
      </c>
      <c r="D4685" s="18" t="str">
        <f t="shared" si="219"/>
        <v>19/may</v>
      </c>
      <c r="E4685" s="18">
        <f t="shared" si="220"/>
        <v>3</v>
      </c>
      <c r="F4685" s="18">
        <v>1</v>
      </c>
      <c r="G4685" s="18">
        <f t="shared" si="221"/>
        <v>1</v>
      </c>
      <c r="H4685" s="3">
        <v>46161.499085648145</v>
      </c>
      <c r="I4685">
        <v>69538572</v>
      </c>
      <c r="J4685" t="s">
        <v>1986</v>
      </c>
      <c r="K4685" t="s">
        <v>1983</v>
      </c>
      <c r="L4685" t="s">
        <v>1897</v>
      </c>
      <c r="M4685" t="s">
        <v>1970</v>
      </c>
      <c r="O4685">
        <v>358375740000</v>
      </c>
      <c r="P4685">
        <v>16018</v>
      </c>
      <c r="Q4685">
        <v>-4</v>
      </c>
      <c r="R4685">
        <v>1</v>
      </c>
      <c r="S4685">
        <v>69538572</v>
      </c>
      <c r="U4685" t="s">
        <v>5733</v>
      </c>
      <c r="W4685" t="s">
        <v>148</v>
      </c>
      <c r="X4685">
        <v>358375740000</v>
      </c>
      <c r="Y4685" t="s">
        <v>65</v>
      </c>
      <c r="Z4685" t="s">
        <v>66</v>
      </c>
      <c r="AF4685" t="s">
        <v>1976</v>
      </c>
      <c r="AG4685" t="s">
        <v>1972</v>
      </c>
      <c r="AK4685" t="s">
        <v>5734</v>
      </c>
      <c r="AL4685">
        <v>221</v>
      </c>
      <c r="AM4685" t="s">
        <v>1979</v>
      </c>
      <c r="AN4685" t="s">
        <v>1987</v>
      </c>
      <c r="AO4685">
        <v>0</v>
      </c>
      <c r="AQ4685">
        <v>2258644</v>
      </c>
      <c r="AR4685" t="s">
        <v>4605</v>
      </c>
      <c r="AS4685" t="s">
        <v>5883</v>
      </c>
      <c r="AT4685" t="s">
        <v>1988</v>
      </c>
    </row>
    <row r="4686" spans="1:46" x14ac:dyDescent="0.25">
      <c r="A4686" t="str">
        <f>_xlfn.XLOOKUP(I4686,UTILIZADAS[Contacto1],UTILIZADAS[Source.Name],,0)</f>
        <v>Cobros Mayo</v>
      </c>
      <c r="B4686" s="18">
        <f>VLOOKUP(J4686,Ref!A:C,3,0)</f>
        <v>0</v>
      </c>
      <c r="C4686" s="18">
        <f>VLOOKUP(J4686,Ref!A:D,4,0)</f>
        <v>0</v>
      </c>
      <c r="D4686" s="18" t="str">
        <f t="shared" si="219"/>
        <v>08/may</v>
      </c>
      <c r="E4686" s="18">
        <f t="shared" si="220"/>
        <v>2</v>
      </c>
      <c r="F4686" s="18">
        <v>1</v>
      </c>
      <c r="G4686" s="18">
        <f t="shared" si="221"/>
        <v>0</v>
      </c>
      <c r="H4686" s="3">
        <v>46150.74726851852</v>
      </c>
      <c r="I4686">
        <v>69543059</v>
      </c>
      <c r="J4686">
        <v>6004</v>
      </c>
      <c r="K4686" t="s">
        <v>1983</v>
      </c>
      <c r="L4686" t="s">
        <v>1897</v>
      </c>
      <c r="M4686" t="s">
        <v>1970</v>
      </c>
      <c r="O4686">
        <v>366003620000</v>
      </c>
      <c r="P4686">
        <v>16016</v>
      </c>
      <c r="Q4686">
        <v>-4</v>
      </c>
      <c r="R4686">
        <v>1</v>
      </c>
      <c r="S4686">
        <v>69543059</v>
      </c>
      <c r="U4686" t="s">
        <v>6264</v>
      </c>
      <c r="W4686" t="s">
        <v>5615</v>
      </c>
      <c r="X4686">
        <v>366003620000</v>
      </c>
      <c r="Y4686" t="s">
        <v>65</v>
      </c>
      <c r="Z4686" t="s">
        <v>66</v>
      </c>
      <c r="AF4686" t="s">
        <v>1976</v>
      </c>
      <c r="AG4686" t="s">
        <v>1972</v>
      </c>
      <c r="AL4686">
        <v>79</v>
      </c>
      <c r="AM4686" t="s">
        <v>1979</v>
      </c>
      <c r="AN4686" t="s">
        <v>1977</v>
      </c>
      <c r="AO4686">
        <v>0</v>
      </c>
      <c r="AQ4686">
        <v>2198773</v>
      </c>
      <c r="AR4686" t="s">
        <v>2020</v>
      </c>
      <c r="AS4686" t="s">
        <v>2020</v>
      </c>
      <c r="AT4686" t="s">
        <v>1984</v>
      </c>
    </row>
    <row r="4687" spans="1:46" x14ac:dyDescent="0.25">
      <c r="A4687" t="str">
        <f>_xlfn.XLOOKUP(I4687,UTILIZADAS[Contacto1],UTILIZADAS[Source.Name],,0)</f>
        <v>Cobros Mayo</v>
      </c>
      <c r="B4687" s="18">
        <f>VLOOKUP(J4687,Ref!A:C,3,0)</f>
        <v>0</v>
      </c>
      <c r="C4687" s="18">
        <f>VLOOKUP(J4687,Ref!A:D,4,0)</f>
        <v>0</v>
      </c>
      <c r="D4687" s="18" t="str">
        <f t="shared" si="219"/>
        <v>13/may</v>
      </c>
      <c r="E4687" s="18">
        <f t="shared" si="220"/>
        <v>2</v>
      </c>
      <c r="F4687" s="18">
        <v>1</v>
      </c>
      <c r="G4687" s="18">
        <f t="shared" si="221"/>
        <v>1</v>
      </c>
      <c r="H4687" s="3">
        <v>46155.453958333332</v>
      </c>
      <c r="I4687">
        <v>69543059</v>
      </c>
      <c r="J4687">
        <v>6004</v>
      </c>
      <c r="K4687" t="s">
        <v>1983</v>
      </c>
      <c r="L4687" t="s">
        <v>1897</v>
      </c>
      <c r="M4687" t="s">
        <v>1970</v>
      </c>
      <c r="O4687">
        <v>366003620000</v>
      </c>
      <c r="P4687">
        <v>16018</v>
      </c>
      <c r="Q4687">
        <v>-4</v>
      </c>
      <c r="R4687">
        <v>1</v>
      </c>
      <c r="S4687">
        <v>69543059</v>
      </c>
      <c r="U4687" t="s">
        <v>6264</v>
      </c>
      <c r="W4687" t="s">
        <v>5615</v>
      </c>
      <c r="X4687">
        <v>366003620000</v>
      </c>
      <c r="Y4687" t="s">
        <v>65</v>
      </c>
      <c r="Z4687" t="s">
        <v>4619</v>
      </c>
      <c r="AF4687" t="s">
        <v>1976</v>
      </c>
      <c r="AG4687" t="s">
        <v>1972</v>
      </c>
      <c r="AL4687">
        <v>95</v>
      </c>
      <c r="AM4687" t="s">
        <v>1979</v>
      </c>
      <c r="AN4687" t="s">
        <v>1987</v>
      </c>
      <c r="AO4687">
        <v>0</v>
      </c>
      <c r="AQ4687">
        <v>2258645</v>
      </c>
      <c r="AR4687" t="s">
        <v>4605</v>
      </c>
      <c r="AS4687" t="s">
        <v>5883</v>
      </c>
      <c r="AT4687" t="s">
        <v>1984</v>
      </c>
    </row>
    <row r="4688" spans="1:46" x14ac:dyDescent="0.25">
      <c r="A4688" t="str">
        <f>_xlfn.XLOOKUP(I4688,UTILIZADAS[Contacto1],UTILIZADAS[Source.Name],,0)</f>
        <v>Cobros Mayo</v>
      </c>
      <c r="B4688" s="18">
        <f>VLOOKUP(J4688,Ref!A:C,3,0)</f>
        <v>0</v>
      </c>
      <c r="C4688" s="18">
        <f>VLOOKUP(J4688,Ref!A:D,4,0)</f>
        <v>0</v>
      </c>
      <c r="D4688" s="18" t="str">
        <f t="shared" si="219"/>
        <v>13/may</v>
      </c>
      <c r="E4688" s="18">
        <f t="shared" si="220"/>
        <v>2</v>
      </c>
      <c r="F4688" s="18">
        <v>1</v>
      </c>
      <c r="G4688" s="18">
        <f t="shared" si="221"/>
        <v>0</v>
      </c>
      <c r="H4688" s="3">
        <v>46155.454386574071</v>
      </c>
      <c r="I4688">
        <v>69547874</v>
      </c>
      <c r="J4688" t="s">
        <v>2021</v>
      </c>
      <c r="K4688" t="s">
        <v>1968</v>
      </c>
      <c r="L4688" t="s">
        <v>1969</v>
      </c>
      <c r="M4688" t="s">
        <v>1970</v>
      </c>
      <c r="O4688">
        <v>359041980000</v>
      </c>
      <c r="P4688">
        <v>16018</v>
      </c>
      <c r="Q4688">
        <v>-4</v>
      </c>
      <c r="R4688">
        <v>1</v>
      </c>
      <c r="S4688">
        <v>69547874</v>
      </c>
      <c r="U4688" t="s">
        <v>5616</v>
      </c>
      <c r="W4688" t="s">
        <v>5617</v>
      </c>
      <c r="X4688">
        <v>359041980000</v>
      </c>
      <c r="Y4688" t="s">
        <v>65</v>
      </c>
      <c r="Z4688" t="s">
        <v>66</v>
      </c>
      <c r="AF4688" t="s">
        <v>1976</v>
      </c>
      <c r="AG4688" t="s">
        <v>1972</v>
      </c>
      <c r="AL4688">
        <v>5</v>
      </c>
      <c r="AN4688" t="s">
        <v>1974</v>
      </c>
      <c r="AO4688">
        <v>0</v>
      </c>
      <c r="AQ4688">
        <v>2258646</v>
      </c>
      <c r="AR4688" t="s">
        <v>4605</v>
      </c>
      <c r="AS4688" t="s">
        <v>5883</v>
      </c>
      <c r="AT4688" t="s">
        <v>2022</v>
      </c>
    </row>
    <row r="4689" spans="1:46" x14ac:dyDescent="0.25">
      <c r="A4689" t="str">
        <f>_xlfn.XLOOKUP(I4689,UTILIZADAS[Contacto1],UTILIZADAS[Source.Name],,0)</f>
        <v>Cobros Mayo</v>
      </c>
      <c r="B4689" s="18">
        <f>VLOOKUP(J4689,Ref!A:C,3,0)</f>
        <v>1</v>
      </c>
      <c r="C4689" s="18">
        <f>VLOOKUP(J4689,Ref!A:D,4,0)</f>
        <v>0</v>
      </c>
      <c r="D4689" s="18" t="str">
        <f t="shared" si="219"/>
        <v>15/may</v>
      </c>
      <c r="E4689" s="18">
        <f t="shared" si="220"/>
        <v>2</v>
      </c>
      <c r="F4689" s="18">
        <v>1</v>
      </c>
      <c r="G4689" s="18">
        <f t="shared" si="221"/>
        <v>1</v>
      </c>
      <c r="H4689" s="3">
        <v>46157.495092592595</v>
      </c>
      <c r="I4689">
        <v>69547874</v>
      </c>
      <c r="J4689">
        <v>6000</v>
      </c>
      <c r="K4689" t="s">
        <v>1983</v>
      </c>
      <c r="L4689" t="s">
        <v>1897</v>
      </c>
      <c r="M4689" t="s">
        <v>1970</v>
      </c>
      <c r="O4689">
        <v>359041980000</v>
      </c>
      <c r="P4689">
        <v>16018</v>
      </c>
      <c r="Q4689">
        <v>-4</v>
      </c>
      <c r="R4689">
        <v>1</v>
      </c>
      <c r="S4689">
        <v>69547874</v>
      </c>
      <c r="U4689" t="s">
        <v>5616</v>
      </c>
      <c r="W4689" t="s">
        <v>5617</v>
      </c>
      <c r="X4689">
        <v>359041980000</v>
      </c>
      <c r="Y4689" t="s">
        <v>65</v>
      </c>
      <c r="Z4689" t="s">
        <v>66</v>
      </c>
      <c r="AF4689" t="s">
        <v>1976</v>
      </c>
      <c r="AG4689" t="s">
        <v>1972</v>
      </c>
      <c r="AL4689">
        <v>85</v>
      </c>
      <c r="AM4689" t="s">
        <v>1979</v>
      </c>
      <c r="AN4689" t="s">
        <v>1987</v>
      </c>
      <c r="AO4689">
        <v>0</v>
      </c>
      <c r="AQ4689">
        <v>2258646</v>
      </c>
      <c r="AR4689" t="s">
        <v>4605</v>
      </c>
      <c r="AS4689" t="s">
        <v>5883</v>
      </c>
      <c r="AT4689" t="s">
        <v>1895</v>
      </c>
    </row>
    <row r="4690" spans="1:46" x14ac:dyDescent="0.25">
      <c r="A4690" t="e">
        <f>_xlfn.XLOOKUP(I4690,UTILIZADAS[Contacto1],UTILIZADAS[Source.Name],,0)</f>
        <v>#N/A</v>
      </c>
      <c r="B4690" s="18">
        <f>VLOOKUP(J4690,Ref!A:C,3,0)</f>
        <v>1</v>
      </c>
      <c r="C4690" s="18">
        <f>VLOOKUP(J4690,Ref!A:D,4,0)</f>
        <v>1</v>
      </c>
      <c r="D4690" s="18" t="str">
        <f t="shared" si="219"/>
        <v>06/may</v>
      </c>
      <c r="E4690" s="18">
        <f t="shared" si="220"/>
        <v>4</v>
      </c>
      <c r="F4690" s="18">
        <v>1</v>
      </c>
      <c r="G4690" s="18">
        <f t="shared" si="221"/>
        <v>0</v>
      </c>
      <c r="H4690" s="3">
        <v>46148.731770833336</v>
      </c>
      <c r="I4690">
        <v>69550116</v>
      </c>
      <c r="J4690">
        <v>6007</v>
      </c>
      <c r="K4690" t="s">
        <v>1983</v>
      </c>
      <c r="L4690" t="s">
        <v>1897</v>
      </c>
      <c r="M4690" t="s">
        <v>1970</v>
      </c>
      <c r="P4690">
        <v>998</v>
      </c>
      <c r="Q4690">
        <v>0</v>
      </c>
      <c r="S4690">
        <v>69550116</v>
      </c>
      <c r="AF4690" t="s">
        <v>1976</v>
      </c>
      <c r="AG4690" t="s">
        <v>1972</v>
      </c>
      <c r="AL4690">
        <v>62</v>
      </c>
      <c r="AM4690" t="s">
        <v>1979</v>
      </c>
      <c r="AN4690" t="s">
        <v>1977</v>
      </c>
      <c r="AO4690">
        <v>0</v>
      </c>
      <c r="AQ4690">
        <v>2257562</v>
      </c>
      <c r="AR4690" t="s">
        <v>1978</v>
      </c>
      <c r="AT4690" t="s">
        <v>1898</v>
      </c>
    </row>
    <row r="4691" spans="1:46" x14ac:dyDescent="0.25">
      <c r="A4691" t="e">
        <f>_xlfn.XLOOKUP(I4691,UTILIZADAS[Contacto1],UTILIZADAS[Source.Name],,0)</f>
        <v>#N/A</v>
      </c>
      <c r="B4691" s="18">
        <f>VLOOKUP(J4691,Ref!A:C,3,0)</f>
        <v>1</v>
      </c>
      <c r="C4691" s="18">
        <f>VLOOKUP(J4691,Ref!A:D,4,0)</f>
        <v>1</v>
      </c>
      <c r="D4691" s="18" t="str">
        <f t="shared" si="219"/>
        <v>07/may</v>
      </c>
      <c r="E4691" s="18">
        <f t="shared" si="220"/>
        <v>4</v>
      </c>
      <c r="F4691" s="18">
        <v>1</v>
      </c>
      <c r="G4691" s="18">
        <f t="shared" si="221"/>
        <v>0</v>
      </c>
      <c r="H4691" s="3">
        <v>46149.679247685184</v>
      </c>
      <c r="I4691">
        <v>69550116</v>
      </c>
      <c r="J4691">
        <v>6007</v>
      </c>
      <c r="K4691" t="s">
        <v>1983</v>
      </c>
      <c r="L4691" t="s">
        <v>1897</v>
      </c>
      <c r="M4691" t="s">
        <v>1970</v>
      </c>
      <c r="P4691">
        <v>998</v>
      </c>
      <c r="Q4691">
        <v>0</v>
      </c>
      <c r="S4691">
        <v>69550116</v>
      </c>
      <c r="AF4691" t="s">
        <v>1976</v>
      </c>
      <c r="AG4691" t="s">
        <v>1972</v>
      </c>
      <c r="AL4691">
        <v>40</v>
      </c>
      <c r="AM4691" t="s">
        <v>1979</v>
      </c>
      <c r="AN4691" t="s">
        <v>1977</v>
      </c>
      <c r="AO4691">
        <v>0</v>
      </c>
      <c r="AQ4691">
        <v>2257562</v>
      </c>
      <c r="AR4691" t="s">
        <v>1978</v>
      </c>
      <c r="AT4691" t="s">
        <v>1898</v>
      </c>
    </row>
    <row r="4692" spans="1:46" x14ac:dyDescent="0.25">
      <c r="A4692" t="e">
        <f>_xlfn.XLOOKUP(I4692,UTILIZADAS[Contacto1],UTILIZADAS[Source.Name],,0)</f>
        <v>#N/A</v>
      </c>
      <c r="B4692" s="18">
        <f>VLOOKUP(J4692,Ref!A:C,3,0)</f>
        <v>1</v>
      </c>
      <c r="C4692" s="18">
        <f>VLOOKUP(J4692,Ref!A:D,4,0)</f>
        <v>1</v>
      </c>
      <c r="D4692" s="18" t="str">
        <f t="shared" si="219"/>
        <v>07/may</v>
      </c>
      <c r="E4692" s="18">
        <f t="shared" si="220"/>
        <v>4</v>
      </c>
      <c r="F4692" s="18">
        <v>1</v>
      </c>
      <c r="G4692" s="18">
        <f t="shared" si="221"/>
        <v>0</v>
      </c>
      <c r="H4692" s="3">
        <v>46149.679826388892</v>
      </c>
      <c r="I4692">
        <v>69550116</v>
      </c>
      <c r="J4692">
        <v>6007</v>
      </c>
      <c r="K4692" t="s">
        <v>1983</v>
      </c>
      <c r="L4692" t="s">
        <v>1897</v>
      </c>
      <c r="M4692" t="s">
        <v>1970</v>
      </c>
      <c r="P4692">
        <v>998</v>
      </c>
      <c r="Q4692">
        <v>0</v>
      </c>
      <c r="S4692">
        <v>69550116</v>
      </c>
      <c r="AF4692" t="s">
        <v>1976</v>
      </c>
      <c r="AG4692" t="s">
        <v>1972</v>
      </c>
      <c r="AL4692">
        <v>49</v>
      </c>
      <c r="AM4692" t="s">
        <v>1979</v>
      </c>
      <c r="AN4692" t="s">
        <v>1977</v>
      </c>
      <c r="AO4692">
        <v>0</v>
      </c>
      <c r="AQ4692">
        <v>2257562</v>
      </c>
      <c r="AR4692" t="s">
        <v>1978</v>
      </c>
      <c r="AT4692" t="s">
        <v>1898</v>
      </c>
    </row>
    <row r="4693" spans="1:46" x14ac:dyDescent="0.25">
      <c r="A4693" t="e">
        <f>_xlfn.XLOOKUP(I4693,UTILIZADAS[Contacto1],UTILIZADAS[Source.Name],,0)</f>
        <v>#N/A</v>
      </c>
      <c r="B4693" s="18">
        <f>VLOOKUP(J4693,Ref!A:C,3,0)</f>
        <v>1</v>
      </c>
      <c r="C4693" s="18">
        <f>VLOOKUP(J4693,Ref!A:D,4,0)</f>
        <v>1</v>
      </c>
      <c r="D4693" s="18" t="str">
        <f t="shared" si="219"/>
        <v>08/may</v>
      </c>
      <c r="E4693" s="18">
        <f t="shared" si="220"/>
        <v>4</v>
      </c>
      <c r="F4693" s="18">
        <v>1</v>
      </c>
      <c r="G4693" s="18">
        <f t="shared" si="221"/>
        <v>1</v>
      </c>
      <c r="H4693" s="3">
        <v>46150.59337962963</v>
      </c>
      <c r="I4693">
        <v>69550116</v>
      </c>
      <c r="J4693">
        <v>6007</v>
      </c>
      <c r="K4693" t="s">
        <v>1983</v>
      </c>
      <c r="L4693" t="s">
        <v>1897</v>
      </c>
      <c r="M4693" t="s">
        <v>1970</v>
      </c>
      <c r="P4693">
        <v>998</v>
      </c>
      <c r="Q4693">
        <v>0</v>
      </c>
      <c r="S4693">
        <v>69550116</v>
      </c>
      <c r="AF4693" t="s">
        <v>1976</v>
      </c>
      <c r="AG4693" t="s">
        <v>1972</v>
      </c>
      <c r="AL4693">
        <v>32</v>
      </c>
      <c r="AM4693" t="s">
        <v>1979</v>
      </c>
      <c r="AN4693" t="s">
        <v>1977</v>
      </c>
      <c r="AO4693">
        <v>0</v>
      </c>
      <c r="AQ4693">
        <v>2257562</v>
      </c>
      <c r="AR4693" t="s">
        <v>1978</v>
      </c>
      <c r="AT4693" t="s">
        <v>1898</v>
      </c>
    </row>
    <row r="4694" spans="1:46" x14ac:dyDescent="0.25">
      <c r="A4694" t="e">
        <f>_xlfn.XLOOKUP(I4694,UTILIZADAS[Contacto1],UTILIZADAS[Source.Name],,0)</f>
        <v>#N/A</v>
      </c>
      <c r="B4694" s="18">
        <f>VLOOKUP(J4694,Ref!A:C,3,0)</f>
        <v>0</v>
      </c>
      <c r="C4694" s="18">
        <f>VLOOKUP(J4694,Ref!A:D,4,0)</f>
        <v>0</v>
      </c>
      <c r="D4694" s="18" t="str">
        <f t="shared" si="219"/>
        <v>02/may</v>
      </c>
      <c r="E4694" s="18">
        <f t="shared" si="220"/>
        <v>1</v>
      </c>
      <c r="F4694" s="18">
        <v>1</v>
      </c>
      <c r="G4694" s="18">
        <f t="shared" si="221"/>
        <v>1</v>
      </c>
      <c r="H4694" s="3">
        <v>46144.443159722221</v>
      </c>
      <c r="I4694">
        <v>69551855</v>
      </c>
      <c r="J4694" t="s">
        <v>1990</v>
      </c>
      <c r="K4694" t="s">
        <v>1983</v>
      </c>
      <c r="L4694" t="s">
        <v>1897</v>
      </c>
      <c r="M4694" t="s">
        <v>1970</v>
      </c>
      <c r="P4694">
        <v>998</v>
      </c>
      <c r="Q4694">
        <v>0</v>
      </c>
      <c r="S4694">
        <v>69551855</v>
      </c>
      <c r="AF4694" t="s">
        <v>1976</v>
      </c>
      <c r="AG4694" t="s">
        <v>1972</v>
      </c>
      <c r="AL4694">
        <v>33</v>
      </c>
      <c r="AM4694" t="s">
        <v>1979</v>
      </c>
      <c r="AN4694" t="s">
        <v>1977</v>
      </c>
      <c r="AO4694">
        <v>0</v>
      </c>
      <c r="AQ4694">
        <v>2257427</v>
      </c>
      <c r="AR4694" t="s">
        <v>1978</v>
      </c>
      <c r="AT4694" t="s">
        <v>1991</v>
      </c>
    </row>
    <row r="4695" spans="1:46" x14ac:dyDescent="0.25">
      <c r="A4695" t="str">
        <f>_xlfn.XLOOKUP(I4695,UTILIZADAS[Contacto1],UTILIZADAS[Source.Name],,0)</f>
        <v>Cobros Abril Canal Fijo</v>
      </c>
      <c r="B4695" s="18">
        <f>VLOOKUP(J4695,Ref!A:C,3,0)</f>
        <v>0</v>
      </c>
      <c r="C4695" s="18">
        <f>VLOOKUP(J4695,Ref!A:D,4,0)</f>
        <v>0</v>
      </c>
      <c r="D4695" s="18" t="str">
        <f t="shared" si="219"/>
        <v>13/may</v>
      </c>
      <c r="E4695" s="18">
        <f t="shared" si="220"/>
        <v>5</v>
      </c>
      <c r="F4695" s="18">
        <v>1</v>
      </c>
      <c r="G4695" s="18">
        <f t="shared" si="221"/>
        <v>0</v>
      </c>
      <c r="H4695" s="3">
        <v>46155.454606481479</v>
      </c>
      <c r="I4695">
        <v>69558662</v>
      </c>
      <c r="J4695" t="s">
        <v>2021</v>
      </c>
      <c r="K4695" t="s">
        <v>1968</v>
      </c>
      <c r="L4695" t="s">
        <v>1969</v>
      </c>
      <c r="M4695" t="s">
        <v>1970</v>
      </c>
      <c r="O4695">
        <v>357285600000</v>
      </c>
      <c r="P4695">
        <v>16018</v>
      </c>
      <c r="Q4695">
        <v>-4</v>
      </c>
      <c r="R4695">
        <v>1</v>
      </c>
      <c r="S4695">
        <v>69558662</v>
      </c>
      <c r="U4695" t="s">
        <v>5735</v>
      </c>
      <c r="W4695" t="s">
        <v>1530</v>
      </c>
      <c r="X4695">
        <v>357285600000</v>
      </c>
      <c r="Y4695" t="s">
        <v>65</v>
      </c>
      <c r="Z4695" t="s">
        <v>66</v>
      </c>
      <c r="AF4695" t="s">
        <v>1976</v>
      </c>
      <c r="AG4695" t="s">
        <v>1972</v>
      </c>
      <c r="AL4695">
        <v>5</v>
      </c>
      <c r="AN4695" t="s">
        <v>1974</v>
      </c>
      <c r="AO4695">
        <v>0</v>
      </c>
      <c r="AQ4695">
        <v>2258647</v>
      </c>
      <c r="AR4695" t="s">
        <v>4605</v>
      </c>
      <c r="AS4695" t="s">
        <v>5883</v>
      </c>
      <c r="AT4695" t="s">
        <v>2022</v>
      </c>
    </row>
    <row r="4696" spans="1:46" x14ac:dyDescent="0.25">
      <c r="A4696" t="str">
        <f>_xlfn.XLOOKUP(I4696,UTILIZADAS[Contacto1],UTILIZADAS[Source.Name],,0)</f>
        <v>Cobros Abril Canal Fijo</v>
      </c>
      <c r="B4696" s="18">
        <f>VLOOKUP(J4696,Ref!A:C,3,0)</f>
        <v>0</v>
      </c>
      <c r="C4696" s="18">
        <f>VLOOKUP(J4696,Ref!A:D,4,0)</f>
        <v>0</v>
      </c>
      <c r="D4696" s="18" t="str">
        <f t="shared" si="219"/>
        <v>15/may</v>
      </c>
      <c r="E4696" s="18">
        <f t="shared" si="220"/>
        <v>5</v>
      </c>
      <c r="F4696" s="18">
        <v>1</v>
      </c>
      <c r="G4696" s="18">
        <f t="shared" si="221"/>
        <v>0</v>
      </c>
      <c r="H4696" s="3">
        <v>46157.495509259257</v>
      </c>
      <c r="I4696">
        <v>69558662</v>
      </c>
      <c r="J4696" t="s">
        <v>2021</v>
      </c>
      <c r="K4696" t="s">
        <v>1968</v>
      </c>
      <c r="L4696" t="s">
        <v>1969</v>
      </c>
      <c r="M4696" t="s">
        <v>1970</v>
      </c>
      <c r="O4696">
        <v>357285600000</v>
      </c>
      <c r="P4696">
        <v>16018</v>
      </c>
      <c r="Q4696">
        <v>-4</v>
      </c>
      <c r="R4696">
        <v>1</v>
      </c>
      <c r="S4696">
        <v>69558662</v>
      </c>
      <c r="U4696" t="s">
        <v>5735</v>
      </c>
      <c r="W4696" t="s">
        <v>1530</v>
      </c>
      <c r="X4696">
        <v>357285600000</v>
      </c>
      <c r="Y4696" t="s">
        <v>65</v>
      </c>
      <c r="Z4696" t="s">
        <v>66</v>
      </c>
      <c r="AF4696" t="s">
        <v>1976</v>
      </c>
      <c r="AG4696" t="s">
        <v>1972</v>
      </c>
      <c r="AL4696">
        <v>5</v>
      </c>
      <c r="AN4696" t="s">
        <v>1974</v>
      </c>
      <c r="AO4696">
        <v>0</v>
      </c>
      <c r="AQ4696">
        <v>2258647</v>
      </c>
      <c r="AR4696" t="s">
        <v>4605</v>
      </c>
      <c r="AS4696" t="s">
        <v>5883</v>
      </c>
      <c r="AT4696" t="s">
        <v>2022</v>
      </c>
    </row>
    <row r="4697" spans="1:46" x14ac:dyDescent="0.25">
      <c r="A4697" t="str">
        <f>_xlfn.XLOOKUP(I4697,UTILIZADAS[Contacto1],UTILIZADAS[Source.Name],,0)</f>
        <v>Cobros Abril Canal Fijo</v>
      </c>
      <c r="B4697" s="18">
        <f>VLOOKUP(J4697,Ref!A:C,3,0)</f>
        <v>0</v>
      </c>
      <c r="C4697" s="18">
        <f>VLOOKUP(J4697,Ref!A:D,4,0)</f>
        <v>0</v>
      </c>
      <c r="D4697" s="18" t="str">
        <f t="shared" si="219"/>
        <v>19/may</v>
      </c>
      <c r="E4697" s="18">
        <f t="shared" si="220"/>
        <v>5</v>
      </c>
      <c r="F4697" s="18">
        <v>1</v>
      </c>
      <c r="G4697" s="18">
        <f t="shared" si="221"/>
        <v>0</v>
      </c>
      <c r="H4697" s="3">
        <v>46161.499502314815</v>
      </c>
      <c r="I4697">
        <v>69558662</v>
      </c>
      <c r="J4697" t="s">
        <v>2021</v>
      </c>
      <c r="K4697" t="s">
        <v>1968</v>
      </c>
      <c r="L4697" t="s">
        <v>1969</v>
      </c>
      <c r="M4697" t="s">
        <v>1970</v>
      </c>
      <c r="O4697">
        <v>357285600000</v>
      </c>
      <c r="P4697">
        <v>16018</v>
      </c>
      <c r="Q4697">
        <v>-4</v>
      </c>
      <c r="R4697">
        <v>1</v>
      </c>
      <c r="S4697">
        <v>69558662</v>
      </c>
      <c r="U4697" t="s">
        <v>5735</v>
      </c>
      <c r="W4697" t="s">
        <v>1530</v>
      </c>
      <c r="X4697">
        <v>357285600000</v>
      </c>
      <c r="Y4697" t="s">
        <v>65</v>
      </c>
      <c r="Z4697" t="s">
        <v>66</v>
      </c>
      <c r="AF4697" t="s">
        <v>1976</v>
      </c>
      <c r="AG4697" t="s">
        <v>1972</v>
      </c>
      <c r="AL4697">
        <v>5</v>
      </c>
      <c r="AN4697" t="s">
        <v>1974</v>
      </c>
      <c r="AO4697">
        <v>0</v>
      </c>
      <c r="AQ4697">
        <v>2258647</v>
      </c>
      <c r="AR4697" t="s">
        <v>4605</v>
      </c>
      <c r="AS4697" t="s">
        <v>5883</v>
      </c>
      <c r="AT4697" t="s">
        <v>2022</v>
      </c>
    </row>
    <row r="4698" spans="1:46" x14ac:dyDescent="0.25">
      <c r="A4698" t="str">
        <f>_xlfn.XLOOKUP(I4698,UTILIZADAS[Contacto1],UTILIZADAS[Source.Name],,0)</f>
        <v>Cobros Abril Canal Fijo</v>
      </c>
      <c r="B4698" s="18">
        <f>VLOOKUP(J4698,Ref!A:C,3,0)</f>
        <v>0</v>
      </c>
      <c r="C4698" s="18">
        <f>VLOOKUP(J4698,Ref!A:D,4,0)</f>
        <v>0</v>
      </c>
      <c r="D4698" s="18" t="str">
        <f t="shared" si="219"/>
        <v>20/may</v>
      </c>
      <c r="E4698" s="18">
        <f t="shared" si="220"/>
        <v>5</v>
      </c>
      <c r="F4698" s="18">
        <v>1</v>
      </c>
      <c r="G4698" s="18">
        <f t="shared" si="221"/>
        <v>0</v>
      </c>
      <c r="H4698" s="3">
        <v>46162.672118055554</v>
      </c>
      <c r="I4698">
        <v>69558662</v>
      </c>
      <c r="J4698" t="s">
        <v>1967</v>
      </c>
      <c r="K4698" t="s">
        <v>1968</v>
      </c>
      <c r="L4698" t="s">
        <v>1969</v>
      </c>
      <c r="M4698" t="s">
        <v>1970</v>
      </c>
      <c r="O4698">
        <v>357285600000</v>
      </c>
      <c r="P4698">
        <v>16018</v>
      </c>
      <c r="Q4698">
        <v>-4</v>
      </c>
      <c r="R4698">
        <v>1</v>
      </c>
      <c r="S4698">
        <v>69558662</v>
      </c>
      <c r="U4698" t="s">
        <v>5735</v>
      </c>
      <c r="W4698" t="s">
        <v>1530</v>
      </c>
      <c r="X4698">
        <v>357285600000</v>
      </c>
      <c r="Y4698" t="s">
        <v>65</v>
      </c>
      <c r="Z4698" t="s">
        <v>66</v>
      </c>
      <c r="AF4698" t="s">
        <v>1976</v>
      </c>
      <c r="AG4698" t="s">
        <v>1972</v>
      </c>
      <c r="AL4698">
        <v>0</v>
      </c>
      <c r="AN4698" t="s">
        <v>1974</v>
      </c>
      <c r="AO4698">
        <v>0</v>
      </c>
      <c r="AQ4698">
        <v>2258647</v>
      </c>
      <c r="AR4698" t="s">
        <v>4605</v>
      </c>
      <c r="AS4698" t="s">
        <v>5883</v>
      </c>
      <c r="AT4698" t="s">
        <v>1975</v>
      </c>
    </row>
    <row r="4699" spans="1:46" x14ac:dyDescent="0.25">
      <c r="A4699" t="str">
        <f>_xlfn.XLOOKUP(I4699,UTILIZADAS[Contacto1],UTILIZADAS[Source.Name],,0)</f>
        <v>Cobros Abril Canal Fijo</v>
      </c>
      <c r="B4699" s="18">
        <f>VLOOKUP(J4699,Ref!A:C,3,0)</f>
        <v>1</v>
      </c>
      <c r="C4699" s="18">
        <f>VLOOKUP(J4699,Ref!A:D,4,0)</f>
        <v>1</v>
      </c>
      <c r="D4699" s="18" t="str">
        <f t="shared" si="219"/>
        <v>21/may</v>
      </c>
      <c r="E4699" s="18">
        <f t="shared" si="220"/>
        <v>5</v>
      </c>
      <c r="F4699" s="18">
        <v>1</v>
      </c>
      <c r="G4699" s="18">
        <f t="shared" si="221"/>
        <v>1</v>
      </c>
      <c r="H4699" s="3">
        <v>46163.6562037037</v>
      </c>
      <c r="I4699">
        <v>69558662</v>
      </c>
      <c r="J4699">
        <v>6003</v>
      </c>
      <c r="K4699" t="s">
        <v>1983</v>
      </c>
      <c r="L4699" t="s">
        <v>1897</v>
      </c>
      <c r="M4699" t="s">
        <v>1970</v>
      </c>
      <c r="O4699">
        <v>357285600000</v>
      </c>
      <c r="P4699">
        <v>16018</v>
      </c>
      <c r="Q4699">
        <v>-4</v>
      </c>
      <c r="R4699">
        <v>1</v>
      </c>
      <c r="S4699">
        <v>69558662</v>
      </c>
      <c r="U4699" t="s">
        <v>5735</v>
      </c>
      <c r="W4699" t="s">
        <v>1530</v>
      </c>
      <c r="X4699">
        <v>357285600000</v>
      </c>
      <c r="Y4699" t="s">
        <v>65</v>
      </c>
      <c r="Z4699" t="s">
        <v>66</v>
      </c>
      <c r="AF4699" t="s">
        <v>1976</v>
      </c>
      <c r="AG4699" t="s">
        <v>1972</v>
      </c>
      <c r="AL4699">
        <v>17</v>
      </c>
      <c r="AM4699" t="s">
        <v>1979</v>
      </c>
      <c r="AN4699" t="s">
        <v>1987</v>
      </c>
      <c r="AO4699">
        <v>0</v>
      </c>
      <c r="AQ4699">
        <v>2258647</v>
      </c>
      <c r="AR4699" t="s">
        <v>4605</v>
      </c>
      <c r="AS4699" t="s">
        <v>5883</v>
      </c>
      <c r="AT4699" t="s">
        <v>1892</v>
      </c>
    </row>
    <row r="4700" spans="1:46" x14ac:dyDescent="0.25">
      <c r="A4700" t="str">
        <f>_xlfn.XLOOKUP(I4700,UTILIZADAS[Contacto1],UTILIZADAS[Source.Name],,0)</f>
        <v>Cobros Mayo</v>
      </c>
      <c r="B4700" s="18">
        <f>VLOOKUP(J4700,Ref!A:C,3,0)</f>
        <v>0</v>
      </c>
      <c r="C4700" s="18">
        <f>VLOOKUP(J4700,Ref!A:D,4,0)</f>
        <v>0</v>
      </c>
      <c r="D4700" s="18" t="str">
        <f t="shared" si="219"/>
        <v>13/may</v>
      </c>
      <c r="E4700" s="18">
        <f t="shared" si="220"/>
        <v>5</v>
      </c>
      <c r="F4700" s="18">
        <v>1</v>
      </c>
      <c r="G4700" s="18">
        <f t="shared" si="221"/>
        <v>0</v>
      </c>
      <c r="H4700" s="3">
        <v>46155.455034722225</v>
      </c>
      <c r="I4700">
        <v>69563282</v>
      </c>
      <c r="J4700" t="s">
        <v>2021</v>
      </c>
      <c r="K4700" t="s">
        <v>1968</v>
      </c>
      <c r="L4700" t="s">
        <v>1969</v>
      </c>
      <c r="M4700" t="s">
        <v>1970</v>
      </c>
      <c r="O4700">
        <v>363033580000</v>
      </c>
      <c r="P4700">
        <v>16018</v>
      </c>
      <c r="Q4700">
        <v>-4</v>
      </c>
      <c r="R4700">
        <v>1</v>
      </c>
      <c r="S4700">
        <v>69563282</v>
      </c>
      <c r="U4700" t="s">
        <v>2484</v>
      </c>
      <c r="W4700" t="s">
        <v>4077</v>
      </c>
      <c r="X4700">
        <v>363033580000</v>
      </c>
      <c r="Y4700" t="s">
        <v>65</v>
      </c>
      <c r="Z4700" t="s">
        <v>66</v>
      </c>
      <c r="AG4700" t="s">
        <v>1972</v>
      </c>
      <c r="AL4700">
        <v>5</v>
      </c>
      <c r="AN4700" t="s">
        <v>1974</v>
      </c>
      <c r="AO4700">
        <v>0</v>
      </c>
      <c r="AQ4700">
        <v>2258648</v>
      </c>
      <c r="AR4700" t="s">
        <v>4605</v>
      </c>
      <c r="AS4700" t="s">
        <v>5883</v>
      </c>
      <c r="AT4700" t="s">
        <v>2022</v>
      </c>
    </row>
    <row r="4701" spans="1:46" x14ac:dyDescent="0.25">
      <c r="A4701" t="str">
        <f>_xlfn.XLOOKUP(I4701,UTILIZADAS[Contacto1],UTILIZADAS[Source.Name],,0)</f>
        <v>Cobros Mayo</v>
      </c>
      <c r="B4701" s="18">
        <f>VLOOKUP(J4701,Ref!A:C,3,0)</f>
        <v>0</v>
      </c>
      <c r="C4701" s="18">
        <f>VLOOKUP(J4701,Ref!A:D,4,0)</f>
        <v>0</v>
      </c>
      <c r="D4701" s="18" t="str">
        <f t="shared" si="219"/>
        <v>15/may</v>
      </c>
      <c r="E4701" s="18">
        <f t="shared" si="220"/>
        <v>5</v>
      </c>
      <c r="F4701" s="18">
        <v>1</v>
      </c>
      <c r="G4701" s="18">
        <f t="shared" si="221"/>
        <v>0</v>
      </c>
      <c r="H4701" s="3">
        <v>46157.495925925927</v>
      </c>
      <c r="I4701">
        <v>69563282</v>
      </c>
      <c r="J4701" t="s">
        <v>2021</v>
      </c>
      <c r="K4701" t="s">
        <v>1968</v>
      </c>
      <c r="L4701" t="s">
        <v>1969</v>
      </c>
      <c r="M4701" t="s">
        <v>1970</v>
      </c>
      <c r="O4701">
        <v>363033580000</v>
      </c>
      <c r="P4701">
        <v>16018</v>
      </c>
      <c r="Q4701">
        <v>-4</v>
      </c>
      <c r="R4701">
        <v>1</v>
      </c>
      <c r="S4701">
        <v>69563282</v>
      </c>
      <c r="U4701" t="s">
        <v>2484</v>
      </c>
      <c r="W4701" t="s">
        <v>4077</v>
      </c>
      <c r="X4701">
        <v>363033580000</v>
      </c>
      <c r="Y4701" t="s">
        <v>65</v>
      </c>
      <c r="Z4701" t="s">
        <v>66</v>
      </c>
      <c r="AG4701" t="s">
        <v>1972</v>
      </c>
      <c r="AL4701">
        <v>5</v>
      </c>
      <c r="AN4701" t="s">
        <v>1974</v>
      </c>
      <c r="AO4701">
        <v>0</v>
      </c>
      <c r="AQ4701">
        <v>2258648</v>
      </c>
      <c r="AR4701" t="s">
        <v>4605</v>
      </c>
      <c r="AS4701" t="s">
        <v>5883</v>
      </c>
      <c r="AT4701" t="s">
        <v>2022</v>
      </c>
    </row>
    <row r="4702" spans="1:46" x14ac:dyDescent="0.25">
      <c r="A4702" t="str">
        <f>_xlfn.XLOOKUP(I4702,UTILIZADAS[Contacto1],UTILIZADAS[Source.Name],,0)</f>
        <v>Cobros Mayo</v>
      </c>
      <c r="B4702" s="18">
        <f>VLOOKUP(J4702,Ref!A:C,3,0)</f>
        <v>0</v>
      </c>
      <c r="C4702" s="18">
        <f>VLOOKUP(J4702,Ref!A:D,4,0)</f>
        <v>0</v>
      </c>
      <c r="D4702" s="18" t="str">
        <f t="shared" si="219"/>
        <v>19/may</v>
      </c>
      <c r="E4702" s="18">
        <f t="shared" si="220"/>
        <v>5</v>
      </c>
      <c r="F4702" s="18">
        <v>1</v>
      </c>
      <c r="G4702" s="18">
        <f t="shared" si="221"/>
        <v>0</v>
      </c>
      <c r="H4702" s="3">
        <v>46161.499942129631</v>
      </c>
      <c r="I4702">
        <v>69563282</v>
      </c>
      <c r="J4702" t="s">
        <v>2021</v>
      </c>
      <c r="K4702" t="s">
        <v>1968</v>
      </c>
      <c r="L4702" t="s">
        <v>1969</v>
      </c>
      <c r="M4702" t="s">
        <v>1970</v>
      </c>
      <c r="O4702">
        <v>363033580000</v>
      </c>
      <c r="P4702">
        <v>16018</v>
      </c>
      <c r="Q4702">
        <v>-4</v>
      </c>
      <c r="R4702">
        <v>1</v>
      </c>
      <c r="S4702">
        <v>69563282</v>
      </c>
      <c r="U4702" t="s">
        <v>2484</v>
      </c>
      <c r="W4702" t="s">
        <v>4077</v>
      </c>
      <c r="X4702">
        <v>363033580000</v>
      </c>
      <c r="Y4702" t="s">
        <v>65</v>
      </c>
      <c r="Z4702" t="s">
        <v>66</v>
      </c>
      <c r="AG4702" t="s">
        <v>1972</v>
      </c>
      <c r="AL4702">
        <v>5</v>
      </c>
      <c r="AN4702" t="s">
        <v>1974</v>
      </c>
      <c r="AO4702">
        <v>0</v>
      </c>
      <c r="AQ4702">
        <v>2258648</v>
      </c>
      <c r="AR4702" t="s">
        <v>4605</v>
      </c>
      <c r="AS4702" t="s">
        <v>5883</v>
      </c>
      <c r="AT4702" t="s">
        <v>2022</v>
      </c>
    </row>
    <row r="4703" spans="1:46" x14ac:dyDescent="0.25">
      <c r="A4703" t="str">
        <f>_xlfn.XLOOKUP(I4703,UTILIZADAS[Contacto1],UTILIZADAS[Source.Name],,0)</f>
        <v>Cobros Mayo</v>
      </c>
      <c r="B4703" s="18">
        <f>VLOOKUP(J4703,Ref!A:C,3,0)</f>
        <v>0</v>
      </c>
      <c r="C4703" s="18">
        <f>VLOOKUP(J4703,Ref!A:D,4,0)</f>
        <v>0</v>
      </c>
      <c r="D4703" s="18" t="str">
        <f t="shared" si="219"/>
        <v>20/may</v>
      </c>
      <c r="E4703" s="18">
        <f t="shared" si="220"/>
        <v>5</v>
      </c>
      <c r="F4703" s="18">
        <v>1</v>
      </c>
      <c r="G4703" s="18">
        <f t="shared" si="221"/>
        <v>0</v>
      </c>
      <c r="H4703" s="3">
        <v>46162.672893518517</v>
      </c>
      <c r="I4703">
        <v>69563282</v>
      </c>
      <c r="J4703" t="s">
        <v>2021</v>
      </c>
      <c r="K4703" t="s">
        <v>1968</v>
      </c>
      <c r="L4703" t="s">
        <v>1969</v>
      </c>
      <c r="M4703" t="s">
        <v>1970</v>
      </c>
      <c r="O4703">
        <v>363033580000</v>
      </c>
      <c r="P4703">
        <v>16018</v>
      </c>
      <c r="Q4703">
        <v>-4</v>
      </c>
      <c r="R4703">
        <v>1</v>
      </c>
      <c r="S4703">
        <v>69563282</v>
      </c>
      <c r="U4703" t="s">
        <v>2484</v>
      </c>
      <c r="W4703" t="s">
        <v>4077</v>
      </c>
      <c r="X4703">
        <v>363033580000</v>
      </c>
      <c r="Y4703" t="s">
        <v>65</v>
      </c>
      <c r="Z4703" t="s">
        <v>66</v>
      </c>
      <c r="AG4703" t="s">
        <v>1972</v>
      </c>
      <c r="AL4703">
        <v>5</v>
      </c>
      <c r="AN4703" t="s">
        <v>1974</v>
      </c>
      <c r="AO4703">
        <v>0</v>
      </c>
      <c r="AQ4703">
        <v>2258648</v>
      </c>
      <c r="AR4703" t="s">
        <v>4605</v>
      </c>
      <c r="AS4703" t="s">
        <v>5883</v>
      </c>
      <c r="AT4703" t="s">
        <v>2022</v>
      </c>
    </row>
    <row r="4704" spans="1:46" x14ac:dyDescent="0.25">
      <c r="A4704" t="str">
        <f>_xlfn.XLOOKUP(I4704,UTILIZADAS[Contacto1],UTILIZADAS[Source.Name],,0)</f>
        <v>Cobros Mayo</v>
      </c>
      <c r="B4704" s="18">
        <f>VLOOKUP(J4704,Ref!A:C,3,0)</f>
        <v>0</v>
      </c>
      <c r="C4704" s="18">
        <f>VLOOKUP(J4704,Ref!A:D,4,0)</f>
        <v>0</v>
      </c>
      <c r="D4704" s="18" t="str">
        <f t="shared" si="219"/>
        <v>21/may</v>
      </c>
      <c r="E4704" s="18">
        <f t="shared" si="220"/>
        <v>5</v>
      </c>
      <c r="F4704" s="18">
        <v>1</v>
      </c>
      <c r="G4704" s="18">
        <f t="shared" si="221"/>
        <v>1</v>
      </c>
      <c r="H4704" s="3">
        <v>46163.656377314815</v>
      </c>
      <c r="I4704">
        <v>69563282</v>
      </c>
      <c r="J4704" t="s">
        <v>2021</v>
      </c>
      <c r="K4704" t="s">
        <v>1968</v>
      </c>
      <c r="L4704" t="s">
        <v>1969</v>
      </c>
      <c r="M4704" t="s">
        <v>1970</v>
      </c>
      <c r="O4704">
        <v>363033580000</v>
      </c>
      <c r="P4704">
        <v>16018</v>
      </c>
      <c r="Q4704">
        <v>-4</v>
      </c>
      <c r="R4704">
        <v>1</v>
      </c>
      <c r="S4704">
        <v>69563282</v>
      </c>
      <c r="U4704" t="s">
        <v>2484</v>
      </c>
      <c r="W4704" t="s">
        <v>4077</v>
      </c>
      <c r="X4704">
        <v>363033580000</v>
      </c>
      <c r="Y4704" t="s">
        <v>65</v>
      </c>
      <c r="Z4704" t="s">
        <v>66</v>
      </c>
      <c r="AG4704" t="s">
        <v>1972</v>
      </c>
      <c r="AL4704">
        <v>5</v>
      </c>
      <c r="AN4704" t="s">
        <v>1974</v>
      </c>
      <c r="AO4704">
        <v>0</v>
      </c>
      <c r="AQ4704">
        <v>2258648</v>
      </c>
      <c r="AR4704" t="s">
        <v>4605</v>
      </c>
      <c r="AS4704" t="s">
        <v>5883</v>
      </c>
      <c r="AT4704" t="s">
        <v>2022</v>
      </c>
    </row>
    <row r="4705" spans="1:46" x14ac:dyDescent="0.25">
      <c r="A4705" t="str">
        <f>_xlfn.XLOOKUP(I4705,UTILIZADAS[Contacto1],UTILIZADAS[Source.Name],,0)</f>
        <v>Cobros Abril Canal Fijo</v>
      </c>
      <c r="B4705" s="18">
        <f>VLOOKUP(J4705,Ref!A:C,3,0)</f>
        <v>0</v>
      </c>
      <c r="C4705" s="18">
        <f>VLOOKUP(J4705,Ref!A:D,4,0)</f>
        <v>0</v>
      </c>
      <c r="D4705" s="18" t="str">
        <f t="shared" si="219"/>
        <v>13/may</v>
      </c>
      <c r="E4705" s="18">
        <f t="shared" si="220"/>
        <v>1</v>
      </c>
      <c r="F4705" s="18">
        <v>1</v>
      </c>
      <c r="G4705" s="18">
        <f t="shared" si="221"/>
        <v>1</v>
      </c>
      <c r="H4705" s="3">
        <v>46155.456412037034</v>
      </c>
      <c r="I4705">
        <v>69569872</v>
      </c>
      <c r="J4705">
        <v>6004</v>
      </c>
      <c r="K4705" t="s">
        <v>1983</v>
      </c>
      <c r="L4705" t="s">
        <v>1897</v>
      </c>
      <c r="M4705" t="s">
        <v>1970</v>
      </c>
      <c r="O4705">
        <v>351353190000</v>
      </c>
      <c r="P4705">
        <v>16018</v>
      </c>
      <c r="Q4705">
        <v>-4</v>
      </c>
      <c r="R4705">
        <v>1</v>
      </c>
      <c r="S4705">
        <v>69569872</v>
      </c>
      <c r="U4705" t="s">
        <v>4510</v>
      </c>
      <c r="W4705" t="s">
        <v>592</v>
      </c>
      <c r="X4705">
        <v>351353190000</v>
      </c>
      <c r="Y4705" t="s">
        <v>65</v>
      </c>
      <c r="Z4705" t="s">
        <v>597</v>
      </c>
      <c r="AF4705" t="s">
        <v>1976</v>
      </c>
      <c r="AG4705" t="s">
        <v>1972</v>
      </c>
      <c r="AL4705">
        <v>146</v>
      </c>
      <c r="AM4705" t="s">
        <v>1979</v>
      </c>
      <c r="AN4705" t="s">
        <v>1987</v>
      </c>
      <c r="AO4705">
        <v>0</v>
      </c>
      <c r="AQ4705">
        <v>2258649</v>
      </c>
      <c r="AR4705" t="s">
        <v>4605</v>
      </c>
      <c r="AS4705" t="s">
        <v>5883</v>
      </c>
      <c r="AT4705" t="s">
        <v>1984</v>
      </c>
    </row>
    <row r="4706" spans="1:46" x14ac:dyDescent="0.25">
      <c r="A4706" t="str">
        <f>_xlfn.XLOOKUP(I4706,UTILIZADAS[Contacto1],UTILIZADAS[Source.Name],,0)</f>
        <v>Cobros Abril Canal Fijo</v>
      </c>
      <c r="B4706" s="18">
        <f>VLOOKUP(J4706,Ref!A:C,3,0)</f>
        <v>0</v>
      </c>
      <c r="C4706" s="18">
        <f>VLOOKUP(J4706,Ref!A:D,4,0)</f>
        <v>0</v>
      </c>
      <c r="D4706" s="18" t="str">
        <f t="shared" si="219"/>
        <v>13/may</v>
      </c>
      <c r="E4706" s="18">
        <f t="shared" si="220"/>
        <v>6</v>
      </c>
      <c r="F4706" s="18">
        <v>1</v>
      </c>
      <c r="G4706" s="18">
        <f t="shared" si="221"/>
        <v>0</v>
      </c>
      <c r="H4706" s="3">
        <v>46155.456319444442</v>
      </c>
      <c r="I4706">
        <v>69574083</v>
      </c>
      <c r="J4706" t="s">
        <v>1967</v>
      </c>
      <c r="K4706" t="s">
        <v>1968</v>
      </c>
      <c r="L4706" t="s">
        <v>1969</v>
      </c>
      <c r="M4706" t="s">
        <v>1970</v>
      </c>
      <c r="O4706">
        <v>357365200000</v>
      </c>
      <c r="P4706">
        <v>16018</v>
      </c>
      <c r="Q4706">
        <v>-4</v>
      </c>
      <c r="R4706">
        <v>1</v>
      </c>
      <c r="S4706">
        <v>69574083</v>
      </c>
      <c r="U4706" t="s">
        <v>2013</v>
      </c>
      <c r="W4706" t="s">
        <v>1461</v>
      </c>
      <c r="X4706">
        <v>357365200000</v>
      </c>
      <c r="Y4706" t="s">
        <v>65</v>
      </c>
      <c r="Z4706" t="s">
        <v>66</v>
      </c>
      <c r="AG4706" t="s">
        <v>1972</v>
      </c>
      <c r="AL4706">
        <v>0</v>
      </c>
      <c r="AN4706" t="s">
        <v>1974</v>
      </c>
      <c r="AO4706">
        <v>0</v>
      </c>
      <c r="AQ4706">
        <v>2258650</v>
      </c>
      <c r="AR4706" t="s">
        <v>4605</v>
      </c>
      <c r="AS4706" t="s">
        <v>5883</v>
      </c>
      <c r="AT4706" t="s">
        <v>1975</v>
      </c>
    </row>
    <row r="4707" spans="1:46" x14ac:dyDescent="0.25">
      <c r="A4707" t="str">
        <f>_xlfn.XLOOKUP(I4707,UTILIZADAS[Contacto1],UTILIZADAS[Source.Name],,0)</f>
        <v>Cobros Abril Canal Fijo</v>
      </c>
      <c r="B4707" s="18">
        <f>VLOOKUP(J4707,Ref!A:C,3,0)</f>
        <v>0</v>
      </c>
      <c r="C4707" s="18">
        <f>VLOOKUP(J4707,Ref!A:D,4,0)</f>
        <v>0</v>
      </c>
      <c r="D4707" s="18" t="str">
        <f t="shared" si="219"/>
        <v>15/may</v>
      </c>
      <c r="E4707" s="18">
        <f t="shared" si="220"/>
        <v>6</v>
      </c>
      <c r="F4707" s="18">
        <v>1</v>
      </c>
      <c r="G4707" s="18">
        <f t="shared" si="221"/>
        <v>0</v>
      </c>
      <c r="H4707" s="3">
        <v>46157.496608796297</v>
      </c>
      <c r="I4707">
        <v>69574083</v>
      </c>
      <c r="J4707" t="s">
        <v>1967</v>
      </c>
      <c r="K4707" t="s">
        <v>1968</v>
      </c>
      <c r="L4707" t="s">
        <v>1969</v>
      </c>
      <c r="M4707" t="s">
        <v>1970</v>
      </c>
      <c r="O4707">
        <v>357365200000</v>
      </c>
      <c r="P4707">
        <v>16018</v>
      </c>
      <c r="Q4707">
        <v>-4</v>
      </c>
      <c r="R4707">
        <v>1</v>
      </c>
      <c r="S4707">
        <v>69574083</v>
      </c>
      <c r="U4707" t="s">
        <v>2013</v>
      </c>
      <c r="W4707" t="s">
        <v>1461</v>
      </c>
      <c r="X4707">
        <v>357365200000</v>
      </c>
      <c r="Y4707" t="s">
        <v>65</v>
      </c>
      <c r="Z4707" t="s">
        <v>66</v>
      </c>
      <c r="AG4707" t="s">
        <v>1972</v>
      </c>
      <c r="AL4707">
        <v>0</v>
      </c>
      <c r="AN4707" t="s">
        <v>1974</v>
      </c>
      <c r="AO4707">
        <v>0</v>
      </c>
      <c r="AQ4707">
        <v>2258650</v>
      </c>
      <c r="AR4707" t="s">
        <v>4605</v>
      </c>
      <c r="AS4707" t="s">
        <v>5883</v>
      </c>
      <c r="AT4707" t="s">
        <v>1975</v>
      </c>
    </row>
    <row r="4708" spans="1:46" x14ac:dyDescent="0.25">
      <c r="A4708" t="str">
        <f>_xlfn.XLOOKUP(I4708,UTILIZADAS[Contacto1],UTILIZADAS[Source.Name],,0)</f>
        <v>Cobros Abril Canal Fijo</v>
      </c>
      <c r="B4708" s="18">
        <f>VLOOKUP(J4708,Ref!A:C,3,0)</f>
        <v>0</v>
      </c>
      <c r="C4708" s="18">
        <f>VLOOKUP(J4708,Ref!A:D,4,0)</f>
        <v>0</v>
      </c>
      <c r="D4708" s="18" t="str">
        <f t="shared" si="219"/>
        <v>19/may</v>
      </c>
      <c r="E4708" s="18">
        <f t="shared" si="220"/>
        <v>6</v>
      </c>
      <c r="F4708" s="18">
        <v>1</v>
      </c>
      <c r="G4708" s="18">
        <f t="shared" si="221"/>
        <v>0</v>
      </c>
      <c r="H4708" s="3">
        <v>46161.500868055555</v>
      </c>
      <c r="I4708">
        <v>69574083</v>
      </c>
      <c r="J4708" t="s">
        <v>2023</v>
      </c>
      <c r="K4708" t="s">
        <v>1968</v>
      </c>
      <c r="L4708" t="s">
        <v>1969</v>
      </c>
      <c r="M4708" t="s">
        <v>1970</v>
      </c>
      <c r="O4708">
        <v>357365200000</v>
      </c>
      <c r="P4708">
        <v>16018</v>
      </c>
      <c r="Q4708">
        <v>-4</v>
      </c>
      <c r="R4708">
        <v>1</v>
      </c>
      <c r="S4708">
        <v>69574083</v>
      </c>
      <c r="U4708" t="s">
        <v>2013</v>
      </c>
      <c r="W4708" t="s">
        <v>1461</v>
      </c>
      <c r="X4708">
        <v>357365200000</v>
      </c>
      <c r="Y4708" t="s">
        <v>65</v>
      </c>
      <c r="Z4708" t="s">
        <v>66</v>
      </c>
      <c r="AG4708" t="s">
        <v>1972</v>
      </c>
      <c r="AL4708">
        <v>0</v>
      </c>
      <c r="AN4708" t="s">
        <v>1974</v>
      </c>
      <c r="AO4708">
        <v>0</v>
      </c>
      <c r="AQ4708">
        <v>2258650</v>
      </c>
      <c r="AR4708" t="s">
        <v>4605</v>
      </c>
      <c r="AS4708" t="s">
        <v>5883</v>
      </c>
      <c r="AT4708" t="s">
        <v>2024</v>
      </c>
    </row>
    <row r="4709" spans="1:46" x14ac:dyDescent="0.25">
      <c r="A4709" t="str">
        <f>_xlfn.XLOOKUP(I4709,UTILIZADAS[Contacto1],UTILIZADAS[Source.Name],,0)</f>
        <v>Cobros Abril Canal Fijo</v>
      </c>
      <c r="B4709" s="18">
        <f>VLOOKUP(J4709,Ref!A:C,3,0)</f>
        <v>0</v>
      </c>
      <c r="C4709" s="18">
        <f>VLOOKUP(J4709,Ref!A:D,4,0)</f>
        <v>0</v>
      </c>
      <c r="D4709" s="18" t="str">
        <f t="shared" si="219"/>
        <v>19/may</v>
      </c>
      <c r="E4709" s="18">
        <f t="shared" si="220"/>
        <v>6</v>
      </c>
      <c r="F4709" s="18">
        <v>1</v>
      </c>
      <c r="G4709" s="18">
        <f t="shared" si="221"/>
        <v>0</v>
      </c>
      <c r="H4709" s="3">
        <v>46161.527233796296</v>
      </c>
      <c r="I4709">
        <v>69574083</v>
      </c>
      <c r="J4709" t="s">
        <v>1967</v>
      </c>
      <c r="K4709" t="s">
        <v>1968</v>
      </c>
      <c r="L4709" t="s">
        <v>1969</v>
      </c>
      <c r="M4709" t="s">
        <v>1970</v>
      </c>
      <c r="O4709">
        <v>357365200000</v>
      </c>
      <c r="P4709">
        <v>16018</v>
      </c>
      <c r="Q4709">
        <v>-4</v>
      </c>
      <c r="R4709">
        <v>1</v>
      </c>
      <c r="S4709">
        <v>69574083</v>
      </c>
      <c r="U4709" t="s">
        <v>2013</v>
      </c>
      <c r="W4709" t="s">
        <v>1461</v>
      </c>
      <c r="X4709">
        <v>357365200000</v>
      </c>
      <c r="Y4709" t="s">
        <v>65</v>
      </c>
      <c r="Z4709" t="s">
        <v>66</v>
      </c>
      <c r="AG4709" t="s">
        <v>1972</v>
      </c>
      <c r="AL4709">
        <v>0</v>
      </c>
      <c r="AN4709" t="s">
        <v>1974</v>
      </c>
      <c r="AO4709">
        <v>0</v>
      </c>
      <c r="AQ4709">
        <v>2258650</v>
      </c>
      <c r="AR4709" t="s">
        <v>4605</v>
      </c>
      <c r="AS4709" t="s">
        <v>5883</v>
      </c>
      <c r="AT4709" t="s">
        <v>1975</v>
      </c>
    </row>
    <row r="4710" spans="1:46" x14ac:dyDescent="0.25">
      <c r="A4710" t="str">
        <f>_xlfn.XLOOKUP(I4710,UTILIZADAS[Contacto1],UTILIZADAS[Source.Name],,0)</f>
        <v>Cobros Abril Canal Fijo</v>
      </c>
      <c r="B4710" s="18">
        <f>VLOOKUP(J4710,Ref!A:C,3,0)</f>
        <v>0</v>
      </c>
      <c r="C4710" s="18">
        <f>VLOOKUP(J4710,Ref!A:D,4,0)</f>
        <v>0</v>
      </c>
      <c r="D4710" s="18" t="str">
        <f t="shared" si="219"/>
        <v>20/may</v>
      </c>
      <c r="E4710" s="18">
        <f t="shared" si="220"/>
        <v>6</v>
      </c>
      <c r="F4710" s="18">
        <v>1</v>
      </c>
      <c r="G4710" s="18">
        <f t="shared" si="221"/>
        <v>0</v>
      </c>
      <c r="H4710" s="3">
        <v>46162.672974537039</v>
      </c>
      <c r="I4710">
        <v>69574083</v>
      </c>
      <c r="J4710" t="s">
        <v>1967</v>
      </c>
      <c r="K4710" t="s">
        <v>1968</v>
      </c>
      <c r="L4710" t="s">
        <v>1969</v>
      </c>
      <c r="M4710" t="s">
        <v>1970</v>
      </c>
      <c r="O4710">
        <v>357365200000</v>
      </c>
      <c r="P4710">
        <v>16018</v>
      </c>
      <c r="Q4710">
        <v>-4</v>
      </c>
      <c r="R4710">
        <v>1</v>
      </c>
      <c r="S4710">
        <v>69574083</v>
      </c>
      <c r="U4710" t="s">
        <v>2013</v>
      </c>
      <c r="W4710" t="s">
        <v>1461</v>
      </c>
      <c r="X4710">
        <v>357365200000</v>
      </c>
      <c r="Y4710" t="s">
        <v>65</v>
      </c>
      <c r="Z4710" t="s">
        <v>66</v>
      </c>
      <c r="AG4710" t="s">
        <v>1972</v>
      </c>
      <c r="AL4710">
        <v>0</v>
      </c>
      <c r="AN4710" t="s">
        <v>1974</v>
      </c>
      <c r="AO4710">
        <v>0</v>
      </c>
      <c r="AQ4710">
        <v>2258650</v>
      </c>
      <c r="AR4710" t="s">
        <v>4605</v>
      </c>
      <c r="AS4710" t="s">
        <v>5883</v>
      </c>
      <c r="AT4710" t="s">
        <v>1975</v>
      </c>
    </row>
    <row r="4711" spans="1:46" x14ac:dyDescent="0.25">
      <c r="A4711" t="str">
        <f>_xlfn.XLOOKUP(I4711,UTILIZADAS[Contacto1],UTILIZADAS[Source.Name],,0)</f>
        <v>Cobros Abril Canal Fijo</v>
      </c>
      <c r="B4711" s="18">
        <f>VLOOKUP(J4711,Ref!A:C,3,0)</f>
        <v>0</v>
      </c>
      <c r="C4711" s="18">
        <f>VLOOKUP(J4711,Ref!A:D,4,0)</f>
        <v>0</v>
      </c>
      <c r="D4711" s="18" t="str">
        <f t="shared" si="219"/>
        <v>21/may</v>
      </c>
      <c r="E4711" s="18">
        <f t="shared" si="220"/>
        <v>6</v>
      </c>
      <c r="F4711" s="18">
        <v>1</v>
      </c>
      <c r="G4711" s="18">
        <f t="shared" si="221"/>
        <v>1</v>
      </c>
      <c r="H4711" s="3">
        <v>46163.657094907408</v>
      </c>
      <c r="I4711">
        <v>69574083</v>
      </c>
      <c r="J4711" t="s">
        <v>1967</v>
      </c>
      <c r="K4711" t="s">
        <v>1968</v>
      </c>
      <c r="L4711" t="s">
        <v>1969</v>
      </c>
      <c r="M4711" t="s">
        <v>1970</v>
      </c>
      <c r="O4711">
        <v>357365200000</v>
      </c>
      <c r="P4711">
        <v>16018</v>
      </c>
      <c r="Q4711">
        <v>-4</v>
      </c>
      <c r="R4711">
        <v>1</v>
      </c>
      <c r="S4711">
        <v>69574083</v>
      </c>
      <c r="U4711" t="s">
        <v>2013</v>
      </c>
      <c r="W4711" t="s">
        <v>1461</v>
      </c>
      <c r="X4711">
        <v>357365200000</v>
      </c>
      <c r="Y4711" t="s">
        <v>65</v>
      </c>
      <c r="Z4711" t="s">
        <v>66</v>
      </c>
      <c r="AG4711" t="s">
        <v>1972</v>
      </c>
      <c r="AL4711">
        <v>0</v>
      </c>
      <c r="AN4711" t="s">
        <v>1974</v>
      </c>
      <c r="AO4711">
        <v>0</v>
      </c>
      <c r="AQ4711">
        <v>2258650</v>
      </c>
      <c r="AR4711" t="s">
        <v>4605</v>
      </c>
      <c r="AS4711" t="s">
        <v>5883</v>
      </c>
      <c r="AT4711" t="s">
        <v>1975</v>
      </c>
    </row>
    <row r="4712" spans="1:46" x14ac:dyDescent="0.25">
      <c r="A4712" t="str">
        <f>_xlfn.XLOOKUP(I4712,UTILIZADAS[Contacto1],UTILIZADAS[Source.Name],,0)</f>
        <v>Cobros Abril Canal Fijo</v>
      </c>
      <c r="B4712" s="18">
        <f>VLOOKUP(J4712,Ref!A:C,3,0)</f>
        <v>0</v>
      </c>
      <c r="C4712" s="18">
        <f>VLOOKUP(J4712,Ref!A:D,4,0)</f>
        <v>0</v>
      </c>
      <c r="D4712" s="18" t="str">
        <f t="shared" si="219"/>
        <v>13/may</v>
      </c>
      <c r="E4712" s="18">
        <f t="shared" si="220"/>
        <v>2</v>
      </c>
      <c r="F4712" s="18">
        <v>1</v>
      </c>
      <c r="G4712" s="18">
        <f t="shared" si="221"/>
        <v>0</v>
      </c>
      <c r="H4712" s="3">
        <v>46155.456759259258</v>
      </c>
      <c r="I4712">
        <v>69574862</v>
      </c>
      <c r="J4712" t="s">
        <v>2021</v>
      </c>
      <c r="K4712" t="s">
        <v>1968</v>
      </c>
      <c r="L4712" t="s">
        <v>1969</v>
      </c>
      <c r="M4712" t="s">
        <v>1970</v>
      </c>
      <c r="O4712">
        <v>354376890000</v>
      </c>
      <c r="P4712">
        <v>16018</v>
      </c>
      <c r="Q4712">
        <v>-4</v>
      </c>
      <c r="R4712">
        <v>1</v>
      </c>
      <c r="S4712">
        <v>69574862</v>
      </c>
      <c r="U4712" t="s">
        <v>1293</v>
      </c>
      <c r="W4712" t="s">
        <v>1240</v>
      </c>
      <c r="X4712">
        <v>354376890000</v>
      </c>
      <c r="Y4712" t="s">
        <v>65</v>
      </c>
      <c r="Z4712" t="s">
        <v>66</v>
      </c>
      <c r="AF4712" t="s">
        <v>1976</v>
      </c>
      <c r="AG4712" t="s">
        <v>1972</v>
      </c>
      <c r="AL4712">
        <v>5</v>
      </c>
      <c r="AN4712" t="s">
        <v>1974</v>
      </c>
      <c r="AO4712">
        <v>0</v>
      </c>
      <c r="AQ4712">
        <v>2258651</v>
      </c>
      <c r="AR4712" t="s">
        <v>4605</v>
      </c>
      <c r="AS4712" t="s">
        <v>5883</v>
      </c>
      <c r="AT4712" t="s">
        <v>2022</v>
      </c>
    </row>
    <row r="4713" spans="1:46" x14ac:dyDescent="0.25">
      <c r="A4713" t="str">
        <f>_xlfn.XLOOKUP(I4713,UTILIZADAS[Contacto1],UTILIZADAS[Source.Name],,0)</f>
        <v>Cobros Abril Canal Fijo</v>
      </c>
      <c r="B4713" s="18">
        <f>VLOOKUP(J4713,Ref!A:C,3,0)</f>
        <v>1</v>
      </c>
      <c r="C4713" s="18">
        <f>VLOOKUP(J4713,Ref!A:D,4,0)</f>
        <v>1</v>
      </c>
      <c r="D4713" s="18" t="str">
        <f t="shared" si="219"/>
        <v>15/may</v>
      </c>
      <c r="E4713" s="18">
        <f t="shared" si="220"/>
        <v>2</v>
      </c>
      <c r="F4713" s="18">
        <v>1</v>
      </c>
      <c r="G4713" s="18">
        <f t="shared" si="221"/>
        <v>1</v>
      </c>
      <c r="H4713" s="3">
        <v>46157.496701388889</v>
      </c>
      <c r="I4713">
        <v>69574862</v>
      </c>
      <c r="J4713">
        <v>6003</v>
      </c>
      <c r="K4713" t="s">
        <v>1983</v>
      </c>
      <c r="L4713" t="s">
        <v>1897</v>
      </c>
      <c r="M4713" t="s">
        <v>1970</v>
      </c>
      <c r="O4713">
        <v>354376890000</v>
      </c>
      <c r="P4713">
        <v>16018</v>
      </c>
      <c r="Q4713">
        <v>-4</v>
      </c>
      <c r="R4713">
        <v>1</v>
      </c>
      <c r="S4713">
        <v>69574862</v>
      </c>
      <c r="U4713" t="s">
        <v>1293</v>
      </c>
      <c r="W4713" t="s">
        <v>1240</v>
      </c>
      <c r="X4713">
        <v>354376890000</v>
      </c>
      <c r="Y4713" t="s">
        <v>65</v>
      </c>
      <c r="Z4713" t="s">
        <v>66</v>
      </c>
      <c r="AF4713" t="s">
        <v>1976</v>
      </c>
      <c r="AG4713" t="s">
        <v>1972</v>
      </c>
      <c r="AL4713">
        <v>57</v>
      </c>
      <c r="AM4713" t="s">
        <v>1979</v>
      </c>
      <c r="AN4713" t="s">
        <v>1987</v>
      </c>
      <c r="AO4713">
        <v>0</v>
      </c>
      <c r="AQ4713">
        <v>2258651</v>
      </c>
      <c r="AR4713" t="s">
        <v>4605</v>
      </c>
      <c r="AS4713" t="s">
        <v>5883</v>
      </c>
      <c r="AT4713" t="s">
        <v>1892</v>
      </c>
    </row>
    <row r="4714" spans="1:46" x14ac:dyDescent="0.25">
      <c r="A4714" t="str">
        <f>_xlfn.XLOOKUP(I4714,UTILIZADAS[Contacto1],UTILIZADAS[Source.Name],,0)</f>
        <v>Cobros Mayo</v>
      </c>
      <c r="B4714" s="18">
        <f>VLOOKUP(J4714,Ref!A:C,3,0)</f>
        <v>0</v>
      </c>
      <c r="C4714" s="18">
        <f>VLOOKUP(J4714,Ref!A:D,4,0)</f>
        <v>0</v>
      </c>
      <c r="D4714" s="18" t="str">
        <f t="shared" si="219"/>
        <v>13/may</v>
      </c>
      <c r="E4714" s="18">
        <f t="shared" si="220"/>
        <v>3</v>
      </c>
      <c r="F4714" s="18">
        <v>1</v>
      </c>
      <c r="G4714" s="18">
        <f t="shared" si="221"/>
        <v>0</v>
      </c>
      <c r="H4714" s="3">
        <v>46155.456932870373</v>
      </c>
      <c r="I4714">
        <v>69577052</v>
      </c>
      <c r="J4714" t="s">
        <v>2021</v>
      </c>
      <c r="K4714" t="s">
        <v>1968</v>
      </c>
      <c r="L4714" t="s">
        <v>1969</v>
      </c>
      <c r="M4714" t="s">
        <v>1970</v>
      </c>
      <c r="O4714">
        <v>354341640000</v>
      </c>
      <c r="P4714">
        <v>16018</v>
      </c>
      <c r="Q4714">
        <v>-4</v>
      </c>
      <c r="R4714">
        <v>1</v>
      </c>
      <c r="S4714">
        <v>69577052</v>
      </c>
      <c r="U4714" t="s">
        <v>5618</v>
      </c>
      <c r="W4714" t="s">
        <v>4629</v>
      </c>
      <c r="X4714">
        <v>354341640000</v>
      </c>
      <c r="Y4714" t="s">
        <v>65</v>
      </c>
      <c r="Z4714" t="s">
        <v>66</v>
      </c>
      <c r="AF4714" t="s">
        <v>1976</v>
      </c>
      <c r="AG4714" t="s">
        <v>1972</v>
      </c>
      <c r="AL4714">
        <v>5</v>
      </c>
      <c r="AN4714" t="s">
        <v>1974</v>
      </c>
      <c r="AO4714">
        <v>0</v>
      </c>
      <c r="AQ4714">
        <v>2258652</v>
      </c>
      <c r="AR4714" t="s">
        <v>4605</v>
      </c>
      <c r="AS4714" t="s">
        <v>5883</v>
      </c>
      <c r="AT4714" t="s">
        <v>2022</v>
      </c>
    </row>
    <row r="4715" spans="1:46" x14ac:dyDescent="0.25">
      <c r="A4715" t="str">
        <f>_xlfn.XLOOKUP(I4715,UTILIZADAS[Contacto1],UTILIZADAS[Source.Name],,0)</f>
        <v>Cobros Mayo</v>
      </c>
      <c r="B4715" s="18">
        <f>VLOOKUP(J4715,Ref!A:C,3,0)</f>
        <v>0</v>
      </c>
      <c r="C4715" s="18">
        <f>VLOOKUP(J4715,Ref!A:D,4,0)</f>
        <v>0</v>
      </c>
      <c r="D4715" s="18" t="str">
        <f t="shared" si="219"/>
        <v>15/may</v>
      </c>
      <c r="E4715" s="18">
        <f t="shared" si="220"/>
        <v>3</v>
      </c>
      <c r="F4715" s="18">
        <v>1</v>
      </c>
      <c r="G4715" s="18">
        <f t="shared" si="221"/>
        <v>0</v>
      </c>
      <c r="H4715" s="3">
        <v>46157.497025462966</v>
      </c>
      <c r="I4715">
        <v>69577052</v>
      </c>
      <c r="J4715" t="s">
        <v>2021</v>
      </c>
      <c r="K4715" t="s">
        <v>1968</v>
      </c>
      <c r="L4715" t="s">
        <v>1969</v>
      </c>
      <c r="M4715" t="s">
        <v>1970</v>
      </c>
      <c r="O4715">
        <v>354341640000</v>
      </c>
      <c r="P4715">
        <v>16018</v>
      </c>
      <c r="Q4715">
        <v>-4</v>
      </c>
      <c r="R4715">
        <v>1</v>
      </c>
      <c r="S4715">
        <v>69577052</v>
      </c>
      <c r="U4715" t="s">
        <v>5618</v>
      </c>
      <c r="W4715" t="s">
        <v>4629</v>
      </c>
      <c r="X4715">
        <v>354341640000</v>
      </c>
      <c r="Y4715" t="s">
        <v>65</v>
      </c>
      <c r="Z4715" t="s">
        <v>66</v>
      </c>
      <c r="AF4715" t="s">
        <v>1976</v>
      </c>
      <c r="AG4715" t="s">
        <v>1972</v>
      </c>
      <c r="AL4715">
        <v>4</v>
      </c>
      <c r="AN4715" t="s">
        <v>1974</v>
      </c>
      <c r="AO4715">
        <v>0</v>
      </c>
      <c r="AQ4715">
        <v>2258652</v>
      </c>
      <c r="AR4715" t="s">
        <v>4605</v>
      </c>
      <c r="AS4715" t="s">
        <v>5883</v>
      </c>
      <c r="AT4715" t="s">
        <v>2022</v>
      </c>
    </row>
    <row r="4716" spans="1:46" x14ac:dyDescent="0.25">
      <c r="A4716" t="str">
        <f>_xlfn.XLOOKUP(I4716,UTILIZADAS[Contacto1],UTILIZADAS[Source.Name],,0)</f>
        <v>Cobros Mayo</v>
      </c>
      <c r="B4716" s="18">
        <f>VLOOKUP(J4716,Ref!A:C,3,0)</f>
        <v>0</v>
      </c>
      <c r="C4716" s="18">
        <f>VLOOKUP(J4716,Ref!A:D,4,0)</f>
        <v>0</v>
      </c>
      <c r="D4716" s="18" t="str">
        <f t="shared" si="219"/>
        <v>19/may</v>
      </c>
      <c r="E4716" s="18">
        <f t="shared" si="220"/>
        <v>3</v>
      </c>
      <c r="F4716" s="18">
        <v>1</v>
      </c>
      <c r="G4716" s="18">
        <f t="shared" si="221"/>
        <v>1</v>
      </c>
      <c r="H4716" s="3">
        <v>46161.502847222226</v>
      </c>
      <c r="I4716">
        <v>69577052</v>
      </c>
      <c r="J4716">
        <v>6004</v>
      </c>
      <c r="K4716" t="s">
        <v>1983</v>
      </c>
      <c r="L4716" t="s">
        <v>1897</v>
      </c>
      <c r="M4716" t="s">
        <v>1970</v>
      </c>
      <c r="O4716">
        <v>354341640000</v>
      </c>
      <c r="P4716">
        <v>16018</v>
      </c>
      <c r="Q4716">
        <v>-4</v>
      </c>
      <c r="R4716">
        <v>1</v>
      </c>
      <c r="S4716">
        <v>69577052</v>
      </c>
      <c r="U4716" t="s">
        <v>5618</v>
      </c>
      <c r="W4716" t="s">
        <v>4629</v>
      </c>
      <c r="X4716">
        <v>354341640000</v>
      </c>
      <c r="Y4716" t="s">
        <v>65</v>
      </c>
      <c r="Z4716" t="s">
        <v>66</v>
      </c>
      <c r="AF4716" t="s">
        <v>1976</v>
      </c>
      <c r="AG4716" t="s">
        <v>1972</v>
      </c>
      <c r="AL4716">
        <v>169</v>
      </c>
      <c r="AM4716" t="s">
        <v>1979</v>
      </c>
      <c r="AN4716" t="s">
        <v>1987</v>
      </c>
      <c r="AO4716">
        <v>0</v>
      </c>
      <c r="AQ4716">
        <v>2258652</v>
      </c>
      <c r="AR4716" t="s">
        <v>4605</v>
      </c>
      <c r="AS4716" t="s">
        <v>5883</v>
      </c>
      <c r="AT4716" t="s">
        <v>1984</v>
      </c>
    </row>
    <row r="4717" spans="1:46" x14ac:dyDescent="0.25">
      <c r="A4717" t="str">
        <f>_xlfn.XLOOKUP(I4717,UTILIZADAS[Contacto1],UTILIZADAS[Source.Name],,0)</f>
        <v>Cobros Mayo</v>
      </c>
      <c r="B4717" s="18">
        <f>VLOOKUP(J4717,Ref!A:C,3,0)</f>
        <v>0</v>
      </c>
      <c r="C4717" s="18">
        <f>VLOOKUP(J4717,Ref!A:D,4,0)</f>
        <v>0</v>
      </c>
      <c r="D4717" s="18" t="str">
        <f t="shared" si="219"/>
        <v>13/may</v>
      </c>
      <c r="E4717" s="18">
        <f t="shared" si="220"/>
        <v>5</v>
      </c>
      <c r="F4717" s="18">
        <v>1</v>
      </c>
      <c r="G4717" s="18">
        <f t="shared" si="221"/>
        <v>0</v>
      </c>
      <c r="H4717" s="3">
        <v>46155.45716435185</v>
      </c>
      <c r="I4717">
        <v>69595374</v>
      </c>
      <c r="J4717" t="s">
        <v>2021</v>
      </c>
      <c r="K4717" t="s">
        <v>1968</v>
      </c>
      <c r="L4717" t="s">
        <v>1969</v>
      </c>
      <c r="M4717" t="s">
        <v>1970</v>
      </c>
      <c r="O4717">
        <v>359377380000</v>
      </c>
      <c r="P4717">
        <v>16018</v>
      </c>
      <c r="Q4717">
        <v>-4</v>
      </c>
      <c r="R4717">
        <v>1</v>
      </c>
      <c r="S4717">
        <v>69595374</v>
      </c>
      <c r="U4717" t="s">
        <v>6265</v>
      </c>
      <c r="W4717" t="s">
        <v>5620</v>
      </c>
      <c r="X4717">
        <v>359377380000</v>
      </c>
      <c r="Y4717" t="s">
        <v>65</v>
      </c>
      <c r="Z4717" t="s">
        <v>4619</v>
      </c>
      <c r="AG4717" t="s">
        <v>1972</v>
      </c>
      <c r="AL4717">
        <v>5</v>
      </c>
      <c r="AN4717" t="s">
        <v>1974</v>
      </c>
      <c r="AO4717">
        <v>0</v>
      </c>
      <c r="AQ4717">
        <v>2258653</v>
      </c>
      <c r="AR4717" t="s">
        <v>4605</v>
      </c>
      <c r="AS4717" t="s">
        <v>5883</v>
      </c>
      <c r="AT4717" t="s">
        <v>2022</v>
      </c>
    </row>
    <row r="4718" spans="1:46" x14ac:dyDescent="0.25">
      <c r="A4718" t="str">
        <f>_xlfn.XLOOKUP(I4718,UTILIZADAS[Contacto1],UTILIZADAS[Source.Name],,0)</f>
        <v>Cobros Mayo</v>
      </c>
      <c r="B4718" s="18">
        <f>VLOOKUP(J4718,Ref!A:C,3,0)</f>
        <v>0</v>
      </c>
      <c r="C4718" s="18">
        <f>VLOOKUP(J4718,Ref!A:D,4,0)</f>
        <v>0</v>
      </c>
      <c r="D4718" s="18" t="str">
        <f t="shared" si="219"/>
        <v>15/may</v>
      </c>
      <c r="E4718" s="18">
        <f t="shared" si="220"/>
        <v>5</v>
      </c>
      <c r="F4718" s="18">
        <v>1</v>
      </c>
      <c r="G4718" s="18">
        <f t="shared" si="221"/>
        <v>0</v>
      </c>
      <c r="H4718" s="3">
        <v>46157.49722222222</v>
      </c>
      <c r="I4718">
        <v>69595374</v>
      </c>
      <c r="J4718" t="s">
        <v>2021</v>
      </c>
      <c r="K4718" t="s">
        <v>1968</v>
      </c>
      <c r="L4718" t="s">
        <v>1969</v>
      </c>
      <c r="M4718" t="s">
        <v>1970</v>
      </c>
      <c r="O4718">
        <v>359377380000</v>
      </c>
      <c r="P4718">
        <v>16018</v>
      </c>
      <c r="Q4718">
        <v>-4</v>
      </c>
      <c r="R4718">
        <v>1</v>
      </c>
      <c r="S4718">
        <v>69595374</v>
      </c>
      <c r="U4718" t="s">
        <v>6265</v>
      </c>
      <c r="W4718" t="s">
        <v>5620</v>
      </c>
      <c r="X4718">
        <v>359377380000</v>
      </c>
      <c r="Y4718" t="s">
        <v>65</v>
      </c>
      <c r="Z4718" t="s">
        <v>4619</v>
      </c>
      <c r="AG4718" t="s">
        <v>1972</v>
      </c>
      <c r="AL4718">
        <v>5</v>
      </c>
      <c r="AN4718" t="s">
        <v>1974</v>
      </c>
      <c r="AO4718">
        <v>0</v>
      </c>
      <c r="AQ4718">
        <v>2258653</v>
      </c>
      <c r="AR4718" t="s">
        <v>4605</v>
      </c>
      <c r="AS4718" t="s">
        <v>5883</v>
      </c>
      <c r="AT4718" t="s">
        <v>2022</v>
      </c>
    </row>
    <row r="4719" spans="1:46" x14ac:dyDescent="0.25">
      <c r="A4719" t="str">
        <f>_xlfn.XLOOKUP(I4719,UTILIZADAS[Contacto1],UTILIZADAS[Source.Name],,0)</f>
        <v>Cobros Mayo</v>
      </c>
      <c r="B4719" s="18">
        <f>VLOOKUP(J4719,Ref!A:C,3,0)</f>
        <v>0</v>
      </c>
      <c r="C4719" s="18">
        <f>VLOOKUP(J4719,Ref!A:D,4,0)</f>
        <v>0</v>
      </c>
      <c r="D4719" s="18" t="str">
        <f t="shared" si="219"/>
        <v>19/may</v>
      </c>
      <c r="E4719" s="18">
        <f t="shared" si="220"/>
        <v>5</v>
      </c>
      <c r="F4719" s="18">
        <v>1</v>
      </c>
      <c r="G4719" s="18">
        <f t="shared" si="221"/>
        <v>0</v>
      </c>
      <c r="H4719" s="3">
        <v>46161.502754629626</v>
      </c>
      <c r="I4719">
        <v>69595374</v>
      </c>
      <c r="J4719" t="s">
        <v>1967</v>
      </c>
      <c r="K4719" t="s">
        <v>1968</v>
      </c>
      <c r="L4719" t="s">
        <v>1969</v>
      </c>
      <c r="M4719" t="s">
        <v>1970</v>
      </c>
      <c r="O4719">
        <v>359377380000</v>
      </c>
      <c r="P4719">
        <v>16018</v>
      </c>
      <c r="Q4719">
        <v>-4</v>
      </c>
      <c r="R4719">
        <v>1</v>
      </c>
      <c r="S4719">
        <v>69595374</v>
      </c>
      <c r="U4719" t="s">
        <v>6265</v>
      </c>
      <c r="W4719" t="s">
        <v>5620</v>
      </c>
      <c r="X4719">
        <v>359377380000</v>
      </c>
      <c r="Y4719" t="s">
        <v>65</v>
      </c>
      <c r="Z4719" t="s">
        <v>4619</v>
      </c>
      <c r="AG4719" t="s">
        <v>1972</v>
      </c>
      <c r="AL4719">
        <v>0</v>
      </c>
      <c r="AN4719" t="s">
        <v>1974</v>
      </c>
      <c r="AO4719">
        <v>0</v>
      </c>
      <c r="AQ4719">
        <v>2258653</v>
      </c>
      <c r="AR4719" t="s">
        <v>4605</v>
      </c>
      <c r="AS4719" t="s">
        <v>5883</v>
      </c>
      <c r="AT4719" t="s">
        <v>1975</v>
      </c>
    </row>
    <row r="4720" spans="1:46" x14ac:dyDescent="0.25">
      <c r="A4720" t="str">
        <f>_xlfn.XLOOKUP(I4720,UTILIZADAS[Contacto1],UTILIZADAS[Source.Name],,0)</f>
        <v>Cobros Mayo</v>
      </c>
      <c r="B4720" s="18">
        <f>VLOOKUP(J4720,Ref!A:C,3,0)</f>
        <v>0</v>
      </c>
      <c r="C4720" s="18">
        <f>VLOOKUP(J4720,Ref!A:D,4,0)</f>
        <v>0</v>
      </c>
      <c r="D4720" s="18" t="str">
        <f t="shared" si="219"/>
        <v>20/may</v>
      </c>
      <c r="E4720" s="18">
        <f t="shared" si="220"/>
        <v>5</v>
      </c>
      <c r="F4720" s="18">
        <v>1</v>
      </c>
      <c r="G4720" s="18">
        <f t="shared" si="221"/>
        <v>0</v>
      </c>
      <c r="H4720" s="3">
        <v>46162.673159722224</v>
      </c>
      <c r="I4720">
        <v>69595374</v>
      </c>
      <c r="J4720" t="s">
        <v>1967</v>
      </c>
      <c r="K4720" t="s">
        <v>1968</v>
      </c>
      <c r="L4720" t="s">
        <v>1969</v>
      </c>
      <c r="M4720" t="s">
        <v>1970</v>
      </c>
      <c r="O4720">
        <v>359377380000</v>
      </c>
      <c r="P4720">
        <v>16018</v>
      </c>
      <c r="Q4720">
        <v>-4</v>
      </c>
      <c r="R4720">
        <v>1</v>
      </c>
      <c r="S4720">
        <v>69595374</v>
      </c>
      <c r="U4720" t="s">
        <v>6265</v>
      </c>
      <c r="W4720" t="s">
        <v>5620</v>
      </c>
      <c r="X4720">
        <v>359377380000</v>
      </c>
      <c r="Y4720" t="s">
        <v>65</v>
      </c>
      <c r="Z4720" t="s">
        <v>4619</v>
      </c>
      <c r="AG4720" t="s">
        <v>1972</v>
      </c>
      <c r="AL4720">
        <v>0</v>
      </c>
      <c r="AN4720" t="s">
        <v>1974</v>
      </c>
      <c r="AO4720">
        <v>0</v>
      </c>
      <c r="AQ4720">
        <v>2258653</v>
      </c>
      <c r="AR4720" t="s">
        <v>4605</v>
      </c>
      <c r="AS4720" t="s">
        <v>5883</v>
      </c>
      <c r="AT4720" t="s">
        <v>1975</v>
      </c>
    </row>
    <row r="4721" spans="1:46" x14ac:dyDescent="0.25">
      <c r="A4721" t="str">
        <f>_xlfn.XLOOKUP(I4721,UTILIZADAS[Contacto1],UTILIZADAS[Source.Name],,0)</f>
        <v>Cobros Mayo</v>
      </c>
      <c r="B4721" s="18">
        <f>VLOOKUP(J4721,Ref!A:C,3,0)</f>
        <v>0</v>
      </c>
      <c r="C4721" s="18">
        <f>VLOOKUP(J4721,Ref!A:D,4,0)</f>
        <v>0</v>
      </c>
      <c r="D4721" s="18" t="str">
        <f t="shared" si="219"/>
        <v>21/may</v>
      </c>
      <c r="E4721" s="18">
        <f t="shared" si="220"/>
        <v>5</v>
      </c>
      <c r="F4721" s="18">
        <v>1</v>
      </c>
      <c r="G4721" s="18">
        <f t="shared" si="221"/>
        <v>1</v>
      </c>
      <c r="H4721" s="3">
        <v>46163.657094907408</v>
      </c>
      <c r="I4721">
        <v>69595374</v>
      </c>
      <c r="J4721" t="s">
        <v>1967</v>
      </c>
      <c r="K4721" t="s">
        <v>1968</v>
      </c>
      <c r="L4721" t="s">
        <v>1969</v>
      </c>
      <c r="M4721" t="s">
        <v>1970</v>
      </c>
      <c r="O4721">
        <v>359377380000</v>
      </c>
      <c r="P4721">
        <v>16018</v>
      </c>
      <c r="Q4721">
        <v>-4</v>
      </c>
      <c r="R4721">
        <v>1</v>
      </c>
      <c r="S4721">
        <v>69595374</v>
      </c>
      <c r="U4721" t="s">
        <v>6265</v>
      </c>
      <c r="W4721" t="s">
        <v>5620</v>
      </c>
      <c r="X4721">
        <v>359377380000</v>
      </c>
      <c r="Y4721" t="s">
        <v>65</v>
      </c>
      <c r="Z4721" t="s">
        <v>4619</v>
      </c>
      <c r="AG4721" t="s">
        <v>1972</v>
      </c>
      <c r="AL4721">
        <v>0</v>
      </c>
      <c r="AN4721" t="s">
        <v>1974</v>
      </c>
      <c r="AO4721">
        <v>0</v>
      </c>
      <c r="AQ4721">
        <v>2258653</v>
      </c>
      <c r="AR4721" t="s">
        <v>4605</v>
      </c>
      <c r="AS4721" t="s">
        <v>5883</v>
      </c>
      <c r="AT4721" t="s">
        <v>1975</v>
      </c>
    </row>
    <row r="4722" spans="1:46" x14ac:dyDescent="0.25">
      <c r="A4722" t="str">
        <f>_xlfn.XLOOKUP(I4722,UTILIZADAS[Contacto1],UTILIZADAS[Source.Name],,0)</f>
        <v>Cobros Mayo</v>
      </c>
      <c r="B4722" s="18">
        <f>VLOOKUP(J4722,Ref!A:C,3,0)</f>
        <v>0</v>
      </c>
      <c r="C4722" s="18">
        <f>VLOOKUP(J4722,Ref!A:D,4,0)</f>
        <v>0</v>
      </c>
      <c r="D4722" s="18" t="str">
        <f t="shared" ref="D4722:D4785" si="222">TEXT(H4722,"dd/mmm")</f>
        <v>04/may</v>
      </c>
      <c r="E4722" s="18">
        <f t="shared" ref="E4722:E4785" si="223">+COUNTIF(I:I,I4722)</f>
        <v>8</v>
      </c>
      <c r="F4722" s="18">
        <v>1</v>
      </c>
      <c r="G4722" s="18">
        <f t="shared" ref="G4722:G4785" si="224">IF(I4722=I4723,0,1)</f>
        <v>0</v>
      </c>
      <c r="H4722" s="3">
        <v>46146.669537037036</v>
      </c>
      <c r="I4722">
        <v>69601798</v>
      </c>
      <c r="J4722" t="s">
        <v>1986</v>
      </c>
      <c r="K4722" t="s">
        <v>1983</v>
      </c>
      <c r="L4722" t="s">
        <v>1897</v>
      </c>
      <c r="M4722" t="s">
        <v>1970</v>
      </c>
      <c r="P4722">
        <v>998</v>
      </c>
      <c r="Q4722">
        <v>0</v>
      </c>
      <c r="S4722">
        <v>69601798</v>
      </c>
      <c r="AF4722" t="s">
        <v>1976</v>
      </c>
      <c r="AG4722" t="s">
        <v>1972</v>
      </c>
      <c r="AK4722" t="s">
        <v>6266</v>
      </c>
      <c r="AL4722">
        <v>147</v>
      </c>
      <c r="AM4722" t="s">
        <v>1979</v>
      </c>
      <c r="AN4722" t="s">
        <v>1977</v>
      </c>
      <c r="AO4722">
        <v>0</v>
      </c>
      <c r="AQ4722">
        <v>2257480</v>
      </c>
      <c r="AR4722" t="s">
        <v>1978</v>
      </c>
      <c r="AT4722" t="s">
        <v>1988</v>
      </c>
    </row>
    <row r="4723" spans="1:46" x14ac:dyDescent="0.25">
      <c r="A4723" t="str">
        <f>_xlfn.XLOOKUP(I4723,UTILIZADAS[Contacto1],UTILIZADAS[Source.Name],,0)</f>
        <v>Cobros Mayo</v>
      </c>
      <c r="B4723" s="18">
        <f>VLOOKUP(J4723,Ref!A:C,3,0)</f>
        <v>1</v>
      </c>
      <c r="C4723" s="18">
        <f>VLOOKUP(J4723,Ref!A:D,4,0)</f>
        <v>1</v>
      </c>
      <c r="D4723" s="18" t="str">
        <f t="shared" si="222"/>
        <v>11/may</v>
      </c>
      <c r="E4723" s="18">
        <f t="shared" si="223"/>
        <v>8</v>
      </c>
      <c r="F4723" s="18">
        <v>1</v>
      </c>
      <c r="G4723" s="18">
        <f t="shared" si="224"/>
        <v>0</v>
      </c>
      <c r="H4723" s="3">
        <v>46153.583969907406</v>
      </c>
      <c r="I4723">
        <v>69601798</v>
      </c>
      <c r="J4723">
        <v>6007</v>
      </c>
      <c r="K4723" t="s">
        <v>1983</v>
      </c>
      <c r="L4723" t="s">
        <v>1897</v>
      </c>
      <c r="M4723" t="s">
        <v>1970</v>
      </c>
      <c r="P4723">
        <v>998</v>
      </c>
      <c r="Q4723">
        <v>0</v>
      </c>
      <c r="S4723">
        <v>69601798</v>
      </c>
      <c r="AF4723" t="s">
        <v>1976</v>
      </c>
      <c r="AG4723" t="s">
        <v>1972</v>
      </c>
      <c r="AK4723" t="s">
        <v>6266</v>
      </c>
      <c r="AL4723">
        <v>20</v>
      </c>
      <c r="AM4723" t="s">
        <v>1979</v>
      </c>
      <c r="AN4723" t="s">
        <v>1987</v>
      </c>
      <c r="AO4723">
        <v>0</v>
      </c>
      <c r="AQ4723">
        <v>2257480</v>
      </c>
      <c r="AR4723" t="s">
        <v>1978</v>
      </c>
      <c r="AT4723" t="s">
        <v>1898</v>
      </c>
    </row>
    <row r="4724" spans="1:46" x14ac:dyDescent="0.25">
      <c r="A4724" t="str">
        <f>_xlfn.XLOOKUP(I4724,UTILIZADAS[Contacto1],UTILIZADAS[Source.Name],,0)</f>
        <v>Cobros Mayo</v>
      </c>
      <c r="B4724" s="18">
        <f>VLOOKUP(J4724,Ref!A:C,3,0)</f>
        <v>0</v>
      </c>
      <c r="C4724" s="18">
        <f>VLOOKUP(J4724,Ref!A:D,4,0)</f>
        <v>0</v>
      </c>
      <c r="D4724" s="18" t="str">
        <f t="shared" si="222"/>
        <v>13/may</v>
      </c>
      <c r="E4724" s="18">
        <f t="shared" si="223"/>
        <v>8</v>
      </c>
      <c r="F4724" s="18">
        <v>1</v>
      </c>
      <c r="G4724" s="18">
        <f t="shared" si="224"/>
        <v>0</v>
      </c>
      <c r="H4724" s="3">
        <v>46155.457395833335</v>
      </c>
      <c r="I4724">
        <v>69601798</v>
      </c>
      <c r="J4724" t="s">
        <v>2021</v>
      </c>
      <c r="K4724" t="s">
        <v>1968</v>
      </c>
      <c r="L4724" t="s">
        <v>1969</v>
      </c>
      <c r="M4724" t="s">
        <v>1970</v>
      </c>
      <c r="O4724">
        <v>361023570000</v>
      </c>
      <c r="P4724">
        <v>16018</v>
      </c>
      <c r="Q4724">
        <v>-4</v>
      </c>
      <c r="R4724">
        <v>1</v>
      </c>
      <c r="S4724">
        <v>69601798</v>
      </c>
      <c r="U4724" t="s">
        <v>5621</v>
      </c>
      <c r="W4724" t="s">
        <v>5622</v>
      </c>
      <c r="X4724">
        <v>361023570000</v>
      </c>
      <c r="Y4724" t="s">
        <v>65</v>
      </c>
      <c r="Z4724" t="s">
        <v>4619</v>
      </c>
      <c r="AF4724" t="s">
        <v>1976</v>
      </c>
      <c r="AG4724" t="s">
        <v>1972</v>
      </c>
      <c r="AK4724" t="s">
        <v>6266</v>
      </c>
      <c r="AL4724">
        <v>5</v>
      </c>
      <c r="AN4724" t="s">
        <v>1974</v>
      </c>
      <c r="AO4724">
        <v>0</v>
      </c>
      <c r="AQ4724">
        <v>2258654</v>
      </c>
      <c r="AR4724" t="s">
        <v>4605</v>
      </c>
      <c r="AS4724" t="s">
        <v>5883</v>
      </c>
      <c r="AT4724" t="s">
        <v>2022</v>
      </c>
    </row>
    <row r="4725" spans="1:46" x14ac:dyDescent="0.25">
      <c r="A4725" t="str">
        <f>_xlfn.XLOOKUP(I4725,UTILIZADAS[Contacto1],UTILIZADAS[Source.Name],,0)</f>
        <v>Cobros Mayo</v>
      </c>
      <c r="B4725" s="18">
        <f>VLOOKUP(J4725,Ref!A:C,3,0)</f>
        <v>0</v>
      </c>
      <c r="C4725" s="18">
        <f>VLOOKUP(J4725,Ref!A:D,4,0)</f>
        <v>0</v>
      </c>
      <c r="D4725" s="18" t="str">
        <f t="shared" si="222"/>
        <v>15/may</v>
      </c>
      <c r="E4725" s="18">
        <f t="shared" si="223"/>
        <v>8</v>
      </c>
      <c r="F4725" s="18">
        <v>1</v>
      </c>
      <c r="G4725" s="18">
        <f t="shared" si="224"/>
        <v>0</v>
      </c>
      <c r="H4725" s="3">
        <v>46157.497430555559</v>
      </c>
      <c r="I4725">
        <v>69601798</v>
      </c>
      <c r="J4725" t="s">
        <v>2021</v>
      </c>
      <c r="K4725" t="s">
        <v>1968</v>
      </c>
      <c r="L4725" t="s">
        <v>1969</v>
      </c>
      <c r="M4725" t="s">
        <v>1970</v>
      </c>
      <c r="O4725">
        <v>361023570000</v>
      </c>
      <c r="P4725">
        <v>16018</v>
      </c>
      <c r="Q4725">
        <v>-4</v>
      </c>
      <c r="R4725">
        <v>1</v>
      </c>
      <c r="S4725">
        <v>69601798</v>
      </c>
      <c r="U4725" t="s">
        <v>5621</v>
      </c>
      <c r="W4725" t="s">
        <v>5622</v>
      </c>
      <c r="X4725">
        <v>361023570000</v>
      </c>
      <c r="Y4725" t="s">
        <v>65</v>
      </c>
      <c r="Z4725" t="s">
        <v>4619</v>
      </c>
      <c r="AF4725" t="s">
        <v>1976</v>
      </c>
      <c r="AG4725" t="s">
        <v>1972</v>
      </c>
      <c r="AK4725" t="s">
        <v>6266</v>
      </c>
      <c r="AL4725">
        <v>5</v>
      </c>
      <c r="AN4725" t="s">
        <v>1974</v>
      </c>
      <c r="AO4725">
        <v>0</v>
      </c>
      <c r="AQ4725">
        <v>2258654</v>
      </c>
      <c r="AR4725" t="s">
        <v>4605</v>
      </c>
      <c r="AS4725" t="s">
        <v>5883</v>
      </c>
      <c r="AT4725" t="s">
        <v>2022</v>
      </c>
    </row>
    <row r="4726" spans="1:46" x14ac:dyDescent="0.25">
      <c r="A4726" t="str">
        <f>_xlfn.XLOOKUP(I4726,UTILIZADAS[Contacto1],UTILIZADAS[Source.Name],,0)</f>
        <v>Cobros Mayo</v>
      </c>
      <c r="B4726" s="18">
        <f>VLOOKUP(J4726,Ref!A:C,3,0)</f>
        <v>0</v>
      </c>
      <c r="C4726" s="18">
        <f>VLOOKUP(J4726,Ref!A:D,4,0)</f>
        <v>0</v>
      </c>
      <c r="D4726" s="18" t="str">
        <f t="shared" si="222"/>
        <v>19/may</v>
      </c>
      <c r="E4726" s="18">
        <f t="shared" si="223"/>
        <v>8</v>
      </c>
      <c r="F4726" s="18">
        <v>1</v>
      </c>
      <c r="G4726" s="18">
        <f t="shared" si="224"/>
        <v>0</v>
      </c>
      <c r="H4726" s="3">
        <v>46161.504282407404</v>
      </c>
      <c r="I4726">
        <v>69601798</v>
      </c>
      <c r="J4726" t="s">
        <v>2023</v>
      </c>
      <c r="K4726" t="s">
        <v>1968</v>
      </c>
      <c r="L4726" t="s">
        <v>1969</v>
      </c>
      <c r="M4726" t="s">
        <v>1970</v>
      </c>
      <c r="O4726">
        <v>361023570000</v>
      </c>
      <c r="P4726">
        <v>16018</v>
      </c>
      <c r="Q4726">
        <v>-4</v>
      </c>
      <c r="R4726">
        <v>1</v>
      </c>
      <c r="S4726">
        <v>69601798</v>
      </c>
      <c r="U4726" t="s">
        <v>5621</v>
      </c>
      <c r="W4726" t="s">
        <v>5622</v>
      </c>
      <c r="X4726">
        <v>361023570000</v>
      </c>
      <c r="Y4726" t="s">
        <v>65</v>
      </c>
      <c r="Z4726" t="s">
        <v>4619</v>
      </c>
      <c r="AF4726" t="s">
        <v>1976</v>
      </c>
      <c r="AG4726" t="s">
        <v>1972</v>
      </c>
      <c r="AK4726" t="s">
        <v>6266</v>
      </c>
      <c r="AL4726">
        <v>0</v>
      </c>
      <c r="AN4726" t="s">
        <v>1974</v>
      </c>
      <c r="AO4726">
        <v>0</v>
      </c>
      <c r="AQ4726">
        <v>2258654</v>
      </c>
      <c r="AR4726" t="s">
        <v>4605</v>
      </c>
      <c r="AS4726" t="s">
        <v>5883</v>
      </c>
      <c r="AT4726" t="s">
        <v>2024</v>
      </c>
    </row>
    <row r="4727" spans="1:46" x14ac:dyDescent="0.25">
      <c r="A4727" t="str">
        <f>_xlfn.XLOOKUP(I4727,UTILIZADAS[Contacto1],UTILIZADAS[Source.Name],,0)</f>
        <v>Cobros Mayo</v>
      </c>
      <c r="B4727" s="18">
        <f>VLOOKUP(J4727,Ref!A:C,3,0)</f>
        <v>0</v>
      </c>
      <c r="C4727" s="18">
        <f>VLOOKUP(J4727,Ref!A:D,4,0)</f>
        <v>0</v>
      </c>
      <c r="D4727" s="18" t="str">
        <f t="shared" si="222"/>
        <v>19/may</v>
      </c>
      <c r="E4727" s="18">
        <f t="shared" si="223"/>
        <v>8</v>
      </c>
      <c r="F4727" s="18">
        <v>1</v>
      </c>
      <c r="G4727" s="18">
        <f t="shared" si="224"/>
        <v>0</v>
      </c>
      <c r="H4727" s="3">
        <v>46161.527268518519</v>
      </c>
      <c r="I4727">
        <v>69601798</v>
      </c>
      <c r="J4727" t="s">
        <v>1967</v>
      </c>
      <c r="K4727" t="s">
        <v>1968</v>
      </c>
      <c r="L4727" t="s">
        <v>1969</v>
      </c>
      <c r="M4727" t="s">
        <v>1970</v>
      </c>
      <c r="O4727">
        <v>361023570000</v>
      </c>
      <c r="P4727">
        <v>16018</v>
      </c>
      <c r="Q4727">
        <v>-4</v>
      </c>
      <c r="R4727">
        <v>1</v>
      </c>
      <c r="S4727">
        <v>69601798</v>
      </c>
      <c r="U4727" t="s">
        <v>5621</v>
      </c>
      <c r="W4727" t="s">
        <v>5622</v>
      </c>
      <c r="X4727">
        <v>361023570000</v>
      </c>
      <c r="Y4727" t="s">
        <v>65</v>
      </c>
      <c r="Z4727" t="s">
        <v>4619</v>
      </c>
      <c r="AF4727" t="s">
        <v>1976</v>
      </c>
      <c r="AG4727" t="s">
        <v>1972</v>
      </c>
      <c r="AK4727" t="s">
        <v>6266</v>
      </c>
      <c r="AL4727">
        <v>0</v>
      </c>
      <c r="AN4727" t="s">
        <v>1974</v>
      </c>
      <c r="AO4727">
        <v>0</v>
      </c>
      <c r="AQ4727">
        <v>2258654</v>
      </c>
      <c r="AR4727" t="s">
        <v>4605</v>
      </c>
      <c r="AS4727" t="s">
        <v>5883</v>
      </c>
      <c r="AT4727" t="s">
        <v>1975</v>
      </c>
    </row>
    <row r="4728" spans="1:46" x14ac:dyDescent="0.25">
      <c r="A4728" t="str">
        <f>_xlfn.XLOOKUP(I4728,UTILIZADAS[Contacto1],UTILIZADAS[Source.Name],,0)</f>
        <v>Cobros Mayo</v>
      </c>
      <c r="B4728" s="18">
        <f>VLOOKUP(J4728,Ref!A:C,3,0)</f>
        <v>0</v>
      </c>
      <c r="C4728" s="18">
        <f>VLOOKUP(J4728,Ref!A:D,4,0)</f>
        <v>0</v>
      </c>
      <c r="D4728" s="18" t="str">
        <f t="shared" si="222"/>
        <v>20/may</v>
      </c>
      <c r="E4728" s="18">
        <f t="shared" si="223"/>
        <v>8</v>
      </c>
      <c r="F4728" s="18">
        <v>1</v>
      </c>
      <c r="G4728" s="18">
        <f t="shared" si="224"/>
        <v>0</v>
      </c>
      <c r="H4728" s="3">
        <v>46162.673946759256</v>
      </c>
      <c r="I4728">
        <v>69601798</v>
      </c>
      <c r="J4728" t="s">
        <v>2021</v>
      </c>
      <c r="K4728" t="s">
        <v>1968</v>
      </c>
      <c r="L4728" t="s">
        <v>1969</v>
      </c>
      <c r="M4728" t="s">
        <v>1970</v>
      </c>
      <c r="O4728">
        <v>361023570000</v>
      </c>
      <c r="P4728">
        <v>16018</v>
      </c>
      <c r="Q4728">
        <v>-4</v>
      </c>
      <c r="R4728">
        <v>1</v>
      </c>
      <c r="S4728">
        <v>69601798</v>
      </c>
      <c r="U4728" t="s">
        <v>5621</v>
      </c>
      <c r="W4728" t="s">
        <v>5622</v>
      </c>
      <c r="X4728">
        <v>361023570000</v>
      </c>
      <c r="Y4728" t="s">
        <v>65</v>
      </c>
      <c r="Z4728" t="s">
        <v>4619</v>
      </c>
      <c r="AF4728" t="s">
        <v>1976</v>
      </c>
      <c r="AG4728" t="s">
        <v>1972</v>
      </c>
      <c r="AK4728" t="s">
        <v>6266</v>
      </c>
      <c r="AL4728">
        <v>5</v>
      </c>
      <c r="AN4728" t="s">
        <v>1974</v>
      </c>
      <c r="AO4728">
        <v>0</v>
      </c>
      <c r="AQ4728">
        <v>2258654</v>
      </c>
      <c r="AR4728" t="s">
        <v>4605</v>
      </c>
      <c r="AS4728" t="s">
        <v>5883</v>
      </c>
      <c r="AT4728" t="s">
        <v>2022</v>
      </c>
    </row>
    <row r="4729" spans="1:46" x14ac:dyDescent="0.25">
      <c r="A4729" t="str">
        <f>_xlfn.XLOOKUP(I4729,UTILIZADAS[Contacto1],UTILIZADAS[Source.Name],,0)</f>
        <v>Cobros Mayo</v>
      </c>
      <c r="B4729" s="18">
        <f>VLOOKUP(J4729,Ref!A:C,3,0)</f>
        <v>0</v>
      </c>
      <c r="C4729" s="18">
        <f>VLOOKUP(J4729,Ref!A:D,4,0)</f>
        <v>0</v>
      </c>
      <c r="D4729" s="18" t="str">
        <f t="shared" si="222"/>
        <v>21/may</v>
      </c>
      <c r="E4729" s="18">
        <f t="shared" si="223"/>
        <v>8</v>
      </c>
      <c r="F4729" s="18">
        <v>1</v>
      </c>
      <c r="G4729" s="18">
        <f t="shared" si="224"/>
        <v>1</v>
      </c>
      <c r="H4729" s="3">
        <v>46163.657893518517</v>
      </c>
      <c r="I4729">
        <v>69601798</v>
      </c>
      <c r="J4729" t="s">
        <v>1986</v>
      </c>
      <c r="K4729" t="s">
        <v>1983</v>
      </c>
      <c r="L4729" t="s">
        <v>1897</v>
      </c>
      <c r="M4729" t="s">
        <v>1970</v>
      </c>
      <c r="O4729">
        <v>361023570000</v>
      </c>
      <c r="P4729">
        <v>16018</v>
      </c>
      <c r="Q4729">
        <v>-4</v>
      </c>
      <c r="R4729">
        <v>1</v>
      </c>
      <c r="S4729">
        <v>69601798</v>
      </c>
      <c r="U4729" t="s">
        <v>5621</v>
      </c>
      <c r="W4729" t="s">
        <v>5622</v>
      </c>
      <c r="X4729">
        <v>361023570000</v>
      </c>
      <c r="Y4729" t="s">
        <v>65</v>
      </c>
      <c r="Z4729" t="s">
        <v>4619</v>
      </c>
      <c r="AF4729" t="s">
        <v>1976</v>
      </c>
      <c r="AG4729" t="s">
        <v>1972</v>
      </c>
      <c r="AK4729" t="s">
        <v>6266</v>
      </c>
      <c r="AL4729">
        <v>291</v>
      </c>
      <c r="AM4729" t="s">
        <v>1979</v>
      </c>
      <c r="AN4729" t="s">
        <v>1987</v>
      </c>
      <c r="AO4729">
        <v>0</v>
      </c>
      <c r="AQ4729">
        <v>2258654</v>
      </c>
      <c r="AR4729" t="s">
        <v>4605</v>
      </c>
      <c r="AS4729" t="s">
        <v>5883</v>
      </c>
      <c r="AT4729" t="s">
        <v>1988</v>
      </c>
    </row>
    <row r="4730" spans="1:46" x14ac:dyDescent="0.25">
      <c r="A4730" t="str">
        <f>_xlfn.XLOOKUP(I4730,UTILIZADAS[Contacto1],UTILIZADAS[Source.Name],,0)</f>
        <v>Cobros Mayo</v>
      </c>
      <c r="B4730" s="18">
        <f>VLOOKUP(J4730,Ref!A:C,3,0)</f>
        <v>0</v>
      </c>
      <c r="C4730" s="18">
        <f>VLOOKUP(J4730,Ref!A:D,4,0)</f>
        <v>0</v>
      </c>
      <c r="D4730" s="18" t="str">
        <f t="shared" si="222"/>
        <v>13/may</v>
      </c>
      <c r="E4730" s="18">
        <f t="shared" si="223"/>
        <v>2</v>
      </c>
      <c r="F4730" s="18">
        <v>1</v>
      </c>
      <c r="G4730" s="18">
        <f t="shared" si="224"/>
        <v>0</v>
      </c>
      <c r="H4730" s="3">
        <v>46155.457569444443</v>
      </c>
      <c r="I4730">
        <v>69617993</v>
      </c>
      <c r="J4730" t="s">
        <v>2021</v>
      </c>
      <c r="K4730" t="s">
        <v>1968</v>
      </c>
      <c r="L4730" t="s">
        <v>1969</v>
      </c>
      <c r="M4730" t="s">
        <v>1970</v>
      </c>
      <c r="O4730">
        <v>354355420000</v>
      </c>
      <c r="P4730">
        <v>16018</v>
      </c>
      <c r="Q4730">
        <v>-4</v>
      </c>
      <c r="R4730">
        <v>1</v>
      </c>
      <c r="S4730">
        <v>69617993</v>
      </c>
      <c r="U4730" t="s">
        <v>5623</v>
      </c>
      <c r="W4730" t="s">
        <v>5624</v>
      </c>
      <c r="X4730">
        <v>354355420000</v>
      </c>
      <c r="Y4730" t="s">
        <v>65</v>
      </c>
      <c r="Z4730" t="s">
        <v>4619</v>
      </c>
      <c r="AF4730" t="s">
        <v>1976</v>
      </c>
      <c r="AG4730" t="s">
        <v>1972</v>
      </c>
      <c r="AL4730">
        <v>3</v>
      </c>
      <c r="AN4730" t="s">
        <v>1974</v>
      </c>
      <c r="AO4730">
        <v>0</v>
      </c>
      <c r="AQ4730">
        <v>2258655</v>
      </c>
      <c r="AR4730" t="s">
        <v>4605</v>
      </c>
      <c r="AS4730" t="s">
        <v>5883</v>
      </c>
      <c r="AT4730" t="s">
        <v>2022</v>
      </c>
    </row>
    <row r="4731" spans="1:46" x14ac:dyDescent="0.25">
      <c r="A4731" t="str">
        <f>_xlfn.XLOOKUP(I4731,UTILIZADAS[Contacto1],UTILIZADAS[Source.Name],,0)</f>
        <v>Cobros Mayo</v>
      </c>
      <c r="B4731" s="18">
        <f>VLOOKUP(J4731,Ref!A:C,3,0)</f>
        <v>0</v>
      </c>
      <c r="C4731" s="18">
        <f>VLOOKUP(J4731,Ref!A:D,4,0)</f>
        <v>0</v>
      </c>
      <c r="D4731" s="18" t="str">
        <f t="shared" si="222"/>
        <v>15/may</v>
      </c>
      <c r="E4731" s="18">
        <f t="shared" si="223"/>
        <v>2</v>
      </c>
      <c r="F4731" s="18">
        <v>1</v>
      </c>
      <c r="G4731" s="18">
        <f t="shared" si="224"/>
        <v>1</v>
      </c>
      <c r="H4731" s="3">
        <v>46157.498240740744</v>
      </c>
      <c r="I4731">
        <v>69617993</v>
      </c>
      <c r="J4731">
        <v>6004</v>
      </c>
      <c r="K4731" t="s">
        <v>1983</v>
      </c>
      <c r="L4731" t="s">
        <v>1897</v>
      </c>
      <c r="M4731" t="s">
        <v>1970</v>
      </c>
      <c r="O4731">
        <v>354355420000</v>
      </c>
      <c r="P4731">
        <v>16018</v>
      </c>
      <c r="Q4731">
        <v>-4</v>
      </c>
      <c r="R4731">
        <v>1</v>
      </c>
      <c r="S4731">
        <v>69617993</v>
      </c>
      <c r="U4731" t="s">
        <v>5623</v>
      </c>
      <c r="W4731" t="s">
        <v>5624</v>
      </c>
      <c r="X4731">
        <v>354355420000</v>
      </c>
      <c r="Y4731" t="s">
        <v>65</v>
      </c>
      <c r="Z4731" t="s">
        <v>4619</v>
      </c>
      <c r="AF4731" t="s">
        <v>1976</v>
      </c>
      <c r="AG4731" t="s">
        <v>1972</v>
      </c>
      <c r="AL4731">
        <v>174</v>
      </c>
      <c r="AM4731" t="s">
        <v>1979</v>
      </c>
      <c r="AN4731" t="s">
        <v>1987</v>
      </c>
      <c r="AO4731">
        <v>0</v>
      </c>
      <c r="AQ4731">
        <v>2258655</v>
      </c>
      <c r="AR4731" t="s">
        <v>4605</v>
      </c>
      <c r="AS4731" t="s">
        <v>5883</v>
      </c>
      <c r="AT4731" t="s">
        <v>1984</v>
      </c>
    </row>
    <row r="4732" spans="1:46" x14ac:dyDescent="0.25">
      <c r="A4732" t="str">
        <f>_xlfn.XLOOKUP(I4732,UTILIZADAS[Contacto1],UTILIZADAS[Source.Name],,0)</f>
        <v>Cobros Abril Canal Fijo</v>
      </c>
      <c r="B4732" s="18">
        <f>VLOOKUP(J4732,Ref!A:C,3,0)</f>
        <v>0</v>
      </c>
      <c r="C4732" s="18">
        <f>VLOOKUP(J4732,Ref!A:D,4,0)</f>
        <v>0</v>
      </c>
      <c r="D4732" s="18" t="str">
        <f t="shared" si="222"/>
        <v>13/may</v>
      </c>
      <c r="E4732" s="18">
        <f t="shared" si="223"/>
        <v>5</v>
      </c>
      <c r="F4732" s="18">
        <v>1</v>
      </c>
      <c r="G4732" s="18">
        <f t="shared" si="224"/>
        <v>0</v>
      </c>
      <c r="H4732" s="3">
        <v>46155.457835648151</v>
      </c>
      <c r="I4732">
        <v>69618493</v>
      </c>
      <c r="J4732" t="s">
        <v>2021</v>
      </c>
      <c r="K4732" t="s">
        <v>1968</v>
      </c>
      <c r="L4732" t="s">
        <v>1969</v>
      </c>
      <c r="M4732" t="s">
        <v>1970</v>
      </c>
      <c r="O4732">
        <v>368023560000</v>
      </c>
      <c r="P4732">
        <v>16018</v>
      </c>
      <c r="Q4732">
        <v>-4</v>
      </c>
      <c r="R4732">
        <v>1</v>
      </c>
      <c r="S4732">
        <v>69618493</v>
      </c>
      <c r="U4732" t="s">
        <v>2375</v>
      </c>
      <c r="W4732" t="s">
        <v>3943</v>
      </c>
      <c r="X4732">
        <v>368023560000</v>
      </c>
      <c r="Y4732" t="s">
        <v>65</v>
      </c>
      <c r="Z4732" t="s">
        <v>66</v>
      </c>
      <c r="AG4732" t="s">
        <v>1972</v>
      </c>
      <c r="AL4732">
        <v>5</v>
      </c>
      <c r="AN4732" t="s">
        <v>1974</v>
      </c>
      <c r="AO4732">
        <v>0</v>
      </c>
      <c r="AQ4732">
        <v>2258656</v>
      </c>
      <c r="AR4732" t="s">
        <v>4605</v>
      </c>
      <c r="AS4732" t="s">
        <v>5883</v>
      </c>
      <c r="AT4732" t="s">
        <v>2022</v>
      </c>
    </row>
    <row r="4733" spans="1:46" x14ac:dyDescent="0.25">
      <c r="A4733" t="str">
        <f>_xlfn.XLOOKUP(I4733,UTILIZADAS[Contacto1],UTILIZADAS[Source.Name],,0)</f>
        <v>Cobros Abril Canal Fijo</v>
      </c>
      <c r="B4733" s="18">
        <f>VLOOKUP(J4733,Ref!A:C,3,0)</f>
        <v>0</v>
      </c>
      <c r="C4733" s="18">
        <f>VLOOKUP(J4733,Ref!A:D,4,0)</f>
        <v>0</v>
      </c>
      <c r="D4733" s="18" t="str">
        <f t="shared" si="222"/>
        <v>15/may</v>
      </c>
      <c r="E4733" s="18">
        <f t="shared" si="223"/>
        <v>5</v>
      </c>
      <c r="F4733" s="18">
        <v>1</v>
      </c>
      <c r="G4733" s="18">
        <f t="shared" si="224"/>
        <v>0</v>
      </c>
      <c r="H4733" s="3">
        <v>46157.498310185183</v>
      </c>
      <c r="I4733">
        <v>69618493</v>
      </c>
      <c r="J4733" t="s">
        <v>2021</v>
      </c>
      <c r="K4733" t="s">
        <v>1968</v>
      </c>
      <c r="L4733" t="s">
        <v>1969</v>
      </c>
      <c r="M4733" t="s">
        <v>1970</v>
      </c>
      <c r="O4733">
        <v>368023560000</v>
      </c>
      <c r="P4733">
        <v>16018</v>
      </c>
      <c r="Q4733">
        <v>-4</v>
      </c>
      <c r="R4733">
        <v>1</v>
      </c>
      <c r="S4733">
        <v>69618493</v>
      </c>
      <c r="U4733" t="s">
        <v>2375</v>
      </c>
      <c r="W4733" t="s">
        <v>3943</v>
      </c>
      <c r="X4733">
        <v>368023560000</v>
      </c>
      <c r="Y4733" t="s">
        <v>65</v>
      </c>
      <c r="Z4733" t="s">
        <v>66</v>
      </c>
      <c r="AG4733" t="s">
        <v>1972</v>
      </c>
      <c r="AL4733">
        <v>5</v>
      </c>
      <c r="AN4733" t="s">
        <v>1974</v>
      </c>
      <c r="AO4733">
        <v>0</v>
      </c>
      <c r="AQ4733">
        <v>2258656</v>
      </c>
      <c r="AR4733" t="s">
        <v>4605</v>
      </c>
      <c r="AS4733" t="s">
        <v>5883</v>
      </c>
      <c r="AT4733" t="s">
        <v>2022</v>
      </c>
    </row>
    <row r="4734" spans="1:46" x14ac:dyDescent="0.25">
      <c r="A4734" t="str">
        <f>_xlfn.XLOOKUP(I4734,UTILIZADAS[Contacto1],UTILIZADAS[Source.Name],,0)</f>
        <v>Cobros Abril Canal Fijo</v>
      </c>
      <c r="B4734" s="18">
        <f>VLOOKUP(J4734,Ref!A:C,3,0)</f>
        <v>0</v>
      </c>
      <c r="C4734" s="18">
        <f>VLOOKUP(J4734,Ref!A:D,4,0)</f>
        <v>0</v>
      </c>
      <c r="D4734" s="18" t="str">
        <f t="shared" si="222"/>
        <v>19/may</v>
      </c>
      <c r="E4734" s="18">
        <f t="shared" si="223"/>
        <v>5</v>
      </c>
      <c r="F4734" s="18">
        <v>1</v>
      </c>
      <c r="G4734" s="18">
        <f t="shared" si="224"/>
        <v>0</v>
      </c>
      <c r="H4734" s="3">
        <v>46161.504490740743</v>
      </c>
      <c r="I4734">
        <v>69618493</v>
      </c>
      <c r="J4734" t="s">
        <v>2021</v>
      </c>
      <c r="K4734" t="s">
        <v>1968</v>
      </c>
      <c r="L4734" t="s">
        <v>1969</v>
      </c>
      <c r="M4734" t="s">
        <v>1970</v>
      </c>
      <c r="O4734">
        <v>368023560000</v>
      </c>
      <c r="P4734">
        <v>16018</v>
      </c>
      <c r="Q4734">
        <v>-4</v>
      </c>
      <c r="R4734">
        <v>1</v>
      </c>
      <c r="S4734">
        <v>69618493</v>
      </c>
      <c r="U4734" t="s">
        <v>2375</v>
      </c>
      <c r="W4734" t="s">
        <v>3943</v>
      </c>
      <c r="X4734">
        <v>368023560000</v>
      </c>
      <c r="Y4734" t="s">
        <v>65</v>
      </c>
      <c r="Z4734" t="s">
        <v>66</v>
      </c>
      <c r="AG4734" t="s">
        <v>1972</v>
      </c>
      <c r="AL4734">
        <v>5</v>
      </c>
      <c r="AN4734" t="s">
        <v>1974</v>
      </c>
      <c r="AO4734">
        <v>0</v>
      </c>
      <c r="AQ4734">
        <v>2258656</v>
      </c>
      <c r="AR4734" t="s">
        <v>4605</v>
      </c>
      <c r="AS4734" t="s">
        <v>5883</v>
      </c>
      <c r="AT4734" t="s">
        <v>2022</v>
      </c>
    </row>
    <row r="4735" spans="1:46" x14ac:dyDescent="0.25">
      <c r="A4735" t="str">
        <f>_xlfn.XLOOKUP(I4735,UTILIZADAS[Contacto1],UTILIZADAS[Source.Name],,0)</f>
        <v>Cobros Abril Canal Fijo</v>
      </c>
      <c r="B4735" s="18">
        <f>VLOOKUP(J4735,Ref!A:C,3,0)</f>
        <v>0</v>
      </c>
      <c r="C4735" s="18">
        <f>VLOOKUP(J4735,Ref!A:D,4,0)</f>
        <v>0</v>
      </c>
      <c r="D4735" s="18" t="str">
        <f t="shared" si="222"/>
        <v>20/may</v>
      </c>
      <c r="E4735" s="18">
        <f t="shared" si="223"/>
        <v>5</v>
      </c>
      <c r="F4735" s="18">
        <v>1</v>
      </c>
      <c r="G4735" s="18">
        <f t="shared" si="224"/>
        <v>0</v>
      </c>
      <c r="H4735" s="3">
        <v>46162.679918981485</v>
      </c>
      <c r="I4735">
        <v>69618493</v>
      </c>
      <c r="J4735" t="s">
        <v>2021</v>
      </c>
      <c r="K4735" t="s">
        <v>1968</v>
      </c>
      <c r="L4735" t="s">
        <v>1969</v>
      </c>
      <c r="M4735" t="s">
        <v>1970</v>
      </c>
      <c r="O4735">
        <v>368023560000</v>
      </c>
      <c r="P4735">
        <v>16018</v>
      </c>
      <c r="Q4735">
        <v>-4</v>
      </c>
      <c r="R4735">
        <v>1</v>
      </c>
      <c r="S4735">
        <v>69618493</v>
      </c>
      <c r="U4735" t="s">
        <v>2375</v>
      </c>
      <c r="W4735" t="s">
        <v>3943</v>
      </c>
      <c r="X4735">
        <v>368023560000</v>
      </c>
      <c r="Y4735" t="s">
        <v>65</v>
      </c>
      <c r="Z4735" t="s">
        <v>66</v>
      </c>
      <c r="AG4735" t="s">
        <v>1972</v>
      </c>
      <c r="AL4735">
        <v>5</v>
      </c>
      <c r="AN4735" t="s">
        <v>1974</v>
      </c>
      <c r="AO4735">
        <v>0</v>
      </c>
      <c r="AQ4735">
        <v>2258656</v>
      </c>
      <c r="AR4735" t="s">
        <v>4605</v>
      </c>
      <c r="AS4735" t="s">
        <v>5883</v>
      </c>
      <c r="AT4735" t="s">
        <v>2022</v>
      </c>
    </row>
    <row r="4736" spans="1:46" x14ac:dyDescent="0.25">
      <c r="A4736" t="str">
        <f>_xlfn.XLOOKUP(I4736,UTILIZADAS[Contacto1],UTILIZADAS[Source.Name],,0)</f>
        <v>Cobros Abril Canal Fijo</v>
      </c>
      <c r="B4736" s="18">
        <f>VLOOKUP(J4736,Ref!A:C,3,0)</f>
        <v>0</v>
      </c>
      <c r="C4736" s="18">
        <f>VLOOKUP(J4736,Ref!A:D,4,0)</f>
        <v>0</v>
      </c>
      <c r="D4736" s="18" t="str">
        <f t="shared" si="222"/>
        <v>21/may</v>
      </c>
      <c r="E4736" s="18">
        <f t="shared" si="223"/>
        <v>5</v>
      </c>
      <c r="F4736" s="18">
        <v>1</v>
      </c>
      <c r="G4736" s="18">
        <f t="shared" si="224"/>
        <v>1</v>
      </c>
      <c r="H4736" s="3">
        <v>46163.657754629632</v>
      </c>
      <c r="I4736">
        <v>69618493</v>
      </c>
      <c r="J4736" t="s">
        <v>1967</v>
      </c>
      <c r="K4736" t="s">
        <v>1968</v>
      </c>
      <c r="L4736" t="s">
        <v>1969</v>
      </c>
      <c r="M4736" t="s">
        <v>1970</v>
      </c>
      <c r="O4736">
        <v>368023560000</v>
      </c>
      <c r="P4736">
        <v>16018</v>
      </c>
      <c r="Q4736">
        <v>-4</v>
      </c>
      <c r="R4736">
        <v>1</v>
      </c>
      <c r="S4736">
        <v>69618493</v>
      </c>
      <c r="U4736" t="s">
        <v>2375</v>
      </c>
      <c r="W4736" t="s">
        <v>3943</v>
      </c>
      <c r="X4736">
        <v>368023560000</v>
      </c>
      <c r="Y4736" t="s">
        <v>65</v>
      </c>
      <c r="Z4736" t="s">
        <v>66</v>
      </c>
      <c r="AG4736" t="s">
        <v>1972</v>
      </c>
      <c r="AL4736">
        <v>0</v>
      </c>
      <c r="AN4736" t="s">
        <v>1974</v>
      </c>
      <c r="AO4736">
        <v>0</v>
      </c>
      <c r="AQ4736">
        <v>2258656</v>
      </c>
      <c r="AR4736" t="s">
        <v>4605</v>
      </c>
      <c r="AS4736" t="s">
        <v>5883</v>
      </c>
      <c r="AT4736" t="s">
        <v>1975</v>
      </c>
    </row>
    <row r="4737" spans="1:46" x14ac:dyDescent="0.25">
      <c r="A4737" t="str">
        <f>_xlfn.XLOOKUP(I4737,UTILIZADAS[Contacto1],UTILIZADAS[Source.Name],,0)</f>
        <v>Cobros Abril Canal Fijo</v>
      </c>
      <c r="B4737" s="18">
        <f>VLOOKUP(J4737,Ref!A:C,3,0)</f>
        <v>0</v>
      </c>
      <c r="C4737" s="18">
        <f>VLOOKUP(J4737,Ref!A:D,4,0)</f>
        <v>0</v>
      </c>
      <c r="D4737" s="18" t="str">
        <f t="shared" si="222"/>
        <v>13/may</v>
      </c>
      <c r="E4737" s="18">
        <f t="shared" si="223"/>
        <v>4</v>
      </c>
      <c r="F4737" s="18">
        <v>1</v>
      </c>
      <c r="G4737" s="18">
        <f t="shared" si="224"/>
        <v>0</v>
      </c>
      <c r="H4737" s="3">
        <v>46155.458009259259</v>
      </c>
      <c r="I4737">
        <v>69621867</v>
      </c>
      <c r="J4737" t="s">
        <v>2021</v>
      </c>
      <c r="K4737" t="s">
        <v>1968</v>
      </c>
      <c r="L4737" t="s">
        <v>1969</v>
      </c>
      <c r="M4737" t="s">
        <v>1970</v>
      </c>
      <c r="O4737">
        <v>368040430000</v>
      </c>
      <c r="P4737">
        <v>16018</v>
      </c>
      <c r="Q4737">
        <v>-4</v>
      </c>
      <c r="R4737">
        <v>1</v>
      </c>
      <c r="S4737">
        <v>69621867</v>
      </c>
      <c r="U4737" t="s">
        <v>2490</v>
      </c>
      <c r="W4737" t="s">
        <v>4086</v>
      </c>
      <c r="X4737">
        <v>368040430000</v>
      </c>
      <c r="Y4737" t="s">
        <v>65</v>
      </c>
      <c r="Z4737" t="s">
        <v>66</v>
      </c>
      <c r="AF4737" t="s">
        <v>1976</v>
      </c>
      <c r="AG4737" t="s">
        <v>1972</v>
      </c>
      <c r="AL4737">
        <v>5</v>
      </c>
      <c r="AN4737" t="s">
        <v>1974</v>
      </c>
      <c r="AO4737">
        <v>0</v>
      </c>
      <c r="AQ4737">
        <v>2258657</v>
      </c>
      <c r="AR4737" t="s">
        <v>4605</v>
      </c>
      <c r="AS4737" t="s">
        <v>5883</v>
      </c>
      <c r="AT4737" t="s">
        <v>2022</v>
      </c>
    </row>
    <row r="4738" spans="1:46" x14ac:dyDescent="0.25">
      <c r="A4738" t="str">
        <f>_xlfn.XLOOKUP(I4738,UTILIZADAS[Contacto1],UTILIZADAS[Source.Name],,0)</f>
        <v>Cobros Abril Canal Fijo</v>
      </c>
      <c r="B4738" s="18">
        <f>VLOOKUP(J4738,Ref!A:C,3,0)</f>
        <v>0</v>
      </c>
      <c r="C4738" s="18">
        <f>VLOOKUP(J4738,Ref!A:D,4,0)</f>
        <v>0</v>
      </c>
      <c r="D4738" s="18" t="str">
        <f t="shared" si="222"/>
        <v>15/may</v>
      </c>
      <c r="E4738" s="18">
        <f t="shared" si="223"/>
        <v>4</v>
      </c>
      <c r="F4738" s="18">
        <v>1</v>
      </c>
      <c r="G4738" s="18">
        <f t="shared" si="224"/>
        <v>0</v>
      </c>
      <c r="H4738" s="3">
        <v>46157.498472222222</v>
      </c>
      <c r="I4738">
        <v>69621867</v>
      </c>
      <c r="J4738" t="s">
        <v>2021</v>
      </c>
      <c r="K4738" t="s">
        <v>1968</v>
      </c>
      <c r="L4738" t="s">
        <v>1969</v>
      </c>
      <c r="M4738" t="s">
        <v>1970</v>
      </c>
      <c r="O4738">
        <v>368040430000</v>
      </c>
      <c r="P4738">
        <v>16018</v>
      </c>
      <c r="Q4738">
        <v>-4</v>
      </c>
      <c r="R4738">
        <v>1</v>
      </c>
      <c r="S4738">
        <v>69621867</v>
      </c>
      <c r="U4738" t="s">
        <v>2490</v>
      </c>
      <c r="W4738" t="s">
        <v>4086</v>
      </c>
      <c r="X4738">
        <v>368040430000</v>
      </c>
      <c r="Y4738" t="s">
        <v>65</v>
      </c>
      <c r="Z4738" t="s">
        <v>66</v>
      </c>
      <c r="AF4738" t="s">
        <v>1976</v>
      </c>
      <c r="AG4738" t="s">
        <v>1972</v>
      </c>
      <c r="AL4738">
        <v>5</v>
      </c>
      <c r="AN4738" t="s">
        <v>1974</v>
      </c>
      <c r="AO4738">
        <v>0</v>
      </c>
      <c r="AQ4738">
        <v>2258657</v>
      </c>
      <c r="AR4738" t="s">
        <v>4605</v>
      </c>
      <c r="AS4738" t="s">
        <v>5883</v>
      </c>
      <c r="AT4738" t="s">
        <v>2022</v>
      </c>
    </row>
    <row r="4739" spans="1:46" x14ac:dyDescent="0.25">
      <c r="A4739" t="str">
        <f>_xlfn.XLOOKUP(I4739,UTILIZADAS[Contacto1],UTILIZADAS[Source.Name],,0)</f>
        <v>Cobros Abril Canal Fijo</v>
      </c>
      <c r="B4739" s="18">
        <f>VLOOKUP(J4739,Ref!A:C,3,0)</f>
        <v>0</v>
      </c>
      <c r="C4739" s="18">
        <f>VLOOKUP(J4739,Ref!A:D,4,0)</f>
        <v>0</v>
      </c>
      <c r="D4739" s="18" t="str">
        <f t="shared" si="222"/>
        <v>19/may</v>
      </c>
      <c r="E4739" s="18">
        <f t="shared" si="223"/>
        <v>4</v>
      </c>
      <c r="F4739" s="18">
        <v>1</v>
      </c>
      <c r="G4739" s="18">
        <f t="shared" si="224"/>
        <v>0</v>
      </c>
      <c r="H4739" s="3">
        <v>46161.504664351851</v>
      </c>
      <c r="I4739">
        <v>69621867</v>
      </c>
      <c r="J4739" t="s">
        <v>2021</v>
      </c>
      <c r="K4739" t="s">
        <v>1968</v>
      </c>
      <c r="L4739" t="s">
        <v>1969</v>
      </c>
      <c r="M4739" t="s">
        <v>1970</v>
      </c>
      <c r="O4739">
        <v>368040430000</v>
      </c>
      <c r="P4739">
        <v>16018</v>
      </c>
      <c r="Q4739">
        <v>-4</v>
      </c>
      <c r="R4739">
        <v>1</v>
      </c>
      <c r="S4739">
        <v>69621867</v>
      </c>
      <c r="U4739" t="s">
        <v>2490</v>
      </c>
      <c r="W4739" t="s">
        <v>4086</v>
      </c>
      <c r="X4739">
        <v>368040430000</v>
      </c>
      <c r="Y4739" t="s">
        <v>65</v>
      </c>
      <c r="Z4739" t="s">
        <v>66</v>
      </c>
      <c r="AF4739" t="s">
        <v>1976</v>
      </c>
      <c r="AG4739" t="s">
        <v>1972</v>
      </c>
      <c r="AL4739">
        <v>5</v>
      </c>
      <c r="AN4739" t="s">
        <v>1974</v>
      </c>
      <c r="AO4739">
        <v>0</v>
      </c>
      <c r="AQ4739">
        <v>2258657</v>
      </c>
      <c r="AR4739" t="s">
        <v>4605</v>
      </c>
      <c r="AS4739" t="s">
        <v>5883</v>
      </c>
      <c r="AT4739" t="s">
        <v>2022</v>
      </c>
    </row>
    <row r="4740" spans="1:46" x14ac:dyDescent="0.25">
      <c r="A4740" t="str">
        <f>_xlfn.XLOOKUP(I4740,UTILIZADAS[Contacto1],UTILIZADAS[Source.Name],,0)</f>
        <v>Cobros Abril Canal Fijo</v>
      </c>
      <c r="B4740" s="18">
        <f>VLOOKUP(J4740,Ref!A:C,3,0)</f>
        <v>0</v>
      </c>
      <c r="C4740" s="18">
        <f>VLOOKUP(J4740,Ref!A:D,4,0)</f>
        <v>0</v>
      </c>
      <c r="D4740" s="18" t="str">
        <f t="shared" si="222"/>
        <v>20/may</v>
      </c>
      <c r="E4740" s="18">
        <f t="shared" si="223"/>
        <v>4</v>
      </c>
      <c r="F4740" s="18">
        <v>1</v>
      </c>
      <c r="G4740" s="18">
        <f t="shared" si="224"/>
        <v>1</v>
      </c>
      <c r="H4740" s="3">
        <v>46162.6794212963</v>
      </c>
      <c r="I4740">
        <v>69621867</v>
      </c>
      <c r="J4740">
        <v>6004</v>
      </c>
      <c r="K4740" t="s">
        <v>1983</v>
      </c>
      <c r="L4740" t="s">
        <v>1897</v>
      </c>
      <c r="M4740" t="s">
        <v>1970</v>
      </c>
      <c r="O4740">
        <v>368040430000</v>
      </c>
      <c r="P4740">
        <v>16018</v>
      </c>
      <c r="Q4740">
        <v>-4</v>
      </c>
      <c r="R4740">
        <v>1</v>
      </c>
      <c r="S4740">
        <v>69621867</v>
      </c>
      <c r="U4740" t="s">
        <v>2490</v>
      </c>
      <c r="W4740" t="s">
        <v>4086</v>
      </c>
      <c r="X4740">
        <v>368040430000</v>
      </c>
      <c r="Y4740" t="s">
        <v>65</v>
      </c>
      <c r="Z4740" t="s">
        <v>66</v>
      </c>
      <c r="AF4740" t="s">
        <v>1976</v>
      </c>
      <c r="AG4740" t="s">
        <v>1972</v>
      </c>
      <c r="AL4740">
        <v>167</v>
      </c>
      <c r="AM4740" t="s">
        <v>1979</v>
      </c>
      <c r="AN4740" t="s">
        <v>1987</v>
      </c>
      <c r="AO4740">
        <v>0</v>
      </c>
      <c r="AQ4740">
        <v>2258657</v>
      </c>
      <c r="AR4740" t="s">
        <v>4605</v>
      </c>
      <c r="AS4740" t="s">
        <v>5883</v>
      </c>
      <c r="AT4740" t="s">
        <v>1984</v>
      </c>
    </row>
    <row r="4741" spans="1:46" x14ac:dyDescent="0.25">
      <c r="A4741" t="str">
        <f>_xlfn.XLOOKUP(I4741,UTILIZADAS[Contacto1],UTILIZADAS[Source.Name],,0)</f>
        <v>Cobros Abril Canal Fijo</v>
      </c>
      <c r="B4741" s="18">
        <f>VLOOKUP(J4741,Ref!A:C,3,0)</f>
        <v>0</v>
      </c>
      <c r="C4741" s="18">
        <f>VLOOKUP(J4741,Ref!A:D,4,0)</f>
        <v>0</v>
      </c>
      <c r="D4741" s="18" t="str">
        <f t="shared" si="222"/>
        <v>04/may</v>
      </c>
      <c r="E4741" s="18">
        <f t="shared" si="223"/>
        <v>8</v>
      </c>
      <c r="F4741" s="18">
        <v>1</v>
      </c>
      <c r="G4741" s="18">
        <f t="shared" si="224"/>
        <v>0</v>
      </c>
      <c r="H4741" s="3">
        <v>46146.625555555554</v>
      </c>
      <c r="I4741">
        <v>69625968</v>
      </c>
      <c r="J4741" t="s">
        <v>2021</v>
      </c>
      <c r="K4741" t="s">
        <v>1968</v>
      </c>
      <c r="L4741" t="s">
        <v>1969</v>
      </c>
      <c r="M4741" t="s">
        <v>1970</v>
      </c>
      <c r="O4741">
        <v>355370310000</v>
      </c>
      <c r="P4741">
        <v>16017</v>
      </c>
      <c r="Q4741">
        <v>-4</v>
      </c>
      <c r="R4741">
        <v>1</v>
      </c>
      <c r="S4741">
        <v>69625968</v>
      </c>
      <c r="U4741" t="s">
        <v>445</v>
      </c>
      <c r="W4741" t="s">
        <v>446</v>
      </c>
      <c r="X4741" t="s">
        <v>2551</v>
      </c>
      <c r="Y4741" t="s">
        <v>65</v>
      </c>
      <c r="Z4741">
        <v>355370310000</v>
      </c>
      <c r="AF4741" t="s">
        <v>1976</v>
      </c>
      <c r="AG4741" t="s">
        <v>1972</v>
      </c>
      <c r="AI4741" t="s">
        <v>3668</v>
      </c>
      <c r="AL4741">
        <v>5</v>
      </c>
      <c r="AN4741" t="s">
        <v>1974</v>
      </c>
      <c r="AO4741">
        <v>0</v>
      </c>
      <c r="AQ4741">
        <v>2252768</v>
      </c>
      <c r="AR4741" t="s">
        <v>2241</v>
      </c>
      <c r="AS4741" t="s">
        <v>4163</v>
      </c>
      <c r="AT4741" t="s">
        <v>2022</v>
      </c>
    </row>
    <row r="4742" spans="1:46" x14ac:dyDescent="0.25">
      <c r="A4742" t="str">
        <f>_xlfn.XLOOKUP(I4742,UTILIZADAS[Contacto1],UTILIZADAS[Source.Name],,0)</f>
        <v>Cobros Abril Canal Fijo</v>
      </c>
      <c r="B4742" s="18">
        <f>VLOOKUP(J4742,Ref!A:C,3,0)</f>
        <v>0</v>
      </c>
      <c r="C4742" s="18">
        <f>VLOOKUP(J4742,Ref!A:D,4,0)</f>
        <v>0</v>
      </c>
      <c r="D4742" s="18" t="str">
        <f t="shared" si="222"/>
        <v>06/may</v>
      </c>
      <c r="E4742" s="18">
        <f t="shared" si="223"/>
        <v>8</v>
      </c>
      <c r="F4742" s="18">
        <v>1</v>
      </c>
      <c r="G4742" s="18">
        <f t="shared" si="224"/>
        <v>0</v>
      </c>
      <c r="H4742" s="3">
        <v>46148.609050925923</v>
      </c>
      <c r="I4742">
        <v>69625968</v>
      </c>
      <c r="J4742" t="s">
        <v>2021</v>
      </c>
      <c r="K4742" t="s">
        <v>1968</v>
      </c>
      <c r="L4742" t="s">
        <v>1969</v>
      </c>
      <c r="M4742" t="s">
        <v>1970</v>
      </c>
      <c r="O4742">
        <v>355370310000</v>
      </c>
      <c r="P4742">
        <v>16017</v>
      </c>
      <c r="Q4742">
        <v>-4</v>
      </c>
      <c r="R4742">
        <v>1</v>
      </c>
      <c r="S4742">
        <v>69625968</v>
      </c>
      <c r="U4742" t="s">
        <v>445</v>
      </c>
      <c r="W4742" t="s">
        <v>446</v>
      </c>
      <c r="X4742" t="s">
        <v>2551</v>
      </c>
      <c r="Y4742" t="s">
        <v>65</v>
      </c>
      <c r="Z4742">
        <v>355370310000</v>
      </c>
      <c r="AF4742" t="s">
        <v>1976</v>
      </c>
      <c r="AG4742" t="s">
        <v>1972</v>
      </c>
      <c r="AI4742" t="s">
        <v>3668</v>
      </c>
      <c r="AL4742">
        <v>5</v>
      </c>
      <c r="AN4742" t="s">
        <v>1974</v>
      </c>
      <c r="AO4742">
        <v>0</v>
      </c>
      <c r="AQ4742">
        <v>2252768</v>
      </c>
      <c r="AR4742" t="s">
        <v>2241</v>
      </c>
      <c r="AS4742" t="s">
        <v>4163</v>
      </c>
      <c r="AT4742" t="s">
        <v>2022</v>
      </c>
    </row>
    <row r="4743" spans="1:46" x14ac:dyDescent="0.25">
      <c r="A4743" t="str">
        <f>_xlfn.XLOOKUP(I4743,UTILIZADAS[Contacto1],UTILIZADAS[Source.Name],,0)</f>
        <v>Cobros Abril Canal Fijo</v>
      </c>
      <c r="B4743" s="18">
        <f>VLOOKUP(J4743,Ref!A:C,3,0)</f>
        <v>1</v>
      </c>
      <c r="C4743" s="18">
        <f>VLOOKUP(J4743,Ref!A:D,4,0)</f>
        <v>0</v>
      </c>
      <c r="D4743" s="18" t="str">
        <f t="shared" si="222"/>
        <v>09/may</v>
      </c>
      <c r="E4743" s="18">
        <f t="shared" si="223"/>
        <v>8</v>
      </c>
      <c r="F4743" s="18">
        <v>1</v>
      </c>
      <c r="G4743" s="18">
        <f t="shared" si="224"/>
        <v>0</v>
      </c>
      <c r="H4743" s="3">
        <v>46151.383819444447</v>
      </c>
      <c r="I4743">
        <v>69625968</v>
      </c>
      <c r="J4743">
        <v>6006</v>
      </c>
      <c r="K4743" t="s">
        <v>1983</v>
      </c>
      <c r="L4743" t="s">
        <v>1897</v>
      </c>
      <c r="M4743" t="s">
        <v>1970</v>
      </c>
      <c r="O4743">
        <v>355370310000</v>
      </c>
      <c r="P4743">
        <v>16017</v>
      </c>
      <c r="Q4743">
        <v>-4</v>
      </c>
      <c r="R4743">
        <v>1</v>
      </c>
      <c r="S4743">
        <v>69625968</v>
      </c>
      <c r="U4743" t="s">
        <v>445</v>
      </c>
      <c r="W4743" t="s">
        <v>446</v>
      </c>
      <c r="X4743" t="s">
        <v>2551</v>
      </c>
      <c r="Y4743" t="s">
        <v>65</v>
      </c>
      <c r="Z4743">
        <v>355370310000</v>
      </c>
      <c r="AF4743" t="s">
        <v>1976</v>
      </c>
      <c r="AG4743" t="s">
        <v>1972</v>
      </c>
      <c r="AI4743" t="s">
        <v>3668</v>
      </c>
      <c r="AL4743">
        <v>26</v>
      </c>
      <c r="AM4743" t="s">
        <v>1979</v>
      </c>
      <c r="AN4743" t="s">
        <v>1987</v>
      </c>
      <c r="AO4743">
        <v>0</v>
      </c>
      <c r="AQ4743">
        <v>2252768</v>
      </c>
      <c r="AR4743" t="s">
        <v>2241</v>
      </c>
      <c r="AS4743" t="s">
        <v>4163</v>
      </c>
      <c r="AT4743" t="s">
        <v>1894</v>
      </c>
    </row>
    <row r="4744" spans="1:46" x14ac:dyDescent="0.25">
      <c r="A4744" t="str">
        <f>_xlfn.XLOOKUP(I4744,UTILIZADAS[Contacto1],UTILIZADAS[Source.Name],,0)</f>
        <v>Cobros Abril Canal Fijo</v>
      </c>
      <c r="B4744" s="18">
        <f>VLOOKUP(J4744,Ref!A:C,3,0)</f>
        <v>0</v>
      </c>
      <c r="C4744" s="18">
        <f>VLOOKUP(J4744,Ref!A:D,4,0)</f>
        <v>0</v>
      </c>
      <c r="D4744" s="18" t="str">
        <f t="shared" si="222"/>
        <v>13/may</v>
      </c>
      <c r="E4744" s="18">
        <f t="shared" si="223"/>
        <v>8</v>
      </c>
      <c r="F4744" s="18">
        <v>1</v>
      </c>
      <c r="G4744" s="18">
        <f t="shared" si="224"/>
        <v>0</v>
      </c>
      <c r="H4744" s="3">
        <v>46155.459386574075</v>
      </c>
      <c r="I4744">
        <v>69625968</v>
      </c>
      <c r="J4744" t="s">
        <v>1967</v>
      </c>
      <c r="K4744" t="s">
        <v>1968</v>
      </c>
      <c r="L4744" t="s">
        <v>1969</v>
      </c>
      <c r="M4744" t="s">
        <v>1970</v>
      </c>
      <c r="O4744">
        <v>355370310000</v>
      </c>
      <c r="P4744">
        <v>16018</v>
      </c>
      <c r="Q4744">
        <v>-4</v>
      </c>
      <c r="R4744">
        <v>1</v>
      </c>
      <c r="S4744">
        <v>69625968</v>
      </c>
      <c r="U4744" t="s">
        <v>445</v>
      </c>
      <c r="W4744" t="s">
        <v>446</v>
      </c>
      <c r="X4744">
        <v>355370310000</v>
      </c>
      <c r="Y4744" t="s">
        <v>65</v>
      </c>
      <c r="Z4744" t="s">
        <v>597</v>
      </c>
      <c r="AG4744" t="s">
        <v>1972</v>
      </c>
      <c r="AL4744">
        <v>0</v>
      </c>
      <c r="AN4744" t="s">
        <v>1974</v>
      </c>
      <c r="AO4744">
        <v>0</v>
      </c>
      <c r="AQ4744">
        <v>2258658</v>
      </c>
      <c r="AR4744" t="s">
        <v>4605</v>
      </c>
      <c r="AS4744" t="s">
        <v>5883</v>
      </c>
      <c r="AT4744" t="s">
        <v>1975</v>
      </c>
    </row>
    <row r="4745" spans="1:46" x14ac:dyDescent="0.25">
      <c r="A4745" t="str">
        <f>_xlfn.XLOOKUP(I4745,UTILIZADAS[Contacto1],UTILIZADAS[Source.Name],,0)</f>
        <v>Cobros Abril Canal Fijo</v>
      </c>
      <c r="B4745" s="18">
        <f>VLOOKUP(J4745,Ref!A:C,3,0)</f>
        <v>0</v>
      </c>
      <c r="C4745" s="18">
        <f>VLOOKUP(J4745,Ref!A:D,4,0)</f>
        <v>0</v>
      </c>
      <c r="D4745" s="18" t="str">
        <f t="shared" si="222"/>
        <v>15/may</v>
      </c>
      <c r="E4745" s="18">
        <f t="shared" si="223"/>
        <v>8</v>
      </c>
      <c r="F4745" s="18">
        <v>1</v>
      </c>
      <c r="G4745" s="18">
        <f t="shared" si="224"/>
        <v>0</v>
      </c>
      <c r="H4745" s="3">
        <v>46157.498564814814</v>
      </c>
      <c r="I4745">
        <v>69625968</v>
      </c>
      <c r="J4745" t="s">
        <v>1967</v>
      </c>
      <c r="K4745" t="s">
        <v>1968</v>
      </c>
      <c r="L4745" t="s">
        <v>1969</v>
      </c>
      <c r="M4745" t="s">
        <v>1970</v>
      </c>
      <c r="O4745">
        <v>355370310000</v>
      </c>
      <c r="P4745">
        <v>16018</v>
      </c>
      <c r="Q4745">
        <v>-4</v>
      </c>
      <c r="R4745">
        <v>1</v>
      </c>
      <c r="S4745">
        <v>69625968</v>
      </c>
      <c r="U4745" t="s">
        <v>445</v>
      </c>
      <c r="W4745" t="s">
        <v>446</v>
      </c>
      <c r="X4745">
        <v>355370310000</v>
      </c>
      <c r="Y4745" t="s">
        <v>65</v>
      </c>
      <c r="Z4745" t="s">
        <v>597</v>
      </c>
      <c r="AG4745" t="s">
        <v>1972</v>
      </c>
      <c r="AL4745">
        <v>0</v>
      </c>
      <c r="AN4745" t="s">
        <v>1974</v>
      </c>
      <c r="AO4745">
        <v>0</v>
      </c>
      <c r="AQ4745">
        <v>2258658</v>
      </c>
      <c r="AR4745" t="s">
        <v>4605</v>
      </c>
      <c r="AS4745" t="s">
        <v>5883</v>
      </c>
      <c r="AT4745" t="s">
        <v>1975</v>
      </c>
    </row>
    <row r="4746" spans="1:46" x14ac:dyDescent="0.25">
      <c r="A4746" t="str">
        <f>_xlfn.XLOOKUP(I4746,UTILIZADAS[Contacto1],UTILIZADAS[Source.Name],,0)</f>
        <v>Cobros Abril Canal Fijo</v>
      </c>
      <c r="B4746" s="18">
        <f>VLOOKUP(J4746,Ref!A:C,3,0)</f>
        <v>0</v>
      </c>
      <c r="C4746" s="18">
        <f>VLOOKUP(J4746,Ref!A:D,4,0)</f>
        <v>0</v>
      </c>
      <c r="D4746" s="18" t="str">
        <f t="shared" si="222"/>
        <v>19/may</v>
      </c>
      <c r="E4746" s="18">
        <f t="shared" si="223"/>
        <v>8</v>
      </c>
      <c r="F4746" s="18">
        <v>1</v>
      </c>
      <c r="G4746" s="18">
        <f t="shared" si="224"/>
        <v>0</v>
      </c>
      <c r="H4746" s="3">
        <v>46161.504942129628</v>
      </c>
      <c r="I4746">
        <v>69625968</v>
      </c>
      <c r="J4746" t="s">
        <v>2021</v>
      </c>
      <c r="K4746" t="s">
        <v>1968</v>
      </c>
      <c r="L4746" t="s">
        <v>1969</v>
      </c>
      <c r="M4746" t="s">
        <v>1970</v>
      </c>
      <c r="O4746">
        <v>355370310000</v>
      </c>
      <c r="P4746">
        <v>16018</v>
      </c>
      <c r="Q4746">
        <v>-4</v>
      </c>
      <c r="R4746">
        <v>1</v>
      </c>
      <c r="S4746">
        <v>69625968</v>
      </c>
      <c r="U4746" t="s">
        <v>445</v>
      </c>
      <c r="W4746" t="s">
        <v>446</v>
      </c>
      <c r="X4746">
        <v>355370310000</v>
      </c>
      <c r="Y4746" t="s">
        <v>65</v>
      </c>
      <c r="Z4746" t="s">
        <v>597</v>
      </c>
      <c r="AG4746" t="s">
        <v>1972</v>
      </c>
      <c r="AL4746">
        <v>5</v>
      </c>
      <c r="AN4746" t="s">
        <v>1974</v>
      </c>
      <c r="AO4746">
        <v>0</v>
      </c>
      <c r="AQ4746">
        <v>2258658</v>
      </c>
      <c r="AR4746" t="s">
        <v>4605</v>
      </c>
      <c r="AS4746" t="s">
        <v>5883</v>
      </c>
      <c r="AT4746" t="s">
        <v>2022</v>
      </c>
    </row>
    <row r="4747" spans="1:46" x14ac:dyDescent="0.25">
      <c r="A4747" t="str">
        <f>_xlfn.XLOOKUP(I4747,UTILIZADAS[Contacto1],UTILIZADAS[Source.Name],,0)</f>
        <v>Cobros Abril Canal Fijo</v>
      </c>
      <c r="B4747" s="18">
        <f>VLOOKUP(J4747,Ref!A:C,3,0)</f>
        <v>0</v>
      </c>
      <c r="C4747" s="18">
        <f>VLOOKUP(J4747,Ref!A:D,4,0)</f>
        <v>0</v>
      </c>
      <c r="D4747" s="18" t="str">
        <f t="shared" si="222"/>
        <v>20/may</v>
      </c>
      <c r="E4747" s="18">
        <f t="shared" si="223"/>
        <v>8</v>
      </c>
      <c r="F4747" s="18">
        <v>1</v>
      </c>
      <c r="G4747" s="18">
        <f t="shared" si="224"/>
        <v>0</v>
      </c>
      <c r="H4747" s="3">
        <v>46162.68</v>
      </c>
      <c r="I4747">
        <v>69625968</v>
      </c>
      <c r="J4747" t="s">
        <v>1967</v>
      </c>
      <c r="K4747" t="s">
        <v>1968</v>
      </c>
      <c r="L4747" t="s">
        <v>1969</v>
      </c>
      <c r="M4747" t="s">
        <v>1970</v>
      </c>
      <c r="O4747">
        <v>355370310000</v>
      </c>
      <c r="P4747">
        <v>16018</v>
      </c>
      <c r="Q4747">
        <v>-4</v>
      </c>
      <c r="R4747">
        <v>1</v>
      </c>
      <c r="S4747">
        <v>69625968</v>
      </c>
      <c r="U4747" t="s">
        <v>445</v>
      </c>
      <c r="W4747" t="s">
        <v>446</v>
      </c>
      <c r="X4747">
        <v>355370310000</v>
      </c>
      <c r="Y4747" t="s">
        <v>65</v>
      </c>
      <c r="Z4747" t="s">
        <v>597</v>
      </c>
      <c r="AG4747" t="s">
        <v>1972</v>
      </c>
      <c r="AL4747">
        <v>0</v>
      </c>
      <c r="AN4747" t="s">
        <v>1974</v>
      </c>
      <c r="AO4747">
        <v>0</v>
      </c>
      <c r="AQ4747">
        <v>2258658</v>
      </c>
      <c r="AR4747" t="s">
        <v>4605</v>
      </c>
      <c r="AS4747" t="s">
        <v>5883</v>
      </c>
      <c r="AT4747" t="s">
        <v>1975</v>
      </c>
    </row>
    <row r="4748" spans="1:46" x14ac:dyDescent="0.25">
      <c r="A4748" t="str">
        <f>_xlfn.XLOOKUP(I4748,UTILIZADAS[Contacto1],UTILIZADAS[Source.Name],,0)</f>
        <v>Cobros Abril Canal Fijo</v>
      </c>
      <c r="B4748" s="18">
        <f>VLOOKUP(J4748,Ref!A:C,3,0)</f>
        <v>0</v>
      </c>
      <c r="C4748" s="18">
        <f>VLOOKUP(J4748,Ref!A:D,4,0)</f>
        <v>0</v>
      </c>
      <c r="D4748" s="18" t="str">
        <f t="shared" si="222"/>
        <v>21/may</v>
      </c>
      <c r="E4748" s="18">
        <f t="shared" si="223"/>
        <v>8</v>
      </c>
      <c r="F4748" s="18">
        <v>1</v>
      </c>
      <c r="G4748" s="18">
        <f t="shared" si="224"/>
        <v>1</v>
      </c>
      <c r="H4748" s="3">
        <v>46163.658414351848</v>
      </c>
      <c r="I4748">
        <v>69625968</v>
      </c>
      <c r="J4748" t="s">
        <v>1967</v>
      </c>
      <c r="K4748" t="s">
        <v>1968</v>
      </c>
      <c r="L4748" t="s">
        <v>1969</v>
      </c>
      <c r="M4748" t="s">
        <v>1970</v>
      </c>
      <c r="O4748">
        <v>355370310000</v>
      </c>
      <c r="P4748">
        <v>16018</v>
      </c>
      <c r="Q4748">
        <v>-4</v>
      </c>
      <c r="R4748">
        <v>1</v>
      </c>
      <c r="S4748">
        <v>69625968</v>
      </c>
      <c r="U4748" t="s">
        <v>445</v>
      </c>
      <c r="W4748" t="s">
        <v>446</v>
      </c>
      <c r="X4748">
        <v>355370310000</v>
      </c>
      <c r="Y4748" t="s">
        <v>65</v>
      </c>
      <c r="Z4748" t="s">
        <v>597</v>
      </c>
      <c r="AG4748" t="s">
        <v>1972</v>
      </c>
      <c r="AL4748">
        <v>0</v>
      </c>
      <c r="AN4748" t="s">
        <v>1974</v>
      </c>
      <c r="AO4748">
        <v>0</v>
      </c>
      <c r="AQ4748">
        <v>2258658</v>
      </c>
      <c r="AR4748" t="s">
        <v>4605</v>
      </c>
      <c r="AS4748" t="s">
        <v>5883</v>
      </c>
      <c r="AT4748" t="s">
        <v>1975</v>
      </c>
    </row>
    <row r="4749" spans="1:46" x14ac:dyDescent="0.25">
      <c r="A4749" t="str">
        <f>_xlfn.XLOOKUP(I4749,UTILIZADAS[Contacto1],UTILIZADAS[Source.Name],,0)</f>
        <v>Cobros Mayo</v>
      </c>
      <c r="B4749" s="18">
        <f>VLOOKUP(J4749,Ref!A:C,3,0)</f>
        <v>0</v>
      </c>
      <c r="C4749" s="18">
        <f>VLOOKUP(J4749,Ref!A:D,4,0)</f>
        <v>0</v>
      </c>
      <c r="D4749" s="18" t="str">
        <f t="shared" si="222"/>
        <v>13/may</v>
      </c>
      <c r="E4749" s="18">
        <f t="shared" si="223"/>
        <v>1</v>
      </c>
      <c r="F4749" s="18">
        <v>1</v>
      </c>
      <c r="G4749" s="18">
        <f t="shared" si="224"/>
        <v>1</v>
      </c>
      <c r="H4749" s="3">
        <v>46155.459768518522</v>
      </c>
      <c r="I4749">
        <v>69636656</v>
      </c>
      <c r="J4749">
        <v>6004</v>
      </c>
      <c r="K4749" t="s">
        <v>1983</v>
      </c>
      <c r="L4749" t="s">
        <v>1897</v>
      </c>
      <c r="M4749" t="s">
        <v>1970</v>
      </c>
      <c r="O4749">
        <v>368028370000</v>
      </c>
      <c r="P4749">
        <v>16018</v>
      </c>
      <c r="Q4749">
        <v>-4</v>
      </c>
      <c r="R4749">
        <v>1</v>
      </c>
      <c r="S4749">
        <v>69636656</v>
      </c>
      <c r="U4749" t="s">
        <v>5625</v>
      </c>
      <c r="W4749" t="s">
        <v>4598</v>
      </c>
      <c r="X4749">
        <v>368028370000</v>
      </c>
      <c r="Y4749" t="s">
        <v>65</v>
      </c>
      <c r="Z4749" t="s">
        <v>4619</v>
      </c>
      <c r="AF4749" t="s">
        <v>1976</v>
      </c>
      <c r="AG4749" t="s">
        <v>1972</v>
      </c>
      <c r="AL4749">
        <v>73</v>
      </c>
      <c r="AM4749" t="s">
        <v>1979</v>
      </c>
      <c r="AN4749" t="s">
        <v>1987</v>
      </c>
      <c r="AO4749">
        <v>0</v>
      </c>
      <c r="AQ4749">
        <v>2258659</v>
      </c>
      <c r="AR4749" t="s">
        <v>4605</v>
      </c>
      <c r="AS4749" t="s">
        <v>5883</v>
      </c>
      <c r="AT4749" t="s">
        <v>1984</v>
      </c>
    </row>
    <row r="4750" spans="1:46" x14ac:dyDescent="0.25">
      <c r="A4750" t="str">
        <f>_xlfn.XLOOKUP(I4750,UTILIZADAS[Contacto1],UTILIZADAS[Source.Name],,0)</f>
        <v>Cobros Abril Canal Fijo</v>
      </c>
      <c r="B4750" s="18">
        <f>VLOOKUP(J4750,Ref!A:C,3,0)</f>
        <v>0</v>
      </c>
      <c r="C4750" s="18">
        <f>VLOOKUP(J4750,Ref!A:D,4,0)</f>
        <v>0</v>
      </c>
      <c r="D4750" s="18" t="str">
        <f t="shared" si="222"/>
        <v>02/may</v>
      </c>
      <c r="E4750" s="18">
        <f t="shared" si="223"/>
        <v>9</v>
      </c>
      <c r="F4750" s="18">
        <v>1</v>
      </c>
      <c r="G4750" s="18">
        <f t="shared" si="224"/>
        <v>0</v>
      </c>
      <c r="H4750" s="3">
        <v>46144.537858796299</v>
      </c>
      <c r="I4750">
        <v>69655038</v>
      </c>
      <c r="J4750" t="s">
        <v>1967</v>
      </c>
      <c r="K4750" t="s">
        <v>1968</v>
      </c>
      <c r="L4750" t="s">
        <v>1969</v>
      </c>
      <c r="M4750" t="s">
        <v>1970</v>
      </c>
      <c r="O4750">
        <v>365026410000</v>
      </c>
      <c r="P4750">
        <v>16017</v>
      </c>
      <c r="Q4750">
        <v>-4</v>
      </c>
      <c r="R4750">
        <v>1</v>
      </c>
      <c r="S4750">
        <v>69655038</v>
      </c>
      <c r="U4750" t="s">
        <v>2387</v>
      </c>
      <c r="W4750" t="s">
        <v>3957</v>
      </c>
      <c r="X4750" t="s">
        <v>66</v>
      </c>
      <c r="Y4750" t="s">
        <v>65</v>
      </c>
      <c r="Z4750">
        <v>365026410000</v>
      </c>
      <c r="AG4750" t="s">
        <v>1972</v>
      </c>
      <c r="AI4750" t="s">
        <v>3152</v>
      </c>
      <c r="AL4750">
        <v>0</v>
      </c>
      <c r="AN4750" t="s">
        <v>1974</v>
      </c>
      <c r="AO4750">
        <v>0</v>
      </c>
      <c r="AQ4750">
        <v>2252177</v>
      </c>
      <c r="AR4750" t="s">
        <v>2241</v>
      </c>
      <c r="AS4750" t="s">
        <v>4163</v>
      </c>
      <c r="AT4750" t="s">
        <v>1975</v>
      </c>
    </row>
    <row r="4751" spans="1:46" x14ac:dyDescent="0.25">
      <c r="A4751" t="str">
        <f>_xlfn.XLOOKUP(I4751,UTILIZADAS[Contacto1],UTILIZADAS[Source.Name],,0)</f>
        <v>Cobros Abril Canal Fijo</v>
      </c>
      <c r="B4751" s="18">
        <f>VLOOKUP(J4751,Ref!A:C,3,0)</f>
        <v>0</v>
      </c>
      <c r="C4751" s="18">
        <f>VLOOKUP(J4751,Ref!A:D,4,0)</f>
        <v>0</v>
      </c>
      <c r="D4751" s="18" t="str">
        <f t="shared" si="222"/>
        <v>06/may</v>
      </c>
      <c r="E4751" s="18">
        <f t="shared" si="223"/>
        <v>9</v>
      </c>
      <c r="F4751" s="18">
        <v>1</v>
      </c>
      <c r="G4751" s="18">
        <f t="shared" si="224"/>
        <v>0</v>
      </c>
      <c r="H4751" s="3">
        <v>46148.394525462965</v>
      </c>
      <c r="I4751">
        <v>69655038</v>
      </c>
      <c r="J4751" t="s">
        <v>2023</v>
      </c>
      <c r="K4751" t="s">
        <v>1968</v>
      </c>
      <c r="L4751" t="s">
        <v>1969</v>
      </c>
      <c r="M4751" t="s">
        <v>1970</v>
      </c>
      <c r="O4751">
        <v>365026410000</v>
      </c>
      <c r="P4751">
        <v>16017</v>
      </c>
      <c r="Q4751">
        <v>-4</v>
      </c>
      <c r="R4751">
        <v>1</v>
      </c>
      <c r="S4751">
        <v>69655038</v>
      </c>
      <c r="U4751" t="s">
        <v>2387</v>
      </c>
      <c r="W4751" t="s">
        <v>3957</v>
      </c>
      <c r="X4751" t="s">
        <v>66</v>
      </c>
      <c r="Y4751" t="s">
        <v>65</v>
      </c>
      <c r="Z4751">
        <v>365026410000</v>
      </c>
      <c r="AG4751" t="s">
        <v>1972</v>
      </c>
      <c r="AI4751" t="s">
        <v>3152</v>
      </c>
      <c r="AL4751">
        <v>0</v>
      </c>
      <c r="AN4751" t="s">
        <v>1974</v>
      </c>
      <c r="AO4751">
        <v>0</v>
      </c>
      <c r="AQ4751">
        <v>2252177</v>
      </c>
      <c r="AR4751" t="s">
        <v>2241</v>
      </c>
      <c r="AS4751" t="s">
        <v>4163</v>
      </c>
      <c r="AT4751" t="s">
        <v>2024</v>
      </c>
    </row>
    <row r="4752" spans="1:46" x14ac:dyDescent="0.25">
      <c r="A4752" t="str">
        <f>_xlfn.XLOOKUP(I4752,UTILIZADAS[Contacto1],UTILIZADAS[Source.Name],,0)</f>
        <v>Cobros Abril Canal Fijo</v>
      </c>
      <c r="B4752" s="18">
        <f>VLOOKUP(J4752,Ref!A:C,3,0)</f>
        <v>0</v>
      </c>
      <c r="C4752" s="18">
        <f>VLOOKUP(J4752,Ref!A:D,4,0)</f>
        <v>0</v>
      </c>
      <c r="D4752" s="18" t="str">
        <f t="shared" si="222"/>
        <v>06/may</v>
      </c>
      <c r="E4752" s="18">
        <f t="shared" si="223"/>
        <v>9</v>
      </c>
      <c r="F4752" s="18">
        <v>1</v>
      </c>
      <c r="G4752" s="18">
        <f t="shared" si="224"/>
        <v>0</v>
      </c>
      <c r="H4752" s="3">
        <v>46148.68068287037</v>
      </c>
      <c r="I4752">
        <v>69655038</v>
      </c>
      <c r="J4752" t="s">
        <v>1967</v>
      </c>
      <c r="K4752" t="s">
        <v>1968</v>
      </c>
      <c r="L4752" t="s">
        <v>1969</v>
      </c>
      <c r="M4752" t="s">
        <v>1970</v>
      </c>
      <c r="O4752">
        <v>365026410000</v>
      </c>
      <c r="P4752">
        <v>16017</v>
      </c>
      <c r="Q4752">
        <v>-4</v>
      </c>
      <c r="R4752">
        <v>1</v>
      </c>
      <c r="S4752">
        <v>69655038</v>
      </c>
      <c r="U4752" t="s">
        <v>2387</v>
      </c>
      <c r="W4752" t="s">
        <v>3957</v>
      </c>
      <c r="X4752" t="s">
        <v>66</v>
      </c>
      <c r="Y4752" t="s">
        <v>65</v>
      </c>
      <c r="Z4752">
        <v>365026410000</v>
      </c>
      <c r="AG4752" t="s">
        <v>1972</v>
      </c>
      <c r="AI4752" t="s">
        <v>3152</v>
      </c>
      <c r="AL4752">
        <v>0</v>
      </c>
      <c r="AN4752" t="s">
        <v>1974</v>
      </c>
      <c r="AO4752">
        <v>0</v>
      </c>
      <c r="AQ4752">
        <v>2252177</v>
      </c>
      <c r="AR4752" t="s">
        <v>2241</v>
      </c>
      <c r="AS4752" t="s">
        <v>4163</v>
      </c>
      <c r="AT4752" t="s">
        <v>1975</v>
      </c>
    </row>
    <row r="4753" spans="1:46" x14ac:dyDescent="0.25">
      <c r="A4753" t="str">
        <f>_xlfn.XLOOKUP(I4753,UTILIZADAS[Contacto1],UTILIZADAS[Source.Name],,0)</f>
        <v>Cobros Abril Canal Fijo</v>
      </c>
      <c r="B4753" s="18">
        <f>VLOOKUP(J4753,Ref!A:C,3,0)</f>
        <v>0</v>
      </c>
      <c r="C4753" s="18">
        <f>VLOOKUP(J4753,Ref!A:D,4,0)</f>
        <v>0</v>
      </c>
      <c r="D4753" s="18" t="str">
        <f t="shared" si="222"/>
        <v>08/may</v>
      </c>
      <c r="E4753" s="18">
        <f t="shared" si="223"/>
        <v>9</v>
      </c>
      <c r="F4753" s="18">
        <v>1</v>
      </c>
      <c r="G4753" s="18">
        <f t="shared" si="224"/>
        <v>0</v>
      </c>
      <c r="H4753" s="3">
        <v>46150.640949074077</v>
      </c>
      <c r="I4753">
        <v>69655038</v>
      </c>
      <c r="J4753" t="s">
        <v>1967</v>
      </c>
      <c r="K4753" t="s">
        <v>1968</v>
      </c>
      <c r="L4753" t="s">
        <v>1969</v>
      </c>
      <c r="M4753" t="s">
        <v>1970</v>
      </c>
      <c r="O4753">
        <v>365026410000</v>
      </c>
      <c r="P4753">
        <v>16017</v>
      </c>
      <c r="Q4753">
        <v>-4</v>
      </c>
      <c r="R4753">
        <v>1</v>
      </c>
      <c r="S4753">
        <v>69655038</v>
      </c>
      <c r="U4753" t="s">
        <v>2387</v>
      </c>
      <c r="W4753" t="s">
        <v>3957</v>
      </c>
      <c r="X4753" t="s">
        <v>66</v>
      </c>
      <c r="Y4753" t="s">
        <v>65</v>
      </c>
      <c r="Z4753">
        <v>365026410000</v>
      </c>
      <c r="AG4753" t="s">
        <v>1972</v>
      </c>
      <c r="AI4753" t="s">
        <v>3152</v>
      </c>
      <c r="AL4753">
        <v>0</v>
      </c>
      <c r="AN4753" t="s">
        <v>1974</v>
      </c>
      <c r="AO4753">
        <v>0</v>
      </c>
      <c r="AQ4753">
        <v>2252177</v>
      </c>
      <c r="AR4753" t="s">
        <v>2241</v>
      </c>
      <c r="AS4753" t="s">
        <v>4163</v>
      </c>
      <c r="AT4753" t="s">
        <v>1975</v>
      </c>
    </row>
    <row r="4754" spans="1:46" x14ac:dyDescent="0.25">
      <c r="A4754" t="str">
        <f>_xlfn.XLOOKUP(I4754,UTILIZADAS[Contacto1],UTILIZADAS[Source.Name],,0)</f>
        <v>Cobros Abril Canal Fijo</v>
      </c>
      <c r="B4754" s="18">
        <f>VLOOKUP(J4754,Ref!A:C,3,0)</f>
        <v>0</v>
      </c>
      <c r="C4754" s="18">
        <f>VLOOKUP(J4754,Ref!A:D,4,0)</f>
        <v>0</v>
      </c>
      <c r="D4754" s="18" t="str">
        <f t="shared" si="222"/>
        <v>13/may</v>
      </c>
      <c r="E4754" s="18">
        <f t="shared" si="223"/>
        <v>9</v>
      </c>
      <c r="F4754" s="18">
        <v>1</v>
      </c>
      <c r="G4754" s="18">
        <f t="shared" si="224"/>
        <v>0</v>
      </c>
      <c r="H4754" s="3">
        <v>46155.459756944445</v>
      </c>
      <c r="I4754">
        <v>69655038</v>
      </c>
      <c r="J4754" t="s">
        <v>1967</v>
      </c>
      <c r="K4754" t="s">
        <v>1968</v>
      </c>
      <c r="L4754" t="s">
        <v>1969</v>
      </c>
      <c r="M4754" t="s">
        <v>1970</v>
      </c>
      <c r="O4754">
        <v>365026410000</v>
      </c>
      <c r="P4754">
        <v>16018</v>
      </c>
      <c r="Q4754">
        <v>-4</v>
      </c>
      <c r="R4754">
        <v>1</v>
      </c>
      <c r="S4754">
        <v>69655038</v>
      </c>
      <c r="U4754" t="s">
        <v>2387</v>
      </c>
      <c r="W4754" t="s">
        <v>3957</v>
      </c>
      <c r="X4754">
        <v>365026410000</v>
      </c>
      <c r="Y4754" t="s">
        <v>65</v>
      </c>
      <c r="Z4754" t="s">
        <v>66</v>
      </c>
      <c r="AG4754" t="s">
        <v>1972</v>
      </c>
      <c r="AL4754">
        <v>0</v>
      </c>
      <c r="AN4754" t="s">
        <v>1974</v>
      </c>
      <c r="AO4754">
        <v>0</v>
      </c>
      <c r="AQ4754">
        <v>2258660</v>
      </c>
      <c r="AR4754" t="s">
        <v>4605</v>
      </c>
      <c r="AS4754" t="s">
        <v>5883</v>
      </c>
      <c r="AT4754" t="s">
        <v>1975</v>
      </c>
    </row>
    <row r="4755" spans="1:46" x14ac:dyDescent="0.25">
      <c r="A4755" t="str">
        <f>_xlfn.XLOOKUP(I4755,UTILIZADAS[Contacto1],UTILIZADAS[Source.Name],,0)</f>
        <v>Cobros Abril Canal Fijo</v>
      </c>
      <c r="B4755" s="18">
        <f>VLOOKUP(J4755,Ref!A:C,3,0)</f>
        <v>0</v>
      </c>
      <c r="C4755" s="18">
        <f>VLOOKUP(J4755,Ref!A:D,4,0)</f>
        <v>0</v>
      </c>
      <c r="D4755" s="18" t="str">
        <f t="shared" si="222"/>
        <v>15/may</v>
      </c>
      <c r="E4755" s="18">
        <f t="shared" si="223"/>
        <v>9</v>
      </c>
      <c r="F4755" s="18">
        <v>1</v>
      </c>
      <c r="G4755" s="18">
        <f t="shared" si="224"/>
        <v>0</v>
      </c>
      <c r="H4755" s="3">
        <v>46157.499224537038</v>
      </c>
      <c r="I4755">
        <v>69655038</v>
      </c>
      <c r="J4755" t="s">
        <v>1967</v>
      </c>
      <c r="K4755" t="s">
        <v>1968</v>
      </c>
      <c r="L4755" t="s">
        <v>1969</v>
      </c>
      <c r="M4755" t="s">
        <v>1970</v>
      </c>
      <c r="O4755">
        <v>365026410000</v>
      </c>
      <c r="P4755">
        <v>16018</v>
      </c>
      <c r="Q4755">
        <v>-4</v>
      </c>
      <c r="R4755">
        <v>1</v>
      </c>
      <c r="S4755">
        <v>69655038</v>
      </c>
      <c r="U4755" t="s">
        <v>2387</v>
      </c>
      <c r="W4755" t="s">
        <v>3957</v>
      </c>
      <c r="X4755">
        <v>365026410000</v>
      </c>
      <c r="Y4755" t="s">
        <v>65</v>
      </c>
      <c r="Z4755" t="s">
        <v>66</v>
      </c>
      <c r="AG4755" t="s">
        <v>1972</v>
      </c>
      <c r="AL4755">
        <v>0</v>
      </c>
      <c r="AN4755" t="s">
        <v>1974</v>
      </c>
      <c r="AO4755">
        <v>0</v>
      </c>
      <c r="AQ4755">
        <v>2258660</v>
      </c>
      <c r="AR4755" t="s">
        <v>4605</v>
      </c>
      <c r="AS4755" t="s">
        <v>5883</v>
      </c>
      <c r="AT4755" t="s">
        <v>1975</v>
      </c>
    </row>
    <row r="4756" spans="1:46" x14ac:dyDescent="0.25">
      <c r="A4756" t="str">
        <f>_xlfn.XLOOKUP(I4756,UTILIZADAS[Contacto1],UTILIZADAS[Source.Name],,0)</f>
        <v>Cobros Abril Canal Fijo</v>
      </c>
      <c r="B4756" s="18">
        <f>VLOOKUP(J4756,Ref!A:C,3,0)</f>
        <v>0</v>
      </c>
      <c r="C4756" s="18">
        <f>VLOOKUP(J4756,Ref!A:D,4,0)</f>
        <v>0</v>
      </c>
      <c r="D4756" s="18" t="str">
        <f t="shared" si="222"/>
        <v>19/may</v>
      </c>
      <c r="E4756" s="18">
        <f t="shared" si="223"/>
        <v>9</v>
      </c>
      <c r="F4756" s="18">
        <v>1</v>
      </c>
      <c r="G4756" s="18">
        <f t="shared" si="224"/>
        <v>0</v>
      </c>
      <c r="H4756" s="3">
        <v>46161.505127314813</v>
      </c>
      <c r="I4756">
        <v>69655038</v>
      </c>
      <c r="J4756" t="s">
        <v>1967</v>
      </c>
      <c r="K4756" t="s">
        <v>1968</v>
      </c>
      <c r="L4756" t="s">
        <v>1969</v>
      </c>
      <c r="M4756" t="s">
        <v>1970</v>
      </c>
      <c r="O4756">
        <v>365026410000</v>
      </c>
      <c r="P4756">
        <v>16018</v>
      </c>
      <c r="Q4756">
        <v>-4</v>
      </c>
      <c r="R4756">
        <v>1</v>
      </c>
      <c r="S4756">
        <v>69655038</v>
      </c>
      <c r="U4756" t="s">
        <v>2387</v>
      </c>
      <c r="W4756" t="s">
        <v>3957</v>
      </c>
      <c r="X4756">
        <v>365026410000</v>
      </c>
      <c r="Y4756" t="s">
        <v>65</v>
      </c>
      <c r="Z4756" t="s">
        <v>66</v>
      </c>
      <c r="AG4756" t="s">
        <v>1972</v>
      </c>
      <c r="AL4756">
        <v>0</v>
      </c>
      <c r="AN4756" t="s">
        <v>1974</v>
      </c>
      <c r="AO4756">
        <v>0</v>
      </c>
      <c r="AQ4756">
        <v>2258660</v>
      </c>
      <c r="AR4756" t="s">
        <v>4605</v>
      </c>
      <c r="AS4756" t="s">
        <v>5883</v>
      </c>
      <c r="AT4756" t="s">
        <v>1975</v>
      </c>
    </row>
    <row r="4757" spans="1:46" x14ac:dyDescent="0.25">
      <c r="A4757" t="str">
        <f>_xlfn.XLOOKUP(I4757,UTILIZADAS[Contacto1],UTILIZADAS[Source.Name],,0)</f>
        <v>Cobros Abril Canal Fijo</v>
      </c>
      <c r="B4757" s="18">
        <f>VLOOKUP(J4757,Ref!A:C,3,0)</f>
        <v>0</v>
      </c>
      <c r="C4757" s="18">
        <f>VLOOKUP(J4757,Ref!A:D,4,0)</f>
        <v>0</v>
      </c>
      <c r="D4757" s="18" t="str">
        <f t="shared" si="222"/>
        <v>20/may</v>
      </c>
      <c r="E4757" s="18">
        <f t="shared" si="223"/>
        <v>9</v>
      </c>
      <c r="F4757" s="18">
        <v>1</v>
      </c>
      <c r="G4757" s="18">
        <f t="shared" si="224"/>
        <v>0</v>
      </c>
      <c r="H4757" s="3">
        <v>46162.680335648147</v>
      </c>
      <c r="I4757">
        <v>69655038</v>
      </c>
      <c r="J4757" t="s">
        <v>1967</v>
      </c>
      <c r="K4757" t="s">
        <v>1968</v>
      </c>
      <c r="L4757" t="s">
        <v>1969</v>
      </c>
      <c r="M4757" t="s">
        <v>1970</v>
      </c>
      <c r="O4757">
        <v>365026410000</v>
      </c>
      <c r="P4757">
        <v>16018</v>
      </c>
      <c r="Q4757">
        <v>-4</v>
      </c>
      <c r="R4757">
        <v>1</v>
      </c>
      <c r="S4757">
        <v>69655038</v>
      </c>
      <c r="U4757" t="s">
        <v>2387</v>
      </c>
      <c r="W4757" t="s">
        <v>3957</v>
      </c>
      <c r="X4757">
        <v>365026410000</v>
      </c>
      <c r="Y4757" t="s">
        <v>65</v>
      </c>
      <c r="Z4757" t="s">
        <v>66</v>
      </c>
      <c r="AG4757" t="s">
        <v>1972</v>
      </c>
      <c r="AL4757">
        <v>0</v>
      </c>
      <c r="AN4757" t="s">
        <v>1974</v>
      </c>
      <c r="AO4757">
        <v>0</v>
      </c>
      <c r="AQ4757">
        <v>2258660</v>
      </c>
      <c r="AR4757" t="s">
        <v>4605</v>
      </c>
      <c r="AS4757" t="s">
        <v>5883</v>
      </c>
      <c r="AT4757" t="s">
        <v>1975</v>
      </c>
    </row>
    <row r="4758" spans="1:46" x14ac:dyDescent="0.25">
      <c r="A4758" t="str">
        <f>_xlfn.XLOOKUP(I4758,UTILIZADAS[Contacto1],UTILIZADAS[Source.Name],,0)</f>
        <v>Cobros Abril Canal Fijo</v>
      </c>
      <c r="B4758" s="18">
        <f>VLOOKUP(J4758,Ref!A:C,3,0)</f>
        <v>0</v>
      </c>
      <c r="C4758" s="18">
        <f>VLOOKUP(J4758,Ref!A:D,4,0)</f>
        <v>0</v>
      </c>
      <c r="D4758" s="18" t="str">
        <f t="shared" si="222"/>
        <v>21/may</v>
      </c>
      <c r="E4758" s="18">
        <f t="shared" si="223"/>
        <v>9</v>
      </c>
      <c r="F4758" s="18">
        <v>1</v>
      </c>
      <c r="G4758" s="18">
        <f t="shared" si="224"/>
        <v>1</v>
      </c>
      <c r="H4758" s="3">
        <v>46163.659074074072</v>
      </c>
      <c r="I4758">
        <v>69655038</v>
      </c>
      <c r="J4758" t="s">
        <v>1967</v>
      </c>
      <c r="K4758" t="s">
        <v>1968</v>
      </c>
      <c r="L4758" t="s">
        <v>1969</v>
      </c>
      <c r="M4758" t="s">
        <v>1970</v>
      </c>
      <c r="O4758">
        <v>365026410000</v>
      </c>
      <c r="P4758">
        <v>16018</v>
      </c>
      <c r="Q4758">
        <v>-4</v>
      </c>
      <c r="R4758">
        <v>1</v>
      </c>
      <c r="S4758">
        <v>69655038</v>
      </c>
      <c r="U4758" t="s">
        <v>2387</v>
      </c>
      <c r="W4758" t="s">
        <v>3957</v>
      </c>
      <c r="X4758">
        <v>365026410000</v>
      </c>
      <c r="Y4758" t="s">
        <v>65</v>
      </c>
      <c r="Z4758" t="s">
        <v>66</v>
      </c>
      <c r="AG4758" t="s">
        <v>1972</v>
      </c>
      <c r="AL4758">
        <v>0</v>
      </c>
      <c r="AN4758" t="s">
        <v>1974</v>
      </c>
      <c r="AO4758">
        <v>0</v>
      </c>
      <c r="AQ4758">
        <v>2258660</v>
      </c>
      <c r="AR4758" t="s">
        <v>4605</v>
      </c>
      <c r="AS4758" t="s">
        <v>5883</v>
      </c>
      <c r="AT4758" t="s">
        <v>1975</v>
      </c>
    </row>
    <row r="4759" spans="1:46" x14ac:dyDescent="0.25">
      <c r="A4759" t="str">
        <f>_xlfn.XLOOKUP(I4759,UTILIZADAS[Contacto1],UTILIZADAS[Source.Name],,0)</f>
        <v>Cobros Abril Canal Fijo</v>
      </c>
      <c r="B4759" s="18">
        <f>VLOOKUP(J4759,Ref!A:C,3,0)</f>
        <v>0</v>
      </c>
      <c r="C4759" s="18">
        <f>VLOOKUP(J4759,Ref!A:D,4,0)</f>
        <v>0</v>
      </c>
      <c r="D4759" s="18" t="str">
        <f t="shared" si="222"/>
        <v>13/may</v>
      </c>
      <c r="E4759" s="18">
        <f t="shared" si="223"/>
        <v>3</v>
      </c>
      <c r="F4759" s="18">
        <v>1</v>
      </c>
      <c r="G4759" s="18">
        <f t="shared" si="224"/>
        <v>0</v>
      </c>
      <c r="H4759" s="3">
        <v>46155.459930555553</v>
      </c>
      <c r="I4759">
        <v>69657911</v>
      </c>
      <c r="J4759" t="s">
        <v>1967</v>
      </c>
      <c r="K4759" t="s">
        <v>1968</v>
      </c>
      <c r="L4759" t="s">
        <v>1969</v>
      </c>
      <c r="M4759" t="s">
        <v>1970</v>
      </c>
      <c r="O4759">
        <v>353382750000</v>
      </c>
      <c r="P4759">
        <v>16018</v>
      </c>
      <c r="Q4759">
        <v>-4</v>
      </c>
      <c r="R4759">
        <v>1</v>
      </c>
      <c r="S4759">
        <v>69657911</v>
      </c>
      <c r="U4759" t="s">
        <v>1227</v>
      </c>
      <c r="W4759" t="s">
        <v>1228</v>
      </c>
      <c r="X4759">
        <v>353382750000</v>
      </c>
      <c r="Y4759" t="s">
        <v>65</v>
      </c>
      <c r="Z4759" t="s">
        <v>66</v>
      </c>
      <c r="AF4759" t="s">
        <v>1976</v>
      </c>
      <c r="AG4759" t="s">
        <v>1972</v>
      </c>
      <c r="AL4759">
        <v>0</v>
      </c>
      <c r="AN4759" t="s">
        <v>1974</v>
      </c>
      <c r="AO4759">
        <v>0</v>
      </c>
      <c r="AQ4759">
        <v>2258661</v>
      </c>
      <c r="AR4759" t="s">
        <v>4605</v>
      </c>
      <c r="AS4759" t="s">
        <v>5883</v>
      </c>
      <c r="AT4759" t="s">
        <v>1975</v>
      </c>
    </row>
    <row r="4760" spans="1:46" x14ac:dyDescent="0.25">
      <c r="A4760" t="str">
        <f>_xlfn.XLOOKUP(I4760,UTILIZADAS[Contacto1],UTILIZADAS[Source.Name],,0)</f>
        <v>Cobros Abril Canal Fijo</v>
      </c>
      <c r="B4760" s="18">
        <f>VLOOKUP(J4760,Ref!A:C,3,0)</f>
        <v>0</v>
      </c>
      <c r="C4760" s="18">
        <f>VLOOKUP(J4760,Ref!A:D,4,0)</f>
        <v>0</v>
      </c>
      <c r="D4760" s="18" t="str">
        <f t="shared" si="222"/>
        <v>15/may</v>
      </c>
      <c r="E4760" s="18">
        <f t="shared" si="223"/>
        <v>3</v>
      </c>
      <c r="F4760" s="18">
        <v>1</v>
      </c>
      <c r="G4760" s="18">
        <f t="shared" si="224"/>
        <v>0</v>
      </c>
      <c r="H4760" s="3">
        <v>46157.499618055554</v>
      </c>
      <c r="I4760">
        <v>69657911</v>
      </c>
      <c r="J4760" t="s">
        <v>2021</v>
      </c>
      <c r="K4760" t="s">
        <v>1968</v>
      </c>
      <c r="L4760" t="s">
        <v>1969</v>
      </c>
      <c r="M4760" t="s">
        <v>1970</v>
      </c>
      <c r="O4760">
        <v>353382750000</v>
      </c>
      <c r="P4760">
        <v>16018</v>
      </c>
      <c r="Q4760">
        <v>-4</v>
      </c>
      <c r="R4760">
        <v>1</v>
      </c>
      <c r="S4760">
        <v>69657911</v>
      </c>
      <c r="U4760" t="s">
        <v>1227</v>
      </c>
      <c r="W4760" t="s">
        <v>1228</v>
      </c>
      <c r="X4760">
        <v>353382750000</v>
      </c>
      <c r="Y4760" t="s">
        <v>65</v>
      </c>
      <c r="Z4760" t="s">
        <v>66</v>
      </c>
      <c r="AF4760" t="s">
        <v>1976</v>
      </c>
      <c r="AG4760" t="s">
        <v>1972</v>
      </c>
      <c r="AL4760">
        <v>5</v>
      </c>
      <c r="AN4760" t="s">
        <v>1974</v>
      </c>
      <c r="AO4760">
        <v>0</v>
      </c>
      <c r="AQ4760">
        <v>2258661</v>
      </c>
      <c r="AR4760" t="s">
        <v>4605</v>
      </c>
      <c r="AS4760" t="s">
        <v>5883</v>
      </c>
      <c r="AT4760" t="s">
        <v>2022</v>
      </c>
    </row>
    <row r="4761" spans="1:46" x14ac:dyDescent="0.25">
      <c r="A4761" t="str">
        <f>_xlfn.XLOOKUP(I4761,UTILIZADAS[Contacto1],UTILIZADAS[Source.Name],,0)</f>
        <v>Cobros Abril Canal Fijo</v>
      </c>
      <c r="B4761" s="18">
        <f>VLOOKUP(J4761,Ref!A:C,3,0)</f>
        <v>1</v>
      </c>
      <c r="C4761" s="18">
        <f>VLOOKUP(J4761,Ref!A:D,4,0)</f>
        <v>1</v>
      </c>
      <c r="D4761" s="18" t="str">
        <f t="shared" si="222"/>
        <v>19/may</v>
      </c>
      <c r="E4761" s="18">
        <f t="shared" si="223"/>
        <v>3</v>
      </c>
      <c r="F4761" s="18">
        <v>1</v>
      </c>
      <c r="G4761" s="18">
        <f t="shared" si="224"/>
        <v>1</v>
      </c>
      <c r="H4761" s="3">
        <v>46161.50540509259</v>
      </c>
      <c r="I4761">
        <v>69657911</v>
      </c>
      <c r="J4761">
        <v>6003</v>
      </c>
      <c r="K4761" t="s">
        <v>1983</v>
      </c>
      <c r="L4761" t="s">
        <v>1897</v>
      </c>
      <c r="M4761" t="s">
        <v>1970</v>
      </c>
      <c r="O4761">
        <v>353382750000</v>
      </c>
      <c r="P4761">
        <v>16018</v>
      </c>
      <c r="Q4761">
        <v>-4</v>
      </c>
      <c r="R4761">
        <v>1</v>
      </c>
      <c r="S4761">
        <v>69657911</v>
      </c>
      <c r="U4761" t="s">
        <v>1227</v>
      </c>
      <c r="W4761" t="s">
        <v>1228</v>
      </c>
      <c r="X4761">
        <v>353382750000</v>
      </c>
      <c r="Y4761" t="s">
        <v>65</v>
      </c>
      <c r="Z4761" t="s">
        <v>66</v>
      </c>
      <c r="AF4761" t="s">
        <v>1976</v>
      </c>
      <c r="AG4761" t="s">
        <v>1972</v>
      </c>
      <c r="AL4761">
        <v>25</v>
      </c>
      <c r="AM4761" t="s">
        <v>1979</v>
      </c>
      <c r="AN4761" t="s">
        <v>1987</v>
      </c>
      <c r="AO4761">
        <v>0</v>
      </c>
      <c r="AQ4761">
        <v>2258661</v>
      </c>
      <c r="AR4761" t="s">
        <v>4605</v>
      </c>
      <c r="AS4761" t="s">
        <v>5883</v>
      </c>
      <c r="AT4761" t="s">
        <v>1892</v>
      </c>
    </row>
    <row r="4762" spans="1:46" x14ac:dyDescent="0.25">
      <c r="A4762" t="str">
        <f>_xlfn.XLOOKUP(I4762,UTILIZADAS[Contacto1],UTILIZADAS[Source.Name],,0)</f>
        <v>Cobros Abril Canal Fijo</v>
      </c>
      <c r="B4762" s="18">
        <f>VLOOKUP(J4762,Ref!A:C,3,0)</f>
        <v>0</v>
      </c>
      <c r="C4762" s="18">
        <f>VLOOKUP(J4762,Ref!A:D,4,0)</f>
        <v>0</v>
      </c>
      <c r="D4762" s="18" t="str">
        <f t="shared" si="222"/>
        <v>13/may</v>
      </c>
      <c r="E4762" s="18">
        <f t="shared" si="223"/>
        <v>8</v>
      </c>
      <c r="F4762" s="18">
        <v>1</v>
      </c>
      <c r="G4762" s="18">
        <f t="shared" si="224"/>
        <v>0</v>
      </c>
      <c r="H4762" s="3">
        <v>46155.460856481484</v>
      </c>
      <c r="I4762">
        <v>69662263</v>
      </c>
      <c r="J4762" t="s">
        <v>2023</v>
      </c>
      <c r="K4762" t="s">
        <v>1968</v>
      </c>
      <c r="L4762" t="s">
        <v>1969</v>
      </c>
      <c r="M4762" t="s">
        <v>1970</v>
      </c>
      <c r="O4762">
        <v>361008990000</v>
      </c>
      <c r="P4762">
        <v>16018</v>
      </c>
      <c r="Q4762">
        <v>-4</v>
      </c>
      <c r="R4762">
        <v>1</v>
      </c>
      <c r="S4762">
        <v>69662263</v>
      </c>
      <c r="U4762" t="s">
        <v>4341</v>
      </c>
      <c r="W4762" t="s">
        <v>5626</v>
      </c>
      <c r="X4762">
        <v>361008990000</v>
      </c>
      <c r="Y4762" t="s">
        <v>65</v>
      </c>
      <c r="Z4762" t="s">
        <v>66</v>
      </c>
      <c r="AG4762" t="s">
        <v>1972</v>
      </c>
      <c r="AL4762">
        <v>0</v>
      </c>
      <c r="AN4762" t="s">
        <v>1974</v>
      </c>
      <c r="AO4762">
        <v>0</v>
      </c>
      <c r="AQ4762">
        <v>2258662</v>
      </c>
      <c r="AR4762" t="s">
        <v>4605</v>
      </c>
      <c r="AS4762" t="s">
        <v>5883</v>
      </c>
      <c r="AT4762" t="s">
        <v>2024</v>
      </c>
    </row>
    <row r="4763" spans="1:46" x14ac:dyDescent="0.25">
      <c r="A4763" t="str">
        <f>_xlfn.XLOOKUP(I4763,UTILIZADAS[Contacto1],UTILIZADAS[Source.Name],,0)</f>
        <v>Cobros Abril Canal Fijo</v>
      </c>
      <c r="B4763" s="18">
        <f>VLOOKUP(J4763,Ref!A:C,3,0)</f>
        <v>0</v>
      </c>
      <c r="C4763" s="18">
        <f>VLOOKUP(J4763,Ref!A:D,4,0)</f>
        <v>0</v>
      </c>
      <c r="D4763" s="18" t="str">
        <f t="shared" si="222"/>
        <v>13/may</v>
      </c>
      <c r="E4763" s="18">
        <f t="shared" si="223"/>
        <v>8</v>
      </c>
      <c r="F4763" s="18">
        <v>1</v>
      </c>
      <c r="G4763" s="18">
        <f t="shared" si="224"/>
        <v>0</v>
      </c>
      <c r="H4763" s="3">
        <v>46155.486875000002</v>
      </c>
      <c r="I4763">
        <v>69662263</v>
      </c>
      <c r="J4763" t="s">
        <v>2023</v>
      </c>
      <c r="K4763" t="s">
        <v>1968</v>
      </c>
      <c r="L4763" t="s">
        <v>1969</v>
      </c>
      <c r="M4763" t="s">
        <v>1970</v>
      </c>
      <c r="O4763">
        <v>361008990000</v>
      </c>
      <c r="P4763">
        <v>16018</v>
      </c>
      <c r="Q4763">
        <v>-4</v>
      </c>
      <c r="R4763">
        <v>1</v>
      </c>
      <c r="S4763">
        <v>69662263</v>
      </c>
      <c r="U4763" t="s">
        <v>4341</v>
      </c>
      <c r="W4763" t="s">
        <v>5626</v>
      </c>
      <c r="X4763">
        <v>361008990000</v>
      </c>
      <c r="Y4763" t="s">
        <v>65</v>
      </c>
      <c r="Z4763" t="s">
        <v>66</v>
      </c>
      <c r="AG4763" t="s">
        <v>1972</v>
      </c>
      <c r="AL4763">
        <v>0</v>
      </c>
      <c r="AN4763" t="s">
        <v>1974</v>
      </c>
      <c r="AO4763">
        <v>0</v>
      </c>
      <c r="AQ4763">
        <v>2258662</v>
      </c>
      <c r="AR4763" t="s">
        <v>4605</v>
      </c>
      <c r="AS4763" t="s">
        <v>5883</v>
      </c>
      <c r="AT4763" t="s">
        <v>2024</v>
      </c>
    </row>
    <row r="4764" spans="1:46" x14ac:dyDescent="0.25">
      <c r="A4764" t="str">
        <f>_xlfn.XLOOKUP(I4764,UTILIZADAS[Contacto1],UTILIZADAS[Source.Name],,0)</f>
        <v>Cobros Abril Canal Fijo</v>
      </c>
      <c r="B4764" s="18">
        <f>VLOOKUP(J4764,Ref!A:C,3,0)</f>
        <v>0</v>
      </c>
      <c r="C4764" s="18">
        <f>VLOOKUP(J4764,Ref!A:D,4,0)</f>
        <v>0</v>
      </c>
      <c r="D4764" s="18" t="str">
        <f t="shared" si="222"/>
        <v>13/may</v>
      </c>
      <c r="E4764" s="18">
        <f t="shared" si="223"/>
        <v>8</v>
      </c>
      <c r="F4764" s="18">
        <v>1</v>
      </c>
      <c r="G4764" s="18">
        <f t="shared" si="224"/>
        <v>0</v>
      </c>
      <c r="H4764" s="3">
        <v>46155.490486111114</v>
      </c>
      <c r="I4764">
        <v>69662263</v>
      </c>
      <c r="J4764" t="s">
        <v>2023</v>
      </c>
      <c r="K4764" t="s">
        <v>1968</v>
      </c>
      <c r="L4764" t="s">
        <v>1969</v>
      </c>
      <c r="M4764" t="s">
        <v>1970</v>
      </c>
      <c r="O4764">
        <v>361008990000</v>
      </c>
      <c r="P4764">
        <v>16018</v>
      </c>
      <c r="Q4764">
        <v>-4</v>
      </c>
      <c r="R4764">
        <v>1</v>
      </c>
      <c r="S4764">
        <v>69662263</v>
      </c>
      <c r="U4764" t="s">
        <v>4341</v>
      </c>
      <c r="W4764" t="s">
        <v>5626</v>
      </c>
      <c r="X4764">
        <v>361008990000</v>
      </c>
      <c r="Y4764" t="s">
        <v>65</v>
      </c>
      <c r="Z4764" t="s">
        <v>66</v>
      </c>
      <c r="AG4764" t="s">
        <v>1972</v>
      </c>
      <c r="AL4764">
        <v>0</v>
      </c>
      <c r="AN4764" t="s">
        <v>1974</v>
      </c>
      <c r="AO4764">
        <v>0</v>
      </c>
      <c r="AQ4764">
        <v>2258662</v>
      </c>
      <c r="AR4764" t="s">
        <v>4605</v>
      </c>
      <c r="AS4764" t="s">
        <v>5883</v>
      </c>
      <c r="AT4764" t="s">
        <v>2024</v>
      </c>
    </row>
    <row r="4765" spans="1:46" x14ac:dyDescent="0.25">
      <c r="A4765" t="str">
        <f>_xlfn.XLOOKUP(I4765,UTILIZADAS[Contacto1],UTILIZADAS[Source.Name],,0)</f>
        <v>Cobros Abril Canal Fijo</v>
      </c>
      <c r="B4765" s="18">
        <f>VLOOKUP(J4765,Ref!A:C,3,0)</f>
        <v>0</v>
      </c>
      <c r="C4765" s="18">
        <f>VLOOKUP(J4765,Ref!A:D,4,0)</f>
        <v>0</v>
      </c>
      <c r="D4765" s="18" t="str">
        <f t="shared" si="222"/>
        <v>13/may</v>
      </c>
      <c r="E4765" s="18">
        <f t="shared" si="223"/>
        <v>8</v>
      </c>
      <c r="F4765" s="18">
        <v>1</v>
      </c>
      <c r="G4765" s="18">
        <f t="shared" si="224"/>
        <v>0</v>
      </c>
      <c r="H4765" s="3">
        <v>46155.493784722225</v>
      </c>
      <c r="I4765">
        <v>69662263</v>
      </c>
      <c r="J4765" t="s">
        <v>1967</v>
      </c>
      <c r="K4765" t="s">
        <v>1968</v>
      </c>
      <c r="L4765" t="s">
        <v>1969</v>
      </c>
      <c r="M4765" t="s">
        <v>1970</v>
      </c>
      <c r="O4765">
        <v>361008990000</v>
      </c>
      <c r="P4765">
        <v>16018</v>
      </c>
      <c r="Q4765">
        <v>-4</v>
      </c>
      <c r="R4765">
        <v>1</v>
      </c>
      <c r="S4765">
        <v>69662263</v>
      </c>
      <c r="U4765" t="s">
        <v>4341</v>
      </c>
      <c r="W4765" t="s">
        <v>5626</v>
      </c>
      <c r="X4765">
        <v>361008990000</v>
      </c>
      <c r="Y4765" t="s">
        <v>65</v>
      </c>
      <c r="Z4765" t="s">
        <v>66</v>
      </c>
      <c r="AG4765" t="s">
        <v>1972</v>
      </c>
      <c r="AL4765">
        <v>0</v>
      </c>
      <c r="AN4765" t="s">
        <v>1974</v>
      </c>
      <c r="AO4765">
        <v>0</v>
      </c>
      <c r="AQ4765">
        <v>2258662</v>
      </c>
      <c r="AR4765" t="s">
        <v>4605</v>
      </c>
      <c r="AS4765" t="s">
        <v>5883</v>
      </c>
      <c r="AT4765" t="s">
        <v>1975</v>
      </c>
    </row>
    <row r="4766" spans="1:46" x14ac:dyDescent="0.25">
      <c r="A4766" t="str">
        <f>_xlfn.XLOOKUP(I4766,UTILIZADAS[Contacto1],UTILIZADAS[Source.Name],,0)</f>
        <v>Cobros Abril Canal Fijo</v>
      </c>
      <c r="B4766" s="18">
        <f>VLOOKUP(J4766,Ref!A:C,3,0)</f>
        <v>0</v>
      </c>
      <c r="C4766" s="18">
        <f>VLOOKUP(J4766,Ref!A:D,4,0)</f>
        <v>0</v>
      </c>
      <c r="D4766" s="18" t="str">
        <f t="shared" si="222"/>
        <v>15/may</v>
      </c>
      <c r="E4766" s="18">
        <f t="shared" si="223"/>
        <v>8</v>
      </c>
      <c r="F4766" s="18">
        <v>1</v>
      </c>
      <c r="G4766" s="18">
        <f t="shared" si="224"/>
        <v>0</v>
      </c>
      <c r="H4766" s="3">
        <v>46157.499826388892</v>
      </c>
      <c r="I4766">
        <v>69662263</v>
      </c>
      <c r="J4766" t="s">
        <v>2021</v>
      </c>
      <c r="K4766" t="s">
        <v>1968</v>
      </c>
      <c r="L4766" t="s">
        <v>1969</v>
      </c>
      <c r="M4766" t="s">
        <v>1970</v>
      </c>
      <c r="O4766">
        <v>361008990000</v>
      </c>
      <c r="P4766">
        <v>16018</v>
      </c>
      <c r="Q4766">
        <v>-4</v>
      </c>
      <c r="R4766">
        <v>1</v>
      </c>
      <c r="S4766">
        <v>69662263</v>
      </c>
      <c r="U4766" t="s">
        <v>4341</v>
      </c>
      <c r="W4766" t="s">
        <v>5626</v>
      </c>
      <c r="X4766">
        <v>361008990000</v>
      </c>
      <c r="Y4766" t="s">
        <v>65</v>
      </c>
      <c r="Z4766" t="s">
        <v>66</v>
      </c>
      <c r="AG4766" t="s">
        <v>1972</v>
      </c>
      <c r="AL4766">
        <v>5</v>
      </c>
      <c r="AN4766" t="s">
        <v>1974</v>
      </c>
      <c r="AO4766">
        <v>0</v>
      </c>
      <c r="AQ4766">
        <v>2258662</v>
      </c>
      <c r="AR4766" t="s">
        <v>4605</v>
      </c>
      <c r="AS4766" t="s">
        <v>5883</v>
      </c>
      <c r="AT4766" t="s">
        <v>2022</v>
      </c>
    </row>
    <row r="4767" spans="1:46" x14ac:dyDescent="0.25">
      <c r="A4767" t="str">
        <f>_xlfn.XLOOKUP(I4767,UTILIZADAS[Contacto1],UTILIZADAS[Source.Name],,0)</f>
        <v>Cobros Abril Canal Fijo</v>
      </c>
      <c r="B4767" s="18">
        <f>VLOOKUP(J4767,Ref!A:C,3,0)</f>
        <v>0</v>
      </c>
      <c r="C4767" s="18">
        <f>VLOOKUP(J4767,Ref!A:D,4,0)</f>
        <v>0</v>
      </c>
      <c r="D4767" s="18" t="str">
        <f t="shared" si="222"/>
        <v>19/may</v>
      </c>
      <c r="E4767" s="18">
        <f t="shared" si="223"/>
        <v>8</v>
      </c>
      <c r="F4767" s="18">
        <v>1</v>
      </c>
      <c r="G4767" s="18">
        <f t="shared" si="224"/>
        <v>0</v>
      </c>
      <c r="H4767" s="3">
        <v>46161.505416666667</v>
      </c>
      <c r="I4767">
        <v>69662263</v>
      </c>
      <c r="J4767" t="s">
        <v>2021</v>
      </c>
      <c r="K4767" t="s">
        <v>1968</v>
      </c>
      <c r="L4767" t="s">
        <v>1969</v>
      </c>
      <c r="M4767" t="s">
        <v>1970</v>
      </c>
      <c r="O4767">
        <v>361008990000</v>
      </c>
      <c r="P4767">
        <v>16018</v>
      </c>
      <c r="Q4767">
        <v>-4</v>
      </c>
      <c r="R4767">
        <v>1</v>
      </c>
      <c r="S4767">
        <v>69662263</v>
      </c>
      <c r="U4767" t="s">
        <v>4341</v>
      </c>
      <c r="W4767" t="s">
        <v>5626</v>
      </c>
      <c r="X4767">
        <v>361008990000</v>
      </c>
      <c r="Y4767" t="s">
        <v>65</v>
      </c>
      <c r="Z4767" t="s">
        <v>66</v>
      </c>
      <c r="AG4767" t="s">
        <v>1972</v>
      </c>
      <c r="AL4767">
        <v>5</v>
      </c>
      <c r="AN4767" t="s">
        <v>1974</v>
      </c>
      <c r="AO4767">
        <v>0</v>
      </c>
      <c r="AQ4767">
        <v>2258662</v>
      </c>
      <c r="AR4767" t="s">
        <v>4605</v>
      </c>
      <c r="AS4767" t="s">
        <v>5883</v>
      </c>
      <c r="AT4767" t="s">
        <v>2022</v>
      </c>
    </row>
    <row r="4768" spans="1:46" x14ac:dyDescent="0.25">
      <c r="A4768" t="str">
        <f>_xlfn.XLOOKUP(I4768,UTILIZADAS[Contacto1],UTILIZADAS[Source.Name],,0)</f>
        <v>Cobros Abril Canal Fijo</v>
      </c>
      <c r="B4768" s="18">
        <f>VLOOKUP(J4768,Ref!A:C,3,0)</f>
        <v>0</v>
      </c>
      <c r="C4768" s="18">
        <f>VLOOKUP(J4768,Ref!A:D,4,0)</f>
        <v>0</v>
      </c>
      <c r="D4768" s="18" t="str">
        <f t="shared" si="222"/>
        <v>20/may</v>
      </c>
      <c r="E4768" s="18">
        <f t="shared" si="223"/>
        <v>8</v>
      </c>
      <c r="F4768" s="18">
        <v>1</v>
      </c>
      <c r="G4768" s="18">
        <f t="shared" si="224"/>
        <v>0</v>
      </c>
      <c r="H4768" s="3">
        <v>46162.68072916667</v>
      </c>
      <c r="I4768">
        <v>69662263</v>
      </c>
      <c r="J4768" t="s">
        <v>2021</v>
      </c>
      <c r="K4768" t="s">
        <v>1968</v>
      </c>
      <c r="L4768" t="s">
        <v>1969</v>
      </c>
      <c r="M4768" t="s">
        <v>1970</v>
      </c>
      <c r="O4768">
        <v>361008990000</v>
      </c>
      <c r="P4768">
        <v>16018</v>
      </c>
      <c r="Q4768">
        <v>-4</v>
      </c>
      <c r="R4768">
        <v>1</v>
      </c>
      <c r="S4768">
        <v>69662263</v>
      </c>
      <c r="U4768" t="s">
        <v>4341</v>
      </c>
      <c r="W4768" t="s">
        <v>5626</v>
      </c>
      <c r="X4768">
        <v>361008990000</v>
      </c>
      <c r="Y4768" t="s">
        <v>65</v>
      </c>
      <c r="Z4768" t="s">
        <v>66</v>
      </c>
      <c r="AG4768" t="s">
        <v>1972</v>
      </c>
      <c r="AL4768">
        <v>5</v>
      </c>
      <c r="AN4768" t="s">
        <v>1974</v>
      </c>
      <c r="AO4768">
        <v>0</v>
      </c>
      <c r="AQ4768">
        <v>2258662</v>
      </c>
      <c r="AR4768" t="s">
        <v>4605</v>
      </c>
      <c r="AS4768" t="s">
        <v>5883</v>
      </c>
      <c r="AT4768" t="s">
        <v>2022</v>
      </c>
    </row>
    <row r="4769" spans="1:46" x14ac:dyDescent="0.25">
      <c r="A4769" t="str">
        <f>_xlfn.XLOOKUP(I4769,UTILIZADAS[Contacto1],UTILIZADAS[Source.Name],,0)</f>
        <v>Cobros Abril Canal Fijo</v>
      </c>
      <c r="B4769" s="18">
        <f>VLOOKUP(J4769,Ref!A:C,3,0)</f>
        <v>0</v>
      </c>
      <c r="C4769" s="18">
        <f>VLOOKUP(J4769,Ref!A:D,4,0)</f>
        <v>0</v>
      </c>
      <c r="D4769" s="18" t="str">
        <f t="shared" si="222"/>
        <v>21/may</v>
      </c>
      <c r="E4769" s="18">
        <f t="shared" si="223"/>
        <v>8</v>
      </c>
      <c r="F4769" s="18">
        <v>1</v>
      </c>
      <c r="G4769" s="18">
        <f t="shared" si="224"/>
        <v>1</v>
      </c>
      <c r="H4769" s="3">
        <v>46163.659351851849</v>
      </c>
      <c r="I4769">
        <v>69662263</v>
      </c>
      <c r="J4769" t="s">
        <v>2021</v>
      </c>
      <c r="K4769" t="s">
        <v>1968</v>
      </c>
      <c r="L4769" t="s">
        <v>1969</v>
      </c>
      <c r="M4769" t="s">
        <v>1970</v>
      </c>
      <c r="O4769">
        <v>361008990000</v>
      </c>
      <c r="P4769">
        <v>16018</v>
      </c>
      <c r="Q4769">
        <v>-4</v>
      </c>
      <c r="R4769">
        <v>1</v>
      </c>
      <c r="S4769">
        <v>69662263</v>
      </c>
      <c r="U4769" t="s">
        <v>4341</v>
      </c>
      <c r="W4769" t="s">
        <v>5626</v>
      </c>
      <c r="X4769">
        <v>361008990000</v>
      </c>
      <c r="Y4769" t="s">
        <v>65</v>
      </c>
      <c r="Z4769" t="s">
        <v>66</v>
      </c>
      <c r="AG4769" t="s">
        <v>1972</v>
      </c>
      <c r="AL4769">
        <v>5</v>
      </c>
      <c r="AN4769" t="s">
        <v>1974</v>
      </c>
      <c r="AO4769">
        <v>0</v>
      </c>
      <c r="AQ4769">
        <v>2258662</v>
      </c>
      <c r="AR4769" t="s">
        <v>4605</v>
      </c>
      <c r="AS4769" t="s">
        <v>5883</v>
      </c>
      <c r="AT4769" t="s">
        <v>2022</v>
      </c>
    </row>
    <row r="4770" spans="1:46" x14ac:dyDescent="0.25">
      <c r="A4770" t="str">
        <f>_xlfn.XLOOKUP(I4770,UTILIZADAS[Contacto1],UTILIZADAS[Source.Name],,0)</f>
        <v>Cobros Abril Canal Fijo</v>
      </c>
      <c r="B4770" s="18">
        <f>VLOOKUP(J4770,Ref!A:C,3,0)</f>
        <v>0</v>
      </c>
      <c r="C4770" s="18">
        <f>VLOOKUP(J4770,Ref!A:D,4,0)</f>
        <v>0</v>
      </c>
      <c r="D4770" s="18" t="str">
        <f t="shared" si="222"/>
        <v>13/may</v>
      </c>
      <c r="E4770" s="18">
        <f t="shared" si="223"/>
        <v>1</v>
      </c>
      <c r="F4770" s="18">
        <v>1</v>
      </c>
      <c r="G4770" s="18">
        <f t="shared" si="224"/>
        <v>1</v>
      </c>
      <c r="H4770" s="3">
        <v>46155.461331018516</v>
      </c>
      <c r="I4770">
        <v>69669701</v>
      </c>
      <c r="J4770">
        <v>6004</v>
      </c>
      <c r="K4770" t="s">
        <v>1983</v>
      </c>
      <c r="L4770" t="s">
        <v>1897</v>
      </c>
      <c r="M4770" t="s">
        <v>1970</v>
      </c>
      <c r="O4770">
        <v>367037110000</v>
      </c>
      <c r="P4770">
        <v>16018</v>
      </c>
      <c r="Q4770">
        <v>-4</v>
      </c>
      <c r="R4770">
        <v>1</v>
      </c>
      <c r="S4770">
        <v>69669701</v>
      </c>
      <c r="U4770" t="s">
        <v>2493</v>
      </c>
      <c r="W4770" t="s">
        <v>4089</v>
      </c>
      <c r="X4770">
        <v>367037110000</v>
      </c>
      <c r="Y4770" t="s">
        <v>85</v>
      </c>
      <c r="Z4770" t="s">
        <v>66</v>
      </c>
      <c r="AF4770" t="s">
        <v>1976</v>
      </c>
      <c r="AG4770" t="s">
        <v>1972</v>
      </c>
      <c r="AL4770">
        <v>150</v>
      </c>
      <c r="AM4770" t="s">
        <v>1979</v>
      </c>
      <c r="AN4770" t="s">
        <v>1987</v>
      </c>
      <c r="AO4770">
        <v>0</v>
      </c>
      <c r="AQ4770">
        <v>2258663</v>
      </c>
      <c r="AR4770" t="s">
        <v>4605</v>
      </c>
      <c r="AS4770" t="s">
        <v>5883</v>
      </c>
      <c r="AT4770" t="s">
        <v>1984</v>
      </c>
    </row>
    <row r="4771" spans="1:46" x14ac:dyDescent="0.25">
      <c r="A4771" t="str">
        <f>_xlfn.XLOOKUP(I4771,UTILIZADAS[Contacto1],UTILIZADAS[Source.Name],,0)</f>
        <v>Cobros Abril Canal Fijo</v>
      </c>
      <c r="B4771" s="18">
        <f>VLOOKUP(J4771,Ref!A:C,3,0)</f>
        <v>0</v>
      </c>
      <c r="C4771" s="18">
        <f>VLOOKUP(J4771,Ref!A:D,4,0)</f>
        <v>0</v>
      </c>
      <c r="D4771" s="18" t="str">
        <f t="shared" si="222"/>
        <v>02/may</v>
      </c>
      <c r="E4771" s="18">
        <f t="shared" si="223"/>
        <v>4</v>
      </c>
      <c r="F4771" s="18">
        <v>1</v>
      </c>
      <c r="G4771" s="18">
        <f t="shared" si="224"/>
        <v>0</v>
      </c>
      <c r="H4771" s="3">
        <v>46144.450173611112</v>
      </c>
      <c r="I4771">
        <v>69679670</v>
      </c>
      <c r="J4771" t="s">
        <v>1967</v>
      </c>
      <c r="K4771" t="s">
        <v>1968</v>
      </c>
      <c r="L4771" t="s">
        <v>1969</v>
      </c>
      <c r="M4771" t="s">
        <v>1970</v>
      </c>
      <c r="O4771">
        <v>357344580000</v>
      </c>
      <c r="P4771">
        <v>16017</v>
      </c>
      <c r="Q4771">
        <v>-4</v>
      </c>
      <c r="R4771">
        <v>1</v>
      </c>
      <c r="S4771">
        <v>69679670</v>
      </c>
      <c r="U4771" t="s">
        <v>1749</v>
      </c>
      <c r="W4771" t="s">
        <v>1750</v>
      </c>
      <c r="X4771" t="s">
        <v>66</v>
      </c>
      <c r="Y4771" t="s">
        <v>85</v>
      </c>
      <c r="Z4771">
        <v>357344580000</v>
      </c>
      <c r="AC4771" t="s">
        <v>1992</v>
      </c>
      <c r="AG4771" t="s">
        <v>1972</v>
      </c>
      <c r="AI4771" t="s">
        <v>2622</v>
      </c>
      <c r="AL4771">
        <v>0</v>
      </c>
      <c r="AN4771" t="s">
        <v>1974</v>
      </c>
      <c r="AO4771">
        <v>0</v>
      </c>
      <c r="AQ4771">
        <v>2251601</v>
      </c>
      <c r="AR4771" t="s">
        <v>2241</v>
      </c>
      <c r="AS4771" t="s">
        <v>4163</v>
      </c>
      <c r="AT4771" t="s">
        <v>1975</v>
      </c>
    </row>
    <row r="4772" spans="1:46" x14ac:dyDescent="0.25">
      <c r="A4772" t="str">
        <f>_xlfn.XLOOKUP(I4772,UTILIZADAS[Contacto1],UTILIZADAS[Source.Name],,0)</f>
        <v>Cobros Abril Canal Fijo</v>
      </c>
      <c r="B4772" s="18">
        <f>VLOOKUP(J4772,Ref!A:C,3,0)</f>
        <v>0</v>
      </c>
      <c r="C4772" s="18">
        <f>VLOOKUP(J4772,Ref!A:D,4,0)</f>
        <v>0</v>
      </c>
      <c r="D4772" s="18" t="str">
        <f t="shared" si="222"/>
        <v>05/may</v>
      </c>
      <c r="E4772" s="18">
        <f t="shared" si="223"/>
        <v>4</v>
      </c>
      <c r="F4772" s="18">
        <v>1</v>
      </c>
      <c r="G4772" s="18">
        <f t="shared" si="224"/>
        <v>0</v>
      </c>
      <c r="H4772" s="3">
        <v>46147.625648148147</v>
      </c>
      <c r="I4772">
        <v>69679670</v>
      </c>
      <c r="J4772" t="s">
        <v>1967</v>
      </c>
      <c r="K4772" t="s">
        <v>1968</v>
      </c>
      <c r="L4772" t="s">
        <v>1969</v>
      </c>
      <c r="M4772" t="s">
        <v>1970</v>
      </c>
      <c r="O4772">
        <v>357344580000</v>
      </c>
      <c r="P4772">
        <v>16017</v>
      </c>
      <c r="Q4772">
        <v>-4</v>
      </c>
      <c r="R4772">
        <v>1</v>
      </c>
      <c r="S4772">
        <v>69679670</v>
      </c>
      <c r="U4772" t="s">
        <v>1749</v>
      </c>
      <c r="W4772" t="s">
        <v>1750</v>
      </c>
      <c r="X4772" t="s">
        <v>66</v>
      </c>
      <c r="Y4772" t="s">
        <v>85</v>
      </c>
      <c r="Z4772">
        <v>357344580000</v>
      </c>
      <c r="AC4772" t="s">
        <v>1992</v>
      </c>
      <c r="AG4772" t="s">
        <v>1972</v>
      </c>
      <c r="AI4772" t="s">
        <v>2622</v>
      </c>
      <c r="AL4772">
        <v>0</v>
      </c>
      <c r="AN4772" t="s">
        <v>1974</v>
      </c>
      <c r="AO4772">
        <v>0</v>
      </c>
      <c r="AQ4772">
        <v>2251601</v>
      </c>
      <c r="AR4772" t="s">
        <v>2241</v>
      </c>
      <c r="AS4772" t="s">
        <v>4163</v>
      </c>
      <c r="AT4772" t="s">
        <v>1975</v>
      </c>
    </row>
    <row r="4773" spans="1:46" x14ac:dyDescent="0.25">
      <c r="A4773" t="str">
        <f>_xlfn.XLOOKUP(I4773,UTILIZADAS[Contacto1],UTILIZADAS[Source.Name],,0)</f>
        <v>Cobros Abril Canal Fijo</v>
      </c>
      <c r="B4773" s="18">
        <f>VLOOKUP(J4773,Ref!A:C,3,0)</f>
        <v>0</v>
      </c>
      <c r="C4773" s="18">
        <f>VLOOKUP(J4773,Ref!A:D,4,0)</f>
        <v>0</v>
      </c>
      <c r="D4773" s="18" t="str">
        <f t="shared" si="222"/>
        <v>06/may</v>
      </c>
      <c r="E4773" s="18">
        <f t="shared" si="223"/>
        <v>4</v>
      </c>
      <c r="F4773" s="18">
        <v>1</v>
      </c>
      <c r="G4773" s="18">
        <f t="shared" si="224"/>
        <v>0</v>
      </c>
      <c r="H4773" s="3">
        <v>46148.727430555555</v>
      </c>
      <c r="I4773">
        <v>69679670</v>
      </c>
      <c r="J4773" t="s">
        <v>1967</v>
      </c>
      <c r="K4773" t="s">
        <v>1968</v>
      </c>
      <c r="L4773" t="s">
        <v>1969</v>
      </c>
      <c r="M4773" t="s">
        <v>1970</v>
      </c>
      <c r="O4773">
        <v>357344580000</v>
      </c>
      <c r="P4773">
        <v>16017</v>
      </c>
      <c r="Q4773">
        <v>-4</v>
      </c>
      <c r="R4773">
        <v>1</v>
      </c>
      <c r="S4773">
        <v>69679670</v>
      </c>
      <c r="U4773" t="s">
        <v>1749</v>
      </c>
      <c r="W4773" t="s">
        <v>1750</v>
      </c>
      <c r="X4773" t="s">
        <v>66</v>
      </c>
      <c r="Y4773" t="s">
        <v>85</v>
      </c>
      <c r="Z4773">
        <v>357344580000</v>
      </c>
      <c r="AC4773" t="s">
        <v>1992</v>
      </c>
      <c r="AG4773" t="s">
        <v>1972</v>
      </c>
      <c r="AI4773" t="s">
        <v>2622</v>
      </c>
      <c r="AL4773">
        <v>0</v>
      </c>
      <c r="AN4773" t="s">
        <v>1974</v>
      </c>
      <c r="AO4773">
        <v>0</v>
      </c>
      <c r="AQ4773">
        <v>2251601</v>
      </c>
      <c r="AR4773" t="s">
        <v>2241</v>
      </c>
      <c r="AS4773" t="s">
        <v>4163</v>
      </c>
      <c r="AT4773" t="s">
        <v>1975</v>
      </c>
    </row>
    <row r="4774" spans="1:46" x14ac:dyDescent="0.25">
      <c r="A4774" t="str">
        <f>_xlfn.XLOOKUP(I4774,UTILIZADAS[Contacto1],UTILIZADAS[Source.Name],,0)</f>
        <v>Cobros Abril Canal Fijo</v>
      </c>
      <c r="B4774" s="18">
        <f>VLOOKUP(J4774,Ref!A:C,3,0)</f>
        <v>0</v>
      </c>
      <c r="C4774" s="18">
        <f>VLOOKUP(J4774,Ref!A:D,4,0)</f>
        <v>0</v>
      </c>
      <c r="D4774" s="18" t="str">
        <f t="shared" si="222"/>
        <v>08/may</v>
      </c>
      <c r="E4774" s="18">
        <f t="shared" si="223"/>
        <v>4</v>
      </c>
      <c r="F4774" s="18">
        <v>1</v>
      </c>
      <c r="G4774" s="18">
        <f t="shared" si="224"/>
        <v>1</v>
      </c>
      <c r="H4774" s="3">
        <v>46150.506249999999</v>
      </c>
      <c r="I4774">
        <v>69679670</v>
      </c>
      <c r="J4774" t="s">
        <v>2021</v>
      </c>
      <c r="K4774" t="s">
        <v>1968</v>
      </c>
      <c r="L4774" t="s">
        <v>1969</v>
      </c>
      <c r="M4774" t="s">
        <v>1970</v>
      </c>
      <c r="O4774">
        <v>357344580000</v>
      </c>
      <c r="P4774">
        <v>16017</v>
      </c>
      <c r="Q4774">
        <v>-4</v>
      </c>
      <c r="R4774">
        <v>1</v>
      </c>
      <c r="S4774">
        <v>69679670</v>
      </c>
      <c r="U4774" t="s">
        <v>1749</v>
      </c>
      <c r="W4774" t="s">
        <v>1750</v>
      </c>
      <c r="X4774" t="s">
        <v>66</v>
      </c>
      <c r="Y4774" t="s">
        <v>85</v>
      </c>
      <c r="Z4774">
        <v>357344580000</v>
      </c>
      <c r="AC4774" t="s">
        <v>1992</v>
      </c>
      <c r="AG4774" t="s">
        <v>1972</v>
      </c>
      <c r="AI4774" t="s">
        <v>2622</v>
      </c>
      <c r="AL4774">
        <v>5</v>
      </c>
      <c r="AN4774" t="s">
        <v>1974</v>
      </c>
      <c r="AO4774">
        <v>0</v>
      </c>
      <c r="AQ4774">
        <v>2251601</v>
      </c>
      <c r="AR4774" t="s">
        <v>2241</v>
      </c>
      <c r="AS4774" t="s">
        <v>4163</v>
      </c>
      <c r="AT4774" t="s">
        <v>2022</v>
      </c>
    </row>
    <row r="4775" spans="1:46" x14ac:dyDescent="0.25">
      <c r="A4775" t="e">
        <f>_xlfn.XLOOKUP(I4775,UTILIZADAS[Contacto1],UTILIZADAS[Source.Name],,0)</f>
        <v>#N/A</v>
      </c>
      <c r="B4775" s="18">
        <f>VLOOKUP(J4775,Ref!A:C,3,0)</f>
        <v>1</v>
      </c>
      <c r="C4775" s="18">
        <f>VLOOKUP(J4775,Ref!A:D,4,0)</f>
        <v>0</v>
      </c>
      <c r="D4775" s="18" t="str">
        <f t="shared" si="222"/>
        <v>06/may</v>
      </c>
      <c r="E4775" s="18">
        <f t="shared" si="223"/>
        <v>1</v>
      </c>
      <c r="F4775" s="18">
        <v>1</v>
      </c>
      <c r="G4775" s="18">
        <f t="shared" si="224"/>
        <v>1</v>
      </c>
      <c r="H4775" s="3">
        <v>46148.608344907407</v>
      </c>
      <c r="I4775">
        <v>69686466</v>
      </c>
      <c r="J4775">
        <v>6000</v>
      </c>
      <c r="K4775" t="s">
        <v>1983</v>
      </c>
      <c r="L4775" t="s">
        <v>1897</v>
      </c>
      <c r="M4775" t="s">
        <v>1970</v>
      </c>
      <c r="P4775">
        <v>998</v>
      </c>
      <c r="Q4775">
        <v>0</v>
      </c>
      <c r="S4775">
        <v>69686466</v>
      </c>
      <c r="AF4775" t="s">
        <v>1976</v>
      </c>
      <c r="AG4775" t="s">
        <v>1972</v>
      </c>
      <c r="AL4775">
        <v>83</v>
      </c>
      <c r="AM4775" t="s">
        <v>1979</v>
      </c>
      <c r="AN4775" t="s">
        <v>1977</v>
      </c>
      <c r="AO4775">
        <v>0</v>
      </c>
      <c r="AQ4775">
        <v>2257540</v>
      </c>
      <c r="AR4775" t="s">
        <v>1978</v>
      </c>
      <c r="AT4775" t="s">
        <v>1895</v>
      </c>
    </row>
    <row r="4776" spans="1:46" x14ac:dyDescent="0.25">
      <c r="A4776" t="e">
        <f>_xlfn.XLOOKUP(I4776,UTILIZADAS[Contacto1],UTILIZADAS[Source.Name],,0)</f>
        <v>#N/A</v>
      </c>
      <c r="B4776" s="18">
        <f>VLOOKUP(J4776,Ref!A:C,3,0)</f>
        <v>1</v>
      </c>
      <c r="C4776" s="18">
        <f>VLOOKUP(J4776,Ref!A:D,4,0)</f>
        <v>1</v>
      </c>
      <c r="D4776" s="18" t="str">
        <f t="shared" si="222"/>
        <v>06/may</v>
      </c>
      <c r="E4776" s="18">
        <f t="shared" si="223"/>
        <v>1</v>
      </c>
      <c r="F4776" s="18">
        <v>1</v>
      </c>
      <c r="G4776" s="18">
        <f t="shared" si="224"/>
        <v>1</v>
      </c>
      <c r="H4776" s="3">
        <v>46148.622349537036</v>
      </c>
      <c r="I4776">
        <v>69690208</v>
      </c>
      <c r="J4776">
        <v>6007</v>
      </c>
      <c r="K4776" t="s">
        <v>1983</v>
      </c>
      <c r="L4776" t="s">
        <v>1897</v>
      </c>
      <c r="M4776" t="s">
        <v>1970</v>
      </c>
      <c r="P4776">
        <v>998</v>
      </c>
      <c r="Q4776">
        <v>0</v>
      </c>
      <c r="S4776">
        <v>69690208</v>
      </c>
      <c r="AF4776" t="s">
        <v>1976</v>
      </c>
      <c r="AG4776" t="s">
        <v>1972</v>
      </c>
      <c r="AL4776">
        <v>41</v>
      </c>
      <c r="AM4776" t="s">
        <v>1979</v>
      </c>
      <c r="AN4776" t="s">
        <v>1977</v>
      </c>
      <c r="AO4776">
        <v>0</v>
      </c>
      <c r="AQ4776">
        <v>2257544</v>
      </c>
      <c r="AR4776" t="s">
        <v>1978</v>
      </c>
      <c r="AT4776" t="s">
        <v>1898</v>
      </c>
    </row>
    <row r="4777" spans="1:46" x14ac:dyDescent="0.25">
      <c r="A4777" t="e">
        <f>_xlfn.XLOOKUP(I4777,UTILIZADAS[Contacto1],UTILIZADAS[Source.Name],,0)</f>
        <v>#N/A</v>
      </c>
      <c r="B4777" s="18">
        <f>VLOOKUP(J4777,Ref!A:C,3,0)</f>
        <v>1</v>
      </c>
      <c r="C4777" s="18">
        <f>VLOOKUP(J4777,Ref!A:D,4,0)</f>
        <v>1</v>
      </c>
      <c r="D4777" s="18" t="str">
        <f t="shared" si="222"/>
        <v>09/may</v>
      </c>
      <c r="E4777" s="18">
        <f t="shared" si="223"/>
        <v>2</v>
      </c>
      <c r="F4777" s="18">
        <v>1</v>
      </c>
      <c r="G4777" s="18">
        <f t="shared" si="224"/>
        <v>0</v>
      </c>
      <c r="H4777" s="3">
        <v>46151.443009259259</v>
      </c>
      <c r="I4777">
        <v>69692808</v>
      </c>
      <c r="J4777">
        <v>6007</v>
      </c>
      <c r="K4777" t="s">
        <v>1983</v>
      </c>
      <c r="L4777" t="s">
        <v>1897</v>
      </c>
      <c r="M4777" t="s">
        <v>1970</v>
      </c>
      <c r="O4777">
        <v>364001660000</v>
      </c>
      <c r="P4777">
        <v>16016</v>
      </c>
      <c r="Q4777">
        <v>-4</v>
      </c>
      <c r="R4777">
        <v>1</v>
      </c>
      <c r="S4777">
        <v>69692808</v>
      </c>
      <c r="U4777" t="s">
        <v>6267</v>
      </c>
      <c r="W4777" t="s">
        <v>5842</v>
      </c>
      <c r="X4777">
        <v>364001660000</v>
      </c>
      <c r="Y4777" t="s">
        <v>65</v>
      </c>
      <c r="Z4777" t="s">
        <v>66</v>
      </c>
      <c r="AF4777" t="s">
        <v>1976</v>
      </c>
      <c r="AG4777" t="s">
        <v>1972</v>
      </c>
      <c r="AL4777">
        <v>49</v>
      </c>
      <c r="AM4777" t="s">
        <v>1979</v>
      </c>
      <c r="AN4777" t="s">
        <v>1977</v>
      </c>
      <c r="AO4777">
        <v>0</v>
      </c>
      <c r="AQ4777">
        <v>2198792</v>
      </c>
      <c r="AR4777" t="s">
        <v>2020</v>
      </c>
      <c r="AS4777" t="s">
        <v>2020</v>
      </c>
      <c r="AT4777" t="s">
        <v>1898</v>
      </c>
    </row>
    <row r="4778" spans="1:46" x14ac:dyDescent="0.25">
      <c r="A4778" t="e">
        <f>_xlfn.XLOOKUP(I4778,UTILIZADAS[Contacto1],UTILIZADAS[Source.Name],,0)</f>
        <v>#N/A</v>
      </c>
      <c r="B4778" s="18">
        <f>VLOOKUP(J4778,Ref!A:C,3,0)</f>
        <v>1</v>
      </c>
      <c r="C4778" s="18">
        <f>VLOOKUP(J4778,Ref!A:D,4,0)</f>
        <v>1</v>
      </c>
      <c r="D4778" s="18" t="str">
        <f t="shared" si="222"/>
        <v>09/may</v>
      </c>
      <c r="E4778" s="18">
        <f t="shared" si="223"/>
        <v>2</v>
      </c>
      <c r="F4778" s="18">
        <v>1</v>
      </c>
      <c r="G4778" s="18">
        <f t="shared" si="224"/>
        <v>1</v>
      </c>
      <c r="H4778" s="3">
        <v>46151.452627314815</v>
      </c>
      <c r="I4778">
        <v>69692808</v>
      </c>
      <c r="J4778">
        <v>6007</v>
      </c>
      <c r="K4778" t="s">
        <v>1983</v>
      </c>
      <c r="L4778" t="s">
        <v>1897</v>
      </c>
      <c r="M4778" t="s">
        <v>1970</v>
      </c>
      <c r="O4778">
        <v>364001660000</v>
      </c>
      <c r="P4778">
        <v>16016</v>
      </c>
      <c r="Q4778">
        <v>-4</v>
      </c>
      <c r="R4778">
        <v>1</v>
      </c>
      <c r="S4778">
        <v>69692808</v>
      </c>
      <c r="U4778" t="s">
        <v>6267</v>
      </c>
      <c r="W4778" t="s">
        <v>5842</v>
      </c>
      <c r="X4778">
        <v>364001660000</v>
      </c>
      <c r="Y4778" t="s">
        <v>65</v>
      </c>
      <c r="Z4778" t="s">
        <v>66</v>
      </c>
      <c r="AF4778" t="s">
        <v>1976</v>
      </c>
      <c r="AG4778" t="s">
        <v>1972</v>
      </c>
      <c r="AL4778">
        <v>41</v>
      </c>
      <c r="AM4778" t="s">
        <v>1979</v>
      </c>
      <c r="AN4778" t="s">
        <v>1977</v>
      </c>
      <c r="AO4778">
        <v>0</v>
      </c>
      <c r="AQ4778">
        <v>2198792</v>
      </c>
      <c r="AR4778" t="s">
        <v>2020</v>
      </c>
      <c r="AS4778" t="s">
        <v>2020</v>
      </c>
      <c r="AT4778" t="s">
        <v>1898</v>
      </c>
    </row>
    <row r="4779" spans="1:46" x14ac:dyDescent="0.25">
      <c r="A4779" t="str">
        <f>_xlfn.XLOOKUP(I4779,UTILIZADAS[Contacto1],UTILIZADAS[Source.Name],,0)</f>
        <v>Cobros Abril Canal Fijo</v>
      </c>
      <c r="B4779" s="18">
        <f>VLOOKUP(J4779,Ref!A:C,3,0)</f>
        <v>0</v>
      </c>
      <c r="C4779" s="18">
        <f>VLOOKUP(J4779,Ref!A:D,4,0)</f>
        <v>0</v>
      </c>
      <c r="D4779" s="18" t="str">
        <f t="shared" si="222"/>
        <v>13/may</v>
      </c>
      <c r="E4779" s="18">
        <f t="shared" si="223"/>
        <v>5</v>
      </c>
      <c r="F4779" s="18">
        <v>1</v>
      </c>
      <c r="G4779" s="18">
        <f t="shared" si="224"/>
        <v>0</v>
      </c>
      <c r="H4779" s="3">
        <v>46155.461608796293</v>
      </c>
      <c r="I4779">
        <v>69692960</v>
      </c>
      <c r="J4779" t="s">
        <v>2021</v>
      </c>
      <c r="K4779" t="s">
        <v>1968</v>
      </c>
      <c r="L4779" t="s">
        <v>1969</v>
      </c>
      <c r="M4779" t="s">
        <v>1970</v>
      </c>
      <c r="O4779">
        <v>354350880000</v>
      </c>
      <c r="P4779">
        <v>16018</v>
      </c>
      <c r="Q4779">
        <v>-4</v>
      </c>
      <c r="R4779">
        <v>1</v>
      </c>
      <c r="S4779">
        <v>69692960</v>
      </c>
      <c r="U4779" t="s">
        <v>359</v>
      </c>
      <c r="W4779" t="s">
        <v>360</v>
      </c>
      <c r="X4779">
        <v>354350880000</v>
      </c>
      <c r="Y4779" t="s">
        <v>65</v>
      </c>
      <c r="Z4779" t="s">
        <v>597</v>
      </c>
      <c r="AF4779" t="s">
        <v>1976</v>
      </c>
      <c r="AG4779" t="s">
        <v>1972</v>
      </c>
      <c r="AL4779">
        <v>5</v>
      </c>
      <c r="AN4779" t="s">
        <v>1974</v>
      </c>
      <c r="AO4779">
        <v>0</v>
      </c>
      <c r="AQ4779">
        <v>2258664</v>
      </c>
      <c r="AR4779" t="s">
        <v>4605</v>
      </c>
      <c r="AS4779" t="s">
        <v>5883</v>
      </c>
      <c r="AT4779" t="s">
        <v>2022</v>
      </c>
    </row>
    <row r="4780" spans="1:46" x14ac:dyDescent="0.25">
      <c r="A4780" t="str">
        <f>_xlfn.XLOOKUP(I4780,UTILIZADAS[Contacto1],UTILIZADAS[Source.Name],,0)</f>
        <v>Cobros Abril Canal Fijo</v>
      </c>
      <c r="B4780" s="18">
        <f>VLOOKUP(J4780,Ref!A:C,3,0)</f>
        <v>0</v>
      </c>
      <c r="C4780" s="18">
        <f>VLOOKUP(J4780,Ref!A:D,4,0)</f>
        <v>0</v>
      </c>
      <c r="D4780" s="18" t="str">
        <f t="shared" si="222"/>
        <v>15/may</v>
      </c>
      <c r="E4780" s="18">
        <f t="shared" si="223"/>
        <v>5</v>
      </c>
      <c r="F4780" s="18">
        <v>1</v>
      </c>
      <c r="G4780" s="18">
        <f t="shared" si="224"/>
        <v>0</v>
      </c>
      <c r="H4780" s="3">
        <v>46157.500243055554</v>
      </c>
      <c r="I4780">
        <v>69692960</v>
      </c>
      <c r="J4780" t="s">
        <v>2021</v>
      </c>
      <c r="K4780" t="s">
        <v>1968</v>
      </c>
      <c r="L4780" t="s">
        <v>1969</v>
      </c>
      <c r="M4780" t="s">
        <v>1970</v>
      </c>
      <c r="O4780">
        <v>354350880000</v>
      </c>
      <c r="P4780">
        <v>16018</v>
      </c>
      <c r="Q4780">
        <v>-4</v>
      </c>
      <c r="R4780">
        <v>1</v>
      </c>
      <c r="S4780">
        <v>69692960</v>
      </c>
      <c r="U4780" t="s">
        <v>359</v>
      </c>
      <c r="W4780" t="s">
        <v>360</v>
      </c>
      <c r="X4780">
        <v>354350880000</v>
      </c>
      <c r="Y4780" t="s">
        <v>65</v>
      </c>
      <c r="Z4780" t="s">
        <v>597</v>
      </c>
      <c r="AF4780" t="s">
        <v>1976</v>
      </c>
      <c r="AG4780" t="s">
        <v>1972</v>
      </c>
      <c r="AL4780">
        <v>5</v>
      </c>
      <c r="AN4780" t="s">
        <v>1974</v>
      </c>
      <c r="AO4780">
        <v>0</v>
      </c>
      <c r="AQ4780">
        <v>2258664</v>
      </c>
      <c r="AR4780" t="s">
        <v>4605</v>
      </c>
      <c r="AS4780" t="s">
        <v>5883</v>
      </c>
      <c r="AT4780" t="s">
        <v>2022</v>
      </c>
    </row>
    <row r="4781" spans="1:46" x14ac:dyDescent="0.25">
      <c r="A4781" t="str">
        <f>_xlfn.XLOOKUP(I4781,UTILIZADAS[Contacto1],UTILIZADAS[Source.Name],,0)</f>
        <v>Cobros Abril Canal Fijo</v>
      </c>
      <c r="B4781" s="18">
        <f>VLOOKUP(J4781,Ref!A:C,3,0)</f>
        <v>0</v>
      </c>
      <c r="C4781" s="18">
        <f>VLOOKUP(J4781,Ref!A:D,4,0)</f>
        <v>0</v>
      </c>
      <c r="D4781" s="18" t="str">
        <f t="shared" si="222"/>
        <v>19/may</v>
      </c>
      <c r="E4781" s="18">
        <f t="shared" si="223"/>
        <v>5</v>
      </c>
      <c r="F4781" s="18">
        <v>1</v>
      </c>
      <c r="G4781" s="18">
        <f t="shared" si="224"/>
        <v>0</v>
      </c>
      <c r="H4781" s="3">
        <v>46161.50582175926</v>
      </c>
      <c r="I4781">
        <v>69692960</v>
      </c>
      <c r="J4781" t="s">
        <v>2021</v>
      </c>
      <c r="K4781" t="s">
        <v>1968</v>
      </c>
      <c r="L4781" t="s">
        <v>1969</v>
      </c>
      <c r="M4781" t="s">
        <v>1970</v>
      </c>
      <c r="O4781">
        <v>354350880000</v>
      </c>
      <c r="P4781">
        <v>16018</v>
      </c>
      <c r="Q4781">
        <v>-4</v>
      </c>
      <c r="R4781">
        <v>1</v>
      </c>
      <c r="S4781">
        <v>69692960</v>
      </c>
      <c r="U4781" t="s">
        <v>359</v>
      </c>
      <c r="W4781" t="s">
        <v>360</v>
      </c>
      <c r="X4781">
        <v>354350880000</v>
      </c>
      <c r="Y4781" t="s">
        <v>65</v>
      </c>
      <c r="Z4781" t="s">
        <v>597</v>
      </c>
      <c r="AF4781" t="s">
        <v>1976</v>
      </c>
      <c r="AG4781" t="s">
        <v>1972</v>
      </c>
      <c r="AL4781">
        <v>5</v>
      </c>
      <c r="AN4781" t="s">
        <v>1974</v>
      </c>
      <c r="AO4781">
        <v>0</v>
      </c>
      <c r="AQ4781">
        <v>2258664</v>
      </c>
      <c r="AR4781" t="s">
        <v>4605</v>
      </c>
      <c r="AS4781" t="s">
        <v>5883</v>
      </c>
      <c r="AT4781" t="s">
        <v>2022</v>
      </c>
    </row>
    <row r="4782" spans="1:46" x14ac:dyDescent="0.25">
      <c r="A4782" t="str">
        <f>_xlfn.XLOOKUP(I4782,UTILIZADAS[Contacto1],UTILIZADAS[Source.Name],,0)</f>
        <v>Cobros Abril Canal Fijo</v>
      </c>
      <c r="B4782" s="18">
        <f>VLOOKUP(J4782,Ref!A:C,3,0)</f>
        <v>0</v>
      </c>
      <c r="C4782" s="18">
        <f>VLOOKUP(J4782,Ref!A:D,4,0)</f>
        <v>0</v>
      </c>
      <c r="D4782" s="18" t="str">
        <f t="shared" si="222"/>
        <v>20/may</v>
      </c>
      <c r="E4782" s="18">
        <f t="shared" si="223"/>
        <v>5</v>
      </c>
      <c r="F4782" s="18">
        <v>1</v>
      </c>
      <c r="G4782" s="18">
        <f t="shared" si="224"/>
        <v>0</v>
      </c>
      <c r="H4782" s="3">
        <v>46162.681122685186</v>
      </c>
      <c r="I4782">
        <v>69692960</v>
      </c>
      <c r="J4782" t="s">
        <v>2021</v>
      </c>
      <c r="K4782" t="s">
        <v>1968</v>
      </c>
      <c r="L4782" t="s">
        <v>1969</v>
      </c>
      <c r="M4782" t="s">
        <v>1970</v>
      </c>
      <c r="O4782">
        <v>354350880000</v>
      </c>
      <c r="P4782">
        <v>16018</v>
      </c>
      <c r="Q4782">
        <v>-4</v>
      </c>
      <c r="R4782">
        <v>1</v>
      </c>
      <c r="S4782">
        <v>69692960</v>
      </c>
      <c r="U4782" t="s">
        <v>359</v>
      </c>
      <c r="W4782" t="s">
        <v>360</v>
      </c>
      <c r="X4782">
        <v>354350880000</v>
      </c>
      <c r="Y4782" t="s">
        <v>65</v>
      </c>
      <c r="Z4782" t="s">
        <v>597</v>
      </c>
      <c r="AF4782" t="s">
        <v>1976</v>
      </c>
      <c r="AG4782" t="s">
        <v>1972</v>
      </c>
      <c r="AL4782">
        <v>5</v>
      </c>
      <c r="AN4782" t="s">
        <v>1974</v>
      </c>
      <c r="AO4782">
        <v>0</v>
      </c>
      <c r="AQ4782">
        <v>2258664</v>
      </c>
      <c r="AR4782" t="s">
        <v>4605</v>
      </c>
      <c r="AS4782" t="s">
        <v>5883</v>
      </c>
      <c r="AT4782" t="s">
        <v>2022</v>
      </c>
    </row>
    <row r="4783" spans="1:46" x14ac:dyDescent="0.25">
      <c r="A4783" t="str">
        <f>_xlfn.XLOOKUP(I4783,UTILIZADAS[Contacto1],UTILIZADAS[Source.Name],,0)</f>
        <v>Cobros Abril Canal Fijo</v>
      </c>
      <c r="B4783" s="18">
        <f>VLOOKUP(J4783,Ref!A:C,3,0)</f>
        <v>1</v>
      </c>
      <c r="C4783" s="18">
        <f>VLOOKUP(J4783,Ref!A:D,4,0)</f>
        <v>1</v>
      </c>
      <c r="D4783" s="18" t="str">
        <f t="shared" si="222"/>
        <v>21/may</v>
      </c>
      <c r="E4783" s="18">
        <f t="shared" si="223"/>
        <v>5</v>
      </c>
      <c r="F4783" s="18">
        <v>1</v>
      </c>
      <c r="G4783" s="18">
        <f t="shared" si="224"/>
        <v>1</v>
      </c>
      <c r="H4783" s="3">
        <v>46163.663368055553</v>
      </c>
      <c r="I4783">
        <v>69692960</v>
      </c>
      <c r="J4783">
        <v>6003</v>
      </c>
      <c r="K4783" t="s">
        <v>1983</v>
      </c>
      <c r="L4783" t="s">
        <v>1897</v>
      </c>
      <c r="M4783" t="s">
        <v>1970</v>
      </c>
      <c r="O4783">
        <v>354350880000</v>
      </c>
      <c r="P4783">
        <v>16018</v>
      </c>
      <c r="Q4783">
        <v>-4</v>
      </c>
      <c r="R4783">
        <v>1</v>
      </c>
      <c r="S4783">
        <v>69692960</v>
      </c>
      <c r="U4783" t="s">
        <v>359</v>
      </c>
      <c r="W4783" t="s">
        <v>360</v>
      </c>
      <c r="X4783">
        <v>354350880000</v>
      </c>
      <c r="Y4783" t="s">
        <v>65</v>
      </c>
      <c r="Z4783" t="s">
        <v>597</v>
      </c>
      <c r="AF4783" t="s">
        <v>1976</v>
      </c>
      <c r="AG4783" t="s">
        <v>1972</v>
      </c>
      <c r="AL4783">
        <v>43</v>
      </c>
      <c r="AM4783" t="s">
        <v>1979</v>
      </c>
      <c r="AN4783" t="s">
        <v>1987</v>
      </c>
      <c r="AO4783">
        <v>0</v>
      </c>
      <c r="AQ4783">
        <v>2258664</v>
      </c>
      <c r="AR4783" t="s">
        <v>4605</v>
      </c>
      <c r="AS4783" t="s">
        <v>5883</v>
      </c>
      <c r="AT4783" t="s">
        <v>1892</v>
      </c>
    </row>
    <row r="4784" spans="1:46" x14ac:dyDescent="0.25">
      <c r="A4784" t="e">
        <f>_xlfn.XLOOKUP(I4784,UTILIZADAS[Contacto1],UTILIZADAS[Source.Name],,0)</f>
        <v>#N/A</v>
      </c>
      <c r="B4784" s="18">
        <f>VLOOKUP(J4784,Ref!A:C,3,0)</f>
        <v>0</v>
      </c>
      <c r="C4784" s="18">
        <f>VLOOKUP(J4784,Ref!A:D,4,0)</f>
        <v>0</v>
      </c>
      <c r="D4784" s="18" t="str">
        <f t="shared" si="222"/>
        <v>05/may</v>
      </c>
      <c r="E4784" s="18">
        <f t="shared" si="223"/>
        <v>1</v>
      </c>
      <c r="F4784" s="18">
        <v>1</v>
      </c>
      <c r="G4784" s="18">
        <f t="shared" si="224"/>
        <v>1</v>
      </c>
      <c r="H4784" s="3">
        <v>46147.747986111113</v>
      </c>
      <c r="I4784">
        <v>69694351</v>
      </c>
      <c r="J4784">
        <v>6004</v>
      </c>
      <c r="K4784" t="s">
        <v>1983</v>
      </c>
      <c r="L4784" t="s">
        <v>1897</v>
      </c>
      <c r="M4784" t="s">
        <v>1970</v>
      </c>
      <c r="P4784">
        <v>998</v>
      </c>
      <c r="Q4784">
        <v>0</v>
      </c>
      <c r="S4784">
        <v>69694351</v>
      </c>
      <c r="AF4784" t="s">
        <v>1976</v>
      </c>
      <c r="AG4784" t="s">
        <v>1972</v>
      </c>
      <c r="AL4784">
        <v>76</v>
      </c>
      <c r="AM4784" t="s">
        <v>1979</v>
      </c>
      <c r="AN4784" t="s">
        <v>1977</v>
      </c>
      <c r="AO4784">
        <v>0</v>
      </c>
      <c r="AQ4784">
        <v>2257521</v>
      </c>
      <c r="AR4784" t="s">
        <v>1978</v>
      </c>
      <c r="AT4784" t="s">
        <v>1984</v>
      </c>
    </row>
    <row r="4785" spans="1:46" x14ac:dyDescent="0.25">
      <c r="A4785" t="str">
        <f>_xlfn.XLOOKUP(I4785,UTILIZADAS[Contacto1],UTILIZADAS[Source.Name],,0)</f>
        <v>Cobros Abril Canal Fijo</v>
      </c>
      <c r="B4785" s="18">
        <f>VLOOKUP(J4785,Ref!A:C,3,0)</f>
        <v>0</v>
      </c>
      <c r="C4785" s="18">
        <f>VLOOKUP(J4785,Ref!A:D,4,0)</f>
        <v>0</v>
      </c>
      <c r="D4785" s="18" t="str">
        <f t="shared" si="222"/>
        <v>13/may</v>
      </c>
      <c r="E4785" s="18">
        <f t="shared" si="223"/>
        <v>4</v>
      </c>
      <c r="F4785" s="18">
        <v>1</v>
      </c>
      <c r="G4785" s="18">
        <f t="shared" si="224"/>
        <v>0</v>
      </c>
      <c r="H4785" s="3">
        <v>46155.462106481478</v>
      </c>
      <c r="I4785">
        <v>69695648</v>
      </c>
      <c r="J4785" t="s">
        <v>2021</v>
      </c>
      <c r="K4785" t="s">
        <v>1968</v>
      </c>
      <c r="L4785" t="s">
        <v>1969</v>
      </c>
      <c r="M4785" t="s">
        <v>1970</v>
      </c>
      <c r="O4785">
        <v>358373240000</v>
      </c>
      <c r="P4785">
        <v>16018</v>
      </c>
      <c r="Q4785">
        <v>-4</v>
      </c>
      <c r="R4785">
        <v>1</v>
      </c>
      <c r="S4785">
        <v>69695648</v>
      </c>
      <c r="U4785" t="s">
        <v>1363</v>
      </c>
      <c r="W4785" t="s">
        <v>1364</v>
      </c>
      <c r="X4785">
        <v>358373240000</v>
      </c>
      <c r="Y4785" t="s">
        <v>65</v>
      </c>
      <c r="Z4785" t="s">
        <v>66</v>
      </c>
      <c r="AF4785" t="s">
        <v>1976</v>
      </c>
      <c r="AG4785" t="s">
        <v>1972</v>
      </c>
      <c r="AL4785">
        <v>5</v>
      </c>
      <c r="AN4785" t="s">
        <v>1974</v>
      </c>
      <c r="AO4785">
        <v>0</v>
      </c>
      <c r="AQ4785">
        <v>2258665</v>
      </c>
      <c r="AR4785" t="s">
        <v>4605</v>
      </c>
      <c r="AS4785" t="s">
        <v>5883</v>
      </c>
      <c r="AT4785" t="s">
        <v>2022</v>
      </c>
    </row>
    <row r="4786" spans="1:46" x14ac:dyDescent="0.25">
      <c r="A4786" t="str">
        <f>_xlfn.XLOOKUP(I4786,UTILIZADAS[Contacto1],UTILIZADAS[Source.Name],,0)</f>
        <v>Cobros Abril Canal Fijo</v>
      </c>
      <c r="B4786" s="18">
        <f>VLOOKUP(J4786,Ref!A:C,3,0)</f>
        <v>0</v>
      </c>
      <c r="C4786" s="18">
        <f>VLOOKUP(J4786,Ref!A:D,4,0)</f>
        <v>0</v>
      </c>
      <c r="D4786" s="18" t="str">
        <f t="shared" ref="D4786:D4849" si="225">TEXT(H4786,"dd/mmm")</f>
        <v>15/may</v>
      </c>
      <c r="E4786" s="18">
        <f t="shared" ref="E4786:E4849" si="226">+COUNTIF(I:I,I4786)</f>
        <v>4</v>
      </c>
      <c r="F4786" s="18">
        <v>1</v>
      </c>
      <c r="G4786" s="18">
        <f t="shared" ref="G4786:G4849" si="227">IF(I4786=I4787,0,1)</f>
        <v>0</v>
      </c>
      <c r="H4786" s="3">
        <v>46157.501203703701</v>
      </c>
      <c r="I4786">
        <v>69695648</v>
      </c>
      <c r="J4786" t="s">
        <v>2021</v>
      </c>
      <c r="K4786" t="s">
        <v>1968</v>
      </c>
      <c r="L4786" t="s">
        <v>1969</v>
      </c>
      <c r="M4786" t="s">
        <v>1970</v>
      </c>
      <c r="O4786">
        <v>358373240000</v>
      </c>
      <c r="P4786">
        <v>16018</v>
      </c>
      <c r="Q4786">
        <v>-4</v>
      </c>
      <c r="R4786">
        <v>1</v>
      </c>
      <c r="S4786">
        <v>69695648</v>
      </c>
      <c r="U4786" t="s">
        <v>1363</v>
      </c>
      <c r="W4786" t="s">
        <v>1364</v>
      </c>
      <c r="X4786">
        <v>358373240000</v>
      </c>
      <c r="Y4786" t="s">
        <v>65</v>
      </c>
      <c r="Z4786" t="s">
        <v>66</v>
      </c>
      <c r="AF4786" t="s">
        <v>1976</v>
      </c>
      <c r="AG4786" t="s">
        <v>1972</v>
      </c>
      <c r="AL4786">
        <v>5</v>
      </c>
      <c r="AN4786" t="s">
        <v>1974</v>
      </c>
      <c r="AO4786">
        <v>0</v>
      </c>
      <c r="AQ4786">
        <v>2258665</v>
      </c>
      <c r="AR4786" t="s">
        <v>4605</v>
      </c>
      <c r="AS4786" t="s">
        <v>5883</v>
      </c>
      <c r="AT4786" t="s">
        <v>2022</v>
      </c>
    </row>
    <row r="4787" spans="1:46" x14ac:dyDescent="0.25">
      <c r="A4787" t="str">
        <f>_xlfn.XLOOKUP(I4787,UTILIZADAS[Contacto1],UTILIZADAS[Source.Name],,0)</f>
        <v>Cobros Abril Canal Fijo</v>
      </c>
      <c r="B4787" s="18">
        <f>VLOOKUP(J4787,Ref!A:C,3,0)</f>
        <v>0</v>
      </c>
      <c r="C4787" s="18">
        <f>VLOOKUP(J4787,Ref!A:D,4,0)</f>
        <v>0</v>
      </c>
      <c r="D4787" s="18" t="str">
        <f t="shared" si="225"/>
        <v>19/may</v>
      </c>
      <c r="E4787" s="18">
        <f t="shared" si="226"/>
        <v>4</v>
      </c>
      <c r="F4787" s="18">
        <v>1</v>
      </c>
      <c r="G4787" s="18">
        <f t="shared" si="227"/>
        <v>0</v>
      </c>
      <c r="H4787" s="3">
        <v>46161.512465277781</v>
      </c>
      <c r="I4787">
        <v>69695648</v>
      </c>
      <c r="J4787" t="s">
        <v>2021</v>
      </c>
      <c r="K4787" t="s">
        <v>1968</v>
      </c>
      <c r="L4787" t="s">
        <v>1969</v>
      </c>
      <c r="M4787" t="s">
        <v>1970</v>
      </c>
      <c r="O4787">
        <v>358373240000</v>
      </c>
      <c r="P4787">
        <v>16018</v>
      </c>
      <c r="Q4787">
        <v>-4</v>
      </c>
      <c r="R4787">
        <v>1</v>
      </c>
      <c r="S4787">
        <v>69695648</v>
      </c>
      <c r="U4787" t="s">
        <v>1363</v>
      </c>
      <c r="W4787" t="s">
        <v>1364</v>
      </c>
      <c r="X4787">
        <v>358373240000</v>
      </c>
      <c r="Y4787" t="s">
        <v>65</v>
      </c>
      <c r="Z4787" t="s">
        <v>66</v>
      </c>
      <c r="AF4787" t="s">
        <v>1976</v>
      </c>
      <c r="AG4787" t="s">
        <v>1972</v>
      </c>
      <c r="AL4787">
        <v>5</v>
      </c>
      <c r="AN4787" t="s">
        <v>1974</v>
      </c>
      <c r="AO4787">
        <v>0</v>
      </c>
      <c r="AQ4787">
        <v>2258665</v>
      </c>
      <c r="AR4787" t="s">
        <v>4605</v>
      </c>
      <c r="AS4787" t="s">
        <v>5883</v>
      </c>
      <c r="AT4787" t="s">
        <v>2022</v>
      </c>
    </row>
    <row r="4788" spans="1:46" x14ac:dyDescent="0.25">
      <c r="A4788" t="str">
        <f>_xlfn.XLOOKUP(I4788,UTILIZADAS[Contacto1],UTILIZADAS[Source.Name],,0)</f>
        <v>Cobros Abril Canal Fijo</v>
      </c>
      <c r="B4788" s="18">
        <f>VLOOKUP(J4788,Ref!A:C,3,0)</f>
        <v>1</v>
      </c>
      <c r="C4788" s="18">
        <f>VLOOKUP(J4788,Ref!A:D,4,0)</f>
        <v>1</v>
      </c>
      <c r="D4788" s="18" t="str">
        <f t="shared" si="225"/>
        <v>20/may</v>
      </c>
      <c r="E4788" s="18">
        <f t="shared" si="226"/>
        <v>4</v>
      </c>
      <c r="F4788" s="18">
        <v>1</v>
      </c>
      <c r="G4788" s="18">
        <f t="shared" si="227"/>
        <v>1</v>
      </c>
      <c r="H4788" s="3">
        <v>46162.681631944448</v>
      </c>
      <c r="I4788">
        <v>69695648</v>
      </c>
      <c r="J4788">
        <v>6003</v>
      </c>
      <c r="K4788" t="s">
        <v>1983</v>
      </c>
      <c r="L4788" t="s">
        <v>1897</v>
      </c>
      <c r="M4788" t="s">
        <v>1970</v>
      </c>
      <c r="O4788">
        <v>358373240000</v>
      </c>
      <c r="P4788">
        <v>16018</v>
      </c>
      <c r="Q4788">
        <v>-4</v>
      </c>
      <c r="R4788">
        <v>1</v>
      </c>
      <c r="S4788">
        <v>69695648</v>
      </c>
      <c r="U4788" t="s">
        <v>1363</v>
      </c>
      <c r="W4788" t="s">
        <v>1364</v>
      </c>
      <c r="X4788">
        <v>358373240000</v>
      </c>
      <c r="Y4788" t="s">
        <v>65</v>
      </c>
      <c r="Z4788" t="s">
        <v>66</v>
      </c>
      <c r="AF4788" t="s">
        <v>1976</v>
      </c>
      <c r="AG4788" t="s">
        <v>1972</v>
      </c>
      <c r="AL4788">
        <v>57</v>
      </c>
      <c r="AM4788" t="s">
        <v>1979</v>
      </c>
      <c r="AN4788" t="s">
        <v>1987</v>
      </c>
      <c r="AO4788">
        <v>0</v>
      </c>
      <c r="AQ4788">
        <v>2258665</v>
      </c>
      <c r="AR4788" t="s">
        <v>4605</v>
      </c>
      <c r="AS4788" t="s">
        <v>5883</v>
      </c>
      <c r="AT4788" t="s">
        <v>1892</v>
      </c>
    </row>
    <row r="4789" spans="1:46" x14ac:dyDescent="0.25">
      <c r="A4789" t="str">
        <f>_xlfn.XLOOKUP(I4789,UTILIZADAS[Contacto1],UTILIZADAS[Source.Name],,0)</f>
        <v>Cobros Abril Canal Fijo</v>
      </c>
      <c r="B4789" s="18">
        <f>VLOOKUP(J4789,Ref!A:C,3,0)</f>
        <v>0</v>
      </c>
      <c r="C4789" s="18">
        <f>VLOOKUP(J4789,Ref!A:D,4,0)</f>
        <v>0</v>
      </c>
      <c r="D4789" s="18" t="str">
        <f t="shared" si="225"/>
        <v>13/may</v>
      </c>
      <c r="E4789" s="18">
        <f t="shared" si="226"/>
        <v>2</v>
      </c>
      <c r="F4789" s="18">
        <v>1</v>
      </c>
      <c r="G4789" s="18">
        <f t="shared" si="227"/>
        <v>0</v>
      </c>
      <c r="H4789" s="3">
        <v>46155.462291666663</v>
      </c>
      <c r="I4789">
        <v>69706405</v>
      </c>
      <c r="J4789" t="s">
        <v>2021</v>
      </c>
      <c r="K4789" t="s">
        <v>1968</v>
      </c>
      <c r="L4789" t="s">
        <v>1969</v>
      </c>
      <c r="M4789" t="s">
        <v>1970</v>
      </c>
      <c r="O4789">
        <v>352308220000</v>
      </c>
      <c r="P4789">
        <v>16018</v>
      </c>
      <c r="Q4789">
        <v>-4</v>
      </c>
      <c r="R4789">
        <v>1</v>
      </c>
      <c r="S4789">
        <v>69706405</v>
      </c>
      <c r="U4789" t="s">
        <v>2272</v>
      </c>
      <c r="W4789" t="s">
        <v>3817</v>
      </c>
      <c r="X4789">
        <v>352308220000</v>
      </c>
      <c r="Y4789" t="s">
        <v>65</v>
      </c>
      <c r="Z4789" t="s">
        <v>66</v>
      </c>
      <c r="AF4789" t="s">
        <v>1976</v>
      </c>
      <c r="AG4789" t="s">
        <v>1972</v>
      </c>
      <c r="AL4789">
        <v>5</v>
      </c>
      <c r="AN4789" t="s">
        <v>1974</v>
      </c>
      <c r="AO4789">
        <v>0</v>
      </c>
      <c r="AQ4789">
        <v>2258666</v>
      </c>
      <c r="AR4789" t="s">
        <v>4605</v>
      </c>
      <c r="AS4789" t="s">
        <v>5883</v>
      </c>
      <c r="AT4789" t="s">
        <v>2022</v>
      </c>
    </row>
    <row r="4790" spans="1:46" x14ac:dyDescent="0.25">
      <c r="A4790" t="str">
        <f>_xlfn.XLOOKUP(I4790,UTILIZADAS[Contacto1],UTILIZADAS[Source.Name],,0)</f>
        <v>Cobros Abril Canal Fijo</v>
      </c>
      <c r="B4790" s="18">
        <f>VLOOKUP(J4790,Ref!A:C,3,0)</f>
        <v>1</v>
      </c>
      <c r="C4790" s="18">
        <f>VLOOKUP(J4790,Ref!A:D,4,0)</f>
        <v>1</v>
      </c>
      <c r="D4790" s="18" t="str">
        <f t="shared" si="225"/>
        <v>15/may</v>
      </c>
      <c r="E4790" s="18">
        <f t="shared" si="226"/>
        <v>2</v>
      </c>
      <c r="F4790" s="18">
        <v>1</v>
      </c>
      <c r="G4790" s="18">
        <f t="shared" si="227"/>
        <v>1</v>
      </c>
      <c r="H4790" s="3">
        <v>46157.500902777778</v>
      </c>
      <c r="I4790">
        <v>69706405</v>
      </c>
      <c r="J4790">
        <v>6003</v>
      </c>
      <c r="K4790" t="s">
        <v>1983</v>
      </c>
      <c r="L4790" t="s">
        <v>1897</v>
      </c>
      <c r="M4790" t="s">
        <v>1970</v>
      </c>
      <c r="O4790">
        <v>352308220000</v>
      </c>
      <c r="P4790">
        <v>16018</v>
      </c>
      <c r="Q4790">
        <v>-4</v>
      </c>
      <c r="R4790">
        <v>1</v>
      </c>
      <c r="S4790">
        <v>69706405</v>
      </c>
      <c r="U4790" t="s">
        <v>2272</v>
      </c>
      <c r="W4790" t="s">
        <v>3817</v>
      </c>
      <c r="X4790">
        <v>352308220000</v>
      </c>
      <c r="Y4790" t="s">
        <v>65</v>
      </c>
      <c r="Z4790" t="s">
        <v>66</v>
      </c>
      <c r="AF4790" t="s">
        <v>1976</v>
      </c>
      <c r="AG4790" t="s">
        <v>1972</v>
      </c>
      <c r="AL4790">
        <v>54</v>
      </c>
      <c r="AM4790" t="s">
        <v>1979</v>
      </c>
      <c r="AN4790" t="s">
        <v>1987</v>
      </c>
      <c r="AO4790">
        <v>0</v>
      </c>
      <c r="AQ4790">
        <v>2258666</v>
      </c>
      <c r="AR4790" t="s">
        <v>4605</v>
      </c>
      <c r="AS4790" t="s">
        <v>5883</v>
      </c>
      <c r="AT4790" t="s">
        <v>1892</v>
      </c>
    </row>
    <row r="4791" spans="1:46" x14ac:dyDescent="0.25">
      <c r="A4791" t="str">
        <f>_xlfn.XLOOKUP(I4791,UTILIZADAS[Contacto1],UTILIZADAS[Source.Name],,0)</f>
        <v>Cobros Mayo</v>
      </c>
      <c r="B4791" s="18">
        <f>VLOOKUP(J4791,Ref!A:C,3,0)</f>
        <v>0</v>
      </c>
      <c r="C4791" s="18">
        <f>VLOOKUP(J4791,Ref!A:D,4,0)</f>
        <v>0</v>
      </c>
      <c r="D4791" s="18" t="str">
        <f t="shared" si="225"/>
        <v>13/may</v>
      </c>
      <c r="E4791" s="18">
        <f t="shared" si="226"/>
        <v>6</v>
      </c>
      <c r="F4791" s="18">
        <v>1</v>
      </c>
      <c r="G4791" s="18">
        <f t="shared" si="227"/>
        <v>0</v>
      </c>
      <c r="H4791" s="3">
        <v>46155.462442129632</v>
      </c>
      <c r="I4791">
        <v>69708468</v>
      </c>
      <c r="J4791" t="s">
        <v>2021</v>
      </c>
      <c r="K4791" t="s">
        <v>1968</v>
      </c>
      <c r="L4791" t="s">
        <v>1969</v>
      </c>
      <c r="M4791" t="s">
        <v>1970</v>
      </c>
      <c r="O4791">
        <v>365013320000</v>
      </c>
      <c r="P4791">
        <v>16018</v>
      </c>
      <c r="Q4791">
        <v>-4</v>
      </c>
      <c r="R4791">
        <v>1</v>
      </c>
      <c r="S4791">
        <v>69708468</v>
      </c>
      <c r="U4791" t="s">
        <v>5627</v>
      </c>
      <c r="W4791" t="s">
        <v>5628</v>
      </c>
      <c r="X4791">
        <v>365013320000</v>
      </c>
      <c r="Y4791" t="s">
        <v>65</v>
      </c>
      <c r="Z4791" t="s">
        <v>4619</v>
      </c>
      <c r="AG4791" t="s">
        <v>1972</v>
      </c>
      <c r="AL4791">
        <v>5</v>
      </c>
      <c r="AN4791" t="s">
        <v>1974</v>
      </c>
      <c r="AO4791">
        <v>0</v>
      </c>
      <c r="AQ4791">
        <v>2258667</v>
      </c>
      <c r="AR4791" t="s">
        <v>4605</v>
      </c>
      <c r="AS4791" t="s">
        <v>5883</v>
      </c>
      <c r="AT4791" t="s">
        <v>2022</v>
      </c>
    </row>
    <row r="4792" spans="1:46" x14ac:dyDescent="0.25">
      <c r="A4792" t="str">
        <f>_xlfn.XLOOKUP(I4792,UTILIZADAS[Contacto1],UTILIZADAS[Source.Name],,0)</f>
        <v>Cobros Mayo</v>
      </c>
      <c r="B4792" s="18">
        <f>VLOOKUP(J4792,Ref!A:C,3,0)</f>
        <v>0</v>
      </c>
      <c r="C4792" s="18">
        <f>VLOOKUP(J4792,Ref!A:D,4,0)</f>
        <v>0</v>
      </c>
      <c r="D4792" s="18" t="str">
        <f t="shared" si="225"/>
        <v>15/may</v>
      </c>
      <c r="E4792" s="18">
        <f t="shared" si="226"/>
        <v>6</v>
      </c>
      <c r="F4792" s="18">
        <v>1</v>
      </c>
      <c r="G4792" s="18">
        <f t="shared" si="227"/>
        <v>0</v>
      </c>
      <c r="H4792" s="3">
        <v>46157.502106481479</v>
      </c>
      <c r="I4792">
        <v>69708468</v>
      </c>
      <c r="J4792" t="s">
        <v>2023</v>
      </c>
      <c r="K4792" t="s">
        <v>1968</v>
      </c>
      <c r="L4792" t="s">
        <v>1969</v>
      </c>
      <c r="M4792" t="s">
        <v>1970</v>
      </c>
      <c r="O4792">
        <v>365013320000</v>
      </c>
      <c r="P4792">
        <v>16018</v>
      </c>
      <c r="Q4792">
        <v>-4</v>
      </c>
      <c r="R4792">
        <v>1</v>
      </c>
      <c r="S4792">
        <v>69708468</v>
      </c>
      <c r="U4792" t="s">
        <v>5627</v>
      </c>
      <c r="W4792" t="s">
        <v>5628</v>
      </c>
      <c r="X4792">
        <v>365013320000</v>
      </c>
      <c r="Y4792" t="s">
        <v>65</v>
      </c>
      <c r="Z4792" t="s">
        <v>4619</v>
      </c>
      <c r="AG4792" t="s">
        <v>1972</v>
      </c>
      <c r="AL4792">
        <v>0</v>
      </c>
      <c r="AN4792" t="s">
        <v>1974</v>
      </c>
      <c r="AO4792">
        <v>0</v>
      </c>
      <c r="AQ4792">
        <v>2258667</v>
      </c>
      <c r="AR4792" t="s">
        <v>4605</v>
      </c>
      <c r="AS4792" t="s">
        <v>5883</v>
      </c>
      <c r="AT4792" t="s">
        <v>2024</v>
      </c>
    </row>
    <row r="4793" spans="1:46" x14ac:dyDescent="0.25">
      <c r="A4793" t="str">
        <f>_xlfn.XLOOKUP(I4793,UTILIZADAS[Contacto1],UTILIZADAS[Source.Name],,0)</f>
        <v>Cobros Mayo</v>
      </c>
      <c r="B4793" s="18">
        <f>VLOOKUP(J4793,Ref!A:C,3,0)</f>
        <v>0</v>
      </c>
      <c r="C4793" s="18">
        <f>VLOOKUP(J4793,Ref!A:D,4,0)</f>
        <v>0</v>
      </c>
      <c r="D4793" s="18" t="str">
        <f t="shared" si="225"/>
        <v>15/may</v>
      </c>
      <c r="E4793" s="18">
        <f t="shared" si="226"/>
        <v>6</v>
      </c>
      <c r="F4793" s="18">
        <v>1</v>
      </c>
      <c r="G4793" s="18">
        <f t="shared" si="227"/>
        <v>0</v>
      </c>
      <c r="H4793" s="3">
        <v>46157.527453703704</v>
      </c>
      <c r="I4793">
        <v>69708468</v>
      </c>
      <c r="J4793" t="s">
        <v>1967</v>
      </c>
      <c r="K4793" t="s">
        <v>1968</v>
      </c>
      <c r="L4793" t="s">
        <v>1969</v>
      </c>
      <c r="M4793" t="s">
        <v>1970</v>
      </c>
      <c r="O4793">
        <v>365013320000</v>
      </c>
      <c r="P4793">
        <v>16018</v>
      </c>
      <c r="Q4793">
        <v>-4</v>
      </c>
      <c r="R4793">
        <v>1</v>
      </c>
      <c r="S4793">
        <v>69708468</v>
      </c>
      <c r="U4793" t="s">
        <v>5627</v>
      </c>
      <c r="W4793" t="s">
        <v>5628</v>
      </c>
      <c r="X4793">
        <v>365013320000</v>
      </c>
      <c r="Y4793" t="s">
        <v>65</v>
      </c>
      <c r="Z4793" t="s">
        <v>4619</v>
      </c>
      <c r="AG4793" t="s">
        <v>1972</v>
      </c>
      <c r="AL4793">
        <v>0</v>
      </c>
      <c r="AN4793" t="s">
        <v>1974</v>
      </c>
      <c r="AO4793">
        <v>0</v>
      </c>
      <c r="AQ4793">
        <v>2258667</v>
      </c>
      <c r="AR4793" t="s">
        <v>4605</v>
      </c>
      <c r="AS4793" t="s">
        <v>5883</v>
      </c>
      <c r="AT4793" t="s">
        <v>1975</v>
      </c>
    </row>
    <row r="4794" spans="1:46" x14ac:dyDescent="0.25">
      <c r="A4794" t="str">
        <f>_xlfn.XLOOKUP(I4794,UTILIZADAS[Contacto1],UTILIZADAS[Source.Name],,0)</f>
        <v>Cobros Mayo</v>
      </c>
      <c r="B4794" s="18">
        <f>VLOOKUP(J4794,Ref!A:C,3,0)</f>
        <v>0</v>
      </c>
      <c r="C4794" s="18">
        <f>VLOOKUP(J4794,Ref!A:D,4,0)</f>
        <v>0</v>
      </c>
      <c r="D4794" s="18" t="str">
        <f t="shared" si="225"/>
        <v>19/may</v>
      </c>
      <c r="E4794" s="18">
        <f t="shared" si="226"/>
        <v>6</v>
      </c>
      <c r="F4794" s="18">
        <v>1</v>
      </c>
      <c r="G4794" s="18">
        <f t="shared" si="227"/>
        <v>0</v>
      </c>
      <c r="H4794" s="3">
        <v>46161.512071759258</v>
      </c>
      <c r="I4794">
        <v>69708468</v>
      </c>
      <c r="J4794" t="s">
        <v>1967</v>
      </c>
      <c r="K4794" t="s">
        <v>1968</v>
      </c>
      <c r="L4794" t="s">
        <v>1969</v>
      </c>
      <c r="M4794" t="s">
        <v>1970</v>
      </c>
      <c r="O4794">
        <v>365013320000</v>
      </c>
      <c r="P4794">
        <v>16018</v>
      </c>
      <c r="Q4794">
        <v>-4</v>
      </c>
      <c r="R4794">
        <v>1</v>
      </c>
      <c r="S4794">
        <v>69708468</v>
      </c>
      <c r="U4794" t="s">
        <v>5627</v>
      </c>
      <c r="W4794" t="s">
        <v>5628</v>
      </c>
      <c r="X4794">
        <v>365013320000</v>
      </c>
      <c r="Y4794" t="s">
        <v>65</v>
      </c>
      <c r="Z4794" t="s">
        <v>4619</v>
      </c>
      <c r="AG4794" t="s">
        <v>1972</v>
      </c>
      <c r="AL4794">
        <v>0</v>
      </c>
      <c r="AN4794" t="s">
        <v>1974</v>
      </c>
      <c r="AO4794">
        <v>0</v>
      </c>
      <c r="AQ4794">
        <v>2258667</v>
      </c>
      <c r="AR4794" t="s">
        <v>4605</v>
      </c>
      <c r="AS4794" t="s">
        <v>5883</v>
      </c>
      <c r="AT4794" t="s">
        <v>1975</v>
      </c>
    </row>
    <row r="4795" spans="1:46" x14ac:dyDescent="0.25">
      <c r="A4795" t="str">
        <f>_xlfn.XLOOKUP(I4795,UTILIZADAS[Contacto1],UTILIZADAS[Source.Name],,0)</f>
        <v>Cobros Mayo</v>
      </c>
      <c r="B4795" s="18">
        <f>VLOOKUP(J4795,Ref!A:C,3,0)</f>
        <v>0</v>
      </c>
      <c r="C4795" s="18">
        <f>VLOOKUP(J4795,Ref!A:D,4,0)</f>
        <v>0</v>
      </c>
      <c r="D4795" s="18" t="str">
        <f t="shared" si="225"/>
        <v>20/may</v>
      </c>
      <c r="E4795" s="18">
        <f t="shared" si="226"/>
        <v>6</v>
      </c>
      <c r="F4795" s="18">
        <v>1</v>
      </c>
      <c r="G4795" s="18">
        <f t="shared" si="227"/>
        <v>0</v>
      </c>
      <c r="H4795" s="3">
        <v>46162.681585648148</v>
      </c>
      <c r="I4795">
        <v>69708468</v>
      </c>
      <c r="J4795" t="s">
        <v>1967</v>
      </c>
      <c r="K4795" t="s">
        <v>1968</v>
      </c>
      <c r="L4795" t="s">
        <v>1969</v>
      </c>
      <c r="M4795" t="s">
        <v>1970</v>
      </c>
      <c r="O4795">
        <v>365013320000</v>
      </c>
      <c r="P4795">
        <v>16018</v>
      </c>
      <c r="Q4795">
        <v>-4</v>
      </c>
      <c r="R4795">
        <v>1</v>
      </c>
      <c r="S4795">
        <v>69708468</v>
      </c>
      <c r="U4795" t="s">
        <v>5627</v>
      </c>
      <c r="W4795" t="s">
        <v>5628</v>
      </c>
      <c r="X4795">
        <v>365013320000</v>
      </c>
      <c r="Y4795" t="s">
        <v>65</v>
      </c>
      <c r="Z4795" t="s">
        <v>4619</v>
      </c>
      <c r="AG4795" t="s">
        <v>1972</v>
      </c>
      <c r="AL4795">
        <v>0</v>
      </c>
      <c r="AN4795" t="s">
        <v>1974</v>
      </c>
      <c r="AO4795">
        <v>0</v>
      </c>
      <c r="AQ4795">
        <v>2258667</v>
      </c>
      <c r="AR4795" t="s">
        <v>4605</v>
      </c>
      <c r="AS4795" t="s">
        <v>5883</v>
      </c>
      <c r="AT4795" t="s">
        <v>1975</v>
      </c>
    </row>
    <row r="4796" spans="1:46" x14ac:dyDescent="0.25">
      <c r="A4796" t="str">
        <f>_xlfn.XLOOKUP(I4796,UTILIZADAS[Contacto1],UTILIZADAS[Source.Name],,0)</f>
        <v>Cobros Mayo</v>
      </c>
      <c r="B4796" s="18">
        <f>VLOOKUP(J4796,Ref!A:C,3,0)</f>
        <v>0</v>
      </c>
      <c r="C4796" s="18">
        <f>VLOOKUP(J4796,Ref!A:D,4,0)</f>
        <v>0</v>
      </c>
      <c r="D4796" s="18" t="str">
        <f t="shared" si="225"/>
        <v>21/may</v>
      </c>
      <c r="E4796" s="18">
        <f t="shared" si="226"/>
        <v>6</v>
      </c>
      <c r="F4796" s="18">
        <v>1</v>
      </c>
      <c r="G4796" s="18">
        <f t="shared" si="227"/>
        <v>1</v>
      </c>
      <c r="H4796" s="3">
        <v>46163.66302083333</v>
      </c>
      <c r="I4796">
        <v>69708468</v>
      </c>
      <c r="J4796" t="s">
        <v>1967</v>
      </c>
      <c r="K4796" t="s">
        <v>1968</v>
      </c>
      <c r="L4796" t="s">
        <v>1969</v>
      </c>
      <c r="M4796" t="s">
        <v>1970</v>
      </c>
      <c r="O4796">
        <v>365013320000</v>
      </c>
      <c r="P4796">
        <v>16018</v>
      </c>
      <c r="Q4796">
        <v>-4</v>
      </c>
      <c r="R4796">
        <v>1</v>
      </c>
      <c r="S4796">
        <v>69708468</v>
      </c>
      <c r="U4796" t="s">
        <v>5627</v>
      </c>
      <c r="W4796" t="s">
        <v>5628</v>
      </c>
      <c r="X4796">
        <v>365013320000</v>
      </c>
      <c r="Y4796" t="s">
        <v>65</v>
      </c>
      <c r="Z4796" t="s">
        <v>4619</v>
      </c>
      <c r="AG4796" t="s">
        <v>1972</v>
      </c>
      <c r="AL4796">
        <v>0</v>
      </c>
      <c r="AN4796" t="s">
        <v>1974</v>
      </c>
      <c r="AO4796">
        <v>0</v>
      </c>
      <c r="AQ4796">
        <v>2258667</v>
      </c>
      <c r="AR4796" t="s">
        <v>4605</v>
      </c>
      <c r="AS4796" t="s">
        <v>5883</v>
      </c>
      <c r="AT4796" t="s">
        <v>1975</v>
      </c>
    </row>
    <row r="4797" spans="1:46" x14ac:dyDescent="0.25">
      <c r="A4797" t="str">
        <f>_xlfn.XLOOKUP(I4797,UTILIZADAS[Contacto1],UTILIZADAS[Source.Name],,0)</f>
        <v>Cobros Mayo</v>
      </c>
      <c r="B4797" s="18">
        <f>VLOOKUP(J4797,Ref!A:C,3,0)</f>
        <v>0</v>
      </c>
      <c r="C4797" s="18">
        <f>VLOOKUP(J4797,Ref!A:D,4,0)</f>
        <v>0</v>
      </c>
      <c r="D4797" s="18" t="str">
        <f t="shared" si="225"/>
        <v>13/may</v>
      </c>
      <c r="E4797" s="18">
        <f t="shared" si="226"/>
        <v>3</v>
      </c>
      <c r="F4797" s="18">
        <v>1</v>
      </c>
      <c r="G4797" s="18">
        <f t="shared" si="227"/>
        <v>0</v>
      </c>
      <c r="H4797" s="3">
        <v>46155.462696759256</v>
      </c>
      <c r="I4797">
        <v>69710973</v>
      </c>
      <c r="J4797" t="s">
        <v>2021</v>
      </c>
      <c r="K4797" t="s">
        <v>1968</v>
      </c>
      <c r="L4797" t="s">
        <v>1969</v>
      </c>
      <c r="M4797" t="s">
        <v>1970</v>
      </c>
      <c r="O4797">
        <v>369056820000</v>
      </c>
      <c r="P4797">
        <v>16018</v>
      </c>
      <c r="Q4797">
        <v>-4</v>
      </c>
      <c r="R4797">
        <v>1</v>
      </c>
      <c r="S4797">
        <v>69710973</v>
      </c>
      <c r="U4797" t="s">
        <v>5629</v>
      </c>
      <c r="W4797">
        <v>179147236</v>
      </c>
      <c r="X4797">
        <v>369056820000</v>
      </c>
      <c r="Y4797" t="s">
        <v>82</v>
      </c>
      <c r="Z4797" t="s">
        <v>66</v>
      </c>
      <c r="AF4797" t="s">
        <v>1976</v>
      </c>
      <c r="AG4797" t="s">
        <v>1972</v>
      </c>
      <c r="AK4797" t="s">
        <v>6268</v>
      </c>
      <c r="AL4797">
        <v>5</v>
      </c>
      <c r="AN4797" t="s">
        <v>1974</v>
      </c>
      <c r="AO4797">
        <v>0</v>
      </c>
      <c r="AQ4797">
        <v>2258668</v>
      </c>
      <c r="AR4797" t="s">
        <v>4605</v>
      </c>
      <c r="AS4797" t="s">
        <v>5883</v>
      </c>
      <c r="AT4797" t="s">
        <v>2022</v>
      </c>
    </row>
    <row r="4798" spans="1:46" x14ac:dyDescent="0.25">
      <c r="A4798" t="str">
        <f>_xlfn.XLOOKUP(I4798,UTILIZADAS[Contacto1],UTILIZADAS[Source.Name],,0)</f>
        <v>Cobros Mayo</v>
      </c>
      <c r="B4798" s="18">
        <f>VLOOKUP(J4798,Ref!A:C,3,0)</f>
        <v>0</v>
      </c>
      <c r="C4798" s="18">
        <f>VLOOKUP(J4798,Ref!A:D,4,0)</f>
        <v>0</v>
      </c>
      <c r="D4798" s="18" t="str">
        <f t="shared" si="225"/>
        <v>15/may</v>
      </c>
      <c r="E4798" s="18">
        <f t="shared" si="226"/>
        <v>3</v>
      </c>
      <c r="F4798" s="18">
        <v>1</v>
      </c>
      <c r="G4798" s="18">
        <f t="shared" si="227"/>
        <v>0</v>
      </c>
      <c r="H4798" s="3">
        <v>46157.508379629631</v>
      </c>
      <c r="I4798">
        <v>69710973</v>
      </c>
      <c r="J4798" t="s">
        <v>2021</v>
      </c>
      <c r="K4798" t="s">
        <v>1968</v>
      </c>
      <c r="L4798" t="s">
        <v>1969</v>
      </c>
      <c r="M4798" t="s">
        <v>1970</v>
      </c>
      <c r="O4798">
        <v>369056820000</v>
      </c>
      <c r="P4798">
        <v>16018</v>
      </c>
      <c r="Q4798">
        <v>-4</v>
      </c>
      <c r="R4798">
        <v>1</v>
      </c>
      <c r="S4798">
        <v>69710973</v>
      </c>
      <c r="U4798" t="s">
        <v>5629</v>
      </c>
      <c r="W4798">
        <v>179147236</v>
      </c>
      <c r="X4798">
        <v>369056820000</v>
      </c>
      <c r="Y4798" t="s">
        <v>82</v>
      </c>
      <c r="Z4798" t="s">
        <v>66</v>
      </c>
      <c r="AF4798" t="s">
        <v>1976</v>
      </c>
      <c r="AG4798" t="s">
        <v>1972</v>
      </c>
      <c r="AK4798" t="s">
        <v>6268</v>
      </c>
      <c r="AL4798">
        <v>5</v>
      </c>
      <c r="AN4798" t="s">
        <v>1974</v>
      </c>
      <c r="AO4798">
        <v>0</v>
      </c>
      <c r="AQ4798">
        <v>2258668</v>
      </c>
      <c r="AR4798" t="s">
        <v>4605</v>
      </c>
      <c r="AS4798" t="s">
        <v>5883</v>
      </c>
      <c r="AT4798" t="s">
        <v>2022</v>
      </c>
    </row>
    <row r="4799" spans="1:46" x14ac:dyDescent="0.25">
      <c r="A4799" t="str">
        <f>_xlfn.XLOOKUP(I4799,UTILIZADAS[Contacto1],UTILIZADAS[Source.Name],,0)</f>
        <v>Cobros Mayo</v>
      </c>
      <c r="B4799" s="18">
        <f>VLOOKUP(J4799,Ref!A:C,3,0)</f>
        <v>0</v>
      </c>
      <c r="C4799" s="18">
        <f>VLOOKUP(J4799,Ref!A:D,4,0)</f>
        <v>0</v>
      </c>
      <c r="D4799" s="18" t="str">
        <f t="shared" si="225"/>
        <v>19/may</v>
      </c>
      <c r="E4799" s="18">
        <f t="shared" si="226"/>
        <v>3</v>
      </c>
      <c r="F4799" s="18">
        <v>1</v>
      </c>
      <c r="G4799" s="18">
        <f t="shared" si="227"/>
        <v>1</v>
      </c>
      <c r="H4799" s="3">
        <v>46161.512418981481</v>
      </c>
      <c r="I4799">
        <v>69710973</v>
      </c>
      <c r="J4799" t="s">
        <v>1986</v>
      </c>
      <c r="K4799" t="s">
        <v>1983</v>
      </c>
      <c r="L4799" t="s">
        <v>1897</v>
      </c>
      <c r="M4799" t="s">
        <v>1970</v>
      </c>
      <c r="O4799">
        <v>369056820000</v>
      </c>
      <c r="P4799">
        <v>16018</v>
      </c>
      <c r="Q4799">
        <v>-4</v>
      </c>
      <c r="R4799">
        <v>1</v>
      </c>
      <c r="S4799">
        <v>69710973</v>
      </c>
      <c r="U4799" t="s">
        <v>5629</v>
      </c>
      <c r="W4799">
        <v>179147236</v>
      </c>
      <c r="X4799">
        <v>369056820000</v>
      </c>
      <c r="Y4799" t="s">
        <v>82</v>
      </c>
      <c r="Z4799" t="s">
        <v>66</v>
      </c>
      <c r="AF4799" t="s">
        <v>1976</v>
      </c>
      <c r="AG4799" t="s">
        <v>1972</v>
      </c>
      <c r="AK4799" t="s">
        <v>6268</v>
      </c>
      <c r="AL4799">
        <v>445</v>
      </c>
      <c r="AM4799" t="s">
        <v>1979</v>
      </c>
      <c r="AN4799" t="s">
        <v>1987</v>
      </c>
      <c r="AO4799">
        <v>0</v>
      </c>
      <c r="AQ4799">
        <v>2258668</v>
      </c>
      <c r="AR4799" t="s">
        <v>4605</v>
      </c>
      <c r="AS4799" t="s">
        <v>5883</v>
      </c>
      <c r="AT4799" t="s">
        <v>1988</v>
      </c>
    </row>
    <row r="4800" spans="1:46" x14ac:dyDescent="0.25">
      <c r="A4800" t="str">
        <f>_xlfn.XLOOKUP(I4800,UTILIZADAS[Contacto1],UTILIZADAS[Source.Name],,0)</f>
        <v>Cobros Abril Canal Fijo</v>
      </c>
      <c r="B4800" s="18">
        <f>VLOOKUP(J4800,Ref!A:C,3,0)</f>
        <v>0</v>
      </c>
      <c r="C4800" s="18">
        <f>VLOOKUP(J4800,Ref!A:D,4,0)</f>
        <v>0</v>
      </c>
      <c r="D4800" s="18" t="str">
        <f t="shared" si="225"/>
        <v>13/may</v>
      </c>
      <c r="E4800" s="18">
        <f t="shared" si="226"/>
        <v>2</v>
      </c>
      <c r="F4800" s="18">
        <v>1</v>
      </c>
      <c r="G4800" s="18">
        <f t="shared" si="227"/>
        <v>0</v>
      </c>
      <c r="H4800" s="3">
        <v>46155.462847222225</v>
      </c>
      <c r="I4800">
        <v>69725396</v>
      </c>
      <c r="J4800" t="s">
        <v>2021</v>
      </c>
      <c r="K4800" t="s">
        <v>1968</v>
      </c>
      <c r="L4800" t="s">
        <v>1969</v>
      </c>
      <c r="M4800" t="s">
        <v>1970</v>
      </c>
      <c r="O4800">
        <v>358372590000</v>
      </c>
      <c r="P4800">
        <v>16018</v>
      </c>
      <c r="Q4800">
        <v>-4</v>
      </c>
      <c r="R4800">
        <v>1</v>
      </c>
      <c r="S4800">
        <v>69725396</v>
      </c>
      <c r="U4800" t="s">
        <v>2148</v>
      </c>
      <c r="W4800" t="s">
        <v>1382</v>
      </c>
      <c r="X4800">
        <v>358372590000</v>
      </c>
      <c r="Y4800" t="s">
        <v>65</v>
      </c>
      <c r="Z4800" t="s">
        <v>66</v>
      </c>
      <c r="AF4800" t="s">
        <v>1976</v>
      </c>
      <c r="AG4800" t="s">
        <v>1972</v>
      </c>
      <c r="AL4800">
        <v>5</v>
      </c>
      <c r="AN4800" t="s">
        <v>1974</v>
      </c>
      <c r="AO4800">
        <v>0</v>
      </c>
      <c r="AQ4800">
        <v>2258669</v>
      </c>
      <c r="AR4800" t="s">
        <v>4605</v>
      </c>
      <c r="AS4800" t="s">
        <v>5883</v>
      </c>
      <c r="AT4800" t="s">
        <v>2022</v>
      </c>
    </row>
    <row r="4801" spans="1:46" x14ac:dyDescent="0.25">
      <c r="A4801" t="str">
        <f>_xlfn.XLOOKUP(I4801,UTILIZADAS[Contacto1],UTILIZADAS[Source.Name],,0)</f>
        <v>Cobros Abril Canal Fijo</v>
      </c>
      <c r="B4801" s="18">
        <f>VLOOKUP(J4801,Ref!A:C,3,0)</f>
        <v>1</v>
      </c>
      <c r="C4801" s="18">
        <f>VLOOKUP(J4801,Ref!A:D,4,0)</f>
        <v>1</v>
      </c>
      <c r="D4801" s="18" t="str">
        <f t="shared" si="225"/>
        <v>15/may</v>
      </c>
      <c r="E4801" s="18">
        <f t="shared" si="226"/>
        <v>2</v>
      </c>
      <c r="F4801" s="18">
        <v>1</v>
      </c>
      <c r="G4801" s="18">
        <f t="shared" si="227"/>
        <v>1</v>
      </c>
      <c r="H4801" s="3">
        <v>46157.508275462962</v>
      </c>
      <c r="I4801">
        <v>69725396</v>
      </c>
      <c r="J4801">
        <v>6003</v>
      </c>
      <c r="K4801" t="s">
        <v>1983</v>
      </c>
      <c r="L4801" t="s">
        <v>1897</v>
      </c>
      <c r="M4801" t="s">
        <v>1970</v>
      </c>
      <c r="O4801">
        <v>358372590000</v>
      </c>
      <c r="P4801">
        <v>16018</v>
      </c>
      <c r="Q4801">
        <v>-4</v>
      </c>
      <c r="R4801">
        <v>1</v>
      </c>
      <c r="S4801">
        <v>69725396</v>
      </c>
      <c r="U4801" t="s">
        <v>2148</v>
      </c>
      <c r="W4801" t="s">
        <v>1382</v>
      </c>
      <c r="X4801">
        <v>358372590000</v>
      </c>
      <c r="Y4801" t="s">
        <v>65</v>
      </c>
      <c r="Z4801" t="s">
        <v>66</v>
      </c>
      <c r="AF4801" t="s">
        <v>1976</v>
      </c>
      <c r="AG4801" t="s">
        <v>1972</v>
      </c>
      <c r="AL4801">
        <v>52</v>
      </c>
      <c r="AM4801" t="s">
        <v>1979</v>
      </c>
      <c r="AN4801" t="s">
        <v>1987</v>
      </c>
      <c r="AO4801">
        <v>0</v>
      </c>
      <c r="AQ4801">
        <v>2258669</v>
      </c>
      <c r="AR4801" t="s">
        <v>4605</v>
      </c>
      <c r="AS4801" t="s">
        <v>5883</v>
      </c>
      <c r="AT4801" t="s">
        <v>1892</v>
      </c>
    </row>
    <row r="4802" spans="1:46" x14ac:dyDescent="0.25">
      <c r="A4802" t="str">
        <f>_xlfn.XLOOKUP(I4802,UTILIZADAS[Contacto1],UTILIZADAS[Source.Name],,0)</f>
        <v>Cobros Mayo</v>
      </c>
      <c r="B4802" s="18">
        <f>VLOOKUP(J4802,Ref!A:C,3,0)</f>
        <v>0</v>
      </c>
      <c r="C4802" s="18">
        <f>VLOOKUP(J4802,Ref!A:D,4,0)</f>
        <v>0</v>
      </c>
      <c r="D4802" s="18" t="str">
        <f t="shared" si="225"/>
        <v>13/may</v>
      </c>
      <c r="E4802" s="18">
        <f t="shared" si="226"/>
        <v>5</v>
      </c>
      <c r="F4802" s="18">
        <v>1</v>
      </c>
      <c r="G4802" s="18">
        <f t="shared" si="227"/>
        <v>0</v>
      </c>
      <c r="H4802" s="3">
        <v>46155.46334490741</v>
      </c>
      <c r="I4802">
        <v>69730504</v>
      </c>
      <c r="J4802" t="s">
        <v>2021</v>
      </c>
      <c r="K4802" t="s">
        <v>1968</v>
      </c>
      <c r="L4802" t="s">
        <v>1969</v>
      </c>
      <c r="M4802" t="s">
        <v>1970</v>
      </c>
      <c r="O4802">
        <v>364082690000</v>
      </c>
      <c r="P4802">
        <v>16018</v>
      </c>
      <c r="Q4802">
        <v>-4</v>
      </c>
      <c r="R4802">
        <v>1</v>
      </c>
      <c r="S4802">
        <v>69730504</v>
      </c>
      <c r="U4802" t="s">
        <v>5631</v>
      </c>
      <c r="W4802" t="s">
        <v>5632</v>
      </c>
      <c r="X4802">
        <v>364082690000</v>
      </c>
      <c r="Y4802" t="s">
        <v>65</v>
      </c>
      <c r="Z4802" t="s">
        <v>66</v>
      </c>
      <c r="AG4802" t="s">
        <v>1972</v>
      </c>
      <c r="AL4802">
        <v>5</v>
      </c>
      <c r="AN4802" t="s">
        <v>1974</v>
      </c>
      <c r="AO4802">
        <v>0</v>
      </c>
      <c r="AQ4802">
        <v>2258670</v>
      </c>
      <c r="AR4802" t="s">
        <v>4605</v>
      </c>
      <c r="AS4802" t="s">
        <v>5883</v>
      </c>
      <c r="AT4802" t="s">
        <v>2022</v>
      </c>
    </row>
    <row r="4803" spans="1:46" x14ac:dyDescent="0.25">
      <c r="A4803" t="str">
        <f>_xlfn.XLOOKUP(I4803,UTILIZADAS[Contacto1],UTILIZADAS[Source.Name],,0)</f>
        <v>Cobros Mayo</v>
      </c>
      <c r="B4803" s="18">
        <f>VLOOKUP(J4803,Ref!A:C,3,0)</f>
        <v>0</v>
      </c>
      <c r="C4803" s="18">
        <f>VLOOKUP(J4803,Ref!A:D,4,0)</f>
        <v>0</v>
      </c>
      <c r="D4803" s="18" t="str">
        <f t="shared" si="225"/>
        <v>15/may</v>
      </c>
      <c r="E4803" s="18">
        <f t="shared" si="226"/>
        <v>5</v>
      </c>
      <c r="F4803" s="18">
        <v>1</v>
      </c>
      <c r="G4803" s="18">
        <f t="shared" si="227"/>
        <v>0</v>
      </c>
      <c r="H4803" s="3">
        <v>46157.508888888886</v>
      </c>
      <c r="I4803">
        <v>69730504</v>
      </c>
      <c r="J4803" t="s">
        <v>2021</v>
      </c>
      <c r="K4803" t="s">
        <v>1968</v>
      </c>
      <c r="L4803" t="s">
        <v>1969</v>
      </c>
      <c r="M4803" t="s">
        <v>1970</v>
      </c>
      <c r="O4803">
        <v>364082690000</v>
      </c>
      <c r="P4803">
        <v>16018</v>
      </c>
      <c r="Q4803">
        <v>-4</v>
      </c>
      <c r="R4803">
        <v>1</v>
      </c>
      <c r="S4803">
        <v>69730504</v>
      </c>
      <c r="U4803" t="s">
        <v>5631</v>
      </c>
      <c r="W4803" t="s">
        <v>5632</v>
      </c>
      <c r="X4803">
        <v>364082690000</v>
      </c>
      <c r="Y4803" t="s">
        <v>65</v>
      </c>
      <c r="Z4803" t="s">
        <v>66</v>
      </c>
      <c r="AG4803" t="s">
        <v>1972</v>
      </c>
      <c r="AL4803">
        <v>5</v>
      </c>
      <c r="AN4803" t="s">
        <v>1974</v>
      </c>
      <c r="AO4803">
        <v>0</v>
      </c>
      <c r="AQ4803">
        <v>2258670</v>
      </c>
      <c r="AR4803" t="s">
        <v>4605</v>
      </c>
      <c r="AS4803" t="s">
        <v>5883</v>
      </c>
      <c r="AT4803" t="s">
        <v>2022</v>
      </c>
    </row>
    <row r="4804" spans="1:46" x14ac:dyDescent="0.25">
      <c r="A4804" t="str">
        <f>_xlfn.XLOOKUP(I4804,UTILIZADAS[Contacto1],UTILIZADAS[Source.Name],,0)</f>
        <v>Cobros Mayo</v>
      </c>
      <c r="B4804" s="18">
        <f>VLOOKUP(J4804,Ref!A:C,3,0)</f>
        <v>0</v>
      </c>
      <c r="C4804" s="18">
        <f>VLOOKUP(J4804,Ref!A:D,4,0)</f>
        <v>0</v>
      </c>
      <c r="D4804" s="18" t="str">
        <f t="shared" si="225"/>
        <v>19/may</v>
      </c>
      <c r="E4804" s="18">
        <f t="shared" si="226"/>
        <v>5</v>
      </c>
      <c r="F4804" s="18">
        <v>1</v>
      </c>
      <c r="G4804" s="18">
        <f t="shared" si="227"/>
        <v>0</v>
      </c>
      <c r="H4804" s="3">
        <v>46161.513009259259</v>
      </c>
      <c r="I4804">
        <v>69730504</v>
      </c>
      <c r="J4804" t="s">
        <v>2021</v>
      </c>
      <c r="K4804" t="s">
        <v>1968</v>
      </c>
      <c r="L4804" t="s">
        <v>1969</v>
      </c>
      <c r="M4804" t="s">
        <v>1970</v>
      </c>
      <c r="O4804">
        <v>364082690000</v>
      </c>
      <c r="P4804">
        <v>16018</v>
      </c>
      <c r="Q4804">
        <v>-4</v>
      </c>
      <c r="R4804">
        <v>1</v>
      </c>
      <c r="S4804">
        <v>69730504</v>
      </c>
      <c r="U4804" t="s">
        <v>5631</v>
      </c>
      <c r="W4804" t="s">
        <v>5632</v>
      </c>
      <c r="X4804">
        <v>364082690000</v>
      </c>
      <c r="Y4804" t="s">
        <v>65</v>
      </c>
      <c r="Z4804" t="s">
        <v>66</v>
      </c>
      <c r="AG4804" t="s">
        <v>1972</v>
      </c>
      <c r="AL4804">
        <v>5</v>
      </c>
      <c r="AN4804" t="s">
        <v>1974</v>
      </c>
      <c r="AO4804">
        <v>0</v>
      </c>
      <c r="AQ4804">
        <v>2258670</v>
      </c>
      <c r="AR4804" t="s">
        <v>4605</v>
      </c>
      <c r="AS4804" t="s">
        <v>5883</v>
      </c>
      <c r="AT4804" t="s">
        <v>2022</v>
      </c>
    </row>
    <row r="4805" spans="1:46" x14ac:dyDescent="0.25">
      <c r="A4805" t="str">
        <f>_xlfn.XLOOKUP(I4805,UTILIZADAS[Contacto1],UTILIZADAS[Source.Name],,0)</f>
        <v>Cobros Mayo</v>
      </c>
      <c r="B4805" s="18">
        <f>VLOOKUP(J4805,Ref!A:C,3,0)</f>
        <v>0</v>
      </c>
      <c r="C4805" s="18">
        <f>VLOOKUP(J4805,Ref!A:D,4,0)</f>
        <v>0</v>
      </c>
      <c r="D4805" s="18" t="str">
        <f t="shared" si="225"/>
        <v>20/may</v>
      </c>
      <c r="E4805" s="18">
        <f t="shared" si="226"/>
        <v>5</v>
      </c>
      <c r="F4805" s="18">
        <v>1</v>
      </c>
      <c r="G4805" s="18">
        <f t="shared" si="227"/>
        <v>0</v>
      </c>
      <c r="H4805" s="3">
        <v>46162.682141203702</v>
      </c>
      <c r="I4805">
        <v>69730504</v>
      </c>
      <c r="J4805" t="s">
        <v>2021</v>
      </c>
      <c r="K4805" t="s">
        <v>1968</v>
      </c>
      <c r="L4805" t="s">
        <v>1969</v>
      </c>
      <c r="M4805" t="s">
        <v>1970</v>
      </c>
      <c r="O4805">
        <v>364082690000</v>
      </c>
      <c r="P4805">
        <v>16018</v>
      </c>
      <c r="Q4805">
        <v>-4</v>
      </c>
      <c r="R4805">
        <v>1</v>
      </c>
      <c r="S4805">
        <v>69730504</v>
      </c>
      <c r="U4805" t="s">
        <v>5631</v>
      </c>
      <c r="W4805" t="s">
        <v>5632</v>
      </c>
      <c r="X4805">
        <v>364082690000</v>
      </c>
      <c r="Y4805" t="s">
        <v>65</v>
      </c>
      <c r="Z4805" t="s">
        <v>66</v>
      </c>
      <c r="AG4805" t="s">
        <v>1972</v>
      </c>
      <c r="AL4805">
        <v>5</v>
      </c>
      <c r="AN4805" t="s">
        <v>1974</v>
      </c>
      <c r="AO4805">
        <v>0</v>
      </c>
      <c r="AQ4805">
        <v>2258670</v>
      </c>
      <c r="AR4805" t="s">
        <v>4605</v>
      </c>
      <c r="AS4805" t="s">
        <v>5883</v>
      </c>
      <c r="AT4805" t="s">
        <v>2022</v>
      </c>
    </row>
    <row r="4806" spans="1:46" x14ac:dyDescent="0.25">
      <c r="A4806" t="str">
        <f>_xlfn.XLOOKUP(I4806,UTILIZADAS[Contacto1],UTILIZADAS[Source.Name],,0)</f>
        <v>Cobros Mayo</v>
      </c>
      <c r="B4806" s="18">
        <f>VLOOKUP(J4806,Ref!A:C,3,0)</f>
        <v>0</v>
      </c>
      <c r="C4806" s="18">
        <f>VLOOKUP(J4806,Ref!A:D,4,0)</f>
        <v>0</v>
      </c>
      <c r="D4806" s="18" t="str">
        <f t="shared" si="225"/>
        <v>21/may</v>
      </c>
      <c r="E4806" s="18">
        <f t="shared" si="226"/>
        <v>5</v>
      </c>
      <c r="F4806" s="18">
        <v>1</v>
      </c>
      <c r="G4806" s="18">
        <f t="shared" si="227"/>
        <v>1</v>
      </c>
      <c r="H4806" s="3">
        <v>46163.663229166668</v>
      </c>
      <c r="I4806">
        <v>69730504</v>
      </c>
      <c r="J4806" t="s">
        <v>1967</v>
      </c>
      <c r="K4806" t="s">
        <v>1968</v>
      </c>
      <c r="L4806" t="s">
        <v>1969</v>
      </c>
      <c r="M4806" t="s">
        <v>1970</v>
      </c>
      <c r="O4806">
        <v>364082690000</v>
      </c>
      <c r="P4806">
        <v>16018</v>
      </c>
      <c r="Q4806">
        <v>-4</v>
      </c>
      <c r="R4806">
        <v>1</v>
      </c>
      <c r="S4806">
        <v>69730504</v>
      </c>
      <c r="U4806" t="s">
        <v>5631</v>
      </c>
      <c r="W4806" t="s">
        <v>5632</v>
      </c>
      <c r="X4806">
        <v>364082690000</v>
      </c>
      <c r="Y4806" t="s">
        <v>65</v>
      </c>
      <c r="Z4806" t="s">
        <v>66</v>
      </c>
      <c r="AG4806" t="s">
        <v>1972</v>
      </c>
      <c r="AL4806">
        <v>0</v>
      </c>
      <c r="AN4806" t="s">
        <v>1974</v>
      </c>
      <c r="AO4806">
        <v>0</v>
      </c>
      <c r="AQ4806">
        <v>2258670</v>
      </c>
      <c r="AR4806" t="s">
        <v>4605</v>
      </c>
      <c r="AS4806" t="s">
        <v>5883</v>
      </c>
      <c r="AT4806" t="s">
        <v>1975</v>
      </c>
    </row>
    <row r="4807" spans="1:46" x14ac:dyDescent="0.25">
      <c r="A4807" t="str">
        <f>_xlfn.XLOOKUP(I4807,UTILIZADAS[Contacto1],UTILIZADAS[Source.Name],,0)</f>
        <v>Cobros Mayo</v>
      </c>
      <c r="B4807" s="18">
        <f>VLOOKUP(J4807,Ref!A:C,3,0)</f>
        <v>0</v>
      </c>
      <c r="C4807" s="18">
        <f>VLOOKUP(J4807,Ref!A:D,4,0)</f>
        <v>0</v>
      </c>
      <c r="D4807" s="18" t="str">
        <f t="shared" si="225"/>
        <v>13/may</v>
      </c>
      <c r="E4807" s="18">
        <f t="shared" si="226"/>
        <v>1</v>
      </c>
      <c r="F4807" s="18">
        <v>1</v>
      </c>
      <c r="G4807" s="18">
        <f t="shared" si="227"/>
        <v>1</v>
      </c>
      <c r="H4807" s="3">
        <v>46155.463796296295</v>
      </c>
      <c r="I4807">
        <v>69741714</v>
      </c>
      <c r="J4807">
        <v>6004</v>
      </c>
      <c r="K4807" t="s">
        <v>1983</v>
      </c>
      <c r="L4807" t="s">
        <v>1897</v>
      </c>
      <c r="M4807" t="s">
        <v>1970</v>
      </c>
      <c r="O4807">
        <v>357371870000</v>
      </c>
      <c r="P4807">
        <v>16018</v>
      </c>
      <c r="Q4807">
        <v>-4</v>
      </c>
      <c r="R4807">
        <v>1</v>
      </c>
      <c r="S4807">
        <v>69741714</v>
      </c>
      <c r="U4807" t="s">
        <v>5633</v>
      </c>
      <c r="W4807" t="s">
        <v>5634</v>
      </c>
      <c r="X4807">
        <v>357371870000</v>
      </c>
      <c r="Y4807" t="s">
        <v>65</v>
      </c>
      <c r="Z4807" t="s">
        <v>4619</v>
      </c>
      <c r="AF4807" t="s">
        <v>1976</v>
      </c>
      <c r="AG4807" t="s">
        <v>1972</v>
      </c>
      <c r="AL4807">
        <v>131</v>
      </c>
      <c r="AM4807" t="s">
        <v>1979</v>
      </c>
      <c r="AN4807" t="s">
        <v>1987</v>
      </c>
      <c r="AO4807">
        <v>0</v>
      </c>
      <c r="AQ4807">
        <v>2258671</v>
      </c>
      <c r="AR4807" t="s">
        <v>4605</v>
      </c>
      <c r="AS4807" t="s">
        <v>5883</v>
      </c>
      <c r="AT4807" t="s">
        <v>1984</v>
      </c>
    </row>
    <row r="4808" spans="1:46" x14ac:dyDescent="0.25">
      <c r="A4808" t="str">
        <f>_xlfn.XLOOKUP(I4808,UTILIZADAS[Contacto1],UTILIZADAS[Source.Name],,0)</f>
        <v>Cobros Mayo</v>
      </c>
      <c r="B4808" s="18">
        <f>VLOOKUP(J4808,Ref!A:C,3,0)</f>
        <v>0</v>
      </c>
      <c r="C4808" s="18">
        <f>VLOOKUP(J4808,Ref!A:D,4,0)</f>
        <v>0</v>
      </c>
      <c r="D4808" s="18" t="str">
        <f t="shared" si="225"/>
        <v>13/may</v>
      </c>
      <c r="E4808" s="18">
        <f t="shared" si="226"/>
        <v>5</v>
      </c>
      <c r="F4808" s="18">
        <v>1</v>
      </c>
      <c r="G4808" s="18">
        <f t="shared" si="227"/>
        <v>0</v>
      </c>
      <c r="H4808" s="3">
        <v>46155.463946759257</v>
      </c>
      <c r="I4808">
        <v>69746683</v>
      </c>
      <c r="J4808" t="s">
        <v>2021</v>
      </c>
      <c r="K4808" t="s">
        <v>1968</v>
      </c>
      <c r="L4808" t="s">
        <v>1969</v>
      </c>
      <c r="M4808" t="s">
        <v>1970</v>
      </c>
      <c r="O4808">
        <v>361023970000</v>
      </c>
      <c r="P4808">
        <v>16018</v>
      </c>
      <c r="Q4808">
        <v>-4</v>
      </c>
      <c r="R4808">
        <v>1</v>
      </c>
      <c r="S4808">
        <v>69746683</v>
      </c>
      <c r="U4808" t="s">
        <v>5635</v>
      </c>
      <c r="W4808" t="s">
        <v>5636</v>
      </c>
      <c r="X4808">
        <v>361023970000</v>
      </c>
      <c r="Y4808" t="s">
        <v>65</v>
      </c>
      <c r="Z4808" t="s">
        <v>4619</v>
      </c>
      <c r="AG4808" t="s">
        <v>1972</v>
      </c>
      <c r="AL4808">
        <v>5</v>
      </c>
      <c r="AN4808" t="s">
        <v>1974</v>
      </c>
      <c r="AO4808">
        <v>0</v>
      </c>
      <c r="AQ4808">
        <v>2258672</v>
      </c>
      <c r="AR4808" t="s">
        <v>4605</v>
      </c>
      <c r="AS4808" t="s">
        <v>5883</v>
      </c>
      <c r="AT4808" t="s">
        <v>2022</v>
      </c>
    </row>
    <row r="4809" spans="1:46" x14ac:dyDescent="0.25">
      <c r="A4809" t="str">
        <f>_xlfn.XLOOKUP(I4809,UTILIZADAS[Contacto1],UTILIZADAS[Source.Name],,0)</f>
        <v>Cobros Mayo</v>
      </c>
      <c r="B4809" s="18">
        <f>VLOOKUP(J4809,Ref!A:C,3,0)</f>
        <v>0</v>
      </c>
      <c r="C4809" s="18">
        <f>VLOOKUP(J4809,Ref!A:D,4,0)</f>
        <v>0</v>
      </c>
      <c r="D4809" s="18" t="str">
        <f t="shared" si="225"/>
        <v>15/may</v>
      </c>
      <c r="E4809" s="18">
        <f t="shared" si="226"/>
        <v>5</v>
      </c>
      <c r="F4809" s="18">
        <v>1</v>
      </c>
      <c r="G4809" s="18">
        <f t="shared" si="227"/>
        <v>0</v>
      </c>
      <c r="H4809" s="3">
        <v>46157.509571759256</v>
      </c>
      <c r="I4809">
        <v>69746683</v>
      </c>
      <c r="J4809" t="s">
        <v>2021</v>
      </c>
      <c r="K4809" t="s">
        <v>1968</v>
      </c>
      <c r="L4809" t="s">
        <v>1969</v>
      </c>
      <c r="M4809" t="s">
        <v>1970</v>
      </c>
      <c r="O4809">
        <v>361023970000</v>
      </c>
      <c r="P4809">
        <v>16018</v>
      </c>
      <c r="Q4809">
        <v>-4</v>
      </c>
      <c r="R4809">
        <v>1</v>
      </c>
      <c r="S4809">
        <v>69746683</v>
      </c>
      <c r="U4809" t="s">
        <v>5635</v>
      </c>
      <c r="W4809" t="s">
        <v>5636</v>
      </c>
      <c r="X4809">
        <v>361023970000</v>
      </c>
      <c r="Y4809" t="s">
        <v>65</v>
      </c>
      <c r="Z4809" t="s">
        <v>4619</v>
      </c>
      <c r="AG4809" t="s">
        <v>1972</v>
      </c>
      <c r="AL4809">
        <v>5</v>
      </c>
      <c r="AN4809" t="s">
        <v>1974</v>
      </c>
      <c r="AO4809">
        <v>0</v>
      </c>
      <c r="AQ4809">
        <v>2258672</v>
      </c>
      <c r="AR4809" t="s">
        <v>4605</v>
      </c>
      <c r="AS4809" t="s">
        <v>5883</v>
      </c>
      <c r="AT4809" t="s">
        <v>2022</v>
      </c>
    </row>
    <row r="4810" spans="1:46" x14ac:dyDescent="0.25">
      <c r="A4810" t="str">
        <f>_xlfn.XLOOKUP(I4810,UTILIZADAS[Contacto1],UTILIZADAS[Source.Name],,0)</f>
        <v>Cobros Mayo</v>
      </c>
      <c r="B4810" s="18">
        <f>VLOOKUP(J4810,Ref!A:C,3,0)</f>
        <v>0</v>
      </c>
      <c r="C4810" s="18">
        <f>VLOOKUP(J4810,Ref!A:D,4,0)</f>
        <v>0</v>
      </c>
      <c r="D4810" s="18" t="str">
        <f t="shared" si="225"/>
        <v>19/may</v>
      </c>
      <c r="E4810" s="18">
        <f t="shared" si="226"/>
        <v>5</v>
      </c>
      <c r="F4810" s="18">
        <v>1</v>
      </c>
      <c r="G4810" s="18">
        <f t="shared" si="227"/>
        <v>0</v>
      </c>
      <c r="H4810" s="3">
        <v>46161.513356481482</v>
      </c>
      <c r="I4810">
        <v>69746683</v>
      </c>
      <c r="J4810" t="s">
        <v>2021</v>
      </c>
      <c r="K4810" t="s">
        <v>1968</v>
      </c>
      <c r="L4810" t="s">
        <v>1969</v>
      </c>
      <c r="M4810" t="s">
        <v>1970</v>
      </c>
      <c r="O4810">
        <v>361023970000</v>
      </c>
      <c r="P4810">
        <v>16018</v>
      </c>
      <c r="Q4810">
        <v>-4</v>
      </c>
      <c r="R4810">
        <v>1</v>
      </c>
      <c r="S4810">
        <v>69746683</v>
      </c>
      <c r="U4810" t="s">
        <v>5635</v>
      </c>
      <c r="W4810" t="s">
        <v>5636</v>
      </c>
      <c r="X4810">
        <v>361023970000</v>
      </c>
      <c r="Y4810" t="s">
        <v>65</v>
      </c>
      <c r="Z4810" t="s">
        <v>4619</v>
      </c>
      <c r="AG4810" t="s">
        <v>1972</v>
      </c>
      <c r="AL4810">
        <v>5</v>
      </c>
      <c r="AN4810" t="s">
        <v>1974</v>
      </c>
      <c r="AO4810">
        <v>0</v>
      </c>
      <c r="AQ4810">
        <v>2258672</v>
      </c>
      <c r="AR4810" t="s">
        <v>4605</v>
      </c>
      <c r="AS4810" t="s">
        <v>5883</v>
      </c>
      <c r="AT4810" t="s">
        <v>2022</v>
      </c>
    </row>
    <row r="4811" spans="1:46" x14ac:dyDescent="0.25">
      <c r="A4811" t="str">
        <f>_xlfn.XLOOKUP(I4811,UTILIZADAS[Contacto1],UTILIZADAS[Source.Name],,0)</f>
        <v>Cobros Mayo</v>
      </c>
      <c r="B4811" s="18">
        <f>VLOOKUP(J4811,Ref!A:C,3,0)</f>
        <v>0</v>
      </c>
      <c r="C4811" s="18">
        <f>VLOOKUP(J4811,Ref!A:D,4,0)</f>
        <v>0</v>
      </c>
      <c r="D4811" s="18" t="str">
        <f t="shared" si="225"/>
        <v>20/may</v>
      </c>
      <c r="E4811" s="18">
        <f t="shared" si="226"/>
        <v>5</v>
      </c>
      <c r="F4811" s="18">
        <v>1</v>
      </c>
      <c r="G4811" s="18">
        <f t="shared" si="227"/>
        <v>0</v>
      </c>
      <c r="H4811" s="3">
        <v>46162.682303240741</v>
      </c>
      <c r="I4811">
        <v>69746683</v>
      </c>
      <c r="J4811" t="s">
        <v>2021</v>
      </c>
      <c r="K4811" t="s">
        <v>1968</v>
      </c>
      <c r="L4811" t="s">
        <v>1969</v>
      </c>
      <c r="M4811" t="s">
        <v>1970</v>
      </c>
      <c r="O4811">
        <v>361023970000</v>
      </c>
      <c r="P4811">
        <v>16018</v>
      </c>
      <c r="Q4811">
        <v>-4</v>
      </c>
      <c r="R4811">
        <v>1</v>
      </c>
      <c r="S4811">
        <v>69746683</v>
      </c>
      <c r="U4811" t="s">
        <v>5635</v>
      </c>
      <c r="W4811" t="s">
        <v>5636</v>
      </c>
      <c r="X4811">
        <v>361023970000</v>
      </c>
      <c r="Y4811" t="s">
        <v>65</v>
      </c>
      <c r="Z4811" t="s">
        <v>4619</v>
      </c>
      <c r="AG4811" t="s">
        <v>1972</v>
      </c>
      <c r="AL4811">
        <v>5</v>
      </c>
      <c r="AN4811" t="s">
        <v>1974</v>
      </c>
      <c r="AO4811">
        <v>0</v>
      </c>
      <c r="AQ4811">
        <v>2258672</v>
      </c>
      <c r="AR4811" t="s">
        <v>4605</v>
      </c>
      <c r="AS4811" t="s">
        <v>5883</v>
      </c>
      <c r="AT4811" t="s">
        <v>2022</v>
      </c>
    </row>
    <row r="4812" spans="1:46" x14ac:dyDescent="0.25">
      <c r="A4812" t="str">
        <f>_xlfn.XLOOKUP(I4812,UTILIZADAS[Contacto1],UTILIZADAS[Source.Name],,0)</f>
        <v>Cobros Mayo</v>
      </c>
      <c r="B4812" s="18">
        <f>VLOOKUP(J4812,Ref!A:C,3,0)</f>
        <v>0</v>
      </c>
      <c r="C4812" s="18">
        <f>VLOOKUP(J4812,Ref!A:D,4,0)</f>
        <v>0</v>
      </c>
      <c r="D4812" s="18" t="str">
        <f t="shared" si="225"/>
        <v>21/may</v>
      </c>
      <c r="E4812" s="18">
        <f t="shared" si="226"/>
        <v>5</v>
      </c>
      <c r="F4812" s="18">
        <v>1</v>
      </c>
      <c r="G4812" s="18">
        <f t="shared" si="227"/>
        <v>1</v>
      </c>
      <c r="H4812" s="3">
        <v>46163.664201388892</v>
      </c>
      <c r="I4812">
        <v>69746683</v>
      </c>
      <c r="J4812" t="s">
        <v>2021</v>
      </c>
      <c r="K4812" t="s">
        <v>1968</v>
      </c>
      <c r="L4812" t="s">
        <v>1969</v>
      </c>
      <c r="M4812" t="s">
        <v>1970</v>
      </c>
      <c r="O4812">
        <v>361023970000</v>
      </c>
      <c r="P4812">
        <v>16018</v>
      </c>
      <c r="Q4812">
        <v>-4</v>
      </c>
      <c r="R4812">
        <v>1</v>
      </c>
      <c r="S4812">
        <v>69746683</v>
      </c>
      <c r="U4812" t="s">
        <v>5635</v>
      </c>
      <c r="W4812" t="s">
        <v>5636</v>
      </c>
      <c r="X4812">
        <v>361023970000</v>
      </c>
      <c r="Y4812" t="s">
        <v>65</v>
      </c>
      <c r="Z4812" t="s">
        <v>4619</v>
      </c>
      <c r="AG4812" t="s">
        <v>1972</v>
      </c>
      <c r="AL4812">
        <v>5</v>
      </c>
      <c r="AN4812" t="s">
        <v>1974</v>
      </c>
      <c r="AO4812">
        <v>0</v>
      </c>
      <c r="AQ4812">
        <v>2258672</v>
      </c>
      <c r="AR4812" t="s">
        <v>4605</v>
      </c>
      <c r="AS4812" t="s">
        <v>5883</v>
      </c>
      <c r="AT4812" t="s">
        <v>2022</v>
      </c>
    </row>
    <row r="4813" spans="1:46" x14ac:dyDescent="0.25">
      <c r="A4813" t="str">
        <f>_xlfn.XLOOKUP(I4813,UTILIZADAS[Contacto1],UTILIZADAS[Source.Name],,0)</f>
        <v>Cobros Mayo</v>
      </c>
      <c r="B4813" s="18">
        <f>VLOOKUP(J4813,Ref!A:C,3,0)</f>
        <v>0</v>
      </c>
      <c r="C4813" s="18">
        <f>VLOOKUP(J4813,Ref!A:D,4,0)</f>
        <v>0</v>
      </c>
      <c r="D4813" s="18" t="str">
        <f t="shared" si="225"/>
        <v>13/may</v>
      </c>
      <c r="E4813" s="18">
        <f t="shared" si="226"/>
        <v>4</v>
      </c>
      <c r="F4813" s="18">
        <v>1</v>
      </c>
      <c r="G4813" s="18">
        <f t="shared" si="227"/>
        <v>0</v>
      </c>
      <c r="H4813" s="3">
        <v>46155.464895833335</v>
      </c>
      <c r="I4813">
        <v>69771461</v>
      </c>
      <c r="J4813" t="s">
        <v>2023</v>
      </c>
      <c r="K4813" t="s">
        <v>1968</v>
      </c>
      <c r="L4813" t="s">
        <v>1969</v>
      </c>
      <c r="M4813" t="s">
        <v>1970</v>
      </c>
      <c r="O4813">
        <v>366063650000</v>
      </c>
      <c r="P4813">
        <v>16018</v>
      </c>
      <c r="Q4813">
        <v>-4</v>
      </c>
      <c r="R4813">
        <v>1</v>
      </c>
      <c r="S4813">
        <v>69771461</v>
      </c>
      <c r="U4813" t="s">
        <v>5637</v>
      </c>
      <c r="W4813" t="s">
        <v>5638</v>
      </c>
      <c r="X4813">
        <v>366063650000</v>
      </c>
      <c r="Y4813" t="s">
        <v>85</v>
      </c>
      <c r="Z4813" t="s">
        <v>66</v>
      </c>
      <c r="AG4813" t="s">
        <v>1972</v>
      </c>
      <c r="AL4813">
        <v>0</v>
      </c>
      <c r="AN4813" t="s">
        <v>1974</v>
      </c>
      <c r="AO4813">
        <v>0</v>
      </c>
      <c r="AQ4813">
        <v>2258673</v>
      </c>
      <c r="AR4813" t="s">
        <v>4605</v>
      </c>
      <c r="AS4813" t="s">
        <v>5883</v>
      </c>
      <c r="AT4813" t="s">
        <v>2024</v>
      </c>
    </row>
    <row r="4814" spans="1:46" x14ac:dyDescent="0.25">
      <c r="A4814" t="str">
        <f>_xlfn.XLOOKUP(I4814,UTILIZADAS[Contacto1],UTILIZADAS[Source.Name],,0)</f>
        <v>Cobros Mayo</v>
      </c>
      <c r="B4814" s="18">
        <f>VLOOKUP(J4814,Ref!A:C,3,0)</f>
        <v>0</v>
      </c>
      <c r="C4814" s="18">
        <f>VLOOKUP(J4814,Ref!A:D,4,0)</f>
        <v>0</v>
      </c>
      <c r="D4814" s="18" t="str">
        <f t="shared" si="225"/>
        <v>13/may</v>
      </c>
      <c r="E4814" s="18">
        <f t="shared" si="226"/>
        <v>4</v>
      </c>
      <c r="F4814" s="18">
        <v>1</v>
      </c>
      <c r="G4814" s="18">
        <f t="shared" si="227"/>
        <v>0</v>
      </c>
      <c r="H4814" s="3">
        <v>46155.487025462964</v>
      </c>
      <c r="I4814">
        <v>69771461</v>
      </c>
      <c r="J4814" t="s">
        <v>2023</v>
      </c>
      <c r="K4814" t="s">
        <v>1968</v>
      </c>
      <c r="L4814" t="s">
        <v>1969</v>
      </c>
      <c r="M4814" t="s">
        <v>1970</v>
      </c>
      <c r="O4814">
        <v>366063650000</v>
      </c>
      <c r="P4814">
        <v>16018</v>
      </c>
      <c r="Q4814">
        <v>-4</v>
      </c>
      <c r="R4814">
        <v>1</v>
      </c>
      <c r="S4814">
        <v>69771461</v>
      </c>
      <c r="U4814" t="s">
        <v>5637</v>
      </c>
      <c r="W4814" t="s">
        <v>5638</v>
      </c>
      <c r="X4814">
        <v>366063650000</v>
      </c>
      <c r="Y4814" t="s">
        <v>85</v>
      </c>
      <c r="Z4814" t="s">
        <v>66</v>
      </c>
      <c r="AG4814" t="s">
        <v>1972</v>
      </c>
      <c r="AL4814">
        <v>0</v>
      </c>
      <c r="AN4814" t="s">
        <v>1974</v>
      </c>
      <c r="AO4814">
        <v>0</v>
      </c>
      <c r="AQ4814">
        <v>2258673</v>
      </c>
      <c r="AR4814" t="s">
        <v>4605</v>
      </c>
      <c r="AS4814" t="s">
        <v>5883</v>
      </c>
      <c r="AT4814" t="s">
        <v>2024</v>
      </c>
    </row>
    <row r="4815" spans="1:46" x14ac:dyDescent="0.25">
      <c r="A4815" t="str">
        <f>_xlfn.XLOOKUP(I4815,UTILIZADAS[Contacto1],UTILIZADAS[Source.Name],,0)</f>
        <v>Cobros Mayo</v>
      </c>
      <c r="B4815" s="18">
        <f>VLOOKUP(J4815,Ref!A:C,3,0)</f>
        <v>0</v>
      </c>
      <c r="C4815" s="18">
        <f>VLOOKUP(J4815,Ref!A:D,4,0)</f>
        <v>0</v>
      </c>
      <c r="D4815" s="18" t="str">
        <f t="shared" si="225"/>
        <v>13/may</v>
      </c>
      <c r="E4815" s="18">
        <f t="shared" si="226"/>
        <v>4</v>
      </c>
      <c r="F4815" s="18">
        <v>1</v>
      </c>
      <c r="G4815" s="18">
        <f t="shared" si="227"/>
        <v>0</v>
      </c>
      <c r="H4815" s="3">
        <v>46155.49119212963</v>
      </c>
      <c r="I4815">
        <v>69771461</v>
      </c>
      <c r="J4815" t="s">
        <v>2023</v>
      </c>
      <c r="K4815" t="s">
        <v>1968</v>
      </c>
      <c r="L4815" t="s">
        <v>1969</v>
      </c>
      <c r="M4815" t="s">
        <v>1970</v>
      </c>
      <c r="O4815">
        <v>366063650000</v>
      </c>
      <c r="P4815">
        <v>16018</v>
      </c>
      <c r="Q4815">
        <v>-4</v>
      </c>
      <c r="R4815">
        <v>1</v>
      </c>
      <c r="S4815">
        <v>69771461</v>
      </c>
      <c r="U4815" t="s">
        <v>5637</v>
      </c>
      <c r="W4815" t="s">
        <v>5638</v>
      </c>
      <c r="X4815">
        <v>366063650000</v>
      </c>
      <c r="Y4815" t="s">
        <v>85</v>
      </c>
      <c r="Z4815" t="s">
        <v>66</v>
      </c>
      <c r="AG4815" t="s">
        <v>1972</v>
      </c>
      <c r="AL4815">
        <v>0</v>
      </c>
      <c r="AN4815" t="s">
        <v>1974</v>
      </c>
      <c r="AO4815">
        <v>0</v>
      </c>
      <c r="AQ4815">
        <v>2258673</v>
      </c>
      <c r="AR4815" t="s">
        <v>4605</v>
      </c>
      <c r="AS4815" t="s">
        <v>5883</v>
      </c>
      <c r="AT4815" t="s">
        <v>2024</v>
      </c>
    </row>
    <row r="4816" spans="1:46" x14ac:dyDescent="0.25">
      <c r="A4816" t="str">
        <f>_xlfn.XLOOKUP(I4816,UTILIZADAS[Contacto1],UTILIZADAS[Source.Name],,0)</f>
        <v>Cobros Mayo</v>
      </c>
      <c r="B4816" s="18">
        <f>VLOOKUP(J4816,Ref!A:C,3,0)</f>
        <v>0</v>
      </c>
      <c r="C4816" s="18">
        <f>VLOOKUP(J4816,Ref!A:D,4,0)</f>
        <v>0</v>
      </c>
      <c r="D4816" s="18" t="str">
        <f t="shared" si="225"/>
        <v>13/may</v>
      </c>
      <c r="E4816" s="18">
        <f t="shared" si="226"/>
        <v>4</v>
      </c>
      <c r="F4816" s="18">
        <v>1</v>
      </c>
      <c r="G4816" s="18">
        <f t="shared" si="227"/>
        <v>1</v>
      </c>
      <c r="H4816" s="3">
        <v>46155.495358796295</v>
      </c>
      <c r="I4816">
        <v>69771461</v>
      </c>
      <c r="J4816" t="s">
        <v>2023</v>
      </c>
      <c r="K4816" t="s">
        <v>1968</v>
      </c>
      <c r="L4816" t="s">
        <v>1969</v>
      </c>
      <c r="M4816" t="s">
        <v>1970</v>
      </c>
      <c r="O4816">
        <v>366063650000</v>
      </c>
      <c r="P4816">
        <v>16018</v>
      </c>
      <c r="Q4816">
        <v>-4</v>
      </c>
      <c r="R4816">
        <v>1</v>
      </c>
      <c r="S4816">
        <v>69771461</v>
      </c>
      <c r="U4816" t="s">
        <v>5637</v>
      </c>
      <c r="W4816" t="s">
        <v>5638</v>
      </c>
      <c r="X4816">
        <v>366063650000</v>
      </c>
      <c r="Y4816" t="s">
        <v>85</v>
      </c>
      <c r="Z4816" t="s">
        <v>66</v>
      </c>
      <c r="AG4816" t="s">
        <v>1972</v>
      </c>
      <c r="AL4816">
        <v>0</v>
      </c>
      <c r="AN4816" t="s">
        <v>1974</v>
      </c>
      <c r="AO4816">
        <v>0</v>
      </c>
      <c r="AQ4816">
        <v>2258673</v>
      </c>
      <c r="AR4816" t="s">
        <v>4605</v>
      </c>
      <c r="AS4816" t="s">
        <v>5883</v>
      </c>
      <c r="AT4816" t="s">
        <v>2024</v>
      </c>
    </row>
    <row r="4817" spans="1:46" x14ac:dyDescent="0.25">
      <c r="A4817" t="e">
        <f>_xlfn.XLOOKUP(I4817,UTILIZADAS[Contacto1],UTILIZADAS[Source.Name],,0)</f>
        <v>#N/A</v>
      </c>
      <c r="B4817" s="18">
        <f>VLOOKUP(J4817,Ref!A:C,3,0)</f>
        <v>0</v>
      </c>
      <c r="C4817" s="18">
        <f>VLOOKUP(J4817,Ref!A:D,4,0)</f>
        <v>0</v>
      </c>
      <c r="D4817" s="18" t="str">
        <f t="shared" si="225"/>
        <v>07/may</v>
      </c>
      <c r="E4817" s="18">
        <f t="shared" si="226"/>
        <v>2</v>
      </c>
      <c r="F4817" s="18">
        <v>1</v>
      </c>
      <c r="G4817" s="18">
        <f t="shared" si="227"/>
        <v>0</v>
      </c>
      <c r="H4817" s="3">
        <v>46149.650983796295</v>
      </c>
      <c r="I4817">
        <v>69785282</v>
      </c>
      <c r="J4817">
        <v>6004</v>
      </c>
      <c r="K4817" t="s">
        <v>1983</v>
      </c>
      <c r="L4817" t="s">
        <v>1897</v>
      </c>
      <c r="M4817" t="s">
        <v>1970</v>
      </c>
      <c r="P4817">
        <v>998</v>
      </c>
      <c r="Q4817">
        <v>0</v>
      </c>
      <c r="S4817">
        <v>69785282</v>
      </c>
      <c r="AF4817" t="s">
        <v>1976</v>
      </c>
      <c r="AG4817" t="s">
        <v>1972</v>
      </c>
      <c r="AL4817">
        <v>70</v>
      </c>
      <c r="AM4817" t="s">
        <v>1979</v>
      </c>
      <c r="AN4817" t="s">
        <v>1977</v>
      </c>
      <c r="AO4817">
        <v>0</v>
      </c>
      <c r="AQ4817">
        <v>2257578</v>
      </c>
      <c r="AR4817" t="s">
        <v>1978</v>
      </c>
      <c r="AT4817" t="s">
        <v>1984</v>
      </c>
    </row>
    <row r="4818" spans="1:46" x14ac:dyDescent="0.25">
      <c r="A4818" t="e">
        <f>_xlfn.XLOOKUP(I4818,UTILIZADAS[Contacto1],UTILIZADAS[Source.Name],,0)</f>
        <v>#N/A</v>
      </c>
      <c r="B4818" s="18">
        <f>VLOOKUP(J4818,Ref!A:C,3,0)</f>
        <v>0</v>
      </c>
      <c r="C4818" s="18">
        <f>VLOOKUP(J4818,Ref!A:D,4,0)</f>
        <v>0</v>
      </c>
      <c r="D4818" s="18" t="str">
        <f t="shared" si="225"/>
        <v>12/may</v>
      </c>
      <c r="E4818" s="18">
        <f t="shared" si="226"/>
        <v>2</v>
      </c>
      <c r="F4818" s="18">
        <v>1</v>
      </c>
      <c r="G4818" s="18">
        <f t="shared" si="227"/>
        <v>1</v>
      </c>
      <c r="H4818" s="3">
        <v>46154.668043981481</v>
      </c>
      <c r="I4818">
        <v>69785282</v>
      </c>
      <c r="J4818">
        <v>6004</v>
      </c>
      <c r="K4818" t="s">
        <v>1983</v>
      </c>
      <c r="L4818" t="s">
        <v>1897</v>
      </c>
      <c r="M4818" t="s">
        <v>1970</v>
      </c>
      <c r="P4818">
        <v>998</v>
      </c>
      <c r="Q4818">
        <v>0</v>
      </c>
      <c r="S4818">
        <v>69785282</v>
      </c>
      <c r="AF4818" t="s">
        <v>1976</v>
      </c>
      <c r="AG4818" t="s">
        <v>1972</v>
      </c>
      <c r="AL4818">
        <v>77</v>
      </c>
      <c r="AM4818" t="s">
        <v>1979</v>
      </c>
      <c r="AN4818" t="s">
        <v>1977</v>
      </c>
      <c r="AO4818">
        <v>0</v>
      </c>
      <c r="AQ4818">
        <v>2257578</v>
      </c>
      <c r="AR4818" t="s">
        <v>1978</v>
      </c>
      <c r="AT4818" t="s">
        <v>1984</v>
      </c>
    </row>
    <row r="4819" spans="1:46" x14ac:dyDescent="0.25">
      <c r="A4819" t="str">
        <f>_xlfn.XLOOKUP(I4819,UTILIZADAS[Contacto1],UTILIZADAS[Source.Name],,0)</f>
        <v>Cobros Abril Canal Fijo</v>
      </c>
      <c r="B4819" s="18">
        <f>VLOOKUP(J4819,Ref!A:C,3,0)</f>
        <v>0</v>
      </c>
      <c r="C4819" s="18">
        <f>VLOOKUP(J4819,Ref!A:D,4,0)</f>
        <v>0</v>
      </c>
      <c r="D4819" s="18" t="str">
        <f t="shared" si="225"/>
        <v>13/may</v>
      </c>
      <c r="E4819" s="18">
        <f t="shared" si="226"/>
        <v>2</v>
      </c>
      <c r="F4819" s="18">
        <v>1</v>
      </c>
      <c r="G4819" s="18">
        <f t="shared" si="227"/>
        <v>0</v>
      </c>
      <c r="H4819" s="3">
        <v>46155.465173611112</v>
      </c>
      <c r="I4819">
        <v>69786590</v>
      </c>
      <c r="J4819" t="s">
        <v>2021</v>
      </c>
      <c r="K4819" t="s">
        <v>1968</v>
      </c>
      <c r="L4819" t="s">
        <v>1969</v>
      </c>
      <c r="M4819" t="s">
        <v>1970</v>
      </c>
      <c r="O4819">
        <v>367024750000</v>
      </c>
      <c r="P4819">
        <v>16018</v>
      </c>
      <c r="Q4819">
        <v>-4</v>
      </c>
      <c r="R4819">
        <v>1</v>
      </c>
      <c r="S4819">
        <v>69786590</v>
      </c>
      <c r="U4819" t="s">
        <v>2390</v>
      </c>
      <c r="W4819" t="s">
        <v>3961</v>
      </c>
      <c r="X4819">
        <v>367024750000</v>
      </c>
      <c r="Y4819" t="s">
        <v>65</v>
      </c>
      <c r="Z4819" t="s">
        <v>66</v>
      </c>
      <c r="AF4819" t="s">
        <v>1976</v>
      </c>
      <c r="AG4819" t="s">
        <v>1972</v>
      </c>
      <c r="AL4819">
        <v>5</v>
      </c>
      <c r="AN4819" t="s">
        <v>1974</v>
      </c>
      <c r="AO4819">
        <v>0</v>
      </c>
      <c r="AQ4819">
        <v>2258674</v>
      </c>
      <c r="AR4819" t="s">
        <v>4605</v>
      </c>
      <c r="AS4819" t="s">
        <v>5883</v>
      </c>
      <c r="AT4819" t="s">
        <v>2022</v>
      </c>
    </row>
    <row r="4820" spans="1:46" x14ac:dyDescent="0.25">
      <c r="A4820" t="str">
        <f>_xlfn.XLOOKUP(I4820,UTILIZADAS[Contacto1],UTILIZADAS[Source.Name],,0)</f>
        <v>Cobros Abril Canal Fijo</v>
      </c>
      <c r="B4820" s="18">
        <f>VLOOKUP(J4820,Ref!A:C,3,0)</f>
        <v>1</v>
      </c>
      <c r="C4820" s="18">
        <f>VLOOKUP(J4820,Ref!A:D,4,0)</f>
        <v>1</v>
      </c>
      <c r="D4820" s="18" t="str">
        <f t="shared" si="225"/>
        <v>15/may</v>
      </c>
      <c r="E4820" s="18">
        <f t="shared" si="226"/>
        <v>2</v>
      </c>
      <c r="F4820" s="18">
        <v>1</v>
      </c>
      <c r="G4820" s="18">
        <f t="shared" si="227"/>
        <v>1</v>
      </c>
      <c r="H4820" s="3">
        <v>46157.509398148148</v>
      </c>
      <c r="I4820">
        <v>69786590</v>
      </c>
      <c r="J4820">
        <v>6003</v>
      </c>
      <c r="K4820" t="s">
        <v>1983</v>
      </c>
      <c r="L4820" t="s">
        <v>1897</v>
      </c>
      <c r="M4820" t="s">
        <v>1970</v>
      </c>
      <c r="O4820">
        <v>367024750000</v>
      </c>
      <c r="P4820">
        <v>16018</v>
      </c>
      <c r="Q4820">
        <v>-4</v>
      </c>
      <c r="R4820">
        <v>1</v>
      </c>
      <c r="S4820">
        <v>69786590</v>
      </c>
      <c r="U4820" t="s">
        <v>2390</v>
      </c>
      <c r="W4820" t="s">
        <v>3961</v>
      </c>
      <c r="X4820">
        <v>367024750000</v>
      </c>
      <c r="Y4820" t="s">
        <v>65</v>
      </c>
      <c r="Z4820" t="s">
        <v>66</v>
      </c>
      <c r="AF4820" t="s">
        <v>1976</v>
      </c>
      <c r="AG4820" t="s">
        <v>1972</v>
      </c>
      <c r="AL4820">
        <v>47</v>
      </c>
      <c r="AM4820" t="s">
        <v>1979</v>
      </c>
      <c r="AN4820" t="s">
        <v>1987</v>
      </c>
      <c r="AO4820">
        <v>0</v>
      </c>
      <c r="AQ4820">
        <v>2258674</v>
      </c>
      <c r="AR4820" t="s">
        <v>4605</v>
      </c>
      <c r="AS4820" t="s">
        <v>5883</v>
      </c>
      <c r="AT4820" t="s">
        <v>1892</v>
      </c>
    </row>
    <row r="4821" spans="1:46" x14ac:dyDescent="0.25">
      <c r="A4821" t="str">
        <f>_xlfn.XLOOKUP(I4821,UTILIZADAS[Contacto1],UTILIZADAS[Source.Name],,0)</f>
        <v>Cobros Mayo</v>
      </c>
      <c r="B4821" s="18">
        <f>VLOOKUP(J4821,Ref!A:C,3,0)</f>
        <v>0</v>
      </c>
      <c r="C4821" s="18">
        <f>VLOOKUP(J4821,Ref!A:D,4,0)</f>
        <v>0</v>
      </c>
      <c r="D4821" s="18" t="str">
        <f t="shared" si="225"/>
        <v>06/may</v>
      </c>
      <c r="E4821" s="18">
        <f t="shared" si="226"/>
        <v>6</v>
      </c>
      <c r="F4821" s="18">
        <v>1</v>
      </c>
      <c r="G4821" s="18">
        <f t="shared" si="227"/>
        <v>0</v>
      </c>
      <c r="H4821" s="3">
        <v>46148.532546296294</v>
      </c>
      <c r="I4821">
        <v>69787829</v>
      </c>
      <c r="J4821">
        <v>6004</v>
      </c>
      <c r="K4821" t="s">
        <v>1983</v>
      </c>
      <c r="L4821" t="s">
        <v>1897</v>
      </c>
      <c r="M4821" t="s">
        <v>1970</v>
      </c>
      <c r="O4821">
        <v>368006930000</v>
      </c>
      <c r="P4821">
        <v>16016</v>
      </c>
      <c r="Q4821">
        <v>-4</v>
      </c>
      <c r="R4821">
        <v>1</v>
      </c>
      <c r="S4821">
        <v>69787829</v>
      </c>
      <c r="U4821" t="s">
        <v>5639</v>
      </c>
      <c r="W4821" t="s">
        <v>5640</v>
      </c>
      <c r="X4821">
        <v>368006930000</v>
      </c>
      <c r="Y4821" t="s">
        <v>65</v>
      </c>
      <c r="Z4821" t="s">
        <v>66</v>
      </c>
      <c r="AF4821" t="s">
        <v>1976</v>
      </c>
      <c r="AG4821" t="s">
        <v>1972</v>
      </c>
      <c r="AL4821">
        <v>62</v>
      </c>
      <c r="AM4821" t="s">
        <v>1979</v>
      </c>
      <c r="AN4821" t="s">
        <v>1977</v>
      </c>
      <c r="AO4821">
        <v>0</v>
      </c>
      <c r="AQ4821">
        <v>2198699</v>
      </c>
      <c r="AR4821" t="s">
        <v>2020</v>
      </c>
      <c r="AS4821" t="s">
        <v>2020</v>
      </c>
      <c r="AT4821" t="s">
        <v>1984</v>
      </c>
    </row>
    <row r="4822" spans="1:46" x14ac:dyDescent="0.25">
      <c r="A4822" t="str">
        <f>_xlfn.XLOOKUP(I4822,UTILIZADAS[Contacto1],UTILIZADAS[Source.Name],,0)</f>
        <v>Cobros Mayo</v>
      </c>
      <c r="B4822" s="18">
        <f>VLOOKUP(J4822,Ref!A:C,3,0)</f>
        <v>0</v>
      </c>
      <c r="C4822" s="18">
        <f>VLOOKUP(J4822,Ref!A:D,4,0)</f>
        <v>0</v>
      </c>
      <c r="D4822" s="18" t="str">
        <f t="shared" si="225"/>
        <v>08/may</v>
      </c>
      <c r="E4822" s="18">
        <f t="shared" si="226"/>
        <v>6</v>
      </c>
      <c r="F4822" s="18">
        <v>1</v>
      </c>
      <c r="G4822" s="18">
        <f t="shared" si="227"/>
        <v>0</v>
      </c>
      <c r="H4822" s="3">
        <v>46150.616898148146</v>
      </c>
      <c r="I4822">
        <v>69787829</v>
      </c>
      <c r="J4822">
        <v>6004</v>
      </c>
      <c r="K4822" t="s">
        <v>1983</v>
      </c>
      <c r="L4822" t="s">
        <v>1897</v>
      </c>
      <c r="M4822" t="s">
        <v>1970</v>
      </c>
      <c r="O4822">
        <v>368006930000</v>
      </c>
      <c r="P4822">
        <v>16016</v>
      </c>
      <c r="Q4822">
        <v>-4</v>
      </c>
      <c r="R4822">
        <v>1</v>
      </c>
      <c r="S4822">
        <v>69787829</v>
      </c>
      <c r="U4822" t="s">
        <v>5639</v>
      </c>
      <c r="W4822" t="s">
        <v>5640</v>
      </c>
      <c r="X4822">
        <v>368006930000</v>
      </c>
      <c r="Y4822" t="s">
        <v>65</v>
      </c>
      <c r="Z4822" t="s">
        <v>66</v>
      </c>
      <c r="AF4822" t="s">
        <v>1976</v>
      </c>
      <c r="AG4822" t="s">
        <v>1972</v>
      </c>
      <c r="AL4822">
        <v>53</v>
      </c>
      <c r="AM4822" t="s">
        <v>1979</v>
      </c>
      <c r="AN4822" t="s">
        <v>1977</v>
      </c>
      <c r="AO4822">
        <v>0</v>
      </c>
      <c r="AQ4822">
        <v>2198699</v>
      </c>
      <c r="AR4822" t="s">
        <v>2020</v>
      </c>
      <c r="AS4822" t="s">
        <v>2020</v>
      </c>
      <c r="AT4822" t="s">
        <v>1984</v>
      </c>
    </row>
    <row r="4823" spans="1:46" x14ac:dyDescent="0.25">
      <c r="A4823" t="str">
        <f>_xlfn.XLOOKUP(I4823,UTILIZADAS[Contacto1],UTILIZADAS[Source.Name],,0)</f>
        <v>Cobros Mayo</v>
      </c>
      <c r="B4823" s="18">
        <f>VLOOKUP(J4823,Ref!A:C,3,0)</f>
        <v>0</v>
      </c>
      <c r="C4823" s="18">
        <f>VLOOKUP(J4823,Ref!A:D,4,0)</f>
        <v>0</v>
      </c>
      <c r="D4823" s="18" t="str">
        <f t="shared" si="225"/>
        <v>13/may</v>
      </c>
      <c r="E4823" s="18">
        <f t="shared" si="226"/>
        <v>6</v>
      </c>
      <c r="F4823" s="18">
        <v>1</v>
      </c>
      <c r="G4823" s="18">
        <f t="shared" si="227"/>
        <v>0</v>
      </c>
      <c r="H4823" s="3">
        <v>46155.46533564815</v>
      </c>
      <c r="I4823">
        <v>69787829</v>
      </c>
      <c r="J4823" t="s">
        <v>2021</v>
      </c>
      <c r="K4823" t="s">
        <v>1968</v>
      </c>
      <c r="L4823" t="s">
        <v>1969</v>
      </c>
      <c r="M4823" t="s">
        <v>1970</v>
      </c>
      <c r="O4823">
        <v>368006930000</v>
      </c>
      <c r="P4823">
        <v>16018</v>
      </c>
      <c r="Q4823">
        <v>-4</v>
      </c>
      <c r="R4823">
        <v>1</v>
      </c>
      <c r="S4823">
        <v>69787829</v>
      </c>
      <c r="U4823" t="s">
        <v>5639</v>
      </c>
      <c r="W4823" t="s">
        <v>5640</v>
      </c>
      <c r="X4823">
        <v>368006930000</v>
      </c>
      <c r="Y4823" t="s">
        <v>65</v>
      </c>
      <c r="Z4823" t="s">
        <v>4619</v>
      </c>
      <c r="AF4823" t="s">
        <v>1976</v>
      </c>
      <c r="AG4823" t="s">
        <v>1972</v>
      </c>
      <c r="AL4823">
        <v>5</v>
      </c>
      <c r="AN4823" t="s">
        <v>1974</v>
      </c>
      <c r="AO4823">
        <v>0</v>
      </c>
      <c r="AQ4823">
        <v>2258675</v>
      </c>
      <c r="AR4823" t="s">
        <v>4605</v>
      </c>
      <c r="AS4823" t="s">
        <v>5883</v>
      </c>
      <c r="AT4823" t="s">
        <v>2022</v>
      </c>
    </row>
    <row r="4824" spans="1:46" x14ac:dyDescent="0.25">
      <c r="A4824" t="str">
        <f>_xlfn.XLOOKUP(I4824,UTILIZADAS[Contacto1],UTILIZADAS[Source.Name],,0)</f>
        <v>Cobros Mayo</v>
      </c>
      <c r="B4824" s="18">
        <f>VLOOKUP(J4824,Ref!A:C,3,0)</f>
        <v>0</v>
      </c>
      <c r="C4824" s="18">
        <f>VLOOKUP(J4824,Ref!A:D,4,0)</f>
        <v>0</v>
      </c>
      <c r="D4824" s="18" t="str">
        <f t="shared" si="225"/>
        <v>15/may</v>
      </c>
      <c r="E4824" s="18">
        <f t="shared" si="226"/>
        <v>6</v>
      </c>
      <c r="F4824" s="18">
        <v>1</v>
      </c>
      <c r="G4824" s="18">
        <f t="shared" si="227"/>
        <v>0</v>
      </c>
      <c r="H4824" s="3">
        <v>46157.509722222225</v>
      </c>
      <c r="I4824">
        <v>69787829</v>
      </c>
      <c r="J4824" t="s">
        <v>2021</v>
      </c>
      <c r="K4824" t="s">
        <v>1968</v>
      </c>
      <c r="L4824" t="s">
        <v>1969</v>
      </c>
      <c r="M4824" t="s">
        <v>1970</v>
      </c>
      <c r="O4824">
        <v>368006930000</v>
      </c>
      <c r="P4824">
        <v>16018</v>
      </c>
      <c r="Q4824">
        <v>-4</v>
      </c>
      <c r="R4824">
        <v>1</v>
      </c>
      <c r="S4824">
        <v>69787829</v>
      </c>
      <c r="U4824" t="s">
        <v>5639</v>
      </c>
      <c r="W4824" t="s">
        <v>5640</v>
      </c>
      <c r="X4824">
        <v>368006930000</v>
      </c>
      <c r="Y4824" t="s">
        <v>65</v>
      </c>
      <c r="Z4824" t="s">
        <v>4619</v>
      </c>
      <c r="AF4824" t="s">
        <v>1976</v>
      </c>
      <c r="AG4824" t="s">
        <v>1972</v>
      </c>
      <c r="AL4824">
        <v>5</v>
      </c>
      <c r="AN4824" t="s">
        <v>1974</v>
      </c>
      <c r="AO4824">
        <v>0</v>
      </c>
      <c r="AQ4824">
        <v>2258675</v>
      </c>
      <c r="AR4824" t="s">
        <v>4605</v>
      </c>
      <c r="AS4824" t="s">
        <v>5883</v>
      </c>
      <c r="AT4824" t="s">
        <v>2022</v>
      </c>
    </row>
    <row r="4825" spans="1:46" x14ac:dyDescent="0.25">
      <c r="A4825" t="str">
        <f>_xlfn.XLOOKUP(I4825,UTILIZADAS[Contacto1],UTILIZADAS[Source.Name],,0)</f>
        <v>Cobros Mayo</v>
      </c>
      <c r="B4825" s="18">
        <f>VLOOKUP(J4825,Ref!A:C,3,0)</f>
        <v>0</v>
      </c>
      <c r="C4825" s="18">
        <f>VLOOKUP(J4825,Ref!A:D,4,0)</f>
        <v>0</v>
      </c>
      <c r="D4825" s="18" t="str">
        <f t="shared" si="225"/>
        <v>19/may</v>
      </c>
      <c r="E4825" s="18">
        <f t="shared" si="226"/>
        <v>6</v>
      </c>
      <c r="F4825" s="18">
        <v>1</v>
      </c>
      <c r="G4825" s="18">
        <f t="shared" si="227"/>
        <v>0</v>
      </c>
      <c r="H4825" s="3">
        <v>46161.51353009259</v>
      </c>
      <c r="I4825">
        <v>69787829</v>
      </c>
      <c r="J4825" t="s">
        <v>2021</v>
      </c>
      <c r="K4825" t="s">
        <v>1968</v>
      </c>
      <c r="L4825" t="s">
        <v>1969</v>
      </c>
      <c r="M4825" t="s">
        <v>1970</v>
      </c>
      <c r="O4825">
        <v>368006930000</v>
      </c>
      <c r="P4825">
        <v>16018</v>
      </c>
      <c r="Q4825">
        <v>-4</v>
      </c>
      <c r="R4825">
        <v>1</v>
      </c>
      <c r="S4825">
        <v>69787829</v>
      </c>
      <c r="U4825" t="s">
        <v>5639</v>
      </c>
      <c r="W4825" t="s">
        <v>5640</v>
      </c>
      <c r="X4825">
        <v>368006930000</v>
      </c>
      <c r="Y4825" t="s">
        <v>65</v>
      </c>
      <c r="Z4825" t="s">
        <v>4619</v>
      </c>
      <c r="AF4825" t="s">
        <v>1976</v>
      </c>
      <c r="AG4825" t="s">
        <v>1972</v>
      </c>
      <c r="AL4825">
        <v>5</v>
      </c>
      <c r="AN4825" t="s">
        <v>1974</v>
      </c>
      <c r="AO4825">
        <v>0</v>
      </c>
      <c r="AQ4825">
        <v>2258675</v>
      </c>
      <c r="AR4825" t="s">
        <v>4605</v>
      </c>
      <c r="AS4825" t="s">
        <v>5883</v>
      </c>
      <c r="AT4825" t="s">
        <v>2022</v>
      </c>
    </row>
    <row r="4826" spans="1:46" x14ac:dyDescent="0.25">
      <c r="A4826" t="str">
        <f>_xlfn.XLOOKUP(I4826,UTILIZADAS[Contacto1],UTILIZADAS[Source.Name],,0)</f>
        <v>Cobros Mayo</v>
      </c>
      <c r="B4826" s="18">
        <f>VLOOKUP(J4826,Ref!A:C,3,0)</f>
        <v>0</v>
      </c>
      <c r="C4826" s="18">
        <f>VLOOKUP(J4826,Ref!A:D,4,0)</f>
        <v>0</v>
      </c>
      <c r="D4826" s="18" t="str">
        <f t="shared" si="225"/>
        <v>20/may</v>
      </c>
      <c r="E4826" s="18">
        <f t="shared" si="226"/>
        <v>6</v>
      </c>
      <c r="F4826" s="18">
        <v>1</v>
      </c>
      <c r="G4826" s="18">
        <f t="shared" si="227"/>
        <v>1</v>
      </c>
      <c r="H4826" s="3">
        <v>46162.683518518519</v>
      </c>
      <c r="I4826">
        <v>69787829</v>
      </c>
      <c r="J4826">
        <v>6004</v>
      </c>
      <c r="K4826" t="s">
        <v>1983</v>
      </c>
      <c r="L4826" t="s">
        <v>1897</v>
      </c>
      <c r="M4826" t="s">
        <v>1970</v>
      </c>
      <c r="O4826">
        <v>368006930000</v>
      </c>
      <c r="P4826">
        <v>16018</v>
      </c>
      <c r="Q4826">
        <v>-4</v>
      </c>
      <c r="R4826">
        <v>1</v>
      </c>
      <c r="S4826">
        <v>69787829</v>
      </c>
      <c r="U4826" t="s">
        <v>5639</v>
      </c>
      <c r="W4826" t="s">
        <v>5640</v>
      </c>
      <c r="X4826">
        <v>368006930000</v>
      </c>
      <c r="Y4826" t="s">
        <v>65</v>
      </c>
      <c r="Z4826" t="s">
        <v>4619</v>
      </c>
      <c r="AF4826" t="s">
        <v>1976</v>
      </c>
      <c r="AG4826" t="s">
        <v>1972</v>
      </c>
      <c r="AL4826">
        <v>66</v>
      </c>
      <c r="AM4826" t="s">
        <v>1979</v>
      </c>
      <c r="AN4826" t="s">
        <v>1987</v>
      </c>
      <c r="AO4826">
        <v>0</v>
      </c>
      <c r="AQ4826">
        <v>2258675</v>
      </c>
      <c r="AR4826" t="s">
        <v>4605</v>
      </c>
      <c r="AS4826" t="s">
        <v>5883</v>
      </c>
      <c r="AT4826" t="s">
        <v>1984</v>
      </c>
    </row>
    <row r="4827" spans="1:46" x14ac:dyDescent="0.25">
      <c r="A4827" t="str">
        <f>_xlfn.XLOOKUP(I4827,UTILIZADAS[Contacto1],UTILIZADAS[Source.Name],,0)</f>
        <v>Cobros Abril Canal Fijo</v>
      </c>
      <c r="B4827" s="18">
        <f>VLOOKUP(J4827,Ref!A:C,3,0)</f>
        <v>0</v>
      </c>
      <c r="C4827" s="18">
        <f>VLOOKUP(J4827,Ref!A:D,4,0)</f>
        <v>0</v>
      </c>
      <c r="D4827" s="18" t="str">
        <f t="shared" si="225"/>
        <v>04/may</v>
      </c>
      <c r="E4827" s="18">
        <f t="shared" si="226"/>
        <v>4</v>
      </c>
      <c r="F4827" s="18">
        <v>1</v>
      </c>
      <c r="G4827" s="18">
        <f t="shared" si="227"/>
        <v>0</v>
      </c>
      <c r="H4827" s="3">
        <v>46146.521296296298</v>
      </c>
      <c r="I4827">
        <v>69812237</v>
      </c>
      <c r="J4827" t="s">
        <v>2021</v>
      </c>
      <c r="K4827" t="s">
        <v>1968</v>
      </c>
      <c r="L4827" t="s">
        <v>1969</v>
      </c>
      <c r="M4827" t="s">
        <v>1970</v>
      </c>
      <c r="O4827">
        <v>352351040000</v>
      </c>
      <c r="P4827">
        <v>16017</v>
      </c>
      <c r="Q4827">
        <v>-4</v>
      </c>
      <c r="R4827">
        <v>1</v>
      </c>
      <c r="S4827">
        <v>69812237</v>
      </c>
      <c r="U4827" t="s">
        <v>798</v>
      </c>
      <c r="W4827" t="s">
        <v>799</v>
      </c>
      <c r="X4827" t="s">
        <v>2551</v>
      </c>
      <c r="Y4827" t="s">
        <v>65</v>
      </c>
      <c r="Z4827">
        <v>352351040000</v>
      </c>
      <c r="AG4827" t="s">
        <v>1972</v>
      </c>
      <c r="AI4827" t="s">
        <v>3554</v>
      </c>
      <c r="AL4827">
        <v>5</v>
      </c>
      <c r="AN4827" t="s">
        <v>1974</v>
      </c>
      <c r="AO4827">
        <v>0</v>
      </c>
      <c r="AQ4827">
        <v>2252644</v>
      </c>
      <c r="AR4827" t="s">
        <v>2241</v>
      </c>
      <c r="AS4827" t="s">
        <v>4163</v>
      </c>
      <c r="AT4827" t="s">
        <v>2022</v>
      </c>
    </row>
    <row r="4828" spans="1:46" x14ac:dyDescent="0.25">
      <c r="A4828" t="str">
        <f>_xlfn.XLOOKUP(I4828,UTILIZADAS[Contacto1],UTILIZADAS[Source.Name],,0)</f>
        <v>Cobros Abril Canal Fijo</v>
      </c>
      <c r="B4828" s="18">
        <f>VLOOKUP(J4828,Ref!A:C,3,0)</f>
        <v>0</v>
      </c>
      <c r="C4828" s="18">
        <f>VLOOKUP(J4828,Ref!A:D,4,0)</f>
        <v>0</v>
      </c>
      <c r="D4828" s="18" t="str">
        <f t="shared" si="225"/>
        <v>06/may</v>
      </c>
      <c r="E4828" s="18">
        <f t="shared" si="226"/>
        <v>4</v>
      </c>
      <c r="F4828" s="18">
        <v>1</v>
      </c>
      <c r="G4828" s="18">
        <f t="shared" si="227"/>
        <v>0</v>
      </c>
      <c r="H4828" s="3">
        <v>46148.526932870373</v>
      </c>
      <c r="I4828">
        <v>69812237</v>
      </c>
      <c r="J4828" t="s">
        <v>2021</v>
      </c>
      <c r="K4828" t="s">
        <v>1968</v>
      </c>
      <c r="L4828" t="s">
        <v>1969</v>
      </c>
      <c r="M4828" t="s">
        <v>1970</v>
      </c>
      <c r="O4828">
        <v>352351040000</v>
      </c>
      <c r="P4828">
        <v>16017</v>
      </c>
      <c r="Q4828">
        <v>-4</v>
      </c>
      <c r="R4828">
        <v>1</v>
      </c>
      <c r="S4828">
        <v>69812237</v>
      </c>
      <c r="U4828" t="s">
        <v>798</v>
      </c>
      <c r="W4828" t="s">
        <v>799</v>
      </c>
      <c r="X4828" t="s">
        <v>2551</v>
      </c>
      <c r="Y4828" t="s">
        <v>65</v>
      </c>
      <c r="Z4828">
        <v>352351040000</v>
      </c>
      <c r="AG4828" t="s">
        <v>1972</v>
      </c>
      <c r="AI4828" t="s">
        <v>3554</v>
      </c>
      <c r="AL4828">
        <v>5</v>
      </c>
      <c r="AN4828" t="s">
        <v>1974</v>
      </c>
      <c r="AO4828">
        <v>0</v>
      </c>
      <c r="AQ4828">
        <v>2252644</v>
      </c>
      <c r="AR4828" t="s">
        <v>2241</v>
      </c>
      <c r="AS4828" t="s">
        <v>4163</v>
      </c>
      <c r="AT4828" t="s">
        <v>2022</v>
      </c>
    </row>
    <row r="4829" spans="1:46" x14ac:dyDescent="0.25">
      <c r="A4829" t="str">
        <f>_xlfn.XLOOKUP(I4829,UTILIZADAS[Contacto1],UTILIZADAS[Source.Name],,0)</f>
        <v>Cobros Abril Canal Fijo</v>
      </c>
      <c r="B4829" s="18">
        <f>VLOOKUP(J4829,Ref!A:C,3,0)</f>
        <v>0</v>
      </c>
      <c r="C4829" s="18">
        <f>VLOOKUP(J4829,Ref!A:D,4,0)</f>
        <v>0</v>
      </c>
      <c r="D4829" s="18" t="str">
        <f t="shared" si="225"/>
        <v>07/may</v>
      </c>
      <c r="E4829" s="18">
        <f t="shared" si="226"/>
        <v>4</v>
      </c>
      <c r="F4829" s="18">
        <v>1</v>
      </c>
      <c r="G4829" s="18">
        <f t="shared" si="227"/>
        <v>0</v>
      </c>
      <c r="H4829" s="3">
        <v>46149.72016203704</v>
      </c>
      <c r="I4829">
        <v>69812237</v>
      </c>
      <c r="J4829" t="s">
        <v>2021</v>
      </c>
      <c r="K4829" t="s">
        <v>1968</v>
      </c>
      <c r="L4829" t="s">
        <v>1969</v>
      </c>
      <c r="M4829" t="s">
        <v>1970</v>
      </c>
      <c r="O4829">
        <v>352351040000</v>
      </c>
      <c r="P4829">
        <v>16017</v>
      </c>
      <c r="Q4829">
        <v>-4</v>
      </c>
      <c r="R4829">
        <v>1</v>
      </c>
      <c r="S4829">
        <v>69812237</v>
      </c>
      <c r="U4829" t="s">
        <v>798</v>
      </c>
      <c r="W4829" t="s">
        <v>799</v>
      </c>
      <c r="X4829" t="s">
        <v>2551</v>
      </c>
      <c r="Y4829" t="s">
        <v>65</v>
      </c>
      <c r="Z4829">
        <v>352351040000</v>
      </c>
      <c r="AG4829" t="s">
        <v>1972</v>
      </c>
      <c r="AI4829" t="s">
        <v>3554</v>
      </c>
      <c r="AL4829">
        <v>5</v>
      </c>
      <c r="AN4829" t="s">
        <v>1974</v>
      </c>
      <c r="AO4829">
        <v>0</v>
      </c>
      <c r="AQ4829">
        <v>2252644</v>
      </c>
      <c r="AR4829" t="s">
        <v>2241</v>
      </c>
      <c r="AS4829" t="s">
        <v>4163</v>
      </c>
      <c r="AT4829" t="s">
        <v>2022</v>
      </c>
    </row>
    <row r="4830" spans="1:46" x14ac:dyDescent="0.25">
      <c r="A4830" t="str">
        <f>_xlfn.XLOOKUP(I4830,UTILIZADAS[Contacto1],UTILIZADAS[Source.Name],,0)</f>
        <v>Cobros Abril Canal Fijo</v>
      </c>
      <c r="B4830" s="18">
        <f>VLOOKUP(J4830,Ref!A:C,3,0)</f>
        <v>0</v>
      </c>
      <c r="C4830" s="18">
        <f>VLOOKUP(J4830,Ref!A:D,4,0)</f>
        <v>0</v>
      </c>
      <c r="D4830" s="18" t="str">
        <f t="shared" si="225"/>
        <v>08/may</v>
      </c>
      <c r="E4830" s="18">
        <f t="shared" si="226"/>
        <v>4</v>
      </c>
      <c r="F4830" s="18">
        <v>1</v>
      </c>
      <c r="G4830" s="18">
        <f t="shared" si="227"/>
        <v>1</v>
      </c>
      <c r="H4830" s="3">
        <v>46150.734259259261</v>
      </c>
      <c r="I4830">
        <v>69812237</v>
      </c>
      <c r="J4830" t="s">
        <v>2021</v>
      </c>
      <c r="K4830" t="s">
        <v>1968</v>
      </c>
      <c r="L4830" t="s">
        <v>1969</v>
      </c>
      <c r="M4830" t="s">
        <v>1970</v>
      </c>
      <c r="O4830">
        <v>352351040000</v>
      </c>
      <c r="P4830">
        <v>16017</v>
      </c>
      <c r="Q4830">
        <v>-4</v>
      </c>
      <c r="R4830">
        <v>1</v>
      </c>
      <c r="S4830">
        <v>69812237</v>
      </c>
      <c r="U4830" t="s">
        <v>798</v>
      </c>
      <c r="W4830" t="s">
        <v>799</v>
      </c>
      <c r="X4830" t="s">
        <v>2551</v>
      </c>
      <c r="Y4830" t="s">
        <v>65</v>
      </c>
      <c r="Z4830">
        <v>352351040000</v>
      </c>
      <c r="AG4830" t="s">
        <v>1972</v>
      </c>
      <c r="AI4830" t="s">
        <v>3554</v>
      </c>
      <c r="AL4830">
        <v>5</v>
      </c>
      <c r="AN4830" t="s">
        <v>1974</v>
      </c>
      <c r="AO4830">
        <v>0</v>
      </c>
      <c r="AQ4830">
        <v>2252644</v>
      </c>
      <c r="AR4830" t="s">
        <v>2241</v>
      </c>
      <c r="AS4830" t="s">
        <v>4163</v>
      </c>
      <c r="AT4830" t="s">
        <v>2022</v>
      </c>
    </row>
    <row r="4831" spans="1:46" x14ac:dyDescent="0.25">
      <c r="A4831" t="str">
        <f>_xlfn.XLOOKUP(I4831,UTILIZADAS[Contacto1],UTILIZADAS[Source.Name],,0)</f>
        <v>Cobros Abril Canal Fijo</v>
      </c>
      <c r="B4831" s="18">
        <f>VLOOKUP(J4831,Ref!A:C,3,0)</f>
        <v>0</v>
      </c>
      <c r="C4831" s="18">
        <f>VLOOKUP(J4831,Ref!A:D,4,0)</f>
        <v>0</v>
      </c>
      <c r="D4831" s="18" t="str">
        <f t="shared" si="225"/>
        <v>04/may</v>
      </c>
      <c r="E4831" s="18">
        <f t="shared" si="226"/>
        <v>13</v>
      </c>
      <c r="F4831" s="18">
        <v>1</v>
      </c>
      <c r="G4831" s="18">
        <f t="shared" si="227"/>
        <v>0</v>
      </c>
      <c r="H4831" s="3">
        <v>46146.484224537038</v>
      </c>
      <c r="I4831">
        <v>69812294</v>
      </c>
      <c r="J4831" t="s">
        <v>1967</v>
      </c>
      <c r="K4831" t="s">
        <v>1968</v>
      </c>
      <c r="L4831" t="s">
        <v>1969</v>
      </c>
      <c r="M4831" t="s">
        <v>1970</v>
      </c>
      <c r="O4831">
        <v>369045920000</v>
      </c>
      <c r="P4831">
        <v>16017</v>
      </c>
      <c r="Q4831">
        <v>-4</v>
      </c>
      <c r="R4831">
        <v>1</v>
      </c>
      <c r="S4831">
        <v>69812294</v>
      </c>
      <c r="U4831" t="s">
        <v>2542</v>
      </c>
      <c r="W4831" t="s">
        <v>4152</v>
      </c>
      <c r="X4831" t="s">
        <v>66</v>
      </c>
      <c r="Y4831" t="s">
        <v>65</v>
      </c>
      <c r="Z4831">
        <v>369045920000</v>
      </c>
      <c r="AG4831" t="s">
        <v>1972</v>
      </c>
      <c r="AI4831" t="s">
        <v>3341</v>
      </c>
      <c r="AL4831">
        <v>0</v>
      </c>
      <c r="AN4831" t="s">
        <v>1974</v>
      </c>
      <c r="AO4831">
        <v>0</v>
      </c>
      <c r="AQ4831">
        <v>2252383</v>
      </c>
      <c r="AR4831" t="s">
        <v>2241</v>
      </c>
      <c r="AS4831" t="s">
        <v>4163</v>
      </c>
      <c r="AT4831" t="s">
        <v>1975</v>
      </c>
    </row>
    <row r="4832" spans="1:46" x14ac:dyDescent="0.25">
      <c r="A4832" t="str">
        <f>_xlfn.XLOOKUP(I4832,UTILIZADAS[Contacto1],UTILIZADAS[Source.Name],,0)</f>
        <v>Cobros Abril Canal Fijo</v>
      </c>
      <c r="B4832" s="18">
        <f>VLOOKUP(J4832,Ref!A:C,3,0)</f>
        <v>0</v>
      </c>
      <c r="C4832" s="18">
        <f>VLOOKUP(J4832,Ref!A:D,4,0)</f>
        <v>0</v>
      </c>
      <c r="D4832" s="18" t="str">
        <f t="shared" si="225"/>
        <v>06/may</v>
      </c>
      <c r="E4832" s="18">
        <f t="shared" si="226"/>
        <v>13</v>
      </c>
      <c r="F4832" s="18">
        <v>1</v>
      </c>
      <c r="G4832" s="18">
        <f t="shared" si="227"/>
        <v>0</v>
      </c>
      <c r="H4832" s="3">
        <v>46148.489537037036</v>
      </c>
      <c r="I4832">
        <v>69812294</v>
      </c>
      <c r="J4832" t="s">
        <v>2023</v>
      </c>
      <c r="K4832" t="s">
        <v>1968</v>
      </c>
      <c r="L4832" t="s">
        <v>1969</v>
      </c>
      <c r="M4832" t="s">
        <v>1970</v>
      </c>
      <c r="O4832">
        <v>369045920000</v>
      </c>
      <c r="P4832">
        <v>16017</v>
      </c>
      <c r="Q4832">
        <v>-4</v>
      </c>
      <c r="R4832">
        <v>1</v>
      </c>
      <c r="S4832">
        <v>69812294</v>
      </c>
      <c r="U4832" t="s">
        <v>2542</v>
      </c>
      <c r="W4832" t="s">
        <v>4152</v>
      </c>
      <c r="X4832" t="s">
        <v>66</v>
      </c>
      <c r="Y4832" t="s">
        <v>65</v>
      </c>
      <c r="Z4832">
        <v>369045920000</v>
      </c>
      <c r="AG4832" t="s">
        <v>1972</v>
      </c>
      <c r="AI4832" t="s">
        <v>3341</v>
      </c>
      <c r="AL4832">
        <v>0</v>
      </c>
      <c r="AN4832" t="s">
        <v>1974</v>
      </c>
      <c r="AO4832">
        <v>0</v>
      </c>
      <c r="AQ4832">
        <v>2252383</v>
      </c>
      <c r="AR4832" t="s">
        <v>2241</v>
      </c>
      <c r="AS4832" t="s">
        <v>4163</v>
      </c>
      <c r="AT4832" t="s">
        <v>2024</v>
      </c>
    </row>
    <row r="4833" spans="1:46" x14ac:dyDescent="0.25">
      <c r="A4833" t="str">
        <f>_xlfn.XLOOKUP(I4833,UTILIZADAS[Contacto1],UTILIZADAS[Source.Name],,0)</f>
        <v>Cobros Abril Canal Fijo</v>
      </c>
      <c r="B4833" s="18">
        <f>VLOOKUP(J4833,Ref!A:C,3,0)</f>
        <v>0</v>
      </c>
      <c r="C4833" s="18">
        <f>VLOOKUP(J4833,Ref!A:D,4,0)</f>
        <v>0</v>
      </c>
      <c r="D4833" s="18" t="str">
        <f t="shared" si="225"/>
        <v>06/may</v>
      </c>
      <c r="E4833" s="18">
        <f t="shared" si="226"/>
        <v>13</v>
      </c>
      <c r="F4833" s="18">
        <v>1</v>
      </c>
      <c r="G4833" s="18">
        <f t="shared" si="227"/>
        <v>0</v>
      </c>
      <c r="H4833" s="3">
        <v>46148.711006944446</v>
      </c>
      <c r="I4833">
        <v>69812294</v>
      </c>
      <c r="J4833" t="s">
        <v>1967</v>
      </c>
      <c r="K4833" t="s">
        <v>1968</v>
      </c>
      <c r="L4833" t="s">
        <v>1969</v>
      </c>
      <c r="M4833" t="s">
        <v>1970</v>
      </c>
      <c r="O4833">
        <v>369045920000</v>
      </c>
      <c r="P4833">
        <v>16017</v>
      </c>
      <c r="Q4833">
        <v>-4</v>
      </c>
      <c r="R4833">
        <v>1</v>
      </c>
      <c r="S4833">
        <v>69812294</v>
      </c>
      <c r="U4833" t="s">
        <v>2542</v>
      </c>
      <c r="W4833" t="s">
        <v>4152</v>
      </c>
      <c r="X4833" t="s">
        <v>66</v>
      </c>
      <c r="Y4833" t="s">
        <v>65</v>
      </c>
      <c r="Z4833">
        <v>369045920000</v>
      </c>
      <c r="AG4833" t="s">
        <v>1972</v>
      </c>
      <c r="AI4833" t="s">
        <v>3341</v>
      </c>
      <c r="AL4833">
        <v>0</v>
      </c>
      <c r="AN4833" t="s">
        <v>1974</v>
      </c>
      <c r="AO4833">
        <v>0</v>
      </c>
      <c r="AQ4833">
        <v>2252383</v>
      </c>
      <c r="AR4833" t="s">
        <v>2241</v>
      </c>
      <c r="AS4833" t="s">
        <v>4163</v>
      </c>
      <c r="AT4833" t="s">
        <v>1975</v>
      </c>
    </row>
    <row r="4834" spans="1:46" x14ac:dyDescent="0.25">
      <c r="A4834" t="str">
        <f>_xlfn.XLOOKUP(I4834,UTILIZADAS[Contacto1],UTILIZADAS[Source.Name],,0)</f>
        <v>Cobros Abril Canal Fijo</v>
      </c>
      <c r="B4834" s="18">
        <f>VLOOKUP(J4834,Ref!A:C,3,0)</f>
        <v>0</v>
      </c>
      <c r="C4834" s="18">
        <f>VLOOKUP(J4834,Ref!A:D,4,0)</f>
        <v>0</v>
      </c>
      <c r="D4834" s="18" t="str">
        <f t="shared" si="225"/>
        <v>08/may</v>
      </c>
      <c r="E4834" s="18">
        <f t="shared" si="226"/>
        <v>13</v>
      </c>
      <c r="F4834" s="18">
        <v>1</v>
      </c>
      <c r="G4834" s="18">
        <f t="shared" si="227"/>
        <v>0</v>
      </c>
      <c r="H4834" s="3">
        <v>46150.708645833336</v>
      </c>
      <c r="I4834">
        <v>69812294</v>
      </c>
      <c r="J4834" t="s">
        <v>2023</v>
      </c>
      <c r="K4834" t="s">
        <v>1968</v>
      </c>
      <c r="L4834" t="s">
        <v>1969</v>
      </c>
      <c r="M4834" t="s">
        <v>1970</v>
      </c>
      <c r="O4834">
        <v>369045920000</v>
      </c>
      <c r="P4834">
        <v>16017</v>
      </c>
      <c r="Q4834">
        <v>-4</v>
      </c>
      <c r="R4834">
        <v>1</v>
      </c>
      <c r="S4834">
        <v>69812294</v>
      </c>
      <c r="U4834" t="s">
        <v>2542</v>
      </c>
      <c r="W4834" t="s">
        <v>4152</v>
      </c>
      <c r="X4834" t="s">
        <v>66</v>
      </c>
      <c r="Y4834" t="s">
        <v>65</v>
      </c>
      <c r="Z4834">
        <v>369045920000</v>
      </c>
      <c r="AG4834" t="s">
        <v>1972</v>
      </c>
      <c r="AI4834" t="s">
        <v>3341</v>
      </c>
      <c r="AL4834">
        <v>0</v>
      </c>
      <c r="AN4834" t="s">
        <v>1974</v>
      </c>
      <c r="AO4834">
        <v>0</v>
      </c>
      <c r="AQ4834">
        <v>2252383</v>
      </c>
      <c r="AR4834" t="s">
        <v>2241</v>
      </c>
      <c r="AS4834" t="s">
        <v>4163</v>
      </c>
      <c r="AT4834" t="s">
        <v>2024</v>
      </c>
    </row>
    <row r="4835" spans="1:46" x14ac:dyDescent="0.25">
      <c r="A4835" t="str">
        <f>_xlfn.XLOOKUP(I4835,UTILIZADAS[Contacto1],UTILIZADAS[Source.Name],,0)</f>
        <v>Cobros Abril Canal Fijo</v>
      </c>
      <c r="B4835" s="18">
        <f>VLOOKUP(J4835,Ref!A:C,3,0)</f>
        <v>0</v>
      </c>
      <c r="C4835" s="18">
        <f>VLOOKUP(J4835,Ref!A:D,4,0)</f>
        <v>0</v>
      </c>
      <c r="D4835" s="18" t="str">
        <f t="shared" si="225"/>
        <v>09/may</v>
      </c>
      <c r="E4835" s="18">
        <f t="shared" si="226"/>
        <v>13</v>
      </c>
      <c r="F4835" s="18">
        <v>1</v>
      </c>
      <c r="G4835" s="18">
        <f t="shared" si="227"/>
        <v>0</v>
      </c>
      <c r="H4835" s="3">
        <v>46151.416898148149</v>
      </c>
      <c r="I4835">
        <v>69812294</v>
      </c>
      <c r="J4835" t="s">
        <v>1967</v>
      </c>
      <c r="K4835" t="s">
        <v>1968</v>
      </c>
      <c r="L4835" t="s">
        <v>1969</v>
      </c>
      <c r="M4835" t="s">
        <v>1970</v>
      </c>
      <c r="O4835">
        <v>369045920000</v>
      </c>
      <c r="P4835">
        <v>16017</v>
      </c>
      <c r="Q4835">
        <v>-4</v>
      </c>
      <c r="R4835">
        <v>1</v>
      </c>
      <c r="S4835">
        <v>69812294</v>
      </c>
      <c r="U4835" t="s">
        <v>2542</v>
      </c>
      <c r="W4835" t="s">
        <v>4152</v>
      </c>
      <c r="X4835" t="s">
        <v>66</v>
      </c>
      <c r="Y4835" t="s">
        <v>65</v>
      </c>
      <c r="Z4835">
        <v>369045920000</v>
      </c>
      <c r="AG4835" t="s">
        <v>1972</v>
      </c>
      <c r="AI4835" t="s">
        <v>3341</v>
      </c>
      <c r="AL4835">
        <v>0</v>
      </c>
      <c r="AN4835" t="s">
        <v>1974</v>
      </c>
      <c r="AO4835">
        <v>0</v>
      </c>
      <c r="AQ4835">
        <v>2252383</v>
      </c>
      <c r="AR4835" t="s">
        <v>2241</v>
      </c>
      <c r="AS4835" t="s">
        <v>4163</v>
      </c>
      <c r="AT4835" t="s">
        <v>1975</v>
      </c>
    </row>
    <row r="4836" spans="1:46" x14ac:dyDescent="0.25">
      <c r="A4836" t="str">
        <f>_xlfn.XLOOKUP(I4836,UTILIZADAS[Contacto1],UTILIZADAS[Source.Name],,0)</f>
        <v>Cobros Abril Canal Fijo</v>
      </c>
      <c r="B4836" s="18">
        <f>VLOOKUP(J4836,Ref!A:C,3,0)</f>
        <v>0</v>
      </c>
      <c r="C4836" s="18">
        <f>VLOOKUP(J4836,Ref!A:D,4,0)</f>
        <v>0</v>
      </c>
      <c r="D4836" s="18" t="str">
        <f t="shared" si="225"/>
        <v>13/may</v>
      </c>
      <c r="E4836" s="18">
        <f t="shared" si="226"/>
        <v>13</v>
      </c>
      <c r="F4836" s="18">
        <v>1</v>
      </c>
      <c r="G4836" s="18">
        <f t="shared" si="227"/>
        <v>0</v>
      </c>
      <c r="H4836" s="3">
        <v>46155.467847222222</v>
      </c>
      <c r="I4836">
        <v>69812294</v>
      </c>
      <c r="J4836" t="s">
        <v>2023</v>
      </c>
      <c r="K4836" t="s">
        <v>1968</v>
      </c>
      <c r="L4836" t="s">
        <v>1969</v>
      </c>
      <c r="M4836" t="s">
        <v>1970</v>
      </c>
      <c r="O4836">
        <v>369045920000</v>
      </c>
      <c r="P4836">
        <v>16018</v>
      </c>
      <c r="Q4836">
        <v>-4</v>
      </c>
      <c r="R4836">
        <v>1</v>
      </c>
      <c r="S4836">
        <v>69812294</v>
      </c>
      <c r="U4836" t="s">
        <v>2542</v>
      </c>
      <c r="W4836" t="s">
        <v>4152</v>
      </c>
      <c r="X4836">
        <v>369045920000</v>
      </c>
      <c r="Y4836" t="s">
        <v>65</v>
      </c>
      <c r="Z4836" t="s">
        <v>66</v>
      </c>
      <c r="AG4836" t="s">
        <v>1972</v>
      </c>
      <c r="AL4836">
        <v>0</v>
      </c>
      <c r="AN4836" t="s">
        <v>1974</v>
      </c>
      <c r="AO4836">
        <v>0</v>
      </c>
      <c r="AQ4836">
        <v>2258676</v>
      </c>
      <c r="AR4836" t="s">
        <v>4605</v>
      </c>
      <c r="AS4836" t="s">
        <v>5883</v>
      </c>
      <c r="AT4836" t="s">
        <v>2024</v>
      </c>
    </row>
    <row r="4837" spans="1:46" x14ac:dyDescent="0.25">
      <c r="A4837" t="str">
        <f>_xlfn.XLOOKUP(I4837,UTILIZADAS[Contacto1],UTILIZADAS[Source.Name],,0)</f>
        <v>Cobros Abril Canal Fijo</v>
      </c>
      <c r="B4837" s="18">
        <f>VLOOKUP(J4837,Ref!A:C,3,0)</f>
        <v>0</v>
      </c>
      <c r="C4837" s="18">
        <f>VLOOKUP(J4837,Ref!A:D,4,0)</f>
        <v>0</v>
      </c>
      <c r="D4837" s="18" t="str">
        <f t="shared" si="225"/>
        <v>13/may</v>
      </c>
      <c r="E4837" s="18">
        <f t="shared" si="226"/>
        <v>13</v>
      </c>
      <c r="F4837" s="18">
        <v>1</v>
      </c>
      <c r="G4837" s="18">
        <f t="shared" si="227"/>
        <v>0</v>
      </c>
      <c r="H4837" s="3">
        <v>46155.486898148149</v>
      </c>
      <c r="I4837">
        <v>69812294</v>
      </c>
      <c r="J4837" t="s">
        <v>1967</v>
      </c>
      <c r="K4837" t="s">
        <v>1968</v>
      </c>
      <c r="L4837" t="s">
        <v>1969</v>
      </c>
      <c r="M4837" t="s">
        <v>1970</v>
      </c>
      <c r="O4837">
        <v>369045920000</v>
      </c>
      <c r="P4837">
        <v>16018</v>
      </c>
      <c r="Q4837">
        <v>-4</v>
      </c>
      <c r="R4837">
        <v>1</v>
      </c>
      <c r="S4837">
        <v>69812294</v>
      </c>
      <c r="U4837" t="s">
        <v>2542</v>
      </c>
      <c r="W4837" t="s">
        <v>4152</v>
      </c>
      <c r="X4837">
        <v>369045920000</v>
      </c>
      <c r="Y4837" t="s">
        <v>65</v>
      </c>
      <c r="Z4837" t="s">
        <v>66</v>
      </c>
      <c r="AG4837" t="s">
        <v>1972</v>
      </c>
      <c r="AL4837">
        <v>0</v>
      </c>
      <c r="AN4837" t="s">
        <v>1974</v>
      </c>
      <c r="AO4837">
        <v>0</v>
      </c>
      <c r="AQ4837">
        <v>2258676</v>
      </c>
      <c r="AR4837" t="s">
        <v>4605</v>
      </c>
      <c r="AS4837" t="s">
        <v>5883</v>
      </c>
      <c r="AT4837" t="s">
        <v>1975</v>
      </c>
    </row>
    <row r="4838" spans="1:46" x14ac:dyDescent="0.25">
      <c r="A4838" t="str">
        <f>_xlfn.XLOOKUP(I4838,UTILIZADAS[Contacto1],UTILIZADAS[Source.Name],,0)</f>
        <v>Cobros Abril Canal Fijo</v>
      </c>
      <c r="B4838" s="18">
        <f>VLOOKUP(J4838,Ref!A:C,3,0)</f>
        <v>0</v>
      </c>
      <c r="C4838" s="18">
        <f>VLOOKUP(J4838,Ref!A:D,4,0)</f>
        <v>0</v>
      </c>
      <c r="D4838" s="18" t="str">
        <f t="shared" si="225"/>
        <v>15/may</v>
      </c>
      <c r="E4838" s="18">
        <f t="shared" si="226"/>
        <v>13</v>
      </c>
      <c r="F4838" s="18">
        <v>1</v>
      </c>
      <c r="G4838" s="18">
        <f t="shared" si="227"/>
        <v>0</v>
      </c>
      <c r="H4838" s="3">
        <v>46157.510648148149</v>
      </c>
      <c r="I4838">
        <v>69812294</v>
      </c>
      <c r="J4838" t="s">
        <v>2023</v>
      </c>
      <c r="K4838" t="s">
        <v>1968</v>
      </c>
      <c r="L4838" t="s">
        <v>1969</v>
      </c>
      <c r="M4838" t="s">
        <v>1970</v>
      </c>
      <c r="O4838">
        <v>369045920000</v>
      </c>
      <c r="P4838">
        <v>16018</v>
      </c>
      <c r="Q4838">
        <v>-4</v>
      </c>
      <c r="R4838">
        <v>1</v>
      </c>
      <c r="S4838">
        <v>69812294</v>
      </c>
      <c r="U4838" t="s">
        <v>2542</v>
      </c>
      <c r="W4838" t="s">
        <v>4152</v>
      </c>
      <c r="X4838">
        <v>369045920000</v>
      </c>
      <c r="Y4838" t="s">
        <v>65</v>
      </c>
      <c r="Z4838" t="s">
        <v>66</v>
      </c>
      <c r="AG4838" t="s">
        <v>1972</v>
      </c>
      <c r="AL4838">
        <v>0</v>
      </c>
      <c r="AN4838" t="s">
        <v>1974</v>
      </c>
      <c r="AO4838">
        <v>0</v>
      </c>
      <c r="AQ4838">
        <v>2258676</v>
      </c>
      <c r="AR4838" t="s">
        <v>4605</v>
      </c>
      <c r="AS4838" t="s">
        <v>5883</v>
      </c>
      <c r="AT4838" t="s">
        <v>2024</v>
      </c>
    </row>
    <row r="4839" spans="1:46" x14ac:dyDescent="0.25">
      <c r="A4839" t="str">
        <f>_xlfn.XLOOKUP(I4839,UTILIZADAS[Contacto1],UTILIZADAS[Source.Name],,0)</f>
        <v>Cobros Abril Canal Fijo</v>
      </c>
      <c r="B4839" s="18">
        <f>VLOOKUP(J4839,Ref!A:C,3,0)</f>
        <v>0</v>
      </c>
      <c r="C4839" s="18">
        <f>VLOOKUP(J4839,Ref!A:D,4,0)</f>
        <v>0</v>
      </c>
      <c r="D4839" s="18" t="str">
        <f t="shared" si="225"/>
        <v>15/may</v>
      </c>
      <c r="E4839" s="18">
        <f t="shared" si="226"/>
        <v>13</v>
      </c>
      <c r="F4839" s="18">
        <v>1</v>
      </c>
      <c r="G4839" s="18">
        <f t="shared" si="227"/>
        <v>0</v>
      </c>
      <c r="H4839" s="3">
        <v>46157.528877314813</v>
      </c>
      <c r="I4839">
        <v>69812294</v>
      </c>
      <c r="J4839" t="s">
        <v>1967</v>
      </c>
      <c r="K4839" t="s">
        <v>1968</v>
      </c>
      <c r="L4839" t="s">
        <v>1969</v>
      </c>
      <c r="M4839" t="s">
        <v>1970</v>
      </c>
      <c r="O4839">
        <v>369045920000</v>
      </c>
      <c r="P4839">
        <v>16018</v>
      </c>
      <c r="Q4839">
        <v>-4</v>
      </c>
      <c r="R4839">
        <v>1</v>
      </c>
      <c r="S4839">
        <v>69812294</v>
      </c>
      <c r="U4839" t="s">
        <v>2542</v>
      </c>
      <c r="W4839" t="s">
        <v>4152</v>
      </c>
      <c r="X4839">
        <v>369045920000</v>
      </c>
      <c r="Y4839" t="s">
        <v>65</v>
      </c>
      <c r="Z4839" t="s">
        <v>66</v>
      </c>
      <c r="AG4839" t="s">
        <v>1972</v>
      </c>
      <c r="AL4839">
        <v>0</v>
      </c>
      <c r="AN4839" t="s">
        <v>1974</v>
      </c>
      <c r="AO4839">
        <v>0</v>
      </c>
      <c r="AQ4839">
        <v>2258676</v>
      </c>
      <c r="AR4839" t="s">
        <v>4605</v>
      </c>
      <c r="AS4839" t="s">
        <v>5883</v>
      </c>
      <c r="AT4839" t="s">
        <v>1975</v>
      </c>
    </row>
    <row r="4840" spans="1:46" x14ac:dyDescent="0.25">
      <c r="A4840" t="str">
        <f>_xlfn.XLOOKUP(I4840,UTILIZADAS[Contacto1],UTILIZADAS[Source.Name],,0)</f>
        <v>Cobros Abril Canal Fijo</v>
      </c>
      <c r="B4840" s="18">
        <f>VLOOKUP(J4840,Ref!A:C,3,0)</f>
        <v>0</v>
      </c>
      <c r="C4840" s="18">
        <f>VLOOKUP(J4840,Ref!A:D,4,0)</f>
        <v>0</v>
      </c>
      <c r="D4840" s="18" t="str">
        <f t="shared" si="225"/>
        <v>19/may</v>
      </c>
      <c r="E4840" s="18">
        <f t="shared" si="226"/>
        <v>13</v>
      </c>
      <c r="F4840" s="18">
        <v>1</v>
      </c>
      <c r="G4840" s="18">
        <f t="shared" si="227"/>
        <v>0</v>
      </c>
      <c r="H4840" s="3">
        <v>46161.513599537036</v>
      </c>
      <c r="I4840">
        <v>69812294</v>
      </c>
      <c r="J4840" t="s">
        <v>1967</v>
      </c>
      <c r="K4840" t="s">
        <v>1968</v>
      </c>
      <c r="L4840" t="s">
        <v>1969</v>
      </c>
      <c r="M4840" t="s">
        <v>1970</v>
      </c>
      <c r="O4840">
        <v>369045920000</v>
      </c>
      <c r="P4840">
        <v>16018</v>
      </c>
      <c r="Q4840">
        <v>-4</v>
      </c>
      <c r="R4840">
        <v>1</v>
      </c>
      <c r="S4840">
        <v>69812294</v>
      </c>
      <c r="U4840" t="s">
        <v>2542</v>
      </c>
      <c r="W4840" t="s">
        <v>4152</v>
      </c>
      <c r="X4840">
        <v>369045920000</v>
      </c>
      <c r="Y4840" t="s">
        <v>65</v>
      </c>
      <c r="Z4840" t="s">
        <v>66</v>
      </c>
      <c r="AG4840" t="s">
        <v>1972</v>
      </c>
      <c r="AL4840">
        <v>0</v>
      </c>
      <c r="AN4840" t="s">
        <v>1974</v>
      </c>
      <c r="AO4840">
        <v>0</v>
      </c>
      <c r="AQ4840">
        <v>2258676</v>
      </c>
      <c r="AR4840" t="s">
        <v>4605</v>
      </c>
      <c r="AS4840" t="s">
        <v>5883</v>
      </c>
      <c r="AT4840" t="s">
        <v>1975</v>
      </c>
    </row>
    <row r="4841" spans="1:46" x14ac:dyDescent="0.25">
      <c r="A4841" t="str">
        <f>_xlfn.XLOOKUP(I4841,UTILIZADAS[Contacto1],UTILIZADAS[Source.Name],,0)</f>
        <v>Cobros Abril Canal Fijo</v>
      </c>
      <c r="B4841" s="18">
        <f>VLOOKUP(J4841,Ref!A:C,3,0)</f>
        <v>0</v>
      </c>
      <c r="C4841" s="18">
        <f>VLOOKUP(J4841,Ref!A:D,4,0)</f>
        <v>0</v>
      </c>
      <c r="D4841" s="18" t="str">
        <f t="shared" si="225"/>
        <v>20/may</v>
      </c>
      <c r="E4841" s="18">
        <f t="shared" si="226"/>
        <v>13</v>
      </c>
      <c r="F4841" s="18">
        <v>1</v>
      </c>
      <c r="G4841" s="18">
        <f t="shared" si="227"/>
        <v>0</v>
      </c>
      <c r="H4841" s="3">
        <v>46162.68341435185</v>
      </c>
      <c r="I4841">
        <v>69812294</v>
      </c>
      <c r="J4841" t="s">
        <v>1967</v>
      </c>
      <c r="K4841" t="s">
        <v>1968</v>
      </c>
      <c r="L4841" t="s">
        <v>1969</v>
      </c>
      <c r="M4841" t="s">
        <v>1970</v>
      </c>
      <c r="O4841">
        <v>369045920000</v>
      </c>
      <c r="P4841">
        <v>16018</v>
      </c>
      <c r="Q4841">
        <v>-4</v>
      </c>
      <c r="R4841">
        <v>1</v>
      </c>
      <c r="S4841">
        <v>69812294</v>
      </c>
      <c r="U4841" t="s">
        <v>2542</v>
      </c>
      <c r="W4841" t="s">
        <v>4152</v>
      </c>
      <c r="X4841">
        <v>369045920000</v>
      </c>
      <c r="Y4841" t="s">
        <v>65</v>
      </c>
      <c r="Z4841" t="s">
        <v>66</v>
      </c>
      <c r="AG4841" t="s">
        <v>1972</v>
      </c>
      <c r="AL4841">
        <v>0</v>
      </c>
      <c r="AN4841" t="s">
        <v>1974</v>
      </c>
      <c r="AO4841">
        <v>0</v>
      </c>
      <c r="AQ4841">
        <v>2258676</v>
      </c>
      <c r="AR4841" t="s">
        <v>4605</v>
      </c>
      <c r="AS4841" t="s">
        <v>5883</v>
      </c>
      <c r="AT4841" t="s">
        <v>1975</v>
      </c>
    </row>
    <row r="4842" spans="1:46" x14ac:dyDescent="0.25">
      <c r="A4842" t="str">
        <f>_xlfn.XLOOKUP(I4842,UTILIZADAS[Contacto1],UTILIZADAS[Source.Name],,0)</f>
        <v>Cobros Abril Canal Fijo</v>
      </c>
      <c r="B4842" s="18">
        <f>VLOOKUP(J4842,Ref!A:C,3,0)</f>
        <v>0</v>
      </c>
      <c r="C4842" s="18">
        <f>VLOOKUP(J4842,Ref!A:D,4,0)</f>
        <v>0</v>
      </c>
      <c r="D4842" s="18" t="str">
        <f t="shared" si="225"/>
        <v>21/may</v>
      </c>
      <c r="E4842" s="18">
        <f t="shared" si="226"/>
        <v>13</v>
      </c>
      <c r="F4842" s="18">
        <v>1</v>
      </c>
      <c r="G4842" s="18">
        <f t="shared" si="227"/>
        <v>0</v>
      </c>
      <c r="H4842" s="3">
        <v>46163.66578703704</v>
      </c>
      <c r="I4842">
        <v>69812294</v>
      </c>
      <c r="J4842" t="s">
        <v>2023</v>
      </c>
      <c r="K4842" t="s">
        <v>1968</v>
      </c>
      <c r="L4842" t="s">
        <v>1969</v>
      </c>
      <c r="M4842" t="s">
        <v>1970</v>
      </c>
      <c r="O4842">
        <v>369045920000</v>
      </c>
      <c r="P4842">
        <v>16018</v>
      </c>
      <c r="Q4842">
        <v>-4</v>
      </c>
      <c r="R4842">
        <v>1</v>
      </c>
      <c r="S4842">
        <v>69812294</v>
      </c>
      <c r="U4842" t="s">
        <v>2542</v>
      </c>
      <c r="W4842" t="s">
        <v>4152</v>
      </c>
      <c r="X4842">
        <v>369045920000</v>
      </c>
      <c r="Y4842" t="s">
        <v>65</v>
      </c>
      <c r="Z4842" t="s">
        <v>66</v>
      </c>
      <c r="AG4842" t="s">
        <v>1972</v>
      </c>
      <c r="AL4842">
        <v>0</v>
      </c>
      <c r="AN4842" t="s">
        <v>1974</v>
      </c>
      <c r="AO4842">
        <v>0</v>
      </c>
      <c r="AQ4842">
        <v>2258676</v>
      </c>
      <c r="AR4842" t="s">
        <v>4605</v>
      </c>
      <c r="AS4842" t="s">
        <v>5883</v>
      </c>
      <c r="AT4842" t="s">
        <v>2024</v>
      </c>
    </row>
    <row r="4843" spans="1:46" x14ac:dyDescent="0.25">
      <c r="A4843" t="str">
        <f>_xlfn.XLOOKUP(I4843,UTILIZADAS[Contacto1],UTILIZADAS[Source.Name],,0)</f>
        <v>Cobros Abril Canal Fijo</v>
      </c>
      <c r="B4843" s="18">
        <f>VLOOKUP(J4843,Ref!A:C,3,0)</f>
        <v>0</v>
      </c>
      <c r="C4843" s="18">
        <f>VLOOKUP(J4843,Ref!A:D,4,0)</f>
        <v>0</v>
      </c>
      <c r="D4843" s="18" t="str">
        <f t="shared" si="225"/>
        <v>21/may</v>
      </c>
      <c r="E4843" s="18">
        <f t="shared" si="226"/>
        <v>13</v>
      </c>
      <c r="F4843" s="18">
        <v>1</v>
      </c>
      <c r="G4843" s="18">
        <f t="shared" si="227"/>
        <v>1</v>
      </c>
      <c r="H4843" s="3">
        <v>46163.672175925924</v>
      </c>
      <c r="I4843">
        <v>69812294</v>
      </c>
      <c r="J4843" t="s">
        <v>1967</v>
      </c>
      <c r="K4843" t="s">
        <v>1968</v>
      </c>
      <c r="L4843" t="s">
        <v>1969</v>
      </c>
      <c r="M4843" t="s">
        <v>1970</v>
      </c>
      <c r="O4843">
        <v>369045920000</v>
      </c>
      <c r="P4843">
        <v>16018</v>
      </c>
      <c r="Q4843">
        <v>-4</v>
      </c>
      <c r="R4843">
        <v>1</v>
      </c>
      <c r="S4843">
        <v>69812294</v>
      </c>
      <c r="U4843" t="s">
        <v>2542</v>
      </c>
      <c r="W4843" t="s">
        <v>4152</v>
      </c>
      <c r="X4843">
        <v>369045920000</v>
      </c>
      <c r="Y4843" t="s">
        <v>65</v>
      </c>
      <c r="Z4843" t="s">
        <v>66</v>
      </c>
      <c r="AG4843" t="s">
        <v>1972</v>
      </c>
      <c r="AL4843">
        <v>0</v>
      </c>
      <c r="AN4843" t="s">
        <v>1974</v>
      </c>
      <c r="AO4843">
        <v>0</v>
      </c>
      <c r="AQ4843">
        <v>2258676</v>
      </c>
      <c r="AR4843" t="s">
        <v>4605</v>
      </c>
      <c r="AS4843" t="s">
        <v>5883</v>
      </c>
      <c r="AT4843" t="s">
        <v>1975</v>
      </c>
    </row>
    <row r="4844" spans="1:46" x14ac:dyDescent="0.25">
      <c r="A4844" t="str">
        <f>_xlfn.XLOOKUP(I4844,UTILIZADAS[Contacto1],UTILIZADAS[Source.Name],,0)</f>
        <v>Cobros Mayo</v>
      </c>
      <c r="B4844" s="18">
        <f>VLOOKUP(J4844,Ref!A:C,3,0)</f>
        <v>1</v>
      </c>
      <c r="C4844" s="18">
        <f>VLOOKUP(J4844,Ref!A:D,4,0)</f>
        <v>0</v>
      </c>
      <c r="D4844" s="18" t="str">
        <f t="shared" si="225"/>
        <v>13/may</v>
      </c>
      <c r="E4844" s="18">
        <f t="shared" si="226"/>
        <v>1</v>
      </c>
      <c r="F4844" s="18">
        <v>1</v>
      </c>
      <c r="G4844" s="18">
        <f t="shared" si="227"/>
        <v>1</v>
      </c>
      <c r="H4844" s="3">
        <v>46155.467210648145</v>
      </c>
      <c r="I4844">
        <v>69818907</v>
      </c>
      <c r="J4844">
        <v>6006</v>
      </c>
      <c r="K4844" t="s">
        <v>1983</v>
      </c>
      <c r="L4844" t="s">
        <v>1897</v>
      </c>
      <c r="M4844" t="s">
        <v>1970</v>
      </c>
      <c r="O4844">
        <v>366069140000</v>
      </c>
      <c r="P4844">
        <v>16018</v>
      </c>
      <c r="Q4844">
        <v>-4</v>
      </c>
      <c r="R4844">
        <v>1</v>
      </c>
      <c r="S4844">
        <v>69818907</v>
      </c>
      <c r="U4844" t="s">
        <v>6269</v>
      </c>
      <c r="W4844" t="s">
        <v>5642</v>
      </c>
      <c r="X4844">
        <v>366069140000</v>
      </c>
      <c r="Y4844" t="s">
        <v>65</v>
      </c>
      <c r="Z4844" t="s">
        <v>66</v>
      </c>
      <c r="AF4844" t="s">
        <v>1976</v>
      </c>
      <c r="AG4844" t="s">
        <v>1972</v>
      </c>
      <c r="AL4844">
        <v>124</v>
      </c>
      <c r="AM4844" t="s">
        <v>1979</v>
      </c>
      <c r="AN4844" t="s">
        <v>1987</v>
      </c>
      <c r="AO4844">
        <v>0</v>
      </c>
      <c r="AQ4844">
        <v>2258677</v>
      </c>
      <c r="AR4844" t="s">
        <v>4605</v>
      </c>
      <c r="AS4844" t="s">
        <v>5883</v>
      </c>
      <c r="AT4844" t="s">
        <v>1894</v>
      </c>
    </row>
    <row r="4845" spans="1:46" x14ac:dyDescent="0.25">
      <c r="A4845" t="str">
        <f>_xlfn.XLOOKUP(I4845,UTILIZADAS[Contacto1],UTILIZADAS[Source.Name],,0)</f>
        <v>Cobros Mayo</v>
      </c>
      <c r="B4845" s="18">
        <f>VLOOKUP(J4845,Ref!A:C,3,0)</f>
        <v>0</v>
      </c>
      <c r="C4845" s="18">
        <f>VLOOKUP(J4845,Ref!A:D,4,0)</f>
        <v>0</v>
      </c>
      <c r="D4845" s="18" t="str">
        <f t="shared" si="225"/>
        <v>13/may</v>
      </c>
      <c r="E4845" s="18">
        <f t="shared" si="226"/>
        <v>8</v>
      </c>
      <c r="F4845" s="18">
        <v>1</v>
      </c>
      <c r="G4845" s="18">
        <f t="shared" si="227"/>
        <v>0</v>
      </c>
      <c r="H4845" s="3">
        <v>46155.471342592595</v>
      </c>
      <c r="I4845">
        <v>69827596</v>
      </c>
      <c r="J4845" t="s">
        <v>1967</v>
      </c>
      <c r="K4845" t="s">
        <v>1968</v>
      </c>
      <c r="L4845" t="s">
        <v>1969</v>
      </c>
      <c r="M4845" t="s">
        <v>1970</v>
      </c>
      <c r="O4845">
        <v>363073430000</v>
      </c>
      <c r="P4845">
        <v>16018</v>
      </c>
      <c r="Q4845">
        <v>-4</v>
      </c>
      <c r="R4845">
        <v>1</v>
      </c>
      <c r="S4845">
        <v>69827596</v>
      </c>
      <c r="U4845" t="s">
        <v>5643</v>
      </c>
      <c r="W4845" t="s">
        <v>5644</v>
      </c>
      <c r="X4845">
        <v>363073430000</v>
      </c>
      <c r="Y4845" t="s">
        <v>65</v>
      </c>
      <c r="Z4845" t="s">
        <v>66</v>
      </c>
      <c r="AG4845" t="s">
        <v>1972</v>
      </c>
      <c r="AL4845">
        <v>0</v>
      </c>
      <c r="AN4845" t="s">
        <v>1974</v>
      </c>
      <c r="AO4845">
        <v>0</v>
      </c>
      <c r="AQ4845">
        <v>2258678</v>
      </c>
      <c r="AR4845" t="s">
        <v>4605</v>
      </c>
      <c r="AS4845" t="s">
        <v>5883</v>
      </c>
      <c r="AT4845" t="s">
        <v>1975</v>
      </c>
    </row>
    <row r="4846" spans="1:46" x14ac:dyDescent="0.25">
      <c r="A4846" t="str">
        <f>_xlfn.XLOOKUP(I4846,UTILIZADAS[Contacto1],UTILIZADAS[Source.Name],,0)</f>
        <v>Cobros Mayo</v>
      </c>
      <c r="B4846" s="18">
        <f>VLOOKUP(J4846,Ref!A:C,3,0)</f>
        <v>0</v>
      </c>
      <c r="C4846" s="18">
        <f>VLOOKUP(J4846,Ref!A:D,4,0)</f>
        <v>0</v>
      </c>
      <c r="D4846" s="18" t="str">
        <f t="shared" si="225"/>
        <v>15/may</v>
      </c>
      <c r="E4846" s="18">
        <f t="shared" si="226"/>
        <v>8</v>
      </c>
      <c r="F4846" s="18">
        <v>1</v>
      </c>
      <c r="G4846" s="18">
        <f t="shared" si="227"/>
        <v>0</v>
      </c>
      <c r="H4846" s="3">
        <v>46157.510208333333</v>
      </c>
      <c r="I4846">
        <v>69827596</v>
      </c>
      <c r="J4846" t="s">
        <v>1967</v>
      </c>
      <c r="K4846" t="s">
        <v>1968</v>
      </c>
      <c r="L4846" t="s">
        <v>1969</v>
      </c>
      <c r="M4846" t="s">
        <v>1970</v>
      </c>
      <c r="O4846">
        <v>363073430000</v>
      </c>
      <c r="P4846">
        <v>16018</v>
      </c>
      <c r="Q4846">
        <v>-4</v>
      </c>
      <c r="R4846">
        <v>1</v>
      </c>
      <c r="S4846">
        <v>69827596</v>
      </c>
      <c r="U4846" t="s">
        <v>5643</v>
      </c>
      <c r="W4846" t="s">
        <v>5644</v>
      </c>
      <c r="X4846">
        <v>363073430000</v>
      </c>
      <c r="Y4846" t="s">
        <v>65</v>
      </c>
      <c r="Z4846" t="s">
        <v>66</v>
      </c>
      <c r="AG4846" t="s">
        <v>1972</v>
      </c>
      <c r="AL4846">
        <v>0</v>
      </c>
      <c r="AN4846" t="s">
        <v>1974</v>
      </c>
      <c r="AO4846">
        <v>0</v>
      </c>
      <c r="AQ4846">
        <v>2258678</v>
      </c>
      <c r="AR4846" t="s">
        <v>4605</v>
      </c>
      <c r="AS4846" t="s">
        <v>5883</v>
      </c>
      <c r="AT4846" t="s">
        <v>1975</v>
      </c>
    </row>
    <row r="4847" spans="1:46" x14ac:dyDescent="0.25">
      <c r="A4847" t="str">
        <f>_xlfn.XLOOKUP(I4847,UTILIZADAS[Contacto1],UTILIZADAS[Source.Name],,0)</f>
        <v>Cobros Mayo</v>
      </c>
      <c r="B4847" s="18">
        <f>VLOOKUP(J4847,Ref!A:C,3,0)</f>
        <v>0</v>
      </c>
      <c r="C4847" s="18">
        <f>VLOOKUP(J4847,Ref!A:D,4,0)</f>
        <v>0</v>
      </c>
      <c r="D4847" s="18" t="str">
        <f t="shared" si="225"/>
        <v>19/may</v>
      </c>
      <c r="E4847" s="18">
        <f t="shared" si="226"/>
        <v>8</v>
      </c>
      <c r="F4847" s="18">
        <v>1</v>
      </c>
      <c r="G4847" s="18">
        <f t="shared" si="227"/>
        <v>0</v>
      </c>
      <c r="H4847" s="3">
        <v>46161.513981481483</v>
      </c>
      <c r="I4847">
        <v>69827596</v>
      </c>
      <c r="J4847" t="s">
        <v>1967</v>
      </c>
      <c r="K4847" t="s">
        <v>1968</v>
      </c>
      <c r="L4847" t="s">
        <v>1969</v>
      </c>
      <c r="M4847" t="s">
        <v>1970</v>
      </c>
      <c r="O4847">
        <v>363073430000</v>
      </c>
      <c r="P4847">
        <v>16018</v>
      </c>
      <c r="Q4847">
        <v>-4</v>
      </c>
      <c r="R4847">
        <v>1</v>
      </c>
      <c r="S4847">
        <v>69827596</v>
      </c>
      <c r="U4847" t="s">
        <v>5643</v>
      </c>
      <c r="W4847" t="s">
        <v>5644</v>
      </c>
      <c r="X4847">
        <v>363073430000</v>
      </c>
      <c r="Y4847" t="s">
        <v>65</v>
      </c>
      <c r="Z4847" t="s">
        <v>66</v>
      </c>
      <c r="AG4847" t="s">
        <v>1972</v>
      </c>
      <c r="AL4847">
        <v>0</v>
      </c>
      <c r="AN4847" t="s">
        <v>1974</v>
      </c>
      <c r="AO4847">
        <v>0</v>
      </c>
      <c r="AQ4847">
        <v>2258678</v>
      </c>
      <c r="AR4847" t="s">
        <v>4605</v>
      </c>
      <c r="AS4847" t="s">
        <v>5883</v>
      </c>
      <c r="AT4847" t="s">
        <v>1975</v>
      </c>
    </row>
    <row r="4848" spans="1:46" x14ac:dyDescent="0.25">
      <c r="A4848" t="str">
        <f>_xlfn.XLOOKUP(I4848,UTILIZADAS[Contacto1],UTILIZADAS[Source.Name],,0)</f>
        <v>Cobros Mayo</v>
      </c>
      <c r="B4848" s="18">
        <f>VLOOKUP(J4848,Ref!A:C,3,0)</f>
        <v>0</v>
      </c>
      <c r="C4848" s="18">
        <f>VLOOKUP(J4848,Ref!A:D,4,0)</f>
        <v>0</v>
      </c>
      <c r="D4848" s="18" t="str">
        <f t="shared" si="225"/>
        <v>20/may</v>
      </c>
      <c r="E4848" s="18">
        <f t="shared" si="226"/>
        <v>8</v>
      </c>
      <c r="F4848" s="18">
        <v>1</v>
      </c>
      <c r="G4848" s="18">
        <f t="shared" si="227"/>
        <v>0</v>
      </c>
      <c r="H4848" s="3">
        <v>46162.684652777774</v>
      </c>
      <c r="I4848">
        <v>69827596</v>
      </c>
      <c r="J4848" t="s">
        <v>2023</v>
      </c>
      <c r="K4848" t="s">
        <v>1968</v>
      </c>
      <c r="L4848" t="s">
        <v>1969</v>
      </c>
      <c r="M4848" t="s">
        <v>1970</v>
      </c>
      <c r="O4848">
        <v>363073430000</v>
      </c>
      <c r="P4848">
        <v>16018</v>
      </c>
      <c r="Q4848">
        <v>-4</v>
      </c>
      <c r="R4848">
        <v>1</v>
      </c>
      <c r="S4848">
        <v>69827596</v>
      </c>
      <c r="U4848" t="s">
        <v>5643</v>
      </c>
      <c r="W4848" t="s">
        <v>5644</v>
      </c>
      <c r="X4848">
        <v>363073430000</v>
      </c>
      <c r="Y4848" t="s">
        <v>65</v>
      </c>
      <c r="Z4848" t="s">
        <v>66</v>
      </c>
      <c r="AG4848" t="s">
        <v>1972</v>
      </c>
      <c r="AL4848">
        <v>0</v>
      </c>
      <c r="AN4848" t="s">
        <v>1974</v>
      </c>
      <c r="AO4848">
        <v>0</v>
      </c>
      <c r="AQ4848">
        <v>2258678</v>
      </c>
      <c r="AR4848" t="s">
        <v>4605</v>
      </c>
      <c r="AS4848" t="s">
        <v>5883</v>
      </c>
      <c r="AT4848" t="s">
        <v>2024</v>
      </c>
    </row>
    <row r="4849" spans="1:46" x14ac:dyDescent="0.25">
      <c r="A4849" t="str">
        <f>_xlfn.XLOOKUP(I4849,UTILIZADAS[Contacto1],UTILIZADAS[Source.Name],,0)</f>
        <v>Cobros Mayo</v>
      </c>
      <c r="B4849" s="18">
        <f>VLOOKUP(J4849,Ref!A:C,3,0)</f>
        <v>0</v>
      </c>
      <c r="C4849" s="18">
        <f>VLOOKUP(J4849,Ref!A:D,4,0)</f>
        <v>0</v>
      </c>
      <c r="D4849" s="18" t="str">
        <f t="shared" si="225"/>
        <v>20/may</v>
      </c>
      <c r="E4849" s="18">
        <f t="shared" si="226"/>
        <v>8</v>
      </c>
      <c r="F4849" s="18">
        <v>1</v>
      </c>
      <c r="G4849" s="18">
        <f t="shared" si="227"/>
        <v>0</v>
      </c>
      <c r="H4849" s="3">
        <v>46162.697696759256</v>
      </c>
      <c r="I4849">
        <v>69827596</v>
      </c>
      <c r="J4849" t="s">
        <v>1967</v>
      </c>
      <c r="K4849" t="s">
        <v>1968</v>
      </c>
      <c r="L4849" t="s">
        <v>1969</v>
      </c>
      <c r="M4849" t="s">
        <v>1970</v>
      </c>
      <c r="O4849">
        <v>363073430000</v>
      </c>
      <c r="P4849">
        <v>16018</v>
      </c>
      <c r="Q4849">
        <v>-4</v>
      </c>
      <c r="R4849">
        <v>1</v>
      </c>
      <c r="S4849">
        <v>69827596</v>
      </c>
      <c r="U4849" t="s">
        <v>5643</v>
      </c>
      <c r="W4849" t="s">
        <v>5644</v>
      </c>
      <c r="X4849">
        <v>363073430000</v>
      </c>
      <c r="Y4849" t="s">
        <v>65</v>
      </c>
      <c r="Z4849" t="s">
        <v>66</v>
      </c>
      <c r="AG4849" t="s">
        <v>1972</v>
      </c>
      <c r="AL4849">
        <v>0</v>
      </c>
      <c r="AN4849" t="s">
        <v>1974</v>
      </c>
      <c r="AO4849">
        <v>0</v>
      </c>
      <c r="AQ4849">
        <v>2258678</v>
      </c>
      <c r="AR4849" t="s">
        <v>4605</v>
      </c>
      <c r="AS4849" t="s">
        <v>5883</v>
      </c>
      <c r="AT4849" t="s">
        <v>1975</v>
      </c>
    </row>
    <row r="4850" spans="1:46" x14ac:dyDescent="0.25">
      <c r="A4850" t="str">
        <f>_xlfn.XLOOKUP(I4850,UTILIZADAS[Contacto1],UTILIZADAS[Source.Name],,0)</f>
        <v>Cobros Mayo</v>
      </c>
      <c r="B4850" s="18">
        <f>VLOOKUP(J4850,Ref!A:C,3,0)</f>
        <v>0</v>
      </c>
      <c r="C4850" s="18">
        <f>VLOOKUP(J4850,Ref!A:D,4,0)</f>
        <v>0</v>
      </c>
      <c r="D4850" s="18" t="str">
        <f t="shared" ref="D4850:D4913" si="228">TEXT(H4850,"dd/mmm")</f>
        <v>21/may</v>
      </c>
      <c r="E4850" s="18">
        <f t="shared" ref="E4850:E4913" si="229">+COUNTIF(I:I,I4850)</f>
        <v>8</v>
      </c>
      <c r="F4850" s="18">
        <v>1</v>
      </c>
      <c r="G4850" s="18">
        <f t="shared" ref="G4850:G4913" si="230">IF(I4850=I4851,0,1)</f>
        <v>0</v>
      </c>
      <c r="H4850" s="3">
        <v>46163.66578703704</v>
      </c>
      <c r="I4850">
        <v>69827596</v>
      </c>
      <c r="J4850" t="s">
        <v>2023</v>
      </c>
      <c r="K4850" t="s">
        <v>1968</v>
      </c>
      <c r="L4850" t="s">
        <v>1969</v>
      </c>
      <c r="M4850" t="s">
        <v>1970</v>
      </c>
      <c r="O4850">
        <v>363073430000</v>
      </c>
      <c r="P4850">
        <v>16018</v>
      </c>
      <c r="Q4850">
        <v>-4</v>
      </c>
      <c r="R4850">
        <v>1</v>
      </c>
      <c r="S4850">
        <v>69827596</v>
      </c>
      <c r="U4850" t="s">
        <v>5643</v>
      </c>
      <c r="W4850" t="s">
        <v>5644</v>
      </c>
      <c r="X4850">
        <v>363073430000</v>
      </c>
      <c r="Y4850" t="s">
        <v>65</v>
      </c>
      <c r="Z4850" t="s">
        <v>66</v>
      </c>
      <c r="AG4850" t="s">
        <v>1972</v>
      </c>
      <c r="AL4850">
        <v>0</v>
      </c>
      <c r="AN4850" t="s">
        <v>1974</v>
      </c>
      <c r="AO4850">
        <v>0</v>
      </c>
      <c r="AQ4850">
        <v>2258678</v>
      </c>
      <c r="AR4850" t="s">
        <v>4605</v>
      </c>
      <c r="AS4850" t="s">
        <v>5883</v>
      </c>
      <c r="AT4850" t="s">
        <v>2024</v>
      </c>
    </row>
    <row r="4851" spans="1:46" x14ac:dyDescent="0.25">
      <c r="A4851" t="str">
        <f>_xlfn.XLOOKUP(I4851,UTILIZADAS[Contacto1],UTILIZADAS[Source.Name],,0)</f>
        <v>Cobros Mayo</v>
      </c>
      <c r="B4851" s="18">
        <f>VLOOKUP(J4851,Ref!A:C,3,0)</f>
        <v>0</v>
      </c>
      <c r="C4851" s="18">
        <f>VLOOKUP(J4851,Ref!A:D,4,0)</f>
        <v>0</v>
      </c>
      <c r="D4851" s="18" t="str">
        <f t="shared" si="228"/>
        <v>21/may</v>
      </c>
      <c r="E4851" s="18">
        <f t="shared" si="229"/>
        <v>8</v>
      </c>
      <c r="F4851" s="18">
        <v>1</v>
      </c>
      <c r="G4851" s="18">
        <f t="shared" si="230"/>
        <v>0</v>
      </c>
      <c r="H4851" s="3">
        <v>46163.673414351855</v>
      </c>
      <c r="I4851">
        <v>69827596</v>
      </c>
      <c r="J4851" t="s">
        <v>2023</v>
      </c>
      <c r="K4851" t="s">
        <v>1968</v>
      </c>
      <c r="L4851" t="s">
        <v>1969</v>
      </c>
      <c r="M4851" t="s">
        <v>1970</v>
      </c>
      <c r="O4851">
        <v>363073430000</v>
      </c>
      <c r="P4851">
        <v>16018</v>
      </c>
      <c r="Q4851">
        <v>-4</v>
      </c>
      <c r="R4851">
        <v>1</v>
      </c>
      <c r="S4851">
        <v>69827596</v>
      </c>
      <c r="U4851" t="s">
        <v>5643</v>
      </c>
      <c r="W4851" t="s">
        <v>5644</v>
      </c>
      <c r="X4851">
        <v>363073430000</v>
      </c>
      <c r="Y4851" t="s">
        <v>65</v>
      </c>
      <c r="Z4851" t="s">
        <v>66</v>
      </c>
      <c r="AG4851" t="s">
        <v>1972</v>
      </c>
      <c r="AL4851">
        <v>0</v>
      </c>
      <c r="AN4851" t="s">
        <v>1974</v>
      </c>
      <c r="AO4851">
        <v>0</v>
      </c>
      <c r="AQ4851">
        <v>2258678</v>
      </c>
      <c r="AR4851" t="s">
        <v>4605</v>
      </c>
      <c r="AS4851" t="s">
        <v>5883</v>
      </c>
      <c r="AT4851" t="s">
        <v>2024</v>
      </c>
    </row>
    <row r="4852" spans="1:46" x14ac:dyDescent="0.25">
      <c r="A4852" t="str">
        <f>_xlfn.XLOOKUP(I4852,UTILIZADAS[Contacto1],UTILIZADAS[Source.Name],,0)</f>
        <v>Cobros Mayo</v>
      </c>
      <c r="B4852" s="18">
        <f>VLOOKUP(J4852,Ref!A:C,3,0)</f>
        <v>0</v>
      </c>
      <c r="C4852" s="18">
        <f>VLOOKUP(J4852,Ref!A:D,4,0)</f>
        <v>0</v>
      </c>
      <c r="D4852" s="18" t="str">
        <f t="shared" si="228"/>
        <v>21/may</v>
      </c>
      <c r="E4852" s="18">
        <f t="shared" si="229"/>
        <v>8</v>
      </c>
      <c r="F4852" s="18">
        <v>1</v>
      </c>
      <c r="G4852" s="18">
        <f t="shared" si="230"/>
        <v>1</v>
      </c>
      <c r="H4852" s="3">
        <v>46163.676423611112</v>
      </c>
      <c r="I4852">
        <v>69827596</v>
      </c>
      <c r="J4852" t="s">
        <v>1967</v>
      </c>
      <c r="K4852" t="s">
        <v>1968</v>
      </c>
      <c r="L4852" t="s">
        <v>1969</v>
      </c>
      <c r="M4852" t="s">
        <v>1970</v>
      </c>
      <c r="O4852">
        <v>363073430000</v>
      </c>
      <c r="P4852">
        <v>16018</v>
      </c>
      <c r="Q4852">
        <v>-4</v>
      </c>
      <c r="R4852">
        <v>1</v>
      </c>
      <c r="S4852">
        <v>69827596</v>
      </c>
      <c r="U4852" t="s">
        <v>5643</v>
      </c>
      <c r="W4852" t="s">
        <v>5644</v>
      </c>
      <c r="X4852">
        <v>363073430000</v>
      </c>
      <c r="Y4852" t="s">
        <v>65</v>
      </c>
      <c r="Z4852" t="s">
        <v>66</v>
      </c>
      <c r="AG4852" t="s">
        <v>1972</v>
      </c>
      <c r="AL4852">
        <v>0</v>
      </c>
      <c r="AN4852" t="s">
        <v>1974</v>
      </c>
      <c r="AO4852">
        <v>0</v>
      </c>
      <c r="AQ4852">
        <v>2258678</v>
      </c>
      <c r="AR4852" t="s">
        <v>4605</v>
      </c>
      <c r="AS4852" t="s">
        <v>5883</v>
      </c>
      <c r="AT4852" t="s">
        <v>1975</v>
      </c>
    </row>
    <row r="4853" spans="1:46" x14ac:dyDescent="0.25">
      <c r="A4853" t="str">
        <f>_xlfn.XLOOKUP(I4853,UTILIZADAS[Contacto1],UTILIZADAS[Source.Name],,0)</f>
        <v>Cobros Mayo</v>
      </c>
      <c r="B4853" s="18">
        <f>VLOOKUP(J4853,Ref!A:C,3,0)</f>
        <v>0</v>
      </c>
      <c r="C4853" s="18">
        <f>VLOOKUP(J4853,Ref!A:D,4,0)</f>
        <v>0</v>
      </c>
      <c r="D4853" s="18" t="str">
        <f t="shared" si="228"/>
        <v>13/may</v>
      </c>
      <c r="E4853" s="18">
        <f t="shared" si="229"/>
        <v>5</v>
      </c>
      <c r="F4853" s="18">
        <v>1</v>
      </c>
      <c r="G4853" s="18">
        <f t="shared" si="230"/>
        <v>0</v>
      </c>
      <c r="H4853" s="3">
        <v>46155.471342592595</v>
      </c>
      <c r="I4853">
        <v>69830388</v>
      </c>
      <c r="J4853" t="s">
        <v>1967</v>
      </c>
      <c r="K4853" t="s">
        <v>1968</v>
      </c>
      <c r="L4853" t="s">
        <v>1969</v>
      </c>
      <c r="M4853" t="s">
        <v>1970</v>
      </c>
      <c r="O4853">
        <v>368065090000</v>
      </c>
      <c r="P4853">
        <v>16018</v>
      </c>
      <c r="Q4853">
        <v>-4</v>
      </c>
      <c r="R4853">
        <v>1</v>
      </c>
      <c r="S4853">
        <v>69830388</v>
      </c>
      <c r="U4853" t="s">
        <v>6270</v>
      </c>
      <c r="W4853" t="s">
        <v>4586</v>
      </c>
      <c r="X4853">
        <v>368065090000</v>
      </c>
      <c r="Y4853" t="s">
        <v>2553</v>
      </c>
      <c r="Z4853" t="s">
        <v>66</v>
      </c>
      <c r="AG4853" t="s">
        <v>1972</v>
      </c>
      <c r="AL4853">
        <v>0</v>
      </c>
      <c r="AN4853" t="s">
        <v>1974</v>
      </c>
      <c r="AO4853">
        <v>0</v>
      </c>
      <c r="AQ4853">
        <v>2258679</v>
      </c>
      <c r="AR4853" t="s">
        <v>4605</v>
      </c>
      <c r="AS4853" t="s">
        <v>5883</v>
      </c>
      <c r="AT4853" t="s">
        <v>1975</v>
      </c>
    </row>
    <row r="4854" spans="1:46" x14ac:dyDescent="0.25">
      <c r="A4854" t="str">
        <f>_xlfn.XLOOKUP(I4854,UTILIZADAS[Contacto1],UTILIZADAS[Source.Name],,0)</f>
        <v>Cobros Mayo</v>
      </c>
      <c r="B4854" s="18">
        <f>VLOOKUP(J4854,Ref!A:C,3,0)</f>
        <v>0</v>
      </c>
      <c r="C4854" s="18">
        <f>VLOOKUP(J4854,Ref!A:D,4,0)</f>
        <v>0</v>
      </c>
      <c r="D4854" s="18" t="str">
        <f t="shared" si="228"/>
        <v>15/may</v>
      </c>
      <c r="E4854" s="18">
        <f t="shared" si="229"/>
        <v>5</v>
      </c>
      <c r="F4854" s="18">
        <v>1</v>
      </c>
      <c r="G4854" s="18">
        <f t="shared" si="230"/>
        <v>0</v>
      </c>
      <c r="H4854" s="3">
        <v>46157.51053240741</v>
      </c>
      <c r="I4854">
        <v>69830388</v>
      </c>
      <c r="J4854" t="s">
        <v>1967</v>
      </c>
      <c r="K4854" t="s">
        <v>1968</v>
      </c>
      <c r="L4854" t="s">
        <v>1969</v>
      </c>
      <c r="M4854" t="s">
        <v>1970</v>
      </c>
      <c r="O4854">
        <v>368065090000</v>
      </c>
      <c r="P4854">
        <v>16018</v>
      </c>
      <c r="Q4854">
        <v>-4</v>
      </c>
      <c r="R4854">
        <v>1</v>
      </c>
      <c r="S4854">
        <v>69830388</v>
      </c>
      <c r="U4854" t="s">
        <v>6270</v>
      </c>
      <c r="W4854" t="s">
        <v>4586</v>
      </c>
      <c r="X4854">
        <v>368065090000</v>
      </c>
      <c r="Y4854" t="s">
        <v>2553</v>
      </c>
      <c r="Z4854" t="s">
        <v>66</v>
      </c>
      <c r="AG4854" t="s">
        <v>1972</v>
      </c>
      <c r="AL4854">
        <v>0</v>
      </c>
      <c r="AN4854" t="s">
        <v>1974</v>
      </c>
      <c r="AO4854">
        <v>0</v>
      </c>
      <c r="AQ4854">
        <v>2258679</v>
      </c>
      <c r="AR4854" t="s">
        <v>4605</v>
      </c>
      <c r="AS4854" t="s">
        <v>5883</v>
      </c>
      <c r="AT4854" t="s">
        <v>1975</v>
      </c>
    </row>
    <row r="4855" spans="1:46" x14ac:dyDescent="0.25">
      <c r="A4855" t="str">
        <f>_xlfn.XLOOKUP(I4855,UTILIZADAS[Contacto1],UTILIZADAS[Source.Name],,0)</f>
        <v>Cobros Mayo</v>
      </c>
      <c r="B4855" s="18">
        <f>VLOOKUP(J4855,Ref!A:C,3,0)</f>
        <v>0</v>
      </c>
      <c r="C4855" s="18">
        <f>VLOOKUP(J4855,Ref!A:D,4,0)</f>
        <v>0</v>
      </c>
      <c r="D4855" s="18" t="str">
        <f t="shared" si="228"/>
        <v>19/may</v>
      </c>
      <c r="E4855" s="18">
        <f t="shared" si="229"/>
        <v>5</v>
      </c>
      <c r="F4855" s="18">
        <v>1</v>
      </c>
      <c r="G4855" s="18">
        <f t="shared" si="230"/>
        <v>0</v>
      </c>
      <c r="H4855" s="3">
        <v>46161.514305555553</v>
      </c>
      <c r="I4855">
        <v>69830388</v>
      </c>
      <c r="J4855" t="s">
        <v>1967</v>
      </c>
      <c r="K4855" t="s">
        <v>1968</v>
      </c>
      <c r="L4855" t="s">
        <v>1969</v>
      </c>
      <c r="M4855" t="s">
        <v>1970</v>
      </c>
      <c r="O4855">
        <v>368065090000</v>
      </c>
      <c r="P4855">
        <v>16018</v>
      </c>
      <c r="Q4855">
        <v>-4</v>
      </c>
      <c r="R4855">
        <v>1</v>
      </c>
      <c r="S4855">
        <v>69830388</v>
      </c>
      <c r="U4855" t="s">
        <v>6270</v>
      </c>
      <c r="W4855" t="s">
        <v>4586</v>
      </c>
      <c r="X4855">
        <v>368065090000</v>
      </c>
      <c r="Y4855" t="s">
        <v>2553</v>
      </c>
      <c r="Z4855" t="s">
        <v>66</v>
      </c>
      <c r="AG4855" t="s">
        <v>1972</v>
      </c>
      <c r="AL4855">
        <v>0</v>
      </c>
      <c r="AN4855" t="s">
        <v>1974</v>
      </c>
      <c r="AO4855">
        <v>0</v>
      </c>
      <c r="AQ4855">
        <v>2258679</v>
      </c>
      <c r="AR4855" t="s">
        <v>4605</v>
      </c>
      <c r="AS4855" t="s">
        <v>5883</v>
      </c>
      <c r="AT4855" t="s">
        <v>1975</v>
      </c>
    </row>
    <row r="4856" spans="1:46" x14ac:dyDescent="0.25">
      <c r="A4856" t="str">
        <f>_xlfn.XLOOKUP(I4856,UTILIZADAS[Contacto1],UTILIZADAS[Source.Name],,0)</f>
        <v>Cobros Mayo</v>
      </c>
      <c r="B4856" s="18">
        <f>VLOOKUP(J4856,Ref!A:C,3,0)</f>
        <v>0</v>
      </c>
      <c r="C4856" s="18">
        <f>VLOOKUP(J4856,Ref!A:D,4,0)</f>
        <v>0</v>
      </c>
      <c r="D4856" s="18" t="str">
        <f t="shared" si="228"/>
        <v>20/may</v>
      </c>
      <c r="E4856" s="18">
        <f t="shared" si="229"/>
        <v>5</v>
      </c>
      <c r="F4856" s="18">
        <v>1</v>
      </c>
      <c r="G4856" s="18">
        <f t="shared" si="230"/>
        <v>0</v>
      </c>
      <c r="H4856" s="3">
        <v>46162.685624999998</v>
      </c>
      <c r="I4856">
        <v>69830388</v>
      </c>
      <c r="J4856" t="s">
        <v>1967</v>
      </c>
      <c r="K4856" t="s">
        <v>1968</v>
      </c>
      <c r="L4856" t="s">
        <v>1969</v>
      </c>
      <c r="M4856" t="s">
        <v>1970</v>
      </c>
      <c r="O4856">
        <v>368065090000</v>
      </c>
      <c r="P4856">
        <v>16018</v>
      </c>
      <c r="Q4856">
        <v>-4</v>
      </c>
      <c r="R4856">
        <v>1</v>
      </c>
      <c r="S4856">
        <v>69830388</v>
      </c>
      <c r="U4856" t="s">
        <v>6270</v>
      </c>
      <c r="W4856" t="s">
        <v>4586</v>
      </c>
      <c r="X4856">
        <v>368065090000</v>
      </c>
      <c r="Y4856" t="s">
        <v>2553</v>
      </c>
      <c r="Z4856" t="s">
        <v>66</v>
      </c>
      <c r="AG4856" t="s">
        <v>1972</v>
      </c>
      <c r="AL4856">
        <v>0</v>
      </c>
      <c r="AN4856" t="s">
        <v>1974</v>
      </c>
      <c r="AO4856">
        <v>0</v>
      </c>
      <c r="AQ4856">
        <v>2258679</v>
      </c>
      <c r="AR4856" t="s">
        <v>4605</v>
      </c>
      <c r="AS4856" t="s">
        <v>5883</v>
      </c>
      <c r="AT4856" t="s">
        <v>1975</v>
      </c>
    </row>
    <row r="4857" spans="1:46" x14ac:dyDescent="0.25">
      <c r="A4857" t="str">
        <f>_xlfn.XLOOKUP(I4857,UTILIZADAS[Contacto1],UTILIZADAS[Source.Name],,0)</f>
        <v>Cobros Mayo</v>
      </c>
      <c r="B4857" s="18">
        <f>VLOOKUP(J4857,Ref!A:C,3,0)</f>
        <v>0</v>
      </c>
      <c r="C4857" s="18">
        <f>VLOOKUP(J4857,Ref!A:D,4,0)</f>
        <v>0</v>
      </c>
      <c r="D4857" s="18" t="str">
        <f t="shared" si="228"/>
        <v>21/may</v>
      </c>
      <c r="E4857" s="18">
        <f t="shared" si="229"/>
        <v>5</v>
      </c>
      <c r="F4857" s="18">
        <v>1</v>
      </c>
      <c r="G4857" s="18">
        <f t="shared" si="230"/>
        <v>1</v>
      </c>
      <c r="H4857" s="3">
        <v>46163.665821759256</v>
      </c>
      <c r="I4857">
        <v>69830388</v>
      </c>
      <c r="J4857" t="s">
        <v>1967</v>
      </c>
      <c r="K4857" t="s">
        <v>1968</v>
      </c>
      <c r="L4857" t="s">
        <v>1969</v>
      </c>
      <c r="M4857" t="s">
        <v>1970</v>
      </c>
      <c r="O4857">
        <v>368065090000</v>
      </c>
      <c r="P4857">
        <v>16018</v>
      </c>
      <c r="Q4857">
        <v>-4</v>
      </c>
      <c r="R4857">
        <v>1</v>
      </c>
      <c r="S4857">
        <v>69830388</v>
      </c>
      <c r="U4857" t="s">
        <v>6270</v>
      </c>
      <c r="W4857" t="s">
        <v>4586</v>
      </c>
      <c r="X4857">
        <v>368065090000</v>
      </c>
      <c r="Y4857" t="s">
        <v>2553</v>
      </c>
      <c r="Z4857" t="s">
        <v>66</v>
      </c>
      <c r="AG4857" t="s">
        <v>1972</v>
      </c>
      <c r="AL4857">
        <v>0</v>
      </c>
      <c r="AN4857" t="s">
        <v>1974</v>
      </c>
      <c r="AO4857">
        <v>0</v>
      </c>
      <c r="AQ4857">
        <v>2258679</v>
      </c>
      <c r="AR4857" t="s">
        <v>4605</v>
      </c>
      <c r="AS4857" t="s">
        <v>5883</v>
      </c>
      <c r="AT4857" t="s">
        <v>1975</v>
      </c>
    </row>
    <row r="4858" spans="1:46" x14ac:dyDescent="0.25">
      <c r="A4858" t="str">
        <f>_xlfn.XLOOKUP(I4858,UTILIZADAS[Contacto1],UTILIZADAS[Source.Name],,0)</f>
        <v>Cobros Mayo</v>
      </c>
      <c r="B4858" s="18">
        <f>VLOOKUP(J4858,Ref!A:C,3,0)</f>
        <v>0</v>
      </c>
      <c r="C4858" s="18">
        <f>VLOOKUP(J4858,Ref!A:D,4,0)</f>
        <v>0</v>
      </c>
      <c r="D4858" s="18" t="str">
        <f t="shared" si="228"/>
        <v>13/may</v>
      </c>
      <c r="E4858" s="18">
        <f t="shared" si="229"/>
        <v>3</v>
      </c>
      <c r="F4858" s="18">
        <v>1</v>
      </c>
      <c r="G4858" s="18">
        <f t="shared" si="230"/>
        <v>0</v>
      </c>
      <c r="H4858" s="3">
        <v>46155.471851851849</v>
      </c>
      <c r="I4858">
        <v>69841788</v>
      </c>
      <c r="J4858" t="s">
        <v>2021</v>
      </c>
      <c r="K4858" t="s">
        <v>1968</v>
      </c>
      <c r="L4858" t="s">
        <v>1969</v>
      </c>
      <c r="M4858" t="s">
        <v>1970</v>
      </c>
      <c r="O4858">
        <v>363092040000</v>
      </c>
      <c r="P4858">
        <v>16018</v>
      </c>
      <c r="Q4858">
        <v>-4</v>
      </c>
      <c r="R4858">
        <v>1</v>
      </c>
      <c r="S4858">
        <v>69841788</v>
      </c>
      <c r="U4858" t="s">
        <v>6271</v>
      </c>
      <c r="W4858" t="s">
        <v>5647</v>
      </c>
      <c r="X4858">
        <v>363092040000</v>
      </c>
      <c r="Y4858" t="s">
        <v>65</v>
      </c>
      <c r="Z4858" t="s">
        <v>66</v>
      </c>
      <c r="AF4858" t="s">
        <v>1976</v>
      </c>
      <c r="AG4858" t="s">
        <v>1972</v>
      </c>
      <c r="AK4858" t="s">
        <v>6272</v>
      </c>
      <c r="AL4858">
        <v>5</v>
      </c>
      <c r="AN4858" t="s">
        <v>1974</v>
      </c>
      <c r="AO4858">
        <v>0</v>
      </c>
      <c r="AQ4858">
        <v>2258680</v>
      </c>
      <c r="AR4858" t="s">
        <v>4605</v>
      </c>
      <c r="AS4858" t="s">
        <v>5883</v>
      </c>
      <c r="AT4858" t="s">
        <v>2022</v>
      </c>
    </row>
    <row r="4859" spans="1:46" x14ac:dyDescent="0.25">
      <c r="A4859" t="str">
        <f>_xlfn.XLOOKUP(I4859,UTILIZADAS[Contacto1],UTILIZADAS[Source.Name],,0)</f>
        <v>Cobros Mayo</v>
      </c>
      <c r="B4859" s="18">
        <f>VLOOKUP(J4859,Ref!A:C,3,0)</f>
        <v>0</v>
      </c>
      <c r="C4859" s="18">
        <f>VLOOKUP(J4859,Ref!A:D,4,0)</f>
        <v>0</v>
      </c>
      <c r="D4859" s="18" t="str">
        <f t="shared" si="228"/>
        <v>15/may</v>
      </c>
      <c r="E4859" s="18">
        <f t="shared" si="229"/>
        <v>3</v>
      </c>
      <c r="F4859" s="18">
        <v>1</v>
      </c>
      <c r="G4859" s="18">
        <f t="shared" si="230"/>
        <v>0</v>
      </c>
      <c r="H4859" s="3">
        <v>46157.511018518519</v>
      </c>
      <c r="I4859">
        <v>69841788</v>
      </c>
      <c r="J4859" t="s">
        <v>1986</v>
      </c>
      <c r="K4859" t="s">
        <v>1983</v>
      </c>
      <c r="L4859" t="s">
        <v>1897</v>
      </c>
      <c r="M4859" t="s">
        <v>1970</v>
      </c>
      <c r="O4859">
        <v>363092040000</v>
      </c>
      <c r="P4859">
        <v>16018</v>
      </c>
      <c r="Q4859">
        <v>-4</v>
      </c>
      <c r="R4859">
        <v>1</v>
      </c>
      <c r="S4859">
        <v>69841788</v>
      </c>
      <c r="U4859" t="s">
        <v>6271</v>
      </c>
      <c r="W4859" t="s">
        <v>5647</v>
      </c>
      <c r="X4859">
        <v>363092040000</v>
      </c>
      <c r="Y4859" t="s">
        <v>65</v>
      </c>
      <c r="Z4859" t="s">
        <v>66</v>
      </c>
      <c r="AF4859" t="s">
        <v>1976</v>
      </c>
      <c r="AG4859" t="s">
        <v>1972</v>
      </c>
      <c r="AK4859" t="s">
        <v>6272</v>
      </c>
      <c r="AL4859">
        <v>637</v>
      </c>
      <c r="AM4859" t="s">
        <v>1979</v>
      </c>
      <c r="AN4859" t="s">
        <v>1987</v>
      </c>
      <c r="AO4859">
        <v>0</v>
      </c>
      <c r="AQ4859">
        <v>2258680</v>
      </c>
      <c r="AR4859" t="s">
        <v>4605</v>
      </c>
      <c r="AS4859" t="s">
        <v>5883</v>
      </c>
      <c r="AT4859" t="s">
        <v>1988</v>
      </c>
    </row>
    <row r="4860" spans="1:46" x14ac:dyDescent="0.25">
      <c r="A4860" t="str">
        <f>_xlfn.XLOOKUP(I4860,UTILIZADAS[Contacto1],UTILIZADAS[Source.Name],,0)</f>
        <v>Cobros Mayo</v>
      </c>
      <c r="B4860" s="18">
        <f>VLOOKUP(J4860,Ref!A:C,3,0)</f>
        <v>1</v>
      </c>
      <c r="C4860" s="18">
        <f>VLOOKUP(J4860,Ref!A:D,4,0)</f>
        <v>1</v>
      </c>
      <c r="D4860" s="18" t="str">
        <f t="shared" si="228"/>
        <v>20/may</v>
      </c>
      <c r="E4860" s="18">
        <f t="shared" si="229"/>
        <v>3</v>
      </c>
      <c r="F4860" s="18">
        <v>1</v>
      </c>
      <c r="G4860" s="18">
        <f t="shared" si="230"/>
        <v>1</v>
      </c>
      <c r="H4860" s="3">
        <v>46162.707800925928</v>
      </c>
      <c r="I4860">
        <v>69841788</v>
      </c>
      <c r="J4860">
        <v>6002</v>
      </c>
      <c r="K4860" t="s">
        <v>1983</v>
      </c>
      <c r="L4860" t="s">
        <v>1897</v>
      </c>
      <c r="M4860" t="s">
        <v>1970</v>
      </c>
      <c r="O4860">
        <v>363092040000</v>
      </c>
      <c r="P4860">
        <v>16018</v>
      </c>
      <c r="Q4860">
        <v>-4</v>
      </c>
      <c r="R4860">
        <v>1</v>
      </c>
      <c r="S4860">
        <v>69841788</v>
      </c>
      <c r="U4860" t="s">
        <v>6271</v>
      </c>
      <c r="W4860" t="s">
        <v>5647</v>
      </c>
      <c r="X4860">
        <v>363092040000</v>
      </c>
      <c r="Y4860" t="s">
        <v>65</v>
      </c>
      <c r="Z4860" t="s">
        <v>66</v>
      </c>
      <c r="AF4860" t="s">
        <v>1976</v>
      </c>
      <c r="AG4860" t="s">
        <v>1972</v>
      </c>
      <c r="AK4860" t="s">
        <v>6272</v>
      </c>
      <c r="AL4860">
        <v>38</v>
      </c>
      <c r="AM4860" t="s">
        <v>1979</v>
      </c>
      <c r="AN4860" t="s">
        <v>1987</v>
      </c>
      <c r="AO4860">
        <v>0</v>
      </c>
      <c r="AQ4860">
        <v>2258680</v>
      </c>
      <c r="AR4860" t="s">
        <v>4605</v>
      </c>
      <c r="AS4860" t="s">
        <v>5883</v>
      </c>
      <c r="AT4860" t="s">
        <v>1888</v>
      </c>
    </row>
    <row r="4861" spans="1:46" x14ac:dyDescent="0.25">
      <c r="A4861" t="str">
        <f>_xlfn.XLOOKUP(I4861,UTILIZADAS[Contacto1],UTILIZADAS[Source.Name],,0)</f>
        <v>Cobros Abril Canal Fijo</v>
      </c>
      <c r="B4861" s="18">
        <f>VLOOKUP(J4861,Ref!A:C,3,0)</f>
        <v>0</v>
      </c>
      <c r="C4861" s="18">
        <f>VLOOKUP(J4861,Ref!A:D,4,0)</f>
        <v>0</v>
      </c>
      <c r="D4861" s="18" t="str">
        <f t="shared" si="228"/>
        <v>13/may</v>
      </c>
      <c r="E4861" s="18">
        <f t="shared" si="229"/>
        <v>1</v>
      </c>
      <c r="F4861" s="18">
        <v>1</v>
      </c>
      <c r="G4861" s="18">
        <f t="shared" si="230"/>
        <v>1</v>
      </c>
      <c r="H4861" s="3">
        <v>46155.471759259257</v>
      </c>
      <c r="I4861">
        <v>69845555</v>
      </c>
      <c r="J4861">
        <v>6004</v>
      </c>
      <c r="K4861" t="s">
        <v>1983</v>
      </c>
      <c r="L4861" t="s">
        <v>1897</v>
      </c>
      <c r="M4861" t="s">
        <v>1970</v>
      </c>
      <c r="O4861">
        <v>358354380000</v>
      </c>
      <c r="P4861">
        <v>16018</v>
      </c>
      <c r="Q4861">
        <v>-4</v>
      </c>
      <c r="R4861">
        <v>1</v>
      </c>
      <c r="S4861">
        <v>69845555</v>
      </c>
      <c r="U4861" t="s">
        <v>2014</v>
      </c>
      <c r="W4861" t="s">
        <v>1592</v>
      </c>
      <c r="X4861">
        <v>358354380000</v>
      </c>
      <c r="Y4861" t="s">
        <v>85</v>
      </c>
      <c r="Z4861" t="s">
        <v>66</v>
      </c>
      <c r="AF4861" t="s">
        <v>1976</v>
      </c>
      <c r="AG4861" t="s">
        <v>1972</v>
      </c>
      <c r="AL4861">
        <v>202</v>
      </c>
      <c r="AM4861" t="s">
        <v>1979</v>
      </c>
      <c r="AN4861" t="s">
        <v>1987</v>
      </c>
      <c r="AO4861">
        <v>0</v>
      </c>
      <c r="AQ4861">
        <v>2258681</v>
      </c>
      <c r="AR4861" t="s">
        <v>4605</v>
      </c>
      <c r="AS4861" t="s">
        <v>5883</v>
      </c>
      <c r="AT4861" t="s">
        <v>1984</v>
      </c>
    </row>
    <row r="4862" spans="1:46" x14ac:dyDescent="0.25">
      <c r="A4862" t="str">
        <f>_xlfn.XLOOKUP(I4862,UTILIZADAS[Contacto1],UTILIZADAS[Source.Name],,0)</f>
        <v>Cobros Mayo</v>
      </c>
      <c r="B4862" s="18">
        <f>VLOOKUP(J4862,Ref!A:C,3,0)</f>
        <v>0</v>
      </c>
      <c r="C4862" s="18">
        <f>VLOOKUP(J4862,Ref!A:D,4,0)</f>
        <v>0</v>
      </c>
      <c r="D4862" s="18" t="str">
        <f t="shared" si="228"/>
        <v>13/may</v>
      </c>
      <c r="E4862" s="18">
        <f t="shared" si="229"/>
        <v>5</v>
      </c>
      <c r="F4862" s="18">
        <v>1</v>
      </c>
      <c r="G4862" s="18">
        <f t="shared" si="230"/>
        <v>0</v>
      </c>
      <c r="H4862" s="3">
        <v>46155.472141203703</v>
      </c>
      <c r="I4862">
        <v>69848544</v>
      </c>
      <c r="J4862" t="s">
        <v>2021</v>
      </c>
      <c r="K4862" t="s">
        <v>1968</v>
      </c>
      <c r="L4862" t="s">
        <v>1969</v>
      </c>
      <c r="M4862" t="s">
        <v>1970</v>
      </c>
      <c r="O4862">
        <v>363056960000</v>
      </c>
      <c r="P4862">
        <v>16018</v>
      </c>
      <c r="Q4862">
        <v>-4</v>
      </c>
      <c r="R4862">
        <v>1</v>
      </c>
      <c r="S4862">
        <v>69848544</v>
      </c>
      <c r="U4862" t="s">
        <v>6273</v>
      </c>
      <c r="W4862" t="s">
        <v>5383</v>
      </c>
      <c r="X4862">
        <v>363056960000</v>
      </c>
      <c r="Y4862" t="s">
        <v>65</v>
      </c>
      <c r="Z4862" t="s">
        <v>66</v>
      </c>
      <c r="AG4862" t="s">
        <v>1972</v>
      </c>
      <c r="AL4862">
        <v>5</v>
      </c>
      <c r="AN4862" t="s">
        <v>1974</v>
      </c>
      <c r="AO4862">
        <v>0</v>
      </c>
      <c r="AQ4862">
        <v>2258682</v>
      </c>
      <c r="AR4862" t="s">
        <v>4605</v>
      </c>
      <c r="AS4862" t="s">
        <v>5883</v>
      </c>
      <c r="AT4862" t="s">
        <v>2022</v>
      </c>
    </row>
    <row r="4863" spans="1:46" x14ac:dyDescent="0.25">
      <c r="A4863" t="str">
        <f>_xlfn.XLOOKUP(I4863,UTILIZADAS[Contacto1],UTILIZADAS[Source.Name],,0)</f>
        <v>Cobros Mayo</v>
      </c>
      <c r="B4863" s="18">
        <f>VLOOKUP(J4863,Ref!A:C,3,0)</f>
        <v>0</v>
      </c>
      <c r="C4863" s="18">
        <f>VLOOKUP(J4863,Ref!A:D,4,0)</f>
        <v>0</v>
      </c>
      <c r="D4863" s="18" t="str">
        <f t="shared" si="228"/>
        <v>15/may</v>
      </c>
      <c r="E4863" s="18">
        <f t="shared" si="229"/>
        <v>5</v>
      </c>
      <c r="F4863" s="18">
        <v>1</v>
      </c>
      <c r="G4863" s="18">
        <f t="shared" si="230"/>
        <v>0</v>
      </c>
      <c r="H4863" s="3">
        <v>46157.51121527778</v>
      </c>
      <c r="I4863">
        <v>69848544</v>
      </c>
      <c r="J4863" t="s">
        <v>2021</v>
      </c>
      <c r="K4863" t="s">
        <v>1968</v>
      </c>
      <c r="L4863" t="s">
        <v>1969</v>
      </c>
      <c r="M4863" t="s">
        <v>1970</v>
      </c>
      <c r="O4863">
        <v>363056960000</v>
      </c>
      <c r="P4863">
        <v>16018</v>
      </c>
      <c r="Q4863">
        <v>-4</v>
      </c>
      <c r="R4863">
        <v>1</v>
      </c>
      <c r="S4863">
        <v>69848544</v>
      </c>
      <c r="U4863" t="s">
        <v>6273</v>
      </c>
      <c r="W4863" t="s">
        <v>5383</v>
      </c>
      <c r="X4863">
        <v>363056960000</v>
      </c>
      <c r="Y4863" t="s">
        <v>65</v>
      </c>
      <c r="Z4863" t="s">
        <v>66</v>
      </c>
      <c r="AG4863" t="s">
        <v>1972</v>
      </c>
      <c r="AL4863">
        <v>5</v>
      </c>
      <c r="AN4863" t="s">
        <v>1974</v>
      </c>
      <c r="AO4863">
        <v>0</v>
      </c>
      <c r="AQ4863">
        <v>2258682</v>
      </c>
      <c r="AR4863" t="s">
        <v>4605</v>
      </c>
      <c r="AS4863" t="s">
        <v>5883</v>
      </c>
      <c r="AT4863" t="s">
        <v>2022</v>
      </c>
    </row>
    <row r="4864" spans="1:46" x14ac:dyDescent="0.25">
      <c r="A4864" t="str">
        <f>_xlfn.XLOOKUP(I4864,UTILIZADAS[Contacto1],UTILIZADAS[Source.Name],,0)</f>
        <v>Cobros Mayo</v>
      </c>
      <c r="B4864" s="18">
        <f>VLOOKUP(J4864,Ref!A:C,3,0)</f>
        <v>0</v>
      </c>
      <c r="C4864" s="18">
        <f>VLOOKUP(J4864,Ref!A:D,4,0)</f>
        <v>0</v>
      </c>
      <c r="D4864" s="18" t="str">
        <f t="shared" si="228"/>
        <v>19/may</v>
      </c>
      <c r="E4864" s="18">
        <f t="shared" si="229"/>
        <v>5</v>
      </c>
      <c r="F4864" s="18">
        <v>1</v>
      </c>
      <c r="G4864" s="18">
        <f t="shared" si="230"/>
        <v>0</v>
      </c>
      <c r="H4864" s="3">
        <v>46161.514687499999</v>
      </c>
      <c r="I4864">
        <v>69848544</v>
      </c>
      <c r="J4864" t="s">
        <v>2021</v>
      </c>
      <c r="K4864" t="s">
        <v>1968</v>
      </c>
      <c r="L4864" t="s">
        <v>1969</v>
      </c>
      <c r="M4864" t="s">
        <v>1970</v>
      </c>
      <c r="O4864">
        <v>363056960000</v>
      </c>
      <c r="P4864">
        <v>16018</v>
      </c>
      <c r="Q4864">
        <v>-4</v>
      </c>
      <c r="R4864">
        <v>1</v>
      </c>
      <c r="S4864">
        <v>69848544</v>
      </c>
      <c r="U4864" t="s">
        <v>6273</v>
      </c>
      <c r="W4864" t="s">
        <v>5383</v>
      </c>
      <c r="X4864">
        <v>363056960000</v>
      </c>
      <c r="Y4864" t="s">
        <v>65</v>
      </c>
      <c r="Z4864" t="s">
        <v>66</v>
      </c>
      <c r="AG4864" t="s">
        <v>1972</v>
      </c>
      <c r="AL4864">
        <v>5</v>
      </c>
      <c r="AN4864" t="s">
        <v>1974</v>
      </c>
      <c r="AO4864">
        <v>0</v>
      </c>
      <c r="AQ4864">
        <v>2258682</v>
      </c>
      <c r="AR4864" t="s">
        <v>4605</v>
      </c>
      <c r="AS4864" t="s">
        <v>5883</v>
      </c>
      <c r="AT4864" t="s">
        <v>2022</v>
      </c>
    </row>
    <row r="4865" spans="1:46" x14ac:dyDescent="0.25">
      <c r="A4865" t="str">
        <f>_xlfn.XLOOKUP(I4865,UTILIZADAS[Contacto1],UTILIZADAS[Source.Name],,0)</f>
        <v>Cobros Mayo</v>
      </c>
      <c r="B4865" s="18">
        <f>VLOOKUP(J4865,Ref!A:C,3,0)</f>
        <v>0</v>
      </c>
      <c r="C4865" s="18">
        <f>VLOOKUP(J4865,Ref!A:D,4,0)</f>
        <v>0</v>
      </c>
      <c r="D4865" s="18" t="str">
        <f t="shared" si="228"/>
        <v>20/may</v>
      </c>
      <c r="E4865" s="18">
        <f t="shared" si="229"/>
        <v>5</v>
      </c>
      <c r="F4865" s="18">
        <v>1</v>
      </c>
      <c r="G4865" s="18">
        <f t="shared" si="230"/>
        <v>0</v>
      </c>
      <c r="H4865" s="3">
        <v>46162.685624999998</v>
      </c>
      <c r="I4865">
        <v>69848544</v>
      </c>
      <c r="J4865" t="s">
        <v>1967</v>
      </c>
      <c r="K4865" t="s">
        <v>1968</v>
      </c>
      <c r="L4865" t="s">
        <v>1969</v>
      </c>
      <c r="M4865" t="s">
        <v>1970</v>
      </c>
      <c r="O4865">
        <v>363056960000</v>
      </c>
      <c r="P4865">
        <v>16018</v>
      </c>
      <c r="Q4865">
        <v>-4</v>
      </c>
      <c r="R4865">
        <v>1</v>
      </c>
      <c r="S4865">
        <v>69848544</v>
      </c>
      <c r="U4865" t="s">
        <v>6273</v>
      </c>
      <c r="W4865" t="s">
        <v>5383</v>
      </c>
      <c r="X4865">
        <v>363056960000</v>
      </c>
      <c r="Y4865" t="s">
        <v>65</v>
      </c>
      <c r="Z4865" t="s">
        <v>66</v>
      </c>
      <c r="AG4865" t="s">
        <v>1972</v>
      </c>
      <c r="AL4865">
        <v>0</v>
      </c>
      <c r="AN4865" t="s">
        <v>1974</v>
      </c>
      <c r="AO4865">
        <v>0</v>
      </c>
      <c r="AQ4865">
        <v>2258682</v>
      </c>
      <c r="AR4865" t="s">
        <v>4605</v>
      </c>
      <c r="AS4865" t="s">
        <v>5883</v>
      </c>
      <c r="AT4865" t="s">
        <v>1975</v>
      </c>
    </row>
    <row r="4866" spans="1:46" x14ac:dyDescent="0.25">
      <c r="A4866" t="str">
        <f>_xlfn.XLOOKUP(I4866,UTILIZADAS[Contacto1],UTILIZADAS[Source.Name],,0)</f>
        <v>Cobros Mayo</v>
      </c>
      <c r="B4866" s="18">
        <f>VLOOKUP(J4866,Ref!A:C,3,0)</f>
        <v>0</v>
      </c>
      <c r="C4866" s="18">
        <f>VLOOKUP(J4866,Ref!A:D,4,0)</f>
        <v>0</v>
      </c>
      <c r="D4866" s="18" t="str">
        <f t="shared" si="228"/>
        <v>21/may</v>
      </c>
      <c r="E4866" s="18">
        <f t="shared" si="229"/>
        <v>5</v>
      </c>
      <c r="F4866" s="18">
        <v>1</v>
      </c>
      <c r="G4866" s="18">
        <f t="shared" si="230"/>
        <v>1</v>
      </c>
      <c r="H4866" s="3">
        <v>46163.665821759256</v>
      </c>
      <c r="I4866">
        <v>69848544</v>
      </c>
      <c r="J4866" t="s">
        <v>1967</v>
      </c>
      <c r="K4866" t="s">
        <v>1968</v>
      </c>
      <c r="L4866" t="s">
        <v>1969</v>
      </c>
      <c r="M4866" t="s">
        <v>1970</v>
      </c>
      <c r="O4866">
        <v>363056960000</v>
      </c>
      <c r="P4866">
        <v>16018</v>
      </c>
      <c r="Q4866">
        <v>-4</v>
      </c>
      <c r="R4866">
        <v>1</v>
      </c>
      <c r="S4866">
        <v>69848544</v>
      </c>
      <c r="U4866" t="s">
        <v>6273</v>
      </c>
      <c r="W4866" t="s">
        <v>5383</v>
      </c>
      <c r="X4866">
        <v>363056960000</v>
      </c>
      <c r="Y4866" t="s">
        <v>65</v>
      </c>
      <c r="Z4866" t="s">
        <v>66</v>
      </c>
      <c r="AG4866" t="s">
        <v>1972</v>
      </c>
      <c r="AL4866">
        <v>0</v>
      </c>
      <c r="AN4866" t="s">
        <v>1974</v>
      </c>
      <c r="AO4866">
        <v>0</v>
      </c>
      <c r="AQ4866">
        <v>2258682</v>
      </c>
      <c r="AR4866" t="s">
        <v>4605</v>
      </c>
      <c r="AS4866" t="s">
        <v>5883</v>
      </c>
      <c r="AT4866" t="s">
        <v>1975</v>
      </c>
    </row>
    <row r="4867" spans="1:46" x14ac:dyDescent="0.25">
      <c r="A4867" t="e">
        <f>_xlfn.XLOOKUP(I4867,UTILIZADAS[Contacto1],UTILIZADAS[Source.Name],,0)</f>
        <v>#N/A</v>
      </c>
      <c r="B4867" s="18">
        <f>VLOOKUP(J4867,Ref!A:C,3,0)</f>
        <v>0</v>
      </c>
      <c r="C4867" s="18">
        <f>VLOOKUP(J4867,Ref!A:D,4,0)</f>
        <v>0</v>
      </c>
      <c r="D4867" s="18" t="str">
        <f t="shared" si="228"/>
        <v>07/may</v>
      </c>
      <c r="E4867" s="18">
        <f t="shared" si="229"/>
        <v>2</v>
      </c>
      <c r="F4867" s="18">
        <v>1</v>
      </c>
      <c r="G4867" s="18">
        <f t="shared" si="230"/>
        <v>0</v>
      </c>
      <c r="H4867" s="3">
        <v>46149.588229166664</v>
      </c>
      <c r="I4867">
        <v>69852603</v>
      </c>
      <c r="J4867" t="s">
        <v>1986</v>
      </c>
      <c r="K4867" t="s">
        <v>1983</v>
      </c>
      <c r="L4867" t="s">
        <v>1897</v>
      </c>
      <c r="M4867" t="s">
        <v>1970</v>
      </c>
      <c r="P4867">
        <v>998</v>
      </c>
      <c r="Q4867">
        <v>0</v>
      </c>
      <c r="S4867">
        <v>69852603</v>
      </c>
      <c r="AF4867" t="s">
        <v>1976</v>
      </c>
      <c r="AG4867" t="s">
        <v>1972</v>
      </c>
      <c r="AK4867" t="s">
        <v>6274</v>
      </c>
      <c r="AL4867">
        <v>123</v>
      </c>
      <c r="AM4867" t="s">
        <v>1979</v>
      </c>
      <c r="AN4867" t="s">
        <v>1977</v>
      </c>
      <c r="AO4867">
        <v>0</v>
      </c>
      <c r="AQ4867">
        <v>2257573</v>
      </c>
      <c r="AR4867" t="s">
        <v>1978</v>
      </c>
      <c r="AT4867" t="s">
        <v>1988</v>
      </c>
    </row>
    <row r="4868" spans="1:46" x14ac:dyDescent="0.25">
      <c r="A4868" t="e">
        <f>_xlfn.XLOOKUP(I4868,UTILIZADAS[Contacto1],UTILIZADAS[Source.Name],,0)</f>
        <v>#N/A</v>
      </c>
      <c r="B4868" s="18">
        <f>VLOOKUP(J4868,Ref!A:C,3,0)</f>
        <v>1</v>
      </c>
      <c r="C4868" s="18">
        <f>VLOOKUP(J4868,Ref!A:D,4,0)</f>
        <v>1</v>
      </c>
      <c r="D4868" s="18" t="str">
        <f t="shared" si="228"/>
        <v>13/may</v>
      </c>
      <c r="E4868" s="18">
        <f t="shared" si="229"/>
        <v>2</v>
      </c>
      <c r="F4868" s="18">
        <v>1</v>
      </c>
      <c r="G4868" s="18">
        <f t="shared" si="230"/>
        <v>1</v>
      </c>
      <c r="H4868" s="3">
        <v>46155.503067129626</v>
      </c>
      <c r="I4868">
        <v>69852603</v>
      </c>
      <c r="J4868">
        <v>6002</v>
      </c>
      <c r="K4868" t="s">
        <v>1983</v>
      </c>
      <c r="L4868" t="s">
        <v>1897</v>
      </c>
      <c r="M4868" t="s">
        <v>1970</v>
      </c>
      <c r="P4868">
        <v>998</v>
      </c>
      <c r="Q4868">
        <v>0</v>
      </c>
      <c r="S4868">
        <v>69852603</v>
      </c>
      <c r="AF4868" t="s">
        <v>1976</v>
      </c>
      <c r="AG4868" t="s">
        <v>1972</v>
      </c>
      <c r="AK4868" t="s">
        <v>6274</v>
      </c>
      <c r="AL4868">
        <v>46</v>
      </c>
      <c r="AM4868" t="s">
        <v>1979</v>
      </c>
      <c r="AN4868" t="s">
        <v>1987</v>
      </c>
      <c r="AO4868">
        <v>0</v>
      </c>
      <c r="AQ4868">
        <v>2257573</v>
      </c>
      <c r="AR4868" t="s">
        <v>1978</v>
      </c>
      <c r="AT4868" t="s">
        <v>1888</v>
      </c>
    </row>
    <row r="4869" spans="1:46" x14ac:dyDescent="0.25">
      <c r="A4869" t="str">
        <f>_xlfn.XLOOKUP(I4869,UTILIZADAS[Contacto1],UTILIZADAS[Source.Name],,0)</f>
        <v>Cobros Abril Canal Fijo</v>
      </c>
      <c r="B4869" s="18">
        <f>VLOOKUP(J4869,Ref!A:C,3,0)</f>
        <v>0</v>
      </c>
      <c r="C4869" s="18">
        <f>VLOOKUP(J4869,Ref!A:D,4,0)</f>
        <v>0</v>
      </c>
      <c r="D4869" s="18" t="str">
        <f t="shared" si="228"/>
        <v>04/may</v>
      </c>
      <c r="E4869" s="18">
        <f t="shared" si="229"/>
        <v>11</v>
      </c>
      <c r="F4869" s="18">
        <v>1</v>
      </c>
      <c r="G4869" s="18">
        <f t="shared" si="230"/>
        <v>0</v>
      </c>
      <c r="H4869" s="3">
        <v>46146.631261574075</v>
      </c>
      <c r="I4869">
        <v>69854449</v>
      </c>
      <c r="J4869" t="s">
        <v>2023</v>
      </c>
      <c r="K4869" t="s">
        <v>1968</v>
      </c>
      <c r="L4869" t="s">
        <v>1969</v>
      </c>
      <c r="M4869" t="s">
        <v>1970</v>
      </c>
      <c r="O4869">
        <v>352312090000</v>
      </c>
      <c r="P4869">
        <v>16017</v>
      </c>
      <c r="Q4869">
        <v>-4</v>
      </c>
      <c r="R4869">
        <v>1</v>
      </c>
      <c r="S4869">
        <v>69854449</v>
      </c>
      <c r="U4869" t="s">
        <v>387</v>
      </c>
      <c r="W4869" t="s">
        <v>388</v>
      </c>
      <c r="X4869" t="s">
        <v>2551</v>
      </c>
      <c r="Y4869" t="s">
        <v>65</v>
      </c>
      <c r="Z4869">
        <v>352312090000</v>
      </c>
      <c r="AG4869" t="s">
        <v>1972</v>
      </c>
      <c r="AI4869" t="s">
        <v>2601</v>
      </c>
      <c r="AL4869">
        <v>0</v>
      </c>
      <c r="AN4869" t="s">
        <v>1974</v>
      </c>
      <c r="AO4869">
        <v>0</v>
      </c>
      <c r="AQ4869">
        <v>2252787</v>
      </c>
      <c r="AR4869" t="s">
        <v>2241</v>
      </c>
      <c r="AS4869" t="s">
        <v>4163</v>
      </c>
      <c r="AT4869" t="s">
        <v>2024</v>
      </c>
    </row>
    <row r="4870" spans="1:46" x14ac:dyDescent="0.25">
      <c r="A4870" t="str">
        <f>_xlfn.XLOOKUP(I4870,UTILIZADAS[Contacto1],UTILIZADAS[Source.Name],,0)</f>
        <v>Cobros Abril Canal Fijo</v>
      </c>
      <c r="B4870" s="18">
        <f>VLOOKUP(J4870,Ref!A:C,3,0)</f>
        <v>0</v>
      </c>
      <c r="C4870" s="18">
        <f>VLOOKUP(J4870,Ref!A:D,4,0)</f>
        <v>0</v>
      </c>
      <c r="D4870" s="18" t="str">
        <f t="shared" si="228"/>
        <v>04/may</v>
      </c>
      <c r="E4870" s="18">
        <f t="shared" si="229"/>
        <v>11</v>
      </c>
      <c r="F4870" s="18">
        <v>1</v>
      </c>
      <c r="G4870" s="18">
        <f t="shared" si="230"/>
        <v>0</v>
      </c>
      <c r="H4870" s="3">
        <v>46146.724768518521</v>
      </c>
      <c r="I4870">
        <v>69854449</v>
      </c>
      <c r="J4870" t="s">
        <v>1967</v>
      </c>
      <c r="K4870" t="s">
        <v>1968</v>
      </c>
      <c r="L4870" t="s">
        <v>1969</v>
      </c>
      <c r="M4870" t="s">
        <v>1970</v>
      </c>
      <c r="O4870">
        <v>352312090000</v>
      </c>
      <c r="P4870">
        <v>16017</v>
      </c>
      <c r="Q4870">
        <v>-4</v>
      </c>
      <c r="R4870">
        <v>1</v>
      </c>
      <c r="S4870">
        <v>69854449</v>
      </c>
      <c r="U4870" t="s">
        <v>387</v>
      </c>
      <c r="W4870" t="s">
        <v>388</v>
      </c>
      <c r="X4870" t="s">
        <v>2551</v>
      </c>
      <c r="Y4870" t="s">
        <v>65</v>
      </c>
      <c r="Z4870">
        <v>352312090000</v>
      </c>
      <c r="AG4870" t="s">
        <v>1972</v>
      </c>
      <c r="AI4870" t="s">
        <v>2601</v>
      </c>
      <c r="AL4870">
        <v>0</v>
      </c>
      <c r="AN4870" t="s">
        <v>1974</v>
      </c>
      <c r="AO4870">
        <v>0</v>
      </c>
      <c r="AQ4870">
        <v>2252787</v>
      </c>
      <c r="AR4870" t="s">
        <v>2241</v>
      </c>
      <c r="AS4870" t="s">
        <v>4163</v>
      </c>
      <c r="AT4870" t="s">
        <v>1975</v>
      </c>
    </row>
    <row r="4871" spans="1:46" x14ac:dyDescent="0.25">
      <c r="A4871" t="str">
        <f>_xlfn.XLOOKUP(I4871,UTILIZADAS[Contacto1],UTILIZADAS[Source.Name],,0)</f>
        <v>Cobros Abril Canal Fijo</v>
      </c>
      <c r="B4871" s="18">
        <f>VLOOKUP(J4871,Ref!A:C,3,0)</f>
        <v>0</v>
      </c>
      <c r="C4871" s="18">
        <f>VLOOKUP(J4871,Ref!A:D,4,0)</f>
        <v>0</v>
      </c>
      <c r="D4871" s="18" t="str">
        <f t="shared" si="228"/>
        <v>06/may</v>
      </c>
      <c r="E4871" s="18">
        <f t="shared" si="229"/>
        <v>11</v>
      </c>
      <c r="F4871" s="18">
        <v>1</v>
      </c>
      <c r="G4871" s="18">
        <f t="shared" si="230"/>
        <v>0</v>
      </c>
      <c r="H4871" s="3">
        <v>46148.61922453704</v>
      </c>
      <c r="I4871">
        <v>69854449</v>
      </c>
      <c r="J4871" t="s">
        <v>1967</v>
      </c>
      <c r="K4871" t="s">
        <v>1968</v>
      </c>
      <c r="L4871" t="s">
        <v>1969</v>
      </c>
      <c r="M4871" t="s">
        <v>1970</v>
      </c>
      <c r="O4871">
        <v>352312090000</v>
      </c>
      <c r="P4871">
        <v>16017</v>
      </c>
      <c r="Q4871">
        <v>-4</v>
      </c>
      <c r="R4871">
        <v>1</v>
      </c>
      <c r="S4871">
        <v>69854449</v>
      </c>
      <c r="U4871" t="s">
        <v>387</v>
      </c>
      <c r="W4871" t="s">
        <v>388</v>
      </c>
      <c r="X4871" t="s">
        <v>2551</v>
      </c>
      <c r="Y4871" t="s">
        <v>65</v>
      </c>
      <c r="Z4871">
        <v>352312090000</v>
      </c>
      <c r="AG4871" t="s">
        <v>1972</v>
      </c>
      <c r="AI4871" t="s">
        <v>2601</v>
      </c>
      <c r="AL4871">
        <v>0</v>
      </c>
      <c r="AN4871" t="s">
        <v>1974</v>
      </c>
      <c r="AO4871">
        <v>0</v>
      </c>
      <c r="AQ4871">
        <v>2252787</v>
      </c>
      <c r="AR4871" t="s">
        <v>2241</v>
      </c>
      <c r="AS4871" t="s">
        <v>4163</v>
      </c>
      <c r="AT4871" t="s">
        <v>1975</v>
      </c>
    </row>
    <row r="4872" spans="1:46" x14ac:dyDescent="0.25">
      <c r="A4872" t="str">
        <f>_xlfn.XLOOKUP(I4872,UTILIZADAS[Contacto1],UTILIZADAS[Source.Name],,0)</f>
        <v>Cobros Abril Canal Fijo</v>
      </c>
      <c r="B4872" s="18">
        <f>VLOOKUP(J4872,Ref!A:C,3,0)</f>
        <v>0</v>
      </c>
      <c r="C4872" s="18">
        <f>VLOOKUP(J4872,Ref!A:D,4,0)</f>
        <v>0</v>
      </c>
      <c r="D4872" s="18" t="str">
        <f t="shared" si="228"/>
        <v>09/may</v>
      </c>
      <c r="E4872" s="18">
        <f t="shared" si="229"/>
        <v>11</v>
      </c>
      <c r="F4872" s="18">
        <v>1</v>
      </c>
      <c r="G4872" s="18">
        <f t="shared" si="230"/>
        <v>0</v>
      </c>
      <c r="H4872" s="3">
        <v>46151.386076388888</v>
      </c>
      <c r="I4872">
        <v>69854449</v>
      </c>
      <c r="J4872" t="s">
        <v>1967</v>
      </c>
      <c r="K4872" t="s">
        <v>1968</v>
      </c>
      <c r="L4872" t="s">
        <v>1969</v>
      </c>
      <c r="M4872" t="s">
        <v>1970</v>
      </c>
      <c r="O4872">
        <v>352312090000</v>
      </c>
      <c r="P4872">
        <v>16017</v>
      </c>
      <c r="Q4872">
        <v>-4</v>
      </c>
      <c r="R4872">
        <v>1</v>
      </c>
      <c r="S4872">
        <v>69854449</v>
      </c>
      <c r="U4872" t="s">
        <v>387</v>
      </c>
      <c r="W4872" t="s">
        <v>388</v>
      </c>
      <c r="X4872" t="s">
        <v>2551</v>
      </c>
      <c r="Y4872" t="s">
        <v>65</v>
      </c>
      <c r="Z4872">
        <v>352312090000</v>
      </c>
      <c r="AG4872" t="s">
        <v>1972</v>
      </c>
      <c r="AI4872" t="s">
        <v>2601</v>
      </c>
      <c r="AL4872">
        <v>0</v>
      </c>
      <c r="AN4872" t="s">
        <v>1974</v>
      </c>
      <c r="AO4872">
        <v>0</v>
      </c>
      <c r="AQ4872">
        <v>2252787</v>
      </c>
      <c r="AR4872" t="s">
        <v>2241</v>
      </c>
      <c r="AS4872" t="s">
        <v>4163</v>
      </c>
      <c r="AT4872" t="s">
        <v>1975</v>
      </c>
    </row>
    <row r="4873" spans="1:46" x14ac:dyDescent="0.25">
      <c r="A4873" t="str">
        <f>_xlfn.XLOOKUP(I4873,UTILIZADAS[Contacto1],UTILIZADAS[Source.Name],,0)</f>
        <v>Cobros Abril Canal Fijo</v>
      </c>
      <c r="B4873" s="18">
        <f>VLOOKUP(J4873,Ref!A:C,3,0)</f>
        <v>0</v>
      </c>
      <c r="C4873" s="18">
        <f>VLOOKUP(J4873,Ref!A:D,4,0)</f>
        <v>0</v>
      </c>
      <c r="D4873" s="18" t="str">
        <f t="shared" si="228"/>
        <v>13/may</v>
      </c>
      <c r="E4873" s="18">
        <f t="shared" si="229"/>
        <v>11</v>
      </c>
      <c r="F4873" s="18">
        <v>1</v>
      </c>
      <c r="G4873" s="18">
        <f t="shared" si="230"/>
        <v>0</v>
      </c>
      <c r="H4873" s="3">
        <v>46155.473055555558</v>
      </c>
      <c r="I4873">
        <v>69854449</v>
      </c>
      <c r="J4873" t="s">
        <v>2023</v>
      </c>
      <c r="K4873" t="s">
        <v>1968</v>
      </c>
      <c r="L4873" t="s">
        <v>1969</v>
      </c>
      <c r="M4873" t="s">
        <v>1970</v>
      </c>
      <c r="O4873">
        <v>352312090000</v>
      </c>
      <c r="P4873">
        <v>16018</v>
      </c>
      <c r="Q4873">
        <v>-4</v>
      </c>
      <c r="R4873">
        <v>1</v>
      </c>
      <c r="S4873">
        <v>69854449</v>
      </c>
      <c r="U4873" t="s">
        <v>387</v>
      </c>
      <c r="W4873" t="s">
        <v>388</v>
      </c>
      <c r="X4873">
        <v>352312090000</v>
      </c>
      <c r="Y4873" t="s">
        <v>65</v>
      </c>
      <c r="Z4873" t="s">
        <v>597</v>
      </c>
      <c r="AG4873" t="s">
        <v>1972</v>
      </c>
      <c r="AL4873">
        <v>0</v>
      </c>
      <c r="AN4873" t="s">
        <v>1974</v>
      </c>
      <c r="AO4873">
        <v>0</v>
      </c>
      <c r="AQ4873">
        <v>2258683</v>
      </c>
      <c r="AR4873" t="s">
        <v>4605</v>
      </c>
      <c r="AS4873" t="s">
        <v>5883</v>
      </c>
      <c r="AT4873" t="s">
        <v>2024</v>
      </c>
    </row>
    <row r="4874" spans="1:46" x14ac:dyDescent="0.25">
      <c r="A4874" t="str">
        <f>_xlfn.XLOOKUP(I4874,UTILIZADAS[Contacto1],UTILIZADAS[Source.Name],,0)</f>
        <v>Cobros Abril Canal Fijo</v>
      </c>
      <c r="B4874" s="18">
        <f>VLOOKUP(J4874,Ref!A:C,3,0)</f>
        <v>0</v>
      </c>
      <c r="C4874" s="18">
        <f>VLOOKUP(J4874,Ref!A:D,4,0)</f>
        <v>0</v>
      </c>
      <c r="D4874" s="18" t="str">
        <f t="shared" si="228"/>
        <v>13/may</v>
      </c>
      <c r="E4874" s="18">
        <f t="shared" si="229"/>
        <v>11</v>
      </c>
      <c r="F4874" s="18">
        <v>1</v>
      </c>
      <c r="G4874" s="18">
        <f t="shared" si="230"/>
        <v>0</v>
      </c>
      <c r="H4874" s="3">
        <v>46155.48704861111</v>
      </c>
      <c r="I4874">
        <v>69854449</v>
      </c>
      <c r="J4874" t="s">
        <v>1967</v>
      </c>
      <c r="K4874" t="s">
        <v>1968</v>
      </c>
      <c r="L4874" t="s">
        <v>1969</v>
      </c>
      <c r="M4874" t="s">
        <v>1970</v>
      </c>
      <c r="O4874">
        <v>352312090000</v>
      </c>
      <c r="P4874">
        <v>16018</v>
      </c>
      <c r="Q4874">
        <v>-4</v>
      </c>
      <c r="R4874">
        <v>1</v>
      </c>
      <c r="S4874">
        <v>69854449</v>
      </c>
      <c r="U4874" t="s">
        <v>387</v>
      </c>
      <c r="W4874" t="s">
        <v>388</v>
      </c>
      <c r="X4874">
        <v>352312090000</v>
      </c>
      <c r="Y4874" t="s">
        <v>65</v>
      </c>
      <c r="Z4874" t="s">
        <v>597</v>
      </c>
      <c r="AG4874" t="s">
        <v>1972</v>
      </c>
      <c r="AL4874">
        <v>0</v>
      </c>
      <c r="AN4874" t="s">
        <v>1974</v>
      </c>
      <c r="AO4874">
        <v>0</v>
      </c>
      <c r="AQ4874">
        <v>2258683</v>
      </c>
      <c r="AR4874" t="s">
        <v>4605</v>
      </c>
      <c r="AS4874" t="s">
        <v>5883</v>
      </c>
      <c r="AT4874" t="s">
        <v>1975</v>
      </c>
    </row>
    <row r="4875" spans="1:46" x14ac:dyDescent="0.25">
      <c r="A4875" t="str">
        <f>_xlfn.XLOOKUP(I4875,UTILIZADAS[Contacto1],UTILIZADAS[Source.Name],,0)</f>
        <v>Cobros Abril Canal Fijo</v>
      </c>
      <c r="B4875" s="18">
        <f>VLOOKUP(J4875,Ref!A:C,3,0)</f>
        <v>0</v>
      </c>
      <c r="C4875" s="18">
        <f>VLOOKUP(J4875,Ref!A:D,4,0)</f>
        <v>0</v>
      </c>
      <c r="D4875" s="18" t="str">
        <f t="shared" si="228"/>
        <v>15/may</v>
      </c>
      <c r="E4875" s="18">
        <f t="shared" si="229"/>
        <v>11</v>
      </c>
      <c r="F4875" s="18">
        <v>1</v>
      </c>
      <c r="G4875" s="18">
        <f t="shared" si="230"/>
        <v>0</v>
      </c>
      <c r="H4875" s="3">
        <v>46157.512175925927</v>
      </c>
      <c r="I4875">
        <v>69854449</v>
      </c>
      <c r="J4875" t="s">
        <v>1967</v>
      </c>
      <c r="K4875" t="s">
        <v>1968</v>
      </c>
      <c r="L4875" t="s">
        <v>1969</v>
      </c>
      <c r="M4875" t="s">
        <v>1970</v>
      </c>
      <c r="O4875">
        <v>352312090000</v>
      </c>
      <c r="P4875">
        <v>16018</v>
      </c>
      <c r="Q4875">
        <v>-4</v>
      </c>
      <c r="R4875">
        <v>1</v>
      </c>
      <c r="S4875">
        <v>69854449</v>
      </c>
      <c r="U4875" t="s">
        <v>387</v>
      </c>
      <c r="W4875" t="s">
        <v>388</v>
      </c>
      <c r="X4875">
        <v>352312090000</v>
      </c>
      <c r="Y4875" t="s">
        <v>65</v>
      </c>
      <c r="Z4875" t="s">
        <v>597</v>
      </c>
      <c r="AG4875" t="s">
        <v>1972</v>
      </c>
      <c r="AL4875">
        <v>0</v>
      </c>
      <c r="AN4875" t="s">
        <v>1974</v>
      </c>
      <c r="AO4875">
        <v>0</v>
      </c>
      <c r="AQ4875">
        <v>2258683</v>
      </c>
      <c r="AR4875" t="s">
        <v>4605</v>
      </c>
      <c r="AS4875" t="s">
        <v>5883</v>
      </c>
      <c r="AT4875" t="s">
        <v>1975</v>
      </c>
    </row>
    <row r="4876" spans="1:46" x14ac:dyDescent="0.25">
      <c r="A4876" t="str">
        <f>_xlfn.XLOOKUP(I4876,UTILIZADAS[Contacto1],UTILIZADAS[Source.Name],,0)</f>
        <v>Cobros Abril Canal Fijo</v>
      </c>
      <c r="B4876" s="18">
        <f>VLOOKUP(J4876,Ref!A:C,3,0)</f>
        <v>0</v>
      </c>
      <c r="C4876" s="18">
        <f>VLOOKUP(J4876,Ref!A:D,4,0)</f>
        <v>0</v>
      </c>
      <c r="D4876" s="18" t="str">
        <f t="shared" si="228"/>
        <v>19/may</v>
      </c>
      <c r="E4876" s="18">
        <f t="shared" si="229"/>
        <v>11</v>
      </c>
      <c r="F4876" s="18">
        <v>1</v>
      </c>
      <c r="G4876" s="18">
        <f t="shared" si="230"/>
        <v>0</v>
      </c>
      <c r="H4876" s="3">
        <v>46161.515613425923</v>
      </c>
      <c r="I4876">
        <v>69854449</v>
      </c>
      <c r="J4876" t="s">
        <v>2023</v>
      </c>
      <c r="K4876" t="s">
        <v>1968</v>
      </c>
      <c r="L4876" t="s">
        <v>1969</v>
      </c>
      <c r="M4876" t="s">
        <v>1970</v>
      </c>
      <c r="O4876">
        <v>352312090000</v>
      </c>
      <c r="P4876">
        <v>16018</v>
      </c>
      <c r="Q4876">
        <v>-4</v>
      </c>
      <c r="R4876">
        <v>1</v>
      </c>
      <c r="S4876">
        <v>69854449</v>
      </c>
      <c r="U4876" t="s">
        <v>387</v>
      </c>
      <c r="W4876" t="s">
        <v>388</v>
      </c>
      <c r="X4876">
        <v>352312090000</v>
      </c>
      <c r="Y4876" t="s">
        <v>65</v>
      </c>
      <c r="Z4876" t="s">
        <v>597</v>
      </c>
      <c r="AG4876" t="s">
        <v>1972</v>
      </c>
      <c r="AL4876">
        <v>0</v>
      </c>
      <c r="AN4876" t="s">
        <v>1974</v>
      </c>
      <c r="AO4876">
        <v>0</v>
      </c>
      <c r="AQ4876">
        <v>2258683</v>
      </c>
      <c r="AR4876" t="s">
        <v>4605</v>
      </c>
      <c r="AS4876" t="s">
        <v>5883</v>
      </c>
      <c r="AT4876" t="s">
        <v>2024</v>
      </c>
    </row>
    <row r="4877" spans="1:46" x14ac:dyDescent="0.25">
      <c r="A4877" t="str">
        <f>_xlfn.XLOOKUP(I4877,UTILIZADAS[Contacto1],UTILIZADAS[Source.Name],,0)</f>
        <v>Cobros Abril Canal Fijo</v>
      </c>
      <c r="B4877" s="18">
        <f>VLOOKUP(J4877,Ref!A:C,3,0)</f>
        <v>0</v>
      </c>
      <c r="C4877" s="18">
        <f>VLOOKUP(J4877,Ref!A:D,4,0)</f>
        <v>0</v>
      </c>
      <c r="D4877" s="18" t="str">
        <f t="shared" si="228"/>
        <v>19/may</v>
      </c>
      <c r="E4877" s="18">
        <f t="shared" si="229"/>
        <v>11</v>
      </c>
      <c r="F4877" s="18">
        <v>1</v>
      </c>
      <c r="G4877" s="18">
        <f t="shared" si="230"/>
        <v>0</v>
      </c>
      <c r="H4877" s="3">
        <v>46161.527361111112</v>
      </c>
      <c r="I4877">
        <v>69854449</v>
      </c>
      <c r="J4877" t="s">
        <v>1967</v>
      </c>
      <c r="K4877" t="s">
        <v>1968</v>
      </c>
      <c r="L4877" t="s">
        <v>1969</v>
      </c>
      <c r="M4877" t="s">
        <v>1970</v>
      </c>
      <c r="O4877">
        <v>352312090000</v>
      </c>
      <c r="P4877">
        <v>16018</v>
      </c>
      <c r="Q4877">
        <v>-4</v>
      </c>
      <c r="R4877">
        <v>1</v>
      </c>
      <c r="S4877">
        <v>69854449</v>
      </c>
      <c r="U4877" t="s">
        <v>387</v>
      </c>
      <c r="W4877" t="s">
        <v>388</v>
      </c>
      <c r="X4877">
        <v>352312090000</v>
      </c>
      <c r="Y4877" t="s">
        <v>65</v>
      </c>
      <c r="Z4877" t="s">
        <v>597</v>
      </c>
      <c r="AG4877" t="s">
        <v>1972</v>
      </c>
      <c r="AL4877">
        <v>0</v>
      </c>
      <c r="AN4877" t="s">
        <v>1974</v>
      </c>
      <c r="AO4877">
        <v>0</v>
      </c>
      <c r="AQ4877">
        <v>2258683</v>
      </c>
      <c r="AR4877" t="s">
        <v>4605</v>
      </c>
      <c r="AS4877" t="s">
        <v>5883</v>
      </c>
      <c r="AT4877" t="s">
        <v>1975</v>
      </c>
    </row>
    <row r="4878" spans="1:46" x14ac:dyDescent="0.25">
      <c r="A4878" t="str">
        <f>_xlfn.XLOOKUP(I4878,UTILIZADAS[Contacto1],UTILIZADAS[Source.Name],,0)</f>
        <v>Cobros Abril Canal Fijo</v>
      </c>
      <c r="B4878" s="18">
        <f>VLOOKUP(J4878,Ref!A:C,3,0)</f>
        <v>0</v>
      </c>
      <c r="C4878" s="18">
        <f>VLOOKUP(J4878,Ref!A:D,4,0)</f>
        <v>0</v>
      </c>
      <c r="D4878" s="18" t="str">
        <f t="shared" si="228"/>
        <v>20/may</v>
      </c>
      <c r="E4878" s="18">
        <f t="shared" si="229"/>
        <v>11</v>
      </c>
      <c r="F4878" s="18">
        <v>1</v>
      </c>
      <c r="G4878" s="18">
        <f t="shared" si="230"/>
        <v>0</v>
      </c>
      <c r="H4878" s="3">
        <v>46162.686168981483</v>
      </c>
      <c r="I4878">
        <v>69854449</v>
      </c>
      <c r="J4878" t="s">
        <v>1967</v>
      </c>
      <c r="K4878" t="s">
        <v>1968</v>
      </c>
      <c r="L4878" t="s">
        <v>1969</v>
      </c>
      <c r="M4878" t="s">
        <v>1970</v>
      </c>
      <c r="O4878">
        <v>352312090000</v>
      </c>
      <c r="P4878">
        <v>16018</v>
      </c>
      <c r="Q4878">
        <v>-4</v>
      </c>
      <c r="R4878">
        <v>1</v>
      </c>
      <c r="S4878">
        <v>69854449</v>
      </c>
      <c r="U4878" t="s">
        <v>387</v>
      </c>
      <c r="W4878" t="s">
        <v>388</v>
      </c>
      <c r="X4878">
        <v>352312090000</v>
      </c>
      <c r="Y4878" t="s">
        <v>65</v>
      </c>
      <c r="Z4878" t="s">
        <v>597</v>
      </c>
      <c r="AG4878" t="s">
        <v>1972</v>
      </c>
      <c r="AL4878">
        <v>0</v>
      </c>
      <c r="AN4878" t="s">
        <v>1974</v>
      </c>
      <c r="AO4878">
        <v>0</v>
      </c>
      <c r="AQ4878">
        <v>2258683</v>
      </c>
      <c r="AR4878" t="s">
        <v>4605</v>
      </c>
      <c r="AS4878" t="s">
        <v>5883</v>
      </c>
      <c r="AT4878" t="s">
        <v>1975</v>
      </c>
    </row>
    <row r="4879" spans="1:46" x14ac:dyDescent="0.25">
      <c r="A4879" t="str">
        <f>_xlfn.XLOOKUP(I4879,UTILIZADAS[Contacto1],UTILIZADAS[Source.Name],,0)</f>
        <v>Cobros Abril Canal Fijo</v>
      </c>
      <c r="B4879" s="18">
        <f>VLOOKUP(J4879,Ref!A:C,3,0)</f>
        <v>0</v>
      </c>
      <c r="C4879" s="18">
        <f>VLOOKUP(J4879,Ref!A:D,4,0)</f>
        <v>0</v>
      </c>
      <c r="D4879" s="18" t="str">
        <f t="shared" si="228"/>
        <v>21/may</v>
      </c>
      <c r="E4879" s="18">
        <f t="shared" si="229"/>
        <v>11</v>
      </c>
      <c r="F4879" s="18">
        <v>1</v>
      </c>
      <c r="G4879" s="18">
        <f t="shared" si="230"/>
        <v>1</v>
      </c>
      <c r="H4879" s="3">
        <v>46163.666064814817</v>
      </c>
      <c r="I4879">
        <v>69854449</v>
      </c>
      <c r="J4879" t="s">
        <v>1967</v>
      </c>
      <c r="K4879" t="s">
        <v>1968</v>
      </c>
      <c r="L4879" t="s">
        <v>1969</v>
      </c>
      <c r="M4879" t="s">
        <v>1970</v>
      </c>
      <c r="O4879">
        <v>352312090000</v>
      </c>
      <c r="P4879">
        <v>16018</v>
      </c>
      <c r="Q4879">
        <v>-4</v>
      </c>
      <c r="R4879">
        <v>1</v>
      </c>
      <c r="S4879">
        <v>69854449</v>
      </c>
      <c r="U4879" t="s">
        <v>387</v>
      </c>
      <c r="W4879" t="s">
        <v>388</v>
      </c>
      <c r="X4879">
        <v>352312090000</v>
      </c>
      <c r="Y4879" t="s">
        <v>65</v>
      </c>
      <c r="Z4879" t="s">
        <v>597</v>
      </c>
      <c r="AG4879" t="s">
        <v>1972</v>
      </c>
      <c r="AL4879">
        <v>0</v>
      </c>
      <c r="AN4879" t="s">
        <v>1974</v>
      </c>
      <c r="AO4879">
        <v>0</v>
      </c>
      <c r="AQ4879">
        <v>2258683</v>
      </c>
      <c r="AR4879" t="s">
        <v>4605</v>
      </c>
      <c r="AS4879" t="s">
        <v>5883</v>
      </c>
      <c r="AT4879" t="s">
        <v>1975</v>
      </c>
    </row>
    <row r="4880" spans="1:46" x14ac:dyDescent="0.25">
      <c r="A4880" t="e">
        <f>_xlfn.XLOOKUP(I4880,UTILIZADAS[Contacto1],UTILIZADAS[Source.Name],,0)</f>
        <v>#N/A</v>
      </c>
      <c r="B4880" s="18">
        <f>VLOOKUP(J4880,Ref!A:C,3,0)</f>
        <v>0</v>
      </c>
      <c r="C4880" s="18">
        <f>VLOOKUP(J4880,Ref!A:D,4,0)</f>
        <v>0</v>
      </c>
      <c r="D4880" s="18" t="str">
        <f t="shared" si="228"/>
        <v>04/may</v>
      </c>
      <c r="E4880" s="18">
        <f t="shared" si="229"/>
        <v>1</v>
      </c>
      <c r="F4880" s="18">
        <v>1</v>
      </c>
      <c r="G4880" s="18">
        <f t="shared" si="230"/>
        <v>1</v>
      </c>
      <c r="H4880" s="3">
        <v>46146.631041666667</v>
      </c>
      <c r="I4880">
        <v>69858568</v>
      </c>
      <c r="J4880" t="s">
        <v>1990</v>
      </c>
      <c r="K4880" t="s">
        <v>1983</v>
      </c>
      <c r="L4880" t="s">
        <v>1897</v>
      </c>
      <c r="M4880" t="s">
        <v>1970</v>
      </c>
      <c r="P4880">
        <v>998</v>
      </c>
      <c r="Q4880">
        <v>0</v>
      </c>
      <c r="S4880">
        <v>69858568</v>
      </c>
      <c r="AF4880" t="s">
        <v>1976</v>
      </c>
      <c r="AG4880" t="s">
        <v>1972</v>
      </c>
      <c r="AL4880">
        <v>193</v>
      </c>
      <c r="AM4880" t="s">
        <v>1979</v>
      </c>
      <c r="AN4880" t="s">
        <v>1977</v>
      </c>
      <c r="AO4880">
        <v>0</v>
      </c>
      <c r="AQ4880">
        <v>2257474</v>
      </c>
      <c r="AR4880" t="s">
        <v>1978</v>
      </c>
      <c r="AT4880" t="s">
        <v>1991</v>
      </c>
    </row>
    <row r="4881" spans="1:46" x14ac:dyDescent="0.25">
      <c r="A4881" t="str">
        <f>_xlfn.XLOOKUP(I4881,UTILIZADAS[Contacto1],UTILIZADAS[Source.Name],,0)</f>
        <v>Cobros Mayo</v>
      </c>
      <c r="B4881" s="18">
        <f>VLOOKUP(J4881,Ref!A:C,3,0)</f>
        <v>0</v>
      </c>
      <c r="C4881" s="18">
        <f>VLOOKUP(J4881,Ref!A:D,4,0)</f>
        <v>0</v>
      </c>
      <c r="D4881" s="18" t="str">
        <f t="shared" si="228"/>
        <v>13/may</v>
      </c>
      <c r="E4881" s="18">
        <f t="shared" si="229"/>
        <v>4</v>
      </c>
      <c r="F4881" s="18">
        <v>1</v>
      </c>
      <c r="G4881" s="18">
        <f t="shared" si="230"/>
        <v>0</v>
      </c>
      <c r="H4881" s="3">
        <v>46155.473425925928</v>
      </c>
      <c r="I4881">
        <v>69860064</v>
      </c>
      <c r="J4881" t="s">
        <v>2021</v>
      </c>
      <c r="K4881" t="s">
        <v>1968</v>
      </c>
      <c r="L4881" t="s">
        <v>1969</v>
      </c>
      <c r="M4881" t="s">
        <v>1970</v>
      </c>
      <c r="O4881">
        <v>353342080000</v>
      </c>
      <c r="P4881">
        <v>16018</v>
      </c>
      <c r="Q4881">
        <v>-4</v>
      </c>
      <c r="R4881">
        <v>1</v>
      </c>
      <c r="S4881">
        <v>69860064</v>
      </c>
      <c r="U4881" t="s">
        <v>1509</v>
      </c>
      <c r="W4881" t="s">
        <v>1510</v>
      </c>
      <c r="X4881">
        <v>353342080000</v>
      </c>
      <c r="Y4881" t="s">
        <v>65</v>
      </c>
      <c r="Z4881" t="s">
        <v>66</v>
      </c>
      <c r="AF4881" t="s">
        <v>1976</v>
      </c>
      <c r="AG4881" t="s">
        <v>1972</v>
      </c>
      <c r="AL4881">
        <v>5</v>
      </c>
      <c r="AN4881" t="s">
        <v>1974</v>
      </c>
      <c r="AO4881">
        <v>0</v>
      </c>
      <c r="AQ4881">
        <v>2258684</v>
      </c>
      <c r="AR4881" t="s">
        <v>4605</v>
      </c>
      <c r="AS4881" t="s">
        <v>5883</v>
      </c>
      <c r="AT4881" t="s">
        <v>2022</v>
      </c>
    </row>
    <row r="4882" spans="1:46" x14ac:dyDescent="0.25">
      <c r="A4882" t="str">
        <f>_xlfn.XLOOKUP(I4882,UTILIZADAS[Contacto1],UTILIZADAS[Source.Name],,0)</f>
        <v>Cobros Mayo</v>
      </c>
      <c r="B4882" s="18">
        <f>VLOOKUP(J4882,Ref!A:C,3,0)</f>
        <v>0</v>
      </c>
      <c r="C4882" s="18">
        <f>VLOOKUP(J4882,Ref!A:D,4,0)</f>
        <v>0</v>
      </c>
      <c r="D4882" s="18" t="str">
        <f t="shared" si="228"/>
        <v>15/may</v>
      </c>
      <c r="E4882" s="18">
        <f t="shared" si="229"/>
        <v>4</v>
      </c>
      <c r="F4882" s="18">
        <v>1</v>
      </c>
      <c r="G4882" s="18">
        <f t="shared" si="230"/>
        <v>0</v>
      </c>
      <c r="H4882" s="3">
        <v>46157.51358796296</v>
      </c>
      <c r="I4882">
        <v>69860064</v>
      </c>
      <c r="J4882" t="s">
        <v>2021</v>
      </c>
      <c r="K4882" t="s">
        <v>1968</v>
      </c>
      <c r="L4882" t="s">
        <v>1969</v>
      </c>
      <c r="M4882" t="s">
        <v>1970</v>
      </c>
      <c r="O4882">
        <v>353342080000</v>
      </c>
      <c r="P4882">
        <v>16018</v>
      </c>
      <c r="Q4882">
        <v>-4</v>
      </c>
      <c r="R4882">
        <v>1</v>
      </c>
      <c r="S4882">
        <v>69860064</v>
      </c>
      <c r="U4882" t="s">
        <v>1509</v>
      </c>
      <c r="W4882" t="s">
        <v>1510</v>
      </c>
      <c r="X4882">
        <v>353342080000</v>
      </c>
      <c r="Y4882" t="s">
        <v>65</v>
      </c>
      <c r="Z4882" t="s">
        <v>66</v>
      </c>
      <c r="AF4882" t="s">
        <v>1976</v>
      </c>
      <c r="AG4882" t="s">
        <v>1972</v>
      </c>
      <c r="AL4882">
        <v>5</v>
      </c>
      <c r="AN4882" t="s">
        <v>1974</v>
      </c>
      <c r="AO4882">
        <v>0</v>
      </c>
      <c r="AQ4882">
        <v>2258684</v>
      </c>
      <c r="AR4882" t="s">
        <v>4605</v>
      </c>
      <c r="AS4882" t="s">
        <v>5883</v>
      </c>
      <c r="AT4882" t="s">
        <v>2022</v>
      </c>
    </row>
    <row r="4883" spans="1:46" x14ac:dyDescent="0.25">
      <c r="A4883" t="str">
        <f>_xlfn.XLOOKUP(I4883,UTILIZADAS[Contacto1],UTILIZADAS[Source.Name],,0)</f>
        <v>Cobros Mayo</v>
      </c>
      <c r="B4883" s="18">
        <f>VLOOKUP(J4883,Ref!A:C,3,0)</f>
        <v>0</v>
      </c>
      <c r="C4883" s="18">
        <f>VLOOKUP(J4883,Ref!A:D,4,0)</f>
        <v>0</v>
      </c>
      <c r="D4883" s="18" t="str">
        <f t="shared" si="228"/>
        <v>19/may</v>
      </c>
      <c r="E4883" s="18">
        <f t="shared" si="229"/>
        <v>4</v>
      </c>
      <c r="F4883" s="18">
        <v>1</v>
      </c>
      <c r="G4883" s="18">
        <f t="shared" si="230"/>
        <v>0</v>
      </c>
      <c r="H4883" s="3">
        <v>46161.515960648147</v>
      </c>
      <c r="I4883">
        <v>69860064</v>
      </c>
      <c r="J4883" t="s">
        <v>2021</v>
      </c>
      <c r="K4883" t="s">
        <v>1968</v>
      </c>
      <c r="L4883" t="s">
        <v>1969</v>
      </c>
      <c r="M4883" t="s">
        <v>1970</v>
      </c>
      <c r="O4883">
        <v>353342080000</v>
      </c>
      <c r="P4883">
        <v>16018</v>
      </c>
      <c r="Q4883">
        <v>-4</v>
      </c>
      <c r="R4883">
        <v>1</v>
      </c>
      <c r="S4883">
        <v>69860064</v>
      </c>
      <c r="U4883" t="s">
        <v>1509</v>
      </c>
      <c r="W4883" t="s">
        <v>1510</v>
      </c>
      <c r="X4883">
        <v>353342080000</v>
      </c>
      <c r="Y4883" t="s">
        <v>65</v>
      </c>
      <c r="Z4883" t="s">
        <v>66</v>
      </c>
      <c r="AF4883" t="s">
        <v>1976</v>
      </c>
      <c r="AG4883" t="s">
        <v>1972</v>
      </c>
      <c r="AL4883">
        <v>5</v>
      </c>
      <c r="AN4883" t="s">
        <v>1974</v>
      </c>
      <c r="AO4883">
        <v>0</v>
      </c>
      <c r="AQ4883">
        <v>2258684</v>
      </c>
      <c r="AR4883" t="s">
        <v>4605</v>
      </c>
      <c r="AS4883" t="s">
        <v>5883</v>
      </c>
      <c r="AT4883" t="s">
        <v>2022</v>
      </c>
    </row>
    <row r="4884" spans="1:46" x14ac:dyDescent="0.25">
      <c r="A4884" t="str">
        <f>_xlfn.XLOOKUP(I4884,UTILIZADAS[Contacto1],UTILIZADAS[Source.Name],,0)</f>
        <v>Cobros Mayo</v>
      </c>
      <c r="B4884" s="18">
        <f>VLOOKUP(J4884,Ref!A:C,3,0)</f>
        <v>1</v>
      </c>
      <c r="C4884" s="18">
        <f>VLOOKUP(J4884,Ref!A:D,4,0)</f>
        <v>1</v>
      </c>
      <c r="D4884" s="18" t="str">
        <f t="shared" si="228"/>
        <v>20/may</v>
      </c>
      <c r="E4884" s="18">
        <f t="shared" si="229"/>
        <v>4</v>
      </c>
      <c r="F4884" s="18">
        <v>1</v>
      </c>
      <c r="G4884" s="18">
        <f t="shared" si="230"/>
        <v>1</v>
      </c>
      <c r="H4884" s="3">
        <v>46162.686493055553</v>
      </c>
      <c r="I4884">
        <v>69860064</v>
      </c>
      <c r="J4884">
        <v>6003</v>
      </c>
      <c r="K4884" t="s">
        <v>1983</v>
      </c>
      <c r="L4884" t="s">
        <v>1897</v>
      </c>
      <c r="M4884" t="s">
        <v>1970</v>
      </c>
      <c r="O4884">
        <v>353342080000</v>
      </c>
      <c r="P4884">
        <v>16018</v>
      </c>
      <c r="Q4884">
        <v>-4</v>
      </c>
      <c r="R4884">
        <v>1</v>
      </c>
      <c r="S4884">
        <v>69860064</v>
      </c>
      <c r="U4884" t="s">
        <v>1509</v>
      </c>
      <c r="W4884" t="s">
        <v>1510</v>
      </c>
      <c r="X4884">
        <v>353342080000</v>
      </c>
      <c r="Y4884" t="s">
        <v>65</v>
      </c>
      <c r="Z4884" t="s">
        <v>66</v>
      </c>
      <c r="AF4884" t="s">
        <v>1976</v>
      </c>
      <c r="AG4884" t="s">
        <v>1972</v>
      </c>
      <c r="AL4884">
        <v>25</v>
      </c>
      <c r="AM4884" t="s">
        <v>1979</v>
      </c>
      <c r="AN4884" t="s">
        <v>1987</v>
      </c>
      <c r="AO4884">
        <v>0</v>
      </c>
      <c r="AQ4884">
        <v>2258684</v>
      </c>
      <c r="AR4884" t="s">
        <v>4605</v>
      </c>
      <c r="AS4884" t="s">
        <v>5883</v>
      </c>
      <c r="AT4884" t="s">
        <v>1892</v>
      </c>
    </row>
    <row r="4885" spans="1:46" x14ac:dyDescent="0.25">
      <c r="A4885" t="str">
        <f>_xlfn.XLOOKUP(I4885,UTILIZADAS[Contacto1],UTILIZADAS[Source.Name],,0)</f>
        <v>Cobros Abril Canal Fijo</v>
      </c>
      <c r="B4885" s="18">
        <f>VLOOKUP(J4885,Ref!A:C,3,0)</f>
        <v>0</v>
      </c>
      <c r="C4885" s="18">
        <f>VLOOKUP(J4885,Ref!A:D,4,0)</f>
        <v>0</v>
      </c>
      <c r="D4885" s="18" t="str">
        <f t="shared" si="228"/>
        <v>13/may</v>
      </c>
      <c r="E4885" s="18">
        <f t="shared" si="229"/>
        <v>3</v>
      </c>
      <c r="F4885" s="18">
        <v>1</v>
      </c>
      <c r="G4885" s="18">
        <f t="shared" si="230"/>
        <v>0</v>
      </c>
      <c r="H4885" s="3">
        <v>46155.473668981482</v>
      </c>
      <c r="I4885">
        <v>69868393</v>
      </c>
      <c r="J4885" t="s">
        <v>2021</v>
      </c>
      <c r="K4885" t="s">
        <v>1968</v>
      </c>
      <c r="L4885" t="s">
        <v>1969</v>
      </c>
      <c r="M4885" t="s">
        <v>1970</v>
      </c>
      <c r="O4885">
        <v>362016470000</v>
      </c>
      <c r="P4885">
        <v>16018</v>
      </c>
      <c r="Q4885">
        <v>-4</v>
      </c>
      <c r="R4885">
        <v>1</v>
      </c>
      <c r="S4885">
        <v>69868393</v>
      </c>
      <c r="U4885" t="s">
        <v>5736</v>
      </c>
      <c r="W4885" t="s">
        <v>3878</v>
      </c>
      <c r="X4885">
        <v>362016470000</v>
      </c>
      <c r="Y4885" t="s">
        <v>73</v>
      </c>
      <c r="Z4885" t="s">
        <v>66</v>
      </c>
      <c r="AF4885" t="s">
        <v>1976</v>
      </c>
      <c r="AG4885" t="s">
        <v>1972</v>
      </c>
      <c r="AL4885">
        <v>5</v>
      </c>
      <c r="AN4885" t="s">
        <v>1974</v>
      </c>
      <c r="AO4885">
        <v>0</v>
      </c>
      <c r="AQ4885">
        <v>2258685</v>
      </c>
      <c r="AR4885" t="s">
        <v>4605</v>
      </c>
      <c r="AS4885" t="s">
        <v>5883</v>
      </c>
      <c r="AT4885" t="s">
        <v>2022</v>
      </c>
    </row>
    <row r="4886" spans="1:46" x14ac:dyDescent="0.25">
      <c r="A4886" t="str">
        <f>_xlfn.XLOOKUP(I4886,UTILIZADAS[Contacto1],UTILIZADAS[Source.Name],,0)</f>
        <v>Cobros Abril Canal Fijo</v>
      </c>
      <c r="B4886" s="18">
        <f>VLOOKUP(J4886,Ref!A:C,3,0)</f>
        <v>0</v>
      </c>
      <c r="C4886" s="18">
        <f>VLOOKUP(J4886,Ref!A:D,4,0)</f>
        <v>0</v>
      </c>
      <c r="D4886" s="18" t="str">
        <f t="shared" si="228"/>
        <v>15/may</v>
      </c>
      <c r="E4886" s="18">
        <f t="shared" si="229"/>
        <v>3</v>
      </c>
      <c r="F4886" s="18">
        <v>1</v>
      </c>
      <c r="G4886" s="18">
        <f t="shared" si="230"/>
        <v>0</v>
      </c>
      <c r="H4886" s="3">
        <v>46157.514652777776</v>
      </c>
      <c r="I4886">
        <v>69868393</v>
      </c>
      <c r="J4886" t="s">
        <v>2021</v>
      </c>
      <c r="K4886" t="s">
        <v>1968</v>
      </c>
      <c r="L4886" t="s">
        <v>1969</v>
      </c>
      <c r="M4886" t="s">
        <v>1970</v>
      </c>
      <c r="O4886">
        <v>362016470000</v>
      </c>
      <c r="P4886">
        <v>16018</v>
      </c>
      <c r="Q4886">
        <v>-4</v>
      </c>
      <c r="R4886">
        <v>1</v>
      </c>
      <c r="S4886">
        <v>69868393</v>
      </c>
      <c r="U4886" t="s">
        <v>5736</v>
      </c>
      <c r="W4886" t="s">
        <v>3878</v>
      </c>
      <c r="X4886">
        <v>362016470000</v>
      </c>
      <c r="Y4886" t="s">
        <v>73</v>
      </c>
      <c r="Z4886" t="s">
        <v>66</v>
      </c>
      <c r="AF4886" t="s">
        <v>1976</v>
      </c>
      <c r="AG4886" t="s">
        <v>1972</v>
      </c>
      <c r="AL4886">
        <v>5</v>
      </c>
      <c r="AN4886" t="s">
        <v>1974</v>
      </c>
      <c r="AO4886">
        <v>0</v>
      </c>
      <c r="AQ4886">
        <v>2258685</v>
      </c>
      <c r="AR4886" t="s">
        <v>4605</v>
      </c>
      <c r="AS4886" t="s">
        <v>5883</v>
      </c>
      <c r="AT4886" t="s">
        <v>2022</v>
      </c>
    </row>
    <row r="4887" spans="1:46" x14ac:dyDescent="0.25">
      <c r="A4887" t="str">
        <f>_xlfn.XLOOKUP(I4887,UTILIZADAS[Contacto1],UTILIZADAS[Source.Name],,0)</f>
        <v>Cobros Abril Canal Fijo</v>
      </c>
      <c r="B4887" s="18">
        <f>VLOOKUP(J4887,Ref!A:C,3,0)</f>
        <v>1</v>
      </c>
      <c r="C4887" s="18">
        <f>VLOOKUP(J4887,Ref!A:D,4,0)</f>
        <v>1</v>
      </c>
      <c r="D4887" s="18" t="str">
        <f t="shared" si="228"/>
        <v>19/may</v>
      </c>
      <c r="E4887" s="18">
        <f t="shared" si="229"/>
        <v>3</v>
      </c>
      <c r="F4887" s="18">
        <v>1</v>
      </c>
      <c r="G4887" s="18">
        <f t="shared" si="230"/>
        <v>1</v>
      </c>
      <c r="H4887" s="3">
        <v>46161.518495370372</v>
      </c>
      <c r="I4887">
        <v>69868393</v>
      </c>
      <c r="J4887">
        <v>6003</v>
      </c>
      <c r="K4887" t="s">
        <v>1983</v>
      </c>
      <c r="L4887" t="s">
        <v>1897</v>
      </c>
      <c r="M4887" t="s">
        <v>1970</v>
      </c>
      <c r="O4887">
        <v>362016470000</v>
      </c>
      <c r="P4887">
        <v>16018</v>
      </c>
      <c r="Q4887">
        <v>-4</v>
      </c>
      <c r="R4887">
        <v>1</v>
      </c>
      <c r="S4887">
        <v>69868393</v>
      </c>
      <c r="U4887" t="s">
        <v>5736</v>
      </c>
      <c r="W4887" t="s">
        <v>3878</v>
      </c>
      <c r="X4887">
        <v>362016470000</v>
      </c>
      <c r="Y4887" t="s">
        <v>73</v>
      </c>
      <c r="Z4887" t="s">
        <v>66</v>
      </c>
      <c r="AF4887" t="s">
        <v>1976</v>
      </c>
      <c r="AG4887" t="s">
        <v>1972</v>
      </c>
      <c r="AL4887">
        <v>71</v>
      </c>
      <c r="AM4887" t="s">
        <v>1979</v>
      </c>
      <c r="AN4887" t="s">
        <v>1987</v>
      </c>
      <c r="AO4887">
        <v>0</v>
      </c>
      <c r="AQ4887">
        <v>2258685</v>
      </c>
      <c r="AR4887" t="s">
        <v>4605</v>
      </c>
      <c r="AS4887" t="s">
        <v>5883</v>
      </c>
      <c r="AT4887" t="s">
        <v>1892</v>
      </c>
    </row>
    <row r="4888" spans="1:46" x14ac:dyDescent="0.25">
      <c r="A4888" t="str">
        <f>_xlfn.XLOOKUP(I4888,UTILIZADAS[Contacto1],UTILIZADAS[Source.Name],,0)</f>
        <v>Cobros Abril Canal Fijo</v>
      </c>
      <c r="B4888" s="18">
        <f>VLOOKUP(J4888,Ref!A:C,3,0)</f>
        <v>0</v>
      </c>
      <c r="C4888" s="18">
        <f>VLOOKUP(J4888,Ref!A:D,4,0)</f>
        <v>0</v>
      </c>
      <c r="D4888" s="18" t="str">
        <f t="shared" si="228"/>
        <v>13/may</v>
      </c>
      <c r="E4888" s="18">
        <f t="shared" si="229"/>
        <v>5</v>
      </c>
      <c r="F4888" s="18">
        <v>1</v>
      </c>
      <c r="G4888" s="18">
        <f t="shared" si="230"/>
        <v>0</v>
      </c>
      <c r="H4888" s="3">
        <v>46155.474004629628</v>
      </c>
      <c r="I4888">
        <v>69870832</v>
      </c>
      <c r="J4888" t="s">
        <v>2021</v>
      </c>
      <c r="K4888" t="s">
        <v>1968</v>
      </c>
      <c r="L4888" t="s">
        <v>1969</v>
      </c>
      <c r="M4888" t="s">
        <v>1970</v>
      </c>
      <c r="O4888">
        <v>358363410000</v>
      </c>
      <c r="P4888">
        <v>16018</v>
      </c>
      <c r="Q4888">
        <v>-4</v>
      </c>
      <c r="R4888">
        <v>1</v>
      </c>
      <c r="S4888">
        <v>69870832</v>
      </c>
      <c r="U4888" t="s">
        <v>5737</v>
      </c>
      <c r="W4888" t="s">
        <v>3836</v>
      </c>
      <c r="X4888">
        <v>358363410000</v>
      </c>
      <c r="Y4888" t="s">
        <v>65</v>
      </c>
      <c r="Z4888" t="s">
        <v>66</v>
      </c>
      <c r="AF4888" t="s">
        <v>1976</v>
      </c>
      <c r="AG4888" t="s">
        <v>1972</v>
      </c>
      <c r="AL4888">
        <v>5</v>
      </c>
      <c r="AN4888" t="s">
        <v>1974</v>
      </c>
      <c r="AO4888">
        <v>0</v>
      </c>
      <c r="AQ4888">
        <v>2258686</v>
      </c>
      <c r="AR4888" t="s">
        <v>4605</v>
      </c>
      <c r="AS4888" t="s">
        <v>5883</v>
      </c>
      <c r="AT4888" t="s">
        <v>2022</v>
      </c>
    </row>
    <row r="4889" spans="1:46" x14ac:dyDescent="0.25">
      <c r="A4889" t="str">
        <f>_xlfn.XLOOKUP(I4889,UTILIZADAS[Contacto1],UTILIZADAS[Source.Name],,0)</f>
        <v>Cobros Abril Canal Fijo</v>
      </c>
      <c r="B4889" s="18">
        <f>VLOOKUP(J4889,Ref!A:C,3,0)</f>
        <v>0</v>
      </c>
      <c r="C4889" s="18">
        <f>VLOOKUP(J4889,Ref!A:D,4,0)</f>
        <v>0</v>
      </c>
      <c r="D4889" s="18" t="str">
        <f t="shared" si="228"/>
        <v>15/may</v>
      </c>
      <c r="E4889" s="18">
        <f t="shared" si="229"/>
        <v>5</v>
      </c>
      <c r="F4889" s="18">
        <v>1</v>
      </c>
      <c r="G4889" s="18">
        <f t="shared" si="230"/>
        <v>0</v>
      </c>
      <c r="H4889" s="3">
        <v>46157.515347222223</v>
      </c>
      <c r="I4889">
        <v>69870832</v>
      </c>
      <c r="J4889" t="s">
        <v>2021</v>
      </c>
      <c r="K4889" t="s">
        <v>1968</v>
      </c>
      <c r="L4889" t="s">
        <v>1969</v>
      </c>
      <c r="M4889" t="s">
        <v>1970</v>
      </c>
      <c r="O4889">
        <v>358363410000</v>
      </c>
      <c r="P4889">
        <v>16018</v>
      </c>
      <c r="Q4889">
        <v>-4</v>
      </c>
      <c r="R4889">
        <v>1</v>
      </c>
      <c r="S4889">
        <v>69870832</v>
      </c>
      <c r="U4889" t="s">
        <v>5737</v>
      </c>
      <c r="W4889" t="s">
        <v>3836</v>
      </c>
      <c r="X4889">
        <v>358363410000</v>
      </c>
      <c r="Y4889" t="s">
        <v>65</v>
      </c>
      <c r="Z4889" t="s">
        <v>66</v>
      </c>
      <c r="AF4889" t="s">
        <v>1976</v>
      </c>
      <c r="AG4889" t="s">
        <v>1972</v>
      </c>
      <c r="AL4889">
        <v>5</v>
      </c>
      <c r="AN4889" t="s">
        <v>1974</v>
      </c>
      <c r="AO4889">
        <v>0</v>
      </c>
      <c r="AQ4889">
        <v>2258686</v>
      </c>
      <c r="AR4889" t="s">
        <v>4605</v>
      </c>
      <c r="AS4889" t="s">
        <v>5883</v>
      </c>
      <c r="AT4889" t="s">
        <v>2022</v>
      </c>
    </row>
    <row r="4890" spans="1:46" x14ac:dyDescent="0.25">
      <c r="A4890" t="str">
        <f>_xlfn.XLOOKUP(I4890,UTILIZADAS[Contacto1],UTILIZADAS[Source.Name],,0)</f>
        <v>Cobros Abril Canal Fijo</v>
      </c>
      <c r="B4890" s="18">
        <f>VLOOKUP(J4890,Ref!A:C,3,0)</f>
        <v>0</v>
      </c>
      <c r="C4890" s="18">
        <f>VLOOKUP(J4890,Ref!A:D,4,0)</f>
        <v>0</v>
      </c>
      <c r="D4890" s="18" t="str">
        <f t="shared" si="228"/>
        <v>19/may</v>
      </c>
      <c r="E4890" s="18">
        <f t="shared" si="229"/>
        <v>5</v>
      </c>
      <c r="F4890" s="18">
        <v>1</v>
      </c>
      <c r="G4890" s="18">
        <f t="shared" si="230"/>
        <v>0</v>
      </c>
      <c r="H4890" s="3">
        <v>46161.520451388889</v>
      </c>
      <c r="I4890">
        <v>69870832</v>
      </c>
      <c r="J4890" t="s">
        <v>1967</v>
      </c>
      <c r="K4890" t="s">
        <v>1968</v>
      </c>
      <c r="L4890" t="s">
        <v>1969</v>
      </c>
      <c r="M4890" t="s">
        <v>1970</v>
      </c>
      <c r="O4890">
        <v>358363410000</v>
      </c>
      <c r="P4890">
        <v>16018</v>
      </c>
      <c r="Q4890">
        <v>-4</v>
      </c>
      <c r="R4890">
        <v>1</v>
      </c>
      <c r="S4890">
        <v>69870832</v>
      </c>
      <c r="U4890" t="s">
        <v>5737</v>
      </c>
      <c r="W4890" t="s">
        <v>3836</v>
      </c>
      <c r="X4890">
        <v>358363410000</v>
      </c>
      <c r="Y4890" t="s">
        <v>65</v>
      </c>
      <c r="Z4890" t="s">
        <v>66</v>
      </c>
      <c r="AF4890" t="s">
        <v>1976</v>
      </c>
      <c r="AG4890" t="s">
        <v>1972</v>
      </c>
      <c r="AL4890">
        <v>0</v>
      </c>
      <c r="AN4890" t="s">
        <v>1974</v>
      </c>
      <c r="AO4890">
        <v>0</v>
      </c>
      <c r="AQ4890">
        <v>2258686</v>
      </c>
      <c r="AR4890" t="s">
        <v>4605</v>
      </c>
      <c r="AS4890" t="s">
        <v>5883</v>
      </c>
      <c r="AT4890" t="s">
        <v>1975</v>
      </c>
    </row>
    <row r="4891" spans="1:46" x14ac:dyDescent="0.25">
      <c r="A4891" t="str">
        <f>_xlfn.XLOOKUP(I4891,UTILIZADAS[Contacto1],UTILIZADAS[Source.Name],,0)</f>
        <v>Cobros Abril Canal Fijo</v>
      </c>
      <c r="B4891" s="18">
        <f>VLOOKUP(J4891,Ref!A:C,3,0)</f>
        <v>0</v>
      </c>
      <c r="C4891" s="18">
        <f>VLOOKUP(J4891,Ref!A:D,4,0)</f>
        <v>0</v>
      </c>
      <c r="D4891" s="18" t="str">
        <f t="shared" si="228"/>
        <v>20/may</v>
      </c>
      <c r="E4891" s="18">
        <f t="shared" si="229"/>
        <v>5</v>
      </c>
      <c r="F4891" s="18">
        <v>1</v>
      </c>
      <c r="G4891" s="18">
        <f t="shared" si="230"/>
        <v>0</v>
      </c>
      <c r="H4891" s="3">
        <v>46162.686608796299</v>
      </c>
      <c r="I4891">
        <v>69870832</v>
      </c>
      <c r="J4891" t="s">
        <v>2021</v>
      </c>
      <c r="K4891" t="s">
        <v>1968</v>
      </c>
      <c r="L4891" t="s">
        <v>1969</v>
      </c>
      <c r="M4891" t="s">
        <v>1970</v>
      </c>
      <c r="O4891">
        <v>358363410000</v>
      </c>
      <c r="P4891">
        <v>16018</v>
      </c>
      <c r="Q4891">
        <v>-4</v>
      </c>
      <c r="R4891">
        <v>1</v>
      </c>
      <c r="S4891">
        <v>69870832</v>
      </c>
      <c r="U4891" t="s">
        <v>5737</v>
      </c>
      <c r="W4891" t="s">
        <v>3836</v>
      </c>
      <c r="X4891">
        <v>358363410000</v>
      </c>
      <c r="Y4891" t="s">
        <v>65</v>
      </c>
      <c r="Z4891" t="s">
        <v>66</v>
      </c>
      <c r="AF4891" t="s">
        <v>1976</v>
      </c>
      <c r="AG4891" t="s">
        <v>1972</v>
      </c>
      <c r="AL4891">
        <v>5</v>
      </c>
      <c r="AN4891" t="s">
        <v>1974</v>
      </c>
      <c r="AO4891">
        <v>0</v>
      </c>
      <c r="AQ4891">
        <v>2258686</v>
      </c>
      <c r="AR4891" t="s">
        <v>4605</v>
      </c>
      <c r="AS4891" t="s">
        <v>5883</v>
      </c>
      <c r="AT4891" t="s">
        <v>2022</v>
      </c>
    </row>
    <row r="4892" spans="1:46" x14ac:dyDescent="0.25">
      <c r="A4892" t="str">
        <f>_xlfn.XLOOKUP(I4892,UTILIZADAS[Contacto1],UTILIZADAS[Source.Name],,0)</f>
        <v>Cobros Abril Canal Fijo</v>
      </c>
      <c r="B4892" s="18">
        <f>VLOOKUP(J4892,Ref!A:C,3,0)</f>
        <v>1</v>
      </c>
      <c r="C4892" s="18">
        <f>VLOOKUP(J4892,Ref!A:D,4,0)</f>
        <v>1</v>
      </c>
      <c r="D4892" s="18" t="str">
        <f t="shared" si="228"/>
        <v>21/may</v>
      </c>
      <c r="E4892" s="18">
        <f t="shared" si="229"/>
        <v>5</v>
      </c>
      <c r="F4892" s="18">
        <v>1</v>
      </c>
      <c r="G4892" s="18">
        <f t="shared" si="230"/>
        <v>1</v>
      </c>
      <c r="H4892" s="3">
        <v>46163.666539351849</v>
      </c>
      <c r="I4892">
        <v>69870832</v>
      </c>
      <c r="J4892">
        <v>6002</v>
      </c>
      <c r="K4892" t="s">
        <v>1983</v>
      </c>
      <c r="L4892" t="s">
        <v>1897</v>
      </c>
      <c r="M4892" t="s">
        <v>1970</v>
      </c>
      <c r="O4892">
        <v>358363410000</v>
      </c>
      <c r="P4892">
        <v>16018</v>
      </c>
      <c r="Q4892">
        <v>-4</v>
      </c>
      <c r="R4892">
        <v>1</v>
      </c>
      <c r="S4892">
        <v>69870832</v>
      </c>
      <c r="U4892" t="s">
        <v>5737</v>
      </c>
      <c r="W4892" t="s">
        <v>3836</v>
      </c>
      <c r="X4892">
        <v>358363410000</v>
      </c>
      <c r="Y4892" t="s">
        <v>65</v>
      </c>
      <c r="Z4892" t="s">
        <v>66</v>
      </c>
      <c r="AF4892" t="s">
        <v>1976</v>
      </c>
      <c r="AG4892" t="s">
        <v>1972</v>
      </c>
      <c r="AL4892">
        <v>133</v>
      </c>
      <c r="AM4892" t="s">
        <v>1979</v>
      </c>
      <c r="AN4892" t="s">
        <v>1987</v>
      </c>
      <c r="AO4892">
        <v>0</v>
      </c>
      <c r="AQ4892">
        <v>2258686</v>
      </c>
      <c r="AR4892" t="s">
        <v>4605</v>
      </c>
      <c r="AS4892" t="s">
        <v>5883</v>
      </c>
      <c r="AT4892" t="s">
        <v>1888</v>
      </c>
    </row>
    <row r="4893" spans="1:46" x14ac:dyDescent="0.25">
      <c r="A4893" t="str">
        <f>_xlfn.XLOOKUP(I4893,UTILIZADAS[Contacto1],UTILIZADAS[Source.Name],,0)</f>
        <v>Cobros Abril Canal Fijo</v>
      </c>
      <c r="B4893" s="18">
        <f>VLOOKUP(J4893,Ref!A:C,3,0)</f>
        <v>0</v>
      </c>
      <c r="C4893" s="18">
        <f>VLOOKUP(J4893,Ref!A:D,4,0)</f>
        <v>0</v>
      </c>
      <c r="D4893" s="18" t="str">
        <f t="shared" si="228"/>
        <v>04/may</v>
      </c>
      <c r="E4893" s="18">
        <f t="shared" si="229"/>
        <v>4</v>
      </c>
      <c r="F4893" s="18">
        <v>1</v>
      </c>
      <c r="G4893" s="18">
        <f t="shared" si="230"/>
        <v>0</v>
      </c>
      <c r="H4893" s="3">
        <v>46146.51284722222</v>
      </c>
      <c r="I4893">
        <v>69892872</v>
      </c>
      <c r="J4893" t="s">
        <v>2021</v>
      </c>
      <c r="K4893" t="s">
        <v>1968</v>
      </c>
      <c r="L4893" t="s">
        <v>1969</v>
      </c>
      <c r="M4893" t="s">
        <v>1970</v>
      </c>
      <c r="O4893">
        <v>358347940000</v>
      </c>
      <c r="P4893">
        <v>16017</v>
      </c>
      <c r="Q4893">
        <v>-4</v>
      </c>
      <c r="R4893">
        <v>1</v>
      </c>
      <c r="S4893">
        <v>69892872</v>
      </c>
      <c r="U4893" t="s">
        <v>740</v>
      </c>
      <c r="W4893" t="s">
        <v>741</v>
      </c>
      <c r="X4893" t="s">
        <v>2551</v>
      </c>
      <c r="Y4893" t="s">
        <v>65</v>
      </c>
      <c r="Z4893">
        <v>358347940000</v>
      </c>
      <c r="AG4893" t="s">
        <v>1972</v>
      </c>
      <c r="AI4893" t="s">
        <v>3545</v>
      </c>
      <c r="AL4893">
        <v>5</v>
      </c>
      <c r="AN4893" t="s">
        <v>1974</v>
      </c>
      <c r="AO4893">
        <v>0</v>
      </c>
      <c r="AQ4893">
        <v>2252635</v>
      </c>
      <c r="AR4893" t="s">
        <v>2241</v>
      </c>
      <c r="AS4893" t="s">
        <v>4163</v>
      </c>
      <c r="AT4893" t="s">
        <v>2022</v>
      </c>
    </row>
    <row r="4894" spans="1:46" x14ac:dyDescent="0.25">
      <c r="A4894" t="str">
        <f>_xlfn.XLOOKUP(I4894,UTILIZADAS[Contacto1],UTILIZADAS[Source.Name],,0)</f>
        <v>Cobros Abril Canal Fijo</v>
      </c>
      <c r="B4894" s="18">
        <f>VLOOKUP(J4894,Ref!A:C,3,0)</f>
        <v>0</v>
      </c>
      <c r="C4894" s="18">
        <f>VLOOKUP(J4894,Ref!A:D,4,0)</f>
        <v>0</v>
      </c>
      <c r="D4894" s="18" t="str">
        <f t="shared" si="228"/>
        <v>06/may</v>
      </c>
      <c r="E4894" s="18">
        <f t="shared" si="229"/>
        <v>4</v>
      </c>
      <c r="F4894" s="18">
        <v>1</v>
      </c>
      <c r="G4894" s="18">
        <f t="shared" si="230"/>
        <v>0</v>
      </c>
      <c r="H4894" s="3">
        <v>46148.521898148145</v>
      </c>
      <c r="I4894">
        <v>69892872</v>
      </c>
      <c r="J4894" t="s">
        <v>2021</v>
      </c>
      <c r="K4894" t="s">
        <v>1968</v>
      </c>
      <c r="L4894" t="s">
        <v>1969</v>
      </c>
      <c r="M4894" t="s">
        <v>1970</v>
      </c>
      <c r="O4894">
        <v>358347940000</v>
      </c>
      <c r="P4894">
        <v>16017</v>
      </c>
      <c r="Q4894">
        <v>-4</v>
      </c>
      <c r="R4894">
        <v>1</v>
      </c>
      <c r="S4894">
        <v>69892872</v>
      </c>
      <c r="U4894" t="s">
        <v>740</v>
      </c>
      <c r="W4894" t="s">
        <v>741</v>
      </c>
      <c r="X4894" t="s">
        <v>2551</v>
      </c>
      <c r="Y4894" t="s">
        <v>65</v>
      </c>
      <c r="Z4894">
        <v>358347940000</v>
      </c>
      <c r="AG4894" t="s">
        <v>1972</v>
      </c>
      <c r="AI4894" t="s">
        <v>3545</v>
      </c>
      <c r="AL4894">
        <v>5</v>
      </c>
      <c r="AN4894" t="s">
        <v>1974</v>
      </c>
      <c r="AO4894">
        <v>0</v>
      </c>
      <c r="AQ4894">
        <v>2252635</v>
      </c>
      <c r="AR4894" t="s">
        <v>2241</v>
      </c>
      <c r="AS4894" t="s">
        <v>4163</v>
      </c>
      <c r="AT4894" t="s">
        <v>2022</v>
      </c>
    </row>
    <row r="4895" spans="1:46" x14ac:dyDescent="0.25">
      <c r="A4895" t="str">
        <f>_xlfn.XLOOKUP(I4895,UTILIZADAS[Contacto1],UTILIZADAS[Source.Name],,0)</f>
        <v>Cobros Abril Canal Fijo</v>
      </c>
      <c r="B4895" s="18">
        <f>VLOOKUP(J4895,Ref!A:C,3,0)</f>
        <v>0</v>
      </c>
      <c r="C4895" s="18">
        <f>VLOOKUP(J4895,Ref!A:D,4,0)</f>
        <v>0</v>
      </c>
      <c r="D4895" s="18" t="str">
        <f t="shared" si="228"/>
        <v>07/may</v>
      </c>
      <c r="E4895" s="18">
        <f t="shared" si="229"/>
        <v>4</v>
      </c>
      <c r="F4895" s="18">
        <v>1</v>
      </c>
      <c r="G4895" s="18">
        <f t="shared" si="230"/>
        <v>0</v>
      </c>
      <c r="H4895" s="3">
        <v>46149.713645833333</v>
      </c>
      <c r="I4895">
        <v>69892872</v>
      </c>
      <c r="J4895" t="s">
        <v>2021</v>
      </c>
      <c r="K4895" t="s">
        <v>1968</v>
      </c>
      <c r="L4895" t="s">
        <v>1969</v>
      </c>
      <c r="M4895" t="s">
        <v>1970</v>
      </c>
      <c r="O4895">
        <v>358347940000</v>
      </c>
      <c r="P4895">
        <v>16017</v>
      </c>
      <c r="Q4895">
        <v>-4</v>
      </c>
      <c r="R4895">
        <v>1</v>
      </c>
      <c r="S4895">
        <v>69892872</v>
      </c>
      <c r="U4895" t="s">
        <v>740</v>
      </c>
      <c r="W4895" t="s">
        <v>741</v>
      </c>
      <c r="X4895" t="s">
        <v>2551</v>
      </c>
      <c r="Y4895" t="s">
        <v>65</v>
      </c>
      <c r="Z4895">
        <v>358347940000</v>
      </c>
      <c r="AG4895" t="s">
        <v>1972</v>
      </c>
      <c r="AI4895" t="s">
        <v>3545</v>
      </c>
      <c r="AL4895">
        <v>5</v>
      </c>
      <c r="AN4895" t="s">
        <v>1974</v>
      </c>
      <c r="AO4895">
        <v>0</v>
      </c>
      <c r="AQ4895">
        <v>2252635</v>
      </c>
      <c r="AR4895" t="s">
        <v>2241</v>
      </c>
      <c r="AS4895" t="s">
        <v>4163</v>
      </c>
      <c r="AT4895" t="s">
        <v>2022</v>
      </c>
    </row>
    <row r="4896" spans="1:46" x14ac:dyDescent="0.25">
      <c r="A4896" t="str">
        <f>_xlfn.XLOOKUP(I4896,UTILIZADAS[Contacto1],UTILIZADAS[Source.Name],,0)</f>
        <v>Cobros Abril Canal Fijo</v>
      </c>
      <c r="B4896" s="18">
        <f>VLOOKUP(J4896,Ref!A:C,3,0)</f>
        <v>0</v>
      </c>
      <c r="C4896" s="18">
        <f>VLOOKUP(J4896,Ref!A:D,4,0)</f>
        <v>0</v>
      </c>
      <c r="D4896" s="18" t="str">
        <f t="shared" si="228"/>
        <v>08/may</v>
      </c>
      <c r="E4896" s="18">
        <f t="shared" si="229"/>
        <v>4</v>
      </c>
      <c r="F4896" s="18">
        <v>1</v>
      </c>
      <c r="G4896" s="18">
        <f t="shared" si="230"/>
        <v>1</v>
      </c>
      <c r="H4896" s="3">
        <v>46150.729178240741</v>
      </c>
      <c r="I4896">
        <v>69892872</v>
      </c>
      <c r="J4896" t="s">
        <v>2021</v>
      </c>
      <c r="K4896" t="s">
        <v>1968</v>
      </c>
      <c r="L4896" t="s">
        <v>1969</v>
      </c>
      <c r="M4896" t="s">
        <v>1970</v>
      </c>
      <c r="O4896">
        <v>358347940000</v>
      </c>
      <c r="P4896">
        <v>16017</v>
      </c>
      <c r="Q4896">
        <v>-4</v>
      </c>
      <c r="R4896">
        <v>1</v>
      </c>
      <c r="S4896">
        <v>69892872</v>
      </c>
      <c r="U4896" t="s">
        <v>740</v>
      </c>
      <c r="W4896" t="s">
        <v>741</v>
      </c>
      <c r="X4896" t="s">
        <v>2551</v>
      </c>
      <c r="Y4896" t="s">
        <v>65</v>
      </c>
      <c r="Z4896">
        <v>358347940000</v>
      </c>
      <c r="AG4896" t="s">
        <v>1972</v>
      </c>
      <c r="AI4896" t="s">
        <v>3545</v>
      </c>
      <c r="AL4896">
        <v>5</v>
      </c>
      <c r="AN4896" t="s">
        <v>1974</v>
      </c>
      <c r="AO4896">
        <v>0</v>
      </c>
      <c r="AQ4896">
        <v>2252635</v>
      </c>
      <c r="AR4896" t="s">
        <v>2241</v>
      </c>
      <c r="AS4896" t="s">
        <v>4163</v>
      </c>
      <c r="AT4896" t="s">
        <v>2022</v>
      </c>
    </row>
    <row r="4897" spans="1:46" x14ac:dyDescent="0.25">
      <c r="A4897" t="str">
        <f>_xlfn.XLOOKUP(I4897,UTILIZADAS[Contacto1],UTILIZADAS[Source.Name],,0)</f>
        <v>Cobros Abril Canal Fijo</v>
      </c>
      <c r="B4897" s="18">
        <f>VLOOKUP(J4897,Ref!A:C,3,0)</f>
        <v>0</v>
      </c>
      <c r="C4897" s="18">
        <f>VLOOKUP(J4897,Ref!A:D,4,0)</f>
        <v>0</v>
      </c>
      <c r="D4897" s="18" t="str">
        <f t="shared" si="228"/>
        <v>02/may</v>
      </c>
      <c r="E4897" s="18">
        <f t="shared" si="229"/>
        <v>6</v>
      </c>
      <c r="F4897" s="18">
        <v>1</v>
      </c>
      <c r="G4897" s="18">
        <f t="shared" si="230"/>
        <v>0</v>
      </c>
      <c r="H4897" s="3">
        <v>46144.515972222223</v>
      </c>
      <c r="I4897">
        <v>69907641</v>
      </c>
      <c r="J4897" t="s">
        <v>2023</v>
      </c>
      <c r="K4897" t="s">
        <v>1968</v>
      </c>
      <c r="L4897" t="s">
        <v>1969</v>
      </c>
      <c r="M4897" t="s">
        <v>1970</v>
      </c>
      <c r="O4897">
        <v>355001270000</v>
      </c>
      <c r="P4897">
        <v>16017</v>
      </c>
      <c r="Q4897">
        <v>-4</v>
      </c>
      <c r="R4897">
        <v>1</v>
      </c>
      <c r="S4897">
        <v>69907641</v>
      </c>
      <c r="U4897" t="s">
        <v>121</v>
      </c>
      <c r="W4897" t="s">
        <v>122</v>
      </c>
      <c r="X4897" t="s">
        <v>66</v>
      </c>
      <c r="Y4897" t="s">
        <v>65</v>
      </c>
      <c r="Z4897">
        <v>355001270000</v>
      </c>
      <c r="AG4897" t="s">
        <v>1972</v>
      </c>
      <c r="AI4897" t="s">
        <v>3030</v>
      </c>
      <c r="AL4897">
        <v>0</v>
      </c>
      <c r="AN4897" t="s">
        <v>1974</v>
      </c>
      <c r="AO4897">
        <v>0</v>
      </c>
      <c r="AQ4897">
        <v>2252050</v>
      </c>
      <c r="AR4897" t="s">
        <v>2241</v>
      </c>
      <c r="AS4897" t="s">
        <v>4163</v>
      </c>
      <c r="AT4897" t="s">
        <v>2024</v>
      </c>
    </row>
    <row r="4898" spans="1:46" x14ac:dyDescent="0.25">
      <c r="A4898" t="str">
        <f>_xlfn.XLOOKUP(I4898,UTILIZADAS[Contacto1],UTILIZADAS[Source.Name],,0)</f>
        <v>Cobros Abril Canal Fijo</v>
      </c>
      <c r="B4898" s="18">
        <f>VLOOKUP(J4898,Ref!A:C,3,0)</f>
        <v>0</v>
      </c>
      <c r="C4898" s="18">
        <f>VLOOKUP(J4898,Ref!A:D,4,0)</f>
        <v>0</v>
      </c>
      <c r="D4898" s="18" t="str">
        <f t="shared" si="228"/>
        <v>04/may</v>
      </c>
      <c r="E4898" s="18">
        <f t="shared" si="229"/>
        <v>6</v>
      </c>
      <c r="F4898" s="18">
        <v>1</v>
      </c>
      <c r="G4898" s="18">
        <f t="shared" si="230"/>
        <v>0</v>
      </c>
      <c r="H4898" s="3">
        <v>46146.698460648149</v>
      </c>
      <c r="I4898">
        <v>69907641</v>
      </c>
      <c r="J4898" t="s">
        <v>2023</v>
      </c>
      <c r="K4898" t="s">
        <v>1968</v>
      </c>
      <c r="L4898" t="s">
        <v>1969</v>
      </c>
      <c r="M4898" t="s">
        <v>1970</v>
      </c>
      <c r="O4898">
        <v>355001270000</v>
      </c>
      <c r="P4898">
        <v>16017</v>
      </c>
      <c r="Q4898">
        <v>-4</v>
      </c>
      <c r="R4898">
        <v>1</v>
      </c>
      <c r="S4898">
        <v>69907641</v>
      </c>
      <c r="U4898" t="s">
        <v>121</v>
      </c>
      <c r="W4898" t="s">
        <v>122</v>
      </c>
      <c r="X4898" t="s">
        <v>66</v>
      </c>
      <c r="Y4898" t="s">
        <v>65</v>
      </c>
      <c r="Z4898">
        <v>355001270000</v>
      </c>
      <c r="AG4898" t="s">
        <v>1972</v>
      </c>
      <c r="AI4898" t="s">
        <v>3030</v>
      </c>
      <c r="AL4898">
        <v>0</v>
      </c>
      <c r="AN4898" t="s">
        <v>1974</v>
      </c>
      <c r="AO4898">
        <v>0</v>
      </c>
      <c r="AQ4898">
        <v>2252050</v>
      </c>
      <c r="AR4898" t="s">
        <v>2241</v>
      </c>
      <c r="AS4898" t="s">
        <v>4163</v>
      </c>
      <c r="AT4898" t="s">
        <v>2024</v>
      </c>
    </row>
    <row r="4899" spans="1:46" x14ac:dyDescent="0.25">
      <c r="A4899" t="str">
        <f>_xlfn.XLOOKUP(I4899,UTILIZADAS[Contacto1],UTILIZADAS[Source.Name],,0)</f>
        <v>Cobros Abril Canal Fijo</v>
      </c>
      <c r="B4899" s="18">
        <f>VLOOKUP(J4899,Ref!A:C,3,0)</f>
        <v>0</v>
      </c>
      <c r="C4899" s="18">
        <f>VLOOKUP(J4899,Ref!A:D,4,0)</f>
        <v>0</v>
      </c>
      <c r="D4899" s="18" t="str">
        <f t="shared" si="228"/>
        <v>04/may</v>
      </c>
      <c r="E4899" s="18">
        <f t="shared" si="229"/>
        <v>6</v>
      </c>
      <c r="F4899" s="18">
        <v>1</v>
      </c>
      <c r="G4899" s="18">
        <f t="shared" si="230"/>
        <v>0</v>
      </c>
      <c r="H4899" s="3">
        <v>46146.734247685185</v>
      </c>
      <c r="I4899">
        <v>69907641</v>
      </c>
      <c r="J4899" t="s">
        <v>1967</v>
      </c>
      <c r="K4899" t="s">
        <v>1968</v>
      </c>
      <c r="L4899" t="s">
        <v>1969</v>
      </c>
      <c r="M4899" t="s">
        <v>1970</v>
      </c>
      <c r="O4899">
        <v>355001270000</v>
      </c>
      <c r="P4899">
        <v>16017</v>
      </c>
      <c r="Q4899">
        <v>-4</v>
      </c>
      <c r="R4899">
        <v>1</v>
      </c>
      <c r="S4899">
        <v>69907641</v>
      </c>
      <c r="U4899" t="s">
        <v>121</v>
      </c>
      <c r="W4899" t="s">
        <v>122</v>
      </c>
      <c r="X4899" t="s">
        <v>66</v>
      </c>
      <c r="Y4899" t="s">
        <v>65</v>
      </c>
      <c r="Z4899">
        <v>355001270000</v>
      </c>
      <c r="AG4899" t="s">
        <v>1972</v>
      </c>
      <c r="AI4899" t="s">
        <v>3030</v>
      </c>
      <c r="AL4899">
        <v>0</v>
      </c>
      <c r="AN4899" t="s">
        <v>1974</v>
      </c>
      <c r="AO4899">
        <v>0</v>
      </c>
      <c r="AQ4899">
        <v>2252050</v>
      </c>
      <c r="AR4899" t="s">
        <v>2241</v>
      </c>
      <c r="AS4899" t="s">
        <v>4163</v>
      </c>
      <c r="AT4899" t="s">
        <v>1975</v>
      </c>
    </row>
    <row r="4900" spans="1:46" x14ac:dyDescent="0.25">
      <c r="A4900" t="str">
        <f>_xlfn.XLOOKUP(I4900,UTILIZADAS[Contacto1],UTILIZADAS[Source.Name],,0)</f>
        <v>Cobros Abril Canal Fijo</v>
      </c>
      <c r="B4900" s="18">
        <f>VLOOKUP(J4900,Ref!A:C,3,0)</f>
        <v>0</v>
      </c>
      <c r="C4900" s="18">
        <f>VLOOKUP(J4900,Ref!A:D,4,0)</f>
        <v>0</v>
      </c>
      <c r="D4900" s="18" t="str">
        <f t="shared" si="228"/>
        <v>05/may</v>
      </c>
      <c r="E4900" s="18">
        <f t="shared" si="229"/>
        <v>6</v>
      </c>
      <c r="F4900" s="18">
        <v>1</v>
      </c>
      <c r="G4900" s="18">
        <f t="shared" si="230"/>
        <v>0</v>
      </c>
      <c r="H4900" s="3">
        <v>46147.697372685187</v>
      </c>
      <c r="I4900">
        <v>69907641</v>
      </c>
      <c r="J4900" t="s">
        <v>1967</v>
      </c>
      <c r="K4900" t="s">
        <v>1968</v>
      </c>
      <c r="L4900" t="s">
        <v>1969</v>
      </c>
      <c r="M4900" t="s">
        <v>1970</v>
      </c>
      <c r="O4900">
        <v>355001270000</v>
      </c>
      <c r="P4900">
        <v>16017</v>
      </c>
      <c r="Q4900">
        <v>-4</v>
      </c>
      <c r="R4900">
        <v>1</v>
      </c>
      <c r="S4900">
        <v>69907641</v>
      </c>
      <c r="U4900" t="s">
        <v>121</v>
      </c>
      <c r="W4900" t="s">
        <v>122</v>
      </c>
      <c r="X4900" t="s">
        <v>66</v>
      </c>
      <c r="Y4900" t="s">
        <v>65</v>
      </c>
      <c r="Z4900">
        <v>355001270000</v>
      </c>
      <c r="AG4900" t="s">
        <v>1972</v>
      </c>
      <c r="AI4900" t="s">
        <v>3030</v>
      </c>
      <c r="AL4900">
        <v>0</v>
      </c>
      <c r="AN4900" t="s">
        <v>1974</v>
      </c>
      <c r="AO4900">
        <v>0</v>
      </c>
      <c r="AQ4900">
        <v>2252050</v>
      </c>
      <c r="AR4900" t="s">
        <v>2241</v>
      </c>
      <c r="AS4900" t="s">
        <v>4163</v>
      </c>
      <c r="AT4900" t="s">
        <v>1975</v>
      </c>
    </row>
    <row r="4901" spans="1:46" x14ac:dyDescent="0.25">
      <c r="A4901" t="str">
        <f>_xlfn.XLOOKUP(I4901,UTILIZADAS[Contacto1],UTILIZADAS[Source.Name],,0)</f>
        <v>Cobros Abril Canal Fijo</v>
      </c>
      <c r="B4901" s="18">
        <f>VLOOKUP(J4901,Ref!A:C,3,0)</f>
        <v>0</v>
      </c>
      <c r="C4901" s="18">
        <f>VLOOKUP(J4901,Ref!A:D,4,0)</f>
        <v>0</v>
      </c>
      <c r="D4901" s="18" t="str">
        <f t="shared" si="228"/>
        <v>07/may</v>
      </c>
      <c r="E4901" s="18">
        <f t="shared" si="229"/>
        <v>6</v>
      </c>
      <c r="F4901" s="18">
        <v>1</v>
      </c>
      <c r="G4901" s="18">
        <f t="shared" si="230"/>
        <v>0</v>
      </c>
      <c r="H4901" s="3">
        <v>46149.588564814818</v>
      </c>
      <c r="I4901">
        <v>69907641</v>
      </c>
      <c r="J4901" t="s">
        <v>1967</v>
      </c>
      <c r="K4901" t="s">
        <v>1968</v>
      </c>
      <c r="L4901" t="s">
        <v>1969</v>
      </c>
      <c r="M4901" t="s">
        <v>1970</v>
      </c>
      <c r="O4901">
        <v>355001270000</v>
      </c>
      <c r="P4901">
        <v>16017</v>
      </c>
      <c r="Q4901">
        <v>-4</v>
      </c>
      <c r="R4901">
        <v>1</v>
      </c>
      <c r="S4901">
        <v>69907641</v>
      </c>
      <c r="U4901" t="s">
        <v>121</v>
      </c>
      <c r="W4901" t="s">
        <v>122</v>
      </c>
      <c r="X4901" t="s">
        <v>66</v>
      </c>
      <c r="Y4901" t="s">
        <v>65</v>
      </c>
      <c r="Z4901">
        <v>355001270000</v>
      </c>
      <c r="AG4901" t="s">
        <v>1972</v>
      </c>
      <c r="AI4901" t="s">
        <v>3030</v>
      </c>
      <c r="AL4901">
        <v>0</v>
      </c>
      <c r="AN4901" t="s">
        <v>1974</v>
      </c>
      <c r="AO4901">
        <v>0</v>
      </c>
      <c r="AQ4901">
        <v>2252050</v>
      </c>
      <c r="AR4901" t="s">
        <v>2241</v>
      </c>
      <c r="AS4901" t="s">
        <v>4163</v>
      </c>
      <c r="AT4901" t="s">
        <v>1975</v>
      </c>
    </row>
    <row r="4902" spans="1:46" x14ac:dyDescent="0.25">
      <c r="A4902" t="str">
        <f>_xlfn.XLOOKUP(I4902,UTILIZADAS[Contacto1],UTILIZADAS[Source.Name],,0)</f>
        <v>Cobros Abril Canal Fijo</v>
      </c>
      <c r="B4902" s="18">
        <f>VLOOKUP(J4902,Ref!A:C,3,0)</f>
        <v>0</v>
      </c>
      <c r="C4902" s="18">
        <f>VLOOKUP(J4902,Ref!A:D,4,0)</f>
        <v>0</v>
      </c>
      <c r="D4902" s="18" t="str">
        <f t="shared" si="228"/>
        <v>08/may</v>
      </c>
      <c r="E4902" s="18">
        <f t="shared" si="229"/>
        <v>6</v>
      </c>
      <c r="F4902" s="18">
        <v>1</v>
      </c>
      <c r="G4902" s="18">
        <f t="shared" si="230"/>
        <v>1</v>
      </c>
      <c r="H4902" s="3">
        <v>46150.613043981481</v>
      </c>
      <c r="I4902">
        <v>69907641</v>
      </c>
      <c r="J4902" t="s">
        <v>1967</v>
      </c>
      <c r="K4902" t="s">
        <v>1968</v>
      </c>
      <c r="L4902" t="s">
        <v>1969</v>
      </c>
      <c r="M4902" t="s">
        <v>1970</v>
      </c>
      <c r="O4902">
        <v>355001270000</v>
      </c>
      <c r="P4902">
        <v>16017</v>
      </c>
      <c r="Q4902">
        <v>-4</v>
      </c>
      <c r="R4902">
        <v>1</v>
      </c>
      <c r="S4902">
        <v>69907641</v>
      </c>
      <c r="U4902" t="s">
        <v>121</v>
      </c>
      <c r="W4902" t="s">
        <v>122</v>
      </c>
      <c r="X4902" t="s">
        <v>66</v>
      </c>
      <c r="Y4902" t="s">
        <v>65</v>
      </c>
      <c r="Z4902">
        <v>355001270000</v>
      </c>
      <c r="AG4902" t="s">
        <v>1972</v>
      </c>
      <c r="AI4902" t="s">
        <v>3030</v>
      </c>
      <c r="AL4902">
        <v>0</v>
      </c>
      <c r="AN4902" t="s">
        <v>1974</v>
      </c>
      <c r="AO4902">
        <v>0</v>
      </c>
      <c r="AQ4902">
        <v>2252050</v>
      </c>
      <c r="AR4902" t="s">
        <v>2241</v>
      </c>
      <c r="AS4902" t="s">
        <v>4163</v>
      </c>
      <c r="AT4902" t="s">
        <v>1975</v>
      </c>
    </row>
    <row r="4903" spans="1:46" x14ac:dyDescent="0.25">
      <c r="A4903" t="e">
        <f>_xlfn.XLOOKUP(I4903,UTILIZADAS[Contacto1],UTILIZADAS[Source.Name],,0)</f>
        <v>#N/A</v>
      </c>
      <c r="B4903" s="18">
        <f>VLOOKUP(J4903,Ref!A:C,3,0)</f>
        <v>1</v>
      </c>
      <c r="C4903" s="18">
        <f>VLOOKUP(J4903,Ref!A:D,4,0)</f>
        <v>1</v>
      </c>
      <c r="D4903" s="18" t="str">
        <f t="shared" si="228"/>
        <v>12/may</v>
      </c>
      <c r="E4903" s="18">
        <f t="shared" si="229"/>
        <v>1</v>
      </c>
      <c r="F4903" s="18">
        <v>1</v>
      </c>
      <c r="G4903" s="18">
        <f t="shared" si="230"/>
        <v>1</v>
      </c>
      <c r="H4903" s="3">
        <v>46154.397465277776</v>
      </c>
      <c r="I4903">
        <v>69912701</v>
      </c>
      <c r="J4903">
        <v>6002</v>
      </c>
      <c r="K4903" t="s">
        <v>1983</v>
      </c>
      <c r="L4903" t="s">
        <v>1897</v>
      </c>
      <c r="M4903" t="s">
        <v>1970</v>
      </c>
      <c r="O4903">
        <v>332267060000</v>
      </c>
      <c r="P4903">
        <v>400</v>
      </c>
      <c r="Q4903">
        <v>-5</v>
      </c>
      <c r="R4903">
        <v>1</v>
      </c>
      <c r="S4903">
        <v>69912701</v>
      </c>
      <c r="U4903" t="s">
        <v>4575</v>
      </c>
      <c r="W4903">
        <v>332267060000</v>
      </c>
      <c r="X4903" t="s">
        <v>4576</v>
      </c>
      <c r="Y4903" t="s">
        <v>4566</v>
      </c>
      <c r="AF4903" t="s">
        <v>1976</v>
      </c>
      <c r="AG4903" t="s">
        <v>1972</v>
      </c>
      <c r="AK4903" t="s">
        <v>4577</v>
      </c>
      <c r="AL4903">
        <v>60</v>
      </c>
      <c r="AM4903" t="s">
        <v>1979</v>
      </c>
      <c r="AN4903" t="s">
        <v>1987</v>
      </c>
      <c r="AO4903">
        <v>0</v>
      </c>
      <c r="AQ4903">
        <v>2180210</v>
      </c>
      <c r="AR4903" t="s">
        <v>4567</v>
      </c>
      <c r="AS4903" t="s">
        <v>4568</v>
      </c>
      <c r="AT4903" t="s">
        <v>1888</v>
      </c>
    </row>
    <row r="4904" spans="1:46" x14ac:dyDescent="0.25">
      <c r="A4904" t="str">
        <f>_xlfn.XLOOKUP(I4904,UTILIZADAS[Contacto1],UTILIZADAS[Source.Name],,0)</f>
        <v>Cobros Abril Canal Fijo</v>
      </c>
      <c r="B4904" s="18">
        <f>VLOOKUP(J4904,Ref!A:C,3,0)</f>
        <v>1</v>
      </c>
      <c r="C4904" s="18">
        <f>VLOOKUP(J4904,Ref!A:D,4,0)</f>
        <v>1</v>
      </c>
      <c r="D4904" s="18" t="str">
        <f t="shared" si="228"/>
        <v>13/may</v>
      </c>
      <c r="E4904" s="18">
        <f t="shared" si="229"/>
        <v>1</v>
      </c>
      <c r="F4904" s="18">
        <v>1</v>
      </c>
      <c r="G4904" s="18">
        <f t="shared" si="230"/>
        <v>1</v>
      </c>
      <c r="H4904" s="3">
        <v>46155.475162037037</v>
      </c>
      <c r="I4904">
        <v>69916876</v>
      </c>
      <c r="J4904">
        <v>6003</v>
      </c>
      <c r="K4904" t="s">
        <v>1983</v>
      </c>
      <c r="L4904" t="s">
        <v>1897</v>
      </c>
      <c r="M4904" t="s">
        <v>1970</v>
      </c>
      <c r="O4904">
        <v>368009770000</v>
      </c>
      <c r="P4904">
        <v>16018</v>
      </c>
      <c r="Q4904">
        <v>-4</v>
      </c>
      <c r="R4904">
        <v>1</v>
      </c>
      <c r="S4904">
        <v>69916876</v>
      </c>
      <c r="U4904" t="s">
        <v>89</v>
      </c>
      <c r="W4904" t="s">
        <v>90</v>
      </c>
      <c r="X4904">
        <v>368009770000</v>
      </c>
      <c r="Y4904" t="s">
        <v>65</v>
      </c>
      <c r="Z4904" t="s">
        <v>66</v>
      </c>
      <c r="AF4904" t="s">
        <v>1976</v>
      </c>
      <c r="AG4904" t="s">
        <v>1972</v>
      </c>
      <c r="AL4904">
        <v>44</v>
      </c>
      <c r="AM4904" t="s">
        <v>1979</v>
      </c>
      <c r="AN4904" t="s">
        <v>1987</v>
      </c>
      <c r="AO4904">
        <v>0</v>
      </c>
      <c r="AQ4904">
        <v>2258687</v>
      </c>
      <c r="AR4904" t="s">
        <v>4605</v>
      </c>
      <c r="AS4904" t="s">
        <v>5883</v>
      </c>
      <c r="AT4904" t="s">
        <v>1892</v>
      </c>
    </row>
    <row r="4905" spans="1:46" x14ac:dyDescent="0.25">
      <c r="A4905" t="str">
        <f>_xlfn.XLOOKUP(I4905,UTILIZADAS[Contacto1],UTILIZADAS[Source.Name],,0)</f>
        <v>Cobros Abril Canal Fijo</v>
      </c>
      <c r="B4905" s="18">
        <f>VLOOKUP(J4905,Ref!A:C,3,0)</f>
        <v>0</v>
      </c>
      <c r="C4905" s="18">
        <f>VLOOKUP(J4905,Ref!A:D,4,0)</f>
        <v>0</v>
      </c>
      <c r="D4905" s="18" t="str">
        <f t="shared" si="228"/>
        <v>13/may</v>
      </c>
      <c r="E4905" s="18">
        <f t="shared" si="229"/>
        <v>6</v>
      </c>
      <c r="F4905" s="18">
        <v>1</v>
      </c>
      <c r="G4905" s="18">
        <f t="shared" si="230"/>
        <v>0</v>
      </c>
      <c r="H4905" s="3">
        <v>46155.475277777776</v>
      </c>
      <c r="I4905">
        <v>69923084</v>
      </c>
      <c r="J4905" t="s">
        <v>2021</v>
      </c>
      <c r="K4905" t="s">
        <v>1968</v>
      </c>
      <c r="L4905" t="s">
        <v>1969</v>
      </c>
      <c r="M4905" t="s">
        <v>1970</v>
      </c>
      <c r="O4905">
        <v>363031990000</v>
      </c>
      <c r="P4905">
        <v>16018</v>
      </c>
      <c r="Q4905">
        <v>-4</v>
      </c>
      <c r="R4905">
        <v>1</v>
      </c>
      <c r="S4905">
        <v>69923084</v>
      </c>
      <c r="U4905" t="s">
        <v>2492</v>
      </c>
      <c r="W4905" t="s">
        <v>4087</v>
      </c>
      <c r="X4905">
        <v>363031990000</v>
      </c>
      <c r="Y4905" t="s">
        <v>65</v>
      </c>
      <c r="Z4905" t="s">
        <v>66</v>
      </c>
      <c r="AG4905" t="s">
        <v>1972</v>
      </c>
      <c r="AL4905">
        <v>5</v>
      </c>
      <c r="AN4905" t="s">
        <v>1974</v>
      </c>
      <c r="AO4905">
        <v>0</v>
      </c>
      <c r="AQ4905">
        <v>2258688</v>
      </c>
      <c r="AR4905" t="s">
        <v>4605</v>
      </c>
      <c r="AS4905" t="s">
        <v>5883</v>
      </c>
      <c r="AT4905" t="s">
        <v>2022</v>
      </c>
    </row>
    <row r="4906" spans="1:46" x14ac:dyDescent="0.25">
      <c r="A4906" t="str">
        <f>_xlfn.XLOOKUP(I4906,UTILIZADAS[Contacto1],UTILIZADAS[Source.Name],,0)</f>
        <v>Cobros Abril Canal Fijo</v>
      </c>
      <c r="B4906" s="18">
        <f>VLOOKUP(J4906,Ref!A:C,3,0)</f>
        <v>0</v>
      </c>
      <c r="C4906" s="18">
        <f>VLOOKUP(J4906,Ref!A:D,4,0)</f>
        <v>0</v>
      </c>
      <c r="D4906" s="18" t="str">
        <f t="shared" si="228"/>
        <v>15/may</v>
      </c>
      <c r="E4906" s="18">
        <f t="shared" si="229"/>
        <v>6</v>
      </c>
      <c r="F4906" s="18">
        <v>1</v>
      </c>
      <c r="G4906" s="18">
        <f t="shared" si="230"/>
        <v>0</v>
      </c>
      <c r="H4906" s="3">
        <v>46157.516296296293</v>
      </c>
      <c r="I4906">
        <v>69923084</v>
      </c>
      <c r="J4906" t="s">
        <v>1967</v>
      </c>
      <c r="K4906" t="s">
        <v>1968</v>
      </c>
      <c r="L4906" t="s">
        <v>1969</v>
      </c>
      <c r="M4906" t="s">
        <v>1970</v>
      </c>
      <c r="O4906">
        <v>363031990000</v>
      </c>
      <c r="P4906">
        <v>16018</v>
      </c>
      <c r="Q4906">
        <v>-4</v>
      </c>
      <c r="R4906">
        <v>1</v>
      </c>
      <c r="S4906">
        <v>69923084</v>
      </c>
      <c r="U4906" t="s">
        <v>2492</v>
      </c>
      <c r="W4906" t="s">
        <v>4087</v>
      </c>
      <c r="X4906">
        <v>363031990000</v>
      </c>
      <c r="Y4906" t="s">
        <v>65</v>
      </c>
      <c r="Z4906" t="s">
        <v>66</v>
      </c>
      <c r="AG4906" t="s">
        <v>1972</v>
      </c>
      <c r="AL4906">
        <v>0</v>
      </c>
      <c r="AN4906" t="s">
        <v>1974</v>
      </c>
      <c r="AO4906">
        <v>0</v>
      </c>
      <c r="AQ4906">
        <v>2258688</v>
      </c>
      <c r="AR4906" t="s">
        <v>4605</v>
      </c>
      <c r="AS4906" t="s">
        <v>5883</v>
      </c>
      <c r="AT4906" t="s">
        <v>1975</v>
      </c>
    </row>
    <row r="4907" spans="1:46" x14ac:dyDescent="0.25">
      <c r="A4907" t="str">
        <f>_xlfn.XLOOKUP(I4907,UTILIZADAS[Contacto1],UTILIZADAS[Source.Name],,0)</f>
        <v>Cobros Abril Canal Fijo</v>
      </c>
      <c r="B4907" s="18">
        <f>VLOOKUP(J4907,Ref!A:C,3,0)</f>
        <v>0</v>
      </c>
      <c r="C4907" s="18">
        <f>VLOOKUP(J4907,Ref!A:D,4,0)</f>
        <v>0</v>
      </c>
      <c r="D4907" s="18" t="str">
        <f t="shared" si="228"/>
        <v>19/may</v>
      </c>
      <c r="E4907" s="18">
        <f t="shared" si="229"/>
        <v>6</v>
      </c>
      <c r="F4907" s="18">
        <v>1</v>
      </c>
      <c r="G4907" s="18">
        <f t="shared" si="230"/>
        <v>0</v>
      </c>
      <c r="H4907" s="3">
        <v>46161.520682870374</v>
      </c>
      <c r="I4907">
        <v>69923084</v>
      </c>
      <c r="J4907" t="s">
        <v>1967</v>
      </c>
      <c r="K4907" t="s">
        <v>1968</v>
      </c>
      <c r="L4907" t="s">
        <v>1969</v>
      </c>
      <c r="M4907" t="s">
        <v>1970</v>
      </c>
      <c r="O4907">
        <v>363031990000</v>
      </c>
      <c r="P4907">
        <v>16018</v>
      </c>
      <c r="Q4907">
        <v>-4</v>
      </c>
      <c r="R4907">
        <v>1</v>
      </c>
      <c r="S4907">
        <v>69923084</v>
      </c>
      <c r="U4907" t="s">
        <v>2492</v>
      </c>
      <c r="W4907" t="s">
        <v>4087</v>
      </c>
      <c r="X4907">
        <v>363031990000</v>
      </c>
      <c r="Y4907" t="s">
        <v>65</v>
      </c>
      <c r="Z4907" t="s">
        <v>66</v>
      </c>
      <c r="AG4907" t="s">
        <v>1972</v>
      </c>
      <c r="AL4907">
        <v>0</v>
      </c>
      <c r="AN4907" t="s">
        <v>1974</v>
      </c>
      <c r="AO4907">
        <v>0</v>
      </c>
      <c r="AQ4907">
        <v>2258688</v>
      </c>
      <c r="AR4907" t="s">
        <v>4605</v>
      </c>
      <c r="AS4907" t="s">
        <v>5883</v>
      </c>
      <c r="AT4907" t="s">
        <v>1975</v>
      </c>
    </row>
    <row r="4908" spans="1:46" x14ac:dyDescent="0.25">
      <c r="A4908" t="str">
        <f>_xlfn.XLOOKUP(I4908,UTILIZADAS[Contacto1],UTILIZADAS[Source.Name],,0)</f>
        <v>Cobros Abril Canal Fijo</v>
      </c>
      <c r="B4908" s="18">
        <f>VLOOKUP(J4908,Ref!A:C,3,0)</f>
        <v>0</v>
      </c>
      <c r="C4908" s="18">
        <f>VLOOKUP(J4908,Ref!A:D,4,0)</f>
        <v>0</v>
      </c>
      <c r="D4908" s="18" t="str">
        <f t="shared" si="228"/>
        <v>20/may</v>
      </c>
      <c r="E4908" s="18">
        <f t="shared" si="229"/>
        <v>6</v>
      </c>
      <c r="F4908" s="18">
        <v>1</v>
      </c>
      <c r="G4908" s="18">
        <f t="shared" si="230"/>
        <v>0</v>
      </c>
      <c r="H4908" s="3">
        <v>46162.687534722223</v>
      </c>
      <c r="I4908">
        <v>69923084</v>
      </c>
      <c r="J4908" t="s">
        <v>2023</v>
      </c>
      <c r="K4908" t="s">
        <v>1968</v>
      </c>
      <c r="L4908" t="s">
        <v>1969</v>
      </c>
      <c r="M4908" t="s">
        <v>1970</v>
      </c>
      <c r="O4908">
        <v>363031990000</v>
      </c>
      <c r="P4908">
        <v>16018</v>
      </c>
      <c r="Q4908">
        <v>-4</v>
      </c>
      <c r="R4908">
        <v>1</v>
      </c>
      <c r="S4908">
        <v>69923084</v>
      </c>
      <c r="U4908" t="s">
        <v>2492</v>
      </c>
      <c r="W4908" t="s">
        <v>4087</v>
      </c>
      <c r="X4908">
        <v>363031990000</v>
      </c>
      <c r="Y4908" t="s">
        <v>65</v>
      </c>
      <c r="Z4908" t="s">
        <v>66</v>
      </c>
      <c r="AG4908" t="s">
        <v>1972</v>
      </c>
      <c r="AL4908">
        <v>0</v>
      </c>
      <c r="AN4908" t="s">
        <v>1974</v>
      </c>
      <c r="AO4908">
        <v>0</v>
      </c>
      <c r="AQ4908">
        <v>2258688</v>
      </c>
      <c r="AR4908" t="s">
        <v>4605</v>
      </c>
      <c r="AS4908" t="s">
        <v>5883</v>
      </c>
      <c r="AT4908" t="s">
        <v>2024</v>
      </c>
    </row>
    <row r="4909" spans="1:46" x14ac:dyDescent="0.25">
      <c r="A4909" t="str">
        <f>_xlfn.XLOOKUP(I4909,UTILIZADAS[Contacto1],UTILIZADAS[Source.Name],,0)</f>
        <v>Cobros Abril Canal Fijo</v>
      </c>
      <c r="B4909" s="18">
        <f>VLOOKUP(J4909,Ref!A:C,3,0)</f>
        <v>0</v>
      </c>
      <c r="C4909" s="18">
        <f>VLOOKUP(J4909,Ref!A:D,4,0)</f>
        <v>0</v>
      </c>
      <c r="D4909" s="18" t="str">
        <f t="shared" si="228"/>
        <v>20/may</v>
      </c>
      <c r="E4909" s="18">
        <f t="shared" si="229"/>
        <v>6</v>
      </c>
      <c r="F4909" s="18">
        <v>1</v>
      </c>
      <c r="G4909" s="18">
        <f t="shared" si="230"/>
        <v>0</v>
      </c>
      <c r="H4909" s="3">
        <v>46162.697905092595</v>
      </c>
      <c r="I4909">
        <v>69923084</v>
      </c>
      <c r="J4909" t="s">
        <v>1967</v>
      </c>
      <c r="K4909" t="s">
        <v>1968</v>
      </c>
      <c r="L4909" t="s">
        <v>1969</v>
      </c>
      <c r="M4909" t="s">
        <v>1970</v>
      </c>
      <c r="O4909">
        <v>363031990000</v>
      </c>
      <c r="P4909">
        <v>16018</v>
      </c>
      <c r="Q4909">
        <v>-4</v>
      </c>
      <c r="R4909">
        <v>1</v>
      </c>
      <c r="S4909">
        <v>69923084</v>
      </c>
      <c r="U4909" t="s">
        <v>2492</v>
      </c>
      <c r="W4909" t="s">
        <v>4087</v>
      </c>
      <c r="X4909">
        <v>363031990000</v>
      </c>
      <c r="Y4909" t="s">
        <v>65</v>
      </c>
      <c r="Z4909" t="s">
        <v>66</v>
      </c>
      <c r="AG4909" t="s">
        <v>1972</v>
      </c>
      <c r="AL4909">
        <v>0</v>
      </c>
      <c r="AN4909" t="s">
        <v>1974</v>
      </c>
      <c r="AO4909">
        <v>0</v>
      </c>
      <c r="AQ4909">
        <v>2258688</v>
      </c>
      <c r="AR4909" t="s">
        <v>4605</v>
      </c>
      <c r="AS4909" t="s">
        <v>5883</v>
      </c>
      <c r="AT4909" t="s">
        <v>1975</v>
      </c>
    </row>
    <row r="4910" spans="1:46" x14ac:dyDescent="0.25">
      <c r="A4910" t="str">
        <f>_xlfn.XLOOKUP(I4910,UTILIZADAS[Contacto1],UTILIZADAS[Source.Name],,0)</f>
        <v>Cobros Abril Canal Fijo</v>
      </c>
      <c r="B4910" s="18">
        <f>VLOOKUP(J4910,Ref!A:C,3,0)</f>
        <v>0</v>
      </c>
      <c r="C4910" s="18">
        <f>VLOOKUP(J4910,Ref!A:D,4,0)</f>
        <v>0</v>
      </c>
      <c r="D4910" s="18" t="str">
        <f t="shared" si="228"/>
        <v>21/may</v>
      </c>
      <c r="E4910" s="18">
        <f t="shared" si="229"/>
        <v>6</v>
      </c>
      <c r="F4910" s="18">
        <v>1</v>
      </c>
      <c r="G4910" s="18">
        <f t="shared" si="230"/>
        <v>1</v>
      </c>
      <c r="H4910" s="3">
        <v>46163.666493055556</v>
      </c>
      <c r="I4910">
        <v>69923084</v>
      </c>
      <c r="J4910" t="s">
        <v>1967</v>
      </c>
      <c r="K4910" t="s">
        <v>1968</v>
      </c>
      <c r="L4910" t="s">
        <v>1969</v>
      </c>
      <c r="M4910" t="s">
        <v>1970</v>
      </c>
      <c r="O4910">
        <v>363031990000</v>
      </c>
      <c r="P4910">
        <v>16018</v>
      </c>
      <c r="Q4910">
        <v>-4</v>
      </c>
      <c r="R4910">
        <v>1</v>
      </c>
      <c r="S4910">
        <v>69923084</v>
      </c>
      <c r="U4910" t="s">
        <v>2492</v>
      </c>
      <c r="W4910" t="s">
        <v>4087</v>
      </c>
      <c r="X4910">
        <v>363031990000</v>
      </c>
      <c r="Y4910" t="s">
        <v>65</v>
      </c>
      <c r="Z4910" t="s">
        <v>66</v>
      </c>
      <c r="AG4910" t="s">
        <v>1972</v>
      </c>
      <c r="AL4910">
        <v>0</v>
      </c>
      <c r="AN4910" t="s">
        <v>1974</v>
      </c>
      <c r="AO4910">
        <v>0</v>
      </c>
      <c r="AQ4910">
        <v>2258688</v>
      </c>
      <c r="AR4910" t="s">
        <v>4605</v>
      </c>
      <c r="AS4910" t="s">
        <v>5883</v>
      </c>
      <c r="AT4910" t="s">
        <v>1975</v>
      </c>
    </row>
    <row r="4911" spans="1:46" x14ac:dyDescent="0.25">
      <c r="A4911" t="str">
        <f>_xlfn.XLOOKUP(I4911,UTILIZADAS[Contacto1],UTILIZADAS[Source.Name],,0)</f>
        <v>Cobros Abril Canal Fijo</v>
      </c>
      <c r="B4911" s="18">
        <f>VLOOKUP(J4911,Ref!A:C,3,0)</f>
        <v>0</v>
      </c>
      <c r="C4911" s="18">
        <f>VLOOKUP(J4911,Ref!A:D,4,0)</f>
        <v>0</v>
      </c>
      <c r="D4911" s="18" t="str">
        <f t="shared" si="228"/>
        <v>04/may</v>
      </c>
      <c r="E4911" s="18">
        <f t="shared" si="229"/>
        <v>12</v>
      </c>
      <c r="F4911" s="18">
        <v>1</v>
      </c>
      <c r="G4911" s="18">
        <f t="shared" si="230"/>
        <v>0</v>
      </c>
      <c r="H4911" s="3">
        <v>46146.6562037037</v>
      </c>
      <c r="I4911">
        <v>69935219</v>
      </c>
      <c r="J4911" t="s">
        <v>1967</v>
      </c>
      <c r="K4911" t="s">
        <v>1968</v>
      </c>
      <c r="L4911" t="s">
        <v>1969</v>
      </c>
      <c r="M4911" t="s">
        <v>1970</v>
      </c>
      <c r="O4911">
        <v>359377240000</v>
      </c>
      <c r="P4911">
        <v>16017</v>
      </c>
      <c r="Q4911">
        <v>-4</v>
      </c>
      <c r="R4911">
        <v>1</v>
      </c>
      <c r="S4911">
        <v>69935219</v>
      </c>
      <c r="U4911" t="s">
        <v>333</v>
      </c>
      <c r="W4911" t="s">
        <v>334</v>
      </c>
      <c r="X4911" t="s">
        <v>2551</v>
      </c>
      <c r="Y4911" t="s">
        <v>65</v>
      </c>
      <c r="Z4911">
        <v>359377240000</v>
      </c>
      <c r="AG4911" t="s">
        <v>1972</v>
      </c>
      <c r="AI4911" t="s">
        <v>3727</v>
      </c>
      <c r="AL4911">
        <v>0</v>
      </c>
      <c r="AN4911" t="s">
        <v>1974</v>
      </c>
      <c r="AO4911">
        <v>0</v>
      </c>
      <c r="AQ4911">
        <v>2252831</v>
      </c>
      <c r="AR4911" t="s">
        <v>2241</v>
      </c>
      <c r="AS4911" t="s">
        <v>4163</v>
      </c>
      <c r="AT4911" t="s">
        <v>1975</v>
      </c>
    </row>
    <row r="4912" spans="1:46" x14ac:dyDescent="0.25">
      <c r="A4912" t="str">
        <f>_xlfn.XLOOKUP(I4912,UTILIZADAS[Contacto1],UTILIZADAS[Source.Name],,0)</f>
        <v>Cobros Abril Canal Fijo</v>
      </c>
      <c r="B4912" s="18">
        <f>VLOOKUP(J4912,Ref!A:C,3,0)</f>
        <v>0</v>
      </c>
      <c r="C4912" s="18">
        <f>VLOOKUP(J4912,Ref!A:D,4,0)</f>
        <v>0</v>
      </c>
      <c r="D4912" s="18" t="str">
        <f t="shared" si="228"/>
        <v>06/may</v>
      </c>
      <c r="E4912" s="18">
        <f t="shared" si="229"/>
        <v>12</v>
      </c>
      <c r="F4912" s="18">
        <v>1</v>
      </c>
      <c r="G4912" s="18">
        <f t="shared" si="230"/>
        <v>0</v>
      </c>
      <c r="H4912" s="3">
        <v>46148.643587962964</v>
      </c>
      <c r="I4912">
        <v>69935219</v>
      </c>
      <c r="J4912" t="s">
        <v>1967</v>
      </c>
      <c r="K4912" t="s">
        <v>1968</v>
      </c>
      <c r="L4912" t="s">
        <v>1969</v>
      </c>
      <c r="M4912" t="s">
        <v>1970</v>
      </c>
      <c r="O4912">
        <v>359377240000</v>
      </c>
      <c r="P4912">
        <v>16017</v>
      </c>
      <c r="Q4912">
        <v>-4</v>
      </c>
      <c r="R4912">
        <v>1</v>
      </c>
      <c r="S4912">
        <v>69935219</v>
      </c>
      <c r="U4912" t="s">
        <v>333</v>
      </c>
      <c r="W4912" t="s">
        <v>334</v>
      </c>
      <c r="X4912" t="s">
        <v>2551</v>
      </c>
      <c r="Y4912" t="s">
        <v>65</v>
      </c>
      <c r="Z4912">
        <v>359377240000</v>
      </c>
      <c r="AG4912" t="s">
        <v>1972</v>
      </c>
      <c r="AI4912" t="s">
        <v>3727</v>
      </c>
      <c r="AL4912">
        <v>0</v>
      </c>
      <c r="AN4912" t="s">
        <v>1974</v>
      </c>
      <c r="AO4912">
        <v>0</v>
      </c>
      <c r="AQ4912">
        <v>2252831</v>
      </c>
      <c r="AR4912" t="s">
        <v>2241</v>
      </c>
      <c r="AS4912" t="s">
        <v>4163</v>
      </c>
      <c r="AT4912" t="s">
        <v>1975</v>
      </c>
    </row>
    <row r="4913" spans="1:46" x14ac:dyDescent="0.25">
      <c r="A4913" t="str">
        <f>_xlfn.XLOOKUP(I4913,UTILIZADAS[Contacto1],UTILIZADAS[Source.Name],,0)</f>
        <v>Cobros Abril Canal Fijo</v>
      </c>
      <c r="B4913" s="18">
        <f>VLOOKUP(J4913,Ref!A:C,3,0)</f>
        <v>0</v>
      </c>
      <c r="C4913" s="18">
        <f>VLOOKUP(J4913,Ref!A:D,4,0)</f>
        <v>0</v>
      </c>
      <c r="D4913" s="18" t="str">
        <f t="shared" si="228"/>
        <v>09/may</v>
      </c>
      <c r="E4913" s="18">
        <f t="shared" si="229"/>
        <v>12</v>
      </c>
      <c r="F4913" s="18">
        <v>1</v>
      </c>
      <c r="G4913" s="18">
        <f t="shared" si="230"/>
        <v>0</v>
      </c>
      <c r="H4913" s="3">
        <v>46151.391747685186</v>
      </c>
      <c r="I4913">
        <v>69935219</v>
      </c>
      <c r="J4913" t="s">
        <v>2023</v>
      </c>
      <c r="K4913" t="s">
        <v>1968</v>
      </c>
      <c r="L4913" t="s">
        <v>1969</v>
      </c>
      <c r="M4913" t="s">
        <v>1970</v>
      </c>
      <c r="O4913">
        <v>359377240000</v>
      </c>
      <c r="P4913">
        <v>16017</v>
      </c>
      <c r="Q4913">
        <v>-4</v>
      </c>
      <c r="R4913">
        <v>1</v>
      </c>
      <c r="S4913">
        <v>69935219</v>
      </c>
      <c r="U4913" t="s">
        <v>333</v>
      </c>
      <c r="W4913" t="s">
        <v>334</v>
      </c>
      <c r="X4913" t="s">
        <v>2551</v>
      </c>
      <c r="Y4913" t="s">
        <v>65</v>
      </c>
      <c r="Z4913">
        <v>359377240000</v>
      </c>
      <c r="AG4913" t="s">
        <v>1972</v>
      </c>
      <c r="AI4913" t="s">
        <v>3727</v>
      </c>
      <c r="AL4913">
        <v>0</v>
      </c>
      <c r="AN4913" t="s">
        <v>1974</v>
      </c>
      <c r="AO4913">
        <v>0</v>
      </c>
      <c r="AQ4913">
        <v>2252831</v>
      </c>
      <c r="AR4913" t="s">
        <v>2241</v>
      </c>
      <c r="AS4913" t="s">
        <v>4163</v>
      </c>
      <c r="AT4913" t="s">
        <v>2024</v>
      </c>
    </row>
    <row r="4914" spans="1:46" x14ac:dyDescent="0.25">
      <c r="A4914" t="str">
        <f>_xlfn.XLOOKUP(I4914,UTILIZADAS[Contacto1],UTILIZADAS[Source.Name],,0)</f>
        <v>Cobros Abril Canal Fijo</v>
      </c>
      <c r="B4914" s="18">
        <f>VLOOKUP(J4914,Ref!A:C,3,0)</f>
        <v>0</v>
      </c>
      <c r="C4914" s="18">
        <f>VLOOKUP(J4914,Ref!A:D,4,0)</f>
        <v>0</v>
      </c>
      <c r="D4914" s="18" t="str">
        <f t="shared" ref="D4914:D4944" si="231">TEXT(H4914,"dd/mmm")</f>
        <v>09/may</v>
      </c>
      <c r="E4914" s="18">
        <f t="shared" ref="E4914:E4944" si="232">+COUNTIF(I:I,I4914)</f>
        <v>12</v>
      </c>
      <c r="F4914" s="18">
        <v>1</v>
      </c>
      <c r="G4914" s="18">
        <f t="shared" ref="G4914:G4944" si="233">IF(I4914=I4915,0,1)</f>
        <v>0</v>
      </c>
      <c r="H4914" s="3">
        <v>46151.430196759262</v>
      </c>
      <c r="I4914">
        <v>69935219</v>
      </c>
      <c r="J4914" t="s">
        <v>1967</v>
      </c>
      <c r="K4914" t="s">
        <v>1968</v>
      </c>
      <c r="L4914" t="s">
        <v>1969</v>
      </c>
      <c r="M4914" t="s">
        <v>1970</v>
      </c>
      <c r="O4914">
        <v>359377240000</v>
      </c>
      <c r="P4914">
        <v>16017</v>
      </c>
      <c r="Q4914">
        <v>-4</v>
      </c>
      <c r="R4914">
        <v>1</v>
      </c>
      <c r="S4914">
        <v>69935219</v>
      </c>
      <c r="U4914" t="s">
        <v>333</v>
      </c>
      <c r="W4914" t="s">
        <v>334</v>
      </c>
      <c r="X4914" t="s">
        <v>2551</v>
      </c>
      <c r="Y4914" t="s">
        <v>65</v>
      </c>
      <c r="Z4914">
        <v>359377240000</v>
      </c>
      <c r="AG4914" t="s">
        <v>1972</v>
      </c>
      <c r="AI4914" t="s">
        <v>3727</v>
      </c>
      <c r="AL4914">
        <v>0</v>
      </c>
      <c r="AN4914" t="s">
        <v>1974</v>
      </c>
      <c r="AO4914">
        <v>0</v>
      </c>
      <c r="AQ4914">
        <v>2252831</v>
      </c>
      <c r="AR4914" t="s">
        <v>2241</v>
      </c>
      <c r="AS4914" t="s">
        <v>4163</v>
      </c>
      <c r="AT4914" t="s">
        <v>1975</v>
      </c>
    </row>
    <row r="4915" spans="1:46" x14ac:dyDescent="0.25">
      <c r="A4915" t="str">
        <f>_xlfn.XLOOKUP(I4915,UTILIZADAS[Contacto1],UTILIZADAS[Source.Name],,0)</f>
        <v>Cobros Abril Canal Fijo</v>
      </c>
      <c r="B4915" s="18">
        <f>VLOOKUP(J4915,Ref!A:C,3,0)</f>
        <v>0</v>
      </c>
      <c r="C4915" s="18">
        <f>VLOOKUP(J4915,Ref!A:D,4,0)</f>
        <v>0</v>
      </c>
      <c r="D4915" s="18" t="str">
        <f t="shared" si="231"/>
        <v>13/may</v>
      </c>
      <c r="E4915" s="18">
        <f t="shared" si="232"/>
        <v>12</v>
      </c>
      <c r="F4915" s="18">
        <v>1</v>
      </c>
      <c r="G4915" s="18">
        <f t="shared" si="233"/>
        <v>0</v>
      </c>
      <c r="H4915" s="3">
        <v>46155.476180555554</v>
      </c>
      <c r="I4915">
        <v>69935219</v>
      </c>
      <c r="J4915" t="s">
        <v>2023</v>
      </c>
      <c r="K4915" t="s">
        <v>1968</v>
      </c>
      <c r="L4915" t="s">
        <v>1969</v>
      </c>
      <c r="M4915" t="s">
        <v>1970</v>
      </c>
      <c r="O4915">
        <v>359377240000</v>
      </c>
      <c r="P4915">
        <v>16018</v>
      </c>
      <c r="Q4915">
        <v>-4</v>
      </c>
      <c r="R4915">
        <v>1</v>
      </c>
      <c r="S4915">
        <v>69935219</v>
      </c>
      <c r="U4915" t="s">
        <v>333</v>
      </c>
      <c r="W4915" t="s">
        <v>334</v>
      </c>
      <c r="X4915">
        <v>359377240000</v>
      </c>
      <c r="Y4915" t="s">
        <v>65</v>
      </c>
      <c r="Z4915" t="s">
        <v>597</v>
      </c>
      <c r="AG4915" t="s">
        <v>1972</v>
      </c>
      <c r="AL4915">
        <v>0</v>
      </c>
      <c r="AN4915" t="s">
        <v>1974</v>
      </c>
      <c r="AO4915">
        <v>0</v>
      </c>
      <c r="AQ4915">
        <v>2258689</v>
      </c>
      <c r="AR4915" t="s">
        <v>4605</v>
      </c>
      <c r="AS4915" t="s">
        <v>5883</v>
      </c>
      <c r="AT4915" t="s">
        <v>2024</v>
      </c>
    </row>
    <row r="4916" spans="1:46" x14ac:dyDescent="0.25">
      <c r="A4916" t="str">
        <f>_xlfn.XLOOKUP(I4916,UTILIZADAS[Contacto1],UTILIZADAS[Source.Name],,0)</f>
        <v>Cobros Abril Canal Fijo</v>
      </c>
      <c r="B4916" s="18">
        <f>VLOOKUP(J4916,Ref!A:C,3,0)</f>
        <v>0</v>
      </c>
      <c r="C4916" s="18">
        <f>VLOOKUP(J4916,Ref!A:D,4,0)</f>
        <v>0</v>
      </c>
      <c r="D4916" s="18" t="str">
        <f t="shared" si="231"/>
        <v>13/may</v>
      </c>
      <c r="E4916" s="18">
        <f t="shared" si="232"/>
        <v>12</v>
      </c>
      <c r="F4916" s="18">
        <v>1</v>
      </c>
      <c r="G4916" s="18">
        <f t="shared" si="233"/>
        <v>0</v>
      </c>
      <c r="H4916" s="3">
        <v>46155.487256944441</v>
      </c>
      <c r="I4916">
        <v>69935219</v>
      </c>
      <c r="J4916" t="s">
        <v>1967</v>
      </c>
      <c r="K4916" t="s">
        <v>1968</v>
      </c>
      <c r="L4916" t="s">
        <v>1969</v>
      </c>
      <c r="M4916" t="s">
        <v>1970</v>
      </c>
      <c r="O4916">
        <v>359377240000</v>
      </c>
      <c r="P4916">
        <v>16018</v>
      </c>
      <c r="Q4916">
        <v>-4</v>
      </c>
      <c r="R4916">
        <v>1</v>
      </c>
      <c r="S4916">
        <v>69935219</v>
      </c>
      <c r="U4916" t="s">
        <v>333</v>
      </c>
      <c r="W4916" t="s">
        <v>334</v>
      </c>
      <c r="X4916">
        <v>359377240000</v>
      </c>
      <c r="Y4916" t="s">
        <v>65</v>
      </c>
      <c r="Z4916" t="s">
        <v>597</v>
      </c>
      <c r="AG4916" t="s">
        <v>1972</v>
      </c>
      <c r="AL4916">
        <v>0</v>
      </c>
      <c r="AN4916" t="s">
        <v>1974</v>
      </c>
      <c r="AO4916">
        <v>0</v>
      </c>
      <c r="AQ4916">
        <v>2258689</v>
      </c>
      <c r="AR4916" t="s">
        <v>4605</v>
      </c>
      <c r="AS4916" t="s">
        <v>5883</v>
      </c>
      <c r="AT4916" t="s">
        <v>1975</v>
      </c>
    </row>
    <row r="4917" spans="1:46" x14ac:dyDescent="0.25">
      <c r="A4917" t="str">
        <f>_xlfn.XLOOKUP(I4917,UTILIZADAS[Contacto1],UTILIZADAS[Source.Name],,0)</f>
        <v>Cobros Abril Canal Fijo</v>
      </c>
      <c r="B4917" s="18">
        <f>VLOOKUP(J4917,Ref!A:C,3,0)</f>
        <v>0</v>
      </c>
      <c r="C4917" s="18">
        <f>VLOOKUP(J4917,Ref!A:D,4,0)</f>
        <v>0</v>
      </c>
      <c r="D4917" s="18" t="str">
        <f t="shared" si="231"/>
        <v>15/may</v>
      </c>
      <c r="E4917" s="18">
        <f t="shared" si="232"/>
        <v>12</v>
      </c>
      <c r="F4917" s="18">
        <v>1</v>
      </c>
      <c r="G4917" s="18">
        <f t="shared" si="233"/>
        <v>0</v>
      </c>
      <c r="H4917" s="3">
        <v>46157.517523148148</v>
      </c>
      <c r="I4917">
        <v>69935219</v>
      </c>
      <c r="J4917" t="s">
        <v>1967</v>
      </c>
      <c r="K4917" t="s">
        <v>1968</v>
      </c>
      <c r="L4917" t="s">
        <v>1969</v>
      </c>
      <c r="M4917" t="s">
        <v>1970</v>
      </c>
      <c r="O4917">
        <v>359377240000</v>
      </c>
      <c r="P4917">
        <v>16018</v>
      </c>
      <c r="Q4917">
        <v>-4</v>
      </c>
      <c r="R4917">
        <v>1</v>
      </c>
      <c r="S4917">
        <v>69935219</v>
      </c>
      <c r="U4917" t="s">
        <v>333</v>
      </c>
      <c r="W4917" t="s">
        <v>334</v>
      </c>
      <c r="X4917">
        <v>359377240000</v>
      </c>
      <c r="Y4917" t="s">
        <v>65</v>
      </c>
      <c r="Z4917" t="s">
        <v>597</v>
      </c>
      <c r="AG4917" t="s">
        <v>1972</v>
      </c>
      <c r="AL4917">
        <v>0</v>
      </c>
      <c r="AN4917" t="s">
        <v>1974</v>
      </c>
      <c r="AO4917">
        <v>0</v>
      </c>
      <c r="AQ4917">
        <v>2258689</v>
      </c>
      <c r="AR4917" t="s">
        <v>4605</v>
      </c>
      <c r="AS4917" t="s">
        <v>5883</v>
      </c>
      <c r="AT4917" t="s">
        <v>1975</v>
      </c>
    </row>
    <row r="4918" spans="1:46" x14ac:dyDescent="0.25">
      <c r="A4918" t="str">
        <f>_xlfn.XLOOKUP(I4918,UTILIZADAS[Contacto1],UTILIZADAS[Source.Name],,0)</f>
        <v>Cobros Abril Canal Fijo</v>
      </c>
      <c r="B4918" s="18">
        <f>VLOOKUP(J4918,Ref!A:C,3,0)</f>
        <v>0</v>
      </c>
      <c r="C4918" s="18">
        <f>VLOOKUP(J4918,Ref!A:D,4,0)</f>
        <v>0</v>
      </c>
      <c r="D4918" s="18" t="str">
        <f t="shared" si="231"/>
        <v>19/may</v>
      </c>
      <c r="E4918" s="18">
        <f t="shared" si="232"/>
        <v>12</v>
      </c>
      <c r="F4918" s="18">
        <v>1</v>
      </c>
      <c r="G4918" s="18">
        <f t="shared" si="233"/>
        <v>0</v>
      </c>
      <c r="H4918" s="3">
        <v>46161.521111111113</v>
      </c>
      <c r="I4918">
        <v>69935219</v>
      </c>
      <c r="J4918" t="s">
        <v>1967</v>
      </c>
      <c r="K4918" t="s">
        <v>1968</v>
      </c>
      <c r="L4918" t="s">
        <v>1969</v>
      </c>
      <c r="M4918" t="s">
        <v>1970</v>
      </c>
      <c r="O4918">
        <v>359377240000</v>
      </c>
      <c r="P4918">
        <v>16018</v>
      </c>
      <c r="Q4918">
        <v>-4</v>
      </c>
      <c r="R4918">
        <v>1</v>
      </c>
      <c r="S4918">
        <v>69935219</v>
      </c>
      <c r="U4918" t="s">
        <v>333</v>
      </c>
      <c r="W4918" t="s">
        <v>334</v>
      </c>
      <c r="X4918">
        <v>359377240000</v>
      </c>
      <c r="Y4918" t="s">
        <v>65</v>
      </c>
      <c r="Z4918" t="s">
        <v>597</v>
      </c>
      <c r="AG4918" t="s">
        <v>1972</v>
      </c>
      <c r="AL4918">
        <v>0</v>
      </c>
      <c r="AN4918" t="s">
        <v>1974</v>
      </c>
      <c r="AO4918">
        <v>0</v>
      </c>
      <c r="AQ4918">
        <v>2258689</v>
      </c>
      <c r="AR4918" t="s">
        <v>4605</v>
      </c>
      <c r="AS4918" t="s">
        <v>5883</v>
      </c>
      <c r="AT4918" t="s">
        <v>1975</v>
      </c>
    </row>
    <row r="4919" spans="1:46" x14ac:dyDescent="0.25">
      <c r="A4919" t="str">
        <f>_xlfn.XLOOKUP(I4919,UTILIZADAS[Contacto1],UTILIZADAS[Source.Name],,0)</f>
        <v>Cobros Abril Canal Fijo</v>
      </c>
      <c r="B4919" s="18">
        <f>VLOOKUP(J4919,Ref!A:C,3,0)</f>
        <v>0</v>
      </c>
      <c r="C4919" s="18">
        <f>VLOOKUP(J4919,Ref!A:D,4,0)</f>
        <v>0</v>
      </c>
      <c r="D4919" s="18" t="str">
        <f t="shared" si="231"/>
        <v>20/may</v>
      </c>
      <c r="E4919" s="18">
        <f t="shared" si="232"/>
        <v>12</v>
      </c>
      <c r="F4919" s="18">
        <v>1</v>
      </c>
      <c r="G4919" s="18">
        <f t="shared" si="233"/>
        <v>0</v>
      </c>
      <c r="H4919" s="3">
        <v>46162.687743055554</v>
      </c>
      <c r="I4919">
        <v>69935219</v>
      </c>
      <c r="J4919" t="s">
        <v>1967</v>
      </c>
      <c r="K4919" t="s">
        <v>1968</v>
      </c>
      <c r="L4919" t="s">
        <v>1969</v>
      </c>
      <c r="M4919" t="s">
        <v>1970</v>
      </c>
      <c r="O4919">
        <v>359377240000</v>
      </c>
      <c r="P4919">
        <v>16018</v>
      </c>
      <c r="Q4919">
        <v>-4</v>
      </c>
      <c r="R4919">
        <v>1</v>
      </c>
      <c r="S4919">
        <v>69935219</v>
      </c>
      <c r="U4919" t="s">
        <v>333</v>
      </c>
      <c r="W4919" t="s">
        <v>334</v>
      </c>
      <c r="X4919">
        <v>359377240000</v>
      </c>
      <c r="Y4919" t="s">
        <v>65</v>
      </c>
      <c r="Z4919" t="s">
        <v>597</v>
      </c>
      <c r="AG4919" t="s">
        <v>1972</v>
      </c>
      <c r="AL4919">
        <v>0</v>
      </c>
      <c r="AN4919" t="s">
        <v>1974</v>
      </c>
      <c r="AO4919">
        <v>0</v>
      </c>
      <c r="AQ4919">
        <v>2258689</v>
      </c>
      <c r="AR4919" t="s">
        <v>4605</v>
      </c>
      <c r="AS4919" t="s">
        <v>5883</v>
      </c>
      <c r="AT4919" t="s">
        <v>1975</v>
      </c>
    </row>
    <row r="4920" spans="1:46" x14ac:dyDescent="0.25">
      <c r="A4920" t="str">
        <f>_xlfn.XLOOKUP(I4920,UTILIZADAS[Contacto1],UTILIZADAS[Source.Name],,0)</f>
        <v>Cobros Abril Canal Fijo</v>
      </c>
      <c r="B4920" s="18">
        <f>VLOOKUP(J4920,Ref!A:C,3,0)</f>
        <v>0</v>
      </c>
      <c r="C4920" s="18">
        <f>VLOOKUP(J4920,Ref!A:D,4,0)</f>
        <v>0</v>
      </c>
      <c r="D4920" s="18" t="str">
        <f t="shared" si="231"/>
        <v>21/may</v>
      </c>
      <c r="E4920" s="18">
        <f t="shared" si="232"/>
        <v>12</v>
      </c>
      <c r="F4920" s="18">
        <v>1</v>
      </c>
      <c r="G4920" s="18">
        <f t="shared" si="233"/>
        <v>0</v>
      </c>
      <c r="H4920" s="3">
        <v>46163.667708333334</v>
      </c>
      <c r="I4920">
        <v>69935219</v>
      </c>
      <c r="J4920" t="s">
        <v>2023</v>
      </c>
      <c r="K4920" t="s">
        <v>1968</v>
      </c>
      <c r="L4920" t="s">
        <v>1969</v>
      </c>
      <c r="M4920" t="s">
        <v>1970</v>
      </c>
      <c r="O4920">
        <v>359377240000</v>
      </c>
      <c r="P4920">
        <v>16018</v>
      </c>
      <c r="Q4920">
        <v>-4</v>
      </c>
      <c r="R4920">
        <v>1</v>
      </c>
      <c r="S4920">
        <v>69935219</v>
      </c>
      <c r="U4920" t="s">
        <v>333</v>
      </c>
      <c r="W4920" t="s">
        <v>334</v>
      </c>
      <c r="X4920">
        <v>359377240000</v>
      </c>
      <c r="Y4920" t="s">
        <v>65</v>
      </c>
      <c r="Z4920" t="s">
        <v>597</v>
      </c>
      <c r="AG4920" t="s">
        <v>1972</v>
      </c>
      <c r="AL4920">
        <v>0</v>
      </c>
      <c r="AN4920" t="s">
        <v>1974</v>
      </c>
      <c r="AO4920">
        <v>0</v>
      </c>
      <c r="AQ4920">
        <v>2258689</v>
      </c>
      <c r="AR4920" t="s">
        <v>4605</v>
      </c>
      <c r="AS4920" t="s">
        <v>5883</v>
      </c>
      <c r="AT4920" t="s">
        <v>2024</v>
      </c>
    </row>
    <row r="4921" spans="1:46" x14ac:dyDescent="0.25">
      <c r="A4921" t="str">
        <f>_xlfn.XLOOKUP(I4921,UTILIZADAS[Contacto1],UTILIZADAS[Source.Name],,0)</f>
        <v>Cobros Abril Canal Fijo</v>
      </c>
      <c r="B4921" s="18">
        <f>VLOOKUP(J4921,Ref!A:C,3,0)</f>
        <v>0</v>
      </c>
      <c r="C4921" s="18">
        <f>VLOOKUP(J4921,Ref!A:D,4,0)</f>
        <v>0</v>
      </c>
      <c r="D4921" s="18" t="str">
        <f t="shared" si="231"/>
        <v>21/may</v>
      </c>
      <c r="E4921" s="18">
        <f t="shared" si="232"/>
        <v>12</v>
      </c>
      <c r="F4921" s="18">
        <v>1</v>
      </c>
      <c r="G4921" s="18">
        <f t="shared" si="233"/>
        <v>0</v>
      </c>
      <c r="H4921" s="3">
        <v>46163.673796296294</v>
      </c>
      <c r="I4921">
        <v>69935219</v>
      </c>
      <c r="J4921" t="s">
        <v>2023</v>
      </c>
      <c r="K4921" t="s">
        <v>1968</v>
      </c>
      <c r="L4921" t="s">
        <v>1969</v>
      </c>
      <c r="M4921" t="s">
        <v>1970</v>
      </c>
      <c r="O4921">
        <v>359377240000</v>
      </c>
      <c r="P4921">
        <v>16018</v>
      </c>
      <c r="Q4921">
        <v>-4</v>
      </c>
      <c r="R4921">
        <v>1</v>
      </c>
      <c r="S4921">
        <v>69935219</v>
      </c>
      <c r="U4921" t="s">
        <v>333</v>
      </c>
      <c r="W4921" t="s">
        <v>334</v>
      </c>
      <c r="X4921">
        <v>359377240000</v>
      </c>
      <c r="Y4921" t="s">
        <v>65</v>
      </c>
      <c r="Z4921" t="s">
        <v>597</v>
      </c>
      <c r="AG4921" t="s">
        <v>1972</v>
      </c>
      <c r="AL4921">
        <v>0</v>
      </c>
      <c r="AN4921" t="s">
        <v>1974</v>
      </c>
      <c r="AO4921">
        <v>0</v>
      </c>
      <c r="AQ4921">
        <v>2258689</v>
      </c>
      <c r="AR4921" t="s">
        <v>4605</v>
      </c>
      <c r="AS4921" t="s">
        <v>5883</v>
      </c>
      <c r="AT4921" t="s">
        <v>2024</v>
      </c>
    </row>
    <row r="4922" spans="1:46" x14ac:dyDescent="0.25">
      <c r="A4922" t="str">
        <f>_xlfn.XLOOKUP(I4922,UTILIZADAS[Contacto1],UTILIZADAS[Source.Name],,0)</f>
        <v>Cobros Abril Canal Fijo</v>
      </c>
      <c r="B4922" s="18">
        <f>VLOOKUP(J4922,Ref!A:C,3,0)</f>
        <v>0</v>
      </c>
      <c r="C4922" s="18">
        <f>VLOOKUP(J4922,Ref!A:D,4,0)</f>
        <v>0</v>
      </c>
      <c r="D4922" s="18" t="str">
        <f t="shared" si="231"/>
        <v>21/may</v>
      </c>
      <c r="E4922" s="18">
        <f t="shared" si="232"/>
        <v>12</v>
      </c>
      <c r="F4922" s="18">
        <v>1</v>
      </c>
      <c r="G4922" s="18">
        <f t="shared" si="233"/>
        <v>1</v>
      </c>
      <c r="H4922" s="3">
        <v>46163.676423611112</v>
      </c>
      <c r="I4922">
        <v>69935219</v>
      </c>
      <c r="J4922" t="s">
        <v>1967</v>
      </c>
      <c r="K4922" t="s">
        <v>1968</v>
      </c>
      <c r="L4922" t="s">
        <v>1969</v>
      </c>
      <c r="M4922" t="s">
        <v>1970</v>
      </c>
      <c r="O4922">
        <v>359377240000</v>
      </c>
      <c r="P4922">
        <v>16018</v>
      </c>
      <c r="Q4922">
        <v>-4</v>
      </c>
      <c r="R4922">
        <v>1</v>
      </c>
      <c r="S4922">
        <v>69935219</v>
      </c>
      <c r="U4922" t="s">
        <v>333</v>
      </c>
      <c r="W4922" t="s">
        <v>334</v>
      </c>
      <c r="X4922">
        <v>359377240000</v>
      </c>
      <c r="Y4922" t="s">
        <v>65</v>
      </c>
      <c r="Z4922" t="s">
        <v>597</v>
      </c>
      <c r="AG4922" t="s">
        <v>1972</v>
      </c>
      <c r="AL4922">
        <v>0</v>
      </c>
      <c r="AN4922" t="s">
        <v>1974</v>
      </c>
      <c r="AO4922">
        <v>0</v>
      </c>
      <c r="AQ4922">
        <v>2258689</v>
      </c>
      <c r="AR4922" t="s">
        <v>4605</v>
      </c>
      <c r="AS4922" t="s">
        <v>5883</v>
      </c>
      <c r="AT4922" t="s">
        <v>1975</v>
      </c>
    </row>
    <row r="4923" spans="1:46" x14ac:dyDescent="0.25">
      <c r="A4923" t="str">
        <f>_xlfn.XLOOKUP(I4923,UTILIZADAS[Contacto1],UTILIZADAS[Source.Name],,0)</f>
        <v>Cobros Mayo</v>
      </c>
      <c r="B4923" s="18">
        <f>VLOOKUP(J4923,Ref!A:C,3,0)</f>
        <v>1</v>
      </c>
      <c r="C4923" s="18">
        <f>VLOOKUP(J4923,Ref!A:D,4,0)</f>
        <v>1</v>
      </c>
      <c r="D4923" s="18" t="str">
        <f t="shared" si="231"/>
        <v>13/may</v>
      </c>
      <c r="E4923" s="18">
        <f t="shared" si="232"/>
        <v>1</v>
      </c>
      <c r="F4923" s="18">
        <v>1</v>
      </c>
      <c r="G4923" s="18">
        <f t="shared" si="233"/>
        <v>1</v>
      </c>
      <c r="H4923" s="3">
        <v>46155.476226851853</v>
      </c>
      <c r="I4923">
        <v>69935261</v>
      </c>
      <c r="J4923">
        <v>6007</v>
      </c>
      <c r="K4923" t="s">
        <v>1983</v>
      </c>
      <c r="L4923" t="s">
        <v>1897</v>
      </c>
      <c r="M4923" t="s">
        <v>1970</v>
      </c>
      <c r="O4923">
        <v>365048240000</v>
      </c>
      <c r="P4923">
        <v>16018</v>
      </c>
      <c r="Q4923">
        <v>-4</v>
      </c>
      <c r="R4923">
        <v>1</v>
      </c>
      <c r="S4923">
        <v>69935261</v>
      </c>
      <c r="U4923" t="s">
        <v>5648</v>
      </c>
      <c r="W4923" t="s">
        <v>5649</v>
      </c>
      <c r="X4923">
        <v>365048240000</v>
      </c>
      <c r="Y4923" t="s">
        <v>65</v>
      </c>
      <c r="Z4923" t="s">
        <v>66</v>
      </c>
      <c r="AF4923" t="s">
        <v>1976</v>
      </c>
      <c r="AG4923" t="s">
        <v>1972</v>
      </c>
      <c r="AL4923">
        <v>170</v>
      </c>
      <c r="AM4923" t="s">
        <v>1979</v>
      </c>
      <c r="AN4923" t="s">
        <v>1987</v>
      </c>
      <c r="AO4923">
        <v>0</v>
      </c>
      <c r="AQ4923">
        <v>2258690</v>
      </c>
      <c r="AR4923" t="s">
        <v>4605</v>
      </c>
      <c r="AS4923" t="s">
        <v>5883</v>
      </c>
      <c r="AT4923" t="s">
        <v>1898</v>
      </c>
    </row>
    <row r="4924" spans="1:46" x14ac:dyDescent="0.25">
      <c r="A4924" t="str">
        <f>_xlfn.XLOOKUP(I4924,UTILIZADAS[Contacto1],UTILIZADAS[Source.Name],,0)</f>
        <v>Cobros Abril Canal Fijo</v>
      </c>
      <c r="B4924" s="18">
        <f>VLOOKUP(J4924,Ref!A:C,3,0)</f>
        <v>0</v>
      </c>
      <c r="C4924" s="18">
        <f>VLOOKUP(J4924,Ref!A:D,4,0)</f>
        <v>0</v>
      </c>
      <c r="D4924" s="18" t="str">
        <f t="shared" si="231"/>
        <v>04/may</v>
      </c>
      <c r="E4924" s="18">
        <f t="shared" si="232"/>
        <v>4</v>
      </c>
      <c r="F4924" s="18">
        <v>1</v>
      </c>
      <c r="G4924" s="18">
        <f t="shared" si="233"/>
        <v>0</v>
      </c>
      <c r="H4924" s="3">
        <v>46146.484699074077</v>
      </c>
      <c r="I4924">
        <v>69938048</v>
      </c>
      <c r="J4924" t="s">
        <v>1967</v>
      </c>
      <c r="K4924" t="s">
        <v>1968</v>
      </c>
      <c r="L4924" t="s">
        <v>1969</v>
      </c>
      <c r="M4924" t="s">
        <v>1970</v>
      </c>
      <c r="O4924">
        <v>355328700000</v>
      </c>
      <c r="P4924">
        <v>16017</v>
      </c>
      <c r="Q4924">
        <v>-4</v>
      </c>
      <c r="R4924">
        <v>1</v>
      </c>
      <c r="S4924">
        <v>69938048</v>
      </c>
      <c r="U4924" t="s">
        <v>1138</v>
      </c>
      <c r="W4924" t="s">
        <v>1139</v>
      </c>
      <c r="X4924" t="s">
        <v>2550</v>
      </c>
      <c r="Y4924" t="s">
        <v>65</v>
      </c>
      <c r="Z4924">
        <v>355328700000</v>
      </c>
      <c r="AG4924" t="s">
        <v>1972</v>
      </c>
      <c r="AI4924" t="s">
        <v>2150</v>
      </c>
      <c r="AL4924">
        <v>0</v>
      </c>
      <c r="AN4924" t="s">
        <v>1974</v>
      </c>
      <c r="AO4924">
        <v>0</v>
      </c>
      <c r="AQ4924">
        <v>2252393</v>
      </c>
      <c r="AR4924" t="s">
        <v>2241</v>
      </c>
      <c r="AS4924" t="s">
        <v>4163</v>
      </c>
      <c r="AT4924" t="s">
        <v>1975</v>
      </c>
    </row>
    <row r="4925" spans="1:46" x14ac:dyDescent="0.25">
      <c r="A4925" t="str">
        <f>_xlfn.XLOOKUP(I4925,UTILIZADAS[Contacto1],UTILIZADAS[Source.Name],,0)</f>
        <v>Cobros Abril Canal Fijo</v>
      </c>
      <c r="B4925" s="18">
        <f>VLOOKUP(J4925,Ref!A:C,3,0)</f>
        <v>0</v>
      </c>
      <c r="C4925" s="18">
        <f>VLOOKUP(J4925,Ref!A:D,4,0)</f>
        <v>0</v>
      </c>
      <c r="D4925" s="18" t="str">
        <f t="shared" si="231"/>
        <v>06/may</v>
      </c>
      <c r="E4925" s="18">
        <f t="shared" si="232"/>
        <v>4</v>
      </c>
      <c r="F4925" s="18">
        <v>1</v>
      </c>
      <c r="G4925" s="18">
        <f t="shared" si="233"/>
        <v>0</v>
      </c>
      <c r="H4925" s="3">
        <v>46148.491689814815</v>
      </c>
      <c r="I4925">
        <v>69938048</v>
      </c>
      <c r="J4925" t="s">
        <v>1967</v>
      </c>
      <c r="K4925" t="s">
        <v>1968</v>
      </c>
      <c r="L4925" t="s">
        <v>1969</v>
      </c>
      <c r="M4925" t="s">
        <v>1970</v>
      </c>
      <c r="O4925">
        <v>355328700000</v>
      </c>
      <c r="P4925">
        <v>16017</v>
      </c>
      <c r="Q4925">
        <v>-4</v>
      </c>
      <c r="R4925">
        <v>1</v>
      </c>
      <c r="S4925">
        <v>69938048</v>
      </c>
      <c r="U4925" t="s">
        <v>1138</v>
      </c>
      <c r="W4925" t="s">
        <v>1139</v>
      </c>
      <c r="X4925" t="s">
        <v>2550</v>
      </c>
      <c r="Y4925" t="s">
        <v>65</v>
      </c>
      <c r="Z4925">
        <v>355328700000</v>
      </c>
      <c r="AG4925" t="s">
        <v>1972</v>
      </c>
      <c r="AI4925" t="s">
        <v>2150</v>
      </c>
      <c r="AL4925">
        <v>0</v>
      </c>
      <c r="AN4925" t="s">
        <v>1974</v>
      </c>
      <c r="AO4925">
        <v>0</v>
      </c>
      <c r="AQ4925">
        <v>2252393</v>
      </c>
      <c r="AR4925" t="s">
        <v>2241</v>
      </c>
      <c r="AS4925" t="s">
        <v>4163</v>
      </c>
      <c r="AT4925" t="s">
        <v>1975</v>
      </c>
    </row>
    <row r="4926" spans="1:46" x14ac:dyDescent="0.25">
      <c r="A4926" t="str">
        <f>_xlfn.XLOOKUP(I4926,UTILIZADAS[Contacto1],UTILIZADAS[Source.Name],,0)</f>
        <v>Cobros Abril Canal Fijo</v>
      </c>
      <c r="B4926" s="18">
        <f>VLOOKUP(J4926,Ref!A:C,3,0)</f>
        <v>0</v>
      </c>
      <c r="C4926" s="18">
        <f>VLOOKUP(J4926,Ref!A:D,4,0)</f>
        <v>0</v>
      </c>
      <c r="D4926" s="18" t="str">
        <f t="shared" si="231"/>
        <v>07/may</v>
      </c>
      <c r="E4926" s="18">
        <f t="shared" si="232"/>
        <v>4</v>
      </c>
      <c r="F4926" s="18">
        <v>1</v>
      </c>
      <c r="G4926" s="18">
        <f t="shared" si="233"/>
        <v>0</v>
      </c>
      <c r="H4926" s="3">
        <v>46149.679270833331</v>
      </c>
      <c r="I4926">
        <v>69938048</v>
      </c>
      <c r="J4926" t="s">
        <v>1967</v>
      </c>
      <c r="K4926" t="s">
        <v>1968</v>
      </c>
      <c r="L4926" t="s">
        <v>1969</v>
      </c>
      <c r="M4926" t="s">
        <v>1970</v>
      </c>
      <c r="O4926">
        <v>355328700000</v>
      </c>
      <c r="P4926">
        <v>16017</v>
      </c>
      <c r="Q4926">
        <v>-4</v>
      </c>
      <c r="R4926">
        <v>1</v>
      </c>
      <c r="S4926">
        <v>69938048</v>
      </c>
      <c r="U4926" t="s">
        <v>1138</v>
      </c>
      <c r="W4926" t="s">
        <v>1139</v>
      </c>
      <c r="X4926" t="s">
        <v>2550</v>
      </c>
      <c r="Y4926" t="s">
        <v>65</v>
      </c>
      <c r="Z4926">
        <v>355328700000</v>
      </c>
      <c r="AG4926" t="s">
        <v>1972</v>
      </c>
      <c r="AI4926" t="s">
        <v>2150</v>
      </c>
      <c r="AL4926">
        <v>0</v>
      </c>
      <c r="AN4926" t="s">
        <v>1974</v>
      </c>
      <c r="AO4926">
        <v>0</v>
      </c>
      <c r="AQ4926">
        <v>2252393</v>
      </c>
      <c r="AR4926" t="s">
        <v>2241</v>
      </c>
      <c r="AS4926" t="s">
        <v>4163</v>
      </c>
      <c r="AT4926" t="s">
        <v>1975</v>
      </c>
    </row>
    <row r="4927" spans="1:46" x14ac:dyDescent="0.25">
      <c r="A4927" t="str">
        <f>_xlfn.XLOOKUP(I4927,UTILIZADAS[Contacto1],UTILIZADAS[Source.Name],,0)</f>
        <v>Cobros Abril Canal Fijo</v>
      </c>
      <c r="B4927" s="18">
        <f>VLOOKUP(J4927,Ref!A:C,3,0)</f>
        <v>0</v>
      </c>
      <c r="C4927" s="18">
        <f>VLOOKUP(J4927,Ref!A:D,4,0)</f>
        <v>0</v>
      </c>
      <c r="D4927" s="18" t="str">
        <f t="shared" si="231"/>
        <v>08/may</v>
      </c>
      <c r="E4927" s="18">
        <f t="shared" si="232"/>
        <v>4</v>
      </c>
      <c r="F4927" s="18">
        <v>1</v>
      </c>
      <c r="G4927" s="18">
        <f t="shared" si="233"/>
        <v>1</v>
      </c>
      <c r="H4927" s="3">
        <v>46150.710590277777</v>
      </c>
      <c r="I4927">
        <v>69938048</v>
      </c>
      <c r="J4927" t="s">
        <v>1967</v>
      </c>
      <c r="K4927" t="s">
        <v>1968</v>
      </c>
      <c r="L4927" t="s">
        <v>1969</v>
      </c>
      <c r="M4927" t="s">
        <v>1970</v>
      </c>
      <c r="O4927">
        <v>355328700000</v>
      </c>
      <c r="P4927">
        <v>16017</v>
      </c>
      <c r="Q4927">
        <v>-4</v>
      </c>
      <c r="R4927">
        <v>1</v>
      </c>
      <c r="S4927">
        <v>69938048</v>
      </c>
      <c r="U4927" t="s">
        <v>1138</v>
      </c>
      <c r="W4927" t="s">
        <v>1139</v>
      </c>
      <c r="X4927" t="s">
        <v>2550</v>
      </c>
      <c r="Y4927" t="s">
        <v>65</v>
      </c>
      <c r="Z4927">
        <v>355328700000</v>
      </c>
      <c r="AG4927" t="s">
        <v>1972</v>
      </c>
      <c r="AI4927" t="s">
        <v>2150</v>
      </c>
      <c r="AL4927">
        <v>0</v>
      </c>
      <c r="AN4927" t="s">
        <v>1974</v>
      </c>
      <c r="AO4927">
        <v>0</v>
      </c>
      <c r="AQ4927">
        <v>2252393</v>
      </c>
      <c r="AR4927" t="s">
        <v>2241</v>
      </c>
      <c r="AS4927" t="s">
        <v>4163</v>
      </c>
      <c r="AT4927" t="s">
        <v>1975</v>
      </c>
    </row>
    <row r="4928" spans="1:46" x14ac:dyDescent="0.25">
      <c r="A4928" t="e">
        <f>_xlfn.XLOOKUP(I4928,UTILIZADAS[Contacto1],UTILIZADAS[Source.Name],,0)</f>
        <v>#N/A</v>
      </c>
      <c r="B4928" s="18">
        <f>VLOOKUP(J4928,Ref!A:C,3,0)</f>
        <v>1</v>
      </c>
      <c r="C4928" s="18">
        <f>VLOOKUP(J4928,Ref!A:D,4,0)</f>
        <v>1</v>
      </c>
      <c r="D4928" s="18" t="str">
        <f t="shared" si="231"/>
        <v>06/may</v>
      </c>
      <c r="E4928" s="18">
        <f t="shared" si="232"/>
        <v>1</v>
      </c>
      <c r="F4928" s="18">
        <v>1</v>
      </c>
      <c r="G4928" s="18">
        <f t="shared" si="233"/>
        <v>1</v>
      </c>
      <c r="H4928" s="3">
        <v>46148.73883101852</v>
      </c>
      <c r="I4928">
        <v>69943990</v>
      </c>
      <c r="J4928">
        <v>6007</v>
      </c>
      <c r="K4928" t="s">
        <v>1983</v>
      </c>
      <c r="L4928" t="s">
        <v>1897</v>
      </c>
      <c r="M4928" t="s">
        <v>1970</v>
      </c>
      <c r="P4928">
        <v>998</v>
      </c>
      <c r="Q4928">
        <v>0</v>
      </c>
      <c r="S4928">
        <v>69943990</v>
      </c>
      <c r="AF4928" t="s">
        <v>1976</v>
      </c>
      <c r="AG4928" t="s">
        <v>1972</v>
      </c>
      <c r="AL4928">
        <v>34</v>
      </c>
      <c r="AM4928" t="s">
        <v>1979</v>
      </c>
      <c r="AN4928" t="s">
        <v>1977</v>
      </c>
      <c r="AO4928">
        <v>0</v>
      </c>
      <c r="AQ4928">
        <v>2257563</v>
      </c>
      <c r="AR4928" t="s">
        <v>1978</v>
      </c>
      <c r="AT4928" t="s">
        <v>1898</v>
      </c>
    </row>
    <row r="4929" spans="1:46" x14ac:dyDescent="0.25">
      <c r="A4929" t="str">
        <f>_xlfn.XLOOKUP(I4929,UTILIZADAS[Contacto1],UTILIZADAS[Source.Name],,0)</f>
        <v>Cobros Mayo</v>
      </c>
      <c r="B4929" s="18">
        <f>VLOOKUP(J4929,Ref!A:C,3,0)</f>
        <v>0</v>
      </c>
      <c r="C4929" s="18">
        <f>VLOOKUP(J4929,Ref!A:D,4,0)</f>
        <v>0</v>
      </c>
      <c r="D4929" s="18" t="str">
        <f t="shared" si="231"/>
        <v>13/may</v>
      </c>
      <c r="E4929" s="18">
        <f t="shared" si="232"/>
        <v>3</v>
      </c>
      <c r="F4929" s="18">
        <v>1</v>
      </c>
      <c r="G4929" s="18">
        <f t="shared" si="233"/>
        <v>0</v>
      </c>
      <c r="H4929" s="3">
        <v>46155.476273148146</v>
      </c>
      <c r="I4929">
        <v>69955199</v>
      </c>
      <c r="J4929" t="s">
        <v>2021</v>
      </c>
      <c r="K4929" t="s">
        <v>1968</v>
      </c>
      <c r="L4929" t="s">
        <v>1969</v>
      </c>
      <c r="M4929" t="s">
        <v>1970</v>
      </c>
      <c r="O4929">
        <v>369058490000</v>
      </c>
      <c r="P4929">
        <v>16018</v>
      </c>
      <c r="Q4929">
        <v>-4</v>
      </c>
      <c r="R4929">
        <v>1</v>
      </c>
      <c r="S4929">
        <v>69955199</v>
      </c>
      <c r="U4929" t="s">
        <v>5650</v>
      </c>
      <c r="W4929" t="s">
        <v>5651</v>
      </c>
      <c r="X4929">
        <v>369058490000</v>
      </c>
      <c r="Y4929" t="s">
        <v>65</v>
      </c>
      <c r="Z4929" t="s">
        <v>66</v>
      </c>
      <c r="AF4929" t="s">
        <v>1976</v>
      </c>
      <c r="AG4929" t="s">
        <v>1972</v>
      </c>
      <c r="AL4929">
        <v>5</v>
      </c>
      <c r="AN4929" t="s">
        <v>1974</v>
      </c>
      <c r="AO4929">
        <v>0</v>
      </c>
      <c r="AQ4929">
        <v>2258691</v>
      </c>
      <c r="AR4929" t="s">
        <v>4605</v>
      </c>
      <c r="AS4929" t="s">
        <v>5883</v>
      </c>
      <c r="AT4929" t="s">
        <v>2022</v>
      </c>
    </row>
    <row r="4930" spans="1:46" x14ac:dyDescent="0.25">
      <c r="A4930" t="str">
        <f>_xlfn.XLOOKUP(I4930,UTILIZADAS[Contacto1],UTILIZADAS[Source.Name],,0)</f>
        <v>Cobros Mayo</v>
      </c>
      <c r="B4930" s="18">
        <f>VLOOKUP(J4930,Ref!A:C,3,0)</f>
        <v>0</v>
      </c>
      <c r="C4930" s="18">
        <f>VLOOKUP(J4930,Ref!A:D,4,0)</f>
        <v>0</v>
      </c>
      <c r="D4930" s="18" t="str">
        <f t="shared" si="231"/>
        <v>15/may</v>
      </c>
      <c r="E4930" s="18">
        <f t="shared" si="232"/>
        <v>3</v>
      </c>
      <c r="F4930" s="18">
        <v>1</v>
      </c>
      <c r="G4930" s="18">
        <f t="shared" si="233"/>
        <v>0</v>
      </c>
      <c r="H4930" s="3">
        <v>46157.518182870372</v>
      </c>
      <c r="I4930">
        <v>69955199</v>
      </c>
      <c r="J4930" t="s">
        <v>2021</v>
      </c>
      <c r="K4930" t="s">
        <v>1968</v>
      </c>
      <c r="L4930" t="s">
        <v>1969</v>
      </c>
      <c r="M4930" t="s">
        <v>1970</v>
      </c>
      <c r="O4930">
        <v>369058490000</v>
      </c>
      <c r="P4930">
        <v>16018</v>
      </c>
      <c r="Q4930">
        <v>-4</v>
      </c>
      <c r="R4930">
        <v>1</v>
      </c>
      <c r="S4930">
        <v>69955199</v>
      </c>
      <c r="U4930" t="s">
        <v>5650</v>
      </c>
      <c r="W4930" t="s">
        <v>5651</v>
      </c>
      <c r="X4930">
        <v>369058490000</v>
      </c>
      <c r="Y4930" t="s">
        <v>65</v>
      </c>
      <c r="Z4930" t="s">
        <v>66</v>
      </c>
      <c r="AF4930" t="s">
        <v>1976</v>
      </c>
      <c r="AG4930" t="s">
        <v>1972</v>
      </c>
      <c r="AL4930">
        <v>5</v>
      </c>
      <c r="AN4930" t="s">
        <v>1974</v>
      </c>
      <c r="AO4930">
        <v>0</v>
      </c>
      <c r="AQ4930">
        <v>2258691</v>
      </c>
      <c r="AR4930" t="s">
        <v>4605</v>
      </c>
      <c r="AS4930" t="s">
        <v>5883</v>
      </c>
      <c r="AT4930" t="s">
        <v>2022</v>
      </c>
    </row>
    <row r="4931" spans="1:46" x14ac:dyDescent="0.25">
      <c r="A4931" t="str">
        <f>_xlfn.XLOOKUP(I4931,UTILIZADAS[Contacto1],UTILIZADAS[Source.Name],,0)</f>
        <v>Cobros Mayo</v>
      </c>
      <c r="B4931" s="18">
        <f>VLOOKUP(J4931,Ref!A:C,3,0)</f>
        <v>0</v>
      </c>
      <c r="C4931" s="18">
        <f>VLOOKUP(J4931,Ref!A:D,4,0)</f>
        <v>0</v>
      </c>
      <c r="D4931" s="18" t="str">
        <f t="shared" si="231"/>
        <v>19/may</v>
      </c>
      <c r="E4931" s="18">
        <f t="shared" si="232"/>
        <v>3</v>
      </c>
      <c r="F4931" s="18">
        <v>1</v>
      </c>
      <c r="G4931" s="18">
        <f t="shared" si="233"/>
        <v>1</v>
      </c>
      <c r="H4931" s="3">
        <v>46161.521608796298</v>
      </c>
      <c r="I4931">
        <v>69955199</v>
      </c>
      <c r="J4931">
        <v>6004</v>
      </c>
      <c r="K4931" t="s">
        <v>1983</v>
      </c>
      <c r="L4931" t="s">
        <v>1897</v>
      </c>
      <c r="M4931" t="s">
        <v>1970</v>
      </c>
      <c r="O4931">
        <v>369058490000</v>
      </c>
      <c r="P4931">
        <v>16018</v>
      </c>
      <c r="Q4931">
        <v>-4</v>
      </c>
      <c r="R4931">
        <v>1</v>
      </c>
      <c r="S4931">
        <v>69955199</v>
      </c>
      <c r="U4931" t="s">
        <v>5650</v>
      </c>
      <c r="W4931" t="s">
        <v>5651</v>
      </c>
      <c r="X4931">
        <v>369058490000</v>
      </c>
      <c r="Y4931" t="s">
        <v>65</v>
      </c>
      <c r="Z4931" t="s">
        <v>66</v>
      </c>
      <c r="AF4931" t="s">
        <v>1976</v>
      </c>
      <c r="AG4931" t="s">
        <v>1972</v>
      </c>
      <c r="AL4931">
        <v>77</v>
      </c>
      <c r="AM4931" t="s">
        <v>1979</v>
      </c>
      <c r="AN4931" t="s">
        <v>1987</v>
      </c>
      <c r="AO4931">
        <v>0</v>
      </c>
      <c r="AQ4931">
        <v>2258691</v>
      </c>
      <c r="AR4931" t="s">
        <v>4605</v>
      </c>
      <c r="AS4931" t="s">
        <v>5883</v>
      </c>
      <c r="AT4931" t="s">
        <v>1984</v>
      </c>
    </row>
    <row r="4932" spans="1:46" x14ac:dyDescent="0.25">
      <c r="A4932" t="str">
        <f>_xlfn.XLOOKUP(I4932,UTILIZADAS[Contacto1],UTILIZADAS[Source.Name],,0)</f>
        <v>Cobros Mayo</v>
      </c>
      <c r="B4932" s="18">
        <f>VLOOKUP(J4932,Ref!A:C,3,0)</f>
        <v>0</v>
      </c>
      <c r="C4932" s="18">
        <f>VLOOKUP(J4932,Ref!A:D,4,0)</f>
        <v>0</v>
      </c>
      <c r="D4932" s="18" t="str">
        <f t="shared" si="231"/>
        <v>13/may</v>
      </c>
      <c r="E4932" s="18">
        <f t="shared" si="232"/>
        <v>3</v>
      </c>
      <c r="F4932" s="18">
        <v>1</v>
      </c>
      <c r="G4932" s="18">
        <f t="shared" si="233"/>
        <v>0</v>
      </c>
      <c r="H4932" s="3">
        <v>46155.476817129631</v>
      </c>
      <c r="I4932">
        <v>69960820</v>
      </c>
      <c r="J4932" t="s">
        <v>2021</v>
      </c>
      <c r="K4932" t="s">
        <v>1968</v>
      </c>
      <c r="L4932" t="s">
        <v>1969</v>
      </c>
      <c r="M4932" t="s">
        <v>1970</v>
      </c>
      <c r="O4932">
        <v>351360350000</v>
      </c>
      <c r="P4932">
        <v>16018</v>
      </c>
      <c r="Q4932">
        <v>-4</v>
      </c>
      <c r="R4932">
        <v>1</v>
      </c>
      <c r="S4932">
        <v>69960820</v>
      </c>
      <c r="U4932" t="s">
        <v>6275</v>
      </c>
      <c r="W4932" t="s">
        <v>5653</v>
      </c>
      <c r="X4932">
        <v>351360350000</v>
      </c>
      <c r="Y4932" t="s">
        <v>65</v>
      </c>
      <c r="Z4932" t="s">
        <v>4619</v>
      </c>
      <c r="AF4932" t="s">
        <v>1976</v>
      </c>
      <c r="AG4932" t="s">
        <v>1972</v>
      </c>
      <c r="AK4932" t="s">
        <v>6276</v>
      </c>
      <c r="AL4932">
        <v>5</v>
      </c>
      <c r="AN4932" t="s">
        <v>1974</v>
      </c>
      <c r="AO4932">
        <v>0</v>
      </c>
      <c r="AQ4932">
        <v>2258692</v>
      </c>
      <c r="AR4932" t="s">
        <v>4605</v>
      </c>
      <c r="AS4932" t="s">
        <v>5883</v>
      </c>
      <c r="AT4932" t="s">
        <v>2022</v>
      </c>
    </row>
    <row r="4933" spans="1:46" x14ac:dyDescent="0.25">
      <c r="A4933" t="str">
        <f>_xlfn.XLOOKUP(I4933,UTILIZADAS[Contacto1],UTILIZADAS[Source.Name],,0)</f>
        <v>Cobros Mayo</v>
      </c>
      <c r="B4933" s="18">
        <f>VLOOKUP(J4933,Ref!A:C,3,0)</f>
        <v>0</v>
      </c>
      <c r="C4933" s="18">
        <f>VLOOKUP(J4933,Ref!A:D,4,0)</f>
        <v>0</v>
      </c>
      <c r="D4933" s="18" t="str">
        <f t="shared" si="231"/>
        <v>15/may</v>
      </c>
      <c r="E4933" s="18">
        <f t="shared" si="232"/>
        <v>3</v>
      </c>
      <c r="F4933" s="18">
        <v>1</v>
      </c>
      <c r="G4933" s="18">
        <f t="shared" si="233"/>
        <v>0</v>
      </c>
      <c r="H4933" s="3">
        <v>46157.520057870373</v>
      </c>
      <c r="I4933">
        <v>69960820</v>
      </c>
      <c r="J4933" t="s">
        <v>1986</v>
      </c>
      <c r="K4933" t="s">
        <v>1983</v>
      </c>
      <c r="L4933" t="s">
        <v>1897</v>
      </c>
      <c r="M4933" t="s">
        <v>1970</v>
      </c>
      <c r="O4933">
        <v>351360350000</v>
      </c>
      <c r="P4933">
        <v>16018</v>
      </c>
      <c r="Q4933">
        <v>-4</v>
      </c>
      <c r="R4933">
        <v>1</v>
      </c>
      <c r="S4933">
        <v>69960820</v>
      </c>
      <c r="U4933" t="s">
        <v>6275</v>
      </c>
      <c r="W4933" t="s">
        <v>5653</v>
      </c>
      <c r="X4933">
        <v>351360350000</v>
      </c>
      <c r="Y4933" t="s">
        <v>65</v>
      </c>
      <c r="Z4933" t="s">
        <v>4619</v>
      </c>
      <c r="AF4933" t="s">
        <v>1976</v>
      </c>
      <c r="AG4933" t="s">
        <v>1972</v>
      </c>
      <c r="AK4933" t="s">
        <v>6276</v>
      </c>
      <c r="AL4933">
        <v>170</v>
      </c>
      <c r="AM4933" t="s">
        <v>1979</v>
      </c>
      <c r="AN4933" t="s">
        <v>1987</v>
      </c>
      <c r="AO4933">
        <v>0</v>
      </c>
      <c r="AQ4933">
        <v>2258692</v>
      </c>
      <c r="AR4933" t="s">
        <v>4605</v>
      </c>
      <c r="AS4933" t="s">
        <v>5883</v>
      </c>
      <c r="AT4933" t="s">
        <v>1988</v>
      </c>
    </row>
    <row r="4934" spans="1:46" x14ac:dyDescent="0.25">
      <c r="A4934" t="str">
        <f>_xlfn.XLOOKUP(I4934,UTILIZADAS[Contacto1],UTILIZADAS[Source.Name],,0)</f>
        <v>Cobros Mayo</v>
      </c>
      <c r="B4934" s="18">
        <f>VLOOKUP(J4934,Ref!A:C,3,0)</f>
        <v>1</v>
      </c>
      <c r="C4934" s="18">
        <f>VLOOKUP(J4934,Ref!A:D,4,0)</f>
        <v>0</v>
      </c>
      <c r="D4934" s="18" t="str">
        <f t="shared" si="231"/>
        <v>19/may</v>
      </c>
      <c r="E4934" s="18">
        <f t="shared" si="232"/>
        <v>3</v>
      </c>
      <c r="F4934" s="18">
        <v>1</v>
      </c>
      <c r="G4934" s="18">
        <f t="shared" si="233"/>
        <v>1</v>
      </c>
      <c r="H4934" s="3">
        <v>46161.706041666665</v>
      </c>
      <c r="I4934">
        <v>69960820</v>
      </c>
      <c r="J4934">
        <v>6000</v>
      </c>
      <c r="K4934" t="s">
        <v>1983</v>
      </c>
      <c r="L4934" t="s">
        <v>1897</v>
      </c>
      <c r="M4934" t="s">
        <v>1970</v>
      </c>
      <c r="O4934">
        <v>351360350000</v>
      </c>
      <c r="P4934">
        <v>16018</v>
      </c>
      <c r="Q4934">
        <v>-4</v>
      </c>
      <c r="R4934">
        <v>1</v>
      </c>
      <c r="S4934">
        <v>69960820</v>
      </c>
      <c r="U4934" t="s">
        <v>6275</v>
      </c>
      <c r="W4934" t="s">
        <v>5653</v>
      </c>
      <c r="X4934">
        <v>351360350000</v>
      </c>
      <c r="Y4934" t="s">
        <v>65</v>
      </c>
      <c r="Z4934" t="s">
        <v>4619</v>
      </c>
      <c r="AF4934" t="s">
        <v>1976</v>
      </c>
      <c r="AG4934" t="s">
        <v>1972</v>
      </c>
      <c r="AK4934" t="s">
        <v>6276</v>
      </c>
      <c r="AL4934">
        <v>171</v>
      </c>
      <c r="AM4934" t="s">
        <v>1979</v>
      </c>
      <c r="AN4934" t="s">
        <v>1987</v>
      </c>
      <c r="AO4934">
        <v>0</v>
      </c>
      <c r="AQ4934">
        <v>2258692</v>
      </c>
      <c r="AR4934" t="s">
        <v>4605</v>
      </c>
      <c r="AS4934" t="s">
        <v>5883</v>
      </c>
      <c r="AT4934" t="s">
        <v>1895</v>
      </c>
    </row>
    <row r="4935" spans="1:46" x14ac:dyDescent="0.25">
      <c r="A4935" t="str">
        <f>_xlfn.XLOOKUP(I4935,UTILIZADAS[Contacto1],UTILIZADAS[Source.Name],,0)</f>
        <v>Cobros Abril Canal Fijo</v>
      </c>
      <c r="B4935" s="18">
        <f>VLOOKUP(J4935,Ref!A:C,3,0)</f>
        <v>1</v>
      </c>
      <c r="C4935" s="18">
        <f>VLOOKUP(J4935,Ref!A:D,4,0)</f>
        <v>1</v>
      </c>
      <c r="D4935" s="18" t="str">
        <f t="shared" si="231"/>
        <v>13/may</v>
      </c>
      <c r="E4935" s="18">
        <f t="shared" si="232"/>
        <v>1</v>
      </c>
      <c r="F4935" s="18">
        <v>1</v>
      </c>
      <c r="G4935" s="18">
        <f t="shared" si="233"/>
        <v>1</v>
      </c>
      <c r="H4935" s="3">
        <v>46155.479004629633</v>
      </c>
      <c r="I4935">
        <v>69984531</v>
      </c>
      <c r="J4935">
        <v>6003</v>
      </c>
      <c r="K4935" t="s">
        <v>1983</v>
      </c>
      <c r="L4935" t="s">
        <v>1897</v>
      </c>
      <c r="M4935" t="s">
        <v>1970</v>
      </c>
      <c r="O4935">
        <v>362006100000</v>
      </c>
      <c r="P4935">
        <v>16018</v>
      </c>
      <c r="Q4935">
        <v>-4</v>
      </c>
      <c r="R4935">
        <v>1</v>
      </c>
      <c r="S4935">
        <v>69984531</v>
      </c>
      <c r="U4935" t="s">
        <v>2152</v>
      </c>
      <c r="W4935" t="s">
        <v>84</v>
      </c>
      <c r="X4935">
        <v>362006100000</v>
      </c>
      <c r="Y4935" t="s">
        <v>65</v>
      </c>
      <c r="Z4935" t="s">
        <v>66</v>
      </c>
      <c r="AF4935" t="s">
        <v>1976</v>
      </c>
      <c r="AG4935" t="s">
        <v>1972</v>
      </c>
      <c r="AL4935">
        <v>115</v>
      </c>
      <c r="AM4935" t="s">
        <v>1979</v>
      </c>
      <c r="AN4935" t="s">
        <v>1987</v>
      </c>
      <c r="AO4935">
        <v>0</v>
      </c>
      <c r="AQ4935">
        <v>2258693</v>
      </c>
      <c r="AR4935" t="s">
        <v>4605</v>
      </c>
      <c r="AS4935" t="s">
        <v>5883</v>
      </c>
      <c r="AT4935" t="s">
        <v>1892</v>
      </c>
    </row>
    <row r="4936" spans="1:46" x14ac:dyDescent="0.25">
      <c r="A4936" t="str">
        <f>_xlfn.XLOOKUP(I4936,UTILIZADAS[Contacto1],UTILIZADAS[Source.Name],,0)</f>
        <v>Cobros Abril Canal Fijo</v>
      </c>
      <c r="B4936" s="18">
        <f>VLOOKUP(J4936,Ref!A:C,3,0)</f>
        <v>0</v>
      </c>
      <c r="C4936" s="18">
        <f>VLOOKUP(J4936,Ref!A:D,4,0)</f>
        <v>0</v>
      </c>
      <c r="D4936" s="18" t="str">
        <f t="shared" si="231"/>
        <v>02/may</v>
      </c>
      <c r="E4936" s="18">
        <f t="shared" si="232"/>
        <v>9</v>
      </c>
      <c r="F4936" s="18">
        <v>1</v>
      </c>
      <c r="G4936" s="18">
        <f t="shared" si="233"/>
        <v>0</v>
      </c>
      <c r="H4936" s="3">
        <v>46144.460509259261</v>
      </c>
      <c r="I4936">
        <v>69997245</v>
      </c>
      <c r="J4936" t="s">
        <v>2023</v>
      </c>
      <c r="K4936" t="s">
        <v>1968</v>
      </c>
      <c r="L4936" t="s">
        <v>1969</v>
      </c>
      <c r="M4936" t="s">
        <v>1970</v>
      </c>
      <c r="O4936">
        <v>358357750000</v>
      </c>
      <c r="P4936">
        <v>16017</v>
      </c>
      <c r="Q4936">
        <v>-4</v>
      </c>
      <c r="R4936">
        <v>1</v>
      </c>
      <c r="S4936">
        <v>69997245</v>
      </c>
      <c r="U4936" t="s">
        <v>1552</v>
      </c>
      <c r="W4936" t="s">
        <v>1553</v>
      </c>
      <c r="X4936" t="s">
        <v>66</v>
      </c>
      <c r="Y4936" t="s">
        <v>65</v>
      </c>
      <c r="Z4936">
        <v>358357750000</v>
      </c>
      <c r="AG4936" t="s">
        <v>1972</v>
      </c>
      <c r="AI4936" t="s">
        <v>2757</v>
      </c>
      <c r="AL4936">
        <v>0</v>
      </c>
      <c r="AN4936" t="s">
        <v>1974</v>
      </c>
      <c r="AO4936">
        <v>0</v>
      </c>
      <c r="AQ4936">
        <v>2251758</v>
      </c>
      <c r="AR4936" t="s">
        <v>2241</v>
      </c>
      <c r="AS4936" t="s">
        <v>4163</v>
      </c>
      <c r="AT4936" t="s">
        <v>2024</v>
      </c>
    </row>
    <row r="4937" spans="1:46" x14ac:dyDescent="0.25">
      <c r="A4937" t="str">
        <f>_xlfn.XLOOKUP(I4937,UTILIZADAS[Contacto1],UTILIZADAS[Source.Name],,0)</f>
        <v>Cobros Abril Canal Fijo</v>
      </c>
      <c r="B4937" s="18">
        <f>VLOOKUP(J4937,Ref!A:C,3,0)</f>
        <v>0</v>
      </c>
      <c r="C4937" s="18">
        <f>VLOOKUP(J4937,Ref!A:D,4,0)</f>
        <v>0</v>
      </c>
      <c r="D4937" s="18" t="str">
        <f t="shared" si="231"/>
        <v>04/may</v>
      </c>
      <c r="E4937" s="18">
        <f t="shared" si="232"/>
        <v>9</v>
      </c>
      <c r="F4937" s="18">
        <v>1</v>
      </c>
      <c r="G4937" s="18">
        <f t="shared" si="233"/>
        <v>0</v>
      </c>
      <c r="H4937" s="3">
        <v>46146.686608796299</v>
      </c>
      <c r="I4937">
        <v>69997245</v>
      </c>
      <c r="J4937" t="s">
        <v>1967</v>
      </c>
      <c r="K4937" t="s">
        <v>1968</v>
      </c>
      <c r="L4937" t="s">
        <v>1969</v>
      </c>
      <c r="M4937" t="s">
        <v>1970</v>
      </c>
      <c r="O4937">
        <v>358357750000</v>
      </c>
      <c r="P4937">
        <v>16017</v>
      </c>
      <c r="Q4937">
        <v>-4</v>
      </c>
      <c r="R4937">
        <v>1</v>
      </c>
      <c r="S4937">
        <v>69997245</v>
      </c>
      <c r="U4937" t="s">
        <v>1552</v>
      </c>
      <c r="W4937" t="s">
        <v>1553</v>
      </c>
      <c r="X4937" t="s">
        <v>66</v>
      </c>
      <c r="Y4937" t="s">
        <v>65</v>
      </c>
      <c r="Z4937">
        <v>358357750000</v>
      </c>
      <c r="AG4937" t="s">
        <v>1972</v>
      </c>
      <c r="AI4937" t="s">
        <v>2757</v>
      </c>
      <c r="AL4937">
        <v>0</v>
      </c>
      <c r="AN4937" t="s">
        <v>1974</v>
      </c>
      <c r="AO4937">
        <v>0</v>
      </c>
      <c r="AQ4937">
        <v>2251758</v>
      </c>
      <c r="AR4937" t="s">
        <v>2241</v>
      </c>
      <c r="AS4937" t="s">
        <v>4163</v>
      </c>
      <c r="AT4937" t="s">
        <v>1975</v>
      </c>
    </row>
    <row r="4938" spans="1:46" x14ac:dyDescent="0.25">
      <c r="A4938" t="str">
        <f>_xlfn.XLOOKUP(I4938,UTILIZADAS[Contacto1],UTILIZADAS[Source.Name],,0)</f>
        <v>Cobros Abril Canal Fijo</v>
      </c>
      <c r="B4938" s="18">
        <f>VLOOKUP(J4938,Ref!A:C,3,0)</f>
        <v>0</v>
      </c>
      <c r="C4938" s="18">
        <f>VLOOKUP(J4938,Ref!A:D,4,0)</f>
        <v>0</v>
      </c>
      <c r="D4938" s="18" t="str">
        <f t="shared" si="231"/>
        <v>05/may</v>
      </c>
      <c r="E4938" s="18">
        <f t="shared" si="232"/>
        <v>9</v>
      </c>
      <c r="F4938" s="18">
        <v>1</v>
      </c>
      <c r="G4938" s="18">
        <f t="shared" si="233"/>
        <v>0</v>
      </c>
      <c r="H4938" s="3">
        <v>46147.640682870369</v>
      </c>
      <c r="I4938">
        <v>69997245</v>
      </c>
      <c r="J4938" t="s">
        <v>2023</v>
      </c>
      <c r="K4938" t="s">
        <v>1968</v>
      </c>
      <c r="L4938" t="s">
        <v>1969</v>
      </c>
      <c r="M4938" t="s">
        <v>1970</v>
      </c>
      <c r="O4938">
        <v>358357750000</v>
      </c>
      <c r="P4938">
        <v>16017</v>
      </c>
      <c r="Q4938">
        <v>-4</v>
      </c>
      <c r="R4938">
        <v>1</v>
      </c>
      <c r="S4938">
        <v>69997245</v>
      </c>
      <c r="U4938" t="s">
        <v>1552</v>
      </c>
      <c r="W4938" t="s">
        <v>1553</v>
      </c>
      <c r="X4938" t="s">
        <v>66</v>
      </c>
      <c r="Y4938" t="s">
        <v>65</v>
      </c>
      <c r="Z4938">
        <v>358357750000</v>
      </c>
      <c r="AG4938" t="s">
        <v>1972</v>
      </c>
      <c r="AI4938" t="s">
        <v>2757</v>
      </c>
      <c r="AL4938">
        <v>0</v>
      </c>
      <c r="AN4938" t="s">
        <v>1974</v>
      </c>
      <c r="AO4938">
        <v>0</v>
      </c>
      <c r="AQ4938">
        <v>2251758</v>
      </c>
      <c r="AR4938" t="s">
        <v>2241</v>
      </c>
      <c r="AS4938" t="s">
        <v>4163</v>
      </c>
      <c r="AT4938" t="s">
        <v>2024</v>
      </c>
    </row>
    <row r="4939" spans="1:46" x14ac:dyDescent="0.25">
      <c r="A4939" t="str">
        <f>_xlfn.XLOOKUP(I4939,UTILIZADAS[Contacto1],UTILIZADAS[Source.Name],,0)</f>
        <v>Cobros Abril Canal Fijo</v>
      </c>
      <c r="B4939" s="18">
        <f>VLOOKUP(J4939,Ref!A:C,3,0)</f>
        <v>0</v>
      </c>
      <c r="C4939" s="18">
        <f>VLOOKUP(J4939,Ref!A:D,4,0)</f>
        <v>0</v>
      </c>
      <c r="D4939" s="18" t="str">
        <f t="shared" si="231"/>
        <v>06/may</v>
      </c>
      <c r="E4939" s="18">
        <f t="shared" si="232"/>
        <v>9</v>
      </c>
      <c r="F4939" s="18">
        <v>1</v>
      </c>
      <c r="G4939" s="18">
        <f t="shared" si="233"/>
        <v>0</v>
      </c>
      <c r="H4939" s="3">
        <v>46148.663240740738</v>
      </c>
      <c r="I4939">
        <v>69997245</v>
      </c>
      <c r="J4939" t="s">
        <v>1967</v>
      </c>
      <c r="K4939" t="s">
        <v>1968</v>
      </c>
      <c r="L4939" t="s">
        <v>1969</v>
      </c>
      <c r="M4939" t="s">
        <v>1970</v>
      </c>
      <c r="O4939">
        <v>358357750000</v>
      </c>
      <c r="P4939">
        <v>16017</v>
      </c>
      <c r="Q4939">
        <v>-4</v>
      </c>
      <c r="R4939">
        <v>1</v>
      </c>
      <c r="S4939">
        <v>69997245</v>
      </c>
      <c r="U4939" t="s">
        <v>1552</v>
      </c>
      <c r="W4939" t="s">
        <v>1553</v>
      </c>
      <c r="X4939" t="s">
        <v>66</v>
      </c>
      <c r="Y4939" t="s">
        <v>65</v>
      </c>
      <c r="Z4939">
        <v>358357750000</v>
      </c>
      <c r="AG4939" t="s">
        <v>1972</v>
      </c>
      <c r="AI4939" t="s">
        <v>2757</v>
      </c>
      <c r="AL4939">
        <v>0</v>
      </c>
      <c r="AN4939" t="s">
        <v>1974</v>
      </c>
      <c r="AO4939">
        <v>0</v>
      </c>
      <c r="AQ4939">
        <v>2251758</v>
      </c>
      <c r="AR4939" t="s">
        <v>2241</v>
      </c>
      <c r="AS4939" t="s">
        <v>4163</v>
      </c>
      <c r="AT4939" t="s">
        <v>1975</v>
      </c>
    </row>
    <row r="4940" spans="1:46" x14ac:dyDescent="0.25">
      <c r="A4940" t="str">
        <f>_xlfn.XLOOKUP(I4940,UTILIZADAS[Contacto1],UTILIZADAS[Source.Name],,0)</f>
        <v>Cobros Abril Canal Fijo</v>
      </c>
      <c r="B4940" s="18">
        <f>VLOOKUP(J4940,Ref!A:C,3,0)</f>
        <v>0</v>
      </c>
      <c r="C4940" s="18">
        <f>VLOOKUP(J4940,Ref!A:D,4,0)</f>
        <v>0</v>
      </c>
      <c r="D4940" s="18" t="str">
        <f t="shared" si="231"/>
        <v>08/may</v>
      </c>
      <c r="E4940" s="18">
        <f t="shared" si="232"/>
        <v>9</v>
      </c>
      <c r="F4940" s="18">
        <v>1</v>
      </c>
      <c r="G4940" s="18">
        <f t="shared" si="233"/>
        <v>0</v>
      </c>
      <c r="H4940" s="3">
        <v>46150.522118055553</v>
      </c>
      <c r="I4940">
        <v>69997245</v>
      </c>
      <c r="J4940" t="s">
        <v>1967</v>
      </c>
      <c r="K4940" t="s">
        <v>1968</v>
      </c>
      <c r="L4940" t="s">
        <v>1969</v>
      </c>
      <c r="M4940" t="s">
        <v>1970</v>
      </c>
      <c r="O4940">
        <v>358357750000</v>
      </c>
      <c r="P4940">
        <v>16017</v>
      </c>
      <c r="Q4940">
        <v>-4</v>
      </c>
      <c r="R4940">
        <v>1</v>
      </c>
      <c r="S4940">
        <v>69997245</v>
      </c>
      <c r="U4940" t="s">
        <v>1552</v>
      </c>
      <c r="W4940" t="s">
        <v>1553</v>
      </c>
      <c r="X4940" t="s">
        <v>66</v>
      </c>
      <c r="Y4940" t="s">
        <v>65</v>
      </c>
      <c r="Z4940">
        <v>358357750000</v>
      </c>
      <c r="AG4940" t="s">
        <v>1972</v>
      </c>
      <c r="AI4940" t="s">
        <v>2757</v>
      </c>
      <c r="AL4940">
        <v>0</v>
      </c>
      <c r="AN4940" t="s">
        <v>1974</v>
      </c>
      <c r="AO4940">
        <v>0</v>
      </c>
      <c r="AQ4940">
        <v>2251758</v>
      </c>
      <c r="AR4940" t="s">
        <v>2241</v>
      </c>
      <c r="AS4940" t="s">
        <v>4163</v>
      </c>
      <c r="AT4940" t="s">
        <v>1975</v>
      </c>
    </row>
    <row r="4941" spans="1:46" x14ac:dyDescent="0.25">
      <c r="A4941" t="str">
        <f>_xlfn.XLOOKUP(I4941,UTILIZADAS[Contacto1],UTILIZADAS[Source.Name],,0)</f>
        <v>Cobros Abril Canal Fijo</v>
      </c>
      <c r="B4941" s="18">
        <f>VLOOKUP(J4941,Ref!A:C,3,0)</f>
        <v>0</v>
      </c>
      <c r="C4941" s="18">
        <f>VLOOKUP(J4941,Ref!A:D,4,0)</f>
        <v>0</v>
      </c>
      <c r="D4941" s="18" t="str">
        <f t="shared" si="231"/>
        <v>13/may</v>
      </c>
      <c r="E4941" s="18">
        <f t="shared" si="232"/>
        <v>9</v>
      </c>
      <c r="F4941" s="18">
        <v>1</v>
      </c>
      <c r="G4941" s="18">
        <f t="shared" si="233"/>
        <v>0</v>
      </c>
      <c r="H4941" s="3">
        <v>46155.478761574072</v>
      </c>
      <c r="I4941">
        <v>69997245</v>
      </c>
      <c r="J4941" t="s">
        <v>1967</v>
      </c>
      <c r="K4941" t="s">
        <v>1968</v>
      </c>
      <c r="L4941" t="s">
        <v>1969</v>
      </c>
      <c r="M4941" t="s">
        <v>1970</v>
      </c>
      <c r="O4941">
        <v>358357750000</v>
      </c>
      <c r="P4941">
        <v>16018</v>
      </c>
      <c r="Q4941">
        <v>-4</v>
      </c>
      <c r="R4941">
        <v>1</v>
      </c>
      <c r="S4941">
        <v>69997245</v>
      </c>
      <c r="U4941" t="s">
        <v>1552</v>
      </c>
      <c r="W4941" t="s">
        <v>1553</v>
      </c>
      <c r="X4941">
        <v>358357750000</v>
      </c>
      <c r="Y4941" t="s">
        <v>65</v>
      </c>
      <c r="Z4941" t="s">
        <v>66</v>
      </c>
      <c r="AF4941" t="s">
        <v>1976</v>
      </c>
      <c r="AG4941" t="s">
        <v>1972</v>
      </c>
      <c r="AL4941">
        <v>0</v>
      </c>
      <c r="AN4941" t="s">
        <v>1974</v>
      </c>
      <c r="AO4941">
        <v>0</v>
      </c>
      <c r="AQ4941">
        <v>2258694</v>
      </c>
      <c r="AR4941" t="s">
        <v>4605</v>
      </c>
      <c r="AS4941" t="s">
        <v>5883</v>
      </c>
      <c r="AT4941" t="s">
        <v>1975</v>
      </c>
    </row>
    <row r="4942" spans="1:46" x14ac:dyDescent="0.25">
      <c r="A4942" t="str">
        <f>_xlfn.XLOOKUP(I4942,UTILIZADAS[Contacto1],UTILIZADAS[Source.Name],,0)</f>
        <v>Cobros Abril Canal Fijo</v>
      </c>
      <c r="B4942" s="18">
        <f>VLOOKUP(J4942,Ref!A:C,3,0)</f>
        <v>0</v>
      </c>
      <c r="C4942" s="18">
        <f>VLOOKUP(J4942,Ref!A:D,4,0)</f>
        <v>0</v>
      </c>
      <c r="D4942" s="18" t="str">
        <f t="shared" si="231"/>
        <v>15/may</v>
      </c>
      <c r="E4942" s="18">
        <f t="shared" si="232"/>
        <v>9</v>
      </c>
      <c r="F4942" s="18">
        <v>1</v>
      </c>
      <c r="G4942" s="18">
        <f t="shared" si="233"/>
        <v>0</v>
      </c>
      <c r="H4942" s="3">
        <v>46157.520937499998</v>
      </c>
      <c r="I4942">
        <v>69997245</v>
      </c>
      <c r="J4942" t="s">
        <v>2021</v>
      </c>
      <c r="K4942" t="s">
        <v>1968</v>
      </c>
      <c r="L4942" t="s">
        <v>1969</v>
      </c>
      <c r="M4942" t="s">
        <v>1970</v>
      </c>
      <c r="O4942">
        <v>358357750000</v>
      </c>
      <c r="P4942">
        <v>16018</v>
      </c>
      <c r="Q4942">
        <v>-4</v>
      </c>
      <c r="R4942">
        <v>1</v>
      </c>
      <c r="S4942">
        <v>69997245</v>
      </c>
      <c r="U4942" t="s">
        <v>1552</v>
      </c>
      <c r="W4942" t="s">
        <v>1553</v>
      </c>
      <c r="X4942">
        <v>358357750000</v>
      </c>
      <c r="Y4942" t="s">
        <v>65</v>
      </c>
      <c r="Z4942" t="s">
        <v>66</v>
      </c>
      <c r="AF4942" t="s">
        <v>1976</v>
      </c>
      <c r="AG4942" t="s">
        <v>1972</v>
      </c>
      <c r="AL4942">
        <v>5</v>
      </c>
      <c r="AN4942" t="s">
        <v>1974</v>
      </c>
      <c r="AO4942">
        <v>0</v>
      </c>
      <c r="AQ4942">
        <v>2258694</v>
      </c>
      <c r="AR4942" t="s">
        <v>4605</v>
      </c>
      <c r="AS4942" t="s">
        <v>5883</v>
      </c>
      <c r="AT4942" t="s">
        <v>2022</v>
      </c>
    </row>
    <row r="4943" spans="1:46" x14ac:dyDescent="0.25">
      <c r="A4943" t="str">
        <f>_xlfn.XLOOKUP(I4943,UTILIZADAS[Contacto1],UTILIZADAS[Source.Name],,0)</f>
        <v>Cobros Abril Canal Fijo</v>
      </c>
      <c r="B4943" s="18">
        <f>VLOOKUP(J4943,Ref!A:C,3,0)</f>
        <v>0</v>
      </c>
      <c r="C4943" s="18">
        <f>VLOOKUP(J4943,Ref!A:D,4,0)</f>
        <v>0</v>
      </c>
      <c r="D4943" s="18" t="str">
        <f t="shared" si="231"/>
        <v>19/may</v>
      </c>
      <c r="E4943" s="18">
        <f t="shared" si="232"/>
        <v>9</v>
      </c>
      <c r="F4943" s="18">
        <v>1</v>
      </c>
      <c r="G4943" s="18">
        <f t="shared" si="233"/>
        <v>0</v>
      </c>
      <c r="H4943" s="3">
        <v>46161.522048611114</v>
      </c>
      <c r="I4943">
        <v>69997245</v>
      </c>
      <c r="J4943" t="s">
        <v>2021</v>
      </c>
      <c r="K4943" t="s">
        <v>1968</v>
      </c>
      <c r="L4943" t="s">
        <v>1969</v>
      </c>
      <c r="M4943" t="s">
        <v>1970</v>
      </c>
      <c r="O4943">
        <v>358357750000</v>
      </c>
      <c r="P4943">
        <v>16018</v>
      </c>
      <c r="Q4943">
        <v>-4</v>
      </c>
      <c r="R4943">
        <v>1</v>
      </c>
      <c r="S4943">
        <v>69997245</v>
      </c>
      <c r="U4943" t="s">
        <v>1552</v>
      </c>
      <c r="W4943" t="s">
        <v>1553</v>
      </c>
      <c r="X4943">
        <v>358357750000</v>
      </c>
      <c r="Y4943" t="s">
        <v>65</v>
      </c>
      <c r="Z4943" t="s">
        <v>66</v>
      </c>
      <c r="AF4943" t="s">
        <v>1976</v>
      </c>
      <c r="AG4943" t="s">
        <v>1972</v>
      </c>
      <c r="AL4943">
        <v>5</v>
      </c>
      <c r="AN4943" t="s">
        <v>1974</v>
      </c>
      <c r="AO4943">
        <v>0</v>
      </c>
      <c r="AQ4943">
        <v>2258694</v>
      </c>
      <c r="AR4943" t="s">
        <v>4605</v>
      </c>
      <c r="AS4943" t="s">
        <v>5883</v>
      </c>
      <c r="AT4943" t="s">
        <v>2022</v>
      </c>
    </row>
    <row r="4944" spans="1:46" x14ac:dyDescent="0.25">
      <c r="A4944" t="str">
        <f>_xlfn.XLOOKUP(I4944,UTILIZADAS[Contacto1],UTILIZADAS[Source.Name],,0)</f>
        <v>Cobros Abril Canal Fijo</v>
      </c>
      <c r="B4944" s="18">
        <f>VLOOKUP(J4944,Ref!A:C,3,0)</f>
        <v>1</v>
      </c>
      <c r="C4944" s="18">
        <f>VLOOKUP(J4944,Ref!A:D,4,0)</f>
        <v>1</v>
      </c>
      <c r="D4944" s="18" t="str">
        <f t="shared" si="231"/>
        <v>20/may</v>
      </c>
      <c r="E4944" s="18">
        <f t="shared" si="232"/>
        <v>9</v>
      </c>
      <c r="F4944" s="18">
        <v>1</v>
      </c>
      <c r="G4944" s="18">
        <f t="shared" si="233"/>
        <v>1</v>
      </c>
      <c r="H4944" s="3">
        <v>46162.6878125</v>
      </c>
      <c r="I4944">
        <v>69997245</v>
      </c>
      <c r="J4944">
        <v>6003</v>
      </c>
      <c r="K4944" t="s">
        <v>1983</v>
      </c>
      <c r="L4944" t="s">
        <v>1897</v>
      </c>
      <c r="M4944" t="s">
        <v>1970</v>
      </c>
      <c r="O4944">
        <v>358357750000</v>
      </c>
      <c r="P4944">
        <v>16018</v>
      </c>
      <c r="Q4944">
        <v>-4</v>
      </c>
      <c r="R4944">
        <v>1</v>
      </c>
      <c r="S4944">
        <v>69997245</v>
      </c>
      <c r="U4944" t="s">
        <v>1552</v>
      </c>
      <c r="W4944" t="s">
        <v>1553</v>
      </c>
      <c r="X4944">
        <v>358357750000</v>
      </c>
      <c r="Y4944" t="s">
        <v>65</v>
      </c>
      <c r="Z4944" t="s">
        <v>66</v>
      </c>
      <c r="AF4944" t="s">
        <v>1976</v>
      </c>
      <c r="AG4944" t="s">
        <v>1972</v>
      </c>
      <c r="AL4944">
        <v>49</v>
      </c>
      <c r="AM4944" t="s">
        <v>1979</v>
      </c>
      <c r="AN4944" t="s">
        <v>1987</v>
      </c>
      <c r="AO4944">
        <v>0</v>
      </c>
      <c r="AQ4944">
        <v>2258694</v>
      </c>
      <c r="AR4944" t="s">
        <v>4605</v>
      </c>
      <c r="AS4944" t="s">
        <v>5883</v>
      </c>
      <c r="AT4944" t="s">
        <v>1892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58E8-7EFF-48A2-8554-AED6001134DA}">
  <dimension ref="A2:J61"/>
  <sheetViews>
    <sheetView topLeftCell="A2" workbookViewId="0">
      <selection activeCell="H18" sqref="H18"/>
    </sheetView>
  </sheetViews>
  <sheetFormatPr baseColWidth="10" defaultRowHeight="16.149999999999999" customHeight="1" x14ac:dyDescent="0.25"/>
  <cols>
    <col min="1" max="1" width="11.42578125" style="18"/>
    <col min="2" max="2" width="20.42578125" customWidth="1"/>
    <col min="3" max="3" width="10.28515625" style="18" customWidth="1"/>
    <col min="4" max="4" width="8.140625" style="18" customWidth="1"/>
    <col min="5" max="5" width="12.42578125" style="18" bestFit="1" customWidth="1"/>
  </cols>
  <sheetData>
    <row r="2" spans="1:10" ht="16.149999999999999" customHeight="1" thickBot="1" x14ac:dyDescent="0.3"/>
    <row r="3" spans="1:10" ht="16.149999999999999" customHeight="1" x14ac:dyDescent="0.25">
      <c r="A3" s="82" t="s">
        <v>2196</v>
      </c>
      <c r="B3" s="83" t="s">
        <v>2197</v>
      </c>
      <c r="C3" s="83" t="s">
        <v>1924</v>
      </c>
      <c r="D3" s="83" t="s">
        <v>7</v>
      </c>
      <c r="E3" s="84" t="s">
        <v>2198</v>
      </c>
      <c r="I3" s="18" t="s">
        <v>2199</v>
      </c>
      <c r="J3" s="18" t="s">
        <v>2200</v>
      </c>
    </row>
    <row r="4" spans="1:10" ht="16.149999999999999" customHeight="1" x14ac:dyDescent="0.25">
      <c r="A4" s="77">
        <v>6000</v>
      </c>
      <c r="B4" s="85" t="s">
        <v>2201</v>
      </c>
      <c r="C4" s="86">
        <v>1</v>
      </c>
      <c r="D4" s="63">
        <v>0</v>
      </c>
      <c r="E4" s="87" t="s">
        <v>17</v>
      </c>
      <c r="I4">
        <v>998</v>
      </c>
      <c r="J4" t="s">
        <v>2202</v>
      </c>
    </row>
    <row r="5" spans="1:10" ht="16.149999999999999" customHeight="1" x14ac:dyDescent="0.25">
      <c r="A5" s="77">
        <v>6001</v>
      </c>
      <c r="B5" s="85" t="s">
        <v>2203</v>
      </c>
      <c r="C5" s="86">
        <v>1</v>
      </c>
      <c r="D5" s="63">
        <v>0</v>
      </c>
      <c r="E5" s="87" t="s">
        <v>17</v>
      </c>
      <c r="I5">
        <v>16000</v>
      </c>
      <c r="J5" t="s">
        <v>2202</v>
      </c>
    </row>
    <row r="6" spans="1:10" ht="16.149999999999999" customHeight="1" x14ac:dyDescent="0.25">
      <c r="A6" s="77">
        <v>6002</v>
      </c>
      <c r="B6" s="85" t="s">
        <v>2204</v>
      </c>
      <c r="C6" s="86">
        <v>1</v>
      </c>
      <c r="D6" s="63">
        <v>1</v>
      </c>
      <c r="E6" s="87" t="s">
        <v>17</v>
      </c>
      <c r="I6">
        <v>9014</v>
      </c>
      <c r="J6" t="s">
        <v>2202</v>
      </c>
    </row>
    <row r="7" spans="1:10" ht="16.149999999999999" customHeight="1" x14ac:dyDescent="0.25">
      <c r="A7" s="77">
        <v>6003</v>
      </c>
      <c r="B7" s="85" t="s">
        <v>2205</v>
      </c>
      <c r="C7" s="86">
        <v>1</v>
      </c>
      <c r="D7" s="63">
        <v>1</v>
      </c>
      <c r="E7" s="87" t="s">
        <v>17</v>
      </c>
      <c r="I7">
        <v>3000</v>
      </c>
      <c r="J7" t="s">
        <v>2202</v>
      </c>
    </row>
    <row r="8" spans="1:10" ht="16.149999999999999" customHeight="1" x14ac:dyDescent="0.25">
      <c r="A8" s="77">
        <v>6004</v>
      </c>
      <c r="B8" s="85" t="s">
        <v>2206</v>
      </c>
      <c r="C8" s="86">
        <v>0</v>
      </c>
      <c r="D8" s="63">
        <v>0</v>
      </c>
      <c r="E8" s="87" t="s">
        <v>17</v>
      </c>
      <c r="I8">
        <v>9018</v>
      </c>
      <c r="J8" t="s">
        <v>2202</v>
      </c>
    </row>
    <row r="9" spans="1:10" ht="16.149999999999999" customHeight="1" x14ac:dyDescent="0.25">
      <c r="A9" s="77">
        <v>6005</v>
      </c>
      <c r="B9" s="85" t="s">
        <v>2207</v>
      </c>
      <c r="C9" s="86">
        <v>1</v>
      </c>
      <c r="D9" s="63">
        <v>1</v>
      </c>
      <c r="E9" s="87" t="s">
        <v>17</v>
      </c>
      <c r="I9">
        <v>1001</v>
      </c>
      <c r="J9" t="s">
        <v>2202</v>
      </c>
    </row>
    <row r="10" spans="1:10" ht="16.149999999999999" customHeight="1" x14ac:dyDescent="0.25">
      <c r="A10" s="77">
        <v>6006</v>
      </c>
      <c r="B10" s="85" t="s">
        <v>2208</v>
      </c>
      <c r="C10" s="86">
        <v>1</v>
      </c>
      <c r="D10" s="63">
        <v>0</v>
      </c>
      <c r="E10" s="87" t="s">
        <v>17</v>
      </c>
      <c r="I10">
        <v>1002</v>
      </c>
      <c r="J10" t="s">
        <v>2202</v>
      </c>
    </row>
    <row r="11" spans="1:10" ht="16.149999999999999" customHeight="1" x14ac:dyDescent="0.25">
      <c r="A11" s="77">
        <v>6007</v>
      </c>
      <c r="B11" s="85" t="s">
        <v>2209</v>
      </c>
      <c r="C11" s="86">
        <v>1</v>
      </c>
      <c r="D11" s="63">
        <v>1</v>
      </c>
      <c r="E11" s="87" t="s">
        <v>17</v>
      </c>
      <c r="I11">
        <v>9007</v>
      </c>
      <c r="J11" t="s">
        <v>2202</v>
      </c>
    </row>
    <row r="12" spans="1:10" ht="16.149999999999999" customHeight="1" x14ac:dyDescent="0.25">
      <c r="A12" s="77">
        <v>6008</v>
      </c>
      <c r="B12" s="85" t="s">
        <v>2210</v>
      </c>
      <c r="C12" s="86">
        <v>1</v>
      </c>
      <c r="D12" s="63">
        <v>1</v>
      </c>
      <c r="E12" s="87" t="s">
        <v>17</v>
      </c>
      <c r="I12">
        <v>8006</v>
      </c>
      <c r="J12" t="s">
        <v>2202</v>
      </c>
    </row>
    <row r="13" spans="1:10" ht="16.149999999999999" customHeight="1" x14ac:dyDescent="0.25">
      <c r="A13" s="77">
        <v>6009</v>
      </c>
      <c r="B13" s="85" t="s">
        <v>2211</v>
      </c>
      <c r="C13" s="86">
        <v>1</v>
      </c>
      <c r="D13" s="63">
        <v>1</v>
      </c>
      <c r="E13" s="87" t="s">
        <v>17</v>
      </c>
      <c r="I13">
        <v>6002</v>
      </c>
      <c r="J13" t="s">
        <v>2202</v>
      </c>
    </row>
    <row r="14" spans="1:10" ht="16.149999999999999" customHeight="1" x14ac:dyDescent="0.25">
      <c r="A14" s="77">
        <v>6010</v>
      </c>
      <c r="B14" s="85" t="s">
        <v>2212</v>
      </c>
      <c r="C14" s="86">
        <v>1</v>
      </c>
      <c r="D14" s="63">
        <v>0</v>
      </c>
      <c r="E14" s="87" t="s">
        <v>17</v>
      </c>
      <c r="I14">
        <v>9010</v>
      </c>
      <c r="J14" t="s">
        <v>2202</v>
      </c>
    </row>
    <row r="15" spans="1:10" ht="16.149999999999999" customHeight="1" x14ac:dyDescent="0.25">
      <c r="A15" s="77">
        <v>6011</v>
      </c>
      <c r="B15" s="85" t="s">
        <v>2213</v>
      </c>
      <c r="C15" s="86">
        <v>1</v>
      </c>
      <c r="D15" s="63">
        <v>1</v>
      </c>
      <c r="E15" s="87" t="s">
        <v>17</v>
      </c>
      <c r="I15">
        <v>4004</v>
      </c>
      <c r="J15" t="s">
        <v>2202</v>
      </c>
    </row>
    <row r="16" spans="1:10" ht="16.149999999999999" customHeight="1" x14ac:dyDescent="0.25">
      <c r="A16" s="77">
        <v>6012</v>
      </c>
      <c r="B16" s="88" t="s">
        <v>2214</v>
      </c>
      <c r="C16" s="86">
        <v>1</v>
      </c>
      <c r="D16" s="86">
        <v>1</v>
      </c>
      <c r="E16" s="87" t="s">
        <v>17</v>
      </c>
      <c r="I16">
        <v>6005</v>
      </c>
      <c r="J16" t="s">
        <v>2202</v>
      </c>
    </row>
    <row r="17" spans="1:10" ht="16.149999999999999" customHeight="1" x14ac:dyDescent="0.25">
      <c r="A17" s="77" t="s">
        <v>1967</v>
      </c>
      <c r="B17" s="85" t="s">
        <v>1975</v>
      </c>
      <c r="C17" s="63">
        <v>0</v>
      </c>
      <c r="D17" s="63">
        <v>0</v>
      </c>
      <c r="E17" s="87" t="s">
        <v>2215</v>
      </c>
      <c r="I17">
        <v>51122</v>
      </c>
      <c r="J17" t="s">
        <v>2202</v>
      </c>
    </row>
    <row r="18" spans="1:10" ht="16.149999999999999" customHeight="1" x14ac:dyDescent="0.25">
      <c r="A18" s="77" t="s">
        <v>2216</v>
      </c>
      <c r="B18" s="85" t="s">
        <v>2217</v>
      </c>
      <c r="C18" s="63">
        <v>0</v>
      </c>
      <c r="D18" s="63">
        <v>0</v>
      </c>
      <c r="E18" s="87" t="s">
        <v>2215</v>
      </c>
      <c r="I18">
        <v>9020</v>
      </c>
      <c r="J18" t="s">
        <v>2202</v>
      </c>
    </row>
    <row r="19" spans="1:10" ht="16.149999999999999" customHeight="1" x14ac:dyDescent="0.25">
      <c r="A19" s="77" t="s">
        <v>1990</v>
      </c>
      <c r="B19" s="85" t="s">
        <v>1991</v>
      </c>
      <c r="C19" s="63">
        <v>0</v>
      </c>
      <c r="D19" s="63">
        <v>0</v>
      </c>
      <c r="E19" s="87" t="s">
        <v>2215</v>
      </c>
      <c r="I19">
        <v>1000</v>
      </c>
      <c r="J19" t="s">
        <v>2202</v>
      </c>
    </row>
    <row r="20" spans="1:10" ht="16.149999999999999" customHeight="1" x14ac:dyDescent="0.25">
      <c r="A20" s="77" t="s">
        <v>2021</v>
      </c>
      <c r="B20" s="85" t="s">
        <v>2218</v>
      </c>
      <c r="C20" s="63">
        <v>0</v>
      </c>
      <c r="D20" s="63">
        <v>0</v>
      </c>
      <c r="E20" s="87" t="s">
        <v>2215</v>
      </c>
      <c r="I20">
        <v>10001</v>
      </c>
      <c r="J20" t="s">
        <v>2202</v>
      </c>
    </row>
    <row r="21" spans="1:10" ht="16.149999999999999" customHeight="1" x14ac:dyDescent="0.25">
      <c r="A21" s="77" t="s">
        <v>2219</v>
      </c>
      <c r="B21" s="85" t="s">
        <v>2220</v>
      </c>
      <c r="C21" s="63">
        <v>0</v>
      </c>
      <c r="D21" s="63">
        <v>0</v>
      </c>
      <c r="E21" s="87" t="s">
        <v>2215</v>
      </c>
      <c r="I21">
        <v>9023</v>
      </c>
      <c r="J21" t="s">
        <v>2202</v>
      </c>
    </row>
    <row r="22" spans="1:10" ht="16.149999999999999" customHeight="1" x14ac:dyDescent="0.25">
      <c r="A22" s="77" t="s">
        <v>2023</v>
      </c>
      <c r="B22" s="85" t="s">
        <v>2024</v>
      </c>
      <c r="C22" s="63">
        <v>0</v>
      </c>
      <c r="D22" s="63">
        <v>0</v>
      </c>
      <c r="E22" s="87" t="s">
        <v>2215</v>
      </c>
      <c r="I22">
        <v>9022</v>
      </c>
      <c r="J22" t="s">
        <v>2202</v>
      </c>
    </row>
    <row r="23" spans="1:10" ht="16.149999999999999" customHeight="1" x14ac:dyDescent="0.25">
      <c r="A23" s="77" t="s">
        <v>2221</v>
      </c>
      <c r="B23" s="85" t="s">
        <v>2222</v>
      </c>
      <c r="C23" s="63">
        <v>0</v>
      </c>
      <c r="D23" s="63">
        <v>0</v>
      </c>
      <c r="E23" s="87" t="s">
        <v>2215</v>
      </c>
      <c r="I23">
        <v>7007</v>
      </c>
      <c r="J23" t="s">
        <v>2202</v>
      </c>
    </row>
    <row r="24" spans="1:10" ht="16.149999999999999" customHeight="1" x14ac:dyDescent="0.25">
      <c r="A24" s="89" t="s">
        <v>2223</v>
      </c>
      <c r="B24" t="s">
        <v>2224</v>
      </c>
      <c r="C24" s="63">
        <v>0</v>
      </c>
      <c r="D24" s="63">
        <v>0</v>
      </c>
      <c r="E24" s="87" t="s">
        <v>2215</v>
      </c>
      <c r="I24">
        <v>8008</v>
      </c>
      <c r="J24" t="s">
        <v>2202</v>
      </c>
    </row>
    <row r="25" spans="1:10" ht="16.149999999999999" customHeight="1" thickBot="1" x14ac:dyDescent="0.3">
      <c r="A25" s="90" t="s">
        <v>1986</v>
      </c>
      <c r="B25" s="91" t="s">
        <v>2225</v>
      </c>
      <c r="C25" s="34">
        <v>0</v>
      </c>
      <c r="D25" s="34">
        <v>0</v>
      </c>
      <c r="E25" s="41" t="s">
        <v>2215</v>
      </c>
      <c r="I25">
        <v>5003</v>
      </c>
      <c r="J25" t="s">
        <v>2202</v>
      </c>
    </row>
    <row r="26" spans="1:10" ht="16.149999999999999" customHeight="1" x14ac:dyDescent="0.25">
      <c r="A26" s="18" t="s">
        <v>2226</v>
      </c>
      <c r="B26" s="85" t="s">
        <v>2218</v>
      </c>
      <c r="C26" s="63">
        <v>0</v>
      </c>
      <c r="D26" s="63">
        <v>0</v>
      </c>
      <c r="E26" s="87" t="s">
        <v>2215</v>
      </c>
      <c r="I26">
        <v>8010</v>
      </c>
      <c r="J26" t="s">
        <v>2202</v>
      </c>
    </row>
    <row r="27" spans="1:10" ht="16.149999999999999" customHeight="1" x14ac:dyDescent="0.25">
      <c r="I27">
        <v>9025</v>
      </c>
      <c r="J27" t="s">
        <v>2202</v>
      </c>
    </row>
    <row r="28" spans="1:10" ht="16.149999999999999" customHeight="1" x14ac:dyDescent="0.25">
      <c r="I28">
        <v>9021</v>
      </c>
      <c r="J28" t="s">
        <v>2202</v>
      </c>
    </row>
    <row r="29" spans="1:10" ht="16.149999999999999" customHeight="1" x14ac:dyDescent="0.25">
      <c r="I29">
        <v>9000</v>
      </c>
      <c r="J29" t="s">
        <v>2202</v>
      </c>
    </row>
    <row r="30" spans="1:10" ht="16.149999999999999" customHeight="1" x14ac:dyDescent="0.25">
      <c r="I30">
        <v>8011</v>
      </c>
      <c r="J30" t="s">
        <v>2202</v>
      </c>
    </row>
    <row r="31" spans="1:10" ht="16.149999999999999" customHeight="1" x14ac:dyDescent="0.25">
      <c r="I31">
        <v>9012</v>
      </c>
      <c r="J31" t="s">
        <v>2202</v>
      </c>
    </row>
    <row r="32" spans="1:10" ht="16.149999999999999" customHeight="1" x14ac:dyDescent="0.25">
      <c r="I32">
        <v>9008</v>
      </c>
      <c r="J32" t="s">
        <v>2202</v>
      </c>
    </row>
    <row r="33" spans="9:10" ht="16.149999999999999" customHeight="1" x14ac:dyDescent="0.25">
      <c r="I33">
        <v>14000</v>
      </c>
      <c r="J33" t="s">
        <v>2202</v>
      </c>
    </row>
    <row r="34" spans="9:10" ht="16.149999999999999" customHeight="1" x14ac:dyDescent="0.25">
      <c r="I34">
        <v>13003</v>
      </c>
      <c r="J34" t="s">
        <v>2202</v>
      </c>
    </row>
    <row r="35" spans="9:10" ht="16.149999999999999" customHeight="1" x14ac:dyDescent="0.25">
      <c r="I35">
        <v>3002</v>
      </c>
      <c r="J35" t="s">
        <v>2202</v>
      </c>
    </row>
    <row r="36" spans="9:10" ht="16.149999999999999" customHeight="1" x14ac:dyDescent="0.25">
      <c r="I36">
        <v>9015</v>
      </c>
      <c r="J36" t="s">
        <v>2202</v>
      </c>
    </row>
    <row r="37" spans="9:10" ht="16.149999999999999" customHeight="1" x14ac:dyDescent="0.25">
      <c r="I37">
        <v>9006</v>
      </c>
      <c r="J37" t="s">
        <v>2202</v>
      </c>
    </row>
    <row r="38" spans="9:10" ht="16.149999999999999" customHeight="1" x14ac:dyDescent="0.25">
      <c r="I38">
        <v>8004</v>
      </c>
      <c r="J38" t="s">
        <v>2202</v>
      </c>
    </row>
    <row r="39" spans="9:10" ht="16.149999999999999" customHeight="1" x14ac:dyDescent="0.25">
      <c r="I39" s="92">
        <v>14001</v>
      </c>
      <c r="J39" t="s">
        <v>2202</v>
      </c>
    </row>
    <row r="40" spans="9:10" ht="16.149999999999999" customHeight="1" x14ac:dyDescent="0.25">
      <c r="I40" s="93">
        <v>9017</v>
      </c>
      <c r="J40" t="s">
        <v>2202</v>
      </c>
    </row>
    <row r="41" spans="9:10" ht="16.149999999999999" customHeight="1" x14ac:dyDescent="0.25">
      <c r="I41" s="92">
        <v>9013</v>
      </c>
      <c r="J41" t="s">
        <v>2202</v>
      </c>
    </row>
    <row r="42" spans="9:10" ht="16.149999999999999" customHeight="1" x14ac:dyDescent="0.25">
      <c r="I42" s="93">
        <v>9013</v>
      </c>
      <c r="J42" t="s">
        <v>2202</v>
      </c>
    </row>
    <row r="43" spans="9:10" ht="16.149999999999999" customHeight="1" x14ac:dyDescent="0.25">
      <c r="I43" s="92">
        <v>13000</v>
      </c>
      <c r="J43" t="s">
        <v>2202</v>
      </c>
    </row>
    <row r="44" spans="9:10" ht="16.149999999999999" customHeight="1" x14ac:dyDescent="0.25">
      <c r="I44" s="93">
        <v>9011</v>
      </c>
      <c r="J44" t="s">
        <v>2202</v>
      </c>
    </row>
    <row r="45" spans="9:10" ht="16.149999999999999" customHeight="1" x14ac:dyDescent="0.25">
      <c r="I45" s="92">
        <v>9009</v>
      </c>
      <c r="J45" t="s">
        <v>2202</v>
      </c>
    </row>
    <row r="46" spans="9:10" ht="16.149999999999999" customHeight="1" x14ac:dyDescent="0.25">
      <c r="I46" s="93">
        <v>12004</v>
      </c>
      <c r="J46" t="s">
        <v>2202</v>
      </c>
    </row>
    <row r="47" spans="9:10" ht="16.149999999999999" customHeight="1" x14ac:dyDescent="0.25">
      <c r="I47" s="92">
        <v>5001</v>
      </c>
      <c r="J47" t="s">
        <v>2202</v>
      </c>
    </row>
    <row r="48" spans="9:10" ht="16.149999999999999" customHeight="1" x14ac:dyDescent="0.25">
      <c r="I48" s="93">
        <v>7005</v>
      </c>
      <c r="J48" t="s">
        <v>2202</v>
      </c>
    </row>
    <row r="49" spans="9:10" ht="16.149999999999999" customHeight="1" x14ac:dyDescent="0.25">
      <c r="I49" s="92">
        <v>3001</v>
      </c>
      <c r="J49" t="s">
        <v>2202</v>
      </c>
    </row>
    <row r="50" spans="9:10" ht="16.149999999999999" customHeight="1" x14ac:dyDescent="0.25">
      <c r="I50" s="93">
        <v>9024</v>
      </c>
      <c r="J50" t="s">
        <v>2202</v>
      </c>
    </row>
    <row r="51" spans="9:10" ht="16.149999999999999" customHeight="1" x14ac:dyDescent="0.25">
      <c r="I51" s="92">
        <v>15001</v>
      </c>
      <c r="J51" t="s">
        <v>2202</v>
      </c>
    </row>
    <row r="52" spans="9:10" ht="16.149999999999999" customHeight="1" x14ac:dyDescent="0.25">
      <c r="I52" s="93">
        <v>7006</v>
      </c>
      <c r="J52" t="s">
        <v>2202</v>
      </c>
    </row>
    <row r="53" spans="9:10" ht="16.149999999999999" customHeight="1" x14ac:dyDescent="0.25">
      <c r="I53" s="92">
        <v>9005</v>
      </c>
      <c r="J53" t="s">
        <v>2202</v>
      </c>
    </row>
    <row r="54" spans="9:10" ht="16.149999999999999" customHeight="1" x14ac:dyDescent="0.25">
      <c r="I54" s="93">
        <v>5004</v>
      </c>
      <c r="J54" t="s">
        <v>2202</v>
      </c>
    </row>
    <row r="55" spans="9:10" ht="16.149999999999999" customHeight="1" x14ac:dyDescent="0.25">
      <c r="I55" s="92">
        <v>4007</v>
      </c>
      <c r="J55" t="s">
        <v>2202</v>
      </c>
    </row>
    <row r="56" spans="9:10" ht="16.149999999999999" customHeight="1" x14ac:dyDescent="0.25">
      <c r="I56">
        <v>16002</v>
      </c>
      <c r="J56" t="s">
        <v>2202</v>
      </c>
    </row>
    <row r="57" spans="9:10" ht="16.149999999999999" customHeight="1" x14ac:dyDescent="0.25">
      <c r="I57">
        <v>16003</v>
      </c>
      <c r="J57" t="s">
        <v>2227</v>
      </c>
    </row>
    <row r="58" spans="9:10" ht="16.149999999999999" customHeight="1" x14ac:dyDescent="0.25">
      <c r="I58">
        <v>16004</v>
      </c>
      <c r="J58" t="s">
        <v>2227</v>
      </c>
    </row>
    <row r="59" spans="9:10" ht="16.149999999999999" customHeight="1" x14ac:dyDescent="0.25">
      <c r="I59">
        <v>16005</v>
      </c>
      <c r="J59" t="s">
        <v>2227</v>
      </c>
    </row>
    <row r="60" spans="9:10" ht="16.149999999999999" customHeight="1" x14ac:dyDescent="0.25">
      <c r="I60" s="93">
        <v>16006</v>
      </c>
      <c r="J60" t="s">
        <v>2228</v>
      </c>
    </row>
    <row r="61" spans="9:10" ht="16.149999999999999" customHeight="1" x14ac:dyDescent="0.25">
      <c r="I61" s="92">
        <v>16007</v>
      </c>
      <c r="J61" t="s">
        <v>2228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F0C68-86F5-44EB-8737-7D22AB5F5E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DASHBOARD2</vt:lpstr>
      <vt:lpstr>dashboard</vt:lpstr>
      <vt:lpstr>analisis</vt:lpstr>
      <vt:lpstr>datos</vt:lpstr>
      <vt:lpstr>Resumen Ejecutivo</vt:lpstr>
      <vt:lpstr>Productividad</vt:lpstr>
      <vt:lpstr>Financieros</vt:lpstr>
      <vt:lpstr>Agentes</vt:lpstr>
      <vt:lpstr>Funnel</vt:lpstr>
      <vt:lpstr>Promesas vs Pagos</vt:lpstr>
      <vt:lpstr>Efectividad</vt:lpstr>
      <vt:lpstr>bases UTILIZADAS</vt:lpstr>
      <vt:lpstr>Promesas se pago dinero</vt:lpstr>
      <vt:lpstr>Vici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Diego Calderon Madrigal</cp:lastModifiedBy>
  <dcterms:created xsi:type="dcterms:W3CDTF">2026-03-20T17:33:45Z</dcterms:created>
  <dcterms:modified xsi:type="dcterms:W3CDTF">2026-07-25T19:41:30Z</dcterms:modified>
</cp:coreProperties>
</file>